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0" yWindow="-15" windowWidth="21330" windowHeight="5760" tabRatio="799" activeTab="8"/>
  </bookViews>
  <sheets>
    <sheet name="BloombergSnap" sheetId="73" r:id="rId1"/>
    <sheet name="SwapCurves" sheetId="53" r:id="rId2"/>
    <sheet name="SwaptionVols" sheetId="74" r:id="rId3"/>
    <sheet name="CapVols" sheetId="82" r:id="rId4"/>
    <sheet name="Curves" sheetId="75" r:id="rId5"/>
    <sheet name="SwaptionVolCalculation" sheetId="76" r:id="rId6"/>
    <sheet name="SwaptionATMVols" sheetId="79" r:id="rId7"/>
    <sheet name="SwaptionSkew" sheetId="81" r:id="rId8"/>
    <sheet name="CapletVols" sheetId="84" r:id="rId9"/>
    <sheet name="Graphs" sheetId="86" r:id="rId10"/>
    <sheet name="Sheet2" sheetId="83" r:id="rId11"/>
    <sheet name="Sheet1" sheetId="85" r:id="rId12"/>
  </sheets>
  <functionGroups builtInGroupCount="17"/>
  <definedNames>
    <definedName name="__IntlFixup" hidden="1">TRUE</definedName>
    <definedName name="_xlnm._FilterDatabase" localSheetId="0" hidden="1">BloombergSnap!$B$8:$H$92</definedName>
    <definedName name="_xlnm._FilterDatabase" localSheetId="3" hidden="1">CapVols!$B$2:$T$617</definedName>
    <definedName name="_xlnm._FilterDatabase" localSheetId="5" hidden="1">SwaptionVolCalculation!$B$218:$F$666</definedName>
    <definedName name="_xlnm._FilterDatabase" localSheetId="2" hidden="1">SwaptionVols!$B$2:$T$2756</definedName>
    <definedName name="CaplCalc_01">CapletVols!$T$34:$U$37</definedName>
    <definedName name="CaplCalc_02">CapletVols!$Y$38</definedName>
    <definedName name="CaplCalc_03">CapletVols!$AH$36:$AH$40</definedName>
    <definedName name="CaplCalc_04">CapletVols!$F$164:$G$172</definedName>
    <definedName name="CaplCalc_05">CapletVols!$H$162:$I$163</definedName>
    <definedName name="CaplCalc_06">CapletVols!$D$156:$D$160</definedName>
    <definedName name="CaplCalc_07">CapletVols!$N$164:$O$172</definedName>
    <definedName name="CaplCalc_08">CapletVols!$D$177:$D$179</definedName>
    <definedName name="CaplCalc_10">CapletVols!$R$89:$Z$90</definedName>
    <definedName name="CaplCalc_11">CapletVols!$F$389:$G$397</definedName>
    <definedName name="CaplCalc_12">CapletVols!$H$387:$I$388</definedName>
    <definedName name="CaplCalc_13">CapletVols!$D$380:$D$385</definedName>
    <definedName name="CaplCalc_14">CapletVols!$N$389:$Q$397</definedName>
    <definedName name="df" localSheetId="5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df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ObjData">BloombergSnap!$F$9:$N$92</definedName>
    <definedName name="ObjFields">BloombergSnap!$F$8:$N$8</definedName>
    <definedName name="ObjIDs">BloombergSnap!$E$9:$E$92</definedName>
    <definedName name="RefDate">Curves!$D$4</definedName>
    <definedName name="Today">BloombergSnap!$D$2</definedName>
    <definedName name="wrn.EOD." localSheetId="5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EOD.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Graphs." localSheetId="5" hidden="1">{"BraGraph",#N/A,FALSE,"Graphs"}</definedName>
    <definedName name="wrn.Graphs." hidden="1">{"BraGraph",#N/A,FALSE,"Graphs"}</definedName>
    <definedName name="wrn.SpreadData." localSheetId="5" hidden="1">{"ArgSpreadData",#N/A,FALSE,"ArgData";"BraSpreadData",#N/A,FALSE,"BrazilData";"MexSpreadData",#N/A,FALSE,"MexData";"PolSpreadData",#N/A,FALSE,"PolandData";"VenSpreadData",#N/A,FALSE,"VenData"}</definedName>
    <definedName name="wrn.SpreadData." hidden="1">{"ArgSpreadData",#N/A,FALSE,"ArgData";"BraSpreadData",#N/A,FALSE,"BrazilData";"MexSpreadData",#N/A,FALSE,"MexData";"PolSpreadData",#N/A,FALSE,"PolandData";"VenSpreadData",#N/A,FALSE,"VenData"}</definedName>
    <definedName name="wrn.SpreadGraphs." localSheetId="5" hidden="1">{"ArgGraph",#N/A,FALSE,"Graphs";"BraGraph",#N/A,FALSE,"Graphs";"MexGraph",#N/A,FALSE,"Graphs";"PolGraph",#N/A,FALSE,"Graphs";"VenGraph",#N/A,FALSE,"Graphs"}</definedName>
    <definedName name="wrn.SpreadGraphs." hidden="1">{"ArgGraph",#N/A,FALSE,"Graphs";"BraGraph",#N/A,FALSE,"Graphs";"MexGraph",#N/A,FALSE,"Graphs";"PolGraph",#N/A,FALSE,"Graphs";"VenGraph",#N/A,FALSE,"Graphs"}</definedName>
    <definedName name="wrn.Test." localSheetId="5" hidden="1">{"Agraph",#N/A,FALSE,"Graphs"}</definedName>
    <definedName name="wrn.Test." hidden="1">{"Agraph",#N/A,FALSE,"Graphs"}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Q397" i="84" l="1"/>
  <c r="P397" i="84"/>
  <c r="O397" i="84"/>
  <c r="AA397" i="84"/>
  <c r="Z397" i="84"/>
  <c r="Y397" i="84"/>
  <c r="X397" i="84"/>
  <c r="AA396" i="84"/>
  <c r="Z396" i="84"/>
  <c r="Y396" i="84"/>
  <c r="X396" i="84"/>
  <c r="AA395" i="84"/>
  <c r="Z395" i="84"/>
  <c r="Y395" i="84"/>
  <c r="X395" i="84"/>
  <c r="AA394" i="84"/>
  <c r="Z394" i="84"/>
  <c r="Y394" i="84"/>
  <c r="X394" i="84"/>
  <c r="AA393" i="84"/>
  <c r="Z393" i="84"/>
  <c r="Y393" i="84"/>
  <c r="X393" i="84"/>
  <c r="AA392" i="84"/>
  <c r="Z392" i="84"/>
  <c r="Y392" i="84"/>
  <c r="X392" i="84"/>
  <c r="AA391" i="84"/>
  <c r="Z391" i="84"/>
  <c r="Y391" i="84"/>
  <c r="X391" i="84"/>
  <c r="Y390" i="84"/>
  <c r="X390" i="84"/>
  <c r="AA390" i="84"/>
  <c r="Z390" i="84"/>
  <c r="F390" i="84"/>
  <c r="G390" i="84"/>
  <c r="F391" i="84"/>
  <c r="G391" i="84"/>
  <c r="F392" i="84"/>
  <c r="G392" i="84"/>
  <c r="F393" i="84"/>
  <c r="G393" i="84"/>
  <c r="F394" i="84"/>
  <c r="G394" i="84"/>
  <c r="F395" i="84"/>
  <c r="G395" i="84"/>
  <c r="F396" i="84"/>
  <c r="G396" i="84"/>
  <c r="F397" i="84"/>
  <c r="G397" i="84"/>
  <c r="V384" i="84"/>
  <c r="V386" i="84"/>
  <c r="V385" i="84"/>
  <c r="C396" i="84"/>
  <c r="J396" i="84" s="1"/>
  <c r="C394" i="84"/>
  <c r="J394" i="84" s="1"/>
  <c r="C392" i="84"/>
  <c r="C390" i="84"/>
  <c r="J390" i="84" s="1"/>
  <c r="C393" i="84"/>
  <c r="C391" i="84"/>
  <c r="L396" i="84"/>
  <c r="L394" i="84"/>
  <c r="L392" i="84"/>
  <c r="L390" i="84"/>
  <c r="L393" i="84"/>
  <c r="L391" i="84"/>
  <c r="C397" i="84"/>
  <c r="J397" i="84" s="1"/>
  <c r="M396" i="84"/>
  <c r="C395" i="84"/>
  <c r="J395" i="84" s="1"/>
  <c r="M394" i="84"/>
  <c r="K393" i="84"/>
  <c r="M392" i="84"/>
  <c r="K391" i="84"/>
  <c r="M390" i="84"/>
  <c r="K396" i="84"/>
  <c r="K394" i="84"/>
  <c r="K392" i="84"/>
  <c r="K390" i="84"/>
  <c r="M393" i="84"/>
  <c r="M391" i="84"/>
  <c r="K397" i="84"/>
  <c r="L397" i="84"/>
  <c r="M397" i="84"/>
  <c r="K395" i="84"/>
  <c r="L395" i="84"/>
  <c r="M395" i="84"/>
  <c r="J392" i="84"/>
  <c r="J393" i="84"/>
  <c r="J391" i="84"/>
  <c r="D395" i="84" l="1"/>
  <c r="D397" i="84"/>
  <c r="D391" i="84"/>
  <c r="D393" i="84"/>
  <c r="D390" i="84"/>
  <c r="D392" i="84"/>
  <c r="D394" i="84"/>
  <c r="D396" i="84"/>
  <c r="O244" i="84"/>
  <c r="O243" i="84"/>
  <c r="O242" i="84"/>
  <c r="O241" i="84"/>
  <c r="O240" i="84"/>
  <c r="O239" i="84"/>
  <c r="O238" i="84"/>
  <c r="O237" i="84"/>
  <c r="O236" i="84"/>
  <c r="O235" i="84"/>
  <c r="O234" i="84"/>
  <c r="O233" i="84"/>
  <c r="O232" i="84"/>
  <c r="O231" i="84"/>
  <c r="O230" i="84"/>
  <c r="O229" i="84"/>
  <c r="O228" i="84"/>
  <c r="O227" i="84"/>
  <c r="O226" i="84"/>
  <c r="O225" i="84"/>
  <c r="O224" i="84"/>
  <c r="O223" i="84"/>
  <c r="O222" i="84"/>
  <c r="O221" i="84"/>
  <c r="O220" i="84"/>
  <c r="O219" i="84"/>
  <c r="O218" i="84"/>
  <c r="O217" i="84"/>
  <c r="O216" i="84"/>
  <c r="O215" i="84"/>
  <c r="O214" i="84"/>
  <c r="O213" i="84"/>
  <c r="O212" i="84"/>
  <c r="O211" i="84"/>
  <c r="O210" i="84"/>
  <c r="O209" i="84"/>
  <c r="O208" i="84"/>
  <c r="O207" i="84"/>
  <c r="O206" i="84"/>
  <c r="O205" i="84"/>
  <c r="O204" i="84"/>
  <c r="O203" i="84"/>
  <c r="O202" i="84"/>
  <c r="O201" i="84"/>
  <c r="O200" i="84"/>
  <c r="O199" i="84"/>
  <c r="O198" i="84"/>
  <c r="O197" i="84"/>
  <c r="O196" i="84"/>
  <c r="O195" i="84"/>
  <c r="O194" i="84"/>
  <c r="O193" i="84"/>
  <c r="O192" i="84"/>
  <c r="O191" i="84"/>
  <c r="O190" i="84"/>
  <c r="O189" i="84"/>
  <c r="O188" i="84"/>
  <c r="O187" i="84"/>
  <c r="O186" i="84"/>
  <c r="W172" i="84"/>
  <c r="V172" i="84"/>
  <c r="U172" i="84"/>
  <c r="W171" i="84"/>
  <c r="V171" i="84"/>
  <c r="U171" i="84"/>
  <c r="W170" i="84"/>
  <c r="V170" i="84"/>
  <c r="U170" i="84"/>
  <c r="W169" i="84"/>
  <c r="V169" i="84"/>
  <c r="U169" i="84"/>
  <c r="W168" i="84"/>
  <c r="V168" i="84"/>
  <c r="U168" i="84"/>
  <c r="W167" i="84"/>
  <c r="V167" i="84"/>
  <c r="U167" i="84"/>
  <c r="W166" i="84"/>
  <c r="V166" i="84"/>
  <c r="U166" i="84"/>
  <c r="W165" i="84"/>
  <c r="V165" i="84"/>
  <c r="U165" i="84"/>
  <c r="T165" i="84"/>
  <c r="T172" i="84"/>
  <c r="T171" i="84"/>
  <c r="T170" i="84"/>
  <c r="T169" i="84"/>
  <c r="T168" i="84"/>
  <c r="T167" i="84"/>
  <c r="T166" i="84"/>
  <c r="F165" i="84"/>
  <c r="G165" i="84"/>
  <c r="F166" i="84"/>
  <c r="G166" i="84"/>
  <c r="F167" i="84"/>
  <c r="G167" i="84"/>
  <c r="F168" i="84"/>
  <c r="G168" i="84"/>
  <c r="F169" i="84"/>
  <c r="G169" i="84"/>
  <c r="F170" i="84"/>
  <c r="G170" i="84"/>
  <c r="F171" i="84"/>
  <c r="G171" i="84"/>
  <c r="F172" i="84"/>
  <c r="G172" i="84"/>
  <c r="R160" i="84"/>
  <c r="AB89" i="84"/>
  <c r="R161" i="84"/>
  <c r="E70" i="84"/>
  <c r="F70" i="84"/>
  <c r="G70" i="84"/>
  <c r="H70" i="84"/>
  <c r="I70" i="84"/>
  <c r="J70" i="84"/>
  <c r="K70" i="84"/>
  <c r="L70" i="84"/>
  <c r="M70" i="84"/>
  <c r="N70" i="84"/>
  <c r="O70" i="84"/>
  <c r="P70" i="84"/>
  <c r="Q70" i="84"/>
  <c r="V40" i="84"/>
  <c r="T89" i="84"/>
  <c r="S89" i="84"/>
  <c r="S90" i="84" s="1"/>
  <c r="T90" i="84"/>
  <c r="T36" i="84"/>
  <c r="T37" i="84" s="1"/>
  <c r="U36" i="84"/>
  <c r="U37" i="84" s="1"/>
  <c r="U34" i="84"/>
  <c r="W89" i="84"/>
  <c r="Q69" i="84" l="1"/>
  <c r="Q68" i="84"/>
  <c r="Q67" i="84"/>
  <c r="C167" i="84"/>
  <c r="C169" i="84"/>
  <c r="C172" i="84"/>
  <c r="C165" i="84"/>
  <c r="AB37" i="84"/>
  <c r="L167" i="84"/>
  <c r="C168" i="84"/>
  <c r="L168" i="84" s="1"/>
  <c r="AB40" i="84"/>
  <c r="AJ40" i="84" s="1"/>
  <c r="J172" i="84"/>
  <c r="K168" i="84"/>
  <c r="C49" i="84"/>
  <c r="K167" i="84"/>
  <c r="AC40" i="84"/>
  <c r="Y37" i="84"/>
  <c r="K172" i="84"/>
  <c r="K165" i="84"/>
  <c r="C171" i="84"/>
  <c r="AB39" i="84"/>
  <c r="C47" i="84"/>
  <c r="J171" i="84"/>
  <c r="D49" i="84"/>
  <c r="O49" i="84"/>
  <c r="AI40" i="84"/>
  <c r="C170" i="84"/>
  <c r="AI39" i="84"/>
  <c r="L49" i="84"/>
  <c r="J165" i="84"/>
  <c r="L169" i="84"/>
  <c r="Q169" i="84" s="1"/>
  <c r="L172" i="84"/>
  <c r="N49" i="84"/>
  <c r="F49" i="84"/>
  <c r="J170" i="84"/>
  <c r="J168" i="84"/>
  <c r="M49" i="84"/>
  <c r="Q49" i="84"/>
  <c r="L170" i="84"/>
  <c r="AI37" i="84"/>
  <c r="C48" i="84"/>
  <c r="D48" i="84" s="1"/>
  <c r="AC39" i="84"/>
  <c r="C166" i="84"/>
  <c r="J167" i="84"/>
  <c r="H49" i="84"/>
  <c r="K169" i="84"/>
  <c r="F48" i="84"/>
  <c r="AD40" i="84"/>
  <c r="AF40" i="84" s="1"/>
  <c r="L165" i="84"/>
  <c r="Q165" i="84" s="1"/>
  <c r="AD37" i="84"/>
  <c r="K171" i="84"/>
  <c r="D47" i="84"/>
  <c r="J48" i="84"/>
  <c r="J49" i="84"/>
  <c r="L171" i="84"/>
  <c r="Q171" i="84" s="1"/>
  <c r="AB38" i="84"/>
  <c r="O47" i="84"/>
  <c r="J169" i="84"/>
  <c r="Q47" i="84"/>
  <c r="P48" i="84"/>
  <c r="I49" i="84"/>
  <c r="K170" i="84"/>
  <c r="AD38" i="84"/>
  <c r="Q168" i="84"/>
  <c r="AC37" i="84"/>
  <c r="Q170" i="84"/>
  <c r="Q172" i="84"/>
  <c r="Q167" i="84"/>
  <c r="T390" i="84"/>
  <c r="T392" i="84"/>
  <c r="T394" i="84"/>
  <c r="T396" i="84"/>
  <c r="T391" i="84"/>
  <c r="T393" i="84"/>
  <c r="T395" i="84"/>
  <c r="T397" i="84"/>
  <c r="AJ39" i="84"/>
  <c r="AD39" i="84"/>
  <c r="AF39" i="84" s="1"/>
  <c r="K49" i="84"/>
  <c r="P49" i="84"/>
  <c r="G49" i="84"/>
  <c r="E49" i="84"/>
  <c r="O48" i="84"/>
  <c r="N48" i="84"/>
  <c r="K48" i="84"/>
  <c r="E48" i="84"/>
  <c r="M48" i="84"/>
  <c r="G48" i="84"/>
  <c r="I48" i="84"/>
  <c r="L48" i="84"/>
  <c r="Q48" i="84"/>
  <c r="H48" i="84"/>
  <c r="L166" i="84"/>
  <c r="Q166" i="84"/>
  <c r="J166" i="84"/>
  <c r="K166" i="84"/>
  <c r="H47" i="84"/>
  <c r="E47" i="84"/>
  <c r="G47" i="84"/>
  <c r="N47" i="84"/>
  <c r="P47" i="84"/>
  <c r="L47" i="84"/>
  <c r="F47" i="84"/>
  <c r="I47" i="84"/>
  <c r="K47" i="84"/>
  <c r="M47" i="84"/>
  <c r="J47" i="84"/>
  <c r="AF38" i="84"/>
  <c r="AC38" i="84"/>
  <c r="AI38" i="84"/>
  <c r="AJ38" i="84"/>
  <c r="D171" i="84" l="1"/>
  <c r="D169" i="84"/>
  <c r="D170" i="84"/>
  <c r="D172" i="84"/>
  <c r="D165" i="84"/>
  <c r="D166" i="84"/>
  <c r="D167" i="84"/>
  <c r="D168" i="84"/>
  <c r="AK39" i="84"/>
  <c r="AK38" i="84"/>
  <c r="AK40" i="84"/>
  <c r="Q82" i="84"/>
  <c r="P82" i="84"/>
  <c r="O82" i="84"/>
  <c r="N82" i="84"/>
  <c r="M82" i="84"/>
  <c r="L82" i="84"/>
  <c r="K82" i="84"/>
  <c r="J82" i="84"/>
  <c r="I82" i="84"/>
  <c r="H82" i="84"/>
  <c r="G82" i="84"/>
  <c r="F82" i="84"/>
  <c r="E82" i="84"/>
  <c r="Q81" i="84"/>
  <c r="P81" i="84"/>
  <c r="O81" i="84"/>
  <c r="N81" i="84"/>
  <c r="M81" i="84"/>
  <c r="L81" i="84"/>
  <c r="K81" i="84"/>
  <c r="J81" i="84"/>
  <c r="I81" i="84"/>
  <c r="H81" i="84"/>
  <c r="G81" i="84"/>
  <c r="F81" i="84"/>
  <c r="E81" i="84"/>
  <c r="Q80" i="84"/>
  <c r="P80" i="84"/>
  <c r="O80" i="84"/>
  <c r="N80" i="84"/>
  <c r="M80" i="84"/>
  <c r="L80" i="84"/>
  <c r="K80" i="84"/>
  <c r="J80" i="84"/>
  <c r="I80" i="84"/>
  <c r="H80" i="84"/>
  <c r="G80" i="84"/>
  <c r="F80" i="84"/>
  <c r="E80" i="84"/>
  <c r="Q79" i="84"/>
  <c r="P79" i="84"/>
  <c r="O79" i="84"/>
  <c r="N79" i="84"/>
  <c r="M79" i="84"/>
  <c r="L79" i="84"/>
  <c r="K79" i="84"/>
  <c r="J79" i="84"/>
  <c r="I79" i="84"/>
  <c r="H79" i="84"/>
  <c r="G79" i="84"/>
  <c r="F79" i="84"/>
  <c r="E79" i="84"/>
  <c r="Q78" i="84"/>
  <c r="P78" i="84"/>
  <c r="O78" i="84"/>
  <c r="N78" i="84"/>
  <c r="M78" i="84"/>
  <c r="L78" i="84"/>
  <c r="K78" i="84"/>
  <c r="J78" i="84"/>
  <c r="I78" i="84"/>
  <c r="H78" i="84"/>
  <c r="G78" i="84"/>
  <c r="F78" i="84"/>
  <c r="E78" i="84"/>
  <c r="Q77" i="84"/>
  <c r="P77" i="84"/>
  <c r="O77" i="84"/>
  <c r="N77" i="84"/>
  <c r="M77" i="84"/>
  <c r="L77" i="84"/>
  <c r="K77" i="84"/>
  <c r="J77" i="84"/>
  <c r="I77" i="84"/>
  <c r="H77" i="84"/>
  <c r="G77" i="84"/>
  <c r="F77" i="84"/>
  <c r="E77" i="84"/>
  <c r="Q76" i="84"/>
  <c r="P76" i="84"/>
  <c r="O76" i="84"/>
  <c r="N76" i="84"/>
  <c r="M76" i="84"/>
  <c r="L76" i="84"/>
  <c r="K76" i="84"/>
  <c r="J76" i="84"/>
  <c r="I76" i="84"/>
  <c r="H76" i="84"/>
  <c r="G76" i="84"/>
  <c r="F76" i="84"/>
  <c r="E76" i="84"/>
  <c r="Q75" i="84"/>
  <c r="P75" i="84"/>
  <c r="O75" i="84"/>
  <c r="N75" i="84"/>
  <c r="M75" i="84"/>
  <c r="L75" i="84"/>
  <c r="K75" i="84"/>
  <c r="J75" i="84"/>
  <c r="I75" i="84"/>
  <c r="H75" i="84"/>
  <c r="G75" i="84"/>
  <c r="F75" i="84"/>
  <c r="E75" i="84"/>
  <c r="Q74" i="84"/>
  <c r="P74" i="84"/>
  <c r="O74" i="84"/>
  <c r="N74" i="84"/>
  <c r="M74" i="84"/>
  <c r="L74" i="84"/>
  <c r="K74" i="84"/>
  <c r="J74" i="84"/>
  <c r="I74" i="84"/>
  <c r="H74" i="84"/>
  <c r="G74" i="84"/>
  <c r="F74" i="84"/>
  <c r="E74" i="84"/>
  <c r="Q73" i="84"/>
  <c r="P73" i="84"/>
  <c r="O73" i="84"/>
  <c r="N73" i="84"/>
  <c r="M73" i="84"/>
  <c r="L73" i="84"/>
  <c r="K73" i="84"/>
  <c r="J73" i="84"/>
  <c r="I73" i="84"/>
  <c r="H73" i="84"/>
  <c r="G73" i="84"/>
  <c r="F73" i="84"/>
  <c r="E73" i="84"/>
  <c r="Q72" i="84"/>
  <c r="P72" i="84"/>
  <c r="O72" i="84"/>
  <c r="N72" i="84"/>
  <c r="M72" i="84"/>
  <c r="L72" i="84"/>
  <c r="K72" i="84"/>
  <c r="J72" i="84"/>
  <c r="I72" i="84"/>
  <c r="H72" i="84"/>
  <c r="G72" i="84"/>
  <c r="F72" i="84"/>
  <c r="E72" i="84"/>
  <c r="Q71" i="84"/>
  <c r="P71" i="84"/>
  <c r="O71" i="84"/>
  <c r="N71" i="84"/>
  <c r="M71" i="84"/>
  <c r="L71" i="84"/>
  <c r="K71" i="84"/>
  <c r="J71" i="84"/>
  <c r="I71" i="84"/>
  <c r="H71" i="84"/>
  <c r="G71" i="84"/>
  <c r="F71" i="84"/>
  <c r="E71" i="84"/>
  <c r="D19" i="85"/>
  <c r="E19" i="85" s="1"/>
  <c r="D15" i="85"/>
  <c r="E15" i="85" s="1"/>
  <c r="D18" i="85"/>
  <c r="E18" i="85" s="1"/>
  <c r="D17" i="85"/>
  <c r="E17" i="85" s="1"/>
  <c r="D16" i="85"/>
  <c r="E16" i="85" s="1"/>
  <c r="D14" i="85"/>
  <c r="E14" i="85" s="1"/>
  <c r="D11" i="85"/>
  <c r="E11" i="85" s="1"/>
  <c r="D10" i="85"/>
  <c r="E10" i="85" s="1"/>
  <c r="D13" i="85"/>
  <c r="E13" i="85" s="1"/>
  <c r="D9" i="85"/>
  <c r="E9" i="85" s="1"/>
  <c r="D12" i="85"/>
  <c r="E12" i="85" s="1"/>
  <c r="D8" i="85"/>
  <c r="E8" i="85" s="1"/>
  <c r="AF37" i="84"/>
  <c r="AE40" i="84"/>
  <c r="AJ37" i="84"/>
  <c r="D85" i="84" a="1"/>
  <c r="AE38" i="84"/>
  <c r="AE37" i="84"/>
  <c r="AE39" i="84"/>
  <c r="D85" i="84" l="1"/>
  <c r="AK37" i="84"/>
  <c r="F8" i="85"/>
  <c r="G8" i="85" s="1"/>
  <c r="F12" i="85"/>
  <c r="G12" i="85" s="1"/>
  <c r="F9" i="85"/>
  <c r="G9" i="85" s="1"/>
  <c r="F13" i="85"/>
  <c r="G13" i="85" s="1"/>
  <c r="F10" i="85"/>
  <c r="G10" i="85" s="1"/>
  <c r="F11" i="85"/>
  <c r="G11" i="85" s="1"/>
  <c r="F14" i="85"/>
  <c r="G14" i="85" s="1"/>
  <c r="F16" i="85"/>
  <c r="G16" i="85" s="1"/>
  <c r="F17" i="85"/>
  <c r="G17" i="85" s="1"/>
  <c r="F18" i="85"/>
  <c r="G18" i="85" s="1"/>
  <c r="F15" i="85"/>
  <c r="G15" i="85" s="1"/>
  <c r="F19" i="85"/>
  <c r="G19" i="85" s="1"/>
  <c r="D224" i="75"/>
  <c r="D223" i="75"/>
  <c r="D222" i="75"/>
  <c r="D221" i="75"/>
  <c r="D220" i="75"/>
  <c r="D219" i="75"/>
  <c r="D218" i="75"/>
  <c r="D217" i="75"/>
  <c r="D216" i="75"/>
  <c r="D215" i="75"/>
  <c r="D214" i="75"/>
  <c r="D213" i="75"/>
  <c r="D212" i="75"/>
  <c r="D211" i="75"/>
  <c r="D210" i="75"/>
  <c r="D209" i="75"/>
  <c r="D208" i="75"/>
  <c r="D207" i="75"/>
  <c r="D206" i="75"/>
  <c r="D205" i="75"/>
  <c r="D204" i="75"/>
  <c r="D203" i="75"/>
  <c r="D202" i="75"/>
  <c r="D201" i="75"/>
  <c r="D200" i="75"/>
  <c r="D199" i="75"/>
  <c r="D198" i="75"/>
  <c r="D197" i="75"/>
  <c r="D196" i="75"/>
  <c r="D195" i="75"/>
  <c r="D149" i="75"/>
  <c r="G190" i="75"/>
  <c r="D105" i="75"/>
  <c r="D63" i="75"/>
  <c r="D167" i="75" l="1"/>
  <c r="D166" i="75"/>
  <c r="D165" i="75"/>
  <c r="D164" i="75"/>
  <c r="D163" i="75"/>
  <c r="D162" i="75"/>
  <c r="D161" i="75"/>
  <c r="D174" i="75"/>
  <c r="D173" i="75"/>
  <c r="D172" i="75"/>
  <c r="D171" i="75"/>
  <c r="D170" i="75"/>
  <c r="D169" i="75"/>
  <c r="D168" i="75"/>
  <c r="D182" i="75"/>
  <c r="D181" i="75"/>
  <c r="D180" i="75"/>
  <c r="D179" i="75"/>
  <c r="D178" i="75"/>
  <c r="D177" i="75"/>
  <c r="D176" i="75"/>
  <c r="D175" i="75"/>
  <c r="D160" i="75"/>
  <c r="D159" i="75"/>
  <c r="D158" i="75"/>
  <c r="D157" i="75"/>
  <c r="D156" i="75"/>
  <c r="D155" i="75"/>
  <c r="D154" i="75"/>
  <c r="Q28" i="84" l="1"/>
  <c r="P28" i="84"/>
  <c r="O28" i="84"/>
  <c r="N28" i="84"/>
  <c r="M28" i="84"/>
  <c r="L28" i="84"/>
  <c r="K28" i="84"/>
  <c r="J28" i="84"/>
  <c r="I28" i="84"/>
  <c r="H28" i="84"/>
  <c r="G28" i="84"/>
  <c r="F28" i="84"/>
  <c r="E28" i="84"/>
  <c r="Q27" i="84"/>
  <c r="P27" i="84"/>
  <c r="O27" i="84"/>
  <c r="N27" i="84"/>
  <c r="M27" i="84"/>
  <c r="L27" i="84"/>
  <c r="K27" i="84"/>
  <c r="J27" i="84"/>
  <c r="I27" i="84"/>
  <c r="H27" i="84"/>
  <c r="G27" i="84"/>
  <c r="F27" i="84"/>
  <c r="E27" i="84"/>
  <c r="Q26" i="84"/>
  <c r="P26" i="84"/>
  <c r="O26" i="84"/>
  <c r="N26" i="84"/>
  <c r="M26" i="84"/>
  <c r="L26" i="84"/>
  <c r="K26" i="84"/>
  <c r="J26" i="84"/>
  <c r="I26" i="84"/>
  <c r="H26" i="84"/>
  <c r="G26" i="84"/>
  <c r="F26" i="84"/>
  <c r="E26" i="84"/>
  <c r="D30" i="84" a="1"/>
  <c r="D12" i="75"/>
  <c r="D30" i="84" l="1"/>
  <c r="D31" i="84"/>
  <c r="E35" i="84" s="1" a="1"/>
  <c r="E41" i="84" a="1"/>
  <c r="B35" i="84" a="1"/>
  <c r="E40" i="84" a="1"/>
  <c r="E38" i="84" a="1"/>
  <c r="E37" i="84" a="1"/>
  <c r="E39" i="84" a="1"/>
  <c r="F35" i="84" l="1"/>
  <c r="J35" i="84"/>
  <c r="N35" i="84"/>
  <c r="E35" i="84"/>
  <c r="I35" i="84"/>
  <c r="M35" i="84"/>
  <c r="Q35" i="84"/>
  <c r="G35" i="84"/>
  <c r="K35" i="84"/>
  <c r="O35" i="84"/>
  <c r="H35" i="84"/>
  <c r="L35" i="84"/>
  <c r="P35" i="84"/>
  <c r="O41" i="84"/>
  <c r="K41" i="84"/>
  <c r="G41" i="84"/>
  <c r="Q41" i="84"/>
  <c r="M41" i="84"/>
  <c r="I41" i="84"/>
  <c r="E41" i="84"/>
  <c r="P41" i="84"/>
  <c r="L41" i="84"/>
  <c r="H41" i="84"/>
  <c r="N41" i="84"/>
  <c r="J41" i="84"/>
  <c r="F41" i="84"/>
  <c r="O39" i="84"/>
  <c r="K39" i="84"/>
  <c r="G39" i="84"/>
  <c r="Q39" i="84"/>
  <c r="M39" i="84"/>
  <c r="I39" i="84"/>
  <c r="E39" i="84"/>
  <c r="P39" i="84"/>
  <c r="L39" i="84"/>
  <c r="H39" i="84"/>
  <c r="N39" i="84"/>
  <c r="J39" i="84"/>
  <c r="F39" i="84"/>
  <c r="O37" i="84"/>
  <c r="K37" i="84"/>
  <c r="G37" i="84"/>
  <c r="Q37" i="84"/>
  <c r="M37" i="84"/>
  <c r="I37" i="84"/>
  <c r="E37" i="84"/>
  <c r="P37" i="84"/>
  <c r="L37" i="84"/>
  <c r="H37" i="84"/>
  <c r="N37" i="84"/>
  <c r="J37" i="84"/>
  <c r="F37" i="84"/>
  <c r="Q40" i="84"/>
  <c r="M40" i="84"/>
  <c r="I40" i="84"/>
  <c r="E40" i="84"/>
  <c r="K40" i="84"/>
  <c r="G40" i="84"/>
  <c r="N40" i="84"/>
  <c r="J40" i="84"/>
  <c r="F40" i="84"/>
  <c r="P40" i="84"/>
  <c r="L40" i="84"/>
  <c r="H40" i="84"/>
  <c r="O40" i="84"/>
  <c r="Q38" i="84"/>
  <c r="M38" i="84"/>
  <c r="I38" i="84"/>
  <c r="E38" i="84"/>
  <c r="O38" i="84"/>
  <c r="K38" i="84"/>
  <c r="G38" i="84"/>
  <c r="N38" i="84"/>
  <c r="J38" i="84"/>
  <c r="F38" i="84"/>
  <c r="P38" i="84"/>
  <c r="L38" i="84"/>
  <c r="H38" i="84"/>
  <c r="B36" i="84"/>
  <c r="B40" i="84"/>
  <c r="B37" i="84"/>
  <c r="B41" i="84"/>
  <c r="B38" i="84"/>
  <c r="B35" i="84"/>
  <c r="B39" i="84"/>
  <c r="E34" i="84" a="1"/>
  <c r="D32" i="84"/>
  <c r="AG37" i="84"/>
  <c r="AG38" i="84"/>
  <c r="E36" i="84" a="1"/>
  <c r="AG39" i="84"/>
  <c r="AG40" i="84"/>
  <c r="D43" i="84"/>
  <c r="Y38" i="84"/>
  <c r="M54" i="84"/>
  <c r="K55" i="84"/>
  <c r="L54" i="84"/>
  <c r="F53" i="84"/>
  <c r="J55" i="84"/>
  <c r="Q53" i="84"/>
  <c r="O54" i="84"/>
  <c r="M55" i="84"/>
  <c r="N54" i="84"/>
  <c r="O53" i="84"/>
  <c r="K54" i="84"/>
  <c r="J53" i="84"/>
  <c r="I55" i="84"/>
  <c r="H54" i="84"/>
  <c r="G53" i="84"/>
  <c r="I53" i="84"/>
  <c r="H55" i="84"/>
  <c r="L55" i="84"/>
  <c r="Q55" i="84"/>
  <c r="P54" i="84"/>
  <c r="N55" i="84"/>
  <c r="L53" i="84"/>
  <c r="J54" i="84"/>
  <c r="K53" i="84"/>
  <c r="F55" i="84"/>
  <c r="P55" i="84"/>
  <c r="N53" i="84"/>
  <c r="O55" i="84"/>
  <c r="M53" i="84"/>
  <c r="H53" i="84"/>
  <c r="G55" i="84"/>
  <c r="F54" i="84"/>
  <c r="E53" i="84"/>
  <c r="Q54" i="84"/>
  <c r="P53" i="84"/>
  <c r="E54" i="84"/>
  <c r="E55" i="84"/>
  <c r="G54" i="84"/>
  <c r="I54" i="84"/>
  <c r="AH40" i="84"/>
  <c r="AH37" i="84"/>
  <c r="AH39" i="84"/>
  <c r="AH38" i="84"/>
  <c r="M36" i="84" l="1"/>
  <c r="K36" i="84"/>
  <c r="F36" i="84"/>
  <c r="I36" i="84"/>
  <c r="G36" i="84"/>
  <c r="N36" i="84"/>
  <c r="Q36" i="84"/>
  <c r="O36" i="84"/>
  <c r="J36" i="84"/>
  <c r="H36" i="84"/>
  <c r="P36" i="84"/>
  <c r="E36" i="84"/>
  <c r="L36" i="84"/>
  <c r="I34" i="84"/>
  <c r="K34" i="84"/>
  <c r="P34" i="84"/>
  <c r="M34" i="84"/>
  <c r="O34" i="84"/>
  <c r="J34" i="84"/>
  <c r="Q34" i="84"/>
  <c r="H34" i="84"/>
  <c r="N34" i="84"/>
  <c r="E34" i="84"/>
  <c r="G34" i="84"/>
  <c r="L34" i="84"/>
  <c r="F34" i="84"/>
  <c r="K61" i="84"/>
  <c r="M61" i="84"/>
  <c r="F61" i="84"/>
  <c r="H59" i="84"/>
  <c r="E61" i="84"/>
  <c r="M60" i="84"/>
  <c r="N61" i="84"/>
  <c r="J59" i="84"/>
  <c r="L60" i="84"/>
  <c r="P61" i="84"/>
  <c r="P60" i="84"/>
  <c r="L61" i="84"/>
  <c r="L59" i="84"/>
  <c r="N60" i="84"/>
  <c r="N59" i="84"/>
  <c r="G59" i="84"/>
  <c r="I61" i="84"/>
  <c r="K59" i="84"/>
  <c r="O60" i="84"/>
  <c r="G61" i="84"/>
  <c r="J61" i="84"/>
  <c r="M59" i="84"/>
  <c r="E60" i="84"/>
  <c r="H61" i="84"/>
  <c r="H60" i="84"/>
  <c r="F59" i="84"/>
  <c r="P59" i="84"/>
  <c r="E59" i="84"/>
  <c r="K60" i="84"/>
  <c r="I60" i="84"/>
  <c r="G60" i="84"/>
  <c r="J60" i="84"/>
  <c r="O59" i="84"/>
  <c r="I59" i="84"/>
  <c r="O61" i="84"/>
  <c r="F60" i="84"/>
  <c r="F69" i="84" l="1"/>
  <c r="H69" i="84"/>
  <c r="G67" i="84"/>
  <c r="F68" i="84"/>
  <c r="G68" i="84"/>
  <c r="E68" i="84"/>
  <c r="N67" i="84"/>
  <c r="N69" i="84"/>
  <c r="I68" i="84"/>
  <c r="M67" i="84"/>
  <c r="N68" i="84"/>
  <c r="O69" i="84"/>
  <c r="M69" i="84"/>
  <c r="K69" i="84"/>
  <c r="L67" i="84"/>
  <c r="M68" i="84"/>
  <c r="K68" i="84"/>
  <c r="J69" i="84"/>
  <c r="L69" i="84"/>
  <c r="I67" i="84"/>
  <c r="E67" i="84"/>
  <c r="G69" i="84"/>
  <c r="P68" i="84"/>
  <c r="E69" i="84"/>
  <c r="P67" i="84"/>
  <c r="O68" i="84"/>
  <c r="P69" i="84"/>
  <c r="O67" i="84"/>
  <c r="F67" i="84"/>
  <c r="K67" i="84"/>
  <c r="L68" i="84"/>
  <c r="J68" i="84"/>
  <c r="H68" i="84"/>
  <c r="I69" i="84"/>
  <c r="J67" i="84"/>
  <c r="H67" i="84"/>
  <c r="F61" i="76"/>
  <c r="H60" i="76"/>
  <c r="G60" i="76"/>
  <c r="F60" i="76"/>
  <c r="F59" i="76"/>
  <c r="H58" i="76"/>
  <c r="G58" i="76"/>
  <c r="F58" i="76"/>
  <c r="F57" i="76"/>
  <c r="H56" i="76"/>
  <c r="G56" i="76"/>
  <c r="F56" i="76"/>
  <c r="F55" i="76"/>
  <c r="H54" i="76"/>
  <c r="G54" i="76"/>
  <c r="F54" i="76"/>
  <c r="F53" i="76"/>
  <c r="H52" i="76"/>
  <c r="G52" i="76"/>
  <c r="F52" i="76"/>
  <c r="F51" i="76"/>
  <c r="H50" i="76"/>
  <c r="G50" i="76"/>
  <c r="F50" i="76"/>
  <c r="F49" i="76"/>
  <c r="H48" i="76"/>
  <c r="G48" i="76"/>
  <c r="F48" i="76"/>
  <c r="F47" i="76"/>
  <c r="H46" i="76"/>
  <c r="G46" i="76"/>
  <c r="F46" i="76"/>
  <c r="F45" i="76"/>
  <c r="H44" i="76"/>
  <c r="G44" i="76"/>
  <c r="F44" i="76"/>
  <c r="F43" i="76"/>
  <c r="H42" i="76"/>
  <c r="G42" i="76"/>
  <c r="F42" i="76"/>
  <c r="F41" i="76"/>
  <c r="H41" i="76" s="1"/>
  <c r="G40" i="76"/>
  <c r="G41" i="76" s="1"/>
  <c r="F40" i="76"/>
  <c r="H40" i="76" s="1"/>
  <c r="H39" i="76"/>
  <c r="G39" i="76"/>
  <c r="F39" i="76"/>
  <c r="F38" i="76"/>
  <c r="H38" i="76" s="1"/>
  <c r="H37" i="76"/>
  <c r="G37" i="76"/>
  <c r="F37" i="76"/>
  <c r="G36" i="76"/>
  <c r="F36" i="76"/>
  <c r="H36" i="76" s="1"/>
  <c r="H35" i="76"/>
  <c r="G35" i="76"/>
  <c r="F35" i="76"/>
  <c r="F34" i="76"/>
  <c r="H33" i="76"/>
  <c r="G33" i="76"/>
  <c r="F33" i="76"/>
  <c r="G32" i="76"/>
  <c r="F32" i="76"/>
  <c r="H32" i="76" s="1"/>
  <c r="H31" i="76"/>
  <c r="G31" i="76"/>
  <c r="F31" i="76"/>
  <c r="F30" i="76"/>
  <c r="H29" i="76"/>
  <c r="G29" i="76"/>
  <c r="F29" i="76"/>
  <c r="G28" i="76"/>
  <c r="F28" i="76"/>
  <c r="H28" i="76" s="1"/>
  <c r="H27" i="76"/>
  <c r="G27" i="76"/>
  <c r="F27" i="76"/>
  <c r="G26" i="76"/>
  <c r="F26" i="76"/>
  <c r="H26" i="76" s="1"/>
  <c r="H25" i="76"/>
  <c r="G25" i="76"/>
  <c r="F25" i="76"/>
  <c r="F24" i="76"/>
  <c r="H24" i="76" s="1"/>
  <c r="H23" i="76"/>
  <c r="G23" i="76"/>
  <c r="F23" i="76"/>
  <c r="F22" i="76"/>
  <c r="H22" i="76" s="1"/>
  <c r="H21" i="76"/>
  <c r="G21" i="76"/>
  <c r="F21" i="76"/>
  <c r="F20" i="76"/>
  <c r="H20" i="76" s="1"/>
  <c r="H19" i="76"/>
  <c r="G19" i="76"/>
  <c r="F19" i="76"/>
  <c r="F18" i="76"/>
  <c r="H18" i="76" s="1"/>
  <c r="H17" i="76"/>
  <c r="G17" i="76"/>
  <c r="F17" i="76"/>
  <c r="F16" i="76"/>
  <c r="H16" i="76" s="1"/>
  <c r="H15" i="76"/>
  <c r="G15" i="76"/>
  <c r="F15" i="76"/>
  <c r="F14" i="76"/>
  <c r="H14" i="76" s="1"/>
  <c r="H13" i="76"/>
  <c r="G13" i="76"/>
  <c r="F13" i="76"/>
  <c r="F12" i="76"/>
  <c r="H12" i="76" s="1"/>
  <c r="H11" i="76"/>
  <c r="G11" i="76"/>
  <c r="F11" i="76"/>
  <c r="F10" i="76"/>
  <c r="H10" i="76" s="1"/>
  <c r="H9" i="76"/>
  <c r="G9" i="76"/>
  <c r="F9" i="76"/>
  <c r="G8" i="76"/>
  <c r="F8" i="76"/>
  <c r="H8" i="76" s="1"/>
  <c r="H7" i="76"/>
  <c r="G7" i="76"/>
  <c r="F7" i="76"/>
  <c r="F6" i="76"/>
  <c r="H6" i="76" s="1"/>
  <c r="H5" i="76"/>
  <c r="F5" i="76"/>
  <c r="G5" i="76" s="1"/>
  <c r="AL48" i="76"/>
  <c r="AL32" i="76"/>
  <c r="AL60" i="76"/>
  <c r="AL40" i="76"/>
  <c r="AL37" i="76"/>
  <c r="AL27" i="76"/>
  <c r="AL19" i="76"/>
  <c r="AL9" i="76"/>
  <c r="AL31" i="76"/>
  <c r="AL54" i="76"/>
  <c r="AL28" i="76"/>
  <c r="AL58" i="76"/>
  <c r="AL33" i="76"/>
  <c r="AL17" i="76"/>
  <c r="AL41" i="76"/>
  <c r="AL46" i="76"/>
  <c r="AL26" i="76"/>
  <c r="AL44" i="76"/>
  <c r="AL52" i="76"/>
  <c r="AL29" i="76"/>
  <c r="AL23" i="76"/>
  <c r="AL15" i="76"/>
  <c r="AL13" i="76"/>
  <c r="AL56" i="76"/>
  <c r="AL36" i="76"/>
  <c r="AL8" i="76"/>
  <c r="AL42" i="76"/>
  <c r="AL50" i="76"/>
  <c r="AL35" i="76"/>
  <c r="AL21" i="76"/>
  <c r="AL11" i="76"/>
  <c r="AL7" i="76"/>
  <c r="AL39" i="76"/>
  <c r="AL25" i="76"/>
  <c r="AL5" i="76"/>
  <c r="H30" i="76" l="1"/>
  <c r="G30" i="76"/>
  <c r="G6" i="76"/>
  <c r="G10" i="76"/>
  <c r="G12" i="76"/>
  <c r="G14" i="76"/>
  <c r="G16" i="76"/>
  <c r="G18" i="76"/>
  <c r="G20" i="76"/>
  <c r="G22" i="76"/>
  <c r="G24" i="76"/>
  <c r="H34" i="76"/>
  <c r="G34" i="76"/>
  <c r="G43" i="76"/>
  <c r="H43" i="76"/>
  <c r="G45" i="76"/>
  <c r="H45" i="76"/>
  <c r="G59" i="76"/>
  <c r="H59" i="76"/>
  <c r="G61" i="76"/>
  <c r="H61" i="76"/>
  <c r="G51" i="76"/>
  <c r="H51" i="76"/>
  <c r="G53" i="76"/>
  <c r="H53" i="76"/>
  <c r="G38" i="76"/>
  <c r="G47" i="76"/>
  <c r="H47" i="76"/>
  <c r="G55" i="76"/>
  <c r="H55" i="76"/>
  <c r="G49" i="76"/>
  <c r="H49" i="76"/>
  <c r="G57" i="76"/>
  <c r="H57" i="76"/>
  <c r="G90" i="73"/>
  <c r="G89" i="73"/>
  <c r="G88" i="73"/>
  <c r="G87" i="73"/>
  <c r="G86" i="73"/>
  <c r="G85" i="73"/>
  <c r="G13" i="73"/>
  <c r="G12" i="73"/>
  <c r="G11" i="73"/>
  <c r="G10" i="73"/>
  <c r="G9" i="73"/>
  <c r="AL55" i="76"/>
  <c r="AL22" i="76"/>
  <c r="AL57" i="76"/>
  <c r="AL51" i="76"/>
  <c r="AL10" i="76"/>
  <c r="AL20" i="76"/>
  <c r="AL34" i="76"/>
  <c r="AL6" i="76"/>
  <c r="AL47" i="76"/>
  <c r="AL18" i="76"/>
  <c r="AL59" i="76"/>
  <c r="AL45" i="76"/>
  <c r="AL16" i="76"/>
  <c r="AL49" i="76"/>
  <c r="AL43" i="76"/>
  <c r="AL53" i="76"/>
  <c r="AL14" i="76"/>
  <c r="AL38" i="76"/>
  <c r="AL24" i="76"/>
  <c r="AL30" i="76"/>
  <c r="AL12" i="76"/>
  <c r="N90" i="73" l="1"/>
  <c r="M90" i="73"/>
  <c r="L90" i="73"/>
  <c r="K90" i="73"/>
  <c r="J90" i="73"/>
  <c r="I90" i="73"/>
  <c r="F90" i="73"/>
  <c r="E90" i="73"/>
  <c r="N89" i="73"/>
  <c r="M89" i="73"/>
  <c r="L89" i="73"/>
  <c r="K89" i="73"/>
  <c r="J89" i="73"/>
  <c r="I89" i="73"/>
  <c r="F89" i="73"/>
  <c r="E89" i="73"/>
  <c r="N88" i="73"/>
  <c r="M88" i="73"/>
  <c r="L88" i="73"/>
  <c r="K88" i="73"/>
  <c r="J88" i="73"/>
  <c r="I88" i="73"/>
  <c r="E88" i="73"/>
  <c r="T433" i="82" l="1"/>
  <c r="S433" i="82"/>
  <c r="R433" i="82"/>
  <c r="Q433" i="82"/>
  <c r="P433" i="82"/>
  <c r="O433" i="82"/>
  <c r="N433" i="82"/>
  <c r="L433" i="82"/>
  <c r="T247" i="82"/>
  <c r="S247" i="82"/>
  <c r="R247" i="82"/>
  <c r="Q247" i="82"/>
  <c r="P247" i="82"/>
  <c r="O247" i="82"/>
  <c r="N247" i="82"/>
  <c r="L247" i="82"/>
  <c r="T4" i="82"/>
  <c r="S4" i="82"/>
  <c r="R4" i="82"/>
  <c r="Q4" i="82"/>
  <c r="P4" i="82"/>
  <c r="O4" i="82"/>
  <c r="N4" i="82"/>
  <c r="L4" i="82"/>
  <c r="L615" i="82" l="1"/>
  <c r="K615" i="82" s="1"/>
  <c r="L613" i="82"/>
  <c r="K613" i="82" s="1"/>
  <c r="L611" i="82"/>
  <c r="K611" i="82" s="1"/>
  <c r="L609" i="82"/>
  <c r="K609" i="82" s="1"/>
  <c r="L607" i="82"/>
  <c r="K607" i="82" s="1"/>
  <c r="L605" i="82"/>
  <c r="K605" i="82" s="1"/>
  <c r="L603" i="82"/>
  <c r="K603" i="82" s="1"/>
  <c r="L601" i="82"/>
  <c r="K601" i="82" s="1"/>
  <c r="L599" i="82"/>
  <c r="K599" i="82" s="1"/>
  <c r="L597" i="82"/>
  <c r="K597" i="82" s="1"/>
  <c r="L595" i="82"/>
  <c r="K595" i="82" s="1"/>
  <c r="L593" i="82"/>
  <c r="K593" i="82" s="1"/>
  <c r="L591" i="82"/>
  <c r="K591" i="82" s="1"/>
  <c r="L589" i="82"/>
  <c r="K589" i="82" s="1"/>
  <c r="L587" i="82"/>
  <c r="K587" i="82" s="1"/>
  <c r="L585" i="82"/>
  <c r="K585" i="82" s="1"/>
  <c r="L583" i="82"/>
  <c r="K583" i="82" s="1"/>
  <c r="L614" i="82"/>
  <c r="K614" i="82" s="1"/>
  <c r="L606" i="82"/>
  <c r="K606" i="82" s="1"/>
  <c r="L598" i="82"/>
  <c r="K598" i="82" s="1"/>
  <c r="L590" i="82"/>
  <c r="K590" i="82" s="1"/>
  <c r="L584" i="82"/>
  <c r="K584" i="82" s="1"/>
  <c r="L612" i="82"/>
  <c r="K612" i="82" s="1"/>
  <c r="L604" i="82"/>
  <c r="K604" i="82" s="1"/>
  <c r="L596" i="82"/>
  <c r="K596" i="82" s="1"/>
  <c r="L586" i="82"/>
  <c r="K586" i="82" s="1"/>
  <c r="L581" i="82"/>
  <c r="K581" i="82" s="1"/>
  <c r="L579" i="82"/>
  <c r="K579" i="82" s="1"/>
  <c r="L577" i="82"/>
  <c r="K577" i="82" s="1"/>
  <c r="L575" i="82"/>
  <c r="K575" i="82" s="1"/>
  <c r="L573" i="82"/>
  <c r="K573" i="82" s="1"/>
  <c r="L571" i="82"/>
  <c r="K571" i="82" s="1"/>
  <c r="L569" i="82"/>
  <c r="K569" i="82" s="1"/>
  <c r="L567" i="82"/>
  <c r="K567" i="82" s="1"/>
  <c r="L565" i="82"/>
  <c r="K565" i="82" s="1"/>
  <c r="L563" i="82"/>
  <c r="K563" i="82" s="1"/>
  <c r="L608" i="82"/>
  <c r="K608" i="82" s="1"/>
  <c r="L600" i="82"/>
  <c r="K600" i="82" s="1"/>
  <c r="L592" i="82"/>
  <c r="K592" i="82" s="1"/>
  <c r="L582" i="82"/>
  <c r="K582" i="82" s="1"/>
  <c r="L580" i="82"/>
  <c r="K580" i="82" s="1"/>
  <c r="L578" i="82"/>
  <c r="K578" i="82" s="1"/>
  <c r="L576" i="82"/>
  <c r="K576" i="82" s="1"/>
  <c r="L574" i="82"/>
  <c r="K574" i="82" s="1"/>
  <c r="L572" i="82"/>
  <c r="K572" i="82" s="1"/>
  <c r="L570" i="82"/>
  <c r="K570" i="82" s="1"/>
  <c r="L568" i="82"/>
  <c r="K568" i="82" s="1"/>
  <c r="L566" i="82"/>
  <c r="K566" i="82" s="1"/>
  <c r="L564" i="82"/>
  <c r="K564" i="82" s="1"/>
  <c r="L562" i="82"/>
  <c r="K562" i="82" s="1"/>
  <c r="L560" i="82"/>
  <c r="K560" i="82" s="1"/>
  <c r="L602" i="82"/>
  <c r="K602" i="82" s="1"/>
  <c r="L559" i="82"/>
  <c r="K559" i="82" s="1"/>
  <c r="L594" i="82"/>
  <c r="K594" i="82" s="1"/>
  <c r="L588" i="82"/>
  <c r="K588" i="82" s="1"/>
  <c r="L558" i="82"/>
  <c r="K558" i="82" s="1"/>
  <c r="L556" i="82"/>
  <c r="K556" i="82" s="1"/>
  <c r="L554" i="82"/>
  <c r="K554" i="82" s="1"/>
  <c r="L552" i="82"/>
  <c r="K552" i="82" s="1"/>
  <c r="L550" i="82"/>
  <c r="K550" i="82" s="1"/>
  <c r="L548" i="82"/>
  <c r="K548" i="82" s="1"/>
  <c r="L546" i="82"/>
  <c r="K546" i="82" s="1"/>
  <c r="L544" i="82"/>
  <c r="K544" i="82" s="1"/>
  <c r="L542" i="82"/>
  <c r="K542" i="82" s="1"/>
  <c r="L540" i="82"/>
  <c r="K540" i="82" s="1"/>
  <c r="L538" i="82"/>
  <c r="K538" i="82" s="1"/>
  <c r="L536" i="82"/>
  <c r="K536" i="82" s="1"/>
  <c r="L610" i="82"/>
  <c r="K610" i="82" s="1"/>
  <c r="L557" i="82"/>
  <c r="K557" i="82" s="1"/>
  <c r="L555" i="82"/>
  <c r="K555" i="82" s="1"/>
  <c r="L553" i="82"/>
  <c r="K553" i="82" s="1"/>
  <c r="L551" i="82"/>
  <c r="K551" i="82" s="1"/>
  <c r="L549" i="82"/>
  <c r="K549" i="82" s="1"/>
  <c r="L547" i="82"/>
  <c r="K547" i="82" s="1"/>
  <c r="L545" i="82"/>
  <c r="K545" i="82" s="1"/>
  <c r="L543" i="82"/>
  <c r="K543" i="82" s="1"/>
  <c r="L541" i="82"/>
  <c r="K541" i="82" s="1"/>
  <c r="L539" i="82"/>
  <c r="K539" i="82" s="1"/>
  <c r="L537" i="82"/>
  <c r="K537" i="82" s="1"/>
  <c r="L535" i="82"/>
  <c r="K535" i="82" s="1"/>
  <c r="L533" i="82"/>
  <c r="K533" i="82" s="1"/>
  <c r="L531" i="82"/>
  <c r="K531" i="82" s="1"/>
  <c r="L561" i="82"/>
  <c r="K561" i="82" s="1"/>
  <c r="L529" i="82"/>
  <c r="K529" i="82" s="1"/>
  <c r="L527" i="82"/>
  <c r="K527" i="82" s="1"/>
  <c r="L525" i="82"/>
  <c r="K525" i="82" s="1"/>
  <c r="L523" i="82"/>
  <c r="K523" i="82" s="1"/>
  <c r="L521" i="82"/>
  <c r="K521" i="82" s="1"/>
  <c r="L519" i="82"/>
  <c r="K519" i="82" s="1"/>
  <c r="L517" i="82"/>
  <c r="K517" i="82" s="1"/>
  <c r="L515" i="82"/>
  <c r="K515" i="82" s="1"/>
  <c r="L513" i="82"/>
  <c r="K513" i="82" s="1"/>
  <c r="L511" i="82"/>
  <c r="K511" i="82" s="1"/>
  <c r="L509" i="82"/>
  <c r="K509" i="82" s="1"/>
  <c r="L507" i="82"/>
  <c r="K507" i="82" s="1"/>
  <c r="L505" i="82"/>
  <c r="K505" i="82" s="1"/>
  <c r="L503" i="82"/>
  <c r="K503" i="82" s="1"/>
  <c r="L501" i="82"/>
  <c r="K501" i="82" s="1"/>
  <c r="L499" i="82"/>
  <c r="K499" i="82" s="1"/>
  <c r="L497" i="82"/>
  <c r="K497" i="82" s="1"/>
  <c r="L495" i="82"/>
  <c r="K495" i="82" s="1"/>
  <c r="L493" i="82"/>
  <c r="K493" i="82" s="1"/>
  <c r="L491" i="82"/>
  <c r="K491" i="82" s="1"/>
  <c r="L489" i="82"/>
  <c r="K489" i="82" s="1"/>
  <c r="L487" i="82"/>
  <c r="K487" i="82" s="1"/>
  <c r="L485" i="82"/>
  <c r="K485" i="82" s="1"/>
  <c r="L483" i="82"/>
  <c r="K483" i="82" s="1"/>
  <c r="L481" i="82"/>
  <c r="K481" i="82" s="1"/>
  <c r="L479" i="82"/>
  <c r="K479" i="82" s="1"/>
  <c r="L477" i="82"/>
  <c r="K477" i="82" s="1"/>
  <c r="L475" i="82"/>
  <c r="K475" i="82" s="1"/>
  <c r="L534" i="82"/>
  <c r="K534" i="82" s="1"/>
  <c r="L530" i="82"/>
  <c r="K530" i="82" s="1"/>
  <c r="L528" i="82"/>
  <c r="K528" i="82" s="1"/>
  <c r="L526" i="82"/>
  <c r="K526" i="82" s="1"/>
  <c r="L524" i="82"/>
  <c r="K524" i="82" s="1"/>
  <c r="L522" i="82"/>
  <c r="K522" i="82" s="1"/>
  <c r="L520" i="82"/>
  <c r="K520" i="82" s="1"/>
  <c r="L518" i="82"/>
  <c r="K518" i="82" s="1"/>
  <c r="L516" i="82"/>
  <c r="K516" i="82" s="1"/>
  <c r="L514" i="82"/>
  <c r="K514" i="82" s="1"/>
  <c r="L512" i="82"/>
  <c r="K512" i="82" s="1"/>
  <c r="L510" i="82"/>
  <c r="K510" i="82" s="1"/>
  <c r="L508" i="82"/>
  <c r="K508" i="82" s="1"/>
  <c r="L506" i="82"/>
  <c r="K506" i="82" s="1"/>
  <c r="L504" i="82"/>
  <c r="K504" i="82" s="1"/>
  <c r="L502" i="82"/>
  <c r="K502" i="82" s="1"/>
  <c r="L500" i="82"/>
  <c r="K500" i="82" s="1"/>
  <c r="L498" i="82"/>
  <c r="K498" i="82" s="1"/>
  <c r="L496" i="82"/>
  <c r="K496" i="82" s="1"/>
  <c r="L494" i="82"/>
  <c r="K494" i="82" s="1"/>
  <c r="L492" i="82"/>
  <c r="K492" i="82" s="1"/>
  <c r="L490" i="82"/>
  <c r="K490" i="82" s="1"/>
  <c r="L488" i="82"/>
  <c r="K488" i="82" s="1"/>
  <c r="L486" i="82"/>
  <c r="K486" i="82" s="1"/>
  <c r="L484" i="82"/>
  <c r="K484" i="82" s="1"/>
  <c r="L482" i="82"/>
  <c r="K482" i="82" s="1"/>
  <c r="L480" i="82"/>
  <c r="K480" i="82" s="1"/>
  <c r="L478" i="82"/>
  <c r="K478" i="82" s="1"/>
  <c r="L476" i="82"/>
  <c r="K476" i="82" s="1"/>
  <c r="L532" i="82"/>
  <c r="K532" i="82" s="1"/>
  <c r="L473" i="82"/>
  <c r="K473" i="82" s="1"/>
  <c r="L471" i="82"/>
  <c r="K471" i="82" s="1"/>
  <c r="L469" i="82"/>
  <c r="K469" i="82" s="1"/>
  <c r="L467" i="82"/>
  <c r="K467" i="82" s="1"/>
  <c r="L465" i="82"/>
  <c r="K465" i="82" s="1"/>
  <c r="L463" i="82"/>
  <c r="K463" i="82" s="1"/>
  <c r="L461" i="82"/>
  <c r="K461" i="82" s="1"/>
  <c r="L459" i="82"/>
  <c r="K459" i="82" s="1"/>
  <c r="L457" i="82"/>
  <c r="K457" i="82" s="1"/>
  <c r="L455" i="82"/>
  <c r="K455" i="82" s="1"/>
  <c r="L453" i="82"/>
  <c r="K453" i="82" s="1"/>
  <c r="L451" i="82"/>
  <c r="K451" i="82" s="1"/>
  <c r="L449" i="82"/>
  <c r="K449" i="82" s="1"/>
  <c r="L447" i="82"/>
  <c r="K447" i="82" s="1"/>
  <c r="L445" i="82"/>
  <c r="K445" i="82" s="1"/>
  <c r="L443" i="82"/>
  <c r="K443" i="82" s="1"/>
  <c r="L441" i="82"/>
  <c r="K441" i="82" s="1"/>
  <c r="L439" i="82"/>
  <c r="K439" i="82" s="1"/>
  <c r="L437" i="82"/>
  <c r="K437" i="82" s="1"/>
  <c r="L435" i="82"/>
  <c r="K435" i="82" s="1"/>
  <c r="L474" i="82"/>
  <c r="K474" i="82" s="1"/>
  <c r="L472" i="82"/>
  <c r="K472" i="82" s="1"/>
  <c r="L470" i="82"/>
  <c r="K470" i="82" s="1"/>
  <c r="L468" i="82"/>
  <c r="K468" i="82" s="1"/>
  <c r="L466" i="82"/>
  <c r="K466" i="82" s="1"/>
  <c r="L464" i="82"/>
  <c r="K464" i="82" s="1"/>
  <c r="L462" i="82"/>
  <c r="K462" i="82" s="1"/>
  <c r="L460" i="82"/>
  <c r="K460" i="82" s="1"/>
  <c r="L458" i="82"/>
  <c r="K458" i="82" s="1"/>
  <c r="L456" i="82"/>
  <c r="K456" i="82" s="1"/>
  <c r="L454" i="82"/>
  <c r="K454" i="82" s="1"/>
  <c r="L452" i="82"/>
  <c r="K452" i="82" s="1"/>
  <c r="L450" i="82"/>
  <c r="K450" i="82" s="1"/>
  <c r="L448" i="82"/>
  <c r="K448" i="82" s="1"/>
  <c r="L446" i="82"/>
  <c r="K446" i="82" s="1"/>
  <c r="L444" i="82"/>
  <c r="K444" i="82" s="1"/>
  <c r="L442" i="82"/>
  <c r="K442" i="82" s="1"/>
  <c r="L440" i="82"/>
  <c r="K440" i="82" s="1"/>
  <c r="L438" i="82"/>
  <c r="K438" i="82" s="1"/>
  <c r="L436" i="82"/>
  <c r="K436" i="82" s="1"/>
  <c r="L434" i="82"/>
  <c r="K434" i="82" s="1"/>
  <c r="N614" i="82"/>
  <c r="N612" i="82"/>
  <c r="N610" i="82"/>
  <c r="N608" i="82"/>
  <c r="N606" i="82"/>
  <c r="N604" i="82"/>
  <c r="N602" i="82"/>
  <c r="N600" i="82"/>
  <c r="N598" i="82"/>
  <c r="N596" i="82"/>
  <c r="N594" i="82"/>
  <c r="N592" i="82"/>
  <c r="N590" i="82"/>
  <c r="N588" i="82"/>
  <c r="N586" i="82"/>
  <c r="N584" i="82"/>
  <c r="N582" i="82"/>
  <c r="N609" i="82"/>
  <c r="N601" i="82"/>
  <c r="N593" i="82"/>
  <c r="N615" i="82"/>
  <c r="N607" i="82"/>
  <c r="N599" i="82"/>
  <c r="N591" i="82"/>
  <c r="N580" i="82"/>
  <c r="N578" i="82"/>
  <c r="N576" i="82"/>
  <c r="N574" i="82"/>
  <c r="N572" i="82"/>
  <c r="N570" i="82"/>
  <c r="N568" i="82"/>
  <c r="N566" i="82"/>
  <c r="N564" i="82"/>
  <c r="N562" i="82"/>
  <c r="N611" i="82"/>
  <c r="N603" i="82"/>
  <c r="N595" i="82"/>
  <c r="N585" i="82"/>
  <c r="N581" i="82"/>
  <c r="N579" i="82"/>
  <c r="N577" i="82"/>
  <c r="N575" i="82"/>
  <c r="N573" i="82"/>
  <c r="N571" i="82"/>
  <c r="N569" i="82"/>
  <c r="N567" i="82"/>
  <c r="N565" i="82"/>
  <c r="N563" i="82"/>
  <c r="N561" i="82"/>
  <c r="N559" i="82"/>
  <c r="N589" i="82"/>
  <c r="N613" i="82"/>
  <c r="N583" i="82"/>
  <c r="N557" i="82"/>
  <c r="N555" i="82"/>
  <c r="N553" i="82"/>
  <c r="N551" i="82"/>
  <c r="N549" i="82"/>
  <c r="N547" i="82"/>
  <c r="N545" i="82"/>
  <c r="N543" i="82"/>
  <c r="N541" i="82"/>
  <c r="N539" i="82"/>
  <c r="N537" i="82"/>
  <c r="N535" i="82"/>
  <c r="N597" i="82"/>
  <c r="N558" i="82"/>
  <c r="N556" i="82"/>
  <c r="N554" i="82"/>
  <c r="N552" i="82"/>
  <c r="N550" i="82"/>
  <c r="N548" i="82"/>
  <c r="N546" i="82"/>
  <c r="N544" i="82"/>
  <c r="N542" i="82"/>
  <c r="N540" i="82"/>
  <c r="N538" i="82"/>
  <c r="N536" i="82"/>
  <c r="N534" i="82"/>
  <c r="N532" i="82"/>
  <c r="N587" i="82"/>
  <c r="N531" i="82"/>
  <c r="N605" i="82"/>
  <c r="N560" i="82"/>
  <c r="N533" i="82"/>
  <c r="N530" i="82"/>
  <c r="N528" i="82"/>
  <c r="N526" i="82"/>
  <c r="N524" i="82"/>
  <c r="N522" i="82"/>
  <c r="N520" i="82"/>
  <c r="N518" i="82"/>
  <c r="N516" i="82"/>
  <c r="N514" i="82"/>
  <c r="N512" i="82"/>
  <c r="N510" i="82"/>
  <c r="N508" i="82"/>
  <c r="N506" i="82"/>
  <c r="N504" i="82"/>
  <c r="N502" i="82"/>
  <c r="N500" i="82"/>
  <c r="N498" i="82"/>
  <c r="N496" i="82"/>
  <c r="N494" i="82"/>
  <c r="N492" i="82"/>
  <c r="N490" i="82"/>
  <c r="N488" i="82"/>
  <c r="N486" i="82"/>
  <c r="N484" i="82"/>
  <c r="N482" i="82"/>
  <c r="N480" i="82"/>
  <c r="N478" i="82"/>
  <c r="N476" i="82"/>
  <c r="N529" i="82"/>
  <c r="N527" i="82"/>
  <c r="N525" i="82"/>
  <c r="N523" i="82"/>
  <c r="N521" i="82"/>
  <c r="N519" i="82"/>
  <c r="N517" i="82"/>
  <c r="N515" i="82"/>
  <c r="N513" i="82"/>
  <c r="N511" i="82"/>
  <c r="N509" i="82"/>
  <c r="N507" i="82"/>
  <c r="N505" i="82"/>
  <c r="N503" i="82"/>
  <c r="N501" i="82"/>
  <c r="N499" i="82"/>
  <c r="N497" i="82"/>
  <c r="N495" i="82"/>
  <c r="N493" i="82"/>
  <c r="N491" i="82"/>
  <c r="N489" i="82"/>
  <c r="N487" i="82"/>
  <c r="N485" i="82"/>
  <c r="N483" i="82"/>
  <c r="N481" i="82"/>
  <c r="N479" i="82"/>
  <c r="N477" i="82"/>
  <c r="N475" i="82"/>
  <c r="N436" i="82"/>
  <c r="N434" i="82"/>
  <c r="N474" i="82"/>
  <c r="N472" i="82"/>
  <c r="N470" i="82"/>
  <c r="N468" i="82"/>
  <c r="N466" i="82"/>
  <c r="N464" i="82"/>
  <c r="N462" i="82"/>
  <c r="N460" i="82"/>
  <c r="N458" i="82"/>
  <c r="N456" i="82"/>
  <c r="N454" i="82"/>
  <c r="N452" i="82"/>
  <c r="N450" i="82"/>
  <c r="N448" i="82"/>
  <c r="N446" i="82"/>
  <c r="N444" i="82"/>
  <c r="N442" i="82"/>
  <c r="N440" i="82"/>
  <c r="N438" i="82"/>
  <c r="N473" i="82"/>
  <c r="N471" i="82"/>
  <c r="N469" i="82"/>
  <c r="N467" i="82"/>
  <c r="N465" i="82"/>
  <c r="N463" i="82"/>
  <c r="N461" i="82"/>
  <c r="N459" i="82"/>
  <c r="N457" i="82"/>
  <c r="N455" i="82"/>
  <c r="N453" i="82"/>
  <c r="N451" i="82"/>
  <c r="N449" i="82"/>
  <c r="N447" i="82"/>
  <c r="N445" i="82"/>
  <c r="N443" i="82"/>
  <c r="N441" i="82"/>
  <c r="N439" i="82"/>
  <c r="N437" i="82"/>
  <c r="N435" i="82"/>
  <c r="L429" i="82"/>
  <c r="K429" i="82" s="1"/>
  <c r="L427" i="82"/>
  <c r="K427" i="82" s="1"/>
  <c r="L425" i="82"/>
  <c r="K425" i="82" s="1"/>
  <c r="L423" i="82"/>
  <c r="K423" i="82" s="1"/>
  <c r="L421" i="82"/>
  <c r="K421" i="82" s="1"/>
  <c r="L419" i="82"/>
  <c r="K419" i="82" s="1"/>
  <c r="L417" i="82"/>
  <c r="K417" i="82" s="1"/>
  <c r="L415" i="82"/>
  <c r="K415" i="82" s="1"/>
  <c r="L413" i="82"/>
  <c r="K413" i="82" s="1"/>
  <c r="L411" i="82"/>
  <c r="K411" i="82" s="1"/>
  <c r="L409" i="82"/>
  <c r="K409" i="82" s="1"/>
  <c r="L407" i="82"/>
  <c r="K407" i="82" s="1"/>
  <c r="L405" i="82"/>
  <c r="K405" i="82" s="1"/>
  <c r="L403" i="82"/>
  <c r="K403" i="82" s="1"/>
  <c r="L401" i="82"/>
  <c r="K401" i="82" s="1"/>
  <c r="L399" i="82"/>
  <c r="K399" i="82" s="1"/>
  <c r="L397" i="82"/>
  <c r="K397" i="82" s="1"/>
  <c r="L428" i="82"/>
  <c r="K428" i="82" s="1"/>
  <c r="L424" i="82"/>
  <c r="K424" i="82" s="1"/>
  <c r="L420" i="82"/>
  <c r="K420" i="82" s="1"/>
  <c r="L416" i="82"/>
  <c r="K416" i="82" s="1"/>
  <c r="L412" i="82"/>
  <c r="K412" i="82" s="1"/>
  <c r="L408" i="82"/>
  <c r="K408" i="82" s="1"/>
  <c r="L404" i="82"/>
  <c r="K404" i="82" s="1"/>
  <c r="L400" i="82"/>
  <c r="K400" i="82" s="1"/>
  <c r="L396" i="82"/>
  <c r="K396" i="82" s="1"/>
  <c r="L394" i="82"/>
  <c r="K394" i="82" s="1"/>
  <c r="L392" i="82"/>
  <c r="K392" i="82" s="1"/>
  <c r="L390" i="82"/>
  <c r="K390" i="82" s="1"/>
  <c r="L388" i="82"/>
  <c r="K388" i="82" s="1"/>
  <c r="L386" i="82"/>
  <c r="K386" i="82" s="1"/>
  <c r="L384" i="82"/>
  <c r="K384" i="82" s="1"/>
  <c r="L382" i="82"/>
  <c r="K382" i="82" s="1"/>
  <c r="L380" i="82"/>
  <c r="K380" i="82" s="1"/>
  <c r="L426" i="82"/>
  <c r="K426" i="82" s="1"/>
  <c r="L418" i="82"/>
  <c r="K418" i="82" s="1"/>
  <c r="L410" i="82"/>
  <c r="K410" i="82" s="1"/>
  <c r="L402" i="82"/>
  <c r="K402" i="82" s="1"/>
  <c r="L395" i="82"/>
  <c r="K395" i="82" s="1"/>
  <c r="L391" i="82"/>
  <c r="K391" i="82" s="1"/>
  <c r="L387" i="82"/>
  <c r="K387" i="82" s="1"/>
  <c r="L383" i="82"/>
  <c r="K383" i="82" s="1"/>
  <c r="L379" i="82"/>
  <c r="K379" i="82" s="1"/>
  <c r="L378" i="82"/>
  <c r="K378" i="82" s="1"/>
  <c r="L376" i="82"/>
  <c r="K376" i="82" s="1"/>
  <c r="L374" i="82"/>
  <c r="K374" i="82" s="1"/>
  <c r="L372" i="82"/>
  <c r="K372" i="82" s="1"/>
  <c r="L370" i="82"/>
  <c r="K370" i="82" s="1"/>
  <c r="L368" i="82"/>
  <c r="K368" i="82" s="1"/>
  <c r="L366" i="82"/>
  <c r="K366" i="82" s="1"/>
  <c r="L364" i="82"/>
  <c r="K364" i="82" s="1"/>
  <c r="L362" i="82"/>
  <c r="K362" i="82" s="1"/>
  <c r="L360" i="82"/>
  <c r="K360" i="82" s="1"/>
  <c r="L358" i="82"/>
  <c r="K358" i="82" s="1"/>
  <c r="L356" i="82"/>
  <c r="K356" i="82" s="1"/>
  <c r="L354" i="82"/>
  <c r="K354" i="82" s="1"/>
  <c r="L352" i="82"/>
  <c r="K352" i="82" s="1"/>
  <c r="L350" i="82"/>
  <c r="K350" i="82" s="1"/>
  <c r="L348" i="82"/>
  <c r="K348" i="82" s="1"/>
  <c r="L346" i="82"/>
  <c r="K346" i="82" s="1"/>
  <c r="L344" i="82"/>
  <c r="K344" i="82" s="1"/>
  <c r="L342" i="82"/>
  <c r="K342" i="82" s="1"/>
  <c r="L340" i="82"/>
  <c r="K340" i="82" s="1"/>
  <c r="L338" i="82"/>
  <c r="K338" i="82" s="1"/>
  <c r="L336" i="82"/>
  <c r="K336" i="82" s="1"/>
  <c r="L334" i="82"/>
  <c r="K334" i="82" s="1"/>
  <c r="L332" i="82"/>
  <c r="K332" i="82" s="1"/>
  <c r="L330" i="82"/>
  <c r="K330" i="82" s="1"/>
  <c r="L328" i="82"/>
  <c r="K328" i="82" s="1"/>
  <c r="L422" i="82"/>
  <c r="K422" i="82" s="1"/>
  <c r="L406" i="82"/>
  <c r="K406" i="82" s="1"/>
  <c r="L393" i="82"/>
  <c r="K393" i="82" s="1"/>
  <c r="L385" i="82"/>
  <c r="K385" i="82" s="1"/>
  <c r="L377" i="82"/>
  <c r="K377" i="82" s="1"/>
  <c r="L373" i="82"/>
  <c r="K373" i="82" s="1"/>
  <c r="L369" i="82"/>
  <c r="K369" i="82" s="1"/>
  <c r="L365" i="82"/>
  <c r="K365" i="82" s="1"/>
  <c r="L361" i="82"/>
  <c r="K361" i="82" s="1"/>
  <c r="L357" i="82"/>
  <c r="K357" i="82" s="1"/>
  <c r="L353" i="82"/>
  <c r="K353" i="82" s="1"/>
  <c r="L349" i="82"/>
  <c r="K349" i="82" s="1"/>
  <c r="L345" i="82"/>
  <c r="K345" i="82" s="1"/>
  <c r="L341" i="82"/>
  <c r="K341" i="82" s="1"/>
  <c r="L337" i="82"/>
  <c r="K337" i="82" s="1"/>
  <c r="L333" i="82"/>
  <c r="K333" i="82" s="1"/>
  <c r="L329" i="82"/>
  <c r="K329" i="82" s="1"/>
  <c r="L326" i="82"/>
  <c r="K326" i="82" s="1"/>
  <c r="L324" i="82"/>
  <c r="K324" i="82" s="1"/>
  <c r="L322" i="82"/>
  <c r="K322" i="82" s="1"/>
  <c r="L320" i="82"/>
  <c r="K320" i="82" s="1"/>
  <c r="L318" i="82"/>
  <c r="K318" i="82" s="1"/>
  <c r="L316" i="82"/>
  <c r="K316" i="82" s="1"/>
  <c r="L314" i="82"/>
  <c r="K314" i="82" s="1"/>
  <c r="L312" i="82"/>
  <c r="K312" i="82" s="1"/>
  <c r="L310" i="82"/>
  <c r="K310" i="82" s="1"/>
  <c r="L308" i="82"/>
  <c r="K308" i="82" s="1"/>
  <c r="L306" i="82"/>
  <c r="K306" i="82" s="1"/>
  <c r="L304" i="82"/>
  <c r="K304" i="82" s="1"/>
  <c r="L302" i="82"/>
  <c r="K302" i="82" s="1"/>
  <c r="L300" i="82"/>
  <c r="K300" i="82" s="1"/>
  <c r="L298" i="82"/>
  <c r="K298" i="82" s="1"/>
  <c r="L296" i="82"/>
  <c r="K296" i="82" s="1"/>
  <c r="L294" i="82"/>
  <c r="K294" i="82" s="1"/>
  <c r="L414" i="82"/>
  <c r="K414" i="82" s="1"/>
  <c r="L389" i="82"/>
  <c r="K389" i="82" s="1"/>
  <c r="L367" i="82"/>
  <c r="K367" i="82" s="1"/>
  <c r="L351" i="82"/>
  <c r="K351" i="82" s="1"/>
  <c r="L335" i="82"/>
  <c r="K335" i="82" s="1"/>
  <c r="L325" i="82"/>
  <c r="K325" i="82" s="1"/>
  <c r="L313" i="82"/>
  <c r="K313" i="82" s="1"/>
  <c r="L305" i="82"/>
  <c r="K305" i="82" s="1"/>
  <c r="L371" i="82"/>
  <c r="K371" i="82" s="1"/>
  <c r="L363" i="82"/>
  <c r="K363" i="82" s="1"/>
  <c r="L355" i="82"/>
  <c r="K355" i="82" s="1"/>
  <c r="L347" i="82"/>
  <c r="K347" i="82" s="1"/>
  <c r="L339" i="82"/>
  <c r="K339" i="82" s="1"/>
  <c r="L331" i="82"/>
  <c r="K331" i="82" s="1"/>
  <c r="L327" i="82"/>
  <c r="K327" i="82" s="1"/>
  <c r="L323" i="82"/>
  <c r="K323" i="82" s="1"/>
  <c r="L319" i="82"/>
  <c r="K319" i="82" s="1"/>
  <c r="L315" i="82"/>
  <c r="K315" i="82" s="1"/>
  <c r="L311" i="82"/>
  <c r="K311" i="82" s="1"/>
  <c r="L307" i="82"/>
  <c r="K307" i="82" s="1"/>
  <c r="L303" i="82"/>
  <c r="K303" i="82" s="1"/>
  <c r="L299" i="82"/>
  <c r="K299" i="82" s="1"/>
  <c r="L295" i="82"/>
  <c r="K295" i="82" s="1"/>
  <c r="L293" i="82"/>
  <c r="K293" i="82" s="1"/>
  <c r="L291" i="82"/>
  <c r="K291" i="82" s="1"/>
  <c r="L289" i="82"/>
  <c r="K289" i="82" s="1"/>
  <c r="L287" i="82"/>
  <c r="K287" i="82" s="1"/>
  <c r="L285" i="82"/>
  <c r="K285" i="82" s="1"/>
  <c r="L283" i="82"/>
  <c r="K283" i="82" s="1"/>
  <c r="L281" i="82"/>
  <c r="K281" i="82" s="1"/>
  <c r="L279" i="82"/>
  <c r="K279" i="82" s="1"/>
  <c r="L277" i="82"/>
  <c r="K277" i="82" s="1"/>
  <c r="L275" i="82"/>
  <c r="K275" i="82" s="1"/>
  <c r="L273" i="82"/>
  <c r="K273" i="82" s="1"/>
  <c r="L271" i="82"/>
  <c r="K271" i="82" s="1"/>
  <c r="L269" i="82"/>
  <c r="K269" i="82" s="1"/>
  <c r="L267" i="82"/>
  <c r="K267" i="82" s="1"/>
  <c r="L265" i="82"/>
  <c r="K265" i="82" s="1"/>
  <c r="L263" i="82"/>
  <c r="K263" i="82" s="1"/>
  <c r="L261" i="82"/>
  <c r="K261" i="82" s="1"/>
  <c r="L259" i="82"/>
  <c r="K259" i="82" s="1"/>
  <c r="L257" i="82"/>
  <c r="K257" i="82" s="1"/>
  <c r="L255" i="82"/>
  <c r="K255" i="82" s="1"/>
  <c r="L253" i="82"/>
  <c r="K253" i="82" s="1"/>
  <c r="L251" i="82"/>
  <c r="K251" i="82" s="1"/>
  <c r="L249" i="82"/>
  <c r="K249" i="82" s="1"/>
  <c r="L398" i="82"/>
  <c r="K398" i="82" s="1"/>
  <c r="L381" i="82"/>
  <c r="K381" i="82" s="1"/>
  <c r="L375" i="82"/>
  <c r="K375" i="82" s="1"/>
  <c r="L359" i="82"/>
  <c r="K359" i="82" s="1"/>
  <c r="L343" i="82"/>
  <c r="K343" i="82" s="1"/>
  <c r="L321" i="82"/>
  <c r="K321" i="82" s="1"/>
  <c r="L317" i="82"/>
  <c r="K317" i="82" s="1"/>
  <c r="L309" i="82"/>
  <c r="K309" i="82" s="1"/>
  <c r="L292" i="82"/>
  <c r="K292" i="82" s="1"/>
  <c r="L284" i="82"/>
  <c r="K284" i="82" s="1"/>
  <c r="L276" i="82"/>
  <c r="K276" i="82" s="1"/>
  <c r="L268" i="82"/>
  <c r="K268" i="82" s="1"/>
  <c r="L260" i="82"/>
  <c r="K260" i="82" s="1"/>
  <c r="L252" i="82"/>
  <c r="K252" i="82" s="1"/>
  <c r="L250" i="82"/>
  <c r="K250" i="82" s="1"/>
  <c r="L301" i="82"/>
  <c r="K301" i="82" s="1"/>
  <c r="L288" i="82"/>
  <c r="K288" i="82" s="1"/>
  <c r="L280" i="82"/>
  <c r="K280" i="82" s="1"/>
  <c r="L248" i="82"/>
  <c r="K248" i="82" s="1"/>
  <c r="L286" i="82"/>
  <c r="K286" i="82" s="1"/>
  <c r="L262" i="82"/>
  <c r="K262" i="82" s="1"/>
  <c r="L254" i="82"/>
  <c r="K254" i="82" s="1"/>
  <c r="L290" i="82"/>
  <c r="K290" i="82" s="1"/>
  <c r="L282" i="82"/>
  <c r="K282" i="82" s="1"/>
  <c r="L274" i="82"/>
  <c r="K274" i="82" s="1"/>
  <c r="L266" i="82"/>
  <c r="K266" i="82" s="1"/>
  <c r="L258" i="82"/>
  <c r="K258" i="82" s="1"/>
  <c r="L272" i="82"/>
  <c r="K272" i="82" s="1"/>
  <c r="L264" i="82"/>
  <c r="K264" i="82" s="1"/>
  <c r="L256" i="82"/>
  <c r="K256" i="82" s="1"/>
  <c r="L297" i="82"/>
  <c r="K297" i="82" s="1"/>
  <c r="L278" i="82"/>
  <c r="K278" i="82" s="1"/>
  <c r="L270" i="82"/>
  <c r="K270" i="82" s="1"/>
  <c r="N428" i="82"/>
  <c r="N426" i="82"/>
  <c r="N424" i="82"/>
  <c r="N422" i="82"/>
  <c r="N420" i="82"/>
  <c r="N418" i="82"/>
  <c r="N416" i="82"/>
  <c r="N414" i="82"/>
  <c r="N412" i="82"/>
  <c r="N410" i="82"/>
  <c r="N408" i="82"/>
  <c r="N406" i="82"/>
  <c r="N404" i="82"/>
  <c r="N402" i="82"/>
  <c r="N400" i="82"/>
  <c r="N398" i="82"/>
  <c r="N396" i="82"/>
  <c r="N427" i="82"/>
  <c r="N423" i="82"/>
  <c r="N419" i="82"/>
  <c r="N415" i="82"/>
  <c r="N411" i="82"/>
  <c r="N407" i="82"/>
  <c r="N403" i="82"/>
  <c r="N399" i="82"/>
  <c r="N395" i="82"/>
  <c r="N393" i="82"/>
  <c r="N391" i="82"/>
  <c r="N389" i="82"/>
  <c r="N387" i="82"/>
  <c r="N385" i="82"/>
  <c r="N383" i="82"/>
  <c r="N381" i="82"/>
  <c r="N379" i="82"/>
  <c r="N429" i="82"/>
  <c r="N421" i="82"/>
  <c r="N413" i="82"/>
  <c r="N405" i="82"/>
  <c r="N397" i="82"/>
  <c r="N394" i="82"/>
  <c r="N390" i="82"/>
  <c r="N386" i="82"/>
  <c r="N382" i="82"/>
  <c r="N377" i="82"/>
  <c r="N375" i="82"/>
  <c r="N373" i="82"/>
  <c r="N371" i="82"/>
  <c r="N369" i="82"/>
  <c r="N367" i="82"/>
  <c r="N365" i="82"/>
  <c r="N363" i="82"/>
  <c r="N361" i="82"/>
  <c r="N359" i="82"/>
  <c r="N357" i="82"/>
  <c r="N355" i="82"/>
  <c r="N353" i="82"/>
  <c r="N351" i="82"/>
  <c r="N349" i="82"/>
  <c r="N347" i="82"/>
  <c r="N345" i="82"/>
  <c r="N343" i="82"/>
  <c r="N341" i="82"/>
  <c r="N339" i="82"/>
  <c r="N337" i="82"/>
  <c r="N335" i="82"/>
  <c r="N333" i="82"/>
  <c r="N331" i="82"/>
  <c r="N329" i="82"/>
  <c r="N425" i="82"/>
  <c r="N409" i="82"/>
  <c r="N388" i="82"/>
  <c r="N380" i="82"/>
  <c r="N376" i="82"/>
  <c r="N372" i="82"/>
  <c r="N368" i="82"/>
  <c r="N364" i="82"/>
  <c r="N360" i="82"/>
  <c r="N356" i="82"/>
  <c r="N352" i="82"/>
  <c r="N348" i="82"/>
  <c r="N344" i="82"/>
  <c r="N340" i="82"/>
  <c r="N336" i="82"/>
  <c r="N332" i="82"/>
  <c r="N328" i="82"/>
  <c r="N327" i="82"/>
  <c r="N325" i="82"/>
  <c r="N323" i="82"/>
  <c r="N321" i="82"/>
  <c r="N319" i="82"/>
  <c r="N317" i="82"/>
  <c r="N315" i="82"/>
  <c r="N313" i="82"/>
  <c r="N311" i="82"/>
  <c r="N309" i="82"/>
  <c r="N307" i="82"/>
  <c r="N305" i="82"/>
  <c r="N303" i="82"/>
  <c r="N301" i="82"/>
  <c r="N299" i="82"/>
  <c r="N297" i="82"/>
  <c r="N295" i="82"/>
  <c r="N401" i="82"/>
  <c r="N392" i="82"/>
  <c r="N417" i="82"/>
  <c r="N384" i="82"/>
  <c r="N294" i="82"/>
  <c r="N378" i="82"/>
  <c r="N370" i="82"/>
  <c r="N354" i="82"/>
  <c r="N338" i="82"/>
  <c r="N320" i="82"/>
  <c r="N316" i="82"/>
  <c r="N308" i="82"/>
  <c r="N374" i="82"/>
  <c r="N366" i="82"/>
  <c r="N358" i="82"/>
  <c r="N350" i="82"/>
  <c r="N342" i="82"/>
  <c r="N334" i="82"/>
  <c r="N326" i="82"/>
  <c r="N322" i="82"/>
  <c r="N318" i="82"/>
  <c r="N314" i="82"/>
  <c r="N310" i="82"/>
  <c r="N306" i="82"/>
  <c r="N302" i="82"/>
  <c r="N298" i="82"/>
  <c r="N292" i="82"/>
  <c r="N290" i="82"/>
  <c r="N288" i="82"/>
  <c r="N286" i="82"/>
  <c r="N284" i="82"/>
  <c r="N282" i="82"/>
  <c r="N280" i="82"/>
  <c r="N278" i="82"/>
  <c r="N276" i="82"/>
  <c r="N274" i="82"/>
  <c r="N272" i="82"/>
  <c r="N270" i="82"/>
  <c r="N268" i="82"/>
  <c r="N266" i="82"/>
  <c r="N264" i="82"/>
  <c r="N262" i="82"/>
  <c r="N260" i="82"/>
  <c r="N258" i="82"/>
  <c r="N256" i="82"/>
  <c r="N254" i="82"/>
  <c r="N252" i="82"/>
  <c r="N250" i="82"/>
  <c r="N248" i="82"/>
  <c r="N362" i="82"/>
  <c r="N346" i="82"/>
  <c r="N330" i="82"/>
  <c r="N324" i="82"/>
  <c r="N312" i="82"/>
  <c r="N304" i="82"/>
  <c r="N296" i="82"/>
  <c r="N287" i="82"/>
  <c r="N279" i="82"/>
  <c r="N271" i="82"/>
  <c r="N263" i="82"/>
  <c r="N255" i="82"/>
  <c r="N253" i="82"/>
  <c r="N291" i="82"/>
  <c r="N283" i="82"/>
  <c r="N267" i="82"/>
  <c r="N251" i="82"/>
  <c r="N300" i="82"/>
  <c r="N289" i="82"/>
  <c r="N273" i="82"/>
  <c r="N265" i="82"/>
  <c r="N257" i="82"/>
  <c r="N249" i="82"/>
  <c r="N293" i="82"/>
  <c r="N285" i="82"/>
  <c r="N277" i="82"/>
  <c r="N269" i="82"/>
  <c r="N261" i="82"/>
  <c r="N275" i="82"/>
  <c r="N259" i="82"/>
  <c r="N281" i="82"/>
  <c r="L244" i="82"/>
  <c r="K244" i="82" s="1"/>
  <c r="L242" i="82"/>
  <c r="K242" i="82" s="1"/>
  <c r="L240" i="82"/>
  <c r="K240" i="82" s="1"/>
  <c r="L238" i="82"/>
  <c r="K238" i="82" s="1"/>
  <c r="L236" i="82"/>
  <c r="K236" i="82" s="1"/>
  <c r="L234" i="82"/>
  <c r="K234" i="82" s="1"/>
  <c r="L232" i="82"/>
  <c r="K232" i="82" s="1"/>
  <c r="L241" i="82"/>
  <c r="K241" i="82" s="1"/>
  <c r="L237" i="82"/>
  <c r="K237" i="82" s="1"/>
  <c r="L233" i="82"/>
  <c r="K233" i="82" s="1"/>
  <c r="L230" i="82"/>
  <c r="K230" i="82" s="1"/>
  <c r="L229" i="82"/>
  <c r="K229" i="82" s="1"/>
  <c r="L222" i="82"/>
  <c r="K222" i="82" s="1"/>
  <c r="L221" i="82"/>
  <c r="K221" i="82" s="1"/>
  <c r="L214" i="82"/>
  <c r="K214" i="82" s="1"/>
  <c r="L213" i="82"/>
  <c r="K213" i="82" s="1"/>
  <c r="L210" i="82"/>
  <c r="K210" i="82" s="1"/>
  <c r="L208" i="82"/>
  <c r="K208" i="82" s="1"/>
  <c r="L206" i="82"/>
  <c r="K206" i="82" s="1"/>
  <c r="L204" i="82"/>
  <c r="K204" i="82" s="1"/>
  <c r="L202" i="82"/>
  <c r="K202" i="82" s="1"/>
  <c r="L200" i="82"/>
  <c r="K200" i="82" s="1"/>
  <c r="L198" i="82"/>
  <c r="K198" i="82" s="1"/>
  <c r="L196" i="82"/>
  <c r="K196" i="82" s="1"/>
  <c r="L194" i="82"/>
  <c r="K194" i="82" s="1"/>
  <c r="L192" i="82"/>
  <c r="K192" i="82" s="1"/>
  <c r="L190" i="82"/>
  <c r="K190" i="82" s="1"/>
  <c r="L188" i="82"/>
  <c r="K188" i="82" s="1"/>
  <c r="L186" i="82"/>
  <c r="K186" i="82" s="1"/>
  <c r="L184" i="82"/>
  <c r="K184" i="82" s="1"/>
  <c r="L182" i="82"/>
  <c r="K182" i="82" s="1"/>
  <c r="L180" i="82"/>
  <c r="K180" i="82" s="1"/>
  <c r="L178" i="82"/>
  <c r="K178" i="82" s="1"/>
  <c r="L176" i="82"/>
  <c r="K176" i="82" s="1"/>
  <c r="L174" i="82"/>
  <c r="K174" i="82" s="1"/>
  <c r="L172" i="82"/>
  <c r="K172" i="82" s="1"/>
  <c r="L170" i="82"/>
  <c r="K170" i="82" s="1"/>
  <c r="L168" i="82"/>
  <c r="K168" i="82" s="1"/>
  <c r="L166" i="82"/>
  <c r="K166" i="82" s="1"/>
  <c r="L239" i="82"/>
  <c r="K239" i="82" s="1"/>
  <c r="L227" i="82"/>
  <c r="K227" i="82" s="1"/>
  <c r="L224" i="82"/>
  <c r="K224" i="82" s="1"/>
  <c r="L217" i="82"/>
  <c r="K217" i="82" s="1"/>
  <c r="L212" i="82"/>
  <c r="K212" i="82" s="1"/>
  <c r="L209" i="82"/>
  <c r="K209" i="82" s="1"/>
  <c r="L201" i="82"/>
  <c r="K201" i="82" s="1"/>
  <c r="L193" i="82"/>
  <c r="K193" i="82" s="1"/>
  <c r="L235" i="82"/>
  <c r="K235" i="82" s="1"/>
  <c r="L225" i="82"/>
  <c r="K225" i="82" s="1"/>
  <c r="L220" i="82"/>
  <c r="K220" i="82" s="1"/>
  <c r="L215" i="82"/>
  <c r="K215" i="82" s="1"/>
  <c r="L207" i="82"/>
  <c r="K207" i="82" s="1"/>
  <c r="L199" i="82"/>
  <c r="K199" i="82" s="1"/>
  <c r="L191" i="82"/>
  <c r="K191" i="82" s="1"/>
  <c r="L195" i="82"/>
  <c r="K195" i="82" s="1"/>
  <c r="L179" i="82"/>
  <c r="K179" i="82" s="1"/>
  <c r="L171" i="82"/>
  <c r="K171" i="82" s="1"/>
  <c r="L163" i="82"/>
  <c r="K163" i="82" s="1"/>
  <c r="L161" i="82"/>
  <c r="K161" i="82" s="1"/>
  <c r="L159" i="82"/>
  <c r="K159" i="82" s="1"/>
  <c r="L157" i="82"/>
  <c r="K157" i="82" s="1"/>
  <c r="L155" i="82"/>
  <c r="K155" i="82" s="1"/>
  <c r="L153" i="82"/>
  <c r="K153" i="82" s="1"/>
  <c r="L151" i="82"/>
  <c r="K151" i="82" s="1"/>
  <c r="L149" i="82"/>
  <c r="K149" i="82" s="1"/>
  <c r="L147" i="82"/>
  <c r="K147" i="82" s="1"/>
  <c r="L145" i="82"/>
  <c r="K145" i="82" s="1"/>
  <c r="L143" i="82"/>
  <c r="K143" i="82" s="1"/>
  <c r="L141" i="82"/>
  <c r="K141" i="82" s="1"/>
  <c r="L139" i="82"/>
  <c r="K139" i="82" s="1"/>
  <c r="L137" i="82"/>
  <c r="K137" i="82" s="1"/>
  <c r="L135" i="82"/>
  <c r="K135" i="82" s="1"/>
  <c r="L133" i="82"/>
  <c r="K133" i="82" s="1"/>
  <c r="L131" i="82"/>
  <c r="K131" i="82" s="1"/>
  <c r="L223" i="82"/>
  <c r="K223" i="82" s="1"/>
  <c r="L205" i="82"/>
  <c r="K205" i="82" s="1"/>
  <c r="L189" i="82"/>
  <c r="K189" i="82" s="1"/>
  <c r="L187" i="82"/>
  <c r="K187" i="82" s="1"/>
  <c r="L177" i="82"/>
  <c r="K177" i="82" s="1"/>
  <c r="L169" i="82"/>
  <c r="K169" i="82" s="1"/>
  <c r="L231" i="82"/>
  <c r="K231" i="82" s="1"/>
  <c r="L228" i="82"/>
  <c r="K228" i="82" s="1"/>
  <c r="L211" i="82"/>
  <c r="K211" i="82" s="1"/>
  <c r="L181" i="82"/>
  <c r="K181" i="82" s="1"/>
  <c r="L165" i="82"/>
  <c r="K165" i="82" s="1"/>
  <c r="L129" i="82"/>
  <c r="K129" i="82" s="1"/>
  <c r="L127" i="82"/>
  <c r="K127" i="82" s="1"/>
  <c r="L125" i="82"/>
  <c r="K125" i="82" s="1"/>
  <c r="L123" i="82"/>
  <c r="K123" i="82" s="1"/>
  <c r="L121" i="82"/>
  <c r="K121" i="82" s="1"/>
  <c r="L119" i="82"/>
  <c r="K119" i="82" s="1"/>
  <c r="L117" i="82"/>
  <c r="K117" i="82" s="1"/>
  <c r="L115" i="82"/>
  <c r="K115" i="82" s="1"/>
  <c r="L113" i="82"/>
  <c r="K113" i="82" s="1"/>
  <c r="L111" i="82"/>
  <c r="K111" i="82" s="1"/>
  <c r="L109" i="82"/>
  <c r="K109" i="82" s="1"/>
  <c r="L107" i="82"/>
  <c r="K107" i="82" s="1"/>
  <c r="L105" i="82"/>
  <c r="K105" i="82" s="1"/>
  <c r="L103" i="82"/>
  <c r="K103" i="82" s="1"/>
  <c r="L101" i="82"/>
  <c r="K101" i="82" s="1"/>
  <c r="L99" i="82"/>
  <c r="K99" i="82" s="1"/>
  <c r="L97" i="82"/>
  <c r="K97" i="82" s="1"/>
  <c r="L95" i="82"/>
  <c r="K95" i="82" s="1"/>
  <c r="L93" i="82"/>
  <c r="K93" i="82" s="1"/>
  <c r="L91" i="82"/>
  <c r="K91" i="82" s="1"/>
  <c r="L89" i="82"/>
  <c r="K89" i="82" s="1"/>
  <c r="L87" i="82"/>
  <c r="K87" i="82" s="1"/>
  <c r="L85" i="82"/>
  <c r="K85" i="82" s="1"/>
  <c r="L83" i="82"/>
  <c r="K83" i="82" s="1"/>
  <c r="L81" i="82"/>
  <c r="K81" i="82" s="1"/>
  <c r="L79" i="82"/>
  <c r="K79" i="82" s="1"/>
  <c r="L77" i="82"/>
  <c r="K77" i="82" s="1"/>
  <c r="L75" i="82"/>
  <c r="K75" i="82" s="1"/>
  <c r="L73" i="82"/>
  <c r="K73" i="82" s="1"/>
  <c r="L71" i="82"/>
  <c r="K71" i="82" s="1"/>
  <c r="L69" i="82"/>
  <c r="K69" i="82" s="1"/>
  <c r="L67" i="82"/>
  <c r="K67" i="82" s="1"/>
  <c r="L65" i="82"/>
  <c r="K65" i="82" s="1"/>
  <c r="L63" i="82"/>
  <c r="K63" i="82" s="1"/>
  <c r="L61" i="82"/>
  <c r="K61" i="82" s="1"/>
  <c r="L59" i="82"/>
  <c r="K59" i="82" s="1"/>
  <c r="L57" i="82"/>
  <c r="K57" i="82" s="1"/>
  <c r="L55" i="82"/>
  <c r="K55" i="82" s="1"/>
  <c r="L53" i="82"/>
  <c r="K53" i="82" s="1"/>
  <c r="L51" i="82"/>
  <c r="K51" i="82" s="1"/>
  <c r="L49" i="82"/>
  <c r="K49" i="82" s="1"/>
  <c r="L47" i="82"/>
  <c r="K47" i="82" s="1"/>
  <c r="L45" i="82"/>
  <c r="K45" i="82" s="1"/>
  <c r="L43" i="82"/>
  <c r="K43" i="82" s="1"/>
  <c r="L41" i="82"/>
  <c r="K41" i="82" s="1"/>
  <c r="L39" i="82"/>
  <c r="K39" i="82" s="1"/>
  <c r="L37" i="82"/>
  <c r="K37" i="82" s="1"/>
  <c r="L35" i="82"/>
  <c r="K35" i="82" s="1"/>
  <c r="L33" i="82"/>
  <c r="K33" i="82" s="1"/>
  <c r="L31" i="82"/>
  <c r="K31" i="82" s="1"/>
  <c r="L29" i="82"/>
  <c r="K29" i="82" s="1"/>
  <c r="L226" i="82"/>
  <c r="K226" i="82" s="1"/>
  <c r="L203" i="82"/>
  <c r="K203" i="82" s="1"/>
  <c r="L185" i="82"/>
  <c r="K185" i="82" s="1"/>
  <c r="L175" i="82"/>
  <c r="K175" i="82" s="1"/>
  <c r="L162" i="82"/>
  <c r="K162" i="82" s="1"/>
  <c r="L158" i="82"/>
  <c r="K158" i="82" s="1"/>
  <c r="L154" i="82"/>
  <c r="K154" i="82" s="1"/>
  <c r="L150" i="82"/>
  <c r="K150" i="82" s="1"/>
  <c r="L146" i="82"/>
  <c r="K146" i="82" s="1"/>
  <c r="L142" i="82"/>
  <c r="K142" i="82" s="1"/>
  <c r="L138" i="82"/>
  <c r="K138" i="82" s="1"/>
  <c r="L134" i="82"/>
  <c r="K134" i="82" s="1"/>
  <c r="L130" i="82"/>
  <c r="K130" i="82" s="1"/>
  <c r="L243" i="82"/>
  <c r="K243" i="82" s="1"/>
  <c r="L216" i="82"/>
  <c r="K216" i="82" s="1"/>
  <c r="L183" i="82"/>
  <c r="K183" i="82" s="1"/>
  <c r="L164" i="82"/>
  <c r="K164" i="82" s="1"/>
  <c r="L156" i="82"/>
  <c r="K156" i="82" s="1"/>
  <c r="L148" i="82"/>
  <c r="K148" i="82" s="1"/>
  <c r="L140" i="82"/>
  <c r="K140" i="82" s="1"/>
  <c r="L132" i="82"/>
  <c r="K132" i="82" s="1"/>
  <c r="L26" i="82"/>
  <c r="K26" i="82" s="1"/>
  <c r="L24" i="82"/>
  <c r="K24" i="82" s="1"/>
  <c r="L22" i="82"/>
  <c r="K22" i="82" s="1"/>
  <c r="L20" i="82"/>
  <c r="K20" i="82" s="1"/>
  <c r="L18" i="82"/>
  <c r="K18" i="82" s="1"/>
  <c r="L16" i="82"/>
  <c r="K16" i="82" s="1"/>
  <c r="L14" i="82"/>
  <c r="K14" i="82" s="1"/>
  <c r="L6" i="82"/>
  <c r="K6" i="82" s="1"/>
  <c r="L122" i="82"/>
  <c r="K122" i="82" s="1"/>
  <c r="L114" i="82"/>
  <c r="K114" i="82" s="1"/>
  <c r="L106" i="82"/>
  <c r="K106" i="82" s="1"/>
  <c r="L98" i="82"/>
  <c r="K98" i="82" s="1"/>
  <c r="L90" i="82"/>
  <c r="K90" i="82" s="1"/>
  <c r="L82" i="82"/>
  <c r="K82" i="82" s="1"/>
  <c r="L74" i="82"/>
  <c r="K74" i="82" s="1"/>
  <c r="L70" i="82"/>
  <c r="K70" i="82" s="1"/>
  <c r="L62" i="82"/>
  <c r="K62" i="82" s="1"/>
  <c r="L54" i="82"/>
  <c r="K54" i="82" s="1"/>
  <c r="L46" i="82"/>
  <c r="K46" i="82" s="1"/>
  <c r="L38" i="82"/>
  <c r="K38" i="82" s="1"/>
  <c r="L218" i="82"/>
  <c r="K218" i="82" s="1"/>
  <c r="L173" i="82"/>
  <c r="K173" i="82" s="1"/>
  <c r="L128" i="82"/>
  <c r="K128" i="82" s="1"/>
  <c r="L124" i="82"/>
  <c r="K124" i="82" s="1"/>
  <c r="L120" i="82"/>
  <c r="K120" i="82" s="1"/>
  <c r="L116" i="82"/>
  <c r="K116" i="82" s="1"/>
  <c r="L112" i="82"/>
  <c r="K112" i="82" s="1"/>
  <c r="L108" i="82"/>
  <c r="K108" i="82" s="1"/>
  <c r="L104" i="82"/>
  <c r="K104" i="82" s="1"/>
  <c r="L100" i="82"/>
  <c r="K100" i="82" s="1"/>
  <c r="L96" i="82"/>
  <c r="K96" i="82" s="1"/>
  <c r="L92" i="82"/>
  <c r="K92" i="82" s="1"/>
  <c r="L88" i="82"/>
  <c r="K88" i="82" s="1"/>
  <c r="L84" i="82"/>
  <c r="K84" i="82" s="1"/>
  <c r="L80" i="82"/>
  <c r="K80" i="82" s="1"/>
  <c r="L76" i="82"/>
  <c r="K76" i="82" s="1"/>
  <c r="L72" i="82"/>
  <c r="K72" i="82" s="1"/>
  <c r="L68" i="82"/>
  <c r="K68" i="82" s="1"/>
  <c r="L64" i="82"/>
  <c r="K64" i="82" s="1"/>
  <c r="L60" i="82"/>
  <c r="K60" i="82" s="1"/>
  <c r="L56" i="82"/>
  <c r="K56" i="82" s="1"/>
  <c r="L52" i="82"/>
  <c r="K52" i="82" s="1"/>
  <c r="L48" i="82"/>
  <c r="K48" i="82" s="1"/>
  <c r="L44" i="82"/>
  <c r="K44" i="82" s="1"/>
  <c r="L40" i="82"/>
  <c r="K40" i="82" s="1"/>
  <c r="L36" i="82"/>
  <c r="K36" i="82" s="1"/>
  <c r="L32" i="82"/>
  <c r="K32" i="82" s="1"/>
  <c r="L28" i="82"/>
  <c r="K28" i="82" s="1"/>
  <c r="L12" i="82"/>
  <c r="K12" i="82" s="1"/>
  <c r="L10" i="82"/>
  <c r="K10" i="82" s="1"/>
  <c r="L8" i="82"/>
  <c r="K8" i="82" s="1"/>
  <c r="L197" i="82"/>
  <c r="K197" i="82" s="1"/>
  <c r="L126" i="82"/>
  <c r="K126" i="82" s="1"/>
  <c r="L118" i="82"/>
  <c r="K118" i="82" s="1"/>
  <c r="L110" i="82"/>
  <c r="K110" i="82" s="1"/>
  <c r="L102" i="82"/>
  <c r="K102" i="82" s="1"/>
  <c r="L94" i="82"/>
  <c r="K94" i="82" s="1"/>
  <c r="L86" i="82"/>
  <c r="K86" i="82" s="1"/>
  <c r="L78" i="82"/>
  <c r="K78" i="82" s="1"/>
  <c r="L66" i="82"/>
  <c r="K66" i="82" s="1"/>
  <c r="L58" i="82"/>
  <c r="K58" i="82" s="1"/>
  <c r="L50" i="82"/>
  <c r="K50" i="82" s="1"/>
  <c r="L42" i="82"/>
  <c r="K42" i="82" s="1"/>
  <c r="L34" i="82"/>
  <c r="K34" i="82" s="1"/>
  <c r="L30" i="82"/>
  <c r="K30" i="82" s="1"/>
  <c r="L152" i="82"/>
  <c r="K152" i="82" s="1"/>
  <c r="L25" i="82"/>
  <c r="K25" i="82" s="1"/>
  <c r="L17" i="82"/>
  <c r="K17" i="82" s="1"/>
  <c r="L144" i="82"/>
  <c r="K144" i="82" s="1"/>
  <c r="L7" i="82"/>
  <c r="K7" i="82" s="1"/>
  <c r="L136" i="82"/>
  <c r="K136" i="82" s="1"/>
  <c r="L21" i="82"/>
  <c r="K21" i="82" s="1"/>
  <c r="L219" i="82"/>
  <c r="K219" i="82" s="1"/>
  <c r="L167" i="82"/>
  <c r="K167" i="82" s="1"/>
  <c r="L160" i="82"/>
  <c r="K160" i="82" s="1"/>
  <c r="L27" i="82"/>
  <c r="K27" i="82" s="1"/>
  <c r="L19" i="82"/>
  <c r="K19" i="82" s="1"/>
  <c r="L13" i="82"/>
  <c r="K13" i="82" s="1"/>
  <c r="L9" i="82"/>
  <c r="K9" i="82" s="1"/>
  <c r="L5" i="82"/>
  <c r="K5" i="82" s="1"/>
  <c r="L23" i="82"/>
  <c r="K23" i="82" s="1"/>
  <c r="L15" i="82"/>
  <c r="K15" i="82" s="1"/>
  <c r="L11" i="82"/>
  <c r="K11" i="82" s="1"/>
  <c r="N243" i="82"/>
  <c r="N241" i="82"/>
  <c r="N239" i="82"/>
  <c r="N237" i="82"/>
  <c r="N235" i="82"/>
  <c r="N233" i="82"/>
  <c r="N231" i="82"/>
  <c r="N244" i="82"/>
  <c r="N240" i="82"/>
  <c r="N236" i="82"/>
  <c r="N232" i="82"/>
  <c r="N225" i="82"/>
  <c r="N224" i="82"/>
  <c r="N217" i="82"/>
  <c r="N216" i="82"/>
  <c r="N209" i="82"/>
  <c r="N207" i="82"/>
  <c r="N205" i="82"/>
  <c r="N203" i="82"/>
  <c r="N201" i="82"/>
  <c r="N199" i="82"/>
  <c r="N197" i="82"/>
  <c r="N195" i="82"/>
  <c r="N193" i="82"/>
  <c r="N191" i="82"/>
  <c r="N189" i="82"/>
  <c r="N187" i="82"/>
  <c r="N185" i="82"/>
  <c r="N183" i="82"/>
  <c r="N181" i="82"/>
  <c r="N179" i="82"/>
  <c r="N177" i="82"/>
  <c r="N175" i="82"/>
  <c r="N173" i="82"/>
  <c r="N171" i="82"/>
  <c r="N169" i="82"/>
  <c r="N167" i="82"/>
  <c r="N165" i="82"/>
  <c r="N242" i="82"/>
  <c r="N226" i="82"/>
  <c r="N221" i="82"/>
  <c r="N214" i="82"/>
  <c r="N211" i="82"/>
  <c r="N204" i="82"/>
  <c r="N196" i="82"/>
  <c r="N188" i="82"/>
  <c r="N238" i="82"/>
  <c r="N229" i="82"/>
  <c r="N222" i="82"/>
  <c r="N219" i="82"/>
  <c r="N212" i="82"/>
  <c r="N210" i="82"/>
  <c r="N202" i="82"/>
  <c r="N194" i="82"/>
  <c r="N186" i="82"/>
  <c r="N228" i="82"/>
  <c r="N218" i="82"/>
  <c r="N198" i="82"/>
  <c r="N182" i="82"/>
  <c r="N174" i="82"/>
  <c r="N166" i="82"/>
  <c r="N164" i="82"/>
  <c r="N162" i="82"/>
  <c r="N160" i="82"/>
  <c r="N158" i="82"/>
  <c r="N156" i="82"/>
  <c r="N154" i="82"/>
  <c r="N152" i="82"/>
  <c r="N150" i="82"/>
  <c r="N148" i="82"/>
  <c r="N146" i="82"/>
  <c r="N144" i="82"/>
  <c r="N142" i="82"/>
  <c r="N140" i="82"/>
  <c r="N138" i="82"/>
  <c r="N136" i="82"/>
  <c r="N134" i="82"/>
  <c r="N132" i="82"/>
  <c r="N130" i="82"/>
  <c r="N234" i="82"/>
  <c r="N230" i="82"/>
  <c r="N227" i="82"/>
  <c r="N220" i="82"/>
  <c r="N208" i="82"/>
  <c r="N192" i="82"/>
  <c r="N184" i="82"/>
  <c r="N180" i="82"/>
  <c r="N172" i="82"/>
  <c r="N200" i="82"/>
  <c r="N168" i="82"/>
  <c r="N128" i="82"/>
  <c r="N126" i="82"/>
  <c r="N124" i="82"/>
  <c r="N122" i="82"/>
  <c r="N120" i="82"/>
  <c r="N118" i="82"/>
  <c r="N116" i="82"/>
  <c r="N114" i="82"/>
  <c r="N112" i="82"/>
  <c r="N110" i="82"/>
  <c r="N108" i="82"/>
  <c r="N106" i="82"/>
  <c r="N104" i="82"/>
  <c r="N102" i="82"/>
  <c r="N100" i="82"/>
  <c r="N98" i="82"/>
  <c r="N96" i="82"/>
  <c r="N94" i="82"/>
  <c r="N92" i="82"/>
  <c r="N90" i="82"/>
  <c r="N88" i="82"/>
  <c r="N86" i="82"/>
  <c r="N84" i="82"/>
  <c r="N82" i="82"/>
  <c r="N80" i="82"/>
  <c r="N78" i="82"/>
  <c r="N76" i="82"/>
  <c r="N74" i="82"/>
  <c r="N72" i="82"/>
  <c r="N70" i="82"/>
  <c r="N68" i="82"/>
  <c r="N66" i="82"/>
  <c r="N64" i="82"/>
  <c r="N62" i="82"/>
  <c r="N60" i="82"/>
  <c r="N58" i="82"/>
  <c r="N56" i="82"/>
  <c r="N54" i="82"/>
  <c r="N52" i="82"/>
  <c r="N50" i="82"/>
  <c r="N48" i="82"/>
  <c r="N46" i="82"/>
  <c r="N44" i="82"/>
  <c r="N42" i="82"/>
  <c r="N40" i="82"/>
  <c r="N38" i="82"/>
  <c r="N36" i="82"/>
  <c r="N34" i="82"/>
  <c r="N32" i="82"/>
  <c r="N30" i="82"/>
  <c r="N28" i="82"/>
  <c r="N223" i="82"/>
  <c r="N190" i="82"/>
  <c r="N178" i="82"/>
  <c r="N161" i="82"/>
  <c r="N157" i="82"/>
  <c r="N153" i="82"/>
  <c r="N149" i="82"/>
  <c r="N145" i="82"/>
  <c r="N141" i="82"/>
  <c r="N137" i="82"/>
  <c r="N133" i="82"/>
  <c r="N206" i="82"/>
  <c r="N170" i="82"/>
  <c r="N159" i="82"/>
  <c r="N151" i="82"/>
  <c r="N143" i="82"/>
  <c r="N135" i="82"/>
  <c r="N27" i="82"/>
  <c r="N25" i="82"/>
  <c r="N23" i="82"/>
  <c r="N21" i="82"/>
  <c r="N19" i="82"/>
  <c r="N17" i="82"/>
  <c r="N15" i="82"/>
  <c r="N13" i="82"/>
  <c r="N9" i="82"/>
  <c r="N176" i="82"/>
  <c r="N125" i="82"/>
  <c r="N117" i="82"/>
  <c r="N109" i="82"/>
  <c r="N101" i="82"/>
  <c r="N93" i="82"/>
  <c r="N85" i="82"/>
  <c r="N77" i="82"/>
  <c r="N73" i="82"/>
  <c r="N65" i="82"/>
  <c r="N57" i="82"/>
  <c r="N49" i="82"/>
  <c r="N41" i="82"/>
  <c r="N33" i="82"/>
  <c r="N29" i="82"/>
  <c r="N127" i="82"/>
  <c r="N123" i="82"/>
  <c r="N119" i="82"/>
  <c r="N115" i="82"/>
  <c r="N111" i="82"/>
  <c r="N107" i="82"/>
  <c r="N103" i="82"/>
  <c r="N99" i="82"/>
  <c r="N95" i="82"/>
  <c r="N91" i="82"/>
  <c r="N87" i="82"/>
  <c r="N83" i="82"/>
  <c r="N79" i="82"/>
  <c r="N75" i="82"/>
  <c r="N71" i="82"/>
  <c r="N67" i="82"/>
  <c r="N63" i="82"/>
  <c r="N59" i="82"/>
  <c r="N55" i="82"/>
  <c r="N51" i="82"/>
  <c r="N47" i="82"/>
  <c r="N43" i="82"/>
  <c r="N39" i="82"/>
  <c r="N35" i="82"/>
  <c r="N31" i="82"/>
  <c r="N11" i="82"/>
  <c r="N7" i="82"/>
  <c r="N5" i="82"/>
  <c r="N215" i="82"/>
  <c r="N129" i="82"/>
  <c r="N121" i="82"/>
  <c r="N113" i="82"/>
  <c r="N105" i="82"/>
  <c r="N97" i="82"/>
  <c r="N89" i="82"/>
  <c r="N81" i="82"/>
  <c r="N69" i="82"/>
  <c r="N61" i="82"/>
  <c r="N53" i="82"/>
  <c r="N45" i="82"/>
  <c r="N37" i="82"/>
  <c r="N213" i="82"/>
  <c r="N139" i="82"/>
  <c r="N20" i="82"/>
  <c r="N131" i="82"/>
  <c r="N14" i="82"/>
  <c r="N10" i="82"/>
  <c r="N155" i="82"/>
  <c r="N16" i="82"/>
  <c r="N147" i="82"/>
  <c r="N22" i="82"/>
  <c r="N12" i="82"/>
  <c r="N8" i="82"/>
  <c r="N163" i="82"/>
  <c r="N26" i="82"/>
  <c r="N18" i="82"/>
  <c r="N6" i="82"/>
  <c r="N24" i="82"/>
  <c r="BS4" i="81"/>
  <c r="BT4" i="81" s="1"/>
  <c r="BU4" i="81" s="1"/>
  <c r="BV4" i="81" s="1"/>
  <c r="BW4" i="81" s="1"/>
  <c r="BX4" i="81" s="1"/>
  <c r="BY4" i="81" s="1"/>
  <c r="BZ4" i="81" s="1"/>
  <c r="CA4" i="81" s="1"/>
  <c r="CB4" i="81" s="1"/>
  <c r="CC4" i="81" s="1"/>
  <c r="CD4" i="81" s="1"/>
  <c r="CE4" i="81" s="1"/>
  <c r="CF4" i="81" s="1"/>
  <c r="CG4" i="81" s="1"/>
  <c r="CH4" i="81" s="1"/>
  <c r="CI4" i="81" s="1"/>
  <c r="CJ4" i="81" s="1"/>
  <c r="CK4" i="81" s="1"/>
  <c r="CL4" i="81" s="1"/>
  <c r="CM4" i="81" s="1"/>
  <c r="CN4" i="81" s="1"/>
  <c r="CO4" i="81" s="1"/>
  <c r="CP4" i="81" s="1"/>
  <c r="CQ4" i="81" s="1"/>
  <c r="CR4" i="81" s="1"/>
  <c r="CS4" i="81" s="1"/>
  <c r="CT4" i="81" s="1"/>
  <c r="CU4" i="81" s="1"/>
  <c r="CV4" i="81" s="1"/>
  <c r="BQ4" i="81"/>
  <c r="BP4" i="81" s="1"/>
  <c r="BO4" i="81" s="1"/>
  <c r="BN4" i="81" s="1"/>
  <c r="BM4" i="81" s="1"/>
  <c r="BL4" i="81" s="1"/>
  <c r="BK4" i="81" s="1"/>
  <c r="BJ4" i="81" s="1"/>
  <c r="BI4" i="81" s="1"/>
  <c r="BH4" i="81" s="1"/>
  <c r="BG4" i="81" s="1"/>
  <c r="BF4" i="81" s="1"/>
  <c r="BE4" i="81" s="1"/>
  <c r="BD4" i="81" s="1"/>
  <c r="BC4" i="81" s="1"/>
  <c r="BB4" i="81" s="1"/>
  <c r="BA4" i="81" s="1"/>
  <c r="AZ4" i="81" s="1"/>
  <c r="AY4" i="81" s="1"/>
  <c r="AX4" i="81" s="1"/>
  <c r="AW4" i="81" s="1"/>
  <c r="AV4" i="81" s="1"/>
  <c r="AU4" i="81" s="1"/>
  <c r="AT4" i="81" s="1"/>
  <c r="AS4" i="81" s="1"/>
  <c r="AR4" i="81" s="1"/>
  <c r="AQ4" i="81" s="1"/>
  <c r="AP4" i="81" s="1"/>
  <c r="AO4" i="81" s="1"/>
  <c r="AN4" i="81" s="1"/>
  <c r="AM4" i="81" s="1"/>
  <c r="AL4" i="81" s="1"/>
  <c r="AK4" i="81" s="1"/>
  <c r="AJ4" i="81" s="1"/>
  <c r="AI4" i="81" s="1"/>
  <c r="AH4" i="81" s="1"/>
  <c r="AG4" i="81" s="1"/>
  <c r="AF4" i="81" s="1"/>
  <c r="AE4" i="81" s="1"/>
  <c r="Q449" i="82" l="1"/>
  <c r="T449" i="82"/>
  <c r="P449" i="82"/>
  <c r="R449" i="82"/>
  <c r="S449" i="82"/>
  <c r="O449" i="82"/>
  <c r="S444" i="82"/>
  <c r="O444" i="82"/>
  <c r="R444" i="82"/>
  <c r="T444" i="82"/>
  <c r="P444" i="82"/>
  <c r="Q444" i="82"/>
  <c r="S468" i="82"/>
  <c r="O468" i="82"/>
  <c r="R468" i="82"/>
  <c r="Q468" i="82"/>
  <c r="T468" i="82"/>
  <c r="P468" i="82"/>
  <c r="Q487" i="82"/>
  <c r="T487" i="82"/>
  <c r="P487" i="82"/>
  <c r="R487" i="82"/>
  <c r="O487" i="82"/>
  <c r="S487" i="82"/>
  <c r="Q519" i="82"/>
  <c r="T519" i="82"/>
  <c r="P519" i="82"/>
  <c r="R519" i="82"/>
  <c r="O519" i="82"/>
  <c r="S519" i="82"/>
  <c r="S496" i="82"/>
  <c r="O496" i="82"/>
  <c r="R496" i="82"/>
  <c r="T496" i="82"/>
  <c r="P496" i="82"/>
  <c r="Q496" i="82"/>
  <c r="S528" i="82"/>
  <c r="O528" i="82"/>
  <c r="R528" i="82"/>
  <c r="T528" i="82"/>
  <c r="P528" i="82"/>
  <c r="Q528" i="82"/>
  <c r="Q542" i="82"/>
  <c r="T542" i="82"/>
  <c r="P542" i="82"/>
  <c r="R542" i="82"/>
  <c r="O542" i="82"/>
  <c r="S542" i="82"/>
  <c r="T589" i="82"/>
  <c r="P589" i="82"/>
  <c r="S589" i="82"/>
  <c r="O589" i="82"/>
  <c r="Q589" i="82"/>
  <c r="R589" i="82"/>
  <c r="Q439" i="82"/>
  <c r="T439" i="82"/>
  <c r="P439" i="82"/>
  <c r="R439" i="82"/>
  <c r="O439" i="82"/>
  <c r="S439" i="82"/>
  <c r="Q447" i="82"/>
  <c r="T447" i="82"/>
  <c r="P447" i="82"/>
  <c r="R447" i="82"/>
  <c r="S447" i="82"/>
  <c r="O447" i="82"/>
  <c r="Q455" i="82"/>
  <c r="T455" i="82"/>
  <c r="P455" i="82"/>
  <c r="R455" i="82"/>
  <c r="S455" i="82"/>
  <c r="O455" i="82"/>
  <c r="Q463" i="82"/>
  <c r="S463" i="82"/>
  <c r="T463" i="82"/>
  <c r="P463" i="82"/>
  <c r="O463" i="82"/>
  <c r="R463" i="82"/>
  <c r="Q471" i="82"/>
  <c r="S471" i="82"/>
  <c r="T471" i="82"/>
  <c r="P471" i="82"/>
  <c r="O471" i="82"/>
  <c r="R471" i="82"/>
  <c r="S442" i="82"/>
  <c r="O442" i="82"/>
  <c r="R442" i="82"/>
  <c r="T442" i="82"/>
  <c r="P442" i="82"/>
  <c r="Q442" i="82"/>
  <c r="S450" i="82"/>
  <c r="O450" i="82"/>
  <c r="R450" i="82"/>
  <c r="T450" i="82"/>
  <c r="P450" i="82"/>
  <c r="Q450" i="82"/>
  <c r="S458" i="82"/>
  <c r="O458" i="82"/>
  <c r="R458" i="82"/>
  <c r="Q458" i="82"/>
  <c r="T458" i="82"/>
  <c r="P458" i="82"/>
  <c r="S466" i="82"/>
  <c r="O466" i="82"/>
  <c r="R466" i="82"/>
  <c r="T466" i="82"/>
  <c r="P466" i="82"/>
  <c r="Q466" i="82"/>
  <c r="S474" i="82"/>
  <c r="O474" i="82"/>
  <c r="R474" i="82"/>
  <c r="T474" i="82"/>
  <c r="P474" i="82"/>
  <c r="Q474" i="82"/>
  <c r="Q477" i="82"/>
  <c r="T477" i="82"/>
  <c r="P477" i="82"/>
  <c r="R477" i="82"/>
  <c r="S477" i="82"/>
  <c r="O477" i="82"/>
  <c r="Q485" i="82"/>
  <c r="T485" i="82"/>
  <c r="P485" i="82"/>
  <c r="R485" i="82"/>
  <c r="S485" i="82"/>
  <c r="O485" i="82"/>
  <c r="Q493" i="82"/>
  <c r="T493" i="82"/>
  <c r="P493" i="82"/>
  <c r="R493" i="82"/>
  <c r="S493" i="82"/>
  <c r="O493" i="82"/>
  <c r="Q501" i="82"/>
  <c r="T501" i="82"/>
  <c r="P501" i="82"/>
  <c r="R501" i="82"/>
  <c r="S501" i="82"/>
  <c r="O501" i="82"/>
  <c r="Q509" i="82"/>
  <c r="T509" i="82"/>
  <c r="P509" i="82"/>
  <c r="R509" i="82"/>
  <c r="S509" i="82"/>
  <c r="O509" i="82"/>
  <c r="Q517" i="82"/>
  <c r="T517" i="82"/>
  <c r="P517" i="82"/>
  <c r="R517" i="82"/>
  <c r="S517" i="82"/>
  <c r="O517" i="82"/>
  <c r="Q525" i="82"/>
  <c r="T525" i="82"/>
  <c r="P525" i="82"/>
  <c r="R525" i="82"/>
  <c r="S525" i="82"/>
  <c r="O525" i="82"/>
  <c r="S478" i="82"/>
  <c r="O478" i="82"/>
  <c r="R478" i="82"/>
  <c r="T478" i="82"/>
  <c r="P478" i="82"/>
  <c r="Q478" i="82"/>
  <c r="S486" i="82"/>
  <c r="O486" i="82"/>
  <c r="R486" i="82"/>
  <c r="T486" i="82"/>
  <c r="P486" i="82"/>
  <c r="Q486" i="82"/>
  <c r="S494" i="82"/>
  <c r="O494" i="82"/>
  <c r="R494" i="82"/>
  <c r="T494" i="82"/>
  <c r="P494" i="82"/>
  <c r="Q494" i="82"/>
  <c r="S502" i="82"/>
  <c r="O502" i="82"/>
  <c r="R502" i="82"/>
  <c r="T502" i="82"/>
  <c r="P502" i="82"/>
  <c r="Q502" i="82"/>
  <c r="S510" i="82"/>
  <c r="O510" i="82"/>
  <c r="R510" i="82"/>
  <c r="T510" i="82"/>
  <c r="P510" i="82"/>
  <c r="Q510" i="82"/>
  <c r="S518" i="82"/>
  <c r="O518" i="82"/>
  <c r="R518" i="82"/>
  <c r="T518" i="82"/>
  <c r="P518" i="82"/>
  <c r="Q518" i="82"/>
  <c r="S526" i="82"/>
  <c r="O526" i="82"/>
  <c r="R526" i="82"/>
  <c r="T526" i="82"/>
  <c r="P526" i="82"/>
  <c r="Q526" i="82"/>
  <c r="S560" i="82"/>
  <c r="O560" i="82"/>
  <c r="T560" i="82"/>
  <c r="P560" i="82"/>
  <c r="R560" i="82"/>
  <c r="Q560" i="82"/>
  <c r="R532" i="82"/>
  <c r="T532" i="82"/>
  <c r="O532" i="82"/>
  <c r="S532" i="82"/>
  <c r="P532" i="82"/>
  <c r="Q532" i="82"/>
  <c r="Q540" i="82"/>
  <c r="T540" i="82"/>
  <c r="P540" i="82"/>
  <c r="R540" i="82"/>
  <c r="S540" i="82"/>
  <c r="O540" i="82"/>
  <c r="Q548" i="82"/>
  <c r="T548" i="82"/>
  <c r="P548" i="82"/>
  <c r="R548" i="82"/>
  <c r="S548" i="82"/>
  <c r="O548" i="82"/>
  <c r="Q556" i="82"/>
  <c r="T556" i="82"/>
  <c r="P556" i="82"/>
  <c r="R556" i="82"/>
  <c r="S556" i="82"/>
  <c r="O556" i="82"/>
  <c r="S537" i="82"/>
  <c r="O537" i="82"/>
  <c r="R537" i="82"/>
  <c r="T537" i="82"/>
  <c r="P537" i="82"/>
  <c r="Q537" i="82"/>
  <c r="S545" i="82"/>
  <c r="O545" i="82"/>
  <c r="R545" i="82"/>
  <c r="T545" i="82"/>
  <c r="P545" i="82"/>
  <c r="Q545" i="82"/>
  <c r="S553" i="82"/>
  <c r="O553" i="82"/>
  <c r="R553" i="82"/>
  <c r="T553" i="82"/>
  <c r="P553" i="82"/>
  <c r="Q553" i="82"/>
  <c r="T613" i="82"/>
  <c r="P613" i="82"/>
  <c r="S613" i="82"/>
  <c r="O613" i="82"/>
  <c r="Q613" i="82"/>
  <c r="R613" i="82"/>
  <c r="Q563" i="82"/>
  <c r="T563" i="82"/>
  <c r="P563" i="82"/>
  <c r="R563" i="82"/>
  <c r="S563" i="82"/>
  <c r="O563" i="82"/>
  <c r="Q571" i="82"/>
  <c r="T571" i="82"/>
  <c r="P571" i="82"/>
  <c r="R571" i="82"/>
  <c r="S571" i="82"/>
  <c r="O571" i="82"/>
  <c r="Q579" i="82"/>
  <c r="T579" i="82"/>
  <c r="P579" i="82"/>
  <c r="R579" i="82"/>
  <c r="S579" i="82"/>
  <c r="O579" i="82"/>
  <c r="T603" i="82"/>
  <c r="P603" i="82"/>
  <c r="S603" i="82"/>
  <c r="O603" i="82"/>
  <c r="Q603" i="82"/>
  <c r="R603" i="82"/>
  <c r="S566" i="82"/>
  <c r="O566" i="82"/>
  <c r="R566" i="82"/>
  <c r="T566" i="82"/>
  <c r="P566" i="82"/>
  <c r="Q566" i="82"/>
  <c r="S574" i="82"/>
  <c r="O574" i="82"/>
  <c r="R574" i="82"/>
  <c r="T574" i="82"/>
  <c r="P574" i="82"/>
  <c r="Q574" i="82"/>
  <c r="T591" i="82"/>
  <c r="P591" i="82"/>
  <c r="S591" i="82"/>
  <c r="O591" i="82"/>
  <c r="Q591" i="82"/>
  <c r="R591" i="82"/>
  <c r="T593" i="82"/>
  <c r="P593" i="82"/>
  <c r="S593" i="82"/>
  <c r="O593" i="82"/>
  <c r="Q593" i="82"/>
  <c r="R593" i="82"/>
  <c r="R584" i="82"/>
  <c r="Q584" i="82"/>
  <c r="P584" i="82"/>
  <c r="S584" i="82"/>
  <c r="O584" i="82"/>
  <c r="T584" i="82"/>
  <c r="R592" i="82"/>
  <c r="Q592" i="82"/>
  <c r="S592" i="82"/>
  <c r="O592" i="82"/>
  <c r="T592" i="82"/>
  <c r="P592" i="82"/>
  <c r="R600" i="82"/>
  <c r="Q600" i="82"/>
  <c r="S600" i="82"/>
  <c r="O600" i="82"/>
  <c r="T600" i="82"/>
  <c r="P600" i="82"/>
  <c r="R608" i="82"/>
  <c r="Q608" i="82"/>
  <c r="S608" i="82"/>
  <c r="O608" i="82"/>
  <c r="T608" i="82"/>
  <c r="P608" i="82"/>
  <c r="Q473" i="82"/>
  <c r="S473" i="82"/>
  <c r="T473" i="82"/>
  <c r="P473" i="82"/>
  <c r="R473" i="82"/>
  <c r="O473" i="82"/>
  <c r="S434" i="82"/>
  <c r="O434" i="82"/>
  <c r="T434" i="82"/>
  <c r="P434" i="82"/>
  <c r="R434" i="82"/>
  <c r="Q434" i="82"/>
  <c r="Q503" i="82"/>
  <c r="T503" i="82"/>
  <c r="P503" i="82"/>
  <c r="R503" i="82"/>
  <c r="O503" i="82"/>
  <c r="S503" i="82"/>
  <c r="S480" i="82"/>
  <c r="O480" i="82"/>
  <c r="R480" i="82"/>
  <c r="T480" i="82"/>
  <c r="P480" i="82"/>
  <c r="Q480" i="82"/>
  <c r="S520" i="82"/>
  <c r="O520" i="82"/>
  <c r="R520" i="82"/>
  <c r="T520" i="82"/>
  <c r="P520" i="82"/>
  <c r="Q520" i="82"/>
  <c r="Q550" i="82"/>
  <c r="T550" i="82"/>
  <c r="P550" i="82"/>
  <c r="R550" i="82"/>
  <c r="O550" i="82"/>
  <c r="S550" i="82"/>
  <c r="S555" i="82"/>
  <c r="O555" i="82"/>
  <c r="R555" i="82"/>
  <c r="T555" i="82"/>
  <c r="P555" i="82"/>
  <c r="Q555" i="82"/>
  <c r="T611" i="82"/>
  <c r="P611" i="82"/>
  <c r="S611" i="82"/>
  <c r="O611" i="82"/>
  <c r="Q611" i="82"/>
  <c r="R611" i="82"/>
  <c r="T601" i="82"/>
  <c r="P601" i="82"/>
  <c r="S601" i="82"/>
  <c r="O601" i="82"/>
  <c r="Q601" i="82"/>
  <c r="R601" i="82"/>
  <c r="R594" i="82"/>
  <c r="Q594" i="82"/>
  <c r="S594" i="82"/>
  <c r="O594" i="82"/>
  <c r="T594" i="82"/>
  <c r="P594" i="82"/>
  <c r="R610" i="82"/>
  <c r="Q610" i="82"/>
  <c r="S610" i="82"/>
  <c r="O610" i="82"/>
  <c r="T610" i="82"/>
  <c r="P610" i="82"/>
  <c r="Q435" i="82"/>
  <c r="P435" i="82"/>
  <c r="T435" i="82"/>
  <c r="R435" i="82"/>
  <c r="S435" i="82"/>
  <c r="O435" i="82"/>
  <c r="Q443" i="82"/>
  <c r="T443" i="82"/>
  <c r="P443" i="82"/>
  <c r="R443" i="82"/>
  <c r="S443" i="82"/>
  <c r="O443" i="82"/>
  <c r="Q451" i="82"/>
  <c r="T451" i="82"/>
  <c r="P451" i="82"/>
  <c r="R451" i="82"/>
  <c r="S451" i="82"/>
  <c r="O451" i="82"/>
  <c r="Q459" i="82"/>
  <c r="S459" i="82"/>
  <c r="T459" i="82"/>
  <c r="P459" i="82"/>
  <c r="R459" i="82"/>
  <c r="O459" i="82"/>
  <c r="Q467" i="82"/>
  <c r="T467" i="82"/>
  <c r="P467" i="82"/>
  <c r="S467" i="82"/>
  <c r="R467" i="82"/>
  <c r="O467" i="82"/>
  <c r="S438" i="82"/>
  <c r="O438" i="82"/>
  <c r="R438" i="82"/>
  <c r="T438" i="82"/>
  <c r="P438" i="82"/>
  <c r="Q438" i="82"/>
  <c r="S446" i="82"/>
  <c r="O446" i="82"/>
  <c r="R446" i="82"/>
  <c r="T446" i="82"/>
  <c r="P446" i="82"/>
  <c r="Q446" i="82"/>
  <c r="S454" i="82"/>
  <c r="O454" i="82"/>
  <c r="R454" i="82"/>
  <c r="T454" i="82"/>
  <c r="P454" i="82"/>
  <c r="Q454" i="82"/>
  <c r="S462" i="82"/>
  <c r="O462" i="82"/>
  <c r="Q462" i="82"/>
  <c r="R462" i="82"/>
  <c r="T462" i="82"/>
  <c r="P462" i="82"/>
  <c r="S470" i="82"/>
  <c r="O470" i="82"/>
  <c r="Q470" i="82"/>
  <c r="R470" i="82"/>
  <c r="T470" i="82"/>
  <c r="P470" i="82"/>
  <c r="S436" i="82"/>
  <c r="O436" i="82"/>
  <c r="T436" i="82"/>
  <c r="P436" i="82"/>
  <c r="R436" i="82"/>
  <c r="Q436" i="82"/>
  <c r="Q481" i="82"/>
  <c r="T481" i="82"/>
  <c r="P481" i="82"/>
  <c r="R481" i="82"/>
  <c r="O481" i="82"/>
  <c r="S481" i="82"/>
  <c r="Q489" i="82"/>
  <c r="T489" i="82"/>
  <c r="P489" i="82"/>
  <c r="R489" i="82"/>
  <c r="S489" i="82"/>
  <c r="O489" i="82"/>
  <c r="Q497" i="82"/>
  <c r="T497" i="82"/>
  <c r="P497" i="82"/>
  <c r="R497" i="82"/>
  <c r="O497" i="82"/>
  <c r="S497" i="82"/>
  <c r="Q505" i="82"/>
  <c r="T505" i="82"/>
  <c r="P505" i="82"/>
  <c r="R505" i="82"/>
  <c r="S505" i="82"/>
  <c r="O505" i="82"/>
  <c r="Q513" i="82"/>
  <c r="T513" i="82"/>
  <c r="P513" i="82"/>
  <c r="R513" i="82"/>
  <c r="S513" i="82"/>
  <c r="O513" i="82"/>
  <c r="Q521" i="82"/>
  <c r="T521" i="82"/>
  <c r="P521" i="82"/>
  <c r="R521" i="82"/>
  <c r="S521" i="82"/>
  <c r="O521" i="82"/>
  <c r="Q529" i="82"/>
  <c r="T529" i="82"/>
  <c r="P529" i="82"/>
  <c r="R529" i="82"/>
  <c r="S529" i="82"/>
  <c r="O529" i="82"/>
  <c r="S482" i="82"/>
  <c r="O482" i="82"/>
  <c r="R482" i="82"/>
  <c r="T482" i="82"/>
  <c r="P482" i="82"/>
  <c r="Q482" i="82"/>
  <c r="S490" i="82"/>
  <c r="O490" i="82"/>
  <c r="R490" i="82"/>
  <c r="T490" i="82"/>
  <c r="P490" i="82"/>
  <c r="Q490" i="82"/>
  <c r="S498" i="82"/>
  <c r="O498" i="82"/>
  <c r="R498" i="82"/>
  <c r="T498" i="82"/>
  <c r="P498" i="82"/>
  <c r="Q498" i="82"/>
  <c r="S506" i="82"/>
  <c r="O506" i="82"/>
  <c r="R506" i="82"/>
  <c r="T506" i="82"/>
  <c r="P506" i="82"/>
  <c r="Q506" i="82"/>
  <c r="S514" i="82"/>
  <c r="O514" i="82"/>
  <c r="R514" i="82"/>
  <c r="T514" i="82"/>
  <c r="P514" i="82"/>
  <c r="Q514" i="82"/>
  <c r="S522" i="82"/>
  <c r="O522" i="82"/>
  <c r="R522" i="82"/>
  <c r="T522" i="82"/>
  <c r="P522" i="82"/>
  <c r="Q522" i="82"/>
  <c r="S530" i="82"/>
  <c r="O530" i="82"/>
  <c r="R530" i="82"/>
  <c r="T530" i="82"/>
  <c r="P530" i="82"/>
  <c r="Q530" i="82"/>
  <c r="T531" i="82"/>
  <c r="P531" i="82"/>
  <c r="S531" i="82"/>
  <c r="R531" i="82"/>
  <c r="O531" i="82"/>
  <c r="Q531" i="82"/>
  <c r="Q536" i="82"/>
  <c r="T536" i="82"/>
  <c r="P536" i="82"/>
  <c r="R536" i="82"/>
  <c r="O536" i="82"/>
  <c r="S536" i="82"/>
  <c r="Q544" i="82"/>
  <c r="T544" i="82"/>
  <c r="P544" i="82"/>
  <c r="R544" i="82"/>
  <c r="O544" i="82"/>
  <c r="S544" i="82"/>
  <c r="Q552" i="82"/>
  <c r="T552" i="82"/>
  <c r="P552" i="82"/>
  <c r="R552" i="82"/>
  <c r="O552" i="82"/>
  <c r="S552" i="82"/>
  <c r="T597" i="82"/>
  <c r="P597" i="82"/>
  <c r="S597" i="82"/>
  <c r="O597" i="82"/>
  <c r="Q597" i="82"/>
  <c r="R597" i="82"/>
  <c r="S541" i="82"/>
  <c r="O541" i="82"/>
  <c r="R541" i="82"/>
  <c r="T541" i="82"/>
  <c r="P541" i="82"/>
  <c r="Q541" i="82"/>
  <c r="S549" i="82"/>
  <c r="O549" i="82"/>
  <c r="R549" i="82"/>
  <c r="T549" i="82"/>
  <c r="P549" i="82"/>
  <c r="Q549" i="82"/>
  <c r="S557" i="82"/>
  <c r="O557" i="82"/>
  <c r="R557" i="82"/>
  <c r="T557" i="82"/>
  <c r="P557" i="82"/>
  <c r="Q557" i="82"/>
  <c r="Q559" i="82"/>
  <c r="R559" i="82"/>
  <c r="T559" i="82"/>
  <c r="S559" i="82"/>
  <c r="O559" i="82"/>
  <c r="P559" i="82"/>
  <c r="Q567" i="82"/>
  <c r="T567" i="82"/>
  <c r="P567" i="82"/>
  <c r="R567" i="82"/>
  <c r="O567" i="82"/>
  <c r="S567" i="82"/>
  <c r="Q575" i="82"/>
  <c r="T575" i="82"/>
  <c r="P575" i="82"/>
  <c r="R575" i="82"/>
  <c r="O575" i="82"/>
  <c r="S575" i="82"/>
  <c r="T585" i="82"/>
  <c r="P585" i="82"/>
  <c r="R585" i="82"/>
  <c r="Q585" i="82"/>
  <c r="S585" i="82"/>
  <c r="O585" i="82"/>
  <c r="S562" i="82"/>
  <c r="O562" i="82"/>
  <c r="R562" i="82"/>
  <c r="T562" i="82"/>
  <c r="P562" i="82"/>
  <c r="Q562" i="82"/>
  <c r="S570" i="82"/>
  <c r="O570" i="82"/>
  <c r="R570" i="82"/>
  <c r="T570" i="82"/>
  <c r="P570" i="82"/>
  <c r="Q570" i="82"/>
  <c r="S578" i="82"/>
  <c r="O578" i="82"/>
  <c r="R578" i="82"/>
  <c r="T578" i="82"/>
  <c r="P578" i="82"/>
  <c r="Q578" i="82"/>
  <c r="T607" i="82"/>
  <c r="P607" i="82"/>
  <c r="S607" i="82"/>
  <c r="O607" i="82"/>
  <c r="Q607" i="82"/>
  <c r="R607" i="82"/>
  <c r="T609" i="82"/>
  <c r="P609" i="82"/>
  <c r="S609" i="82"/>
  <c r="O609" i="82"/>
  <c r="Q609" i="82"/>
  <c r="R609" i="82"/>
  <c r="R588" i="82"/>
  <c r="Q588" i="82"/>
  <c r="S588" i="82"/>
  <c r="O588" i="82"/>
  <c r="P588" i="82"/>
  <c r="T588" i="82"/>
  <c r="R596" i="82"/>
  <c r="Q596" i="82"/>
  <c r="S596" i="82"/>
  <c r="O596" i="82"/>
  <c r="P596" i="82"/>
  <c r="T596" i="82"/>
  <c r="R604" i="82"/>
  <c r="Q604" i="82"/>
  <c r="S604" i="82"/>
  <c r="O604" i="82"/>
  <c r="P604" i="82"/>
  <c r="T604" i="82"/>
  <c r="R612" i="82"/>
  <c r="Q612" i="82"/>
  <c r="S612" i="82"/>
  <c r="O612" i="82"/>
  <c r="P612" i="82"/>
  <c r="T612" i="82"/>
  <c r="Q441" i="82"/>
  <c r="T441" i="82"/>
  <c r="P441" i="82"/>
  <c r="R441" i="82"/>
  <c r="S441" i="82"/>
  <c r="O441" i="82"/>
  <c r="Q457" i="82"/>
  <c r="T457" i="82"/>
  <c r="P457" i="82"/>
  <c r="O457" i="82"/>
  <c r="R457" i="82"/>
  <c r="S457" i="82"/>
  <c r="Q465" i="82"/>
  <c r="O465" i="82"/>
  <c r="T465" i="82"/>
  <c r="P465" i="82"/>
  <c r="S465" i="82"/>
  <c r="R465" i="82"/>
  <c r="S452" i="82"/>
  <c r="O452" i="82"/>
  <c r="R452" i="82"/>
  <c r="T452" i="82"/>
  <c r="P452" i="82"/>
  <c r="Q452" i="82"/>
  <c r="S460" i="82"/>
  <c r="O460" i="82"/>
  <c r="Q460" i="82"/>
  <c r="R460" i="82"/>
  <c r="T460" i="82"/>
  <c r="P460" i="82"/>
  <c r="Q479" i="82"/>
  <c r="T479" i="82"/>
  <c r="P479" i="82"/>
  <c r="R479" i="82"/>
  <c r="O479" i="82"/>
  <c r="S479" i="82"/>
  <c r="Q495" i="82"/>
  <c r="T495" i="82"/>
  <c r="P495" i="82"/>
  <c r="R495" i="82"/>
  <c r="O495" i="82"/>
  <c r="S495" i="82"/>
  <c r="Q511" i="82"/>
  <c r="T511" i="82"/>
  <c r="P511" i="82"/>
  <c r="R511" i="82"/>
  <c r="O511" i="82"/>
  <c r="S511" i="82"/>
  <c r="Q527" i="82"/>
  <c r="T527" i="82"/>
  <c r="P527" i="82"/>
  <c r="R527" i="82"/>
  <c r="O527" i="82"/>
  <c r="S527" i="82"/>
  <c r="S488" i="82"/>
  <c r="O488" i="82"/>
  <c r="R488" i="82"/>
  <c r="T488" i="82"/>
  <c r="P488" i="82"/>
  <c r="Q488" i="82"/>
  <c r="S504" i="82"/>
  <c r="O504" i="82"/>
  <c r="R504" i="82"/>
  <c r="T504" i="82"/>
  <c r="P504" i="82"/>
  <c r="Q504" i="82"/>
  <c r="S512" i="82"/>
  <c r="O512" i="82"/>
  <c r="R512" i="82"/>
  <c r="T512" i="82"/>
  <c r="P512" i="82"/>
  <c r="Q512" i="82"/>
  <c r="T605" i="82"/>
  <c r="P605" i="82"/>
  <c r="S605" i="82"/>
  <c r="O605" i="82"/>
  <c r="Q605" i="82"/>
  <c r="R605" i="82"/>
  <c r="T534" i="82"/>
  <c r="P534" i="82"/>
  <c r="R534" i="82"/>
  <c r="Q534" i="82"/>
  <c r="O534" i="82"/>
  <c r="S534" i="82"/>
  <c r="S558" i="82"/>
  <c r="Q558" i="82"/>
  <c r="P558" i="82"/>
  <c r="R558" i="82"/>
  <c r="O558" i="82"/>
  <c r="T558" i="82"/>
  <c r="S539" i="82"/>
  <c r="O539" i="82"/>
  <c r="R539" i="82"/>
  <c r="T539" i="82"/>
  <c r="P539" i="82"/>
  <c r="Q539" i="82"/>
  <c r="S547" i="82"/>
  <c r="O547" i="82"/>
  <c r="R547" i="82"/>
  <c r="T547" i="82"/>
  <c r="P547" i="82"/>
  <c r="Q547" i="82"/>
  <c r="Q565" i="82"/>
  <c r="T565" i="82"/>
  <c r="P565" i="82"/>
  <c r="R565" i="82"/>
  <c r="S565" i="82"/>
  <c r="O565" i="82"/>
  <c r="Q573" i="82"/>
  <c r="T573" i="82"/>
  <c r="P573" i="82"/>
  <c r="R573" i="82"/>
  <c r="S573" i="82"/>
  <c r="O573" i="82"/>
  <c r="Q581" i="82"/>
  <c r="T581" i="82"/>
  <c r="P581" i="82"/>
  <c r="R581" i="82"/>
  <c r="S581" i="82"/>
  <c r="O581" i="82"/>
  <c r="S568" i="82"/>
  <c r="O568" i="82"/>
  <c r="R568" i="82"/>
  <c r="T568" i="82"/>
  <c r="P568" i="82"/>
  <c r="Q568" i="82"/>
  <c r="S576" i="82"/>
  <c r="O576" i="82"/>
  <c r="R576" i="82"/>
  <c r="T576" i="82"/>
  <c r="P576" i="82"/>
  <c r="Q576" i="82"/>
  <c r="T599" i="82"/>
  <c r="P599" i="82"/>
  <c r="S599" i="82"/>
  <c r="O599" i="82"/>
  <c r="Q599" i="82"/>
  <c r="R599" i="82"/>
  <c r="R586" i="82"/>
  <c r="S586" i="82"/>
  <c r="T586" i="82"/>
  <c r="Q586" i="82"/>
  <c r="O586" i="82"/>
  <c r="P586" i="82"/>
  <c r="R602" i="82"/>
  <c r="Q602" i="82"/>
  <c r="S602" i="82"/>
  <c r="O602" i="82"/>
  <c r="T602" i="82"/>
  <c r="P602" i="82"/>
  <c r="Q437" i="82"/>
  <c r="T437" i="82"/>
  <c r="P437" i="82"/>
  <c r="R437" i="82"/>
  <c r="O437" i="82"/>
  <c r="S437" i="82"/>
  <c r="Q445" i="82"/>
  <c r="T445" i="82"/>
  <c r="P445" i="82"/>
  <c r="R445" i="82"/>
  <c r="O445" i="82"/>
  <c r="S445" i="82"/>
  <c r="Q453" i="82"/>
  <c r="T453" i="82"/>
  <c r="P453" i="82"/>
  <c r="R453" i="82"/>
  <c r="O453" i="82"/>
  <c r="S453" i="82"/>
  <c r="Q461" i="82"/>
  <c r="O461" i="82"/>
  <c r="T461" i="82"/>
  <c r="P461" i="82"/>
  <c r="S461" i="82"/>
  <c r="R461" i="82"/>
  <c r="Q469" i="82"/>
  <c r="S469" i="82"/>
  <c r="T469" i="82"/>
  <c r="P469" i="82"/>
  <c r="R469" i="82"/>
  <c r="O469" i="82"/>
  <c r="S440" i="82"/>
  <c r="O440" i="82"/>
  <c r="R440" i="82"/>
  <c r="T440" i="82"/>
  <c r="P440" i="82"/>
  <c r="Q440" i="82"/>
  <c r="S448" i="82"/>
  <c r="O448" i="82"/>
  <c r="R448" i="82"/>
  <c r="T448" i="82"/>
  <c r="P448" i="82"/>
  <c r="Q448" i="82"/>
  <c r="S456" i="82"/>
  <c r="O456" i="82"/>
  <c r="R456" i="82"/>
  <c r="T456" i="82"/>
  <c r="P456" i="82"/>
  <c r="Q456" i="82"/>
  <c r="S464" i="82"/>
  <c r="O464" i="82"/>
  <c r="R464" i="82"/>
  <c r="Q464" i="82"/>
  <c r="T464" i="82"/>
  <c r="P464" i="82"/>
  <c r="S472" i="82"/>
  <c r="O472" i="82"/>
  <c r="R472" i="82"/>
  <c r="Q472" i="82"/>
  <c r="T472" i="82"/>
  <c r="P472" i="82"/>
  <c r="Q475" i="82"/>
  <c r="T475" i="82"/>
  <c r="P475" i="82"/>
  <c r="R475" i="82"/>
  <c r="S475" i="82"/>
  <c r="O475" i="82"/>
  <c r="Q483" i="82"/>
  <c r="T483" i="82"/>
  <c r="P483" i="82"/>
  <c r="R483" i="82"/>
  <c r="O483" i="82"/>
  <c r="S483" i="82"/>
  <c r="Q491" i="82"/>
  <c r="T491" i="82"/>
  <c r="P491" i="82"/>
  <c r="R491" i="82"/>
  <c r="S491" i="82"/>
  <c r="O491" i="82"/>
  <c r="Q499" i="82"/>
  <c r="T499" i="82"/>
  <c r="P499" i="82"/>
  <c r="R499" i="82"/>
  <c r="O499" i="82"/>
  <c r="S499" i="82"/>
  <c r="Q507" i="82"/>
  <c r="T507" i="82"/>
  <c r="P507" i="82"/>
  <c r="R507" i="82"/>
  <c r="O507" i="82"/>
  <c r="S507" i="82"/>
  <c r="Q515" i="82"/>
  <c r="T515" i="82"/>
  <c r="P515" i="82"/>
  <c r="R515" i="82"/>
  <c r="O515" i="82"/>
  <c r="S515" i="82"/>
  <c r="Q523" i="82"/>
  <c r="T523" i="82"/>
  <c r="P523" i="82"/>
  <c r="R523" i="82"/>
  <c r="S523" i="82"/>
  <c r="O523" i="82"/>
  <c r="S476" i="82"/>
  <c r="O476" i="82"/>
  <c r="R476" i="82"/>
  <c r="T476" i="82"/>
  <c r="P476" i="82"/>
  <c r="Q476" i="82"/>
  <c r="S484" i="82"/>
  <c r="O484" i="82"/>
  <c r="R484" i="82"/>
  <c r="T484" i="82"/>
  <c r="P484" i="82"/>
  <c r="Q484" i="82"/>
  <c r="S492" i="82"/>
  <c r="O492" i="82"/>
  <c r="R492" i="82"/>
  <c r="T492" i="82"/>
  <c r="P492" i="82"/>
  <c r="Q492" i="82"/>
  <c r="S500" i="82"/>
  <c r="O500" i="82"/>
  <c r="R500" i="82"/>
  <c r="T500" i="82"/>
  <c r="P500" i="82"/>
  <c r="Q500" i="82"/>
  <c r="S508" i="82"/>
  <c r="O508" i="82"/>
  <c r="R508" i="82"/>
  <c r="T508" i="82"/>
  <c r="P508" i="82"/>
  <c r="Q508" i="82"/>
  <c r="S516" i="82"/>
  <c r="O516" i="82"/>
  <c r="R516" i="82"/>
  <c r="T516" i="82"/>
  <c r="P516" i="82"/>
  <c r="Q516" i="82"/>
  <c r="S524" i="82"/>
  <c r="O524" i="82"/>
  <c r="R524" i="82"/>
  <c r="T524" i="82"/>
  <c r="P524" i="82"/>
  <c r="Q524" i="82"/>
  <c r="T533" i="82"/>
  <c r="P533" i="82"/>
  <c r="O533" i="82"/>
  <c r="S533" i="82"/>
  <c r="Q533" i="82"/>
  <c r="R533" i="82"/>
  <c r="T587" i="82"/>
  <c r="P587" i="82"/>
  <c r="Q587" i="82"/>
  <c r="R587" i="82"/>
  <c r="O587" i="82"/>
  <c r="S587" i="82"/>
  <c r="Q538" i="82"/>
  <c r="T538" i="82"/>
  <c r="P538" i="82"/>
  <c r="R538" i="82"/>
  <c r="S538" i="82"/>
  <c r="O538" i="82"/>
  <c r="Q546" i="82"/>
  <c r="T546" i="82"/>
  <c r="P546" i="82"/>
  <c r="R546" i="82"/>
  <c r="S546" i="82"/>
  <c r="O546" i="82"/>
  <c r="Q554" i="82"/>
  <c r="T554" i="82"/>
  <c r="P554" i="82"/>
  <c r="R554" i="82"/>
  <c r="S554" i="82"/>
  <c r="O554" i="82"/>
  <c r="S535" i="82"/>
  <c r="O535" i="82"/>
  <c r="R535" i="82"/>
  <c r="T535" i="82"/>
  <c r="P535" i="82"/>
  <c r="Q535" i="82"/>
  <c r="S543" i="82"/>
  <c r="O543" i="82"/>
  <c r="R543" i="82"/>
  <c r="T543" i="82"/>
  <c r="P543" i="82"/>
  <c r="Q543" i="82"/>
  <c r="S551" i="82"/>
  <c r="O551" i="82"/>
  <c r="R551" i="82"/>
  <c r="T551" i="82"/>
  <c r="P551" i="82"/>
  <c r="Q551" i="82"/>
  <c r="T583" i="82"/>
  <c r="P583" i="82"/>
  <c r="Q583" i="82"/>
  <c r="O583" i="82"/>
  <c r="R583" i="82"/>
  <c r="S583" i="82"/>
  <c r="Q561" i="82"/>
  <c r="R561" i="82"/>
  <c r="P561" i="82"/>
  <c r="O561" i="82"/>
  <c r="S561" i="82"/>
  <c r="T561" i="82"/>
  <c r="Q569" i="82"/>
  <c r="T569" i="82"/>
  <c r="P569" i="82"/>
  <c r="R569" i="82"/>
  <c r="O569" i="82"/>
  <c r="S569" i="82"/>
  <c r="Q577" i="82"/>
  <c r="T577" i="82"/>
  <c r="P577" i="82"/>
  <c r="R577" i="82"/>
  <c r="O577" i="82"/>
  <c r="S577" i="82"/>
  <c r="T595" i="82"/>
  <c r="P595" i="82"/>
  <c r="S595" i="82"/>
  <c r="O595" i="82"/>
  <c r="Q595" i="82"/>
  <c r="R595" i="82"/>
  <c r="S564" i="82"/>
  <c r="O564" i="82"/>
  <c r="R564" i="82"/>
  <c r="T564" i="82"/>
  <c r="P564" i="82"/>
  <c r="Q564" i="82"/>
  <c r="S572" i="82"/>
  <c r="O572" i="82"/>
  <c r="R572" i="82"/>
  <c r="T572" i="82"/>
  <c r="P572" i="82"/>
  <c r="Q572" i="82"/>
  <c r="S580" i="82"/>
  <c r="O580" i="82"/>
  <c r="R580" i="82"/>
  <c r="T580" i="82"/>
  <c r="P580" i="82"/>
  <c r="Q580" i="82"/>
  <c r="T615" i="82"/>
  <c r="P615" i="82"/>
  <c r="S615" i="82"/>
  <c r="O615" i="82"/>
  <c r="Q615" i="82"/>
  <c r="R615" i="82"/>
  <c r="R582" i="82"/>
  <c r="P582" i="82"/>
  <c r="T582" i="82"/>
  <c r="O582" i="82"/>
  <c r="Q582" i="82"/>
  <c r="S582" i="82"/>
  <c r="R590" i="82"/>
  <c r="Q590" i="82"/>
  <c r="S590" i="82"/>
  <c r="O590" i="82"/>
  <c r="P590" i="82"/>
  <c r="T590" i="82"/>
  <c r="R598" i="82"/>
  <c r="Q598" i="82"/>
  <c r="S598" i="82"/>
  <c r="O598" i="82"/>
  <c r="P598" i="82"/>
  <c r="T598" i="82"/>
  <c r="R606" i="82"/>
  <c r="Q606" i="82"/>
  <c r="S606" i="82"/>
  <c r="O606" i="82"/>
  <c r="P606" i="82"/>
  <c r="T606" i="82"/>
  <c r="R614" i="82"/>
  <c r="Q614" i="82"/>
  <c r="S614" i="82"/>
  <c r="O614" i="82"/>
  <c r="P614" i="82"/>
  <c r="T614" i="82"/>
  <c r="Q275" i="82"/>
  <c r="O275" i="82"/>
  <c r="T275" i="82"/>
  <c r="P275" i="82"/>
  <c r="S275" i="82"/>
  <c r="R275" i="82"/>
  <c r="Q285" i="82"/>
  <c r="O285" i="82"/>
  <c r="T285" i="82"/>
  <c r="P285" i="82"/>
  <c r="S285" i="82"/>
  <c r="R285" i="82"/>
  <c r="Q265" i="82"/>
  <c r="O265" i="82"/>
  <c r="T265" i="82"/>
  <c r="P265" i="82"/>
  <c r="S265" i="82"/>
  <c r="R265" i="82"/>
  <c r="Q251" i="82"/>
  <c r="O251" i="82"/>
  <c r="T251" i="82"/>
  <c r="P251" i="82"/>
  <c r="S251" i="82"/>
  <c r="R251" i="82"/>
  <c r="Q253" i="82"/>
  <c r="S253" i="82"/>
  <c r="T253" i="82"/>
  <c r="P253" i="82"/>
  <c r="O253" i="82"/>
  <c r="R253" i="82"/>
  <c r="Q279" i="82"/>
  <c r="O279" i="82"/>
  <c r="T279" i="82"/>
  <c r="P279" i="82"/>
  <c r="S279" i="82"/>
  <c r="R279" i="82"/>
  <c r="Q312" i="82"/>
  <c r="T312" i="82"/>
  <c r="P312" i="82"/>
  <c r="S312" i="82"/>
  <c r="R312" i="82"/>
  <c r="O312" i="82"/>
  <c r="Q362" i="82"/>
  <c r="T362" i="82"/>
  <c r="P362" i="82"/>
  <c r="S362" i="82"/>
  <c r="R362" i="82"/>
  <c r="O362" i="82"/>
  <c r="S254" i="82"/>
  <c r="O254" i="82"/>
  <c r="R254" i="82"/>
  <c r="Q254" i="82"/>
  <c r="P254" i="82"/>
  <c r="T254" i="82"/>
  <c r="S262" i="82"/>
  <c r="O262" i="82"/>
  <c r="R262" i="82"/>
  <c r="Q262" i="82"/>
  <c r="T262" i="82"/>
  <c r="P262" i="82"/>
  <c r="S270" i="82"/>
  <c r="O270" i="82"/>
  <c r="Q270" i="82"/>
  <c r="R270" i="82"/>
  <c r="P270" i="82"/>
  <c r="T270" i="82"/>
  <c r="S278" i="82"/>
  <c r="O278" i="82"/>
  <c r="Q278" i="82"/>
  <c r="R278" i="82"/>
  <c r="T278" i="82"/>
  <c r="P278" i="82"/>
  <c r="S286" i="82"/>
  <c r="O286" i="82"/>
  <c r="Q286" i="82"/>
  <c r="R286" i="82"/>
  <c r="T286" i="82"/>
  <c r="P286" i="82"/>
  <c r="Q298" i="82"/>
  <c r="T298" i="82"/>
  <c r="P298" i="82"/>
  <c r="O298" i="82"/>
  <c r="S298" i="82"/>
  <c r="R298" i="82"/>
  <c r="Q314" i="82"/>
  <c r="T314" i="82"/>
  <c r="P314" i="82"/>
  <c r="O314" i="82"/>
  <c r="R314" i="82"/>
  <c r="S314" i="82"/>
  <c r="Q334" i="82"/>
  <c r="T334" i="82"/>
  <c r="P334" i="82"/>
  <c r="S334" i="82"/>
  <c r="R334" i="82"/>
  <c r="O334" i="82"/>
  <c r="Q366" i="82"/>
  <c r="T366" i="82"/>
  <c r="P366" i="82"/>
  <c r="S366" i="82"/>
  <c r="R366" i="82"/>
  <c r="O366" i="82"/>
  <c r="Q320" i="82"/>
  <c r="T320" i="82"/>
  <c r="P320" i="82"/>
  <c r="S320" i="82"/>
  <c r="R320" i="82"/>
  <c r="O320" i="82"/>
  <c r="T378" i="82"/>
  <c r="Q378" i="82"/>
  <c r="P378" i="82"/>
  <c r="S378" i="82"/>
  <c r="R378" i="82"/>
  <c r="O378" i="82"/>
  <c r="T392" i="82"/>
  <c r="P392" i="82"/>
  <c r="S392" i="82"/>
  <c r="O392" i="82"/>
  <c r="R392" i="82"/>
  <c r="Q392" i="82"/>
  <c r="S299" i="82"/>
  <c r="O299" i="82"/>
  <c r="R299" i="82"/>
  <c r="T299" i="82"/>
  <c r="Q299" i="82"/>
  <c r="P299" i="82"/>
  <c r="S307" i="82"/>
  <c r="O307" i="82"/>
  <c r="R307" i="82"/>
  <c r="T307" i="82"/>
  <c r="Q307" i="82"/>
  <c r="P307" i="82"/>
  <c r="S315" i="82"/>
  <c r="O315" i="82"/>
  <c r="R315" i="82"/>
  <c r="Q315" i="82"/>
  <c r="T315" i="82"/>
  <c r="P315" i="82"/>
  <c r="S323" i="82"/>
  <c r="O323" i="82"/>
  <c r="R323" i="82"/>
  <c r="P323" i="82"/>
  <c r="T323" i="82"/>
  <c r="Q323" i="82"/>
  <c r="Q332" i="82"/>
  <c r="T332" i="82"/>
  <c r="P332" i="82"/>
  <c r="O332" i="82"/>
  <c r="S332" i="82"/>
  <c r="R332" i="82"/>
  <c r="Q348" i="82"/>
  <c r="T348" i="82"/>
  <c r="P348" i="82"/>
  <c r="O348" i="82"/>
  <c r="S348" i="82"/>
  <c r="R348" i="82"/>
  <c r="Q364" i="82"/>
  <c r="T364" i="82"/>
  <c r="P364" i="82"/>
  <c r="O364" i="82"/>
  <c r="S364" i="82"/>
  <c r="R364" i="82"/>
  <c r="T380" i="82"/>
  <c r="P380" i="82"/>
  <c r="S380" i="82"/>
  <c r="O380" i="82"/>
  <c r="R380" i="82"/>
  <c r="Q380" i="82"/>
  <c r="S329" i="82"/>
  <c r="O329" i="82"/>
  <c r="R329" i="82"/>
  <c r="T329" i="82"/>
  <c r="Q329" i="82"/>
  <c r="P329" i="82"/>
  <c r="S337" i="82"/>
  <c r="O337" i="82"/>
  <c r="R337" i="82"/>
  <c r="T337" i="82"/>
  <c r="Q337" i="82"/>
  <c r="P337" i="82"/>
  <c r="S345" i="82"/>
  <c r="O345" i="82"/>
  <c r="R345" i="82"/>
  <c r="T345" i="82"/>
  <c r="Q345" i="82"/>
  <c r="P345" i="82"/>
  <c r="S353" i="82"/>
  <c r="O353" i="82"/>
  <c r="R353" i="82"/>
  <c r="T353" i="82"/>
  <c r="Q353" i="82"/>
  <c r="P353" i="82"/>
  <c r="S361" i="82"/>
  <c r="O361" i="82"/>
  <c r="R361" i="82"/>
  <c r="T361" i="82"/>
  <c r="Q361" i="82"/>
  <c r="P361" i="82"/>
  <c r="S369" i="82"/>
  <c r="O369" i="82"/>
  <c r="R369" i="82"/>
  <c r="T369" i="82"/>
  <c r="Q369" i="82"/>
  <c r="P369" i="82"/>
  <c r="S377" i="82"/>
  <c r="O377" i="82"/>
  <c r="R377" i="82"/>
  <c r="T377" i="82"/>
  <c r="Q377" i="82"/>
  <c r="P377" i="82"/>
  <c r="T394" i="82"/>
  <c r="P394" i="82"/>
  <c r="S394" i="82"/>
  <c r="O394" i="82"/>
  <c r="R394" i="82"/>
  <c r="Q394" i="82"/>
  <c r="T421" i="82"/>
  <c r="P421" i="82"/>
  <c r="S421" i="82"/>
  <c r="O421" i="82"/>
  <c r="R421" i="82"/>
  <c r="Q421" i="82"/>
  <c r="R383" i="82"/>
  <c r="Q383" i="82"/>
  <c r="T383" i="82"/>
  <c r="S383" i="82"/>
  <c r="P383" i="82"/>
  <c r="O383" i="82"/>
  <c r="R391" i="82"/>
  <c r="Q391" i="82"/>
  <c r="T391" i="82"/>
  <c r="S391" i="82"/>
  <c r="P391" i="82"/>
  <c r="O391" i="82"/>
  <c r="T403" i="82"/>
  <c r="P403" i="82"/>
  <c r="S403" i="82"/>
  <c r="O403" i="82"/>
  <c r="R403" i="82"/>
  <c r="Q403" i="82"/>
  <c r="T419" i="82"/>
  <c r="P419" i="82"/>
  <c r="S419" i="82"/>
  <c r="O419" i="82"/>
  <c r="R419" i="82"/>
  <c r="Q419" i="82"/>
  <c r="R398" i="82"/>
  <c r="Q398" i="82"/>
  <c r="P398" i="82"/>
  <c r="O398" i="82"/>
  <c r="T398" i="82"/>
  <c r="S398" i="82"/>
  <c r="R406" i="82"/>
  <c r="Q406" i="82"/>
  <c r="P406" i="82"/>
  <c r="O406" i="82"/>
  <c r="T406" i="82"/>
  <c r="S406" i="82"/>
  <c r="R414" i="82"/>
  <c r="Q414" i="82"/>
  <c r="P414" i="82"/>
  <c r="O414" i="82"/>
  <c r="T414" i="82"/>
  <c r="S414" i="82"/>
  <c r="R422" i="82"/>
  <c r="Q422" i="82"/>
  <c r="P422" i="82"/>
  <c r="O422" i="82"/>
  <c r="T422" i="82"/>
  <c r="S422" i="82"/>
  <c r="Q261" i="82"/>
  <c r="S261" i="82"/>
  <c r="T261" i="82"/>
  <c r="P261" i="82"/>
  <c r="O261" i="82"/>
  <c r="R261" i="82"/>
  <c r="Q293" i="82"/>
  <c r="O293" i="82"/>
  <c r="T293" i="82"/>
  <c r="P293" i="82"/>
  <c r="S293" i="82"/>
  <c r="R293" i="82"/>
  <c r="Q273" i="82"/>
  <c r="O273" i="82"/>
  <c r="T273" i="82"/>
  <c r="P273" i="82"/>
  <c r="S273" i="82"/>
  <c r="R273" i="82"/>
  <c r="Q267" i="82"/>
  <c r="O267" i="82"/>
  <c r="T267" i="82"/>
  <c r="P267" i="82"/>
  <c r="S267" i="82"/>
  <c r="R267" i="82"/>
  <c r="Q255" i="82"/>
  <c r="S255" i="82"/>
  <c r="T255" i="82"/>
  <c r="P255" i="82"/>
  <c r="O255" i="82"/>
  <c r="R255" i="82"/>
  <c r="Q287" i="82"/>
  <c r="O287" i="82"/>
  <c r="T287" i="82"/>
  <c r="P287" i="82"/>
  <c r="S287" i="82"/>
  <c r="R287" i="82"/>
  <c r="Q324" i="82"/>
  <c r="T324" i="82"/>
  <c r="P324" i="82"/>
  <c r="S324" i="82"/>
  <c r="O324" i="82"/>
  <c r="R324" i="82"/>
  <c r="S248" i="82"/>
  <c r="O248" i="82"/>
  <c r="Q248" i="82"/>
  <c r="R248" i="82"/>
  <c r="T248" i="82"/>
  <c r="P248" i="82"/>
  <c r="S256" i="82"/>
  <c r="O256" i="82"/>
  <c r="R256" i="82"/>
  <c r="Q256" i="82"/>
  <c r="T256" i="82"/>
  <c r="P256" i="82"/>
  <c r="S264" i="82"/>
  <c r="O264" i="82"/>
  <c r="Q264" i="82"/>
  <c r="R264" i="82"/>
  <c r="T264" i="82"/>
  <c r="P264" i="82"/>
  <c r="S272" i="82"/>
  <c r="O272" i="82"/>
  <c r="R272" i="82"/>
  <c r="Q272" i="82"/>
  <c r="T272" i="82"/>
  <c r="P272" i="82"/>
  <c r="S280" i="82"/>
  <c r="O280" i="82"/>
  <c r="R280" i="82"/>
  <c r="Q280" i="82"/>
  <c r="T280" i="82"/>
  <c r="P280" i="82"/>
  <c r="S288" i="82"/>
  <c r="O288" i="82"/>
  <c r="Q288" i="82"/>
  <c r="R288" i="82"/>
  <c r="T288" i="82"/>
  <c r="P288" i="82"/>
  <c r="Q302" i="82"/>
  <c r="T302" i="82"/>
  <c r="P302" i="82"/>
  <c r="O302" i="82"/>
  <c r="S302" i="82"/>
  <c r="R302" i="82"/>
  <c r="Q318" i="82"/>
  <c r="T318" i="82"/>
  <c r="P318" i="82"/>
  <c r="O318" i="82"/>
  <c r="R318" i="82"/>
  <c r="S318" i="82"/>
  <c r="Q342" i="82"/>
  <c r="T342" i="82"/>
  <c r="P342" i="82"/>
  <c r="S342" i="82"/>
  <c r="R342" i="82"/>
  <c r="O342" i="82"/>
  <c r="Q374" i="82"/>
  <c r="T374" i="82"/>
  <c r="P374" i="82"/>
  <c r="S374" i="82"/>
  <c r="R374" i="82"/>
  <c r="O374" i="82"/>
  <c r="Q338" i="82"/>
  <c r="T338" i="82"/>
  <c r="P338" i="82"/>
  <c r="S338" i="82"/>
  <c r="R338" i="82"/>
  <c r="O338" i="82"/>
  <c r="T294" i="82"/>
  <c r="P294" i="82"/>
  <c r="Q294" i="82"/>
  <c r="O294" i="82"/>
  <c r="S294" i="82"/>
  <c r="R294" i="82"/>
  <c r="T401" i="82"/>
  <c r="P401" i="82"/>
  <c r="S401" i="82"/>
  <c r="O401" i="82"/>
  <c r="R401" i="82"/>
  <c r="Q401" i="82"/>
  <c r="S301" i="82"/>
  <c r="O301" i="82"/>
  <c r="R301" i="82"/>
  <c r="Q301" i="82"/>
  <c r="P301" i="82"/>
  <c r="T301" i="82"/>
  <c r="S309" i="82"/>
  <c r="O309" i="82"/>
  <c r="R309" i="82"/>
  <c r="Q309" i="82"/>
  <c r="T309" i="82"/>
  <c r="P309" i="82"/>
  <c r="S317" i="82"/>
  <c r="O317" i="82"/>
  <c r="R317" i="82"/>
  <c r="Q317" i="82"/>
  <c r="T317" i="82"/>
  <c r="P317" i="82"/>
  <c r="S325" i="82"/>
  <c r="O325" i="82"/>
  <c r="R325" i="82"/>
  <c r="Q325" i="82"/>
  <c r="P325" i="82"/>
  <c r="T325" i="82"/>
  <c r="Q336" i="82"/>
  <c r="T336" i="82"/>
  <c r="P336" i="82"/>
  <c r="O336" i="82"/>
  <c r="S336" i="82"/>
  <c r="R336" i="82"/>
  <c r="Q352" i="82"/>
  <c r="T352" i="82"/>
  <c r="P352" i="82"/>
  <c r="O352" i="82"/>
  <c r="S352" i="82"/>
  <c r="R352" i="82"/>
  <c r="Q368" i="82"/>
  <c r="T368" i="82"/>
  <c r="P368" i="82"/>
  <c r="O368" i="82"/>
  <c r="S368" i="82"/>
  <c r="R368" i="82"/>
  <c r="T388" i="82"/>
  <c r="P388" i="82"/>
  <c r="S388" i="82"/>
  <c r="O388" i="82"/>
  <c r="R388" i="82"/>
  <c r="Q388" i="82"/>
  <c r="S331" i="82"/>
  <c r="O331" i="82"/>
  <c r="R331" i="82"/>
  <c r="Q331" i="82"/>
  <c r="P331" i="82"/>
  <c r="T331" i="82"/>
  <c r="S339" i="82"/>
  <c r="O339" i="82"/>
  <c r="R339" i="82"/>
  <c r="Q339" i="82"/>
  <c r="P339" i="82"/>
  <c r="T339" i="82"/>
  <c r="S347" i="82"/>
  <c r="O347" i="82"/>
  <c r="R347" i="82"/>
  <c r="Q347" i="82"/>
  <c r="P347" i="82"/>
  <c r="T347" i="82"/>
  <c r="S355" i="82"/>
  <c r="O355" i="82"/>
  <c r="R355" i="82"/>
  <c r="Q355" i="82"/>
  <c r="P355" i="82"/>
  <c r="T355" i="82"/>
  <c r="S363" i="82"/>
  <c r="O363" i="82"/>
  <c r="R363" i="82"/>
  <c r="Q363" i="82"/>
  <c r="P363" i="82"/>
  <c r="T363" i="82"/>
  <c r="S371" i="82"/>
  <c r="O371" i="82"/>
  <c r="R371" i="82"/>
  <c r="Q371" i="82"/>
  <c r="P371" i="82"/>
  <c r="T371" i="82"/>
  <c r="T382" i="82"/>
  <c r="P382" i="82"/>
  <c r="S382" i="82"/>
  <c r="O382" i="82"/>
  <c r="R382" i="82"/>
  <c r="Q382" i="82"/>
  <c r="T397" i="82"/>
  <c r="P397" i="82"/>
  <c r="S397" i="82"/>
  <c r="O397" i="82"/>
  <c r="R397" i="82"/>
  <c r="Q397" i="82"/>
  <c r="T429" i="82"/>
  <c r="P429" i="82"/>
  <c r="S429" i="82"/>
  <c r="O429" i="82"/>
  <c r="R429" i="82"/>
  <c r="Q429" i="82"/>
  <c r="R385" i="82"/>
  <c r="Q385" i="82"/>
  <c r="P385" i="82"/>
  <c r="O385" i="82"/>
  <c r="T385" i="82"/>
  <c r="S385" i="82"/>
  <c r="R393" i="82"/>
  <c r="Q393" i="82"/>
  <c r="P393" i="82"/>
  <c r="O393" i="82"/>
  <c r="T393" i="82"/>
  <c r="S393" i="82"/>
  <c r="T407" i="82"/>
  <c r="P407" i="82"/>
  <c r="S407" i="82"/>
  <c r="O407" i="82"/>
  <c r="R407" i="82"/>
  <c r="Q407" i="82"/>
  <c r="T423" i="82"/>
  <c r="P423" i="82"/>
  <c r="S423" i="82"/>
  <c r="O423" i="82"/>
  <c r="Q423" i="82"/>
  <c r="R423" i="82"/>
  <c r="R400" i="82"/>
  <c r="Q400" i="82"/>
  <c r="T400" i="82"/>
  <c r="S400" i="82"/>
  <c r="P400" i="82"/>
  <c r="O400" i="82"/>
  <c r="R408" i="82"/>
  <c r="Q408" i="82"/>
  <c r="T408" i="82"/>
  <c r="S408" i="82"/>
  <c r="P408" i="82"/>
  <c r="O408" i="82"/>
  <c r="R416" i="82"/>
  <c r="Q416" i="82"/>
  <c r="T416" i="82"/>
  <c r="S416" i="82"/>
  <c r="P416" i="82"/>
  <c r="O416" i="82"/>
  <c r="R424" i="82"/>
  <c r="Q424" i="82"/>
  <c r="T424" i="82"/>
  <c r="S424" i="82"/>
  <c r="P424" i="82"/>
  <c r="O424" i="82"/>
  <c r="Q281" i="82"/>
  <c r="S281" i="82"/>
  <c r="T281" i="82"/>
  <c r="P281" i="82"/>
  <c r="O281" i="82"/>
  <c r="R281" i="82"/>
  <c r="Q269" i="82"/>
  <c r="S269" i="82"/>
  <c r="T269" i="82"/>
  <c r="P269" i="82"/>
  <c r="O269" i="82"/>
  <c r="R269" i="82"/>
  <c r="Q249" i="82"/>
  <c r="S249" i="82"/>
  <c r="T249" i="82"/>
  <c r="P249" i="82"/>
  <c r="O249" i="82"/>
  <c r="R249" i="82"/>
  <c r="Q289" i="82"/>
  <c r="O289" i="82"/>
  <c r="T289" i="82"/>
  <c r="P289" i="82"/>
  <c r="S289" i="82"/>
  <c r="R289" i="82"/>
  <c r="Q283" i="82"/>
  <c r="S283" i="82"/>
  <c r="T283" i="82"/>
  <c r="P283" i="82"/>
  <c r="O283" i="82"/>
  <c r="R283" i="82"/>
  <c r="Q263" i="82"/>
  <c r="S263" i="82"/>
  <c r="T263" i="82"/>
  <c r="P263" i="82"/>
  <c r="O263" i="82"/>
  <c r="R263" i="82"/>
  <c r="Q296" i="82"/>
  <c r="T296" i="82"/>
  <c r="P296" i="82"/>
  <c r="S296" i="82"/>
  <c r="R296" i="82"/>
  <c r="O296" i="82"/>
  <c r="Q330" i="82"/>
  <c r="T330" i="82"/>
  <c r="P330" i="82"/>
  <c r="S330" i="82"/>
  <c r="R330" i="82"/>
  <c r="O330" i="82"/>
  <c r="S250" i="82"/>
  <c r="O250" i="82"/>
  <c r="Q250" i="82"/>
  <c r="R250" i="82"/>
  <c r="P250" i="82"/>
  <c r="T250" i="82"/>
  <c r="S258" i="82"/>
  <c r="O258" i="82"/>
  <c r="Q258" i="82"/>
  <c r="R258" i="82"/>
  <c r="P258" i="82"/>
  <c r="T258" i="82"/>
  <c r="S266" i="82"/>
  <c r="O266" i="82"/>
  <c r="Q266" i="82"/>
  <c r="R266" i="82"/>
  <c r="P266" i="82"/>
  <c r="T266" i="82"/>
  <c r="S274" i="82"/>
  <c r="O274" i="82"/>
  <c r="Q274" i="82"/>
  <c r="R274" i="82"/>
  <c r="P274" i="82"/>
  <c r="T274" i="82"/>
  <c r="S282" i="82"/>
  <c r="O282" i="82"/>
  <c r="R282" i="82"/>
  <c r="Q282" i="82"/>
  <c r="P282" i="82"/>
  <c r="T282" i="82"/>
  <c r="S290" i="82"/>
  <c r="O290" i="82"/>
  <c r="R290" i="82"/>
  <c r="Q290" i="82"/>
  <c r="P290" i="82"/>
  <c r="T290" i="82"/>
  <c r="Q306" i="82"/>
  <c r="T306" i="82"/>
  <c r="P306" i="82"/>
  <c r="O306" i="82"/>
  <c r="S306" i="82"/>
  <c r="R306" i="82"/>
  <c r="Q322" i="82"/>
  <c r="T322" i="82"/>
  <c r="P322" i="82"/>
  <c r="O322" i="82"/>
  <c r="S322" i="82"/>
  <c r="R322" i="82"/>
  <c r="Q350" i="82"/>
  <c r="T350" i="82"/>
  <c r="P350" i="82"/>
  <c r="S350" i="82"/>
  <c r="R350" i="82"/>
  <c r="O350" i="82"/>
  <c r="Q308" i="82"/>
  <c r="T308" i="82"/>
  <c r="P308" i="82"/>
  <c r="S308" i="82"/>
  <c r="O308" i="82"/>
  <c r="R308" i="82"/>
  <c r="Q354" i="82"/>
  <c r="T354" i="82"/>
  <c r="P354" i="82"/>
  <c r="S354" i="82"/>
  <c r="R354" i="82"/>
  <c r="O354" i="82"/>
  <c r="T384" i="82"/>
  <c r="P384" i="82"/>
  <c r="S384" i="82"/>
  <c r="O384" i="82"/>
  <c r="R384" i="82"/>
  <c r="Q384" i="82"/>
  <c r="S295" i="82"/>
  <c r="O295" i="82"/>
  <c r="R295" i="82"/>
  <c r="Q295" i="82"/>
  <c r="T295" i="82"/>
  <c r="P295" i="82"/>
  <c r="S303" i="82"/>
  <c r="O303" i="82"/>
  <c r="R303" i="82"/>
  <c r="Q303" i="82"/>
  <c r="P303" i="82"/>
  <c r="T303" i="82"/>
  <c r="S311" i="82"/>
  <c r="O311" i="82"/>
  <c r="R311" i="82"/>
  <c r="Q311" i="82"/>
  <c r="P311" i="82"/>
  <c r="T311" i="82"/>
  <c r="S319" i="82"/>
  <c r="O319" i="82"/>
  <c r="R319" i="82"/>
  <c r="Q319" i="82"/>
  <c r="T319" i="82"/>
  <c r="P319" i="82"/>
  <c r="S327" i="82"/>
  <c r="O327" i="82"/>
  <c r="R327" i="82"/>
  <c r="T327" i="82"/>
  <c r="Q327" i="82"/>
  <c r="P327" i="82"/>
  <c r="Q340" i="82"/>
  <c r="T340" i="82"/>
  <c r="P340" i="82"/>
  <c r="O340" i="82"/>
  <c r="S340" i="82"/>
  <c r="R340" i="82"/>
  <c r="Q356" i="82"/>
  <c r="T356" i="82"/>
  <c r="P356" i="82"/>
  <c r="O356" i="82"/>
  <c r="S356" i="82"/>
  <c r="R356" i="82"/>
  <c r="Q372" i="82"/>
  <c r="T372" i="82"/>
  <c r="P372" i="82"/>
  <c r="O372" i="82"/>
  <c r="S372" i="82"/>
  <c r="R372" i="82"/>
  <c r="T409" i="82"/>
  <c r="P409" i="82"/>
  <c r="S409" i="82"/>
  <c r="O409" i="82"/>
  <c r="R409" i="82"/>
  <c r="Q409" i="82"/>
  <c r="S333" i="82"/>
  <c r="O333" i="82"/>
  <c r="R333" i="82"/>
  <c r="T333" i="82"/>
  <c r="Q333" i="82"/>
  <c r="P333" i="82"/>
  <c r="S341" i="82"/>
  <c r="O341" i="82"/>
  <c r="R341" i="82"/>
  <c r="T341" i="82"/>
  <c r="Q341" i="82"/>
  <c r="P341" i="82"/>
  <c r="S349" i="82"/>
  <c r="O349" i="82"/>
  <c r="R349" i="82"/>
  <c r="T349" i="82"/>
  <c r="Q349" i="82"/>
  <c r="P349" i="82"/>
  <c r="S357" i="82"/>
  <c r="O357" i="82"/>
  <c r="R357" i="82"/>
  <c r="T357" i="82"/>
  <c r="P357" i="82"/>
  <c r="Q357" i="82"/>
  <c r="S365" i="82"/>
  <c r="O365" i="82"/>
  <c r="R365" i="82"/>
  <c r="T365" i="82"/>
  <c r="Q365" i="82"/>
  <c r="P365" i="82"/>
  <c r="S373" i="82"/>
  <c r="O373" i="82"/>
  <c r="R373" i="82"/>
  <c r="T373" i="82"/>
  <c r="P373" i="82"/>
  <c r="Q373" i="82"/>
  <c r="T386" i="82"/>
  <c r="P386" i="82"/>
  <c r="S386" i="82"/>
  <c r="O386" i="82"/>
  <c r="R386" i="82"/>
  <c r="Q386" i="82"/>
  <c r="T405" i="82"/>
  <c r="P405" i="82"/>
  <c r="S405" i="82"/>
  <c r="O405" i="82"/>
  <c r="R405" i="82"/>
  <c r="Q405" i="82"/>
  <c r="R379" i="82"/>
  <c r="Q379" i="82"/>
  <c r="T379" i="82"/>
  <c r="S379" i="82"/>
  <c r="P379" i="82"/>
  <c r="O379" i="82"/>
  <c r="R387" i="82"/>
  <c r="Q387" i="82"/>
  <c r="T387" i="82"/>
  <c r="S387" i="82"/>
  <c r="P387" i="82"/>
  <c r="O387" i="82"/>
  <c r="R395" i="82"/>
  <c r="Q395" i="82"/>
  <c r="T395" i="82"/>
  <c r="S395" i="82"/>
  <c r="P395" i="82"/>
  <c r="O395" i="82"/>
  <c r="T411" i="82"/>
  <c r="P411" i="82"/>
  <c r="S411" i="82"/>
  <c r="O411" i="82"/>
  <c r="R411" i="82"/>
  <c r="Q411" i="82"/>
  <c r="T427" i="82"/>
  <c r="P427" i="82"/>
  <c r="S427" i="82"/>
  <c r="O427" i="82"/>
  <c r="R427" i="82"/>
  <c r="Q427" i="82"/>
  <c r="R402" i="82"/>
  <c r="Q402" i="82"/>
  <c r="P402" i="82"/>
  <c r="O402" i="82"/>
  <c r="T402" i="82"/>
  <c r="S402" i="82"/>
  <c r="R410" i="82"/>
  <c r="Q410" i="82"/>
  <c r="P410" i="82"/>
  <c r="O410" i="82"/>
  <c r="T410" i="82"/>
  <c r="S410" i="82"/>
  <c r="R418" i="82"/>
  <c r="Q418" i="82"/>
  <c r="P418" i="82"/>
  <c r="O418" i="82"/>
  <c r="T418" i="82"/>
  <c r="S418" i="82"/>
  <c r="R426" i="82"/>
  <c r="Q426" i="82"/>
  <c r="P426" i="82"/>
  <c r="O426" i="82"/>
  <c r="T426" i="82"/>
  <c r="S426" i="82"/>
  <c r="Q259" i="82"/>
  <c r="O259" i="82"/>
  <c r="T259" i="82"/>
  <c r="P259" i="82"/>
  <c r="S259" i="82"/>
  <c r="R259" i="82"/>
  <c r="Q277" i="82"/>
  <c r="S277" i="82"/>
  <c r="T277" i="82"/>
  <c r="P277" i="82"/>
  <c r="O277" i="82"/>
  <c r="R277" i="82"/>
  <c r="Q257" i="82"/>
  <c r="S257" i="82"/>
  <c r="T257" i="82"/>
  <c r="P257" i="82"/>
  <c r="O257" i="82"/>
  <c r="R257" i="82"/>
  <c r="Q300" i="82"/>
  <c r="T300" i="82"/>
  <c r="P300" i="82"/>
  <c r="S300" i="82"/>
  <c r="O300" i="82"/>
  <c r="R300" i="82"/>
  <c r="Q291" i="82"/>
  <c r="S291" i="82"/>
  <c r="T291" i="82"/>
  <c r="P291" i="82"/>
  <c r="O291" i="82"/>
  <c r="R291" i="82"/>
  <c r="Q271" i="82"/>
  <c r="O271" i="82"/>
  <c r="T271" i="82"/>
  <c r="P271" i="82"/>
  <c r="S271" i="82"/>
  <c r="R271" i="82"/>
  <c r="Q304" i="82"/>
  <c r="T304" i="82"/>
  <c r="P304" i="82"/>
  <c r="S304" i="82"/>
  <c r="R304" i="82"/>
  <c r="O304" i="82"/>
  <c r="Q346" i="82"/>
  <c r="T346" i="82"/>
  <c r="P346" i="82"/>
  <c r="S346" i="82"/>
  <c r="R346" i="82"/>
  <c r="O346" i="82"/>
  <c r="S252" i="82"/>
  <c r="O252" i="82"/>
  <c r="R252" i="82"/>
  <c r="Q252" i="82"/>
  <c r="T252" i="82"/>
  <c r="P252" i="82"/>
  <c r="S260" i="82"/>
  <c r="O260" i="82"/>
  <c r="Q260" i="82"/>
  <c r="R260" i="82"/>
  <c r="T260" i="82"/>
  <c r="P260" i="82"/>
  <c r="S268" i="82"/>
  <c r="O268" i="82"/>
  <c r="R268" i="82"/>
  <c r="Q268" i="82"/>
  <c r="P268" i="82"/>
  <c r="T268" i="82"/>
  <c r="S276" i="82"/>
  <c r="O276" i="82"/>
  <c r="R276" i="82"/>
  <c r="Q276" i="82"/>
  <c r="T276" i="82"/>
  <c r="P276" i="82"/>
  <c r="S284" i="82"/>
  <c r="O284" i="82"/>
  <c r="Q284" i="82"/>
  <c r="R284" i="82"/>
  <c r="T284" i="82"/>
  <c r="P284" i="82"/>
  <c r="S292" i="82"/>
  <c r="O292" i="82"/>
  <c r="Q292" i="82"/>
  <c r="R292" i="82"/>
  <c r="T292" i="82"/>
  <c r="P292" i="82"/>
  <c r="Q310" i="82"/>
  <c r="T310" i="82"/>
  <c r="P310" i="82"/>
  <c r="O310" i="82"/>
  <c r="S310" i="82"/>
  <c r="R310" i="82"/>
  <c r="Q326" i="82"/>
  <c r="T326" i="82"/>
  <c r="P326" i="82"/>
  <c r="O326" i="82"/>
  <c r="S326" i="82"/>
  <c r="R326" i="82"/>
  <c r="Q358" i="82"/>
  <c r="T358" i="82"/>
  <c r="P358" i="82"/>
  <c r="S358" i="82"/>
  <c r="R358" i="82"/>
  <c r="O358" i="82"/>
  <c r="Q316" i="82"/>
  <c r="T316" i="82"/>
  <c r="P316" i="82"/>
  <c r="S316" i="82"/>
  <c r="R316" i="82"/>
  <c r="O316" i="82"/>
  <c r="Q370" i="82"/>
  <c r="T370" i="82"/>
  <c r="P370" i="82"/>
  <c r="S370" i="82"/>
  <c r="R370" i="82"/>
  <c r="O370" i="82"/>
  <c r="T417" i="82"/>
  <c r="P417" i="82"/>
  <c r="S417" i="82"/>
  <c r="O417" i="82"/>
  <c r="R417" i="82"/>
  <c r="Q417" i="82"/>
  <c r="S297" i="82"/>
  <c r="O297" i="82"/>
  <c r="R297" i="82"/>
  <c r="Q297" i="82"/>
  <c r="P297" i="82"/>
  <c r="T297" i="82"/>
  <c r="S305" i="82"/>
  <c r="O305" i="82"/>
  <c r="R305" i="82"/>
  <c r="Q305" i="82"/>
  <c r="P305" i="82"/>
  <c r="T305" i="82"/>
  <c r="S313" i="82"/>
  <c r="O313" i="82"/>
  <c r="R313" i="82"/>
  <c r="Q313" i="82"/>
  <c r="P313" i="82"/>
  <c r="T313" i="82"/>
  <c r="S321" i="82"/>
  <c r="O321" i="82"/>
  <c r="R321" i="82"/>
  <c r="Q321" i="82"/>
  <c r="P321" i="82"/>
  <c r="T321" i="82"/>
  <c r="Q328" i="82"/>
  <c r="T328" i="82"/>
  <c r="P328" i="82"/>
  <c r="O328" i="82"/>
  <c r="S328" i="82"/>
  <c r="R328" i="82"/>
  <c r="Q344" i="82"/>
  <c r="T344" i="82"/>
  <c r="P344" i="82"/>
  <c r="O344" i="82"/>
  <c r="R344" i="82"/>
  <c r="S344" i="82"/>
  <c r="Q360" i="82"/>
  <c r="T360" i="82"/>
  <c r="P360" i="82"/>
  <c r="O360" i="82"/>
  <c r="R360" i="82"/>
  <c r="S360" i="82"/>
  <c r="Q376" i="82"/>
  <c r="T376" i="82"/>
  <c r="P376" i="82"/>
  <c r="O376" i="82"/>
  <c r="R376" i="82"/>
  <c r="S376" i="82"/>
  <c r="T425" i="82"/>
  <c r="P425" i="82"/>
  <c r="S425" i="82"/>
  <c r="O425" i="82"/>
  <c r="R425" i="82"/>
  <c r="Q425" i="82"/>
  <c r="S335" i="82"/>
  <c r="O335" i="82"/>
  <c r="R335" i="82"/>
  <c r="Q335" i="82"/>
  <c r="P335" i="82"/>
  <c r="T335" i="82"/>
  <c r="S343" i="82"/>
  <c r="O343" i="82"/>
  <c r="R343" i="82"/>
  <c r="Q343" i="82"/>
  <c r="P343" i="82"/>
  <c r="T343" i="82"/>
  <c r="S351" i="82"/>
  <c r="O351" i="82"/>
  <c r="R351" i="82"/>
  <c r="Q351" i="82"/>
  <c r="P351" i="82"/>
  <c r="T351" i="82"/>
  <c r="S359" i="82"/>
  <c r="O359" i="82"/>
  <c r="R359" i="82"/>
  <c r="Q359" i="82"/>
  <c r="P359" i="82"/>
  <c r="T359" i="82"/>
  <c r="S367" i="82"/>
  <c r="O367" i="82"/>
  <c r="R367" i="82"/>
  <c r="Q367" i="82"/>
  <c r="P367" i="82"/>
  <c r="T367" i="82"/>
  <c r="S375" i="82"/>
  <c r="O375" i="82"/>
  <c r="R375" i="82"/>
  <c r="Q375" i="82"/>
  <c r="P375" i="82"/>
  <c r="T375" i="82"/>
  <c r="T390" i="82"/>
  <c r="P390" i="82"/>
  <c r="S390" i="82"/>
  <c r="O390" i="82"/>
  <c r="Q390" i="82"/>
  <c r="R390" i="82"/>
  <c r="T413" i="82"/>
  <c r="P413" i="82"/>
  <c r="S413" i="82"/>
  <c r="O413" i="82"/>
  <c r="R413" i="82"/>
  <c r="Q413" i="82"/>
  <c r="R381" i="82"/>
  <c r="Q381" i="82"/>
  <c r="P381" i="82"/>
  <c r="O381" i="82"/>
  <c r="T381" i="82"/>
  <c r="S381" i="82"/>
  <c r="R389" i="82"/>
  <c r="Q389" i="82"/>
  <c r="P389" i="82"/>
  <c r="O389" i="82"/>
  <c r="T389" i="82"/>
  <c r="S389" i="82"/>
  <c r="T399" i="82"/>
  <c r="P399" i="82"/>
  <c r="S399" i="82"/>
  <c r="O399" i="82"/>
  <c r="R399" i="82"/>
  <c r="Q399" i="82"/>
  <c r="T415" i="82"/>
  <c r="P415" i="82"/>
  <c r="S415" i="82"/>
  <c r="O415" i="82"/>
  <c r="R415" i="82"/>
  <c r="Q415" i="82"/>
  <c r="R396" i="82"/>
  <c r="Q396" i="82"/>
  <c r="T396" i="82"/>
  <c r="S396" i="82"/>
  <c r="P396" i="82"/>
  <c r="O396" i="82"/>
  <c r="R404" i="82"/>
  <c r="Q404" i="82"/>
  <c r="T404" i="82"/>
  <c r="S404" i="82"/>
  <c r="O404" i="82"/>
  <c r="P404" i="82"/>
  <c r="R412" i="82"/>
  <c r="Q412" i="82"/>
  <c r="T412" i="82"/>
  <c r="S412" i="82"/>
  <c r="P412" i="82"/>
  <c r="O412" i="82"/>
  <c r="R420" i="82"/>
  <c r="Q420" i="82"/>
  <c r="T420" i="82"/>
  <c r="S420" i="82"/>
  <c r="P420" i="82"/>
  <c r="O420" i="82"/>
  <c r="R428" i="82"/>
  <c r="Q428" i="82"/>
  <c r="T428" i="82"/>
  <c r="S428" i="82"/>
  <c r="P428" i="82"/>
  <c r="O428" i="82"/>
  <c r="CW4" i="81"/>
  <c r="CX4" i="81" s="1"/>
  <c r="CY4" i="81" s="1"/>
  <c r="CZ4" i="81" s="1"/>
  <c r="DA4" i="81" s="1"/>
  <c r="DB4" i="81" s="1"/>
  <c r="DC4" i="81" s="1"/>
  <c r="DD4" i="81" s="1"/>
  <c r="DE4" i="81" s="1"/>
  <c r="DL11" i="81"/>
  <c r="DL10" i="81"/>
  <c r="AF666" i="76" l="1"/>
  <c r="AF665" i="76"/>
  <c r="AF664" i="76"/>
  <c r="AF663" i="76"/>
  <c r="AF662" i="76"/>
  <c r="AF661" i="76"/>
  <c r="AF660" i="76"/>
  <c r="AF659" i="76"/>
  <c r="AF658" i="76"/>
  <c r="AF657" i="76"/>
  <c r="AF656" i="76"/>
  <c r="AF655" i="76"/>
  <c r="AF654" i="76"/>
  <c r="AF653" i="76"/>
  <c r="AF652" i="76"/>
  <c r="AF651" i="76"/>
  <c r="AF650" i="76"/>
  <c r="AF649" i="76"/>
  <c r="AF648" i="76"/>
  <c r="AF647" i="76"/>
  <c r="AF646" i="76"/>
  <c r="AF645" i="76"/>
  <c r="AF644" i="76"/>
  <c r="AF643" i="76"/>
  <c r="AF642" i="76"/>
  <c r="AF641" i="76"/>
  <c r="AF640" i="76"/>
  <c r="AF639" i="76"/>
  <c r="AF638" i="76"/>
  <c r="AF637" i="76"/>
  <c r="AF636" i="76"/>
  <c r="AF635" i="76"/>
  <c r="AF634" i="76"/>
  <c r="AF633" i="76"/>
  <c r="AF632" i="76"/>
  <c r="AF631" i="76"/>
  <c r="AF630" i="76"/>
  <c r="AF629" i="76"/>
  <c r="AF628" i="76"/>
  <c r="AF627" i="76"/>
  <c r="AF626" i="76"/>
  <c r="AF625" i="76"/>
  <c r="AF624" i="76"/>
  <c r="AF623" i="76"/>
  <c r="AF622" i="76"/>
  <c r="AF621" i="76"/>
  <c r="AF620" i="76"/>
  <c r="AF619" i="76"/>
  <c r="AF618" i="76"/>
  <c r="AF617" i="76"/>
  <c r="AF616" i="76"/>
  <c r="AF615" i="76"/>
  <c r="AF614" i="76"/>
  <c r="AF613" i="76"/>
  <c r="AF612" i="76"/>
  <c r="AF611" i="76"/>
  <c r="AF610" i="76"/>
  <c r="AF609" i="76"/>
  <c r="AF608" i="76"/>
  <c r="AF607" i="76"/>
  <c r="AF606" i="76"/>
  <c r="AF605" i="76"/>
  <c r="AF604" i="76"/>
  <c r="AF603" i="76"/>
  <c r="AF602" i="76"/>
  <c r="AF601" i="76"/>
  <c r="AF600" i="76"/>
  <c r="AF599" i="76"/>
  <c r="AF598" i="76"/>
  <c r="AF597" i="76"/>
  <c r="AF596" i="76"/>
  <c r="AF595" i="76"/>
  <c r="AF594" i="76"/>
  <c r="AF593" i="76"/>
  <c r="AF592" i="76"/>
  <c r="AF591" i="76"/>
  <c r="AF590" i="76"/>
  <c r="AF589" i="76"/>
  <c r="AF588" i="76"/>
  <c r="AF587" i="76"/>
  <c r="AF586" i="76"/>
  <c r="AF585" i="76"/>
  <c r="AF584" i="76"/>
  <c r="AF583" i="76"/>
  <c r="AF582" i="76"/>
  <c r="AF581" i="76"/>
  <c r="AF580" i="76"/>
  <c r="AF579" i="76"/>
  <c r="AF578" i="76"/>
  <c r="AF577" i="76"/>
  <c r="AF576" i="76"/>
  <c r="AF575" i="76"/>
  <c r="AF574" i="76"/>
  <c r="AF573" i="76"/>
  <c r="AF572" i="76"/>
  <c r="AF571" i="76"/>
  <c r="AF570" i="76"/>
  <c r="AF569" i="76"/>
  <c r="AF568" i="76"/>
  <c r="AF567" i="76"/>
  <c r="AF566" i="76"/>
  <c r="AF565" i="76"/>
  <c r="AF564" i="76"/>
  <c r="AF563" i="76"/>
  <c r="AF562" i="76"/>
  <c r="AF561" i="76"/>
  <c r="AF560" i="76"/>
  <c r="AF559" i="76"/>
  <c r="AF558" i="76"/>
  <c r="AF557" i="76"/>
  <c r="AF556" i="76"/>
  <c r="AF555" i="76"/>
  <c r="AF554" i="76"/>
  <c r="AF553" i="76"/>
  <c r="AF552" i="76"/>
  <c r="AF551" i="76"/>
  <c r="AF550" i="76"/>
  <c r="AF549" i="76"/>
  <c r="AF548" i="76"/>
  <c r="AF547" i="76"/>
  <c r="AF546" i="76"/>
  <c r="AF545" i="76"/>
  <c r="AF544" i="76"/>
  <c r="AF543" i="76"/>
  <c r="AF542" i="76"/>
  <c r="AF541" i="76"/>
  <c r="AF540" i="76"/>
  <c r="AF539" i="76"/>
  <c r="AF538" i="76"/>
  <c r="AF537" i="76"/>
  <c r="AF536" i="76"/>
  <c r="AF535" i="76"/>
  <c r="AF534" i="76"/>
  <c r="AF533" i="76"/>
  <c r="AF532" i="76"/>
  <c r="AF531" i="76"/>
  <c r="AF530" i="76"/>
  <c r="AF529" i="76"/>
  <c r="AF528" i="76"/>
  <c r="AF527" i="76"/>
  <c r="AF526" i="76"/>
  <c r="AF525" i="76"/>
  <c r="AF524" i="76"/>
  <c r="AF523" i="76"/>
  <c r="AF522" i="76"/>
  <c r="AF521" i="76"/>
  <c r="AF520" i="76"/>
  <c r="AF519" i="76"/>
  <c r="AF518" i="76"/>
  <c r="AF517" i="76"/>
  <c r="AF516" i="76"/>
  <c r="AF515" i="76"/>
  <c r="AF514" i="76"/>
  <c r="AF513" i="76"/>
  <c r="AF512" i="76"/>
  <c r="AF511" i="76"/>
  <c r="AF510" i="76"/>
  <c r="AF509" i="76"/>
  <c r="AF508" i="76"/>
  <c r="AF507" i="76"/>
  <c r="AF506" i="76"/>
  <c r="AF505" i="76"/>
  <c r="AF504" i="76"/>
  <c r="AF503" i="76"/>
  <c r="AF502" i="76"/>
  <c r="AF501" i="76"/>
  <c r="AF500" i="76"/>
  <c r="AF499" i="76"/>
  <c r="AF498" i="76"/>
  <c r="AF497" i="76"/>
  <c r="AF496" i="76"/>
  <c r="AF495" i="76"/>
  <c r="AF494" i="76"/>
  <c r="AF493" i="76"/>
  <c r="AF492" i="76"/>
  <c r="AF491" i="76"/>
  <c r="AF490" i="76"/>
  <c r="AF489" i="76"/>
  <c r="AF488" i="76"/>
  <c r="AF487" i="76"/>
  <c r="AF486" i="76"/>
  <c r="AF485" i="76"/>
  <c r="AF484" i="76"/>
  <c r="AF483" i="76"/>
  <c r="AF482" i="76"/>
  <c r="AF481" i="76"/>
  <c r="AF480" i="76"/>
  <c r="AF479" i="76"/>
  <c r="AF478" i="76"/>
  <c r="AF477" i="76"/>
  <c r="AF476" i="76"/>
  <c r="AF475" i="76"/>
  <c r="AF474" i="76"/>
  <c r="AF473" i="76"/>
  <c r="AF472" i="76"/>
  <c r="AF471" i="76"/>
  <c r="AF470" i="76"/>
  <c r="AF469" i="76"/>
  <c r="AF468" i="76"/>
  <c r="AF467" i="76"/>
  <c r="AF466" i="76"/>
  <c r="AF465" i="76"/>
  <c r="AF464" i="76"/>
  <c r="AF463" i="76"/>
  <c r="AF462" i="76"/>
  <c r="AF461" i="76"/>
  <c r="AF460" i="76"/>
  <c r="AF459" i="76"/>
  <c r="AF458" i="76"/>
  <c r="AF457" i="76"/>
  <c r="AF456" i="76"/>
  <c r="AF455" i="76"/>
  <c r="AF454" i="76"/>
  <c r="AF453" i="76"/>
  <c r="AF452" i="76"/>
  <c r="AF451" i="76"/>
  <c r="AF450" i="76"/>
  <c r="AF449" i="76"/>
  <c r="AF448" i="76"/>
  <c r="AF447" i="76"/>
  <c r="AF446" i="76"/>
  <c r="AF445" i="76"/>
  <c r="AF444" i="76"/>
  <c r="AF443" i="76"/>
  <c r="AF442" i="76"/>
  <c r="AF441" i="76"/>
  <c r="AF440" i="76"/>
  <c r="AF439" i="76"/>
  <c r="AF438" i="76"/>
  <c r="AF437" i="76"/>
  <c r="AF436" i="76"/>
  <c r="AF435" i="76"/>
  <c r="AF434" i="76"/>
  <c r="AF433" i="76"/>
  <c r="AF432" i="76"/>
  <c r="AF431" i="76"/>
  <c r="AF430" i="76"/>
  <c r="AF429" i="76"/>
  <c r="AF428" i="76"/>
  <c r="AF427" i="76"/>
  <c r="AF426" i="76"/>
  <c r="AF425" i="76"/>
  <c r="AF424" i="76"/>
  <c r="AF423" i="76"/>
  <c r="AF422" i="76"/>
  <c r="AF421" i="76"/>
  <c r="AF420" i="76"/>
  <c r="AF419" i="76"/>
  <c r="AF418" i="76"/>
  <c r="AF417" i="76"/>
  <c r="AF416" i="76"/>
  <c r="AF415" i="76"/>
  <c r="AF414" i="76"/>
  <c r="AF413" i="76"/>
  <c r="AF412" i="76"/>
  <c r="AF411" i="76"/>
  <c r="AF410" i="76"/>
  <c r="AF409" i="76"/>
  <c r="AF408" i="76"/>
  <c r="AF407" i="76"/>
  <c r="AF406" i="76"/>
  <c r="AF405" i="76"/>
  <c r="AF404" i="76"/>
  <c r="AF403" i="76"/>
  <c r="AF402" i="76"/>
  <c r="AF401" i="76"/>
  <c r="AF400" i="76"/>
  <c r="AF399" i="76"/>
  <c r="AF398" i="76"/>
  <c r="AF397" i="76"/>
  <c r="AF396" i="76"/>
  <c r="AF395" i="76"/>
  <c r="AF394" i="76"/>
  <c r="AF393" i="76"/>
  <c r="AF392" i="76"/>
  <c r="AF391" i="76"/>
  <c r="AF390" i="76"/>
  <c r="AF389" i="76"/>
  <c r="AF388" i="76"/>
  <c r="AF387" i="76"/>
  <c r="AF386" i="76"/>
  <c r="AF385" i="76"/>
  <c r="AF384" i="76"/>
  <c r="AF383" i="76"/>
  <c r="AF382" i="76"/>
  <c r="AF381" i="76"/>
  <c r="AF380" i="76"/>
  <c r="AF379" i="76"/>
  <c r="AF378" i="76"/>
  <c r="AF377" i="76"/>
  <c r="AF376" i="76"/>
  <c r="AF375" i="76"/>
  <c r="AF374" i="76"/>
  <c r="AF373" i="76"/>
  <c r="AF372" i="76"/>
  <c r="AF371" i="76"/>
  <c r="AF370" i="76"/>
  <c r="AF369" i="76"/>
  <c r="AF368" i="76"/>
  <c r="AF367" i="76"/>
  <c r="AF366" i="76"/>
  <c r="AF365" i="76"/>
  <c r="AF364" i="76"/>
  <c r="AF363" i="76"/>
  <c r="AF362" i="76"/>
  <c r="AF361" i="76"/>
  <c r="AF360" i="76"/>
  <c r="AF359" i="76"/>
  <c r="AF358" i="76"/>
  <c r="AF357" i="76"/>
  <c r="AF356" i="76"/>
  <c r="AF355" i="76"/>
  <c r="AF354" i="76"/>
  <c r="AF353" i="76"/>
  <c r="AF352" i="76"/>
  <c r="AF351" i="76"/>
  <c r="AF350" i="76"/>
  <c r="AF349" i="76"/>
  <c r="AF348" i="76"/>
  <c r="AF347" i="76"/>
  <c r="AF346" i="76"/>
  <c r="AF345" i="76"/>
  <c r="AF344" i="76"/>
  <c r="AF343" i="76"/>
  <c r="AF342" i="76"/>
  <c r="AF341" i="76"/>
  <c r="AF340" i="76"/>
  <c r="AF339" i="76"/>
  <c r="AF338" i="76"/>
  <c r="AF337" i="76"/>
  <c r="AF336" i="76"/>
  <c r="AF335" i="76"/>
  <c r="AF334" i="76"/>
  <c r="AF333" i="76"/>
  <c r="AF332" i="76"/>
  <c r="AF331" i="76"/>
  <c r="AF330" i="76"/>
  <c r="AF329" i="76"/>
  <c r="AF328" i="76"/>
  <c r="AF327" i="76"/>
  <c r="AF326" i="76"/>
  <c r="AF325" i="76"/>
  <c r="AF324" i="76"/>
  <c r="AF323" i="76"/>
  <c r="AF322" i="76"/>
  <c r="AF321" i="76"/>
  <c r="AF320" i="76"/>
  <c r="AF319" i="76"/>
  <c r="AF318" i="76"/>
  <c r="AF317" i="76"/>
  <c r="AF316" i="76"/>
  <c r="AF315" i="76"/>
  <c r="AF314" i="76"/>
  <c r="AF313" i="76"/>
  <c r="AF312" i="76"/>
  <c r="AF311" i="76"/>
  <c r="AF310" i="76"/>
  <c r="AF309" i="76"/>
  <c r="AF308" i="76"/>
  <c r="AF307" i="76"/>
  <c r="AF306" i="76"/>
  <c r="AF305" i="76"/>
  <c r="AF304" i="76"/>
  <c r="AF303" i="76"/>
  <c r="AF302" i="76"/>
  <c r="AF301" i="76"/>
  <c r="AF300" i="76"/>
  <c r="AF299" i="76"/>
  <c r="AF298" i="76"/>
  <c r="AF297" i="76"/>
  <c r="AF296" i="76"/>
  <c r="AF295" i="76"/>
  <c r="AF294" i="76"/>
  <c r="AF293" i="76"/>
  <c r="AF292" i="76"/>
  <c r="AF291" i="76"/>
  <c r="AF290" i="76"/>
  <c r="AF289" i="76"/>
  <c r="AF288" i="76"/>
  <c r="AF287" i="76"/>
  <c r="AF286" i="76"/>
  <c r="AF285" i="76"/>
  <c r="AF284" i="76"/>
  <c r="AF283" i="76"/>
  <c r="AF282" i="76"/>
  <c r="AF281" i="76"/>
  <c r="AF280" i="76"/>
  <c r="AF279" i="76"/>
  <c r="AF278" i="76"/>
  <c r="AF277" i="76"/>
  <c r="AF276" i="76"/>
  <c r="AF275" i="76"/>
  <c r="AF274" i="76"/>
  <c r="AF273" i="76"/>
  <c r="AF272" i="76"/>
  <c r="AF271" i="76"/>
  <c r="AF270" i="76"/>
  <c r="AF269" i="76"/>
  <c r="AF268" i="76"/>
  <c r="AF267" i="76"/>
  <c r="AF266" i="76"/>
  <c r="AF265" i="76"/>
  <c r="AF264" i="76"/>
  <c r="AF263" i="76"/>
  <c r="AF262" i="76"/>
  <c r="AF261" i="76"/>
  <c r="AF260" i="76"/>
  <c r="AF259" i="76"/>
  <c r="AF258" i="76"/>
  <c r="AF257" i="76"/>
  <c r="AF256" i="76"/>
  <c r="AF255" i="76"/>
  <c r="AF254" i="76"/>
  <c r="AF253" i="76"/>
  <c r="AF252" i="76"/>
  <c r="AF251" i="76"/>
  <c r="AF250" i="76"/>
  <c r="AF249" i="76"/>
  <c r="AF248" i="76"/>
  <c r="AF247" i="76"/>
  <c r="AF246" i="76"/>
  <c r="AF245" i="76"/>
  <c r="AF244" i="76"/>
  <c r="AF243" i="76"/>
  <c r="AF242" i="76"/>
  <c r="AF241" i="76"/>
  <c r="AF240" i="76"/>
  <c r="AF239" i="76"/>
  <c r="AF238" i="76"/>
  <c r="AF237" i="76"/>
  <c r="AF236" i="76"/>
  <c r="AF235" i="76"/>
  <c r="AF234" i="76"/>
  <c r="AF233" i="76"/>
  <c r="AF232" i="76"/>
  <c r="AF231" i="76"/>
  <c r="AF230" i="76"/>
  <c r="AF229" i="76"/>
  <c r="AF228" i="76"/>
  <c r="AF227" i="76"/>
  <c r="AF226" i="76"/>
  <c r="AF225" i="76"/>
  <c r="AF224" i="76"/>
  <c r="AF223" i="76"/>
  <c r="AF222" i="76"/>
  <c r="AF221" i="76"/>
  <c r="AF220" i="76"/>
  <c r="AF219" i="76"/>
  <c r="H626" i="76"/>
  <c r="H562" i="76"/>
  <c r="H434" i="76"/>
  <c r="H362" i="76"/>
  <c r="H314" i="76"/>
  <c r="H306" i="76"/>
  <c r="H234" i="76"/>
  <c r="F666" i="76"/>
  <c r="H666" i="76" s="1"/>
  <c r="F665" i="76"/>
  <c r="H665" i="76" s="1"/>
  <c r="F664" i="76"/>
  <c r="H664" i="76" s="1"/>
  <c r="F663" i="76"/>
  <c r="H663" i="76" s="1"/>
  <c r="F662" i="76"/>
  <c r="H662" i="76" s="1"/>
  <c r="F661" i="76"/>
  <c r="H661" i="76" s="1"/>
  <c r="F660" i="76"/>
  <c r="H660" i="76" s="1"/>
  <c r="F659" i="76"/>
  <c r="H659" i="76" s="1"/>
  <c r="F658" i="76"/>
  <c r="H658" i="76" s="1"/>
  <c r="F657" i="76"/>
  <c r="H657" i="76" s="1"/>
  <c r="F656" i="76"/>
  <c r="H656" i="76" s="1"/>
  <c r="F655" i="76"/>
  <c r="H655" i="76" s="1"/>
  <c r="F654" i="76"/>
  <c r="H654" i="76" s="1"/>
  <c r="F653" i="76"/>
  <c r="H653" i="76" s="1"/>
  <c r="F652" i="76"/>
  <c r="H652" i="76" s="1"/>
  <c r="F651" i="76"/>
  <c r="H651" i="76" s="1"/>
  <c r="F650" i="76"/>
  <c r="H650" i="76" s="1"/>
  <c r="F649" i="76"/>
  <c r="H649" i="76" s="1"/>
  <c r="F648" i="76"/>
  <c r="H648" i="76" s="1"/>
  <c r="F647" i="76"/>
  <c r="H647" i="76" s="1"/>
  <c r="F646" i="76"/>
  <c r="H646" i="76" s="1"/>
  <c r="F645" i="76"/>
  <c r="H645" i="76" s="1"/>
  <c r="F644" i="76"/>
  <c r="H644" i="76" s="1"/>
  <c r="F643" i="76"/>
  <c r="H643" i="76" s="1"/>
  <c r="F642" i="76"/>
  <c r="H642" i="76" s="1"/>
  <c r="F641" i="76"/>
  <c r="H641" i="76" s="1"/>
  <c r="F640" i="76"/>
  <c r="H640" i="76" s="1"/>
  <c r="F639" i="76"/>
  <c r="H639" i="76" s="1"/>
  <c r="F638" i="76"/>
  <c r="H638" i="76" s="1"/>
  <c r="F637" i="76"/>
  <c r="H637" i="76" s="1"/>
  <c r="F636" i="76"/>
  <c r="H636" i="76" s="1"/>
  <c r="F635" i="76"/>
  <c r="H635" i="76" s="1"/>
  <c r="F634" i="76"/>
  <c r="H634" i="76" s="1"/>
  <c r="F633" i="76"/>
  <c r="H633" i="76" s="1"/>
  <c r="F632" i="76"/>
  <c r="H632" i="76" s="1"/>
  <c r="F631" i="76"/>
  <c r="H631" i="76" s="1"/>
  <c r="F630" i="76"/>
  <c r="H630" i="76" s="1"/>
  <c r="F629" i="76"/>
  <c r="H629" i="76" s="1"/>
  <c r="F628" i="76"/>
  <c r="H628" i="76" s="1"/>
  <c r="F627" i="76"/>
  <c r="H627" i="76" s="1"/>
  <c r="F625" i="76"/>
  <c r="H625" i="76" s="1"/>
  <c r="F624" i="76"/>
  <c r="H624" i="76" s="1"/>
  <c r="F623" i="76"/>
  <c r="H623" i="76" s="1"/>
  <c r="F622" i="76"/>
  <c r="H622" i="76" s="1"/>
  <c r="F621" i="76"/>
  <c r="H621" i="76" s="1"/>
  <c r="F620" i="76"/>
  <c r="H620" i="76" s="1"/>
  <c r="F619" i="76"/>
  <c r="H619" i="76" s="1"/>
  <c r="F618" i="76"/>
  <c r="H618" i="76" s="1"/>
  <c r="F617" i="76"/>
  <c r="H617" i="76" s="1"/>
  <c r="F616" i="76"/>
  <c r="H616" i="76" s="1"/>
  <c r="F615" i="76"/>
  <c r="H615" i="76" s="1"/>
  <c r="F614" i="76"/>
  <c r="H614" i="76" s="1"/>
  <c r="F613" i="76"/>
  <c r="H613" i="76" s="1"/>
  <c r="F612" i="76"/>
  <c r="H612" i="76" s="1"/>
  <c r="F611" i="76"/>
  <c r="H611" i="76" s="1"/>
  <c r="F610" i="76"/>
  <c r="H610" i="76" s="1"/>
  <c r="F609" i="76"/>
  <c r="H609" i="76" s="1"/>
  <c r="F608" i="76"/>
  <c r="H608" i="76" s="1"/>
  <c r="F607" i="76"/>
  <c r="H607" i="76" s="1"/>
  <c r="F606" i="76"/>
  <c r="H606" i="76" s="1"/>
  <c r="F605" i="76"/>
  <c r="H605" i="76" s="1"/>
  <c r="F604" i="76"/>
  <c r="H604" i="76" s="1"/>
  <c r="F603" i="76"/>
  <c r="H603" i="76" s="1"/>
  <c r="F602" i="76"/>
  <c r="H602" i="76" s="1"/>
  <c r="F601" i="76"/>
  <c r="H601" i="76" s="1"/>
  <c r="F600" i="76"/>
  <c r="H600" i="76" s="1"/>
  <c r="F599" i="76"/>
  <c r="H599" i="76" s="1"/>
  <c r="F598" i="76"/>
  <c r="H598" i="76" s="1"/>
  <c r="F597" i="76"/>
  <c r="H597" i="76" s="1"/>
  <c r="F596" i="76"/>
  <c r="H596" i="76" s="1"/>
  <c r="F595" i="76"/>
  <c r="H595" i="76" s="1"/>
  <c r="F594" i="76"/>
  <c r="H594" i="76" s="1"/>
  <c r="F593" i="76"/>
  <c r="H593" i="76" s="1"/>
  <c r="F592" i="76"/>
  <c r="H592" i="76" s="1"/>
  <c r="F591" i="76"/>
  <c r="H591" i="76" s="1"/>
  <c r="F590" i="76"/>
  <c r="H590" i="76" s="1"/>
  <c r="F589" i="76"/>
  <c r="H589" i="76" s="1"/>
  <c r="F588" i="76"/>
  <c r="H588" i="76" s="1"/>
  <c r="F587" i="76"/>
  <c r="H587" i="76" s="1"/>
  <c r="F586" i="76"/>
  <c r="H586" i="76" s="1"/>
  <c r="F585" i="76"/>
  <c r="H585" i="76" s="1"/>
  <c r="F584" i="76"/>
  <c r="H584" i="76" s="1"/>
  <c r="F583" i="76"/>
  <c r="H583" i="76" s="1"/>
  <c r="F582" i="76"/>
  <c r="H582" i="76" s="1"/>
  <c r="F581" i="76"/>
  <c r="H581" i="76" s="1"/>
  <c r="F580" i="76"/>
  <c r="H580" i="76" s="1"/>
  <c r="F579" i="76"/>
  <c r="H579" i="76" s="1"/>
  <c r="F578" i="76"/>
  <c r="H578" i="76" s="1"/>
  <c r="F577" i="76"/>
  <c r="H577" i="76" s="1"/>
  <c r="F576" i="76"/>
  <c r="H576" i="76" s="1"/>
  <c r="F575" i="76"/>
  <c r="H575" i="76" s="1"/>
  <c r="F574" i="76"/>
  <c r="H574" i="76" s="1"/>
  <c r="F573" i="76"/>
  <c r="H573" i="76" s="1"/>
  <c r="F572" i="76"/>
  <c r="H572" i="76" s="1"/>
  <c r="F571" i="76"/>
  <c r="H571" i="76" s="1"/>
  <c r="F570" i="76"/>
  <c r="H570" i="76" s="1"/>
  <c r="F569" i="76"/>
  <c r="H569" i="76" s="1"/>
  <c r="F568" i="76"/>
  <c r="H568" i="76" s="1"/>
  <c r="F567" i="76"/>
  <c r="H567" i="76" s="1"/>
  <c r="F566" i="76"/>
  <c r="H566" i="76" s="1"/>
  <c r="F565" i="76"/>
  <c r="H565" i="76" s="1"/>
  <c r="F564" i="76"/>
  <c r="H564" i="76" s="1"/>
  <c r="F563" i="76"/>
  <c r="H563" i="76" s="1"/>
  <c r="F561" i="76"/>
  <c r="H561" i="76" s="1"/>
  <c r="F560" i="76"/>
  <c r="H560" i="76" s="1"/>
  <c r="F559" i="76"/>
  <c r="H559" i="76" s="1"/>
  <c r="F558" i="76"/>
  <c r="H558" i="76" s="1"/>
  <c r="F557" i="76"/>
  <c r="H557" i="76" s="1"/>
  <c r="F556" i="76"/>
  <c r="H556" i="76" s="1"/>
  <c r="F555" i="76"/>
  <c r="H555" i="76" s="1"/>
  <c r="F554" i="76"/>
  <c r="H554" i="76" s="1"/>
  <c r="F553" i="76"/>
  <c r="H553" i="76" s="1"/>
  <c r="F552" i="76"/>
  <c r="H552" i="76" s="1"/>
  <c r="F551" i="76"/>
  <c r="H551" i="76" s="1"/>
  <c r="F550" i="76"/>
  <c r="H550" i="76" s="1"/>
  <c r="F549" i="76"/>
  <c r="H549" i="76" s="1"/>
  <c r="F548" i="76"/>
  <c r="H548" i="76" s="1"/>
  <c r="F547" i="76"/>
  <c r="H547" i="76" s="1"/>
  <c r="F546" i="76"/>
  <c r="H546" i="76" s="1"/>
  <c r="F545" i="76"/>
  <c r="H545" i="76" s="1"/>
  <c r="F544" i="76"/>
  <c r="H544" i="76" s="1"/>
  <c r="F543" i="76"/>
  <c r="H543" i="76" s="1"/>
  <c r="F542" i="76"/>
  <c r="H542" i="76" s="1"/>
  <c r="F541" i="76"/>
  <c r="H541" i="76" s="1"/>
  <c r="F540" i="76"/>
  <c r="H540" i="76" s="1"/>
  <c r="F539" i="76"/>
  <c r="H539" i="76" s="1"/>
  <c r="F538" i="76"/>
  <c r="H538" i="76" s="1"/>
  <c r="F537" i="76"/>
  <c r="H537" i="76" s="1"/>
  <c r="F536" i="76"/>
  <c r="H536" i="76" s="1"/>
  <c r="F535" i="76"/>
  <c r="H535" i="76" s="1"/>
  <c r="F534" i="76"/>
  <c r="H534" i="76" s="1"/>
  <c r="F533" i="76"/>
  <c r="H533" i="76" s="1"/>
  <c r="F532" i="76"/>
  <c r="H532" i="76" s="1"/>
  <c r="F531" i="76"/>
  <c r="H531" i="76" s="1"/>
  <c r="F530" i="76"/>
  <c r="H530" i="76" s="1"/>
  <c r="F529" i="76"/>
  <c r="H529" i="76" s="1"/>
  <c r="F528" i="76"/>
  <c r="H528" i="76" s="1"/>
  <c r="F527" i="76"/>
  <c r="H527" i="76" s="1"/>
  <c r="F526" i="76"/>
  <c r="H526" i="76" s="1"/>
  <c r="F525" i="76"/>
  <c r="H525" i="76" s="1"/>
  <c r="F524" i="76"/>
  <c r="H524" i="76" s="1"/>
  <c r="F523" i="76"/>
  <c r="H523" i="76" s="1"/>
  <c r="F522" i="76"/>
  <c r="H522" i="76" s="1"/>
  <c r="F521" i="76"/>
  <c r="H521" i="76" s="1"/>
  <c r="F520" i="76"/>
  <c r="H520" i="76" s="1"/>
  <c r="F519" i="76"/>
  <c r="H519" i="76" s="1"/>
  <c r="F518" i="76"/>
  <c r="H518" i="76" s="1"/>
  <c r="F517" i="76"/>
  <c r="H517" i="76" s="1"/>
  <c r="F516" i="76"/>
  <c r="H516" i="76" s="1"/>
  <c r="F515" i="76"/>
  <c r="H515" i="76" s="1"/>
  <c r="F514" i="76"/>
  <c r="H514" i="76" s="1"/>
  <c r="F513" i="76"/>
  <c r="H513" i="76" s="1"/>
  <c r="F512" i="76"/>
  <c r="H512" i="76" s="1"/>
  <c r="F511" i="76"/>
  <c r="H511" i="76" s="1"/>
  <c r="F510" i="76"/>
  <c r="H510" i="76" s="1"/>
  <c r="F509" i="76"/>
  <c r="H509" i="76" s="1"/>
  <c r="F508" i="76"/>
  <c r="H508" i="76" s="1"/>
  <c r="F507" i="76"/>
  <c r="H507" i="76" s="1"/>
  <c r="F506" i="76"/>
  <c r="H506" i="76" s="1"/>
  <c r="F505" i="76"/>
  <c r="H505" i="76" s="1"/>
  <c r="F504" i="76"/>
  <c r="H504" i="76" s="1"/>
  <c r="F503" i="76"/>
  <c r="H503" i="76" s="1"/>
  <c r="F502" i="76"/>
  <c r="H502" i="76" s="1"/>
  <c r="F501" i="76"/>
  <c r="H501" i="76" s="1"/>
  <c r="F500" i="76"/>
  <c r="H500" i="76" s="1"/>
  <c r="F499" i="76"/>
  <c r="H499" i="76" s="1"/>
  <c r="F498" i="76"/>
  <c r="H498" i="76" s="1"/>
  <c r="F497" i="76"/>
  <c r="H497" i="76" s="1"/>
  <c r="F496" i="76"/>
  <c r="H496" i="76" s="1"/>
  <c r="F495" i="76"/>
  <c r="H495" i="76" s="1"/>
  <c r="F494" i="76"/>
  <c r="H494" i="76" s="1"/>
  <c r="F493" i="76"/>
  <c r="H493" i="76" s="1"/>
  <c r="F492" i="76"/>
  <c r="H492" i="76" s="1"/>
  <c r="F491" i="76"/>
  <c r="H491" i="76" s="1"/>
  <c r="F490" i="76"/>
  <c r="H490" i="76" s="1"/>
  <c r="F489" i="76"/>
  <c r="H489" i="76" s="1"/>
  <c r="F488" i="76"/>
  <c r="H488" i="76" s="1"/>
  <c r="F487" i="76"/>
  <c r="H487" i="76" s="1"/>
  <c r="F486" i="76"/>
  <c r="H486" i="76" s="1"/>
  <c r="F485" i="76"/>
  <c r="H485" i="76" s="1"/>
  <c r="F484" i="76"/>
  <c r="H484" i="76" s="1"/>
  <c r="F483" i="76"/>
  <c r="H483" i="76" s="1"/>
  <c r="F482" i="76"/>
  <c r="H482" i="76" s="1"/>
  <c r="F481" i="76"/>
  <c r="H481" i="76" s="1"/>
  <c r="F480" i="76"/>
  <c r="H480" i="76" s="1"/>
  <c r="F479" i="76"/>
  <c r="H479" i="76" s="1"/>
  <c r="F478" i="76"/>
  <c r="H478" i="76" s="1"/>
  <c r="F477" i="76"/>
  <c r="H477" i="76" s="1"/>
  <c r="F476" i="76"/>
  <c r="H476" i="76" s="1"/>
  <c r="F475" i="76"/>
  <c r="H475" i="76" s="1"/>
  <c r="F474" i="76"/>
  <c r="H474" i="76" s="1"/>
  <c r="F473" i="76"/>
  <c r="H473" i="76" s="1"/>
  <c r="F472" i="76"/>
  <c r="H472" i="76" s="1"/>
  <c r="F471" i="76"/>
  <c r="H471" i="76" s="1"/>
  <c r="F470" i="76"/>
  <c r="H470" i="76" s="1"/>
  <c r="F469" i="76"/>
  <c r="H469" i="76" s="1"/>
  <c r="F468" i="76"/>
  <c r="H468" i="76" s="1"/>
  <c r="F467" i="76"/>
  <c r="H467" i="76" s="1"/>
  <c r="F466" i="76"/>
  <c r="H466" i="76" s="1"/>
  <c r="F465" i="76"/>
  <c r="H465" i="76" s="1"/>
  <c r="F464" i="76"/>
  <c r="H464" i="76" s="1"/>
  <c r="F463" i="76"/>
  <c r="H463" i="76" s="1"/>
  <c r="F462" i="76"/>
  <c r="H462" i="76" s="1"/>
  <c r="F461" i="76"/>
  <c r="H461" i="76" s="1"/>
  <c r="F460" i="76"/>
  <c r="H460" i="76" s="1"/>
  <c r="F459" i="76"/>
  <c r="H459" i="76" s="1"/>
  <c r="F458" i="76"/>
  <c r="H458" i="76" s="1"/>
  <c r="F457" i="76"/>
  <c r="H457" i="76" s="1"/>
  <c r="F456" i="76"/>
  <c r="H456" i="76" s="1"/>
  <c r="F455" i="76"/>
  <c r="H455" i="76" s="1"/>
  <c r="F454" i="76"/>
  <c r="H454" i="76" s="1"/>
  <c r="F453" i="76"/>
  <c r="H453" i="76" s="1"/>
  <c r="F452" i="76"/>
  <c r="H452" i="76" s="1"/>
  <c r="F451" i="76"/>
  <c r="H451" i="76" s="1"/>
  <c r="F450" i="76"/>
  <c r="H450" i="76" s="1"/>
  <c r="F449" i="76"/>
  <c r="H449" i="76" s="1"/>
  <c r="F448" i="76"/>
  <c r="H448" i="76" s="1"/>
  <c r="F447" i="76"/>
  <c r="H447" i="76" s="1"/>
  <c r="F446" i="76"/>
  <c r="H446" i="76" s="1"/>
  <c r="F445" i="76"/>
  <c r="H445" i="76" s="1"/>
  <c r="F444" i="76"/>
  <c r="H444" i="76" s="1"/>
  <c r="F443" i="76"/>
  <c r="H443" i="76" s="1"/>
  <c r="F442" i="76"/>
  <c r="H442" i="76" s="1"/>
  <c r="F441" i="76"/>
  <c r="H441" i="76" s="1"/>
  <c r="F440" i="76"/>
  <c r="H440" i="76" s="1"/>
  <c r="F439" i="76"/>
  <c r="H439" i="76" s="1"/>
  <c r="F438" i="76"/>
  <c r="H438" i="76" s="1"/>
  <c r="F437" i="76"/>
  <c r="H437" i="76" s="1"/>
  <c r="F436" i="76"/>
  <c r="H436" i="76" s="1"/>
  <c r="F435" i="76"/>
  <c r="H435" i="76" s="1"/>
  <c r="F433" i="76"/>
  <c r="H433" i="76" s="1"/>
  <c r="F432" i="76"/>
  <c r="H432" i="76" s="1"/>
  <c r="F431" i="76"/>
  <c r="H431" i="76" s="1"/>
  <c r="F430" i="76"/>
  <c r="H430" i="76" s="1"/>
  <c r="F429" i="76"/>
  <c r="H429" i="76" s="1"/>
  <c r="F428" i="76"/>
  <c r="H428" i="76" s="1"/>
  <c r="F427" i="76"/>
  <c r="H427" i="76" s="1"/>
  <c r="F426" i="76"/>
  <c r="H426" i="76" s="1"/>
  <c r="F425" i="76"/>
  <c r="H425" i="76" s="1"/>
  <c r="F424" i="76"/>
  <c r="H424" i="76" s="1"/>
  <c r="F423" i="76"/>
  <c r="H423" i="76" s="1"/>
  <c r="F422" i="76"/>
  <c r="H422" i="76" s="1"/>
  <c r="F421" i="76"/>
  <c r="H421" i="76" s="1"/>
  <c r="F420" i="76"/>
  <c r="H420" i="76" s="1"/>
  <c r="F419" i="76"/>
  <c r="H419" i="76" s="1"/>
  <c r="F418" i="76"/>
  <c r="H418" i="76" s="1"/>
  <c r="F417" i="76"/>
  <c r="H417" i="76" s="1"/>
  <c r="F416" i="76"/>
  <c r="H416" i="76" s="1"/>
  <c r="F415" i="76"/>
  <c r="H415" i="76" s="1"/>
  <c r="F414" i="76"/>
  <c r="H414" i="76" s="1"/>
  <c r="F413" i="76"/>
  <c r="H413" i="76" s="1"/>
  <c r="F412" i="76"/>
  <c r="H412" i="76" s="1"/>
  <c r="F411" i="76"/>
  <c r="H411" i="76" s="1"/>
  <c r="F410" i="76"/>
  <c r="H410" i="76" s="1"/>
  <c r="F409" i="76"/>
  <c r="H409" i="76" s="1"/>
  <c r="F408" i="76"/>
  <c r="H408" i="76" s="1"/>
  <c r="F407" i="76"/>
  <c r="H407" i="76" s="1"/>
  <c r="F406" i="76"/>
  <c r="H406" i="76" s="1"/>
  <c r="F405" i="76"/>
  <c r="H405" i="76" s="1"/>
  <c r="F404" i="76"/>
  <c r="H404" i="76" s="1"/>
  <c r="F403" i="76"/>
  <c r="H403" i="76" s="1"/>
  <c r="F402" i="76"/>
  <c r="H402" i="76" s="1"/>
  <c r="F401" i="76"/>
  <c r="H401" i="76" s="1"/>
  <c r="F400" i="76"/>
  <c r="H400" i="76" s="1"/>
  <c r="F399" i="76"/>
  <c r="H399" i="76" s="1"/>
  <c r="F398" i="76"/>
  <c r="H398" i="76" s="1"/>
  <c r="F397" i="76"/>
  <c r="H397" i="76" s="1"/>
  <c r="F396" i="76"/>
  <c r="H396" i="76" s="1"/>
  <c r="F395" i="76"/>
  <c r="H395" i="76" s="1"/>
  <c r="F394" i="76"/>
  <c r="H394" i="76" s="1"/>
  <c r="F393" i="76"/>
  <c r="H393" i="76" s="1"/>
  <c r="F392" i="76"/>
  <c r="H392" i="76" s="1"/>
  <c r="F391" i="76"/>
  <c r="H391" i="76" s="1"/>
  <c r="F390" i="76"/>
  <c r="H390" i="76" s="1"/>
  <c r="F389" i="76"/>
  <c r="H389" i="76" s="1"/>
  <c r="F388" i="76"/>
  <c r="H388" i="76" s="1"/>
  <c r="F387" i="76"/>
  <c r="H387" i="76" s="1"/>
  <c r="F386" i="76"/>
  <c r="H386" i="76" s="1"/>
  <c r="F385" i="76"/>
  <c r="H385" i="76" s="1"/>
  <c r="F384" i="76"/>
  <c r="H384" i="76" s="1"/>
  <c r="F383" i="76"/>
  <c r="H383" i="76" s="1"/>
  <c r="F382" i="76"/>
  <c r="H382" i="76" s="1"/>
  <c r="F381" i="76"/>
  <c r="H381" i="76" s="1"/>
  <c r="F380" i="76"/>
  <c r="H380" i="76" s="1"/>
  <c r="F379" i="76"/>
  <c r="H379" i="76" s="1"/>
  <c r="F378" i="76"/>
  <c r="H378" i="76" s="1"/>
  <c r="F377" i="76"/>
  <c r="H377" i="76" s="1"/>
  <c r="F376" i="76"/>
  <c r="H376" i="76" s="1"/>
  <c r="F375" i="76"/>
  <c r="H375" i="76" s="1"/>
  <c r="F374" i="76"/>
  <c r="H374" i="76" s="1"/>
  <c r="F373" i="76"/>
  <c r="H373" i="76" s="1"/>
  <c r="F372" i="76"/>
  <c r="H372" i="76" s="1"/>
  <c r="F371" i="76"/>
  <c r="H371" i="76" s="1"/>
  <c r="F370" i="76"/>
  <c r="H370" i="76" s="1"/>
  <c r="F369" i="76"/>
  <c r="H369" i="76" s="1"/>
  <c r="F368" i="76"/>
  <c r="H368" i="76" s="1"/>
  <c r="F367" i="76"/>
  <c r="H367" i="76" s="1"/>
  <c r="F366" i="76"/>
  <c r="H366" i="76" s="1"/>
  <c r="F365" i="76"/>
  <c r="H365" i="76" s="1"/>
  <c r="F364" i="76"/>
  <c r="H364" i="76" s="1"/>
  <c r="F363" i="76"/>
  <c r="H363" i="76" s="1"/>
  <c r="F361" i="76"/>
  <c r="H361" i="76" s="1"/>
  <c r="F360" i="76"/>
  <c r="H360" i="76" s="1"/>
  <c r="F359" i="76"/>
  <c r="H359" i="76" s="1"/>
  <c r="F358" i="76"/>
  <c r="H358" i="76" s="1"/>
  <c r="F357" i="76"/>
  <c r="H357" i="76" s="1"/>
  <c r="F356" i="76"/>
  <c r="H356" i="76" s="1"/>
  <c r="F355" i="76"/>
  <c r="H355" i="76" s="1"/>
  <c r="F354" i="76"/>
  <c r="H354" i="76" s="1"/>
  <c r="F353" i="76"/>
  <c r="H353" i="76" s="1"/>
  <c r="F352" i="76"/>
  <c r="H352" i="76" s="1"/>
  <c r="F351" i="76"/>
  <c r="H351" i="76" s="1"/>
  <c r="F350" i="76"/>
  <c r="H350" i="76" s="1"/>
  <c r="F349" i="76"/>
  <c r="H349" i="76" s="1"/>
  <c r="F348" i="76"/>
  <c r="H348" i="76" s="1"/>
  <c r="F347" i="76"/>
  <c r="H347" i="76" s="1"/>
  <c r="F346" i="76"/>
  <c r="H346" i="76" s="1"/>
  <c r="F345" i="76"/>
  <c r="H345" i="76" s="1"/>
  <c r="F344" i="76"/>
  <c r="H344" i="76" s="1"/>
  <c r="F343" i="76"/>
  <c r="H343" i="76" s="1"/>
  <c r="F342" i="76"/>
  <c r="H342" i="76" s="1"/>
  <c r="F341" i="76"/>
  <c r="H341" i="76" s="1"/>
  <c r="F340" i="76"/>
  <c r="H340" i="76" s="1"/>
  <c r="F339" i="76"/>
  <c r="H339" i="76" s="1"/>
  <c r="F338" i="76"/>
  <c r="H338" i="76" s="1"/>
  <c r="F337" i="76"/>
  <c r="H337" i="76" s="1"/>
  <c r="F336" i="76"/>
  <c r="H336" i="76" s="1"/>
  <c r="F335" i="76"/>
  <c r="H335" i="76" s="1"/>
  <c r="F334" i="76"/>
  <c r="H334" i="76" s="1"/>
  <c r="F333" i="76"/>
  <c r="H333" i="76" s="1"/>
  <c r="F332" i="76"/>
  <c r="H332" i="76" s="1"/>
  <c r="F331" i="76"/>
  <c r="H331" i="76" s="1"/>
  <c r="F330" i="76"/>
  <c r="H330" i="76" s="1"/>
  <c r="F329" i="76"/>
  <c r="H329" i="76" s="1"/>
  <c r="F328" i="76"/>
  <c r="H328" i="76" s="1"/>
  <c r="F327" i="76"/>
  <c r="H327" i="76" s="1"/>
  <c r="F326" i="76"/>
  <c r="H326" i="76" s="1"/>
  <c r="F325" i="76"/>
  <c r="H325" i="76" s="1"/>
  <c r="F324" i="76"/>
  <c r="H324" i="76" s="1"/>
  <c r="F323" i="76"/>
  <c r="H323" i="76" s="1"/>
  <c r="F322" i="76"/>
  <c r="H322" i="76" s="1"/>
  <c r="F321" i="76"/>
  <c r="H321" i="76" s="1"/>
  <c r="F320" i="76"/>
  <c r="H320" i="76" s="1"/>
  <c r="F319" i="76"/>
  <c r="H319" i="76" s="1"/>
  <c r="F318" i="76"/>
  <c r="H318" i="76" s="1"/>
  <c r="F317" i="76"/>
  <c r="H317" i="76" s="1"/>
  <c r="F316" i="76"/>
  <c r="H316" i="76" s="1"/>
  <c r="F315" i="76"/>
  <c r="H315" i="76" s="1"/>
  <c r="F313" i="76"/>
  <c r="H313" i="76" s="1"/>
  <c r="F312" i="76"/>
  <c r="H312" i="76" s="1"/>
  <c r="F311" i="76"/>
  <c r="H311" i="76" s="1"/>
  <c r="F310" i="76"/>
  <c r="H310" i="76" s="1"/>
  <c r="F309" i="76"/>
  <c r="H309" i="76" s="1"/>
  <c r="F308" i="76"/>
  <c r="H308" i="76" s="1"/>
  <c r="F307" i="76"/>
  <c r="H307" i="76" s="1"/>
  <c r="F305" i="76"/>
  <c r="H305" i="76" s="1"/>
  <c r="F304" i="76"/>
  <c r="H304" i="76" s="1"/>
  <c r="F303" i="76"/>
  <c r="H303" i="76" s="1"/>
  <c r="F302" i="76"/>
  <c r="H302" i="76" s="1"/>
  <c r="F301" i="76"/>
  <c r="H301" i="76" s="1"/>
  <c r="F300" i="76"/>
  <c r="H300" i="76" s="1"/>
  <c r="F299" i="76"/>
  <c r="H299" i="76" s="1"/>
  <c r="F298" i="76"/>
  <c r="H298" i="76" s="1"/>
  <c r="F297" i="76"/>
  <c r="H297" i="76" s="1"/>
  <c r="F296" i="76"/>
  <c r="H296" i="76" s="1"/>
  <c r="F295" i="76"/>
  <c r="H295" i="76" s="1"/>
  <c r="F294" i="76"/>
  <c r="H294" i="76" s="1"/>
  <c r="F293" i="76"/>
  <c r="H293" i="76" s="1"/>
  <c r="F292" i="76"/>
  <c r="H292" i="76" s="1"/>
  <c r="F291" i="76"/>
  <c r="H291" i="76" s="1"/>
  <c r="F290" i="76"/>
  <c r="H290" i="76" s="1"/>
  <c r="F289" i="76"/>
  <c r="H289" i="76" s="1"/>
  <c r="F288" i="76"/>
  <c r="H288" i="76" s="1"/>
  <c r="F287" i="76"/>
  <c r="H287" i="76" s="1"/>
  <c r="F286" i="76"/>
  <c r="H286" i="76" s="1"/>
  <c r="F285" i="76"/>
  <c r="H285" i="76" s="1"/>
  <c r="F284" i="76"/>
  <c r="H284" i="76" s="1"/>
  <c r="F283" i="76"/>
  <c r="H283" i="76" s="1"/>
  <c r="F282" i="76"/>
  <c r="H282" i="76" s="1"/>
  <c r="F281" i="76"/>
  <c r="H281" i="76" s="1"/>
  <c r="F280" i="76"/>
  <c r="H280" i="76" s="1"/>
  <c r="F279" i="76"/>
  <c r="H279" i="76" s="1"/>
  <c r="F278" i="76"/>
  <c r="H278" i="76" s="1"/>
  <c r="F277" i="76"/>
  <c r="H277" i="76" s="1"/>
  <c r="F276" i="76"/>
  <c r="H276" i="76" s="1"/>
  <c r="F275" i="76"/>
  <c r="H275" i="76" s="1"/>
  <c r="F274" i="76"/>
  <c r="H274" i="76" s="1"/>
  <c r="F273" i="76"/>
  <c r="H273" i="76" s="1"/>
  <c r="F272" i="76"/>
  <c r="H272" i="76" s="1"/>
  <c r="F271" i="76"/>
  <c r="H271" i="76" s="1"/>
  <c r="F270" i="76"/>
  <c r="H270" i="76" s="1"/>
  <c r="F269" i="76"/>
  <c r="H269" i="76" s="1"/>
  <c r="F268" i="76"/>
  <c r="H268" i="76" s="1"/>
  <c r="F267" i="76"/>
  <c r="H267" i="76" s="1"/>
  <c r="F266" i="76"/>
  <c r="H266" i="76" s="1"/>
  <c r="F265" i="76"/>
  <c r="H265" i="76" s="1"/>
  <c r="F264" i="76"/>
  <c r="H264" i="76" s="1"/>
  <c r="F263" i="76"/>
  <c r="H263" i="76" s="1"/>
  <c r="F262" i="76"/>
  <c r="H262" i="76" s="1"/>
  <c r="F261" i="76"/>
  <c r="H261" i="76" s="1"/>
  <c r="F260" i="76"/>
  <c r="H260" i="76" s="1"/>
  <c r="F259" i="76"/>
  <c r="H259" i="76" s="1"/>
  <c r="F258" i="76"/>
  <c r="H258" i="76" s="1"/>
  <c r="F257" i="76"/>
  <c r="H257" i="76" s="1"/>
  <c r="F256" i="76"/>
  <c r="H256" i="76" s="1"/>
  <c r="F255" i="76"/>
  <c r="H255" i="76" s="1"/>
  <c r="F254" i="76"/>
  <c r="H254" i="76" s="1"/>
  <c r="F253" i="76"/>
  <c r="H253" i="76" s="1"/>
  <c r="F252" i="76"/>
  <c r="H252" i="76" s="1"/>
  <c r="F251" i="76"/>
  <c r="H251" i="76" s="1"/>
  <c r="F250" i="76"/>
  <c r="H250" i="76" s="1"/>
  <c r="F249" i="76"/>
  <c r="H249" i="76" s="1"/>
  <c r="F248" i="76"/>
  <c r="H248" i="76" s="1"/>
  <c r="F247" i="76"/>
  <c r="H247" i="76" s="1"/>
  <c r="F246" i="76"/>
  <c r="H246" i="76" s="1"/>
  <c r="F245" i="76"/>
  <c r="H245" i="76" s="1"/>
  <c r="F244" i="76"/>
  <c r="H244" i="76" s="1"/>
  <c r="F243" i="76"/>
  <c r="H243" i="76" s="1"/>
  <c r="F242" i="76"/>
  <c r="H242" i="76" s="1"/>
  <c r="F241" i="76"/>
  <c r="H241" i="76" s="1"/>
  <c r="F240" i="76"/>
  <c r="H240" i="76" s="1"/>
  <c r="F239" i="76"/>
  <c r="H239" i="76" s="1"/>
  <c r="F238" i="76"/>
  <c r="H238" i="76" s="1"/>
  <c r="F237" i="76"/>
  <c r="H237" i="76" s="1"/>
  <c r="F236" i="76"/>
  <c r="H236" i="76" s="1"/>
  <c r="F235" i="76"/>
  <c r="H235" i="76" s="1"/>
  <c r="F233" i="76"/>
  <c r="H233" i="76" s="1"/>
  <c r="F232" i="76"/>
  <c r="H232" i="76" s="1"/>
  <c r="F231" i="76"/>
  <c r="H231" i="76" s="1"/>
  <c r="F230" i="76"/>
  <c r="H230" i="76" s="1"/>
  <c r="F229" i="76"/>
  <c r="H229" i="76" s="1"/>
  <c r="F228" i="76"/>
  <c r="H228" i="76" s="1"/>
  <c r="F227" i="76"/>
  <c r="H227" i="76" s="1"/>
  <c r="F226" i="76"/>
  <c r="H226" i="76" s="1"/>
  <c r="F225" i="76"/>
  <c r="H225" i="76" s="1"/>
  <c r="F224" i="76"/>
  <c r="H224" i="76" s="1"/>
  <c r="F223" i="76"/>
  <c r="H223" i="76" s="1"/>
  <c r="F222" i="76"/>
  <c r="H222" i="76" s="1"/>
  <c r="F221" i="76"/>
  <c r="H221" i="76" s="1"/>
  <c r="F220" i="76"/>
  <c r="H220" i="76" s="1"/>
  <c r="F219" i="76"/>
  <c r="H219" i="76" s="1"/>
  <c r="F214" i="76"/>
  <c r="H214" i="76" s="1"/>
  <c r="F213" i="76"/>
  <c r="F212" i="76"/>
  <c r="G212" i="76" s="1"/>
  <c r="F211" i="76"/>
  <c r="G211" i="76" s="1"/>
  <c r="F210" i="76"/>
  <c r="H210" i="76" s="1"/>
  <c r="F209" i="76"/>
  <c r="F208" i="76"/>
  <c r="G208" i="76" s="1"/>
  <c r="F207" i="76"/>
  <c r="H207" i="76" s="1"/>
  <c r="F206" i="76"/>
  <c r="H206" i="76" s="1"/>
  <c r="F205" i="76"/>
  <c r="F204" i="76"/>
  <c r="G204" i="76" s="1"/>
  <c r="F203" i="76"/>
  <c r="H203" i="76" s="1"/>
  <c r="F202" i="76"/>
  <c r="H202" i="76" s="1"/>
  <c r="F201" i="76"/>
  <c r="F200" i="76"/>
  <c r="G200" i="76" s="1"/>
  <c r="F199" i="76"/>
  <c r="G199" i="76" s="1"/>
  <c r="F198" i="76"/>
  <c r="F197" i="76"/>
  <c r="G197" i="76" s="1"/>
  <c r="F196" i="76"/>
  <c r="F195" i="76"/>
  <c r="F194" i="76"/>
  <c r="H194" i="76" s="1"/>
  <c r="F193" i="76"/>
  <c r="F192" i="76"/>
  <c r="H192" i="76" s="1"/>
  <c r="F191" i="76"/>
  <c r="G191" i="76" s="1"/>
  <c r="F190" i="76"/>
  <c r="F189" i="76"/>
  <c r="G189" i="76" s="1"/>
  <c r="F188" i="76"/>
  <c r="G188" i="76" s="1"/>
  <c r="F187" i="76"/>
  <c r="F186" i="76"/>
  <c r="H186" i="76" s="1"/>
  <c r="F185" i="76"/>
  <c r="F184" i="76"/>
  <c r="G184" i="76" s="1"/>
  <c r="F183" i="76"/>
  <c r="G183" i="76" s="1"/>
  <c r="F182" i="76"/>
  <c r="F181" i="76"/>
  <c r="G181" i="76" s="1"/>
  <c r="F180" i="76"/>
  <c r="H180" i="76" s="1"/>
  <c r="F179" i="76"/>
  <c r="F178" i="76"/>
  <c r="H178" i="76" s="1"/>
  <c r="F177" i="76"/>
  <c r="F176" i="76"/>
  <c r="H176" i="76" s="1"/>
  <c r="F175" i="76"/>
  <c r="G175" i="76" s="1"/>
  <c r="F174" i="76"/>
  <c r="F173" i="76"/>
  <c r="G173" i="76" s="1"/>
  <c r="F172" i="76"/>
  <c r="G172" i="76" s="1"/>
  <c r="F171" i="76"/>
  <c r="F170" i="76"/>
  <c r="H170" i="76" s="1"/>
  <c r="F169" i="76"/>
  <c r="F168" i="76"/>
  <c r="G168" i="76" s="1"/>
  <c r="F167" i="76"/>
  <c r="G167" i="76" s="1"/>
  <c r="F166" i="76"/>
  <c r="F165" i="76"/>
  <c r="G165" i="76" s="1"/>
  <c r="F164" i="76"/>
  <c r="H164" i="76" s="1"/>
  <c r="F163" i="76"/>
  <c r="F162" i="76"/>
  <c r="H162" i="76" s="1"/>
  <c r="F161" i="76"/>
  <c r="F160" i="76"/>
  <c r="H160" i="76" s="1"/>
  <c r="F159" i="76"/>
  <c r="G159" i="76" s="1"/>
  <c r="F158" i="76"/>
  <c r="F157" i="76"/>
  <c r="G157" i="76" s="1"/>
  <c r="F156" i="76"/>
  <c r="G156" i="76" s="1"/>
  <c r="F155" i="76"/>
  <c r="F154" i="76"/>
  <c r="H154" i="76" s="1"/>
  <c r="F153" i="76"/>
  <c r="F152" i="76"/>
  <c r="H152" i="76" s="1"/>
  <c r="F151" i="76"/>
  <c r="G151" i="76" s="1"/>
  <c r="F150" i="76"/>
  <c r="F149" i="76"/>
  <c r="G149" i="76" s="1"/>
  <c r="F148" i="76"/>
  <c r="H148" i="76" s="1"/>
  <c r="F147" i="76"/>
  <c r="F146" i="76"/>
  <c r="H146" i="76" s="1"/>
  <c r="F145" i="76"/>
  <c r="F144" i="76"/>
  <c r="G144" i="76" s="1"/>
  <c r="F143" i="76"/>
  <c r="G143" i="76" s="1"/>
  <c r="F142" i="76"/>
  <c r="F141" i="76"/>
  <c r="G141" i="76" s="1"/>
  <c r="F140" i="76"/>
  <c r="G140" i="76" s="1"/>
  <c r="F139" i="76"/>
  <c r="F138" i="76"/>
  <c r="H138" i="76" s="1"/>
  <c r="F137" i="76"/>
  <c r="F136" i="76"/>
  <c r="G136" i="76" s="1"/>
  <c r="F135" i="76"/>
  <c r="G135" i="76" s="1"/>
  <c r="F134" i="76"/>
  <c r="F133" i="76"/>
  <c r="G133" i="76" s="1"/>
  <c r="F132" i="76"/>
  <c r="F131" i="76"/>
  <c r="F130" i="76"/>
  <c r="H130" i="76" s="1"/>
  <c r="F129" i="76"/>
  <c r="F128" i="76"/>
  <c r="H128" i="76" s="1"/>
  <c r="F127" i="76"/>
  <c r="G127" i="76" s="1"/>
  <c r="F126" i="76"/>
  <c r="F125" i="76"/>
  <c r="G125" i="76" s="1"/>
  <c r="F124" i="76"/>
  <c r="G124" i="76" s="1"/>
  <c r="F123" i="76"/>
  <c r="F122" i="76"/>
  <c r="H122" i="76" s="1"/>
  <c r="F121" i="76"/>
  <c r="F120" i="76"/>
  <c r="H120" i="76" s="1"/>
  <c r="F119" i="76"/>
  <c r="G119" i="76" s="1"/>
  <c r="F118" i="76"/>
  <c r="F117" i="76"/>
  <c r="G117" i="76" s="1"/>
  <c r="F116" i="76"/>
  <c r="H116" i="76" s="1"/>
  <c r="F115" i="76"/>
  <c r="F114" i="76"/>
  <c r="H114" i="76" s="1"/>
  <c r="F113" i="76"/>
  <c r="F112" i="76"/>
  <c r="G112" i="76" s="1"/>
  <c r="F111" i="76"/>
  <c r="G111" i="76" s="1"/>
  <c r="F110" i="76"/>
  <c r="F109" i="76"/>
  <c r="G109" i="76" s="1"/>
  <c r="F108" i="76"/>
  <c r="H108" i="76" s="1"/>
  <c r="F107" i="76"/>
  <c r="F106" i="76"/>
  <c r="H106" i="76" s="1"/>
  <c r="F105" i="76"/>
  <c r="F104" i="76"/>
  <c r="G104" i="76" s="1"/>
  <c r="F103" i="76"/>
  <c r="G103" i="76" s="1"/>
  <c r="F102" i="76"/>
  <c r="F101" i="76"/>
  <c r="G101" i="76" s="1"/>
  <c r="F100" i="76"/>
  <c r="G100" i="76" s="1"/>
  <c r="F99" i="76"/>
  <c r="F98" i="76"/>
  <c r="H98" i="76" s="1"/>
  <c r="F97" i="76"/>
  <c r="F96" i="76"/>
  <c r="H96" i="76" s="1"/>
  <c r="F95" i="76"/>
  <c r="F94" i="76"/>
  <c r="F93" i="76"/>
  <c r="G93" i="76" s="1"/>
  <c r="F92" i="76"/>
  <c r="G92" i="76" s="1"/>
  <c r="F91" i="76"/>
  <c r="F90" i="76"/>
  <c r="H90" i="76" s="1"/>
  <c r="F89" i="76"/>
  <c r="F88" i="76"/>
  <c r="H88" i="76" s="1"/>
  <c r="F87" i="76"/>
  <c r="G87" i="76" s="1"/>
  <c r="F86" i="76"/>
  <c r="F85" i="76"/>
  <c r="G85" i="76" s="1"/>
  <c r="F84" i="76"/>
  <c r="H84" i="76" s="1"/>
  <c r="F83" i="76"/>
  <c r="F82" i="76"/>
  <c r="H82" i="76" s="1"/>
  <c r="F81" i="76"/>
  <c r="F80" i="76"/>
  <c r="H80" i="76" s="1"/>
  <c r="F79" i="76"/>
  <c r="G79" i="76" s="1"/>
  <c r="F78" i="76"/>
  <c r="F77" i="76"/>
  <c r="G77" i="76" s="1"/>
  <c r="F76" i="76"/>
  <c r="H76" i="76" s="1"/>
  <c r="F75" i="76"/>
  <c r="F74" i="76"/>
  <c r="H74" i="76" s="1"/>
  <c r="F73" i="76"/>
  <c r="F72" i="76"/>
  <c r="G72" i="76" s="1"/>
  <c r="F71" i="76"/>
  <c r="G71" i="76" s="1"/>
  <c r="F70" i="76"/>
  <c r="F69" i="76"/>
  <c r="G69" i="76" s="1"/>
  <c r="F68" i="76"/>
  <c r="H68" i="76" s="1"/>
  <c r="F67" i="76"/>
  <c r="F66" i="76"/>
  <c r="H66" i="76" s="1"/>
  <c r="F65" i="76"/>
  <c r="F64" i="76"/>
  <c r="H64" i="76" s="1"/>
  <c r="F63" i="76"/>
  <c r="G63" i="76" s="1"/>
  <c r="F62" i="76"/>
  <c r="D109" i="75"/>
  <c r="D67" i="75"/>
  <c r="D141" i="75"/>
  <c r="D140" i="75"/>
  <c r="D139" i="75"/>
  <c r="D138" i="75"/>
  <c r="D137" i="75"/>
  <c r="D136" i="75"/>
  <c r="D135" i="75"/>
  <c r="D134" i="75"/>
  <c r="D133" i="75"/>
  <c r="D132" i="75"/>
  <c r="D131" i="75"/>
  <c r="D130" i="75"/>
  <c r="D129" i="75"/>
  <c r="D128" i="75"/>
  <c r="D127" i="75"/>
  <c r="D126" i="75"/>
  <c r="D125" i="75"/>
  <c r="D124" i="75"/>
  <c r="D123" i="75"/>
  <c r="D122" i="75"/>
  <c r="D121" i="75"/>
  <c r="D120" i="75"/>
  <c r="D119" i="75"/>
  <c r="D118" i="75"/>
  <c r="D117" i="75"/>
  <c r="D116" i="75"/>
  <c r="D115" i="75"/>
  <c r="D114" i="75"/>
  <c r="D113" i="75"/>
  <c r="D112" i="75"/>
  <c r="D111" i="75"/>
  <c r="D110" i="75"/>
  <c r="D97" i="75"/>
  <c r="D96" i="75"/>
  <c r="D95" i="75"/>
  <c r="D94" i="75"/>
  <c r="D93" i="75"/>
  <c r="D92" i="75"/>
  <c r="D91" i="75"/>
  <c r="D90" i="75"/>
  <c r="D89" i="75"/>
  <c r="D88" i="75"/>
  <c r="D87" i="75"/>
  <c r="D86" i="75"/>
  <c r="D85" i="75"/>
  <c r="D84" i="75"/>
  <c r="D83" i="75"/>
  <c r="D82" i="75"/>
  <c r="D81" i="75"/>
  <c r="D80" i="75"/>
  <c r="D79" i="75"/>
  <c r="D78" i="75"/>
  <c r="D77" i="75"/>
  <c r="D76" i="75"/>
  <c r="D75" i="75"/>
  <c r="D74" i="75"/>
  <c r="D73" i="75"/>
  <c r="D72" i="75"/>
  <c r="D71" i="75"/>
  <c r="D70" i="75"/>
  <c r="D69" i="75"/>
  <c r="D68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Q95" i="82"/>
  <c r="T135" i="82"/>
  <c r="S10" i="82"/>
  <c r="O218" i="82"/>
  <c r="S16" i="82"/>
  <c r="Q57" i="82"/>
  <c r="R233" i="82"/>
  <c r="T134" i="82"/>
  <c r="Q37" i="82"/>
  <c r="T85" i="82"/>
  <c r="Q233" i="82"/>
  <c r="O142" i="82"/>
  <c r="T178" i="82"/>
  <c r="Q83" i="82"/>
  <c r="R197" i="82"/>
  <c r="T124" i="82"/>
  <c r="O17" i="82"/>
  <c r="O27" i="82"/>
  <c r="P98" i="82"/>
  <c r="P243" i="82"/>
  <c r="O171" i="82"/>
  <c r="P159" i="82"/>
  <c r="P124" i="82"/>
  <c r="O16" i="82"/>
  <c r="P241" i="82"/>
  <c r="P30" i="82"/>
  <c r="Q19" i="82"/>
  <c r="T70" i="82"/>
  <c r="S203" i="82"/>
  <c r="T183" i="82"/>
  <c r="O72" i="82"/>
  <c r="T87" i="82"/>
  <c r="R126" i="82"/>
  <c r="S88" i="82"/>
  <c r="P102" i="82"/>
  <c r="P35" i="82"/>
  <c r="S147" i="82"/>
  <c r="R146" i="82"/>
  <c r="R125" i="82"/>
  <c r="T152" i="82"/>
  <c r="Q128" i="82"/>
  <c r="S98" i="82"/>
  <c r="Q208" i="82"/>
  <c r="P85" i="82"/>
  <c r="O91" i="82"/>
  <c r="S232" i="82"/>
  <c r="O161" i="82"/>
  <c r="R169" i="82"/>
  <c r="P146" i="82"/>
  <c r="P122" i="82"/>
  <c r="S23" i="82"/>
  <c r="S163" i="82"/>
  <c r="P160" i="82"/>
  <c r="S65" i="82"/>
  <c r="P107" i="82"/>
  <c r="S79" i="82"/>
  <c r="Q212" i="82"/>
  <c r="S197" i="82"/>
  <c r="S25" i="82"/>
  <c r="T227" i="82"/>
  <c r="P125" i="82"/>
  <c r="O107" i="82"/>
  <c r="P127" i="82"/>
  <c r="P211" i="82"/>
  <c r="O217" i="82"/>
  <c r="O151" i="82"/>
  <c r="T153" i="82"/>
  <c r="T55" i="82"/>
  <c r="P206" i="82"/>
  <c r="Q176" i="82"/>
  <c r="R27" i="82"/>
  <c r="O239" i="82"/>
  <c r="R10" i="82"/>
  <c r="S54" i="82"/>
  <c r="P112" i="82"/>
  <c r="T233" i="82"/>
  <c r="S240" i="82"/>
  <c r="O193" i="82"/>
  <c r="Q47" i="82"/>
  <c r="Q90" i="82"/>
  <c r="O240" i="82"/>
  <c r="T45" i="82"/>
  <c r="T26" i="82"/>
  <c r="T235" i="82"/>
  <c r="Q232" i="82"/>
  <c r="O205" i="82"/>
  <c r="R199" i="82"/>
  <c r="T18" i="82"/>
  <c r="S217" i="82"/>
  <c r="S199" i="82"/>
  <c r="Q238" i="82"/>
  <c r="T173" i="82"/>
  <c r="R167" i="82"/>
  <c r="Q228" i="82"/>
  <c r="S58" i="82"/>
  <c r="S38" i="82"/>
  <c r="P8" i="82"/>
  <c r="S76" i="82"/>
  <c r="P12" i="82"/>
  <c r="R191" i="82"/>
  <c r="S111" i="82"/>
  <c r="S229" i="82"/>
  <c r="S55" i="82"/>
  <c r="R19" i="82"/>
  <c r="Q192" i="82"/>
  <c r="O231" i="82"/>
  <c r="O78" i="82"/>
  <c r="T148" i="82"/>
  <c r="Q32" i="82"/>
  <c r="Q103" i="82"/>
  <c r="S27" i="82"/>
  <c r="P117" i="82"/>
  <c r="R118" i="82"/>
  <c r="S181" i="82"/>
  <c r="P212" i="82"/>
  <c r="R23" i="82"/>
  <c r="R104" i="82"/>
  <c r="O135" i="82"/>
  <c r="O93" i="82"/>
  <c r="P41" i="82"/>
  <c r="O188" i="82"/>
  <c r="P43" i="82"/>
  <c r="Q180" i="82"/>
  <c r="S157" i="82"/>
  <c r="S107" i="82"/>
  <c r="O56" i="82"/>
  <c r="Q89" i="82"/>
  <c r="R96" i="82"/>
  <c r="T74" i="82"/>
  <c r="Q119" i="82"/>
  <c r="Q224" i="82"/>
  <c r="Q153" i="82"/>
  <c r="R42" i="82"/>
  <c r="R39" i="82"/>
  <c r="O175" i="82"/>
  <c r="R40" i="82"/>
  <c r="P42" i="82"/>
  <c r="Q55" i="82"/>
  <c r="R183" i="82"/>
  <c r="Q49" i="82"/>
  <c r="T141" i="82"/>
  <c r="R53" i="82"/>
  <c r="S222" i="82"/>
  <c r="R70" i="82"/>
  <c r="S105" i="82"/>
  <c r="P205" i="82"/>
  <c r="P25" i="82"/>
  <c r="P118" i="82"/>
  <c r="O67" i="82"/>
  <c r="O129" i="82"/>
  <c r="O238" i="82"/>
  <c r="Q143" i="82"/>
  <c r="O228" i="82"/>
  <c r="T220" i="82"/>
  <c r="T160" i="82"/>
  <c r="Q42" i="82"/>
  <c r="P133" i="82"/>
  <c r="T5" i="82"/>
  <c r="O92" i="82"/>
  <c r="R237" i="82"/>
  <c r="T179" i="82"/>
  <c r="S204" i="82"/>
  <c r="S122" i="82"/>
  <c r="S70" i="82"/>
  <c r="Q29" i="82"/>
  <c r="S230" i="82"/>
  <c r="R47" i="82"/>
  <c r="Q12" i="82"/>
  <c r="T156" i="82"/>
  <c r="P185" i="82"/>
  <c r="Q198" i="82"/>
  <c r="R208" i="82"/>
  <c r="O170" i="82"/>
  <c r="R202" i="82"/>
  <c r="O137" i="82"/>
  <c r="O45" i="82"/>
  <c r="O219" i="82"/>
  <c r="T68" i="82"/>
  <c r="S91" i="82"/>
  <c r="Q201" i="82"/>
  <c r="Q76" i="82"/>
  <c r="S46" i="82"/>
  <c r="S104" i="82"/>
  <c r="S220" i="82"/>
  <c r="S93" i="82"/>
  <c r="P136" i="82"/>
  <c r="P68" i="82"/>
  <c r="S84" i="82"/>
  <c r="Q46" i="82"/>
  <c r="T104" i="82"/>
  <c r="P130" i="82"/>
  <c r="Q15" i="82"/>
  <c r="Q144" i="82"/>
  <c r="Q45" i="82"/>
  <c r="P223" i="82"/>
  <c r="P116" i="82"/>
  <c r="T86" i="82"/>
  <c r="S154" i="82"/>
  <c r="P18" i="82"/>
  <c r="S28" i="82"/>
  <c r="O204" i="82"/>
  <c r="T83" i="82"/>
  <c r="P65" i="82"/>
  <c r="O75" i="82"/>
  <c r="O47" i="82"/>
  <c r="S186" i="82"/>
  <c r="P189" i="82"/>
  <c r="P176" i="82"/>
  <c r="Q117" i="82"/>
  <c r="T93" i="82"/>
  <c r="T91" i="82"/>
  <c r="R99" i="82"/>
  <c r="Q87" i="82"/>
  <c r="Q129" i="82"/>
  <c r="Q115" i="82"/>
  <c r="Q203" i="82"/>
  <c r="O140" i="82"/>
  <c r="R28" i="82"/>
  <c r="R97" i="82"/>
  <c r="T182" i="82"/>
  <c r="T122" i="82"/>
  <c r="O23" i="82"/>
  <c r="T147" i="82"/>
  <c r="Q182" i="82"/>
  <c r="O168" i="82"/>
  <c r="T143" i="82"/>
  <c r="R147" i="82"/>
  <c r="R128" i="82"/>
  <c r="T90" i="82"/>
  <c r="Q65" i="82"/>
  <c r="R235" i="82"/>
  <c r="S234" i="82"/>
  <c r="T128" i="82"/>
  <c r="P93" i="82"/>
  <c r="S144" i="82"/>
  <c r="S226" i="82"/>
  <c r="S132" i="82"/>
  <c r="S102" i="82"/>
  <c r="R117" i="82"/>
  <c r="T142" i="82"/>
  <c r="Q77" i="82"/>
  <c r="O155" i="82"/>
  <c r="R131" i="82"/>
  <c r="Q217" i="82"/>
  <c r="T226" i="82"/>
  <c r="R66" i="82"/>
  <c r="Q199" i="82"/>
  <c r="O180" i="82"/>
  <c r="S35" i="82"/>
  <c r="O32" i="82"/>
  <c r="S53" i="82"/>
  <c r="T237" i="82"/>
  <c r="O122" i="82"/>
  <c r="O24" i="82"/>
  <c r="S171" i="82"/>
  <c r="O83" i="82"/>
  <c r="P197" i="82"/>
  <c r="R171" i="82"/>
  <c r="S119" i="82"/>
  <c r="P77" i="82"/>
  <c r="R156" i="82"/>
  <c r="R129" i="82"/>
  <c r="Q16" i="82"/>
  <c r="P57" i="82"/>
  <c r="R236" i="82"/>
  <c r="Q134" i="82"/>
  <c r="P149" i="82"/>
  <c r="S168" i="82"/>
  <c r="O166" i="82"/>
  <c r="S136" i="82"/>
  <c r="P187" i="82"/>
  <c r="O99" i="82"/>
  <c r="R200" i="82"/>
  <c r="S127" i="82"/>
  <c r="Q227" i="82"/>
  <c r="T218" i="82"/>
  <c r="P144" i="82"/>
  <c r="O195" i="82"/>
  <c r="P29" i="82"/>
  <c r="S192" i="82"/>
  <c r="O69" i="82"/>
  <c r="P34" i="82"/>
  <c r="S198" i="82"/>
  <c r="T221" i="82"/>
  <c r="R228" i="82"/>
  <c r="Q239" i="82"/>
  <c r="S135" i="82"/>
  <c r="P218" i="82"/>
  <c r="Q27" i="82"/>
  <c r="T82" i="82"/>
  <c r="S68" i="82"/>
  <c r="P38" i="82"/>
  <c r="Q80" i="82"/>
  <c r="S128" i="82"/>
  <c r="O65" i="82"/>
  <c r="R105" i="82"/>
  <c r="O98" i="82"/>
  <c r="O68" i="82"/>
  <c r="O30" i="82"/>
  <c r="P58" i="82"/>
  <c r="T28" i="82"/>
  <c r="T25" i="82"/>
  <c r="O66" i="82"/>
  <c r="O36" i="82"/>
  <c r="Q151" i="82"/>
  <c r="Q101" i="82"/>
  <c r="R91" i="82"/>
  <c r="Q107" i="82"/>
  <c r="Q11" i="82"/>
  <c r="O215" i="82"/>
  <c r="S227" i="82"/>
  <c r="S31" i="82"/>
  <c r="R41" i="82"/>
  <c r="S108" i="82"/>
  <c r="S49" i="82"/>
  <c r="S150" i="82"/>
  <c r="P153" i="82"/>
  <c r="Q94" i="82"/>
  <c r="R79" i="82"/>
  <c r="P22" i="82"/>
  <c r="P114" i="82"/>
  <c r="S7" i="82"/>
  <c r="S148" i="82"/>
  <c r="P158" i="82"/>
  <c r="Q51" i="82"/>
  <c r="R45" i="82"/>
  <c r="Q81" i="82"/>
  <c r="O18" i="82"/>
  <c r="Q169" i="82"/>
  <c r="R120" i="82"/>
  <c r="T14" i="82"/>
  <c r="P28" i="82"/>
  <c r="S63" i="82"/>
  <c r="P216" i="82"/>
  <c r="S141" i="82"/>
  <c r="Q111" i="82"/>
  <c r="Q34" i="82"/>
  <c r="S241" i="82"/>
  <c r="S106" i="82"/>
  <c r="T243" i="82"/>
  <c r="P24" i="82"/>
  <c r="S14" i="82"/>
  <c r="P97" i="82"/>
  <c r="R234" i="82"/>
  <c r="R181" i="82"/>
  <c r="P219" i="82"/>
  <c r="T188" i="82"/>
  <c r="O156" i="82"/>
  <c r="P99" i="82"/>
  <c r="O39" i="82"/>
  <c r="Q216" i="82"/>
  <c r="S138" i="82"/>
  <c r="Q21" i="82"/>
  <c r="T236" i="82"/>
  <c r="P89" i="82"/>
  <c r="T139" i="82"/>
  <c r="S39" i="82"/>
  <c r="P235" i="82"/>
  <c r="Q235" i="82"/>
  <c r="O209" i="82"/>
  <c r="O186" i="82"/>
  <c r="P237" i="82"/>
  <c r="S231" i="82"/>
  <c r="S187" i="82"/>
  <c r="O194" i="82"/>
  <c r="T192" i="82"/>
  <c r="O192" i="82"/>
  <c r="Q223" i="82"/>
  <c r="R108" i="82"/>
  <c r="S215" i="82"/>
  <c r="T44" i="82"/>
  <c r="T234" i="82"/>
  <c r="P123" i="82"/>
  <c r="O197" i="82"/>
  <c r="O120" i="82"/>
  <c r="T138" i="82"/>
  <c r="Q54" i="82"/>
  <c r="R89" i="82"/>
  <c r="Q40" i="82"/>
  <c r="R16" i="82"/>
  <c r="P172" i="82"/>
  <c r="Q218" i="82"/>
  <c r="T88" i="82"/>
  <c r="Q241" i="82"/>
  <c r="T60" i="82"/>
  <c r="O42" i="82"/>
  <c r="T174" i="82"/>
  <c r="Q98" i="82"/>
  <c r="S218" i="82"/>
  <c r="P170" i="82"/>
  <c r="P70" i="82"/>
  <c r="R138" i="82"/>
  <c r="P196" i="82"/>
  <c r="R113" i="82"/>
  <c r="R134" i="82"/>
  <c r="T155" i="82"/>
  <c r="R93" i="82"/>
  <c r="S19" i="82"/>
  <c r="O22" i="82"/>
  <c r="T73" i="82"/>
  <c r="O114" i="82"/>
  <c r="S183" i="82"/>
  <c r="R212" i="82"/>
  <c r="R196" i="82"/>
  <c r="R77" i="82"/>
  <c r="P46" i="82"/>
  <c r="T65" i="82"/>
  <c r="R153" i="82"/>
  <c r="O111" i="82"/>
  <c r="T209" i="82"/>
  <c r="T158" i="82"/>
  <c r="Q130" i="82"/>
  <c r="Q146" i="82"/>
  <c r="S162" i="82"/>
  <c r="O207" i="82"/>
  <c r="O203" i="82"/>
  <c r="T144" i="82"/>
  <c r="T167" i="82"/>
  <c r="S188" i="82"/>
  <c r="O162" i="82"/>
  <c r="T140" i="82"/>
  <c r="O224" i="82"/>
  <c r="Q189" i="82"/>
  <c r="Q126" i="82"/>
  <c r="S72" i="82"/>
  <c r="T30" i="82"/>
  <c r="O165" i="82"/>
  <c r="S59" i="82"/>
  <c r="Q138" i="82"/>
  <c r="T223" i="82"/>
  <c r="O123" i="82"/>
  <c r="R51" i="82"/>
  <c r="R217" i="82"/>
  <c r="S123" i="82"/>
  <c r="R186" i="82"/>
  <c r="P82" i="82"/>
  <c r="O133" i="82"/>
  <c r="Q85" i="82"/>
  <c r="Q124" i="82"/>
  <c r="P169" i="82"/>
  <c r="T187" i="82"/>
  <c r="S44" i="82"/>
  <c r="P79" i="82"/>
  <c r="O58" i="82"/>
  <c r="S191" i="82"/>
  <c r="T180" i="82"/>
  <c r="T10" i="82"/>
  <c r="R14" i="82"/>
  <c r="O124" i="82"/>
  <c r="R239" i="82"/>
  <c r="T137" i="82"/>
  <c r="O138" i="82"/>
  <c r="T125" i="82"/>
  <c r="P179" i="82"/>
  <c r="Q79" i="82"/>
  <c r="R107" i="82"/>
  <c r="S167" i="82"/>
  <c r="P180" i="82"/>
  <c r="O146" i="82"/>
  <c r="T39" i="82"/>
  <c r="R133" i="82"/>
  <c r="P164" i="82"/>
  <c r="O243" i="82"/>
  <c r="S223" i="82"/>
  <c r="T166" i="82"/>
  <c r="O20" i="82"/>
  <c r="R15" i="82"/>
  <c r="O110" i="82"/>
  <c r="R164" i="82"/>
  <c r="Q64" i="82"/>
  <c r="Q10" i="82"/>
  <c r="T76" i="82"/>
  <c r="P115" i="82"/>
  <c r="S96" i="82"/>
  <c r="O130" i="82"/>
  <c r="P168" i="82"/>
  <c r="T150" i="82"/>
  <c r="Q148" i="82"/>
  <c r="R35" i="82"/>
  <c r="Q14" i="82"/>
  <c r="R18" i="82"/>
  <c r="P138" i="82"/>
  <c r="P229" i="82"/>
  <c r="O25" i="82"/>
  <c r="R38" i="82"/>
  <c r="S47" i="82"/>
  <c r="P78" i="82"/>
  <c r="O177" i="82"/>
  <c r="P88" i="82"/>
  <c r="R172" i="82"/>
  <c r="S194" i="82"/>
  <c r="O213" i="82"/>
  <c r="S175" i="82"/>
  <c r="S5" i="82"/>
  <c r="S243" i="82"/>
  <c r="P100" i="82"/>
  <c r="T244" i="82"/>
  <c r="T228" i="82"/>
  <c r="T164" i="82"/>
  <c r="R109" i="82"/>
  <c r="O116" i="82"/>
  <c r="Q170" i="82"/>
  <c r="Q240" i="82"/>
  <c r="P217" i="82"/>
  <c r="O46" i="82"/>
  <c r="O71" i="82"/>
  <c r="S242" i="82"/>
  <c r="Q113" i="82"/>
  <c r="R32" i="82"/>
  <c r="P135" i="82"/>
  <c r="R157" i="82"/>
  <c r="S37" i="82"/>
  <c r="Q165" i="82"/>
  <c r="Q140" i="82"/>
  <c r="O159" i="82"/>
  <c r="O64" i="82"/>
  <c r="T231" i="82"/>
  <c r="S208" i="82"/>
  <c r="Q26" i="82"/>
  <c r="T118" i="82"/>
  <c r="O73" i="82"/>
  <c r="Q58" i="82"/>
  <c r="O13" i="82"/>
  <c r="P183" i="82"/>
  <c r="R244" i="82"/>
  <c r="R145" i="82"/>
  <c r="R95" i="82"/>
  <c r="S125" i="82"/>
  <c r="O185" i="82"/>
  <c r="S45" i="82"/>
  <c r="P193" i="82"/>
  <c r="T189" i="82"/>
  <c r="S94" i="82"/>
  <c r="S12" i="82"/>
  <c r="P178" i="82"/>
  <c r="R5" i="82"/>
  <c r="T41" i="82"/>
  <c r="R88" i="82"/>
  <c r="R116" i="82"/>
  <c r="R61" i="82"/>
  <c r="T129" i="82"/>
  <c r="Q133" i="82"/>
  <c r="R243" i="82"/>
  <c r="R187" i="82"/>
  <c r="R219" i="82"/>
  <c r="R81" i="82"/>
  <c r="P143" i="82"/>
  <c r="T214" i="82"/>
  <c r="P96" i="82"/>
  <c r="T145" i="82"/>
  <c r="T35" i="82"/>
  <c r="T24" i="82"/>
  <c r="Q132" i="82"/>
  <c r="T123" i="82"/>
  <c r="P145" i="82"/>
  <c r="R195" i="82"/>
  <c r="R49" i="82"/>
  <c r="T43" i="82"/>
  <c r="P81" i="82"/>
  <c r="P140" i="82"/>
  <c r="R179" i="82"/>
  <c r="R46" i="82"/>
  <c r="O85" i="82"/>
  <c r="S236" i="82"/>
  <c r="T51" i="82"/>
  <c r="T204" i="82"/>
  <c r="S34" i="82"/>
  <c r="O37" i="82"/>
  <c r="Q193" i="82"/>
  <c r="T116" i="82"/>
  <c r="Q96" i="82"/>
  <c r="S89" i="82"/>
  <c r="Q25" i="82"/>
  <c r="Q44" i="82"/>
  <c r="O9" i="82"/>
  <c r="R227" i="82"/>
  <c r="Q104" i="82"/>
  <c r="O143" i="82"/>
  <c r="S110" i="82"/>
  <c r="Q69" i="82"/>
  <c r="Q22" i="82"/>
  <c r="Q185" i="82"/>
  <c r="R140" i="82"/>
  <c r="S36" i="82"/>
  <c r="O208" i="82"/>
  <c r="R9" i="82"/>
  <c r="P39" i="82"/>
  <c r="T6" i="82"/>
  <c r="Q82" i="82"/>
  <c r="P163" i="82"/>
  <c r="P137" i="82"/>
  <c r="P113" i="82"/>
  <c r="P147" i="82"/>
  <c r="Q220" i="82"/>
  <c r="T69" i="82"/>
  <c r="O150" i="82"/>
  <c r="Q9" i="82"/>
  <c r="Q181" i="82"/>
  <c r="S201" i="82"/>
  <c r="R44" i="82"/>
  <c r="T165" i="82"/>
  <c r="R62" i="82"/>
  <c r="T77" i="82"/>
  <c r="S83" i="82"/>
  <c r="R72" i="82"/>
  <c r="T103" i="82"/>
  <c r="T184" i="82"/>
  <c r="R73" i="82"/>
  <c r="R26" i="82"/>
  <c r="P111" i="82"/>
  <c r="Q211" i="82"/>
  <c r="Q177" i="82"/>
  <c r="S130" i="82"/>
  <c r="T115" i="82"/>
  <c r="R69" i="82"/>
  <c r="R232" i="82"/>
  <c r="Q135" i="82"/>
  <c r="O105" i="82"/>
  <c r="O237" i="82"/>
  <c r="P228" i="82"/>
  <c r="R17" i="82"/>
  <c r="S214" i="82"/>
  <c r="P54" i="82"/>
  <c r="Q175" i="82"/>
  <c r="O179" i="82"/>
  <c r="O187" i="82"/>
  <c r="O206" i="82"/>
  <c r="R135" i="82"/>
  <c r="P224" i="82"/>
  <c r="R132" i="82"/>
  <c r="R63" i="82"/>
  <c r="R103" i="82"/>
  <c r="R229" i="82"/>
  <c r="T78" i="82"/>
  <c r="Q194" i="82"/>
  <c r="S164" i="82"/>
  <c r="O232" i="82"/>
  <c r="O125" i="82"/>
  <c r="S26" i="82"/>
  <c r="P83" i="82"/>
  <c r="P134" i="82"/>
  <c r="Q145" i="82"/>
  <c r="P21" i="82"/>
  <c r="S155" i="82"/>
  <c r="Q67" i="82"/>
  <c r="P56" i="82"/>
  <c r="R206" i="82"/>
  <c r="T177" i="82"/>
  <c r="Q8" i="82"/>
  <c r="O89" i="82"/>
  <c r="O157" i="82"/>
  <c r="Q78" i="82"/>
  <c r="O154" i="82"/>
  <c r="P221" i="82"/>
  <c r="T114" i="82"/>
  <c r="Q230" i="82"/>
  <c r="O127" i="82"/>
  <c r="S233" i="82"/>
  <c r="S180" i="82"/>
  <c r="O15" i="82"/>
  <c r="O77" i="82"/>
  <c r="T50" i="82"/>
  <c r="O174" i="82"/>
  <c r="Q214" i="82"/>
  <c r="O118" i="82"/>
  <c r="R223" i="82"/>
  <c r="O86" i="82"/>
  <c r="P94" i="82"/>
  <c r="R110" i="82"/>
  <c r="P27" i="82"/>
  <c r="T136" i="82"/>
  <c r="T75" i="82"/>
  <c r="P104" i="82"/>
  <c r="O87" i="82"/>
  <c r="T16" i="82"/>
  <c r="P44" i="82"/>
  <c r="O5" i="82"/>
  <c r="O158" i="82"/>
  <c r="O198" i="82"/>
  <c r="S176" i="82"/>
  <c r="O241" i="82"/>
  <c r="R193" i="82"/>
  <c r="O61" i="82"/>
  <c r="P45" i="82"/>
  <c r="R83" i="82"/>
  <c r="R136" i="82"/>
  <c r="R102" i="82"/>
  <c r="Q84" i="82"/>
  <c r="R114" i="82"/>
  <c r="S9" i="82"/>
  <c r="R144" i="82"/>
  <c r="T222" i="82"/>
  <c r="R173" i="82"/>
  <c r="R154" i="82"/>
  <c r="S140" i="82"/>
  <c r="O223" i="82"/>
  <c r="O153" i="82"/>
  <c r="T107" i="82"/>
  <c r="O51" i="82"/>
  <c r="Q28" i="82"/>
  <c r="P208" i="82"/>
  <c r="P207" i="82"/>
  <c r="O211" i="82"/>
  <c r="S87" i="82"/>
  <c r="Q173" i="82"/>
  <c r="R192" i="82"/>
  <c r="S185" i="82"/>
  <c r="R231" i="82"/>
  <c r="S60" i="82"/>
  <c r="S120" i="82"/>
  <c r="Q33" i="82"/>
  <c r="Q150" i="82"/>
  <c r="O225" i="82"/>
  <c r="S40" i="82"/>
  <c r="P108" i="82"/>
  <c r="O212" i="82"/>
  <c r="S139" i="82"/>
  <c r="S17" i="82"/>
  <c r="T212" i="82"/>
  <c r="P184" i="82"/>
  <c r="P62" i="82"/>
  <c r="R205" i="82"/>
  <c r="P162" i="82"/>
  <c r="T208" i="82"/>
  <c r="R218" i="82"/>
  <c r="T168" i="82"/>
  <c r="T108" i="82"/>
  <c r="P192" i="82"/>
  <c r="O49" i="82"/>
  <c r="T175" i="82"/>
  <c r="R194" i="82"/>
  <c r="S124" i="82"/>
  <c r="R148" i="82"/>
  <c r="R11" i="82"/>
  <c r="O7" i="82"/>
  <c r="P86" i="82"/>
  <c r="P199" i="82"/>
  <c r="P13" i="82"/>
  <c r="P50" i="82"/>
  <c r="O182" i="82"/>
  <c r="Q106" i="82"/>
  <c r="O132" i="82"/>
  <c r="Q18" i="82"/>
  <c r="T15" i="82"/>
  <c r="S219" i="82"/>
  <c r="R20" i="82"/>
  <c r="O63" i="82"/>
  <c r="S182" i="82"/>
  <c r="O95" i="82"/>
  <c r="P139" i="82"/>
  <c r="Q136" i="82"/>
  <c r="T229" i="82"/>
  <c r="S165" i="82"/>
  <c r="P66" i="82"/>
  <c r="Q163" i="82"/>
  <c r="P227" i="82"/>
  <c r="Q41" i="82"/>
  <c r="Q125" i="82"/>
  <c r="R203" i="82"/>
  <c r="O84" i="82"/>
  <c r="R238" i="82"/>
  <c r="T9" i="82"/>
  <c r="R166" i="82"/>
  <c r="O235" i="82"/>
  <c r="Q13" i="82"/>
  <c r="P11" i="82"/>
  <c r="R151" i="82"/>
  <c r="Q172" i="82"/>
  <c r="S149" i="82"/>
  <c r="R94" i="82"/>
  <c r="S184" i="82"/>
  <c r="P233" i="82"/>
  <c r="R68" i="82"/>
  <c r="O12" i="82"/>
  <c r="S200" i="82"/>
  <c r="P161" i="82"/>
  <c r="Q162" i="82"/>
  <c r="P150" i="82"/>
  <c r="P119" i="82"/>
  <c r="P204" i="82"/>
  <c r="P203" i="82"/>
  <c r="O229" i="82"/>
  <c r="R139" i="82"/>
  <c r="P240" i="82"/>
  <c r="T215" i="82"/>
  <c r="Q68" i="82"/>
  <c r="O40" i="82"/>
  <c r="O199" i="82"/>
  <c r="P154" i="82"/>
  <c r="T241" i="82"/>
  <c r="Q171" i="82"/>
  <c r="R87" i="82"/>
  <c r="S225" i="82"/>
  <c r="R215" i="82"/>
  <c r="Q237" i="82"/>
  <c r="T8" i="82"/>
  <c r="R65" i="82"/>
  <c r="Q99" i="82"/>
  <c r="S212" i="82"/>
  <c r="S166" i="82"/>
  <c r="Q147" i="82"/>
  <c r="T11" i="82"/>
  <c r="T99" i="82"/>
  <c r="T196" i="82"/>
  <c r="Q157" i="82"/>
  <c r="T176" i="82"/>
  <c r="T53" i="82"/>
  <c r="T40" i="82"/>
  <c r="R230" i="82"/>
  <c r="Q231" i="82"/>
  <c r="Q118" i="82"/>
  <c r="P175" i="82"/>
  <c r="P214" i="82"/>
  <c r="Q186" i="82"/>
  <c r="R209" i="82"/>
  <c r="O41" i="82"/>
  <c r="Q93" i="82"/>
  <c r="P49" i="82"/>
  <c r="T162" i="82"/>
  <c r="Q160" i="82"/>
  <c r="P52" i="82"/>
  <c r="S56" i="82"/>
  <c r="O10" i="82"/>
  <c r="Q7" i="82"/>
  <c r="R57" i="82"/>
  <c r="S209" i="82"/>
  <c r="T58" i="82"/>
  <c r="S158" i="82"/>
  <c r="S50" i="82"/>
  <c r="P17" i="82"/>
  <c r="R80" i="82"/>
  <c r="T191" i="82"/>
  <c r="S66" i="82"/>
  <c r="S207" i="82"/>
  <c r="P9" i="82"/>
  <c r="Q20" i="82"/>
  <c r="T199" i="82"/>
  <c r="O96" i="82"/>
  <c r="S114" i="82"/>
  <c r="Q24" i="82"/>
  <c r="S32" i="82"/>
  <c r="P67" i="82"/>
  <c r="O163" i="82"/>
  <c r="T238" i="82"/>
  <c r="S145" i="82"/>
  <c r="S126" i="82"/>
  <c r="T27" i="82"/>
  <c r="P53" i="82"/>
  <c r="R226" i="82"/>
  <c r="O200" i="82"/>
  <c r="O106" i="82"/>
  <c r="O148" i="82"/>
  <c r="R152" i="82"/>
  <c r="S100" i="82"/>
  <c r="T109" i="82"/>
  <c r="Q197" i="82"/>
  <c r="Q43" i="82"/>
  <c r="O82" i="82"/>
  <c r="T202" i="82"/>
  <c r="R67" i="82"/>
  <c r="R60" i="82"/>
  <c r="O88" i="82"/>
  <c r="P10" i="82"/>
  <c r="T133" i="82"/>
  <c r="O117" i="82"/>
  <c r="S210" i="82"/>
  <c r="T34" i="82"/>
  <c r="R56" i="82"/>
  <c r="Q123" i="82"/>
  <c r="S67" i="82"/>
  <c r="P188" i="82"/>
  <c r="Q155" i="82"/>
  <c r="O144" i="82"/>
  <c r="S170" i="82"/>
  <c r="P103" i="82"/>
  <c r="R34" i="82"/>
  <c r="R201" i="82"/>
  <c r="Q50" i="82"/>
  <c r="O19" i="82"/>
  <c r="S8" i="82"/>
  <c r="O134" i="82"/>
  <c r="R242" i="82"/>
  <c r="P87" i="82"/>
  <c r="Q30" i="82"/>
  <c r="P200" i="82"/>
  <c r="R137" i="82"/>
  <c r="Q164" i="82"/>
  <c r="Q63" i="82"/>
  <c r="R161" i="82"/>
  <c r="S172" i="82"/>
  <c r="S190" i="82"/>
  <c r="S121" i="82"/>
  <c r="O244" i="82"/>
  <c r="T181" i="82"/>
  <c r="Q60" i="82"/>
  <c r="S152" i="82"/>
  <c r="P120" i="82"/>
  <c r="P33" i="82"/>
  <c r="P215" i="82"/>
  <c r="P148" i="82"/>
  <c r="P61" i="82"/>
  <c r="P32" i="82"/>
  <c r="S85" i="82"/>
  <c r="S97" i="82"/>
  <c r="T31" i="82"/>
  <c r="T22" i="82"/>
  <c r="R30" i="82"/>
  <c r="T37" i="82"/>
  <c r="O160" i="82"/>
  <c r="R174" i="82"/>
  <c r="O176" i="82"/>
  <c r="O183" i="82"/>
  <c r="R142" i="82"/>
  <c r="T12" i="82"/>
  <c r="P15" i="82"/>
  <c r="T111" i="82"/>
  <c r="P181" i="82"/>
  <c r="T59" i="82"/>
  <c r="T106" i="82"/>
  <c r="Q221" i="82"/>
  <c r="T29" i="82"/>
  <c r="P60" i="82"/>
  <c r="O152" i="82"/>
  <c r="P121" i="82"/>
  <c r="O62" i="82"/>
  <c r="S161" i="82"/>
  <c r="T98" i="82"/>
  <c r="Q131" i="82"/>
  <c r="O136" i="82"/>
  <c r="R24" i="82"/>
  <c r="S205" i="82"/>
  <c r="S211" i="82"/>
  <c r="P209" i="82"/>
  <c r="O101" i="82"/>
  <c r="R7" i="82"/>
  <c r="P95" i="82"/>
  <c r="P173" i="82"/>
  <c r="Q168" i="82"/>
  <c r="T81" i="82"/>
  <c r="O102" i="82"/>
  <c r="S117" i="82"/>
  <c r="S116" i="82"/>
  <c r="Q204" i="82"/>
  <c r="S61" i="82"/>
  <c r="T131" i="82"/>
  <c r="S92" i="82"/>
  <c r="S15" i="82"/>
  <c r="O221" i="82"/>
  <c r="O8" i="82"/>
  <c r="Q88" i="82"/>
  <c r="P166" i="82"/>
  <c r="R37" i="82"/>
  <c r="P36" i="82"/>
  <c r="P191" i="82"/>
  <c r="P47" i="82"/>
  <c r="R182" i="82"/>
  <c r="S160" i="82"/>
  <c r="P167" i="82"/>
  <c r="P141" i="82"/>
  <c r="Q121" i="82"/>
  <c r="R185" i="82"/>
  <c r="T206" i="82"/>
  <c r="S6" i="82"/>
  <c r="T201" i="82"/>
  <c r="S169" i="82"/>
  <c r="T32" i="82"/>
  <c r="Q59" i="82"/>
  <c r="R240" i="82"/>
  <c r="T47" i="82"/>
  <c r="S131" i="82"/>
  <c r="P128" i="82"/>
  <c r="S95" i="82"/>
  <c r="Q5" i="82"/>
  <c r="T207" i="82"/>
  <c r="R189" i="82"/>
  <c r="S69" i="82"/>
  <c r="O26" i="82"/>
  <c r="Q75" i="82"/>
  <c r="P110" i="82"/>
  <c r="T79" i="82"/>
  <c r="Q86" i="82"/>
  <c r="O222" i="82"/>
  <c r="Q215" i="82"/>
  <c r="Q110" i="82"/>
  <c r="S41" i="82"/>
  <c r="R100" i="82"/>
  <c r="T230" i="82"/>
  <c r="Q234" i="82"/>
  <c r="S213" i="82"/>
  <c r="S21" i="82"/>
  <c r="O234" i="82"/>
  <c r="R190" i="82"/>
  <c r="T95" i="82"/>
  <c r="R224" i="82"/>
  <c r="P213" i="82"/>
  <c r="Q70" i="82"/>
  <c r="S74" i="82"/>
  <c r="S151" i="82"/>
  <c r="T170" i="82"/>
  <c r="P76" i="82"/>
  <c r="Q91" i="82"/>
  <c r="T242" i="82"/>
  <c r="R92" i="82"/>
  <c r="T67" i="82"/>
  <c r="R213" i="82"/>
  <c r="P165" i="82"/>
  <c r="T38" i="82"/>
  <c r="Q161" i="82"/>
  <c r="T225" i="82"/>
  <c r="S75" i="82"/>
  <c r="S33" i="82"/>
  <c r="Q53" i="82"/>
  <c r="S112" i="82"/>
  <c r="P230" i="82"/>
  <c r="S206" i="82"/>
  <c r="P20" i="82"/>
  <c r="P59" i="82"/>
  <c r="T100" i="82"/>
  <c r="P51" i="82"/>
  <c r="Q74" i="82"/>
  <c r="O90" i="82"/>
  <c r="P31" i="82"/>
  <c r="S52" i="82"/>
  <c r="P90" i="82"/>
  <c r="T169" i="82"/>
  <c r="Q52" i="82"/>
  <c r="P106" i="82"/>
  <c r="P151" i="82"/>
  <c r="S159" i="82"/>
  <c r="T213" i="82"/>
  <c r="T21" i="82"/>
  <c r="S202" i="82"/>
  <c r="P64" i="82"/>
  <c r="T219" i="82"/>
  <c r="Q105" i="82"/>
  <c r="T36" i="82"/>
  <c r="O6" i="82"/>
  <c r="P156" i="82"/>
  <c r="Q209" i="82"/>
  <c r="R184" i="82"/>
  <c r="T210" i="82"/>
  <c r="T198" i="82"/>
  <c r="T101" i="82"/>
  <c r="R204" i="82"/>
  <c r="R159" i="82"/>
  <c r="Q200" i="82"/>
  <c r="R13" i="82"/>
  <c r="Q196" i="82"/>
  <c r="T105" i="82"/>
  <c r="T71" i="82"/>
  <c r="S73" i="82"/>
  <c r="R55" i="82"/>
  <c r="O139" i="82"/>
  <c r="O44" i="82"/>
  <c r="Q36" i="82"/>
  <c r="O29" i="82"/>
  <c r="P182" i="82"/>
  <c r="O109" i="82"/>
  <c r="S156" i="82"/>
  <c r="S244" i="82"/>
  <c r="T149" i="82"/>
  <c r="T72" i="82"/>
  <c r="P177" i="82"/>
  <c r="P202" i="82"/>
  <c r="R75" i="82"/>
  <c r="P220" i="82"/>
  <c r="Q206" i="82"/>
  <c r="R155" i="82"/>
  <c r="O184" i="82"/>
  <c r="R177" i="82"/>
  <c r="S20" i="82"/>
  <c r="R163" i="82"/>
  <c r="Q137" i="82"/>
  <c r="O173" i="82"/>
  <c r="T171" i="82"/>
  <c r="R6" i="82"/>
  <c r="P190" i="82"/>
  <c r="R207" i="82"/>
  <c r="P126" i="82"/>
  <c r="Q139" i="82"/>
  <c r="Q207" i="82"/>
  <c r="R84" i="82"/>
  <c r="S221" i="82"/>
  <c r="Q97" i="82"/>
  <c r="O233" i="82"/>
  <c r="O53" i="82"/>
  <c r="Q205" i="82"/>
  <c r="Q38" i="82"/>
  <c r="P171" i="82"/>
  <c r="O230" i="82"/>
  <c r="P239" i="82"/>
  <c r="T84" i="82"/>
  <c r="R29" i="82"/>
  <c r="Q167" i="82"/>
  <c r="R165" i="82"/>
  <c r="T63" i="82"/>
  <c r="R121" i="82"/>
  <c r="T113" i="82"/>
  <c r="R150" i="82"/>
  <c r="P109" i="82"/>
  <c r="Q149" i="82"/>
  <c r="S235" i="82"/>
  <c r="T200" i="82"/>
  <c r="O126" i="82"/>
  <c r="T110" i="82"/>
  <c r="Q243" i="82"/>
  <c r="S174" i="82"/>
  <c r="O169" i="82"/>
  <c r="R101" i="82"/>
  <c r="R214" i="82"/>
  <c r="S143" i="82"/>
  <c r="Q39" i="82"/>
  <c r="S99" i="82"/>
  <c r="O196" i="82"/>
  <c r="P55" i="82"/>
  <c r="P231" i="82"/>
  <c r="O14" i="82"/>
  <c r="O121" i="82"/>
  <c r="S237" i="82"/>
  <c r="O35" i="82"/>
  <c r="S86" i="82"/>
  <c r="P23" i="82"/>
  <c r="S129" i="82"/>
  <c r="S216" i="82"/>
  <c r="S134" i="82"/>
  <c r="S18" i="82"/>
  <c r="R222" i="82"/>
  <c r="R216" i="82"/>
  <c r="P71" i="82"/>
  <c r="S80" i="82"/>
  <c r="T161" i="82"/>
  <c r="R127" i="82"/>
  <c r="O28" i="82"/>
  <c r="R64" i="82"/>
  <c r="O80" i="82"/>
  <c r="R211" i="82"/>
  <c r="R141" i="82"/>
  <c r="Q191" i="82"/>
  <c r="R106" i="82"/>
  <c r="R111" i="82"/>
  <c r="R33" i="82"/>
  <c r="T130" i="82"/>
  <c r="Q166" i="82"/>
  <c r="P40" i="82"/>
  <c r="P244" i="82"/>
  <c r="Q17" i="82"/>
  <c r="P222" i="82"/>
  <c r="S57" i="82"/>
  <c r="P152" i="82"/>
  <c r="R43" i="82"/>
  <c r="R54" i="82"/>
  <c r="O79" i="82"/>
  <c r="O54" i="82"/>
  <c r="Q114" i="82"/>
  <c r="Q116" i="82"/>
  <c r="R119" i="82"/>
  <c r="P232" i="82"/>
  <c r="O191" i="82"/>
  <c r="T23" i="82"/>
  <c r="Q48" i="82"/>
  <c r="S11" i="82"/>
  <c r="O55" i="82"/>
  <c r="Q174" i="82"/>
  <c r="O21" i="82"/>
  <c r="T126" i="82"/>
  <c r="O236" i="82"/>
  <c r="P75" i="82"/>
  <c r="Q6" i="82"/>
  <c r="P73" i="82"/>
  <c r="Q62" i="82"/>
  <c r="P91" i="82"/>
  <c r="Q244" i="82"/>
  <c r="T154" i="82"/>
  <c r="T217" i="82"/>
  <c r="O60" i="82"/>
  <c r="T186" i="82"/>
  <c r="O108" i="82"/>
  <c r="R52" i="82"/>
  <c r="R76" i="82"/>
  <c r="R48" i="82"/>
  <c r="R143" i="82"/>
  <c r="R36" i="82"/>
  <c r="O115" i="82"/>
  <c r="S51" i="82"/>
  <c r="S103" i="82"/>
  <c r="R25" i="82"/>
  <c r="R85" i="82"/>
  <c r="T120" i="82"/>
  <c r="T185" i="82"/>
  <c r="P236" i="82"/>
  <c r="S101" i="82"/>
  <c r="Q108" i="82"/>
  <c r="Q66" i="82"/>
  <c r="T42" i="82"/>
  <c r="T56" i="82"/>
  <c r="T195" i="82"/>
  <c r="T119" i="82"/>
  <c r="R58" i="82"/>
  <c r="O145" i="82"/>
  <c r="R160" i="82"/>
  <c r="S153" i="82"/>
  <c r="S29" i="82"/>
  <c r="S228" i="82"/>
  <c r="O164" i="82"/>
  <c r="P155" i="82"/>
  <c r="P186" i="82"/>
  <c r="R22" i="82"/>
  <c r="T94" i="82"/>
  <c r="P16" i="82"/>
  <c r="T62" i="82"/>
  <c r="Q188" i="82"/>
  <c r="R71" i="82"/>
  <c r="R220" i="82"/>
  <c r="O52" i="82"/>
  <c r="R90" i="82"/>
  <c r="Q61" i="82"/>
  <c r="T194" i="82"/>
  <c r="T172" i="82"/>
  <c r="P92" i="82"/>
  <c r="P105" i="82"/>
  <c r="Q141" i="82"/>
  <c r="P37" i="82"/>
  <c r="O81" i="82"/>
  <c r="R198" i="82"/>
  <c r="P19" i="82"/>
  <c r="R170" i="82"/>
  <c r="S22" i="82"/>
  <c r="S146" i="82"/>
  <c r="Q226" i="82"/>
  <c r="R112" i="82"/>
  <c r="R8" i="82"/>
  <c r="O181" i="82"/>
  <c r="P210" i="82"/>
  <c r="O149" i="82"/>
  <c r="P5" i="82"/>
  <c r="P7" i="82"/>
  <c r="P14" i="82"/>
  <c r="T211" i="82"/>
  <c r="Q100" i="82"/>
  <c r="T146" i="82"/>
  <c r="S71" i="82"/>
  <c r="O131" i="82"/>
  <c r="O57" i="82"/>
  <c r="O172" i="82"/>
  <c r="T7" i="82"/>
  <c r="Q152" i="82"/>
  <c r="Q56" i="82"/>
  <c r="Q102" i="82"/>
  <c r="T117" i="82"/>
  <c r="Q213" i="82"/>
  <c r="Q35" i="82"/>
  <c r="R221" i="82"/>
  <c r="R175" i="82"/>
  <c r="T151" i="82"/>
  <c r="O226" i="82"/>
  <c r="Q236" i="82"/>
  <c r="O242" i="82"/>
  <c r="T92" i="82"/>
  <c r="T13" i="82"/>
  <c r="R59" i="82"/>
  <c r="R188" i="82"/>
  <c r="S178" i="82"/>
  <c r="Q158" i="82"/>
  <c r="Q112" i="82"/>
  <c r="O128" i="82"/>
  <c r="O31" i="82"/>
  <c r="S115" i="82"/>
  <c r="R21" i="82"/>
  <c r="T112" i="82"/>
  <c r="T66" i="82"/>
  <c r="O74" i="82"/>
  <c r="S238" i="82"/>
  <c r="Q127" i="82"/>
  <c r="T80" i="82"/>
  <c r="T127" i="82"/>
  <c r="T205" i="82"/>
  <c r="S78" i="82"/>
  <c r="T102" i="82"/>
  <c r="S13" i="82"/>
  <c r="T20" i="82"/>
  <c r="O97" i="82"/>
  <c r="S239" i="82"/>
  <c r="O103" i="82"/>
  <c r="T232" i="82"/>
  <c r="O33" i="82"/>
  <c r="P226" i="82"/>
  <c r="S42" i="82"/>
  <c r="T49" i="82"/>
  <c r="R180" i="82"/>
  <c r="R78" i="82"/>
  <c r="T163" i="82"/>
  <c r="Q73" i="82"/>
  <c r="P234" i="82"/>
  <c r="S193" i="82"/>
  <c r="Q156" i="82"/>
  <c r="O76" i="82"/>
  <c r="Q229" i="82"/>
  <c r="O189" i="82"/>
  <c r="P80" i="82"/>
  <c r="S90" i="82"/>
  <c r="Q179" i="82"/>
  <c r="S81" i="82"/>
  <c r="O167" i="82"/>
  <c r="R168" i="82"/>
  <c r="O119" i="82"/>
  <c r="T61" i="82"/>
  <c r="R124" i="82"/>
  <c r="P157" i="82"/>
  <c r="Q183" i="82"/>
  <c r="O112" i="82"/>
  <c r="O113" i="82"/>
  <c r="T57" i="82"/>
  <c r="Q210" i="82"/>
  <c r="R130" i="82"/>
  <c r="O214" i="82"/>
  <c r="T190" i="82"/>
  <c r="Q159" i="82"/>
  <c r="Q178" i="82"/>
  <c r="P195" i="82"/>
  <c r="T132" i="82"/>
  <c r="T96" i="82"/>
  <c r="T48" i="82"/>
  <c r="T216" i="82"/>
  <c r="O11" i="82"/>
  <c r="S179" i="82"/>
  <c r="O141" i="82"/>
  <c r="O216" i="82"/>
  <c r="T203" i="82"/>
  <c r="S109" i="82"/>
  <c r="P194" i="82"/>
  <c r="P69" i="82"/>
  <c r="R12" i="82"/>
  <c r="O201" i="82"/>
  <c r="P74" i="82"/>
  <c r="O94" i="82"/>
  <c r="P131" i="82"/>
  <c r="O190" i="82"/>
  <c r="S113" i="82"/>
  <c r="Q187" i="82"/>
  <c r="Q122" i="82"/>
  <c r="R122" i="82"/>
  <c r="Q202" i="82"/>
  <c r="R210" i="82"/>
  <c r="S195" i="82"/>
  <c r="T239" i="82"/>
  <c r="S82" i="82"/>
  <c r="S118" i="82"/>
  <c r="Q195" i="82"/>
  <c r="O59" i="82"/>
  <c r="Q142" i="82"/>
  <c r="R241" i="82"/>
  <c r="Q184" i="82"/>
  <c r="O100" i="82"/>
  <c r="T193" i="82"/>
  <c r="R31" i="82"/>
  <c r="P6" i="82"/>
  <c r="O227" i="82"/>
  <c r="P26" i="82"/>
  <c r="R178" i="82"/>
  <c r="S43" i="82"/>
  <c r="P84" i="82"/>
  <c r="O202" i="82"/>
  <c r="T159" i="82"/>
  <c r="Q92" i="82"/>
  <c r="O220" i="82"/>
  <c r="S48" i="82"/>
  <c r="R98" i="82"/>
  <c r="Q72" i="82"/>
  <c r="P174" i="82"/>
  <c r="P225" i="82"/>
  <c r="Q31" i="82"/>
  <c r="O50" i="82"/>
  <c r="P201" i="82"/>
  <c r="O48" i="82"/>
  <c r="T54" i="82"/>
  <c r="P129" i="82"/>
  <c r="P142" i="82"/>
  <c r="P132" i="82"/>
  <c r="R50" i="82"/>
  <c r="Q242" i="82"/>
  <c r="T89" i="82"/>
  <c r="R123" i="82"/>
  <c r="R74" i="82"/>
  <c r="S137" i="82"/>
  <c r="O210" i="82"/>
  <c r="R86" i="82"/>
  <c r="O43" i="82"/>
  <c r="Q225" i="82"/>
  <c r="S64" i="82"/>
  <c r="S77" i="82"/>
  <c r="S62" i="82"/>
  <c r="P48" i="82"/>
  <c r="Q109" i="82"/>
  <c r="T46" i="82"/>
  <c r="R115" i="82"/>
  <c r="R149" i="82"/>
  <c r="T197" i="82"/>
  <c r="O34" i="82"/>
  <c r="T64" i="82"/>
  <c r="S224" i="82"/>
  <c r="P242" i="82"/>
  <c r="P238" i="82"/>
  <c r="P101" i="82"/>
  <c r="T17" i="82"/>
  <c r="T121" i="82"/>
  <c r="S24" i="82"/>
  <c r="R225" i="82"/>
  <c r="P63" i="82"/>
  <c r="R176" i="82"/>
  <c r="O147" i="82"/>
  <c r="Q190" i="82"/>
  <c r="S30" i="82"/>
  <c r="S133" i="82"/>
  <c r="R158" i="82"/>
  <c r="Q71" i="82"/>
  <c r="T33" i="82"/>
  <c r="T97" i="82"/>
  <c r="O70" i="82"/>
  <c r="P72" i="82"/>
  <c r="O178" i="82"/>
  <c r="S142" i="82"/>
  <c r="P198" i="82"/>
  <c r="O104" i="82"/>
  <c r="R82" i="82"/>
  <c r="Q120" i="82"/>
  <c r="Q219" i="82"/>
  <c r="T19" i="82"/>
  <c r="S196" i="82"/>
  <c r="T157" i="82"/>
  <c r="S189" i="82"/>
  <c r="T240" i="82"/>
  <c r="T52" i="82"/>
  <c r="S173" i="82"/>
  <c r="R162" i="82"/>
  <c r="O38" i="82"/>
  <c r="T224" i="82"/>
  <c r="Q154" i="82"/>
  <c r="Q23" i="82"/>
  <c r="Q222" i="82"/>
  <c r="S177" i="82"/>
  <c r="AL141" i="76"/>
  <c r="AL119" i="76"/>
  <c r="AL124" i="76"/>
  <c r="AL143" i="76"/>
  <c r="AL151" i="76"/>
  <c r="AL92" i="76"/>
  <c r="AL72" i="76"/>
  <c r="AL208" i="76"/>
  <c r="AL61" i="76"/>
  <c r="AL189" i="76"/>
  <c r="AL100" i="76"/>
  <c r="AL136" i="76"/>
  <c r="AL71" i="76"/>
  <c r="AL156" i="76"/>
  <c r="AL140" i="76"/>
  <c r="AL167" i="76"/>
  <c r="AL175" i="76"/>
  <c r="AL103" i="76"/>
  <c r="AL125" i="76"/>
  <c r="AL133" i="76"/>
  <c r="AL127" i="76"/>
  <c r="AL101" i="76"/>
  <c r="AL109" i="76"/>
  <c r="AL77" i="76"/>
  <c r="AL87" i="76"/>
  <c r="AL85" i="76"/>
  <c r="AL112" i="76"/>
  <c r="AL144" i="76"/>
  <c r="AL168" i="76"/>
  <c r="AL191" i="76"/>
  <c r="AL79" i="76"/>
  <c r="AL149" i="76"/>
  <c r="AL165" i="76"/>
  <c r="AL63" i="76"/>
  <c r="AL183" i="76"/>
  <c r="AL199" i="76"/>
  <c r="AL204" i="76"/>
  <c r="AL172" i="76"/>
  <c r="AL111" i="76"/>
  <c r="AL173" i="76"/>
  <c r="AL188" i="76"/>
  <c r="AL211" i="76"/>
  <c r="AL135" i="76"/>
  <c r="AL69" i="76"/>
  <c r="AL181" i="76"/>
  <c r="AL184" i="76"/>
  <c r="AL159" i="76"/>
  <c r="AL157" i="76"/>
  <c r="AL197" i="76"/>
  <c r="AL104" i="76"/>
  <c r="AL93" i="76"/>
  <c r="AL117" i="76"/>
  <c r="AL200" i="76"/>
  <c r="AL212" i="76"/>
  <c r="O16" i="75"/>
  <c r="L27" i="81" l="1"/>
  <c r="L25" i="81"/>
  <c r="L24" i="81"/>
  <c r="L22" i="81"/>
  <c r="L20" i="81"/>
  <c r="L14" i="81"/>
  <c r="L12" i="81"/>
  <c r="G322" i="76"/>
  <c r="G242" i="76"/>
  <c r="G531" i="76"/>
  <c r="G258" i="76"/>
  <c r="G547" i="76"/>
  <c r="G563" i="76"/>
  <c r="G483" i="76"/>
  <c r="G290" i="76"/>
  <c r="G515" i="76"/>
  <c r="G306" i="76"/>
  <c r="G331" i="76"/>
  <c r="G239" i="76"/>
  <c r="G255" i="76"/>
  <c r="G287" i="76"/>
  <c r="G303" i="76"/>
  <c r="G319" i="76"/>
  <c r="G338" i="76"/>
  <c r="G380" i="76"/>
  <c r="G396" i="76"/>
  <c r="G412" i="76"/>
  <c r="G428" i="76"/>
  <c r="G524" i="76"/>
  <c r="G556" i="76"/>
  <c r="G603" i="76"/>
  <c r="G235" i="76"/>
  <c r="G251" i="76"/>
  <c r="G283" i="76"/>
  <c r="G299" i="76"/>
  <c r="G315" i="76"/>
  <c r="G332" i="76"/>
  <c r="G484" i="76"/>
  <c r="G516" i="76"/>
  <c r="G532" i="76"/>
  <c r="G548" i="76"/>
  <c r="G564" i="76"/>
  <c r="G651" i="76"/>
  <c r="G658" i="76"/>
  <c r="G654" i="76"/>
  <c r="G610" i="76"/>
  <c r="G606" i="76"/>
  <c r="G602" i="76"/>
  <c r="G598" i="76"/>
  <c r="G570" i="76"/>
  <c r="G566" i="76"/>
  <c r="G562" i="76"/>
  <c r="G558" i="76"/>
  <c r="G554" i="76"/>
  <c r="G550" i="76"/>
  <c r="G538" i="76"/>
  <c r="G534" i="76"/>
  <c r="G530" i="76"/>
  <c r="G526" i="76"/>
  <c r="G522" i="76"/>
  <c r="G518" i="76"/>
  <c r="G490" i="76"/>
  <c r="G486" i="76"/>
  <c r="G434" i="76"/>
  <c r="G430" i="76"/>
  <c r="G418" i="76"/>
  <c r="G414" i="76"/>
  <c r="G402" i="76"/>
  <c r="G398" i="76"/>
  <c r="G386" i="76"/>
  <c r="G382" i="76"/>
  <c r="G657" i="76"/>
  <c r="G653" i="76"/>
  <c r="G609" i="76"/>
  <c r="G605" i="76"/>
  <c r="G601" i="76"/>
  <c r="G597" i="76"/>
  <c r="G569" i="76"/>
  <c r="G565" i="76"/>
  <c r="G561" i="76"/>
  <c r="G557" i="76"/>
  <c r="G553" i="76"/>
  <c r="G549" i="76"/>
  <c r="G537" i="76"/>
  <c r="G533" i="76"/>
  <c r="G529" i="76"/>
  <c r="G525" i="76"/>
  <c r="G521" i="76"/>
  <c r="G517" i="76"/>
  <c r="G489" i="76"/>
  <c r="G485" i="76"/>
  <c r="G433" i="76"/>
  <c r="G429" i="76"/>
  <c r="G417" i="76"/>
  <c r="G413" i="76"/>
  <c r="G401" i="76"/>
  <c r="G397" i="76"/>
  <c r="G385" i="76"/>
  <c r="G381" i="76"/>
  <c r="G337" i="76"/>
  <c r="G333" i="76"/>
  <c r="G656" i="76"/>
  <c r="G608" i="76"/>
  <c r="G600" i="76"/>
  <c r="G568" i="76"/>
  <c r="G560" i="76"/>
  <c r="G552" i="76"/>
  <c r="G536" i="76"/>
  <c r="G528" i="76"/>
  <c r="G520" i="76"/>
  <c r="G488" i="76"/>
  <c r="G432" i="76"/>
  <c r="G416" i="76"/>
  <c r="G400" i="76"/>
  <c r="G384" i="76"/>
  <c r="G335" i="76"/>
  <c r="G321" i="76"/>
  <c r="G317" i="76"/>
  <c r="G305" i="76"/>
  <c r="G301" i="76"/>
  <c r="G289" i="76"/>
  <c r="G285" i="76"/>
  <c r="G257" i="76"/>
  <c r="G253" i="76"/>
  <c r="G241" i="76"/>
  <c r="G237" i="76"/>
  <c r="G652" i="76"/>
  <c r="G604" i="76"/>
  <c r="G655" i="76"/>
  <c r="G607" i="76"/>
  <c r="G599" i="76"/>
  <c r="G567" i="76"/>
  <c r="G559" i="76"/>
  <c r="G551" i="76"/>
  <c r="G535" i="76"/>
  <c r="G527" i="76"/>
  <c r="G519" i="76"/>
  <c r="G487" i="76"/>
  <c r="G431" i="76"/>
  <c r="G415" i="76"/>
  <c r="G399" i="76"/>
  <c r="G383" i="76"/>
  <c r="G334" i="76"/>
  <c r="G320" i="76"/>
  <c r="G316" i="76"/>
  <c r="G304" i="76"/>
  <c r="G300" i="76"/>
  <c r="G288" i="76"/>
  <c r="G284" i="76"/>
  <c r="G256" i="76"/>
  <c r="G252" i="76"/>
  <c r="G240" i="76"/>
  <c r="G236" i="76"/>
  <c r="G596" i="76"/>
  <c r="H112" i="76"/>
  <c r="H196" i="76"/>
  <c r="G196" i="76"/>
  <c r="G238" i="76"/>
  <c r="G254" i="76"/>
  <c r="G286" i="76"/>
  <c r="G302" i="76"/>
  <c r="G318" i="76"/>
  <c r="G336" i="76"/>
  <c r="G379" i="76"/>
  <c r="G395" i="76"/>
  <c r="G411" i="76"/>
  <c r="G427" i="76"/>
  <c r="G523" i="76"/>
  <c r="G555" i="76"/>
  <c r="G595" i="76"/>
  <c r="G76" i="76"/>
  <c r="G68" i="76"/>
  <c r="H140" i="76"/>
  <c r="G152" i="76"/>
  <c r="H167" i="76"/>
  <c r="H132" i="76"/>
  <c r="G132" i="76"/>
  <c r="G95" i="76"/>
  <c r="H95" i="76"/>
  <c r="G207" i="76"/>
  <c r="G176" i="76"/>
  <c r="H100" i="76"/>
  <c r="H103" i="76"/>
  <c r="G88" i="76"/>
  <c r="H159" i="76"/>
  <c r="H71" i="76"/>
  <c r="G80" i="76"/>
  <c r="G108" i="76"/>
  <c r="G120" i="76"/>
  <c r="H63" i="76"/>
  <c r="H127" i="76"/>
  <c r="H144" i="76"/>
  <c r="G164" i="76"/>
  <c r="H172" i="76"/>
  <c r="H184" i="76"/>
  <c r="H191" i="76"/>
  <c r="G203" i="76"/>
  <c r="H135" i="76"/>
  <c r="H199" i="76"/>
  <c r="G214" i="76"/>
  <c r="H72" i="76"/>
  <c r="H92" i="76"/>
  <c r="H104" i="76"/>
  <c r="H124" i="76"/>
  <c r="H136" i="76"/>
  <c r="H156" i="76"/>
  <c r="H168" i="76"/>
  <c r="H188" i="76"/>
  <c r="H200" i="76"/>
  <c r="H204" i="76"/>
  <c r="H211" i="76"/>
  <c r="G64" i="76"/>
  <c r="H79" i="76"/>
  <c r="G84" i="76"/>
  <c r="G96" i="76"/>
  <c r="H111" i="76"/>
  <c r="G116" i="76"/>
  <c r="G128" i="76"/>
  <c r="H143" i="76"/>
  <c r="G148" i="76"/>
  <c r="G160" i="76"/>
  <c r="H175" i="76"/>
  <c r="G180" i="76"/>
  <c r="G192" i="76"/>
  <c r="H212" i="76"/>
  <c r="H87" i="76"/>
  <c r="H119" i="76"/>
  <c r="H151" i="76"/>
  <c r="H183" i="76"/>
  <c r="H208" i="76"/>
  <c r="G89" i="76"/>
  <c r="H89" i="76"/>
  <c r="H102" i="76"/>
  <c r="G102" i="76"/>
  <c r="H107" i="76"/>
  <c r="G107" i="76"/>
  <c r="H134" i="76"/>
  <c r="G134" i="76"/>
  <c r="G139" i="76"/>
  <c r="H139" i="76"/>
  <c r="G185" i="76"/>
  <c r="H185" i="76"/>
  <c r="G65" i="76"/>
  <c r="H65" i="76"/>
  <c r="H78" i="76"/>
  <c r="G78" i="76"/>
  <c r="H83" i="76"/>
  <c r="G83" i="76"/>
  <c r="H110" i="76"/>
  <c r="G110" i="76"/>
  <c r="G115" i="76"/>
  <c r="H115" i="76"/>
  <c r="G161" i="76"/>
  <c r="H161" i="76"/>
  <c r="G193" i="76"/>
  <c r="H193" i="76"/>
  <c r="H62" i="76"/>
  <c r="G62" i="76"/>
  <c r="H67" i="76"/>
  <c r="G67" i="76"/>
  <c r="G81" i="76"/>
  <c r="H81" i="76"/>
  <c r="H94" i="76"/>
  <c r="G94" i="76"/>
  <c r="G99" i="76"/>
  <c r="H99" i="76"/>
  <c r="G113" i="76"/>
  <c r="H113" i="76"/>
  <c r="H126" i="76"/>
  <c r="G126" i="76"/>
  <c r="H131" i="76"/>
  <c r="G131" i="76"/>
  <c r="G145" i="76"/>
  <c r="H145" i="76"/>
  <c r="H158" i="76"/>
  <c r="G158" i="76"/>
  <c r="H163" i="76"/>
  <c r="G163" i="76"/>
  <c r="G177" i="76"/>
  <c r="H177" i="76"/>
  <c r="H190" i="76"/>
  <c r="G190" i="76"/>
  <c r="H195" i="76"/>
  <c r="G195" i="76"/>
  <c r="H70" i="76"/>
  <c r="G70" i="76"/>
  <c r="H75" i="76"/>
  <c r="G75" i="76"/>
  <c r="G121" i="76"/>
  <c r="H121" i="76"/>
  <c r="G153" i="76"/>
  <c r="H153" i="76"/>
  <c r="H166" i="76"/>
  <c r="G166" i="76"/>
  <c r="G171" i="76"/>
  <c r="H171" i="76"/>
  <c r="H198" i="76"/>
  <c r="G198" i="76"/>
  <c r="G97" i="76"/>
  <c r="H97" i="76"/>
  <c r="G129" i="76"/>
  <c r="H129" i="76"/>
  <c r="H142" i="76"/>
  <c r="G142" i="76"/>
  <c r="H147" i="76"/>
  <c r="G147" i="76"/>
  <c r="H174" i="76"/>
  <c r="G174" i="76"/>
  <c r="H179" i="76"/>
  <c r="G179" i="76"/>
  <c r="G73" i="76"/>
  <c r="H73" i="76"/>
  <c r="H86" i="76"/>
  <c r="G86" i="76"/>
  <c r="H91" i="76"/>
  <c r="G91" i="76"/>
  <c r="G105" i="76"/>
  <c r="H105" i="76"/>
  <c r="H118" i="76"/>
  <c r="G118" i="76"/>
  <c r="H123" i="76"/>
  <c r="G123" i="76"/>
  <c r="G137" i="76"/>
  <c r="H137" i="76"/>
  <c r="H150" i="76"/>
  <c r="G150" i="76"/>
  <c r="G155" i="76"/>
  <c r="H155" i="76"/>
  <c r="G169" i="76"/>
  <c r="H169" i="76"/>
  <c r="H182" i="76"/>
  <c r="G182" i="76"/>
  <c r="G187" i="76"/>
  <c r="H187" i="76"/>
  <c r="G201" i="76"/>
  <c r="H201" i="76"/>
  <c r="G209" i="76"/>
  <c r="H209" i="76"/>
  <c r="G202" i="76"/>
  <c r="G205" i="76"/>
  <c r="H205" i="76"/>
  <c r="G213" i="76"/>
  <c r="H213" i="76"/>
  <c r="G66" i="76"/>
  <c r="H69" i="76"/>
  <c r="G74" i="76"/>
  <c r="H77" i="76"/>
  <c r="G82" i="76"/>
  <c r="H85" i="76"/>
  <c r="G90" i="76"/>
  <c r="H93" i="76"/>
  <c r="G98" i="76"/>
  <c r="H101" i="76"/>
  <c r="G106" i="76"/>
  <c r="H109" i="76"/>
  <c r="G114" i="76"/>
  <c r="H117" i="76"/>
  <c r="G122" i="76"/>
  <c r="H125" i="76"/>
  <c r="G130" i="76"/>
  <c r="H133" i="76"/>
  <c r="G138" i="76"/>
  <c r="H141" i="76"/>
  <c r="G146" i="76"/>
  <c r="H149" i="76"/>
  <c r="G154" i="76"/>
  <c r="H157" i="76"/>
  <c r="G162" i="76"/>
  <c r="H165" i="76"/>
  <c r="G170" i="76"/>
  <c r="H173" i="76"/>
  <c r="G178" i="76"/>
  <c r="H181" i="76"/>
  <c r="G186" i="76"/>
  <c r="H189" i="76"/>
  <c r="G194" i="76"/>
  <c r="H197" i="76"/>
  <c r="G206" i="76"/>
  <c r="G210" i="76"/>
  <c r="D51" i="75"/>
  <c r="AL552" i="76"/>
  <c r="AL596" i="76"/>
  <c r="AL658" i="76"/>
  <c r="AL556" i="76"/>
  <c r="AL94" i="76"/>
  <c r="AL398" i="76"/>
  <c r="AL102" i="76"/>
  <c r="AL176" i="76"/>
  <c r="AL75" i="76"/>
  <c r="AL235" i="76"/>
  <c r="AL603" i="76"/>
  <c r="AL657" i="76"/>
  <c r="AL202" i="76"/>
  <c r="AL536" i="76"/>
  <c r="AL608" i="76"/>
  <c r="AL147" i="76"/>
  <c r="AL239" i="76"/>
  <c r="AL418" i="76"/>
  <c r="AL531" i="76"/>
  <c r="AL105" i="76"/>
  <c r="AL488" i="76"/>
  <c r="AL524" i="76"/>
  <c r="AL549" i="76"/>
  <c r="AL397" i="76"/>
  <c r="AL237" i="76"/>
  <c r="AL334" i="76"/>
  <c r="AL254" i="76"/>
  <c r="AL205" i="76"/>
  <c r="AL86" i="76"/>
  <c r="AL174" i="76"/>
  <c r="AL128" i="76"/>
  <c r="AL413" i="76"/>
  <c r="AL146" i="76"/>
  <c r="AL115" i="76"/>
  <c r="AL565" i="76"/>
  <c r="AL315" i="76"/>
  <c r="AL563" i="76"/>
  <c r="AL113" i="76"/>
  <c r="AL80" i="76"/>
  <c r="AL532" i="76"/>
  <c r="AL335" i="76"/>
  <c r="AL161" i="76"/>
  <c r="AL110" i="76"/>
  <c r="AL108" i="76"/>
  <c r="AL417" i="76"/>
  <c r="AL609" i="76"/>
  <c r="AL598" i="76"/>
  <c r="AL178" i="76"/>
  <c r="AL610" i="76"/>
  <c r="AL396" i="76"/>
  <c r="AL430" i="76"/>
  <c r="AL384" i="76"/>
  <c r="AL395" i="76"/>
  <c r="AL597" i="76"/>
  <c r="AL431" i="76"/>
  <c r="AL160" i="76"/>
  <c r="AL214" i="76"/>
  <c r="AL304" i="76"/>
  <c r="AL242" i="76"/>
  <c r="AL132" i="76"/>
  <c r="AL379" i="76"/>
  <c r="AL321" i="76"/>
  <c r="AL78" i="76"/>
  <c r="AL99" i="76"/>
  <c r="AL66" i="76"/>
  <c r="AL522" i="76"/>
  <c r="AL68" i="76"/>
  <c r="AL126" i="76"/>
  <c r="AL301" i="76"/>
  <c r="AL527" i="76"/>
  <c r="AL382" i="76"/>
  <c r="AL170" i="76"/>
  <c r="AL533" i="76"/>
  <c r="AL547" i="76"/>
  <c r="AL385" i="76"/>
  <c r="AL526" i="76"/>
  <c r="AL550" i="76"/>
  <c r="AL107" i="76"/>
  <c r="AL81" i="76"/>
  <c r="AL73" i="76"/>
  <c r="AL555" i="76"/>
  <c r="AL336" i="76"/>
  <c r="AL518" i="76"/>
  <c r="AL604" i="76"/>
  <c r="AL258" i="76"/>
  <c r="AL528" i="76"/>
  <c r="AL599" i="76"/>
  <c r="AL252" i="76"/>
  <c r="AL74" i="76"/>
  <c r="AL290" i="76"/>
  <c r="AL286" i="76"/>
  <c r="AL316" i="76"/>
  <c r="AL179" i="76"/>
  <c r="AL595" i="76"/>
  <c r="AL195" i="76"/>
  <c r="AL98" i="76"/>
  <c r="AL300" i="76"/>
  <c r="AL551" i="76"/>
  <c r="AL166" i="76"/>
  <c r="AL654" i="76"/>
  <c r="AL138" i="76"/>
  <c r="AL97" i="76"/>
  <c r="AL380" i="76"/>
  <c r="AL114" i="76"/>
  <c r="AL332" i="76"/>
  <c r="AL285" i="76"/>
  <c r="AL318" i="76"/>
  <c r="AL564" i="76"/>
  <c r="AL67" i="76"/>
  <c r="AL251" i="76"/>
  <c r="AL187" i="76"/>
  <c r="AL192" i="76"/>
  <c r="AL517" i="76"/>
  <c r="AL306" i="76"/>
  <c r="AL568" i="76"/>
  <c r="AL525" i="76"/>
  <c r="AL554" i="76"/>
  <c r="AL256" i="76"/>
  <c r="AL186" i="76"/>
  <c r="AL90" i="76"/>
  <c r="AL516" i="76"/>
  <c r="AL400" i="76"/>
  <c r="AL209" i="76"/>
  <c r="AL163" i="76"/>
  <c r="AL317" i="76"/>
  <c r="AL432" i="76"/>
  <c r="AL303" i="76"/>
  <c r="AL489" i="76"/>
  <c r="AL253" i="76"/>
  <c r="AL401" i="76"/>
  <c r="AL562" i="76"/>
  <c r="AL560" i="76"/>
  <c r="AL415" i="76"/>
  <c r="AL534" i="76"/>
  <c r="AL333" i="76"/>
  <c r="AL429" i="76"/>
  <c r="AL76" i="76"/>
  <c r="AL411" i="76"/>
  <c r="AL487" i="76"/>
  <c r="AL566" i="76"/>
  <c r="AL203" i="76"/>
  <c r="AL519" i="76"/>
  <c r="AL89" i="76"/>
  <c r="AL289" i="76"/>
  <c r="AL155" i="76"/>
  <c r="AL322" i="76"/>
  <c r="AL96" i="76"/>
  <c r="AL190" i="76"/>
  <c r="AL236" i="76"/>
  <c r="AL206" i="76"/>
  <c r="AL121" i="76"/>
  <c r="AL305" i="76"/>
  <c r="AL238" i="76"/>
  <c r="AL201" i="76"/>
  <c r="AL521" i="76"/>
  <c r="AL485" i="76"/>
  <c r="AL150" i="76"/>
  <c r="AL483" i="76"/>
  <c r="AL652" i="76"/>
  <c r="AL283" i="76"/>
  <c r="AL82" i="76"/>
  <c r="AL653" i="76"/>
  <c r="AL299" i="76"/>
  <c r="AL241" i="76"/>
  <c r="AL255" i="76"/>
  <c r="AL185" i="76"/>
  <c r="AL402" i="76"/>
  <c r="AL605" i="76"/>
  <c r="AL399" i="76"/>
  <c r="AL601" i="76"/>
  <c r="AL320" i="76"/>
  <c r="AL537" i="76"/>
  <c r="AL116" i="76"/>
  <c r="AL414" i="76"/>
  <c r="AL84" i="76"/>
  <c r="AL412" i="76"/>
  <c r="AL198" i="76"/>
  <c r="AL538" i="76"/>
  <c r="AL257" i="76"/>
  <c r="AL607" i="76"/>
  <c r="AL153" i="76"/>
  <c r="AL381" i="76"/>
  <c r="AL490" i="76"/>
  <c r="AL427" i="76"/>
  <c r="AL213" i="76"/>
  <c r="AL548" i="76"/>
  <c r="AL171" i="76"/>
  <c r="AL523" i="76"/>
  <c r="AL600" i="76"/>
  <c r="AL64" i="76"/>
  <c r="AL287" i="76"/>
  <c r="AL210" i="76"/>
  <c r="AL193" i="76"/>
  <c r="AL120" i="76"/>
  <c r="AL177" i="76"/>
  <c r="AL62" i="76"/>
  <c r="AL486" i="76"/>
  <c r="AL656" i="76"/>
  <c r="AL118" i="76"/>
  <c r="AL194" i="76"/>
  <c r="AL137" i="76"/>
  <c r="AL553" i="76"/>
  <c r="AL433" i="76"/>
  <c r="AL484" i="76"/>
  <c r="AL148" i="76"/>
  <c r="AL602" i="76"/>
  <c r="AL106" i="76"/>
  <c r="AL65" i="76"/>
  <c r="AL91" i="76"/>
  <c r="AL88" i="76"/>
  <c r="AL386" i="76"/>
  <c r="AL152" i="76"/>
  <c r="AL83" i="76"/>
  <c r="AL123" i="76"/>
  <c r="AL559" i="76"/>
  <c r="AL561" i="76"/>
  <c r="AL207" i="76"/>
  <c r="AL139" i="76"/>
  <c r="AL131" i="76"/>
  <c r="AL530" i="76"/>
  <c r="AL95" i="76"/>
  <c r="AL567" i="76"/>
  <c r="AL122" i="76"/>
  <c r="AL428" i="76"/>
  <c r="AL162" i="76"/>
  <c r="AL569" i="76"/>
  <c r="AL169" i="76"/>
  <c r="AL558" i="76"/>
  <c r="AL570" i="76"/>
  <c r="AL383" i="76"/>
  <c r="AL520" i="76"/>
  <c r="AL319" i="76"/>
  <c r="AL145" i="76"/>
  <c r="AL129" i="76"/>
  <c r="AL240" i="76"/>
  <c r="AL284" i="76"/>
  <c r="AL302" i="76"/>
  <c r="AL557" i="76"/>
  <c r="AL182" i="76"/>
  <c r="AL164" i="76"/>
  <c r="AL337" i="76"/>
  <c r="AL130" i="76"/>
  <c r="AL434" i="76"/>
  <c r="AL158" i="76"/>
  <c r="AL416" i="76"/>
  <c r="AL606" i="76"/>
  <c r="AL180" i="76"/>
  <c r="AL535" i="76"/>
  <c r="AL142" i="76"/>
  <c r="AL529" i="76"/>
  <c r="AL196" i="76"/>
  <c r="AL338" i="76"/>
  <c r="AL331" i="76"/>
  <c r="AL70" i="76"/>
  <c r="AL515" i="76"/>
  <c r="AL655" i="76"/>
  <c r="AL134" i="76"/>
  <c r="AL154" i="76"/>
  <c r="AL288" i="76"/>
  <c r="AL651" i="76"/>
  <c r="P16" i="75"/>
  <c r="G313" i="76" l="1"/>
  <c r="G372" i="76"/>
  <c r="G358" i="76"/>
  <c r="G293" i="76"/>
  <c r="G266" i="76"/>
  <c r="G370" i="76"/>
  <c r="G584" i="76"/>
  <c r="G511" i="76"/>
  <c r="G626" i="76"/>
  <c r="G223" i="76"/>
  <c r="G343" i="76"/>
  <c r="G245" i="76"/>
  <c r="G389" i="76"/>
  <c r="G222" i="76"/>
  <c r="G636" i="76"/>
  <c r="G581" i="76"/>
  <c r="G491" i="76"/>
  <c r="G292" i="76"/>
  <c r="G631" i="76"/>
  <c r="G582" i="76"/>
  <c r="G357" i="76"/>
  <c r="G619" i="76"/>
  <c r="G580" i="76"/>
  <c r="G308" i="76"/>
  <c r="G373" i="76"/>
  <c r="G260" i="76"/>
  <c r="G376" i="76"/>
  <c r="G646" i="76"/>
  <c r="G614" i="76"/>
  <c r="G613" i="76"/>
  <c r="G250" i="76"/>
  <c r="G244" i="76"/>
  <c r="G282" i="76"/>
  <c r="G275" i="76"/>
  <c r="G276" i="76"/>
  <c r="G410" i="76"/>
  <c r="G404" i="76"/>
  <c r="G405" i="76"/>
  <c r="G408" i="76"/>
  <c r="G407" i="76"/>
  <c r="G406" i="76"/>
  <c r="G326" i="76"/>
  <c r="G324" i="76"/>
  <c r="G325" i="76"/>
  <c r="G466" i="76"/>
  <c r="G460" i="76"/>
  <c r="G461" i="76"/>
  <c r="G459" i="76"/>
  <c r="G277" i="76"/>
  <c r="G342" i="76"/>
  <c r="G341" i="76"/>
  <c r="G346" i="76"/>
  <c r="G344" i="76"/>
  <c r="G269" i="76"/>
  <c r="G271" i="76"/>
  <c r="G424" i="76"/>
  <c r="G421" i="76"/>
  <c r="G392" i="76"/>
  <c r="G390" i="76"/>
  <c r="G243" i="76"/>
  <c r="G422" i="76"/>
  <c r="G363" i="76"/>
  <c r="G375" i="76"/>
  <c r="G309" i="76"/>
  <c r="G629" i="76"/>
  <c r="G644" i="76"/>
  <c r="G261" i="76"/>
  <c r="G632" i="76"/>
  <c r="G645" i="76"/>
  <c r="G374" i="76"/>
  <c r="G630" i="76"/>
  <c r="G307" i="76"/>
  <c r="G661" i="76"/>
  <c r="G664" i="76"/>
  <c r="G662" i="76"/>
  <c r="G663" i="76"/>
  <c r="G666" i="76"/>
  <c r="G665" i="76"/>
  <c r="G660" i="76"/>
  <c r="G451" i="76"/>
  <c r="G453" i="76"/>
  <c r="G456" i="76"/>
  <c r="G455" i="76"/>
  <c r="G454" i="76"/>
  <c r="G452" i="76"/>
  <c r="G458" i="76"/>
  <c r="G457" i="76"/>
  <c r="G467" i="76"/>
  <c r="G468" i="76"/>
  <c r="G472" i="76"/>
  <c r="G471" i="76"/>
  <c r="G474" i="76"/>
  <c r="G473" i="76"/>
  <c r="G470" i="76"/>
  <c r="G469" i="76"/>
  <c r="G435" i="76"/>
  <c r="G440" i="76"/>
  <c r="G436" i="76"/>
  <c r="G442" i="76"/>
  <c r="G441" i="76"/>
  <c r="G438" i="76"/>
  <c r="G437" i="76"/>
  <c r="G439" i="76"/>
  <c r="G499" i="76"/>
  <c r="G502" i="76"/>
  <c r="G501" i="76"/>
  <c r="G504" i="76"/>
  <c r="G503" i="76"/>
  <c r="G500" i="76"/>
  <c r="G506" i="76"/>
  <c r="G505" i="76"/>
  <c r="G227" i="76"/>
  <c r="G234" i="76"/>
  <c r="G230" i="76"/>
  <c r="G229" i="76"/>
  <c r="G231" i="76"/>
  <c r="G233" i="76"/>
  <c r="G232" i="76"/>
  <c r="G659" i="76"/>
  <c r="G228" i="76"/>
  <c r="G514" i="76"/>
  <c r="G513" i="76"/>
  <c r="G507" i="76"/>
  <c r="G510" i="76"/>
  <c r="G509" i="76"/>
  <c r="G508" i="76"/>
  <c r="G512" i="76"/>
  <c r="G355" i="76"/>
  <c r="G298" i="76"/>
  <c r="G627" i="76"/>
  <c r="G539" i="76"/>
  <c r="G475" i="76"/>
  <c r="G347" i="76"/>
  <c r="G310" i="76"/>
  <c r="G278" i="76"/>
  <c r="G246" i="76"/>
  <c r="G248" i="76"/>
  <c r="G264" i="76"/>
  <c r="G280" i="76"/>
  <c r="G296" i="76"/>
  <c r="G312" i="76"/>
  <c r="G328" i="76"/>
  <c r="G351" i="76"/>
  <c r="G447" i="76"/>
  <c r="G479" i="76"/>
  <c r="G543" i="76"/>
  <c r="G575" i="76"/>
  <c r="G639" i="76"/>
  <c r="G588" i="76"/>
  <c r="G249" i="76"/>
  <c r="G265" i="76"/>
  <c r="G281" i="76"/>
  <c r="G297" i="76"/>
  <c r="G330" i="76"/>
  <c r="G352" i="76"/>
  <c r="G448" i="76"/>
  <c r="G480" i="76"/>
  <c r="G544" i="76"/>
  <c r="G576" i="76"/>
  <c r="G640" i="76"/>
  <c r="G329" i="76"/>
  <c r="G345" i="76"/>
  <c r="G361" i="76"/>
  <c r="G377" i="76"/>
  <c r="G393" i="76"/>
  <c r="G409" i="76"/>
  <c r="G425" i="76"/>
  <c r="G585" i="76"/>
  <c r="G617" i="76"/>
  <c r="G633" i="76"/>
  <c r="G649" i="76"/>
  <c r="G362" i="76"/>
  <c r="G378" i="76"/>
  <c r="G394" i="76"/>
  <c r="G426" i="76"/>
  <c r="G586" i="76"/>
  <c r="G618" i="76"/>
  <c r="G634" i="76"/>
  <c r="G650" i="76"/>
  <c r="G587" i="76"/>
  <c r="G388" i="76"/>
  <c r="G267" i="76"/>
  <c r="G572" i="76"/>
  <c r="G444" i="76"/>
  <c r="G327" i="76"/>
  <c r="G295" i="76"/>
  <c r="G263" i="76"/>
  <c r="G270" i="76"/>
  <c r="G612" i="76"/>
  <c r="G220" i="76"/>
  <c r="G268" i="76"/>
  <c r="G359" i="76"/>
  <c r="G391" i="76"/>
  <c r="G423" i="76"/>
  <c r="G583" i="76"/>
  <c r="G615" i="76"/>
  <c r="G647" i="76"/>
  <c r="G221" i="76"/>
  <c r="G360" i="76"/>
  <c r="G616" i="76"/>
  <c r="G648" i="76"/>
  <c r="G349" i="76"/>
  <c r="G365" i="76"/>
  <c r="G445" i="76"/>
  <c r="G477" i="76"/>
  <c r="G493" i="76"/>
  <c r="G541" i="76"/>
  <c r="G573" i="76"/>
  <c r="G589" i="76"/>
  <c r="G621" i="76"/>
  <c r="G637" i="76"/>
  <c r="G350" i="76"/>
  <c r="G366" i="76"/>
  <c r="G446" i="76"/>
  <c r="G462" i="76"/>
  <c r="G478" i="76"/>
  <c r="G494" i="76"/>
  <c r="G542" i="76"/>
  <c r="G574" i="76"/>
  <c r="G590" i="76"/>
  <c r="G622" i="76"/>
  <c r="G638" i="76"/>
  <c r="G323" i="76"/>
  <c r="G291" i="76"/>
  <c r="G259" i="76"/>
  <c r="G643" i="76"/>
  <c r="G492" i="76"/>
  <c r="G364" i="76"/>
  <c r="G314" i="76"/>
  <c r="G371" i="76"/>
  <c r="G219" i="76"/>
  <c r="G226" i="76"/>
  <c r="G579" i="76"/>
  <c r="G274" i="76"/>
  <c r="G419" i="76"/>
  <c r="G387" i="76"/>
  <c r="G403" i="76"/>
  <c r="G571" i="76"/>
  <c r="G443" i="76"/>
  <c r="G294" i="76"/>
  <c r="G262" i="76"/>
  <c r="G628" i="76"/>
  <c r="G224" i="76"/>
  <c r="G272" i="76"/>
  <c r="G339" i="76"/>
  <c r="G367" i="76"/>
  <c r="G463" i="76"/>
  <c r="G495" i="76"/>
  <c r="G591" i="76"/>
  <c r="G623" i="76"/>
  <c r="G620" i="76"/>
  <c r="G225" i="76"/>
  <c r="G273" i="76"/>
  <c r="G340" i="76"/>
  <c r="G368" i="76"/>
  <c r="G464" i="76"/>
  <c r="G496" i="76"/>
  <c r="G592" i="76"/>
  <c r="G624" i="76"/>
  <c r="G353" i="76"/>
  <c r="G369" i="76"/>
  <c r="G449" i="76"/>
  <c r="G465" i="76"/>
  <c r="G481" i="76"/>
  <c r="G497" i="76"/>
  <c r="G545" i="76"/>
  <c r="G577" i="76"/>
  <c r="G593" i="76"/>
  <c r="G625" i="76"/>
  <c r="G641" i="76"/>
  <c r="G354" i="76"/>
  <c r="G450" i="76"/>
  <c r="G482" i="76"/>
  <c r="G498" i="76"/>
  <c r="G546" i="76"/>
  <c r="G578" i="76"/>
  <c r="G594" i="76"/>
  <c r="G642" i="76"/>
  <c r="G420" i="76"/>
  <c r="G356" i="76"/>
  <c r="G611" i="76"/>
  <c r="G540" i="76"/>
  <c r="G476" i="76"/>
  <c r="G348" i="76"/>
  <c r="G311" i="76"/>
  <c r="G279" i="76"/>
  <c r="G247" i="76"/>
  <c r="G635" i="76"/>
  <c r="K45" i="75"/>
  <c r="K41" i="75"/>
  <c r="K37" i="75"/>
  <c r="K36" i="75"/>
  <c r="K30" i="75"/>
  <c r="K29" i="75"/>
  <c r="K25" i="75"/>
  <c r="K21" i="75"/>
  <c r="K17" i="75"/>
  <c r="K50" i="75"/>
  <c r="K24" i="75"/>
  <c r="K35" i="75"/>
  <c r="K20" i="75"/>
  <c r="K43" i="75"/>
  <c r="K23" i="75"/>
  <c r="K48" i="75"/>
  <c r="K46" i="75"/>
  <c r="K39" i="75"/>
  <c r="K34" i="75"/>
  <c r="K31" i="75"/>
  <c r="K28" i="75"/>
  <c r="K26" i="75"/>
  <c r="K19" i="75"/>
  <c r="K51" i="75"/>
  <c r="K44" i="75"/>
  <c r="K42" i="75"/>
  <c r="K22" i="75"/>
  <c r="K49" i="75"/>
  <c r="K47" i="75"/>
  <c r="K40" i="75"/>
  <c r="K38" i="75"/>
  <c r="K32" i="75"/>
  <c r="K27" i="75"/>
  <c r="K18" i="75"/>
  <c r="K33" i="75"/>
  <c r="AL571" i="76"/>
  <c r="AL638" i="76"/>
  <c r="AL341" i="76"/>
  <c r="AL440" i="76"/>
  <c r="AL263" i="76"/>
  <c r="AL448" i="76"/>
  <c r="AL363" i="76"/>
  <c r="AL296" i="76"/>
  <c r="AL422" i="76"/>
  <c r="AL499" i="76"/>
  <c r="AL278" i="76"/>
  <c r="AL368" i="76"/>
  <c r="AL267" i="76"/>
  <c r="AL542" i="76"/>
  <c r="AL295" i="76"/>
  <c r="AL279" i="76"/>
  <c r="AL392" i="76"/>
  <c r="AL357" i="76"/>
  <c r="AL466" i="76"/>
  <c r="AL622" i="76"/>
  <c r="AL250" i="76"/>
  <c r="AL308" i="76"/>
  <c r="AL373" i="76"/>
  <c r="AL424" i="76"/>
  <c r="AL473" i="76"/>
  <c r="AL268" i="76"/>
  <c r="AL451" i="76"/>
  <c r="AL394" i="76"/>
  <c r="AL231" i="76"/>
  <c r="AL445" i="76"/>
  <c r="AL444" i="76"/>
  <c r="AL513" i="76"/>
  <c r="AL539" i="76"/>
  <c r="AL576" i="76"/>
  <c r="AL272" i="76"/>
  <c r="AL393" i="76"/>
  <c r="AL506" i="76"/>
  <c r="AL350" i="76"/>
  <c r="AL351" i="76"/>
  <c r="AL372" i="76"/>
  <c r="AL541" i="76"/>
  <c r="AL639" i="76"/>
  <c r="AL355" i="76"/>
  <c r="AL234" i="76"/>
  <c r="AL509" i="76"/>
  <c r="AL586" i="76"/>
  <c r="AL367" i="76"/>
  <c r="AL420" i="76"/>
  <c r="AL665" i="76"/>
  <c r="AL666" i="76"/>
  <c r="AL419" i="76"/>
  <c r="AL477" i="76"/>
  <c r="AL453" i="76"/>
  <c r="AL635" i="76"/>
  <c r="AL495" i="76"/>
  <c r="AL340" i="76"/>
  <c r="AL226" i="76"/>
  <c r="AL616" i="76"/>
  <c r="AL452" i="76"/>
  <c r="AL649" i="76"/>
  <c r="AL582" i="76"/>
  <c r="AL612" i="76"/>
  <c r="AL343" i="76"/>
  <c r="AL457" i="76"/>
  <c r="AL353" i="76"/>
  <c r="AL271" i="76"/>
  <c r="AL371" i="76"/>
  <c r="AL312" i="76"/>
  <c r="AL244" i="76"/>
  <c r="AL388" i="76"/>
  <c r="AL574" i="76"/>
  <c r="AL282" i="76"/>
  <c r="AL450" i="76"/>
  <c r="AL650" i="76"/>
  <c r="AL387" i="76"/>
  <c r="AL294" i="76"/>
  <c r="AL478" i="76"/>
  <c r="AL347" i="76"/>
  <c r="AL437" i="76"/>
  <c r="AL641" i="76"/>
  <c r="AL245" i="76"/>
  <c r="AL246" i="76"/>
  <c r="AL281" i="76"/>
  <c r="AL546" i="76"/>
  <c r="AL249" i="76"/>
  <c r="AL631" i="76"/>
  <c r="AL391" i="76"/>
  <c r="AL643" i="76"/>
  <c r="AL620" i="76"/>
  <c r="AL590" i="76"/>
  <c r="AL615" i="76"/>
  <c r="AL512" i="76"/>
  <c r="AL646" i="76"/>
  <c r="AL274" i="76"/>
  <c r="AL443" i="76"/>
  <c r="AL342" i="76"/>
  <c r="AL291" i="76"/>
  <c r="AL645" i="76"/>
  <c r="AL261" i="76"/>
  <c r="AL358" i="76"/>
  <c r="AL325" i="76"/>
  <c r="AL309" i="76"/>
  <c r="AL225" i="76"/>
  <c r="AL277" i="76"/>
  <c r="AL221" i="76"/>
  <c r="AL459" i="76"/>
  <c r="AL508" i="76"/>
  <c r="AL220" i="76"/>
  <c r="AL310" i="76"/>
  <c r="AL618" i="76"/>
  <c r="AL475" i="76"/>
  <c r="AL632" i="76"/>
  <c r="AL492" i="76"/>
  <c r="AL362" i="76"/>
  <c r="AL472" i="76"/>
  <c r="AL628" i="76"/>
  <c r="AL504" i="76"/>
  <c r="AL423" i="76"/>
  <c r="AL376" i="76"/>
  <c r="AL273" i="76"/>
  <c r="AL438" i="76"/>
  <c r="AL496" i="76"/>
  <c r="AL243" i="76"/>
  <c r="AL405" i="76"/>
  <c r="AL264" i="76"/>
  <c r="AL500" i="76"/>
  <c r="AL346" i="76"/>
  <c r="AL390" i="76"/>
  <c r="AL426" i="76"/>
  <c r="AL617" i="76"/>
  <c r="AL471" i="76"/>
  <c r="AL219" i="76"/>
  <c r="AL580" i="76"/>
  <c r="AL634" i="76"/>
  <c r="AL462" i="76"/>
  <c r="AL494" i="76"/>
  <c r="AL498" i="76"/>
  <c r="AL446" i="76"/>
  <c r="AL270" i="76"/>
  <c r="AL233" i="76"/>
  <c r="AL625" i="76"/>
  <c r="AL637" i="76"/>
  <c r="AL330" i="76"/>
  <c r="AL640" i="76"/>
  <c r="AL407" i="76"/>
  <c r="AL461" i="76"/>
  <c r="AL611" i="76"/>
  <c r="AL589" i="76"/>
  <c r="AL467" i="76"/>
  <c r="AL464" i="76"/>
  <c r="AL345" i="76"/>
  <c r="AL276" i="76"/>
  <c r="AL514" i="76"/>
  <c r="AL592" i="76"/>
  <c r="AL269" i="76"/>
  <c r="AL591" i="76"/>
  <c r="AL505" i="76"/>
  <c r="AL247" i="76"/>
  <c r="AL324" i="76"/>
  <c r="AL456" i="76"/>
  <c r="AL260" i="76"/>
  <c r="AL359" i="76"/>
  <c r="AL259" i="76"/>
  <c r="AL662" i="76"/>
  <c r="AL463" i="76"/>
  <c r="AL262" i="76"/>
  <c r="AL403" i="76"/>
  <c r="AL265" i="76"/>
  <c r="AL621" i="76"/>
  <c r="AL406" i="76"/>
  <c r="AL584" i="76"/>
  <c r="AL458" i="76"/>
  <c r="AL594" i="76"/>
  <c r="AL352" i="76"/>
  <c r="AL619" i="76"/>
  <c r="AL491" i="76"/>
  <c r="AL404" i="76"/>
  <c r="AL344" i="76"/>
  <c r="AL544" i="76"/>
  <c r="AL378" i="76"/>
  <c r="AL436" i="76"/>
  <c r="AL633" i="76"/>
  <c r="AL349" i="76"/>
  <c r="AL455" i="76"/>
  <c r="AL510" i="76"/>
  <c r="AL266" i="76"/>
  <c r="AL468" i="76"/>
  <c r="AL573" i="76"/>
  <c r="AL280" i="76"/>
  <c r="AL248" i="76"/>
  <c r="AL229" i="76"/>
  <c r="AL441" i="76"/>
  <c r="AL314" i="76"/>
  <c r="AL460" i="76"/>
  <c r="AL581" i="76"/>
  <c r="AL454" i="76"/>
  <c r="AL579" i="76"/>
  <c r="AL661" i="76"/>
  <c r="AL447" i="76"/>
  <c r="AL614" i="76"/>
  <c r="AL479" i="76"/>
  <c r="AL587" i="76"/>
  <c r="AL623" i="76"/>
  <c r="AL476" i="76"/>
  <c r="AL329" i="76"/>
  <c r="AL409" i="76"/>
  <c r="AL636" i="76"/>
  <c r="AL572" i="76"/>
  <c r="AL503" i="76"/>
  <c r="AL408" i="76"/>
  <c r="AL298" i="76"/>
  <c r="AL326" i="76"/>
  <c r="AL297" i="76"/>
  <c r="AL377" i="76"/>
  <c r="AL469" i="76"/>
  <c r="AL647" i="76"/>
  <c r="AL663" i="76"/>
  <c r="AL364" i="76"/>
  <c r="AL442" i="76"/>
  <c r="AL348" i="76"/>
  <c r="AL354" i="76"/>
  <c r="AL232" i="76"/>
  <c r="AL644" i="76"/>
  <c r="AL511" i="76"/>
  <c r="AL292" i="76"/>
  <c r="AL545" i="76"/>
  <c r="AL360" i="76"/>
  <c r="AL642" i="76"/>
  <c r="AL293" i="76"/>
  <c r="AL230" i="76"/>
  <c r="AL493" i="76"/>
  <c r="AL588" i="76"/>
  <c r="AL660" i="76"/>
  <c r="AL275" i="76"/>
  <c r="AL323" i="76"/>
  <c r="AL365" i="76"/>
  <c r="AL624" i="76"/>
  <c r="AL613" i="76"/>
  <c r="AL543" i="76"/>
  <c r="AL421" i="76"/>
  <c r="AL311" i="76"/>
  <c r="AL648" i="76"/>
  <c r="AL578" i="76"/>
  <c r="AL585" i="76"/>
  <c r="AL497" i="76"/>
  <c r="AL439" i="76"/>
  <c r="AL361" i="76"/>
  <c r="AL482" i="76"/>
  <c r="AL480" i="76"/>
  <c r="AL369" i="76"/>
  <c r="AL339" i="76"/>
  <c r="AL474" i="76"/>
  <c r="AL481" i="76"/>
  <c r="AL593" i="76"/>
  <c r="AL410" i="76"/>
  <c r="AL366" i="76"/>
  <c r="AL664" i="76"/>
  <c r="AL540" i="76"/>
  <c r="AL223" i="76"/>
  <c r="AL328" i="76"/>
  <c r="AL626" i="76"/>
  <c r="AL375" i="76"/>
  <c r="AL313" i="76"/>
  <c r="AL425" i="76"/>
  <c r="AL374" i="76"/>
  <c r="AL449" i="76"/>
  <c r="AL629" i="76"/>
  <c r="AL583" i="76"/>
  <c r="AL224" i="76"/>
  <c r="AL389" i="76"/>
  <c r="AL307" i="76"/>
  <c r="AL501" i="76"/>
  <c r="AL435" i="76"/>
  <c r="AL627" i="76"/>
  <c r="AL575" i="76"/>
  <c r="AL577" i="76"/>
  <c r="AL370" i="76"/>
  <c r="AL222" i="76"/>
  <c r="AL356" i="76"/>
  <c r="AL228" i="76"/>
  <c r="AL630" i="76"/>
  <c r="AL227" i="76"/>
  <c r="AL659" i="76"/>
  <c r="AL507" i="76"/>
  <c r="AL502" i="76"/>
  <c r="AL465" i="76"/>
  <c r="AL327" i="76"/>
  <c r="AL470" i="76"/>
  <c r="O29" i="75"/>
  <c r="O26" i="75"/>
  <c r="O31" i="75"/>
  <c r="O24" i="75"/>
  <c r="O22" i="75"/>
  <c r="O21" i="75"/>
  <c r="O49" i="75"/>
  <c r="O17" i="75"/>
  <c r="O47" i="75"/>
  <c r="O50" i="75"/>
  <c r="O42" i="75"/>
  <c r="O20" i="75"/>
  <c r="O38" i="75"/>
  <c r="O35" i="75"/>
  <c r="O32" i="75"/>
  <c r="O46" i="75"/>
  <c r="O40" i="75"/>
  <c r="O34" i="75"/>
  <c r="O48" i="75"/>
  <c r="O28" i="75"/>
  <c r="O41" i="75"/>
  <c r="O39" i="75"/>
  <c r="O18" i="75"/>
  <c r="O25" i="75"/>
  <c r="O19" i="75"/>
  <c r="O36" i="75"/>
  <c r="O51" i="75"/>
  <c r="O30" i="75"/>
  <c r="O44" i="75"/>
  <c r="O23" i="75"/>
  <c r="O27" i="75"/>
  <c r="O43" i="75"/>
  <c r="O37" i="75"/>
  <c r="O33" i="75"/>
  <c r="O45" i="75"/>
  <c r="P35" i="75"/>
  <c r="T1817" i="74" l="1"/>
  <c r="S1817" i="74"/>
  <c r="R1817" i="74"/>
  <c r="Q1817" i="74"/>
  <c r="P1817" i="74"/>
  <c r="O1817" i="74"/>
  <c r="N1817" i="74"/>
  <c r="N2000" i="74" s="1"/>
  <c r="L1817" i="74"/>
  <c r="T931" i="74"/>
  <c r="S931" i="74"/>
  <c r="R931" i="74"/>
  <c r="Q931" i="74"/>
  <c r="P931" i="74"/>
  <c r="O931" i="74"/>
  <c r="N931" i="74"/>
  <c r="N1696" i="74" s="1"/>
  <c r="L931" i="74"/>
  <c r="T4" i="74"/>
  <c r="S4" i="74"/>
  <c r="R4" i="74"/>
  <c r="Q4" i="74"/>
  <c r="P4" i="74"/>
  <c r="O4" i="74"/>
  <c r="N4" i="74"/>
  <c r="N897" i="74" s="1"/>
  <c r="N87" i="73"/>
  <c r="M87" i="73"/>
  <c r="L87" i="73"/>
  <c r="K87" i="73"/>
  <c r="J87" i="73"/>
  <c r="I87" i="73"/>
  <c r="F87" i="73"/>
  <c r="E87" i="73"/>
  <c r="N86" i="73"/>
  <c r="M86" i="73"/>
  <c r="L86" i="73"/>
  <c r="K86" i="73"/>
  <c r="J86" i="73"/>
  <c r="I86" i="73"/>
  <c r="F86" i="73"/>
  <c r="E86" i="73"/>
  <c r="N85" i="73"/>
  <c r="M85" i="73"/>
  <c r="L85" i="73"/>
  <c r="K85" i="73"/>
  <c r="J85" i="73"/>
  <c r="I85" i="73"/>
  <c r="E85" i="73"/>
  <c r="N84" i="73"/>
  <c r="M84" i="73"/>
  <c r="L84" i="73"/>
  <c r="K84" i="73"/>
  <c r="J84" i="73"/>
  <c r="I84" i="73"/>
  <c r="G84" i="73"/>
  <c r="F84" i="73"/>
  <c r="E84" i="73"/>
  <c r="N83" i="73"/>
  <c r="M83" i="73"/>
  <c r="L83" i="73"/>
  <c r="K83" i="73"/>
  <c r="J83" i="73"/>
  <c r="I83" i="73"/>
  <c r="G83" i="73"/>
  <c r="F83" i="73"/>
  <c r="E83" i="73"/>
  <c r="E82" i="73"/>
  <c r="E81" i="73"/>
  <c r="E80" i="73"/>
  <c r="E79" i="73"/>
  <c r="E78" i="73"/>
  <c r="E77" i="73"/>
  <c r="E76" i="73"/>
  <c r="E75" i="73"/>
  <c r="E74" i="73"/>
  <c r="E73" i="73"/>
  <c r="E72" i="73"/>
  <c r="E71" i="73"/>
  <c r="E70" i="73"/>
  <c r="E69" i="73"/>
  <c r="E68" i="73"/>
  <c r="E67" i="73"/>
  <c r="E66" i="73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E42" i="73"/>
  <c r="E41" i="73"/>
  <c r="E40" i="73"/>
  <c r="E39" i="73"/>
  <c r="E38" i="73"/>
  <c r="E37" i="73"/>
  <c r="E36" i="73"/>
  <c r="E35" i="73"/>
  <c r="E34" i="73"/>
  <c r="E33" i="73"/>
  <c r="E32" i="73"/>
  <c r="E31" i="73"/>
  <c r="E30" i="73"/>
  <c r="E29" i="73"/>
  <c r="E28" i="73"/>
  <c r="E27" i="73"/>
  <c r="E26" i="73"/>
  <c r="E25" i="73"/>
  <c r="E24" i="73"/>
  <c r="E23" i="73"/>
  <c r="E22" i="73"/>
  <c r="E21" i="73"/>
  <c r="E20" i="73"/>
  <c r="E19" i="73"/>
  <c r="E18" i="73"/>
  <c r="E17" i="73"/>
  <c r="E16" i="73"/>
  <c r="E15" i="73"/>
  <c r="E14" i="73"/>
  <c r="E13" i="73"/>
  <c r="E12" i="73"/>
  <c r="E11" i="73"/>
  <c r="E10" i="73"/>
  <c r="E9" i="73"/>
  <c r="P44" i="75"/>
  <c r="P36" i="75"/>
  <c r="P23" i="75"/>
  <c r="P27" i="75"/>
  <c r="P33" i="75"/>
  <c r="P49" i="75"/>
  <c r="P31" i="75"/>
  <c r="P17" i="75"/>
  <c r="P18" i="75"/>
  <c r="P45" i="75"/>
  <c r="P29" i="75"/>
  <c r="P30" i="75"/>
  <c r="P20" i="75"/>
  <c r="P48" i="75"/>
  <c r="P32" i="75"/>
  <c r="P42" i="75"/>
  <c r="P28" i="75"/>
  <c r="P40" i="75"/>
  <c r="P47" i="75"/>
  <c r="P38" i="75"/>
  <c r="P26" i="75"/>
  <c r="P46" i="75"/>
  <c r="P43" i="75"/>
  <c r="P24" i="75"/>
  <c r="P25" i="75"/>
  <c r="P50" i="75"/>
  <c r="P39" i="75"/>
  <c r="P51" i="75"/>
  <c r="P19" i="75"/>
  <c r="P22" i="75"/>
  <c r="P34" i="75"/>
  <c r="P21" i="75"/>
  <c r="P37" i="75"/>
  <c r="P41" i="75"/>
  <c r="K224" i="75" l="1"/>
  <c r="K220" i="75"/>
  <c r="K216" i="75"/>
  <c r="K212" i="75"/>
  <c r="K208" i="75"/>
  <c r="K223" i="75"/>
  <c r="K219" i="75"/>
  <c r="K215" i="75"/>
  <c r="K211" i="75"/>
  <c r="K207" i="75"/>
  <c r="K222" i="75"/>
  <c r="K218" i="75"/>
  <c r="K214" i="75"/>
  <c r="K210" i="75"/>
  <c r="K221" i="75"/>
  <c r="K217" i="75"/>
  <c r="K213" i="75"/>
  <c r="K209" i="75"/>
  <c r="K206" i="75"/>
  <c r="K205" i="75"/>
  <c r="K204" i="75"/>
  <c r="K201" i="75"/>
  <c r="K197" i="75"/>
  <c r="K203" i="75"/>
  <c r="K199" i="75"/>
  <c r="K195" i="75"/>
  <c r="K202" i="75"/>
  <c r="K198" i="75"/>
  <c r="K200" i="75"/>
  <c r="K196" i="75"/>
  <c r="K165" i="75"/>
  <c r="K161" i="75"/>
  <c r="K171" i="75"/>
  <c r="K181" i="75"/>
  <c r="K177" i="75"/>
  <c r="K175" i="75"/>
  <c r="K157" i="75"/>
  <c r="K163" i="75"/>
  <c r="K169" i="75"/>
  <c r="K179" i="75"/>
  <c r="K159" i="75"/>
  <c r="K155" i="75"/>
  <c r="K166" i="75"/>
  <c r="K162" i="75"/>
  <c r="K168" i="75"/>
  <c r="K182" i="75"/>
  <c r="K178" i="75"/>
  <c r="K164" i="75"/>
  <c r="K174" i="75"/>
  <c r="K170" i="75"/>
  <c r="K180" i="75"/>
  <c r="K176" i="75"/>
  <c r="K160" i="75"/>
  <c r="K156" i="75"/>
  <c r="K167" i="75"/>
  <c r="K173" i="75"/>
  <c r="K172" i="75"/>
  <c r="K158" i="75"/>
  <c r="K154" i="75"/>
  <c r="K109" i="75"/>
  <c r="K133" i="75"/>
  <c r="K113" i="75"/>
  <c r="K132" i="75"/>
  <c r="K125" i="75"/>
  <c r="K135" i="75"/>
  <c r="K121" i="75"/>
  <c r="K134" i="75"/>
  <c r="K111" i="75"/>
  <c r="K127" i="75"/>
  <c r="K122" i="75"/>
  <c r="K119" i="75"/>
  <c r="K118" i="75"/>
  <c r="K129" i="75"/>
  <c r="K131" i="75"/>
  <c r="K138" i="75"/>
  <c r="K123" i="75"/>
  <c r="K126" i="75"/>
  <c r="K120" i="75"/>
  <c r="K114" i="75"/>
  <c r="K128" i="75"/>
  <c r="K116" i="75"/>
  <c r="K112" i="75"/>
  <c r="K124" i="75"/>
  <c r="K130" i="75"/>
  <c r="K141" i="75"/>
  <c r="K140" i="75"/>
  <c r="K115" i="75"/>
  <c r="K117" i="75"/>
  <c r="K137" i="75"/>
  <c r="K136" i="75"/>
  <c r="K139" i="75"/>
  <c r="K110" i="75"/>
  <c r="K91" i="75"/>
  <c r="K73" i="75"/>
  <c r="K90" i="75"/>
  <c r="K71" i="75"/>
  <c r="K89" i="75"/>
  <c r="K77" i="75"/>
  <c r="K68" i="75"/>
  <c r="K92" i="75"/>
  <c r="K82" i="75"/>
  <c r="K67" i="75"/>
  <c r="K74" i="75"/>
  <c r="K97" i="75"/>
  <c r="K86" i="75"/>
  <c r="K88" i="75"/>
  <c r="K96" i="75"/>
  <c r="K84" i="75"/>
  <c r="K81" i="75"/>
  <c r="K79" i="75"/>
  <c r="K83" i="75"/>
  <c r="K70" i="75"/>
  <c r="K87" i="75"/>
  <c r="K85" i="75"/>
  <c r="K78" i="75"/>
  <c r="K95" i="75"/>
  <c r="K94" i="75"/>
  <c r="K93" i="75"/>
  <c r="K75" i="75"/>
  <c r="K80" i="75"/>
  <c r="K76" i="75"/>
  <c r="K72" i="75"/>
  <c r="K69" i="75"/>
  <c r="H6" i="73"/>
  <c r="D4" i="75"/>
  <c r="N1074" i="74"/>
  <c r="N1153" i="74"/>
  <c r="Q1153" i="74" s="1"/>
  <c r="N1246" i="74"/>
  <c r="Q1246" i="74" s="1"/>
  <c r="N1303" i="74"/>
  <c r="N1372" i="74"/>
  <c r="Q1372" i="74" s="1"/>
  <c r="N1439" i="74"/>
  <c r="P1439" i="74" s="1"/>
  <c r="N1508" i="74"/>
  <c r="S1508" i="74" s="1"/>
  <c r="N1652" i="74"/>
  <c r="P1652" i="74" s="1"/>
  <c r="N1712" i="74"/>
  <c r="N1097" i="74"/>
  <c r="P1097" i="74" s="1"/>
  <c r="N1265" i="74"/>
  <c r="N1328" i="74"/>
  <c r="Q1328" i="74" s="1"/>
  <c r="N1459" i="74"/>
  <c r="N1559" i="74"/>
  <c r="P1559" i="74" s="1"/>
  <c r="N1674" i="74"/>
  <c r="N1113" i="74"/>
  <c r="N1182" i="74"/>
  <c r="N1276" i="74"/>
  <c r="N1350" i="74"/>
  <c r="S1350" i="74" s="1"/>
  <c r="N1414" i="74"/>
  <c r="P1414" i="74" s="1"/>
  <c r="N1480" i="74"/>
  <c r="T1480" i="74" s="1"/>
  <c r="N1578" i="74"/>
  <c r="P1578" i="74" s="1"/>
  <c r="N1679" i="74"/>
  <c r="R1679" i="74" s="1"/>
  <c r="N1770" i="74"/>
  <c r="N1991" i="74"/>
  <c r="P1991" i="74" s="1"/>
  <c r="N1179" i="74"/>
  <c r="P1179" i="74" s="1"/>
  <c r="N1392" i="74"/>
  <c r="Q1392" i="74" s="1"/>
  <c r="N1765" i="74"/>
  <c r="R1765" i="74" s="1"/>
  <c r="N1122" i="74"/>
  <c r="N1227" i="74"/>
  <c r="S1227" i="74" s="1"/>
  <c r="N1291" i="74"/>
  <c r="S1291" i="74" s="1"/>
  <c r="N1430" i="74"/>
  <c r="P1430" i="74" s="1"/>
  <c r="N1482" i="74"/>
  <c r="N1587" i="74"/>
  <c r="R1587" i="74" s="1"/>
  <c r="N1701" i="74"/>
  <c r="P1701" i="74" s="1"/>
  <c r="N21" i="74"/>
  <c r="N53" i="74"/>
  <c r="N85" i="74"/>
  <c r="N110" i="74"/>
  <c r="N139" i="74"/>
  <c r="N165" i="74"/>
  <c r="N190" i="74"/>
  <c r="N225" i="74"/>
  <c r="N251" i="74"/>
  <c r="N279" i="74"/>
  <c r="N311" i="74"/>
  <c r="N343" i="74"/>
  <c r="N375" i="74"/>
  <c r="N407" i="74"/>
  <c r="N457" i="74"/>
  <c r="N521" i="74"/>
  <c r="N749" i="74"/>
  <c r="N871" i="74"/>
  <c r="N30" i="74"/>
  <c r="N62" i="74"/>
  <c r="N94" i="74"/>
  <c r="N123" i="74"/>
  <c r="N147" i="74"/>
  <c r="N174" i="74"/>
  <c r="N208" i="74"/>
  <c r="N231" i="74"/>
  <c r="N263" i="74"/>
  <c r="N285" i="74"/>
  <c r="N317" i="74"/>
  <c r="N349" i="74"/>
  <c r="N381" i="74"/>
  <c r="N413" i="74"/>
  <c r="N484" i="74"/>
  <c r="N548" i="74"/>
  <c r="N647" i="74"/>
  <c r="N781" i="74"/>
  <c r="N895" i="74"/>
  <c r="N865" i="74"/>
  <c r="N841" i="74"/>
  <c r="N725" i="74"/>
  <c r="N707" i="74"/>
  <c r="N671" i="74"/>
  <c r="N641" i="74"/>
  <c r="N612" i="74"/>
  <c r="N566" i="74"/>
  <c r="N502" i="74"/>
  <c r="N470" i="74"/>
  <c r="N438" i="74"/>
  <c r="N411" i="74"/>
  <c r="N395" i="74"/>
  <c r="N379" i="74"/>
  <c r="N363" i="74"/>
  <c r="N347" i="74"/>
  <c r="N331" i="74"/>
  <c r="N315" i="74"/>
  <c r="N299" i="74"/>
  <c r="N283" i="74"/>
  <c r="N271" i="74"/>
  <c r="N262" i="74"/>
  <c r="N241" i="74"/>
  <c r="N229" i="74"/>
  <c r="N217" i="74"/>
  <c r="N203" i="74"/>
  <c r="N184" i="74"/>
  <c r="N170" i="74"/>
  <c r="N161" i="74"/>
  <c r="N133" i="74"/>
  <c r="N121" i="74"/>
  <c r="N105" i="74"/>
  <c r="N91" i="74"/>
  <c r="N75" i="74"/>
  <c r="N59" i="74"/>
  <c r="N43" i="74"/>
  <c r="N27" i="74"/>
  <c r="N11" i="74"/>
  <c r="N818" i="74"/>
  <c r="N655" i="74"/>
  <c r="N924" i="74"/>
  <c r="N890" i="74"/>
  <c r="N859" i="74"/>
  <c r="N835" i="74"/>
  <c r="N797" i="74"/>
  <c r="N765" i="74"/>
  <c r="N721" i="74"/>
  <c r="N704" i="74"/>
  <c r="N663" i="74"/>
  <c r="N636" i="74"/>
  <c r="N560" i="74"/>
  <c r="N528" i="74"/>
  <c r="N496" i="74"/>
  <c r="N464" i="74"/>
  <c r="N432" i="74"/>
  <c r="N410" i="74"/>
  <c r="N394" i="74"/>
  <c r="N378" i="74"/>
  <c r="N362" i="74"/>
  <c r="N346" i="74"/>
  <c r="N330" i="74"/>
  <c r="N314" i="74"/>
  <c r="N298" i="74"/>
  <c r="N282" i="74"/>
  <c r="N270" i="74"/>
  <c r="N256" i="74"/>
  <c r="N238" i="74"/>
  <c r="N228" i="74"/>
  <c r="N214" i="74"/>
  <c r="N192" i="74"/>
  <c r="N167" i="74"/>
  <c r="N153" i="74"/>
  <c r="N142" i="74"/>
  <c r="N117" i="74"/>
  <c r="N101" i="74"/>
  <c r="N89" i="74"/>
  <c r="N73" i="74"/>
  <c r="N57" i="74"/>
  <c r="N41" i="74"/>
  <c r="N25" i="74"/>
  <c r="N9" i="74"/>
  <c r="N910" i="74"/>
  <c r="N877" i="74"/>
  <c r="N853" i="74"/>
  <c r="N784" i="74"/>
  <c r="N752" i="74"/>
  <c r="N718" i="74"/>
  <c r="N630" i="74"/>
  <c r="L2058" i="74"/>
  <c r="K2058" i="74" s="1"/>
  <c r="L2244" i="74"/>
  <c r="K2244" i="74" s="1"/>
  <c r="N37" i="74"/>
  <c r="N69" i="74"/>
  <c r="N126" i="74"/>
  <c r="N150" i="74"/>
  <c r="N177" i="74"/>
  <c r="N211" i="74"/>
  <c r="N234" i="74"/>
  <c r="N266" i="74"/>
  <c r="N295" i="74"/>
  <c r="N327" i="74"/>
  <c r="N359" i="74"/>
  <c r="N391" i="74"/>
  <c r="N425" i="74"/>
  <c r="N553" i="74"/>
  <c r="N679" i="74"/>
  <c r="N815" i="74"/>
  <c r="N14" i="74"/>
  <c r="N46" i="74"/>
  <c r="N78" i="74"/>
  <c r="N107" i="74"/>
  <c r="N137" i="74"/>
  <c r="N164" i="74"/>
  <c r="N187" i="74"/>
  <c r="N248" i="74"/>
  <c r="N274" i="74"/>
  <c r="N301" i="74"/>
  <c r="N333" i="74"/>
  <c r="N365" i="74"/>
  <c r="N397" i="74"/>
  <c r="N452" i="74"/>
  <c r="N850" i="74"/>
  <c r="N1081" i="74"/>
  <c r="O1081" i="74" s="1"/>
  <c r="N1106" i="74"/>
  <c r="N1147" i="74"/>
  <c r="T1147" i="74" s="1"/>
  <c r="N1231" i="74"/>
  <c r="Q1231" i="74" s="1"/>
  <c r="N1261" i="74"/>
  <c r="N1308" i="74"/>
  <c r="N1386" i="74"/>
  <c r="T1386" i="74" s="1"/>
  <c r="N1403" i="74"/>
  <c r="Q1403" i="74" s="1"/>
  <c r="N1417" i="74"/>
  <c r="P1417" i="74" s="1"/>
  <c r="N1432" i="74"/>
  <c r="N1446" i="74"/>
  <c r="O1446" i="74" s="1"/>
  <c r="N1473" i="74"/>
  <c r="N1489" i="74"/>
  <c r="N1611" i="74"/>
  <c r="N2011" i="74"/>
  <c r="T2011" i="74" s="1"/>
  <c r="N932" i="74"/>
  <c r="N1090" i="74"/>
  <c r="P1090" i="74" s="1"/>
  <c r="N1150" i="74"/>
  <c r="R1150" i="74" s="1"/>
  <c r="N1156" i="74"/>
  <c r="R1156" i="74" s="1"/>
  <c r="N1185" i="74"/>
  <c r="N1242" i="74"/>
  <c r="N1280" i="74"/>
  <c r="Q1280" i="74" s="1"/>
  <c r="N1322" i="74"/>
  <c r="P1322" i="74" s="1"/>
  <c r="N1339" i="74"/>
  <c r="N1353" i="74"/>
  <c r="N1425" i="74"/>
  <c r="N1573" i="74"/>
  <c r="S1573" i="74" s="1"/>
  <c r="N1670" i="74"/>
  <c r="N1850" i="74"/>
  <c r="S1850" i="74" s="1"/>
  <c r="N2012" i="74"/>
  <c r="P2012" i="74" s="1"/>
  <c r="R2000" i="74"/>
  <c r="Q2000" i="74"/>
  <c r="O2000" i="74"/>
  <c r="S2000" i="74"/>
  <c r="L1813" i="74"/>
  <c r="K1813" i="74" s="1"/>
  <c r="L1809" i="74"/>
  <c r="K1809" i="74" s="1"/>
  <c r="L1805" i="74"/>
  <c r="K1805" i="74" s="1"/>
  <c r="L1815" i="74"/>
  <c r="K1815" i="74" s="1"/>
  <c r="L1811" i="74"/>
  <c r="K1811" i="74" s="1"/>
  <c r="L1807" i="74"/>
  <c r="K1807" i="74" s="1"/>
  <c r="L1803" i="74"/>
  <c r="K1803" i="74" s="1"/>
  <c r="L1810" i="74"/>
  <c r="K1810" i="74" s="1"/>
  <c r="L1800" i="74"/>
  <c r="K1800" i="74" s="1"/>
  <c r="L1798" i="74"/>
  <c r="K1798" i="74" s="1"/>
  <c r="L1796" i="74"/>
  <c r="K1796" i="74" s="1"/>
  <c r="L1772" i="74"/>
  <c r="K1772" i="74" s="1"/>
  <c r="L1771" i="74"/>
  <c r="K1771" i="74" s="1"/>
  <c r="L1762" i="74"/>
  <c r="K1762" i="74" s="1"/>
  <c r="L1761" i="74"/>
  <c r="K1761" i="74" s="1"/>
  <c r="L1756" i="74"/>
  <c r="K1756" i="74" s="1"/>
  <c r="L1755" i="74"/>
  <c r="K1755" i="74" s="1"/>
  <c r="L1754" i="74"/>
  <c r="K1754" i="74" s="1"/>
  <c r="L1750" i="74"/>
  <c r="K1750" i="74" s="1"/>
  <c r="L1743" i="74"/>
  <c r="K1743" i="74" s="1"/>
  <c r="L1737" i="74"/>
  <c r="K1737" i="74" s="1"/>
  <c r="L1732" i="74"/>
  <c r="K1732" i="74" s="1"/>
  <c r="L1731" i="74"/>
  <c r="K1731" i="74" s="1"/>
  <c r="L1728" i="74"/>
  <c r="K1728" i="74" s="1"/>
  <c r="L1722" i="74"/>
  <c r="K1722" i="74" s="1"/>
  <c r="L1720" i="74"/>
  <c r="K1720" i="74" s="1"/>
  <c r="L1719" i="74"/>
  <c r="K1719" i="74" s="1"/>
  <c r="L1685" i="74"/>
  <c r="K1685" i="74" s="1"/>
  <c r="L1682" i="74"/>
  <c r="K1682" i="74" s="1"/>
  <c r="L1681" i="74"/>
  <c r="K1681" i="74" s="1"/>
  <c r="L1677" i="74"/>
  <c r="K1677" i="74" s="1"/>
  <c r="L1676" i="74"/>
  <c r="K1676" i="74" s="1"/>
  <c r="L1672" i="74"/>
  <c r="K1672" i="74" s="1"/>
  <c r="L1669" i="74"/>
  <c r="K1669" i="74" s="1"/>
  <c r="L1667" i="74"/>
  <c r="K1667" i="74" s="1"/>
  <c r="L1664" i="74"/>
  <c r="K1664" i="74" s="1"/>
  <c r="L1661" i="74"/>
  <c r="K1661" i="74" s="1"/>
  <c r="L1658" i="74"/>
  <c r="K1658" i="74" s="1"/>
  <c r="L1651" i="74"/>
  <c r="K1651" i="74" s="1"/>
  <c r="L1647" i="74"/>
  <c r="K1647" i="74" s="1"/>
  <c r="L1643" i="74"/>
  <c r="K1643" i="74" s="1"/>
  <c r="L1642" i="74"/>
  <c r="K1642" i="74" s="1"/>
  <c r="L1639" i="74"/>
  <c r="K1639" i="74" s="1"/>
  <c r="L1631" i="74"/>
  <c r="K1631" i="74" s="1"/>
  <c r="L1628" i="74"/>
  <c r="K1628" i="74" s="1"/>
  <c r="L1625" i="74"/>
  <c r="K1625" i="74" s="1"/>
  <c r="L1622" i="74"/>
  <c r="K1622" i="74" s="1"/>
  <c r="L1618" i="74"/>
  <c r="K1618" i="74" s="1"/>
  <c r="L1610" i="74"/>
  <c r="K1610" i="74" s="1"/>
  <c r="L1607" i="74"/>
  <c r="K1607" i="74" s="1"/>
  <c r="L1605" i="74"/>
  <c r="K1605" i="74" s="1"/>
  <c r="L1601" i="74"/>
  <c r="K1601" i="74" s="1"/>
  <c r="L1594" i="74"/>
  <c r="K1594" i="74" s="1"/>
  <c r="L1591" i="74"/>
  <c r="K1591" i="74" s="1"/>
  <c r="L1585" i="74"/>
  <c r="K1585" i="74" s="1"/>
  <c r="L1580" i="74"/>
  <c r="K1580" i="74" s="1"/>
  <c r="L1579" i="74"/>
  <c r="K1579" i="74" s="1"/>
  <c r="L1576" i="74"/>
  <c r="K1576" i="74" s="1"/>
  <c r="L1566" i="74"/>
  <c r="K1566" i="74" s="1"/>
  <c r="L1564" i="74"/>
  <c r="K1564" i="74" s="1"/>
  <c r="L1563" i="74"/>
  <c r="K1563" i="74" s="1"/>
  <c r="L1560" i="74"/>
  <c r="K1560" i="74" s="1"/>
  <c r="L1550" i="74"/>
  <c r="K1550" i="74" s="1"/>
  <c r="L1549" i="74"/>
  <c r="K1549" i="74" s="1"/>
  <c r="L1545" i="74"/>
  <c r="K1545" i="74" s="1"/>
  <c r="L1540" i="74"/>
  <c r="K1540" i="74" s="1"/>
  <c r="L1539" i="74"/>
  <c r="K1539" i="74" s="1"/>
  <c r="L1536" i="74"/>
  <c r="K1536" i="74" s="1"/>
  <c r="L1529" i="74"/>
  <c r="K1529" i="74" s="1"/>
  <c r="L1524" i="74"/>
  <c r="K1524" i="74" s="1"/>
  <c r="L1522" i="74"/>
  <c r="K1522" i="74" s="1"/>
  <c r="L1519" i="74"/>
  <c r="K1519" i="74" s="1"/>
  <c r="L1510" i="74"/>
  <c r="K1510" i="74" s="1"/>
  <c r="L1507" i="74"/>
  <c r="K1507" i="74" s="1"/>
  <c r="L1503" i="74"/>
  <c r="K1503" i="74" s="1"/>
  <c r="L1500" i="74"/>
  <c r="K1500" i="74" s="1"/>
  <c r="L1498" i="74"/>
  <c r="K1498" i="74" s="1"/>
  <c r="L1497" i="74"/>
  <c r="K1497" i="74" s="1"/>
  <c r="L1494" i="74"/>
  <c r="K1494" i="74" s="1"/>
  <c r="L1486" i="74"/>
  <c r="K1486" i="74" s="1"/>
  <c r="L1814" i="74"/>
  <c r="K1814" i="74" s="1"/>
  <c r="L1806" i="74"/>
  <c r="K1806" i="74" s="1"/>
  <c r="L1804" i="74"/>
  <c r="K1804" i="74" s="1"/>
  <c r="L1801" i="74"/>
  <c r="K1801" i="74" s="1"/>
  <c r="L1795" i="74"/>
  <c r="K1795" i="74" s="1"/>
  <c r="L1793" i="74"/>
  <c r="K1793" i="74" s="1"/>
  <c r="L1791" i="74"/>
  <c r="K1791" i="74" s="1"/>
  <c r="L1789" i="74"/>
  <c r="K1789" i="74" s="1"/>
  <c r="L1787" i="74"/>
  <c r="K1787" i="74" s="1"/>
  <c r="L1785" i="74"/>
  <c r="K1785" i="74" s="1"/>
  <c r="L1783" i="74"/>
  <c r="K1783" i="74" s="1"/>
  <c r="L1781" i="74"/>
  <c r="K1781" i="74" s="1"/>
  <c r="L1779" i="74"/>
  <c r="K1779" i="74" s="1"/>
  <c r="L1777" i="74"/>
  <c r="K1777" i="74" s="1"/>
  <c r="L1775" i="74"/>
  <c r="K1775" i="74" s="1"/>
  <c r="L1769" i="74"/>
  <c r="K1769" i="74" s="1"/>
  <c r="L1766" i="74"/>
  <c r="K1766" i="74" s="1"/>
  <c r="L1764" i="74"/>
  <c r="K1764" i="74" s="1"/>
  <c r="L1759" i="74"/>
  <c r="K1759" i="74" s="1"/>
  <c r="L1753" i="74"/>
  <c r="K1753" i="74" s="1"/>
  <c r="L1748" i="74"/>
  <c r="K1748" i="74" s="1"/>
  <c r="L1747" i="74"/>
  <c r="K1747" i="74" s="1"/>
  <c r="L1744" i="74"/>
  <c r="K1744" i="74" s="1"/>
  <c r="L1740" i="74"/>
  <c r="K1740" i="74" s="1"/>
  <c r="L1739" i="74"/>
  <c r="K1739" i="74" s="1"/>
  <c r="L1738" i="74"/>
  <c r="K1738" i="74" s="1"/>
  <c r="L1734" i="74"/>
  <c r="K1734" i="74" s="1"/>
  <c r="L1727" i="74"/>
  <c r="K1727" i="74" s="1"/>
  <c r="L1725" i="74"/>
  <c r="K1725" i="74" s="1"/>
  <c r="L1724" i="74"/>
  <c r="K1724" i="74" s="1"/>
  <c r="L1716" i="74"/>
  <c r="K1716" i="74" s="1"/>
  <c r="L1715" i="74"/>
  <c r="K1715" i="74" s="1"/>
  <c r="L1713" i="74"/>
  <c r="K1713" i="74" s="1"/>
  <c r="L1684" i="74"/>
  <c r="K1684" i="74" s="1"/>
  <c r="L1680" i="74"/>
  <c r="K1680" i="74" s="1"/>
  <c r="L1673" i="74"/>
  <c r="K1673" i="74" s="1"/>
  <c r="L1666" i="74"/>
  <c r="K1666" i="74" s="1"/>
  <c r="L1659" i="74"/>
  <c r="K1659" i="74" s="1"/>
  <c r="L1656" i="74"/>
  <c r="K1656" i="74" s="1"/>
  <c r="L1653" i="74"/>
  <c r="K1653" i="74" s="1"/>
  <c r="L1649" i="74"/>
  <c r="K1649" i="74" s="1"/>
  <c r="L1646" i="74"/>
  <c r="K1646" i="74" s="1"/>
  <c r="L1638" i="74"/>
  <c r="K1638" i="74" s="1"/>
  <c r="L1636" i="74"/>
  <c r="K1636" i="74" s="1"/>
  <c r="L1633" i="74"/>
  <c r="K1633" i="74" s="1"/>
  <c r="L1630" i="74"/>
  <c r="K1630" i="74" s="1"/>
  <c r="L1623" i="74"/>
  <c r="K1623" i="74" s="1"/>
  <c r="L1620" i="74"/>
  <c r="K1620" i="74" s="1"/>
  <c r="L1616" i="74"/>
  <c r="K1616" i="74" s="1"/>
  <c r="L1613" i="74"/>
  <c r="K1613" i="74" s="1"/>
  <c r="L1612" i="74"/>
  <c r="K1612" i="74" s="1"/>
  <c r="L1609" i="74"/>
  <c r="K1609" i="74" s="1"/>
  <c r="L1602" i="74"/>
  <c r="K1602" i="74" s="1"/>
  <c r="L1599" i="74"/>
  <c r="K1599" i="74" s="1"/>
  <c r="L1597" i="74"/>
  <c r="K1597" i="74" s="1"/>
  <c r="L1593" i="74"/>
  <c r="K1593" i="74" s="1"/>
  <c r="L1588" i="74"/>
  <c r="K1588" i="74" s="1"/>
  <c r="L1586" i="74"/>
  <c r="K1586" i="74" s="1"/>
  <c r="L1583" i="74"/>
  <c r="K1583" i="74" s="1"/>
  <c r="L1574" i="74"/>
  <c r="K1574" i="74" s="1"/>
  <c r="L1572" i="74"/>
  <c r="K1572" i="74" s="1"/>
  <c r="L1571" i="74"/>
  <c r="K1571" i="74" s="1"/>
  <c r="L1568" i="74"/>
  <c r="K1568" i="74" s="1"/>
  <c r="L1558" i="74"/>
  <c r="K1558" i="74" s="1"/>
  <c r="L1557" i="74"/>
  <c r="K1557" i="74" s="1"/>
  <c r="L1555" i="74"/>
  <c r="K1555" i="74" s="1"/>
  <c r="L1552" i="74"/>
  <c r="K1552" i="74" s="1"/>
  <c r="L1546" i="74"/>
  <c r="K1546" i="74" s="1"/>
  <c r="L1543" i="74"/>
  <c r="K1543" i="74" s="1"/>
  <c r="L1534" i="74"/>
  <c r="K1534" i="74" s="1"/>
  <c r="L1532" i="74"/>
  <c r="K1532" i="74" s="1"/>
  <c r="L1530" i="74"/>
  <c r="K1530" i="74" s="1"/>
  <c r="L1527" i="74"/>
  <c r="K1527" i="74" s="1"/>
  <c r="L1521" i="74"/>
  <c r="K1521" i="74" s="1"/>
  <c r="L1516" i="74"/>
  <c r="K1516" i="74" s="1"/>
  <c r="L1515" i="74"/>
  <c r="K1515" i="74" s="1"/>
  <c r="L1512" i="74"/>
  <c r="K1512" i="74" s="1"/>
  <c r="L1509" i="74"/>
  <c r="K1509" i="74" s="1"/>
  <c r="L1505" i="74"/>
  <c r="K1505" i="74" s="1"/>
  <c r="L1493" i="74"/>
  <c r="K1493" i="74" s="1"/>
  <c r="L1491" i="74"/>
  <c r="K1491" i="74" s="1"/>
  <c r="L1488" i="74"/>
  <c r="K1488" i="74" s="1"/>
  <c r="L1485" i="74"/>
  <c r="K1485" i="74" s="1"/>
  <c r="L1797" i="74"/>
  <c r="K1797" i="74" s="1"/>
  <c r="L1770" i="74"/>
  <c r="K1770" i="74" s="1"/>
  <c r="L1765" i="74"/>
  <c r="K1765" i="74" s="1"/>
  <c r="L1752" i="74"/>
  <c r="K1752" i="74" s="1"/>
  <c r="L1749" i="74"/>
  <c r="K1749" i="74" s="1"/>
  <c r="L1742" i="74"/>
  <c r="K1742" i="74" s="1"/>
  <c r="L1735" i="74"/>
  <c r="K1735" i="74" s="1"/>
  <c r="L1717" i="74"/>
  <c r="K1717" i="74" s="1"/>
  <c r="L1709" i="74"/>
  <c r="K1709" i="74" s="1"/>
  <c r="L1705" i="74"/>
  <c r="K1705" i="74" s="1"/>
  <c r="L1701" i="74"/>
  <c r="K1701" i="74" s="1"/>
  <c r="L1697" i="74"/>
  <c r="K1697" i="74" s="1"/>
  <c r="L1693" i="74"/>
  <c r="K1693" i="74" s="1"/>
  <c r="L1689" i="74"/>
  <c r="K1689" i="74" s="1"/>
  <c r="L1679" i="74"/>
  <c r="K1679" i="74" s="1"/>
  <c r="L1674" i="74"/>
  <c r="K1674" i="74" s="1"/>
  <c r="L1671" i="74"/>
  <c r="K1671" i="74" s="1"/>
  <c r="L1663" i="74"/>
  <c r="K1663" i="74" s="1"/>
  <c r="L1654" i="74"/>
  <c r="K1654" i="74" s="1"/>
  <c r="L1627" i="74"/>
  <c r="K1627" i="74" s="1"/>
  <c r="L1617" i="74"/>
  <c r="K1617" i="74" s="1"/>
  <c r="L1604" i="74"/>
  <c r="K1604" i="74" s="1"/>
  <c r="L1590" i="74"/>
  <c r="K1590" i="74" s="1"/>
  <c r="L1587" i="74"/>
  <c r="K1587" i="74" s="1"/>
  <c r="L1584" i="74"/>
  <c r="K1584" i="74" s="1"/>
  <c r="L1578" i="74"/>
  <c r="K1578" i="74" s="1"/>
  <c r="L1573" i="74"/>
  <c r="K1573" i="74" s="1"/>
  <c r="L1559" i="74"/>
  <c r="K1559" i="74" s="1"/>
  <c r="L1553" i="74"/>
  <c r="K1553" i="74" s="1"/>
  <c r="L1547" i="74"/>
  <c r="K1547" i="74" s="1"/>
  <c r="L1544" i="74"/>
  <c r="K1544" i="74" s="1"/>
  <c r="L1538" i="74"/>
  <c r="K1538" i="74" s="1"/>
  <c r="L1533" i="74"/>
  <c r="K1533" i="74" s="1"/>
  <c r="L1518" i="74"/>
  <c r="K1518" i="74" s="1"/>
  <c r="L1513" i="74"/>
  <c r="K1513" i="74" s="1"/>
  <c r="L1502" i="74"/>
  <c r="K1502" i="74" s="1"/>
  <c r="L1496" i="74"/>
  <c r="K1496" i="74" s="1"/>
  <c r="L1489" i="74"/>
  <c r="K1489" i="74" s="1"/>
  <c r="L1483" i="74"/>
  <c r="K1483" i="74" s="1"/>
  <c r="L1480" i="74"/>
  <c r="K1480" i="74" s="1"/>
  <c r="L1477" i="74"/>
  <c r="K1477" i="74" s="1"/>
  <c r="L1473" i="74"/>
  <c r="K1473" i="74" s="1"/>
  <c r="L1461" i="74"/>
  <c r="K1461" i="74" s="1"/>
  <c r="L1459" i="74"/>
  <c r="K1459" i="74" s="1"/>
  <c r="L1456" i="74"/>
  <c r="K1456" i="74" s="1"/>
  <c r="L1453" i="74"/>
  <c r="K1453" i="74" s="1"/>
  <c r="L1446" i="74"/>
  <c r="K1446" i="74" s="1"/>
  <c r="L1443" i="74"/>
  <c r="K1443" i="74" s="1"/>
  <c r="L1439" i="74"/>
  <c r="K1439" i="74" s="1"/>
  <c r="L1436" i="74"/>
  <c r="K1436" i="74" s="1"/>
  <c r="L1434" i="74"/>
  <c r="K1434" i="74" s="1"/>
  <c r="L1433" i="74"/>
  <c r="K1433" i="74" s="1"/>
  <c r="L1430" i="74"/>
  <c r="K1430" i="74" s="1"/>
  <c r="L1419" i="74"/>
  <c r="K1419" i="74" s="1"/>
  <c r="L1417" i="74"/>
  <c r="K1417" i="74" s="1"/>
  <c r="L1414" i="74"/>
  <c r="K1414" i="74" s="1"/>
  <c r="L1408" i="74"/>
  <c r="K1408" i="74" s="1"/>
  <c r="L1403" i="74"/>
  <c r="K1403" i="74" s="1"/>
  <c r="L1401" i="74"/>
  <c r="K1401" i="74" s="1"/>
  <c r="L1397" i="74"/>
  <c r="K1397" i="74" s="1"/>
  <c r="L1392" i="74"/>
  <c r="K1392" i="74" s="1"/>
  <c r="L1387" i="74"/>
  <c r="K1387" i="74" s="1"/>
  <c r="L1385" i="74"/>
  <c r="K1385" i="74" s="1"/>
  <c r="L1382" i="74"/>
  <c r="K1382" i="74" s="1"/>
  <c r="L1376" i="74"/>
  <c r="K1376" i="74" s="1"/>
  <c r="L1371" i="74"/>
  <c r="K1371" i="74" s="1"/>
  <c r="L1369" i="74"/>
  <c r="K1369" i="74" s="1"/>
  <c r="L1365" i="74"/>
  <c r="K1365" i="74" s="1"/>
  <c r="L1360" i="74"/>
  <c r="K1360" i="74" s="1"/>
  <c r="L1355" i="74"/>
  <c r="K1355" i="74" s="1"/>
  <c r="L1353" i="74"/>
  <c r="K1353" i="74" s="1"/>
  <c r="L1350" i="74"/>
  <c r="K1350" i="74" s="1"/>
  <c r="L1344" i="74"/>
  <c r="K1344" i="74" s="1"/>
  <c r="L1339" i="74"/>
  <c r="K1339" i="74" s="1"/>
  <c r="L1337" i="74"/>
  <c r="K1337" i="74" s="1"/>
  <c r="L1333" i="74"/>
  <c r="K1333" i="74" s="1"/>
  <c r="L1328" i="74"/>
  <c r="K1328" i="74" s="1"/>
  <c r="L1323" i="74"/>
  <c r="K1323" i="74" s="1"/>
  <c r="L1321" i="74"/>
  <c r="K1321" i="74" s="1"/>
  <c r="L1318" i="74"/>
  <c r="K1318" i="74" s="1"/>
  <c r="L1312" i="74"/>
  <c r="K1312" i="74" s="1"/>
  <c r="L1307" i="74"/>
  <c r="K1307" i="74" s="1"/>
  <c r="L1305" i="74"/>
  <c r="K1305" i="74" s="1"/>
  <c r="L1301" i="74"/>
  <c r="K1301" i="74" s="1"/>
  <c r="L1296" i="74"/>
  <c r="K1296" i="74" s="1"/>
  <c r="L1281" i="74"/>
  <c r="K1281" i="74" s="1"/>
  <c r="L1280" i="74"/>
  <c r="K1280" i="74" s="1"/>
  <c r="L1279" i="74"/>
  <c r="K1279" i="74" s="1"/>
  <c r="L1278" i="74"/>
  <c r="K1278" i="74" s="1"/>
  <c r="L1265" i="74"/>
  <c r="K1265" i="74" s="1"/>
  <c r="L1264" i="74"/>
  <c r="K1264" i="74" s="1"/>
  <c r="L1263" i="74"/>
  <c r="K1263" i="74" s="1"/>
  <c r="L1262" i="74"/>
  <c r="K1262" i="74" s="1"/>
  <c r="L1249" i="74"/>
  <c r="K1249" i="74" s="1"/>
  <c r="L1248" i="74"/>
  <c r="K1248" i="74" s="1"/>
  <c r="L1247" i="74"/>
  <c r="K1247" i="74" s="1"/>
  <c r="L1246" i="74"/>
  <c r="K1246" i="74" s="1"/>
  <c r="L1233" i="74"/>
  <c r="K1233" i="74" s="1"/>
  <c r="L1232" i="74"/>
  <c r="K1232" i="74" s="1"/>
  <c r="L1231" i="74"/>
  <c r="K1231" i="74" s="1"/>
  <c r="L1230" i="74"/>
  <c r="K1230" i="74" s="1"/>
  <c r="L1190" i="74"/>
  <c r="K1190" i="74" s="1"/>
  <c r="L1189" i="74"/>
  <c r="K1189" i="74" s="1"/>
  <c r="L1186" i="74"/>
  <c r="K1186" i="74" s="1"/>
  <c r="L1185" i="74"/>
  <c r="K1185" i="74" s="1"/>
  <c r="L1180" i="74"/>
  <c r="K1180" i="74" s="1"/>
  <c r="L1177" i="74"/>
  <c r="K1177" i="74" s="1"/>
  <c r="L1172" i="74"/>
  <c r="K1172" i="74" s="1"/>
  <c r="L1169" i="74"/>
  <c r="K1169" i="74" s="1"/>
  <c r="L1164" i="74"/>
  <c r="K1164" i="74" s="1"/>
  <c r="L1161" i="74"/>
  <c r="K1161" i="74" s="1"/>
  <c r="L1156" i="74"/>
  <c r="K1156" i="74" s="1"/>
  <c r="L1153" i="74"/>
  <c r="K1153" i="74" s="1"/>
  <c r="L1148" i="74"/>
  <c r="K1148" i="74" s="1"/>
  <c r="L1145" i="74"/>
  <c r="K1145" i="74" s="1"/>
  <c r="L1140" i="74"/>
  <c r="K1140" i="74" s="1"/>
  <c r="L1137" i="74"/>
  <c r="K1137" i="74" s="1"/>
  <c r="L1132" i="74"/>
  <c r="K1132" i="74" s="1"/>
  <c r="L1129" i="74"/>
  <c r="K1129" i="74" s="1"/>
  <c r="L1125" i="74"/>
  <c r="K1125" i="74" s="1"/>
  <c r="L1121" i="74"/>
  <c r="K1121" i="74" s="1"/>
  <c r="L1117" i="74"/>
  <c r="K1117" i="74" s="1"/>
  <c r="L1113" i="74"/>
  <c r="K1113" i="74" s="1"/>
  <c r="L1109" i="74"/>
  <c r="K1109" i="74" s="1"/>
  <c r="L1105" i="74"/>
  <c r="K1105" i="74" s="1"/>
  <c r="L1101" i="74"/>
  <c r="K1101" i="74" s="1"/>
  <c r="L1097" i="74"/>
  <c r="K1097" i="74" s="1"/>
  <c r="L1093" i="74"/>
  <c r="K1093" i="74" s="1"/>
  <c r="L1089" i="74"/>
  <c r="K1089" i="74" s="1"/>
  <c r="L1085" i="74"/>
  <c r="K1085" i="74" s="1"/>
  <c r="L1081" i="74"/>
  <c r="K1081" i="74" s="1"/>
  <c r="L1077" i="74"/>
  <c r="K1077" i="74" s="1"/>
  <c r="L1073" i="74"/>
  <c r="K1073" i="74" s="1"/>
  <c r="L1071" i="74"/>
  <c r="K1071" i="74" s="1"/>
  <c r="L1069" i="74"/>
  <c r="K1069" i="74" s="1"/>
  <c r="L1067" i="74"/>
  <c r="K1067" i="74" s="1"/>
  <c r="L1065" i="74"/>
  <c r="K1065" i="74" s="1"/>
  <c r="L1063" i="74"/>
  <c r="K1063" i="74" s="1"/>
  <c r="L1061" i="74"/>
  <c r="K1061" i="74" s="1"/>
  <c r="L1059" i="74"/>
  <c r="K1059" i="74" s="1"/>
  <c r="L1057" i="74"/>
  <c r="K1057" i="74" s="1"/>
  <c r="L1055" i="74"/>
  <c r="K1055" i="74" s="1"/>
  <c r="L1053" i="74"/>
  <c r="K1053" i="74" s="1"/>
  <c r="L1051" i="74"/>
  <c r="K1051" i="74" s="1"/>
  <c r="L1049" i="74"/>
  <c r="K1049" i="74" s="1"/>
  <c r="L1047" i="74"/>
  <c r="K1047" i="74" s="1"/>
  <c r="L1045" i="74"/>
  <c r="K1045" i="74" s="1"/>
  <c r="L1043" i="74"/>
  <c r="K1043" i="74" s="1"/>
  <c r="L1041" i="74"/>
  <c r="K1041" i="74" s="1"/>
  <c r="L1039" i="74"/>
  <c r="K1039" i="74" s="1"/>
  <c r="L1037" i="74"/>
  <c r="K1037" i="74" s="1"/>
  <c r="L1035" i="74"/>
  <c r="K1035" i="74" s="1"/>
  <c r="L1033" i="74"/>
  <c r="K1033" i="74" s="1"/>
  <c r="L1031" i="74"/>
  <c r="K1031" i="74" s="1"/>
  <c r="L1029" i="74"/>
  <c r="K1029" i="74" s="1"/>
  <c r="L1027" i="74"/>
  <c r="K1027" i="74" s="1"/>
  <c r="L1025" i="74"/>
  <c r="K1025" i="74" s="1"/>
  <c r="L1023" i="74"/>
  <c r="K1023" i="74" s="1"/>
  <c r="L1021" i="74"/>
  <c r="K1021" i="74" s="1"/>
  <c r="L1019" i="74"/>
  <c r="K1019" i="74" s="1"/>
  <c r="L1017" i="74"/>
  <c r="K1017" i="74" s="1"/>
  <c r="L1015" i="74"/>
  <c r="K1015" i="74" s="1"/>
  <c r="L1013" i="74"/>
  <c r="K1013" i="74" s="1"/>
  <c r="L1011" i="74"/>
  <c r="K1011" i="74" s="1"/>
  <c r="L1009" i="74"/>
  <c r="K1009" i="74" s="1"/>
  <c r="L1007" i="74"/>
  <c r="K1007" i="74" s="1"/>
  <c r="L1005" i="74"/>
  <c r="K1005" i="74" s="1"/>
  <c r="L1003" i="74"/>
  <c r="K1003" i="74" s="1"/>
  <c r="L1001" i="74"/>
  <c r="K1001" i="74" s="1"/>
  <c r="L999" i="74"/>
  <c r="K999" i="74" s="1"/>
  <c r="L997" i="74"/>
  <c r="K997" i="74" s="1"/>
  <c r="L995" i="74"/>
  <c r="K995" i="74" s="1"/>
  <c r="L993" i="74"/>
  <c r="K993" i="74" s="1"/>
  <c r="L991" i="74"/>
  <c r="K991" i="74" s="1"/>
  <c r="L989" i="74"/>
  <c r="K989" i="74" s="1"/>
  <c r="L987" i="74"/>
  <c r="K987" i="74" s="1"/>
  <c r="L985" i="74"/>
  <c r="K985" i="74" s="1"/>
  <c r="L983" i="74"/>
  <c r="K983" i="74" s="1"/>
  <c r="L981" i="74"/>
  <c r="K981" i="74" s="1"/>
  <c r="L979" i="74"/>
  <c r="K979" i="74" s="1"/>
  <c r="L977" i="74"/>
  <c r="K977" i="74" s="1"/>
  <c r="L975" i="74"/>
  <c r="K975" i="74" s="1"/>
  <c r="L973" i="74"/>
  <c r="K973" i="74" s="1"/>
  <c r="L971" i="74"/>
  <c r="K971" i="74" s="1"/>
  <c r="L969" i="74"/>
  <c r="K969" i="74" s="1"/>
  <c r="L967" i="74"/>
  <c r="K967" i="74" s="1"/>
  <c r="L965" i="74"/>
  <c r="K965" i="74" s="1"/>
  <c r="L963" i="74"/>
  <c r="K963" i="74" s="1"/>
  <c r="L961" i="74"/>
  <c r="K961" i="74" s="1"/>
  <c r="L959" i="74"/>
  <c r="K959" i="74" s="1"/>
  <c r="L957" i="74"/>
  <c r="K957" i="74" s="1"/>
  <c r="L955" i="74"/>
  <c r="K955" i="74" s="1"/>
  <c r="L953" i="74"/>
  <c r="K953" i="74" s="1"/>
  <c r="L951" i="74"/>
  <c r="K951" i="74" s="1"/>
  <c r="L949" i="74"/>
  <c r="K949" i="74" s="1"/>
  <c r="L947" i="74"/>
  <c r="K947" i="74" s="1"/>
  <c r="L945" i="74"/>
  <c r="K945" i="74" s="1"/>
  <c r="L943" i="74"/>
  <c r="K943" i="74" s="1"/>
  <c r="L941" i="74"/>
  <c r="K941" i="74" s="1"/>
  <c r="L939" i="74"/>
  <c r="K939" i="74" s="1"/>
  <c r="L937" i="74"/>
  <c r="K937" i="74" s="1"/>
  <c r="L935" i="74"/>
  <c r="K935" i="74" s="1"/>
  <c r="L933" i="74"/>
  <c r="K933" i="74" s="1"/>
  <c r="L1808" i="74"/>
  <c r="K1808" i="74" s="1"/>
  <c r="L1773" i="74"/>
  <c r="K1773" i="74" s="1"/>
  <c r="L1757" i="74"/>
  <c r="K1757" i="74" s="1"/>
  <c r="L1745" i="74"/>
  <c r="K1745" i="74" s="1"/>
  <c r="L1736" i="74"/>
  <c r="K1736" i="74" s="1"/>
  <c r="L1733" i="74"/>
  <c r="K1733" i="74" s="1"/>
  <c r="L1726" i="74"/>
  <c r="K1726" i="74" s="1"/>
  <c r="L1710" i="74"/>
  <c r="K1710" i="74" s="1"/>
  <c r="L1706" i="74"/>
  <c r="K1706" i="74" s="1"/>
  <c r="L1702" i="74"/>
  <c r="K1702" i="74" s="1"/>
  <c r="L1698" i="74"/>
  <c r="K1698" i="74" s="1"/>
  <c r="L1694" i="74"/>
  <c r="K1694" i="74" s="1"/>
  <c r="L1690" i="74"/>
  <c r="K1690" i="74" s="1"/>
  <c r="L1686" i="74"/>
  <c r="K1686" i="74" s="1"/>
  <c r="L1683" i="74"/>
  <c r="K1683" i="74" s="1"/>
  <c r="L1668" i="74"/>
  <c r="K1668" i="74" s="1"/>
  <c r="L1665" i="74"/>
  <c r="K1665" i="74" s="1"/>
  <c r="L1655" i="74"/>
  <c r="K1655" i="74" s="1"/>
  <c r="L1648" i="74"/>
  <c r="K1648" i="74" s="1"/>
  <c r="L1645" i="74"/>
  <c r="K1645" i="74" s="1"/>
  <c r="L1640" i="74"/>
  <c r="K1640" i="74" s="1"/>
  <c r="L1637" i="74"/>
  <c r="K1637" i="74" s="1"/>
  <c r="L1632" i="74"/>
  <c r="K1632" i="74" s="1"/>
  <c r="L1629" i="74"/>
  <c r="K1629" i="74" s="1"/>
  <c r="L1619" i="74"/>
  <c r="K1619" i="74" s="1"/>
  <c r="L1598" i="74"/>
  <c r="K1598" i="74" s="1"/>
  <c r="L1595" i="74"/>
  <c r="K1595" i="74" s="1"/>
  <c r="L1592" i="74"/>
  <c r="K1592" i="74" s="1"/>
  <c r="L1581" i="74"/>
  <c r="K1581" i="74" s="1"/>
  <c r="L1567" i="74"/>
  <c r="K1567" i="74" s="1"/>
  <c r="L1561" i="74"/>
  <c r="K1561" i="74" s="1"/>
  <c r="L1554" i="74"/>
  <c r="K1554" i="74" s="1"/>
  <c r="L1541" i="74"/>
  <c r="K1541" i="74" s="1"/>
  <c r="L1526" i="74"/>
  <c r="K1526" i="74" s="1"/>
  <c r="L1523" i="74"/>
  <c r="K1523" i="74" s="1"/>
  <c r="L1520" i="74"/>
  <c r="K1520" i="74" s="1"/>
  <c r="L1514" i="74"/>
  <c r="K1514" i="74" s="1"/>
  <c r="L1504" i="74"/>
  <c r="K1504" i="74" s="1"/>
  <c r="L1499" i="74"/>
  <c r="K1499" i="74" s="1"/>
  <c r="L1490" i="74"/>
  <c r="K1490" i="74" s="1"/>
  <c r="L1482" i="74"/>
  <c r="K1482" i="74" s="1"/>
  <c r="L1479" i="74"/>
  <c r="K1479" i="74" s="1"/>
  <c r="L1476" i="74"/>
  <c r="K1476" i="74" s="1"/>
  <c r="L1472" i="74"/>
  <c r="K1472" i="74" s="1"/>
  <c r="L1469" i="74"/>
  <c r="K1469" i="74" s="1"/>
  <c r="L1467" i="74"/>
  <c r="K1467" i="74" s="1"/>
  <c r="L1463" i="74"/>
  <c r="K1463" i="74" s="1"/>
  <c r="L1460" i="74"/>
  <c r="K1460" i="74" s="1"/>
  <c r="L1458" i="74"/>
  <c r="K1458" i="74" s="1"/>
  <c r="L1455" i="74"/>
  <c r="K1455" i="74" s="1"/>
  <c r="L1452" i="74"/>
  <c r="K1452" i="74" s="1"/>
  <c r="L1449" i="74"/>
  <c r="K1449" i="74" s="1"/>
  <c r="L1442" i="74"/>
  <c r="K1442" i="74" s="1"/>
  <c r="L1438" i="74"/>
  <c r="K1438" i="74" s="1"/>
  <c r="L1432" i="74"/>
  <c r="K1432" i="74" s="1"/>
  <c r="L1425" i="74"/>
  <c r="K1425" i="74" s="1"/>
  <c r="L1420" i="74"/>
  <c r="K1420" i="74" s="1"/>
  <c r="L1418" i="74"/>
  <c r="K1418" i="74" s="1"/>
  <c r="L1415" i="74"/>
  <c r="K1415" i="74" s="1"/>
  <c r="L1405" i="74"/>
  <c r="K1405" i="74" s="1"/>
  <c r="L1404" i="74"/>
  <c r="K1404" i="74" s="1"/>
  <c r="L1402" i="74"/>
  <c r="K1402" i="74" s="1"/>
  <c r="L1399" i="74"/>
  <c r="K1399" i="74" s="1"/>
  <c r="L1398" i="74"/>
  <c r="K1398" i="74" s="1"/>
  <c r="L1388" i="74"/>
  <c r="K1388" i="74" s="1"/>
  <c r="L1386" i="74"/>
  <c r="K1386" i="74" s="1"/>
  <c r="L1383" i="74"/>
  <c r="K1383" i="74" s="1"/>
  <c r="L1373" i="74"/>
  <c r="K1373" i="74" s="1"/>
  <c r="L1372" i="74"/>
  <c r="K1372" i="74" s="1"/>
  <c r="L1370" i="74"/>
  <c r="K1370" i="74" s="1"/>
  <c r="L1366" i="74"/>
  <c r="K1366" i="74" s="1"/>
  <c r="L1356" i="74"/>
  <c r="K1356" i="74" s="1"/>
  <c r="L1354" i="74"/>
  <c r="K1354" i="74" s="1"/>
  <c r="L1351" i="74"/>
  <c r="K1351" i="74" s="1"/>
  <c r="L1341" i="74"/>
  <c r="K1341" i="74" s="1"/>
  <c r="L1340" i="74"/>
  <c r="K1340" i="74" s="1"/>
  <c r="L1338" i="74"/>
  <c r="K1338" i="74" s="1"/>
  <c r="L1335" i="74"/>
  <c r="K1335" i="74" s="1"/>
  <c r="L1334" i="74"/>
  <c r="K1334" i="74" s="1"/>
  <c r="L1324" i="74"/>
  <c r="K1324" i="74" s="1"/>
  <c r="L1322" i="74"/>
  <c r="K1322" i="74" s="1"/>
  <c r="L1319" i="74"/>
  <c r="K1319" i="74" s="1"/>
  <c r="L1309" i="74"/>
  <c r="K1309" i="74" s="1"/>
  <c r="L1308" i="74"/>
  <c r="K1308" i="74" s="1"/>
  <c r="L1306" i="74"/>
  <c r="K1306" i="74" s="1"/>
  <c r="L1303" i="74"/>
  <c r="K1303" i="74" s="1"/>
  <c r="L1302" i="74"/>
  <c r="K1302" i="74" s="1"/>
  <c r="L1292" i="74"/>
  <c r="K1292" i="74" s="1"/>
  <c r="L1291" i="74"/>
  <c r="K1291" i="74" s="1"/>
  <c r="L1290" i="74"/>
  <c r="K1290" i="74" s="1"/>
  <c r="L1277" i="74"/>
  <c r="K1277" i="74" s="1"/>
  <c r="L1276" i="74"/>
  <c r="K1276" i="74" s="1"/>
  <c r="L1275" i="74"/>
  <c r="K1275" i="74" s="1"/>
  <c r="L1274" i="74"/>
  <c r="K1274" i="74" s="1"/>
  <c r="L1261" i="74"/>
  <c r="K1261" i="74" s="1"/>
  <c r="L1260" i="74"/>
  <c r="K1260" i="74" s="1"/>
  <c r="L1259" i="74"/>
  <c r="K1259" i="74" s="1"/>
  <c r="L1258" i="74"/>
  <c r="K1258" i="74" s="1"/>
  <c r="L1245" i="74"/>
  <c r="K1245" i="74" s="1"/>
  <c r="L1244" i="74"/>
  <c r="K1244" i="74" s="1"/>
  <c r="L1243" i="74"/>
  <c r="K1243" i="74" s="1"/>
  <c r="L1242" i="74"/>
  <c r="K1242" i="74" s="1"/>
  <c r="L1229" i="74"/>
  <c r="K1229" i="74" s="1"/>
  <c r="L1228" i="74"/>
  <c r="K1228" i="74" s="1"/>
  <c r="L1227" i="74"/>
  <c r="K1227" i="74" s="1"/>
  <c r="L1226" i="74"/>
  <c r="K1226" i="74" s="1"/>
  <c r="L1221" i="74"/>
  <c r="K1221" i="74" s="1"/>
  <c r="L1217" i="74"/>
  <c r="K1217" i="74" s="1"/>
  <c r="L1213" i="74"/>
  <c r="K1213" i="74" s="1"/>
  <c r="L1209" i="74"/>
  <c r="K1209" i="74" s="1"/>
  <c r="L1205" i="74"/>
  <c r="K1205" i="74" s="1"/>
  <c r="L1201" i="74"/>
  <c r="K1201" i="74" s="1"/>
  <c r="L1197" i="74"/>
  <c r="K1197" i="74" s="1"/>
  <c r="L1193" i="74"/>
  <c r="K1193" i="74" s="1"/>
  <c r="L1182" i="74"/>
  <c r="K1182" i="74" s="1"/>
  <c r="L1179" i="74"/>
  <c r="K1179" i="74" s="1"/>
  <c r="L1174" i="74"/>
  <c r="K1174" i="74" s="1"/>
  <c r="L1171" i="74"/>
  <c r="K1171" i="74" s="1"/>
  <c r="L1166" i="74"/>
  <c r="K1166" i="74" s="1"/>
  <c r="L1163" i="74"/>
  <c r="K1163" i="74" s="1"/>
  <c r="L1158" i="74"/>
  <c r="K1158" i="74" s="1"/>
  <c r="L1155" i="74"/>
  <c r="K1155" i="74" s="1"/>
  <c r="L1150" i="74"/>
  <c r="K1150" i="74" s="1"/>
  <c r="L1147" i="74"/>
  <c r="K1147" i="74" s="1"/>
  <c r="L1139" i="74"/>
  <c r="K1139" i="74" s="1"/>
  <c r="L1134" i="74"/>
  <c r="K1134" i="74" s="1"/>
  <c r="L1131" i="74"/>
  <c r="K1131" i="74" s="1"/>
  <c r="L1126" i="74"/>
  <c r="K1126" i="74" s="1"/>
  <c r="L1122" i="74"/>
  <c r="K1122" i="74" s="1"/>
  <c r="L1118" i="74"/>
  <c r="K1118" i="74" s="1"/>
  <c r="L1114" i="74"/>
  <c r="K1114" i="74" s="1"/>
  <c r="L1110" i="74"/>
  <c r="K1110" i="74" s="1"/>
  <c r="L1106" i="74"/>
  <c r="K1106" i="74" s="1"/>
  <c r="L1102" i="74"/>
  <c r="K1102" i="74" s="1"/>
  <c r="L1098" i="74"/>
  <c r="K1098" i="74" s="1"/>
  <c r="L1094" i="74"/>
  <c r="K1094" i="74" s="1"/>
  <c r="L1090" i="74"/>
  <c r="K1090" i="74" s="1"/>
  <c r="L1086" i="74"/>
  <c r="K1086" i="74" s="1"/>
  <c r="L1082" i="74"/>
  <c r="K1082" i="74" s="1"/>
  <c r="L1078" i="74"/>
  <c r="K1078" i="74" s="1"/>
  <c r="L1074" i="74"/>
  <c r="K1074" i="74" s="1"/>
  <c r="L932" i="74"/>
  <c r="K932" i="74" s="1"/>
  <c r="L1802" i="74"/>
  <c r="K1802" i="74" s="1"/>
  <c r="L1799" i="74"/>
  <c r="K1799" i="74" s="1"/>
  <c r="L1767" i="74"/>
  <c r="K1767" i="74" s="1"/>
  <c r="L1760" i="74"/>
  <c r="K1760" i="74" s="1"/>
  <c r="L1746" i="74"/>
  <c r="K1746" i="74" s="1"/>
  <c r="L1729" i="74"/>
  <c r="K1729" i="74" s="1"/>
  <c r="L1718" i="74"/>
  <c r="K1718" i="74" s="1"/>
  <c r="L1711" i="74"/>
  <c r="K1711" i="74" s="1"/>
  <c r="L1703" i="74"/>
  <c r="K1703" i="74" s="1"/>
  <c r="L1695" i="74"/>
  <c r="K1695" i="74" s="1"/>
  <c r="L1687" i="74"/>
  <c r="K1687" i="74" s="1"/>
  <c r="L1660" i="74"/>
  <c r="K1660" i="74" s="1"/>
  <c r="L1624" i="74"/>
  <c r="K1624" i="74" s="1"/>
  <c r="L1606" i="74"/>
  <c r="K1606" i="74" s="1"/>
  <c r="L1603" i="74"/>
  <c r="K1603" i="74" s="1"/>
  <c r="L1589" i="74"/>
  <c r="K1589" i="74" s="1"/>
  <c r="L1575" i="74"/>
  <c r="K1575" i="74" s="1"/>
  <c r="L1535" i="74"/>
  <c r="K1535" i="74" s="1"/>
  <c r="L1528" i="74"/>
  <c r="K1528" i="74" s="1"/>
  <c r="L1475" i="74"/>
  <c r="K1475" i="74" s="1"/>
  <c r="L1466" i="74"/>
  <c r="K1466" i="74" s="1"/>
  <c r="L1451" i="74"/>
  <c r="K1451" i="74" s="1"/>
  <c r="L1448" i="74"/>
  <c r="K1448" i="74" s="1"/>
  <c r="L1441" i="74"/>
  <c r="K1441" i="74" s="1"/>
  <c r="L1427" i="74"/>
  <c r="K1427" i="74" s="1"/>
  <c r="L1424" i="74"/>
  <c r="K1424" i="74" s="1"/>
  <c r="L1421" i="74"/>
  <c r="K1421" i="74" s="1"/>
  <c r="L1411" i="74"/>
  <c r="K1411" i="74" s="1"/>
  <c r="L1400" i="74"/>
  <c r="K1400" i="74" s="1"/>
  <c r="L1393" i="74"/>
  <c r="K1393" i="74" s="1"/>
  <c r="L1389" i="74"/>
  <c r="K1389" i="74" s="1"/>
  <c r="L1379" i="74"/>
  <c r="K1379" i="74" s="1"/>
  <c r="L1368" i="74"/>
  <c r="K1368" i="74" s="1"/>
  <c r="L1361" i="74"/>
  <c r="K1361" i="74" s="1"/>
  <c r="L1357" i="74"/>
  <c r="K1357" i="74" s="1"/>
  <c r="L1347" i="74"/>
  <c r="K1347" i="74" s="1"/>
  <c r="L1336" i="74"/>
  <c r="K1336" i="74" s="1"/>
  <c r="L1329" i="74"/>
  <c r="K1329" i="74" s="1"/>
  <c r="L1325" i="74"/>
  <c r="K1325" i="74" s="1"/>
  <c r="L1315" i="74"/>
  <c r="K1315" i="74" s="1"/>
  <c r="L1304" i="74"/>
  <c r="K1304" i="74" s="1"/>
  <c r="L1297" i="74"/>
  <c r="K1297" i="74" s="1"/>
  <c r="L1293" i="74"/>
  <c r="K1293" i="74" s="1"/>
  <c r="L1289" i="74"/>
  <c r="K1289" i="74" s="1"/>
  <c r="L1287" i="74"/>
  <c r="K1287" i="74" s="1"/>
  <c r="L1272" i="74"/>
  <c r="K1272" i="74" s="1"/>
  <c r="L1270" i="74"/>
  <c r="K1270" i="74" s="1"/>
  <c r="L1257" i="74"/>
  <c r="K1257" i="74" s="1"/>
  <c r="L1255" i="74"/>
  <c r="K1255" i="74" s="1"/>
  <c r="L1240" i="74"/>
  <c r="K1240" i="74" s="1"/>
  <c r="L1238" i="74"/>
  <c r="K1238" i="74" s="1"/>
  <c r="L1225" i="74"/>
  <c r="K1225" i="74" s="1"/>
  <c r="L1223" i="74"/>
  <c r="K1223" i="74" s="1"/>
  <c r="L1219" i="74"/>
  <c r="K1219" i="74" s="1"/>
  <c r="L1215" i="74"/>
  <c r="K1215" i="74" s="1"/>
  <c r="L1211" i="74"/>
  <c r="K1211" i="74" s="1"/>
  <c r="L1207" i="74"/>
  <c r="K1207" i="74" s="1"/>
  <c r="L1203" i="74"/>
  <c r="K1203" i="74" s="1"/>
  <c r="L1199" i="74"/>
  <c r="K1199" i="74" s="1"/>
  <c r="L1195" i="74"/>
  <c r="K1195" i="74" s="1"/>
  <c r="L1191" i="74"/>
  <c r="K1191" i="74" s="1"/>
  <c r="L1188" i="74"/>
  <c r="K1188" i="74" s="1"/>
  <c r="L1176" i="74"/>
  <c r="K1176" i="74" s="1"/>
  <c r="L1173" i="74"/>
  <c r="K1173" i="74" s="1"/>
  <c r="L1160" i="74"/>
  <c r="K1160" i="74" s="1"/>
  <c r="L1157" i="74"/>
  <c r="K1157" i="74" s="1"/>
  <c r="L1144" i="74"/>
  <c r="K1144" i="74" s="1"/>
  <c r="L1141" i="74"/>
  <c r="K1141" i="74" s="1"/>
  <c r="L1128" i="74"/>
  <c r="K1128" i="74" s="1"/>
  <c r="L1123" i="74"/>
  <c r="K1123" i="74" s="1"/>
  <c r="L1115" i="74"/>
  <c r="K1115" i="74" s="1"/>
  <c r="L1107" i="74"/>
  <c r="K1107" i="74" s="1"/>
  <c r="L1099" i="74"/>
  <c r="K1099" i="74" s="1"/>
  <c r="L1091" i="74"/>
  <c r="K1091" i="74" s="1"/>
  <c r="L1083" i="74"/>
  <c r="K1083" i="74" s="1"/>
  <c r="L1075" i="74"/>
  <c r="K1075" i="74" s="1"/>
  <c r="L1794" i="74"/>
  <c r="K1794" i="74" s="1"/>
  <c r="L1792" i="74"/>
  <c r="K1792" i="74" s="1"/>
  <c r="L1790" i="74"/>
  <c r="K1790" i="74" s="1"/>
  <c r="L1788" i="74"/>
  <c r="K1788" i="74" s="1"/>
  <c r="L1786" i="74"/>
  <c r="K1786" i="74" s="1"/>
  <c r="L1784" i="74"/>
  <c r="K1784" i="74" s="1"/>
  <c r="L1782" i="74"/>
  <c r="K1782" i="74" s="1"/>
  <c r="L1780" i="74"/>
  <c r="K1780" i="74" s="1"/>
  <c r="L1778" i="74"/>
  <c r="K1778" i="74" s="1"/>
  <c r="L1776" i="74"/>
  <c r="K1776" i="74" s="1"/>
  <c r="L1774" i="74"/>
  <c r="K1774" i="74" s="1"/>
  <c r="L1721" i="74"/>
  <c r="K1721" i="74" s="1"/>
  <c r="L1714" i="74"/>
  <c r="K1714" i="74" s="1"/>
  <c r="L1708" i="74"/>
  <c r="K1708" i="74" s="1"/>
  <c r="L1700" i="74"/>
  <c r="K1700" i="74" s="1"/>
  <c r="L1692" i="74"/>
  <c r="K1692" i="74" s="1"/>
  <c r="L1678" i="74"/>
  <c r="K1678" i="74" s="1"/>
  <c r="L1662" i="74"/>
  <c r="K1662" i="74" s="1"/>
  <c r="L1644" i="74"/>
  <c r="K1644" i="74" s="1"/>
  <c r="L1635" i="74"/>
  <c r="K1635" i="74" s="1"/>
  <c r="L1626" i="74"/>
  <c r="K1626" i="74" s="1"/>
  <c r="L1615" i="74"/>
  <c r="K1615" i="74" s="1"/>
  <c r="L1608" i="74"/>
  <c r="K1608" i="74" s="1"/>
  <c r="L1596" i="74"/>
  <c r="K1596" i="74" s="1"/>
  <c r="L1582" i="74"/>
  <c r="K1582" i="74" s="1"/>
  <c r="L1577" i="74"/>
  <c r="K1577" i="74" s="1"/>
  <c r="L1570" i="74"/>
  <c r="K1570" i="74" s="1"/>
  <c r="L1565" i="74"/>
  <c r="K1565" i="74" s="1"/>
  <c r="L1556" i="74"/>
  <c r="K1556" i="74" s="1"/>
  <c r="L1551" i="74"/>
  <c r="K1551" i="74" s="1"/>
  <c r="L1542" i="74"/>
  <c r="K1542" i="74" s="1"/>
  <c r="L1537" i="74"/>
  <c r="K1537" i="74" s="1"/>
  <c r="L1525" i="74"/>
  <c r="K1525" i="74" s="1"/>
  <c r="L1511" i="74"/>
  <c r="K1511" i="74" s="1"/>
  <c r="L1495" i="74"/>
  <c r="K1495" i="74" s="1"/>
  <c r="L1484" i="74"/>
  <c r="K1484" i="74" s="1"/>
  <c r="L1474" i="74"/>
  <c r="K1474" i="74" s="1"/>
  <c r="L1450" i="74"/>
  <c r="K1450" i="74" s="1"/>
  <c r="L1440" i="74"/>
  <c r="K1440" i="74" s="1"/>
  <c r="L1435" i="74"/>
  <c r="K1435" i="74" s="1"/>
  <c r="L1426" i="74"/>
  <c r="K1426" i="74" s="1"/>
  <c r="L1422" i="74"/>
  <c r="K1422" i="74" s="1"/>
  <c r="L1412" i="74"/>
  <c r="K1412" i="74" s="1"/>
  <c r="L1407" i="74"/>
  <c r="K1407" i="74" s="1"/>
  <c r="L1394" i="74"/>
  <c r="K1394" i="74" s="1"/>
  <c r="L1390" i="74"/>
  <c r="K1390" i="74" s="1"/>
  <c r="L1380" i="74"/>
  <c r="K1380" i="74" s="1"/>
  <c r="L1375" i="74"/>
  <c r="K1375" i="74" s="1"/>
  <c r="L1362" i="74"/>
  <c r="K1362" i="74" s="1"/>
  <c r="L1358" i="74"/>
  <c r="K1358" i="74" s="1"/>
  <c r="L1348" i="74"/>
  <c r="K1348" i="74" s="1"/>
  <c r="L1343" i="74"/>
  <c r="K1343" i="74" s="1"/>
  <c r="L1330" i="74"/>
  <c r="K1330" i="74" s="1"/>
  <c r="L1326" i="74"/>
  <c r="K1326" i="74" s="1"/>
  <c r="L1316" i="74"/>
  <c r="K1316" i="74" s="1"/>
  <c r="L1311" i="74"/>
  <c r="K1311" i="74" s="1"/>
  <c r="L1298" i="74"/>
  <c r="K1298" i="74" s="1"/>
  <c r="L1294" i="74"/>
  <c r="K1294" i="74" s="1"/>
  <c r="L1285" i="74"/>
  <c r="K1285" i="74" s="1"/>
  <c r="L1283" i="74"/>
  <c r="K1283" i="74" s="1"/>
  <c r="L1268" i="74"/>
  <c r="K1268" i="74" s="1"/>
  <c r="L1266" i="74"/>
  <c r="K1266" i="74" s="1"/>
  <c r="L1253" i="74"/>
  <c r="K1253" i="74" s="1"/>
  <c r="L1251" i="74"/>
  <c r="K1251" i="74" s="1"/>
  <c r="L1236" i="74"/>
  <c r="K1236" i="74" s="1"/>
  <c r="L1234" i="74"/>
  <c r="K1234" i="74" s="1"/>
  <c r="L1183" i="74"/>
  <c r="K1183" i="74" s="1"/>
  <c r="L1170" i="74"/>
  <c r="K1170" i="74" s="1"/>
  <c r="L1167" i="74"/>
  <c r="K1167" i="74" s="1"/>
  <c r="L1154" i="74"/>
  <c r="K1154" i="74" s="1"/>
  <c r="L1151" i="74"/>
  <c r="K1151" i="74" s="1"/>
  <c r="L1138" i="74"/>
  <c r="K1138" i="74" s="1"/>
  <c r="L1135" i="74"/>
  <c r="K1135" i="74" s="1"/>
  <c r="L1124" i="74"/>
  <c r="K1124" i="74" s="1"/>
  <c r="L1116" i="74"/>
  <c r="K1116" i="74" s="1"/>
  <c r="L1108" i="74"/>
  <c r="K1108" i="74" s="1"/>
  <c r="L1100" i="74"/>
  <c r="K1100" i="74" s="1"/>
  <c r="L1092" i="74"/>
  <c r="K1092" i="74" s="1"/>
  <c r="L1084" i="74"/>
  <c r="K1084" i="74" s="1"/>
  <c r="L1076" i="74"/>
  <c r="K1076" i="74" s="1"/>
  <c r="L934" i="74"/>
  <c r="K934" i="74" s="1"/>
  <c r="L938" i="74"/>
  <c r="K938" i="74" s="1"/>
  <c r="L942" i="74"/>
  <c r="K942" i="74" s="1"/>
  <c r="L946" i="74"/>
  <c r="K946" i="74" s="1"/>
  <c r="L950" i="74"/>
  <c r="K950" i="74" s="1"/>
  <c r="L954" i="74"/>
  <c r="K954" i="74" s="1"/>
  <c r="L958" i="74"/>
  <c r="K958" i="74" s="1"/>
  <c r="L962" i="74"/>
  <c r="K962" i="74" s="1"/>
  <c r="L966" i="74"/>
  <c r="K966" i="74" s="1"/>
  <c r="L970" i="74"/>
  <c r="K970" i="74" s="1"/>
  <c r="L974" i="74"/>
  <c r="K974" i="74" s="1"/>
  <c r="L978" i="74"/>
  <c r="K978" i="74" s="1"/>
  <c r="L982" i="74"/>
  <c r="K982" i="74" s="1"/>
  <c r="L986" i="74"/>
  <c r="K986" i="74" s="1"/>
  <c r="L990" i="74"/>
  <c r="K990" i="74" s="1"/>
  <c r="L994" i="74"/>
  <c r="K994" i="74" s="1"/>
  <c r="L998" i="74"/>
  <c r="K998" i="74" s="1"/>
  <c r="L1002" i="74"/>
  <c r="K1002" i="74" s="1"/>
  <c r="L1006" i="74"/>
  <c r="K1006" i="74" s="1"/>
  <c r="L1010" i="74"/>
  <c r="K1010" i="74" s="1"/>
  <c r="L1014" i="74"/>
  <c r="K1014" i="74" s="1"/>
  <c r="L1018" i="74"/>
  <c r="K1018" i="74" s="1"/>
  <c r="L1022" i="74"/>
  <c r="K1022" i="74" s="1"/>
  <c r="L1026" i="74"/>
  <c r="K1026" i="74" s="1"/>
  <c r="L1030" i="74"/>
  <c r="K1030" i="74" s="1"/>
  <c r="L1034" i="74"/>
  <c r="K1034" i="74" s="1"/>
  <c r="L1038" i="74"/>
  <c r="K1038" i="74" s="1"/>
  <c r="L1042" i="74"/>
  <c r="K1042" i="74" s="1"/>
  <c r="L1046" i="74"/>
  <c r="K1046" i="74" s="1"/>
  <c r="L1050" i="74"/>
  <c r="K1050" i="74" s="1"/>
  <c r="L1054" i="74"/>
  <c r="K1054" i="74" s="1"/>
  <c r="L1058" i="74"/>
  <c r="K1058" i="74" s="1"/>
  <c r="L1062" i="74"/>
  <c r="K1062" i="74" s="1"/>
  <c r="L1066" i="74"/>
  <c r="K1066" i="74" s="1"/>
  <c r="L1070" i="74"/>
  <c r="K1070" i="74" s="1"/>
  <c r="L1072" i="74"/>
  <c r="K1072" i="74" s="1"/>
  <c r="L1088" i="74"/>
  <c r="K1088" i="74" s="1"/>
  <c r="L1104" i="74"/>
  <c r="K1104" i="74" s="1"/>
  <c r="L1127" i="74"/>
  <c r="K1127" i="74" s="1"/>
  <c r="L1159" i="74"/>
  <c r="K1159" i="74" s="1"/>
  <c r="T1179" i="74"/>
  <c r="L1284" i="74"/>
  <c r="K1284" i="74" s="1"/>
  <c r="L1423" i="74"/>
  <c r="K1423" i="74" s="1"/>
  <c r="L1457" i="74"/>
  <c r="K1457" i="74" s="1"/>
  <c r="L1464" i="74"/>
  <c r="K1464" i="74" s="1"/>
  <c r="L1508" i="74"/>
  <c r="K1508" i="74" s="1"/>
  <c r="L1712" i="74"/>
  <c r="K1712" i="74" s="1"/>
  <c r="R1770" i="74"/>
  <c r="N927" i="74"/>
  <c r="N925" i="74"/>
  <c r="N922" i="74"/>
  <c r="N911" i="74"/>
  <c r="N907" i="74"/>
  <c r="N904" i="74"/>
  <c r="N902" i="74"/>
  <c r="N901" i="74"/>
  <c r="N889" i="74"/>
  <c r="N886" i="74"/>
  <c r="N878" i="74"/>
  <c r="N875" i="74"/>
  <c r="N872" i="74"/>
  <c r="N869" i="74"/>
  <c r="N864" i="74"/>
  <c r="N856" i="74"/>
  <c r="N842" i="74"/>
  <c r="N839" i="74"/>
  <c r="N836" i="74"/>
  <c r="N829" i="74"/>
  <c r="N928" i="74"/>
  <c r="N923" i="74"/>
  <c r="N920" i="74"/>
  <c r="N918" i="74"/>
  <c r="N929" i="74"/>
  <c r="N919" i="74"/>
  <c r="N917" i="74"/>
  <c r="N916" i="74"/>
  <c r="N915" i="74"/>
  <c r="N898" i="74"/>
  <c r="N892" i="74"/>
  <c r="N884" i="74"/>
  <c r="N880" i="74"/>
  <c r="N879" i="74"/>
  <c r="N874" i="74"/>
  <c r="N866" i="74"/>
  <c r="N860" i="74"/>
  <c r="N855" i="74"/>
  <c r="N851" i="74"/>
  <c r="N844" i="74"/>
  <c r="N843" i="74"/>
  <c r="N838" i="74"/>
  <c r="N832" i="74"/>
  <c r="N826" i="74"/>
  <c r="N823" i="74"/>
  <c r="N821" i="74"/>
  <c r="N819" i="74"/>
  <c r="N816" i="74"/>
  <c r="N805" i="74"/>
  <c r="N803" i="74"/>
  <c r="N800" i="74"/>
  <c r="N794" i="74"/>
  <c r="N791" i="74"/>
  <c r="N783" i="74"/>
  <c r="N778" i="74"/>
  <c r="N775" i="74"/>
  <c r="N770" i="74"/>
  <c r="N767" i="74"/>
  <c r="N762" i="74"/>
  <c r="N754" i="74"/>
  <c r="N751" i="74"/>
  <c r="N746" i="74"/>
  <c r="N743" i="74"/>
  <c r="N735" i="74"/>
  <c r="N733" i="74"/>
  <c r="N729" i="74"/>
  <c r="N728" i="74"/>
  <c r="N726" i="74"/>
  <c r="N722" i="74"/>
  <c r="N708" i="74"/>
  <c r="N691" i="74"/>
  <c r="N688" i="74"/>
  <c r="N684" i="74"/>
  <c r="N680" i="74"/>
  <c r="N676" i="74"/>
  <c r="N672" i="74"/>
  <c r="N668" i="74"/>
  <c r="N664" i="74"/>
  <c r="N656" i="74"/>
  <c r="N652" i="74"/>
  <c r="N648" i="74"/>
  <c r="N645" i="74"/>
  <c r="N639" i="74"/>
  <c r="N634" i="74"/>
  <c r="N627" i="74"/>
  <c r="N622" i="74"/>
  <c r="N619" i="74"/>
  <c r="N616" i="74"/>
  <c r="N613" i="74"/>
  <c r="N608" i="74"/>
  <c r="N605" i="74"/>
  <c r="N601" i="74"/>
  <c r="N598" i="74"/>
  <c r="N596" i="74"/>
  <c r="N595" i="74"/>
  <c r="N592" i="74"/>
  <c r="N584" i="74"/>
  <c r="N581" i="74"/>
  <c r="N578" i="74"/>
  <c r="N575" i="74"/>
  <c r="N565" i="74"/>
  <c r="N563" i="74"/>
  <c r="N562" i="74"/>
  <c r="N559" i="74"/>
  <c r="N549" i="74"/>
  <c r="N547" i="74"/>
  <c r="N546" i="74"/>
  <c r="N533" i="74"/>
  <c r="N531" i="74"/>
  <c r="N530" i="74"/>
  <c r="N527" i="74"/>
  <c r="N517" i="74"/>
  <c r="N515" i="74"/>
  <c r="N514" i="74"/>
  <c r="N511" i="74"/>
  <c r="N501" i="74"/>
  <c r="N499" i="74"/>
  <c r="N495" i="74"/>
  <c r="N485" i="74"/>
  <c r="N483" i="74"/>
  <c r="N482" i="74"/>
  <c r="N479" i="74"/>
  <c r="N469" i="74"/>
  <c r="N467" i="74"/>
  <c r="N466" i="74"/>
  <c r="N463" i="74"/>
  <c r="N451" i="74"/>
  <c r="N450" i="74"/>
  <c r="N447" i="74"/>
  <c r="N437" i="74"/>
  <c r="N434" i="74"/>
  <c r="N431" i="74"/>
  <c r="N926" i="74"/>
  <c r="N913" i="74"/>
  <c r="N909" i="74"/>
  <c r="N908" i="74"/>
  <c r="N882" i="74"/>
  <c r="N881" i="74"/>
  <c r="N873" i="74"/>
  <c r="N868" i="74"/>
  <c r="N862" i="74"/>
  <c r="N861" i="74"/>
  <c r="N857" i="74"/>
  <c r="N846" i="74"/>
  <c r="N845" i="74"/>
  <c r="N837" i="74"/>
  <c r="N833" i="74"/>
  <c r="N827" i="74"/>
  <c r="N817" i="74"/>
  <c r="N812" i="74"/>
  <c r="N810" i="74"/>
  <c r="N806" i="74"/>
  <c r="N801" i="74"/>
  <c r="N796" i="74"/>
  <c r="N793" i="74"/>
  <c r="N788" i="74"/>
  <c r="N785" i="74"/>
  <c r="N780" i="74"/>
  <c r="N772" i="74"/>
  <c r="N769" i="74"/>
  <c r="N764" i="74"/>
  <c r="N761" i="74"/>
  <c r="N756" i="74"/>
  <c r="N753" i="74"/>
  <c r="N748" i="74"/>
  <c r="N745" i="74"/>
  <c r="N739" i="74"/>
  <c r="N736" i="74"/>
  <c r="N734" i="74"/>
  <c r="N730" i="74"/>
  <c r="N715" i="74"/>
  <c r="N711" i="74"/>
  <c r="N709" i="74"/>
  <c r="N706" i="74"/>
  <c r="N699" i="74"/>
  <c r="N695" i="74"/>
  <c r="N693" i="74"/>
  <c r="N692" i="74"/>
  <c r="N689" i="74"/>
  <c r="N685" i="74"/>
  <c r="N681" i="74"/>
  <c r="N677" i="74"/>
  <c r="N673" i="74"/>
  <c r="N665" i="74"/>
  <c r="N661" i="74"/>
  <c r="N657" i="74"/>
  <c r="N653" i="74"/>
  <c r="N649" i="74"/>
  <c r="N646" i="74"/>
  <c r="N640" i="74"/>
  <c r="N637" i="74"/>
  <c r="N631" i="74"/>
  <c r="N628" i="74"/>
  <c r="N625" i="74"/>
  <c r="N620" i="74"/>
  <c r="N617" i="74"/>
  <c r="N614" i="74"/>
  <c r="N611" i="74"/>
  <c r="N604" i="74"/>
  <c r="N603" i="74"/>
  <c r="N600" i="74"/>
  <c r="N594" i="74"/>
  <c r="N587" i="74"/>
  <c r="N580" i="74"/>
  <c r="N577" i="74"/>
  <c r="N574" i="74"/>
  <c r="N572" i="74"/>
  <c r="N568" i="74"/>
  <c r="N558" i="74"/>
  <c r="N556" i="74"/>
  <c r="N545" i="74"/>
  <c r="N542" i="74"/>
  <c r="N540" i="74"/>
  <c r="N536" i="74"/>
  <c r="N529" i="74"/>
  <c r="N526" i="74"/>
  <c r="N524" i="74"/>
  <c r="N520" i="74"/>
  <c r="N513" i="74"/>
  <c r="N510" i="74"/>
  <c r="N508" i="74"/>
  <c r="N504" i="74"/>
  <c r="N497" i="74"/>
  <c r="N494" i="74"/>
  <c r="N492" i="74"/>
  <c r="N488" i="74"/>
  <c r="N481" i="74"/>
  <c r="N478" i="74"/>
  <c r="N476" i="74"/>
  <c r="N472" i="74"/>
  <c r="N465" i="74"/>
  <c r="N460" i="74"/>
  <c r="N456" i="74"/>
  <c r="N449" i="74"/>
  <c r="N446" i="74"/>
  <c r="N440" i="74"/>
  <c r="N433" i="74"/>
  <c r="N430" i="74"/>
  <c r="N428" i="74"/>
  <c r="N424" i="74"/>
  <c r="N12" i="74"/>
  <c r="N31" i="74"/>
  <c r="N32" i="74"/>
  <c r="N34" i="74"/>
  <c r="N44" i="74"/>
  <c r="N48" i="74"/>
  <c r="N66" i="74"/>
  <c r="N76" i="74"/>
  <c r="N79" i="74"/>
  <c r="N80" i="74"/>
  <c r="N95" i="74"/>
  <c r="N98" i="74"/>
  <c r="N108" i="74"/>
  <c r="N111" i="74"/>
  <c r="N112" i="74"/>
  <c r="N140" i="74"/>
  <c r="N143" i="74"/>
  <c r="N144" i="74"/>
  <c r="N148" i="74"/>
  <c r="N162" i="74"/>
  <c r="N166" i="74"/>
  <c r="N178" i="74"/>
  <c r="N181" i="74"/>
  <c r="N188" i="74"/>
  <c r="N201" i="74"/>
  <c r="N218" i="74"/>
  <c r="N221" i="74"/>
  <c r="N226" i="74"/>
  <c r="N232" i="74"/>
  <c r="N239" i="74"/>
  <c r="N242" i="74"/>
  <c r="N252" i="74"/>
  <c r="N286" i="74"/>
  <c r="N289" i="74"/>
  <c r="N296" i="74"/>
  <c r="N302" i="74"/>
  <c r="N312" i="74"/>
  <c r="N316" i="74"/>
  <c r="N321" i="74"/>
  <c r="N332" i="74"/>
  <c r="N337" i="74"/>
  <c r="N348" i="74"/>
  <c r="N353" i="74"/>
  <c r="N360" i="74"/>
  <c r="N366" i="74"/>
  <c r="N376" i="74"/>
  <c r="N385" i="74"/>
  <c r="N398" i="74"/>
  <c r="N401" i="74"/>
  <c r="N412" i="74"/>
  <c r="N417" i="74"/>
  <c r="N423" i="74"/>
  <c r="N429" i="74"/>
  <c r="N475" i="74"/>
  <c r="N493" i="74"/>
  <c r="N522" i="74"/>
  <c r="N551" i="74"/>
  <c r="N554" i="74"/>
  <c r="N557" i="74"/>
  <c r="N576" i="74"/>
  <c r="N589" i="74"/>
  <c r="N602" i="74"/>
  <c r="N618" i="74"/>
  <c r="N629" i="74"/>
  <c r="N654" i="74"/>
  <c r="N662" i="74"/>
  <c r="N686" i="74"/>
  <c r="N700" i="74"/>
  <c r="N703" i="74"/>
  <c r="N710" i="74"/>
  <c r="N713" i="74"/>
  <c r="N742" i="74"/>
  <c r="N758" i="74"/>
  <c r="N771" i="74"/>
  <c r="N787" i="74"/>
  <c r="N807" i="74"/>
  <c r="N811" i="74"/>
  <c r="N814" i="74"/>
  <c r="N834" i="74"/>
  <c r="N852" i="74"/>
  <c r="N883" i="74"/>
  <c r="N900" i="74"/>
  <c r="N905" i="74"/>
  <c r="L1079" i="74"/>
  <c r="K1079" i="74" s="1"/>
  <c r="L1095" i="74"/>
  <c r="K1095" i="74" s="1"/>
  <c r="O1113" i="74"/>
  <c r="L1196" i="74"/>
  <c r="K1196" i="74" s="1"/>
  <c r="L1204" i="74"/>
  <c r="K1204" i="74" s="1"/>
  <c r="L1212" i="74"/>
  <c r="K1212" i="74" s="1"/>
  <c r="L1220" i="74"/>
  <c r="K1220" i="74" s="1"/>
  <c r="L1224" i="74"/>
  <c r="K1224" i="74" s="1"/>
  <c r="L1254" i="74"/>
  <c r="K1254" i="74" s="1"/>
  <c r="L1288" i="74"/>
  <c r="K1288" i="74" s="1"/>
  <c r="L1320" i="74"/>
  <c r="K1320" i="74" s="1"/>
  <c r="L1331" i="74"/>
  <c r="K1331" i="74" s="1"/>
  <c r="L1345" i="74"/>
  <c r="K1345" i="74" s="1"/>
  <c r="L1406" i="74"/>
  <c r="K1406" i="74" s="1"/>
  <c r="L1471" i="74"/>
  <c r="K1471" i="74" s="1"/>
  <c r="L1478" i="74"/>
  <c r="K1478" i="74" s="1"/>
  <c r="L1517" i="74"/>
  <c r="K1517" i="74" s="1"/>
  <c r="L1531" i="74"/>
  <c r="K1531" i="74" s="1"/>
  <c r="L1569" i="74"/>
  <c r="K1569" i="74" s="1"/>
  <c r="L1634" i="74"/>
  <c r="K1634" i="74" s="1"/>
  <c r="L1691" i="74"/>
  <c r="K1691" i="74" s="1"/>
  <c r="Q1696" i="74"/>
  <c r="O1696" i="74"/>
  <c r="T1696" i="74"/>
  <c r="P1696" i="74"/>
  <c r="L1707" i="74"/>
  <c r="K1707" i="74" s="1"/>
  <c r="N1815" i="74"/>
  <c r="R1815" i="74" s="1"/>
  <c r="N1811" i="74"/>
  <c r="P1811" i="74" s="1"/>
  <c r="N1807" i="74"/>
  <c r="P1807" i="74" s="1"/>
  <c r="N1813" i="74"/>
  <c r="R1813" i="74" s="1"/>
  <c r="N1809" i="74"/>
  <c r="P1809" i="74" s="1"/>
  <c r="N1805" i="74"/>
  <c r="P1805" i="74" s="1"/>
  <c r="N1801" i="74"/>
  <c r="N1800" i="74"/>
  <c r="T1800" i="74" s="1"/>
  <c r="N1798" i="74"/>
  <c r="N1796" i="74"/>
  <c r="N1812" i="74"/>
  <c r="N1799" i="74"/>
  <c r="R1799" i="74" s="1"/>
  <c r="N1797" i="74"/>
  <c r="R1797" i="74" s="1"/>
  <c r="N1795" i="74"/>
  <c r="P1795" i="74" s="1"/>
  <c r="N1793" i="74"/>
  <c r="N1791" i="74"/>
  <c r="P1791" i="74" s="1"/>
  <c r="N1789" i="74"/>
  <c r="P1789" i="74" s="1"/>
  <c r="N1787" i="74"/>
  <c r="R1787" i="74" s="1"/>
  <c r="N1785" i="74"/>
  <c r="N1783" i="74"/>
  <c r="R1783" i="74" s="1"/>
  <c r="N1781" i="74"/>
  <c r="P1781" i="74" s="1"/>
  <c r="N1779" i="74"/>
  <c r="P1779" i="74" s="1"/>
  <c r="N1777" i="74"/>
  <c r="N1775" i="74"/>
  <c r="R1775" i="74" s="1"/>
  <c r="N1769" i="74"/>
  <c r="N1766" i="74"/>
  <c r="N1764" i="74"/>
  <c r="N1759" i="74"/>
  <c r="T1759" i="74" s="1"/>
  <c r="N1753" i="74"/>
  <c r="O1753" i="74" s="1"/>
  <c r="N1748" i="74"/>
  <c r="P1748" i="74" s="1"/>
  <c r="N1747" i="74"/>
  <c r="N1744" i="74"/>
  <c r="P1744" i="74" s="1"/>
  <c r="N1740" i="74"/>
  <c r="Q1740" i="74" s="1"/>
  <c r="N1739" i="74"/>
  <c r="P1739" i="74" s="1"/>
  <c r="N1738" i="74"/>
  <c r="R1738" i="74" s="1"/>
  <c r="N1734" i="74"/>
  <c r="P1734" i="74" s="1"/>
  <c r="N1727" i="74"/>
  <c r="N1725" i="74"/>
  <c r="Q1725" i="74" s="1"/>
  <c r="N1724" i="74"/>
  <c r="R1724" i="74" s="1"/>
  <c r="N1716" i="74"/>
  <c r="Q1716" i="74" s="1"/>
  <c r="N1715" i="74"/>
  <c r="N1713" i="74"/>
  <c r="P1713" i="74" s="1"/>
  <c r="N1684" i="74"/>
  <c r="R1684" i="74" s="1"/>
  <c r="N1680" i="74"/>
  <c r="Q1680" i="74" s="1"/>
  <c r="N1673" i="74"/>
  <c r="N1666" i="74"/>
  <c r="P1666" i="74" s="1"/>
  <c r="N1659" i="74"/>
  <c r="N1656" i="74"/>
  <c r="T1656" i="74" s="1"/>
  <c r="N1653" i="74"/>
  <c r="N1649" i="74"/>
  <c r="N1646" i="74"/>
  <c r="S1646" i="74" s="1"/>
  <c r="N1638" i="74"/>
  <c r="T1638" i="74" s="1"/>
  <c r="N1636" i="74"/>
  <c r="S1636" i="74" s="1"/>
  <c r="N1633" i="74"/>
  <c r="N1630" i="74"/>
  <c r="T1630" i="74" s="1"/>
  <c r="N1623" i="74"/>
  <c r="N1620" i="74"/>
  <c r="N1616" i="74"/>
  <c r="T1616" i="74" s="1"/>
  <c r="N1613" i="74"/>
  <c r="N1612" i="74"/>
  <c r="Q1612" i="74" s="1"/>
  <c r="N1609" i="74"/>
  <c r="T1609" i="74" s="1"/>
  <c r="N1602" i="74"/>
  <c r="N1599" i="74"/>
  <c r="T1599" i="74" s="1"/>
  <c r="N1597" i="74"/>
  <c r="N1593" i="74"/>
  <c r="N1588" i="74"/>
  <c r="N1586" i="74"/>
  <c r="N1583" i="74"/>
  <c r="N1574" i="74"/>
  <c r="N1572" i="74"/>
  <c r="N1571" i="74"/>
  <c r="N1568" i="74"/>
  <c r="N1558" i="74"/>
  <c r="N1557" i="74"/>
  <c r="S1557" i="74" s="1"/>
  <c r="N1555" i="74"/>
  <c r="O1555" i="74" s="1"/>
  <c r="N1552" i="74"/>
  <c r="N1546" i="74"/>
  <c r="N1543" i="74"/>
  <c r="Q1543" i="74" s="1"/>
  <c r="N1534" i="74"/>
  <c r="N1532" i="74"/>
  <c r="N1530" i="74"/>
  <c r="N1527" i="74"/>
  <c r="Q1527" i="74" s="1"/>
  <c r="N1521" i="74"/>
  <c r="Q1521" i="74" s="1"/>
  <c r="N1516" i="74"/>
  <c r="N1515" i="74"/>
  <c r="S1515" i="74" s="1"/>
  <c r="N1512" i="74"/>
  <c r="N1509" i="74"/>
  <c r="S1509" i="74" s="1"/>
  <c r="N1505" i="74"/>
  <c r="N1493" i="74"/>
  <c r="P1493" i="74" s="1"/>
  <c r="N1491" i="74"/>
  <c r="O1491" i="74" s="1"/>
  <c r="N1488" i="74"/>
  <c r="N1485" i="74"/>
  <c r="N1808" i="74"/>
  <c r="T1808" i="74" s="1"/>
  <c r="N1803" i="74"/>
  <c r="R1803" i="74" s="1"/>
  <c r="N1772" i="74"/>
  <c r="N1771" i="74"/>
  <c r="T1771" i="74" s="1"/>
  <c r="N1762" i="74"/>
  <c r="N1761" i="74"/>
  <c r="Q1761" i="74" s="1"/>
  <c r="N1756" i="74"/>
  <c r="P1756" i="74" s="1"/>
  <c r="N1755" i="74"/>
  <c r="R1755" i="74" s="1"/>
  <c r="N1754" i="74"/>
  <c r="N1750" i="74"/>
  <c r="T1750" i="74" s="1"/>
  <c r="N1743" i="74"/>
  <c r="O1743" i="74" s="1"/>
  <c r="N1737" i="74"/>
  <c r="O1737" i="74" s="1"/>
  <c r="N1732" i="74"/>
  <c r="Q1732" i="74" s="1"/>
  <c r="N1731" i="74"/>
  <c r="Q1731" i="74" s="1"/>
  <c r="N1728" i="74"/>
  <c r="N1722" i="74"/>
  <c r="P1722" i="74" s="1"/>
  <c r="N1720" i="74"/>
  <c r="T1720" i="74" s="1"/>
  <c r="N1719" i="74"/>
  <c r="O1719" i="74" s="1"/>
  <c r="N1685" i="74"/>
  <c r="N1682" i="74"/>
  <c r="R1682" i="74" s="1"/>
  <c r="N1681" i="74"/>
  <c r="R1681" i="74" s="1"/>
  <c r="N1677" i="74"/>
  <c r="N1676" i="74"/>
  <c r="N1672" i="74"/>
  <c r="T1672" i="74" s="1"/>
  <c r="N1669" i="74"/>
  <c r="N1667" i="74"/>
  <c r="N1664" i="74"/>
  <c r="S1664" i="74" s="1"/>
  <c r="N1661" i="74"/>
  <c r="N1658" i="74"/>
  <c r="N1651" i="74"/>
  <c r="N1647" i="74"/>
  <c r="N1643" i="74"/>
  <c r="N1642" i="74"/>
  <c r="R1642" i="74" s="1"/>
  <c r="N1639" i="74"/>
  <c r="N1631" i="74"/>
  <c r="N1628" i="74"/>
  <c r="N1625" i="74"/>
  <c r="N1622" i="74"/>
  <c r="T1622" i="74" s="1"/>
  <c r="N1618" i="74"/>
  <c r="O1618" i="74" s="1"/>
  <c r="N1610" i="74"/>
  <c r="N1607" i="74"/>
  <c r="T1607" i="74" s="1"/>
  <c r="N1605" i="74"/>
  <c r="S1605" i="74" s="1"/>
  <c r="N1601" i="74"/>
  <c r="T1601" i="74" s="1"/>
  <c r="N1594" i="74"/>
  <c r="N1591" i="74"/>
  <c r="N1585" i="74"/>
  <c r="P1585" i="74" s="1"/>
  <c r="N1580" i="74"/>
  <c r="N1579" i="74"/>
  <c r="Q1579" i="74" s="1"/>
  <c r="N1576" i="74"/>
  <c r="N1566" i="74"/>
  <c r="N1564" i="74"/>
  <c r="N1563" i="74"/>
  <c r="R1563" i="74" s="1"/>
  <c r="N1560" i="74"/>
  <c r="N1550" i="74"/>
  <c r="N1549" i="74"/>
  <c r="T1549" i="74" s="1"/>
  <c r="N1545" i="74"/>
  <c r="T1545" i="74" s="1"/>
  <c r="N1540" i="74"/>
  <c r="N1539" i="74"/>
  <c r="T1539" i="74" s="1"/>
  <c r="N1536" i="74"/>
  <c r="N1529" i="74"/>
  <c r="N1524" i="74"/>
  <c r="N1522" i="74"/>
  <c r="N1519" i="74"/>
  <c r="P1519" i="74" s="1"/>
  <c r="N1510" i="74"/>
  <c r="N1507" i="74"/>
  <c r="P1507" i="74" s="1"/>
  <c r="N1503" i="74"/>
  <c r="S1503" i="74" s="1"/>
  <c r="N1500" i="74"/>
  <c r="N1498" i="74"/>
  <c r="N1497" i="74"/>
  <c r="T1497" i="74" s="1"/>
  <c r="N1494" i="74"/>
  <c r="N1486" i="74"/>
  <c r="N1806" i="74"/>
  <c r="P1806" i="74" s="1"/>
  <c r="N1804" i="74"/>
  <c r="T1804" i="74" s="1"/>
  <c r="N1773" i="74"/>
  <c r="R1773" i="74" s="1"/>
  <c r="N1757" i="74"/>
  <c r="T1757" i="74" s="1"/>
  <c r="N1745" i="74"/>
  <c r="Q1745" i="74" s="1"/>
  <c r="N1736" i="74"/>
  <c r="T1736" i="74" s="1"/>
  <c r="N1733" i="74"/>
  <c r="Q1733" i="74" s="1"/>
  <c r="N1726" i="74"/>
  <c r="T1726" i="74" s="1"/>
  <c r="N1710" i="74"/>
  <c r="S1710" i="74" s="1"/>
  <c r="N1706" i="74"/>
  <c r="R1706" i="74" s="1"/>
  <c r="N1702" i="74"/>
  <c r="S1702" i="74" s="1"/>
  <c r="N1698" i="74"/>
  <c r="S1698" i="74" s="1"/>
  <c r="N1694" i="74"/>
  <c r="R1694" i="74" s="1"/>
  <c r="N1690" i="74"/>
  <c r="R1690" i="74" s="1"/>
  <c r="N1686" i="74"/>
  <c r="N1683" i="74"/>
  <c r="S1683" i="74" s="1"/>
  <c r="N1668" i="74"/>
  <c r="N1665" i="74"/>
  <c r="N1655" i="74"/>
  <c r="N1648" i="74"/>
  <c r="T1648" i="74" s="1"/>
  <c r="N1645" i="74"/>
  <c r="N1640" i="74"/>
  <c r="S1640" i="74" s="1"/>
  <c r="N1637" i="74"/>
  <c r="N1632" i="74"/>
  <c r="S1632" i="74" s="1"/>
  <c r="N1629" i="74"/>
  <c r="N1619" i="74"/>
  <c r="N1598" i="74"/>
  <c r="N1595" i="74"/>
  <c r="N1592" i="74"/>
  <c r="N1581" i="74"/>
  <c r="O1581" i="74" s="1"/>
  <c r="N1567" i="74"/>
  <c r="Q1567" i="74" s="1"/>
  <c r="N1561" i="74"/>
  <c r="Q1561" i="74" s="1"/>
  <c r="N1554" i="74"/>
  <c r="N1541" i="74"/>
  <c r="N1526" i="74"/>
  <c r="N1523" i="74"/>
  <c r="N1520" i="74"/>
  <c r="N1514" i="74"/>
  <c r="N1504" i="74"/>
  <c r="N1499" i="74"/>
  <c r="N1490" i="74"/>
  <c r="N1478" i="74"/>
  <c r="N1475" i="74"/>
  <c r="T1475" i="74" s="1"/>
  <c r="N1471" i="74"/>
  <c r="P1471" i="74" s="1"/>
  <c r="N1468" i="74"/>
  <c r="N1466" i="74"/>
  <c r="N1465" i="74"/>
  <c r="P1465" i="74" s="1"/>
  <c r="N1462" i="74"/>
  <c r="N1454" i="74"/>
  <c r="N1451" i="74"/>
  <c r="T1451" i="74" s="1"/>
  <c r="N1448" i="74"/>
  <c r="N1445" i="74"/>
  <c r="S1445" i="74" s="1"/>
  <c r="N1441" i="74"/>
  <c r="N1429" i="74"/>
  <c r="N1427" i="74"/>
  <c r="O1427" i="74" s="1"/>
  <c r="N1424" i="74"/>
  <c r="N1421" i="74"/>
  <c r="Q1421" i="74" s="1"/>
  <c r="N1416" i="74"/>
  <c r="N1411" i="74"/>
  <c r="Q1411" i="74" s="1"/>
  <c r="N1409" i="74"/>
  <c r="N1406" i="74"/>
  <c r="N1400" i="74"/>
  <c r="T1400" i="74" s="1"/>
  <c r="N1395" i="74"/>
  <c r="N1393" i="74"/>
  <c r="Q1393" i="74" s="1"/>
  <c r="N1389" i="74"/>
  <c r="Q1389" i="74" s="1"/>
  <c r="N1384" i="74"/>
  <c r="N1379" i="74"/>
  <c r="Q1379" i="74" s="1"/>
  <c r="N1377" i="74"/>
  <c r="Q1377" i="74" s="1"/>
  <c r="N1374" i="74"/>
  <c r="O1374" i="74" s="1"/>
  <c r="N1368" i="74"/>
  <c r="N1363" i="74"/>
  <c r="N1361" i="74"/>
  <c r="Q1361" i="74" s="1"/>
  <c r="N1357" i="74"/>
  <c r="Q1357" i="74" s="1"/>
  <c r="N1352" i="74"/>
  <c r="S1352" i="74" s="1"/>
  <c r="N1347" i="74"/>
  <c r="Q1347" i="74" s="1"/>
  <c r="N1345" i="74"/>
  <c r="Q1345" i="74" s="1"/>
  <c r="N1342" i="74"/>
  <c r="S1342" i="74" s="1"/>
  <c r="N1336" i="74"/>
  <c r="S1336" i="74" s="1"/>
  <c r="N1331" i="74"/>
  <c r="Q1331" i="74" s="1"/>
  <c r="N1329" i="74"/>
  <c r="Q1329" i="74" s="1"/>
  <c r="N1325" i="74"/>
  <c r="Q1325" i="74" s="1"/>
  <c r="N1320" i="74"/>
  <c r="T1320" i="74" s="1"/>
  <c r="N1315" i="74"/>
  <c r="Q1315" i="74" s="1"/>
  <c r="N1313" i="74"/>
  <c r="Q1313" i="74" s="1"/>
  <c r="N1310" i="74"/>
  <c r="T1310" i="74" s="1"/>
  <c r="N1304" i="74"/>
  <c r="S1304" i="74" s="1"/>
  <c r="N1299" i="74"/>
  <c r="Q1299" i="74" s="1"/>
  <c r="N1297" i="74"/>
  <c r="Q1297" i="74" s="1"/>
  <c r="N1293" i="74"/>
  <c r="N1289" i="74"/>
  <c r="Q1289" i="74" s="1"/>
  <c r="N1288" i="74"/>
  <c r="Q1288" i="74" s="1"/>
  <c r="N1287" i="74"/>
  <c r="N1286" i="74"/>
  <c r="R1286" i="74" s="1"/>
  <c r="N1273" i="74"/>
  <c r="N1272" i="74"/>
  <c r="Q1272" i="74" s="1"/>
  <c r="N1271" i="74"/>
  <c r="R1271" i="74" s="1"/>
  <c r="N1270" i="74"/>
  <c r="N1257" i="74"/>
  <c r="P1257" i="74" s="1"/>
  <c r="N1256" i="74"/>
  <c r="Q1256" i="74" s="1"/>
  <c r="N1255" i="74"/>
  <c r="R1255" i="74" s="1"/>
  <c r="N1254" i="74"/>
  <c r="R1254" i="74" s="1"/>
  <c r="N1241" i="74"/>
  <c r="P1241" i="74" s="1"/>
  <c r="N1240" i="74"/>
  <c r="Q1240" i="74" s="1"/>
  <c r="N1239" i="74"/>
  <c r="R1239" i="74" s="1"/>
  <c r="N1238" i="74"/>
  <c r="N1225" i="74"/>
  <c r="Q1225" i="74" s="1"/>
  <c r="N1224" i="74"/>
  <c r="Q1224" i="74" s="1"/>
  <c r="N1223" i="74"/>
  <c r="S1223" i="74" s="1"/>
  <c r="N1222" i="74"/>
  <c r="N1220" i="74"/>
  <c r="N1219" i="74"/>
  <c r="Q1219" i="74" s="1"/>
  <c r="N1218" i="74"/>
  <c r="S1218" i="74" s="1"/>
  <c r="N1216" i="74"/>
  <c r="R1216" i="74" s="1"/>
  <c r="N1215" i="74"/>
  <c r="N1214" i="74"/>
  <c r="Q1214" i="74" s="1"/>
  <c r="N1212" i="74"/>
  <c r="N1211" i="74"/>
  <c r="N1210" i="74"/>
  <c r="N1208" i="74"/>
  <c r="R1208" i="74" s="1"/>
  <c r="N1207" i="74"/>
  <c r="N1206" i="74"/>
  <c r="N1204" i="74"/>
  <c r="O1204" i="74" s="1"/>
  <c r="N1203" i="74"/>
  <c r="P1203" i="74" s="1"/>
  <c r="N1202" i="74"/>
  <c r="S1202" i="74" s="1"/>
  <c r="N1200" i="74"/>
  <c r="N1199" i="74"/>
  <c r="N1198" i="74"/>
  <c r="S1198" i="74" s="1"/>
  <c r="N1196" i="74"/>
  <c r="O1196" i="74" s="1"/>
  <c r="N1195" i="74"/>
  <c r="N1194" i="74"/>
  <c r="R1194" i="74" s="1"/>
  <c r="N1192" i="74"/>
  <c r="R1192" i="74" s="1"/>
  <c r="N1191" i="74"/>
  <c r="R1191" i="74" s="1"/>
  <c r="N1188" i="74"/>
  <c r="S1188" i="74" s="1"/>
  <c r="N1184" i="74"/>
  <c r="S1184" i="74" s="1"/>
  <c r="N1181" i="74"/>
  <c r="N1176" i="74"/>
  <c r="O1176" i="74" s="1"/>
  <c r="N1173" i="74"/>
  <c r="R1173" i="74" s="1"/>
  <c r="N1168" i="74"/>
  <c r="S1168" i="74" s="1"/>
  <c r="N1165" i="74"/>
  <c r="O1165" i="74" s="1"/>
  <c r="N1160" i="74"/>
  <c r="R1160" i="74" s="1"/>
  <c r="N1157" i="74"/>
  <c r="R1157" i="74" s="1"/>
  <c r="N1152" i="74"/>
  <c r="S1152" i="74" s="1"/>
  <c r="N1149" i="74"/>
  <c r="R1149" i="74" s="1"/>
  <c r="N1144" i="74"/>
  <c r="N1141" i="74"/>
  <c r="Q1141" i="74" s="1"/>
  <c r="N1136" i="74"/>
  <c r="N1133" i="74"/>
  <c r="Q1133" i="74" s="1"/>
  <c r="N1128" i="74"/>
  <c r="S1128" i="74" s="1"/>
  <c r="N1123" i="74"/>
  <c r="S1123" i="74" s="1"/>
  <c r="N1119" i="74"/>
  <c r="S1119" i="74" s="1"/>
  <c r="N1115" i="74"/>
  <c r="S1115" i="74" s="1"/>
  <c r="N1111" i="74"/>
  <c r="S1111" i="74" s="1"/>
  <c r="N1107" i="74"/>
  <c r="S1107" i="74" s="1"/>
  <c r="N1103" i="74"/>
  <c r="S1103" i="74" s="1"/>
  <c r="N1099" i="74"/>
  <c r="S1099" i="74" s="1"/>
  <c r="N1095" i="74"/>
  <c r="S1095" i="74" s="1"/>
  <c r="N1091" i="74"/>
  <c r="S1091" i="74" s="1"/>
  <c r="N1087" i="74"/>
  <c r="S1087" i="74" s="1"/>
  <c r="N1083" i="74"/>
  <c r="S1083" i="74" s="1"/>
  <c r="N1079" i="74"/>
  <c r="N1075" i="74"/>
  <c r="S1075" i="74" s="1"/>
  <c r="N1810" i="74"/>
  <c r="P1810" i="74" s="1"/>
  <c r="N1802" i="74"/>
  <c r="P1802" i="74" s="1"/>
  <c r="N1767" i="74"/>
  <c r="T1767" i="74" s="1"/>
  <c r="N1760" i="74"/>
  <c r="N1746" i="74"/>
  <c r="T1746" i="74" s="1"/>
  <c r="N1741" i="74"/>
  <c r="Q1741" i="74" s="1"/>
  <c r="N1729" i="74"/>
  <c r="Q1729" i="74" s="1"/>
  <c r="N1718" i="74"/>
  <c r="T1718" i="74" s="1"/>
  <c r="N1711" i="74"/>
  <c r="S1711" i="74" s="1"/>
  <c r="N1707" i="74"/>
  <c r="O1707" i="74" s="1"/>
  <c r="N1703" i="74"/>
  <c r="T1703" i="74" s="1"/>
  <c r="N1699" i="74"/>
  <c r="O1699" i="74" s="1"/>
  <c r="N1695" i="74"/>
  <c r="T1695" i="74" s="1"/>
  <c r="N1691" i="74"/>
  <c r="S1691" i="74" s="1"/>
  <c r="N1687" i="74"/>
  <c r="N1675" i="74"/>
  <c r="N1660" i="74"/>
  <c r="Q1660" i="74" s="1"/>
  <c r="N1657" i="74"/>
  <c r="N1650" i="74"/>
  <c r="R1650" i="74" s="1"/>
  <c r="N1641" i="74"/>
  <c r="N1634" i="74"/>
  <c r="T1634" i="74" s="1"/>
  <c r="N1624" i="74"/>
  <c r="P1624" i="74" s="1"/>
  <c r="N1621" i="74"/>
  <c r="N1614" i="74"/>
  <c r="N1606" i="74"/>
  <c r="N1603" i="74"/>
  <c r="R1603" i="74" s="1"/>
  <c r="N1600" i="74"/>
  <c r="N1589" i="74"/>
  <c r="S1589" i="74" s="1"/>
  <c r="N1575" i="74"/>
  <c r="T1575" i="74" s="1"/>
  <c r="N1569" i="74"/>
  <c r="P1569" i="74" s="1"/>
  <c r="N1562" i="74"/>
  <c r="N1548" i="74"/>
  <c r="N1535" i="74"/>
  <c r="Q1535" i="74" s="1"/>
  <c r="N1531" i="74"/>
  <c r="S1531" i="74" s="1"/>
  <c r="N1528" i="74"/>
  <c r="N1517" i="74"/>
  <c r="P1517" i="74" s="1"/>
  <c r="N1506" i="74"/>
  <c r="N1481" i="74"/>
  <c r="T1481" i="74" s="1"/>
  <c r="N1474" i="74"/>
  <c r="N1470" i="74"/>
  <c r="N1464" i="74"/>
  <c r="N1457" i="74"/>
  <c r="R1457" i="74" s="1"/>
  <c r="N1450" i="74"/>
  <c r="N1447" i="74"/>
  <c r="T1447" i="74" s="1"/>
  <c r="N1444" i="74"/>
  <c r="N1440" i="74"/>
  <c r="N1437" i="74"/>
  <c r="N1435" i="74"/>
  <c r="N1431" i="74"/>
  <c r="P1431" i="74" s="1"/>
  <c r="N1428" i="74"/>
  <c r="N1426" i="74"/>
  <c r="N1423" i="74"/>
  <c r="T1423" i="74" s="1"/>
  <c r="N1422" i="74"/>
  <c r="N1413" i="74"/>
  <c r="Q1413" i="74" s="1"/>
  <c r="N1412" i="74"/>
  <c r="N1410" i="74"/>
  <c r="P1410" i="74" s="1"/>
  <c r="N1407" i="74"/>
  <c r="N1396" i="74"/>
  <c r="P1396" i="74" s="1"/>
  <c r="N1394" i="74"/>
  <c r="N1391" i="74"/>
  <c r="Q1391" i="74" s="1"/>
  <c r="N1390" i="74"/>
  <c r="S1390" i="74" s="1"/>
  <c r="N1381" i="74"/>
  <c r="Q1381" i="74" s="1"/>
  <c r="N1380" i="74"/>
  <c r="Q1380" i="74" s="1"/>
  <c r="N1378" i="74"/>
  <c r="S1378" i="74" s="1"/>
  <c r="N1375" i="74"/>
  <c r="N1364" i="74"/>
  <c r="O1364" i="74" s="1"/>
  <c r="N1362" i="74"/>
  <c r="N1359" i="74"/>
  <c r="Q1359" i="74" s="1"/>
  <c r="N1358" i="74"/>
  <c r="R1358" i="74" s="1"/>
  <c r="N1349" i="74"/>
  <c r="N1348" i="74"/>
  <c r="N1346" i="74"/>
  <c r="S1346" i="74" s="1"/>
  <c r="N1343" i="74"/>
  <c r="N1332" i="74"/>
  <c r="T1332" i="74" s="1"/>
  <c r="N1330" i="74"/>
  <c r="T1330" i="74" s="1"/>
  <c r="N1327" i="74"/>
  <c r="Q1327" i="74" s="1"/>
  <c r="N1326" i="74"/>
  <c r="T1326" i="74" s="1"/>
  <c r="N1317" i="74"/>
  <c r="Q1317" i="74" s="1"/>
  <c r="N1316" i="74"/>
  <c r="N1314" i="74"/>
  <c r="P1314" i="74" s="1"/>
  <c r="N1311" i="74"/>
  <c r="N1300" i="74"/>
  <c r="R1300" i="74" s="1"/>
  <c r="N1298" i="74"/>
  <c r="N1295" i="74"/>
  <c r="Q1295" i="74" s="1"/>
  <c r="N1294" i="74"/>
  <c r="N1285" i="74"/>
  <c r="Q1285" i="74" s="1"/>
  <c r="N1284" i="74"/>
  <c r="S1284" i="74" s="1"/>
  <c r="N1283" i="74"/>
  <c r="Q1283" i="74" s="1"/>
  <c r="N1282" i="74"/>
  <c r="S1282" i="74" s="1"/>
  <c r="N1269" i="74"/>
  <c r="T1269" i="74" s="1"/>
  <c r="N1268" i="74"/>
  <c r="S1268" i="74" s="1"/>
  <c r="N1267" i="74"/>
  <c r="N1266" i="74"/>
  <c r="N1253" i="74"/>
  <c r="P1253" i="74" s="1"/>
  <c r="N1252" i="74"/>
  <c r="N1251" i="74"/>
  <c r="N1250" i="74"/>
  <c r="P1250" i="74" s="1"/>
  <c r="N1237" i="74"/>
  <c r="Q1237" i="74" s="1"/>
  <c r="N1236" i="74"/>
  <c r="N1235" i="74"/>
  <c r="R1235" i="74" s="1"/>
  <c r="N1234" i="74"/>
  <c r="N1187" i="74"/>
  <c r="S1187" i="74" s="1"/>
  <c r="N1183" i="74"/>
  <c r="Q1183" i="74" s="1"/>
  <c r="N1178" i="74"/>
  <c r="O1178" i="74" s="1"/>
  <c r="N1175" i="74"/>
  <c r="S1175" i="74" s="1"/>
  <c r="N1170" i="74"/>
  <c r="O1170" i="74" s="1"/>
  <c r="N1167" i="74"/>
  <c r="N1162" i="74"/>
  <c r="S1162" i="74" s="1"/>
  <c r="N1159" i="74"/>
  <c r="S1159" i="74" s="1"/>
  <c r="N1154" i="74"/>
  <c r="S1154" i="74" s="1"/>
  <c r="N1151" i="74"/>
  <c r="N1146" i="74"/>
  <c r="S1146" i="74" s="1"/>
  <c r="N1143" i="74"/>
  <c r="N1138" i="74"/>
  <c r="O1138" i="74" s="1"/>
  <c r="N1135" i="74"/>
  <c r="O1135" i="74" s="1"/>
  <c r="N1130" i="74"/>
  <c r="P1130" i="74" s="1"/>
  <c r="N1127" i="74"/>
  <c r="O1127" i="74" s="1"/>
  <c r="N1124" i="74"/>
  <c r="N1120" i="74"/>
  <c r="S1120" i="74" s="1"/>
  <c r="N1116" i="74"/>
  <c r="T1116" i="74" s="1"/>
  <c r="N1112" i="74"/>
  <c r="O1112" i="74" s="1"/>
  <c r="N1108" i="74"/>
  <c r="O1108" i="74" s="1"/>
  <c r="N1104" i="74"/>
  <c r="N1100" i="74"/>
  <c r="O1100" i="74" s="1"/>
  <c r="N1096" i="74"/>
  <c r="N1092" i="74"/>
  <c r="N1088" i="74"/>
  <c r="N1084" i="74"/>
  <c r="O1084" i="74" s="1"/>
  <c r="N1080" i="74"/>
  <c r="O1080" i="74" s="1"/>
  <c r="N1076" i="74"/>
  <c r="S1076" i="74" s="1"/>
  <c r="N1072" i="74"/>
  <c r="P1072" i="74" s="1"/>
  <c r="N1070" i="74"/>
  <c r="N1068" i="74"/>
  <c r="P1068" i="74" s="1"/>
  <c r="N1066" i="74"/>
  <c r="N1064" i="74"/>
  <c r="P1064" i="74" s="1"/>
  <c r="N1062" i="74"/>
  <c r="N1060" i="74"/>
  <c r="P1060" i="74" s="1"/>
  <c r="N1058" i="74"/>
  <c r="P1058" i="74" s="1"/>
  <c r="N1056" i="74"/>
  <c r="P1056" i="74" s="1"/>
  <c r="N1054" i="74"/>
  <c r="N1052" i="74"/>
  <c r="N1050" i="74"/>
  <c r="T1050" i="74" s="1"/>
  <c r="N1048" i="74"/>
  <c r="P1048" i="74" s="1"/>
  <c r="N1046" i="74"/>
  <c r="N1044" i="74"/>
  <c r="N1042" i="74"/>
  <c r="N1040" i="74"/>
  <c r="P1040" i="74" s="1"/>
  <c r="N1038" i="74"/>
  <c r="N1036" i="74"/>
  <c r="P1036" i="74" s="1"/>
  <c r="N1034" i="74"/>
  <c r="N1032" i="74"/>
  <c r="P1032" i="74" s="1"/>
  <c r="N1030" i="74"/>
  <c r="N1028" i="74"/>
  <c r="P1028" i="74" s="1"/>
  <c r="N1026" i="74"/>
  <c r="P1026" i="74" s="1"/>
  <c r="N1024" i="74"/>
  <c r="P1024" i="74" s="1"/>
  <c r="N1022" i="74"/>
  <c r="N1020" i="74"/>
  <c r="P1020" i="74" s="1"/>
  <c r="N1018" i="74"/>
  <c r="N1016" i="74"/>
  <c r="P1016" i="74" s="1"/>
  <c r="N1014" i="74"/>
  <c r="N1012" i="74"/>
  <c r="N1010" i="74"/>
  <c r="P1010" i="74" s="1"/>
  <c r="N1008" i="74"/>
  <c r="P1008" i="74" s="1"/>
  <c r="N1006" i="74"/>
  <c r="N1004" i="74"/>
  <c r="N1002" i="74"/>
  <c r="P1002" i="74" s="1"/>
  <c r="N1000" i="74"/>
  <c r="P1000" i="74" s="1"/>
  <c r="N998" i="74"/>
  <c r="N996" i="74"/>
  <c r="P996" i="74" s="1"/>
  <c r="N994" i="74"/>
  <c r="P994" i="74" s="1"/>
  <c r="N992" i="74"/>
  <c r="P992" i="74" s="1"/>
  <c r="N990" i="74"/>
  <c r="N988" i="74"/>
  <c r="P988" i="74" s="1"/>
  <c r="N986" i="74"/>
  <c r="P986" i="74" s="1"/>
  <c r="N984" i="74"/>
  <c r="P984" i="74" s="1"/>
  <c r="N982" i="74"/>
  <c r="N980" i="74"/>
  <c r="P980" i="74" s="1"/>
  <c r="N978" i="74"/>
  <c r="P978" i="74" s="1"/>
  <c r="N976" i="74"/>
  <c r="P976" i="74" s="1"/>
  <c r="N974" i="74"/>
  <c r="N972" i="74"/>
  <c r="P972" i="74" s="1"/>
  <c r="N970" i="74"/>
  <c r="N968" i="74"/>
  <c r="P968" i="74" s="1"/>
  <c r="N966" i="74"/>
  <c r="N964" i="74"/>
  <c r="P964" i="74" s="1"/>
  <c r="N962" i="74"/>
  <c r="P962" i="74" s="1"/>
  <c r="N960" i="74"/>
  <c r="N958" i="74"/>
  <c r="N956" i="74"/>
  <c r="P956" i="74" s="1"/>
  <c r="N954" i="74"/>
  <c r="P954" i="74" s="1"/>
  <c r="N952" i="74"/>
  <c r="P952" i="74" s="1"/>
  <c r="N950" i="74"/>
  <c r="N948" i="74"/>
  <c r="P948" i="74" s="1"/>
  <c r="N946" i="74"/>
  <c r="T946" i="74" s="1"/>
  <c r="N944" i="74"/>
  <c r="N942" i="74"/>
  <c r="N940" i="74"/>
  <c r="P940" i="74" s="1"/>
  <c r="N938" i="74"/>
  <c r="T938" i="74" s="1"/>
  <c r="N936" i="74"/>
  <c r="P936" i="74" s="1"/>
  <c r="N934" i="74"/>
  <c r="T934" i="74" s="1"/>
  <c r="N1814" i="74"/>
  <c r="N1794" i="74"/>
  <c r="N1792" i="74"/>
  <c r="N1790" i="74"/>
  <c r="N1788" i="74"/>
  <c r="N1786" i="74"/>
  <c r="N1784" i="74"/>
  <c r="N1782" i="74"/>
  <c r="N1780" i="74"/>
  <c r="N1778" i="74"/>
  <c r="N1776" i="74"/>
  <c r="N1774" i="74"/>
  <c r="N1721" i="74"/>
  <c r="T1721" i="74" s="1"/>
  <c r="N1714" i="74"/>
  <c r="Q1714" i="74" s="1"/>
  <c r="N1708" i="74"/>
  <c r="R1708" i="74" s="1"/>
  <c r="N1700" i="74"/>
  <c r="R1700" i="74" s="1"/>
  <c r="N1692" i="74"/>
  <c r="N1678" i="74"/>
  <c r="T1678" i="74" s="1"/>
  <c r="N1662" i="74"/>
  <c r="P1662" i="74" s="1"/>
  <c r="N1644" i="74"/>
  <c r="P1644" i="74" s="1"/>
  <c r="N1635" i="74"/>
  <c r="N1626" i="74"/>
  <c r="T1626" i="74" s="1"/>
  <c r="N1615" i="74"/>
  <c r="N1608" i="74"/>
  <c r="N1596" i="74"/>
  <c r="N1582" i="74"/>
  <c r="N1577" i="74"/>
  <c r="P1577" i="74" s="1"/>
  <c r="N1570" i="74"/>
  <c r="N1565" i="74"/>
  <c r="P1565" i="74" s="1"/>
  <c r="N1556" i="74"/>
  <c r="N1551" i="74"/>
  <c r="P1551" i="74" s="1"/>
  <c r="N1542" i="74"/>
  <c r="N1537" i="74"/>
  <c r="P1537" i="74" s="1"/>
  <c r="N1525" i="74"/>
  <c r="R1525" i="74" s="1"/>
  <c r="N1511" i="74"/>
  <c r="S1511" i="74" s="1"/>
  <c r="N1495" i="74"/>
  <c r="P1495" i="74" s="1"/>
  <c r="N1484" i="74"/>
  <c r="N1477" i="74"/>
  <c r="P1477" i="74" s="1"/>
  <c r="N1461" i="74"/>
  <c r="T1461" i="74" s="1"/>
  <c r="N1453" i="74"/>
  <c r="S1453" i="74" s="1"/>
  <c r="N1443" i="74"/>
  <c r="N1434" i="74"/>
  <c r="N1419" i="74"/>
  <c r="N1408" i="74"/>
  <c r="O1408" i="74" s="1"/>
  <c r="N1401" i="74"/>
  <c r="Q1401" i="74" s="1"/>
  <c r="N1397" i="74"/>
  <c r="Q1397" i="74" s="1"/>
  <c r="N1387" i="74"/>
  <c r="N1376" i="74"/>
  <c r="O1376" i="74" s="1"/>
  <c r="N1369" i="74"/>
  <c r="Q1369" i="74" s="1"/>
  <c r="N1365" i="74"/>
  <c r="Q1365" i="74" s="1"/>
  <c r="N1355" i="74"/>
  <c r="N1344" i="74"/>
  <c r="O1344" i="74" s="1"/>
  <c r="N1337" i="74"/>
  <c r="Q1337" i="74" s="1"/>
  <c r="N1333" i="74"/>
  <c r="Q1333" i="74" s="1"/>
  <c r="N1323" i="74"/>
  <c r="N1312" i="74"/>
  <c r="O1312" i="74" s="1"/>
  <c r="N1305" i="74"/>
  <c r="N1301" i="74"/>
  <c r="Q1301" i="74" s="1"/>
  <c r="N1281" i="74"/>
  <c r="N1279" i="74"/>
  <c r="N1264" i="74"/>
  <c r="P1264" i="74" s="1"/>
  <c r="N1262" i="74"/>
  <c r="T1262" i="74" s="1"/>
  <c r="N1249" i="74"/>
  <c r="N1247" i="74"/>
  <c r="Q1247" i="74" s="1"/>
  <c r="N1232" i="74"/>
  <c r="S1232" i="74" s="1"/>
  <c r="N1230" i="74"/>
  <c r="O1230" i="74" s="1"/>
  <c r="N1189" i="74"/>
  <c r="Q1189" i="74" s="1"/>
  <c r="N1186" i="74"/>
  <c r="S1186" i="74" s="1"/>
  <c r="N1180" i="74"/>
  <c r="O1180" i="74" s="1"/>
  <c r="N1177" i="74"/>
  <c r="N1164" i="74"/>
  <c r="N1161" i="74"/>
  <c r="O1161" i="74" s="1"/>
  <c r="N1148" i="74"/>
  <c r="N1145" i="74"/>
  <c r="N1132" i="74"/>
  <c r="N1129" i="74"/>
  <c r="T1129" i="74" s="1"/>
  <c r="N1125" i="74"/>
  <c r="S1125" i="74" s="1"/>
  <c r="N1117" i="74"/>
  <c r="S1117" i="74" s="1"/>
  <c r="N1109" i="74"/>
  <c r="S1109" i="74" s="1"/>
  <c r="N1101" i="74"/>
  <c r="S1101" i="74" s="1"/>
  <c r="N1093" i="74"/>
  <c r="S1093" i="74" s="1"/>
  <c r="N1085" i="74"/>
  <c r="S1085" i="74" s="1"/>
  <c r="N1077" i="74"/>
  <c r="N1752" i="74"/>
  <c r="S1752" i="74" s="1"/>
  <c r="N1749" i="74"/>
  <c r="R1749" i="74" s="1"/>
  <c r="N1742" i="74"/>
  <c r="T1742" i="74" s="1"/>
  <c r="N1735" i="74"/>
  <c r="O1735" i="74" s="1"/>
  <c r="N1717" i="74"/>
  <c r="Q1717" i="74" s="1"/>
  <c r="N1705" i="74"/>
  <c r="N1697" i="74"/>
  <c r="T1697" i="74" s="1"/>
  <c r="N1689" i="74"/>
  <c r="S1689" i="74" s="1"/>
  <c r="N1671" i="74"/>
  <c r="N1617" i="74"/>
  <c r="N1584" i="74"/>
  <c r="N1553" i="74"/>
  <c r="Q1553" i="74" s="1"/>
  <c r="N1544" i="74"/>
  <c r="N1518" i="74"/>
  <c r="N1513" i="74"/>
  <c r="Q1513" i="74" s="1"/>
  <c r="N1502" i="74"/>
  <c r="N1479" i="74"/>
  <c r="N1476" i="74"/>
  <c r="N1469" i="74"/>
  <c r="T1469" i="74" s="1"/>
  <c r="N1463" i="74"/>
  <c r="T1463" i="74" s="1"/>
  <c r="N1460" i="74"/>
  <c r="N1455" i="74"/>
  <c r="S1455" i="74" s="1"/>
  <c r="N1452" i="74"/>
  <c r="N1442" i="74"/>
  <c r="N1420" i="74"/>
  <c r="N1415" i="74"/>
  <c r="N1405" i="74"/>
  <c r="Q1405" i="74" s="1"/>
  <c r="N1402" i="74"/>
  <c r="N1398" i="74"/>
  <c r="S1398" i="74" s="1"/>
  <c r="N1388" i="74"/>
  <c r="T1388" i="74" s="1"/>
  <c r="N1383" i="74"/>
  <c r="Q1383" i="74" s="1"/>
  <c r="N1373" i="74"/>
  <c r="N1370" i="74"/>
  <c r="S1370" i="74" s="1"/>
  <c r="N1366" i="74"/>
  <c r="S1366" i="74" s="1"/>
  <c r="N1356" i="74"/>
  <c r="Q1356" i="74" s="1"/>
  <c r="N1351" i="74"/>
  <c r="Q1351" i="74" s="1"/>
  <c r="N1341" i="74"/>
  <c r="Q1341" i="74" s="1"/>
  <c r="N1338" i="74"/>
  <c r="N1334" i="74"/>
  <c r="S1334" i="74" s="1"/>
  <c r="N1324" i="74"/>
  <c r="N1319" i="74"/>
  <c r="Q1319" i="74" s="1"/>
  <c r="N1309" i="74"/>
  <c r="Q1309" i="74" s="1"/>
  <c r="N1306" i="74"/>
  <c r="S1306" i="74" s="1"/>
  <c r="N1302" i="74"/>
  <c r="T1302" i="74" s="1"/>
  <c r="N1292" i="74"/>
  <c r="O1292" i="74" s="1"/>
  <c r="N1290" i="74"/>
  <c r="P1290" i="74" s="1"/>
  <c r="N1277" i="74"/>
  <c r="P1277" i="74" s="1"/>
  <c r="N1275" i="74"/>
  <c r="N1260" i="74"/>
  <c r="P1260" i="74" s="1"/>
  <c r="N1258" i="74"/>
  <c r="P1258" i="74" s="1"/>
  <c r="N1245" i="74"/>
  <c r="P1245" i="74" s="1"/>
  <c r="N1243" i="74"/>
  <c r="R1243" i="74" s="1"/>
  <c r="N1228" i="74"/>
  <c r="P1228" i="74" s="1"/>
  <c r="N1226" i="74"/>
  <c r="R1226" i="74" s="1"/>
  <c r="N1174" i="74"/>
  <c r="R1174" i="74" s="1"/>
  <c r="N1171" i="74"/>
  <c r="N1158" i="74"/>
  <c r="R1158" i="74" s="1"/>
  <c r="N1155" i="74"/>
  <c r="Q1155" i="74" s="1"/>
  <c r="N1139" i="74"/>
  <c r="T1139" i="74" s="1"/>
  <c r="N1126" i="74"/>
  <c r="S1126" i="74" s="1"/>
  <c r="N1118" i="74"/>
  <c r="O1118" i="74" s="1"/>
  <c r="N1110" i="74"/>
  <c r="T1110" i="74" s="1"/>
  <c r="N1102" i="74"/>
  <c r="N1094" i="74"/>
  <c r="T1094" i="74" s="1"/>
  <c r="N1086" i="74"/>
  <c r="O1086" i="74" s="1"/>
  <c r="N1078" i="74"/>
  <c r="T1078" i="74" s="1"/>
  <c r="N5" i="74"/>
  <c r="N6" i="74"/>
  <c r="N13" i="74"/>
  <c r="N17" i="74"/>
  <c r="N19" i="74"/>
  <c r="N22" i="74"/>
  <c r="N29" i="74"/>
  <c r="N33" i="74"/>
  <c r="N35" i="74"/>
  <c r="N38" i="74"/>
  <c r="N45" i="74"/>
  <c r="N49" i="74"/>
  <c r="N51" i="74"/>
  <c r="N54" i="74"/>
  <c r="N61" i="74"/>
  <c r="N65" i="74"/>
  <c r="N67" i="74"/>
  <c r="N70" i="74"/>
  <c r="N77" i="74"/>
  <c r="N81" i="74"/>
  <c r="N83" i="74"/>
  <c r="N86" i="74"/>
  <c r="N93" i="74"/>
  <c r="N97" i="74"/>
  <c r="N99" i="74"/>
  <c r="N102" i="74"/>
  <c r="N109" i="74"/>
  <c r="N113" i="74"/>
  <c r="N115" i="74"/>
  <c r="N118" i="74"/>
  <c r="N125" i="74"/>
  <c r="N129" i="74"/>
  <c r="N131" i="74"/>
  <c r="N134" i="74"/>
  <c r="N141" i="74"/>
  <c r="N145" i="74"/>
  <c r="N152" i="74"/>
  <c r="N155" i="74"/>
  <c r="N158" i="74"/>
  <c r="N160" i="74"/>
  <c r="N171" i="74"/>
  <c r="N176" i="74"/>
  <c r="N179" i="74"/>
  <c r="N182" i="74"/>
  <c r="N185" i="74"/>
  <c r="N193" i="74"/>
  <c r="N196" i="74"/>
  <c r="N197" i="74"/>
  <c r="N199" i="74"/>
  <c r="N202" i="74"/>
  <c r="N206" i="74"/>
  <c r="N209" i="74"/>
  <c r="N216" i="74"/>
  <c r="N219" i="74"/>
  <c r="N222" i="74"/>
  <c r="N224" i="74"/>
  <c r="N235" i="74"/>
  <c r="N240" i="74"/>
  <c r="N243" i="74"/>
  <c r="N246" i="74"/>
  <c r="N249" i="74"/>
  <c r="N253" i="74"/>
  <c r="N257" i="74"/>
  <c r="N260" i="74"/>
  <c r="N267" i="74"/>
  <c r="N275" i="74"/>
  <c r="N277" i="74"/>
  <c r="N287" i="74"/>
  <c r="N290" i="74"/>
  <c r="N291" i="74"/>
  <c r="N293" i="74"/>
  <c r="N303" i="74"/>
  <c r="N306" i="74"/>
  <c r="N307" i="74"/>
  <c r="N309" i="74"/>
  <c r="N319" i="74"/>
  <c r="N322" i="74"/>
  <c r="N323" i="74"/>
  <c r="N325" i="74"/>
  <c r="N335" i="74"/>
  <c r="N338" i="74"/>
  <c r="N339" i="74"/>
  <c r="N341" i="74"/>
  <c r="N351" i="74"/>
  <c r="N354" i="74"/>
  <c r="N355" i="74"/>
  <c r="N357" i="74"/>
  <c r="N367" i="74"/>
  <c r="N370" i="74"/>
  <c r="N371" i="74"/>
  <c r="N373" i="74"/>
  <c r="N383" i="74"/>
  <c r="N386" i="74"/>
  <c r="N387" i="74"/>
  <c r="N389" i="74"/>
  <c r="N399" i="74"/>
  <c r="N402" i="74"/>
  <c r="N403" i="74"/>
  <c r="N405" i="74"/>
  <c r="N415" i="74"/>
  <c r="N418" i="74"/>
  <c r="N419" i="74"/>
  <c r="N421" i="74"/>
  <c r="N422" i="74"/>
  <c r="N436" i="74"/>
  <c r="N441" i="74"/>
  <c r="N448" i="74"/>
  <c r="N454" i="74"/>
  <c r="N468" i="74"/>
  <c r="N473" i="74"/>
  <c r="N486" i="74"/>
  <c r="N500" i="74"/>
  <c r="N505" i="74"/>
  <c r="N512" i="74"/>
  <c r="N518" i="74"/>
  <c r="N532" i="74"/>
  <c r="N537" i="74"/>
  <c r="N544" i="74"/>
  <c r="N550" i="74"/>
  <c r="N564" i="74"/>
  <c r="N569" i="74"/>
  <c r="N582" i="74"/>
  <c r="N585" i="74"/>
  <c r="N590" i="74"/>
  <c r="N593" i="74"/>
  <c r="N599" i="74"/>
  <c r="N609" i="74"/>
  <c r="N621" i="74"/>
  <c r="N644" i="74"/>
  <c r="N659" i="74"/>
  <c r="N667" i="74"/>
  <c r="N675" i="74"/>
  <c r="N683" i="74"/>
  <c r="N698" i="74"/>
  <c r="N702" i="74"/>
  <c r="N720" i="74"/>
  <c r="N724" i="74"/>
  <c r="N727" i="74"/>
  <c r="N731" i="74"/>
  <c r="N738" i="74"/>
  <c r="N744" i="74"/>
  <c r="N757" i="74"/>
  <c r="N760" i="74"/>
  <c r="N773" i="74"/>
  <c r="N776" i="74"/>
  <c r="N789" i="74"/>
  <c r="N792" i="74"/>
  <c r="N799" i="74"/>
  <c r="N802" i="74"/>
  <c r="N809" i="74"/>
  <c r="N820" i="74"/>
  <c r="N825" i="74"/>
  <c r="N830" i="74"/>
  <c r="N854" i="74"/>
  <c r="N891" i="74"/>
  <c r="N893" i="74"/>
  <c r="N896" i="74"/>
  <c r="N906" i="74"/>
  <c r="L1080" i="74"/>
  <c r="K1080" i="74" s="1"/>
  <c r="N1082" i="74"/>
  <c r="O1082" i="74" s="1"/>
  <c r="L1096" i="74"/>
  <c r="K1096" i="74" s="1"/>
  <c r="N1098" i="74"/>
  <c r="O1098" i="74" s="1"/>
  <c r="L1112" i="74"/>
  <c r="K1112" i="74" s="1"/>
  <c r="N1114" i="74"/>
  <c r="N1131" i="74"/>
  <c r="Q1131" i="74" s="1"/>
  <c r="N1134" i="74"/>
  <c r="O1134" i="74" s="1"/>
  <c r="L1143" i="74"/>
  <c r="K1143" i="74" s="1"/>
  <c r="L1146" i="74"/>
  <c r="K1146" i="74" s="1"/>
  <c r="N1163" i="74"/>
  <c r="N1166" i="74"/>
  <c r="L1175" i="74"/>
  <c r="K1175" i="74" s="1"/>
  <c r="L1178" i="74"/>
  <c r="K1178" i="74" s="1"/>
  <c r="L1187" i="74"/>
  <c r="K1187" i="74" s="1"/>
  <c r="N1193" i="74"/>
  <c r="Q1193" i="74" s="1"/>
  <c r="N1197" i="74"/>
  <c r="Q1197" i="74" s="1"/>
  <c r="N1201" i="74"/>
  <c r="Q1201" i="74" s="1"/>
  <c r="N1205" i="74"/>
  <c r="P1205" i="74" s="1"/>
  <c r="N1209" i="74"/>
  <c r="T1209" i="74" s="1"/>
  <c r="N1213" i="74"/>
  <c r="R1213" i="74" s="1"/>
  <c r="N1217" i="74"/>
  <c r="N1221" i="74"/>
  <c r="T1221" i="74" s="1"/>
  <c r="N1229" i="74"/>
  <c r="L1237" i="74"/>
  <c r="K1237" i="74" s="1"/>
  <c r="N1244" i="74"/>
  <c r="R1244" i="74" s="1"/>
  <c r="L1252" i="74"/>
  <c r="K1252" i="74" s="1"/>
  <c r="N1259" i="74"/>
  <c r="R1259" i="74" s="1"/>
  <c r="L1267" i="74"/>
  <c r="K1267" i="74" s="1"/>
  <c r="N1274" i="74"/>
  <c r="L1282" i="74"/>
  <c r="K1282" i="74" s="1"/>
  <c r="L1327" i="74"/>
  <c r="K1327" i="74" s="1"/>
  <c r="L1332" i="74"/>
  <c r="K1332" i="74" s="1"/>
  <c r="N1335" i="74"/>
  <c r="N1340" i="74"/>
  <c r="P1340" i="74" s="1"/>
  <c r="L1346" i="74"/>
  <c r="K1346" i="74" s="1"/>
  <c r="L1349" i="74"/>
  <c r="K1349" i="74" s="1"/>
  <c r="N1354" i="74"/>
  <c r="L1391" i="74"/>
  <c r="K1391" i="74" s="1"/>
  <c r="L1396" i="74"/>
  <c r="K1396" i="74" s="1"/>
  <c r="N1399" i="74"/>
  <c r="Q1399" i="74" s="1"/>
  <c r="N1404" i="74"/>
  <c r="S1404" i="74" s="1"/>
  <c r="L1410" i="74"/>
  <c r="K1410" i="74" s="1"/>
  <c r="L1413" i="74"/>
  <c r="K1413" i="74" s="1"/>
  <c r="N1418" i="74"/>
  <c r="P1418" i="74" s="1"/>
  <c r="L1431" i="74"/>
  <c r="K1431" i="74" s="1"/>
  <c r="N1438" i="74"/>
  <c r="L1447" i="74"/>
  <c r="K1447" i="74" s="1"/>
  <c r="N1449" i="74"/>
  <c r="T1449" i="74" s="1"/>
  <c r="N1458" i="74"/>
  <c r="N1467" i="74"/>
  <c r="S1467" i="74" s="1"/>
  <c r="L1470" i="74"/>
  <c r="K1470" i="74" s="1"/>
  <c r="N1472" i="74"/>
  <c r="L1481" i="74"/>
  <c r="K1481" i="74" s="1"/>
  <c r="L1487" i="74"/>
  <c r="K1487" i="74" s="1"/>
  <c r="L1492" i="74"/>
  <c r="K1492" i="74" s="1"/>
  <c r="N1496" i="74"/>
  <c r="L1501" i="74"/>
  <c r="K1501" i="74" s="1"/>
  <c r="N1533" i="74"/>
  <c r="O1533" i="74" s="1"/>
  <c r="N1538" i="74"/>
  <c r="N1547" i="74"/>
  <c r="N1590" i="74"/>
  <c r="N1604" i="74"/>
  <c r="N1627" i="74"/>
  <c r="N1654" i="74"/>
  <c r="S1654" i="74" s="1"/>
  <c r="N1663" i="74"/>
  <c r="L1688" i="74"/>
  <c r="K1688" i="74" s="1"/>
  <c r="N1693" i="74"/>
  <c r="T1693" i="74" s="1"/>
  <c r="L1704" i="74"/>
  <c r="K1704" i="74" s="1"/>
  <c r="N1709" i="74"/>
  <c r="S1709" i="74" s="1"/>
  <c r="L1723" i="74"/>
  <c r="K1723" i="74" s="1"/>
  <c r="L1730" i="74"/>
  <c r="K1730" i="74" s="1"/>
  <c r="L1751" i="74"/>
  <c r="K1751" i="74" s="1"/>
  <c r="L1758" i="74"/>
  <c r="K1758" i="74" s="1"/>
  <c r="L1763" i="74"/>
  <c r="K1763" i="74" s="1"/>
  <c r="L1768" i="74"/>
  <c r="K1768" i="74" s="1"/>
  <c r="L936" i="74"/>
  <c r="K936" i="74" s="1"/>
  <c r="L940" i="74"/>
  <c r="K940" i="74" s="1"/>
  <c r="L944" i="74"/>
  <c r="K944" i="74" s="1"/>
  <c r="L948" i="74"/>
  <c r="K948" i="74" s="1"/>
  <c r="L952" i="74"/>
  <c r="K952" i="74" s="1"/>
  <c r="L956" i="74"/>
  <c r="K956" i="74" s="1"/>
  <c r="L960" i="74"/>
  <c r="K960" i="74" s="1"/>
  <c r="L964" i="74"/>
  <c r="K964" i="74" s="1"/>
  <c r="L968" i="74"/>
  <c r="K968" i="74" s="1"/>
  <c r="L972" i="74"/>
  <c r="K972" i="74" s="1"/>
  <c r="L976" i="74"/>
  <c r="K976" i="74" s="1"/>
  <c r="L980" i="74"/>
  <c r="K980" i="74" s="1"/>
  <c r="L984" i="74"/>
  <c r="K984" i="74" s="1"/>
  <c r="L988" i="74"/>
  <c r="K988" i="74" s="1"/>
  <c r="L992" i="74"/>
  <c r="K992" i="74" s="1"/>
  <c r="L996" i="74"/>
  <c r="K996" i="74" s="1"/>
  <c r="L1000" i="74"/>
  <c r="K1000" i="74" s="1"/>
  <c r="L1004" i="74"/>
  <c r="K1004" i="74" s="1"/>
  <c r="L1008" i="74"/>
  <c r="K1008" i="74" s="1"/>
  <c r="L1012" i="74"/>
  <c r="K1012" i="74" s="1"/>
  <c r="L1016" i="74"/>
  <c r="K1016" i="74" s="1"/>
  <c r="L1020" i="74"/>
  <c r="K1020" i="74" s="1"/>
  <c r="L1024" i="74"/>
  <c r="K1024" i="74" s="1"/>
  <c r="L1028" i="74"/>
  <c r="K1028" i="74" s="1"/>
  <c r="L1032" i="74"/>
  <c r="K1032" i="74" s="1"/>
  <c r="L1036" i="74"/>
  <c r="K1036" i="74" s="1"/>
  <c r="L1040" i="74"/>
  <c r="K1040" i="74" s="1"/>
  <c r="L1044" i="74"/>
  <c r="K1044" i="74" s="1"/>
  <c r="L1048" i="74"/>
  <c r="K1048" i="74" s="1"/>
  <c r="L1052" i="74"/>
  <c r="K1052" i="74" s="1"/>
  <c r="L1056" i="74"/>
  <c r="K1056" i="74" s="1"/>
  <c r="L1060" i="74"/>
  <c r="K1060" i="74" s="1"/>
  <c r="L1064" i="74"/>
  <c r="K1064" i="74" s="1"/>
  <c r="L1068" i="74"/>
  <c r="K1068" i="74" s="1"/>
  <c r="R1074" i="74"/>
  <c r="Q1074" i="74"/>
  <c r="Q1106" i="74"/>
  <c r="L1120" i="74"/>
  <c r="K1120" i="74" s="1"/>
  <c r="L1130" i="74"/>
  <c r="K1130" i="74" s="1"/>
  <c r="L1162" i="74"/>
  <c r="K1162" i="74" s="1"/>
  <c r="L1235" i="74"/>
  <c r="K1235" i="74" s="1"/>
  <c r="L1250" i="74"/>
  <c r="K1250" i="74" s="1"/>
  <c r="L1269" i="74"/>
  <c r="K1269" i="74" s="1"/>
  <c r="L1295" i="74"/>
  <c r="K1295" i="74" s="1"/>
  <c r="L1300" i="74"/>
  <c r="K1300" i="74" s="1"/>
  <c r="L1314" i="74"/>
  <c r="K1314" i="74" s="1"/>
  <c r="L1317" i="74"/>
  <c r="K1317" i="74" s="1"/>
  <c r="L1359" i="74"/>
  <c r="K1359" i="74" s="1"/>
  <c r="L1364" i="74"/>
  <c r="K1364" i="74" s="1"/>
  <c r="L1378" i="74"/>
  <c r="K1378" i="74" s="1"/>
  <c r="L1381" i="74"/>
  <c r="K1381" i="74" s="1"/>
  <c r="L1428" i="74"/>
  <c r="K1428" i="74" s="1"/>
  <c r="R1432" i="74"/>
  <c r="L1437" i="74"/>
  <c r="K1437" i="74" s="1"/>
  <c r="L1444" i="74"/>
  <c r="K1444" i="74" s="1"/>
  <c r="R1578" i="74"/>
  <c r="Q1578" i="74"/>
  <c r="T1578" i="74"/>
  <c r="O1578" i="74"/>
  <c r="S1578" i="74"/>
  <c r="L1611" i="74"/>
  <c r="K1611" i="74" s="1"/>
  <c r="L1652" i="74"/>
  <c r="K1652" i="74" s="1"/>
  <c r="L1670" i="74"/>
  <c r="K1670" i="74" s="1"/>
  <c r="L1696" i="74"/>
  <c r="K1696" i="74" s="1"/>
  <c r="L2754" i="74"/>
  <c r="K2754" i="74" s="1"/>
  <c r="L2752" i="74"/>
  <c r="K2752" i="74" s="1"/>
  <c r="L2749" i="74"/>
  <c r="K2749" i="74" s="1"/>
  <c r="L2755" i="74"/>
  <c r="K2755" i="74" s="1"/>
  <c r="L2750" i="74"/>
  <c r="K2750" i="74" s="1"/>
  <c r="L2745" i="74"/>
  <c r="K2745" i="74" s="1"/>
  <c r="L2743" i="74"/>
  <c r="K2743" i="74" s="1"/>
  <c r="L2733" i="74"/>
  <c r="K2733" i="74" s="1"/>
  <c r="L2725" i="74"/>
  <c r="K2725" i="74" s="1"/>
  <c r="L2717" i="74"/>
  <c r="K2717" i="74" s="1"/>
  <c r="L2711" i="74"/>
  <c r="K2711" i="74" s="1"/>
  <c r="L2709" i="74"/>
  <c r="K2709" i="74" s="1"/>
  <c r="L2704" i="74"/>
  <c r="K2704" i="74" s="1"/>
  <c r="L2696" i="74"/>
  <c r="K2696" i="74" s="1"/>
  <c r="L2756" i="74"/>
  <c r="K2756" i="74" s="1"/>
  <c r="L2746" i="74"/>
  <c r="K2746" i="74" s="1"/>
  <c r="L2741" i="74"/>
  <c r="K2741" i="74" s="1"/>
  <c r="L2737" i="74"/>
  <c r="K2737" i="74" s="1"/>
  <c r="L2735" i="74"/>
  <c r="K2735" i="74" s="1"/>
  <c r="L2731" i="74"/>
  <c r="K2731" i="74" s="1"/>
  <c r="L2729" i="74"/>
  <c r="K2729" i="74" s="1"/>
  <c r="L2727" i="74"/>
  <c r="K2727" i="74" s="1"/>
  <c r="L2723" i="74"/>
  <c r="K2723" i="74" s="1"/>
  <c r="L2720" i="74"/>
  <c r="K2720" i="74" s="1"/>
  <c r="L2713" i="74"/>
  <c r="K2713" i="74" s="1"/>
  <c r="L2708" i="74"/>
  <c r="K2708" i="74" s="1"/>
  <c r="L2705" i="74"/>
  <c r="K2705" i="74" s="1"/>
  <c r="L2701" i="74"/>
  <c r="K2701" i="74" s="1"/>
  <c r="L2699" i="74"/>
  <c r="K2699" i="74" s="1"/>
  <c r="L2695" i="74"/>
  <c r="K2695" i="74" s="1"/>
  <c r="L2690" i="74"/>
  <c r="K2690" i="74" s="1"/>
  <c r="L2687" i="74"/>
  <c r="K2687" i="74" s="1"/>
  <c r="L2683" i="74"/>
  <c r="K2683" i="74" s="1"/>
  <c r="L2682" i="74"/>
  <c r="K2682" i="74" s="1"/>
  <c r="L2679" i="74"/>
  <c r="K2679" i="74" s="1"/>
  <c r="L2753" i="74"/>
  <c r="K2753" i="74" s="1"/>
  <c r="L2742" i="74"/>
  <c r="K2742" i="74" s="1"/>
  <c r="L2718" i="74"/>
  <c r="K2718" i="74" s="1"/>
  <c r="L2714" i="74"/>
  <c r="K2714" i="74" s="1"/>
  <c r="L2710" i="74"/>
  <c r="K2710" i="74" s="1"/>
  <c r="L2706" i="74"/>
  <c r="K2706" i="74" s="1"/>
  <c r="L2702" i="74"/>
  <c r="K2702" i="74" s="1"/>
  <c r="L2700" i="74"/>
  <c r="K2700" i="74" s="1"/>
  <c r="L2697" i="74"/>
  <c r="K2697" i="74" s="1"/>
  <c r="L2689" i="74"/>
  <c r="K2689" i="74" s="1"/>
  <c r="L2681" i="74"/>
  <c r="K2681" i="74" s="1"/>
  <c r="L2678" i="74"/>
  <c r="K2678" i="74" s="1"/>
  <c r="L2747" i="74"/>
  <c r="K2747" i="74" s="1"/>
  <c r="L2744" i="74"/>
  <c r="K2744" i="74" s="1"/>
  <c r="L2738" i="74"/>
  <c r="K2738" i="74" s="1"/>
  <c r="L2734" i="74"/>
  <c r="K2734" i="74" s="1"/>
  <c r="L2726" i="74"/>
  <c r="K2726" i="74" s="1"/>
  <c r="L2722" i="74"/>
  <c r="K2722" i="74" s="1"/>
  <c r="L2719" i="74"/>
  <c r="K2719" i="74" s="1"/>
  <c r="L2698" i="74"/>
  <c r="K2698" i="74" s="1"/>
  <c r="L2677" i="74"/>
  <c r="K2677" i="74" s="1"/>
  <c r="L2673" i="74"/>
  <c r="K2673" i="74" s="1"/>
  <c r="L2669" i="74"/>
  <c r="K2669" i="74" s="1"/>
  <c r="L2665" i="74"/>
  <c r="K2665" i="74" s="1"/>
  <c r="L2661" i="74"/>
  <c r="K2661" i="74" s="1"/>
  <c r="L2659" i="74"/>
  <c r="K2659" i="74" s="1"/>
  <c r="L2656" i="74"/>
  <c r="K2656" i="74" s="1"/>
  <c r="L2654" i="74"/>
  <c r="K2654" i="74" s="1"/>
  <c r="L2652" i="74"/>
  <c r="K2652" i="74" s="1"/>
  <c r="L2716" i="74"/>
  <c r="K2716" i="74" s="1"/>
  <c r="L2688" i="74"/>
  <c r="K2688" i="74" s="1"/>
  <c r="L2680" i="74"/>
  <c r="K2680" i="74" s="1"/>
  <c r="L2655" i="74"/>
  <c r="K2655" i="74" s="1"/>
  <c r="L2653" i="74"/>
  <c r="K2653" i="74" s="1"/>
  <c r="L2651" i="74"/>
  <c r="K2651" i="74" s="1"/>
  <c r="L2650" i="74"/>
  <c r="K2650" i="74" s="1"/>
  <c r="L2647" i="74"/>
  <c r="K2647" i="74" s="1"/>
  <c r="L2638" i="74"/>
  <c r="K2638" i="74" s="1"/>
  <c r="L2635" i="74"/>
  <c r="K2635" i="74" s="1"/>
  <c r="L2632" i="74"/>
  <c r="K2632" i="74" s="1"/>
  <c r="L2630" i="74"/>
  <c r="K2630" i="74" s="1"/>
  <c r="L2715" i="74"/>
  <c r="K2715" i="74" s="1"/>
  <c r="L2672" i="74"/>
  <c r="K2672" i="74" s="1"/>
  <c r="L2664" i="74"/>
  <c r="K2664" i="74" s="1"/>
  <c r="L2645" i="74"/>
  <c r="K2645" i="74" s="1"/>
  <c r="L2643" i="74"/>
  <c r="K2643" i="74" s="1"/>
  <c r="L2639" i="74"/>
  <c r="K2639" i="74" s="1"/>
  <c r="L2637" i="74"/>
  <c r="K2637" i="74" s="1"/>
  <c r="L2626" i="74"/>
  <c r="K2626" i="74" s="1"/>
  <c r="L2618" i="74"/>
  <c r="K2618" i="74" s="1"/>
  <c r="L2614" i="74"/>
  <c r="K2614" i="74" s="1"/>
  <c r="L2610" i="74"/>
  <c r="K2610" i="74" s="1"/>
  <c r="L2606" i="74"/>
  <c r="K2606" i="74" s="1"/>
  <c r="L2602" i="74"/>
  <c r="K2602" i="74" s="1"/>
  <c r="L2598" i="74"/>
  <c r="K2598" i="74" s="1"/>
  <c r="L2594" i="74"/>
  <c r="K2594" i="74" s="1"/>
  <c r="L2590" i="74"/>
  <c r="K2590" i="74" s="1"/>
  <c r="L2584" i="74"/>
  <c r="K2584" i="74" s="1"/>
  <c r="L2576" i="74"/>
  <c r="K2576" i="74" s="1"/>
  <c r="L2560" i="74"/>
  <c r="K2560" i="74" s="1"/>
  <c r="L2552" i="74"/>
  <c r="K2552" i="74" s="1"/>
  <c r="L2548" i="74"/>
  <c r="K2548" i="74" s="1"/>
  <c r="L2544" i="74"/>
  <c r="K2544" i="74" s="1"/>
  <c r="L2540" i="74"/>
  <c r="K2540" i="74" s="1"/>
  <c r="L2536" i="74"/>
  <c r="K2536" i="74" s="1"/>
  <c r="L2736" i="74"/>
  <c r="K2736" i="74" s="1"/>
  <c r="L2728" i="74"/>
  <c r="K2728" i="74" s="1"/>
  <c r="L2693" i="74"/>
  <c r="K2693" i="74" s="1"/>
  <c r="L2691" i="74"/>
  <c r="K2691" i="74" s="1"/>
  <c r="L2686" i="74"/>
  <c r="K2686" i="74" s="1"/>
  <c r="L2684" i="74"/>
  <c r="K2684" i="74" s="1"/>
  <c r="L2674" i="74"/>
  <c r="K2674" i="74" s="1"/>
  <c r="L2671" i="74"/>
  <c r="K2671" i="74" s="1"/>
  <c r="L2666" i="74"/>
  <c r="K2666" i="74" s="1"/>
  <c r="L2663" i="74"/>
  <c r="K2663" i="74" s="1"/>
  <c r="L2646" i="74"/>
  <c r="K2646" i="74" s="1"/>
  <c r="L2644" i="74"/>
  <c r="K2644" i="74" s="1"/>
  <c r="L2641" i="74"/>
  <c r="K2641" i="74" s="1"/>
  <c r="L2636" i="74"/>
  <c r="K2636" i="74" s="1"/>
  <c r="L2628" i="74"/>
  <c r="K2628" i="74" s="1"/>
  <c r="L2627" i="74"/>
  <c r="K2627" i="74" s="1"/>
  <c r="L2623" i="74"/>
  <c r="K2623" i="74" s="1"/>
  <c r="L2619" i="74"/>
  <c r="K2619" i="74" s="1"/>
  <c r="L2615" i="74"/>
  <c r="K2615" i="74" s="1"/>
  <c r="L2611" i="74"/>
  <c r="K2611" i="74" s="1"/>
  <c r="L2607" i="74"/>
  <c r="K2607" i="74" s="1"/>
  <c r="L2603" i="74"/>
  <c r="K2603" i="74" s="1"/>
  <c r="L2599" i="74"/>
  <c r="K2599" i="74" s="1"/>
  <c r="L2591" i="74"/>
  <c r="K2591" i="74" s="1"/>
  <c r="L2587" i="74"/>
  <c r="K2587" i="74" s="1"/>
  <c r="L2549" i="74"/>
  <c r="K2549" i="74" s="1"/>
  <c r="L2545" i="74"/>
  <c r="K2545" i="74" s="1"/>
  <c r="L2537" i="74"/>
  <c r="K2537" i="74" s="1"/>
  <c r="L2533" i="74"/>
  <c r="K2533" i="74" s="1"/>
  <c r="L2529" i="74"/>
  <c r="K2529" i="74" s="1"/>
  <c r="L2525" i="74"/>
  <c r="K2525" i="74" s="1"/>
  <c r="L2521" i="74"/>
  <c r="K2521" i="74" s="1"/>
  <c r="L2517" i="74"/>
  <c r="K2517" i="74" s="1"/>
  <c r="L2513" i="74"/>
  <c r="K2513" i="74" s="1"/>
  <c r="L2509" i="74"/>
  <c r="K2509" i="74" s="1"/>
  <c r="L2501" i="74"/>
  <c r="K2501" i="74" s="1"/>
  <c r="L2497" i="74"/>
  <c r="K2497" i="74" s="1"/>
  <c r="L2493" i="74"/>
  <c r="K2493" i="74" s="1"/>
  <c r="L2489" i="74"/>
  <c r="K2489" i="74" s="1"/>
  <c r="L2485" i="74"/>
  <c r="K2485" i="74" s="1"/>
  <c r="L2481" i="74"/>
  <c r="K2481" i="74" s="1"/>
  <c r="L2477" i="74"/>
  <c r="K2477" i="74" s="1"/>
  <c r="L2740" i="74"/>
  <c r="K2740" i="74" s="1"/>
  <c r="L2724" i="74"/>
  <c r="K2724" i="74" s="1"/>
  <c r="L2633" i="74"/>
  <c r="K2633" i="74" s="1"/>
  <c r="L2620" i="74"/>
  <c r="K2620" i="74" s="1"/>
  <c r="L2612" i="74"/>
  <c r="K2612" i="74" s="1"/>
  <c r="L2596" i="74"/>
  <c r="K2596" i="74" s="1"/>
  <c r="L2588" i="74"/>
  <c r="K2588" i="74" s="1"/>
  <c r="L2581" i="74"/>
  <c r="K2581" i="74" s="1"/>
  <c r="L2573" i="74"/>
  <c r="K2573" i="74" s="1"/>
  <c r="L2565" i="74"/>
  <c r="K2565" i="74" s="1"/>
  <c r="L2557" i="74"/>
  <c r="K2557" i="74" s="1"/>
  <c r="L2546" i="74"/>
  <c r="K2546" i="74" s="1"/>
  <c r="L2538" i="74"/>
  <c r="K2538" i="74" s="1"/>
  <c r="L2526" i="74"/>
  <c r="K2526" i="74" s="1"/>
  <c r="L2520" i="74"/>
  <c r="K2520" i="74" s="1"/>
  <c r="L2510" i="74"/>
  <c r="K2510" i="74" s="1"/>
  <c r="L2507" i="74"/>
  <c r="K2507" i="74" s="1"/>
  <c r="L2504" i="74"/>
  <c r="K2504" i="74" s="1"/>
  <c r="L2494" i="74"/>
  <c r="K2494" i="74" s="1"/>
  <c r="L2491" i="74"/>
  <c r="K2491" i="74" s="1"/>
  <c r="L2488" i="74"/>
  <c r="K2488" i="74" s="1"/>
  <c r="L2475" i="74"/>
  <c r="K2475" i="74" s="1"/>
  <c r="L2473" i="74"/>
  <c r="K2473" i="74" s="1"/>
  <c r="L2471" i="74"/>
  <c r="K2471" i="74" s="1"/>
  <c r="L2467" i="74"/>
  <c r="K2467" i="74" s="1"/>
  <c r="L2464" i="74"/>
  <c r="K2464" i="74" s="1"/>
  <c r="L2462" i="74"/>
  <c r="K2462" i="74" s="1"/>
  <c r="L2458" i="74"/>
  <c r="K2458" i="74" s="1"/>
  <c r="L2456" i="74"/>
  <c r="K2456" i="74" s="1"/>
  <c r="L2454" i="74"/>
  <c r="K2454" i="74" s="1"/>
  <c r="L2450" i="74"/>
  <c r="K2450" i="74" s="1"/>
  <c r="L2751" i="74"/>
  <c r="K2751" i="74" s="1"/>
  <c r="L2707" i="74"/>
  <c r="K2707" i="74" s="1"/>
  <c r="L2662" i="74"/>
  <c r="K2662" i="74" s="1"/>
  <c r="L2660" i="74"/>
  <c r="K2660" i="74" s="1"/>
  <c r="L2634" i="74"/>
  <c r="K2634" i="74" s="1"/>
  <c r="L2625" i="74"/>
  <c r="K2625" i="74" s="1"/>
  <c r="L2617" i="74"/>
  <c r="K2617" i="74" s="1"/>
  <c r="L2609" i="74"/>
  <c r="K2609" i="74" s="1"/>
  <c r="L2601" i="74"/>
  <c r="K2601" i="74" s="1"/>
  <c r="L2593" i="74"/>
  <c r="K2593" i="74" s="1"/>
  <c r="L2585" i="74"/>
  <c r="K2585" i="74" s="1"/>
  <c r="L2583" i="74"/>
  <c r="K2583" i="74" s="1"/>
  <c r="L2579" i="74"/>
  <c r="K2579" i="74" s="1"/>
  <c r="L2575" i="74"/>
  <c r="K2575" i="74" s="1"/>
  <c r="L2571" i="74"/>
  <c r="K2571" i="74" s="1"/>
  <c r="L2569" i="74"/>
  <c r="K2569" i="74" s="1"/>
  <c r="L2567" i="74"/>
  <c r="K2567" i="74" s="1"/>
  <c r="L2563" i="74"/>
  <c r="K2563" i="74" s="1"/>
  <c r="L2561" i="74"/>
  <c r="K2561" i="74" s="1"/>
  <c r="L2555" i="74"/>
  <c r="K2555" i="74" s="1"/>
  <c r="L2553" i="74"/>
  <c r="K2553" i="74" s="1"/>
  <c r="L2547" i="74"/>
  <c r="K2547" i="74" s="1"/>
  <c r="L2539" i="74"/>
  <c r="K2539" i="74" s="1"/>
  <c r="L2522" i="74"/>
  <c r="K2522" i="74" s="1"/>
  <c r="L2519" i="74"/>
  <c r="K2519" i="74" s="1"/>
  <c r="L2516" i="74"/>
  <c r="K2516" i="74" s="1"/>
  <c r="L2506" i="74"/>
  <c r="K2506" i="74" s="1"/>
  <c r="L2503" i="74"/>
  <c r="K2503" i="74" s="1"/>
  <c r="L2500" i="74"/>
  <c r="K2500" i="74" s="1"/>
  <c r="L2490" i="74"/>
  <c r="K2490" i="74" s="1"/>
  <c r="L2484" i="74"/>
  <c r="K2484" i="74" s="1"/>
  <c r="L2474" i="74"/>
  <c r="K2474" i="74" s="1"/>
  <c r="L2463" i="74"/>
  <c r="K2463" i="74" s="1"/>
  <c r="L2461" i="74"/>
  <c r="K2461" i="74" s="1"/>
  <c r="L2457" i="74"/>
  <c r="K2457" i="74" s="1"/>
  <c r="L2455" i="74"/>
  <c r="K2455" i="74" s="1"/>
  <c r="L2453" i="74"/>
  <c r="K2453" i="74" s="1"/>
  <c r="L2452" i="74"/>
  <c r="K2452" i="74" s="1"/>
  <c r="L2449" i="74"/>
  <c r="K2449" i="74" s="1"/>
  <c r="L2448" i="74"/>
  <c r="K2448" i="74" s="1"/>
  <c r="L2446" i="74"/>
  <c r="K2446" i="74" s="1"/>
  <c r="L2431" i="74"/>
  <c r="K2431" i="74" s="1"/>
  <c r="L2429" i="74"/>
  <c r="K2429" i="74" s="1"/>
  <c r="L2428" i="74"/>
  <c r="K2428" i="74" s="1"/>
  <c r="L2425" i="74"/>
  <c r="K2425" i="74" s="1"/>
  <c r="L2423" i="74"/>
  <c r="K2423" i="74" s="1"/>
  <c r="L2421" i="74"/>
  <c r="K2421" i="74" s="1"/>
  <c r="L2420" i="74"/>
  <c r="K2420" i="74" s="1"/>
  <c r="L2417" i="74"/>
  <c r="K2417" i="74" s="1"/>
  <c r="L2416" i="74"/>
  <c r="K2416" i="74" s="1"/>
  <c r="L2414" i="74"/>
  <c r="K2414" i="74" s="1"/>
  <c r="L2399" i="74"/>
  <c r="K2399" i="74" s="1"/>
  <c r="L2396" i="74"/>
  <c r="K2396" i="74" s="1"/>
  <c r="L2393" i="74"/>
  <c r="K2393" i="74" s="1"/>
  <c r="L2391" i="74"/>
  <c r="K2391" i="74" s="1"/>
  <c r="L2389" i="74"/>
  <c r="K2389" i="74" s="1"/>
  <c r="L2385" i="74"/>
  <c r="K2385" i="74" s="1"/>
  <c r="L2384" i="74"/>
  <c r="K2384" i="74" s="1"/>
  <c r="L2382" i="74"/>
  <c r="K2382" i="74" s="1"/>
  <c r="L2692" i="74"/>
  <c r="K2692" i="74" s="1"/>
  <c r="L2657" i="74"/>
  <c r="K2657" i="74" s="1"/>
  <c r="L2642" i="74"/>
  <c r="K2642" i="74" s="1"/>
  <c r="L2621" i="74"/>
  <c r="K2621" i="74" s="1"/>
  <c r="L2605" i="74"/>
  <c r="K2605" i="74" s="1"/>
  <c r="L2589" i="74"/>
  <c r="K2589" i="74" s="1"/>
  <c r="L2534" i="74"/>
  <c r="K2534" i="74" s="1"/>
  <c r="L2531" i="74"/>
  <c r="K2531" i="74" s="1"/>
  <c r="L2528" i="74"/>
  <c r="K2528" i="74" s="1"/>
  <c r="L2502" i="74"/>
  <c r="K2502" i="74" s="1"/>
  <c r="L2499" i="74"/>
  <c r="K2499" i="74" s="1"/>
  <c r="L2459" i="74"/>
  <c r="K2459" i="74" s="1"/>
  <c r="L2439" i="74"/>
  <c r="K2439" i="74" s="1"/>
  <c r="L2437" i="74"/>
  <c r="K2437" i="74" s="1"/>
  <c r="L2432" i="74"/>
  <c r="K2432" i="74" s="1"/>
  <c r="L2430" i="74"/>
  <c r="K2430" i="74" s="1"/>
  <c r="L2427" i="74"/>
  <c r="K2427" i="74" s="1"/>
  <c r="L2408" i="74"/>
  <c r="K2408" i="74" s="1"/>
  <c r="L2403" i="74"/>
  <c r="K2403" i="74" s="1"/>
  <c r="L2402" i="74"/>
  <c r="K2402" i="74" s="1"/>
  <c r="L2394" i="74"/>
  <c r="K2394" i="74" s="1"/>
  <c r="L2377" i="74"/>
  <c r="K2377" i="74" s="1"/>
  <c r="L2374" i="74"/>
  <c r="K2374" i="74" s="1"/>
  <c r="L2372" i="74"/>
  <c r="K2372" i="74" s="1"/>
  <c r="L2369" i="74"/>
  <c r="K2369" i="74" s="1"/>
  <c r="L2348" i="74"/>
  <c r="K2348" i="74" s="1"/>
  <c r="L2345" i="74"/>
  <c r="K2345" i="74" s="1"/>
  <c r="L2342" i="74"/>
  <c r="K2342" i="74" s="1"/>
  <c r="L2340" i="74"/>
  <c r="K2340" i="74" s="1"/>
  <c r="L2337" i="74"/>
  <c r="K2337" i="74" s="1"/>
  <c r="L2333" i="74"/>
  <c r="K2333" i="74" s="1"/>
  <c r="L2331" i="74"/>
  <c r="K2331" i="74" s="1"/>
  <c r="L2329" i="74"/>
  <c r="K2329" i="74" s="1"/>
  <c r="L2327" i="74"/>
  <c r="K2327" i="74" s="1"/>
  <c r="L2325" i="74"/>
  <c r="K2325" i="74" s="1"/>
  <c r="L2323" i="74"/>
  <c r="K2323" i="74" s="1"/>
  <c r="L2321" i="74"/>
  <c r="K2321" i="74" s="1"/>
  <c r="L2319" i="74"/>
  <c r="K2319" i="74" s="1"/>
  <c r="L2315" i="74"/>
  <c r="K2315" i="74" s="1"/>
  <c r="L2313" i="74"/>
  <c r="K2313" i="74" s="1"/>
  <c r="L2311" i="74"/>
  <c r="K2311" i="74" s="1"/>
  <c r="L2309" i="74"/>
  <c r="K2309" i="74" s="1"/>
  <c r="L2307" i="74"/>
  <c r="K2307" i="74" s="1"/>
  <c r="L2305" i="74"/>
  <c r="K2305" i="74" s="1"/>
  <c r="L2303" i="74"/>
  <c r="K2303" i="74" s="1"/>
  <c r="L2301" i="74"/>
  <c r="K2301" i="74" s="1"/>
  <c r="L2675" i="74"/>
  <c r="K2675" i="74" s="1"/>
  <c r="L2670" i="74"/>
  <c r="K2670" i="74" s="1"/>
  <c r="L2648" i="74"/>
  <c r="K2648" i="74" s="1"/>
  <c r="L2616" i="74"/>
  <c r="K2616" i="74" s="1"/>
  <c r="L2600" i="74"/>
  <c r="K2600" i="74" s="1"/>
  <c r="L2580" i="74"/>
  <c r="K2580" i="74" s="1"/>
  <c r="L2572" i="74"/>
  <c r="K2572" i="74" s="1"/>
  <c r="L2564" i="74"/>
  <c r="K2564" i="74" s="1"/>
  <c r="L2556" i="74"/>
  <c r="K2556" i="74" s="1"/>
  <c r="L2543" i="74"/>
  <c r="K2543" i="74" s="1"/>
  <c r="L2511" i="74"/>
  <c r="K2511" i="74" s="1"/>
  <c r="L2508" i="74"/>
  <c r="K2508" i="74" s="1"/>
  <c r="L2482" i="74"/>
  <c r="K2482" i="74" s="1"/>
  <c r="L2479" i="74"/>
  <c r="K2479" i="74" s="1"/>
  <c r="L2476" i="74"/>
  <c r="K2476" i="74" s="1"/>
  <c r="L2472" i="74"/>
  <c r="K2472" i="74" s="1"/>
  <c r="L2470" i="74"/>
  <c r="K2470" i="74" s="1"/>
  <c r="L2444" i="74"/>
  <c r="K2444" i="74" s="1"/>
  <c r="L2440" i="74"/>
  <c r="K2440" i="74" s="1"/>
  <c r="L2438" i="74"/>
  <c r="K2438" i="74" s="1"/>
  <c r="L2435" i="74"/>
  <c r="K2435" i="74" s="1"/>
  <c r="L2434" i="74"/>
  <c r="K2434" i="74" s="1"/>
  <c r="L2426" i="74"/>
  <c r="K2426" i="74" s="1"/>
  <c r="L2409" i="74"/>
  <c r="K2409" i="74" s="1"/>
  <c r="L2404" i="74"/>
  <c r="K2404" i="74" s="1"/>
  <c r="L2392" i="74"/>
  <c r="K2392" i="74" s="1"/>
  <c r="L2390" i="74"/>
  <c r="K2390" i="74" s="1"/>
  <c r="L2387" i="74"/>
  <c r="K2387" i="74" s="1"/>
  <c r="L2378" i="74"/>
  <c r="K2378" i="74" s="1"/>
  <c r="L2373" i="74"/>
  <c r="K2373" i="74" s="1"/>
  <c r="L2371" i="74"/>
  <c r="K2371" i="74" s="1"/>
  <c r="L2368" i="74"/>
  <c r="K2368" i="74" s="1"/>
  <c r="L2366" i="74"/>
  <c r="K2366" i="74" s="1"/>
  <c r="L2362" i="74"/>
  <c r="K2362" i="74" s="1"/>
  <c r="L2360" i="74"/>
  <c r="K2360" i="74" s="1"/>
  <c r="L2358" i="74"/>
  <c r="K2358" i="74" s="1"/>
  <c r="L2354" i="74"/>
  <c r="K2354" i="74" s="1"/>
  <c r="L2347" i="74"/>
  <c r="K2347" i="74" s="1"/>
  <c r="L2343" i="74"/>
  <c r="K2343" i="74" s="1"/>
  <c r="L2341" i="74"/>
  <c r="K2341" i="74" s="1"/>
  <c r="L2339" i="74"/>
  <c r="K2339" i="74" s="1"/>
  <c r="L2732" i="74"/>
  <c r="K2732" i="74" s="1"/>
  <c r="L2542" i="74"/>
  <c r="K2542" i="74" s="1"/>
  <c r="L2518" i="74"/>
  <c r="K2518" i="74" s="1"/>
  <c r="L2515" i="74"/>
  <c r="K2515" i="74" s="1"/>
  <c r="L2512" i="74"/>
  <c r="K2512" i="74" s="1"/>
  <c r="L2466" i="74"/>
  <c r="K2466" i="74" s="1"/>
  <c r="L2441" i="74"/>
  <c r="K2441" i="74" s="1"/>
  <c r="L2436" i="74"/>
  <c r="K2436" i="74" s="1"/>
  <c r="L2411" i="74"/>
  <c r="K2411" i="74" s="1"/>
  <c r="L2381" i="74"/>
  <c r="K2381" i="74" s="1"/>
  <c r="L2375" i="74"/>
  <c r="K2375" i="74" s="1"/>
  <c r="L2367" i="74"/>
  <c r="K2367" i="74" s="1"/>
  <c r="L2365" i="74"/>
  <c r="K2365" i="74" s="1"/>
  <c r="L2359" i="74"/>
  <c r="K2359" i="74" s="1"/>
  <c r="L2357" i="74"/>
  <c r="K2357" i="74" s="1"/>
  <c r="L2352" i="74"/>
  <c r="K2352" i="74" s="1"/>
  <c r="L2350" i="74"/>
  <c r="K2350" i="74" s="1"/>
  <c r="L2300" i="74"/>
  <c r="K2300" i="74" s="1"/>
  <c r="L2298" i="74"/>
  <c r="K2298" i="74" s="1"/>
  <c r="L2296" i="74"/>
  <c r="K2296" i="74" s="1"/>
  <c r="L2294" i="74"/>
  <c r="K2294" i="74" s="1"/>
  <c r="L2292" i="74"/>
  <c r="K2292" i="74" s="1"/>
  <c r="L2288" i="74"/>
  <c r="K2288" i="74" s="1"/>
  <c r="L2286" i="74"/>
  <c r="K2286" i="74" s="1"/>
  <c r="L2284" i="74"/>
  <c r="K2284" i="74" s="1"/>
  <c r="L2282" i="74"/>
  <c r="K2282" i="74" s="1"/>
  <c r="L2278" i="74"/>
  <c r="K2278" i="74" s="1"/>
  <c r="L2276" i="74"/>
  <c r="K2276" i="74" s="1"/>
  <c r="L2274" i="74"/>
  <c r="K2274" i="74" s="1"/>
  <c r="L2272" i="74"/>
  <c r="K2272" i="74" s="1"/>
  <c r="L2270" i="74"/>
  <c r="K2270" i="74" s="1"/>
  <c r="L2268" i="74"/>
  <c r="K2268" i="74" s="1"/>
  <c r="L2266" i="74"/>
  <c r="K2266" i="74" s="1"/>
  <c r="L2264" i="74"/>
  <c r="K2264" i="74" s="1"/>
  <c r="L2260" i="74"/>
  <c r="K2260" i="74" s="1"/>
  <c r="L2258" i="74"/>
  <c r="K2258" i="74" s="1"/>
  <c r="L2256" i="74"/>
  <c r="K2256" i="74" s="1"/>
  <c r="L2254" i="74"/>
  <c r="K2254" i="74" s="1"/>
  <c r="L2252" i="74"/>
  <c r="K2252" i="74" s="1"/>
  <c r="L2250" i="74"/>
  <c r="K2250" i="74" s="1"/>
  <c r="L2248" i="74"/>
  <c r="K2248" i="74" s="1"/>
  <c r="L2246" i="74"/>
  <c r="K2246" i="74" s="1"/>
  <c r="L2245" i="74"/>
  <c r="K2245" i="74" s="1"/>
  <c r="L2243" i="74"/>
  <c r="K2243" i="74" s="1"/>
  <c r="L2241" i="74"/>
  <c r="K2241" i="74" s="1"/>
  <c r="L2239" i="74"/>
  <c r="K2239" i="74" s="1"/>
  <c r="L2237" i="74"/>
  <c r="K2237" i="74" s="1"/>
  <c r="L2235" i="74"/>
  <c r="K2235" i="74" s="1"/>
  <c r="L2233" i="74"/>
  <c r="K2233" i="74" s="1"/>
  <c r="L2231" i="74"/>
  <c r="K2231" i="74" s="1"/>
  <c r="L2229" i="74"/>
  <c r="K2229" i="74" s="1"/>
  <c r="L2227" i="74"/>
  <c r="K2227" i="74" s="1"/>
  <c r="L2225" i="74"/>
  <c r="K2225" i="74" s="1"/>
  <c r="L2223" i="74"/>
  <c r="K2223" i="74" s="1"/>
  <c r="L2221" i="74"/>
  <c r="K2221" i="74" s="1"/>
  <c r="L2219" i="74"/>
  <c r="K2219" i="74" s="1"/>
  <c r="L2217" i="74"/>
  <c r="K2217" i="74" s="1"/>
  <c r="L2215" i="74"/>
  <c r="K2215" i="74" s="1"/>
  <c r="L2213" i="74"/>
  <c r="K2213" i="74" s="1"/>
  <c r="L2211" i="74"/>
  <c r="K2211" i="74" s="1"/>
  <c r="L2209" i="74"/>
  <c r="K2209" i="74" s="1"/>
  <c r="L2207" i="74"/>
  <c r="K2207" i="74" s="1"/>
  <c r="L2205" i="74"/>
  <c r="K2205" i="74" s="1"/>
  <c r="L2203" i="74"/>
  <c r="K2203" i="74" s="1"/>
  <c r="L2201" i="74"/>
  <c r="K2201" i="74" s="1"/>
  <c r="L2199" i="74"/>
  <c r="K2199" i="74" s="1"/>
  <c r="L2197" i="74"/>
  <c r="K2197" i="74" s="1"/>
  <c r="L2195" i="74"/>
  <c r="K2195" i="74" s="1"/>
  <c r="L2193" i="74"/>
  <c r="K2193" i="74" s="1"/>
  <c r="L2191" i="74"/>
  <c r="K2191" i="74" s="1"/>
  <c r="L2189" i="74"/>
  <c r="K2189" i="74" s="1"/>
  <c r="L2187" i="74"/>
  <c r="K2187" i="74" s="1"/>
  <c r="L2185" i="74"/>
  <c r="K2185" i="74" s="1"/>
  <c r="L2183" i="74"/>
  <c r="K2183" i="74" s="1"/>
  <c r="L2181" i="74"/>
  <c r="K2181" i="74" s="1"/>
  <c r="L2179" i="74"/>
  <c r="K2179" i="74" s="1"/>
  <c r="L2177" i="74"/>
  <c r="K2177" i="74" s="1"/>
  <c r="L2175" i="74"/>
  <c r="K2175" i="74" s="1"/>
  <c r="L2173" i="74"/>
  <c r="K2173" i="74" s="1"/>
  <c r="L2171" i="74"/>
  <c r="K2171" i="74" s="1"/>
  <c r="L2169" i="74"/>
  <c r="K2169" i="74" s="1"/>
  <c r="L2161" i="74"/>
  <c r="K2161" i="74" s="1"/>
  <c r="L2153" i="74"/>
  <c r="K2153" i="74" s="1"/>
  <c r="L2145" i="74"/>
  <c r="K2145" i="74" s="1"/>
  <c r="L2137" i="74"/>
  <c r="K2137" i="74" s="1"/>
  <c r="L2129" i="74"/>
  <c r="K2129" i="74" s="1"/>
  <c r="L2121" i="74"/>
  <c r="K2121" i="74" s="1"/>
  <c r="L2113" i="74"/>
  <c r="K2113" i="74" s="1"/>
  <c r="L2105" i="74"/>
  <c r="K2105" i="74" s="1"/>
  <c r="L2097" i="74"/>
  <c r="K2097" i="74" s="1"/>
  <c r="L2089" i="74"/>
  <c r="K2089" i="74" s="1"/>
  <c r="L2081" i="74"/>
  <c r="K2081" i="74" s="1"/>
  <c r="L2073" i="74"/>
  <c r="K2073" i="74" s="1"/>
  <c r="L2668" i="74"/>
  <c r="K2668" i="74" s="1"/>
  <c r="L2624" i="74"/>
  <c r="K2624" i="74" s="1"/>
  <c r="L2592" i="74"/>
  <c r="K2592" i="74" s="1"/>
  <c r="L2582" i="74"/>
  <c r="K2582" i="74" s="1"/>
  <c r="L2574" i="74"/>
  <c r="K2574" i="74" s="1"/>
  <c r="L2566" i="74"/>
  <c r="K2566" i="74" s="1"/>
  <c r="L2558" i="74"/>
  <c r="K2558" i="74" s="1"/>
  <c r="L2551" i="74"/>
  <c r="K2551" i="74" s="1"/>
  <c r="L2530" i="74"/>
  <c r="K2530" i="74" s="1"/>
  <c r="L2527" i="74"/>
  <c r="K2527" i="74" s="1"/>
  <c r="L2524" i="74"/>
  <c r="K2524" i="74" s="1"/>
  <c r="L2468" i="74"/>
  <c r="K2468" i="74" s="1"/>
  <c r="L2418" i="74"/>
  <c r="K2418" i="74" s="1"/>
  <c r="L2412" i="74"/>
  <c r="K2412" i="74" s="1"/>
  <c r="L2405" i="74"/>
  <c r="K2405" i="74" s="1"/>
  <c r="L2400" i="74"/>
  <c r="K2400" i="74" s="1"/>
  <c r="L2376" i="74"/>
  <c r="K2376" i="74" s="1"/>
  <c r="L2351" i="74"/>
  <c r="K2351" i="74" s="1"/>
  <c r="L2349" i="74"/>
  <c r="K2349" i="74" s="1"/>
  <c r="L2629" i="74"/>
  <c r="K2629" i="74" s="1"/>
  <c r="L2486" i="74"/>
  <c r="K2486" i="74" s="1"/>
  <c r="L2480" i="74"/>
  <c r="K2480" i="74" s="1"/>
  <c r="L2447" i="74"/>
  <c r="K2447" i="74" s="1"/>
  <c r="L2422" i="74"/>
  <c r="K2422" i="74" s="1"/>
  <c r="L2419" i="74"/>
  <c r="K2419" i="74" s="1"/>
  <c r="L2410" i="74"/>
  <c r="K2410" i="74" s="1"/>
  <c r="L2386" i="74"/>
  <c r="K2386" i="74" s="1"/>
  <c r="L2383" i="74"/>
  <c r="K2383" i="74" s="1"/>
  <c r="L2380" i="74"/>
  <c r="K2380" i="74" s="1"/>
  <c r="L2356" i="74"/>
  <c r="K2356" i="74" s="1"/>
  <c r="L2166" i="74"/>
  <c r="K2166" i="74" s="1"/>
  <c r="L2164" i="74"/>
  <c r="K2164" i="74" s="1"/>
  <c r="L2158" i="74"/>
  <c r="K2158" i="74" s="1"/>
  <c r="L2156" i="74"/>
  <c r="K2156" i="74" s="1"/>
  <c r="L2150" i="74"/>
  <c r="K2150" i="74" s="1"/>
  <c r="L2148" i="74"/>
  <c r="K2148" i="74" s="1"/>
  <c r="L2142" i="74"/>
  <c r="K2142" i="74" s="1"/>
  <c r="L2140" i="74"/>
  <c r="K2140" i="74" s="1"/>
  <c r="L2134" i="74"/>
  <c r="K2134" i="74" s="1"/>
  <c r="L2132" i="74"/>
  <c r="K2132" i="74" s="1"/>
  <c r="L2126" i="74"/>
  <c r="K2126" i="74" s="1"/>
  <c r="L2124" i="74"/>
  <c r="K2124" i="74" s="1"/>
  <c r="L2118" i="74"/>
  <c r="K2118" i="74" s="1"/>
  <c r="L2116" i="74"/>
  <c r="K2116" i="74" s="1"/>
  <c r="L2110" i="74"/>
  <c r="K2110" i="74" s="1"/>
  <c r="L2108" i="74"/>
  <c r="K2108" i="74" s="1"/>
  <c r="L2102" i="74"/>
  <c r="K2102" i="74" s="1"/>
  <c r="L2100" i="74"/>
  <c r="K2100" i="74" s="1"/>
  <c r="L2094" i="74"/>
  <c r="K2094" i="74" s="1"/>
  <c r="L2092" i="74"/>
  <c r="K2092" i="74" s="1"/>
  <c r="L2086" i="74"/>
  <c r="K2086" i="74" s="1"/>
  <c r="L2084" i="74"/>
  <c r="K2084" i="74" s="1"/>
  <c r="L2078" i="74"/>
  <c r="K2078" i="74" s="1"/>
  <c r="L2076" i="74"/>
  <c r="K2076" i="74" s="1"/>
  <c r="L2018" i="74"/>
  <c r="K2018" i="74" s="1"/>
  <c r="L2016" i="74"/>
  <c r="K2016" i="74" s="1"/>
  <c r="L2014" i="74"/>
  <c r="K2014" i="74" s="1"/>
  <c r="L2012" i="74"/>
  <c r="K2012" i="74" s="1"/>
  <c r="L2010" i="74"/>
  <c r="K2010" i="74" s="1"/>
  <c r="L2008" i="74"/>
  <c r="K2008" i="74" s="1"/>
  <c r="L2006" i="74"/>
  <c r="K2006" i="74" s="1"/>
  <c r="L2004" i="74"/>
  <c r="K2004" i="74" s="1"/>
  <c r="L2002" i="74"/>
  <c r="K2002" i="74" s="1"/>
  <c r="L2000" i="74"/>
  <c r="K2000" i="74" s="1"/>
  <c r="L1998" i="74"/>
  <c r="K1998" i="74" s="1"/>
  <c r="L1996" i="74"/>
  <c r="K1996" i="74" s="1"/>
  <c r="L1994" i="74"/>
  <c r="K1994" i="74" s="1"/>
  <c r="L1992" i="74"/>
  <c r="K1992" i="74" s="1"/>
  <c r="L1990" i="74"/>
  <c r="K1990" i="74" s="1"/>
  <c r="L1988" i="74"/>
  <c r="K1988" i="74" s="1"/>
  <c r="L1986" i="74"/>
  <c r="K1986" i="74" s="1"/>
  <c r="L1984" i="74"/>
  <c r="K1984" i="74" s="1"/>
  <c r="L1982" i="74"/>
  <c r="K1982" i="74" s="1"/>
  <c r="L1980" i="74"/>
  <c r="K1980" i="74" s="1"/>
  <c r="L1978" i="74"/>
  <c r="K1978" i="74" s="1"/>
  <c r="L1976" i="74"/>
  <c r="K1976" i="74" s="1"/>
  <c r="L1974" i="74"/>
  <c r="K1974" i="74" s="1"/>
  <c r="L1972" i="74"/>
  <c r="K1972" i="74" s="1"/>
  <c r="L1970" i="74"/>
  <c r="K1970" i="74" s="1"/>
  <c r="L1968" i="74"/>
  <c r="K1968" i="74" s="1"/>
  <c r="L1966" i="74"/>
  <c r="K1966" i="74" s="1"/>
  <c r="L1964" i="74"/>
  <c r="K1964" i="74" s="1"/>
  <c r="L1962" i="74"/>
  <c r="K1962" i="74" s="1"/>
  <c r="L1960" i="74"/>
  <c r="K1960" i="74" s="1"/>
  <c r="L1958" i="74"/>
  <c r="K1958" i="74" s="1"/>
  <c r="L1956" i="74"/>
  <c r="K1956" i="74" s="1"/>
  <c r="L1954" i="74"/>
  <c r="K1954" i="74" s="1"/>
  <c r="L1952" i="74"/>
  <c r="K1952" i="74" s="1"/>
  <c r="L1950" i="74"/>
  <c r="K1950" i="74" s="1"/>
  <c r="L1948" i="74"/>
  <c r="K1948" i="74" s="1"/>
  <c r="L1946" i="74"/>
  <c r="K1946" i="74" s="1"/>
  <c r="L1944" i="74"/>
  <c r="K1944" i="74" s="1"/>
  <c r="L1942" i="74"/>
  <c r="K1942" i="74" s="1"/>
  <c r="L1940" i="74"/>
  <c r="K1940" i="74" s="1"/>
  <c r="L1938" i="74"/>
  <c r="K1938" i="74" s="1"/>
  <c r="L1936" i="74"/>
  <c r="K1936" i="74" s="1"/>
  <c r="L1934" i="74"/>
  <c r="K1934" i="74" s="1"/>
  <c r="L1932" i="74"/>
  <c r="K1932" i="74" s="1"/>
  <c r="L1930" i="74"/>
  <c r="K1930" i="74" s="1"/>
  <c r="L1928" i="74"/>
  <c r="K1928" i="74" s="1"/>
  <c r="L1926" i="74"/>
  <c r="K1926" i="74" s="1"/>
  <c r="L1924" i="74"/>
  <c r="K1924" i="74" s="1"/>
  <c r="L1922" i="74"/>
  <c r="K1922" i="74" s="1"/>
  <c r="L1920" i="74"/>
  <c r="K1920" i="74" s="1"/>
  <c r="L1918" i="74"/>
  <c r="K1918" i="74" s="1"/>
  <c r="L1916" i="74"/>
  <c r="K1916" i="74" s="1"/>
  <c r="L1914" i="74"/>
  <c r="K1914" i="74" s="1"/>
  <c r="L1912" i="74"/>
  <c r="K1912" i="74" s="1"/>
  <c r="L1910" i="74"/>
  <c r="K1910" i="74" s="1"/>
  <c r="L1908" i="74"/>
  <c r="K1908" i="74" s="1"/>
  <c r="L1906" i="74"/>
  <c r="K1906" i="74" s="1"/>
  <c r="L1904" i="74"/>
  <c r="K1904" i="74" s="1"/>
  <c r="L1902" i="74"/>
  <c r="K1902" i="74" s="1"/>
  <c r="L1900" i="74"/>
  <c r="K1900" i="74" s="1"/>
  <c r="L1898" i="74"/>
  <c r="K1898" i="74" s="1"/>
  <c r="L1896" i="74"/>
  <c r="K1896" i="74" s="1"/>
  <c r="L1894" i="74"/>
  <c r="K1894" i="74" s="1"/>
  <c r="L1892" i="74"/>
  <c r="K1892" i="74" s="1"/>
  <c r="L1890" i="74"/>
  <c r="K1890" i="74" s="1"/>
  <c r="L1888" i="74"/>
  <c r="K1888" i="74" s="1"/>
  <c r="L1886" i="74"/>
  <c r="K1886" i="74" s="1"/>
  <c r="L1884" i="74"/>
  <c r="K1884" i="74" s="1"/>
  <c r="L1882" i="74"/>
  <c r="K1882" i="74" s="1"/>
  <c r="L1880" i="74"/>
  <c r="K1880" i="74" s="1"/>
  <c r="L1878" i="74"/>
  <c r="K1878" i="74" s="1"/>
  <c r="L1876" i="74"/>
  <c r="K1876" i="74" s="1"/>
  <c r="L1874" i="74"/>
  <c r="K1874" i="74" s="1"/>
  <c r="L1872" i="74"/>
  <c r="K1872" i="74" s="1"/>
  <c r="L1870" i="74"/>
  <c r="K1870" i="74" s="1"/>
  <c r="L1868" i="74"/>
  <c r="K1868" i="74" s="1"/>
  <c r="L1866" i="74"/>
  <c r="K1866" i="74" s="1"/>
  <c r="L1864" i="74"/>
  <c r="K1864" i="74" s="1"/>
  <c r="L1862" i="74"/>
  <c r="K1862" i="74" s="1"/>
  <c r="L1860" i="74"/>
  <c r="K1860" i="74" s="1"/>
  <c r="L2608" i="74"/>
  <c r="K2608" i="74" s="1"/>
  <c r="L2570" i="74"/>
  <c r="K2570" i="74" s="1"/>
  <c r="L2554" i="74"/>
  <c r="K2554" i="74" s="1"/>
  <c r="L2535" i="74"/>
  <c r="K2535" i="74" s="1"/>
  <c r="L2498" i="74"/>
  <c r="K2498" i="74" s="1"/>
  <c r="L2492" i="74"/>
  <c r="K2492" i="74" s="1"/>
  <c r="L2465" i="74"/>
  <c r="K2465" i="74" s="1"/>
  <c r="L2443" i="74"/>
  <c r="K2443" i="74" s="1"/>
  <c r="L2413" i="74"/>
  <c r="K2413" i="74" s="1"/>
  <c r="L2407" i="74"/>
  <c r="K2407" i="74" s="1"/>
  <c r="L2401" i="74"/>
  <c r="K2401" i="74" s="1"/>
  <c r="L2398" i="74"/>
  <c r="K2398" i="74" s="1"/>
  <c r="L2395" i="74"/>
  <c r="K2395" i="74" s="1"/>
  <c r="L2363" i="74"/>
  <c r="K2363" i="74" s="1"/>
  <c r="L2338" i="74"/>
  <c r="K2338" i="74" s="1"/>
  <c r="L2336" i="74"/>
  <c r="K2336" i="74" s="1"/>
  <c r="L2334" i="74"/>
  <c r="K2334" i="74" s="1"/>
  <c r="L2332" i="74"/>
  <c r="K2332" i="74" s="1"/>
  <c r="L2330" i="74"/>
  <c r="K2330" i="74" s="1"/>
  <c r="L2328" i="74"/>
  <c r="K2328" i="74" s="1"/>
  <c r="L2324" i="74"/>
  <c r="K2324" i="74" s="1"/>
  <c r="L2322" i="74"/>
  <c r="K2322" i="74" s="1"/>
  <c r="L2320" i="74"/>
  <c r="K2320" i="74" s="1"/>
  <c r="L2318" i="74"/>
  <c r="K2318" i="74" s="1"/>
  <c r="L2316" i="74"/>
  <c r="K2316" i="74" s="1"/>
  <c r="L2314" i="74"/>
  <c r="K2314" i="74" s="1"/>
  <c r="L2312" i="74"/>
  <c r="K2312" i="74" s="1"/>
  <c r="L2310" i="74"/>
  <c r="K2310" i="74" s="1"/>
  <c r="L2306" i="74"/>
  <c r="K2306" i="74" s="1"/>
  <c r="L2304" i="74"/>
  <c r="K2304" i="74" s="1"/>
  <c r="L2302" i="74"/>
  <c r="K2302" i="74" s="1"/>
  <c r="L2295" i="74"/>
  <c r="K2295" i="74" s="1"/>
  <c r="L2291" i="74"/>
  <c r="K2291" i="74" s="1"/>
  <c r="L2287" i="74"/>
  <c r="K2287" i="74" s="1"/>
  <c r="L2283" i="74"/>
  <c r="K2283" i="74" s="1"/>
  <c r="L2279" i="74"/>
  <c r="K2279" i="74" s="1"/>
  <c r="L2275" i="74"/>
  <c r="K2275" i="74" s="1"/>
  <c r="L2267" i="74"/>
  <c r="K2267" i="74" s="1"/>
  <c r="L2263" i="74"/>
  <c r="K2263" i="74" s="1"/>
  <c r="L2259" i="74"/>
  <c r="K2259" i="74" s="1"/>
  <c r="L2255" i="74"/>
  <c r="K2255" i="74" s="1"/>
  <c r="L2251" i="74"/>
  <c r="K2251" i="74" s="1"/>
  <c r="L2247" i="74"/>
  <c r="K2247" i="74" s="1"/>
  <c r="L2165" i="74"/>
  <c r="K2165" i="74" s="1"/>
  <c r="L2163" i="74"/>
  <c r="K2163" i="74" s="1"/>
  <c r="L2157" i="74"/>
  <c r="K2157" i="74" s="1"/>
  <c r="L2155" i="74"/>
  <c r="K2155" i="74" s="1"/>
  <c r="L2149" i="74"/>
  <c r="K2149" i="74" s="1"/>
  <c r="L2147" i="74"/>
  <c r="K2147" i="74" s="1"/>
  <c r="L2141" i="74"/>
  <c r="K2141" i="74" s="1"/>
  <c r="L2139" i="74"/>
  <c r="K2139" i="74" s="1"/>
  <c r="L2133" i="74"/>
  <c r="K2133" i="74" s="1"/>
  <c r="L2131" i="74"/>
  <c r="K2131" i="74" s="1"/>
  <c r="L2125" i="74"/>
  <c r="K2125" i="74" s="1"/>
  <c r="L2123" i="74"/>
  <c r="K2123" i="74" s="1"/>
  <c r="L2117" i="74"/>
  <c r="K2117" i="74" s="1"/>
  <c r="L2115" i="74"/>
  <c r="K2115" i="74" s="1"/>
  <c r="L2109" i="74"/>
  <c r="K2109" i="74" s="1"/>
  <c r="L2107" i="74"/>
  <c r="K2107" i="74" s="1"/>
  <c r="L2101" i="74"/>
  <c r="K2101" i="74" s="1"/>
  <c r="L2099" i="74"/>
  <c r="K2099" i="74" s="1"/>
  <c r="L2093" i="74"/>
  <c r="K2093" i="74" s="1"/>
  <c r="L2091" i="74"/>
  <c r="K2091" i="74" s="1"/>
  <c r="L2085" i="74"/>
  <c r="K2085" i="74" s="1"/>
  <c r="L2083" i="74"/>
  <c r="K2083" i="74" s="1"/>
  <c r="L2077" i="74"/>
  <c r="K2077" i="74" s="1"/>
  <c r="L2075" i="74"/>
  <c r="K2075" i="74" s="1"/>
  <c r="L2061" i="74"/>
  <c r="K2061" i="74" s="1"/>
  <c r="L2059" i="74"/>
  <c r="K2059" i="74" s="1"/>
  <c r="L2057" i="74"/>
  <c r="K2057" i="74" s="1"/>
  <c r="L2055" i="74"/>
  <c r="K2055" i="74" s="1"/>
  <c r="L2053" i="74"/>
  <c r="K2053" i="74" s="1"/>
  <c r="L2051" i="74"/>
  <c r="K2051" i="74" s="1"/>
  <c r="L2049" i="74"/>
  <c r="K2049" i="74" s="1"/>
  <c r="L2047" i="74"/>
  <c r="K2047" i="74" s="1"/>
  <c r="L2045" i="74"/>
  <c r="K2045" i="74" s="1"/>
  <c r="L2043" i="74"/>
  <c r="K2043" i="74" s="1"/>
  <c r="L2041" i="74"/>
  <c r="K2041" i="74" s="1"/>
  <c r="L2039" i="74"/>
  <c r="K2039" i="74" s="1"/>
  <c r="L2037" i="74"/>
  <c r="K2037" i="74" s="1"/>
  <c r="L2035" i="74"/>
  <c r="K2035" i="74" s="1"/>
  <c r="L2033" i="74"/>
  <c r="K2033" i="74" s="1"/>
  <c r="L2031" i="74"/>
  <c r="K2031" i="74" s="1"/>
  <c r="L2029" i="74"/>
  <c r="K2029" i="74" s="1"/>
  <c r="L2027" i="74"/>
  <c r="K2027" i="74" s="1"/>
  <c r="L2025" i="74"/>
  <c r="K2025" i="74" s="1"/>
  <c r="L2023" i="74"/>
  <c r="K2023" i="74" s="1"/>
  <c r="L2021" i="74"/>
  <c r="K2021" i="74" s="1"/>
  <c r="L2019" i="74"/>
  <c r="K2019" i="74" s="1"/>
  <c r="L2017" i="74"/>
  <c r="K2017" i="74" s="1"/>
  <c r="L2015" i="74"/>
  <c r="K2015" i="74" s="1"/>
  <c r="L2013" i="74"/>
  <c r="K2013" i="74" s="1"/>
  <c r="L2011" i="74"/>
  <c r="K2011" i="74" s="1"/>
  <c r="L2009" i="74"/>
  <c r="K2009" i="74" s="1"/>
  <c r="L2007" i="74"/>
  <c r="K2007" i="74" s="1"/>
  <c r="L2005" i="74"/>
  <c r="K2005" i="74" s="1"/>
  <c r="L2003" i="74"/>
  <c r="K2003" i="74" s="1"/>
  <c r="L2001" i="74"/>
  <c r="K2001" i="74" s="1"/>
  <c r="L1999" i="74"/>
  <c r="K1999" i="74" s="1"/>
  <c r="L1997" i="74"/>
  <c r="K1997" i="74" s="1"/>
  <c r="L1995" i="74"/>
  <c r="K1995" i="74" s="1"/>
  <c r="L1993" i="74"/>
  <c r="K1993" i="74" s="1"/>
  <c r="L1991" i="74"/>
  <c r="K1991" i="74" s="1"/>
  <c r="L1989" i="74"/>
  <c r="K1989" i="74" s="1"/>
  <c r="L1987" i="74"/>
  <c r="K1987" i="74" s="1"/>
  <c r="L1985" i="74"/>
  <c r="K1985" i="74" s="1"/>
  <c r="L1983" i="74"/>
  <c r="K1983" i="74" s="1"/>
  <c r="L1981" i="74"/>
  <c r="K1981" i="74" s="1"/>
  <c r="L1979" i="74"/>
  <c r="K1979" i="74" s="1"/>
  <c r="L1977" i="74"/>
  <c r="K1977" i="74" s="1"/>
  <c r="L1975" i="74"/>
  <c r="K1975" i="74" s="1"/>
  <c r="L1973" i="74"/>
  <c r="K1973" i="74" s="1"/>
  <c r="L1971" i="74"/>
  <c r="K1971" i="74" s="1"/>
  <c r="L1969" i="74"/>
  <c r="K1969" i="74" s="1"/>
  <c r="L1967" i="74"/>
  <c r="K1967" i="74" s="1"/>
  <c r="L1965" i="74"/>
  <c r="K1965" i="74" s="1"/>
  <c r="L1963" i="74"/>
  <c r="K1963" i="74" s="1"/>
  <c r="L1961" i="74"/>
  <c r="K1961" i="74" s="1"/>
  <c r="L1959" i="74"/>
  <c r="K1959" i="74" s="1"/>
  <c r="L1957" i="74"/>
  <c r="K1957" i="74" s="1"/>
  <c r="L1955" i="74"/>
  <c r="K1955" i="74" s="1"/>
  <c r="L1953" i="74"/>
  <c r="K1953" i="74" s="1"/>
  <c r="L1951" i="74"/>
  <c r="K1951" i="74" s="1"/>
  <c r="L1949" i="74"/>
  <c r="K1949" i="74" s="1"/>
  <c r="L1947" i="74"/>
  <c r="K1947" i="74" s="1"/>
  <c r="L1945" i="74"/>
  <c r="K1945" i="74" s="1"/>
  <c r="L1943" i="74"/>
  <c r="K1943" i="74" s="1"/>
  <c r="L1941" i="74"/>
  <c r="K1941" i="74" s="1"/>
  <c r="L1939" i="74"/>
  <c r="K1939" i="74" s="1"/>
  <c r="L1937" i="74"/>
  <c r="K1937" i="74" s="1"/>
  <c r="L1935" i="74"/>
  <c r="K1935" i="74" s="1"/>
  <c r="L1933" i="74"/>
  <c r="K1933" i="74" s="1"/>
  <c r="L1931" i="74"/>
  <c r="K1931" i="74" s="1"/>
  <c r="L1929" i="74"/>
  <c r="K1929" i="74" s="1"/>
  <c r="L1927" i="74"/>
  <c r="K1927" i="74" s="1"/>
  <c r="L1925" i="74"/>
  <c r="K1925" i="74" s="1"/>
  <c r="L1923" i="74"/>
  <c r="K1923" i="74" s="1"/>
  <c r="L1921" i="74"/>
  <c r="K1921" i="74" s="1"/>
  <c r="L1919" i="74"/>
  <c r="K1919" i="74" s="1"/>
  <c r="L1917" i="74"/>
  <c r="K1917" i="74" s="1"/>
  <c r="L1915" i="74"/>
  <c r="K1915" i="74" s="1"/>
  <c r="L1913" i="74"/>
  <c r="K1913" i="74" s="1"/>
  <c r="L1911" i="74"/>
  <c r="K1911" i="74" s="1"/>
  <c r="L1909" i="74"/>
  <c r="K1909" i="74" s="1"/>
  <c r="L1907" i="74"/>
  <c r="K1907" i="74" s="1"/>
  <c r="L1905" i="74"/>
  <c r="K1905" i="74" s="1"/>
  <c r="L1903" i="74"/>
  <c r="K1903" i="74" s="1"/>
  <c r="L1901" i="74"/>
  <c r="K1901" i="74" s="1"/>
  <c r="L1899" i="74"/>
  <c r="K1899" i="74" s="1"/>
  <c r="L1897" i="74"/>
  <c r="K1897" i="74" s="1"/>
  <c r="L1895" i="74"/>
  <c r="K1895" i="74" s="1"/>
  <c r="L1893" i="74"/>
  <c r="K1893" i="74" s="1"/>
  <c r="L1891" i="74"/>
  <c r="K1891" i="74" s="1"/>
  <c r="L1889" i="74"/>
  <c r="K1889" i="74" s="1"/>
  <c r="L1887" i="74"/>
  <c r="K1887" i="74" s="1"/>
  <c r="L1885" i="74"/>
  <c r="K1885" i="74" s="1"/>
  <c r="L1883" i="74"/>
  <c r="K1883" i="74" s="1"/>
  <c r="L1881" i="74"/>
  <c r="K1881" i="74" s="1"/>
  <c r="L1879" i="74"/>
  <c r="K1879" i="74" s="1"/>
  <c r="L1877" i="74"/>
  <c r="K1877" i="74" s="1"/>
  <c r="L1875" i="74"/>
  <c r="K1875" i="74" s="1"/>
  <c r="L1873" i="74"/>
  <c r="K1873" i="74" s="1"/>
  <c r="L1871" i="74"/>
  <c r="K1871" i="74" s="1"/>
  <c r="L1869" i="74"/>
  <c r="K1869" i="74" s="1"/>
  <c r="L1867" i="74"/>
  <c r="K1867" i="74" s="1"/>
  <c r="L1865" i="74"/>
  <c r="K1865" i="74" s="1"/>
  <c r="L1863" i="74"/>
  <c r="K1863" i="74" s="1"/>
  <c r="L1861" i="74"/>
  <c r="K1861" i="74" s="1"/>
  <c r="L1859" i="74"/>
  <c r="K1859" i="74" s="1"/>
  <c r="L1857" i="74"/>
  <c r="K1857" i="74" s="1"/>
  <c r="L1855" i="74"/>
  <c r="K1855" i="74" s="1"/>
  <c r="L1853" i="74"/>
  <c r="K1853" i="74" s="1"/>
  <c r="L1851" i="74"/>
  <c r="K1851" i="74" s="1"/>
  <c r="L2483" i="74"/>
  <c r="K2483" i="74" s="1"/>
  <c r="L2445" i="74"/>
  <c r="K2445" i="74" s="1"/>
  <c r="L2364" i="74"/>
  <c r="K2364" i="74" s="1"/>
  <c r="L2597" i="74"/>
  <c r="K2597" i="74" s="1"/>
  <c r="L2495" i="74"/>
  <c r="K2495" i="74" s="1"/>
  <c r="L2285" i="74"/>
  <c r="K2285" i="74" s="1"/>
  <c r="L2269" i="74"/>
  <c r="K2269" i="74" s="1"/>
  <c r="L2218" i="74"/>
  <c r="K2218" i="74" s="1"/>
  <c r="L2210" i="74"/>
  <c r="K2210" i="74" s="1"/>
  <c r="L2202" i="74"/>
  <c r="K2202" i="74" s="1"/>
  <c r="L2200" i="74"/>
  <c r="K2200" i="74" s="1"/>
  <c r="L2198" i="74"/>
  <c r="K2198" i="74" s="1"/>
  <c r="L2196" i="74"/>
  <c r="K2196" i="74" s="1"/>
  <c r="L2194" i="74"/>
  <c r="K2194" i="74" s="1"/>
  <c r="L2192" i="74"/>
  <c r="K2192" i="74" s="1"/>
  <c r="L2190" i="74"/>
  <c r="K2190" i="74" s="1"/>
  <c r="L2188" i="74"/>
  <c r="K2188" i="74" s="1"/>
  <c r="L2186" i="74"/>
  <c r="K2186" i="74" s="1"/>
  <c r="L2184" i="74"/>
  <c r="K2184" i="74" s="1"/>
  <c r="L2182" i="74"/>
  <c r="K2182" i="74" s="1"/>
  <c r="L2180" i="74"/>
  <c r="K2180" i="74" s="1"/>
  <c r="L2178" i="74"/>
  <c r="K2178" i="74" s="1"/>
  <c r="L2176" i="74"/>
  <c r="K2176" i="74" s="1"/>
  <c r="L2174" i="74"/>
  <c r="K2174" i="74" s="1"/>
  <c r="L2172" i="74"/>
  <c r="K2172" i="74" s="1"/>
  <c r="L2170" i="74"/>
  <c r="K2170" i="74" s="1"/>
  <c r="L2159" i="74"/>
  <c r="K2159" i="74" s="1"/>
  <c r="L2154" i="74"/>
  <c r="K2154" i="74" s="1"/>
  <c r="L2143" i="74"/>
  <c r="K2143" i="74" s="1"/>
  <c r="L2138" i="74"/>
  <c r="K2138" i="74" s="1"/>
  <c r="L2127" i="74"/>
  <c r="K2127" i="74" s="1"/>
  <c r="L2122" i="74"/>
  <c r="K2122" i="74" s="1"/>
  <c r="L2111" i="74"/>
  <c r="K2111" i="74" s="1"/>
  <c r="L2106" i="74"/>
  <c r="K2106" i="74" s="1"/>
  <c r="L2095" i="74"/>
  <c r="K2095" i="74" s="1"/>
  <c r="L2090" i="74"/>
  <c r="K2090" i="74" s="1"/>
  <c r="L2079" i="74"/>
  <c r="K2079" i="74" s="1"/>
  <c r="L2074" i="74"/>
  <c r="K2074" i="74" s="1"/>
  <c r="L2578" i="74"/>
  <c r="K2578" i="74" s="1"/>
  <c r="L2355" i="74"/>
  <c r="K2355" i="74" s="1"/>
  <c r="L2346" i="74"/>
  <c r="K2346" i="74" s="1"/>
  <c r="L2293" i="74"/>
  <c r="K2293" i="74" s="1"/>
  <c r="L2277" i="74"/>
  <c r="K2277" i="74" s="1"/>
  <c r="L2261" i="74"/>
  <c r="K2261" i="74" s="1"/>
  <c r="L2222" i="74"/>
  <c r="K2222" i="74" s="1"/>
  <c r="L2214" i="74"/>
  <c r="K2214" i="74" s="1"/>
  <c r="L2206" i="74"/>
  <c r="K2206" i="74" s="1"/>
  <c r="L2167" i="74"/>
  <c r="K2167" i="74" s="1"/>
  <c r="L2162" i="74"/>
  <c r="K2162" i="74" s="1"/>
  <c r="L2151" i="74"/>
  <c r="K2151" i="74" s="1"/>
  <c r="L2146" i="74"/>
  <c r="K2146" i="74" s="1"/>
  <c r="L2135" i="74"/>
  <c r="K2135" i="74" s="1"/>
  <c r="L2130" i="74"/>
  <c r="K2130" i="74" s="1"/>
  <c r="L2119" i="74"/>
  <c r="K2119" i="74" s="1"/>
  <c r="L2114" i="74"/>
  <c r="K2114" i="74" s="1"/>
  <c r="L2103" i="74"/>
  <c r="K2103" i="74" s="1"/>
  <c r="L2098" i="74"/>
  <c r="K2098" i="74" s="1"/>
  <c r="L2087" i="74"/>
  <c r="K2087" i="74" s="1"/>
  <c r="L2082" i="74"/>
  <c r="K2082" i="74" s="1"/>
  <c r="L2071" i="74"/>
  <c r="K2071" i="74" s="1"/>
  <c r="L2069" i="74"/>
  <c r="K2069" i="74" s="1"/>
  <c r="L2067" i="74"/>
  <c r="K2067" i="74" s="1"/>
  <c r="L2065" i="74"/>
  <c r="K2065" i="74" s="1"/>
  <c r="L2063" i="74"/>
  <c r="K2063" i="74" s="1"/>
  <c r="L2273" i="74"/>
  <c r="K2273" i="74" s="1"/>
  <c r="L2242" i="74"/>
  <c r="K2242" i="74" s="1"/>
  <c r="L2234" i="74"/>
  <c r="K2234" i="74" s="1"/>
  <c r="L2226" i="74"/>
  <c r="K2226" i="74" s="1"/>
  <c r="L2220" i="74"/>
  <c r="K2220" i="74" s="1"/>
  <c r="L2204" i="74"/>
  <c r="K2204" i="74" s="1"/>
  <c r="L2144" i="74"/>
  <c r="K2144" i="74" s="1"/>
  <c r="L2112" i="74"/>
  <c r="K2112" i="74" s="1"/>
  <c r="L2080" i="74"/>
  <c r="K2080" i="74" s="1"/>
  <c r="L2060" i="74"/>
  <c r="K2060" i="74" s="1"/>
  <c r="L2052" i="74"/>
  <c r="K2052" i="74" s="1"/>
  <c r="L2044" i="74"/>
  <c r="K2044" i="74" s="1"/>
  <c r="L2024" i="74"/>
  <c r="K2024" i="74" s="1"/>
  <c r="L2022" i="74"/>
  <c r="K2022" i="74" s="1"/>
  <c r="L1848" i="74"/>
  <c r="K1848" i="74" s="1"/>
  <c r="L1846" i="74"/>
  <c r="K1846" i="74" s="1"/>
  <c r="L1844" i="74"/>
  <c r="K1844" i="74" s="1"/>
  <c r="L1842" i="74"/>
  <c r="K1842" i="74" s="1"/>
  <c r="L1840" i="74"/>
  <c r="K1840" i="74" s="1"/>
  <c r="L1838" i="74"/>
  <c r="K1838" i="74" s="1"/>
  <c r="L1836" i="74"/>
  <c r="K1836" i="74" s="1"/>
  <c r="L1834" i="74"/>
  <c r="K1834" i="74" s="1"/>
  <c r="L1832" i="74"/>
  <c r="K1832" i="74" s="1"/>
  <c r="L1830" i="74"/>
  <c r="K1830" i="74" s="1"/>
  <c r="L1828" i="74"/>
  <c r="K1828" i="74" s="1"/>
  <c r="L1826" i="74"/>
  <c r="K1826" i="74" s="1"/>
  <c r="L1824" i="74"/>
  <c r="K1824" i="74" s="1"/>
  <c r="L1822" i="74"/>
  <c r="K1822" i="74" s="1"/>
  <c r="L1820" i="74"/>
  <c r="K1820" i="74" s="1"/>
  <c r="L1818" i="74"/>
  <c r="K1818" i="74" s="1"/>
  <c r="L2289" i="74"/>
  <c r="K2289" i="74" s="1"/>
  <c r="L2257" i="74"/>
  <c r="K2257" i="74" s="1"/>
  <c r="L2238" i="74"/>
  <c r="K2238" i="74" s="1"/>
  <c r="L2230" i="74"/>
  <c r="K2230" i="74" s="1"/>
  <c r="L2212" i="74"/>
  <c r="K2212" i="74" s="1"/>
  <c r="L2160" i="74"/>
  <c r="K2160" i="74" s="1"/>
  <c r="L2128" i="74"/>
  <c r="K2128" i="74" s="1"/>
  <c r="L2096" i="74"/>
  <c r="K2096" i="74" s="1"/>
  <c r="L2056" i="74"/>
  <c r="K2056" i="74" s="1"/>
  <c r="L2048" i="74"/>
  <c r="K2048" i="74" s="1"/>
  <c r="L2040" i="74"/>
  <c r="K2040" i="74" s="1"/>
  <c r="L2032" i="74"/>
  <c r="K2032" i="74" s="1"/>
  <c r="L2030" i="74"/>
  <c r="K2030" i="74" s="1"/>
  <c r="L2281" i="74"/>
  <c r="K2281" i="74" s="1"/>
  <c r="L2240" i="74"/>
  <c r="K2240" i="74" s="1"/>
  <c r="L2224" i="74"/>
  <c r="K2224" i="74" s="1"/>
  <c r="L2152" i="74"/>
  <c r="K2152" i="74" s="1"/>
  <c r="L2088" i="74"/>
  <c r="K2088" i="74" s="1"/>
  <c r="L2070" i="74"/>
  <c r="K2070" i="74" s="1"/>
  <c r="L2062" i="74"/>
  <c r="K2062" i="74" s="1"/>
  <c r="L2046" i="74"/>
  <c r="K2046" i="74" s="1"/>
  <c r="L2036" i="74"/>
  <c r="K2036" i="74" s="1"/>
  <c r="L1858" i="74"/>
  <c r="K1858" i="74" s="1"/>
  <c r="L1854" i="74"/>
  <c r="K1854" i="74" s="1"/>
  <c r="L1850" i="74"/>
  <c r="K1850" i="74" s="1"/>
  <c r="L1849" i="74"/>
  <c r="K1849" i="74" s="1"/>
  <c r="L1847" i="74"/>
  <c r="K1847" i="74" s="1"/>
  <c r="L1845" i="74"/>
  <c r="K1845" i="74" s="1"/>
  <c r="L1843" i="74"/>
  <c r="K1843" i="74" s="1"/>
  <c r="L1841" i="74"/>
  <c r="K1841" i="74" s="1"/>
  <c r="L1839" i="74"/>
  <c r="K1839" i="74" s="1"/>
  <c r="L1837" i="74"/>
  <c r="K1837" i="74" s="1"/>
  <c r="L1835" i="74"/>
  <c r="K1835" i="74" s="1"/>
  <c r="L1833" i="74"/>
  <c r="K1833" i="74" s="1"/>
  <c r="L1831" i="74"/>
  <c r="K1831" i="74" s="1"/>
  <c r="L1829" i="74"/>
  <c r="K1829" i="74" s="1"/>
  <c r="L1827" i="74"/>
  <c r="K1827" i="74" s="1"/>
  <c r="L1825" i="74"/>
  <c r="K1825" i="74" s="1"/>
  <c r="L1823" i="74"/>
  <c r="K1823" i="74" s="1"/>
  <c r="L1821" i="74"/>
  <c r="K1821" i="74" s="1"/>
  <c r="L1819" i="74"/>
  <c r="K1819" i="74" s="1"/>
  <c r="L2249" i="74"/>
  <c r="K2249" i="74" s="1"/>
  <c r="L2232" i="74"/>
  <c r="K2232" i="74" s="1"/>
  <c r="L2208" i="74"/>
  <c r="K2208" i="74" s="1"/>
  <c r="L2120" i="74"/>
  <c r="K2120" i="74" s="1"/>
  <c r="L2066" i="74"/>
  <c r="K2066" i="74" s="1"/>
  <c r="L2054" i="74"/>
  <c r="K2054" i="74" s="1"/>
  <c r="L2038" i="74"/>
  <c r="K2038" i="74" s="1"/>
  <c r="L2034" i="74"/>
  <c r="K2034" i="74" s="1"/>
  <c r="L2020" i="74"/>
  <c r="K2020" i="74" s="1"/>
  <c r="L1856" i="74"/>
  <c r="K1856" i="74" s="1"/>
  <c r="L1852" i="74"/>
  <c r="K1852" i="74" s="1"/>
  <c r="L2562" i="74"/>
  <c r="K2562" i="74" s="1"/>
  <c r="L2236" i="74"/>
  <c r="K2236" i="74" s="1"/>
  <c r="L2104" i="74"/>
  <c r="K2104" i="74" s="1"/>
  <c r="L2068" i="74"/>
  <c r="K2068" i="74" s="1"/>
  <c r="L2028" i="74"/>
  <c r="K2028" i="74" s="1"/>
  <c r="L2265" i="74"/>
  <c r="K2265" i="74" s="1"/>
  <c r="L2228" i="74"/>
  <c r="K2228" i="74" s="1"/>
  <c r="L2136" i="74"/>
  <c r="K2136" i="74" s="1"/>
  <c r="L2064" i="74"/>
  <c r="K2064" i="74" s="1"/>
  <c r="L2026" i="74"/>
  <c r="K2026" i="74" s="1"/>
  <c r="L2297" i="74"/>
  <c r="K2297" i="74" s="1"/>
  <c r="L2050" i="74"/>
  <c r="K2050" i="74" s="1"/>
  <c r="L2216" i="74"/>
  <c r="K2216" i="74" s="1"/>
  <c r="L2072" i="74"/>
  <c r="K2072" i="74" s="1"/>
  <c r="N15" i="74"/>
  <c r="N16" i="74"/>
  <c r="N18" i="74"/>
  <c r="N28" i="74"/>
  <c r="N47" i="74"/>
  <c r="N50" i="74"/>
  <c r="N60" i="74"/>
  <c r="N63" i="74"/>
  <c r="N64" i="74"/>
  <c r="N82" i="74"/>
  <c r="N92" i="74"/>
  <c r="N96" i="74"/>
  <c r="N114" i="74"/>
  <c r="N124" i="74"/>
  <c r="N127" i="74"/>
  <c r="N128" i="74"/>
  <c r="N130" i="74"/>
  <c r="N146" i="74"/>
  <c r="N151" i="74"/>
  <c r="N154" i="74"/>
  <c r="N157" i="74"/>
  <c r="N159" i="74"/>
  <c r="N168" i="74"/>
  <c r="N175" i="74"/>
  <c r="N195" i="74"/>
  <c r="N204" i="74"/>
  <c r="N205" i="74"/>
  <c r="N212" i="74"/>
  <c r="N223" i="74"/>
  <c r="N230" i="74"/>
  <c r="N245" i="74"/>
  <c r="N259" i="74"/>
  <c r="N264" i="74"/>
  <c r="N272" i="74"/>
  <c r="N280" i="74"/>
  <c r="N284" i="74"/>
  <c r="N300" i="74"/>
  <c r="N305" i="74"/>
  <c r="N318" i="74"/>
  <c r="N328" i="74"/>
  <c r="N334" i="74"/>
  <c r="N344" i="74"/>
  <c r="N350" i="74"/>
  <c r="N364" i="74"/>
  <c r="N369" i="74"/>
  <c r="N380" i="74"/>
  <c r="N382" i="74"/>
  <c r="N392" i="74"/>
  <c r="N396" i="74"/>
  <c r="N408" i="74"/>
  <c r="N414" i="74"/>
  <c r="N443" i="74"/>
  <c r="N455" i="74"/>
  <c r="N458" i="74"/>
  <c r="N461" i="74"/>
  <c r="N487" i="74"/>
  <c r="N490" i="74"/>
  <c r="N519" i="74"/>
  <c r="N539" i="74"/>
  <c r="N571" i="74"/>
  <c r="N586" i="74"/>
  <c r="N610" i="74"/>
  <c r="N623" i="74"/>
  <c r="N635" i="74"/>
  <c r="N670" i="74"/>
  <c r="N717" i="74"/>
  <c r="N740" i="74"/>
  <c r="N755" i="74"/>
  <c r="N774" i="74"/>
  <c r="N790" i="74"/>
  <c r="N828" i="74"/>
  <c r="N847" i="74"/>
  <c r="N870" i="74"/>
  <c r="N888" i="74"/>
  <c r="P1074" i="74"/>
  <c r="L1111" i="74"/>
  <c r="K1111" i="74" s="1"/>
  <c r="L1133" i="74"/>
  <c r="K1133" i="74" s="1"/>
  <c r="L1136" i="74"/>
  <c r="K1136" i="74" s="1"/>
  <c r="L1165" i="74"/>
  <c r="K1165" i="74" s="1"/>
  <c r="L1168" i="74"/>
  <c r="K1168" i="74" s="1"/>
  <c r="L1192" i="74"/>
  <c r="K1192" i="74" s="1"/>
  <c r="L1200" i="74"/>
  <c r="K1200" i="74" s="1"/>
  <c r="L1208" i="74"/>
  <c r="K1208" i="74" s="1"/>
  <c r="L1216" i="74"/>
  <c r="K1216" i="74" s="1"/>
  <c r="O1227" i="74"/>
  <c r="L1239" i="74"/>
  <c r="K1239" i="74" s="1"/>
  <c r="S1265" i="74"/>
  <c r="O1265" i="74"/>
  <c r="L1273" i="74"/>
  <c r="K1273" i="74" s="1"/>
  <c r="L1342" i="74"/>
  <c r="K1342" i="74" s="1"/>
  <c r="L1384" i="74"/>
  <c r="K1384" i="74" s="1"/>
  <c r="L1395" i="74"/>
  <c r="K1395" i="74" s="1"/>
  <c r="L1409" i="74"/>
  <c r="K1409" i="74" s="1"/>
  <c r="L1462" i="74"/>
  <c r="K1462" i="74" s="1"/>
  <c r="L1621" i="74"/>
  <c r="K1621" i="74" s="1"/>
  <c r="L1657" i="74"/>
  <c r="K1657" i="74" s="1"/>
  <c r="L1675" i="74"/>
  <c r="K1675" i="74" s="1"/>
  <c r="Q1701" i="74"/>
  <c r="S1712" i="74"/>
  <c r="P1712" i="74"/>
  <c r="R1712" i="74"/>
  <c r="L1741" i="74"/>
  <c r="K1741" i="74" s="1"/>
  <c r="L2168" i="74"/>
  <c r="K2168" i="74" s="1"/>
  <c r="N2756" i="74"/>
  <c r="N2747" i="74"/>
  <c r="Q2747" i="74" s="1"/>
  <c r="N2746" i="74"/>
  <c r="O2746" i="74" s="1"/>
  <c r="N2744" i="74"/>
  <c r="S2744" i="74" s="1"/>
  <c r="N2741" i="74"/>
  <c r="Q2741" i="74" s="1"/>
  <c r="N2740" i="74"/>
  <c r="Q2740" i="74" s="1"/>
  <c r="N2738" i="74"/>
  <c r="N2737" i="74"/>
  <c r="R2737" i="74" s="1"/>
  <c r="N2735" i="74"/>
  <c r="R2735" i="74" s="1"/>
  <c r="N2734" i="74"/>
  <c r="Q2734" i="74" s="1"/>
  <c r="N2732" i="74"/>
  <c r="Q2732" i="74" s="1"/>
  <c r="N2731" i="74"/>
  <c r="O2731" i="74" s="1"/>
  <c r="N2729" i="74"/>
  <c r="N2727" i="74"/>
  <c r="N2726" i="74"/>
  <c r="Q2726" i="74" s="1"/>
  <c r="N2724" i="74"/>
  <c r="Q2724" i="74" s="1"/>
  <c r="N2723" i="74"/>
  <c r="N2722" i="74"/>
  <c r="N2753" i="74"/>
  <c r="Q2753" i="74" s="1"/>
  <c r="N2751" i="74"/>
  <c r="N2742" i="74"/>
  <c r="N2736" i="74"/>
  <c r="O2736" i="74" s="1"/>
  <c r="N2728" i="74"/>
  <c r="N2720" i="74"/>
  <c r="S2720" i="74" s="1"/>
  <c r="N2713" i="74"/>
  <c r="N2708" i="74"/>
  <c r="N2706" i="74"/>
  <c r="N2701" i="74"/>
  <c r="N2699" i="74"/>
  <c r="N2697" i="74"/>
  <c r="N2754" i="74"/>
  <c r="S2754" i="74" s="1"/>
  <c r="N2749" i="74"/>
  <c r="Q2749" i="74" s="1"/>
  <c r="N2718" i="74"/>
  <c r="N2714" i="74"/>
  <c r="N2702" i="74"/>
  <c r="N2700" i="74"/>
  <c r="N2696" i="74"/>
  <c r="N2692" i="74"/>
  <c r="N2677" i="74"/>
  <c r="N2750" i="74"/>
  <c r="O2750" i="74" s="1"/>
  <c r="N2743" i="74"/>
  <c r="N2719" i="74"/>
  <c r="Q2719" i="74" s="1"/>
  <c r="N2715" i="74"/>
  <c r="N2711" i="74"/>
  <c r="N2707" i="74"/>
  <c r="N2698" i="74"/>
  <c r="N2693" i="74"/>
  <c r="N2691" i="74"/>
  <c r="N2688" i="74"/>
  <c r="P2688" i="74" s="1"/>
  <c r="N2686" i="74"/>
  <c r="N2684" i="74"/>
  <c r="N2680" i="74"/>
  <c r="N2752" i="74"/>
  <c r="O2752" i="74" s="1"/>
  <c r="N2716" i="74"/>
  <c r="O2716" i="74" s="1"/>
  <c r="N2709" i="74"/>
  <c r="N2704" i="74"/>
  <c r="T2704" i="74" s="1"/>
  <c r="N2690" i="74"/>
  <c r="N2687" i="74"/>
  <c r="N2682" i="74"/>
  <c r="P2682" i="74" s="1"/>
  <c r="N2679" i="74"/>
  <c r="N2672" i="74"/>
  <c r="N2664" i="74"/>
  <c r="N2657" i="74"/>
  <c r="N2755" i="74"/>
  <c r="N2733" i="74"/>
  <c r="N2725" i="74"/>
  <c r="R2725" i="74" s="1"/>
  <c r="N2710" i="74"/>
  <c r="Q2710" i="74" s="1"/>
  <c r="N2695" i="74"/>
  <c r="N2689" i="74"/>
  <c r="N2681" i="74"/>
  <c r="N2675" i="74"/>
  <c r="N2674" i="74"/>
  <c r="N2671" i="74"/>
  <c r="N2670" i="74"/>
  <c r="O2670" i="74" s="1"/>
  <c r="N2668" i="74"/>
  <c r="P2668" i="74" s="1"/>
  <c r="N2666" i="74"/>
  <c r="T2666" i="74" s="1"/>
  <c r="N2663" i="74"/>
  <c r="N2662" i="74"/>
  <c r="T2662" i="74" s="1"/>
  <c r="N2660" i="74"/>
  <c r="N2645" i="74"/>
  <c r="N2643" i="74"/>
  <c r="N2641" i="74"/>
  <c r="N2633" i="74"/>
  <c r="N2627" i="74"/>
  <c r="Q2627" i="74" s="1"/>
  <c r="N2626" i="74"/>
  <c r="N2625" i="74"/>
  <c r="Q2625" i="74" s="1"/>
  <c r="N2623" i="74"/>
  <c r="S2623" i="74" s="1"/>
  <c r="N2620" i="74"/>
  <c r="S2620" i="74" s="1"/>
  <c r="N2619" i="74"/>
  <c r="T2619" i="74" s="1"/>
  <c r="N2618" i="74"/>
  <c r="N2617" i="74"/>
  <c r="O2617" i="74" s="1"/>
  <c r="N2615" i="74"/>
  <c r="T2615" i="74" s="1"/>
  <c r="N2614" i="74"/>
  <c r="S2614" i="74" s="1"/>
  <c r="N2612" i="74"/>
  <c r="N2611" i="74"/>
  <c r="N2610" i="74"/>
  <c r="R2610" i="74" s="1"/>
  <c r="N2609" i="74"/>
  <c r="N2607" i="74"/>
  <c r="P2607" i="74" s="1"/>
  <c r="N2606" i="74"/>
  <c r="N2603" i="74"/>
  <c r="N2602" i="74"/>
  <c r="P2602" i="74" s="1"/>
  <c r="N2601" i="74"/>
  <c r="R2601" i="74" s="1"/>
  <c r="N2599" i="74"/>
  <c r="N2598" i="74"/>
  <c r="S2598" i="74" s="1"/>
  <c r="N2596" i="74"/>
  <c r="S2596" i="74" s="1"/>
  <c r="N2594" i="74"/>
  <c r="P2594" i="74" s="1"/>
  <c r="N2593" i="74"/>
  <c r="P2593" i="74" s="1"/>
  <c r="N2591" i="74"/>
  <c r="N2590" i="74"/>
  <c r="N2588" i="74"/>
  <c r="N2587" i="74"/>
  <c r="T2587" i="74" s="1"/>
  <c r="N2585" i="74"/>
  <c r="O2585" i="74" s="1"/>
  <c r="N2705" i="74"/>
  <c r="N2673" i="74"/>
  <c r="N2665" i="74"/>
  <c r="N2656" i="74"/>
  <c r="N2647" i="74"/>
  <c r="N2646" i="74"/>
  <c r="O2646" i="74" s="1"/>
  <c r="N2644" i="74"/>
  <c r="N2638" i="74"/>
  <c r="P2638" i="74" s="1"/>
  <c r="N2628" i="74"/>
  <c r="N2581" i="74"/>
  <c r="N2573" i="74"/>
  <c r="N2565" i="74"/>
  <c r="Q2565" i="74" s="1"/>
  <c r="N2557" i="74"/>
  <c r="N2546" i="74"/>
  <c r="N2542" i="74"/>
  <c r="N2538" i="74"/>
  <c r="N2534" i="74"/>
  <c r="O2534" i="74" s="1"/>
  <c r="N2655" i="74"/>
  <c r="N2650" i="74"/>
  <c r="N2648" i="74"/>
  <c r="P2648" i="74" s="1"/>
  <c r="N2642" i="74"/>
  <c r="N2632" i="74"/>
  <c r="T2632" i="74" s="1"/>
  <c r="N2629" i="74"/>
  <c r="N2624" i="74"/>
  <c r="O2624" i="74" s="1"/>
  <c r="N2621" i="74"/>
  <c r="N2616" i="74"/>
  <c r="P2616" i="74" s="1"/>
  <c r="N2608" i="74"/>
  <c r="N2605" i="74"/>
  <c r="Q2605" i="74" s="1"/>
  <c r="N2600" i="74"/>
  <c r="N2597" i="74"/>
  <c r="N2592" i="74"/>
  <c r="N2589" i="74"/>
  <c r="P2589" i="74" s="1"/>
  <c r="N2583" i="74"/>
  <c r="T2583" i="74" s="1"/>
  <c r="N2582" i="74"/>
  <c r="R2582" i="74" s="1"/>
  <c r="N2580" i="74"/>
  <c r="O2580" i="74" s="1"/>
  <c r="N2579" i="74"/>
  <c r="R2579" i="74" s="1"/>
  <c r="N2578" i="74"/>
  <c r="R2578" i="74" s="1"/>
  <c r="N2575" i="74"/>
  <c r="N2574" i="74"/>
  <c r="N2572" i="74"/>
  <c r="O2572" i="74" s="1"/>
  <c r="N2571" i="74"/>
  <c r="R2571" i="74" s="1"/>
  <c r="N2570" i="74"/>
  <c r="N2569" i="74"/>
  <c r="R2569" i="74" s="1"/>
  <c r="N2567" i="74"/>
  <c r="Q2567" i="74" s="1"/>
  <c r="N2566" i="74"/>
  <c r="R2566" i="74" s="1"/>
  <c r="N2564" i="74"/>
  <c r="N2563" i="74"/>
  <c r="P2563" i="74" s="1"/>
  <c r="N2562" i="74"/>
  <c r="R2562" i="74" s="1"/>
  <c r="N2561" i="74"/>
  <c r="R2561" i="74" s="1"/>
  <c r="N2558" i="74"/>
  <c r="N2556" i="74"/>
  <c r="P2556" i="74" s="1"/>
  <c r="N2555" i="74"/>
  <c r="N2554" i="74"/>
  <c r="N2553" i="74"/>
  <c r="N2551" i="74"/>
  <c r="S2551" i="74" s="1"/>
  <c r="N2547" i="74"/>
  <c r="S2547" i="74" s="1"/>
  <c r="N2543" i="74"/>
  <c r="S2543" i="74" s="1"/>
  <c r="N2539" i="74"/>
  <c r="S2539" i="74" s="1"/>
  <c r="N2535" i="74"/>
  <c r="S2535" i="74" s="1"/>
  <c r="N2531" i="74"/>
  <c r="S2531" i="74" s="1"/>
  <c r="N2527" i="74"/>
  <c r="S2527" i="74" s="1"/>
  <c r="N2519" i="74"/>
  <c r="S2519" i="74" s="1"/>
  <c r="N2515" i="74"/>
  <c r="S2515" i="74" s="1"/>
  <c r="N2511" i="74"/>
  <c r="S2511" i="74" s="1"/>
  <c r="N2507" i="74"/>
  <c r="S2507" i="74" s="1"/>
  <c r="N2503" i="74"/>
  <c r="S2503" i="74" s="1"/>
  <c r="N2499" i="74"/>
  <c r="S2499" i="74" s="1"/>
  <c r="N2495" i="74"/>
  <c r="S2495" i="74" s="1"/>
  <c r="N2491" i="74"/>
  <c r="S2491" i="74" s="1"/>
  <c r="N2483" i="74"/>
  <c r="N2479" i="74"/>
  <c r="S2479" i="74" s="1"/>
  <c r="N2475" i="74"/>
  <c r="S2475" i="74" s="1"/>
  <c r="N2473" i="74"/>
  <c r="N2669" i="74"/>
  <c r="N2634" i="74"/>
  <c r="N2548" i="74"/>
  <c r="O2548" i="74" s="1"/>
  <c r="N2540" i="74"/>
  <c r="N2528" i="74"/>
  <c r="T2528" i="74" s="1"/>
  <c r="N2525" i="74"/>
  <c r="S2525" i="74" s="1"/>
  <c r="N2522" i="74"/>
  <c r="O2522" i="74" s="1"/>
  <c r="N2512" i="74"/>
  <c r="N2509" i="74"/>
  <c r="S2509" i="74" s="1"/>
  <c r="N2506" i="74"/>
  <c r="O2506" i="74" s="1"/>
  <c r="N2493" i="74"/>
  <c r="S2493" i="74" s="1"/>
  <c r="N2490" i="74"/>
  <c r="N2480" i="74"/>
  <c r="O2480" i="74" s="1"/>
  <c r="N2477" i="74"/>
  <c r="S2477" i="74" s="1"/>
  <c r="N2474" i="74"/>
  <c r="N2466" i="74"/>
  <c r="N2459" i="74"/>
  <c r="N2447" i="74"/>
  <c r="N2445" i="74"/>
  <c r="N2653" i="74"/>
  <c r="N2651" i="74"/>
  <c r="N2637" i="74"/>
  <c r="N2549" i="74"/>
  <c r="S2549" i="74" s="1"/>
  <c r="N2524" i="74"/>
  <c r="T2524" i="74" s="1"/>
  <c r="N2521" i="74"/>
  <c r="S2521" i="74" s="1"/>
  <c r="N2518" i="74"/>
  <c r="O2518" i="74" s="1"/>
  <c r="N2508" i="74"/>
  <c r="O2508" i="74" s="1"/>
  <c r="N2502" i="74"/>
  <c r="N2492" i="74"/>
  <c r="N2489" i="74"/>
  <c r="S2489" i="74" s="1"/>
  <c r="N2486" i="74"/>
  <c r="N2476" i="74"/>
  <c r="N2472" i="74"/>
  <c r="T2472" i="74" s="1"/>
  <c r="N2470" i="74"/>
  <c r="N2468" i="74"/>
  <c r="N2465" i="74"/>
  <c r="N2444" i="74"/>
  <c r="P2444" i="74" s="1"/>
  <c r="N2441" i="74"/>
  <c r="N2440" i="74"/>
  <c r="P2440" i="74" s="1"/>
  <c r="N2438" i="74"/>
  <c r="N2436" i="74"/>
  <c r="R2436" i="74" s="1"/>
  <c r="N2412" i="74"/>
  <c r="N2409" i="74"/>
  <c r="N2408" i="74"/>
  <c r="N2404" i="74"/>
  <c r="P2404" i="74" s="1"/>
  <c r="N2401" i="74"/>
  <c r="N2380" i="74"/>
  <c r="T2380" i="74" s="1"/>
  <c r="N2377" i="74"/>
  <c r="N2376" i="74"/>
  <c r="T2376" i="74" s="1"/>
  <c r="N2717" i="74"/>
  <c r="R2717" i="74" s="1"/>
  <c r="N2683" i="74"/>
  <c r="N2661" i="74"/>
  <c r="N2652" i="74"/>
  <c r="P2652" i="74" s="1"/>
  <c r="N2630" i="74"/>
  <c r="S2630" i="74" s="1"/>
  <c r="N2584" i="74"/>
  <c r="R2584" i="74" s="1"/>
  <c r="N2576" i="74"/>
  <c r="N2560" i="74"/>
  <c r="N2552" i="74"/>
  <c r="P2552" i="74" s="1"/>
  <c r="N2536" i="74"/>
  <c r="O2536" i="74" s="1"/>
  <c r="N2520" i="74"/>
  <c r="O2520" i="74" s="1"/>
  <c r="N2517" i="74"/>
  <c r="S2517" i="74" s="1"/>
  <c r="N2488" i="74"/>
  <c r="O2488" i="74" s="1"/>
  <c r="N2485" i="74"/>
  <c r="S2485" i="74" s="1"/>
  <c r="N2482" i="74"/>
  <c r="N2471" i="74"/>
  <c r="N2464" i="74"/>
  <c r="N2462" i="74"/>
  <c r="N2456" i="74"/>
  <c r="P2456" i="74" s="1"/>
  <c r="N2454" i="74"/>
  <c r="N2434" i="74"/>
  <c r="N2428" i="74"/>
  <c r="N2422" i="74"/>
  <c r="N2417" i="74"/>
  <c r="N2411" i="74"/>
  <c r="N2399" i="74"/>
  <c r="N2387" i="74"/>
  <c r="N2386" i="74"/>
  <c r="N2378" i="74"/>
  <c r="N2375" i="74"/>
  <c r="N2367" i="74"/>
  <c r="N2365" i="74"/>
  <c r="N2364" i="74"/>
  <c r="N2359" i="74"/>
  <c r="N2357" i="74"/>
  <c r="N2356" i="74"/>
  <c r="N2352" i="74"/>
  <c r="T2352" i="74" s="1"/>
  <c r="N2350" i="74"/>
  <c r="N2745" i="74"/>
  <c r="Q2745" i="74" s="1"/>
  <c r="N2639" i="74"/>
  <c r="N2636" i="74"/>
  <c r="P2636" i="74" s="1"/>
  <c r="N2545" i="74"/>
  <c r="S2545" i="74" s="1"/>
  <c r="N2529" i="74"/>
  <c r="S2529" i="74" s="1"/>
  <c r="N2526" i="74"/>
  <c r="N2500" i="74"/>
  <c r="N2497" i="74"/>
  <c r="S2497" i="74" s="1"/>
  <c r="N2494" i="74"/>
  <c r="O2494" i="74" s="1"/>
  <c r="N2463" i="74"/>
  <c r="N2461" i="74"/>
  <c r="N2455" i="74"/>
  <c r="N2453" i="74"/>
  <c r="N2448" i="74"/>
  <c r="N2446" i="74"/>
  <c r="T2446" i="74" s="1"/>
  <c r="N2443" i="74"/>
  <c r="N2431" i="74"/>
  <c r="N2429" i="74"/>
  <c r="N2419" i="74"/>
  <c r="N2418" i="74"/>
  <c r="T2418" i="74" s="1"/>
  <c r="N2410" i="74"/>
  <c r="N2407" i="74"/>
  <c r="N2405" i="74"/>
  <c r="N2400" i="74"/>
  <c r="O2400" i="74" s="1"/>
  <c r="N2398" i="74"/>
  <c r="P2398" i="74" s="1"/>
  <c r="N2393" i="74"/>
  <c r="N2383" i="74"/>
  <c r="N2381" i="74"/>
  <c r="N2363" i="74"/>
  <c r="N2355" i="74"/>
  <c r="N2351" i="74"/>
  <c r="N2349" i="74"/>
  <c r="N2346" i="74"/>
  <c r="N2338" i="74"/>
  <c r="N2336" i="74"/>
  <c r="P2336" i="74" s="1"/>
  <c r="N2334" i="74"/>
  <c r="P2334" i="74" s="1"/>
  <c r="N2332" i="74"/>
  <c r="N2330" i="74"/>
  <c r="P2330" i="74" s="1"/>
  <c r="N2328" i="74"/>
  <c r="P2328" i="74" s="1"/>
  <c r="N2324" i="74"/>
  <c r="N2322" i="74"/>
  <c r="N2320" i="74"/>
  <c r="P2320" i="74" s="1"/>
  <c r="N2318" i="74"/>
  <c r="T2318" i="74" s="1"/>
  <c r="N2316" i="74"/>
  <c r="T2316" i="74" s="1"/>
  <c r="N2314" i="74"/>
  <c r="N2312" i="74"/>
  <c r="P2312" i="74" s="1"/>
  <c r="N2310" i="74"/>
  <c r="P2310" i="74" s="1"/>
  <c r="N2306" i="74"/>
  <c r="N2304" i="74"/>
  <c r="P2304" i="74" s="1"/>
  <c r="N2302" i="74"/>
  <c r="N2300" i="74"/>
  <c r="N2298" i="74"/>
  <c r="T2298" i="74" s="1"/>
  <c r="N2296" i="74"/>
  <c r="P2296" i="74" s="1"/>
  <c r="N2294" i="74"/>
  <c r="P2294" i="74" s="1"/>
  <c r="N2292" i="74"/>
  <c r="T2292" i="74" s="1"/>
  <c r="N2288" i="74"/>
  <c r="P2288" i="74" s="1"/>
  <c r="N2286" i="74"/>
  <c r="N2284" i="74"/>
  <c r="N2282" i="74"/>
  <c r="P2282" i="74" s="1"/>
  <c r="N2278" i="74"/>
  <c r="T2278" i="74" s="1"/>
  <c r="N2276" i="74"/>
  <c r="N2274" i="74"/>
  <c r="P2274" i="74" s="1"/>
  <c r="N2272" i="74"/>
  <c r="P2272" i="74" s="1"/>
  <c r="N2270" i="74"/>
  <c r="N2268" i="74"/>
  <c r="N2266" i="74"/>
  <c r="T2266" i="74" s="1"/>
  <c r="N2264" i="74"/>
  <c r="P2264" i="74" s="1"/>
  <c r="N2260" i="74"/>
  <c r="N2258" i="74"/>
  <c r="N2256" i="74"/>
  <c r="P2256" i="74" s="1"/>
  <c r="N2254" i="74"/>
  <c r="T2254" i="74" s="1"/>
  <c r="N2252" i="74"/>
  <c r="T2252" i="74" s="1"/>
  <c r="N2250" i="74"/>
  <c r="N2248" i="74"/>
  <c r="P2248" i="74" s="1"/>
  <c r="N2246" i="74"/>
  <c r="P2246" i="74" s="1"/>
  <c r="N2659" i="74"/>
  <c r="N2533" i="74"/>
  <c r="S2533" i="74" s="1"/>
  <c r="N2530" i="74"/>
  <c r="O2530" i="74" s="1"/>
  <c r="N2450" i="74"/>
  <c r="N2439" i="74"/>
  <c r="N2430" i="74"/>
  <c r="P2430" i="74" s="1"/>
  <c r="N2403" i="74"/>
  <c r="N2394" i="74"/>
  <c r="N2391" i="74"/>
  <c r="N2382" i="74"/>
  <c r="N2372" i="74"/>
  <c r="T2372" i="74" s="1"/>
  <c r="N2369" i="74"/>
  <c r="N2342" i="74"/>
  <c r="N2168" i="74"/>
  <c r="P2168" i="74" s="1"/>
  <c r="N2166" i="74"/>
  <c r="N2164" i="74"/>
  <c r="P2164" i="74" s="1"/>
  <c r="N2160" i="74"/>
  <c r="N2158" i="74"/>
  <c r="N2156" i="74"/>
  <c r="T2156" i="74" s="1"/>
  <c r="N2152" i="74"/>
  <c r="N2150" i="74"/>
  <c r="P2150" i="74" s="1"/>
  <c r="N2148" i="74"/>
  <c r="N2144" i="74"/>
  <c r="T2144" i="74" s="1"/>
  <c r="N2142" i="74"/>
  <c r="N2140" i="74"/>
  <c r="T2140" i="74" s="1"/>
  <c r="N2136" i="74"/>
  <c r="S2136" i="74" s="1"/>
  <c r="N2134" i="74"/>
  <c r="P2134" i="74" s="1"/>
  <c r="N2132" i="74"/>
  <c r="P2132" i="74" s="1"/>
  <c r="N2128" i="74"/>
  <c r="N2126" i="74"/>
  <c r="N2124" i="74"/>
  <c r="N2120" i="74"/>
  <c r="N2118" i="74"/>
  <c r="T2118" i="74" s="1"/>
  <c r="N2116" i="74"/>
  <c r="N2112" i="74"/>
  <c r="N2110" i="74"/>
  <c r="N2108" i="74"/>
  <c r="N2104" i="74"/>
  <c r="T2104" i="74" s="1"/>
  <c r="N2102" i="74"/>
  <c r="T2102" i="74" s="1"/>
  <c r="N2100" i="74"/>
  <c r="P2100" i="74" s="1"/>
  <c r="N2096" i="74"/>
  <c r="T2096" i="74" s="1"/>
  <c r="N2094" i="74"/>
  <c r="T2094" i="74" s="1"/>
  <c r="N2092" i="74"/>
  <c r="N2088" i="74"/>
  <c r="N2086" i="74"/>
  <c r="N2084" i="74"/>
  <c r="N2080" i="74"/>
  <c r="S2080" i="74" s="1"/>
  <c r="N2078" i="74"/>
  <c r="N2076" i="74"/>
  <c r="S2076" i="74" s="1"/>
  <c r="N2072" i="74"/>
  <c r="T2072" i="74" s="1"/>
  <c r="N2070" i="74"/>
  <c r="P2070" i="74" s="1"/>
  <c r="N2068" i="74"/>
  <c r="P2068" i="74" s="1"/>
  <c r="N2066" i="74"/>
  <c r="N2064" i="74"/>
  <c r="N2062" i="74"/>
  <c r="N2678" i="74"/>
  <c r="N2537" i="74"/>
  <c r="S2537" i="74" s="1"/>
  <c r="N2484" i="74"/>
  <c r="N2481" i="74"/>
  <c r="S2481" i="74" s="1"/>
  <c r="N2457" i="74"/>
  <c r="N2452" i="74"/>
  <c r="N2427" i="74"/>
  <c r="N2421" i="74"/>
  <c r="N2416" i="74"/>
  <c r="N2392" i="74"/>
  <c r="O2392" i="74" s="1"/>
  <c r="N2385" i="74"/>
  <c r="N2371" i="74"/>
  <c r="N2362" i="74"/>
  <c r="N2354" i="74"/>
  <c r="N2343" i="74"/>
  <c r="N2341" i="74"/>
  <c r="N2297" i="74"/>
  <c r="N2295" i="74"/>
  <c r="N2293" i="74"/>
  <c r="N2291" i="74"/>
  <c r="N2289" i="74"/>
  <c r="N2287" i="74"/>
  <c r="N2285" i="74"/>
  <c r="N2283" i="74"/>
  <c r="N2281" i="74"/>
  <c r="N2279" i="74"/>
  <c r="N2277" i="74"/>
  <c r="N2275" i="74"/>
  <c r="N2273" i="74"/>
  <c r="N2269" i="74"/>
  <c r="N2267" i="74"/>
  <c r="N2265" i="74"/>
  <c r="N2263" i="74"/>
  <c r="N2261" i="74"/>
  <c r="N2259" i="74"/>
  <c r="N2257" i="74"/>
  <c r="N2255" i="74"/>
  <c r="N2251" i="74"/>
  <c r="N2249" i="74"/>
  <c r="N2247" i="74"/>
  <c r="N2244" i="74"/>
  <c r="N2242" i="74"/>
  <c r="P2242" i="74" s="1"/>
  <c r="N2240" i="74"/>
  <c r="N2238" i="74"/>
  <c r="P2238" i="74" s="1"/>
  <c r="N2236" i="74"/>
  <c r="P2236" i="74" s="1"/>
  <c r="N2234" i="74"/>
  <c r="P2234" i="74" s="1"/>
  <c r="N2232" i="74"/>
  <c r="N2230" i="74"/>
  <c r="P2230" i="74" s="1"/>
  <c r="N2228" i="74"/>
  <c r="T2228" i="74" s="1"/>
  <c r="N2226" i="74"/>
  <c r="P2226" i="74" s="1"/>
  <c r="N2224" i="74"/>
  <c r="N2222" i="74"/>
  <c r="P2222" i="74" s="1"/>
  <c r="N2220" i="74"/>
  <c r="P2220" i="74" s="1"/>
  <c r="N2218" i="74"/>
  <c r="P2218" i="74" s="1"/>
  <c r="N2216" i="74"/>
  <c r="N2214" i="74"/>
  <c r="P2214" i="74" s="1"/>
  <c r="N2212" i="74"/>
  <c r="T2212" i="74" s="1"/>
  <c r="N2210" i="74"/>
  <c r="P2210" i="74" s="1"/>
  <c r="N2208" i="74"/>
  <c r="N2206" i="74"/>
  <c r="P2206" i="74" s="1"/>
  <c r="N2204" i="74"/>
  <c r="N2202" i="74"/>
  <c r="P2202" i="74" s="1"/>
  <c r="N2200" i="74"/>
  <c r="N2198" i="74"/>
  <c r="P2198" i="74" s="1"/>
  <c r="N2196" i="74"/>
  <c r="P2196" i="74" s="1"/>
  <c r="N2194" i="74"/>
  <c r="P2194" i="74" s="1"/>
  <c r="N2192" i="74"/>
  <c r="N2190" i="74"/>
  <c r="P2190" i="74" s="1"/>
  <c r="N2188" i="74"/>
  <c r="N2186" i="74"/>
  <c r="P2186" i="74" s="1"/>
  <c r="N2184" i="74"/>
  <c r="N2182" i="74"/>
  <c r="N2180" i="74"/>
  <c r="N2178" i="74"/>
  <c r="P2178" i="74" s="1"/>
  <c r="N2176" i="74"/>
  <c r="N2174" i="74"/>
  <c r="P2174" i="74" s="1"/>
  <c r="N2172" i="74"/>
  <c r="P2172" i="74" s="1"/>
  <c r="N2170" i="74"/>
  <c r="P2170" i="74" s="1"/>
  <c r="N2167" i="74"/>
  <c r="N2165" i="74"/>
  <c r="N2163" i="74"/>
  <c r="N2162" i="74"/>
  <c r="N2159" i="74"/>
  <c r="N2157" i="74"/>
  <c r="N2155" i="74"/>
  <c r="N2154" i="74"/>
  <c r="N2151" i="74"/>
  <c r="N2149" i="74"/>
  <c r="N2147" i="74"/>
  <c r="N2146" i="74"/>
  <c r="O2146" i="74" s="1"/>
  <c r="N2143" i="74"/>
  <c r="N2141" i="74"/>
  <c r="N2139" i="74"/>
  <c r="N2138" i="74"/>
  <c r="N2135" i="74"/>
  <c r="N2133" i="74"/>
  <c r="N2131" i="74"/>
  <c r="N2130" i="74"/>
  <c r="S2130" i="74" s="1"/>
  <c r="N2127" i="74"/>
  <c r="N2125" i="74"/>
  <c r="N2123" i="74"/>
  <c r="N2122" i="74"/>
  <c r="N2119" i="74"/>
  <c r="N2117" i="74"/>
  <c r="N2115" i="74"/>
  <c r="N2114" i="74"/>
  <c r="T2114" i="74" s="1"/>
  <c r="N2111" i="74"/>
  <c r="N2109" i="74"/>
  <c r="N2107" i="74"/>
  <c r="N2106" i="74"/>
  <c r="N2103" i="74"/>
  <c r="N2101" i="74"/>
  <c r="N2099" i="74"/>
  <c r="N2098" i="74"/>
  <c r="N2095" i="74"/>
  <c r="N2093" i="74"/>
  <c r="N2091" i="74"/>
  <c r="N2090" i="74"/>
  <c r="N2087" i="74"/>
  <c r="N2085" i="74"/>
  <c r="N2083" i="74"/>
  <c r="N2082" i="74"/>
  <c r="N2079" i="74"/>
  <c r="N2077" i="74"/>
  <c r="N2075" i="74"/>
  <c r="N2074" i="74"/>
  <c r="N2071" i="74"/>
  <c r="N2069" i="74"/>
  <c r="N2067" i="74"/>
  <c r="N2065" i="74"/>
  <c r="N2063" i="74"/>
  <c r="N2061" i="74"/>
  <c r="N2059" i="74"/>
  <c r="N2057" i="74"/>
  <c r="N2055" i="74"/>
  <c r="N2053" i="74"/>
  <c r="N2051" i="74"/>
  <c r="N2049" i="74"/>
  <c r="N2047" i="74"/>
  <c r="N2045" i="74"/>
  <c r="N2043" i="74"/>
  <c r="N2041" i="74"/>
  <c r="N2039" i="74"/>
  <c r="N2037" i="74"/>
  <c r="N2035" i="74"/>
  <c r="N2033" i="74"/>
  <c r="N2031" i="74"/>
  <c r="N2029" i="74"/>
  <c r="N2027" i="74"/>
  <c r="N2025" i="74"/>
  <c r="N2023" i="74"/>
  <c r="N2021" i="74"/>
  <c r="N2019" i="74"/>
  <c r="N2654" i="74"/>
  <c r="O2654" i="74" s="1"/>
  <c r="N2544" i="74"/>
  <c r="T2544" i="74" s="1"/>
  <c r="N2504" i="74"/>
  <c r="O2504" i="74" s="1"/>
  <c r="N2498" i="74"/>
  <c r="N2437" i="74"/>
  <c r="N2425" i="74"/>
  <c r="N2413" i="74"/>
  <c r="N2395" i="74"/>
  <c r="N2389" i="74"/>
  <c r="N2374" i="74"/>
  <c r="S2374" i="74" s="1"/>
  <c r="N2345" i="74"/>
  <c r="N2340" i="74"/>
  <c r="O2340" i="74" s="1"/>
  <c r="N2516" i="74"/>
  <c r="N2510" i="74"/>
  <c r="T2510" i="74" s="1"/>
  <c r="N2360" i="74"/>
  <c r="R2360" i="74" s="1"/>
  <c r="N2358" i="74"/>
  <c r="N2347" i="74"/>
  <c r="N2060" i="74"/>
  <c r="P2060" i="74" s="1"/>
  <c r="N2058" i="74"/>
  <c r="T2058" i="74" s="1"/>
  <c r="N2056" i="74"/>
  <c r="N2054" i="74"/>
  <c r="N2052" i="74"/>
  <c r="P2052" i="74" s="1"/>
  <c r="N2050" i="74"/>
  <c r="N2048" i="74"/>
  <c r="N2046" i="74"/>
  <c r="T2046" i="74" s="1"/>
  <c r="N2044" i="74"/>
  <c r="P2044" i="74" s="1"/>
  <c r="N2040" i="74"/>
  <c r="N2038" i="74"/>
  <c r="N2036" i="74"/>
  <c r="P2036" i="74" s="1"/>
  <c r="N2034" i="74"/>
  <c r="N2032" i="74"/>
  <c r="N2030" i="74"/>
  <c r="P2030" i="74" s="1"/>
  <c r="N2028" i="74"/>
  <c r="P2028" i="74" s="1"/>
  <c r="N2026" i="74"/>
  <c r="N2024" i="74"/>
  <c r="N2022" i="74"/>
  <c r="N2020" i="74"/>
  <c r="P2020" i="74" s="1"/>
  <c r="N2432" i="74"/>
  <c r="O2432" i="74" s="1"/>
  <c r="N2420" i="74"/>
  <c r="R2420" i="74" s="1"/>
  <c r="N2384" i="74"/>
  <c r="R2384" i="74" s="1"/>
  <c r="N2337" i="74"/>
  <c r="N2333" i="74"/>
  <c r="N2329" i="74"/>
  <c r="N2325" i="74"/>
  <c r="N2321" i="74"/>
  <c r="N2313" i="74"/>
  <c r="N2309" i="74"/>
  <c r="N2305" i="74"/>
  <c r="N2301" i="74"/>
  <c r="N2245" i="74"/>
  <c r="N2243" i="74"/>
  <c r="N2241" i="74"/>
  <c r="N2239" i="74"/>
  <c r="N2237" i="74"/>
  <c r="N2235" i="74"/>
  <c r="N2233" i="74"/>
  <c r="N2231" i="74"/>
  <c r="N2229" i="74"/>
  <c r="N2227" i="74"/>
  <c r="N2225" i="74"/>
  <c r="N2635" i="74"/>
  <c r="N2501" i="74"/>
  <c r="S2501" i="74" s="1"/>
  <c r="N2467" i="74"/>
  <c r="N2458" i="74"/>
  <c r="N2348" i="74"/>
  <c r="N2331" i="74"/>
  <c r="N2327" i="74"/>
  <c r="N2323" i="74"/>
  <c r="N2319" i="74"/>
  <c r="N2315" i="74"/>
  <c r="N2311" i="74"/>
  <c r="N2307" i="74"/>
  <c r="N2303" i="74"/>
  <c r="N2426" i="74"/>
  <c r="N2414" i="74"/>
  <c r="P2414" i="74" s="1"/>
  <c r="N2402" i="74"/>
  <c r="P2402" i="74" s="1"/>
  <c r="N2390" i="74"/>
  <c r="S2390" i="74" s="1"/>
  <c r="N2368" i="74"/>
  <c r="R2368" i="74" s="1"/>
  <c r="N2223" i="74"/>
  <c r="N2215" i="74"/>
  <c r="N2207" i="74"/>
  <c r="N2396" i="74"/>
  <c r="R2396" i="74" s="1"/>
  <c r="N2373" i="74"/>
  <c r="N2219" i="74"/>
  <c r="N2211" i="74"/>
  <c r="N2203" i="74"/>
  <c r="N2449" i="74"/>
  <c r="N2423" i="74"/>
  <c r="N2339" i="74"/>
  <c r="N2209" i="74"/>
  <c r="N2199" i="74"/>
  <c r="N2195" i="74"/>
  <c r="N2191" i="74"/>
  <c r="N2187" i="74"/>
  <c r="N2183" i="74"/>
  <c r="N2179" i="74"/>
  <c r="N2175" i="74"/>
  <c r="N2171" i="74"/>
  <c r="N2153" i="74"/>
  <c r="N2121" i="74"/>
  <c r="N2089" i="74"/>
  <c r="N2513" i="74"/>
  <c r="S2513" i="74" s="1"/>
  <c r="N2435" i="74"/>
  <c r="N2366" i="74"/>
  <c r="N2217" i="74"/>
  <c r="N2201" i="74"/>
  <c r="N2197" i="74"/>
  <c r="N2193" i="74"/>
  <c r="N2189" i="74"/>
  <c r="N2185" i="74"/>
  <c r="N2181" i="74"/>
  <c r="N2177" i="74"/>
  <c r="N2173" i="74"/>
  <c r="N2169" i="74"/>
  <c r="N2137" i="74"/>
  <c r="N2105" i="74"/>
  <c r="N2073" i="74"/>
  <c r="N1989" i="74"/>
  <c r="N1987" i="74"/>
  <c r="N1985" i="74"/>
  <c r="N1983" i="74"/>
  <c r="N1981" i="74"/>
  <c r="N1979" i="74"/>
  <c r="N1977" i="74"/>
  <c r="N1975" i="74"/>
  <c r="N1973" i="74"/>
  <c r="N1971" i="74"/>
  <c r="N1969" i="74"/>
  <c r="N1967" i="74"/>
  <c r="N1965" i="74"/>
  <c r="N1963" i="74"/>
  <c r="N1961" i="74"/>
  <c r="N1959" i="74"/>
  <c r="N1957" i="74"/>
  <c r="N1955" i="74"/>
  <c r="N1953" i="74"/>
  <c r="N1951" i="74"/>
  <c r="N1949" i="74"/>
  <c r="N1947" i="74"/>
  <c r="N1945" i="74"/>
  <c r="N1943" i="74"/>
  <c r="N1941" i="74"/>
  <c r="N1939" i="74"/>
  <c r="N1937" i="74"/>
  <c r="N1935" i="74"/>
  <c r="N1933" i="74"/>
  <c r="N1931" i="74"/>
  <c r="N1929" i="74"/>
  <c r="N1927" i="74"/>
  <c r="N1925" i="74"/>
  <c r="N1923" i="74"/>
  <c r="N1921" i="74"/>
  <c r="N1919" i="74"/>
  <c r="N1917" i="74"/>
  <c r="N1915" i="74"/>
  <c r="N1913" i="74"/>
  <c r="N1911" i="74"/>
  <c r="N1909" i="74"/>
  <c r="N1907" i="74"/>
  <c r="N1905" i="74"/>
  <c r="N1903" i="74"/>
  <c r="N1901" i="74"/>
  <c r="N1899" i="74"/>
  <c r="N1897" i="74"/>
  <c r="N1895" i="74"/>
  <c r="N1893" i="74"/>
  <c r="N1891" i="74"/>
  <c r="N1889" i="74"/>
  <c r="N1887" i="74"/>
  <c r="N1885" i="74"/>
  <c r="N1883" i="74"/>
  <c r="N1881" i="74"/>
  <c r="N1879" i="74"/>
  <c r="N1877" i="74"/>
  <c r="N1875" i="74"/>
  <c r="N1873" i="74"/>
  <c r="N1871" i="74"/>
  <c r="N1869" i="74"/>
  <c r="N1867" i="74"/>
  <c r="N1865" i="74"/>
  <c r="N1863" i="74"/>
  <c r="N1861" i="74"/>
  <c r="N1859" i="74"/>
  <c r="N1857" i="74"/>
  <c r="N1855" i="74"/>
  <c r="N1853" i="74"/>
  <c r="N1851" i="74"/>
  <c r="N1848" i="74"/>
  <c r="P1848" i="74" s="1"/>
  <c r="N1846" i="74"/>
  <c r="P1846" i="74" s="1"/>
  <c r="N1844" i="74"/>
  <c r="N1842" i="74"/>
  <c r="P1842" i="74" s="1"/>
  <c r="N1840" i="74"/>
  <c r="P1840" i="74" s="1"/>
  <c r="N1838" i="74"/>
  <c r="P1838" i="74" s="1"/>
  <c r="N1836" i="74"/>
  <c r="N1834" i="74"/>
  <c r="P1834" i="74" s="1"/>
  <c r="N1832" i="74"/>
  <c r="T1832" i="74" s="1"/>
  <c r="N1830" i="74"/>
  <c r="P1830" i="74" s="1"/>
  <c r="N1828" i="74"/>
  <c r="N1826" i="74"/>
  <c r="P1826" i="74" s="1"/>
  <c r="N1824" i="74"/>
  <c r="T1824" i="74" s="1"/>
  <c r="N1822" i="74"/>
  <c r="P1822" i="74" s="1"/>
  <c r="N1820" i="74"/>
  <c r="P1820" i="74" s="1"/>
  <c r="N1818" i="74"/>
  <c r="R1818" i="74" s="1"/>
  <c r="N2213" i="74"/>
  <c r="N2161" i="74"/>
  <c r="N2097" i="74"/>
  <c r="N2018" i="74"/>
  <c r="P2018" i="74" s="1"/>
  <c r="N2013" i="74"/>
  <c r="N2010" i="74"/>
  <c r="P2010" i="74" s="1"/>
  <c r="N2005" i="74"/>
  <c r="N2002" i="74"/>
  <c r="P2002" i="74" s="1"/>
  <c r="N1997" i="74"/>
  <c r="N1994" i="74"/>
  <c r="P1994" i="74" s="1"/>
  <c r="N2129" i="74"/>
  <c r="N2017" i="74"/>
  <c r="N2014" i="74"/>
  <c r="P2014" i="74" s="1"/>
  <c r="N2009" i="74"/>
  <c r="N2006" i="74"/>
  <c r="N2001" i="74"/>
  <c r="N1998" i="74"/>
  <c r="T1998" i="74" s="1"/>
  <c r="N1993" i="74"/>
  <c r="N1990" i="74"/>
  <c r="N1988" i="74"/>
  <c r="P1988" i="74" s="1"/>
  <c r="N1986" i="74"/>
  <c r="P1986" i="74" s="1"/>
  <c r="N1984" i="74"/>
  <c r="N1982" i="74"/>
  <c r="N1980" i="74"/>
  <c r="N1978" i="74"/>
  <c r="N1976" i="74"/>
  <c r="N1974" i="74"/>
  <c r="N1972" i="74"/>
  <c r="P1972" i="74" s="1"/>
  <c r="N1970" i="74"/>
  <c r="T1970" i="74" s="1"/>
  <c r="N1968" i="74"/>
  <c r="N1966" i="74"/>
  <c r="N1964" i="74"/>
  <c r="P1964" i="74" s="1"/>
  <c r="N1962" i="74"/>
  <c r="T1962" i="74" s="1"/>
  <c r="N1960" i="74"/>
  <c r="N1958" i="74"/>
  <c r="N1956" i="74"/>
  <c r="P1956" i="74" s="1"/>
  <c r="N1954" i="74"/>
  <c r="T1954" i="74" s="1"/>
  <c r="N1952" i="74"/>
  <c r="N1950" i="74"/>
  <c r="N1948" i="74"/>
  <c r="P1948" i="74" s="1"/>
  <c r="N1946" i="74"/>
  <c r="N1944" i="74"/>
  <c r="N1942" i="74"/>
  <c r="N1940" i="74"/>
  <c r="P1940" i="74" s="1"/>
  <c r="N1938" i="74"/>
  <c r="T1938" i="74" s="1"/>
  <c r="N1936" i="74"/>
  <c r="N1934" i="74"/>
  <c r="N1932" i="74"/>
  <c r="P1932" i="74" s="1"/>
  <c r="N1930" i="74"/>
  <c r="T1930" i="74" s="1"/>
  <c r="N1928" i="74"/>
  <c r="T1928" i="74" s="1"/>
  <c r="N1926" i="74"/>
  <c r="N1924" i="74"/>
  <c r="P1924" i="74" s="1"/>
  <c r="N1922" i="74"/>
  <c r="P1922" i="74" s="1"/>
  <c r="N1920" i="74"/>
  <c r="N1918" i="74"/>
  <c r="N1916" i="74"/>
  <c r="P1916" i="74" s="1"/>
  <c r="N1914" i="74"/>
  <c r="P1914" i="74" s="1"/>
  <c r="N1912" i="74"/>
  <c r="N1910" i="74"/>
  <c r="N1908" i="74"/>
  <c r="P1908" i="74" s="1"/>
  <c r="N1906" i="74"/>
  <c r="P1906" i="74" s="1"/>
  <c r="N1904" i="74"/>
  <c r="N1902" i="74"/>
  <c r="N1900" i="74"/>
  <c r="P1900" i="74" s="1"/>
  <c r="N1898" i="74"/>
  <c r="N1896" i="74"/>
  <c r="N1894" i="74"/>
  <c r="T1894" i="74" s="1"/>
  <c r="N1892" i="74"/>
  <c r="P1892" i="74" s="1"/>
  <c r="N1890" i="74"/>
  <c r="P1890" i="74" s="1"/>
  <c r="N1888" i="74"/>
  <c r="N1886" i="74"/>
  <c r="N1884" i="74"/>
  <c r="P1884" i="74" s="1"/>
  <c r="N1882" i="74"/>
  <c r="P1882" i="74" s="1"/>
  <c r="N1880" i="74"/>
  <c r="N1878" i="74"/>
  <c r="T1878" i="74" s="1"/>
  <c r="N1876" i="74"/>
  <c r="P1876" i="74" s="1"/>
  <c r="N1874" i="74"/>
  <c r="P1874" i="74" s="1"/>
  <c r="N1872" i="74"/>
  <c r="N1870" i="74"/>
  <c r="P1870" i="74" s="1"/>
  <c r="N1868" i="74"/>
  <c r="P1868" i="74" s="1"/>
  <c r="N1866" i="74"/>
  <c r="P1866" i="74" s="1"/>
  <c r="N1864" i="74"/>
  <c r="N1862" i="74"/>
  <c r="N1860" i="74"/>
  <c r="P1860" i="74" s="1"/>
  <c r="N2015" i="74"/>
  <c r="N2004" i="74"/>
  <c r="N1999" i="74"/>
  <c r="N1852" i="74"/>
  <c r="P1852" i="74" s="1"/>
  <c r="N2205" i="74"/>
  <c r="N2081" i="74"/>
  <c r="N2008" i="74"/>
  <c r="N2003" i="74"/>
  <c r="N1992" i="74"/>
  <c r="P1992" i="74" s="1"/>
  <c r="N1854" i="74"/>
  <c r="P1854" i="74" s="1"/>
  <c r="N1849" i="74"/>
  <c r="N1847" i="74"/>
  <c r="N1845" i="74"/>
  <c r="N1843" i="74"/>
  <c r="N1841" i="74"/>
  <c r="N1839" i="74"/>
  <c r="N1837" i="74"/>
  <c r="N1835" i="74"/>
  <c r="N1833" i="74"/>
  <c r="N1831" i="74"/>
  <c r="N1829" i="74"/>
  <c r="N1827" i="74"/>
  <c r="N1825" i="74"/>
  <c r="N1823" i="74"/>
  <c r="N1821" i="74"/>
  <c r="N1819" i="74"/>
  <c r="N2221" i="74"/>
  <c r="N2113" i="74"/>
  <c r="N2007" i="74"/>
  <c r="N1996" i="74"/>
  <c r="N2145" i="74"/>
  <c r="N2016" i="74"/>
  <c r="P2016" i="74" s="1"/>
  <c r="N1995" i="74"/>
  <c r="N1858" i="74"/>
  <c r="P1858" i="74" s="1"/>
  <c r="N7" i="74"/>
  <c r="N8" i="74"/>
  <c r="N10" i="74"/>
  <c r="N20" i="74"/>
  <c r="N23" i="74"/>
  <c r="N24" i="74"/>
  <c r="N26" i="74"/>
  <c r="N36" i="74"/>
  <c r="N39" i="74"/>
  <c r="N40" i="74"/>
  <c r="N42" i="74"/>
  <c r="N52" i="74"/>
  <c r="N55" i="74"/>
  <c r="N56" i="74"/>
  <c r="N58" i="74"/>
  <c r="N68" i="74"/>
  <c r="N71" i="74"/>
  <c r="N72" i="74"/>
  <c r="N74" i="74"/>
  <c r="N84" i="74"/>
  <c r="N87" i="74"/>
  <c r="N88" i="74"/>
  <c r="N90" i="74"/>
  <c r="N100" i="74"/>
  <c r="N103" i="74"/>
  <c r="N104" i="74"/>
  <c r="N106" i="74"/>
  <c r="N116" i="74"/>
  <c r="N119" i="74"/>
  <c r="N120" i="74"/>
  <c r="N122" i="74"/>
  <c r="N132" i="74"/>
  <c r="N135" i="74"/>
  <c r="N136" i="74"/>
  <c r="N138" i="74"/>
  <c r="N149" i="74"/>
  <c r="N156" i="74"/>
  <c r="N163" i="74"/>
  <c r="N169" i="74"/>
  <c r="N172" i="74"/>
  <c r="N173" i="74"/>
  <c r="N180" i="74"/>
  <c r="N183" i="74"/>
  <c r="N186" i="74"/>
  <c r="N189" i="74"/>
  <c r="N191" i="74"/>
  <c r="N194" i="74"/>
  <c r="N198" i="74"/>
  <c r="N200" i="74"/>
  <c r="N207" i="74"/>
  <c r="N210" i="74"/>
  <c r="N213" i="74"/>
  <c r="N220" i="74"/>
  <c r="N227" i="74"/>
  <c r="N233" i="74"/>
  <c r="N236" i="74"/>
  <c r="N237" i="74"/>
  <c r="N244" i="74"/>
  <c r="N247" i="74"/>
  <c r="N250" i="74"/>
  <c r="N254" i="74"/>
  <c r="N255" i="74"/>
  <c r="N258" i="74"/>
  <c r="N261" i="74"/>
  <c r="N265" i="74"/>
  <c r="N268" i="74"/>
  <c r="N269" i="74"/>
  <c r="N273" i="74"/>
  <c r="N276" i="74"/>
  <c r="N278" i="74"/>
  <c r="N281" i="74"/>
  <c r="N288" i="74"/>
  <c r="N292" i="74"/>
  <c r="N294" i="74"/>
  <c r="N297" i="74"/>
  <c r="N304" i="74"/>
  <c r="N308" i="74"/>
  <c r="N310" i="74"/>
  <c r="N313" i="74"/>
  <c r="N320" i="74"/>
  <c r="N324" i="74"/>
  <c r="N326" i="74"/>
  <c r="N329" i="74"/>
  <c r="N336" i="74"/>
  <c r="N340" i="74"/>
  <c r="N342" i="74"/>
  <c r="N345" i="74"/>
  <c r="N352" i="74"/>
  <c r="N356" i="74"/>
  <c r="N358" i="74"/>
  <c r="N361" i="74"/>
  <c r="N368" i="74"/>
  <c r="N372" i="74"/>
  <c r="N374" i="74"/>
  <c r="N377" i="74"/>
  <c r="N384" i="74"/>
  <c r="N388" i="74"/>
  <c r="N390" i="74"/>
  <c r="N393" i="74"/>
  <c r="N400" i="74"/>
  <c r="N404" i="74"/>
  <c r="N406" i="74"/>
  <c r="N409" i="74"/>
  <c r="N416" i="74"/>
  <c r="N420" i="74"/>
  <c r="N427" i="74"/>
  <c r="N439" i="74"/>
  <c r="N442" i="74"/>
  <c r="N445" i="74"/>
  <c r="N459" i="74"/>
  <c r="N474" i="74"/>
  <c r="N477" i="74"/>
  <c r="N491" i="74"/>
  <c r="N503" i="74"/>
  <c r="N506" i="74"/>
  <c r="N509" i="74"/>
  <c r="N523" i="74"/>
  <c r="N535" i="74"/>
  <c r="N538" i="74"/>
  <c r="N541" i="74"/>
  <c r="N555" i="74"/>
  <c r="N567" i="74"/>
  <c r="N573" i="74"/>
  <c r="N583" i="74"/>
  <c r="N591" i="74"/>
  <c r="N607" i="74"/>
  <c r="N626" i="74"/>
  <c r="N632" i="74"/>
  <c r="N638" i="74"/>
  <c r="N643" i="74"/>
  <c r="N650" i="74"/>
  <c r="N658" i="74"/>
  <c r="N666" i="74"/>
  <c r="N674" i="74"/>
  <c r="N682" i="74"/>
  <c r="N690" i="74"/>
  <c r="N694" i="74"/>
  <c r="N697" i="74"/>
  <c r="N701" i="74"/>
  <c r="N712" i="74"/>
  <c r="N716" i="74"/>
  <c r="N719" i="74"/>
  <c r="N737" i="74"/>
  <c r="N747" i="74"/>
  <c r="N763" i="74"/>
  <c r="N766" i="74"/>
  <c r="N779" i="74"/>
  <c r="N782" i="74"/>
  <c r="N798" i="74"/>
  <c r="N808" i="74"/>
  <c r="N824" i="74"/>
  <c r="N848" i="74"/>
  <c r="N863" i="74"/>
  <c r="N887" i="74"/>
  <c r="N899" i="74"/>
  <c r="N914" i="74"/>
  <c r="N933" i="74"/>
  <c r="N935" i="74"/>
  <c r="N937" i="74"/>
  <c r="N939" i="74"/>
  <c r="N941" i="74"/>
  <c r="N943" i="74"/>
  <c r="N945" i="74"/>
  <c r="N947" i="74"/>
  <c r="N949" i="74"/>
  <c r="N951" i="74"/>
  <c r="N953" i="74"/>
  <c r="N955" i="74"/>
  <c r="N957" i="74"/>
  <c r="N959" i="74"/>
  <c r="N961" i="74"/>
  <c r="N963" i="74"/>
  <c r="N965" i="74"/>
  <c r="N967" i="74"/>
  <c r="N969" i="74"/>
  <c r="N971" i="74"/>
  <c r="N973" i="74"/>
  <c r="N975" i="74"/>
  <c r="N977" i="74"/>
  <c r="N979" i="74"/>
  <c r="N981" i="74"/>
  <c r="N983" i="74"/>
  <c r="N985" i="74"/>
  <c r="N987" i="74"/>
  <c r="N989" i="74"/>
  <c r="N991" i="74"/>
  <c r="N993" i="74"/>
  <c r="N995" i="74"/>
  <c r="N997" i="74"/>
  <c r="N999" i="74"/>
  <c r="N1001" i="74"/>
  <c r="N1003" i="74"/>
  <c r="N1005" i="74"/>
  <c r="N1007" i="74"/>
  <c r="N1009" i="74"/>
  <c r="N1011" i="74"/>
  <c r="N1013" i="74"/>
  <c r="N1015" i="74"/>
  <c r="N1017" i="74"/>
  <c r="N1019" i="74"/>
  <c r="N1021" i="74"/>
  <c r="N1023" i="74"/>
  <c r="N1025" i="74"/>
  <c r="N1027" i="74"/>
  <c r="N1029" i="74"/>
  <c r="N1031" i="74"/>
  <c r="N1033" i="74"/>
  <c r="N1035" i="74"/>
  <c r="N1037" i="74"/>
  <c r="N1039" i="74"/>
  <c r="N1041" i="74"/>
  <c r="N1043" i="74"/>
  <c r="N1045" i="74"/>
  <c r="N1047" i="74"/>
  <c r="N1049" i="74"/>
  <c r="N1051" i="74"/>
  <c r="N1053" i="74"/>
  <c r="N1055" i="74"/>
  <c r="N1057" i="74"/>
  <c r="N1059" i="74"/>
  <c r="N1061" i="74"/>
  <c r="N1063" i="74"/>
  <c r="N1065" i="74"/>
  <c r="N1067" i="74"/>
  <c r="N1069" i="74"/>
  <c r="N1071" i="74"/>
  <c r="N1073" i="74"/>
  <c r="S1073" i="74" s="1"/>
  <c r="L1087" i="74"/>
  <c r="K1087" i="74" s="1"/>
  <c r="N1089" i="74"/>
  <c r="S1089" i="74" s="1"/>
  <c r="L1103" i="74"/>
  <c r="K1103" i="74" s="1"/>
  <c r="N1105" i="74"/>
  <c r="S1105" i="74" s="1"/>
  <c r="L1119" i="74"/>
  <c r="K1119" i="74" s="1"/>
  <c r="N1121" i="74"/>
  <c r="S1121" i="74" s="1"/>
  <c r="N1137" i="74"/>
  <c r="N1140" i="74"/>
  <c r="L1149" i="74"/>
  <c r="K1149" i="74" s="1"/>
  <c r="L1152" i="74"/>
  <c r="K1152" i="74" s="1"/>
  <c r="N1169" i="74"/>
  <c r="R1169" i="74" s="1"/>
  <c r="N1172" i="74"/>
  <c r="L1181" i="74"/>
  <c r="K1181" i="74" s="1"/>
  <c r="L1184" i="74"/>
  <c r="K1184" i="74" s="1"/>
  <c r="N1190" i="74"/>
  <c r="L1194" i="74"/>
  <c r="K1194" i="74" s="1"/>
  <c r="L1198" i="74"/>
  <c r="K1198" i="74" s="1"/>
  <c r="L1202" i="74"/>
  <c r="K1202" i="74" s="1"/>
  <c r="L1206" i="74"/>
  <c r="K1206" i="74" s="1"/>
  <c r="L1210" i="74"/>
  <c r="K1210" i="74" s="1"/>
  <c r="L1214" i="74"/>
  <c r="K1214" i="74" s="1"/>
  <c r="L1218" i="74"/>
  <c r="K1218" i="74" s="1"/>
  <c r="L1222" i="74"/>
  <c r="K1222" i="74" s="1"/>
  <c r="N1233" i="74"/>
  <c r="L1241" i="74"/>
  <c r="K1241" i="74" s="1"/>
  <c r="N1248" i="74"/>
  <c r="L1256" i="74"/>
  <c r="K1256" i="74" s="1"/>
  <c r="N1263" i="74"/>
  <c r="T1263" i="74" s="1"/>
  <c r="L1271" i="74"/>
  <c r="K1271" i="74" s="1"/>
  <c r="N1278" i="74"/>
  <c r="Q1278" i="74" s="1"/>
  <c r="L1286" i="74"/>
  <c r="K1286" i="74" s="1"/>
  <c r="N1296" i="74"/>
  <c r="T1296" i="74" s="1"/>
  <c r="L1299" i="74"/>
  <c r="K1299" i="74" s="1"/>
  <c r="N1307" i="74"/>
  <c r="L1310" i="74"/>
  <c r="K1310" i="74" s="1"/>
  <c r="L1313" i="74"/>
  <c r="K1313" i="74" s="1"/>
  <c r="N1318" i="74"/>
  <c r="P1318" i="74" s="1"/>
  <c r="N1321" i="74"/>
  <c r="Q1321" i="74" s="1"/>
  <c r="L1352" i="74"/>
  <c r="K1352" i="74" s="1"/>
  <c r="N1360" i="74"/>
  <c r="T1360" i="74" s="1"/>
  <c r="L1363" i="74"/>
  <c r="K1363" i="74" s="1"/>
  <c r="N1371" i="74"/>
  <c r="L1374" i="74"/>
  <c r="K1374" i="74" s="1"/>
  <c r="L1377" i="74"/>
  <c r="K1377" i="74" s="1"/>
  <c r="N1382" i="74"/>
  <c r="T1382" i="74" s="1"/>
  <c r="N1385" i="74"/>
  <c r="Q1385" i="74" s="1"/>
  <c r="L1416" i="74"/>
  <c r="K1416" i="74" s="1"/>
  <c r="L1429" i="74"/>
  <c r="K1429" i="74" s="1"/>
  <c r="N1433" i="74"/>
  <c r="N1436" i="74"/>
  <c r="L1445" i="74"/>
  <c r="K1445" i="74" s="1"/>
  <c r="L1454" i="74"/>
  <c r="K1454" i="74" s="1"/>
  <c r="N1456" i="74"/>
  <c r="L1465" i="74"/>
  <c r="K1465" i="74" s="1"/>
  <c r="L1468" i="74"/>
  <c r="K1468" i="74" s="1"/>
  <c r="N1483" i="74"/>
  <c r="T1483" i="74" s="1"/>
  <c r="N1487" i="74"/>
  <c r="P1487" i="74" s="1"/>
  <c r="N1492" i="74"/>
  <c r="N1501" i="74"/>
  <c r="P1501" i="74" s="1"/>
  <c r="L1506" i="74"/>
  <c r="K1506" i="74" s="1"/>
  <c r="L1548" i="74"/>
  <c r="K1548" i="74" s="1"/>
  <c r="L1562" i="74"/>
  <c r="K1562" i="74" s="1"/>
  <c r="L1600" i="74"/>
  <c r="K1600" i="74" s="1"/>
  <c r="L1614" i="74"/>
  <c r="K1614" i="74" s="1"/>
  <c r="L1641" i="74"/>
  <c r="K1641" i="74" s="1"/>
  <c r="L1650" i="74"/>
  <c r="K1650" i="74" s="1"/>
  <c r="N1688" i="74"/>
  <c r="S1688" i="74" s="1"/>
  <c r="L1699" i="74"/>
  <c r="K1699" i="74" s="1"/>
  <c r="N1704" i="74"/>
  <c r="S1704" i="74" s="1"/>
  <c r="N1723" i="74"/>
  <c r="N1730" i="74"/>
  <c r="O1730" i="74" s="1"/>
  <c r="N1751" i="74"/>
  <c r="O1751" i="74" s="1"/>
  <c r="N1758" i="74"/>
  <c r="Q1758" i="74" s="1"/>
  <c r="N1763" i="74"/>
  <c r="S1763" i="74" s="1"/>
  <c r="N1768" i="74"/>
  <c r="L1812" i="74"/>
  <c r="K1812" i="74" s="1"/>
  <c r="N1856" i="74"/>
  <c r="T2082" i="74"/>
  <c r="Q2134" i="74"/>
  <c r="T2356" i="74"/>
  <c r="T2605" i="74"/>
  <c r="P1980" i="74"/>
  <c r="P2000" i="74"/>
  <c r="T2000" i="74"/>
  <c r="P2046" i="74"/>
  <c r="P2058" i="74"/>
  <c r="T2070" i="74"/>
  <c r="O2082" i="74"/>
  <c r="P2092" i="74"/>
  <c r="T2444" i="74"/>
  <c r="S2134" i="74"/>
  <c r="T2360" i="74"/>
  <c r="R2404" i="74"/>
  <c r="P2436" i="74"/>
  <c r="P2112" i="74"/>
  <c r="P2128" i="74"/>
  <c r="P2448" i="74"/>
  <c r="O2448" i="74"/>
  <c r="O2591" i="74"/>
  <c r="Q2607" i="74"/>
  <c r="O2607" i="74"/>
  <c r="P2182" i="74"/>
  <c r="P2252" i="74"/>
  <c r="T2274" i="74"/>
  <c r="T2330" i="74"/>
  <c r="T2334" i="74"/>
  <c r="T2553" i="74"/>
  <c r="P2553" i="74"/>
  <c r="Q2603" i="74"/>
  <c r="P2338" i="74"/>
  <c r="P2472" i="74"/>
  <c r="T2480" i="74"/>
  <c r="S2483" i="74"/>
  <c r="T2526" i="74"/>
  <c r="O2538" i="74"/>
  <c r="S2588" i="74"/>
  <c r="R2588" i="74"/>
  <c r="P2612" i="74"/>
  <c r="R2558" i="74"/>
  <c r="S2582" i="74"/>
  <c r="P2582" i="74"/>
  <c r="O2594" i="74"/>
  <c r="P2618" i="74"/>
  <c r="R2666" i="74"/>
  <c r="T2670" i="74"/>
  <c r="P2719" i="74"/>
  <c r="R2719" i="74"/>
  <c r="Q2727" i="74"/>
  <c r="R2727" i="74"/>
  <c r="S2714" i="74"/>
  <c r="Q2714" i="74"/>
  <c r="T2638" i="74"/>
  <c r="T2652" i="74"/>
  <c r="S2652" i="74"/>
  <c r="S2692" i="74"/>
  <c r="P2700" i="74"/>
  <c r="P2716" i="74"/>
  <c r="Q2736" i="74"/>
  <c r="S2740" i="74"/>
  <c r="O2740" i="74"/>
  <c r="S2722" i="74"/>
  <c r="Q2722" i="74"/>
  <c r="S2734" i="74"/>
  <c r="O1194" i="74"/>
  <c r="O1202" i="74"/>
  <c r="O1210" i="74"/>
  <c r="Q1218" i="74"/>
  <c r="S1226" i="74"/>
  <c r="R1242" i="74"/>
  <c r="P1242" i="74"/>
  <c r="S1244" i="74"/>
  <c r="S1258" i="74"/>
  <c r="S1276" i="74"/>
  <c r="O1276" i="74"/>
  <c r="R1276" i="74"/>
  <c r="Q1276" i="74"/>
  <c r="P1276" i="74"/>
  <c r="T1276" i="74"/>
  <c r="S1388" i="74"/>
  <c r="Q1467" i="74"/>
  <c r="P944" i="74"/>
  <c r="P960" i="74"/>
  <c r="P1004" i="74"/>
  <c r="P1012" i="74"/>
  <c r="P1044" i="74"/>
  <c r="P1052" i="74"/>
  <c r="S1074" i="74"/>
  <c r="O1074" i="74"/>
  <c r="T1074" i="74"/>
  <c r="S1077" i="74"/>
  <c r="O1078" i="74"/>
  <c r="S1079" i="74"/>
  <c r="O1090" i="74"/>
  <c r="O1092" i="74"/>
  <c r="S1094" i="74"/>
  <c r="O1096" i="74"/>
  <c r="O1106" i="74"/>
  <c r="S1110" i="74"/>
  <c r="O1110" i="74"/>
  <c r="S1136" i="74"/>
  <c r="P1136" i="74"/>
  <c r="S1170" i="74"/>
  <c r="S1193" i="74"/>
  <c r="Q1212" i="74"/>
  <c r="O1220" i="74"/>
  <c r="R1264" i="74"/>
  <c r="P1605" i="74"/>
  <c r="Q1205" i="74"/>
  <c r="O1221" i="74"/>
  <c r="P1234" i="74"/>
  <c r="S1250" i="74"/>
  <c r="P1266" i="74"/>
  <c r="R1268" i="74"/>
  <c r="S1294" i="74"/>
  <c r="Q1300" i="74"/>
  <c r="T1358" i="74"/>
  <c r="R1390" i="74"/>
  <c r="T1422" i="74"/>
  <c r="S1499" i="74"/>
  <c r="S1757" i="74"/>
  <c r="Q1127" i="74"/>
  <c r="Q1135" i="74"/>
  <c r="O1149" i="74"/>
  <c r="Q1171" i="74"/>
  <c r="Q1175" i="74"/>
  <c r="Q1179" i="74"/>
  <c r="R1179" i="74"/>
  <c r="S1179" i="74"/>
  <c r="P1192" i="74"/>
  <c r="O1207" i="74"/>
  <c r="P1208" i="74"/>
  <c r="R1215" i="74"/>
  <c r="O1223" i="74"/>
  <c r="O1256" i="74"/>
  <c r="T1288" i="74"/>
  <c r="Q1555" i="74"/>
  <c r="O1148" i="74"/>
  <c r="R1152" i="74"/>
  <c r="S1176" i="74"/>
  <c r="R1176" i="74"/>
  <c r="R1184" i="74"/>
  <c r="Q1241" i="74"/>
  <c r="Q1253" i="74"/>
  <c r="Q1265" i="74"/>
  <c r="R1265" i="74"/>
  <c r="P1265" i="74"/>
  <c r="T1265" i="74"/>
  <c r="Q1273" i="74"/>
  <c r="P1273" i="74"/>
  <c r="Q1281" i="74"/>
  <c r="P1308" i="74"/>
  <c r="R1308" i="74"/>
  <c r="O1366" i="74"/>
  <c r="Q1366" i="74"/>
  <c r="T1372" i="74"/>
  <c r="P1372" i="74"/>
  <c r="S1372" i="74"/>
  <c r="O1372" i="74"/>
  <c r="R1372" i="74"/>
  <c r="Q1414" i="74"/>
  <c r="R1465" i="74"/>
  <c r="R1497" i="74"/>
  <c r="T1541" i="74"/>
  <c r="P1761" i="74"/>
  <c r="Q1227" i="74"/>
  <c r="R1227" i="74"/>
  <c r="P1227" i="74"/>
  <c r="T1227" i="74"/>
  <c r="P1251" i="74"/>
  <c r="T1259" i="74"/>
  <c r="T1275" i="74"/>
  <c r="O1340" i="74"/>
  <c r="Q1427" i="74"/>
  <c r="T1491" i="74"/>
  <c r="R1491" i="74"/>
  <c r="Q1573" i="74"/>
  <c r="P1316" i="74"/>
  <c r="T1348" i="74"/>
  <c r="O1380" i="74"/>
  <c r="T1412" i="74"/>
  <c r="S1523" i="74"/>
  <c r="Q1587" i="74"/>
  <c r="P1587" i="74"/>
  <c r="O1587" i="74"/>
  <c r="T1636" i="74"/>
  <c r="R1713" i="74"/>
  <c r="T1747" i="74"/>
  <c r="S1296" i="74"/>
  <c r="S1320" i="74"/>
  <c r="T1336" i="74"/>
  <c r="S1360" i="74"/>
  <c r="T1368" i="74"/>
  <c r="S1368" i="74"/>
  <c r="S1392" i="74"/>
  <c r="S1400" i="74"/>
  <c r="P1425" i="74"/>
  <c r="Q1515" i="74"/>
  <c r="P1557" i="74"/>
  <c r="P1611" i="74"/>
  <c r="O1611" i="74"/>
  <c r="T1642" i="74"/>
  <c r="T1674" i="74"/>
  <c r="P1674" i="74"/>
  <c r="R1674" i="74"/>
  <c r="Q1674" i="74"/>
  <c r="S1674" i="74"/>
  <c r="O1674" i="74"/>
  <c r="P1330" i="74"/>
  <c r="O1330" i="74"/>
  <c r="P1354" i="74"/>
  <c r="O1354" i="74"/>
  <c r="O1394" i="74"/>
  <c r="P1402" i="74"/>
  <c r="P1443" i="74"/>
  <c r="O1443" i="74"/>
  <c r="P1449" i="74"/>
  <c r="O1475" i="74"/>
  <c r="T1513" i="74"/>
  <c r="R1539" i="74"/>
  <c r="P1571" i="74"/>
  <c r="O1571" i="74"/>
  <c r="T1581" i="74"/>
  <c r="S1581" i="74"/>
  <c r="Q1293" i="74"/>
  <c r="Q1305" i="74"/>
  <c r="Q1349" i="74"/>
  <c r="Q1353" i="74"/>
  <c r="Q1363" i="74"/>
  <c r="Q1373" i="74"/>
  <c r="Q1395" i="74"/>
  <c r="Q1409" i="74"/>
  <c r="P1429" i="74"/>
  <c r="P1461" i="74"/>
  <c r="P1469" i="74"/>
  <c r="P1521" i="74"/>
  <c r="Q1537" i="74"/>
  <c r="P1553" i="74"/>
  <c r="T1561" i="74"/>
  <c r="T1577" i="74"/>
  <c r="T1585" i="74"/>
  <c r="T1593" i="74"/>
  <c r="Q1601" i="74"/>
  <c r="P1601" i="74"/>
  <c r="R1634" i="74"/>
  <c r="T1660" i="74"/>
  <c r="R1666" i="74"/>
  <c r="R1719" i="74"/>
  <c r="Q1728" i="74"/>
  <c r="S1728" i="74"/>
  <c r="P1731" i="74"/>
  <c r="P1463" i="74"/>
  <c r="P1503" i="74"/>
  <c r="P1511" i="74"/>
  <c r="Q1519" i="74"/>
  <c r="T1543" i="74"/>
  <c r="T1591" i="74"/>
  <c r="P1599" i="74"/>
  <c r="T1658" i="74"/>
  <c r="R1658" i="74"/>
  <c r="Q1730" i="74"/>
  <c r="S1730" i="74"/>
  <c r="P1622" i="74"/>
  <c r="T1646" i="74"/>
  <c r="T1662" i="74"/>
  <c r="T1684" i="74"/>
  <c r="O1715" i="74"/>
  <c r="T1724" i="74"/>
  <c r="S1724" i="74"/>
  <c r="T1725" i="74"/>
  <c r="P1733" i="74"/>
  <c r="Q1736" i="74"/>
  <c r="S1749" i="74"/>
  <c r="T1624" i="74"/>
  <c r="P1632" i="74"/>
  <c r="P1648" i="74"/>
  <c r="O1683" i="74"/>
  <c r="O1738" i="74"/>
  <c r="T1739" i="74"/>
  <c r="Q1754" i="74"/>
  <c r="O1765" i="74"/>
  <c r="S1765" i="74"/>
  <c r="R1686" i="74"/>
  <c r="R1696" i="74"/>
  <c r="R1698" i="74"/>
  <c r="O1729" i="74"/>
  <c r="P1729" i="74"/>
  <c r="Q1742" i="74"/>
  <c r="O1750" i="74"/>
  <c r="P1753" i="74"/>
  <c r="T1773" i="74"/>
  <c r="S1686" i="74"/>
  <c r="S1687" i="74"/>
  <c r="T1687" i="74"/>
  <c r="S1695" i="74"/>
  <c r="S1696" i="74"/>
  <c r="S1703" i="74"/>
  <c r="T1709" i="74"/>
  <c r="Q1712" i="74"/>
  <c r="T1712" i="74"/>
  <c r="O1712" i="74"/>
  <c r="T1732" i="74"/>
  <c r="S1735" i="74"/>
  <c r="S1743" i="74"/>
  <c r="O1748" i="74"/>
  <c r="Q1756" i="74"/>
  <c r="T1756" i="74"/>
  <c r="P1763" i="74"/>
  <c r="R1763" i="74"/>
  <c r="R1777" i="74"/>
  <c r="R1779" i="74"/>
  <c r="R1785" i="74"/>
  <c r="R1789" i="74"/>
  <c r="R1793" i="74"/>
  <c r="R1795" i="74"/>
  <c r="R1805" i="74"/>
  <c r="T1812" i="74"/>
  <c r="P1814" i="74"/>
  <c r="P1777" i="74"/>
  <c r="P1785" i="74"/>
  <c r="P1787" i="74"/>
  <c r="P1793" i="74"/>
  <c r="P1797" i="74"/>
  <c r="P1801" i="74"/>
  <c r="P1803" i="74"/>
  <c r="M129" i="53"/>
  <c r="M155" i="53" s="1"/>
  <c r="P2565" i="53"/>
  <c r="S2565" i="53"/>
  <c r="O2565" i="53"/>
  <c r="K2565" i="53"/>
  <c r="K2566" i="53" s="1"/>
  <c r="J2566" i="53" s="1"/>
  <c r="L4" i="74"/>
  <c r="R2565" i="53"/>
  <c r="N2565" i="53"/>
  <c r="Q2565" i="53"/>
  <c r="M2565" i="53"/>
  <c r="M2566" i="53" s="1"/>
  <c r="S2566" i="53" s="1"/>
  <c r="M135" i="53"/>
  <c r="M5" i="53"/>
  <c r="M27" i="53" s="1"/>
  <c r="S2592" i="53"/>
  <c r="R2592" i="53"/>
  <c r="Q2592" i="53"/>
  <c r="P2592" i="53"/>
  <c r="O2592" i="53"/>
  <c r="N2592" i="53"/>
  <c r="N82" i="73"/>
  <c r="S2525" i="53" s="1"/>
  <c r="M82" i="73"/>
  <c r="R2525" i="53" s="1"/>
  <c r="L82" i="73"/>
  <c r="Q2525" i="53" s="1"/>
  <c r="K82" i="73"/>
  <c r="P2525" i="53" s="1"/>
  <c r="J82" i="73"/>
  <c r="O2525" i="53" s="1"/>
  <c r="I82" i="73"/>
  <c r="N2525" i="53" s="1"/>
  <c r="N81" i="73"/>
  <c r="S2486" i="53" s="1"/>
  <c r="M81" i="73"/>
  <c r="R2486" i="53" s="1"/>
  <c r="L81" i="73"/>
  <c r="Q2486" i="53" s="1"/>
  <c r="K81" i="73"/>
  <c r="P2486" i="53" s="1"/>
  <c r="J81" i="73"/>
  <c r="O2486" i="53" s="1"/>
  <c r="I81" i="73"/>
  <c r="N2486" i="53" s="1"/>
  <c r="N80" i="73"/>
  <c r="S2450" i="53" s="1"/>
  <c r="M80" i="73"/>
  <c r="R2450" i="53" s="1"/>
  <c r="L80" i="73"/>
  <c r="Q2450" i="53" s="1"/>
  <c r="K80" i="73"/>
  <c r="P2450" i="53" s="1"/>
  <c r="J80" i="73"/>
  <c r="O2450" i="53" s="1"/>
  <c r="I80" i="73"/>
  <c r="N2450" i="53" s="1"/>
  <c r="N79" i="73"/>
  <c r="S2413" i="53" s="1"/>
  <c r="M79" i="73"/>
  <c r="R2413" i="53" s="1"/>
  <c r="L79" i="73"/>
  <c r="Q2413" i="53" s="1"/>
  <c r="K79" i="73"/>
  <c r="P2413" i="53" s="1"/>
  <c r="J79" i="73"/>
  <c r="O2413" i="53" s="1"/>
  <c r="I79" i="73"/>
  <c r="N2413" i="53" s="1"/>
  <c r="N78" i="73"/>
  <c r="S2372" i="53" s="1"/>
  <c r="M78" i="73"/>
  <c r="R2372" i="53" s="1"/>
  <c r="L78" i="73"/>
  <c r="Q2372" i="53" s="1"/>
  <c r="K78" i="73"/>
  <c r="P2372" i="53" s="1"/>
  <c r="J78" i="73"/>
  <c r="O2372" i="53" s="1"/>
  <c r="I78" i="73"/>
  <c r="N2372" i="53" s="1"/>
  <c r="N77" i="73"/>
  <c r="S2336" i="53" s="1"/>
  <c r="M77" i="73"/>
  <c r="R2336" i="53" s="1"/>
  <c r="L77" i="73"/>
  <c r="Q2336" i="53" s="1"/>
  <c r="K77" i="73"/>
  <c r="P2336" i="53" s="1"/>
  <c r="J77" i="73"/>
  <c r="O2336" i="53" s="1"/>
  <c r="I77" i="73"/>
  <c r="N2336" i="53" s="1"/>
  <c r="N76" i="73"/>
  <c r="S2309" i="53" s="1"/>
  <c r="M76" i="73"/>
  <c r="R2309" i="53" s="1"/>
  <c r="L76" i="73"/>
  <c r="Q2309" i="53" s="1"/>
  <c r="K76" i="73"/>
  <c r="P2309" i="53" s="1"/>
  <c r="J76" i="73"/>
  <c r="O2309" i="53" s="1"/>
  <c r="I76" i="73"/>
  <c r="N2309" i="53" s="1"/>
  <c r="N75" i="73"/>
  <c r="S2293" i="53" s="1"/>
  <c r="M75" i="73"/>
  <c r="R2293" i="53" s="1"/>
  <c r="L75" i="73"/>
  <c r="Q2293" i="53" s="1"/>
  <c r="K75" i="73"/>
  <c r="P2293" i="53" s="1"/>
  <c r="J75" i="73"/>
  <c r="O2293" i="53" s="1"/>
  <c r="I75" i="73"/>
  <c r="N2293" i="53" s="1"/>
  <c r="N74" i="73"/>
  <c r="S2267" i="53" s="1"/>
  <c r="M74" i="73"/>
  <c r="R2267" i="53" s="1"/>
  <c r="L74" i="73"/>
  <c r="Q2267" i="53" s="1"/>
  <c r="K74" i="73"/>
  <c r="P2267" i="53" s="1"/>
  <c r="J74" i="73"/>
  <c r="O2267" i="53" s="1"/>
  <c r="I74" i="73"/>
  <c r="N2267" i="53" s="1"/>
  <c r="N73" i="73"/>
  <c r="S2250" i="53" s="1"/>
  <c r="M73" i="73"/>
  <c r="R2250" i="53" s="1"/>
  <c r="L73" i="73"/>
  <c r="Q2250" i="53" s="1"/>
  <c r="K73" i="73"/>
  <c r="P2250" i="53" s="1"/>
  <c r="J73" i="73"/>
  <c r="O2250" i="53" s="1"/>
  <c r="I73" i="73"/>
  <c r="N2250" i="53" s="1"/>
  <c r="N72" i="73"/>
  <c r="S2223" i="53" s="1"/>
  <c r="M72" i="73"/>
  <c r="R2223" i="53" s="1"/>
  <c r="L72" i="73"/>
  <c r="Q2223" i="53" s="1"/>
  <c r="K72" i="73"/>
  <c r="P2223" i="53" s="1"/>
  <c r="J72" i="73"/>
  <c r="O2223" i="53" s="1"/>
  <c r="I72" i="73"/>
  <c r="N2223" i="53" s="1"/>
  <c r="N71" i="73"/>
  <c r="S2196" i="53" s="1"/>
  <c r="M71" i="73"/>
  <c r="R2196" i="53" s="1"/>
  <c r="L71" i="73"/>
  <c r="Q2196" i="53" s="1"/>
  <c r="K71" i="73"/>
  <c r="P2196" i="53" s="1"/>
  <c r="J71" i="73"/>
  <c r="O2196" i="53" s="1"/>
  <c r="I71" i="73"/>
  <c r="N2196" i="53" s="1"/>
  <c r="N70" i="73"/>
  <c r="S2170" i="53" s="1"/>
  <c r="M70" i="73"/>
  <c r="R2170" i="53" s="1"/>
  <c r="L70" i="73"/>
  <c r="Q2170" i="53" s="1"/>
  <c r="K70" i="73"/>
  <c r="P2170" i="53" s="1"/>
  <c r="J70" i="73"/>
  <c r="O2170" i="53" s="1"/>
  <c r="I70" i="73"/>
  <c r="N2170" i="53" s="1"/>
  <c r="N69" i="73"/>
  <c r="S2144" i="53" s="1"/>
  <c r="M69" i="73"/>
  <c r="R2144" i="53" s="1"/>
  <c r="L69" i="73"/>
  <c r="Q2144" i="53" s="1"/>
  <c r="K69" i="73"/>
  <c r="P2144" i="53" s="1"/>
  <c r="J69" i="73"/>
  <c r="O2144" i="53" s="1"/>
  <c r="I69" i="73"/>
  <c r="N2144" i="53" s="1"/>
  <c r="N68" i="73"/>
  <c r="S2118" i="53" s="1"/>
  <c r="M68" i="73"/>
  <c r="R2118" i="53" s="1"/>
  <c r="L68" i="73"/>
  <c r="Q2118" i="53" s="1"/>
  <c r="K68" i="73"/>
  <c r="P2118" i="53" s="1"/>
  <c r="J68" i="73"/>
  <c r="O2118" i="53" s="1"/>
  <c r="I68" i="73"/>
  <c r="N2118" i="53" s="1"/>
  <c r="N67" i="73"/>
  <c r="S2094" i="53" s="1"/>
  <c r="M67" i="73"/>
  <c r="R2094" i="53" s="1"/>
  <c r="L67" i="73"/>
  <c r="Q2094" i="53" s="1"/>
  <c r="K67" i="73"/>
  <c r="P2094" i="53" s="1"/>
  <c r="J67" i="73"/>
  <c r="O2094" i="53" s="1"/>
  <c r="I67" i="73"/>
  <c r="N2094" i="53" s="1"/>
  <c r="N66" i="73"/>
  <c r="S2058" i="53" s="1"/>
  <c r="M66" i="73"/>
  <c r="R2058" i="53" s="1"/>
  <c r="L66" i="73"/>
  <c r="Q2058" i="53" s="1"/>
  <c r="K66" i="73"/>
  <c r="P2058" i="53" s="1"/>
  <c r="J66" i="73"/>
  <c r="O2058" i="53" s="1"/>
  <c r="I66" i="73"/>
  <c r="N2058" i="53" s="1"/>
  <c r="N65" i="73"/>
  <c r="S2021" i="53" s="1"/>
  <c r="M65" i="73"/>
  <c r="R2021" i="53" s="1"/>
  <c r="L65" i="73"/>
  <c r="Q2021" i="53" s="1"/>
  <c r="K65" i="73"/>
  <c r="P2021" i="53" s="1"/>
  <c r="J65" i="73"/>
  <c r="O2021" i="53" s="1"/>
  <c r="I65" i="73"/>
  <c r="N2021" i="53" s="1"/>
  <c r="N64" i="73"/>
  <c r="S1985" i="53" s="1"/>
  <c r="M64" i="73"/>
  <c r="R1985" i="53" s="1"/>
  <c r="L64" i="73"/>
  <c r="Q1985" i="53" s="1"/>
  <c r="K64" i="73"/>
  <c r="P1985" i="53" s="1"/>
  <c r="J64" i="73"/>
  <c r="O1985" i="53" s="1"/>
  <c r="I64" i="73"/>
  <c r="N1985" i="53" s="1"/>
  <c r="N63" i="73"/>
  <c r="S1941" i="53" s="1"/>
  <c r="M63" i="73"/>
  <c r="R1941" i="53" s="1"/>
  <c r="L63" i="73"/>
  <c r="Q1941" i="53" s="1"/>
  <c r="K63" i="73"/>
  <c r="P1941" i="53" s="1"/>
  <c r="J63" i="73"/>
  <c r="O1941" i="53" s="1"/>
  <c r="I63" i="73"/>
  <c r="N1941" i="53" s="1"/>
  <c r="N62" i="73"/>
  <c r="S1905" i="53" s="1"/>
  <c r="M62" i="73"/>
  <c r="R1905" i="53" s="1"/>
  <c r="L62" i="73"/>
  <c r="Q1905" i="53" s="1"/>
  <c r="K62" i="73"/>
  <c r="P1905" i="53" s="1"/>
  <c r="J62" i="73"/>
  <c r="O1905" i="53" s="1"/>
  <c r="I62" i="73"/>
  <c r="N1905" i="53" s="1"/>
  <c r="N61" i="73"/>
  <c r="S1868" i="53" s="1"/>
  <c r="M61" i="73"/>
  <c r="R1868" i="53" s="1"/>
  <c r="L61" i="73"/>
  <c r="Q1868" i="53" s="1"/>
  <c r="K61" i="73"/>
  <c r="P1868" i="53" s="1"/>
  <c r="J61" i="73"/>
  <c r="O1868" i="53" s="1"/>
  <c r="I61" i="73"/>
  <c r="N1868" i="53" s="1"/>
  <c r="N60" i="73"/>
  <c r="S1832" i="53" s="1"/>
  <c r="M60" i="73"/>
  <c r="R1832" i="53" s="1"/>
  <c r="L60" i="73"/>
  <c r="Q1832" i="53" s="1"/>
  <c r="K60" i="73"/>
  <c r="P1832" i="53" s="1"/>
  <c r="J60" i="73"/>
  <c r="O1832" i="53" s="1"/>
  <c r="I60" i="73"/>
  <c r="N1832" i="53" s="1"/>
  <c r="N59" i="73"/>
  <c r="S1788" i="53" s="1"/>
  <c r="M59" i="73"/>
  <c r="R1788" i="53" s="1"/>
  <c r="L59" i="73"/>
  <c r="Q1788" i="53" s="1"/>
  <c r="K59" i="73"/>
  <c r="P1788" i="53" s="1"/>
  <c r="J59" i="73"/>
  <c r="O1788" i="53" s="1"/>
  <c r="I59" i="73"/>
  <c r="N1788" i="53" s="1"/>
  <c r="N58" i="73"/>
  <c r="S1752" i="53" s="1"/>
  <c r="M58" i="73"/>
  <c r="R1752" i="53" s="1"/>
  <c r="L58" i="73"/>
  <c r="Q1752" i="53" s="1"/>
  <c r="K58" i="73"/>
  <c r="P1752" i="53" s="1"/>
  <c r="J58" i="73"/>
  <c r="O1752" i="53" s="1"/>
  <c r="I58" i="73"/>
  <c r="N1752" i="53" s="1"/>
  <c r="N57" i="73"/>
  <c r="S1715" i="53" s="1"/>
  <c r="M57" i="73"/>
  <c r="R1715" i="53" s="1"/>
  <c r="L57" i="73"/>
  <c r="Q1715" i="53" s="1"/>
  <c r="K57" i="73"/>
  <c r="P1715" i="53" s="1"/>
  <c r="J57" i="73"/>
  <c r="O1715" i="53" s="1"/>
  <c r="I57" i="73"/>
  <c r="N1715" i="53" s="1"/>
  <c r="N56" i="73"/>
  <c r="S1679" i="53" s="1"/>
  <c r="M56" i="73"/>
  <c r="R1679" i="53" s="1"/>
  <c r="L56" i="73"/>
  <c r="Q1679" i="53" s="1"/>
  <c r="K56" i="73"/>
  <c r="P1679" i="53" s="1"/>
  <c r="J56" i="73"/>
  <c r="O1679" i="53" s="1"/>
  <c r="I56" i="73"/>
  <c r="N1679" i="53" s="1"/>
  <c r="N55" i="73"/>
  <c r="S1635" i="53" s="1"/>
  <c r="M55" i="73"/>
  <c r="R1635" i="53" s="1"/>
  <c r="L55" i="73"/>
  <c r="Q1635" i="53" s="1"/>
  <c r="K55" i="73"/>
  <c r="P1635" i="53" s="1"/>
  <c r="J55" i="73"/>
  <c r="O1635" i="53" s="1"/>
  <c r="I55" i="73"/>
  <c r="N1635" i="53" s="1"/>
  <c r="N54" i="73"/>
  <c r="S1609" i="53" s="1"/>
  <c r="M54" i="73"/>
  <c r="R1609" i="53" s="1"/>
  <c r="L54" i="73"/>
  <c r="Q1609" i="53" s="1"/>
  <c r="K54" i="73"/>
  <c r="P1609" i="53" s="1"/>
  <c r="J54" i="73"/>
  <c r="O1609" i="53" s="1"/>
  <c r="I54" i="73"/>
  <c r="N1609" i="53" s="1"/>
  <c r="N53" i="73"/>
  <c r="S1584" i="53" s="1"/>
  <c r="M53" i="73"/>
  <c r="R1584" i="53" s="1"/>
  <c r="L53" i="73"/>
  <c r="Q1584" i="53" s="1"/>
  <c r="K53" i="73"/>
  <c r="P1584" i="53" s="1"/>
  <c r="J53" i="73"/>
  <c r="O1584" i="53" s="1"/>
  <c r="I53" i="73"/>
  <c r="N1584" i="53" s="1"/>
  <c r="N52" i="73"/>
  <c r="S1559" i="53" s="1"/>
  <c r="M52" i="73"/>
  <c r="R1559" i="53" s="1"/>
  <c r="L52" i="73"/>
  <c r="Q1559" i="53" s="1"/>
  <c r="K52" i="73"/>
  <c r="P1559" i="53" s="1"/>
  <c r="J52" i="73"/>
  <c r="O1559" i="53" s="1"/>
  <c r="I52" i="73"/>
  <c r="N1559" i="53" s="1"/>
  <c r="N51" i="73"/>
  <c r="S1515" i="53" s="1"/>
  <c r="M51" i="73"/>
  <c r="R1515" i="53" s="1"/>
  <c r="L51" i="73"/>
  <c r="Q1515" i="53" s="1"/>
  <c r="K51" i="73"/>
  <c r="P1515" i="53" s="1"/>
  <c r="J51" i="73"/>
  <c r="O1515" i="53" s="1"/>
  <c r="I51" i="73"/>
  <c r="N1515" i="53" s="1"/>
  <c r="N50" i="73"/>
  <c r="S1488" i="53" s="1"/>
  <c r="M50" i="73"/>
  <c r="R1488" i="53" s="1"/>
  <c r="L50" i="73"/>
  <c r="Q1488" i="53" s="1"/>
  <c r="K50" i="73"/>
  <c r="P1488" i="53" s="1"/>
  <c r="J50" i="73"/>
  <c r="O1488" i="53" s="1"/>
  <c r="I50" i="73"/>
  <c r="N1488" i="53" s="1"/>
  <c r="N49" i="73"/>
  <c r="S1463" i="53" s="1"/>
  <c r="M49" i="73"/>
  <c r="R1463" i="53" s="1"/>
  <c r="L49" i="73"/>
  <c r="Q1463" i="53" s="1"/>
  <c r="K49" i="73"/>
  <c r="P1463" i="53" s="1"/>
  <c r="J49" i="73"/>
  <c r="O1463" i="53" s="1"/>
  <c r="I49" i="73"/>
  <c r="N1463" i="53" s="1"/>
  <c r="N48" i="73"/>
  <c r="S1438" i="53" s="1"/>
  <c r="M48" i="73"/>
  <c r="R1438" i="53" s="1"/>
  <c r="L48" i="73"/>
  <c r="Q1438" i="53" s="1"/>
  <c r="K48" i="73"/>
  <c r="P1438" i="53" s="1"/>
  <c r="J48" i="73"/>
  <c r="O1438" i="53" s="1"/>
  <c r="I48" i="73"/>
  <c r="N1438" i="53" s="1"/>
  <c r="N47" i="73"/>
  <c r="S1394" i="53" s="1"/>
  <c r="M47" i="73"/>
  <c r="R1394" i="53" s="1"/>
  <c r="L47" i="73"/>
  <c r="Q1394" i="53" s="1"/>
  <c r="K47" i="73"/>
  <c r="P1394" i="53" s="1"/>
  <c r="J47" i="73"/>
  <c r="O1394" i="53" s="1"/>
  <c r="I47" i="73"/>
  <c r="N1394" i="53" s="1"/>
  <c r="N46" i="73"/>
  <c r="S1368" i="53" s="1"/>
  <c r="M46" i="73"/>
  <c r="R1368" i="53" s="1"/>
  <c r="L46" i="73"/>
  <c r="Q1368" i="53" s="1"/>
  <c r="K46" i="73"/>
  <c r="P1368" i="53" s="1"/>
  <c r="J46" i="73"/>
  <c r="O1368" i="53" s="1"/>
  <c r="I46" i="73"/>
  <c r="N1368" i="53" s="1"/>
  <c r="N45" i="73"/>
  <c r="S1339" i="53" s="1"/>
  <c r="M45" i="73"/>
  <c r="R1339" i="53" s="1"/>
  <c r="L45" i="73"/>
  <c r="Q1339" i="53" s="1"/>
  <c r="K45" i="73"/>
  <c r="P1339" i="53" s="1"/>
  <c r="J45" i="73"/>
  <c r="O1339" i="53" s="1"/>
  <c r="I45" i="73"/>
  <c r="N1339" i="53" s="1"/>
  <c r="N44" i="73"/>
  <c r="S1314" i="53" s="1"/>
  <c r="M44" i="73"/>
  <c r="R1314" i="53" s="1"/>
  <c r="L44" i="73"/>
  <c r="Q1314" i="53" s="1"/>
  <c r="K44" i="73"/>
  <c r="P1314" i="53" s="1"/>
  <c r="J44" i="73"/>
  <c r="O1314" i="53" s="1"/>
  <c r="I44" i="73"/>
  <c r="N1314" i="53" s="1"/>
  <c r="N43" i="73"/>
  <c r="S1270" i="53" s="1"/>
  <c r="M43" i="73"/>
  <c r="R1270" i="53" s="1"/>
  <c r="L43" i="73"/>
  <c r="Q1270" i="53" s="1"/>
  <c r="K43" i="73"/>
  <c r="P1270" i="53" s="1"/>
  <c r="J43" i="73"/>
  <c r="O1270" i="53" s="1"/>
  <c r="I43" i="73"/>
  <c r="N1270" i="53" s="1"/>
  <c r="N42" i="73"/>
  <c r="S1232" i="53" s="1"/>
  <c r="M42" i="73"/>
  <c r="R1232" i="53" s="1"/>
  <c r="L42" i="73"/>
  <c r="Q1232" i="53" s="1"/>
  <c r="K42" i="73"/>
  <c r="P1232" i="53" s="1"/>
  <c r="J42" i="73"/>
  <c r="O1232" i="53" s="1"/>
  <c r="I42" i="73"/>
  <c r="N1232" i="53" s="1"/>
  <c r="N41" i="73"/>
  <c r="S1196" i="53" s="1"/>
  <c r="M41" i="73"/>
  <c r="R1196" i="53" s="1"/>
  <c r="L41" i="73"/>
  <c r="Q1196" i="53" s="1"/>
  <c r="K41" i="73"/>
  <c r="P1196" i="53" s="1"/>
  <c r="J41" i="73"/>
  <c r="O1196" i="53" s="1"/>
  <c r="I41" i="73"/>
  <c r="N1196" i="53" s="1"/>
  <c r="N40" i="73"/>
  <c r="S1159" i="53" s="1"/>
  <c r="M40" i="73"/>
  <c r="R1159" i="53" s="1"/>
  <c r="L40" i="73"/>
  <c r="Q1159" i="53" s="1"/>
  <c r="K40" i="73"/>
  <c r="P1159" i="53" s="1"/>
  <c r="J40" i="73"/>
  <c r="O1159" i="53" s="1"/>
  <c r="I40" i="73"/>
  <c r="N1159" i="53" s="1"/>
  <c r="N39" i="73"/>
  <c r="S1122" i="53" s="1"/>
  <c r="M39" i="73"/>
  <c r="R1122" i="53" s="1"/>
  <c r="L39" i="73"/>
  <c r="Q1122" i="53" s="1"/>
  <c r="K39" i="73"/>
  <c r="P1122" i="53" s="1"/>
  <c r="J39" i="73"/>
  <c r="O1122" i="53" s="1"/>
  <c r="I39" i="73"/>
  <c r="N1122" i="53" s="1"/>
  <c r="N38" i="73"/>
  <c r="S1086" i="53" s="1"/>
  <c r="M38" i="73"/>
  <c r="R1086" i="53" s="1"/>
  <c r="L38" i="73"/>
  <c r="Q1086" i="53" s="1"/>
  <c r="K38" i="73"/>
  <c r="P1086" i="53" s="1"/>
  <c r="J38" i="73"/>
  <c r="O1086" i="53" s="1"/>
  <c r="I38" i="73"/>
  <c r="N1086" i="53" s="1"/>
  <c r="N37" i="73"/>
  <c r="S1050" i="53" s="1"/>
  <c r="M37" i="73"/>
  <c r="R1050" i="53" s="1"/>
  <c r="L37" i="73"/>
  <c r="Q1050" i="53" s="1"/>
  <c r="K37" i="73"/>
  <c r="P1050" i="53" s="1"/>
  <c r="J37" i="73"/>
  <c r="O1050" i="53" s="1"/>
  <c r="I37" i="73"/>
  <c r="N1050" i="53" s="1"/>
  <c r="N36" i="73"/>
  <c r="S1013" i="53" s="1"/>
  <c r="M36" i="73"/>
  <c r="R1013" i="53" s="1"/>
  <c r="L36" i="73"/>
  <c r="Q1013" i="53" s="1"/>
  <c r="K36" i="73"/>
  <c r="P1013" i="53" s="1"/>
  <c r="J36" i="73"/>
  <c r="O1013" i="53" s="1"/>
  <c r="I36" i="73"/>
  <c r="N1013" i="53" s="1"/>
  <c r="N35" i="73"/>
  <c r="S976" i="53" s="1"/>
  <c r="M35" i="73"/>
  <c r="R976" i="53" s="1"/>
  <c r="L35" i="73"/>
  <c r="Q976" i="53" s="1"/>
  <c r="K35" i="73"/>
  <c r="P976" i="53" s="1"/>
  <c r="J35" i="73"/>
  <c r="O976" i="53" s="1"/>
  <c r="I35" i="73"/>
  <c r="N976" i="53" s="1"/>
  <c r="N34" i="73"/>
  <c r="S940" i="53" s="1"/>
  <c r="M34" i="73"/>
  <c r="R940" i="53" s="1"/>
  <c r="L34" i="73"/>
  <c r="Q940" i="53" s="1"/>
  <c r="K34" i="73"/>
  <c r="P940" i="53" s="1"/>
  <c r="J34" i="73"/>
  <c r="O940" i="53" s="1"/>
  <c r="I34" i="73"/>
  <c r="N940" i="53" s="1"/>
  <c r="N33" i="73"/>
  <c r="S902" i="53" s="1"/>
  <c r="M33" i="73"/>
  <c r="R902" i="53" s="1"/>
  <c r="L33" i="73"/>
  <c r="Q902" i="53" s="1"/>
  <c r="K33" i="73"/>
  <c r="P902" i="53" s="1"/>
  <c r="J33" i="73"/>
  <c r="O902" i="53" s="1"/>
  <c r="I33" i="73"/>
  <c r="N902" i="53" s="1"/>
  <c r="N32" i="73"/>
  <c r="S865" i="53" s="1"/>
  <c r="M32" i="73"/>
  <c r="R865" i="53" s="1"/>
  <c r="L32" i="73"/>
  <c r="Q865" i="53" s="1"/>
  <c r="K32" i="73"/>
  <c r="P865" i="53" s="1"/>
  <c r="J32" i="73"/>
  <c r="O865" i="53" s="1"/>
  <c r="I32" i="73"/>
  <c r="N865" i="53" s="1"/>
  <c r="N31" i="73"/>
  <c r="S830" i="53" s="1"/>
  <c r="M31" i="73"/>
  <c r="R830" i="53" s="1"/>
  <c r="L31" i="73"/>
  <c r="Q830" i="53" s="1"/>
  <c r="K31" i="73"/>
  <c r="P830" i="53" s="1"/>
  <c r="J31" i="73"/>
  <c r="O830" i="53" s="1"/>
  <c r="I31" i="73"/>
  <c r="N830" i="53" s="1"/>
  <c r="N30" i="73"/>
  <c r="S793" i="53" s="1"/>
  <c r="M30" i="73"/>
  <c r="R793" i="53" s="1"/>
  <c r="L30" i="73"/>
  <c r="Q793" i="53" s="1"/>
  <c r="K30" i="73"/>
  <c r="P793" i="53" s="1"/>
  <c r="J30" i="73"/>
  <c r="O793" i="53" s="1"/>
  <c r="I30" i="73"/>
  <c r="N793" i="53" s="1"/>
  <c r="N29" i="73"/>
  <c r="S750" i="53" s="1"/>
  <c r="M29" i="73"/>
  <c r="R750" i="53" s="1"/>
  <c r="L29" i="73"/>
  <c r="Q750" i="53" s="1"/>
  <c r="K29" i="73"/>
  <c r="P750" i="53" s="1"/>
  <c r="J29" i="73"/>
  <c r="O750" i="53" s="1"/>
  <c r="I29" i="73"/>
  <c r="N750" i="53" s="1"/>
  <c r="N28" i="73"/>
  <c r="S714" i="53" s="1"/>
  <c r="M28" i="73"/>
  <c r="R714" i="53" s="1"/>
  <c r="L28" i="73"/>
  <c r="Q714" i="53" s="1"/>
  <c r="K28" i="73"/>
  <c r="P714" i="53" s="1"/>
  <c r="J28" i="73"/>
  <c r="O714" i="53" s="1"/>
  <c r="I28" i="73"/>
  <c r="N714" i="53" s="1"/>
  <c r="N27" i="73"/>
  <c r="S678" i="53" s="1"/>
  <c r="M27" i="73"/>
  <c r="R678" i="53" s="1"/>
  <c r="L27" i="73"/>
  <c r="Q678" i="53" s="1"/>
  <c r="K27" i="73"/>
  <c r="P678" i="53" s="1"/>
  <c r="J27" i="73"/>
  <c r="O678" i="53" s="1"/>
  <c r="I27" i="73"/>
  <c r="N678" i="53" s="1"/>
  <c r="N26" i="73"/>
  <c r="S641" i="53" s="1"/>
  <c r="M26" i="73"/>
  <c r="R641" i="53" s="1"/>
  <c r="L26" i="73"/>
  <c r="Q641" i="53" s="1"/>
  <c r="K26" i="73"/>
  <c r="P641" i="53" s="1"/>
  <c r="J26" i="73"/>
  <c r="O641" i="53" s="1"/>
  <c r="I26" i="73"/>
  <c r="N641" i="53" s="1"/>
  <c r="N25" i="73"/>
  <c r="S605" i="53" s="1"/>
  <c r="M25" i="73"/>
  <c r="R605" i="53" s="1"/>
  <c r="L25" i="73"/>
  <c r="Q605" i="53" s="1"/>
  <c r="K25" i="73"/>
  <c r="P605" i="53" s="1"/>
  <c r="J25" i="73"/>
  <c r="O605" i="53" s="1"/>
  <c r="I25" i="73"/>
  <c r="N605" i="53" s="1"/>
  <c r="N24" i="73"/>
  <c r="S561" i="53" s="1"/>
  <c r="M24" i="73"/>
  <c r="R561" i="53" s="1"/>
  <c r="L24" i="73"/>
  <c r="Q561" i="53" s="1"/>
  <c r="K24" i="73"/>
  <c r="P561" i="53" s="1"/>
  <c r="J24" i="73"/>
  <c r="O561" i="53" s="1"/>
  <c r="I24" i="73"/>
  <c r="N561" i="53" s="1"/>
  <c r="N23" i="73"/>
  <c r="S525" i="53" s="1"/>
  <c r="M23" i="73"/>
  <c r="R525" i="53" s="1"/>
  <c r="L23" i="73"/>
  <c r="Q525" i="53" s="1"/>
  <c r="K23" i="73"/>
  <c r="P525" i="53" s="1"/>
  <c r="J23" i="73"/>
  <c r="O525" i="53" s="1"/>
  <c r="I23" i="73"/>
  <c r="N525" i="53" s="1"/>
  <c r="N22" i="73"/>
  <c r="S490" i="53" s="1"/>
  <c r="M22" i="73"/>
  <c r="R490" i="53" s="1"/>
  <c r="L22" i="73"/>
  <c r="Q490" i="53" s="1"/>
  <c r="K22" i="73"/>
  <c r="P490" i="53" s="1"/>
  <c r="J22" i="73"/>
  <c r="O490" i="53" s="1"/>
  <c r="I22" i="73"/>
  <c r="N490" i="53" s="1"/>
  <c r="N21" i="73"/>
  <c r="S453" i="53" s="1"/>
  <c r="M21" i="73"/>
  <c r="R453" i="53" s="1"/>
  <c r="L21" i="73"/>
  <c r="Q453" i="53" s="1"/>
  <c r="K21" i="73"/>
  <c r="P453" i="53" s="1"/>
  <c r="J21" i="73"/>
  <c r="O453" i="53" s="1"/>
  <c r="I21" i="73"/>
  <c r="N453" i="53" s="1"/>
  <c r="N20" i="73"/>
  <c r="S425" i="53" s="1"/>
  <c r="M20" i="73"/>
  <c r="R425" i="53" s="1"/>
  <c r="L20" i="73"/>
  <c r="Q425" i="53" s="1"/>
  <c r="K20" i="73"/>
  <c r="P425" i="53" s="1"/>
  <c r="J20" i="73"/>
  <c r="O425" i="53" s="1"/>
  <c r="I20" i="73"/>
  <c r="N425" i="53" s="1"/>
  <c r="N19" i="73"/>
  <c r="S381" i="53" s="1"/>
  <c r="M19" i="73"/>
  <c r="R381" i="53" s="1"/>
  <c r="L19" i="73"/>
  <c r="Q381" i="53" s="1"/>
  <c r="K19" i="73"/>
  <c r="P381" i="53" s="1"/>
  <c r="J19" i="73"/>
  <c r="O381" i="53" s="1"/>
  <c r="I19" i="73"/>
  <c r="N381" i="53" s="1"/>
  <c r="N18" i="73"/>
  <c r="S345" i="53" s="1"/>
  <c r="M18" i="73"/>
  <c r="R345" i="53" s="1"/>
  <c r="L18" i="73"/>
  <c r="Q345" i="53" s="1"/>
  <c r="K18" i="73"/>
  <c r="P345" i="53" s="1"/>
  <c r="J18" i="73"/>
  <c r="O345" i="53" s="1"/>
  <c r="I18" i="73"/>
  <c r="N345" i="53" s="1"/>
  <c r="N17" i="73"/>
  <c r="S309" i="53" s="1"/>
  <c r="M17" i="73"/>
  <c r="R309" i="53" s="1"/>
  <c r="L17" i="73"/>
  <c r="Q309" i="53" s="1"/>
  <c r="K17" i="73"/>
  <c r="P309" i="53" s="1"/>
  <c r="J17" i="73"/>
  <c r="O309" i="53" s="1"/>
  <c r="I17" i="73"/>
  <c r="N309" i="53" s="1"/>
  <c r="N16" i="73"/>
  <c r="S272" i="53" s="1"/>
  <c r="M16" i="73"/>
  <c r="R272" i="53" s="1"/>
  <c r="L16" i="73"/>
  <c r="Q272" i="53" s="1"/>
  <c r="K16" i="73"/>
  <c r="P272" i="53" s="1"/>
  <c r="J16" i="73"/>
  <c r="O272" i="53" s="1"/>
  <c r="I16" i="73"/>
  <c r="N272" i="53" s="1"/>
  <c r="N15" i="73"/>
  <c r="S236" i="53" s="1"/>
  <c r="M15" i="73"/>
  <c r="R236" i="53" s="1"/>
  <c r="L15" i="73"/>
  <c r="Q236" i="53" s="1"/>
  <c r="K15" i="73"/>
  <c r="P236" i="53" s="1"/>
  <c r="J15" i="73"/>
  <c r="O236" i="53" s="1"/>
  <c r="I15" i="73"/>
  <c r="N236" i="53" s="1"/>
  <c r="N14" i="73"/>
  <c r="S200" i="53" s="1"/>
  <c r="M14" i="73"/>
  <c r="R200" i="53" s="1"/>
  <c r="L14" i="73"/>
  <c r="Q200" i="53" s="1"/>
  <c r="K14" i="73"/>
  <c r="P200" i="53" s="1"/>
  <c r="J14" i="73"/>
  <c r="O200" i="53" s="1"/>
  <c r="I14" i="73"/>
  <c r="N200" i="53" s="1"/>
  <c r="N13" i="73"/>
  <c r="S164" i="53" s="1"/>
  <c r="M13" i="73"/>
  <c r="R164" i="53" s="1"/>
  <c r="L13" i="73"/>
  <c r="Q164" i="53" s="1"/>
  <c r="K13" i="73"/>
  <c r="P164" i="53" s="1"/>
  <c r="J13" i="73"/>
  <c r="O164" i="53" s="1"/>
  <c r="I13" i="73"/>
  <c r="N164" i="53" s="1"/>
  <c r="N12" i="73"/>
  <c r="S129" i="53" s="1"/>
  <c r="M12" i="73"/>
  <c r="R129" i="53" s="1"/>
  <c r="L12" i="73"/>
  <c r="Q129" i="53" s="1"/>
  <c r="K12" i="73"/>
  <c r="P129" i="53" s="1"/>
  <c r="J12" i="73"/>
  <c r="O129" i="53" s="1"/>
  <c r="I12" i="73"/>
  <c r="N129" i="53" s="1"/>
  <c r="N11" i="73"/>
  <c r="S92" i="53" s="1"/>
  <c r="M11" i="73"/>
  <c r="R92" i="53" s="1"/>
  <c r="L11" i="73"/>
  <c r="Q92" i="53" s="1"/>
  <c r="K11" i="73"/>
  <c r="P92" i="53" s="1"/>
  <c r="J11" i="73"/>
  <c r="O92" i="53" s="1"/>
  <c r="I11" i="73"/>
  <c r="N92" i="53" s="1"/>
  <c r="N10" i="73"/>
  <c r="S49" i="53" s="1"/>
  <c r="M10" i="73"/>
  <c r="R49" i="53" s="1"/>
  <c r="L10" i="73"/>
  <c r="Q49" i="53" s="1"/>
  <c r="K10" i="73"/>
  <c r="P49" i="53" s="1"/>
  <c r="J10" i="73"/>
  <c r="O49" i="53" s="1"/>
  <c r="I10" i="73"/>
  <c r="N49" i="53" s="1"/>
  <c r="N9" i="73"/>
  <c r="S5" i="53" s="1"/>
  <c r="M9" i="73"/>
  <c r="R5" i="53" s="1"/>
  <c r="L9" i="73"/>
  <c r="Q5" i="53" s="1"/>
  <c r="K9" i="73"/>
  <c r="P5" i="53" s="1"/>
  <c r="J9" i="73"/>
  <c r="O5" i="53" s="1"/>
  <c r="I9" i="73"/>
  <c r="N5" i="53" s="1"/>
  <c r="P9" i="73"/>
  <c r="O203" i="75"/>
  <c r="O72" i="75"/>
  <c r="O119" i="75"/>
  <c r="O75" i="75"/>
  <c r="O202" i="75"/>
  <c r="O76" i="75"/>
  <c r="O116" i="75"/>
  <c r="O74" i="75"/>
  <c r="O199" i="75"/>
  <c r="O196" i="75"/>
  <c r="O69" i="75"/>
  <c r="O68" i="75"/>
  <c r="O197" i="75"/>
  <c r="O114" i="75"/>
  <c r="O78" i="75"/>
  <c r="O198" i="75"/>
  <c r="O113" i="75"/>
  <c r="O73" i="75"/>
  <c r="O201" i="75"/>
  <c r="O206" i="75"/>
  <c r="O71" i="75"/>
  <c r="O204" i="75"/>
  <c r="O77" i="75"/>
  <c r="O117" i="75"/>
  <c r="O111" i="75"/>
  <c r="O195" i="75"/>
  <c r="O70" i="75"/>
  <c r="O109" i="75"/>
  <c r="O120" i="75"/>
  <c r="O110" i="75"/>
  <c r="C3" i="75"/>
  <c r="O112" i="75"/>
  <c r="O200" i="75"/>
  <c r="O79" i="75"/>
  <c r="O118" i="75"/>
  <c r="O121" i="75"/>
  <c r="O67" i="75"/>
  <c r="O115" i="75"/>
  <c r="O205" i="75"/>
  <c r="P153" i="75"/>
  <c r="H90" i="73" l="1"/>
  <c r="M433" i="82" s="1"/>
  <c r="H83" i="73"/>
  <c r="L2565" i="53" s="1"/>
  <c r="L2566" i="53" s="1"/>
  <c r="H87" i="73"/>
  <c r="M1817" i="74" s="1"/>
  <c r="M1826" i="74" s="1"/>
  <c r="H84" i="73"/>
  <c r="L2592" i="53" s="1"/>
  <c r="L2593" i="53" s="1"/>
  <c r="H89" i="73"/>
  <c r="M247" i="82" s="1"/>
  <c r="H85" i="73"/>
  <c r="M4" i="74" s="1"/>
  <c r="H88" i="73"/>
  <c r="M4" i="82" s="1"/>
  <c r="H86" i="73"/>
  <c r="M931" i="74" s="1"/>
  <c r="D41" i="84"/>
  <c r="D40" i="84"/>
  <c r="D39" i="84"/>
  <c r="D38" i="84"/>
  <c r="D37" i="84"/>
  <c r="D36" i="84"/>
  <c r="D35" i="84"/>
  <c r="R1811" i="74"/>
  <c r="S1701" i="74"/>
  <c r="P1616" i="74"/>
  <c r="O1733" i="74"/>
  <c r="T1567" i="74"/>
  <c r="R1731" i="74"/>
  <c r="Q1539" i="74"/>
  <c r="P1475" i="74"/>
  <c r="R1557" i="74"/>
  <c r="Q1457" i="74"/>
  <c r="S1713" i="74"/>
  <c r="Q1491" i="74"/>
  <c r="T1427" i="74"/>
  <c r="O1350" i="74"/>
  <c r="R1272" i="74"/>
  <c r="Q1364" i="74"/>
  <c r="R1605" i="74"/>
  <c r="Q1187" i="74"/>
  <c r="P946" i="74"/>
  <c r="M769" i="74"/>
  <c r="M271" i="74"/>
  <c r="M325" i="74"/>
  <c r="M252" i="74"/>
  <c r="M645" i="74"/>
  <c r="M630" i="74"/>
  <c r="M891" i="74"/>
  <c r="M374" i="74"/>
  <c r="M84" i="74"/>
  <c r="M240" i="74"/>
  <c r="M334" i="74"/>
  <c r="T1802" i="74"/>
  <c r="Q1748" i="74"/>
  <c r="S1707" i="74"/>
  <c r="O1773" i="74"/>
  <c r="Q1750" i="74"/>
  <c r="R1702" i="74"/>
  <c r="O1739" i="74"/>
  <c r="O1725" i="74"/>
  <c r="P1527" i="74"/>
  <c r="S1495" i="74"/>
  <c r="S1731" i="74"/>
  <c r="S1719" i="74"/>
  <c r="T1603" i="74"/>
  <c r="Q1481" i="74"/>
  <c r="T1741" i="74"/>
  <c r="T1525" i="74"/>
  <c r="R1427" i="74"/>
  <c r="P1334" i="74"/>
  <c r="O1761" i="74"/>
  <c r="O1465" i="74"/>
  <c r="P1269" i="74"/>
  <c r="T1224" i="74"/>
  <c r="Q1332" i="74"/>
  <c r="O1214" i="74"/>
  <c r="S1280" i="74"/>
  <c r="O1203" i="74"/>
  <c r="S1138" i="74"/>
  <c r="M465" i="74"/>
  <c r="M30" i="74"/>
  <c r="M883" i="74"/>
  <c r="M533" i="74"/>
  <c r="M422" i="74"/>
  <c r="M799" i="74"/>
  <c r="M372" i="74"/>
  <c r="M87" i="74"/>
  <c r="M113" i="74"/>
  <c r="M614" i="82"/>
  <c r="M606" i="82"/>
  <c r="M598" i="82"/>
  <c r="M590" i="82"/>
  <c r="M609" i="82"/>
  <c r="M601" i="82"/>
  <c r="M593" i="82"/>
  <c r="M586" i="82"/>
  <c r="M577" i="82"/>
  <c r="M569" i="82"/>
  <c r="M561" i="82"/>
  <c r="M583" i="82"/>
  <c r="M558" i="82"/>
  <c r="M550" i="82"/>
  <c r="M542" i="82"/>
  <c r="M578" i="82"/>
  <c r="M574" i="82"/>
  <c r="M547" i="82"/>
  <c r="M525" i="82"/>
  <c r="M517" i="82"/>
  <c r="M509" i="82"/>
  <c r="M501" i="82"/>
  <c r="M493" i="82"/>
  <c r="M485" i="82"/>
  <c r="M477" i="82"/>
  <c r="M537" i="82"/>
  <c r="M557" i="82"/>
  <c r="M524" i="82"/>
  <c r="M492" i="82"/>
  <c r="M471" i="82"/>
  <c r="M463" i="82"/>
  <c r="M455" i="82"/>
  <c r="M447" i="82"/>
  <c r="M439" i="82"/>
  <c r="M520" i="82"/>
  <c r="M468" i="82"/>
  <c r="M458" i="82"/>
  <c r="M514" i="82"/>
  <c r="M482" i="82"/>
  <c r="M460" i="82"/>
  <c r="M518" i="82"/>
  <c r="M486" i="82"/>
  <c r="M496" i="82"/>
  <c r="M434" i="82"/>
  <c r="M456" i="82"/>
  <c r="M436" i="82"/>
  <c r="M612" i="82"/>
  <c r="M604" i="82"/>
  <c r="M596" i="82"/>
  <c r="M615" i="82"/>
  <c r="M607" i="82"/>
  <c r="M599" i="82"/>
  <c r="M591" i="82"/>
  <c r="M585" i="82"/>
  <c r="M575" i="82"/>
  <c r="M567" i="82"/>
  <c r="M559" i="82"/>
  <c r="M580" i="82"/>
  <c r="M556" i="82"/>
  <c r="M548" i="82"/>
  <c r="M540" i="82"/>
  <c r="M570" i="82"/>
  <c r="M566" i="82"/>
  <c r="M539" i="82"/>
  <c r="M523" i="82"/>
  <c r="M515" i="82"/>
  <c r="M507" i="82"/>
  <c r="M499" i="82"/>
  <c r="M491" i="82"/>
  <c r="M483" i="82"/>
  <c r="M475" i="82"/>
  <c r="M532" i="82"/>
  <c r="M549" i="82"/>
  <c r="M516" i="82"/>
  <c r="M484" i="82"/>
  <c r="M469" i="82"/>
  <c r="M461" i="82"/>
  <c r="M453" i="82"/>
  <c r="M445" i="82"/>
  <c r="M437" i="82"/>
  <c r="M504" i="82"/>
  <c r="M466" i="82"/>
  <c r="M534" i="82"/>
  <c r="M506" i="82"/>
  <c r="M551" i="82"/>
  <c r="M543" i="82"/>
  <c r="M510" i="82"/>
  <c r="M478" i="82"/>
  <c r="M472" i="82"/>
  <c r="M440" i="82"/>
  <c r="M448" i="82"/>
  <c r="M454" i="82"/>
  <c r="M610" i="82"/>
  <c r="M602" i="82"/>
  <c r="M594" i="82"/>
  <c r="M613" i="82"/>
  <c r="M605" i="82"/>
  <c r="M597" i="82"/>
  <c r="M589" i="82"/>
  <c r="M581" i="82"/>
  <c r="M573" i="82"/>
  <c r="M565" i="82"/>
  <c r="M588" i="82"/>
  <c r="M572" i="82"/>
  <c r="M554" i="82"/>
  <c r="M546" i="82"/>
  <c r="M538" i="82"/>
  <c r="M562" i="82"/>
  <c r="M560" i="82"/>
  <c r="M529" i="82"/>
  <c r="M521" i="82"/>
  <c r="M513" i="82"/>
  <c r="M505" i="82"/>
  <c r="M497" i="82"/>
  <c r="M489" i="82"/>
  <c r="M481" i="82"/>
  <c r="M553" i="82"/>
  <c r="M531" i="82"/>
  <c r="M541" i="82"/>
  <c r="M508" i="82"/>
  <c r="M476" i="82"/>
  <c r="M467" i="82"/>
  <c r="M459" i="82"/>
  <c r="M451" i="82"/>
  <c r="M443" i="82"/>
  <c r="M435" i="82"/>
  <c r="M488" i="82"/>
  <c r="M464" i="82"/>
  <c r="M530" i="82"/>
  <c r="M498" i="82"/>
  <c r="M474" i="82"/>
  <c r="M533" i="82"/>
  <c r="M502" i="82"/>
  <c r="M528" i="82"/>
  <c r="M450" i="82"/>
  <c r="M446" i="82"/>
  <c r="M452" i="82"/>
  <c r="M608" i="82"/>
  <c r="M603" i="82"/>
  <c r="M571" i="82"/>
  <c r="M552" i="82"/>
  <c r="M555" i="82"/>
  <c r="M503" i="82"/>
  <c r="M545" i="82"/>
  <c r="M473" i="82"/>
  <c r="M441" i="82"/>
  <c r="M522" i="82"/>
  <c r="M494" i="82"/>
  <c r="M444" i="82"/>
  <c r="M600" i="82"/>
  <c r="M595" i="82"/>
  <c r="M563" i="82"/>
  <c r="M544" i="82"/>
  <c r="M527" i="82"/>
  <c r="M495" i="82"/>
  <c r="M568" i="82"/>
  <c r="M465" i="82"/>
  <c r="M576" i="82"/>
  <c r="M490" i="82"/>
  <c r="M512" i="82"/>
  <c r="M611" i="82"/>
  <c r="M579" i="82"/>
  <c r="M564" i="82"/>
  <c r="M582" i="82"/>
  <c r="M511" i="82"/>
  <c r="M479" i="82"/>
  <c r="M500" i="82"/>
  <c r="M449" i="82"/>
  <c r="M462" i="82"/>
  <c r="M526" i="82"/>
  <c r="M438" i="82"/>
  <c r="M592" i="82"/>
  <c r="M519" i="82"/>
  <c r="M480" i="82"/>
  <c r="M587" i="82"/>
  <c r="M487" i="82"/>
  <c r="M470" i="82"/>
  <c r="M584" i="82"/>
  <c r="M535" i="82"/>
  <c r="M442" i="82"/>
  <c r="M536" i="82"/>
  <c r="M457" i="82"/>
  <c r="M218" i="82"/>
  <c r="M208" i="82"/>
  <c r="M178" i="82"/>
  <c r="M235" i="82"/>
  <c r="M129" i="82"/>
  <c r="M81" i="82"/>
  <c r="M41" i="82"/>
  <c r="M82" i="82"/>
  <c r="M142" i="82"/>
  <c r="M15" i="82"/>
  <c r="M100" i="82"/>
  <c r="M224" i="82"/>
  <c r="M227" i="82"/>
  <c r="M165" i="82"/>
  <c r="M135" i="82"/>
  <c r="M188" i="82"/>
  <c r="M95" i="82"/>
  <c r="M47" i="82"/>
  <c r="M244" i="82"/>
  <c r="M68" i="82"/>
  <c r="M46" i="82"/>
  <c r="M28" i="82"/>
  <c r="M200" i="82"/>
  <c r="M166" i="82"/>
  <c r="M77" i="82"/>
  <c r="M86" i="82"/>
  <c r="M16" i="82"/>
  <c r="M204" i="82"/>
  <c r="M220" i="82"/>
  <c r="M163" i="82"/>
  <c r="M123" i="82"/>
  <c r="M43" i="82"/>
  <c r="M25" i="82"/>
  <c r="M19" i="82"/>
  <c r="M124" i="82"/>
  <c r="M184" i="82"/>
  <c r="M152" i="82"/>
  <c r="M69" i="82"/>
  <c r="M23" i="82"/>
  <c r="M48" i="82"/>
  <c r="M228" i="82"/>
  <c r="M155" i="82"/>
  <c r="M83" i="82"/>
  <c r="M162" i="82"/>
  <c r="M112" i="82"/>
  <c r="M424" i="82"/>
  <c r="M416" i="82"/>
  <c r="M408" i="82"/>
  <c r="M400" i="82"/>
  <c r="M423" i="82"/>
  <c r="M407" i="82"/>
  <c r="M393" i="82"/>
  <c r="M385" i="82"/>
  <c r="M378" i="82"/>
  <c r="M370" i="82"/>
  <c r="M362" i="82"/>
  <c r="M354" i="82"/>
  <c r="M346" i="82"/>
  <c r="M338" i="82"/>
  <c r="M330" i="82"/>
  <c r="M413" i="82"/>
  <c r="M390" i="82"/>
  <c r="M373" i="82"/>
  <c r="M357" i="82"/>
  <c r="M341" i="82"/>
  <c r="M326" i="82"/>
  <c r="M318" i="82"/>
  <c r="M310" i="82"/>
  <c r="M302" i="82"/>
  <c r="M425" i="82"/>
  <c r="M371" i="82"/>
  <c r="M339" i="82"/>
  <c r="M319" i="82"/>
  <c r="M303" i="82"/>
  <c r="M291" i="82"/>
  <c r="M283" i="82"/>
  <c r="M275" i="82"/>
  <c r="M267" i="82"/>
  <c r="M259" i="82"/>
  <c r="M251" i="82"/>
  <c r="M321" i="82"/>
  <c r="M280" i="82"/>
  <c r="M262" i="82"/>
  <c r="M384" i="82"/>
  <c r="M351" i="82"/>
  <c r="M426" i="82"/>
  <c r="M414" i="82"/>
  <c r="M404" i="82"/>
  <c r="M427" i="82"/>
  <c r="M403" i="82"/>
  <c r="M389" i="82"/>
  <c r="M379" i="82"/>
  <c r="M368" i="82"/>
  <c r="M358" i="82"/>
  <c r="M348" i="82"/>
  <c r="M336" i="82"/>
  <c r="M429" i="82"/>
  <c r="M394" i="82"/>
  <c r="M369" i="82"/>
  <c r="M349" i="82"/>
  <c r="M329" i="82"/>
  <c r="M316" i="82"/>
  <c r="M306" i="82"/>
  <c r="M296" i="82"/>
  <c r="M363" i="82"/>
  <c r="M327" i="82"/>
  <c r="M307" i="82"/>
  <c r="M289" i="82"/>
  <c r="M279" i="82"/>
  <c r="M269" i="82"/>
  <c r="M257" i="82"/>
  <c r="M375" i="82"/>
  <c r="M288" i="82"/>
  <c r="M260" i="82"/>
  <c r="M392" i="82"/>
  <c r="M325" i="82"/>
  <c r="M301" i="82"/>
  <c r="M284" i="82"/>
  <c r="M270" i="82"/>
  <c r="M254" i="82"/>
  <c r="M294" i="82"/>
  <c r="M422" i="82"/>
  <c r="M412" i="82"/>
  <c r="M402" i="82"/>
  <c r="M419" i="82"/>
  <c r="M399" i="82"/>
  <c r="M387" i="82"/>
  <c r="M376" i="82"/>
  <c r="M366" i="82"/>
  <c r="M356" i="82"/>
  <c r="M344" i="82"/>
  <c r="M334" i="82"/>
  <c r="M421" i="82"/>
  <c r="M386" i="82"/>
  <c r="M365" i="82"/>
  <c r="M345" i="82"/>
  <c r="M324" i="82"/>
  <c r="M314" i="82"/>
  <c r="M304" i="82"/>
  <c r="M409" i="82"/>
  <c r="M355" i="82"/>
  <c r="M323" i="82"/>
  <c r="M299" i="82"/>
  <c r="M287" i="82"/>
  <c r="M277" i="82"/>
  <c r="M265" i="82"/>
  <c r="M255" i="82"/>
  <c r="M359" i="82"/>
  <c r="M276" i="82"/>
  <c r="M256" i="82"/>
  <c r="M367" i="82"/>
  <c r="M317" i="82"/>
  <c r="M297" i="82"/>
  <c r="M282" i="82"/>
  <c r="M266" i="82"/>
  <c r="M250" i="82"/>
  <c r="M428" i="82"/>
  <c r="M418" i="82"/>
  <c r="M406" i="82"/>
  <c r="M396" i="82"/>
  <c r="M411" i="82"/>
  <c r="M391" i="82"/>
  <c r="M381" i="82"/>
  <c r="M372" i="82"/>
  <c r="M360" i="82"/>
  <c r="M350" i="82"/>
  <c r="M340" i="82"/>
  <c r="M328" i="82"/>
  <c r="M397" i="82"/>
  <c r="M377" i="82"/>
  <c r="M353" i="82"/>
  <c r="M333" i="82"/>
  <c r="M320" i="82"/>
  <c r="M308" i="82"/>
  <c r="M298" i="82"/>
  <c r="M380" i="82"/>
  <c r="M331" i="82"/>
  <c r="M311" i="82"/>
  <c r="M293" i="82"/>
  <c r="M281" i="82"/>
  <c r="M271" i="82"/>
  <c r="M261" i="82"/>
  <c r="M249" i="82"/>
  <c r="M290" i="82"/>
  <c r="M268" i="82"/>
  <c r="M401" i="82"/>
  <c r="M335" i="82"/>
  <c r="M309" i="82"/>
  <c r="M286" i="82"/>
  <c r="M274" i="82"/>
  <c r="M258" i="82"/>
  <c r="M417" i="82"/>
  <c r="M405" i="82"/>
  <c r="M420" i="82"/>
  <c r="M395" i="82"/>
  <c r="M352" i="82"/>
  <c r="M382" i="82"/>
  <c r="M312" i="82"/>
  <c r="M315" i="82"/>
  <c r="M263" i="82"/>
  <c r="M252" i="82"/>
  <c r="M278" i="82"/>
  <c r="M410" i="82"/>
  <c r="M383" i="82"/>
  <c r="M342" i="82"/>
  <c r="M361" i="82"/>
  <c r="M300" i="82"/>
  <c r="M295" i="82"/>
  <c r="M253" i="82"/>
  <c r="M343" i="82"/>
  <c r="M264" i="82"/>
  <c r="M398" i="82"/>
  <c r="M374" i="82"/>
  <c r="M332" i="82"/>
  <c r="M337" i="82"/>
  <c r="M388" i="82"/>
  <c r="M285" i="82"/>
  <c r="M305" i="82"/>
  <c r="M313" i="82"/>
  <c r="M248" i="82"/>
  <c r="M415" i="82"/>
  <c r="M364" i="82"/>
  <c r="M322" i="82"/>
  <c r="M347" i="82"/>
  <c r="M273" i="82"/>
  <c r="M272" i="82"/>
  <c r="M292" i="82"/>
  <c r="B60" i="76"/>
  <c r="B58" i="76"/>
  <c r="B56" i="76"/>
  <c r="B54" i="76"/>
  <c r="B52" i="76"/>
  <c r="B50" i="76"/>
  <c r="B48" i="76"/>
  <c r="B46" i="76"/>
  <c r="B44" i="76"/>
  <c r="B42" i="76"/>
  <c r="B55" i="76"/>
  <c r="B47" i="76"/>
  <c r="B61" i="76"/>
  <c r="B53" i="76"/>
  <c r="B45" i="76"/>
  <c r="B41" i="76"/>
  <c r="B59" i="76"/>
  <c r="B49" i="76"/>
  <c r="B43" i="76"/>
  <c r="B40" i="76"/>
  <c r="B36" i="76"/>
  <c r="B32" i="76"/>
  <c r="B28" i="76"/>
  <c r="B39" i="76"/>
  <c r="B37" i="76"/>
  <c r="B33" i="76"/>
  <c r="B29" i="76"/>
  <c r="B26" i="76"/>
  <c r="B24" i="76"/>
  <c r="B22" i="76"/>
  <c r="B20" i="76"/>
  <c r="B18" i="76"/>
  <c r="B16" i="76"/>
  <c r="B14" i="76"/>
  <c r="B12" i="76"/>
  <c r="B38" i="76"/>
  <c r="B35" i="76"/>
  <c r="B8" i="76"/>
  <c r="B5" i="76"/>
  <c r="B34" i="76"/>
  <c r="B57" i="76"/>
  <c r="B51" i="76"/>
  <c r="B27" i="76"/>
  <c r="B25" i="76"/>
  <c r="B23" i="76"/>
  <c r="B15" i="76"/>
  <c r="B11" i="76"/>
  <c r="B6" i="76"/>
  <c r="B30" i="76"/>
  <c r="B9" i="76"/>
  <c r="B7" i="76"/>
  <c r="B31" i="76"/>
  <c r="B21" i="76"/>
  <c r="B19" i="76"/>
  <c r="B17" i="76"/>
  <c r="B13" i="76"/>
  <c r="B10" i="76"/>
  <c r="B666" i="76"/>
  <c r="B662" i="76"/>
  <c r="B658" i="76"/>
  <c r="B654" i="76"/>
  <c r="B650" i="76"/>
  <c r="B646" i="76"/>
  <c r="B642" i="76"/>
  <c r="B638" i="76"/>
  <c r="B634" i="76"/>
  <c r="B630" i="76"/>
  <c r="B626" i="76"/>
  <c r="B622" i="76"/>
  <c r="B618" i="76"/>
  <c r="B614" i="76"/>
  <c r="B610" i="76"/>
  <c r="B606" i="76"/>
  <c r="B602" i="76"/>
  <c r="B598" i="76"/>
  <c r="B594" i="76"/>
  <c r="B590" i="76"/>
  <c r="B586" i="76"/>
  <c r="B582" i="76"/>
  <c r="B578" i="76"/>
  <c r="B574" i="76"/>
  <c r="B570" i="76"/>
  <c r="B566" i="76"/>
  <c r="B562" i="76"/>
  <c r="B558" i="76"/>
  <c r="B554" i="76"/>
  <c r="B550" i="76"/>
  <c r="B546" i="76"/>
  <c r="B542" i="76"/>
  <c r="B538" i="76"/>
  <c r="B534" i="76"/>
  <c r="B530" i="76"/>
  <c r="B526" i="76"/>
  <c r="B522" i="76"/>
  <c r="B518" i="76"/>
  <c r="B514" i="76"/>
  <c r="B510" i="76"/>
  <c r="B506" i="76"/>
  <c r="B502" i="76"/>
  <c r="B498" i="76"/>
  <c r="B494" i="76"/>
  <c r="B490" i="76"/>
  <c r="B486" i="76"/>
  <c r="B482" i="76"/>
  <c r="B478" i="76"/>
  <c r="B474" i="76"/>
  <c r="B470" i="76"/>
  <c r="B466" i="76"/>
  <c r="B462" i="76"/>
  <c r="B458" i="76"/>
  <c r="B454" i="76"/>
  <c r="B450" i="76"/>
  <c r="B446" i="76"/>
  <c r="B442" i="76"/>
  <c r="B438" i="76"/>
  <c r="B434" i="76"/>
  <c r="B430" i="76"/>
  <c r="B426" i="76"/>
  <c r="B422" i="76"/>
  <c r="B418" i="76"/>
  <c r="B414" i="76"/>
  <c r="B410" i="76"/>
  <c r="B406" i="76"/>
  <c r="B402" i="76"/>
  <c r="B398" i="76"/>
  <c r="B394" i="76"/>
  <c r="B390" i="76"/>
  <c r="B386" i="76"/>
  <c r="B382" i="76"/>
  <c r="B378" i="76"/>
  <c r="B374" i="76"/>
  <c r="B370" i="76"/>
  <c r="B366" i="76"/>
  <c r="B362" i="76"/>
  <c r="B358" i="76"/>
  <c r="B354" i="76"/>
  <c r="B350" i="76"/>
  <c r="B346" i="76"/>
  <c r="B342" i="76"/>
  <c r="B338" i="76"/>
  <c r="B334" i="76"/>
  <c r="B330" i="76"/>
  <c r="B326" i="76"/>
  <c r="B322" i="76"/>
  <c r="B318" i="76"/>
  <c r="B314" i="76"/>
  <c r="B310" i="76"/>
  <c r="B306" i="76"/>
  <c r="B302" i="76"/>
  <c r="B298" i="76"/>
  <c r="B294" i="76"/>
  <c r="B290" i="76"/>
  <c r="B286" i="76"/>
  <c r="B282" i="76"/>
  <c r="B278" i="76"/>
  <c r="B274" i="76"/>
  <c r="B270" i="76"/>
  <c r="B266" i="76"/>
  <c r="B262" i="76"/>
  <c r="B258" i="76"/>
  <c r="B254" i="76"/>
  <c r="B250" i="76"/>
  <c r="B246" i="76"/>
  <c r="B242" i="76"/>
  <c r="B238" i="76"/>
  <c r="B234" i="76"/>
  <c r="B230" i="76"/>
  <c r="B226" i="76"/>
  <c r="B222" i="76"/>
  <c r="B219" i="76"/>
  <c r="B211" i="76"/>
  <c r="B207" i="76"/>
  <c r="B203" i="76"/>
  <c r="B199" i="76"/>
  <c r="B195" i="76"/>
  <c r="B191" i="76"/>
  <c r="B187" i="76"/>
  <c r="B183" i="76"/>
  <c r="B179" i="76"/>
  <c r="B175" i="76"/>
  <c r="B171" i="76"/>
  <c r="B167" i="76"/>
  <c r="B163" i="76"/>
  <c r="B159" i="76"/>
  <c r="B155" i="76"/>
  <c r="B151" i="76"/>
  <c r="B147" i="76"/>
  <c r="B143" i="76"/>
  <c r="B139" i="76"/>
  <c r="B135" i="76"/>
  <c r="B131" i="76"/>
  <c r="B127" i="76"/>
  <c r="B123" i="76"/>
  <c r="B119" i="76"/>
  <c r="B115" i="76"/>
  <c r="B111" i="76"/>
  <c r="B107" i="76"/>
  <c r="B103" i="76"/>
  <c r="B99" i="76"/>
  <c r="B95" i="76"/>
  <c r="B91" i="76"/>
  <c r="B87" i="76"/>
  <c r="B83" i="76"/>
  <c r="B79" i="76"/>
  <c r="B75" i="76"/>
  <c r="B71" i="76"/>
  <c r="B67" i="76"/>
  <c r="B63" i="76"/>
  <c r="B665" i="76"/>
  <c r="B661" i="76"/>
  <c r="B657" i="76"/>
  <c r="B653" i="76"/>
  <c r="B649" i="76"/>
  <c r="B645" i="76"/>
  <c r="B641" i="76"/>
  <c r="B637" i="76"/>
  <c r="B633" i="76"/>
  <c r="B629" i="76"/>
  <c r="B625" i="76"/>
  <c r="B621" i="76"/>
  <c r="B617" i="76"/>
  <c r="B613" i="76"/>
  <c r="B609" i="76"/>
  <c r="B605" i="76"/>
  <c r="B601" i="76"/>
  <c r="B597" i="76"/>
  <c r="B593" i="76"/>
  <c r="B589" i="76"/>
  <c r="B585" i="76"/>
  <c r="B581" i="76"/>
  <c r="B577" i="76"/>
  <c r="B573" i="76"/>
  <c r="B569" i="76"/>
  <c r="B565" i="76"/>
  <c r="B561" i="76"/>
  <c r="B557" i="76"/>
  <c r="B553" i="76"/>
  <c r="B549" i="76"/>
  <c r="B545" i="76"/>
  <c r="B541" i="76"/>
  <c r="B537" i="76"/>
  <c r="B533" i="76"/>
  <c r="B529" i="76"/>
  <c r="B525" i="76"/>
  <c r="B521" i="76"/>
  <c r="B517" i="76"/>
  <c r="B513" i="76"/>
  <c r="B509" i="76"/>
  <c r="B505" i="76"/>
  <c r="B501" i="76"/>
  <c r="B497" i="76"/>
  <c r="B493" i="76"/>
  <c r="B489" i="76"/>
  <c r="B485" i="76"/>
  <c r="B481" i="76"/>
  <c r="B477" i="76"/>
  <c r="B473" i="76"/>
  <c r="B469" i="76"/>
  <c r="B465" i="76"/>
  <c r="B461" i="76"/>
  <c r="B457" i="76"/>
  <c r="B453" i="76"/>
  <c r="B449" i="76"/>
  <c r="B445" i="76"/>
  <c r="B441" i="76"/>
  <c r="B437" i="76"/>
  <c r="B433" i="76"/>
  <c r="B429" i="76"/>
  <c r="B425" i="76"/>
  <c r="B421" i="76"/>
  <c r="B417" i="76"/>
  <c r="B413" i="76"/>
  <c r="B409" i="76"/>
  <c r="B405" i="76"/>
  <c r="B401" i="76"/>
  <c r="B397" i="76"/>
  <c r="B393" i="76"/>
  <c r="B389" i="76"/>
  <c r="B385" i="76"/>
  <c r="B381" i="76"/>
  <c r="B377" i="76"/>
  <c r="B373" i="76"/>
  <c r="B369" i="76"/>
  <c r="B365" i="76"/>
  <c r="B361" i="76"/>
  <c r="B357" i="76"/>
  <c r="B353" i="76"/>
  <c r="B349" i="76"/>
  <c r="B345" i="76"/>
  <c r="B341" i="76"/>
  <c r="B337" i="76"/>
  <c r="B333" i="76"/>
  <c r="B329" i="76"/>
  <c r="B325" i="76"/>
  <c r="B321" i="76"/>
  <c r="B317" i="76"/>
  <c r="B313" i="76"/>
  <c r="B309" i="76"/>
  <c r="B305" i="76"/>
  <c r="B301" i="76"/>
  <c r="B297" i="76"/>
  <c r="B293" i="76"/>
  <c r="B289" i="76"/>
  <c r="B285" i="76"/>
  <c r="B281" i="76"/>
  <c r="B277" i="76"/>
  <c r="B273" i="76"/>
  <c r="B269" i="76"/>
  <c r="B265" i="76"/>
  <c r="B261" i="76"/>
  <c r="B257" i="76"/>
  <c r="B253" i="76"/>
  <c r="B249" i="76"/>
  <c r="B245" i="76"/>
  <c r="B241" i="76"/>
  <c r="B237" i="76"/>
  <c r="B233" i="76"/>
  <c r="B229" i="76"/>
  <c r="B225" i="76"/>
  <c r="B221" i="76"/>
  <c r="B663" i="76"/>
  <c r="B659" i="76"/>
  <c r="B655" i="76"/>
  <c r="B651" i="76"/>
  <c r="B647" i="76"/>
  <c r="B643" i="76"/>
  <c r="B639" i="76"/>
  <c r="B635" i="76"/>
  <c r="B631" i="76"/>
  <c r="B627" i="76"/>
  <c r="B623" i="76"/>
  <c r="B619" i="76"/>
  <c r="B615" i="76"/>
  <c r="B611" i="76"/>
  <c r="B607" i="76"/>
  <c r="B603" i="76"/>
  <c r="B599" i="76"/>
  <c r="B595" i="76"/>
  <c r="B591" i="76"/>
  <c r="B587" i="76"/>
  <c r="B583" i="76"/>
  <c r="B579" i="76"/>
  <c r="B575" i="76"/>
  <c r="B571" i="76"/>
  <c r="B567" i="76"/>
  <c r="B563" i="76"/>
  <c r="B559" i="76"/>
  <c r="B555" i="76"/>
  <c r="B551" i="76"/>
  <c r="B547" i="76"/>
  <c r="B543" i="76"/>
  <c r="B539" i="76"/>
  <c r="B535" i="76"/>
  <c r="B531" i="76"/>
  <c r="B527" i="76"/>
  <c r="B523" i="76"/>
  <c r="B519" i="76"/>
  <c r="B515" i="76"/>
  <c r="B511" i="76"/>
  <c r="B507" i="76"/>
  <c r="B503" i="76"/>
  <c r="B499" i="76"/>
  <c r="B495" i="76"/>
  <c r="B491" i="76"/>
  <c r="B487" i="76"/>
  <c r="B483" i="76"/>
  <c r="B479" i="76"/>
  <c r="B475" i="76"/>
  <c r="B471" i="76"/>
  <c r="B467" i="76"/>
  <c r="B463" i="76"/>
  <c r="B459" i="76"/>
  <c r="B455" i="76"/>
  <c r="B451" i="76"/>
  <c r="B447" i="76"/>
  <c r="B443" i="76"/>
  <c r="B439" i="76"/>
  <c r="B435" i="76"/>
  <c r="B431" i="76"/>
  <c r="B427" i="76"/>
  <c r="B423" i="76"/>
  <c r="B419" i="76"/>
  <c r="B415" i="76"/>
  <c r="B411" i="76"/>
  <c r="B407" i="76"/>
  <c r="B403" i="76"/>
  <c r="B399" i="76"/>
  <c r="B395" i="76"/>
  <c r="B391" i="76"/>
  <c r="B387" i="76"/>
  <c r="B383" i="76"/>
  <c r="B379" i="76"/>
  <c r="B375" i="76"/>
  <c r="B371" i="76"/>
  <c r="B367" i="76"/>
  <c r="B363" i="76"/>
  <c r="B359" i="76"/>
  <c r="B355" i="76"/>
  <c r="B351" i="76"/>
  <c r="B347" i="76"/>
  <c r="B343" i="76"/>
  <c r="B339" i="76"/>
  <c r="B335" i="76"/>
  <c r="B331" i="76"/>
  <c r="B327" i="76"/>
  <c r="B323" i="76"/>
  <c r="B319" i="76"/>
  <c r="B315" i="76"/>
  <c r="B311" i="76"/>
  <c r="B307" i="76"/>
  <c r="B303" i="76"/>
  <c r="B299" i="76"/>
  <c r="B295" i="76"/>
  <c r="B291" i="76"/>
  <c r="B287" i="76"/>
  <c r="B283" i="76"/>
  <c r="B279" i="76"/>
  <c r="B275" i="76"/>
  <c r="B271" i="76"/>
  <c r="B267" i="76"/>
  <c r="B263" i="76"/>
  <c r="B259" i="76"/>
  <c r="B255" i="76"/>
  <c r="B251" i="76"/>
  <c r="B247" i="76"/>
  <c r="B243" i="76"/>
  <c r="B239" i="76"/>
  <c r="B235" i="76"/>
  <c r="B231" i="76"/>
  <c r="B227" i="76"/>
  <c r="B223" i="76"/>
  <c r="B652" i="76"/>
  <c r="B636" i="76"/>
  <c r="B620" i="76"/>
  <c r="B604" i="76"/>
  <c r="B588" i="76"/>
  <c r="B572" i="76"/>
  <c r="B556" i="76"/>
  <c r="B540" i="76"/>
  <c r="B524" i="76"/>
  <c r="B508" i="76"/>
  <c r="B492" i="76"/>
  <c r="B476" i="76"/>
  <c r="B460" i="76"/>
  <c r="B444" i="76"/>
  <c r="B428" i="76"/>
  <c r="B412" i="76"/>
  <c r="B396" i="76"/>
  <c r="B380" i="76"/>
  <c r="B364" i="76"/>
  <c r="B348" i="76"/>
  <c r="B332" i="76"/>
  <c r="B316" i="76"/>
  <c r="B300" i="76"/>
  <c r="B284" i="76"/>
  <c r="B268" i="76"/>
  <c r="B252" i="76"/>
  <c r="B236" i="76"/>
  <c r="B664" i="76"/>
  <c r="B648" i="76"/>
  <c r="B632" i="76"/>
  <c r="B616" i="76"/>
  <c r="B600" i="76"/>
  <c r="B584" i="76"/>
  <c r="B568" i="76"/>
  <c r="B552" i="76"/>
  <c r="B536" i="76"/>
  <c r="B520" i="76"/>
  <c r="B504" i="76"/>
  <c r="B488" i="76"/>
  <c r="B472" i="76"/>
  <c r="B456" i="76"/>
  <c r="B440" i="76"/>
  <c r="B424" i="76"/>
  <c r="B408" i="76"/>
  <c r="B392" i="76"/>
  <c r="B376" i="76"/>
  <c r="B360" i="76"/>
  <c r="B344" i="76"/>
  <c r="B328" i="76"/>
  <c r="B312" i="76"/>
  <c r="B296" i="76"/>
  <c r="B280" i="76"/>
  <c r="B264" i="76"/>
  <c r="B248" i="76"/>
  <c r="B232" i="76"/>
  <c r="B660" i="76"/>
  <c r="B644" i="76"/>
  <c r="B628" i="76"/>
  <c r="B612" i="76"/>
  <c r="B596" i="76"/>
  <c r="B580" i="76"/>
  <c r="B564" i="76"/>
  <c r="B548" i="76"/>
  <c r="B532" i="76"/>
  <c r="B516" i="76"/>
  <c r="B500" i="76"/>
  <c r="B484" i="76"/>
  <c r="B468" i="76"/>
  <c r="B452" i="76"/>
  <c r="B436" i="76"/>
  <c r="B420" i="76"/>
  <c r="B404" i="76"/>
  <c r="B388" i="76"/>
  <c r="B372" i="76"/>
  <c r="B356" i="76"/>
  <c r="B340" i="76"/>
  <c r="B324" i="76"/>
  <c r="B308" i="76"/>
  <c r="B292" i="76"/>
  <c r="B276" i="76"/>
  <c r="B260" i="76"/>
  <c r="B244" i="76"/>
  <c r="B228" i="76"/>
  <c r="B214" i="76"/>
  <c r="B209" i="76"/>
  <c r="B204" i="76"/>
  <c r="B198" i="76"/>
  <c r="B193" i="76"/>
  <c r="B188" i="76"/>
  <c r="B182" i="76"/>
  <c r="B177" i="76"/>
  <c r="B172" i="76"/>
  <c r="B166" i="76"/>
  <c r="B161" i="76"/>
  <c r="B156" i="76"/>
  <c r="B150" i="76"/>
  <c r="B145" i="76"/>
  <c r="B140" i="76"/>
  <c r="B134" i="76"/>
  <c r="B129" i="76"/>
  <c r="B124" i="76"/>
  <c r="B118" i="76"/>
  <c r="B113" i="76"/>
  <c r="B108" i="76"/>
  <c r="B102" i="76"/>
  <c r="B97" i="76"/>
  <c r="B92" i="76"/>
  <c r="B86" i="76"/>
  <c r="B81" i="76"/>
  <c r="B76" i="76"/>
  <c r="B70" i="76"/>
  <c r="B65" i="76"/>
  <c r="B656" i="76"/>
  <c r="B592" i="76"/>
  <c r="B528" i="76"/>
  <c r="B464" i="76"/>
  <c r="B400" i="76"/>
  <c r="B336" i="76"/>
  <c r="B272" i="76"/>
  <c r="B624" i="76"/>
  <c r="B560" i="76"/>
  <c r="B496" i="76"/>
  <c r="B432" i="76"/>
  <c r="B368" i="76"/>
  <c r="B304" i="76"/>
  <c r="B240" i="76"/>
  <c r="B213" i="76"/>
  <c r="B206" i="76"/>
  <c r="B200" i="76"/>
  <c r="B192" i="76"/>
  <c r="B185" i="76"/>
  <c r="B178" i="76"/>
  <c r="B170" i="76"/>
  <c r="B164" i="76"/>
  <c r="B157" i="76"/>
  <c r="B149" i="76"/>
  <c r="B142" i="76"/>
  <c r="B136" i="76"/>
  <c r="B128" i="76"/>
  <c r="B121" i="76"/>
  <c r="B114" i="76"/>
  <c r="B106" i="76"/>
  <c r="B100" i="76"/>
  <c r="B93" i="76"/>
  <c r="B85" i="76"/>
  <c r="B78" i="76"/>
  <c r="B72" i="76"/>
  <c r="B64" i="76"/>
  <c r="B608" i="76"/>
  <c r="B544" i="76"/>
  <c r="B480" i="76"/>
  <c r="B416" i="76"/>
  <c r="B352" i="76"/>
  <c r="B288" i="76"/>
  <c r="B224" i="76"/>
  <c r="B448" i="76"/>
  <c r="B576" i="76"/>
  <c r="B320" i="76"/>
  <c r="B212" i="76"/>
  <c r="B202" i="76"/>
  <c r="B194" i="76"/>
  <c r="B184" i="76"/>
  <c r="B174" i="76"/>
  <c r="B165" i="76"/>
  <c r="B154" i="76"/>
  <c r="B146" i="76"/>
  <c r="B137" i="76"/>
  <c r="B126" i="76"/>
  <c r="B117" i="76"/>
  <c r="B109" i="76"/>
  <c r="B98" i="76"/>
  <c r="B89" i="76"/>
  <c r="B80" i="76"/>
  <c r="B69" i="76"/>
  <c r="B210" i="76"/>
  <c r="B201" i="76"/>
  <c r="B190" i="76"/>
  <c r="B181" i="76"/>
  <c r="B173" i="76"/>
  <c r="B162" i="76"/>
  <c r="B153" i="76"/>
  <c r="B144" i="76"/>
  <c r="B133" i="76"/>
  <c r="B125" i="76"/>
  <c r="B116" i="76"/>
  <c r="B105" i="76"/>
  <c r="B96" i="76"/>
  <c r="B88" i="76"/>
  <c r="B77" i="76"/>
  <c r="B68" i="76"/>
  <c r="B512" i="76"/>
  <c r="B256" i="76"/>
  <c r="B640" i="76"/>
  <c r="B208" i="76"/>
  <c r="B189" i="76"/>
  <c r="B169" i="76"/>
  <c r="B152" i="76"/>
  <c r="B132" i="76"/>
  <c r="B112" i="76"/>
  <c r="B94" i="76"/>
  <c r="B74" i="76"/>
  <c r="B384" i="76"/>
  <c r="B205" i="76"/>
  <c r="B186" i="76"/>
  <c r="B168" i="76"/>
  <c r="B148" i="76"/>
  <c r="B130" i="76"/>
  <c r="B110" i="76"/>
  <c r="B90" i="76"/>
  <c r="B73" i="76"/>
  <c r="B197" i="76"/>
  <c r="B180" i="76"/>
  <c r="B160" i="76"/>
  <c r="B141" i="76"/>
  <c r="B122" i="76"/>
  <c r="B104" i="76"/>
  <c r="B84" i="76"/>
  <c r="B66" i="76"/>
  <c r="B196" i="76"/>
  <c r="B176" i="76"/>
  <c r="B138" i="76"/>
  <c r="B101" i="76"/>
  <c r="B62" i="76"/>
  <c r="B220" i="76"/>
  <c r="B158" i="76"/>
  <c r="B120" i="76"/>
  <c r="B82" i="76"/>
  <c r="O1179" i="74"/>
  <c r="M152" i="53"/>
  <c r="P2066" i="74"/>
  <c r="T2066" i="74"/>
  <c r="T2086" i="74"/>
  <c r="O2086" i="74"/>
  <c r="T2474" i="74"/>
  <c r="P2474" i="74"/>
  <c r="S1217" i="74"/>
  <c r="P1217" i="74"/>
  <c r="T1705" i="74"/>
  <c r="S1705" i="74"/>
  <c r="Q1143" i="74"/>
  <c r="S1143" i="74"/>
  <c r="Q1234" i="74"/>
  <c r="R1234" i="74"/>
  <c r="Q1266" i="74"/>
  <c r="S1266" i="74"/>
  <c r="O1294" i="74"/>
  <c r="R1294" i="74"/>
  <c r="O1422" i="74"/>
  <c r="R1422" i="74"/>
  <c r="S1384" i="74"/>
  <c r="T1384" i="74"/>
  <c r="S1416" i="74"/>
  <c r="T1416" i="74"/>
  <c r="O1541" i="74"/>
  <c r="S1541" i="74"/>
  <c r="R1459" i="74"/>
  <c r="P1459" i="74"/>
  <c r="M144" i="53"/>
  <c r="M146" i="53"/>
  <c r="M147" i="53"/>
  <c r="Q1751" i="74"/>
  <c r="P1765" i="74"/>
  <c r="T1640" i="74"/>
  <c r="T1749" i="74"/>
  <c r="T1455" i="74"/>
  <c r="P1681" i="74"/>
  <c r="O1515" i="74"/>
  <c r="Q1451" i="74"/>
  <c r="T1304" i="74"/>
  <c r="R1231" i="74"/>
  <c r="R1565" i="74"/>
  <c r="R1414" i="74"/>
  <c r="P1366" i="74"/>
  <c r="P1289" i="74"/>
  <c r="P1225" i="74"/>
  <c r="Q1159" i="74"/>
  <c r="O1131" i="74"/>
  <c r="S1326" i="74"/>
  <c r="T1294" i="74"/>
  <c r="R1266" i="74"/>
  <c r="S1234" i="74"/>
  <c r="T1246" i="74"/>
  <c r="S1078" i="74"/>
  <c r="R1290" i="74"/>
  <c r="P2624" i="74"/>
  <c r="P2579" i="74"/>
  <c r="P2298" i="74"/>
  <c r="P2348" i="74"/>
  <c r="O2348" i="74"/>
  <c r="T2440" i="74"/>
  <c r="R2440" i="74"/>
  <c r="Q2591" i="74"/>
  <c r="P2591" i="74"/>
  <c r="P1533" i="74"/>
  <c r="T1533" i="74"/>
  <c r="Q1404" i="74"/>
  <c r="R1404" i="74"/>
  <c r="S1201" i="74"/>
  <c r="T1201" i="74"/>
  <c r="P1338" i="74"/>
  <c r="O1338" i="74"/>
  <c r="S1199" i="74"/>
  <c r="O1199" i="74"/>
  <c r="R1754" i="74"/>
  <c r="S1754" i="74"/>
  <c r="Q1620" i="74"/>
  <c r="T1620" i="74"/>
  <c r="T1715" i="74"/>
  <c r="R1715" i="74"/>
  <c r="Q1727" i="74"/>
  <c r="S1727" i="74"/>
  <c r="O1769" i="74"/>
  <c r="P1769" i="74"/>
  <c r="R1508" i="74"/>
  <c r="Q1508" i="74"/>
  <c r="M148" i="53"/>
  <c r="R1781" i="74"/>
  <c r="S1751" i="74"/>
  <c r="T1740" i="74"/>
  <c r="T1711" i="74"/>
  <c r="S1769" i="74"/>
  <c r="T1754" i="74"/>
  <c r="Q1749" i="74"/>
  <c r="S1721" i="74"/>
  <c r="P1535" i="74"/>
  <c r="Q1746" i="74"/>
  <c r="O1507" i="74"/>
  <c r="P1515" i="74"/>
  <c r="T1352" i="74"/>
  <c r="S1533" i="74"/>
  <c r="T1404" i="74"/>
  <c r="Q1257" i="74"/>
  <c r="R1168" i="74"/>
  <c r="R1199" i="74"/>
  <c r="S1155" i="74"/>
  <c r="S1422" i="74"/>
  <c r="P1282" i="74"/>
  <c r="P1232" i="74"/>
  <c r="Q1217" i="74"/>
  <c r="Q1194" i="74"/>
  <c r="O2150" i="74"/>
  <c r="P2400" i="74"/>
  <c r="Q1233" i="74"/>
  <c r="P1233" i="74"/>
  <c r="T2338" i="74"/>
  <c r="S2338" i="74"/>
  <c r="R2448" i="74"/>
  <c r="T2448" i="74"/>
  <c r="Q2553" i="74"/>
  <c r="O2553" i="74"/>
  <c r="O2558" i="74"/>
  <c r="P2558" i="74"/>
  <c r="O2546" i="74"/>
  <c r="S2546" i="74"/>
  <c r="S2612" i="74"/>
  <c r="R2612" i="74"/>
  <c r="T2664" i="74"/>
  <c r="P2664" i="74"/>
  <c r="P2692" i="74"/>
  <c r="T2692" i="74"/>
  <c r="T2714" i="74"/>
  <c r="P2714" i="74"/>
  <c r="T2727" i="74"/>
  <c r="O2727" i="74"/>
  <c r="M151" i="53"/>
  <c r="M131" i="53"/>
  <c r="M134" i="53"/>
  <c r="T1748" i="74"/>
  <c r="T1707" i="74"/>
  <c r="T1701" i="74"/>
  <c r="P1773" i="74"/>
  <c r="O1742" i="74"/>
  <c r="Q1739" i="74"/>
  <c r="O1717" i="74"/>
  <c r="S1616" i="74"/>
  <c r="P1725" i="74"/>
  <c r="P1678" i="74"/>
  <c r="S1622" i="74"/>
  <c r="R1626" i="74"/>
  <c r="P1543" i="74"/>
  <c r="O1731" i="74"/>
  <c r="Q1719" i="74"/>
  <c r="Q1666" i="74"/>
  <c r="T1569" i="74"/>
  <c r="O1539" i="74"/>
  <c r="R1513" i="74"/>
  <c r="P1481" i="74"/>
  <c r="Q1449" i="74"/>
  <c r="P1306" i="74"/>
  <c r="Q1557" i="74"/>
  <c r="Q1713" i="74"/>
  <c r="S1491" i="74"/>
  <c r="P1427" i="74"/>
  <c r="Q1291" i="74"/>
  <c r="S1761" i="74"/>
  <c r="T1761" i="74"/>
  <c r="Q1465" i="74"/>
  <c r="Q1269" i="74"/>
  <c r="R1245" i="74"/>
  <c r="O1288" i="74"/>
  <c r="R1240" i="74"/>
  <c r="S1205" i="74"/>
  <c r="S1192" i="74"/>
  <c r="Q1147" i="74"/>
  <c r="O1133" i="74"/>
  <c r="O1205" i="74"/>
  <c r="O1219" i="74"/>
  <c r="Q1150" i="74"/>
  <c r="P1050" i="74"/>
  <c r="T1026" i="74"/>
  <c r="T962" i="74"/>
  <c r="R1392" i="74"/>
  <c r="M139" i="53"/>
  <c r="M161" i="53"/>
  <c r="M156" i="53"/>
  <c r="O1714" i="74"/>
  <c r="O1697" i="74"/>
  <c r="O1691" i="74"/>
  <c r="P1750" i="74"/>
  <c r="Q1755" i="74"/>
  <c r="R1739" i="74"/>
  <c r="S1739" i="74"/>
  <c r="P1656" i="74"/>
  <c r="R1725" i="74"/>
  <c r="S1725" i="74"/>
  <c r="T1654" i="74"/>
  <c r="P1567" i="74"/>
  <c r="T1527" i="74"/>
  <c r="T1503" i="74"/>
  <c r="S1439" i="74"/>
  <c r="T1731" i="74"/>
  <c r="T1666" i="74"/>
  <c r="Q1585" i="74"/>
  <c r="T1477" i="74"/>
  <c r="O1603" i="74"/>
  <c r="Q1475" i="74"/>
  <c r="O1386" i="74"/>
  <c r="S1741" i="74"/>
  <c r="T1457" i="74"/>
  <c r="S1328" i="74"/>
  <c r="P1491" i="74"/>
  <c r="S1427" i="74"/>
  <c r="Q1334" i="74"/>
  <c r="R1761" i="74"/>
  <c r="T1253" i="74"/>
  <c r="P1237" i="74"/>
  <c r="T1256" i="74"/>
  <c r="O1224" i="74"/>
  <c r="S1208" i="74"/>
  <c r="R1165" i="74"/>
  <c r="O1153" i="74"/>
  <c r="Q1139" i="74"/>
  <c r="O1396" i="74"/>
  <c r="P1364" i="74"/>
  <c r="P1332" i="74"/>
  <c r="O1300" i="74"/>
  <c r="Q1221" i="74"/>
  <c r="O1198" i="74"/>
  <c r="P1280" i="74"/>
  <c r="Q1262" i="74"/>
  <c r="R1230" i="74"/>
  <c r="O1174" i="74"/>
  <c r="T1058" i="74"/>
  <c r="T978" i="74"/>
  <c r="P1356" i="74"/>
  <c r="P2292" i="74"/>
  <c r="P2394" i="74"/>
  <c r="T2394" i="74"/>
  <c r="P2364" i="74"/>
  <c r="O2364" i="74"/>
  <c r="O1709" i="74"/>
  <c r="S1699" i="74"/>
  <c r="S1678" i="74"/>
  <c r="P1654" i="74"/>
  <c r="Q1626" i="74"/>
  <c r="S1682" i="74"/>
  <c r="S1477" i="74"/>
  <c r="Q1603" i="74"/>
  <c r="R1449" i="74"/>
  <c r="P1525" i="74"/>
  <c r="P1457" i="74"/>
  <c r="T1340" i="74"/>
  <c r="T1272" i="74"/>
  <c r="R1256" i="74"/>
  <c r="O1240" i="74"/>
  <c r="Q1208" i="74"/>
  <c r="O1192" i="74"/>
  <c r="Q1149" i="74"/>
  <c r="O1139" i="74"/>
  <c r="T1133" i="74"/>
  <c r="P1138" i="74"/>
  <c r="T1002" i="74"/>
  <c r="T986" i="74"/>
  <c r="P1244" i="74"/>
  <c r="T2282" i="74"/>
  <c r="P2050" i="74"/>
  <c r="T2050" i="74"/>
  <c r="T2112" i="74"/>
  <c r="S2112" i="74"/>
  <c r="T2284" i="74"/>
  <c r="P2284" i="74"/>
  <c r="P2302" i="74"/>
  <c r="T2302" i="74"/>
  <c r="S2526" i="74"/>
  <c r="O2526" i="74"/>
  <c r="O2356" i="74"/>
  <c r="Q2356" i="74"/>
  <c r="O2492" i="74"/>
  <c r="S2492" i="74"/>
  <c r="O2564" i="74"/>
  <c r="P2564" i="74"/>
  <c r="R2570" i="74"/>
  <c r="S2570" i="74"/>
  <c r="O2588" i="74"/>
  <c r="P2588" i="74"/>
  <c r="R2594" i="74"/>
  <c r="S2594" i="74"/>
  <c r="R2618" i="74"/>
  <c r="O2618" i="74"/>
  <c r="O2686" i="74"/>
  <c r="Q2686" i="74"/>
  <c r="O2719" i="74"/>
  <c r="T2719" i="74"/>
  <c r="T2708" i="74"/>
  <c r="P2708" i="74"/>
  <c r="S2736" i="74"/>
  <c r="P2736" i="74"/>
  <c r="P2722" i="74"/>
  <c r="O2722" i="74"/>
  <c r="S2506" i="74"/>
  <c r="T1922" i="74"/>
  <c r="R1205" i="74"/>
  <c r="T1205" i="74"/>
  <c r="Q1245" i="74"/>
  <c r="T1245" i="74"/>
  <c r="R1277" i="74"/>
  <c r="T1277" i="74"/>
  <c r="O1306" i="74"/>
  <c r="T1306" i="74"/>
  <c r="Q1145" i="74"/>
  <c r="R1145" i="74"/>
  <c r="O1177" i="74"/>
  <c r="R1177" i="74"/>
  <c r="T1034" i="74"/>
  <c r="P1034" i="74"/>
  <c r="P1066" i="74"/>
  <c r="T1066" i="74"/>
  <c r="T1108" i="74"/>
  <c r="S1108" i="74"/>
  <c r="T1124" i="74"/>
  <c r="O1124" i="74"/>
  <c r="Q1170" i="74"/>
  <c r="R1170" i="74"/>
  <c r="R1187" i="74"/>
  <c r="O1187" i="74"/>
  <c r="R1237" i="74"/>
  <c r="T1237" i="74"/>
  <c r="T1285" i="74"/>
  <c r="P1285" i="74"/>
  <c r="S1300" i="74"/>
  <c r="P1300" i="74"/>
  <c r="S1332" i="74"/>
  <c r="O1332" i="74"/>
  <c r="S1364" i="74"/>
  <c r="R1364" i="74"/>
  <c r="S1396" i="74"/>
  <c r="T1396" i="74"/>
  <c r="Q1396" i="74"/>
  <c r="R1531" i="74"/>
  <c r="P1531" i="74"/>
  <c r="P1741" i="74"/>
  <c r="O1741" i="74"/>
  <c r="Q1181" i="74"/>
  <c r="R1181" i="74"/>
  <c r="R1198" i="74"/>
  <c r="P1198" i="74"/>
  <c r="R1214" i="74"/>
  <c r="P1214" i="74"/>
  <c r="T1806" i="74"/>
  <c r="T1714" i="74"/>
  <c r="S1697" i="74"/>
  <c r="T1691" i="74"/>
  <c r="P1742" i="74"/>
  <c r="T1722" i="74"/>
  <c r="S1624" i="74"/>
  <c r="T1730" i="74"/>
  <c r="P1626" i="74"/>
  <c r="S1487" i="74"/>
  <c r="S1423" i="74"/>
  <c r="Q1569" i="74"/>
  <c r="S1469" i="74"/>
  <c r="P1513" i="74"/>
  <c r="R1481" i="74"/>
  <c r="R1741" i="74"/>
  <c r="Q1525" i="74"/>
  <c r="Q1483" i="74"/>
  <c r="R1340" i="74"/>
  <c r="O1334" i="74"/>
  <c r="R1285" i="74"/>
  <c r="Q1277" i="74"/>
  <c r="R1269" i="74"/>
  <c r="R1253" i="74"/>
  <c r="R1288" i="74"/>
  <c r="O1272" i="74"/>
  <c r="T1240" i="74"/>
  <c r="R1224" i="74"/>
  <c r="T1214" i="74"/>
  <c r="T1198" i="74"/>
  <c r="O1181" i="74"/>
  <c r="Q1177" i="74"/>
  <c r="Q1165" i="74"/>
  <c r="O1145" i="74"/>
  <c r="R1396" i="74"/>
  <c r="T1364" i="74"/>
  <c r="R1332" i="74"/>
  <c r="T1300" i="74"/>
  <c r="P1221" i="74"/>
  <c r="S1214" i="74"/>
  <c r="Q1198" i="74"/>
  <c r="O1262" i="74"/>
  <c r="T1230" i="74"/>
  <c r="R1219" i="74"/>
  <c r="R1203" i="74"/>
  <c r="O1154" i="74"/>
  <c r="S1124" i="74"/>
  <c r="T1010" i="74"/>
  <c r="T994" i="74"/>
  <c r="T954" i="74"/>
  <c r="P938" i="74"/>
  <c r="S2664" i="74"/>
  <c r="P2740" i="74"/>
  <c r="Q2708" i="74"/>
  <c r="P2632" i="74"/>
  <c r="S2719" i="74"/>
  <c r="S2618" i="74"/>
  <c r="O2582" i="74"/>
  <c r="S2558" i="74"/>
  <c r="O2612" i="74"/>
  <c r="T2546" i="74"/>
  <c r="O2528" i="74"/>
  <c r="T2492" i="74"/>
  <c r="S2480" i="74"/>
  <c r="T2294" i="74"/>
  <c r="P2266" i="74"/>
  <c r="S2607" i="74"/>
  <c r="Q2360" i="74"/>
  <c r="O2102" i="74"/>
  <c r="T1874" i="74"/>
  <c r="P1479" i="74"/>
  <c r="T1479" i="74"/>
  <c r="T1614" i="74"/>
  <c r="P1614" i="74"/>
  <c r="T1583" i="74"/>
  <c r="Q1583" i="74"/>
  <c r="P1799" i="74"/>
  <c r="P1783" i="74"/>
  <c r="P1775" i="74"/>
  <c r="R1791" i="74"/>
  <c r="O1745" i="74"/>
  <c r="Q1737" i="74"/>
  <c r="P1638" i="74"/>
  <c r="P1453" i="74"/>
  <c r="Q1275" i="74"/>
  <c r="R1275" i="74"/>
  <c r="T1402" i="74"/>
  <c r="O1402" i="74"/>
  <c r="S1132" i="74"/>
  <c r="P1132" i="74"/>
  <c r="R1164" i="74"/>
  <c r="O1164" i="74"/>
  <c r="R1249" i="74"/>
  <c r="Q1249" i="74"/>
  <c r="S1104" i="74"/>
  <c r="O1104" i="74"/>
  <c r="S1252" i="74"/>
  <c r="P1252" i="74"/>
  <c r="T1298" i="74"/>
  <c r="P1298" i="74"/>
  <c r="O1298" i="74"/>
  <c r="Q1316" i="74"/>
  <c r="O1316" i="74"/>
  <c r="S1207" i="74"/>
  <c r="R1207" i="74"/>
  <c r="T1212" i="74"/>
  <c r="O1212" i="74"/>
  <c r="P1523" i="74"/>
  <c r="T1523" i="74"/>
  <c r="S1595" i="74"/>
  <c r="Q1595" i="74"/>
  <c r="P1595" i="74"/>
  <c r="T1685" i="74"/>
  <c r="S1685" i="74"/>
  <c r="O1473" i="74"/>
  <c r="Q1473" i="74"/>
  <c r="T1473" i="74"/>
  <c r="S1473" i="74"/>
  <c r="S1767" i="74"/>
  <c r="O1759" i="74"/>
  <c r="T1716" i="74"/>
  <c r="S1694" i="74"/>
  <c r="T1689" i="74"/>
  <c r="O1734" i="74"/>
  <c r="O1726" i="74"/>
  <c r="Q1765" i="74"/>
  <c r="T1765" i="74"/>
  <c r="P1738" i="74"/>
  <c r="P1672" i="74"/>
  <c r="T1752" i="74"/>
  <c r="Q1724" i="74"/>
  <c r="Q1684" i="74"/>
  <c r="Q1599" i="74"/>
  <c r="S1471" i="74"/>
  <c r="P1447" i="74"/>
  <c r="P1685" i="74"/>
  <c r="P1545" i="74"/>
  <c r="P1445" i="74"/>
  <c r="Q1618" i="74"/>
  <c r="R1744" i="74"/>
  <c r="R1523" i="74"/>
  <c r="P1380" i="74"/>
  <c r="R1310" i="74"/>
  <c r="R1473" i="74"/>
  <c r="P1249" i="74"/>
  <c r="R1223" i="74"/>
  <c r="Q1162" i="74"/>
  <c r="T1433" i="74"/>
  <c r="S1433" i="74"/>
  <c r="T1904" i="74"/>
  <c r="P1904" i="74"/>
  <c r="P2054" i="74"/>
  <c r="T2054" i="74"/>
  <c r="T2074" i="74"/>
  <c r="O2074" i="74"/>
  <c r="O2138" i="74"/>
  <c r="T2138" i="74"/>
  <c r="O2162" i="74"/>
  <c r="R2162" i="74"/>
  <c r="P2306" i="74"/>
  <c r="T2306" i="74"/>
  <c r="T2350" i="74"/>
  <c r="P2350" i="74"/>
  <c r="O2555" i="74"/>
  <c r="R2555" i="74"/>
  <c r="S2538" i="74"/>
  <c r="T2538" i="74"/>
  <c r="T2656" i="74"/>
  <c r="S2656" i="74"/>
  <c r="T2700" i="74"/>
  <c r="S2700" i="74"/>
  <c r="S1403" i="74"/>
  <c r="P1406" i="74"/>
  <c r="Q1406" i="74"/>
  <c r="P1529" i="74"/>
  <c r="T1529" i="74"/>
  <c r="O1628" i="74"/>
  <c r="Q1628" i="74"/>
  <c r="S1485" i="74"/>
  <c r="T1485" i="74"/>
  <c r="Q1718" i="74"/>
  <c r="R1710" i="74"/>
  <c r="S1547" i="74"/>
  <c r="P1547" i="74"/>
  <c r="R1163" i="74"/>
  <c r="Q1163" i="74"/>
  <c r="R1171" i="74"/>
  <c r="S1171" i="74"/>
  <c r="T1324" i="74"/>
  <c r="R1324" i="74"/>
  <c r="Q1167" i="74"/>
  <c r="S1167" i="74"/>
  <c r="S1236" i="74"/>
  <c r="R1236" i="74"/>
  <c r="Q1348" i="74"/>
  <c r="R1348" i="74"/>
  <c r="T1362" i="74"/>
  <c r="P1362" i="74"/>
  <c r="O1362" i="74"/>
  <c r="T1394" i="74"/>
  <c r="P1394" i="74"/>
  <c r="Q1412" i="74"/>
  <c r="R1412" i="74"/>
  <c r="P1437" i="74"/>
  <c r="S1437" i="74"/>
  <c r="O1650" i="74"/>
  <c r="S1650" i="74"/>
  <c r="O1144" i="74"/>
  <c r="S1144" i="74"/>
  <c r="R1144" i="74"/>
  <c r="S1191" i="74"/>
  <c r="O1191" i="74"/>
  <c r="Q1239" i="74"/>
  <c r="T1239" i="74"/>
  <c r="Q1287" i="74"/>
  <c r="R1287" i="74"/>
  <c r="T1287" i="74"/>
  <c r="O1549" i="74"/>
  <c r="S1549" i="74"/>
  <c r="R1676" i="74"/>
  <c r="O1676" i="74"/>
  <c r="O1728" i="74"/>
  <c r="T1728" i="74"/>
  <c r="S1571" i="74"/>
  <c r="Q1571" i="74"/>
  <c r="P1630" i="74"/>
  <c r="S1630" i="74"/>
  <c r="P1747" i="74"/>
  <c r="S1747" i="74"/>
  <c r="Q1747" i="74"/>
  <c r="T1573" i="74"/>
  <c r="O1573" i="74"/>
  <c r="P1573" i="74"/>
  <c r="S1322" i="74"/>
  <c r="O1322" i="74"/>
  <c r="P1156" i="74"/>
  <c r="S1156" i="74"/>
  <c r="O1156" i="74"/>
  <c r="P1231" i="74"/>
  <c r="T1231" i="74"/>
  <c r="S1414" i="74"/>
  <c r="O1414" i="74"/>
  <c r="O1459" i="74"/>
  <c r="T1459" i="74"/>
  <c r="S1459" i="74"/>
  <c r="O1246" i="74"/>
  <c r="R1246" i="74"/>
  <c r="M143" i="53"/>
  <c r="M160" i="53"/>
  <c r="M142" i="53"/>
  <c r="M154" i="53"/>
  <c r="P1813" i="74"/>
  <c r="R1807" i="74"/>
  <c r="Q1743" i="74"/>
  <c r="Q1735" i="74"/>
  <c r="S1700" i="74"/>
  <c r="S1693" i="74"/>
  <c r="Q1734" i="74"/>
  <c r="P1726" i="74"/>
  <c r="P1664" i="74"/>
  <c r="T1680" i="74"/>
  <c r="S1662" i="74"/>
  <c r="Q1551" i="74"/>
  <c r="T1471" i="74"/>
  <c r="R1685" i="74"/>
  <c r="T1628" i="74"/>
  <c r="P1509" i="74"/>
  <c r="T1437" i="74"/>
  <c r="P1676" i="74"/>
  <c r="T1322" i="74"/>
  <c r="T1650" i="74"/>
  <c r="P1618" i="74"/>
  <c r="O1579" i="74"/>
  <c r="S1412" i="74"/>
  <c r="S1348" i="74"/>
  <c r="R1573" i="74"/>
  <c r="Q1459" i="74"/>
  <c r="O1595" i="74"/>
  <c r="P1473" i="74"/>
  <c r="T1414" i="74"/>
  <c r="S1302" i="74"/>
  <c r="S1183" i="74"/>
  <c r="O1094" i="74"/>
  <c r="T2012" i="74"/>
  <c r="P1723" i="74"/>
  <c r="Q1723" i="74"/>
  <c r="R1248" i="74"/>
  <c r="T1248" i="74"/>
  <c r="S1248" i="74"/>
  <c r="O1190" i="74"/>
  <c r="S1190" i="74"/>
  <c r="S1140" i="74"/>
  <c r="P1140" i="74"/>
  <c r="O2158" i="74"/>
  <c r="S2158" i="74"/>
  <c r="S1418" i="74"/>
  <c r="T1418" i="74"/>
  <c r="P1274" i="74"/>
  <c r="S1274" i="74"/>
  <c r="R1274" i="74"/>
  <c r="Q1213" i="74"/>
  <c r="T1213" i="74"/>
  <c r="P1213" i="74"/>
  <c r="O1197" i="74"/>
  <c r="R1197" i="74"/>
  <c r="S1197" i="74"/>
  <c r="P1197" i="74"/>
  <c r="S1166" i="74"/>
  <c r="O1166" i="74"/>
  <c r="R1166" i="74"/>
  <c r="T1098" i="74"/>
  <c r="S1098" i="74"/>
  <c r="O1370" i="74"/>
  <c r="P1370" i="74"/>
  <c r="P1398" i="74"/>
  <c r="T1398" i="74"/>
  <c r="Q1398" i="74"/>
  <c r="O1398" i="74"/>
  <c r="R1420" i="74"/>
  <c r="S1420" i="74"/>
  <c r="T1717" i="74"/>
  <c r="R1717" i="74"/>
  <c r="P1752" i="74"/>
  <c r="R1752" i="74"/>
  <c r="O1186" i="74"/>
  <c r="R1186" i="74"/>
  <c r="T1247" i="74"/>
  <c r="R1247" i="74"/>
  <c r="P1279" i="74"/>
  <c r="R1279" i="74"/>
  <c r="T1279" i="74"/>
  <c r="T1312" i="74"/>
  <c r="S1312" i="74"/>
  <c r="T1344" i="74"/>
  <c r="S1344" i="74"/>
  <c r="S1376" i="74"/>
  <c r="T1376" i="74"/>
  <c r="S1408" i="74"/>
  <c r="T1408" i="74"/>
  <c r="R1644" i="74"/>
  <c r="Q1644" i="74"/>
  <c r="T1644" i="74"/>
  <c r="S1644" i="74"/>
  <c r="T942" i="74"/>
  <c r="P942" i="74"/>
  <c r="P966" i="74"/>
  <c r="T966" i="74"/>
  <c r="T974" i="74"/>
  <c r="P974" i="74"/>
  <c r="P1030" i="74"/>
  <c r="T1030" i="74"/>
  <c r="P1054" i="74"/>
  <c r="T1054" i="74"/>
  <c r="T1062" i="74"/>
  <c r="P1062" i="74"/>
  <c r="T1235" i="74"/>
  <c r="P1235" i="74"/>
  <c r="Q1235" i="74"/>
  <c r="T1251" i="74"/>
  <c r="Q1251" i="74"/>
  <c r="R1251" i="74"/>
  <c r="P1267" i="74"/>
  <c r="Q1267" i="74"/>
  <c r="R1267" i="74"/>
  <c r="P1283" i="74"/>
  <c r="R1283" i="74"/>
  <c r="S1314" i="74"/>
  <c r="T1314" i="74"/>
  <c r="O1346" i="74"/>
  <c r="P1346" i="74"/>
  <c r="O1378" i="74"/>
  <c r="P1378" i="74"/>
  <c r="S1410" i="74"/>
  <c r="T1410" i="74"/>
  <c r="R1435" i="74"/>
  <c r="T1435" i="74"/>
  <c r="O1517" i="74"/>
  <c r="S1517" i="74"/>
  <c r="T1517" i="74"/>
  <c r="O1589" i="74"/>
  <c r="Q1589" i="74"/>
  <c r="R1589" i="74"/>
  <c r="P1589" i="74"/>
  <c r="O1188" i="74"/>
  <c r="R1188" i="74"/>
  <c r="T1195" i="74"/>
  <c r="R1195" i="74"/>
  <c r="S1200" i="74"/>
  <c r="R1200" i="74"/>
  <c r="P1206" i="74"/>
  <c r="T1206" i="74"/>
  <c r="O1206" i="74"/>
  <c r="T1211" i="74"/>
  <c r="R1211" i="74"/>
  <c r="P1216" i="74"/>
  <c r="S1216" i="74"/>
  <c r="S1222" i="74"/>
  <c r="Q1222" i="74"/>
  <c r="R1238" i="74"/>
  <c r="S1238" i="74"/>
  <c r="P1254" i="74"/>
  <c r="S1254" i="74"/>
  <c r="P1270" i="74"/>
  <c r="S1270" i="74"/>
  <c r="S1286" i="74"/>
  <c r="P1286" i="74"/>
  <c r="O1310" i="74"/>
  <c r="P1310" i="74"/>
  <c r="Q1310" i="74"/>
  <c r="O1342" i="74"/>
  <c r="P1342" i="74"/>
  <c r="Q1342" i="74"/>
  <c r="S1374" i="74"/>
  <c r="T1374" i="74"/>
  <c r="R1374" i="74"/>
  <c r="S1406" i="74"/>
  <c r="T1406" i="74"/>
  <c r="R1406" i="74"/>
  <c r="P1441" i="74"/>
  <c r="R1441" i="74"/>
  <c r="O1668" i="74"/>
  <c r="T1668" i="74"/>
  <c r="S1563" i="74"/>
  <c r="P1563" i="74"/>
  <c r="Q1563" i="74"/>
  <c r="O1563" i="74"/>
  <c r="S1579" i="74"/>
  <c r="T1579" i="74"/>
  <c r="R1579" i="74"/>
  <c r="S1755" i="74"/>
  <c r="T1755" i="74"/>
  <c r="S1771" i="74"/>
  <c r="R1771" i="74"/>
  <c r="O1771" i="74"/>
  <c r="P1771" i="74"/>
  <c r="Q1505" i="74"/>
  <c r="R1505" i="74"/>
  <c r="O1597" i="74"/>
  <c r="S1597" i="74"/>
  <c r="R1612" i="74"/>
  <c r="O1612" i="74"/>
  <c r="P1612" i="74"/>
  <c r="Q1744" i="74"/>
  <c r="S1744" i="74"/>
  <c r="T1744" i="74"/>
  <c r="R1759" i="74"/>
  <c r="Q1759" i="74"/>
  <c r="P1759" i="74"/>
  <c r="S1723" i="74"/>
  <c r="O1716" i="74"/>
  <c r="T1699" i="74"/>
  <c r="O1693" i="74"/>
  <c r="O1758" i="74"/>
  <c r="S1745" i="74"/>
  <c r="P1737" i="74"/>
  <c r="T1734" i="74"/>
  <c r="Q1722" i="74"/>
  <c r="R1688" i="74"/>
  <c r="O1755" i="74"/>
  <c r="P1717" i="74"/>
  <c r="S1672" i="74"/>
  <c r="S1656" i="74"/>
  <c r="O1752" i="74"/>
  <c r="R1680" i="74"/>
  <c r="S1614" i="74"/>
  <c r="S1479" i="74"/>
  <c r="P1682" i="74"/>
  <c r="Q1545" i="74"/>
  <c r="Q1529" i="74"/>
  <c r="S1501" i="74"/>
  <c r="O1644" i="74"/>
  <c r="T1612" i="74"/>
  <c r="R1517" i="74"/>
  <c r="O1410" i="74"/>
  <c r="T1378" i="74"/>
  <c r="T1346" i="74"/>
  <c r="O1314" i="74"/>
  <c r="T1589" i="74"/>
  <c r="P1376" i="74"/>
  <c r="P1344" i="74"/>
  <c r="P1374" i="74"/>
  <c r="R1342" i="74"/>
  <c r="R1398" i="74"/>
  <c r="T1283" i="74"/>
  <c r="P1247" i="74"/>
  <c r="Q1771" i="74"/>
  <c r="T1597" i="74"/>
  <c r="R1270" i="74"/>
  <c r="S1213" i="74"/>
  <c r="P1200" i="74"/>
  <c r="O1435" i="74"/>
  <c r="T1197" i="74"/>
  <c r="Q1166" i="74"/>
  <c r="P934" i="74"/>
  <c r="R1260" i="74"/>
  <c r="R2623" i="74"/>
  <c r="P1758" i="74"/>
  <c r="T1501" i="74"/>
  <c r="Q1248" i="74"/>
  <c r="O1382" i="74"/>
  <c r="S1382" i="74"/>
  <c r="T1318" i="74"/>
  <c r="O1318" i="74"/>
  <c r="O1278" i="74"/>
  <c r="S1278" i="74"/>
  <c r="R1172" i="74"/>
  <c r="O1172" i="74"/>
  <c r="T1898" i="74"/>
  <c r="P1898" i="74"/>
  <c r="T1946" i="74"/>
  <c r="P1946" i="74"/>
  <c r="T1978" i="74"/>
  <c r="P1978" i="74"/>
  <c r="P2366" i="74"/>
  <c r="T2366" i="74"/>
  <c r="P2022" i="74"/>
  <c r="T2022" i="74"/>
  <c r="P2038" i="74"/>
  <c r="T2038" i="74"/>
  <c r="O2498" i="74"/>
  <c r="S2498" i="74"/>
  <c r="P2180" i="74"/>
  <c r="T2180" i="74"/>
  <c r="T2188" i="74"/>
  <c r="P2188" i="74"/>
  <c r="T2204" i="74"/>
  <c r="P2204" i="74"/>
  <c r="P2244" i="74"/>
  <c r="T2244" i="74"/>
  <c r="P2416" i="74"/>
  <c r="R2416" i="74"/>
  <c r="T2678" i="74"/>
  <c r="O2678" i="74"/>
  <c r="O2078" i="74"/>
  <c r="T2078" i="74"/>
  <c r="P2434" i="74"/>
  <c r="S2434" i="74"/>
  <c r="O2464" i="74"/>
  <c r="T2464" i="74"/>
  <c r="R2412" i="74"/>
  <c r="T2412" i="74"/>
  <c r="P2634" i="74"/>
  <c r="R2634" i="74"/>
  <c r="T2563" i="74"/>
  <c r="Q2563" i="74"/>
  <c r="S2574" i="74"/>
  <c r="R2574" i="74"/>
  <c r="T2650" i="74"/>
  <c r="R2650" i="74"/>
  <c r="T2542" i="74"/>
  <c r="O2542" i="74"/>
  <c r="S2573" i="74"/>
  <c r="O2573" i="74"/>
  <c r="P2644" i="74"/>
  <c r="S2644" i="74"/>
  <c r="S2599" i="74"/>
  <c r="O2599" i="74"/>
  <c r="P2660" i="74"/>
  <c r="T2660" i="74"/>
  <c r="P2710" i="74"/>
  <c r="O2710" i="74"/>
  <c r="P2684" i="74"/>
  <c r="S2684" i="74"/>
  <c r="O2738" i="74"/>
  <c r="P2738" i="74"/>
  <c r="S1759" i="74"/>
  <c r="O1718" i="74"/>
  <c r="P1745" i="74"/>
  <c r="S1737" i="74"/>
  <c r="O1722" i="74"/>
  <c r="P1755" i="74"/>
  <c r="S1717" i="74"/>
  <c r="Q1752" i="74"/>
  <c r="S1638" i="74"/>
  <c r="P1583" i="74"/>
  <c r="T1495" i="74"/>
  <c r="S1447" i="74"/>
  <c r="P1423" i="74"/>
  <c r="Q1682" i="74"/>
  <c r="P1628" i="74"/>
  <c r="P1485" i="74"/>
  <c r="T1453" i="74"/>
  <c r="S1612" i="74"/>
  <c r="Q1517" i="74"/>
  <c r="O1418" i="74"/>
  <c r="T1370" i="74"/>
  <c r="P1579" i="74"/>
  <c r="P1408" i="74"/>
  <c r="P1312" i="74"/>
  <c r="O1744" i="74"/>
  <c r="T1563" i="74"/>
  <c r="O1406" i="74"/>
  <c r="Q1374" i="74"/>
  <c r="T1342" i="74"/>
  <c r="S1310" i="74"/>
  <c r="Q1382" i="74"/>
  <c r="Q1279" i="74"/>
  <c r="T1267" i="74"/>
  <c r="R1190" i="74"/>
  <c r="P1505" i="74"/>
  <c r="Q1441" i="74"/>
  <c r="P1238" i="74"/>
  <c r="O1213" i="74"/>
  <c r="Q1178" i="74"/>
  <c r="Q1146" i="74"/>
  <c r="R1228" i="74"/>
  <c r="T2196" i="74"/>
  <c r="T1896" i="74"/>
  <c r="P1896" i="74"/>
  <c r="T2098" i="74"/>
  <c r="O2098" i="74"/>
  <c r="T2154" i="74"/>
  <c r="O2154" i="74"/>
  <c r="P2354" i="74"/>
  <c r="S2354" i="74"/>
  <c r="T2354" i="74"/>
  <c r="T2108" i="74"/>
  <c r="P2108" i="74"/>
  <c r="T2128" i="74"/>
  <c r="S2128" i="74"/>
  <c r="S2140" i="74"/>
  <c r="P2140" i="74"/>
  <c r="S2160" i="74"/>
  <c r="T2160" i="74"/>
  <c r="P2342" i="74"/>
  <c r="T2342" i="74"/>
  <c r="P2270" i="74"/>
  <c r="T2270" i="74"/>
  <c r="T2324" i="74"/>
  <c r="P2324" i="74"/>
  <c r="P2418" i="74"/>
  <c r="S2418" i="74"/>
  <c r="S2462" i="74"/>
  <c r="P2462" i="74"/>
  <c r="O2584" i="74"/>
  <c r="S2584" i="74"/>
  <c r="O2380" i="74"/>
  <c r="P2380" i="74"/>
  <c r="P2468" i="74"/>
  <c r="T2468" i="74"/>
  <c r="O2486" i="74"/>
  <c r="T2486" i="74"/>
  <c r="S2486" i="74"/>
  <c r="Q2579" i="74"/>
  <c r="O2579" i="74"/>
  <c r="S2589" i="74"/>
  <c r="Q2589" i="74"/>
  <c r="S2605" i="74"/>
  <c r="R2605" i="74"/>
  <c r="P2610" i="74"/>
  <c r="S2610" i="74"/>
  <c r="S2615" i="74"/>
  <c r="R2615" i="74"/>
  <c r="P2620" i="74"/>
  <c r="R2620" i="74"/>
  <c r="T2674" i="74"/>
  <c r="R2674" i="74"/>
  <c r="P2704" i="74"/>
  <c r="Q2704" i="74"/>
  <c r="T2750" i="74"/>
  <c r="S2750" i="74"/>
  <c r="P2750" i="74"/>
  <c r="O2720" i="74"/>
  <c r="Q2720" i="74"/>
  <c r="P2720" i="74"/>
  <c r="O2724" i="74"/>
  <c r="P2724" i="74"/>
  <c r="T2744" i="74"/>
  <c r="O2744" i="74"/>
  <c r="S1114" i="74"/>
  <c r="O1114" i="74"/>
  <c r="P1126" i="74"/>
  <c r="O1126" i="74"/>
  <c r="Q1243" i="74"/>
  <c r="T1243" i="74"/>
  <c r="O1302" i="74"/>
  <c r="R1302" i="74"/>
  <c r="T1189" i="74"/>
  <c r="S1189" i="74"/>
  <c r="R1281" i="74"/>
  <c r="P1281" i="74"/>
  <c r="S1088" i="74"/>
  <c r="O1088" i="74"/>
  <c r="S1151" i="74"/>
  <c r="Q1151" i="74"/>
  <c r="O1236" i="74"/>
  <c r="P1236" i="74"/>
  <c r="O1252" i="74"/>
  <c r="R1252" i="74"/>
  <c r="O1268" i="74"/>
  <c r="P1268" i="74"/>
  <c r="O1284" i="74"/>
  <c r="P1284" i="74"/>
  <c r="R1284" i="74"/>
  <c r="O1128" i="74"/>
  <c r="P1128" i="74"/>
  <c r="O1160" i="74"/>
  <c r="S1160" i="74"/>
  <c r="T1196" i="74"/>
  <c r="Q1196" i="74"/>
  <c r="Q1255" i="74"/>
  <c r="T1255" i="74"/>
  <c r="Q1271" i="74"/>
  <c r="T1271" i="74"/>
  <c r="O1499" i="74"/>
  <c r="T1499" i="74"/>
  <c r="Q1499" i="74"/>
  <c r="P1757" i="74"/>
  <c r="Q1757" i="74"/>
  <c r="R1555" i="74"/>
  <c r="P1555" i="74"/>
  <c r="P2744" i="74"/>
  <c r="S2724" i="74"/>
  <c r="Q2737" i="74"/>
  <c r="O2610" i="74"/>
  <c r="O2620" i="74"/>
  <c r="P2584" i="74"/>
  <c r="T2555" i="74"/>
  <c r="S2342" i="74"/>
  <c r="P2316" i="74"/>
  <c r="P2278" i="74"/>
  <c r="O2615" i="74"/>
  <c r="T2591" i="74"/>
  <c r="P2160" i="74"/>
  <c r="O2468" i="74"/>
  <c r="R2380" i="74"/>
  <c r="S2108" i="74"/>
  <c r="P1928" i="74"/>
  <c r="T2589" i="74"/>
  <c r="T1113" i="74"/>
  <c r="S1113" i="74"/>
  <c r="S1246" i="74"/>
  <c r="P1246" i="74"/>
  <c r="T1986" i="74"/>
  <c r="P1962" i="74"/>
  <c r="P1930" i="74"/>
  <c r="T1906" i="74"/>
  <c r="T1890" i="74"/>
  <c r="T1848" i="74"/>
  <c r="P1824" i="74"/>
  <c r="S2672" i="74"/>
  <c r="T2672" i="74"/>
  <c r="O1723" i="74"/>
  <c r="T1758" i="74"/>
  <c r="R1704" i="74"/>
  <c r="T1487" i="74"/>
  <c r="T1439" i="74"/>
  <c r="P1386" i="74"/>
  <c r="T1392" i="74"/>
  <c r="P1382" i="74"/>
  <c r="S1318" i="74"/>
  <c r="Q1350" i="74"/>
  <c r="S1147" i="74"/>
  <c r="R1280" i="74"/>
  <c r="R1278" i="74"/>
  <c r="P1248" i="74"/>
  <c r="O1150" i="74"/>
  <c r="O1140" i="74"/>
  <c r="S2660" i="74"/>
  <c r="R2754" i="74"/>
  <c r="T2498" i="74"/>
  <c r="T2434" i="74"/>
  <c r="S2394" i="74"/>
  <c r="P2446" i="74"/>
  <c r="P2318" i="74"/>
  <c r="T2246" i="74"/>
  <c r="P2228" i="74"/>
  <c r="P2212" i="74"/>
  <c r="T2172" i="74"/>
  <c r="T2014" i="74"/>
  <c r="P1998" i="74"/>
  <c r="P1954" i="74"/>
  <c r="T1882" i="74"/>
  <c r="T1840" i="74"/>
  <c r="R1356" i="74"/>
  <c r="T1356" i="74"/>
  <c r="T970" i="74"/>
  <c r="P970" i="74"/>
  <c r="T1018" i="74"/>
  <c r="P1018" i="74"/>
  <c r="O1076" i="74"/>
  <c r="T1076" i="74"/>
  <c r="R1701" i="74"/>
  <c r="T2402" i="74"/>
  <c r="S2402" i="74"/>
  <c r="O2384" i="74"/>
  <c r="T2384" i="74"/>
  <c r="S2340" i="74"/>
  <c r="R2340" i="74"/>
  <c r="Q2340" i="74"/>
  <c r="T2340" i="74"/>
  <c r="O2416" i="74"/>
  <c r="T2416" i="74"/>
  <c r="T2120" i="74"/>
  <c r="S2120" i="74"/>
  <c r="T2450" i="74"/>
  <c r="S2450" i="74"/>
  <c r="Q2636" i="74"/>
  <c r="T2636" i="74"/>
  <c r="R2352" i="74"/>
  <c r="P2352" i="74"/>
  <c r="R2364" i="74"/>
  <c r="T2364" i="74"/>
  <c r="S2378" i="74"/>
  <c r="T2378" i="74"/>
  <c r="R2464" i="74"/>
  <c r="P2464" i="74"/>
  <c r="S2552" i="74"/>
  <c r="R2552" i="74"/>
  <c r="P2412" i="74"/>
  <c r="O2412" i="74"/>
  <c r="S2518" i="74"/>
  <c r="T2518" i="74"/>
  <c r="R2556" i="74"/>
  <c r="O2556" i="74"/>
  <c r="S2563" i="74"/>
  <c r="R2563" i="74"/>
  <c r="O2563" i="74"/>
  <c r="S2569" i="74"/>
  <c r="Q2569" i="74"/>
  <c r="P2569" i="74"/>
  <c r="T2569" i="74"/>
  <c r="O2574" i="74"/>
  <c r="P2574" i="74"/>
  <c r="S2650" i="74"/>
  <c r="O2650" i="74"/>
  <c r="P2650" i="74"/>
  <c r="Q2573" i="74"/>
  <c r="P2573" i="74"/>
  <c r="T2573" i="74"/>
  <c r="T2599" i="74"/>
  <c r="Q2599" i="74"/>
  <c r="P2599" i="74"/>
  <c r="R2606" i="74"/>
  <c r="S2606" i="74"/>
  <c r="Q2623" i="74"/>
  <c r="P2623" i="74"/>
  <c r="T2623" i="74"/>
  <c r="S2668" i="74"/>
  <c r="T2668" i="74"/>
  <c r="S2710" i="74"/>
  <c r="T2710" i="74"/>
  <c r="R2710" i="74"/>
  <c r="S2715" i="74"/>
  <c r="P2715" i="74"/>
  <c r="Q2702" i="74"/>
  <c r="O2702" i="74"/>
  <c r="O2728" i="74"/>
  <c r="P2728" i="74"/>
  <c r="O2732" i="74"/>
  <c r="P2732" i="74"/>
  <c r="Q2738" i="74"/>
  <c r="S2738" i="74"/>
  <c r="S1425" i="74"/>
  <c r="O1425" i="74"/>
  <c r="O1701" i="74"/>
  <c r="Q1425" i="74"/>
  <c r="T1328" i="74"/>
  <c r="R1382" i="74"/>
  <c r="Q1318" i="74"/>
  <c r="P1291" i="74"/>
  <c r="P1350" i="74"/>
  <c r="S1172" i="74"/>
  <c r="P1278" i="74"/>
  <c r="O1248" i="74"/>
  <c r="S2732" i="74"/>
  <c r="T2684" i="74"/>
  <c r="T2644" i="74"/>
  <c r="O2715" i="74"/>
  <c r="T2634" i="74"/>
  <c r="Q2650" i="74"/>
  <c r="P2580" i="74"/>
  <c r="O2552" i="74"/>
  <c r="T2506" i="74"/>
  <c r="P2450" i="74"/>
  <c r="P2378" i="74"/>
  <c r="O2569" i="74"/>
  <c r="S2366" i="74"/>
  <c r="T2310" i="74"/>
  <c r="P2254" i="74"/>
  <c r="T2236" i="74"/>
  <c r="T2220" i="74"/>
  <c r="O2623" i="74"/>
  <c r="R2599" i="74"/>
  <c r="P2384" i="74"/>
  <c r="O2352" i="74"/>
  <c r="P2340" i="74"/>
  <c r="T2030" i="74"/>
  <c r="T1992" i="74"/>
  <c r="P1970" i="74"/>
  <c r="P1938" i="74"/>
  <c r="T1914" i="74"/>
  <c r="T1866" i="74"/>
  <c r="P1832" i="74"/>
  <c r="R2573" i="74"/>
  <c r="R1328" i="74"/>
  <c r="O1291" i="74"/>
  <c r="Q1274" i="74"/>
  <c r="O1274" i="74"/>
  <c r="T1274" i="74"/>
  <c r="Q1292" i="74"/>
  <c r="T1292" i="74"/>
  <c r="P982" i="74"/>
  <c r="T982" i="74"/>
  <c r="P990" i="74"/>
  <c r="T990" i="74"/>
  <c r="T998" i="74"/>
  <c r="P998" i="74"/>
  <c r="P1006" i="74"/>
  <c r="T1006" i="74"/>
  <c r="T1046" i="74"/>
  <c r="P1046" i="74"/>
  <c r="T1070" i="74"/>
  <c r="P1070" i="74"/>
  <c r="Q1182" i="74"/>
  <c r="O1182" i="74"/>
  <c r="M153" i="53"/>
  <c r="M145" i="53"/>
  <c r="M137" i="53"/>
  <c r="M158" i="53"/>
  <c r="M138" i="53"/>
  <c r="M136" i="53"/>
  <c r="M140" i="53"/>
  <c r="M163" i="53"/>
  <c r="M157" i="53"/>
  <c r="M149" i="53"/>
  <c r="M141" i="53"/>
  <c r="M133" i="53"/>
  <c r="M162" i="53"/>
  <c r="M132" i="53"/>
  <c r="M130" i="53"/>
  <c r="M150" i="53"/>
  <c r="M159" i="53"/>
  <c r="P1958" i="74"/>
  <c r="T1958" i="74"/>
  <c r="T1966" i="74"/>
  <c r="P1966" i="74"/>
  <c r="P2034" i="74"/>
  <c r="T2034" i="74"/>
  <c r="P2192" i="74"/>
  <c r="T2192" i="74"/>
  <c r="T2200" i="74"/>
  <c r="P2200" i="74"/>
  <c r="P2208" i="74"/>
  <c r="T2208" i="74"/>
  <c r="T2216" i="74"/>
  <c r="P2216" i="74"/>
  <c r="O2576" i="74"/>
  <c r="P2576" i="74"/>
  <c r="T2476" i="74"/>
  <c r="O2476" i="74"/>
  <c r="P2628" i="74"/>
  <c r="R2628" i="74"/>
  <c r="Q2609" i="74"/>
  <c r="P2609" i="74"/>
  <c r="T2756" i="74"/>
  <c r="R2756" i="74"/>
  <c r="O1158" i="74"/>
  <c r="S1158" i="74"/>
  <c r="Q1158" i="74"/>
  <c r="O1228" i="74"/>
  <c r="T1228" i="74"/>
  <c r="Q1228" i="74"/>
  <c r="S1228" i="74"/>
  <c r="O1260" i="74"/>
  <c r="T1260" i="74"/>
  <c r="S1260" i="74"/>
  <c r="Q1260" i="74"/>
  <c r="S1292" i="74"/>
  <c r="R1292" i="74"/>
  <c r="P1292" i="74"/>
  <c r="P1420" i="74"/>
  <c r="Q1420" i="74"/>
  <c r="T1420" i="74"/>
  <c r="O1420" i="74"/>
  <c r="O1129" i="74"/>
  <c r="Q1129" i="74"/>
  <c r="R1161" i="74"/>
  <c r="Q1161" i="74"/>
  <c r="T950" i="74"/>
  <c r="P950" i="74"/>
  <c r="P958" i="74"/>
  <c r="T958" i="74"/>
  <c r="T1014" i="74"/>
  <c r="P1014" i="74"/>
  <c r="P1022" i="74"/>
  <c r="T1022" i="74"/>
  <c r="T1038" i="74"/>
  <c r="P1038" i="74"/>
  <c r="T1084" i="74"/>
  <c r="S1084" i="74"/>
  <c r="T1100" i="74"/>
  <c r="S1100" i="74"/>
  <c r="S1116" i="74"/>
  <c r="O1116" i="74"/>
  <c r="O1130" i="74"/>
  <c r="S1130" i="74"/>
  <c r="O1146" i="74"/>
  <c r="R1146" i="74"/>
  <c r="O1162" i="74"/>
  <c r="R1162" i="74"/>
  <c r="S1178" i="74"/>
  <c r="R1178" i="74"/>
  <c r="Q1435" i="74"/>
  <c r="S1435" i="74"/>
  <c r="P1435" i="74"/>
  <c r="O1141" i="74"/>
  <c r="R1141" i="74"/>
  <c r="O1157" i="74"/>
  <c r="Q1157" i="74"/>
  <c r="O1173" i="74"/>
  <c r="Q1173" i="74"/>
  <c r="S1195" i="74"/>
  <c r="O1195" i="74"/>
  <c r="P1195" i="74"/>
  <c r="Q1195" i="74"/>
  <c r="T1200" i="74"/>
  <c r="Q1200" i="74"/>
  <c r="O1200" i="74"/>
  <c r="Q1206" i="74"/>
  <c r="R1206" i="74"/>
  <c r="S1206" i="74"/>
  <c r="S1211" i="74"/>
  <c r="O1211" i="74"/>
  <c r="Q1211" i="74"/>
  <c r="P1211" i="74"/>
  <c r="T1216" i="74"/>
  <c r="Q1216" i="74"/>
  <c r="O1216" i="74"/>
  <c r="O1222" i="74"/>
  <c r="R1222" i="74"/>
  <c r="P1222" i="74"/>
  <c r="T1222" i="74"/>
  <c r="Q1238" i="74"/>
  <c r="O1238" i="74"/>
  <c r="T1238" i="74"/>
  <c r="O1254" i="74"/>
  <c r="T1254" i="74"/>
  <c r="Q1254" i="74"/>
  <c r="Q1270" i="74"/>
  <c r="O1270" i="74"/>
  <c r="T1270" i="74"/>
  <c r="O1286" i="74"/>
  <c r="T1286" i="74"/>
  <c r="Q1286" i="74"/>
  <c r="O1441" i="74"/>
  <c r="T1441" i="74"/>
  <c r="S1441" i="74"/>
  <c r="P1668" i="74"/>
  <c r="R1668" i="74"/>
  <c r="S1668" i="74"/>
  <c r="Q1668" i="74"/>
  <c r="O1505" i="74"/>
  <c r="T1505" i="74"/>
  <c r="S1505" i="74"/>
  <c r="Q1597" i="74"/>
  <c r="R1597" i="74"/>
  <c r="P1597" i="74"/>
  <c r="Q1137" i="74"/>
  <c r="T1137" i="74"/>
  <c r="T2004" i="74"/>
  <c r="P2004" i="74"/>
  <c r="T1872" i="74"/>
  <c r="P1872" i="74"/>
  <c r="T1936" i="74"/>
  <c r="P1936" i="74"/>
  <c r="T1960" i="74"/>
  <c r="P1960" i="74"/>
  <c r="T1968" i="74"/>
  <c r="P1968" i="74"/>
  <c r="R2348" i="74"/>
  <c r="T2348" i="74"/>
  <c r="S2090" i="74"/>
  <c r="O2090" i="74"/>
  <c r="T2076" i="74"/>
  <c r="P2076" i="74"/>
  <c r="S2086" i="74"/>
  <c r="P2086" i="74"/>
  <c r="S2096" i="74"/>
  <c r="P2096" i="74"/>
  <c r="P2118" i="74"/>
  <c r="O2118" i="74"/>
  <c r="S2118" i="74"/>
  <c r="T2150" i="74"/>
  <c r="S2150" i="74"/>
  <c r="T2260" i="74"/>
  <c r="P2260" i="74"/>
  <c r="R2400" i="74"/>
  <c r="T2400" i="74"/>
  <c r="S2440" i="74"/>
  <c r="O2440" i="74"/>
  <c r="Q2440" i="74"/>
  <c r="S2468" i="74"/>
  <c r="R2468" i="74"/>
  <c r="Q2468" i="74"/>
  <c r="S2555" i="74"/>
  <c r="Q2555" i="74"/>
  <c r="P2555" i="74"/>
  <c r="S2579" i="74"/>
  <c r="T2579" i="74"/>
  <c r="O2589" i="74"/>
  <c r="R2589" i="74"/>
  <c r="O2605" i="74"/>
  <c r="P2605" i="74"/>
  <c r="R2591" i="74"/>
  <c r="S2591" i="74"/>
  <c r="Q2615" i="74"/>
  <c r="P2615" i="74"/>
  <c r="O2666" i="74"/>
  <c r="Q2666" i="74"/>
  <c r="T2680" i="74"/>
  <c r="P2680" i="74"/>
  <c r="S2731" i="74"/>
  <c r="P2731" i="74"/>
  <c r="T2040" i="74"/>
  <c r="P2040" i="74"/>
  <c r="T2092" i="74"/>
  <c r="S2092" i="74"/>
  <c r="T2124" i="74"/>
  <c r="S2124" i="74"/>
  <c r="P2124" i="74"/>
  <c r="S2156" i="74"/>
  <c r="P2156" i="74"/>
  <c r="Q2166" i="74"/>
  <c r="S2166" i="74"/>
  <c r="R2376" i="74"/>
  <c r="Q2376" i="74"/>
  <c r="S2553" i="74"/>
  <c r="R2553" i="74"/>
  <c r="O2597" i="74"/>
  <c r="T2597" i="74"/>
  <c r="T2607" i="74"/>
  <c r="R2607" i="74"/>
  <c r="R2662" i="74"/>
  <c r="O2662" i="74"/>
  <c r="R2714" i="74"/>
  <c r="O2714" i="74"/>
  <c r="P2727" i="74"/>
  <c r="S2727" i="74"/>
  <c r="T2740" i="74"/>
  <c r="R2740" i="74"/>
  <c r="Q1770" i="74"/>
  <c r="S1770" i="74"/>
  <c r="O1120" i="74"/>
  <c r="O1218" i="74"/>
  <c r="Q1202" i="74"/>
  <c r="O1670" i="74"/>
  <c r="S1670" i="74"/>
  <c r="T1670" i="74"/>
  <c r="T1185" i="74"/>
  <c r="P1185" i="74"/>
  <c r="Q1185" i="74"/>
  <c r="P1489" i="74"/>
  <c r="Q1489" i="74"/>
  <c r="P1261" i="74"/>
  <c r="Q1261" i="74"/>
  <c r="O1482" i="74"/>
  <c r="T1482" i="74"/>
  <c r="R1482" i="74"/>
  <c r="S1482" i="74"/>
  <c r="Q1482" i="74"/>
  <c r="P1482" i="74"/>
  <c r="P1894" i="74"/>
  <c r="T1820" i="74"/>
  <c r="P2008" i="74"/>
  <c r="T2008" i="74"/>
  <c r="P1862" i="74"/>
  <c r="T1862" i="74"/>
  <c r="T1886" i="74"/>
  <c r="P1886" i="74"/>
  <c r="P1902" i="74"/>
  <c r="T1902" i="74"/>
  <c r="P1910" i="74"/>
  <c r="T1910" i="74"/>
  <c r="T1918" i="74"/>
  <c r="P1918" i="74"/>
  <c r="T1926" i="74"/>
  <c r="P1926" i="74"/>
  <c r="T1934" i="74"/>
  <c r="P1934" i="74"/>
  <c r="P1942" i="74"/>
  <c r="T1942" i="74"/>
  <c r="P1950" i="74"/>
  <c r="T1950" i="74"/>
  <c r="T1974" i="74"/>
  <c r="P1974" i="74"/>
  <c r="P1982" i="74"/>
  <c r="T1982" i="74"/>
  <c r="P1990" i="74"/>
  <c r="T1990" i="74"/>
  <c r="P2006" i="74"/>
  <c r="T2006" i="74"/>
  <c r="P1828" i="74"/>
  <c r="T1828" i="74"/>
  <c r="T1836" i="74"/>
  <c r="P1836" i="74"/>
  <c r="P1844" i="74"/>
  <c r="T1844" i="74"/>
  <c r="T2396" i="74"/>
  <c r="P2396" i="74"/>
  <c r="O2396" i="74"/>
  <c r="P2368" i="74"/>
  <c r="O2368" i="74"/>
  <c r="T2368" i="74"/>
  <c r="P2426" i="74"/>
  <c r="T2426" i="74"/>
  <c r="R2432" i="74"/>
  <c r="T2432" i="74"/>
  <c r="P2432" i="74"/>
  <c r="P2026" i="74"/>
  <c r="T2026" i="74"/>
  <c r="S2510" i="74"/>
  <c r="O2510" i="74"/>
  <c r="T2374" i="74"/>
  <c r="P2374" i="74"/>
  <c r="O2544" i="74"/>
  <c r="S2544" i="74"/>
  <c r="T2176" i="74"/>
  <c r="P2176" i="74"/>
  <c r="P2184" i="74"/>
  <c r="T2184" i="74"/>
  <c r="T2224" i="74"/>
  <c r="P2224" i="74"/>
  <c r="P2232" i="74"/>
  <c r="T2232" i="74"/>
  <c r="P2240" i="74"/>
  <c r="T2240" i="74"/>
  <c r="T2064" i="74"/>
  <c r="P2064" i="74"/>
  <c r="T2116" i="74"/>
  <c r="P2116" i="74"/>
  <c r="T2382" i="74"/>
  <c r="S2382" i="74"/>
  <c r="P2382" i="74"/>
  <c r="T2250" i="74"/>
  <c r="P2250" i="74"/>
  <c r="P2258" i="74"/>
  <c r="T2258" i="74"/>
  <c r="T2286" i="74"/>
  <c r="P2286" i="74"/>
  <c r="P2314" i="74"/>
  <c r="T2314" i="74"/>
  <c r="T2322" i="74"/>
  <c r="P2322" i="74"/>
  <c r="S2410" i="74"/>
  <c r="T2410" i="74"/>
  <c r="S2456" i="74"/>
  <c r="R2456" i="74"/>
  <c r="T2456" i="74"/>
  <c r="O2456" i="74"/>
  <c r="Q2456" i="74"/>
  <c r="T2482" i="74"/>
  <c r="O2482" i="74"/>
  <c r="S2520" i="74"/>
  <c r="T2520" i="74"/>
  <c r="S2408" i="74"/>
  <c r="P2408" i="74"/>
  <c r="Q2408" i="74"/>
  <c r="O2408" i="74"/>
  <c r="T2408" i="74"/>
  <c r="R2408" i="74"/>
  <c r="S2438" i="74"/>
  <c r="T2438" i="74"/>
  <c r="O2524" i="74"/>
  <c r="S2524" i="74"/>
  <c r="T2466" i="74"/>
  <c r="P2466" i="74"/>
  <c r="S2512" i="74"/>
  <c r="T2512" i="74"/>
  <c r="S2540" i="74"/>
  <c r="O2540" i="74"/>
  <c r="T2540" i="74"/>
  <c r="S2561" i="74"/>
  <c r="O2561" i="74"/>
  <c r="T2561" i="74"/>
  <c r="Q2561" i="74"/>
  <c r="P2561" i="74"/>
  <c r="O2566" i="74"/>
  <c r="S2566" i="74"/>
  <c r="P2566" i="74"/>
  <c r="S2571" i="74"/>
  <c r="O2571" i="74"/>
  <c r="P2571" i="74"/>
  <c r="Q2571" i="74"/>
  <c r="T2571" i="74"/>
  <c r="R2600" i="74"/>
  <c r="P2600" i="74"/>
  <c r="Q2621" i="74"/>
  <c r="P2621" i="74"/>
  <c r="R2621" i="74"/>
  <c r="S2621" i="74"/>
  <c r="O2621" i="74"/>
  <c r="T2621" i="74"/>
  <c r="T2642" i="74"/>
  <c r="S2642" i="74"/>
  <c r="P2642" i="74"/>
  <c r="Q2642" i="74"/>
  <c r="R2642" i="74"/>
  <c r="O2642" i="74"/>
  <c r="Q2557" i="74"/>
  <c r="P2557" i="74"/>
  <c r="R2557" i="74"/>
  <c r="S2557" i="74"/>
  <c r="O2557" i="74"/>
  <c r="T2557" i="74"/>
  <c r="Q2628" i="74"/>
  <c r="S2628" i="74"/>
  <c r="T2628" i="74"/>
  <c r="O2628" i="74"/>
  <c r="P2596" i="74"/>
  <c r="O2596" i="74"/>
  <c r="R2596" i="74"/>
  <c r="R2602" i="74"/>
  <c r="O2602" i="74"/>
  <c r="S2626" i="74"/>
  <c r="P2626" i="74"/>
  <c r="O2626" i="74"/>
  <c r="Q2733" i="74"/>
  <c r="R2733" i="74"/>
  <c r="P2733" i="74"/>
  <c r="S2733" i="74"/>
  <c r="T2733" i="74"/>
  <c r="O2733" i="74"/>
  <c r="R2690" i="74"/>
  <c r="T2690" i="74"/>
  <c r="T2752" i="74"/>
  <c r="S2752" i="74"/>
  <c r="T2688" i="74"/>
  <c r="S2688" i="74"/>
  <c r="S2696" i="74"/>
  <c r="P2696" i="74"/>
  <c r="O2718" i="74"/>
  <c r="S2718" i="74"/>
  <c r="Q2718" i="74"/>
  <c r="O2742" i="74"/>
  <c r="S2742" i="74"/>
  <c r="T2742" i="74"/>
  <c r="S2723" i="74"/>
  <c r="O2723" i="74"/>
  <c r="P2723" i="74"/>
  <c r="Q2729" i="74"/>
  <c r="R2729" i="74"/>
  <c r="P2735" i="74"/>
  <c r="S2735" i="74"/>
  <c r="Q2735" i="74"/>
  <c r="O2735" i="74"/>
  <c r="S1185" i="74"/>
  <c r="P2752" i="74"/>
  <c r="T2735" i="74"/>
  <c r="R2626" i="74"/>
  <c r="S2602" i="74"/>
  <c r="O2600" i="74"/>
  <c r="O2512" i="74"/>
  <c r="S2426" i="74"/>
  <c r="P1878" i="74"/>
  <c r="T1870" i="74"/>
  <c r="R1122" i="74"/>
  <c r="T1122" i="74"/>
  <c r="S1122" i="74"/>
  <c r="S1559" i="74"/>
  <c r="O1559" i="74"/>
  <c r="O1652" i="74"/>
  <c r="Q1559" i="74"/>
  <c r="Q1340" i="74"/>
  <c r="S1340" i="74"/>
  <c r="O1244" i="74"/>
  <c r="T1244" i="74"/>
  <c r="Q1244" i="74"/>
  <c r="R1221" i="74"/>
  <c r="S1221" i="74"/>
  <c r="S1134" i="74"/>
  <c r="P1134" i="74"/>
  <c r="S1102" i="74"/>
  <c r="O1102" i="74"/>
  <c r="Q1174" i="74"/>
  <c r="S1174" i="74"/>
  <c r="T1334" i="74"/>
  <c r="R1334" i="74"/>
  <c r="O1356" i="74"/>
  <c r="S1356" i="74"/>
  <c r="S1230" i="74"/>
  <c r="P1230" i="74"/>
  <c r="Q1230" i="74"/>
  <c r="S1262" i="74"/>
  <c r="P1262" i="74"/>
  <c r="R1262" i="74"/>
  <c r="O1525" i="74"/>
  <c r="S1525" i="74"/>
  <c r="P1042" i="74"/>
  <c r="T1042" i="74"/>
  <c r="T1092" i="74"/>
  <c r="S1092" i="74"/>
  <c r="Q1154" i="74"/>
  <c r="R1154" i="74"/>
  <c r="Q1531" i="74"/>
  <c r="O1531" i="74"/>
  <c r="T1531" i="74"/>
  <c r="S1603" i="74"/>
  <c r="P1603" i="74"/>
  <c r="T1192" i="74"/>
  <c r="Q1192" i="74"/>
  <c r="S1203" i="74"/>
  <c r="Q1203" i="74"/>
  <c r="T1203" i="74"/>
  <c r="T1208" i="74"/>
  <c r="O1208" i="74"/>
  <c r="S1219" i="74"/>
  <c r="P1219" i="74"/>
  <c r="T1219" i="74"/>
  <c r="S1224" i="74"/>
  <c r="P1224" i="74"/>
  <c r="S1240" i="74"/>
  <c r="P1240" i="74"/>
  <c r="S1256" i="74"/>
  <c r="P1256" i="74"/>
  <c r="S1272" i="74"/>
  <c r="P1272" i="74"/>
  <c r="S1288" i="74"/>
  <c r="P1288" i="74"/>
  <c r="T1465" i="74"/>
  <c r="S1465" i="74"/>
  <c r="R1733" i="74"/>
  <c r="S1733" i="74"/>
  <c r="T1733" i="74"/>
  <c r="Q1773" i="74"/>
  <c r="S1773" i="74"/>
  <c r="S1539" i="74"/>
  <c r="P1539" i="74"/>
  <c r="T1605" i="74"/>
  <c r="Q1605" i="74"/>
  <c r="O1605" i="74"/>
  <c r="T1719" i="74"/>
  <c r="P1719" i="74"/>
  <c r="O1557" i="74"/>
  <c r="T1557" i="74"/>
  <c r="O1713" i="74"/>
  <c r="T1713" i="74"/>
  <c r="R2012" i="74"/>
  <c r="O2012" i="74"/>
  <c r="Q2011" i="74"/>
  <c r="S2011" i="74"/>
  <c r="R1403" i="74"/>
  <c r="O1403" i="74"/>
  <c r="S1231" i="74"/>
  <c r="O1231" i="74"/>
  <c r="T1770" i="74"/>
  <c r="P1770" i="74"/>
  <c r="O1770" i="74"/>
  <c r="Q1113" i="74"/>
  <c r="R1113" i="74"/>
  <c r="P1113" i="74"/>
  <c r="T1508" i="74"/>
  <c r="P1508" i="74"/>
  <c r="O1508" i="74"/>
  <c r="T2032" i="74"/>
  <c r="P2032" i="74"/>
  <c r="S2360" i="74"/>
  <c r="P2360" i="74"/>
  <c r="O2360" i="74"/>
  <c r="P2062" i="74"/>
  <c r="T2062" i="74"/>
  <c r="T2080" i="74"/>
  <c r="P2080" i="74"/>
  <c r="R2102" i="74"/>
  <c r="Q2102" i="74"/>
  <c r="P2102" i="74"/>
  <c r="S2102" i="74"/>
  <c r="R2134" i="74"/>
  <c r="T2134" i="74"/>
  <c r="O2134" i="74"/>
  <c r="P2144" i="74"/>
  <c r="S2144" i="74"/>
  <c r="R2166" i="74"/>
  <c r="T2166" i="74"/>
  <c r="O2166" i="74"/>
  <c r="P2166" i="74"/>
  <c r="S2356" i="74"/>
  <c r="P2356" i="74"/>
  <c r="R2356" i="74"/>
  <c r="S2376" i="74"/>
  <c r="P2376" i="74"/>
  <c r="O2376" i="74"/>
  <c r="S2404" i="74"/>
  <c r="O2404" i="74"/>
  <c r="Q2404" i="74"/>
  <c r="T2404" i="74"/>
  <c r="S2436" i="74"/>
  <c r="O2436" i="74"/>
  <c r="T2436" i="74"/>
  <c r="Q2436" i="74"/>
  <c r="R2444" i="74"/>
  <c r="O2444" i="74"/>
  <c r="P2575" i="74"/>
  <c r="T2575" i="74"/>
  <c r="Q2597" i="74"/>
  <c r="P2597" i="74"/>
  <c r="R2597" i="74"/>
  <c r="S2597" i="74"/>
  <c r="Q2581" i="74"/>
  <c r="T2581" i="74"/>
  <c r="P1303" i="74"/>
  <c r="R1303" i="74"/>
  <c r="S1303" i="74"/>
  <c r="O1303" i="74"/>
  <c r="T1303" i="74"/>
  <c r="R1670" i="74"/>
  <c r="Q1670" i="74"/>
  <c r="P1339" i="74"/>
  <c r="T1339" i="74"/>
  <c r="R1339" i="74"/>
  <c r="S1339" i="74"/>
  <c r="O1339" i="74"/>
  <c r="R932" i="74"/>
  <c r="S932" i="74"/>
  <c r="P932" i="74"/>
  <c r="T932" i="74"/>
  <c r="O932" i="74"/>
  <c r="O1489" i="74"/>
  <c r="S1489" i="74"/>
  <c r="R1417" i="74"/>
  <c r="S1417" i="74"/>
  <c r="O1417" i="74"/>
  <c r="T1417" i="74"/>
  <c r="S1261" i="74"/>
  <c r="O1261" i="74"/>
  <c r="Q1081" i="74"/>
  <c r="R1081" i="74"/>
  <c r="T1081" i="74"/>
  <c r="P1081" i="74"/>
  <c r="R1430" i="74"/>
  <c r="S1430" i="74"/>
  <c r="Q1430" i="74"/>
  <c r="T1430" i="74"/>
  <c r="O1430" i="74"/>
  <c r="P1122" i="74"/>
  <c r="Q1122" i="74"/>
  <c r="S1991" i="74"/>
  <c r="Q1991" i="74"/>
  <c r="T1991" i="74"/>
  <c r="O1991" i="74"/>
  <c r="R1991" i="74"/>
  <c r="R1480" i="74"/>
  <c r="S1480" i="74"/>
  <c r="O1480" i="74"/>
  <c r="P1480" i="74"/>
  <c r="Q1480" i="74"/>
  <c r="T1182" i="74"/>
  <c r="P1182" i="74"/>
  <c r="O1097" i="74"/>
  <c r="T1097" i="74"/>
  <c r="Q1097" i="74"/>
  <c r="R1097" i="74"/>
  <c r="S1652" i="74"/>
  <c r="R1652" i="74"/>
  <c r="T1652" i="74"/>
  <c r="Q1417" i="74"/>
  <c r="Q1303" i="74"/>
  <c r="R1489" i="74"/>
  <c r="R1425" i="74"/>
  <c r="P1392" i="74"/>
  <c r="P1328" i="74"/>
  <c r="S1587" i="74"/>
  <c r="T1587" i="74"/>
  <c r="T1291" i="74"/>
  <c r="R1350" i="74"/>
  <c r="T1350" i="74"/>
  <c r="T1261" i="74"/>
  <c r="O1185" i="74"/>
  <c r="T1280" i="74"/>
  <c r="O1280" i="74"/>
  <c r="R1182" i="74"/>
  <c r="S1097" i="74"/>
  <c r="S2458" i="74"/>
  <c r="T2458" i="74"/>
  <c r="T2088" i="74"/>
  <c r="S2088" i="74"/>
  <c r="R2110" i="74"/>
  <c r="S2110" i="74"/>
  <c r="O2110" i="74"/>
  <c r="T2110" i="74"/>
  <c r="O2142" i="74"/>
  <c r="T2142" i="74"/>
  <c r="T2152" i="74"/>
  <c r="S2152" i="74"/>
  <c r="S2422" i="74"/>
  <c r="T2422" i="74"/>
  <c r="T2454" i="74"/>
  <c r="S2454" i="74"/>
  <c r="T2470" i="74"/>
  <c r="S2470" i="74"/>
  <c r="R2554" i="74"/>
  <c r="S2554" i="74"/>
  <c r="O2592" i="74"/>
  <c r="P2592" i="74"/>
  <c r="O2608" i="74"/>
  <c r="P2608" i="74"/>
  <c r="S2585" i="74"/>
  <c r="R2585" i="74"/>
  <c r="R2590" i="74"/>
  <c r="S2590" i="74"/>
  <c r="S2611" i="74"/>
  <c r="R2611" i="74"/>
  <c r="O2611" i="74"/>
  <c r="R2698" i="74"/>
  <c r="Q2698" i="74"/>
  <c r="S2706" i="74"/>
  <c r="Q2706" i="74"/>
  <c r="Q932" i="74"/>
  <c r="O1467" i="74"/>
  <c r="T1467" i="74"/>
  <c r="R1217" i="74"/>
  <c r="T1217" i="74"/>
  <c r="R1201" i="74"/>
  <c r="P1201" i="74"/>
  <c r="Q1850" i="74"/>
  <c r="R1850" i="74"/>
  <c r="O1850" i="74"/>
  <c r="T1850" i="74"/>
  <c r="T1150" i="74"/>
  <c r="P1150" i="74"/>
  <c r="T1446" i="74"/>
  <c r="R1446" i="74"/>
  <c r="S1446" i="74"/>
  <c r="P1446" i="74"/>
  <c r="Q1446" i="74"/>
  <c r="R1386" i="74"/>
  <c r="Q1386" i="74"/>
  <c r="P1147" i="74"/>
  <c r="O1147" i="74"/>
  <c r="P1679" i="74"/>
  <c r="Q1679" i="74"/>
  <c r="T1679" i="74"/>
  <c r="S1679" i="74"/>
  <c r="O1679" i="74"/>
  <c r="Q1439" i="74"/>
  <c r="R1439" i="74"/>
  <c r="O1439" i="74"/>
  <c r="T1153" i="74"/>
  <c r="S1153" i="74"/>
  <c r="P1153" i="74"/>
  <c r="P1670" i="74"/>
  <c r="Q1652" i="74"/>
  <c r="T1559" i="74"/>
  <c r="Q1339" i="74"/>
  <c r="S1386" i="74"/>
  <c r="T1489" i="74"/>
  <c r="T1425" i="74"/>
  <c r="O1392" i="74"/>
  <c r="O1328" i="74"/>
  <c r="R1291" i="74"/>
  <c r="R1261" i="74"/>
  <c r="R1185" i="74"/>
  <c r="R1153" i="74"/>
  <c r="R1147" i="74"/>
  <c r="S1182" i="74"/>
  <c r="S1150" i="74"/>
  <c r="O1122" i="74"/>
  <c r="S1081" i="74"/>
  <c r="P1850" i="74"/>
  <c r="T1996" i="74"/>
  <c r="P1996" i="74"/>
  <c r="T1864" i="74"/>
  <c r="P1864" i="74"/>
  <c r="T1880" i="74"/>
  <c r="P1880" i="74"/>
  <c r="T1888" i="74"/>
  <c r="P1888" i="74"/>
  <c r="T1912" i="74"/>
  <c r="P1912" i="74"/>
  <c r="T1920" i="74"/>
  <c r="P1920" i="74"/>
  <c r="T1944" i="74"/>
  <c r="P1944" i="74"/>
  <c r="T1952" i="74"/>
  <c r="P1952" i="74"/>
  <c r="T1976" i="74"/>
  <c r="P1976" i="74"/>
  <c r="T1984" i="74"/>
  <c r="P1984" i="74"/>
  <c r="P2390" i="74"/>
  <c r="T2390" i="74"/>
  <c r="S2420" i="74"/>
  <c r="T2420" i="74"/>
  <c r="T2024" i="74"/>
  <c r="P2024" i="74"/>
  <c r="T2048" i="74"/>
  <c r="P2048" i="74"/>
  <c r="T2056" i="74"/>
  <c r="P2056" i="74"/>
  <c r="P2358" i="74"/>
  <c r="S2358" i="74"/>
  <c r="T2358" i="74"/>
  <c r="T2516" i="74"/>
  <c r="O2516" i="74"/>
  <c r="R2654" i="74"/>
  <c r="Q2654" i="74"/>
  <c r="T2654" i="74"/>
  <c r="Q2082" i="74"/>
  <c r="S2082" i="74"/>
  <c r="R2082" i="74"/>
  <c r="Q2098" i="74"/>
  <c r="R2098" i="74"/>
  <c r="S2098" i="74"/>
  <c r="Q2106" i="74"/>
  <c r="T2106" i="74"/>
  <c r="S2106" i="74"/>
  <c r="O2106" i="74"/>
  <c r="R2114" i="74"/>
  <c r="O2114" i="74"/>
  <c r="Q2122" i="74"/>
  <c r="S2122" i="74"/>
  <c r="T2122" i="74"/>
  <c r="O2122" i="74"/>
  <c r="O2130" i="74"/>
  <c r="R2130" i="74"/>
  <c r="Q2146" i="74"/>
  <c r="T2146" i="74"/>
  <c r="S2146" i="74"/>
  <c r="R2146" i="74"/>
  <c r="Q2154" i="74"/>
  <c r="S2154" i="74"/>
  <c r="Q2162" i="74"/>
  <c r="S2162" i="74"/>
  <c r="T2162" i="74"/>
  <c r="T2362" i="74"/>
  <c r="S2362" i="74"/>
  <c r="S2392" i="74"/>
  <c r="T2392" i="74"/>
  <c r="Q2392" i="74"/>
  <c r="S2452" i="74"/>
  <c r="R2452" i="74"/>
  <c r="T2452" i="74"/>
  <c r="T2484" i="74"/>
  <c r="O2484" i="74"/>
  <c r="P2072" i="74"/>
  <c r="S2072" i="74"/>
  <c r="T2084" i="74"/>
  <c r="P2084" i="74"/>
  <c r="R2094" i="74"/>
  <c r="O2094" i="74"/>
  <c r="S2094" i="74"/>
  <c r="P2104" i="74"/>
  <c r="S2104" i="74"/>
  <c r="R2126" i="74"/>
  <c r="T2126" i="74"/>
  <c r="O2126" i="74"/>
  <c r="S2126" i="74"/>
  <c r="P2136" i="74"/>
  <c r="T2136" i="74"/>
  <c r="T2148" i="74"/>
  <c r="P2148" i="74"/>
  <c r="R2158" i="74"/>
  <c r="T2158" i="74"/>
  <c r="T2168" i="74"/>
  <c r="R2168" i="74"/>
  <c r="S2372" i="74"/>
  <c r="R2372" i="74"/>
  <c r="T2268" i="74"/>
  <c r="P2268" i="74"/>
  <c r="T2276" i="74"/>
  <c r="P2276" i="74"/>
  <c r="T2300" i="74"/>
  <c r="P2300" i="74"/>
  <c r="T2332" i="74"/>
  <c r="P2332" i="74"/>
  <c r="P2346" i="74"/>
  <c r="S2346" i="74"/>
  <c r="T2346" i="74"/>
  <c r="T2500" i="74"/>
  <c r="O2500" i="74"/>
  <c r="S2386" i="74"/>
  <c r="P2386" i="74"/>
  <c r="T2428" i="74"/>
  <c r="O2428" i="74"/>
  <c r="P2428" i="74"/>
  <c r="R2560" i="74"/>
  <c r="O2560" i="74"/>
  <c r="P2560" i="74"/>
  <c r="T2630" i="74"/>
  <c r="R2630" i="74"/>
  <c r="P2630" i="74"/>
  <c r="P2717" i="74"/>
  <c r="Q2717" i="74"/>
  <c r="T2717" i="74"/>
  <c r="T2502" i="74"/>
  <c r="O2502" i="74"/>
  <c r="T2490" i="74"/>
  <c r="O2490" i="74"/>
  <c r="O2562" i="74"/>
  <c r="S2562" i="74"/>
  <c r="R2567" i="74"/>
  <c r="T2567" i="74"/>
  <c r="P2567" i="74"/>
  <c r="R2572" i="74"/>
  <c r="P2572" i="74"/>
  <c r="O2578" i="74"/>
  <c r="S2578" i="74"/>
  <c r="R2583" i="74"/>
  <c r="Q2583" i="74"/>
  <c r="P2583" i="74"/>
  <c r="R2616" i="74"/>
  <c r="O2616" i="74"/>
  <c r="R2565" i="74"/>
  <c r="T2565" i="74"/>
  <c r="P2565" i="74"/>
  <c r="P2646" i="74"/>
  <c r="T2646" i="74"/>
  <c r="S2587" i="74"/>
  <c r="P2587" i="74"/>
  <c r="Q2587" i="74"/>
  <c r="S2593" i="74"/>
  <c r="Q2593" i="74"/>
  <c r="T2593" i="74"/>
  <c r="O2598" i="74"/>
  <c r="R2598" i="74"/>
  <c r="S2603" i="74"/>
  <c r="P2603" i="74"/>
  <c r="T2603" i="74"/>
  <c r="S2609" i="74"/>
  <c r="T2609" i="74"/>
  <c r="O2614" i="74"/>
  <c r="R2614" i="74"/>
  <c r="S2619" i="74"/>
  <c r="P2619" i="74"/>
  <c r="Q2619" i="74"/>
  <c r="S2625" i="74"/>
  <c r="P2625" i="74"/>
  <c r="T2625" i="74"/>
  <c r="S2670" i="74"/>
  <c r="Q2670" i="74"/>
  <c r="O2725" i="74"/>
  <c r="T2725" i="74"/>
  <c r="Q2725" i="74"/>
  <c r="S2682" i="74"/>
  <c r="O2682" i="74"/>
  <c r="O2726" i="74"/>
  <c r="S2726" i="74"/>
  <c r="S2737" i="74"/>
  <c r="T2737" i="74"/>
  <c r="O2756" i="74"/>
  <c r="S2756" i="74"/>
  <c r="R1559" i="74"/>
  <c r="O1324" i="74"/>
  <c r="S1324" i="74"/>
  <c r="R2086" i="74"/>
  <c r="Q2086" i="74"/>
  <c r="R2118" i="74"/>
  <c r="Q2118" i="74"/>
  <c r="R2150" i="74"/>
  <c r="Q2150" i="74"/>
  <c r="R1229" i="74"/>
  <c r="P1229" i="74"/>
  <c r="O1209" i="74"/>
  <c r="Q1209" i="74"/>
  <c r="O1193" i="74"/>
  <c r="T1193" i="74"/>
  <c r="O1353" i="74"/>
  <c r="R1353" i="74"/>
  <c r="S1353" i="74"/>
  <c r="P1353" i="74"/>
  <c r="T1353" i="74"/>
  <c r="O1242" i="74"/>
  <c r="T1242" i="74"/>
  <c r="Q1090" i="74"/>
  <c r="R1090" i="74"/>
  <c r="T1090" i="74"/>
  <c r="T1611" i="74"/>
  <c r="Q1611" i="74"/>
  <c r="Q1432" i="74"/>
  <c r="T1432" i="74"/>
  <c r="S1432" i="74"/>
  <c r="Q1308" i="74"/>
  <c r="S1308" i="74"/>
  <c r="R1106" i="74"/>
  <c r="P1106" i="74"/>
  <c r="S1106" i="74"/>
  <c r="R1611" i="74"/>
  <c r="O1547" i="74"/>
  <c r="T1308" i="74"/>
  <c r="Q1229" i="74"/>
  <c r="S1209" i="74"/>
  <c r="T1106" i="74"/>
  <c r="S1242" i="74"/>
  <c r="P1209" i="74"/>
  <c r="P1193" i="74"/>
  <c r="P1432" i="74"/>
  <c r="Q1226" i="74"/>
  <c r="P1226" i="74"/>
  <c r="Q1258" i="74"/>
  <c r="R1258" i="74"/>
  <c r="Q1290" i="74"/>
  <c r="S1290" i="74"/>
  <c r="O1388" i="74"/>
  <c r="R1388" i="74"/>
  <c r="Q1232" i="74"/>
  <c r="R1232" i="74"/>
  <c r="Q1264" i="74"/>
  <c r="S1264" i="74"/>
  <c r="S1565" i="74"/>
  <c r="Q1565" i="74"/>
  <c r="O1721" i="74"/>
  <c r="Q1721" i="74"/>
  <c r="Q1250" i="74"/>
  <c r="R1250" i="74"/>
  <c r="Q1282" i="74"/>
  <c r="R1282" i="74"/>
  <c r="O1326" i="74"/>
  <c r="R1326" i="74"/>
  <c r="O1358" i="74"/>
  <c r="S1358" i="74"/>
  <c r="O1390" i="74"/>
  <c r="T1390" i="74"/>
  <c r="O1746" i="74"/>
  <c r="S1746" i="74"/>
  <c r="T1204" i="74"/>
  <c r="Q1204" i="74"/>
  <c r="R1210" i="74"/>
  <c r="Q1210" i="74"/>
  <c r="S1215" i="74"/>
  <c r="O1215" i="74"/>
  <c r="T1220" i="74"/>
  <c r="Q1220" i="74"/>
  <c r="O1736" i="74"/>
  <c r="S1736" i="74"/>
  <c r="Q1497" i="74"/>
  <c r="S1497" i="74"/>
  <c r="P1642" i="74"/>
  <c r="S1642" i="74"/>
  <c r="O1681" i="74"/>
  <c r="S1681" i="74"/>
  <c r="P1636" i="74"/>
  <c r="Q1636" i="74"/>
  <c r="S1611" i="74"/>
  <c r="Q1547" i="74"/>
  <c r="O1308" i="74"/>
  <c r="S1163" i="74"/>
  <c r="S1090" i="74"/>
  <c r="Q1242" i="74"/>
  <c r="P1433" i="74"/>
  <c r="R1433" i="74"/>
  <c r="Q1263" i="74"/>
  <c r="R1263" i="74"/>
  <c r="R2078" i="74"/>
  <c r="S2078" i="74"/>
  <c r="R2142" i="74"/>
  <c r="S2142" i="74"/>
  <c r="O2575" i="74"/>
  <c r="Q2575" i="74"/>
  <c r="R2581" i="74"/>
  <c r="P2581" i="74"/>
  <c r="S2601" i="74"/>
  <c r="O2601" i="74"/>
  <c r="S2617" i="74"/>
  <c r="R2617" i="74"/>
  <c r="T2627" i="74"/>
  <c r="O2627" i="74"/>
  <c r="P2686" i="74"/>
  <c r="T2686" i="74"/>
  <c r="P2698" i="74"/>
  <c r="T2698" i="74"/>
  <c r="S2702" i="74"/>
  <c r="T2702" i="74"/>
  <c r="O2754" i="74"/>
  <c r="T2754" i="74"/>
  <c r="O2706" i="74"/>
  <c r="P2706" i="74"/>
  <c r="S2729" i="74"/>
  <c r="T2729" i="74"/>
  <c r="Q2746" i="74"/>
  <c r="P2746" i="74"/>
  <c r="O1432" i="74"/>
  <c r="S2012" i="74"/>
  <c r="Q2012" i="74"/>
  <c r="R1322" i="74"/>
  <c r="Q1322" i="74"/>
  <c r="T1156" i="74"/>
  <c r="Q1156" i="74"/>
  <c r="P2011" i="74"/>
  <c r="R2011" i="74"/>
  <c r="O2011" i="74"/>
  <c r="P1403" i="74"/>
  <c r="T1403" i="74"/>
  <c r="R1318" i="74"/>
  <c r="T1278" i="74"/>
  <c r="Q2074" i="74"/>
  <c r="S2074" i="74"/>
  <c r="Q2090" i="74"/>
  <c r="T2090" i="74"/>
  <c r="Q2114" i="74"/>
  <c r="S2114" i="74"/>
  <c r="Q2130" i="74"/>
  <c r="T2130" i="74"/>
  <c r="Q2138" i="74"/>
  <c r="S2138" i="74"/>
  <c r="R1856" i="74"/>
  <c r="O1856" i="74"/>
  <c r="Q1856" i="74"/>
  <c r="S1856" i="74"/>
  <c r="S1483" i="74"/>
  <c r="R1483" i="74"/>
  <c r="R1360" i="74"/>
  <c r="Q1360" i="74"/>
  <c r="R1296" i="74"/>
  <c r="Q1296" i="74"/>
  <c r="S1233" i="74"/>
  <c r="O1233" i="74"/>
  <c r="S1169" i="74"/>
  <c r="T1169" i="74"/>
  <c r="P1169" i="74"/>
  <c r="Q1073" i="74"/>
  <c r="P1073" i="74"/>
  <c r="O1073" i="74"/>
  <c r="T1073" i="74"/>
  <c r="R1073" i="74"/>
  <c r="R1065" i="74"/>
  <c r="P1065" i="74"/>
  <c r="T1065" i="74"/>
  <c r="O1065" i="74"/>
  <c r="S1065" i="74"/>
  <c r="Q1065" i="74"/>
  <c r="R1057" i="74"/>
  <c r="P1057" i="74"/>
  <c r="T1057" i="74"/>
  <c r="O1057" i="74"/>
  <c r="S1057" i="74"/>
  <c r="Q1057" i="74"/>
  <c r="R1049" i="74"/>
  <c r="P1049" i="74"/>
  <c r="T1049" i="74"/>
  <c r="O1049" i="74"/>
  <c r="S1049" i="74"/>
  <c r="Q1049" i="74"/>
  <c r="R1041" i="74"/>
  <c r="P1041" i="74"/>
  <c r="T1041" i="74"/>
  <c r="O1041" i="74"/>
  <c r="S1041" i="74"/>
  <c r="Q1041" i="74"/>
  <c r="R1033" i="74"/>
  <c r="P1033" i="74"/>
  <c r="T1033" i="74"/>
  <c r="O1033" i="74"/>
  <c r="S1033" i="74"/>
  <c r="Q1033" i="74"/>
  <c r="R1025" i="74"/>
  <c r="P1025" i="74"/>
  <c r="T1025" i="74"/>
  <c r="O1025" i="74"/>
  <c r="S1025" i="74"/>
  <c r="Q1025" i="74"/>
  <c r="R1017" i="74"/>
  <c r="P1017" i="74"/>
  <c r="T1017" i="74"/>
  <c r="O1017" i="74"/>
  <c r="S1017" i="74"/>
  <c r="Q1017" i="74"/>
  <c r="R1009" i="74"/>
  <c r="P1009" i="74"/>
  <c r="T1009" i="74"/>
  <c r="O1009" i="74"/>
  <c r="S1009" i="74"/>
  <c r="Q1009" i="74"/>
  <c r="R1001" i="74"/>
  <c r="P1001" i="74"/>
  <c r="T1001" i="74"/>
  <c r="O1001" i="74"/>
  <c r="S1001" i="74"/>
  <c r="Q1001" i="74"/>
  <c r="R993" i="74"/>
  <c r="P993" i="74"/>
  <c r="T993" i="74"/>
  <c r="O993" i="74"/>
  <c r="S993" i="74"/>
  <c r="Q993" i="74"/>
  <c r="R985" i="74"/>
  <c r="P985" i="74"/>
  <c r="T985" i="74"/>
  <c r="O985" i="74"/>
  <c r="S985" i="74"/>
  <c r="Q985" i="74"/>
  <c r="R977" i="74"/>
  <c r="P977" i="74"/>
  <c r="T977" i="74"/>
  <c r="O977" i="74"/>
  <c r="S977" i="74"/>
  <c r="Q977" i="74"/>
  <c r="R969" i="74"/>
  <c r="P969" i="74"/>
  <c r="T969" i="74"/>
  <c r="O969" i="74"/>
  <c r="S969" i="74"/>
  <c r="Q969" i="74"/>
  <c r="R961" i="74"/>
  <c r="P961" i="74"/>
  <c r="T961" i="74"/>
  <c r="O961" i="74"/>
  <c r="S961" i="74"/>
  <c r="Q961" i="74"/>
  <c r="R953" i="74"/>
  <c r="P953" i="74"/>
  <c r="T953" i="74"/>
  <c r="O953" i="74"/>
  <c r="S953" i="74"/>
  <c r="Q953" i="74"/>
  <c r="R945" i="74"/>
  <c r="P945" i="74"/>
  <c r="T945" i="74"/>
  <c r="O945" i="74"/>
  <c r="S945" i="74"/>
  <c r="Q945" i="74"/>
  <c r="R937" i="74"/>
  <c r="P937" i="74"/>
  <c r="T937" i="74"/>
  <c r="O937" i="74"/>
  <c r="S937" i="74"/>
  <c r="Q937" i="74"/>
  <c r="R2016" i="74"/>
  <c r="Q2016" i="74"/>
  <c r="O2016" i="74"/>
  <c r="S2016" i="74"/>
  <c r="R2113" i="74"/>
  <c r="P2113" i="74"/>
  <c r="T2113" i="74"/>
  <c r="O2113" i="74"/>
  <c r="S2113" i="74"/>
  <c r="Q2113" i="74"/>
  <c r="R1823" i="74"/>
  <c r="Q1823" i="74"/>
  <c r="T1823" i="74"/>
  <c r="O1823" i="74"/>
  <c r="P1823" i="74"/>
  <c r="S1823" i="74"/>
  <c r="R1831" i="74"/>
  <c r="Q1831" i="74"/>
  <c r="T1831" i="74"/>
  <c r="O1831" i="74"/>
  <c r="P1831" i="74"/>
  <c r="S1831" i="74"/>
  <c r="R1839" i="74"/>
  <c r="Q1839" i="74"/>
  <c r="T1839" i="74"/>
  <c r="O1839" i="74"/>
  <c r="P1839" i="74"/>
  <c r="S1839" i="74"/>
  <c r="R1847" i="74"/>
  <c r="Q1847" i="74"/>
  <c r="T1847" i="74"/>
  <c r="O1847" i="74"/>
  <c r="P1847" i="74"/>
  <c r="S1847" i="74"/>
  <c r="R2003" i="74"/>
  <c r="Q2003" i="74"/>
  <c r="P2003" i="74"/>
  <c r="S2003" i="74"/>
  <c r="O2003" i="74"/>
  <c r="T2003" i="74"/>
  <c r="R1852" i="74"/>
  <c r="O1852" i="74"/>
  <c r="Q1852" i="74"/>
  <c r="S1852" i="74"/>
  <c r="R1860" i="74"/>
  <c r="Q1860" i="74"/>
  <c r="O1860" i="74"/>
  <c r="S1860" i="74"/>
  <c r="R1868" i="74"/>
  <c r="Q1868" i="74"/>
  <c r="O1868" i="74"/>
  <c r="S1868" i="74"/>
  <c r="R1876" i="74"/>
  <c r="Q1876" i="74"/>
  <c r="O1876" i="74"/>
  <c r="S1876" i="74"/>
  <c r="R1884" i="74"/>
  <c r="Q1884" i="74"/>
  <c r="O1884" i="74"/>
  <c r="S1884" i="74"/>
  <c r="R1892" i="74"/>
  <c r="Q1892" i="74"/>
  <c r="O1892" i="74"/>
  <c r="S1892" i="74"/>
  <c r="R1900" i="74"/>
  <c r="Q1900" i="74"/>
  <c r="O1900" i="74"/>
  <c r="S1900" i="74"/>
  <c r="R1908" i="74"/>
  <c r="Q1908" i="74"/>
  <c r="O1908" i="74"/>
  <c r="S1908" i="74"/>
  <c r="R1916" i="74"/>
  <c r="Q1916" i="74"/>
  <c r="O1916" i="74"/>
  <c r="S1916" i="74"/>
  <c r="R1924" i="74"/>
  <c r="Q1924" i="74"/>
  <c r="O1924" i="74"/>
  <c r="S1924" i="74"/>
  <c r="R1932" i="74"/>
  <c r="Q1932" i="74"/>
  <c r="O1932" i="74"/>
  <c r="S1932" i="74"/>
  <c r="R1940" i="74"/>
  <c r="Q1940" i="74"/>
  <c r="O1940" i="74"/>
  <c r="S1940" i="74"/>
  <c r="R1948" i="74"/>
  <c r="Q1948" i="74"/>
  <c r="O1948" i="74"/>
  <c r="S1948" i="74"/>
  <c r="R1956" i="74"/>
  <c r="Q1956" i="74"/>
  <c r="O1956" i="74"/>
  <c r="S1956" i="74"/>
  <c r="R1964" i="74"/>
  <c r="Q1964" i="74"/>
  <c r="O1964" i="74"/>
  <c r="S1964" i="74"/>
  <c r="R1972" i="74"/>
  <c r="Q1972" i="74"/>
  <c r="O1972" i="74"/>
  <c r="S1972" i="74"/>
  <c r="R1980" i="74"/>
  <c r="Q1980" i="74"/>
  <c r="O1980" i="74"/>
  <c r="S1980" i="74"/>
  <c r="R1988" i="74"/>
  <c r="Q1988" i="74"/>
  <c r="O1988" i="74"/>
  <c r="S1988" i="74"/>
  <c r="R2001" i="74"/>
  <c r="Q2001" i="74"/>
  <c r="P2001" i="74"/>
  <c r="S2001" i="74"/>
  <c r="O2001" i="74"/>
  <c r="T2001" i="74"/>
  <c r="R2017" i="74"/>
  <c r="Q2017" i="74"/>
  <c r="P2017" i="74"/>
  <c r="S2017" i="74"/>
  <c r="O2017" i="74"/>
  <c r="T2017" i="74"/>
  <c r="R2002" i="74"/>
  <c r="Q2002" i="74"/>
  <c r="O2002" i="74"/>
  <c r="S2002" i="74"/>
  <c r="R2018" i="74"/>
  <c r="Q2018" i="74"/>
  <c r="O2018" i="74"/>
  <c r="S2018" i="74"/>
  <c r="T1818" i="74"/>
  <c r="Q1818" i="74"/>
  <c r="O1818" i="74"/>
  <c r="S1818" i="74"/>
  <c r="R1826" i="74"/>
  <c r="Q1826" i="74"/>
  <c r="O1826" i="74"/>
  <c r="S1826" i="74"/>
  <c r="R1834" i="74"/>
  <c r="Q1834" i="74"/>
  <c r="O1834" i="74"/>
  <c r="S1834" i="74"/>
  <c r="R1842" i="74"/>
  <c r="Q1842" i="74"/>
  <c r="O1842" i="74"/>
  <c r="S1842" i="74"/>
  <c r="R1851" i="74"/>
  <c r="P1851" i="74"/>
  <c r="Q1851" i="74"/>
  <c r="T1851" i="74"/>
  <c r="O1851" i="74"/>
  <c r="S1851" i="74"/>
  <c r="R1859" i="74"/>
  <c r="Q1859" i="74"/>
  <c r="P1859" i="74"/>
  <c r="S1859" i="74"/>
  <c r="O1859" i="74"/>
  <c r="T1859" i="74"/>
  <c r="R1867" i="74"/>
  <c r="Q1867" i="74"/>
  <c r="P1867" i="74"/>
  <c r="S1867" i="74"/>
  <c r="O1867" i="74"/>
  <c r="T1867" i="74"/>
  <c r="R1875" i="74"/>
  <c r="Q1875" i="74"/>
  <c r="P1875" i="74"/>
  <c r="S1875" i="74"/>
  <c r="O1875" i="74"/>
  <c r="T1875" i="74"/>
  <c r="R1883" i="74"/>
  <c r="Q1883" i="74"/>
  <c r="P1883" i="74"/>
  <c r="S1883" i="74"/>
  <c r="O1883" i="74"/>
  <c r="T1883" i="74"/>
  <c r="R1891" i="74"/>
  <c r="Q1891" i="74"/>
  <c r="P1891" i="74"/>
  <c r="S1891" i="74"/>
  <c r="O1891" i="74"/>
  <c r="T1891" i="74"/>
  <c r="R1899" i="74"/>
  <c r="Q1899" i="74"/>
  <c r="P1899" i="74"/>
  <c r="S1899" i="74"/>
  <c r="O1899" i="74"/>
  <c r="T1899" i="74"/>
  <c r="R1907" i="74"/>
  <c r="Q1907" i="74"/>
  <c r="P1907" i="74"/>
  <c r="S1907" i="74"/>
  <c r="O1907" i="74"/>
  <c r="T1907" i="74"/>
  <c r="R1915" i="74"/>
  <c r="Q1915" i="74"/>
  <c r="P1915" i="74"/>
  <c r="S1915" i="74"/>
  <c r="O1915" i="74"/>
  <c r="T1915" i="74"/>
  <c r="R1923" i="74"/>
  <c r="Q1923" i="74"/>
  <c r="P1923" i="74"/>
  <c r="S1923" i="74"/>
  <c r="O1923" i="74"/>
  <c r="T1923" i="74"/>
  <c r="R1931" i="74"/>
  <c r="Q1931" i="74"/>
  <c r="P1931" i="74"/>
  <c r="S1931" i="74"/>
  <c r="O1931" i="74"/>
  <c r="T1931" i="74"/>
  <c r="R1939" i="74"/>
  <c r="Q1939" i="74"/>
  <c r="P1939" i="74"/>
  <c r="S1939" i="74"/>
  <c r="O1939" i="74"/>
  <c r="T1939" i="74"/>
  <c r="R1947" i="74"/>
  <c r="Q1947" i="74"/>
  <c r="P1947" i="74"/>
  <c r="S1947" i="74"/>
  <c r="O1947" i="74"/>
  <c r="T1947" i="74"/>
  <c r="R1955" i="74"/>
  <c r="Q1955" i="74"/>
  <c r="P1955" i="74"/>
  <c r="S1955" i="74"/>
  <c r="O1955" i="74"/>
  <c r="T1955" i="74"/>
  <c r="R1963" i="74"/>
  <c r="Q1963" i="74"/>
  <c r="P1963" i="74"/>
  <c r="S1963" i="74"/>
  <c r="O1963" i="74"/>
  <c r="T1963" i="74"/>
  <c r="R1971" i="74"/>
  <c r="Q1971" i="74"/>
  <c r="P1971" i="74"/>
  <c r="S1971" i="74"/>
  <c r="O1971" i="74"/>
  <c r="T1971" i="74"/>
  <c r="R1979" i="74"/>
  <c r="Q1979" i="74"/>
  <c r="P1979" i="74"/>
  <c r="S1979" i="74"/>
  <c r="O1979" i="74"/>
  <c r="T1979" i="74"/>
  <c r="R1987" i="74"/>
  <c r="Q1987" i="74"/>
  <c r="P1987" i="74"/>
  <c r="S1987" i="74"/>
  <c r="O1987" i="74"/>
  <c r="T1987" i="74"/>
  <c r="R2137" i="74"/>
  <c r="P2137" i="74"/>
  <c r="T2137" i="74"/>
  <c r="O2137" i="74"/>
  <c r="S2137" i="74"/>
  <c r="Q2137" i="74"/>
  <c r="R2181" i="74"/>
  <c r="P2181" i="74"/>
  <c r="T2181" i="74"/>
  <c r="O2181" i="74"/>
  <c r="S2181" i="74"/>
  <c r="Q2181" i="74"/>
  <c r="R2197" i="74"/>
  <c r="P2197" i="74"/>
  <c r="T2197" i="74"/>
  <c r="O2197" i="74"/>
  <c r="S2197" i="74"/>
  <c r="Q2197" i="74"/>
  <c r="R2435" i="74"/>
  <c r="T2435" i="74"/>
  <c r="O2435" i="74"/>
  <c r="S2435" i="74"/>
  <c r="Q2435" i="74"/>
  <c r="P2435" i="74"/>
  <c r="R2153" i="74"/>
  <c r="P2153" i="74"/>
  <c r="T2153" i="74"/>
  <c r="O2153" i="74"/>
  <c r="S2153" i="74"/>
  <c r="Q2153" i="74"/>
  <c r="R2183" i="74"/>
  <c r="P2183" i="74"/>
  <c r="T2183" i="74"/>
  <c r="O2183" i="74"/>
  <c r="S2183" i="74"/>
  <c r="Q2183" i="74"/>
  <c r="R2199" i="74"/>
  <c r="P2199" i="74"/>
  <c r="T2199" i="74"/>
  <c r="O2199" i="74"/>
  <c r="S2199" i="74"/>
  <c r="Q2199" i="74"/>
  <c r="R2449" i="74"/>
  <c r="Q2449" i="74"/>
  <c r="P2449" i="74"/>
  <c r="T2449" i="74"/>
  <c r="S2449" i="74"/>
  <c r="O2449" i="74"/>
  <c r="R2373" i="74"/>
  <c r="Q2373" i="74"/>
  <c r="P2373" i="74"/>
  <c r="T2373" i="74"/>
  <c r="S2373" i="74"/>
  <c r="O2373" i="74"/>
  <c r="R2223" i="74"/>
  <c r="P2223" i="74"/>
  <c r="T2223" i="74"/>
  <c r="O2223" i="74"/>
  <c r="S2223" i="74"/>
  <c r="Q2223" i="74"/>
  <c r="Q2414" i="74"/>
  <c r="R2414" i="74"/>
  <c r="O2414" i="74"/>
  <c r="R2311" i="74"/>
  <c r="P2311" i="74"/>
  <c r="T2311" i="74"/>
  <c r="O2311" i="74"/>
  <c r="S2311" i="74"/>
  <c r="Q2311" i="74"/>
  <c r="R2327" i="74"/>
  <c r="P2327" i="74"/>
  <c r="T2327" i="74"/>
  <c r="O2327" i="74"/>
  <c r="S2327" i="74"/>
  <c r="Q2327" i="74"/>
  <c r="Q2458" i="74"/>
  <c r="R2458" i="74"/>
  <c r="O2458" i="74"/>
  <c r="R2225" i="74"/>
  <c r="P2225" i="74"/>
  <c r="T2225" i="74"/>
  <c r="O2225" i="74"/>
  <c r="S2225" i="74"/>
  <c r="Q2225" i="74"/>
  <c r="R2233" i="74"/>
  <c r="P2233" i="74"/>
  <c r="T2233" i="74"/>
  <c r="O2233" i="74"/>
  <c r="S2233" i="74"/>
  <c r="Q2233" i="74"/>
  <c r="R2241" i="74"/>
  <c r="P2241" i="74"/>
  <c r="T2241" i="74"/>
  <c r="O2241" i="74"/>
  <c r="S2241" i="74"/>
  <c r="Q2241" i="74"/>
  <c r="R2305" i="74"/>
  <c r="P2305" i="74"/>
  <c r="T2305" i="74"/>
  <c r="O2305" i="74"/>
  <c r="S2305" i="74"/>
  <c r="Q2305" i="74"/>
  <c r="R2321" i="74"/>
  <c r="P2321" i="74"/>
  <c r="T2321" i="74"/>
  <c r="O2321" i="74"/>
  <c r="S2321" i="74"/>
  <c r="Q2321" i="74"/>
  <c r="R2337" i="74"/>
  <c r="P2337" i="74"/>
  <c r="T2337" i="74"/>
  <c r="O2337" i="74"/>
  <c r="S2337" i="74"/>
  <c r="Q2337" i="74"/>
  <c r="R2020" i="74"/>
  <c r="S2020" i="74"/>
  <c r="O2020" i="74"/>
  <c r="Q2020" i="74"/>
  <c r="R2028" i="74"/>
  <c r="S2028" i="74"/>
  <c r="O2028" i="74"/>
  <c r="Q2028" i="74"/>
  <c r="R2036" i="74"/>
  <c r="S2036" i="74"/>
  <c r="O2036" i="74"/>
  <c r="Q2036" i="74"/>
  <c r="R2044" i="74"/>
  <c r="S2044" i="74"/>
  <c r="O2044" i="74"/>
  <c r="Q2044" i="74"/>
  <c r="R2052" i="74"/>
  <c r="S2052" i="74"/>
  <c r="O2052" i="74"/>
  <c r="Q2052" i="74"/>
  <c r="R2060" i="74"/>
  <c r="S2060" i="74"/>
  <c r="O2060" i="74"/>
  <c r="Q2060" i="74"/>
  <c r="R2345" i="74"/>
  <c r="P2345" i="74"/>
  <c r="T2345" i="74"/>
  <c r="O2345" i="74"/>
  <c r="S2345" i="74"/>
  <c r="Q2345" i="74"/>
  <c r="R2413" i="74"/>
  <c r="Q2413" i="74"/>
  <c r="P2413" i="74"/>
  <c r="O2413" i="74"/>
  <c r="T2413" i="74"/>
  <c r="S2413" i="74"/>
  <c r="P2504" i="74"/>
  <c r="R2504" i="74"/>
  <c r="Q2504" i="74"/>
  <c r="R2021" i="74"/>
  <c r="S2021" i="74"/>
  <c r="T2021" i="74"/>
  <c r="Q2021" i="74"/>
  <c r="O2021" i="74"/>
  <c r="P2021" i="74"/>
  <c r="R2029" i="74"/>
  <c r="S2029" i="74"/>
  <c r="T2029" i="74"/>
  <c r="Q2029" i="74"/>
  <c r="O2029" i="74"/>
  <c r="P2029" i="74"/>
  <c r="R2037" i="74"/>
  <c r="S2037" i="74"/>
  <c r="T2037" i="74"/>
  <c r="Q2037" i="74"/>
  <c r="O2037" i="74"/>
  <c r="P2037" i="74"/>
  <c r="R2045" i="74"/>
  <c r="S2045" i="74"/>
  <c r="T2045" i="74"/>
  <c r="Q2045" i="74"/>
  <c r="O2045" i="74"/>
  <c r="P2045" i="74"/>
  <c r="R2053" i="74"/>
  <c r="S2053" i="74"/>
  <c r="T2053" i="74"/>
  <c r="Q2053" i="74"/>
  <c r="O2053" i="74"/>
  <c r="P2053" i="74"/>
  <c r="R2061" i="74"/>
  <c r="S2061" i="74"/>
  <c r="T2061" i="74"/>
  <c r="Q2061" i="74"/>
  <c r="O2061" i="74"/>
  <c r="P2061" i="74"/>
  <c r="R2069" i="74"/>
  <c r="T2069" i="74"/>
  <c r="O2069" i="74"/>
  <c r="S2069" i="74"/>
  <c r="Q2069" i="74"/>
  <c r="P2069" i="74"/>
  <c r="R2077" i="74"/>
  <c r="T2077" i="74"/>
  <c r="O2077" i="74"/>
  <c r="S2077" i="74"/>
  <c r="P2077" i="74"/>
  <c r="Q2077" i="74"/>
  <c r="R2085" i="74"/>
  <c r="T2085" i="74"/>
  <c r="O2085" i="74"/>
  <c r="S2085" i="74"/>
  <c r="P2085" i="74"/>
  <c r="Q2085" i="74"/>
  <c r="R2093" i="74"/>
  <c r="T2093" i="74"/>
  <c r="O2093" i="74"/>
  <c r="S2093" i="74"/>
  <c r="P2093" i="74"/>
  <c r="Q2093" i="74"/>
  <c r="R2101" i="74"/>
  <c r="T2101" i="74"/>
  <c r="O2101" i="74"/>
  <c r="S2101" i="74"/>
  <c r="P2101" i="74"/>
  <c r="Q2101" i="74"/>
  <c r="R2109" i="74"/>
  <c r="T2109" i="74"/>
  <c r="O2109" i="74"/>
  <c r="S2109" i="74"/>
  <c r="P2109" i="74"/>
  <c r="Q2109" i="74"/>
  <c r="R2117" i="74"/>
  <c r="T2117" i="74"/>
  <c r="O2117" i="74"/>
  <c r="S2117" i="74"/>
  <c r="P2117" i="74"/>
  <c r="Q2117" i="74"/>
  <c r="R2125" i="74"/>
  <c r="T2125" i="74"/>
  <c r="O2125" i="74"/>
  <c r="S2125" i="74"/>
  <c r="P2125" i="74"/>
  <c r="Q2125" i="74"/>
  <c r="R2133" i="74"/>
  <c r="T2133" i="74"/>
  <c r="O2133" i="74"/>
  <c r="S2133" i="74"/>
  <c r="P2133" i="74"/>
  <c r="Q2133" i="74"/>
  <c r="R2141" i="74"/>
  <c r="T2141" i="74"/>
  <c r="O2141" i="74"/>
  <c r="S2141" i="74"/>
  <c r="P2141" i="74"/>
  <c r="Q2141" i="74"/>
  <c r="R2149" i="74"/>
  <c r="T2149" i="74"/>
  <c r="O2149" i="74"/>
  <c r="S2149" i="74"/>
  <c r="P2149" i="74"/>
  <c r="Q2149" i="74"/>
  <c r="R2157" i="74"/>
  <c r="T2157" i="74"/>
  <c r="O2157" i="74"/>
  <c r="S2157" i="74"/>
  <c r="P2157" i="74"/>
  <c r="Q2157" i="74"/>
  <c r="R2165" i="74"/>
  <c r="T2165" i="74"/>
  <c r="O2165" i="74"/>
  <c r="S2165" i="74"/>
  <c r="P2165" i="74"/>
  <c r="Q2165" i="74"/>
  <c r="R2174" i="74"/>
  <c r="O2174" i="74"/>
  <c r="S2174" i="74"/>
  <c r="Q2174" i="74"/>
  <c r="R2182" i="74"/>
  <c r="O2182" i="74"/>
  <c r="S2182" i="74"/>
  <c r="Q2182" i="74"/>
  <c r="R2190" i="74"/>
  <c r="O2190" i="74"/>
  <c r="S2190" i="74"/>
  <c r="Q2190" i="74"/>
  <c r="R2198" i="74"/>
  <c r="O2198" i="74"/>
  <c r="S2198" i="74"/>
  <c r="Q2198" i="74"/>
  <c r="R2206" i="74"/>
  <c r="O2206" i="74"/>
  <c r="S2206" i="74"/>
  <c r="Q2206" i="74"/>
  <c r="R2214" i="74"/>
  <c r="O2214" i="74"/>
  <c r="S2214" i="74"/>
  <c r="Q2214" i="74"/>
  <c r="R2222" i="74"/>
  <c r="O2222" i="74"/>
  <c r="S2222" i="74"/>
  <c r="Q2222" i="74"/>
  <c r="R2230" i="74"/>
  <c r="O2230" i="74"/>
  <c r="S2230" i="74"/>
  <c r="Q2230" i="74"/>
  <c r="R2238" i="74"/>
  <c r="O2238" i="74"/>
  <c r="S2238" i="74"/>
  <c r="Q2238" i="74"/>
  <c r="R2247" i="74"/>
  <c r="T2247" i="74"/>
  <c r="O2247" i="74"/>
  <c r="P2247" i="74"/>
  <c r="S2247" i="74"/>
  <c r="Q2247" i="74"/>
  <c r="R2255" i="74"/>
  <c r="T2255" i="74"/>
  <c r="O2255" i="74"/>
  <c r="P2255" i="74"/>
  <c r="S2255" i="74"/>
  <c r="Q2255" i="74"/>
  <c r="R2263" i="74"/>
  <c r="T2263" i="74"/>
  <c r="O2263" i="74"/>
  <c r="P2263" i="74"/>
  <c r="S2263" i="74"/>
  <c r="Q2263" i="74"/>
  <c r="R2279" i="74"/>
  <c r="T2279" i="74"/>
  <c r="O2279" i="74"/>
  <c r="P2279" i="74"/>
  <c r="S2279" i="74"/>
  <c r="Q2279" i="74"/>
  <c r="R2287" i="74"/>
  <c r="T2287" i="74"/>
  <c r="O2287" i="74"/>
  <c r="P2287" i="74"/>
  <c r="S2287" i="74"/>
  <c r="Q2287" i="74"/>
  <c r="R2295" i="74"/>
  <c r="T2295" i="74"/>
  <c r="O2295" i="74"/>
  <c r="P2295" i="74"/>
  <c r="S2295" i="74"/>
  <c r="Q2295" i="74"/>
  <c r="R2343" i="74"/>
  <c r="Q2343" i="74"/>
  <c r="P2343" i="74"/>
  <c r="O2343" i="74"/>
  <c r="T2343" i="74"/>
  <c r="S2343" i="74"/>
  <c r="R2421" i="74"/>
  <c r="P2421" i="74"/>
  <c r="S2421" i="74"/>
  <c r="Q2421" i="74"/>
  <c r="O2421" i="74"/>
  <c r="T2421" i="74"/>
  <c r="S2678" i="74"/>
  <c r="Q2678" i="74"/>
  <c r="R2068" i="74"/>
  <c r="S2068" i="74"/>
  <c r="Q2068" i="74"/>
  <c r="O2068" i="74"/>
  <c r="Q2088" i="74"/>
  <c r="R2088" i="74"/>
  <c r="O2088" i="74"/>
  <c r="R2100" i="74"/>
  <c r="O2100" i="74"/>
  <c r="Q2100" i="74"/>
  <c r="Q2120" i="74"/>
  <c r="R2120" i="74"/>
  <c r="O2120" i="74"/>
  <c r="R2132" i="74"/>
  <c r="O2132" i="74"/>
  <c r="Q2132" i="74"/>
  <c r="Q2152" i="74"/>
  <c r="R2152" i="74"/>
  <c r="O2152" i="74"/>
  <c r="R2164" i="74"/>
  <c r="O2164" i="74"/>
  <c r="Q2164" i="74"/>
  <c r="R2391" i="74"/>
  <c r="P2391" i="74"/>
  <c r="Q2391" i="74"/>
  <c r="O2391" i="74"/>
  <c r="T2391" i="74"/>
  <c r="S2391" i="74"/>
  <c r="O2430" i="74"/>
  <c r="R2430" i="74"/>
  <c r="Q2430" i="74"/>
  <c r="R2530" i="74"/>
  <c r="Q2530" i="74"/>
  <c r="P2530" i="74"/>
  <c r="R2248" i="74"/>
  <c r="S2248" i="74"/>
  <c r="Q2248" i="74"/>
  <c r="O2248" i="74"/>
  <c r="R2256" i="74"/>
  <c r="S2256" i="74"/>
  <c r="Q2256" i="74"/>
  <c r="O2256" i="74"/>
  <c r="R2264" i="74"/>
  <c r="S2264" i="74"/>
  <c r="Q2264" i="74"/>
  <c r="O2264" i="74"/>
  <c r="R2272" i="74"/>
  <c r="S2272" i="74"/>
  <c r="Q2272" i="74"/>
  <c r="O2272" i="74"/>
  <c r="R2288" i="74"/>
  <c r="S2288" i="74"/>
  <c r="Q2288" i="74"/>
  <c r="O2288" i="74"/>
  <c r="R2296" i="74"/>
  <c r="S2296" i="74"/>
  <c r="Q2296" i="74"/>
  <c r="O2296" i="74"/>
  <c r="R2304" i="74"/>
  <c r="O2304" i="74"/>
  <c r="S2304" i="74"/>
  <c r="Q2304" i="74"/>
  <c r="R2312" i="74"/>
  <c r="O2312" i="74"/>
  <c r="S2312" i="74"/>
  <c r="Q2312" i="74"/>
  <c r="R2320" i="74"/>
  <c r="O2320" i="74"/>
  <c r="S2320" i="74"/>
  <c r="Q2320" i="74"/>
  <c r="R2328" i="74"/>
  <c r="O2328" i="74"/>
  <c r="S2328" i="74"/>
  <c r="Q2328" i="74"/>
  <c r="R2336" i="74"/>
  <c r="O2336" i="74"/>
  <c r="S2336" i="74"/>
  <c r="Q2336" i="74"/>
  <c r="R2351" i="74"/>
  <c r="T2351" i="74"/>
  <c r="O2351" i="74"/>
  <c r="S2351" i="74"/>
  <c r="Q2351" i="74"/>
  <c r="P2351" i="74"/>
  <c r="R2381" i="74"/>
  <c r="Q2381" i="74"/>
  <c r="O2381" i="74"/>
  <c r="T2381" i="74"/>
  <c r="S2381" i="74"/>
  <c r="P2381" i="74"/>
  <c r="O2398" i="74"/>
  <c r="Q2398" i="74"/>
  <c r="R2398" i="74"/>
  <c r="Q2410" i="74"/>
  <c r="O2410" i="74"/>
  <c r="R2410" i="74"/>
  <c r="R2431" i="74"/>
  <c r="P2431" i="74"/>
  <c r="O2431" i="74"/>
  <c r="T2431" i="74"/>
  <c r="S2431" i="74"/>
  <c r="Q2431" i="74"/>
  <c r="R2453" i="74"/>
  <c r="Q2453" i="74"/>
  <c r="P2453" i="74"/>
  <c r="O2453" i="74"/>
  <c r="T2453" i="74"/>
  <c r="S2453" i="74"/>
  <c r="R2494" i="74"/>
  <c r="Q2494" i="74"/>
  <c r="P2494" i="74"/>
  <c r="Q2529" i="74"/>
  <c r="P2529" i="74"/>
  <c r="T2529" i="74"/>
  <c r="R2529" i="74"/>
  <c r="O2529" i="74"/>
  <c r="R2639" i="74"/>
  <c r="Q2639" i="74"/>
  <c r="S2639" i="74"/>
  <c r="P2639" i="74"/>
  <c r="T2639" i="74"/>
  <c r="O2639" i="74"/>
  <c r="R2375" i="74"/>
  <c r="T2375" i="74"/>
  <c r="O2375" i="74"/>
  <c r="S2375" i="74"/>
  <c r="Q2375" i="74"/>
  <c r="P2375" i="74"/>
  <c r="O2422" i="74"/>
  <c r="R2422" i="74"/>
  <c r="Q2422" i="74"/>
  <c r="Q2454" i="74"/>
  <c r="O2454" i="74"/>
  <c r="R2454" i="74"/>
  <c r="P2488" i="74"/>
  <c r="R2488" i="74"/>
  <c r="Q2488" i="74"/>
  <c r="Q2536" i="74"/>
  <c r="P2536" i="74"/>
  <c r="R2536" i="74"/>
  <c r="T2576" i="74"/>
  <c r="Q2576" i="74"/>
  <c r="R2661" i="74"/>
  <c r="P2661" i="74"/>
  <c r="T2661" i="74"/>
  <c r="O2661" i="74"/>
  <c r="S2661" i="74"/>
  <c r="Q2661" i="74"/>
  <c r="R2377" i="74"/>
  <c r="S2377" i="74"/>
  <c r="Q2377" i="74"/>
  <c r="P2377" i="74"/>
  <c r="T2377" i="74"/>
  <c r="O2377" i="74"/>
  <c r="R2441" i="74"/>
  <c r="S2441" i="74"/>
  <c r="O2441" i="74"/>
  <c r="T2441" i="74"/>
  <c r="Q2441" i="74"/>
  <c r="P2441" i="74"/>
  <c r="O2470" i="74"/>
  <c r="R2470" i="74"/>
  <c r="Q2470" i="74"/>
  <c r="Q2489" i="74"/>
  <c r="P2489" i="74"/>
  <c r="O2489" i="74"/>
  <c r="T2489" i="74"/>
  <c r="R2489" i="74"/>
  <c r="P2508" i="74"/>
  <c r="Q2508" i="74"/>
  <c r="R2508" i="74"/>
  <c r="R2653" i="74"/>
  <c r="Q2653" i="74"/>
  <c r="P2653" i="74"/>
  <c r="T2653" i="74"/>
  <c r="S2653" i="74"/>
  <c r="O2653" i="74"/>
  <c r="Q2477" i="74"/>
  <c r="P2477" i="74"/>
  <c r="T2477" i="74"/>
  <c r="R2477" i="74"/>
  <c r="O2477" i="74"/>
  <c r="R2522" i="74"/>
  <c r="Q2522" i="74"/>
  <c r="P2522" i="74"/>
  <c r="Q2548" i="74"/>
  <c r="P2548" i="74"/>
  <c r="R2548" i="74"/>
  <c r="Q2479" i="74"/>
  <c r="T2479" i="74"/>
  <c r="P2479" i="74"/>
  <c r="O2479" i="74"/>
  <c r="R2479" i="74"/>
  <c r="Q2495" i="74"/>
  <c r="T2495" i="74"/>
  <c r="P2495" i="74"/>
  <c r="O2495" i="74"/>
  <c r="R2495" i="74"/>
  <c r="Q2511" i="74"/>
  <c r="T2511" i="74"/>
  <c r="P2511" i="74"/>
  <c r="O2511" i="74"/>
  <c r="R2511" i="74"/>
  <c r="Q2527" i="74"/>
  <c r="T2527" i="74"/>
  <c r="P2527" i="74"/>
  <c r="O2527" i="74"/>
  <c r="R2527" i="74"/>
  <c r="Q2543" i="74"/>
  <c r="O2543" i="74"/>
  <c r="T2543" i="74"/>
  <c r="R2543" i="74"/>
  <c r="P2543" i="74"/>
  <c r="T2554" i="74"/>
  <c r="Q2554" i="74"/>
  <c r="Q2564" i="74"/>
  <c r="T2564" i="74"/>
  <c r="T2570" i="74"/>
  <c r="Q2570" i="74"/>
  <c r="Q2580" i="74"/>
  <c r="T2580" i="74"/>
  <c r="Q2592" i="74"/>
  <c r="T2592" i="74"/>
  <c r="Q2608" i="74"/>
  <c r="T2608" i="74"/>
  <c r="Q2624" i="74"/>
  <c r="T2624" i="74"/>
  <c r="Q2648" i="74"/>
  <c r="O2648" i="74"/>
  <c r="R2648" i="74"/>
  <c r="R2534" i="74"/>
  <c r="Q2534" i="74"/>
  <c r="P2534" i="74"/>
  <c r="Q2656" i="74"/>
  <c r="R2656" i="74"/>
  <c r="O2656" i="74"/>
  <c r="T2590" i="74"/>
  <c r="Q2590" i="74"/>
  <c r="T2606" i="74"/>
  <c r="Q2606" i="74"/>
  <c r="R2645" i="74"/>
  <c r="S2645" i="74"/>
  <c r="Q2645" i="74"/>
  <c r="P2645" i="74"/>
  <c r="T2645" i="74"/>
  <c r="O2645" i="74"/>
  <c r="S2674" i="74"/>
  <c r="Q2674" i="74"/>
  <c r="R2695" i="74"/>
  <c r="Q2695" i="74"/>
  <c r="S2695" i="74"/>
  <c r="P2695" i="74"/>
  <c r="O2695" i="74"/>
  <c r="T2695" i="74"/>
  <c r="R2755" i="74"/>
  <c r="S2755" i="74"/>
  <c r="P2755" i="74"/>
  <c r="T2755" i="74"/>
  <c r="O2755" i="74"/>
  <c r="Q2672" i="74"/>
  <c r="R2672" i="74"/>
  <c r="O2672" i="74"/>
  <c r="S2690" i="74"/>
  <c r="Q2690" i="74"/>
  <c r="T2716" i="74"/>
  <c r="R2716" i="74"/>
  <c r="R2677" i="74"/>
  <c r="S2677" i="74"/>
  <c r="Q2677" i="74"/>
  <c r="T2677" i="74"/>
  <c r="P2677" i="74"/>
  <c r="O2677" i="74"/>
  <c r="R2728" i="74"/>
  <c r="T2728" i="74"/>
  <c r="R2751" i="74"/>
  <c r="O2751" i="74"/>
  <c r="T2751" i="74"/>
  <c r="S2751" i="74"/>
  <c r="P2751" i="74"/>
  <c r="T2734" i="74"/>
  <c r="R2734" i="74"/>
  <c r="R1627" i="74"/>
  <c r="Q1627" i="74"/>
  <c r="T1627" i="74"/>
  <c r="O1627" i="74"/>
  <c r="S1627" i="74"/>
  <c r="P1627" i="74"/>
  <c r="R1354" i="74"/>
  <c r="Q1354" i="74"/>
  <c r="R1335" i="74"/>
  <c r="S1335" i="74"/>
  <c r="P1335" i="74"/>
  <c r="T1335" i="74"/>
  <c r="O1335" i="74"/>
  <c r="S1259" i="74"/>
  <c r="O1259" i="74"/>
  <c r="R1131" i="74"/>
  <c r="S1131" i="74"/>
  <c r="P1131" i="74"/>
  <c r="R1082" i="74"/>
  <c r="Q1082" i="74"/>
  <c r="P1082" i="74"/>
  <c r="R1086" i="74"/>
  <c r="Q1086" i="74"/>
  <c r="P1086" i="74"/>
  <c r="R1118" i="74"/>
  <c r="Q1118" i="74"/>
  <c r="P1118" i="74"/>
  <c r="P1155" i="74"/>
  <c r="T1155" i="74"/>
  <c r="O1155" i="74"/>
  <c r="R1309" i="74"/>
  <c r="S1309" i="74"/>
  <c r="P1309" i="74"/>
  <c r="O1309" i="74"/>
  <c r="T1309" i="74"/>
  <c r="R1338" i="74"/>
  <c r="Q1338" i="74"/>
  <c r="R1415" i="74"/>
  <c r="S1415" i="74"/>
  <c r="P1415" i="74"/>
  <c r="O1415" i="74"/>
  <c r="T1415" i="74"/>
  <c r="R1455" i="74"/>
  <c r="Q1455" i="74"/>
  <c r="O1455" i="74"/>
  <c r="R1476" i="74"/>
  <c r="Q1476" i="74"/>
  <c r="P1476" i="74"/>
  <c r="O1476" i="74"/>
  <c r="T1476" i="74"/>
  <c r="S1476" i="74"/>
  <c r="R1518" i="74"/>
  <c r="Q1518" i="74"/>
  <c r="T1518" i="74"/>
  <c r="O1518" i="74"/>
  <c r="S1518" i="74"/>
  <c r="P1518" i="74"/>
  <c r="R1617" i="74"/>
  <c r="Q1617" i="74"/>
  <c r="T1617" i="74"/>
  <c r="O1617" i="74"/>
  <c r="S1617" i="74"/>
  <c r="P1617" i="74"/>
  <c r="R1705" i="74"/>
  <c r="P1705" i="74"/>
  <c r="Q1705" i="74"/>
  <c r="Q1093" i="74"/>
  <c r="P1093" i="74"/>
  <c r="O1093" i="74"/>
  <c r="T1093" i="74"/>
  <c r="R1093" i="74"/>
  <c r="Q1125" i="74"/>
  <c r="P1125" i="74"/>
  <c r="O1125" i="74"/>
  <c r="T1125" i="74"/>
  <c r="R1125" i="74"/>
  <c r="Q1148" i="74"/>
  <c r="P1148" i="74"/>
  <c r="T1148" i="74"/>
  <c r="Q1180" i="74"/>
  <c r="P1180" i="74"/>
  <c r="T1180" i="74"/>
  <c r="R1305" i="74"/>
  <c r="P1305" i="74"/>
  <c r="O1305" i="74"/>
  <c r="T1305" i="74"/>
  <c r="S1305" i="74"/>
  <c r="R1337" i="74"/>
  <c r="P1337" i="74"/>
  <c r="O1337" i="74"/>
  <c r="T1337" i="74"/>
  <c r="S1337" i="74"/>
  <c r="R1369" i="74"/>
  <c r="P1369" i="74"/>
  <c r="O1369" i="74"/>
  <c r="T1369" i="74"/>
  <c r="S1369" i="74"/>
  <c r="R1401" i="74"/>
  <c r="P1401" i="74"/>
  <c r="O1401" i="74"/>
  <c r="T1401" i="74"/>
  <c r="S1401" i="74"/>
  <c r="S1443" i="74"/>
  <c r="R1443" i="74"/>
  <c r="R1484" i="74"/>
  <c r="T1484" i="74"/>
  <c r="O1484" i="74"/>
  <c r="Q1484" i="74"/>
  <c r="S1484" i="74"/>
  <c r="P1484" i="74"/>
  <c r="O1537" i="74"/>
  <c r="S1537" i="74"/>
  <c r="R1537" i="74"/>
  <c r="R1596" i="74"/>
  <c r="T1596" i="74"/>
  <c r="O1596" i="74"/>
  <c r="Q1596" i="74"/>
  <c r="S1596" i="74"/>
  <c r="P1596" i="74"/>
  <c r="R1635" i="74"/>
  <c r="T1635" i="74"/>
  <c r="O1635" i="74"/>
  <c r="Q1635" i="74"/>
  <c r="S1635" i="74"/>
  <c r="P1635" i="74"/>
  <c r="Q1692" i="74"/>
  <c r="O1692" i="74"/>
  <c r="T1692" i="74"/>
  <c r="P1692" i="74"/>
  <c r="R1780" i="74"/>
  <c r="T1780" i="74"/>
  <c r="O1780" i="74"/>
  <c r="Q1780" i="74"/>
  <c r="S1780" i="74"/>
  <c r="P1780" i="74"/>
  <c r="R1788" i="74"/>
  <c r="T1788" i="74"/>
  <c r="O1788" i="74"/>
  <c r="Q1788" i="74"/>
  <c r="S1788" i="74"/>
  <c r="P1788" i="74"/>
  <c r="R1814" i="74"/>
  <c r="S1814" i="74"/>
  <c r="O1814" i="74"/>
  <c r="Q1814" i="74"/>
  <c r="R940" i="74"/>
  <c r="O940" i="74"/>
  <c r="S940" i="74"/>
  <c r="Q940" i="74"/>
  <c r="R948" i="74"/>
  <c r="O948" i="74"/>
  <c r="S948" i="74"/>
  <c r="Q948" i="74"/>
  <c r="R956" i="74"/>
  <c r="O956" i="74"/>
  <c r="S956" i="74"/>
  <c r="Q956" i="74"/>
  <c r="R964" i="74"/>
  <c r="O964" i="74"/>
  <c r="S964" i="74"/>
  <c r="Q964" i="74"/>
  <c r="R972" i="74"/>
  <c r="O972" i="74"/>
  <c r="S972" i="74"/>
  <c r="Q972" i="74"/>
  <c r="R980" i="74"/>
  <c r="O980" i="74"/>
  <c r="S980" i="74"/>
  <c r="Q980" i="74"/>
  <c r="R988" i="74"/>
  <c r="O988" i="74"/>
  <c r="S988" i="74"/>
  <c r="Q988" i="74"/>
  <c r="R996" i="74"/>
  <c r="O996" i="74"/>
  <c r="S996" i="74"/>
  <c r="Q996" i="74"/>
  <c r="R1004" i="74"/>
  <c r="O1004" i="74"/>
  <c r="S1004" i="74"/>
  <c r="Q1004" i="74"/>
  <c r="R1012" i="74"/>
  <c r="O1012" i="74"/>
  <c r="S1012" i="74"/>
  <c r="Q1012" i="74"/>
  <c r="R1020" i="74"/>
  <c r="O1020" i="74"/>
  <c r="S1020" i="74"/>
  <c r="Q1020" i="74"/>
  <c r="R1028" i="74"/>
  <c r="O1028" i="74"/>
  <c r="S1028" i="74"/>
  <c r="Q1028" i="74"/>
  <c r="R1036" i="74"/>
  <c r="O1036" i="74"/>
  <c r="S1036" i="74"/>
  <c r="Q1036" i="74"/>
  <c r="R1044" i="74"/>
  <c r="O1044" i="74"/>
  <c r="S1044" i="74"/>
  <c r="Q1044" i="74"/>
  <c r="R1052" i="74"/>
  <c r="O1052" i="74"/>
  <c r="S1052" i="74"/>
  <c r="Q1052" i="74"/>
  <c r="R1060" i="74"/>
  <c r="O1060" i="74"/>
  <c r="S1060" i="74"/>
  <c r="Q1060" i="74"/>
  <c r="R1068" i="74"/>
  <c r="O1068" i="74"/>
  <c r="S1068" i="74"/>
  <c r="Q1068" i="74"/>
  <c r="P1080" i="74"/>
  <c r="R1080" i="74"/>
  <c r="Q1080" i="74"/>
  <c r="P1096" i="74"/>
  <c r="R1096" i="74"/>
  <c r="Q1096" i="74"/>
  <c r="P1112" i="74"/>
  <c r="R1112" i="74"/>
  <c r="Q1112" i="74"/>
  <c r="R1127" i="74"/>
  <c r="P1127" i="74"/>
  <c r="S1127" i="74"/>
  <c r="P1143" i="74"/>
  <c r="O1143" i="74"/>
  <c r="T1143" i="74"/>
  <c r="P1159" i="74"/>
  <c r="O1159" i="74"/>
  <c r="T1159" i="74"/>
  <c r="P1175" i="74"/>
  <c r="O1175" i="74"/>
  <c r="T1175" i="74"/>
  <c r="R1311" i="74"/>
  <c r="O1311" i="74"/>
  <c r="T1311" i="74"/>
  <c r="S1311" i="74"/>
  <c r="P1311" i="74"/>
  <c r="R1343" i="74"/>
  <c r="O1343" i="74"/>
  <c r="T1343" i="74"/>
  <c r="S1343" i="74"/>
  <c r="P1343" i="74"/>
  <c r="R1375" i="74"/>
  <c r="O1375" i="74"/>
  <c r="T1375" i="74"/>
  <c r="P1375" i="74"/>
  <c r="S1375" i="74"/>
  <c r="R1407" i="74"/>
  <c r="O1407" i="74"/>
  <c r="T1407" i="74"/>
  <c r="S1407" i="74"/>
  <c r="P1407" i="74"/>
  <c r="R1431" i="74"/>
  <c r="O1431" i="74"/>
  <c r="Q1431" i="74"/>
  <c r="R1444" i="74"/>
  <c r="T1444" i="74"/>
  <c r="O1444" i="74"/>
  <c r="S1444" i="74"/>
  <c r="Q1444" i="74"/>
  <c r="P1444" i="74"/>
  <c r="R1464" i="74"/>
  <c r="T1464" i="74"/>
  <c r="O1464" i="74"/>
  <c r="S1464" i="74"/>
  <c r="Q1464" i="74"/>
  <c r="P1464" i="74"/>
  <c r="R1506" i="74"/>
  <c r="Q1506" i="74"/>
  <c r="T1506" i="74"/>
  <c r="O1506" i="74"/>
  <c r="P1506" i="74"/>
  <c r="S1506" i="74"/>
  <c r="S1535" i="74"/>
  <c r="O1535" i="74"/>
  <c r="R1535" i="74"/>
  <c r="S1575" i="74"/>
  <c r="O1575" i="74"/>
  <c r="R1575" i="74"/>
  <c r="R1606" i="74"/>
  <c r="Q1606" i="74"/>
  <c r="T1606" i="74"/>
  <c r="O1606" i="74"/>
  <c r="P1606" i="74"/>
  <c r="S1606" i="74"/>
  <c r="O1634" i="74"/>
  <c r="S1634" i="74"/>
  <c r="R1660" i="74"/>
  <c r="S1660" i="74"/>
  <c r="R1695" i="74"/>
  <c r="P1695" i="74"/>
  <c r="Q1695" i="74"/>
  <c r="R1711" i="74"/>
  <c r="P1711" i="74"/>
  <c r="Q1711" i="74"/>
  <c r="R1810" i="74"/>
  <c r="S1810" i="74"/>
  <c r="O1810" i="74"/>
  <c r="Q1810" i="74"/>
  <c r="Q1087" i="74"/>
  <c r="T1087" i="74"/>
  <c r="R1087" i="74"/>
  <c r="P1087" i="74"/>
  <c r="O1087" i="74"/>
  <c r="Q1103" i="74"/>
  <c r="T1103" i="74"/>
  <c r="R1103" i="74"/>
  <c r="P1103" i="74"/>
  <c r="O1103" i="74"/>
  <c r="Q1119" i="74"/>
  <c r="T1119" i="74"/>
  <c r="R1119" i="74"/>
  <c r="P1119" i="74"/>
  <c r="O1119" i="74"/>
  <c r="T1136" i="74"/>
  <c r="R1136" i="74"/>
  <c r="Q1136" i="74"/>
  <c r="T1152" i="74"/>
  <c r="Q1152" i="74"/>
  <c r="P1152" i="74"/>
  <c r="T1168" i="74"/>
  <c r="Q1168" i="74"/>
  <c r="P1168" i="74"/>
  <c r="T1184" i="74"/>
  <c r="Q1184" i="74"/>
  <c r="P1184" i="74"/>
  <c r="S1225" i="74"/>
  <c r="O1225" i="74"/>
  <c r="S1241" i="74"/>
  <c r="O1241" i="74"/>
  <c r="S1257" i="74"/>
  <c r="O1257" i="74"/>
  <c r="S1273" i="74"/>
  <c r="O1273" i="74"/>
  <c r="S1289" i="74"/>
  <c r="O1289" i="74"/>
  <c r="R1304" i="74"/>
  <c r="Q1304" i="74"/>
  <c r="R1320" i="74"/>
  <c r="Q1320" i="74"/>
  <c r="R1336" i="74"/>
  <c r="Q1336" i="74"/>
  <c r="R1352" i="74"/>
  <c r="Q1352" i="74"/>
  <c r="R1368" i="74"/>
  <c r="Q1368" i="74"/>
  <c r="R1384" i="74"/>
  <c r="Q1384" i="74"/>
  <c r="R1400" i="74"/>
  <c r="Q1400" i="74"/>
  <c r="R1416" i="74"/>
  <c r="Q1416" i="74"/>
  <c r="R1429" i="74"/>
  <c r="Q1429" i="74"/>
  <c r="O1429" i="74"/>
  <c r="S1451" i="74"/>
  <c r="R1451" i="74"/>
  <c r="R1466" i="74"/>
  <c r="S1466" i="74"/>
  <c r="Q1466" i="74"/>
  <c r="T1466" i="74"/>
  <c r="O1466" i="74"/>
  <c r="P1466" i="74"/>
  <c r="R1478" i="74"/>
  <c r="S1478" i="74"/>
  <c r="Q1478" i="74"/>
  <c r="P1478" i="74"/>
  <c r="O1478" i="74"/>
  <c r="T1478" i="74"/>
  <c r="R1514" i="74"/>
  <c r="T1514" i="74"/>
  <c r="O1514" i="74"/>
  <c r="Q1514" i="74"/>
  <c r="S1514" i="74"/>
  <c r="P1514" i="74"/>
  <c r="R1619" i="74"/>
  <c r="T1619" i="74"/>
  <c r="O1619" i="74"/>
  <c r="Q1619" i="74"/>
  <c r="S1619" i="74"/>
  <c r="P1619" i="74"/>
  <c r="R1640" i="74"/>
  <c r="O1640" i="74"/>
  <c r="Q1640" i="74"/>
  <c r="R1665" i="74"/>
  <c r="T1665" i="74"/>
  <c r="O1665" i="74"/>
  <c r="Q1665" i="74"/>
  <c r="S1665" i="74"/>
  <c r="P1665" i="74"/>
  <c r="Q1690" i="74"/>
  <c r="O1690" i="74"/>
  <c r="T1690" i="74"/>
  <c r="P1690" i="74"/>
  <c r="Q1706" i="74"/>
  <c r="O1706" i="74"/>
  <c r="T1706" i="74"/>
  <c r="P1706" i="74"/>
  <c r="R1804" i="74"/>
  <c r="S1804" i="74"/>
  <c r="O1804" i="74"/>
  <c r="Q1804" i="74"/>
  <c r="S1507" i="74"/>
  <c r="R1507" i="74"/>
  <c r="R1524" i="74"/>
  <c r="P1524" i="74"/>
  <c r="S1524" i="74"/>
  <c r="T1524" i="74"/>
  <c r="Q1524" i="74"/>
  <c r="O1524" i="74"/>
  <c r="R1540" i="74"/>
  <c r="P1540" i="74"/>
  <c r="S1540" i="74"/>
  <c r="O1540" i="74"/>
  <c r="Q1540" i="74"/>
  <c r="T1540" i="74"/>
  <c r="R1560" i="74"/>
  <c r="P1560" i="74"/>
  <c r="S1560" i="74"/>
  <c r="O1560" i="74"/>
  <c r="T1560" i="74"/>
  <c r="Q1560" i="74"/>
  <c r="R1576" i="74"/>
  <c r="P1576" i="74"/>
  <c r="S1576" i="74"/>
  <c r="T1576" i="74"/>
  <c r="Q1576" i="74"/>
  <c r="O1576" i="74"/>
  <c r="S1591" i="74"/>
  <c r="R1591" i="74"/>
  <c r="O1591" i="74"/>
  <c r="S1607" i="74"/>
  <c r="R1607" i="74"/>
  <c r="O1607" i="74"/>
  <c r="R1625" i="74"/>
  <c r="P1625" i="74"/>
  <c r="S1625" i="74"/>
  <c r="T1625" i="74"/>
  <c r="Q1625" i="74"/>
  <c r="O1625" i="74"/>
  <c r="S1658" i="74"/>
  <c r="O1658" i="74"/>
  <c r="R1669" i="74"/>
  <c r="P1669" i="74"/>
  <c r="S1669" i="74"/>
  <c r="T1669" i="74"/>
  <c r="Q1669" i="74"/>
  <c r="O1669" i="74"/>
  <c r="S1720" i="74"/>
  <c r="R1720" i="74"/>
  <c r="P1720" i="74"/>
  <c r="S1732" i="74"/>
  <c r="R1732" i="74"/>
  <c r="R1762" i="74"/>
  <c r="P1762" i="74"/>
  <c r="S1762" i="74"/>
  <c r="T1762" i="74"/>
  <c r="Q1762" i="74"/>
  <c r="O1762" i="74"/>
  <c r="R1808" i="74"/>
  <c r="O1808" i="74"/>
  <c r="S1808" i="74"/>
  <c r="Q1808" i="74"/>
  <c r="Q1493" i="74"/>
  <c r="R1493" i="74"/>
  <c r="O1493" i="74"/>
  <c r="R1530" i="74"/>
  <c r="S1530" i="74"/>
  <c r="P1530" i="74"/>
  <c r="Q1530" i="74"/>
  <c r="O1530" i="74"/>
  <c r="T1530" i="74"/>
  <c r="R1546" i="74"/>
  <c r="S1546" i="74"/>
  <c r="P1546" i="74"/>
  <c r="T1546" i="74"/>
  <c r="Q1546" i="74"/>
  <c r="O1546" i="74"/>
  <c r="R1558" i="74"/>
  <c r="S1558" i="74"/>
  <c r="P1558" i="74"/>
  <c r="T1558" i="74"/>
  <c r="Q1558" i="74"/>
  <c r="O1558" i="74"/>
  <c r="R1574" i="74"/>
  <c r="S1574" i="74"/>
  <c r="P1574" i="74"/>
  <c r="Q1574" i="74"/>
  <c r="O1574" i="74"/>
  <c r="T1574" i="74"/>
  <c r="R1593" i="74"/>
  <c r="S1593" i="74"/>
  <c r="O1593" i="74"/>
  <c r="R1609" i="74"/>
  <c r="S1609" i="74"/>
  <c r="O1609" i="74"/>
  <c r="S1620" i="74"/>
  <c r="R1620" i="74"/>
  <c r="R1653" i="74"/>
  <c r="S1653" i="74"/>
  <c r="P1653" i="74"/>
  <c r="T1653" i="74"/>
  <c r="Q1653" i="74"/>
  <c r="O1653" i="74"/>
  <c r="R1673" i="74"/>
  <c r="S1673" i="74"/>
  <c r="P1673" i="74"/>
  <c r="T1673" i="74"/>
  <c r="Q1673" i="74"/>
  <c r="O1673" i="74"/>
  <c r="T1727" i="74"/>
  <c r="R1727" i="74"/>
  <c r="S1740" i="74"/>
  <c r="R1740" i="74"/>
  <c r="T1753" i="74"/>
  <c r="R1753" i="74"/>
  <c r="T1781" i="74"/>
  <c r="Q1781" i="74"/>
  <c r="S1781" i="74"/>
  <c r="O1781" i="74"/>
  <c r="T1789" i="74"/>
  <c r="Q1789" i="74"/>
  <c r="S1789" i="74"/>
  <c r="O1789" i="74"/>
  <c r="T1797" i="74"/>
  <c r="S1797" i="74"/>
  <c r="Q1797" i="74"/>
  <c r="O1797" i="74"/>
  <c r="R1798" i="74"/>
  <c r="S1798" i="74"/>
  <c r="Q1798" i="74"/>
  <c r="O1798" i="74"/>
  <c r="P1798" i="74"/>
  <c r="T1798" i="74"/>
  <c r="T1809" i="74"/>
  <c r="Q1809" i="74"/>
  <c r="O1809" i="74"/>
  <c r="S1809" i="74"/>
  <c r="T1815" i="74"/>
  <c r="Q1815" i="74"/>
  <c r="S1815" i="74"/>
  <c r="O1815" i="74"/>
  <c r="P1815" i="74"/>
  <c r="T1810" i="74"/>
  <c r="P1808" i="74"/>
  <c r="O1763" i="74"/>
  <c r="T1763" i="74"/>
  <c r="P1740" i="74"/>
  <c r="P1732" i="74"/>
  <c r="O1727" i="74"/>
  <c r="Q1720" i="74"/>
  <c r="S1708" i="74"/>
  <c r="S1706" i="74"/>
  <c r="S1692" i="74"/>
  <c r="S1690" i="74"/>
  <c r="R1769" i="74"/>
  <c r="Q1753" i="74"/>
  <c r="R1692" i="74"/>
  <c r="P1754" i="74"/>
  <c r="S1738" i="74"/>
  <c r="Q1738" i="74"/>
  <c r="P1749" i="74"/>
  <c r="R1736" i="74"/>
  <c r="P1736" i="74"/>
  <c r="P1724" i="74"/>
  <c r="P1715" i="74"/>
  <c r="R1730" i="74"/>
  <c r="P1730" i="74"/>
  <c r="P1721" i="74"/>
  <c r="Q1658" i="74"/>
  <c r="O1620" i="74"/>
  <c r="P1607" i="74"/>
  <c r="Q1591" i="74"/>
  <c r="P1575" i="74"/>
  <c r="T1535" i="74"/>
  <c r="T1431" i="74"/>
  <c r="R1746" i="74"/>
  <c r="P1746" i="74"/>
  <c r="R1728" i="74"/>
  <c r="P1728" i="74"/>
  <c r="Q1685" i="74"/>
  <c r="O1660" i="74"/>
  <c r="Q1634" i="74"/>
  <c r="P1609" i="74"/>
  <c r="Q1593" i="74"/>
  <c r="T1537" i="74"/>
  <c r="T1493" i="74"/>
  <c r="T1429" i="74"/>
  <c r="Q1415" i="74"/>
  <c r="Q1407" i="74"/>
  <c r="Q1375" i="74"/>
  <c r="Q1343" i="74"/>
  <c r="Q1335" i="74"/>
  <c r="Q1311" i="74"/>
  <c r="Q1681" i="74"/>
  <c r="S1676" i="74"/>
  <c r="T1676" i="74"/>
  <c r="R1581" i="74"/>
  <c r="Q1581" i="74"/>
  <c r="T1571" i="74"/>
  <c r="P1549" i="74"/>
  <c r="T1507" i="74"/>
  <c r="T1443" i="74"/>
  <c r="T1354" i="74"/>
  <c r="T1338" i="74"/>
  <c r="P1650" i="74"/>
  <c r="Q1642" i="74"/>
  <c r="S1618" i="74"/>
  <c r="T1618" i="74"/>
  <c r="T1547" i="74"/>
  <c r="R1515" i="74"/>
  <c r="O1483" i="74"/>
  <c r="O1451" i="74"/>
  <c r="O1416" i="74"/>
  <c r="O1400" i="74"/>
  <c r="O1384" i="74"/>
  <c r="O1368" i="74"/>
  <c r="O1360" i="74"/>
  <c r="O1352" i="74"/>
  <c r="O1336" i="74"/>
  <c r="O1320" i="74"/>
  <c r="O1304" i="74"/>
  <c r="O1296" i="74"/>
  <c r="R1747" i="74"/>
  <c r="O1747" i="74"/>
  <c r="O1636" i="74"/>
  <c r="O1523" i="74"/>
  <c r="Q1523" i="74"/>
  <c r="P1412" i="74"/>
  <c r="R1380" i="74"/>
  <c r="T1380" i="74"/>
  <c r="O1348" i="74"/>
  <c r="S1316" i="74"/>
  <c r="R1533" i="74"/>
  <c r="Q1533" i="74"/>
  <c r="O1404" i="74"/>
  <c r="Q1259" i="74"/>
  <c r="R1595" i="74"/>
  <c r="O1565" i="74"/>
  <c r="T1565" i="74"/>
  <c r="P1541" i="74"/>
  <c r="O1497" i="74"/>
  <c r="P1497" i="74"/>
  <c r="Q1433" i="74"/>
  <c r="R1366" i="74"/>
  <c r="T1366" i="74"/>
  <c r="Q1302" i="74"/>
  <c r="P1302" i="74"/>
  <c r="R1289" i="74"/>
  <c r="R1273" i="74"/>
  <c r="R1257" i="74"/>
  <c r="R1241" i="74"/>
  <c r="R1233" i="74"/>
  <c r="R1225" i="74"/>
  <c r="R1180" i="74"/>
  <c r="R1148" i="74"/>
  <c r="S1555" i="74"/>
  <c r="T1555" i="74"/>
  <c r="T1223" i="74"/>
  <c r="Q1223" i="74"/>
  <c r="T1215" i="74"/>
  <c r="Q1215" i="74"/>
  <c r="T1207" i="74"/>
  <c r="Q1207" i="74"/>
  <c r="T1199" i="74"/>
  <c r="Q1199" i="74"/>
  <c r="T1191" i="74"/>
  <c r="Q1191" i="74"/>
  <c r="Q1169" i="74"/>
  <c r="R1155" i="74"/>
  <c r="T1131" i="74"/>
  <c r="R1757" i="74"/>
  <c r="O1757" i="74"/>
  <c r="R1499" i="74"/>
  <c r="P1499" i="74"/>
  <c r="Q1422" i="74"/>
  <c r="P1422" i="74"/>
  <c r="Q1390" i="74"/>
  <c r="P1390" i="74"/>
  <c r="Q1358" i="74"/>
  <c r="P1358" i="74"/>
  <c r="Q1326" i="74"/>
  <c r="P1326" i="74"/>
  <c r="Q1294" i="74"/>
  <c r="P1294" i="74"/>
  <c r="Q1284" i="74"/>
  <c r="T1282" i="74"/>
  <c r="O1282" i="74"/>
  <c r="Q1268" i="74"/>
  <c r="T1266" i="74"/>
  <c r="O1266" i="74"/>
  <c r="Q1252" i="74"/>
  <c r="T1250" i="74"/>
  <c r="O1250" i="74"/>
  <c r="Q1236" i="74"/>
  <c r="T1234" i="74"/>
  <c r="O1234" i="74"/>
  <c r="T1264" i="74"/>
  <c r="O1264" i="74"/>
  <c r="T1232" i="74"/>
  <c r="O1232" i="74"/>
  <c r="P1220" i="74"/>
  <c r="S1220" i="74"/>
  <c r="P1212" i="74"/>
  <c r="S1212" i="74"/>
  <c r="P1204" i="74"/>
  <c r="S1204" i="74"/>
  <c r="P1196" i="74"/>
  <c r="S1196" i="74"/>
  <c r="P1189" i="74"/>
  <c r="O1136" i="74"/>
  <c r="S1118" i="74"/>
  <c r="S1112" i="74"/>
  <c r="S1096" i="74"/>
  <c r="S1086" i="74"/>
  <c r="S1082" i="74"/>
  <c r="S1080" i="74"/>
  <c r="R1467" i="74"/>
  <c r="P1467" i="74"/>
  <c r="Q1388" i="74"/>
  <c r="P1388" i="74"/>
  <c r="Q1324" i="74"/>
  <c r="P1324" i="74"/>
  <c r="T1290" i="74"/>
  <c r="O1290" i="74"/>
  <c r="T1258" i="74"/>
  <c r="O1258" i="74"/>
  <c r="T1226" i="74"/>
  <c r="O1226" i="74"/>
  <c r="R1218" i="74"/>
  <c r="O1217" i="74"/>
  <c r="P1210" i="74"/>
  <c r="S1210" i="74"/>
  <c r="R1209" i="74"/>
  <c r="R1202" i="74"/>
  <c r="O1201" i="74"/>
  <c r="P1194" i="74"/>
  <c r="S1194" i="74"/>
  <c r="R1193" i="74"/>
  <c r="R1189" i="74"/>
  <c r="Q2755" i="74"/>
  <c r="Q2756" i="74"/>
  <c r="P2756" i="74"/>
  <c r="O2734" i="74"/>
  <c r="P2656" i="74"/>
  <c r="T2648" i="74"/>
  <c r="R2746" i="74"/>
  <c r="T2746" i="74"/>
  <c r="Q2728" i="74"/>
  <c r="Q2716" i="74"/>
  <c r="P2737" i="74"/>
  <c r="T2723" i="74"/>
  <c r="O2674" i="74"/>
  <c r="Q2754" i="74"/>
  <c r="P2754" i="74"/>
  <c r="T2731" i="74"/>
  <c r="O2729" i="74"/>
  <c r="R2715" i="74"/>
  <c r="Q2715" i="74"/>
  <c r="P2690" i="74"/>
  <c r="P2678" i="74"/>
  <c r="R2702" i="74"/>
  <c r="Q2682" i="74"/>
  <c r="T2682" i="74"/>
  <c r="P2670" i="74"/>
  <c r="O2698" i="74"/>
  <c r="S2666" i="74"/>
  <c r="P2666" i="74"/>
  <c r="O2606" i="74"/>
  <c r="O2590" i="74"/>
  <c r="O2570" i="74"/>
  <c r="O2554" i="74"/>
  <c r="R2624" i="74"/>
  <c r="R2608" i="74"/>
  <c r="R2592" i="74"/>
  <c r="R2580" i="74"/>
  <c r="R2576" i="74"/>
  <c r="R2564" i="74"/>
  <c r="T2548" i="74"/>
  <c r="T2536" i="74"/>
  <c r="T2534" i="74"/>
  <c r="T2530" i="74"/>
  <c r="T2522" i="74"/>
  <c r="T2508" i="74"/>
  <c r="T2504" i="74"/>
  <c r="T2494" i="74"/>
  <c r="T2488" i="74"/>
  <c r="P2627" i="74"/>
  <c r="R2627" i="74"/>
  <c r="R2625" i="74"/>
  <c r="T2611" i="74"/>
  <c r="O2609" i="74"/>
  <c r="R2593" i="74"/>
  <c r="P2410" i="74"/>
  <c r="O2630" i="74"/>
  <c r="O2619" i="74"/>
  <c r="P2617" i="74"/>
  <c r="Q2617" i="74"/>
  <c r="R2603" i="74"/>
  <c r="T2601" i="74"/>
  <c r="O2587" i="74"/>
  <c r="P2585" i="74"/>
  <c r="Q2585" i="74"/>
  <c r="P2454" i="74"/>
  <c r="S2430" i="74"/>
  <c r="P2422" i="74"/>
  <c r="T2414" i="74"/>
  <c r="S2398" i="74"/>
  <c r="T2336" i="74"/>
  <c r="T2328" i="74"/>
  <c r="T2320" i="74"/>
  <c r="T2312" i="74"/>
  <c r="T2304" i="74"/>
  <c r="T2296" i="74"/>
  <c r="T2288" i="74"/>
  <c r="T2272" i="74"/>
  <c r="T2264" i="74"/>
  <c r="T2256" i="74"/>
  <c r="T2248" i="74"/>
  <c r="O2583" i="74"/>
  <c r="S2575" i="74"/>
  <c r="R2575" i="74"/>
  <c r="O2567" i="74"/>
  <c r="Q2372" i="74"/>
  <c r="R2154" i="74"/>
  <c r="R2122" i="74"/>
  <c r="R2090" i="74"/>
  <c r="R2706" i="74"/>
  <c r="T2706" i="74"/>
  <c r="R2686" i="74"/>
  <c r="S2654" i="74"/>
  <c r="P2654" i="74"/>
  <c r="P2392" i="74"/>
  <c r="P2372" i="74"/>
  <c r="P2142" i="74"/>
  <c r="P2110" i="74"/>
  <c r="P2078" i="74"/>
  <c r="Q2420" i="74"/>
  <c r="T2164" i="74"/>
  <c r="T2132" i="74"/>
  <c r="T2100" i="74"/>
  <c r="T2068" i="74"/>
  <c r="T2060" i="74"/>
  <c r="T2052" i="74"/>
  <c r="T2044" i="74"/>
  <c r="T2036" i="74"/>
  <c r="T2028" i="74"/>
  <c r="T2020" i="74"/>
  <c r="T2016" i="74"/>
  <c r="T1988" i="74"/>
  <c r="T1980" i="74"/>
  <c r="T1972" i="74"/>
  <c r="T1964" i="74"/>
  <c r="T1956" i="74"/>
  <c r="T1948" i="74"/>
  <c r="T1940" i="74"/>
  <c r="T1932" i="74"/>
  <c r="T1924" i="74"/>
  <c r="T1916" i="74"/>
  <c r="T1908" i="74"/>
  <c r="T1900" i="74"/>
  <c r="T1892" i="74"/>
  <c r="T1884" i="74"/>
  <c r="T1876" i="74"/>
  <c r="T1868" i="74"/>
  <c r="T1860" i="74"/>
  <c r="T1856" i="74"/>
  <c r="T1852" i="74"/>
  <c r="S2725" i="74"/>
  <c r="P2725" i="74"/>
  <c r="O2717" i="74"/>
  <c r="O2581" i="74"/>
  <c r="O2565" i="74"/>
  <c r="P2452" i="74"/>
  <c r="P2420" i="74"/>
  <c r="P2162" i="74"/>
  <c r="P2154" i="74"/>
  <c r="P2146" i="74"/>
  <c r="P2138" i="74"/>
  <c r="P2130" i="74"/>
  <c r="P2122" i="74"/>
  <c r="P2114" i="74"/>
  <c r="P2106" i="74"/>
  <c r="P2098" i="74"/>
  <c r="P2090" i="74"/>
  <c r="P2082" i="74"/>
  <c r="P2074" i="74"/>
  <c r="R1758" i="74"/>
  <c r="S1758" i="74"/>
  <c r="R1723" i="74"/>
  <c r="T1723" i="74"/>
  <c r="Q1688" i="74"/>
  <c r="O1688" i="74"/>
  <c r="T1688" i="74"/>
  <c r="P1688" i="74"/>
  <c r="O1501" i="74"/>
  <c r="R1501" i="74"/>
  <c r="Q1501" i="74"/>
  <c r="R1456" i="74"/>
  <c r="P1456" i="74"/>
  <c r="T1456" i="74"/>
  <c r="O1456" i="74"/>
  <c r="S1456" i="74"/>
  <c r="Q1456" i="74"/>
  <c r="R1436" i="74"/>
  <c r="P1436" i="74"/>
  <c r="T1436" i="74"/>
  <c r="O1436" i="74"/>
  <c r="S1436" i="74"/>
  <c r="Q1436" i="74"/>
  <c r="Q1190" i="74"/>
  <c r="T1190" i="74"/>
  <c r="P1190" i="74"/>
  <c r="R1140" i="74"/>
  <c r="Q1140" i="74"/>
  <c r="T1140" i="74"/>
  <c r="Q1089" i="74"/>
  <c r="P1089" i="74"/>
  <c r="O1089" i="74"/>
  <c r="T1089" i="74"/>
  <c r="R1089" i="74"/>
  <c r="R1071" i="74"/>
  <c r="P1071" i="74"/>
  <c r="T1071" i="74"/>
  <c r="O1071" i="74"/>
  <c r="S1071" i="74"/>
  <c r="Q1071" i="74"/>
  <c r="R1063" i="74"/>
  <c r="P1063" i="74"/>
  <c r="T1063" i="74"/>
  <c r="O1063" i="74"/>
  <c r="S1063" i="74"/>
  <c r="Q1063" i="74"/>
  <c r="R1055" i="74"/>
  <c r="P1055" i="74"/>
  <c r="T1055" i="74"/>
  <c r="O1055" i="74"/>
  <c r="S1055" i="74"/>
  <c r="Q1055" i="74"/>
  <c r="R1047" i="74"/>
  <c r="P1047" i="74"/>
  <c r="T1047" i="74"/>
  <c r="O1047" i="74"/>
  <c r="S1047" i="74"/>
  <c r="Q1047" i="74"/>
  <c r="R1039" i="74"/>
  <c r="P1039" i="74"/>
  <c r="T1039" i="74"/>
  <c r="O1039" i="74"/>
  <c r="S1039" i="74"/>
  <c r="Q1039" i="74"/>
  <c r="R1031" i="74"/>
  <c r="P1031" i="74"/>
  <c r="T1031" i="74"/>
  <c r="O1031" i="74"/>
  <c r="S1031" i="74"/>
  <c r="Q1031" i="74"/>
  <c r="R1023" i="74"/>
  <c r="P1023" i="74"/>
  <c r="T1023" i="74"/>
  <c r="O1023" i="74"/>
  <c r="S1023" i="74"/>
  <c r="Q1023" i="74"/>
  <c r="R1015" i="74"/>
  <c r="P1015" i="74"/>
  <c r="T1015" i="74"/>
  <c r="O1015" i="74"/>
  <c r="S1015" i="74"/>
  <c r="Q1015" i="74"/>
  <c r="R1007" i="74"/>
  <c r="P1007" i="74"/>
  <c r="T1007" i="74"/>
  <c r="O1007" i="74"/>
  <c r="S1007" i="74"/>
  <c r="Q1007" i="74"/>
  <c r="R999" i="74"/>
  <c r="P999" i="74"/>
  <c r="T999" i="74"/>
  <c r="O999" i="74"/>
  <c r="S999" i="74"/>
  <c r="Q999" i="74"/>
  <c r="R991" i="74"/>
  <c r="P991" i="74"/>
  <c r="T991" i="74"/>
  <c r="O991" i="74"/>
  <c r="S991" i="74"/>
  <c r="Q991" i="74"/>
  <c r="R983" i="74"/>
  <c r="P983" i="74"/>
  <c r="T983" i="74"/>
  <c r="O983" i="74"/>
  <c r="S983" i="74"/>
  <c r="Q983" i="74"/>
  <c r="R975" i="74"/>
  <c r="P975" i="74"/>
  <c r="T975" i="74"/>
  <c r="O975" i="74"/>
  <c r="S975" i="74"/>
  <c r="Q975" i="74"/>
  <c r="R967" i="74"/>
  <c r="P967" i="74"/>
  <c r="T967" i="74"/>
  <c r="O967" i="74"/>
  <c r="S967" i="74"/>
  <c r="Q967" i="74"/>
  <c r="R959" i="74"/>
  <c r="P959" i="74"/>
  <c r="T959" i="74"/>
  <c r="O959" i="74"/>
  <c r="S959" i="74"/>
  <c r="Q959" i="74"/>
  <c r="R951" i="74"/>
  <c r="P951" i="74"/>
  <c r="T951" i="74"/>
  <c r="O951" i="74"/>
  <c r="S951" i="74"/>
  <c r="Q951" i="74"/>
  <c r="R943" i="74"/>
  <c r="P943" i="74"/>
  <c r="T943" i="74"/>
  <c r="O943" i="74"/>
  <c r="S943" i="74"/>
  <c r="Q943" i="74"/>
  <c r="R935" i="74"/>
  <c r="P935" i="74"/>
  <c r="T935" i="74"/>
  <c r="O935" i="74"/>
  <c r="S935" i="74"/>
  <c r="Q935" i="74"/>
  <c r="R2145" i="74"/>
  <c r="P2145" i="74"/>
  <c r="T2145" i="74"/>
  <c r="O2145" i="74"/>
  <c r="S2145" i="74"/>
  <c r="Q2145" i="74"/>
  <c r="R2221" i="74"/>
  <c r="P2221" i="74"/>
  <c r="T2221" i="74"/>
  <c r="O2221" i="74"/>
  <c r="S2221" i="74"/>
  <c r="Q2221" i="74"/>
  <c r="R1825" i="74"/>
  <c r="Q1825" i="74"/>
  <c r="T1825" i="74"/>
  <c r="O1825" i="74"/>
  <c r="P1825" i="74"/>
  <c r="S1825" i="74"/>
  <c r="R1833" i="74"/>
  <c r="Q1833" i="74"/>
  <c r="T1833" i="74"/>
  <c r="O1833" i="74"/>
  <c r="P1833" i="74"/>
  <c r="S1833" i="74"/>
  <c r="R1841" i="74"/>
  <c r="Q1841" i="74"/>
  <c r="T1841" i="74"/>
  <c r="O1841" i="74"/>
  <c r="P1841" i="74"/>
  <c r="S1841" i="74"/>
  <c r="R1849" i="74"/>
  <c r="Q1849" i="74"/>
  <c r="T1849" i="74"/>
  <c r="O1849" i="74"/>
  <c r="P1849" i="74"/>
  <c r="S1849" i="74"/>
  <c r="R2008" i="74"/>
  <c r="Q2008" i="74"/>
  <c r="O2008" i="74"/>
  <c r="S2008" i="74"/>
  <c r="R1999" i="74"/>
  <c r="Q1999" i="74"/>
  <c r="P1999" i="74"/>
  <c r="S1999" i="74"/>
  <c r="O1999" i="74"/>
  <c r="T1999" i="74"/>
  <c r="R1862" i="74"/>
  <c r="Q1862" i="74"/>
  <c r="O1862" i="74"/>
  <c r="S1862" i="74"/>
  <c r="R1870" i="74"/>
  <c r="Q1870" i="74"/>
  <c r="O1870" i="74"/>
  <c r="S1870" i="74"/>
  <c r="R1878" i="74"/>
  <c r="Q1878" i="74"/>
  <c r="O1878" i="74"/>
  <c r="S1878" i="74"/>
  <c r="R1886" i="74"/>
  <c r="Q1886" i="74"/>
  <c r="O1886" i="74"/>
  <c r="S1886" i="74"/>
  <c r="R1894" i="74"/>
  <c r="Q1894" i="74"/>
  <c r="O1894" i="74"/>
  <c r="S1894" i="74"/>
  <c r="R1902" i="74"/>
  <c r="Q1902" i="74"/>
  <c r="O1902" i="74"/>
  <c r="S1902" i="74"/>
  <c r="R1910" i="74"/>
  <c r="Q1910" i="74"/>
  <c r="O1910" i="74"/>
  <c r="S1910" i="74"/>
  <c r="R1918" i="74"/>
  <c r="Q1918" i="74"/>
  <c r="O1918" i="74"/>
  <c r="S1918" i="74"/>
  <c r="R1926" i="74"/>
  <c r="Q1926" i="74"/>
  <c r="O1926" i="74"/>
  <c r="S1926" i="74"/>
  <c r="R1934" i="74"/>
  <c r="Q1934" i="74"/>
  <c r="O1934" i="74"/>
  <c r="S1934" i="74"/>
  <c r="R1942" i="74"/>
  <c r="Q1942" i="74"/>
  <c r="O1942" i="74"/>
  <c r="S1942" i="74"/>
  <c r="R1950" i="74"/>
  <c r="Q1950" i="74"/>
  <c r="O1950" i="74"/>
  <c r="S1950" i="74"/>
  <c r="R1958" i="74"/>
  <c r="Q1958" i="74"/>
  <c r="O1958" i="74"/>
  <c r="S1958" i="74"/>
  <c r="R1966" i="74"/>
  <c r="Q1966" i="74"/>
  <c r="O1966" i="74"/>
  <c r="S1966" i="74"/>
  <c r="R1974" i="74"/>
  <c r="Q1974" i="74"/>
  <c r="O1974" i="74"/>
  <c r="S1974" i="74"/>
  <c r="R1982" i="74"/>
  <c r="Q1982" i="74"/>
  <c r="O1982" i="74"/>
  <c r="S1982" i="74"/>
  <c r="R1990" i="74"/>
  <c r="Q1990" i="74"/>
  <c r="O1990" i="74"/>
  <c r="S1990" i="74"/>
  <c r="R2006" i="74"/>
  <c r="Q2006" i="74"/>
  <c r="O2006" i="74"/>
  <c r="S2006" i="74"/>
  <c r="R2129" i="74"/>
  <c r="P2129" i="74"/>
  <c r="T2129" i="74"/>
  <c r="O2129" i="74"/>
  <c r="S2129" i="74"/>
  <c r="Q2129" i="74"/>
  <c r="R2005" i="74"/>
  <c r="Q2005" i="74"/>
  <c r="P2005" i="74"/>
  <c r="S2005" i="74"/>
  <c r="O2005" i="74"/>
  <c r="T2005" i="74"/>
  <c r="R2097" i="74"/>
  <c r="P2097" i="74"/>
  <c r="T2097" i="74"/>
  <c r="O2097" i="74"/>
  <c r="S2097" i="74"/>
  <c r="Q2097" i="74"/>
  <c r="R1820" i="74"/>
  <c r="Q1820" i="74"/>
  <c r="O1820" i="74"/>
  <c r="S1820" i="74"/>
  <c r="R1828" i="74"/>
  <c r="Q1828" i="74"/>
  <c r="O1828" i="74"/>
  <c r="S1828" i="74"/>
  <c r="R1836" i="74"/>
  <c r="Q1836" i="74"/>
  <c r="O1836" i="74"/>
  <c r="S1836" i="74"/>
  <c r="R1844" i="74"/>
  <c r="Q1844" i="74"/>
  <c r="O1844" i="74"/>
  <c r="S1844" i="74"/>
  <c r="R1853" i="74"/>
  <c r="P1853" i="74"/>
  <c r="Q1853" i="74"/>
  <c r="T1853" i="74"/>
  <c r="O1853" i="74"/>
  <c r="S1853" i="74"/>
  <c r="R1861" i="74"/>
  <c r="Q1861" i="74"/>
  <c r="P1861" i="74"/>
  <c r="S1861" i="74"/>
  <c r="O1861" i="74"/>
  <c r="T1861" i="74"/>
  <c r="R1869" i="74"/>
  <c r="Q1869" i="74"/>
  <c r="P1869" i="74"/>
  <c r="S1869" i="74"/>
  <c r="O1869" i="74"/>
  <c r="T1869" i="74"/>
  <c r="R1877" i="74"/>
  <c r="Q1877" i="74"/>
  <c r="P1877" i="74"/>
  <c r="S1877" i="74"/>
  <c r="O1877" i="74"/>
  <c r="T1877" i="74"/>
  <c r="R1885" i="74"/>
  <c r="Q1885" i="74"/>
  <c r="P1885" i="74"/>
  <c r="S1885" i="74"/>
  <c r="O1885" i="74"/>
  <c r="T1885" i="74"/>
  <c r="R1893" i="74"/>
  <c r="Q1893" i="74"/>
  <c r="P1893" i="74"/>
  <c r="S1893" i="74"/>
  <c r="O1893" i="74"/>
  <c r="T1893" i="74"/>
  <c r="R1901" i="74"/>
  <c r="Q1901" i="74"/>
  <c r="P1901" i="74"/>
  <c r="S1901" i="74"/>
  <c r="O1901" i="74"/>
  <c r="T1901" i="74"/>
  <c r="R1909" i="74"/>
  <c r="Q1909" i="74"/>
  <c r="P1909" i="74"/>
  <c r="S1909" i="74"/>
  <c r="O1909" i="74"/>
  <c r="T1909" i="74"/>
  <c r="R1917" i="74"/>
  <c r="Q1917" i="74"/>
  <c r="P1917" i="74"/>
  <c r="S1917" i="74"/>
  <c r="O1917" i="74"/>
  <c r="T1917" i="74"/>
  <c r="R1925" i="74"/>
  <c r="Q1925" i="74"/>
  <c r="P1925" i="74"/>
  <c r="S1925" i="74"/>
  <c r="O1925" i="74"/>
  <c r="T1925" i="74"/>
  <c r="R1933" i="74"/>
  <c r="Q1933" i="74"/>
  <c r="P1933" i="74"/>
  <c r="S1933" i="74"/>
  <c r="O1933" i="74"/>
  <c r="T1933" i="74"/>
  <c r="R1941" i="74"/>
  <c r="Q1941" i="74"/>
  <c r="P1941" i="74"/>
  <c r="S1941" i="74"/>
  <c r="O1941" i="74"/>
  <c r="T1941" i="74"/>
  <c r="R1949" i="74"/>
  <c r="Q1949" i="74"/>
  <c r="P1949" i="74"/>
  <c r="S1949" i="74"/>
  <c r="O1949" i="74"/>
  <c r="T1949" i="74"/>
  <c r="R1957" i="74"/>
  <c r="Q1957" i="74"/>
  <c r="P1957" i="74"/>
  <c r="S1957" i="74"/>
  <c r="O1957" i="74"/>
  <c r="T1957" i="74"/>
  <c r="R1965" i="74"/>
  <c r="Q1965" i="74"/>
  <c r="P1965" i="74"/>
  <c r="S1965" i="74"/>
  <c r="O1965" i="74"/>
  <c r="T1965" i="74"/>
  <c r="R1973" i="74"/>
  <c r="Q1973" i="74"/>
  <c r="P1973" i="74"/>
  <c r="S1973" i="74"/>
  <c r="O1973" i="74"/>
  <c r="T1973" i="74"/>
  <c r="R1981" i="74"/>
  <c r="Q1981" i="74"/>
  <c r="P1981" i="74"/>
  <c r="S1981" i="74"/>
  <c r="O1981" i="74"/>
  <c r="T1981" i="74"/>
  <c r="R1989" i="74"/>
  <c r="Q1989" i="74"/>
  <c r="P1989" i="74"/>
  <c r="S1989" i="74"/>
  <c r="O1989" i="74"/>
  <c r="T1989" i="74"/>
  <c r="R2169" i="74"/>
  <c r="P2169" i="74"/>
  <c r="T2169" i="74"/>
  <c r="O2169" i="74"/>
  <c r="S2169" i="74"/>
  <c r="Q2169" i="74"/>
  <c r="R2185" i="74"/>
  <c r="P2185" i="74"/>
  <c r="T2185" i="74"/>
  <c r="O2185" i="74"/>
  <c r="S2185" i="74"/>
  <c r="Q2185" i="74"/>
  <c r="R2201" i="74"/>
  <c r="P2201" i="74"/>
  <c r="T2201" i="74"/>
  <c r="O2201" i="74"/>
  <c r="S2201" i="74"/>
  <c r="Q2201" i="74"/>
  <c r="Q2513" i="74"/>
  <c r="P2513" i="74"/>
  <c r="T2513" i="74"/>
  <c r="R2513" i="74"/>
  <c r="O2513" i="74"/>
  <c r="R2171" i="74"/>
  <c r="P2171" i="74"/>
  <c r="T2171" i="74"/>
  <c r="O2171" i="74"/>
  <c r="S2171" i="74"/>
  <c r="Q2171" i="74"/>
  <c r="R2187" i="74"/>
  <c r="P2187" i="74"/>
  <c r="T2187" i="74"/>
  <c r="O2187" i="74"/>
  <c r="S2187" i="74"/>
  <c r="Q2187" i="74"/>
  <c r="R2209" i="74"/>
  <c r="P2209" i="74"/>
  <c r="T2209" i="74"/>
  <c r="O2209" i="74"/>
  <c r="S2209" i="74"/>
  <c r="Q2209" i="74"/>
  <c r="R2203" i="74"/>
  <c r="P2203" i="74"/>
  <c r="T2203" i="74"/>
  <c r="O2203" i="74"/>
  <c r="S2203" i="74"/>
  <c r="Q2203" i="74"/>
  <c r="S2396" i="74"/>
  <c r="Q2396" i="74"/>
  <c r="S2368" i="74"/>
  <c r="Q2368" i="74"/>
  <c r="Q2426" i="74"/>
  <c r="O2426" i="74"/>
  <c r="R2426" i="74"/>
  <c r="R2315" i="74"/>
  <c r="P2315" i="74"/>
  <c r="T2315" i="74"/>
  <c r="O2315" i="74"/>
  <c r="S2315" i="74"/>
  <c r="Q2315" i="74"/>
  <c r="R2331" i="74"/>
  <c r="P2331" i="74"/>
  <c r="T2331" i="74"/>
  <c r="O2331" i="74"/>
  <c r="S2331" i="74"/>
  <c r="Q2331" i="74"/>
  <c r="R2467" i="74"/>
  <c r="P2467" i="74"/>
  <c r="T2467" i="74"/>
  <c r="O2467" i="74"/>
  <c r="S2467" i="74"/>
  <c r="Q2467" i="74"/>
  <c r="R2227" i="74"/>
  <c r="P2227" i="74"/>
  <c r="T2227" i="74"/>
  <c r="O2227" i="74"/>
  <c r="S2227" i="74"/>
  <c r="Q2227" i="74"/>
  <c r="R2235" i="74"/>
  <c r="P2235" i="74"/>
  <c r="T2235" i="74"/>
  <c r="O2235" i="74"/>
  <c r="S2235" i="74"/>
  <c r="Q2235" i="74"/>
  <c r="R2243" i="74"/>
  <c r="P2243" i="74"/>
  <c r="T2243" i="74"/>
  <c r="O2243" i="74"/>
  <c r="S2243" i="74"/>
  <c r="Q2243" i="74"/>
  <c r="R2309" i="74"/>
  <c r="P2309" i="74"/>
  <c r="T2309" i="74"/>
  <c r="O2309" i="74"/>
  <c r="S2309" i="74"/>
  <c r="Q2309" i="74"/>
  <c r="R2325" i="74"/>
  <c r="P2325" i="74"/>
  <c r="T2325" i="74"/>
  <c r="O2325" i="74"/>
  <c r="S2325" i="74"/>
  <c r="Q2325" i="74"/>
  <c r="S2384" i="74"/>
  <c r="Q2384" i="74"/>
  <c r="R2022" i="74"/>
  <c r="S2022" i="74"/>
  <c r="O2022" i="74"/>
  <c r="Q2022" i="74"/>
  <c r="R2030" i="74"/>
  <c r="S2030" i="74"/>
  <c r="O2030" i="74"/>
  <c r="Q2030" i="74"/>
  <c r="R2038" i="74"/>
  <c r="S2038" i="74"/>
  <c r="O2038" i="74"/>
  <c r="Q2038" i="74"/>
  <c r="R2046" i="74"/>
  <c r="S2046" i="74"/>
  <c r="O2046" i="74"/>
  <c r="Q2046" i="74"/>
  <c r="R2054" i="74"/>
  <c r="S2054" i="74"/>
  <c r="O2054" i="74"/>
  <c r="Q2054" i="74"/>
  <c r="R2347" i="74"/>
  <c r="Q2347" i="74"/>
  <c r="P2347" i="74"/>
  <c r="T2347" i="74"/>
  <c r="S2347" i="74"/>
  <c r="O2347" i="74"/>
  <c r="R2510" i="74"/>
  <c r="Q2510" i="74"/>
  <c r="P2510" i="74"/>
  <c r="Q2374" i="74"/>
  <c r="O2374" i="74"/>
  <c r="R2374" i="74"/>
  <c r="R2425" i="74"/>
  <c r="P2425" i="74"/>
  <c r="Q2425" i="74"/>
  <c r="O2425" i="74"/>
  <c r="T2425" i="74"/>
  <c r="S2425" i="74"/>
  <c r="Q2544" i="74"/>
  <c r="P2544" i="74"/>
  <c r="R2544" i="74"/>
  <c r="R2023" i="74"/>
  <c r="S2023" i="74"/>
  <c r="T2023" i="74"/>
  <c r="Q2023" i="74"/>
  <c r="O2023" i="74"/>
  <c r="P2023" i="74"/>
  <c r="R2031" i="74"/>
  <c r="S2031" i="74"/>
  <c r="T2031" i="74"/>
  <c r="Q2031" i="74"/>
  <c r="O2031" i="74"/>
  <c r="P2031" i="74"/>
  <c r="R2039" i="74"/>
  <c r="S2039" i="74"/>
  <c r="T2039" i="74"/>
  <c r="Q2039" i="74"/>
  <c r="O2039" i="74"/>
  <c r="P2039" i="74"/>
  <c r="R2047" i="74"/>
  <c r="S2047" i="74"/>
  <c r="T2047" i="74"/>
  <c r="Q2047" i="74"/>
  <c r="O2047" i="74"/>
  <c r="P2047" i="74"/>
  <c r="R2055" i="74"/>
  <c r="S2055" i="74"/>
  <c r="T2055" i="74"/>
  <c r="Q2055" i="74"/>
  <c r="O2055" i="74"/>
  <c r="P2055" i="74"/>
  <c r="R2063" i="74"/>
  <c r="T2063" i="74"/>
  <c r="O2063" i="74"/>
  <c r="S2063" i="74"/>
  <c r="Q2063" i="74"/>
  <c r="P2063" i="74"/>
  <c r="R2071" i="74"/>
  <c r="T2071" i="74"/>
  <c r="O2071" i="74"/>
  <c r="S2071" i="74"/>
  <c r="Q2071" i="74"/>
  <c r="P2071" i="74"/>
  <c r="R2079" i="74"/>
  <c r="T2079" i="74"/>
  <c r="O2079" i="74"/>
  <c r="S2079" i="74"/>
  <c r="Q2079" i="74"/>
  <c r="P2079" i="74"/>
  <c r="R2087" i="74"/>
  <c r="T2087" i="74"/>
  <c r="O2087" i="74"/>
  <c r="S2087" i="74"/>
  <c r="Q2087" i="74"/>
  <c r="P2087" i="74"/>
  <c r="R2095" i="74"/>
  <c r="T2095" i="74"/>
  <c r="O2095" i="74"/>
  <c r="S2095" i="74"/>
  <c r="Q2095" i="74"/>
  <c r="P2095" i="74"/>
  <c r="R2103" i="74"/>
  <c r="T2103" i="74"/>
  <c r="O2103" i="74"/>
  <c r="S2103" i="74"/>
  <c r="Q2103" i="74"/>
  <c r="P2103" i="74"/>
  <c r="R2111" i="74"/>
  <c r="T2111" i="74"/>
  <c r="O2111" i="74"/>
  <c r="S2111" i="74"/>
  <c r="Q2111" i="74"/>
  <c r="P2111" i="74"/>
  <c r="R2119" i="74"/>
  <c r="T2119" i="74"/>
  <c r="O2119" i="74"/>
  <c r="S2119" i="74"/>
  <c r="Q2119" i="74"/>
  <c r="P2119" i="74"/>
  <c r="R2127" i="74"/>
  <c r="T2127" i="74"/>
  <c r="O2127" i="74"/>
  <c r="S2127" i="74"/>
  <c r="Q2127" i="74"/>
  <c r="P2127" i="74"/>
  <c r="R2135" i="74"/>
  <c r="T2135" i="74"/>
  <c r="O2135" i="74"/>
  <c r="S2135" i="74"/>
  <c r="Q2135" i="74"/>
  <c r="P2135" i="74"/>
  <c r="R2143" i="74"/>
  <c r="T2143" i="74"/>
  <c r="O2143" i="74"/>
  <c r="S2143" i="74"/>
  <c r="Q2143" i="74"/>
  <c r="P2143" i="74"/>
  <c r="R2151" i="74"/>
  <c r="T2151" i="74"/>
  <c r="O2151" i="74"/>
  <c r="S2151" i="74"/>
  <c r="Q2151" i="74"/>
  <c r="P2151" i="74"/>
  <c r="R2159" i="74"/>
  <c r="T2159" i="74"/>
  <c r="O2159" i="74"/>
  <c r="S2159" i="74"/>
  <c r="Q2159" i="74"/>
  <c r="P2159" i="74"/>
  <c r="R2167" i="74"/>
  <c r="T2167" i="74"/>
  <c r="O2167" i="74"/>
  <c r="S2167" i="74"/>
  <c r="Q2167" i="74"/>
  <c r="P2167" i="74"/>
  <c r="R2176" i="74"/>
  <c r="O2176" i="74"/>
  <c r="S2176" i="74"/>
  <c r="Q2176" i="74"/>
  <c r="R2184" i="74"/>
  <c r="O2184" i="74"/>
  <c r="S2184" i="74"/>
  <c r="Q2184" i="74"/>
  <c r="R2192" i="74"/>
  <c r="O2192" i="74"/>
  <c r="S2192" i="74"/>
  <c r="Q2192" i="74"/>
  <c r="R2200" i="74"/>
  <c r="O2200" i="74"/>
  <c r="S2200" i="74"/>
  <c r="Q2200" i="74"/>
  <c r="R2208" i="74"/>
  <c r="O2208" i="74"/>
  <c r="S2208" i="74"/>
  <c r="Q2208" i="74"/>
  <c r="R2216" i="74"/>
  <c r="O2216" i="74"/>
  <c r="S2216" i="74"/>
  <c r="Q2216" i="74"/>
  <c r="R2224" i="74"/>
  <c r="O2224" i="74"/>
  <c r="S2224" i="74"/>
  <c r="Q2224" i="74"/>
  <c r="R2232" i="74"/>
  <c r="O2232" i="74"/>
  <c r="S2232" i="74"/>
  <c r="Q2232" i="74"/>
  <c r="R2240" i="74"/>
  <c r="O2240" i="74"/>
  <c r="S2240" i="74"/>
  <c r="Q2240" i="74"/>
  <c r="R2249" i="74"/>
  <c r="T2249" i="74"/>
  <c r="O2249" i="74"/>
  <c r="P2249" i="74"/>
  <c r="S2249" i="74"/>
  <c r="Q2249" i="74"/>
  <c r="R2257" i="74"/>
  <c r="T2257" i="74"/>
  <c r="O2257" i="74"/>
  <c r="P2257" i="74"/>
  <c r="S2257" i="74"/>
  <c r="Q2257" i="74"/>
  <c r="R2265" i="74"/>
  <c r="T2265" i="74"/>
  <c r="O2265" i="74"/>
  <c r="P2265" i="74"/>
  <c r="S2265" i="74"/>
  <c r="Q2265" i="74"/>
  <c r="R2273" i="74"/>
  <c r="T2273" i="74"/>
  <c r="O2273" i="74"/>
  <c r="P2273" i="74"/>
  <c r="S2273" i="74"/>
  <c r="Q2273" i="74"/>
  <c r="R2281" i="74"/>
  <c r="T2281" i="74"/>
  <c r="O2281" i="74"/>
  <c r="P2281" i="74"/>
  <c r="S2281" i="74"/>
  <c r="Q2281" i="74"/>
  <c r="R2289" i="74"/>
  <c r="T2289" i="74"/>
  <c r="O2289" i="74"/>
  <c r="P2289" i="74"/>
  <c r="S2289" i="74"/>
  <c r="Q2289" i="74"/>
  <c r="R2297" i="74"/>
  <c r="T2297" i="74"/>
  <c r="O2297" i="74"/>
  <c r="P2297" i="74"/>
  <c r="S2297" i="74"/>
  <c r="Q2297" i="74"/>
  <c r="Q2354" i="74"/>
  <c r="R2354" i="74"/>
  <c r="O2354" i="74"/>
  <c r="R2385" i="74"/>
  <c r="P2385" i="74"/>
  <c r="S2385" i="74"/>
  <c r="Q2385" i="74"/>
  <c r="O2385" i="74"/>
  <c r="T2385" i="74"/>
  <c r="R2427" i="74"/>
  <c r="Q2427" i="74"/>
  <c r="S2427" i="74"/>
  <c r="P2427" i="74"/>
  <c r="O2427" i="74"/>
  <c r="T2427" i="74"/>
  <c r="Q2481" i="74"/>
  <c r="P2481" i="74"/>
  <c r="T2481" i="74"/>
  <c r="R2481" i="74"/>
  <c r="O2481" i="74"/>
  <c r="R2062" i="74"/>
  <c r="S2062" i="74"/>
  <c r="Q2062" i="74"/>
  <c r="O2062" i="74"/>
  <c r="R2070" i="74"/>
  <c r="S2070" i="74"/>
  <c r="Q2070" i="74"/>
  <c r="O2070" i="74"/>
  <c r="Q2080" i="74"/>
  <c r="R2080" i="74"/>
  <c r="O2080" i="74"/>
  <c r="R2092" i="74"/>
  <c r="O2092" i="74"/>
  <c r="Q2092" i="74"/>
  <c r="Q2112" i="74"/>
  <c r="R2112" i="74"/>
  <c r="O2112" i="74"/>
  <c r="R2124" i="74"/>
  <c r="O2124" i="74"/>
  <c r="Q2124" i="74"/>
  <c r="Q2144" i="74"/>
  <c r="R2144" i="74"/>
  <c r="O2144" i="74"/>
  <c r="R2156" i="74"/>
  <c r="O2156" i="74"/>
  <c r="Q2156" i="74"/>
  <c r="R2369" i="74"/>
  <c r="P2369" i="74"/>
  <c r="T2369" i="74"/>
  <c r="O2369" i="74"/>
  <c r="S2369" i="74"/>
  <c r="Q2369" i="74"/>
  <c r="Q2394" i="74"/>
  <c r="O2394" i="74"/>
  <c r="R2394" i="74"/>
  <c r="R2439" i="74"/>
  <c r="T2439" i="74"/>
  <c r="O2439" i="74"/>
  <c r="Q2439" i="74"/>
  <c r="P2439" i="74"/>
  <c r="S2439" i="74"/>
  <c r="Q2533" i="74"/>
  <c r="P2533" i="74"/>
  <c r="R2533" i="74"/>
  <c r="O2533" i="74"/>
  <c r="T2533" i="74"/>
  <c r="R2250" i="74"/>
  <c r="S2250" i="74"/>
  <c r="Q2250" i="74"/>
  <c r="O2250" i="74"/>
  <c r="R2258" i="74"/>
  <c r="S2258" i="74"/>
  <c r="Q2258" i="74"/>
  <c r="O2258" i="74"/>
  <c r="R2266" i="74"/>
  <c r="S2266" i="74"/>
  <c r="Q2266" i="74"/>
  <c r="O2266" i="74"/>
  <c r="R2274" i="74"/>
  <c r="S2274" i="74"/>
  <c r="Q2274" i="74"/>
  <c r="O2274" i="74"/>
  <c r="R2282" i="74"/>
  <c r="S2282" i="74"/>
  <c r="Q2282" i="74"/>
  <c r="O2282" i="74"/>
  <c r="R2298" i="74"/>
  <c r="S2298" i="74"/>
  <c r="Q2298" i="74"/>
  <c r="O2298" i="74"/>
  <c r="R2306" i="74"/>
  <c r="O2306" i="74"/>
  <c r="S2306" i="74"/>
  <c r="Q2306" i="74"/>
  <c r="R2314" i="74"/>
  <c r="O2314" i="74"/>
  <c r="S2314" i="74"/>
  <c r="Q2314" i="74"/>
  <c r="R2322" i="74"/>
  <c r="O2322" i="74"/>
  <c r="S2322" i="74"/>
  <c r="Q2322" i="74"/>
  <c r="R2330" i="74"/>
  <c r="O2330" i="74"/>
  <c r="S2330" i="74"/>
  <c r="Q2330" i="74"/>
  <c r="Q2338" i="74"/>
  <c r="O2338" i="74"/>
  <c r="R2338" i="74"/>
  <c r="R2355" i="74"/>
  <c r="T2355" i="74"/>
  <c r="O2355" i="74"/>
  <c r="S2355" i="74"/>
  <c r="Q2355" i="74"/>
  <c r="P2355" i="74"/>
  <c r="R2383" i="74"/>
  <c r="Q2383" i="74"/>
  <c r="O2383" i="74"/>
  <c r="T2383" i="74"/>
  <c r="S2383" i="74"/>
  <c r="P2383" i="74"/>
  <c r="Q2400" i="74"/>
  <c r="S2400" i="74"/>
  <c r="Q2418" i="74"/>
  <c r="O2418" i="74"/>
  <c r="R2418" i="74"/>
  <c r="R2443" i="74"/>
  <c r="T2443" i="74"/>
  <c r="O2443" i="74"/>
  <c r="P2443" i="74"/>
  <c r="S2443" i="74"/>
  <c r="Q2443" i="74"/>
  <c r="R2455" i="74"/>
  <c r="Q2455" i="74"/>
  <c r="P2455" i="74"/>
  <c r="O2455" i="74"/>
  <c r="T2455" i="74"/>
  <c r="S2455" i="74"/>
  <c r="Q2497" i="74"/>
  <c r="P2497" i="74"/>
  <c r="T2497" i="74"/>
  <c r="R2497" i="74"/>
  <c r="O2497" i="74"/>
  <c r="R2745" i="74"/>
  <c r="S2745" i="74"/>
  <c r="P2745" i="74"/>
  <c r="T2745" i="74"/>
  <c r="O2745" i="74"/>
  <c r="S2364" i="74"/>
  <c r="Q2364" i="74"/>
  <c r="Q2378" i="74"/>
  <c r="R2378" i="74"/>
  <c r="O2378" i="74"/>
  <c r="R2399" i="74"/>
  <c r="P2399" i="74"/>
  <c r="T2399" i="74"/>
  <c r="S2399" i="74"/>
  <c r="Q2399" i="74"/>
  <c r="O2399" i="74"/>
  <c r="R2471" i="74"/>
  <c r="P2471" i="74"/>
  <c r="T2471" i="74"/>
  <c r="O2471" i="74"/>
  <c r="S2471" i="74"/>
  <c r="Q2471" i="74"/>
  <c r="T2552" i="74"/>
  <c r="Q2552" i="74"/>
  <c r="T2584" i="74"/>
  <c r="Q2584" i="74"/>
  <c r="R2683" i="74"/>
  <c r="P2683" i="74"/>
  <c r="T2683" i="74"/>
  <c r="O2683" i="74"/>
  <c r="S2683" i="74"/>
  <c r="Q2683" i="74"/>
  <c r="Q2380" i="74"/>
  <c r="S2380" i="74"/>
  <c r="Q2444" i="74"/>
  <c r="S2444" i="74"/>
  <c r="R2472" i="74"/>
  <c r="O2472" i="74"/>
  <c r="S2472" i="74"/>
  <c r="Q2472" i="74"/>
  <c r="P2492" i="74"/>
  <c r="Q2492" i="74"/>
  <c r="R2492" i="74"/>
  <c r="R2518" i="74"/>
  <c r="P2518" i="74"/>
  <c r="Q2518" i="74"/>
  <c r="Q2549" i="74"/>
  <c r="R2549" i="74"/>
  <c r="P2549" i="74"/>
  <c r="O2549" i="74"/>
  <c r="T2549" i="74"/>
  <c r="R2459" i="74"/>
  <c r="S2459" i="74"/>
  <c r="Q2459" i="74"/>
  <c r="T2459" i="74"/>
  <c r="P2459" i="74"/>
  <c r="O2459" i="74"/>
  <c r="P2480" i="74"/>
  <c r="R2480" i="74"/>
  <c r="Q2480" i="74"/>
  <c r="R2506" i="74"/>
  <c r="Q2506" i="74"/>
  <c r="P2506" i="74"/>
  <c r="Q2525" i="74"/>
  <c r="P2525" i="74"/>
  <c r="T2525" i="74"/>
  <c r="R2525" i="74"/>
  <c r="O2525" i="74"/>
  <c r="Q2634" i="74"/>
  <c r="S2634" i="74"/>
  <c r="O2634" i="74"/>
  <c r="Q2483" i="74"/>
  <c r="T2483" i="74"/>
  <c r="O2483" i="74"/>
  <c r="R2483" i="74"/>
  <c r="P2483" i="74"/>
  <c r="Q2499" i="74"/>
  <c r="T2499" i="74"/>
  <c r="O2499" i="74"/>
  <c r="R2499" i="74"/>
  <c r="P2499" i="74"/>
  <c r="Q2515" i="74"/>
  <c r="T2515" i="74"/>
  <c r="O2515" i="74"/>
  <c r="R2515" i="74"/>
  <c r="P2515" i="74"/>
  <c r="Q2531" i="74"/>
  <c r="T2531" i="74"/>
  <c r="O2531" i="74"/>
  <c r="R2531" i="74"/>
  <c r="P2531" i="74"/>
  <c r="Q2547" i="74"/>
  <c r="O2547" i="74"/>
  <c r="T2547" i="74"/>
  <c r="R2547" i="74"/>
  <c r="P2547" i="74"/>
  <c r="T2566" i="74"/>
  <c r="Q2566" i="74"/>
  <c r="T2582" i="74"/>
  <c r="Q2582" i="74"/>
  <c r="R2629" i="74"/>
  <c r="Q2629" i="74"/>
  <c r="O2629" i="74"/>
  <c r="T2629" i="74"/>
  <c r="S2629" i="74"/>
  <c r="P2629" i="74"/>
  <c r="R2538" i="74"/>
  <c r="Q2538" i="74"/>
  <c r="P2538" i="74"/>
  <c r="R2644" i="74"/>
  <c r="Q2644" i="74"/>
  <c r="O2644" i="74"/>
  <c r="R2665" i="74"/>
  <c r="P2665" i="74"/>
  <c r="T2665" i="74"/>
  <c r="O2665" i="74"/>
  <c r="S2665" i="74"/>
  <c r="Q2665" i="74"/>
  <c r="Q2596" i="74"/>
  <c r="T2596" i="74"/>
  <c r="T2602" i="74"/>
  <c r="Q2602" i="74"/>
  <c r="Q2612" i="74"/>
  <c r="T2612" i="74"/>
  <c r="T2618" i="74"/>
  <c r="Q2618" i="74"/>
  <c r="R2633" i="74"/>
  <c r="S2633" i="74"/>
  <c r="O2633" i="74"/>
  <c r="T2633" i="74"/>
  <c r="Q2633" i="74"/>
  <c r="P2633" i="74"/>
  <c r="O2660" i="74"/>
  <c r="R2660" i="74"/>
  <c r="Q2660" i="74"/>
  <c r="O2668" i="74"/>
  <c r="R2668" i="74"/>
  <c r="Q2668" i="74"/>
  <c r="R2675" i="74"/>
  <c r="Q2675" i="74"/>
  <c r="O2675" i="74"/>
  <c r="T2675" i="74"/>
  <c r="S2675" i="74"/>
  <c r="P2675" i="74"/>
  <c r="R2679" i="74"/>
  <c r="P2679" i="74"/>
  <c r="T2679" i="74"/>
  <c r="O2679" i="74"/>
  <c r="S2679" i="74"/>
  <c r="Q2679" i="74"/>
  <c r="R2704" i="74"/>
  <c r="S2704" i="74"/>
  <c r="O2704" i="74"/>
  <c r="R2752" i="74"/>
  <c r="Q2752" i="74"/>
  <c r="Q2688" i="74"/>
  <c r="O2688" i="74"/>
  <c r="R2688" i="74"/>
  <c r="R2692" i="74"/>
  <c r="Q2692" i="74"/>
  <c r="O2692" i="74"/>
  <c r="R2697" i="74"/>
  <c r="S2697" i="74"/>
  <c r="T2697" i="74"/>
  <c r="Q2697" i="74"/>
  <c r="P2697" i="74"/>
  <c r="O2697" i="74"/>
  <c r="S2708" i="74"/>
  <c r="R2708" i="74"/>
  <c r="O2708" i="74"/>
  <c r="R2736" i="74"/>
  <c r="T2736" i="74"/>
  <c r="R2753" i="74"/>
  <c r="O2753" i="74"/>
  <c r="T2753" i="74"/>
  <c r="S2753" i="74"/>
  <c r="P2753" i="74"/>
  <c r="T2724" i="74"/>
  <c r="R2724" i="74"/>
  <c r="R2747" i="74"/>
  <c r="T2747" i="74"/>
  <c r="S2747" i="74"/>
  <c r="P2747" i="74"/>
  <c r="O2747" i="74"/>
  <c r="R1693" i="74"/>
  <c r="P1693" i="74"/>
  <c r="Q1693" i="74"/>
  <c r="R1496" i="74"/>
  <c r="Q1496" i="74"/>
  <c r="T1496" i="74"/>
  <c r="O1496" i="74"/>
  <c r="S1496" i="74"/>
  <c r="P1496" i="74"/>
  <c r="R1458" i="74"/>
  <c r="Q1458" i="74"/>
  <c r="P1458" i="74"/>
  <c r="T1458" i="74"/>
  <c r="S1458" i="74"/>
  <c r="O1458" i="74"/>
  <c r="R1438" i="74"/>
  <c r="Q1438" i="74"/>
  <c r="P1438" i="74"/>
  <c r="T1438" i="74"/>
  <c r="S1438" i="74"/>
  <c r="O1438" i="74"/>
  <c r="R1418" i="74"/>
  <c r="Q1418" i="74"/>
  <c r="R1399" i="74"/>
  <c r="S1399" i="74"/>
  <c r="P1399" i="74"/>
  <c r="T1399" i="74"/>
  <c r="O1399" i="74"/>
  <c r="T1166" i="74"/>
  <c r="P1166" i="74"/>
  <c r="R1098" i="74"/>
  <c r="Q1098" i="74"/>
  <c r="P1098" i="74"/>
  <c r="R1094" i="74"/>
  <c r="Q1094" i="74"/>
  <c r="P1094" i="74"/>
  <c r="T1126" i="74"/>
  <c r="R1126" i="74"/>
  <c r="Q1126" i="74"/>
  <c r="T1158" i="74"/>
  <c r="P1158" i="74"/>
  <c r="R1319" i="74"/>
  <c r="S1319" i="74"/>
  <c r="P1319" i="74"/>
  <c r="O1319" i="74"/>
  <c r="T1319" i="74"/>
  <c r="R1341" i="74"/>
  <c r="S1341" i="74"/>
  <c r="P1341" i="74"/>
  <c r="O1341" i="74"/>
  <c r="T1341" i="74"/>
  <c r="R1370" i="74"/>
  <c r="Q1370" i="74"/>
  <c r="R1460" i="74"/>
  <c r="Q1460" i="74"/>
  <c r="P1460" i="74"/>
  <c r="O1460" i="74"/>
  <c r="T1460" i="74"/>
  <c r="S1460" i="74"/>
  <c r="R1479" i="74"/>
  <c r="Q1479" i="74"/>
  <c r="O1479" i="74"/>
  <c r="R1544" i="74"/>
  <c r="Q1544" i="74"/>
  <c r="T1544" i="74"/>
  <c r="O1544" i="74"/>
  <c r="S1544" i="74"/>
  <c r="P1544" i="74"/>
  <c r="R1671" i="74"/>
  <c r="Q1671" i="74"/>
  <c r="T1671" i="74"/>
  <c r="O1671" i="74"/>
  <c r="S1671" i="74"/>
  <c r="P1671" i="74"/>
  <c r="Q1101" i="74"/>
  <c r="P1101" i="74"/>
  <c r="O1101" i="74"/>
  <c r="T1101" i="74"/>
  <c r="R1101" i="74"/>
  <c r="R1129" i="74"/>
  <c r="S1129" i="74"/>
  <c r="P1129" i="74"/>
  <c r="S1161" i="74"/>
  <c r="T1161" i="74"/>
  <c r="P1161" i="74"/>
  <c r="Q1186" i="74"/>
  <c r="T1186" i="74"/>
  <c r="P1186" i="74"/>
  <c r="S1247" i="74"/>
  <c r="O1247" i="74"/>
  <c r="S1279" i="74"/>
  <c r="O1279" i="74"/>
  <c r="R1312" i="74"/>
  <c r="Q1312" i="74"/>
  <c r="R1344" i="74"/>
  <c r="Q1344" i="74"/>
  <c r="R1376" i="74"/>
  <c r="Q1376" i="74"/>
  <c r="R1408" i="74"/>
  <c r="Q1408" i="74"/>
  <c r="Q1453" i="74"/>
  <c r="O1453" i="74"/>
  <c r="R1453" i="74"/>
  <c r="R1495" i="74"/>
  <c r="O1495" i="74"/>
  <c r="Q1495" i="74"/>
  <c r="R1542" i="74"/>
  <c r="T1542" i="74"/>
  <c r="O1542" i="74"/>
  <c r="Q1542" i="74"/>
  <c r="S1542" i="74"/>
  <c r="P1542" i="74"/>
  <c r="R1570" i="74"/>
  <c r="T1570" i="74"/>
  <c r="O1570" i="74"/>
  <c r="Q1570" i="74"/>
  <c r="S1570" i="74"/>
  <c r="P1570" i="74"/>
  <c r="R1608" i="74"/>
  <c r="T1608" i="74"/>
  <c r="O1608" i="74"/>
  <c r="Q1608" i="74"/>
  <c r="S1608" i="74"/>
  <c r="P1608" i="74"/>
  <c r="Q1700" i="74"/>
  <c r="O1700" i="74"/>
  <c r="T1700" i="74"/>
  <c r="P1700" i="74"/>
  <c r="R1774" i="74"/>
  <c r="T1774" i="74"/>
  <c r="O1774" i="74"/>
  <c r="Q1774" i="74"/>
  <c r="S1774" i="74"/>
  <c r="P1774" i="74"/>
  <c r="R1782" i="74"/>
  <c r="T1782" i="74"/>
  <c r="O1782" i="74"/>
  <c r="Q1782" i="74"/>
  <c r="S1782" i="74"/>
  <c r="P1782" i="74"/>
  <c r="R1790" i="74"/>
  <c r="T1790" i="74"/>
  <c r="O1790" i="74"/>
  <c r="Q1790" i="74"/>
  <c r="S1790" i="74"/>
  <c r="P1790" i="74"/>
  <c r="R934" i="74"/>
  <c r="O934" i="74"/>
  <c r="S934" i="74"/>
  <c r="Q934" i="74"/>
  <c r="R942" i="74"/>
  <c r="O942" i="74"/>
  <c r="S942" i="74"/>
  <c r="Q942" i="74"/>
  <c r="R950" i="74"/>
  <c r="O950" i="74"/>
  <c r="S950" i="74"/>
  <c r="Q950" i="74"/>
  <c r="R958" i="74"/>
  <c r="O958" i="74"/>
  <c r="S958" i="74"/>
  <c r="Q958" i="74"/>
  <c r="R966" i="74"/>
  <c r="O966" i="74"/>
  <c r="S966" i="74"/>
  <c r="Q966" i="74"/>
  <c r="R974" i="74"/>
  <c r="O974" i="74"/>
  <c r="S974" i="74"/>
  <c r="Q974" i="74"/>
  <c r="R982" i="74"/>
  <c r="O982" i="74"/>
  <c r="S982" i="74"/>
  <c r="Q982" i="74"/>
  <c r="R990" i="74"/>
  <c r="O990" i="74"/>
  <c r="S990" i="74"/>
  <c r="Q990" i="74"/>
  <c r="R998" i="74"/>
  <c r="O998" i="74"/>
  <c r="S998" i="74"/>
  <c r="Q998" i="74"/>
  <c r="R1006" i="74"/>
  <c r="O1006" i="74"/>
  <c r="S1006" i="74"/>
  <c r="Q1006" i="74"/>
  <c r="R1014" i="74"/>
  <c r="O1014" i="74"/>
  <c r="S1014" i="74"/>
  <c r="Q1014" i="74"/>
  <c r="R1022" i="74"/>
  <c r="O1022" i="74"/>
  <c r="S1022" i="74"/>
  <c r="Q1022" i="74"/>
  <c r="R1030" i="74"/>
  <c r="O1030" i="74"/>
  <c r="S1030" i="74"/>
  <c r="Q1030" i="74"/>
  <c r="R1038" i="74"/>
  <c r="O1038" i="74"/>
  <c r="S1038" i="74"/>
  <c r="Q1038" i="74"/>
  <c r="R1046" i="74"/>
  <c r="O1046" i="74"/>
  <c r="S1046" i="74"/>
  <c r="Q1046" i="74"/>
  <c r="R1054" i="74"/>
  <c r="O1054" i="74"/>
  <c r="S1054" i="74"/>
  <c r="Q1054" i="74"/>
  <c r="R1062" i="74"/>
  <c r="O1062" i="74"/>
  <c r="S1062" i="74"/>
  <c r="Q1062" i="74"/>
  <c r="R1070" i="74"/>
  <c r="O1070" i="74"/>
  <c r="S1070" i="74"/>
  <c r="Q1070" i="74"/>
  <c r="P1084" i="74"/>
  <c r="R1084" i="74"/>
  <c r="Q1084" i="74"/>
  <c r="P1100" i="74"/>
  <c r="R1100" i="74"/>
  <c r="Q1100" i="74"/>
  <c r="P1116" i="74"/>
  <c r="R1116" i="74"/>
  <c r="Q1116" i="74"/>
  <c r="Q1130" i="74"/>
  <c r="T1130" i="74"/>
  <c r="R1130" i="74"/>
  <c r="P1146" i="74"/>
  <c r="T1146" i="74"/>
  <c r="P1162" i="74"/>
  <c r="T1162" i="74"/>
  <c r="P1178" i="74"/>
  <c r="T1178" i="74"/>
  <c r="S1235" i="74"/>
  <c r="O1235" i="74"/>
  <c r="S1251" i="74"/>
  <c r="O1251" i="74"/>
  <c r="S1267" i="74"/>
  <c r="O1267" i="74"/>
  <c r="S1283" i="74"/>
  <c r="O1283" i="74"/>
  <c r="R1295" i="74"/>
  <c r="O1295" i="74"/>
  <c r="T1295" i="74"/>
  <c r="S1295" i="74"/>
  <c r="P1295" i="74"/>
  <c r="Q1314" i="74"/>
  <c r="R1314" i="74"/>
  <c r="R1327" i="74"/>
  <c r="O1327" i="74"/>
  <c r="T1327" i="74"/>
  <c r="S1327" i="74"/>
  <c r="P1327" i="74"/>
  <c r="Q1346" i="74"/>
  <c r="R1346" i="74"/>
  <c r="R1359" i="74"/>
  <c r="O1359" i="74"/>
  <c r="T1359" i="74"/>
  <c r="S1359" i="74"/>
  <c r="P1359" i="74"/>
  <c r="Q1378" i="74"/>
  <c r="R1378" i="74"/>
  <c r="R1391" i="74"/>
  <c r="O1391" i="74"/>
  <c r="T1391" i="74"/>
  <c r="S1391" i="74"/>
  <c r="P1391" i="74"/>
  <c r="Q1410" i="74"/>
  <c r="R1410" i="74"/>
  <c r="R1423" i="74"/>
  <c r="O1423" i="74"/>
  <c r="Q1423" i="74"/>
  <c r="R1447" i="74"/>
  <c r="O1447" i="74"/>
  <c r="Q1447" i="74"/>
  <c r="R1470" i="74"/>
  <c r="T1470" i="74"/>
  <c r="O1470" i="74"/>
  <c r="S1470" i="74"/>
  <c r="Q1470" i="74"/>
  <c r="P1470" i="74"/>
  <c r="R1548" i="74"/>
  <c r="Q1548" i="74"/>
  <c r="T1548" i="74"/>
  <c r="O1548" i="74"/>
  <c r="P1548" i="74"/>
  <c r="S1548" i="74"/>
  <c r="R1614" i="74"/>
  <c r="O1614" i="74"/>
  <c r="Q1614" i="74"/>
  <c r="R1641" i="74"/>
  <c r="Q1641" i="74"/>
  <c r="T1641" i="74"/>
  <c r="O1641" i="74"/>
  <c r="P1641" i="74"/>
  <c r="S1641" i="74"/>
  <c r="R1675" i="74"/>
  <c r="Q1675" i="74"/>
  <c r="T1675" i="74"/>
  <c r="O1675" i="74"/>
  <c r="P1675" i="74"/>
  <c r="S1675" i="74"/>
  <c r="R1699" i="74"/>
  <c r="P1699" i="74"/>
  <c r="Q1699" i="74"/>
  <c r="S1718" i="74"/>
  <c r="P1718" i="74"/>
  <c r="R1718" i="74"/>
  <c r="R1760" i="74"/>
  <c r="Q1760" i="74"/>
  <c r="T1760" i="74"/>
  <c r="O1760" i="74"/>
  <c r="P1760" i="74"/>
  <c r="S1760" i="74"/>
  <c r="Q1075" i="74"/>
  <c r="T1075" i="74"/>
  <c r="R1075" i="74"/>
  <c r="P1075" i="74"/>
  <c r="O1075" i="74"/>
  <c r="Q1091" i="74"/>
  <c r="T1091" i="74"/>
  <c r="R1091" i="74"/>
  <c r="P1091" i="74"/>
  <c r="O1091" i="74"/>
  <c r="Q1107" i="74"/>
  <c r="T1107" i="74"/>
  <c r="R1107" i="74"/>
  <c r="P1107" i="74"/>
  <c r="O1107" i="74"/>
  <c r="Q1123" i="74"/>
  <c r="T1123" i="74"/>
  <c r="R1123" i="74"/>
  <c r="P1123" i="74"/>
  <c r="O1123" i="74"/>
  <c r="S1141" i="74"/>
  <c r="T1141" i="74"/>
  <c r="P1141" i="74"/>
  <c r="S1157" i="74"/>
  <c r="T1157" i="74"/>
  <c r="P1157" i="74"/>
  <c r="S1173" i="74"/>
  <c r="T1173" i="74"/>
  <c r="P1173" i="74"/>
  <c r="T1188" i="74"/>
  <c r="P1188" i="74"/>
  <c r="Q1188" i="74"/>
  <c r="R1293" i="74"/>
  <c r="T1293" i="74"/>
  <c r="S1293" i="74"/>
  <c r="P1293" i="74"/>
  <c r="O1293" i="74"/>
  <c r="R1325" i="74"/>
  <c r="T1325" i="74"/>
  <c r="S1325" i="74"/>
  <c r="O1325" i="74"/>
  <c r="P1325" i="74"/>
  <c r="R1357" i="74"/>
  <c r="T1357" i="74"/>
  <c r="S1357" i="74"/>
  <c r="P1357" i="74"/>
  <c r="O1357" i="74"/>
  <c r="R1389" i="74"/>
  <c r="T1389" i="74"/>
  <c r="S1389" i="74"/>
  <c r="P1389" i="74"/>
  <c r="O1389" i="74"/>
  <c r="R1421" i="74"/>
  <c r="T1421" i="74"/>
  <c r="S1421" i="74"/>
  <c r="P1421" i="74"/>
  <c r="O1421" i="74"/>
  <c r="R1454" i="74"/>
  <c r="S1454" i="74"/>
  <c r="Q1454" i="74"/>
  <c r="P1454" i="74"/>
  <c r="O1454" i="74"/>
  <c r="T1454" i="74"/>
  <c r="R1468" i="74"/>
  <c r="S1468" i="74"/>
  <c r="Q1468" i="74"/>
  <c r="P1468" i="74"/>
  <c r="O1468" i="74"/>
  <c r="T1468" i="74"/>
  <c r="R1490" i="74"/>
  <c r="T1490" i="74"/>
  <c r="O1490" i="74"/>
  <c r="Q1490" i="74"/>
  <c r="S1490" i="74"/>
  <c r="P1490" i="74"/>
  <c r="R1520" i="74"/>
  <c r="T1520" i="74"/>
  <c r="O1520" i="74"/>
  <c r="Q1520" i="74"/>
  <c r="S1520" i="74"/>
  <c r="P1520" i="74"/>
  <c r="R1554" i="74"/>
  <c r="T1554" i="74"/>
  <c r="O1554" i="74"/>
  <c r="Q1554" i="74"/>
  <c r="S1554" i="74"/>
  <c r="P1554" i="74"/>
  <c r="R1592" i="74"/>
  <c r="T1592" i="74"/>
  <c r="O1592" i="74"/>
  <c r="Q1592" i="74"/>
  <c r="P1592" i="74"/>
  <c r="S1592" i="74"/>
  <c r="R1629" i="74"/>
  <c r="T1629" i="74"/>
  <c r="O1629" i="74"/>
  <c r="Q1629" i="74"/>
  <c r="S1629" i="74"/>
  <c r="P1629" i="74"/>
  <c r="R1645" i="74"/>
  <c r="T1645" i="74"/>
  <c r="O1645" i="74"/>
  <c r="Q1645" i="74"/>
  <c r="S1645" i="74"/>
  <c r="P1645" i="74"/>
  <c r="Q1694" i="74"/>
  <c r="O1694" i="74"/>
  <c r="T1694" i="74"/>
  <c r="P1694" i="74"/>
  <c r="Q1710" i="74"/>
  <c r="O1710" i="74"/>
  <c r="T1710" i="74"/>
  <c r="P1710" i="74"/>
  <c r="R1745" i="74"/>
  <c r="T1745" i="74"/>
  <c r="R1806" i="74"/>
  <c r="S1806" i="74"/>
  <c r="O1806" i="74"/>
  <c r="Q1806" i="74"/>
  <c r="R1498" i="74"/>
  <c r="P1498" i="74"/>
  <c r="S1498" i="74"/>
  <c r="O1498" i="74"/>
  <c r="T1498" i="74"/>
  <c r="Q1498" i="74"/>
  <c r="R1510" i="74"/>
  <c r="P1510" i="74"/>
  <c r="S1510" i="74"/>
  <c r="T1510" i="74"/>
  <c r="Q1510" i="74"/>
  <c r="O1510" i="74"/>
  <c r="R1529" i="74"/>
  <c r="O1529" i="74"/>
  <c r="S1529" i="74"/>
  <c r="R1545" i="74"/>
  <c r="S1545" i="74"/>
  <c r="O1545" i="74"/>
  <c r="R1594" i="74"/>
  <c r="P1594" i="74"/>
  <c r="S1594" i="74"/>
  <c r="O1594" i="74"/>
  <c r="T1594" i="74"/>
  <c r="Q1594" i="74"/>
  <c r="R1610" i="74"/>
  <c r="P1610" i="74"/>
  <c r="S1610" i="74"/>
  <c r="T1610" i="74"/>
  <c r="Q1610" i="74"/>
  <c r="O1610" i="74"/>
  <c r="S1628" i="74"/>
  <c r="R1628" i="74"/>
  <c r="R1643" i="74"/>
  <c r="P1643" i="74"/>
  <c r="S1643" i="74"/>
  <c r="T1643" i="74"/>
  <c r="Q1643" i="74"/>
  <c r="O1643" i="74"/>
  <c r="R1661" i="74"/>
  <c r="P1661" i="74"/>
  <c r="S1661" i="74"/>
  <c r="T1661" i="74"/>
  <c r="Q1661" i="74"/>
  <c r="O1661" i="74"/>
  <c r="R1672" i="74"/>
  <c r="Q1672" i="74"/>
  <c r="O1672" i="74"/>
  <c r="T1682" i="74"/>
  <c r="O1682" i="74"/>
  <c r="S1722" i="74"/>
  <c r="R1722" i="74"/>
  <c r="T1737" i="74"/>
  <c r="R1737" i="74"/>
  <c r="Q1485" i="74"/>
  <c r="R1485" i="74"/>
  <c r="O1485" i="74"/>
  <c r="R1516" i="74"/>
  <c r="S1516" i="74"/>
  <c r="P1516" i="74"/>
  <c r="Q1516" i="74"/>
  <c r="O1516" i="74"/>
  <c r="T1516" i="74"/>
  <c r="R1532" i="74"/>
  <c r="S1532" i="74"/>
  <c r="P1532" i="74"/>
  <c r="T1532" i="74"/>
  <c r="Q1532" i="74"/>
  <c r="O1532" i="74"/>
  <c r="R1552" i="74"/>
  <c r="S1552" i="74"/>
  <c r="P1552" i="74"/>
  <c r="T1552" i="74"/>
  <c r="Q1552" i="74"/>
  <c r="O1552" i="74"/>
  <c r="R1568" i="74"/>
  <c r="S1568" i="74"/>
  <c r="P1568" i="74"/>
  <c r="Q1568" i="74"/>
  <c r="O1568" i="74"/>
  <c r="T1568" i="74"/>
  <c r="S1583" i="74"/>
  <c r="R1583" i="74"/>
  <c r="O1583" i="74"/>
  <c r="R1623" i="74"/>
  <c r="S1623" i="74"/>
  <c r="P1623" i="74"/>
  <c r="Q1623" i="74"/>
  <c r="O1623" i="74"/>
  <c r="T1623" i="74"/>
  <c r="Q1638" i="74"/>
  <c r="R1638" i="74"/>
  <c r="O1638" i="74"/>
  <c r="R1656" i="74"/>
  <c r="Q1656" i="74"/>
  <c r="O1656" i="74"/>
  <c r="P1680" i="74"/>
  <c r="S1680" i="74"/>
  <c r="O1680" i="74"/>
  <c r="S1716" i="74"/>
  <c r="R1716" i="74"/>
  <c r="P1716" i="74"/>
  <c r="S1734" i="74"/>
  <c r="R1734" i="74"/>
  <c r="T1775" i="74"/>
  <c r="Q1775" i="74"/>
  <c r="S1775" i="74"/>
  <c r="O1775" i="74"/>
  <c r="T1783" i="74"/>
  <c r="Q1783" i="74"/>
  <c r="S1783" i="74"/>
  <c r="O1783" i="74"/>
  <c r="T1791" i="74"/>
  <c r="Q1791" i="74"/>
  <c r="S1791" i="74"/>
  <c r="O1791" i="74"/>
  <c r="T1799" i="74"/>
  <c r="S1799" i="74"/>
  <c r="Q1799" i="74"/>
  <c r="O1799" i="74"/>
  <c r="R1800" i="74"/>
  <c r="S1800" i="74"/>
  <c r="Q1800" i="74"/>
  <c r="O1800" i="74"/>
  <c r="P1800" i="74"/>
  <c r="T1813" i="74"/>
  <c r="Q1813" i="74"/>
  <c r="O1813" i="74"/>
  <c r="S1813" i="74"/>
  <c r="L929" i="74"/>
  <c r="K929" i="74" s="1"/>
  <c r="L919" i="74"/>
  <c r="K919" i="74" s="1"/>
  <c r="L916" i="74"/>
  <c r="K916" i="74" s="1"/>
  <c r="L914" i="74"/>
  <c r="K914" i="74" s="1"/>
  <c r="L913" i="74"/>
  <c r="K913" i="74" s="1"/>
  <c r="L909" i="74"/>
  <c r="K909" i="74" s="1"/>
  <c r="L899" i="74"/>
  <c r="K899" i="74" s="1"/>
  <c r="L896" i="74"/>
  <c r="K896" i="74" s="1"/>
  <c r="L888" i="74"/>
  <c r="K888" i="74" s="1"/>
  <c r="L883" i="74"/>
  <c r="K883" i="74" s="1"/>
  <c r="L880" i="74"/>
  <c r="K880" i="74" s="1"/>
  <c r="L877" i="74"/>
  <c r="K877" i="74" s="1"/>
  <c r="L870" i="74"/>
  <c r="K870" i="74" s="1"/>
  <c r="L863" i="74"/>
  <c r="K863" i="74" s="1"/>
  <c r="L860" i="74"/>
  <c r="K860" i="74" s="1"/>
  <c r="L859" i="74"/>
  <c r="K859" i="74" s="1"/>
  <c r="L855" i="74"/>
  <c r="K855" i="74" s="1"/>
  <c r="L852" i="74"/>
  <c r="K852" i="74" s="1"/>
  <c r="L850" i="74"/>
  <c r="K850" i="74" s="1"/>
  <c r="L847" i="74"/>
  <c r="K847" i="74" s="1"/>
  <c r="L844" i="74"/>
  <c r="K844" i="74" s="1"/>
  <c r="L841" i="74"/>
  <c r="K841" i="74" s="1"/>
  <c r="L834" i="74"/>
  <c r="K834" i="74" s="1"/>
  <c r="L833" i="74"/>
  <c r="K833" i="74" s="1"/>
  <c r="L830" i="74"/>
  <c r="K830" i="74" s="1"/>
  <c r="L826" i="74"/>
  <c r="K826" i="74" s="1"/>
  <c r="L825" i="74"/>
  <c r="K825" i="74" s="1"/>
  <c r="L926" i="74"/>
  <c r="K926" i="74" s="1"/>
  <c r="L924" i="74"/>
  <c r="K924" i="74" s="1"/>
  <c r="L925" i="74"/>
  <c r="K925" i="74" s="1"/>
  <c r="L910" i="74"/>
  <c r="K910" i="74" s="1"/>
  <c r="L906" i="74"/>
  <c r="K906" i="74" s="1"/>
  <c r="L901" i="74"/>
  <c r="K901" i="74" s="1"/>
  <c r="L900" i="74"/>
  <c r="K900" i="74" s="1"/>
  <c r="L895" i="74"/>
  <c r="K895" i="74" s="1"/>
  <c r="L891" i="74"/>
  <c r="K891" i="74" s="1"/>
  <c r="L878" i="74"/>
  <c r="K878" i="74" s="1"/>
  <c r="L869" i="74"/>
  <c r="K869" i="74" s="1"/>
  <c r="L865" i="74"/>
  <c r="K865" i="74" s="1"/>
  <c r="L854" i="74"/>
  <c r="K854" i="74" s="1"/>
  <c r="L848" i="74"/>
  <c r="K848" i="74" s="1"/>
  <c r="L842" i="74"/>
  <c r="K842" i="74" s="1"/>
  <c r="L828" i="74"/>
  <c r="K828" i="74" s="1"/>
  <c r="L824" i="74"/>
  <c r="K824" i="74" s="1"/>
  <c r="L814" i="74"/>
  <c r="K814" i="74" s="1"/>
  <c r="L811" i="74"/>
  <c r="K811" i="74" s="1"/>
  <c r="L808" i="74"/>
  <c r="K808" i="74" s="1"/>
  <c r="L807" i="74"/>
  <c r="K807" i="74" s="1"/>
  <c r="L798" i="74"/>
  <c r="K798" i="74" s="1"/>
  <c r="L790" i="74"/>
  <c r="K790" i="74" s="1"/>
  <c r="L787" i="74"/>
  <c r="K787" i="74" s="1"/>
  <c r="L782" i="74"/>
  <c r="K782" i="74" s="1"/>
  <c r="L779" i="74"/>
  <c r="K779" i="74" s="1"/>
  <c r="L774" i="74"/>
  <c r="K774" i="74" s="1"/>
  <c r="L771" i="74"/>
  <c r="K771" i="74" s="1"/>
  <c r="L766" i="74"/>
  <c r="K766" i="74" s="1"/>
  <c r="L763" i="74"/>
  <c r="K763" i="74" s="1"/>
  <c r="L758" i="74"/>
  <c r="K758" i="74" s="1"/>
  <c r="L755" i="74"/>
  <c r="K755" i="74" s="1"/>
  <c r="L747" i="74"/>
  <c r="K747" i="74" s="1"/>
  <c r="L742" i="74"/>
  <c r="K742" i="74" s="1"/>
  <c r="L740" i="74"/>
  <c r="K740" i="74" s="1"/>
  <c r="L737" i="74"/>
  <c r="K737" i="74" s="1"/>
  <c r="L719" i="74"/>
  <c r="K719" i="74" s="1"/>
  <c r="L717" i="74"/>
  <c r="K717" i="74" s="1"/>
  <c r="L716" i="74"/>
  <c r="K716" i="74" s="1"/>
  <c r="L713" i="74"/>
  <c r="K713" i="74" s="1"/>
  <c r="L712" i="74"/>
  <c r="K712" i="74" s="1"/>
  <c r="L710" i="74"/>
  <c r="K710" i="74" s="1"/>
  <c r="L703" i="74"/>
  <c r="K703" i="74" s="1"/>
  <c r="L701" i="74"/>
  <c r="K701" i="74" s="1"/>
  <c r="L700" i="74"/>
  <c r="K700" i="74" s="1"/>
  <c r="L697" i="74"/>
  <c r="K697" i="74" s="1"/>
  <c r="L694" i="74"/>
  <c r="K694" i="74" s="1"/>
  <c r="L690" i="74"/>
  <c r="K690" i="74" s="1"/>
  <c r="L686" i="74"/>
  <c r="K686" i="74" s="1"/>
  <c r="L682" i="74"/>
  <c r="K682" i="74" s="1"/>
  <c r="L674" i="74"/>
  <c r="K674" i="74" s="1"/>
  <c r="L670" i="74"/>
  <c r="K670" i="74" s="1"/>
  <c r="L666" i="74"/>
  <c r="K666" i="74" s="1"/>
  <c r="L662" i="74"/>
  <c r="K662" i="74" s="1"/>
  <c r="L658" i="74"/>
  <c r="K658" i="74" s="1"/>
  <c r="L654" i="74"/>
  <c r="K654" i="74" s="1"/>
  <c r="L650" i="74"/>
  <c r="K650" i="74" s="1"/>
  <c r="L643" i="74"/>
  <c r="K643" i="74" s="1"/>
  <c r="L638" i="74"/>
  <c r="K638" i="74" s="1"/>
  <c r="L635" i="74"/>
  <c r="K635" i="74" s="1"/>
  <c r="L632" i="74"/>
  <c r="K632" i="74" s="1"/>
  <c r="L629" i="74"/>
  <c r="K629" i="74" s="1"/>
  <c r="L626" i="74"/>
  <c r="K626" i="74" s="1"/>
  <c r="L623" i="74"/>
  <c r="K623" i="74" s="1"/>
  <c r="L618" i="74"/>
  <c r="K618" i="74" s="1"/>
  <c r="L610" i="74"/>
  <c r="K610" i="74" s="1"/>
  <c r="L607" i="74"/>
  <c r="K607" i="74" s="1"/>
  <c r="L602" i="74"/>
  <c r="K602" i="74" s="1"/>
  <c r="L591" i="74"/>
  <c r="K591" i="74" s="1"/>
  <c r="L589" i="74"/>
  <c r="K589" i="74" s="1"/>
  <c r="L586" i="74"/>
  <c r="K586" i="74" s="1"/>
  <c r="L583" i="74"/>
  <c r="K583" i="74" s="1"/>
  <c r="L576" i="74"/>
  <c r="K576" i="74" s="1"/>
  <c r="L573" i="74"/>
  <c r="K573" i="74" s="1"/>
  <c r="L571" i="74"/>
  <c r="K571" i="74" s="1"/>
  <c r="L567" i="74"/>
  <c r="K567" i="74" s="1"/>
  <c r="L557" i="74"/>
  <c r="K557" i="74" s="1"/>
  <c r="L555" i="74"/>
  <c r="K555" i="74" s="1"/>
  <c r="L554" i="74"/>
  <c r="K554" i="74" s="1"/>
  <c r="L551" i="74"/>
  <c r="K551" i="74" s="1"/>
  <c r="L541" i="74"/>
  <c r="K541" i="74" s="1"/>
  <c r="L539" i="74"/>
  <c r="K539" i="74" s="1"/>
  <c r="L538" i="74"/>
  <c r="K538" i="74" s="1"/>
  <c r="L535" i="74"/>
  <c r="K535" i="74" s="1"/>
  <c r="L523" i="74"/>
  <c r="K523" i="74" s="1"/>
  <c r="L522" i="74"/>
  <c r="K522" i="74" s="1"/>
  <c r="L519" i="74"/>
  <c r="K519" i="74" s="1"/>
  <c r="L509" i="74"/>
  <c r="K509" i="74" s="1"/>
  <c r="L506" i="74"/>
  <c r="K506" i="74" s="1"/>
  <c r="L503" i="74"/>
  <c r="K503" i="74" s="1"/>
  <c r="L493" i="74"/>
  <c r="K493" i="74" s="1"/>
  <c r="L491" i="74"/>
  <c r="K491" i="74" s="1"/>
  <c r="L490" i="74"/>
  <c r="K490" i="74" s="1"/>
  <c r="L487" i="74"/>
  <c r="K487" i="74" s="1"/>
  <c r="L477" i="74"/>
  <c r="K477" i="74" s="1"/>
  <c r="L475" i="74"/>
  <c r="K475" i="74" s="1"/>
  <c r="L474" i="74"/>
  <c r="K474" i="74" s="1"/>
  <c r="L461" i="74"/>
  <c r="K461" i="74" s="1"/>
  <c r="L459" i="74"/>
  <c r="K459" i="74" s="1"/>
  <c r="L458" i="74"/>
  <c r="K458" i="74" s="1"/>
  <c r="L455" i="74"/>
  <c r="K455" i="74" s="1"/>
  <c r="L445" i="74"/>
  <c r="K445" i="74" s="1"/>
  <c r="L443" i="74"/>
  <c r="K443" i="74" s="1"/>
  <c r="L442" i="74"/>
  <c r="K442" i="74" s="1"/>
  <c r="L439" i="74"/>
  <c r="K439" i="74" s="1"/>
  <c r="L429" i="74"/>
  <c r="K429" i="74" s="1"/>
  <c r="L427" i="74"/>
  <c r="K427" i="74" s="1"/>
  <c r="L423" i="74"/>
  <c r="K423" i="74" s="1"/>
  <c r="L928" i="74"/>
  <c r="K928" i="74" s="1"/>
  <c r="L915" i="74"/>
  <c r="K915" i="74" s="1"/>
  <c r="L902" i="74"/>
  <c r="K902" i="74" s="1"/>
  <c r="L897" i="74"/>
  <c r="K897" i="74" s="1"/>
  <c r="L893" i="74"/>
  <c r="K893" i="74" s="1"/>
  <c r="L892" i="74"/>
  <c r="K892" i="74" s="1"/>
  <c r="L890" i="74"/>
  <c r="K890" i="74" s="1"/>
  <c r="L884" i="74"/>
  <c r="K884" i="74" s="1"/>
  <c r="L879" i="74"/>
  <c r="K879" i="74" s="1"/>
  <c r="L872" i="74"/>
  <c r="K872" i="74" s="1"/>
  <c r="L871" i="74"/>
  <c r="K871" i="74" s="1"/>
  <c r="L866" i="74"/>
  <c r="K866" i="74" s="1"/>
  <c r="L856" i="74"/>
  <c r="K856" i="74" s="1"/>
  <c r="L853" i="74"/>
  <c r="K853" i="74" s="1"/>
  <c r="L843" i="74"/>
  <c r="K843" i="74" s="1"/>
  <c r="L836" i="74"/>
  <c r="K836" i="74" s="1"/>
  <c r="L835" i="74"/>
  <c r="K835" i="74" s="1"/>
  <c r="L832" i="74"/>
  <c r="K832" i="74" s="1"/>
  <c r="L829" i="74"/>
  <c r="K829" i="74" s="1"/>
  <c r="L820" i="74"/>
  <c r="K820" i="74" s="1"/>
  <c r="L818" i="74"/>
  <c r="K818" i="74" s="1"/>
  <c r="L815" i="74"/>
  <c r="K815" i="74" s="1"/>
  <c r="L809" i="74"/>
  <c r="K809" i="74" s="1"/>
  <c r="L802" i="74"/>
  <c r="K802" i="74" s="1"/>
  <c r="L799" i="74"/>
  <c r="K799" i="74" s="1"/>
  <c r="L797" i="74"/>
  <c r="K797" i="74" s="1"/>
  <c r="L792" i="74"/>
  <c r="K792" i="74" s="1"/>
  <c r="L789" i="74"/>
  <c r="K789" i="74" s="1"/>
  <c r="L784" i="74"/>
  <c r="K784" i="74" s="1"/>
  <c r="L781" i="74"/>
  <c r="K781" i="74" s="1"/>
  <c r="L776" i="74"/>
  <c r="K776" i="74" s="1"/>
  <c r="L773" i="74"/>
  <c r="K773" i="74" s="1"/>
  <c r="L765" i="74"/>
  <c r="K765" i="74" s="1"/>
  <c r="L760" i="74"/>
  <c r="K760" i="74" s="1"/>
  <c r="L757" i="74"/>
  <c r="K757" i="74" s="1"/>
  <c r="L752" i="74"/>
  <c r="K752" i="74" s="1"/>
  <c r="L749" i="74"/>
  <c r="K749" i="74" s="1"/>
  <c r="L744" i="74"/>
  <c r="K744" i="74" s="1"/>
  <c r="L738" i="74"/>
  <c r="K738" i="74" s="1"/>
  <c r="L731" i="74"/>
  <c r="K731" i="74" s="1"/>
  <c r="L727" i="74"/>
  <c r="K727" i="74" s="1"/>
  <c r="L725" i="74"/>
  <c r="K725" i="74" s="1"/>
  <c r="L724" i="74"/>
  <c r="K724" i="74" s="1"/>
  <c r="L721" i="74"/>
  <c r="K721" i="74" s="1"/>
  <c r="L720" i="74"/>
  <c r="K720" i="74" s="1"/>
  <c r="L718" i="74"/>
  <c r="K718" i="74" s="1"/>
  <c r="L707" i="74"/>
  <c r="K707" i="74" s="1"/>
  <c r="L704" i="74"/>
  <c r="K704" i="74" s="1"/>
  <c r="L702" i="74"/>
  <c r="K702" i="74" s="1"/>
  <c r="L698" i="74"/>
  <c r="K698" i="74" s="1"/>
  <c r="L683" i="74"/>
  <c r="K683" i="74" s="1"/>
  <c r="L679" i="74"/>
  <c r="K679" i="74" s="1"/>
  <c r="L675" i="74"/>
  <c r="K675" i="74" s="1"/>
  <c r="L671" i="74"/>
  <c r="K671" i="74" s="1"/>
  <c r="L667" i="74"/>
  <c r="K667" i="74" s="1"/>
  <c r="L663" i="74"/>
  <c r="K663" i="74" s="1"/>
  <c r="L659" i="74"/>
  <c r="K659" i="74" s="1"/>
  <c r="L655" i="74"/>
  <c r="K655" i="74" s="1"/>
  <c r="L647" i="74"/>
  <c r="K647" i="74" s="1"/>
  <c r="L644" i="74"/>
  <c r="K644" i="74" s="1"/>
  <c r="L641" i="74"/>
  <c r="K641" i="74" s="1"/>
  <c r="L636" i="74"/>
  <c r="K636" i="74" s="1"/>
  <c r="L630" i="74"/>
  <c r="K630" i="74" s="1"/>
  <c r="L621" i="74"/>
  <c r="K621" i="74" s="1"/>
  <c r="L612" i="74"/>
  <c r="K612" i="74" s="1"/>
  <c r="L609" i="74"/>
  <c r="K609" i="74" s="1"/>
  <c r="L599" i="74"/>
  <c r="K599" i="74" s="1"/>
  <c r="L593" i="74"/>
  <c r="K593" i="74" s="1"/>
  <c r="L590" i="74"/>
  <c r="K590" i="74" s="1"/>
  <c r="L585" i="74"/>
  <c r="K585" i="74" s="1"/>
  <c r="L582" i="74"/>
  <c r="K582" i="74" s="1"/>
  <c r="L569" i="74"/>
  <c r="K569" i="74" s="1"/>
  <c r="L566" i="74"/>
  <c r="K566" i="74" s="1"/>
  <c r="L564" i="74"/>
  <c r="K564" i="74" s="1"/>
  <c r="L560" i="74"/>
  <c r="K560" i="74" s="1"/>
  <c r="L553" i="74"/>
  <c r="K553" i="74" s="1"/>
  <c r="L550" i="74"/>
  <c r="K550" i="74" s="1"/>
  <c r="L548" i="74"/>
  <c r="K548" i="74" s="1"/>
  <c r="L544" i="74"/>
  <c r="K544" i="74" s="1"/>
  <c r="L537" i="74"/>
  <c r="K537" i="74" s="1"/>
  <c r="L532" i="74"/>
  <c r="K532" i="74" s="1"/>
  <c r="L528" i="74"/>
  <c r="K528" i="74" s="1"/>
  <c r="L521" i="74"/>
  <c r="K521" i="74" s="1"/>
  <c r="L518" i="74"/>
  <c r="K518" i="74" s="1"/>
  <c r="L512" i="74"/>
  <c r="K512" i="74" s="1"/>
  <c r="L505" i="74"/>
  <c r="K505" i="74" s="1"/>
  <c r="L502" i="74"/>
  <c r="K502" i="74" s="1"/>
  <c r="L500" i="74"/>
  <c r="K500" i="74" s="1"/>
  <c r="L496" i="74"/>
  <c r="K496" i="74" s="1"/>
  <c r="L486" i="74"/>
  <c r="K486" i="74" s="1"/>
  <c r="L484" i="74"/>
  <c r="K484" i="74" s="1"/>
  <c r="L473" i="74"/>
  <c r="K473" i="74" s="1"/>
  <c r="L470" i="74"/>
  <c r="K470" i="74" s="1"/>
  <c r="L468" i="74"/>
  <c r="K468" i="74" s="1"/>
  <c r="L464" i="74"/>
  <c r="K464" i="74" s="1"/>
  <c r="L457" i="74"/>
  <c r="K457" i="74" s="1"/>
  <c r="L454" i="74"/>
  <c r="K454" i="74" s="1"/>
  <c r="L452" i="74"/>
  <c r="K452" i="74" s="1"/>
  <c r="L448" i="74"/>
  <c r="K448" i="74" s="1"/>
  <c r="L441" i="74"/>
  <c r="K441" i="74" s="1"/>
  <c r="L438" i="74"/>
  <c r="K438" i="74" s="1"/>
  <c r="L436" i="74"/>
  <c r="K436" i="74" s="1"/>
  <c r="L432" i="74"/>
  <c r="K432" i="74" s="1"/>
  <c r="L425" i="74"/>
  <c r="K425" i="74" s="1"/>
  <c r="L917" i="74"/>
  <c r="K917" i="74" s="1"/>
  <c r="L907" i="74"/>
  <c r="K907" i="74" s="1"/>
  <c r="L886" i="74"/>
  <c r="K886" i="74" s="1"/>
  <c r="L874" i="74"/>
  <c r="K874" i="74" s="1"/>
  <c r="L862" i="74"/>
  <c r="K862" i="74" s="1"/>
  <c r="L857" i="74"/>
  <c r="K857" i="74" s="1"/>
  <c r="L851" i="74"/>
  <c r="K851" i="74" s="1"/>
  <c r="L838" i="74"/>
  <c r="K838" i="74" s="1"/>
  <c r="L823" i="74"/>
  <c r="K823" i="74" s="1"/>
  <c r="L819" i="74"/>
  <c r="K819" i="74" s="1"/>
  <c r="L805" i="74"/>
  <c r="K805" i="74" s="1"/>
  <c r="L800" i="74"/>
  <c r="K800" i="74" s="1"/>
  <c r="L794" i="74"/>
  <c r="K794" i="74" s="1"/>
  <c r="L791" i="74"/>
  <c r="K791" i="74" s="1"/>
  <c r="L778" i="74"/>
  <c r="K778" i="74" s="1"/>
  <c r="L775" i="74"/>
  <c r="K775" i="74" s="1"/>
  <c r="L762" i="74"/>
  <c r="K762" i="74" s="1"/>
  <c r="L746" i="74"/>
  <c r="K746" i="74" s="1"/>
  <c r="L743" i="74"/>
  <c r="K743" i="74" s="1"/>
  <c r="L733" i="74"/>
  <c r="K733" i="74" s="1"/>
  <c r="L729" i="74"/>
  <c r="K729" i="74" s="1"/>
  <c r="L726" i="74"/>
  <c r="K726" i="74" s="1"/>
  <c r="L722" i="74"/>
  <c r="K722" i="74" s="1"/>
  <c r="L708" i="74"/>
  <c r="K708" i="74" s="1"/>
  <c r="L688" i="74"/>
  <c r="K688" i="74" s="1"/>
  <c r="L680" i="74"/>
  <c r="K680" i="74" s="1"/>
  <c r="L672" i="74"/>
  <c r="K672" i="74" s="1"/>
  <c r="L664" i="74"/>
  <c r="K664" i="74" s="1"/>
  <c r="L656" i="74"/>
  <c r="K656" i="74" s="1"/>
  <c r="L648" i="74"/>
  <c r="K648" i="74" s="1"/>
  <c r="L619" i="74"/>
  <c r="K619" i="74" s="1"/>
  <c r="L613" i="74"/>
  <c r="K613" i="74" s="1"/>
  <c r="L605" i="74"/>
  <c r="K605" i="74" s="1"/>
  <c r="L596" i="74"/>
  <c r="K596" i="74" s="1"/>
  <c r="L581" i="74"/>
  <c r="K581" i="74" s="1"/>
  <c r="L578" i="74"/>
  <c r="K578" i="74" s="1"/>
  <c r="L565" i="74"/>
  <c r="K565" i="74" s="1"/>
  <c r="L562" i="74"/>
  <c r="K562" i="74" s="1"/>
  <c r="L559" i="74"/>
  <c r="K559" i="74" s="1"/>
  <c r="L547" i="74"/>
  <c r="K547" i="74" s="1"/>
  <c r="L533" i="74"/>
  <c r="K533" i="74" s="1"/>
  <c r="L530" i="74"/>
  <c r="K530" i="74" s="1"/>
  <c r="L527" i="74"/>
  <c r="K527" i="74" s="1"/>
  <c r="L515" i="74"/>
  <c r="K515" i="74" s="1"/>
  <c r="L501" i="74"/>
  <c r="K501" i="74" s="1"/>
  <c r="L495" i="74"/>
  <c r="K495" i="74" s="1"/>
  <c r="L483" i="74"/>
  <c r="K483" i="74" s="1"/>
  <c r="L469" i="74"/>
  <c r="K469" i="74" s="1"/>
  <c r="L466" i="74"/>
  <c r="K466" i="74" s="1"/>
  <c r="L463" i="74"/>
  <c r="K463" i="74" s="1"/>
  <c r="L451" i="74"/>
  <c r="K451" i="74" s="1"/>
  <c r="L437" i="74"/>
  <c r="K437" i="74" s="1"/>
  <c r="L434" i="74"/>
  <c r="K434" i="74" s="1"/>
  <c r="L431" i="74"/>
  <c r="K431" i="74" s="1"/>
  <c r="L417" i="74"/>
  <c r="K417" i="74" s="1"/>
  <c r="L414" i="74"/>
  <c r="K414" i="74" s="1"/>
  <c r="L412" i="74"/>
  <c r="K412" i="74" s="1"/>
  <c r="L408" i="74"/>
  <c r="K408" i="74" s="1"/>
  <c r="L401" i="74"/>
  <c r="K401" i="74" s="1"/>
  <c r="L398" i="74"/>
  <c r="K398" i="74" s="1"/>
  <c r="L396" i="74"/>
  <c r="K396" i="74" s="1"/>
  <c r="L392" i="74"/>
  <c r="K392" i="74" s="1"/>
  <c r="L385" i="74"/>
  <c r="K385" i="74" s="1"/>
  <c r="L382" i="74"/>
  <c r="K382" i="74" s="1"/>
  <c r="L380" i="74"/>
  <c r="K380" i="74" s="1"/>
  <c r="L376" i="74"/>
  <c r="K376" i="74" s="1"/>
  <c r="L369" i="74"/>
  <c r="K369" i="74" s="1"/>
  <c r="L366" i="74"/>
  <c r="K366" i="74" s="1"/>
  <c r="L364" i="74"/>
  <c r="K364" i="74" s="1"/>
  <c r="L360" i="74"/>
  <c r="K360" i="74" s="1"/>
  <c r="L353" i="74"/>
  <c r="K353" i="74" s="1"/>
  <c r="L350" i="74"/>
  <c r="K350" i="74" s="1"/>
  <c r="L348" i="74"/>
  <c r="K348" i="74" s="1"/>
  <c r="L344" i="74"/>
  <c r="K344" i="74" s="1"/>
  <c r="L337" i="74"/>
  <c r="K337" i="74" s="1"/>
  <c r="L334" i="74"/>
  <c r="K334" i="74" s="1"/>
  <c r="L332" i="74"/>
  <c r="K332" i="74" s="1"/>
  <c r="L328" i="74"/>
  <c r="K328" i="74" s="1"/>
  <c r="L321" i="74"/>
  <c r="K321" i="74" s="1"/>
  <c r="L318" i="74"/>
  <c r="K318" i="74" s="1"/>
  <c r="L316" i="74"/>
  <c r="K316" i="74" s="1"/>
  <c r="L312" i="74"/>
  <c r="K312" i="74" s="1"/>
  <c r="L305" i="74"/>
  <c r="K305" i="74" s="1"/>
  <c r="L302" i="74"/>
  <c r="K302" i="74" s="1"/>
  <c r="L300" i="74"/>
  <c r="K300" i="74" s="1"/>
  <c r="L296" i="74"/>
  <c r="K296" i="74" s="1"/>
  <c r="L289" i="74"/>
  <c r="K289" i="74" s="1"/>
  <c r="L286" i="74"/>
  <c r="K286" i="74" s="1"/>
  <c r="L284" i="74"/>
  <c r="K284" i="74" s="1"/>
  <c r="L280" i="74"/>
  <c r="K280" i="74" s="1"/>
  <c r="L272" i="74"/>
  <c r="K272" i="74" s="1"/>
  <c r="L264" i="74"/>
  <c r="K264" i="74" s="1"/>
  <c r="L259" i="74"/>
  <c r="K259" i="74" s="1"/>
  <c r="L252" i="74"/>
  <c r="K252" i="74" s="1"/>
  <c r="L245" i="74"/>
  <c r="K245" i="74" s="1"/>
  <c r="L242" i="74"/>
  <c r="K242" i="74" s="1"/>
  <c r="L239" i="74"/>
  <c r="K239" i="74" s="1"/>
  <c r="L232" i="74"/>
  <c r="K232" i="74" s="1"/>
  <c r="L230" i="74"/>
  <c r="K230" i="74" s="1"/>
  <c r="L226" i="74"/>
  <c r="K226" i="74" s="1"/>
  <c r="L223" i="74"/>
  <c r="K223" i="74" s="1"/>
  <c r="L221" i="74"/>
  <c r="K221" i="74" s="1"/>
  <c r="L218" i="74"/>
  <c r="K218" i="74" s="1"/>
  <c r="L212" i="74"/>
  <c r="K212" i="74" s="1"/>
  <c r="L205" i="74"/>
  <c r="K205" i="74" s="1"/>
  <c r="L204" i="74"/>
  <c r="K204" i="74" s="1"/>
  <c r="L201" i="74"/>
  <c r="K201" i="74" s="1"/>
  <c r="L195" i="74"/>
  <c r="K195" i="74" s="1"/>
  <c r="L188" i="74"/>
  <c r="K188" i="74" s="1"/>
  <c r="L181" i="74"/>
  <c r="K181" i="74" s="1"/>
  <c r="L178" i="74"/>
  <c r="K178" i="74" s="1"/>
  <c r="L175" i="74"/>
  <c r="K175" i="74" s="1"/>
  <c r="L168" i="74"/>
  <c r="K168" i="74" s="1"/>
  <c r="L166" i="74"/>
  <c r="K166" i="74" s="1"/>
  <c r="L162" i="74"/>
  <c r="K162" i="74" s="1"/>
  <c r="L159" i="74"/>
  <c r="K159" i="74" s="1"/>
  <c r="L157" i="74"/>
  <c r="K157" i="74" s="1"/>
  <c r="L154" i="74"/>
  <c r="K154" i="74" s="1"/>
  <c r="L151" i="74"/>
  <c r="K151" i="74" s="1"/>
  <c r="L148" i="74"/>
  <c r="K148" i="74" s="1"/>
  <c r="L146" i="74"/>
  <c r="K146" i="74" s="1"/>
  <c r="L144" i="74"/>
  <c r="K144" i="74" s="1"/>
  <c r="L143" i="74"/>
  <c r="K143" i="74" s="1"/>
  <c r="L140" i="74"/>
  <c r="K140" i="74" s="1"/>
  <c r="L130" i="74"/>
  <c r="K130" i="74" s="1"/>
  <c r="L128" i="74"/>
  <c r="K128" i="74" s="1"/>
  <c r="L127" i="74"/>
  <c r="K127" i="74" s="1"/>
  <c r="L124" i="74"/>
  <c r="K124" i="74" s="1"/>
  <c r="L114" i="74"/>
  <c r="K114" i="74" s="1"/>
  <c r="L112" i="74"/>
  <c r="K112" i="74" s="1"/>
  <c r="L111" i="74"/>
  <c r="K111" i="74" s="1"/>
  <c r="L108" i="74"/>
  <c r="K108" i="74" s="1"/>
  <c r="L98" i="74"/>
  <c r="K98" i="74" s="1"/>
  <c r="L96" i="74"/>
  <c r="K96" i="74" s="1"/>
  <c r="L95" i="74"/>
  <c r="K95" i="74" s="1"/>
  <c r="L92" i="74"/>
  <c r="K92" i="74" s="1"/>
  <c r="L82" i="74"/>
  <c r="K82" i="74" s="1"/>
  <c r="L80" i="74"/>
  <c r="K80" i="74" s="1"/>
  <c r="L79" i="74"/>
  <c r="K79" i="74" s="1"/>
  <c r="L76" i="74"/>
  <c r="K76" i="74" s="1"/>
  <c r="L66" i="74"/>
  <c r="K66" i="74" s="1"/>
  <c r="L64" i="74"/>
  <c r="K64" i="74" s="1"/>
  <c r="L63" i="74"/>
  <c r="K63" i="74" s="1"/>
  <c r="L60" i="74"/>
  <c r="K60" i="74" s="1"/>
  <c r="L50" i="74"/>
  <c r="K50" i="74" s="1"/>
  <c r="L48" i="74"/>
  <c r="K48" i="74" s="1"/>
  <c r="L47" i="74"/>
  <c r="K47" i="74" s="1"/>
  <c r="L44" i="74"/>
  <c r="K44" i="74" s="1"/>
  <c r="L34" i="74"/>
  <c r="K34" i="74" s="1"/>
  <c r="L32" i="74"/>
  <c r="K32" i="74" s="1"/>
  <c r="L31" i="74"/>
  <c r="K31" i="74" s="1"/>
  <c r="L28" i="74"/>
  <c r="K28" i="74" s="1"/>
  <c r="L18" i="74"/>
  <c r="K18" i="74" s="1"/>
  <c r="L16" i="74"/>
  <c r="K16" i="74" s="1"/>
  <c r="L15" i="74"/>
  <c r="K15" i="74" s="1"/>
  <c r="L12" i="74"/>
  <c r="K12" i="74" s="1"/>
  <c r="L908" i="74"/>
  <c r="K908" i="74" s="1"/>
  <c r="L898" i="74"/>
  <c r="K898" i="74" s="1"/>
  <c r="L882" i="74"/>
  <c r="K882" i="74" s="1"/>
  <c r="L873" i="74"/>
  <c r="K873" i="74" s="1"/>
  <c r="L846" i="74"/>
  <c r="K846" i="74" s="1"/>
  <c r="L816" i="74"/>
  <c r="K816" i="74" s="1"/>
  <c r="L783" i="74"/>
  <c r="K783" i="74" s="1"/>
  <c r="L770" i="74"/>
  <c r="K770" i="74" s="1"/>
  <c r="L767" i="74"/>
  <c r="K767" i="74" s="1"/>
  <c r="L668" i="74"/>
  <c r="K668" i="74" s="1"/>
  <c r="L608" i="74"/>
  <c r="K608" i="74" s="1"/>
  <c r="L601" i="74"/>
  <c r="K601" i="74" s="1"/>
  <c r="L595" i="74"/>
  <c r="K595" i="74" s="1"/>
  <c r="L592" i="74"/>
  <c r="K592" i="74" s="1"/>
  <c r="L584" i="74"/>
  <c r="K584" i="74" s="1"/>
  <c r="L575" i="74"/>
  <c r="K575" i="74" s="1"/>
  <c r="L531" i="74"/>
  <c r="K531" i="74" s="1"/>
  <c r="L517" i="74"/>
  <c r="K517" i="74" s="1"/>
  <c r="L511" i="74"/>
  <c r="K511" i="74" s="1"/>
  <c r="L499" i="74"/>
  <c r="K499" i="74" s="1"/>
  <c r="L485" i="74"/>
  <c r="K485" i="74" s="1"/>
  <c r="L479" i="74"/>
  <c r="K479" i="74" s="1"/>
  <c r="L467" i="74"/>
  <c r="K467" i="74" s="1"/>
  <c r="L420" i="74"/>
  <c r="K420" i="74" s="1"/>
  <c r="L416" i="74"/>
  <c r="K416" i="74" s="1"/>
  <c r="L406" i="74"/>
  <c r="K406" i="74" s="1"/>
  <c r="L404" i="74"/>
  <c r="K404" i="74" s="1"/>
  <c r="L390" i="74"/>
  <c r="K390" i="74" s="1"/>
  <c r="L374" i="74"/>
  <c r="K374" i="74" s="1"/>
  <c r="L372" i="74"/>
  <c r="K372" i="74" s="1"/>
  <c r="L361" i="74"/>
  <c r="K361" i="74" s="1"/>
  <c r="L356" i="74"/>
  <c r="K356" i="74" s="1"/>
  <c r="L352" i="74"/>
  <c r="K352" i="74" s="1"/>
  <c r="L342" i="74"/>
  <c r="K342" i="74" s="1"/>
  <c r="L313" i="74"/>
  <c r="K313" i="74" s="1"/>
  <c r="L308" i="74"/>
  <c r="K308" i="74" s="1"/>
  <c r="L304" i="74"/>
  <c r="K304" i="74" s="1"/>
  <c r="L297" i="74"/>
  <c r="K297" i="74" s="1"/>
  <c r="L294" i="74"/>
  <c r="K294" i="74" s="1"/>
  <c r="L292" i="74"/>
  <c r="K292" i="74" s="1"/>
  <c r="L288" i="74"/>
  <c r="K288" i="74" s="1"/>
  <c r="L281" i="74"/>
  <c r="K281" i="74" s="1"/>
  <c r="L276" i="74"/>
  <c r="K276" i="74" s="1"/>
  <c r="L269" i="74"/>
  <c r="K269" i="74" s="1"/>
  <c r="L254" i="74"/>
  <c r="K254" i="74" s="1"/>
  <c r="L237" i="74"/>
  <c r="K237" i="74" s="1"/>
  <c r="L233" i="74"/>
  <c r="K233" i="74" s="1"/>
  <c r="L227" i="74"/>
  <c r="K227" i="74" s="1"/>
  <c r="L210" i="74"/>
  <c r="K210" i="74" s="1"/>
  <c r="L198" i="74"/>
  <c r="K198" i="74" s="1"/>
  <c r="L194" i="74"/>
  <c r="K194" i="74" s="1"/>
  <c r="L189" i="74"/>
  <c r="K189" i="74" s="1"/>
  <c r="L183" i="74"/>
  <c r="K183" i="74" s="1"/>
  <c r="L180" i="74"/>
  <c r="K180" i="74" s="1"/>
  <c r="L173" i="74"/>
  <c r="K173" i="74" s="1"/>
  <c r="L149" i="74"/>
  <c r="K149" i="74" s="1"/>
  <c r="L138" i="74"/>
  <c r="K138" i="74" s="1"/>
  <c r="L135" i="74"/>
  <c r="K135" i="74" s="1"/>
  <c r="L132" i="74"/>
  <c r="K132" i="74" s="1"/>
  <c r="L104" i="74"/>
  <c r="K104" i="74" s="1"/>
  <c r="L100" i="74"/>
  <c r="K100" i="74" s="1"/>
  <c r="L90" i="74"/>
  <c r="K90" i="74" s="1"/>
  <c r="L87" i="74"/>
  <c r="K87" i="74" s="1"/>
  <c r="L72" i="74"/>
  <c r="K72" i="74" s="1"/>
  <c r="L68" i="74"/>
  <c r="K68" i="74" s="1"/>
  <c r="L56" i="74"/>
  <c r="K56" i="74" s="1"/>
  <c r="L55" i="74"/>
  <c r="K55" i="74" s="1"/>
  <c r="L52" i="74"/>
  <c r="K52" i="74" s="1"/>
  <c r="L42" i="74"/>
  <c r="K42" i="74" s="1"/>
  <c r="L39" i="74"/>
  <c r="K39" i="74" s="1"/>
  <c r="L36" i="74"/>
  <c r="K36" i="74" s="1"/>
  <c r="L26" i="74"/>
  <c r="K26" i="74" s="1"/>
  <c r="L23" i="74"/>
  <c r="K23" i="74" s="1"/>
  <c r="L20" i="74"/>
  <c r="K20" i="74" s="1"/>
  <c r="L10" i="74"/>
  <c r="K10" i="74" s="1"/>
  <c r="L8" i="74"/>
  <c r="K8" i="74" s="1"/>
  <c r="L918" i="74"/>
  <c r="K918" i="74" s="1"/>
  <c r="L905" i="74"/>
  <c r="K905" i="74" s="1"/>
  <c r="L864" i="74"/>
  <c r="K864" i="74" s="1"/>
  <c r="L861" i="74"/>
  <c r="K861" i="74" s="1"/>
  <c r="L810" i="74"/>
  <c r="K810" i="74" s="1"/>
  <c r="L806" i="74"/>
  <c r="K806" i="74" s="1"/>
  <c r="L780" i="74"/>
  <c r="K780" i="74" s="1"/>
  <c r="L748" i="74"/>
  <c r="K748" i="74" s="1"/>
  <c r="L745" i="74"/>
  <c r="K745" i="74" s="1"/>
  <c r="L736" i="74"/>
  <c r="K736" i="74" s="1"/>
  <c r="L706" i="74"/>
  <c r="K706" i="74" s="1"/>
  <c r="L640" i="74"/>
  <c r="K640" i="74" s="1"/>
  <c r="L617" i="74"/>
  <c r="K617" i="74" s="1"/>
  <c r="L603" i="74"/>
  <c r="K603" i="74" s="1"/>
  <c r="L594" i="74"/>
  <c r="K594" i="74" s="1"/>
  <c r="L587" i="74"/>
  <c r="K587" i="74" s="1"/>
  <c r="L577" i="74"/>
  <c r="K577" i="74" s="1"/>
  <c r="L572" i="74"/>
  <c r="K572" i="74" s="1"/>
  <c r="L545" i="74"/>
  <c r="K545" i="74" s="1"/>
  <c r="L540" i="74"/>
  <c r="K540" i="74" s="1"/>
  <c r="L513" i="74"/>
  <c r="K513" i="74" s="1"/>
  <c r="L494" i="74"/>
  <c r="K494" i="74" s="1"/>
  <c r="L476" i="74"/>
  <c r="K476" i="74" s="1"/>
  <c r="L430" i="74"/>
  <c r="K430" i="74" s="1"/>
  <c r="L424" i="74"/>
  <c r="K424" i="74" s="1"/>
  <c r="L418" i="74"/>
  <c r="K418" i="74" s="1"/>
  <c r="L403" i="74"/>
  <c r="K403" i="74" s="1"/>
  <c r="L402" i="74"/>
  <c r="K402" i="74" s="1"/>
  <c r="L399" i="74"/>
  <c r="K399" i="74" s="1"/>
  <c r="L386" i="74"/>
  <c r="K386" i="74" s="1"/>
  <c r="L357" i="74"/>
  <c r="K357" i="74" s="1"/>
  <c r="L354" i="74"/>
  <c r="K354" i="74" s="1"/>
  <c r="L351" i="74"/>
  <c r="K351" i="74" s="1"/>
  <c r="L339" i="74"/>
  <c r="K339" i="74" s="1"/>
  <c r="L335" i="74"/>
  <c r="K335" i="74" s="1"/>
  <c r="L322" i="74"/>
  <c r="K322" i="74" s="1"/>
  <c r="L309" i="74"/>
  <c r="K309" i="74" s="1"/>
  <c r="L306" i="74"/>
  <c r="K306" i="74" s="1"/>
  <c r="L293" i="74"/>
  <c r="K293" i="74" s="1"/>
  <c r="L291" i="74"/>
  <c r="K291" i="74" s="1"/>
  <c r="L290" i="74"/>
  <c r="K290" i="74" s="1"/>
  <c r="L275" i="74"/>
  <c r="K275" i="74" s="1"/>
  <c r="L249" i="74"/>
  <c r="K249" i="74" s="1"/>
  <c r="L243" i="74"/>
  <c r="K243" i="74" s="1"/>
  <c r="L240" i="74"/>
  <c r="K240" i="74" s="1"/>
  <c r="L235" i="74"/>
  <c r="K235" i="74" s="1"/>
  <c r="L219" i="74"/>
  <c r="K219" i="74" s="1"/>
  <c r="L196" i="74"/>
  <c r="K196" i="74" s="1"/>
  <c r="L185" i="74"/>
  <c r="K185" i="74" s="1"/>
  <c r="L176" i="74"/>
  <c r="K176" i="74" s="1"/>
  <c r="L171" i="74"/>
  <c r="K171" i="74" s="1"/>
  <c r="L152" i="74"/>
  <c r="K152" i="74" s="1"/>
  <c r="L145" i="74"/>
  <c r="K145" i="74" s="1"/>
  <c r="L141" i="74"/>
  <c r="K141" i="74" s="1"/>
  <c r="L131" i="74"/>
  <c r="K131" i="74" s="1"/>
  <c r="L125" i="74"/>
  <c r="K125" i="74" s="1"/>
  <c r="L102" i="74"/>
  <c r="K102" i="74" s="1"/>
  <c r="L93" i="74"/>
  <c r="K93" i="74" s="1"/>
  <c r="L86" i="74"/>
  <c r="K86" i="74" s="1"/>
  <c r="L83" i="74"/>
  <c r="K83" i="74" s="1"/>
  <c r="L77" i="74"/>
  <c r="K77" i="74" s="1"/>
  <c r="L70" i="74"/>
  <c r="K70" i="74" s="1"/>
  <c r="L65" i="74"/>
  <c r="K65" i="74" s="1"/>
  <c r="L61" i="74"/>
  <c r="K61" i="74" s="1"/>
  <c r="L54" i="74"/>
  <c r="K54" i="74" s="1"/>
  <c r="L38" i="74"/>
  <c r="K38" i="74" s="1"/>
  <c r="L33" i="74"/>
  <c r="K33" i="74" s="1"/>
  <c r="L29" i="74"/>
  <c r="K29" i="74" s="1"/>
  <c r="L19" i="74"/>
  <c r="K19" i="74" s="1"/>
  <c r="L5" i="74"/>
  <c r="K5" i="74" s="1"/>
  <c r="L923" i="74"/>
  <c r="K923" i="74" s="1"/>
  <c r="L920" i="74"/>
  <c r="K920" i="74" s="1"/>
  <c r="L904" i="74"/>
  <c r="K904" i="74" s="1"/>
  <c r="L889" i="74"/>
  <c r="K889" i="74" s="1"/>
  <c r="L887" i="74"/>
  <c r="K887" i="74" s="1"/>
  <c r="L881" i="74"/>
  <c r="K881" i="74" s="1"/>
  <c r="L875" i="74"/>
  <c r="K875" i="74" s="1"/>
  <c r="L868" i="74"/>
  <c r="K868" i="74" s="1"/>
  <c r="L845" i="74"/>
  <c r="K845" i="74" s="1"/>
  <c r="L839" i="74"/>
  <c r="K839" i="74" s="1"/>
  <c r="L827" i="74"/>
  <c r="K827" i="74" s="1"/>
  <c r="L812" i="74"/>
  <c r="K812" i="74" s="1"/>
  <c r="L801" i="74"/>
  <c r="K801" i="74" s="1"/>
  <c r="L788" i="74"/>
  <c r="K788" i="74" s="1"/>
  <c r="L785" i="74"/>
  <c r="K785" i="74" s="1"/>
  <c r="L772" i="74"/>
  <c r="K772" i="74" s="1"/>
  <c r="L769" i="74"/>
  <c r="K769" i="74" s="1"/>
  <c r="L756" i="74"/>
  <c r="K756" i="74" s="1"/>
  <c r="L753" i="74"/>
  <c r="K753" i="74" s="1"/>
  <c r="L734" i="74"/>
  <c r="K734" i="74" s="1"/>
  <c r="L730" i="74"/>
  <c r="K730" i="74" s="1"/>
  <c r="L715" i="74"/>
  <c r="K715" i="74" s="1"/>
  <c r="L711" i="74"/>
  <c r="K711" i="74" s="1"/>
  <c r="L693" i="74"/>
  <c r="K693" i="74" s="1"/>
  <c r="L689" i="74"/>
  <c r="K689" i="74" s="1"/>
  <c r="L681" i="74"/>
  <c r="K681" i="74" s="1"/>
  <c r="L673" i="74"/>
  <c r="K673" i="74" s="1"/>
  <c r="L665" i="74"/>
  <c r="K665" i="74" s="1"/>
  <c r="L657" i="74"/>
  <c r="K657" i="74" s="1"/>
  <c r="L649" i="74"/>
  <c r="K649" i="74" s="1"/>
  <c r="L637" i="74"/>
  <c r="K637" i="74" s="1"/>
  <c r="L631" i="74"/>
  <c r="K631" i="74" s="1"/>
  <c r="L625" i="74"/>
  <c r="K625" i="74" s="1"/>
  <c r="L620" i="74"/>
  <c r="K620" i="74" s="1"/>
  <c r="L614" i="74"/>
  <c r="K614" i="74" s="1"/>
  <c r="L604" i="74"/>
  <c r="K604" i="74" s="1"/>
  <c r="L580" i="74"/>
  <c r="K580" i="74" s="1"/>
  <c r="L574" i="74"/>
  <c r="K574" i="74" s="1"/>
  <c r="L568" i="74"/>
  <c r="K568" i="74" s="1"/>
  <c r="L556" i="74"/>
  <c r="K556" i="74" s="1"/>
  <c r="L542" i="74"/>
  <c r="K542" i="74" s="1"/>
  <c r="L536" i="74"/>
  <c r="K536" i="74" s="1"/>
  <c r="L529" i="74"/>
  <c r="K529" i="74" s="1"/>
  <c r="L524" i="74"/>
  <c r="K524" i="74" s="1"/>
  <c r="L510" i="74"/>
  <c r="K510" i="74" s="1"/>
  <c r="L504" i="74"/>
  <c r="K504" i="74" s="1"/>
  <c r="L497" i="74"/>
  <c r="K497" i="74" s="1"/>
  <c r="L492" i="74"/>
  <c r="K492" i="74" s="1"/>
  <c r="L478" i="74"/>
  <c r="K478" i="74" s="1"/>
  <c r="L472" i="74"/>
  <c r="K472" i="74" s="1"/>
  <c r="L465" i="74"/>
  <c r="K465" i="74" s="1"/>
  <c r="L460" i="74"/>
  <c r="K460" i="74" s="1"/>
  <c r="L446" i="74"/>
  <c r="K446" i="74" s="1"/>
  <c r="L440" i="74"/>
  <c r="K440" i="74" s="1"/>
  <c r="L433" i="74"/>
  <c r="K433" i="74" s="1"/>
  <c r="L428" i="74"/>
  <c r="K428" i="74" s="1"/>
  <c r="L413" i="74"/>
  <c r="K413" i="74" s="1"/>
  <c r="L411" i="74"/>
  <c r="K411" i="74" s="1"/>
  <c r="L410" i="74"/>
  <c r="K410" i="74" s="1"/>
  <c r="L407" i="74"/>
  <c r="K407" i="74" s="1"/>
  <c r="L397" i="74"/>
  <c r="K397" i="74" s="1"/>
  <c r="L395" i="74"/>
  <c r="K395" i="74" s="1"/>
  <c r="L394" i="74"/>
  <c r="K394" i="74" s="1"/>
  <c r="L391" i="74"/>
  <c r="K391" i="74" s="1"/>
  <c r="L381" i="74"/>
  <c r="K381" i="74" s="1"/>
  <c r="L379" i="74"/>
  <c r="K379" i="74" s="1"/>
  <c r="L378" i="74"/>
  <c r="K378" i="74" s="1"/>
  <c r="L375" i="74"/>
  <c r="K375" i="74" s="1"/>
  <c r="L365" i="74"/>
  <c r="K365" i="74" s="1"/>
  <c r="L363" i="74"/>
  <c r="K363" i="74" s="1"/>
  <c r="L362" i="74"/>
  <c r="K362" i="74" s="1"/>
  <c r="L359" i="74"/>
  <c r="K359" i="74" s="1"/>
  <c r="L349" i="74"/>
  <c r="K349" i="74" s="1"/>
  <c r="L347" i="74"/>
  <c r="K347" i="74" s="1"/>
  <c r="L346" i="74"/>
  <c r="K346" i="74" s="1"/>
  <c r="L343" i="74"/>
  <c r="K343" i="74" s="1"/>
  <c r="L333" i="74"/>
  <c r="K333" i="74" s="1"/>
  <c r="L331" i="74"/>
  <c r="K331" i="74" s="1"/>
  <c r="L330" i="74"/>
  <c r="K330" i="74" s="1"/>
  <c r="L327" i="74"/>
  <c r="K327" i="74" s="1"/>
  <c r="L317" i="74"/>
  <c r="K317" i="74" s="1"/>
  <c r="L315" i="74"/>
  <c r="K315" i="74" s="1"/>
  <c r="L314" i="74"/>
  <c r="K314" i="74" s="1"/>
  <c r="L311" i="74"/>
  <c r="K311" i="74" s="1"/>
  <c r="L301" i="74"/>
  <c r="K301" i="74" s="1"/>
  <c r="L299" i="74"/>
  <c r="K299" i="74" s="1"/>
  <c r="L298" i="74"/>
  <c r="K298" i="74" s="1"/>
  <c r="L295" i="74"/>
  <c r="K295" i="74" s="1"/>
  <c r="L285" i="74"/>
  <c r="K285" i="74" s="1"/>
  <c r="L283" i="74"/>
  <c r="K283" i="74" s="1"/>
  <c r="L282" i="74"/>
  <c r="K282" i="74" s="1"/>
  <c r="L279" i="74"/>
  <c r="K279" i="74" s="1"/>
  <c r="L274" i="74"/>
  <c r="K274" i="74" s="1"/>
  <c r="L271" i="74"/>
  <c r="K271" i="74" s="1"/>
  <c r="L270" i="74"/>
  <c r="K270" i="74" s="1"/>
  <c r="L266" i="74"/>
  <c r="K266" i="74" s="1"/>
  <c r="L263" i="74"/>
  <c r="K263" i="74" s="1"/>
  <c r="L262" i="74"/>
  <c r="K262" i="74" s="1"/>
  <c r="L256" i="74"/>
  <c r="K256" i="74" s="1"/>
  <c r="L251" i="74"/>
  <c r="K251" i="74" s="1"/>
  <c r="L248" i="74"/>
  <c r="K248" i="74" s="1"/>
  <c r="L241" i="74"/>
  <c r="K241" i="74" s="1"/>
  <c r="L238" i="74"/>
  <c r="K238" i="74" s="1"/>
  <c r="L234" i="74"/>
  <c r="K234" i="74" s="1"/>
  <c r="L231" i="74"/>
  <c r="K231" i="74" s="1"/>
  <c r="L229" i="74"/>
  <c r="K229" i="74" s="1"/>
  <c r="L228" i="74"/>
  <c r="K228" i="74" s="1"/>
  <c r="L225" i="74"/>
  <c r="K225" i="74" s="1"/>
  <c r="L217" i="74"/>
  <c r="K217" i="74" s="1"/>
  <c r="L214" i="74"/>
  <c r="K214" i="74" s="1"/>
  <c r="L211" i="74"/>
  <c r="K211" i="74" s="1"/>
  <c r="L208" i="74"/>
  <c r="K208" i="74" s="1"/>
  <c r="L203" i="74"/>
  <c r="K203" i="74" s="1"/>
  <c r="L192" i="74"/>
  <c r="K192" i="74" s="1"/>
  <c r="L190" i="74"/>
  <c r="K190" i="74" s="1"/>
  <c r="L187" i="74"/>
  <c r="K187" i="74" s="1"/>
  <c r="L184" i="74"/>
  <c r="K184" i="74" s="1"/>
  <c r="L177" i="74"/>
  <c r="K177" i="74" s="1"/>
  <c r="L174" i="74"/>
  <c r="K174" i="74" s="1"/>
  <c r="L170" i="74"/>
  <c r="K170" i="74" s="1"/>
  <c r="L167" i="74"/>
  <c r="K167" i="74" s="1"/>
  <c r="L165" i="74"/>
  <c r="K165" i="74" s="1"/>
  <c r="L164" i="74"/>
  <c r="K164" i="74" s="1"/>
  <c r="L161" i="74"/>
  <c r="K161" i="74" s="1"/>
  <c r="L153" i="74"/>
  <c r="K153" i="74" s="1"/>
  <c r="L150" i="74"/>
  <c r="K150" i="74" s="1"/>
  <c r="L147" i="74"/>
  <c r="K147" i="74" s="1"/>
  <c r="L142" i="74"/>
  <c r="K142" i="74" s="1"/>
  <c r="L139" i="74"/>
  <c r="K139" i="74" s="1"/>
  <c r="L137" i="74"/>
  <c r="K137" i="74" s="1"/>
  <c r="L133" i="74"/>
  <c r="K133" i="74" s="1"/>
  <c r="L126" i="74"/>
  <c r="K126" i="74" s="1"/>
  <c r="L123" i="74"/>
  <c r="K123" i="74" s="1"/>
  <c r="L121" i="74"/>
  <c r="K121" i="74" s="1"/>
  <c r="L117" i="74"/>
  <c r="K117" i="74" s="1"/>
  <c r="L110" i="74"/>
  <c r="K110" i="74" s="1"/>
  <c r="L107" i="74"/>
  <c r="K107" i="74" s="1"/>
  <c r="L105" i="74"/>
  <c r="K105" i="74" s="1"/>
  <c r="L101" i="74"/>
  <c r="K101" i="74" s="1"/>
  <c r="L94" i="74"/>
  <c r="K94" i="74" s="1"/>
  <c r="L91" i="74"/>
  <c r="K91" i="74" s="1"/>
  <c r="L89" i="74"/>
  <c r="K89" i="74" s="1"/>
  <c r="L85" i="74"/>
  <c r="K85" i="74" s="1"/>
  <c r="L78" i="74"/>
  <c r="K78" i="74" s="1"/>
  <c r="L75" i="74"/>
  <c r="K75" i="74" s="1"/>
  <c r="L73" i="74"/>
  <c r="K73" i="74" s="1"/>
  <c r="L69" i="74"/>
  <c r="K69" i="74" s="1"/>
  <c r="L62" i="74"/>
  <c r="K62" i="74" s="1"/>
  <c r="L59" i="74"/>
  <c r="K59" i="74" s="1"/>
  <c r="L57" i="74"/>
  <c r="K57" i="74" s="1"/>
  <c r="L53" i="74"/>
  <c r="K53" i="74" s="1"/>
  <c r="L46" i="74"/>
  <c r="K46" i="74" s="1"/>
  <c r="L43" i="74"/>
  <c r="K43" i="74" s="1"/>
  <c r="L41" i="74"/>
  <c r="K41" i="74" s="1"/>
  <c r="L37" i="74"/>
  <c r="K37" i="74" s="1"/>
  <c r="L30" i="74"/>
  <c r="K30" i="74" s="1"/>
  <c r="L27" i="74"/>
  <c r="K27" i="74" s="1"/>
  <c r="L25" i="74"/>
  <c r="K25" i="74" s="1"/>
  <c r="L21" i="74"/>
  <c r="K21" i="74" s="1"/>
  <c r="L14" i="74"/>
  <c r="K14" i="74" s="1"/>
  <c r="L11" i="74"/>
  <c r="K11" i="74" s="1"/>
  <c r="L9" i="74"/>
  <c r="K9" i="74" s="1"/>
  <c r="L927" i="74"/>
  <c r="K927" i="74" s="1"/>
  <c r="L922" i="74"/>
  <c r="K922" i="74" s="1"/>
  <c r="L911" i="74"/>
  <c r="K911" i="74" s="1"/>
  <c r="L837" i="74"/>
  <c r="K837" i="74" s="1"/>
  <c r="L821" i="74"/>
  <c r="K821" i="74" s="1"/>
  <c r="L803" i="74"/>
  <c r="K803" i="74" s="1"/>
  <c r="L754" i="74"/>
  <c r="K754" i="74" s="1"/>
  <c r="L751" i="74"/>
  <c r="K751" i="74" s="1"/>
  <c r="L735" i="74"/>
  <c r="K735" i="74" s="1"/>
  <c r="L728" i="74"/>
  <c r="K728" i="74" s="1"/>
  <c r="L691" i="74"/>
  <c r="K691" i="74" s="1"/>
  <c r="L684" i="74"/>
  <c r="K684" i="74" s="1"/>
  <c r="L676" i="74"/>
  <c r="K676" i="74" s="1"/>
  <c r="L652" i="74"/>
  <c r="K652" i="74" s="1"/>
  <c r="L645" i="74"/>
  <c r="K645" i="74" s="1"/>
  <c r="L639" i="74"/>
  <c r="K639" i="74" s="1"/>
  <c r="L634" i="74"/>
  <c r="K634" i="74" s="1"/>
  <c r="L627" i="74"/>
  <c r="K627" i="74" s="1"/>
  <c r="L622" i="74"/>
  <c r="K622" i="74" s="1"/>
  <c r="L616" i="74"/>
  <c r="K616" i="74" s="1"/>
  <c r="L598" i="74"/>
  <c r="K598" i="74" s="1"/>
  <c r="L563" i="74"/>
  <c r="K563" i="74" s="1"/>
  <c r="L549" i="74"/>
  <c r="K549" i="74" s="1"/>
  <c r="L546" i="74"/>
  <c r="K546" i="74" s="1"/>
  <c r="L514" i="74"/>
  <c r="K514" i="74" s="1"/>
  <c r="L482" i="74"/>
  <c r="K482" i="74" s="1"/>
  <c r="L450" i="74"/>
  <c r="K450" i="74" s="1"/>
  <c r="L447" i="74"/>
  <c r="K447" i="74" s="1"/>
  <c r="L422" i="74"/>
  <c r="K422" i="74" s="1"/>
  <c r="L409" i="74"/>
  <c r="K409" i="74" s="1"/>
  <c r="L400" i="74"/>
  <c r="K400" i="74" s="1"/>
  <c r="L393" i="74"/>
  <c r="K393" i="74" s="1"/>
  <c r="L388" i="74"/>
  <c r="K388" i="74" s="1"/>
  <c r="L384" i="74"/>
  <c r="K384" i="74" s="1"/>
  <c r="L377" i="74"/>
  <c r="K377" i="74" s="1"/>
  <c r="L368" i="74"/>
  <c r="K368" i="74" s="1"/>
  <c r="L358" i="74"/>
  <c r="K358" i="74" s="1"/>
  <c r="L345" i="74"/>
  <c r="K345" i="74" s="1"/>
  <c r="L340" i="74"/>
  <c r="K340" i="74" s="1"/>
  <c r="L336" i="74"/>
  <c r="K336" i="74" s="1"/>
  <c r="L329" i="74"/>
  <c r="K329" i="74" s="1"/>
  <c r="L326" i="74"/>
  <c r="K326" i="74" s="1"/>
  <c r="L324" i="74"/>
  <c r="K324" i="74" s="1"/>
  <c r="L320" i="74"/>
  <c r="K320" i="74" s="1"/>
  <c r="L310" i="74"/>
  <c r="K310" i="74" s="1"/>
  <c r="L278" i="74"/>
  <c r="K278" i="74" s="1"/>
  <c r="L273" i="74"/>
  <c r="K273" i="74" s="1"/>
  <c r="L268" i="74"/>
  <c r="K268" i="74" s="1"/>
  <c r="L265" i="74"/>
  <c r="K265" i="74" s="1"/>
  <c r="L261" i="74"/>
  <c r="K261" i="74" s="1"/>
  <c r="L258" i="74"/>
  <c r="K258" i="74" s="1"/>
  <c r="L255" i="74"/>
  <c r="K255" i="74" s="1"/>
  <c r="L250" i="74"/>
  <c r="K250" i="74" s="1"/>
  <c r="L247" i="74"/>
  <c r="K247" i="74" s="1"/>
  <c r="L244" i="74"/>
  <c r="K244" i="74" s="1"/>
  <c r="L236" i="74"/>
  <c r="K236" i="74" s="1"/>
  <c r="L220" i="74"/>
  <c r="K220" i="74" s="1"/>
  <c r="L213" i="74"/>
  <c r="K213" i="74" s="1"/>
  <c r="L207" i="74"/>
  <c r="K207" i="74" s="1"/>
  <c r="L200" i="74"/>
  <c r="K200" i="74" s="1"/>
  <c r="L191" i="74"/>
  <c r="K191" i="74" s="1"/>
  <c r="L186" i="74"/>
  <c r="K186" i="74" s="1"/>
  <c r="L172" i="74"/>
  <c r="K172" i="74" s="1"/>
  <c r="L169" i="74"/>
  <c r="K169" i="74" s="1"/>
  <c r="L163" i="74"/>
  <c r="K163" i="74" s="1"/>
  <c r="L156" i="74"/>
  <c r="K156" i="74" s="1"/>
  <c r="L136" i="74"/>
  <c r="K136" i="74" s="1"/>
  <c r="L122" i="74"/>
  <c r="K122" i="74" s="1"/>
  <c r="L120" i="74"/>
  <c r="K120" i="74" s="1"/>
  <c r="L119" i="74"/>
  <c r="K119" i="74" s="1"/>
  <c r="L116" i="74"/>
  <c r="K116" i="74" s="1"/>
  <c r="L106" i="74"/>
  <c r="K106" i="74" s="1"/>
  <c r="L103" i="74"/>
  <c r="K103" i="74" s="1"/>
  <c r="L88" i="74"/>
  <c r="K88" i="74" s="1"/>
  <c r="L84" i="74"/>
  <c r="K84" i="74" s="1"/>
  <c r="L74" i="74"/>
  <c r="K74" i="74" s="1"/>
  <c r="L71" i="74"/>
  <c r="K71" i="74" s="1"/>
  <c r="L58" i="74"/>
  <c r="K58" i="74" s="1"/>
  <c r="L40" i="74"/>
  <c r="K40" i="74" s="1"/>
  <c r="L24" i="74"/>
  <c r="K24" i="74" s="1"/>
  <c r="L7" i="74"/>
  <c r="K7" i="74" s="1"/>
  <c r="L817" i="74"/>
  <c r="K817" i="74" s="1"/>
  <c r="L796" i="74"/>
  <c r="K796" i="74" s="1"/>
  <c r="L793" i="74"/>
  <c r="K793" i="74" s="1"/>
  <c r="L764" i="74"/>
  <c r="K764" i="74" s="1"/>
  <c r="L761" i="74"/>
  <c r="K761" i="74" s="1"/>
  <c r="L739" i="74"/>
  <c r="K739" i="74" s="1"/>
  <c r="L709" i="74"/>
  <c r="K709" i="74" s="1"/>
  <c r="L699" i="74"/>
  <c r="K699" i="74" s="1"/>
  <c r="L695" i="74"/>
  <c r="K695" i="74" s="1"/>
  <c r="L692" i="74"/>
  <c r="K692" i="74" s="1"/>
  <c r="L685" i="74"/>
  <c r="K685" i="74" s="1"/>
  <c r="L677" i="74"/>
  <c r="K677" i="74" s="1"/>
  <c r="L661" i="74"/>
  <c r="K661" i="74" s="1"/>
  <c r="L653" i="74"/>
  <c r="K653" i="74" s="1"/>
  <c r="L646" i="74"/>
  <c r="K646" i="74" s="1"/>
  <c r="L628" i="74"/>
  <c r="K628" i="74" s="1"/>
  <c r="L611" i="74"/>
  <c r="K611" i="74" s="1"/>
  <c r="L600" i="74"/>
  <c r="K600" i="74" s="1"/>
  <c r="L558" i="74"/>
  <c r="K558" i="74" s="1"/>
  <c r="L526" i="74"/>
  <c r="K526" i="74" s="1"/>
  <c r="L520" i="74"/>
  <c r="K520" i="74" s="1"/>
  <c r="L508" i="74"/>
  <c r="K508" i="74" s="1"/>
  <c r="L488" i="74"/>
  <c r="K488" i="74" s="1"/>
  <c r="L481" i="74"/>
  <c r="K481" i="74" s="1"/>
  <c r="L456" i="74"/>
  <c r="K456" i="74" s="1"/>
  <c r="L449" i="74"/>
  <c r="K449" i="74" s="1"/>
  <c r="L421" i="74"/>
  <c r="K421" i="74" s="1"/>
  <c r="L419" i="74"/>
  <c r="K419" i="74" s="1"/>
  <c r="L415" i="74"/>
  <c r="K415" i="74" s="1"/>
  <c r="L405" i="74"/>
  <c r="K405" i="74" s="1"/>
  <c r="L389" i="74"/>
  <c r="K389" i="74" s="1"/>
  <c r="L387" i="74"/>
  <c r="K387" i="74" s="1"/>
  <c r="L383" i="74"/>
  <c r="K383" i="74" s="1"/>
  <c r="L373" i="74"/>
  <c r="K373" i="74" s="1"/>
  <c r="L371" i="74"/>
  <c r="K371" i="74" s="1"/>
  <c r="L370" i="74"/>
  <c r="K370" i="74" s="1"/>
  <c r="L367" i="74"/>
  <c r="K367" i="74" s="1"/>
  <c r="L355" i="74"/>
  <c r="K355" i="74" s="1"/>
  <c r="L341" i="74"/>
  <c r="K341" i="74" s="1"/>
  <c r="L338" i="74"/>
  <c r="K338" i="74" s="1"/>
  <c r="L325" i="74"/>
  <c r="K325" i="74" s="1"/>
  <c r="L323" i="74"/>
  <c r="K323" i="74" s="1"/>
  <c r="L319" i="74"/>
  <c r="K319" i="74" s="1"/>
  <c r="L307" i="74"/>
  <c r="K307" i="74" s="1"/>
  <c r="L303" i="74"/>
  <c r="K303" i="74" s="1"/>
  <c r="L287" i="74"/>
  <c r="K287" i="74" s="1"/>
  <c r="L277" i="74"/>
  <c r="K277" i="74" s="1"/>
  <c r="L267" i="74"/>
  <c r="K267" i="74" s="1"/>
  <c r="L260" i="74"/>
  <c r="K260" i="74" s="1"/>
  <c r="L257" i="74"/>
  <c r="K257" i="74" s="1"/>
  <c r="L253" i="74"/>
  <c r="K253" i="74" s="1"/>
  <c r="L246" i="74"/>
  <c r="K246" i="74" s="1"/>
  <c r="L224" i="74"/>
  <c r="K224" i="74" s="1"/>
  <c r="L222" i="74"/>
  <c r="K222" i="74" s="1"/>
  <c r="L216" i="74"/>
  <c r="K216" i="74" s="1"/>
  <c r="L209" i="74"/>
  <c r="K209" i="74" s="1"/>
  <c r="L206" i="74"/>
  <c r="K206" i="74" s="1"/>
  <c r="L202" i="74"/>
  <c r="K202" i="74" s="1"/>
  <c r="L199" i="74"/>
  <c r="K199" i="74" s="1"/>
  <c r="L197" i="74"/>
  <c r="K197" i="74" s="1"/>
  <c r="L193" i="74"/>
  <c r="K193" i="74" s="1"/>
  <c r="L182" i="74"/>
  <c r="K182" i="74" s="1"/>
  <c r="L179" i="74"/>
  <c r="K179" i="74" s="1"/>
  <c r="L160" i="74"/>
  <c r="K160" i="74" s="1"/>
  <c r="L158" i="74"/>
  <c r="K158" i="74" s="1"/>
  <c r="L155" i="74"/>
  <c r="K155" i="74" s="1"/>
  <c r="L134" i="74"/>
  <c r="K134" i="74" s="1"/>
  <c r="L129" i="74"/>
  <c r="K129" i="74" s="1"/>
  <c r="L118" i="74"/>
  <c r="K118" i="74" s="1"/>
  <c r="L115" i="74"/>
  <c r="K115" i="74" s="1"/>
  <c r="L113" i="74"/>
  <c r="K113" i="74" s="1"/>
  <c r="L109" i="74"/>
  <c r="K109" i="74" s="1"/>
  <c r="L99" i="74"/>
  <c r="K99" i="74" s="1"/>
  <c r="L97" i="74"/>
  <c r="K97" i="74" s="1"/>
  <c r="L81" i="74"/>
  <c r="K81" i="74" s="1"/>
  <c r="L67" i="74"/>
  <c r="K67" i="74" s="1"/>
  <c r="L51" i="74"/>
  <c r="K51" i="74" s="1"/>
  <c r="L49" i="74"/>
  <c r="K49" i="74" s="1"/>
  <c r="L45" i="74"/>
  <c r="K45" i="74" s="1"/>
  <c r="L35" i="74"/>
  <c r="K35" i="74" s="1"/>
  <c r="L22" i="74"/>
  <c r="K22" i="74" s="1"/>
  <c r="L17" i="74"/>
  <c r="K17" i="74" s="1"/>
  <c r="L13" i="74"/>
  <c r="K13" i="74" s="1"/>
  <c r="L6" i="74"/>
  <c r="K6" i="74" s="1"/>
  <c r="P1856" i="74"/>
  <c r="R1751" i="74"/>
  <c r="T1751" i="74"/>
  <c r="R1492" i="74"/>
  <c r="T1492" i="74"/>
  <c r="O1492" i="74"/>
  <c r="Q1492" i="74"/>
  <c r="S1492" i="74"/>
  <c r="P1492" i="74"/>
  <c r="R1385" i="74"/>
  <c r="P1385" i="74"/>
  <c r="O1385" i="74"/>
  <c r="T1385" i="74"/>
  <c r="S1385" i="74"/>
  <c r="R1371" i="74"/>
  <c r="P1371" i="74"/>
  <c r="O1371" i="74"/>
  <c r="T1371" i="74"/>
  <c r="S1371" i="74"/>
  <c r="R1321" i="74"/>
  <c r="P1321" i="74"/>
  <c r="O1321" i="74"/>
  <c r="T1321" i="74"/>
  <c r="S1321" i="74"/>
  <c r="R1307" i="74"/>
  <c r="P1307" i="74"/>
  <c r="O1307" i="74"/>
  <c r="T1307" i="74"/>
  <c r="S1307" i="74"/>
  <c r="S1263" i="74"/>
  <c r="O1263" i="74"/>
  <c r="R1137" i="74"/>
  <c r="S1137" i="74"/>
  <c r="P1137" i="74"/>
  <c r="Q1105" i="74"/>
  <c r="P1105" i="74"/>
  <c r="O1105" i="74"/>
  <c r="T1105" i="74"/>
  <c r="R1105" i="74"/>
  <c r="R1069" i="74"/>
  <c r="P1069" i="74"/>
  <c r="T1069" i="74"/>
  <c r="O1069" i="74"/>
  <c r="S1069" i="74"/>
  <c r="Q1069" i="74"/>
  <c r="R1061" i="74"/>
  <c r="P1061" i="74"/>
  <c r="T1061" i="74"/>
  <c r="O1061" i="74"/>
  <c r="S1061" i="74"/>
  <c r="Q1061" i="74"/>
  <c r="R1053" i="74"/>
  <c r="P1053" i="74"/>
  <c r="T1053" i="74"/>
  <c r="O1053" i="74"/>
  <c r="S1053" i="74"/>
  <c r="Q1053" i="74"/>
  <c r="R1045" i="74"/>
  <c r="P1045" i="74"/>
  <c r="T1045" i="74"/>
  <c r="O1045" i="74"/>
  <c r="S1045" i="74"/>
  <c r="Q1045" i="74"/>
  <c r="R1037" i="74"/>
  <c r="P1037" i="74"/>
  <c r="T1037" i="74"/>
  <c r="O1037" i="74"/>
  <c r="S1037" i="74"/>
  <c r="Q1037" i="74"/>
  <c r="R1029" i="74"/>
  <c r="P1029" i="74"/>
  <c r="T1029" i="74"/>
  <c r="O1029" i="74"/>
  <c r="S1029" i="74"/>
  <c r="Q1029" i="74"/>
  <c r="R1021" i="74"/>
  <c r="P1021" i="74"/>
  <c r="T1021" i="74"/>
  <c r="O1021" i="74"/>
  <c r="S1021" i="74"/>
  <c r="Q1021" i="74"/>
  <c r="R1013" i="74"/>
  <c r="P1013" i="74"/>
  <c r="T1013" i="74"/>
  <c r="O1013" i="74"/>
  <c r="S1013" i="74"/>
  <c r="Q1013" i="74"/>
  <c r="R1005" i="74"/>
  <c r="P1005" i="74"/>
  <c r="T1005" i="74"/>
  <c r="O1005" i="74"/>
  <c r="S1005" i="74"/>
  <c r="Q1005" i="74"/>
  <c r="R997" i="74"/>
  <c r="P997" i="74"/>
  <c r="T997" i="74"/>
  <c r="O997" i="74"/>
  <c r="S997" i="74"/>
  <c r="Q997" i="74"/>
  <c r="R989" i="74"/>
  <c r="P989" i="74"/>
  <c r="T989" i="74"/>
  <c r="O989" i="74"/>
  <c r="S989" i="74"/>
  <c r="Q989" i="74"/>
  <c r="R981" i="74"/>
  <c r="P981" i="74"/>
  <c r="T981" i="74"/>
  <c r="O981" i="74"/>
  <c r="S981" i="74"/>
  <c r="Q981" i="74"/>
  <c r="R973" i="74"/>
  <c r="P973" i="74"/>
  <c r="T973" i="74"/>
  <c r="O973" i="74"/>
  <c r="S973" i="74"/>
  <c r="Q973" i="74"/>
  <c r="R965" i="74"/>
  <c r="P965" i="74"/>
  <c r="T965" i="74"/>
  <c r="O965" i="74"/>
  <c r="S965" i="74"/>
  <c r="Q965" i="74"/>
  <c r="R957" i="74"/>
  <c r="P957" i="74"/>
  <c r="T957" i="74"/>
  <c r="O957" i="74"/>
  <c r="S957" i="74"/>
  <c r="Q957" i="74"/>
  <c r="R949" i="74"/>
  <c r="P949" i="74"/>
  <c r="T949" i="74"/>
  <c r="O949" i="74"/>
  <c r="S949" i="74"/>
  <c r="Q949" i="74"/>
  <c r="R941" i="74"/>
  <c r="P941" i="74"/>
  <c r="T941" i="74"/>
  <c r="O941" i="74"/>
  <c r="S941" i="74"/>
  <c r="Q941" i="74"/>
  <c r="R933" i="74"/>
  <c r="P933" i="74"/>
  <c r="T933" i="74"/>
  <c r="O933" i="74"/>
  <c r="S933" i="74"/>
  <c r="Q933" i="74"/>
  <c r="R1858" i="74"/>
  <c r="O1858" i="74"/>
  <c r="Q1858" i="74"/>
  <c r="S1858" i="74"/>
  <c r="R1996" i="74"/>
  <c r="Q1996" i="74"/>
  <c r="O1996" i="74"/>
  <c r="S1996" i="74"/>
  <c r="R1819" i="74"/>
  <c r="Q1819" i="74"/>
  <c r="T1819" i="74"/>
  <c r="O1819" i="74"/>
  <c r="P1819" i="74"/>
  <c r="S1819" i="74"/>
  <c r="R1827" i="74"/>
  <c r="Q1827" i="74"/>
  <c r="T1827" i="74"/>
  <c r="O1827" i="74"/>
  <c r="P1827" i="74"/>
  <c r="S1827" i="74"/>
  <c r="R1835" i="74"/>
  <c r="Q1835" i="74"/>
  <c r="T1835" i="74"/>
  <c r="O1835" i="74"/>
  <c r="P1835" i="74"/>
  <c r="S1835" i="74"/>
  <c r="R1843" i="74"/>
  <c r="Q1843" i="74"/>
  <c r="T1843" i="74"/>
  <c r="O1843" i="74"/>
  <c r="P1843" i="74"/>
  <c r="S1843" i="74"/>
  <c r="R1854" i="74"/>
  <c r="O1854" i="74"/>
  <c r="Q1854" i="74"/>
  <c r="S1854" i="74"/>
  <c r="R2081" i="74"/>
  <c r="P2081" i="74"/>
  <c r="T2081" i="74"/>
  <c r="O2081" i="74"/>
  <c r="S2081" i="74"/>
  <c r="Q2081" i="74"/>
  <c r="R2004" i="74"/>
  <c r="Q2004" i="74"/>
  <c r="O2004" i="74"/>
  <c r="S2004" i="74"/>
  <c r="R1864" i="74"/>
  <c r="Q1864" i="74"/>
  <c r="O1864" i="74"/>
  <c r="S1864" i="74"/>
  <c r="R1872" i="74"/>
  <c r="Q1872" i="74"/>
  <c r="O1872" i="74"/>
  <c r="S1872" i="74"/>
  <c r="R1880" i="74"/>
  <c r="Q1880" i="74"/>
  <c r="O1880" i="74"/>
  <c r="S1880" i="74"/>
  <c r="R1888" i="74"/>
  <c r="Q1888" i="74"/>
  <c r="O1888" i="74"/>
  <c r="S1888" i="74"/>
  <c r="R1896" i="74"/>
  <c r="Q1896" i="74"/>
  <c r="O1896" i="74"/>
  <c r="S1896" i="74"/>
  <c r="R1904" i="74"/>
  <c r="Q1904" i="74"/>
  <c r="O1904" i="74"/>
  <c r="S1904" i="74"/>
  <c r="R1912" i="74"/>
  <c r="Q1912" i="74"/>
  <c r="O1912" i="74"/>
  <c r="S1912" i="74"/>
  <c r="R1920" i="74"/>
  <c r="Q1920" i="74"/>
  <c r="O1920" i="74"/>
  <c r="S1920" i="74"/>
  <c r="R1928" i="74"/>
  <c r="Q1928" i="74"/>
  <c r="O1928" i="74"/>
  <c r="S1928" i="74"/>
  <c r="R1936" i="74"/>
  <c r="Q1936" i="74"/>
  <c r="O1936" i="74"/>
  <c r="S1936" i="74"/>
  <c r="R1944" i="74"/>
  <c r="Q1944" i="74"/>
  <c r="O1944" i="74"/>
  <c r="S1944" i="74"/>
  <c r="R1952" i="74"/>
  <c r="Q1952" i="74"/>
  <c r="O1952" i="74"/>
  <c r="S1952" i="74"/>
  <c r="R1960" i="74"/>
  <c r="Q1960" i="74"/>
  <c r="O1960" i="74"/>
  <c r="S1960" i="74"/>
  <c r="R1968" i="74"/>
  <c r="Q1968" i="74"/>
  <c r="O1968" i="74"/>
  <c r="S1968" i="74"/>
  <c r="R1976" i="74"/>
  <c r="Q1976" i="74"/>
  <c r="O1976" i="74"/>
  <c r="S1976" i="74"/>
  <c r="R1984" i="74"/>
  <c r="Q1984" i="74"/>
  <c r="O1984" i="74"/>
  <c r="S1984" i="74"/>
  <c r="R1993" i="74"/>
  <c r="Q1993" i="74"/>
  <c r="P1993" i="74"/>
  <c r="S1993" i="74"/>
  <c r="O1993" i="74"/>
  <c r="T1993" i="74"/>
  <c r="R2009" i="74"/>
  <c r="Q2009" i="74"/>
  <c r="P2009" i="74"/>
  <c r="S2009" i="74"/>
  <c r="O2009" i="74"/>
  <c r="T2009" i="74"/>
  <c r="R1994" i="74"/>
  <c r="Q1994" i="74"/>
  <c r="O1994" i="74"/>
  <c r="S1994" i="74"/>
  <c r="R2010" i="74"/>
  <c r="Q2010" i="74"/>
  <c r="O2010" i="74"/>
  <c r="S2010" i="74"/>
  <c r="R2161" i="74"/>
  <c r="P2161" i="74"/>
  <c r="T2161" i="74"/>
  <c r="O2161" i="74"/>
  <c r="S2161" i="74"/>
  <c r="Q2161" i="74"/>
  <c r="R1822" i="74"/>
  <c r="Q1822" i="74"/>
  <c r="O1822" i="74"/>
  <c r="S1822" i="74"/>
  <c r="R1830" i="74"/>
  <c r="Q1830" i="74"/>
  <c r="O1830" i="74"/>
  <c r="S1830" i="74"/>
  <c r="R1838" i="74"/>
  <c r="Q1838" i="74"/>
  <c r="O1838" i="74"/>
  <c r="S1838" i="74"/>
  <c r="R1846" i="74"/>
  <c r="Q1846" i="74"/>
  <c r="O1846" i="74"/>
  <c r="S1846" i="74"/>
  <c r="R1855" i="74"/>
  <c r="P1855" i="74"/>
  <c r="Q1855" i="74"/>
  <c r="T1855" i="74"/>
  <c r="O1855" i="74"/>
  <c r="S1855" i="74"/>
  <c r="R1863" i="74"/>
  <c r="Q1863" i="74"/>
  <c r="P1863" i="74"/>
  <c r="S1863" i="74"/>
  <c r="O1863" i="74"/>
  <c r="T1863" i="74"/>
  <c r="R1871" i="74"/>
  <c r="Q1871" i="74"/>
  <c r="P1871" i="74"/>
  <c r="S1871" i="74"/>
  <c r="O1871" i="74"/>
  <c r="T1871" i="74"/>
  <c r="R1879" i="74"/>
  <c r="Q1879" i="74"/>
  <c r="P1879" i="74"/>
  <c r="S1879" i="74"/>
  <c r="O1879" i="74"/>
  <c r="T1879" i="74"/>
  <c r="R1887" i="74"/>
  <c r="Q1887" i="74"/>
  <c r="P1887" i="74"/>
  <c r="S1887" i="74"/>
  <c r="O1887" i="74"/>
  <c r="T1887" i="74"/>
  <c r="R1895" i="74"/>
  <c r="Q1895" i="74"/>
  <c r="P1895" i="74"/>
  <c r="S1895" i="74"/>
  <c r="O1895" i="74"/>
  <c r="T1895" i="74"/>
  <c r="R1903" i="74"/>
  <c r="Q1903" i="74"/>
  <c r="P1903" i="74"/>
  <c r="S1903" i="74"/>
  <c r="O1903" i="74"/>
  <c r="T1903" i="74"/>
  <c r="R1911" i="74"/>
  <c r="Q1911" i="74"/>
  <c r="P1911" i="74"/>
  <c r="S1911" i="74"/>
  <c r="O1911" i="74"/>
  <c r="T1911" i="74"/>
  <c r="R1919" i="74"/>
  <c r="Q1919" i="74"/>
  <c r="P1919" i="74"/>
  <c r="S1919" i="74"/>
  <c r="O1919" i="74"/>
  <c r="T1919" i="74"/>
  <c r="R1927" i="74"/>
  <c r="Q1927" i="74"/>
  <c r="P1927" i="74"/>
  <c r="S1927" i="74"/>
  <c r="O1927" i="74"/>
  <c r="T1927" i="74"/>
  <c r="R1935" i="74"/>
  <c r="Q1935" i="74"/>
  <c r="P1935" i="74"/>
  <c r="S1935" i="74"/>
  <c r="O1935" i="74"/>
  <c r="T1935" i="74"/>
  <c r="R1943" i="74"/>
  <c r="Q1943" i="74"/>
  <c r="P1943" i="74"/>
  <c r="S1943" i="74"/>
  <c r="O1943" i="74"/>
  <c r="T1943" i="74"/>
  <c r="R1951" i="74"/>
  <c r="Q1951" i="74"/>
  <c r="P1951" i="74"/>
  <c r="S1951" i="74"/>
  <c r="O1951" i="74"/>
  <c r="T1951" i="74"/>
  <c r="R1959" i="74"/>
  <c r="Q1959" i="74"/>
  <c r="P1959" i="74"/>
  <c r="S1959" i="74"/>
  <c r="O1959" i="74"/>
  <c r="T1959" i="74"/>
  <c r="R1967" i="74"/>
  <c r="Q1967" i="74"/>
  <c r="P1967" i="74"/>
  <c r="S1967" i="74"/>
  <c r="O1967" i="74"/>
  <c r="T1967" i="74"/>
  <c r="R1975" i="74"/>
  <c r="Q1975" i="74"/>
  <c r="P1975" i="74"/>
  <c r="S1975" i="74"/>
  <c r="O1975" i="74"/>
  <c r="T1975" i="74"/>
  <c r="R1983" i="74"/>
  <c r="Q1983" i="74"/>
  <c r="P1983" i="74"/>
  <c r="S1983" i="74"/>
  <c r="O1983" i="74"/>
  <c r="T1983" i="74"/>
  <c r="R2073" i="74"/>
  <c r="P2073" i="74"/>
  <c r="T2073" i="74"/>
  <c r="O2073" i="74"/>
  <c r="S2073" i="74"/>
  <c r="Q2073" i="74"/>
  <c r="R2173" i="74"/>
  <c r="P2173" i="74"/>
  <c r="T2173" i="74"/>
  <c r="O2173" i="74"/>
  <c r="S2173" i="74"/>
  <c r="Q2173" i="74"/>
  <c r="R2189" i="74"/>
  <c r="P2189" i="74"/>
  <c r="T2189" i="74"/>
  <c r="O2189" i="74"/>
  <c r="S2189" i="74"/>
  <c r="Q2189" i="74"/>
  <c r="R2217" i="74"/>
  <c r="P2217" i="74"/>
  <c r="T2217" i="74"/>
  <c r="O2217" i="74"/>
  <c r="S2217" i="74"/>
  <c r="Q2217" i="74"/>
  <c r="R2089" i="74"/>
  <c r="P2089" i="74"/>
  <c r="T2089" i="74"/>
  <c r="O2089" i="74"/>
  <c r="S2089" i="74"/>
  <c r="Q2089" i="74"/>
  <c r="R2175" i="74"/>
  <c r="P2175" i="74"/>
  <c r="T2175" i="74"/>
  <c r="O2175" i="74"/>
  <c r="S2175" i="74"/>
  <c r="Q2175" i="74"/>
  <c r="R2191" i="74"/>
  <c r="P2191" i="74"/>
  <c r="T2191" i="74"/>
  <c r="O2191" i="74"/>
  <c r="S2191" i="74"/>
  <c r="Q2191" i="74"/>
  <c r="R2339" i="74"/>
  <c r="Q2339" i="74"/>
  <c r="P2339" i="74"/>
  <c r="T2339" i="74"/>
  <c r="S2339" i="74"/>
  <c r="O2339" i="74"/>
  <c r="R2211" i="74"/>
  <c r="P2211" i="74"/>
  <c r="T2211" i="74"/>
  <c r="O2211" i="74"/>
  <c r="S2211" i="74"/>
  <c r="Q2211" i="74"/>
  <c r="R2207" i="74"/>
  <c r="P2207" i="74"/>
  <c r="T2207" i="74"/>
  <c r="O2207" i="74"/>
  <c r="S2207" i="74"/>
  <c r="Q2207" i="74"/>
  <c r="O2390" i="74"/>
  <c r="R2390" i="74"/>
  <c r="Q2390" i="74"/>
  <c r="R2303" i="74"/>
  <c r="P2303" i="74"/>
  <c r="T2303" i="74"/>
  <c r="O2303" i="74"/>
  <c r="S2303" i="74"/>
  <c r="Q2303" i="74"/>
  <c r="R2319" i="74"/>
  <c r="P2319" i="74"/>
  <c r="T2319" i="74"/>
  <c r="O2319" i="74"/>
  <c r="S2319" i="74"/>
  <c r="Q2319" i="74"/>
  <c r="Q2501" i="74"/>
  <c r="P2501" i="74"/>
  <c r="R2501" i="74"/>
  <c r="O2501" i="74"/>
  <c r="T2501" i="74"/>
  <c r="R2229" i="74"/>
  <c r="P2229" i="74"/>
  <c r="T2229" i="74"/>
  <c r="O2229" i="74"/>
  <c r="S2229" i="74"/>
  <c r="Q2229" i="74"/>
  <c r="R2237" i="74"/>
  <c r="P2237" i="74"/>
  <c r="T2237" i="74"/>
  <c r="O2237" i="74"/>
  <c r="S2237" i="74"/>
  <c r="Q2237" i="74"/>
  <c r="R2245" i="74"/>
  <c r="T2245" i="74"/>
  <c r="P2245" i="74"/>
  <c r="O2245" i="74"/>
  <c r="S2245" i="74"/>
  <c r="Q2245" i="74"/>
  <c r="R2313" i="74"/>
  <c r="P2313" i="74"/>
  <c r="T2313" i="74"/>
  <c r="O2313" i="74"/>
  <c r="S2313" i="74"/>
  <c r="Q2313" i="74"/>
  <c r="R2329" i="74"/>
  <c r="P2329" i="74"/>
  <c r="T2329" i="74"/>
  <c r="O2329" i="74"/>
  <c r="S2329" i="74"/>
  <c r="Q2329" i="74"/>
  <c r="R2024" i="74"/>
  <c r="S2024" i="74"/>
  <c r="O2024" i="74"/>
  <c r="Q2024" i="74"/>
  <c r="R2032" i="74"/>
  <c r="S2032" i="74"/>
  <c r="O2032" i="74"/>
  <c r="Q2032" i="74"/>
  <c r="R2040" i="74"/>
  <c r="S2040" i="74"/>
  <c r="O2040" i="74"/>
  <c r="Q2040" i="74"/>
  <c r="R2048" i="74"/>
  <c r="S2048" i="74"/>
  <c r="O2048" i="74"/>
  <c r="Q2048" i="74"/>
  <c r="R2056" i="74"/>
  <c r="S2056" i="74"/>
  <c r="O2056" i="74"/>
  <c r="Q2056" i="74"/>
  <c r="R2358" i="74"/>
  <c r="Q2358" i="74"/>
  <c r="O2358" i="74"/>
  <c r="P2516" i="74"/>
  <c r="R2516" i="74"/>
  <c r="Q2516" i="74"/>
  <c r="R2389" i="74"/>
  <c r="P2389" i="74"/>
  <c r="Q2389" i="74"/>
  <c r="O2389" i="74"/>
  <c r="T2389" i="74"/>
  <c r="S2389" i="74"/>
  <c r="R2437" i="74"/>
  <c r="T2437" i="74"/>
  <c r="O2437" i="74"/>
  <c r="Q2437" i="74"/>
  <c r="P2437" i="74"/>
  <c r="S2437" i="74"/>
  <c r="R2025" i="74"/>
  <c r="S2025" i="74"/>
  <c r="T2025" i="74"/>
  <c r="Q2025" i="74"/>
  <c r="O2025" i="74"/>
  <c r="P2025" i="74"/>
  <c r="R2033" i="74"/>
  <c r="S2033" i="74"/>
  <c r="T2033" i="74"/>
  <c r="Q2033" i="74"/>
  <c r="O2033" i="74"/>
  <c r="P2033" i="74"/>
  <c r="R2041" i="74"/>
  <c r="S2041" i="74"/>
  <c r="T2041" i="74"/>
  <c r="Q2041" i="74"/>
  <c r="O2041" i="74"/>
  <c r="P2041" i="74"/>
  <c r="R2049" i="74"/>
  <c r="S2049" i="74"/>
  <c r="T2049" i="74"/>
  <c r="Q2049" i="74"/>
  <c r="O2049" i="74"/>
  <c r="P2049" i="74"/>
  <c r="R2057" i="74"/>
  <c r="S2057" i="74"/>
  <c r="T2057" i="74"/>
  <c r="Q2057" i="74"/>
  <c r="O2057" i="74"/>
  <c r="P2057" i="74"/>
  <c r="R2065" i="74"/>
  <c r="T2065" i="74"/>
  <c r="O2065" i="74"/>
  <c r="S2065" i="74"/>
  <c r="Q2065" i="74"/>
  <c r="P2065" i="74"/>
  <c r="R2170" i="74"/>
  <c r="O2170" i="74"/>
  <c r="S2170" i="74"/>
  <c r="Q2170" i="74"/>
  <c r="R2178" i="74"/>
  <c r="O2178" i="74"/>
  <c r="S2178" i="74"/>
  <c r="Q2178" i="74"/>
  <c r="R2186" i="74"/>
  <c r="O2186" i="74"/>
  <c r="S2186" i="74"/>
  <c r="Q2186" i="74"/>
  <c r="R2194" i="74"/>
  <c r="O2194" i="74"/>
  <c r="S2194" i="74"/>
  <c r="Q2194" i="74"/>
  <c r="R2202" i="74"/>
  <c r="O2202" i="74"/>
  <c r="S2202" i="74"/>
  <c r="Q2202" i="74"/>
  <c r="R2210" i="74"/>
  <c r="O2210" i="74"/>
  <c r="S2210" i="74"/>
  <c r="Q2210" i="74"/>
  <c r="R2218" i="74"/>
  <c r="O2218" i="74"/>
  <c r="S2218" i="74"/>
  <c r="Q2218" i="74"/>
  <c r="R2226" i="74"/>
  <c r="O2226" i="74"/>
  <c r="S2226" i="74"/>
  <c r="Q2226" i="74"/>
  <c r="R2234" i="74"/>
  <c r="O2234" i="74"/>
  <c r="S2234" i="74"/>
  <c r="Q2234" i="74"/>
  <c r="R2242" i="74"/>
  <c r="O2242" i="74"/>
  <c r="S2242" i="74"/>
  <c r="Q2242" i="74"/>
  <c r="R2251" i="74"/>
  <c r="T2251" i="74"/>
  <c r="O2251" i="74"/>
  <c r="P2251" i="74"/>
  <c r="S2251" i="74"/>
  <c r="Q2251" i="74"/>
  <c r="R2259" i="74"/>
  <c r="T2259" i="74"/>
  <c r="O2259" i="74"/>
  <c r="P2259" i="74"/>
  <c r="S2259" i="74"/>
  <c r="Q2259" i="74"/>
  <c r="R2267" i="74"/>
  <c r="T2267" i="74"/>
  <c r="O2267" i="74"/>
  <c r="P2267" i="74"/>
  <c r="S2267" i="74"/>
  <c r="Q2267" i="74"/>
  <c r="R2275" i="74"/>
  <c r="T2275" i="74"/>
  <c r="O2275" i="74"/>
  <c r="P2275" i="74"/>
  <c r="S2275" i="74"/>
  <c r="Q2275" i="74"/>
  <c r="R2283" i="74"/>
  <c r="T2283" i="74"/>
  <c r="O2283" i="74"/>
  <c r="P2283" i="74"/>
  <c r="S2283" i="74"/>
  <c r="Q2283" i="74"/>
  <c r="R2291" i="74"/>
  <c r="T2291" i="74"/>
  <c r="O2291" i="74"/>
  <c r="P2291" i="74"/>
  <c r="S2291" i="74"/>
  <c r="Q2291" i="74"/>
  <c r="Q2362" i="74"/>
  <c r="R2362" i="74"/>
  <c r="O2362" i="74"/>
  <c r="P2484" i="74"/>
  <c r="R2484" i="74"/>
  <c r="Q2484" i="74"/>
  <c r="R2064" i="74"/>
  <c r="S2064" i="74"/>
  <c r="Q2064" i="74"/>
  <c r="O2064" i="74"/>
  <c r="Q2072" i="74"/>
  <c r="R2072" i="74"/>
  <c r="O2072" i="74"/>
  <c r="R2084" i="74"/>
  <c r="O2084" i="74"/>
  <c r="Q2084" i="74"/>
  <c r="Q2104" i="74"/>
  <c r="R2104" i="74"/>
  <c r="O2104" i="74"/>
  <c r="R2116" i="74"/>
  <c r="O2116" i="74"/>
  <c r="Q2116" i="74"/>
  <c r="Q2136" i="74"/>
  <c r="R2136" i="74"/>
  <c r="O2136" i="74"/>
  <c r="R2148" i="74"/>
  <c r="O2148" i="74"/>
  <c r="Q2148" i="74"/>
  <c r="Q2168" i="74"/>
  <c r="S2168" i="74"/>
  <c r="O2168" i="74"/>
  <c r="R2403" i="74"/>
  <c r="T2403" i="74"/>
  <c r="O2403" i="74"/>
  <c r="Q2403" i="74"/>
  <c r="P2403" i="74"/>
  <c r="S2403" i="74"/>
  <c r="R2659" i="74"/>
  <c r="P2659" i="74"/>
  <c r="T2659" i="74"/>
  <c r="O2659" i="74"/>
  <c r="S2659" i="74"/>
  <c r="Q2659" i="74"/>
  <c r="R2252" i="74"/>
  <c r="S2252" i="74"/>
  <c r="Q2252" i="74"/>
  <c r="O2252" i="74"/>
  <c r="R2260" i="74"/>
  <c r="S2260" i="74"/>
  <c r="Q2260" i="74"/>
  <c r="O2260" i="74"/>
  <c r="R2268" i="74"/>
  <c r="S2268" i="74"/>
  <c r="Q2268" i="74"/>
  <c r="O2268" i="74"/>
  <c r="R2276" i="74"/>
  <c r="S2276" i="74"/>
  <c r="Q2276" i="74"/>
  <c r="O2276" i="74"/>
  <c r="R2284" i="74"/>
  <c r="S2284" i="74"/>
  <c r="Q2284" i="74"/>
  <c r="O2284" i="74"/>
  <c r="R2292" i="74"/>
  <c r="S2292" i="74"/>
  <c r="Q2292" i="74"/>
  <c r="O2292" i="74"/>
  <c r="R2300" i="74"/>
  <c r="S2300" i="74"/>
  <c r="Q2300" i="74"/>
  <c r="O2300" i="74"/>
  <c r="R2316" i="74"/>
  <c r="O2316" i="74"/>
  <c r="S2316" i="74"/>
  <c r="Q2316" i="74"/>
  <c r="R2324" i="74"/>
  <c r="O2324" i="74"/>
  <c r="S2324" i="74"/>
  <c r="Q2324" i="74"/>
  <c r="R2332" i="74"/>
  <c r="O2332" i="74"/>
  <c r="S2332" i="74"/>
  <c r="Q2332" i="74"/>
  <c r="Q2346" i="74"/>
  <c r="O2346" i="74"/>
  <c r="R2346" i="74"/>
  <c r="R2363" i="74"/>
  <c r="T2363" i="74"/>
  <c r="O2363" i="74"/>
  <c r="S2363" i="74"/>
  <c r="Q2363" i="74"/>
  <c r="P2363" i="74"/>
  <c r="R2405" i="74"/>
  <c r="T2405" i="74"/>
  <c r="O2405" i="74"/>
  <c r="P2405" i="74"/>
  <c r="S2405" i="74"/>
  <c r="Q2405" i="74"/>
  <c r="R2419" i="74"/>
  <c r="Q2419" i="74"/>
  <c r="O2419" i="74"/>
  <c r="T2419" i="74"/>
  <c r="S2419" i="74"/>
  <c r="P2419" i="74"/>
  <c r="R2446" i="74"/>
  <c r="Q2446" i="74"/>
  <c r="O2446" i="74"/>
  <c r="R2461" i="74"/>
  <c r="Q2461" i="74"/>
  <c r="P2461" i="74"/>
  <c r="O2461" i="74"/>
  <c r="T2461" i="74"/>
  <c r="S2461" i="74"/>
  <c r="P2500" i="74"/>
  <c r="R2500" i="74"/>
  <c r="Q2500" i="74"/>
  <c r="Q2545" i="74"/>
  <c r="R2545" i="74"/>
  <c r="P2545" i="74"/>
  <c r="T2545" i="74"/>
  <c r="O2545" i="74"/>
  <c r="R2350" i="74"/>
  <c r="Q2350" i="74"/>
  <c r="O2350" i="74"/>
  <c r="R2357" i="74"/>
  <c r="S2357" i="74"/>
  <c r="Q2357" i="74"/>
  <c r="T2357" i="74"/>
  <c r="P2357" i="74"/>
  <c r="O2357" i="74"/>
  <c r="R2365" i="74"/>
  <c r="S2365" i="74"/>
  <c r="Q2365" i="74"/>
  <c r="T2365" i="74"/>
  <c r="P2365" i="74"/>
  <c r="O2365" i="74"/>
  <c r="Q2386" i="74"/>
  <c r="O2386" i="74"/>
  <c r="R2386" i="74"/>
  <c r="R2411" i="74"/>
  <c r="T2411" i="74"/>
  <c r="O2411" i="74"/>
  <c r="S2411" i="74"/>
  <c r="Q2411" i="74"/>
  <c r="P2411" i="74"/>
  <c r="S2428" i="74"/>
  <c r="Q2428" i="74"/>
  <c r="Q2462" i="74"/>
  <c r="O2462" i="74"/>
  <c r="R2462" i="74"/>
  <c r="R2482" i="74"/>
  <c r="Q2482" i="74"/>
  <c r="P2482" i="74"/>
  <c r="Q2517" i="74"/>
  <c r="P2517" i="74"/>
  <c r="R2517" i="74"/>
  <c r="O2517" i="74"/>
  <c r="T2517" i="74"/>
  <c r="T2560" i="74"/>
  <c r="Q2560" i="74"/>
  <c r="R2401" i="74"/>
  <c r="S2401" i="74"/>
  <c r="P2401" i="74"/>
  <c r="O2401" i="74"/>
  <c r="T2401" i="74"/>
  <c r="Q2401" i="74"/>
  <c r="R2409" i="74"/>
  <c r="S2409" i="74"/>
  <c r="T2409" i="74"/>
  <c r="Q2409" i="74"/>
  <c r="P2409" i="74"/>
  <c r="O2409" i="74"/>
  <c r="R2438" i="74"/>
  <c r="Q2438" i="74"/>
  <c r="O2438" i="74"/>
  <c r="R2465" i="74"/>
  <c r="T2465" i="74"/>
  <c r="O2465" i="74"/>
  <c r="S2465" i="74"/>
  <c r="Q2465" i="74"/>
  <c r="P2465" i="74"/>
  <c r="P2476" i="74"/>
  <c r="Q2476" i="74"/>
  <c r="R2476" i="74"/>
  <c r="R2502" i="74"/>
  <c r="P2502" i="74"/>
  <c r="Q2502" i="74"/>
  <c r="Q2521" i="74"/>
  <c r="P2521" i="74"/>
  <c r="O2521" i="74"/>
  <c r="T2521" i="74"/>
  <c r="R2521" i="74"/>
  <c r="R2637" i="74"/>
  <c r="Q2637" i="74"/>
  <c r="S2637" i="74"/>
  <c r="P2637" i="74"/>
  <c r="O2637" i="74"/>
  <c r="T2637" i="74"/>
  <c r="R2445" i="74"/>
  <c r="S2445" i="74"/>
  <c r="Q2445" i="74"/>
  <c r="P2445" i="74"/>
  <c r="O2445" i="74"/>
  <c r="T2445" i="74"/>
  <c r="Q2466" i="74"/>
  <c r="R2466" i="74"/>
  <c r="O2466" i="74"/>
  <c r="R2490" i="74"/>
  <c r="Q2490" i="74"/>
  <c r="P2490" i="74"/>
  <c r="Q2509" i="74"/>
  <c r="P2509" i="74"/>
  <c r="T2509" i="74"/>
  <c r="R2509" i="74"/>
  <c r="O2509" i="74"/>
  <c r="P2528" i="74"/>
  <c r="R2528" i="74"/>
  <c r="Q2528" i="74"/>
  <c r="R2473" i="74"/>
  <c r="S2473" i="74"/>
  <c r="Q2473" i="74"/>
  <c r="P2473" i="74"/>
  <c r="O2473" i="74"/>
  <c r="T2473" i="74"/>
  <c r="Q2503" i="74"/>
  <c r="T2503" i="74"/>
  <c r="R2503" i="74"/>
  <c r="P2503" i="74"/>
  <c r="O2503" i="74"/>
  <c r="Q2519" i="74"/>
  <c r="T2519" i="74"/>
  <c r="R2519" i="74"/>
  <c r="P2519" i="74"/>
  <c r="O2519" i="74"/>
  <c r="Q2535" i="74"/>
  <c r="O2535" i="74"/>
  <c r="T2535" i="74"/>
  <c r="R2535" i="74"/>
  <c r="P2535" i="74"/>
  <c r="Q2551" i="74"/>
  <c r="O2551" i="74"/>
  <c r="T2551" i="74"/>
  <c r="R2551" i="74"/>
  <c r="P2551" i="74"/>
  <c r="Q2556" i="74"/>
  <c r="T2556" i="74"/>
  <c r="T2562" i="74"/>
  <c r="Q2562" i="74"/>
  <c r="Q2572" i="74"/>
  <c r="T2572" i="74"/>
  <c r="T2578" i="74"/>
  <c r="Q2578" i="74"/>
  <c r="Q2600" i="74"/>
  <c r="T2600" i="74"/>
  <c r="Q2616" i="74"/>
  <c r="T2616" i="74"/>
  <c r="Q2632" i="74"/>
  <c r="O2632" i="74"/>
  <c r="R2632" i="74"/>
  <c r="R2655" i="74"/>
  <c r="Q2655" i="74"/>
  <c r="P2655" i="74"/>
  <c r="O2655" i="74"/>
  <c r="T2655" i="74"/>
  <c r="S2655" i="74"/>
  <c r="R2542" i="74"/>
  <c r="Q2542" i="74"/>
  <c r="P2542" i="74"/>
  <c r="S2646" i="74"/>
  <c r="Q2646" i="74"/>
  <c r="R2673" i="74"/>
  <c r="P2673" i="74"/>
  <c r="T2673" i="74"/>
  <c r="O2673" i="74"/>
  <c r="S2673" i="74"/>
  <c r="Q2673" i="74"/>
  <c r="T2598" i="74"/>
  <c r="Q2598" i="74"/>
  <c r="T2614" i="74"/>
  <c r="Q2614" i="74"/>
  <c r="R2641" i="74"/>
  <c r="S2641" i="74"/>
  <c r="T2641" i="74"/>
  <c r="Q2641" i="74"/>
  <c r="P2641" i="74"/>
  <c r="O2641" i="74"/>
  <c r="S2662" i="74"/>
  <c r="Q2662" i="74"/>
  <c r="R2681" i="74"/>
  <c r="Q2681" i="74"/>
  <c r="P2681" i="74"/>
  <c r="O2681" i="74"/>
  <c r="T2681" i="74"/>
  <c r="S2681" i="74"/>
  <c r="R2657" i="74"/>
  <c r="S2657" i="74"/>
  <c r="Q2657" i="74"/>
  <c r="P2657" i="74"/>
  <c r="O2657" i="74"/>
  <c r="T2657" i="74"/>
  <c r="R2709" i="74"/>
  <c r="P2709" i="74"/>
  <c r="Q2709" i="74"/>
  <c r="O2709" i="74"/>
  <c r="T2709" i="74"/>
  <c r="S2709" i="74"/>
  <c r="Q2680" i="74"/>
  <c r="O2680" i="74"/>
  <c r="R2680" i="74"/>
  <c r="R2691" i="74"/>
  <c r="T2691" i="74"/>
  <c r="O2691" i="74"/>
  <c r="S2691" i="74"/>
  <c r="Q2691" i="74"/>
  <c r="P2691" i="74"/>
  <c r="R2707" i="74"/>
  <c r="T2707" i="74"/>
  <c r="O2707" i="74"/>
  <c r="P2707" i="74"/>
  <c r="S2707" i="74"/>
  <c r="Q2707" i="74"/>
  <c r="R2743" i="74"/>
  <c r="S2743" i="74"/>
  <c r="P2743" i="74"/>
  <c r="O2743" i="74"/>
  <c r="T2743" i="74"/>
  <c r="Q2696" i="74"/>
  <c r="R2696" i="74"/>
  <c r="O2696" i="74"/>
  <c r="T2718" i="74"/>
  <c r="R2718" i="74"/>
  <c r="R2699" i="74"/>
  <c r="S2699" i="74"/>
  <c r="Q2699" i="74"/>
  <c r="P2699" i="74"/>
  <c r="T2699" i="74"/>
  <c r="O2699" i="74"/>
  <c r="R2713" i="74"/>
  <c r="S2713" i="74"/>
  <c r="Q2713" i="74"/>
  <c r="P2713" i="74"/>
  <c r="T2713" i="74"/>
  <c r="O2713" i="74"/>
  <c r="Q2742" i="74"/>
  <c r="R2742" i="74"/>
  <c r="T2726" i="74"/>
  <c r="R2726" i="74"/>
  <c r="R2741" i="74"/>
  <c r="T2741" i="74"/>
  <c r="S2741" i="74"/>
  <c r="P2741" i="74"/>
  <c r="O2741" i="74"/>
  <c r="R1663" i="74"/>
  <c r="Q1663" i="74"/>
  <c r="T1663" i="74"/>
  <c r="O1663" i="74"/>
  <c r="S1663" i="74"/>
  <c r="P1663" i="74"/>
  <c r="R1604" i="74"/>
  <c r="Q1604" i="74"/>
  <c r="T1604" i="74"/>
  <c r="O1604" i="74"/>
  <c r="S1604" i="74"/>
  <c r="P1604" i="74"/>
  <c r="R1472" i="74"/>
  <c r="Q1472" i="74"/>
  <c r="P1472" i="74"/>
  <c r="T1472" i="74"/>
  <c r="S1472" i="74"/>
  <c r="O1472" i="74"/>
  <c r="S1229" i="74"/>
  <c r="O1229" i="74"/>
  <c r="P1163" i="74"/>
  <c r="T1163" i="74"/>
  <c r="O1163" i="74"/>
  <c r="R1114" i="74"/>
  <c r="Q1114" i="74"/>
  <c r="P1114" i="74"/>
  <c r="R1102" i="74"/>
  <c r="Q1102" i="74"/>
  <c r="P1102" i="74"/>
  <c r="R1139" i="74"/>
  <c r="S1139" i="74"/>
  <c r="P1139" i="74"/>
  <c r="P1171" i="74"/>
  <c r="T1171" i="74"/>
  <c r="O1171" i="74"/>
  <c r="S1243" i="74"/>
  <c r="O1243" i="74"/>
  <c r="S1275" i="74"/>
  <c r="O1275" i="74"/>
  <c r="R1351" i="74"/>
  <c r="S1351" i="74"/>
  <c r="P1351" i="74"/>
  <c r="O1351" i="74"/>
  <c r="T1351" i="74"/>
  <c r="R1373" i="74"/>
  <c r="S1373" i="74"/>
  <c r="P1373" i="74"/>
  <c r="O1373" i="74"/>
  <c r="T1373" i="74"/>
  <c r="R1402" i="74"/>
  <c r="Q1402" i="74"/>
  <c r="R1442" i="74"/>
  <c r="Q1442" i="74"/>
  <c r="P1442" i="74"/>
  <c r="O1442" i="74"/>
  <c r="T1442" i="74"/>
  <c r="S1442" i="74"/>
  <c r="R1463" i="74"/>
  <c r="Q1463" i="74"/>
  <c r="O1463" i="74"/>
  <c r="R1502" i="74"/>
  <c r="Q1502" i="74"/>
  <c r="T1502" i="74"/>
  <c r="O1502" i="74"/>
  <c r="S1502" i="74"/>
  <c r="P1502" i="74"/>
  <c r="S1553" i="74"/>
  <c r="O1553" i="74"/>
  <c r="R1553" i="74"/>
  <c r="R1689" i="74"/>
  <c r="P1689" i="74"/>
  <c r="Q1689" i="74"/>
  <c r="R1735" i="74"/>
  <c r="T1735" i="74"/>
  <c r="Q1077" i="74"/>
  <c r="P1077" i="74"/>
  <c r="O1077" i="74"/>
  <c r="T1077" i="74"/>
  <c r="R1077" i="74"/>
  <c r="Q1109" i="74"/>
  <c r="P1109" i="74"/>
  <c r="O1109" i="74"/>
  <c r="T1109" i="74"/>
  <c r="R1109" i="74"/>
  <c r="R1132" i="74"/>
  <c r="Q1132" i="74"/>
  <c r="T1132" i="74"/>
  <c r="Q1164" i="74"/>
  <c r="P1164" i="74"/>
  <c r="T1164" i="74"/>
  <c r="S1249" i="74"/>
  <c r="O1249" i="74"/>
  <c r="S1281" i="74"/>
  <c r="O1281" i="74"/>
  <c r="R1323" i="74"/>
  <c r="P1323" i="74"/>
  <c r="O1323" i="74"/>
  <c r="T1323" i="74"/>
  <c r="S1323" i="74"/>
  <c r="R1355" i="74"/>
  <c r="P1355" i="74"/>
  <c r="O1355" i="74"/>
  <c r="S1355" i="74"/>
  <c r="T1355" i="74"/>
  <c r="R1387" i="74"/>
  <c r="P1387" i="74"/>
  <c r="O1387" i="74"/>
  <c r="T1387" i="74"/>
  <c r="S1387" i="74"/>
  <c r="R1419" i="74"/>
  <c r="P1419" i="74"/>
  <c r="O1419" i="74"/>
  <c r="T1419" i="74"/>
  <c r="S1419" i="74"/>
  <c r="Q1461" i="74"/>
  <c r="O1461" i="74"/>
  <c r="R1461" i="74"/>
  <c r="R1511" i="74"/>
  <c r="O1511" i="74"/>
  <c r="Q1511" i="74"/>
  <c r="S1551" i="74"/>
  <c r="O1551" i="74"/>
  <c r="R1551" i="74"/>
  <c r="O1577" i="74"/>
  <c r="S1577" i="74"/>
  <c r="R1577" i="74"/>
  <c r="R1615" i="74"/>
  <c r="T1615" i="74"/>
  <c r="O1615" i="74"/>
  <c r="Q1615" i="74"/>
  <c r="S1615" i="74"/>
  <c r="P1615" i="74"/>
  <c r="O1662" i="74"/>
  <c r="R1662" i="74"/>
  <c r="Q1662" i="74"/>
  <c r="Q1708" i="74"/>
  <c r="O1708" i="74"/>
  <c r="T1708" i="74"/>
  <c r="P1708" i="74"/>
  <c r="R1776" i="74"/>
  <c r="T1776" i="74"/>
  <c r="O1776" i="74"/>
  <c r="Q1776" i="74"/>
  <c r="S1776" i="74"/>
  <c r="P1776" i="74"/>
  <c r="R1784" i="74"/>
  <c r="T1784" i="74"/>
  <c r="O1784" i="74"/>
  <c r="Q1784" i="74"/>
  <c r="S1784" i="74"/>
  <c r="P1784" i="74"/>
  <c r="R1792" i="74"/>
  <c r="T1792" i="74"/>
  <c r="O1792" i="74"/>
  <c r="Q1792" i="74"/>
  <c r="S1792" i="74"/>
  <c r="P1792" i="74"/>
  <c r="R936" i="74"/>
  <c r="O936" i="74"/>
  <c r="S936" i="74"/>
  <c r="Q936" i="74"/>
  <c r="R944" i="74"/>
  <c r="O944" i="74"/>
  <c r="S944" i="74"/>
  <c r="Q944" i="74"/>
  <c r="R952" i="74"/>
  <c r="O952" i="74"/>
  <c r="S952" i="74"/>
  <c r="Q952" i="74"/>
  <c r="R960" i="74"/>
  <c r="O960" i="74"/>
  <c r="S960" i="74"/>
  <c r="Q960" i="74"/>
  <c r="R968" i="74"/>
  <c r="O968" i="74"/>
  <c r="S968" i="74"/>
  <c r="Q968" i="74"/>
  <c r="R976" i="74"/>
  <c r="O976" i="74"/>
  <c r="S976" i="74"/>
  <c r="Q976" i="74"/>
  <c r="R984" i="74"/>
  <c r="O984" i="74"/>
  <c r="S984" i="74"/>
  <c r="Q984" i="74"/>
  <c r="R992" i="74"/>
  <c r="O992" i="74"/>
  <c r="S992" i="74"/>
  <c r="Q992" i="74"/>
  <c r="R1000" i="74"/>
  <c r="O1000" i="74"/>
  <c r="S1000" i="74"/>
  <c r="Q1000" i="74"/>
  <c r="R1008" i="74"/>
  <c r="O1008" i="74"/>
  <c r="S1008" i="74"/>
  <c r="Q1008" i="74"/>
  <c r="R1016" i="74"/>
  <c r="O1016" i="74"/>
  <c r="S1016" i="74"/>
  <c r="Q1016" i="74"/>
  <c r="R1024" i="74"/>
  <c r="O1024" i="74"/>
  <c r="S1024" i="74"/>
  <c r="Q1024" i="74"/>
  <c r="R1032" i="74"/>
  <c r="O1032" i="74"/>
  <c r="S1032" i="74"/>
  <c r="Q1032" i="74"/>
  <c r="R1040" i="74"/>
  <c r="O1040" i="74"/>
  <c r="S1040" i="74"/>
  <c r="Q1040" i="74"/>
  <c r="R1048" i="74"/>
  <c r="O1048" i="74"/>
  <c r="S1048" i="74"/>
  <c r="Q1048" i="74"/>
  <c r="R1056" i="74"/>
  <c r="O1056" i="74"/>
  <c r="S1056" i="74"/>
  <c r="Q1056" i="74"/>
  <c r="R1064" i="74"/>
  <c r="O1064" i="74"/>
  <c r="S1064" i="74"/>
  <c r="Q1064" i="74"/>
  <c r="R1072" i="74"/>
  <c r="O1072" i="74"/>
  <c r="S1072" i="74"/>
  <c r="Q1072" i="74"/>
  <c r="P1088" i="74"/>
  <c r="R1088" i="74"/>
  <c r="Q1088" i="74"/>
  <c r="P1104" i="74"/>
  <c r="R1104" i="74"/>
  <c r="Q1104" i="74"/>
  <c r="P1120" i="74"/>
  <c r="R1120" i="74"/>
  <c r="Q1120" i="74"/>
  <c r="R1135" i="74"/>
  <c r="P1135" i="74"/>
  <c r="S1135" i="74"/>
  <c r="P1151" i="74"/>
  <c r="O1151" i="74"/>
  <c r="T1151" i="74"/>
  <c r="P1167" i="74"/>
  <c r="O1167" i="74"/>
  <c r="T1167" i="74"/>
  <c r="P1183" i="74"/>
  <c r="O1183" i="74"/>
  <c r="T1183" i="74"/>
  <c r="Q1298" i="74"/>
  <c r="R1298" i="74"/>
  <c r="Q1330" i="74"/>
  <c r="R1330" i="74"/>
  <c r="Q1362" i="74"/>
  <c r="R1362" i="74"/>
  <c r="Q1394" i="74"/>
  <c r="R1394" i="74"/>
  <c r="R1426" i="74"/>
  <c r="T1426" i="74"/>
  <c r="O1426" i="74"/>
  <c r="S1426" i="74"/>
  <c r="Q1426" i="74"/>
  <c r="P1426" i="74"/>
  <c r="O1437" i="74"/>
  <c r="R1437" i="74"/>
  <c r="Q1437" i="74"/>
  <c r="R1450" i="74"/>
  <c r="T1450" i="74"/>
  <c r="O1450" i="74"/>
  <c r="S1450" i="74"/>
  <c r="Q1450" i="74"/>
  <c r="P1450" i="74"/>
  <c r="R1474" i="74"/>
  <c r="T1474" i="74"/>
  <c r="O1474" i="74"/>
  <c r="S1474" i="74"/>
  <c r="Q1474" i="74"/>
  <c r="P1474" i="74"/>
  <c r="R1528" i="74"/>
  <c r="Q1528" i="74"/>
  <c r="T1528" i="74"/>
  <c r="O1528" i="74"/>
  <c r="P1528" i="74"/>
  <c r="S1528" i="74"/>
  <c r="R1562" i="74"/>
  <c r="Q1562" i="74"/>
  <c r="T1562" i="74"/>
  <c r="O1562" i="74"/>
  <c r="P1562" i="74"/>
  <c r="S1562" i="74"/>
  <c r="R1600" i="74"/>
  <c r="Q1600" i="74"/>
  <c r="T1600" i="74"/>
  <c r="O1600" i="74"/>
  <c r="P1600" i="74"/>
  <c r="S1600" i="74"/>
  <c r="R1621" i="74"/>
  <c r="Q1621" i="74"/>
  <c r="T1621" i="74"/>
  <c r="O1621" i="74"/>
  <c r="P1621" i="74"/>
  <c r="S1621" i="74"/>
  <c r="R1687" i="74"/>
  <c r="P1687" i="74"/>
  <c r="Q1687" i="74"/>
  <c r="R1703" i="74"/>
  <c r="P1703" i="74"/>
  <c r="Q1703" i="74"/>
  <c r="R1729" i="74"/>
  <c r="T1729" i="74"/>
  <c r="R1767" i="74"/>
  <c r="O1767" i="74"/>
  <c r="Q1767" i="74"/>
  <c r="Q1079" i="74"/>
  <c r="T1079" i="74"/>
  <c r="R1079" i="74"/>
  <c r="P1079" i="74"/>
  <c r="O1079" i="74"/>
  <c r="Q1095" i="74"/>
  <c r="T1095" i="74"/>
  <c r="R1095" i="74"/>
  <c r="P1095" i="74"/>
  <c r="O1095" i="74"/>
  <c r="Q1111" i="74"/>
  <c r="T1111" i="74"/>
  <c r="R1111" i="74"/>
  <c r="P1111" i="74"/>
  <c r="O1111" i="74"/>
  <c r="T1128" i="74"/>
  <c r="R1128" i="74"/>
  <c r="Q1128" i="74"/>
  <c r="T1144" i="74"/>
  <c r="Q1144" i="74"/>
  <c r="P1144" i="74"/>
  <c r="T1160" i="74"/>
  <c r="Q1160" i="74"/>
  <c r="P1160" i="74"/>
  <c r="T1176" i="74"/>
  <c r="Q1176" i="74"/>
  <c r="P1176" i="74"/>
  <c r="S1239" i="74"/>
  <c r="O1239" i="74"/>
  <c r="S1255" i="74"/>
  <c r="O1255" i="74"/>
  <c r="S1271" i="74"/>
  <c r="O1271" i="74"/>
  <c r="S1287" i="74"/>
  <c r="O1287" i="74"/>
  <c r="R1297" i="74"/>
  <c r="T1297" i="74"/>
  <c r="S1297" i="74"/>
  <c r="P1297" i="74"/>
  <c r="O1297" i="74"/>
  <c r="R1313" i="74"/>
  <c r="T1313" i="74"/>
  <c r="S1313" i="74"/>
  <c r="P1313" i="74"/>
  <c r="O1313" i="74"/>
  <c r="R1329" i="74"/>
  <c r="T1329" i="74"/>
  <c r="S1329" i="74"/>
  <c r="P1329" i="74"/>
  <c r="O1329" i="74"/>
  <c r="R1345" i="74"/>
  <c r="T1345" i="74"/>
  <c r="S1345" i="74"/>
  <c r="P1345" i="74"/>
  <c r="O1345" i="74"/>
  <c r="R1361" i="74"/>
  <c r="T1361" i="74"/>
  <c r="S1361" i="74"/>
  <c r="P1361" i="74"/>
  <c r="O1361" i="74"/>
  <c r="R1377" i="74"/>
  <c r="T1377" i="74"/>
  <c r="S1377" i="74"/>
  <c r="P1377" i="74"/>
  <c r="O1377" i="74"/>
  <c r="R1393" i="74"/>
  <c r="T1393" i="74"/>
  <c r="S1393" i="74"/>
  <c r="P1393" i="74"/>
  <c r="O1393" i="74"/>
  <c r="R1409" i="74"/>
  <c r="T1409" i="74"/>
  <c r="S1409" i="74"/>
  <c r="P1409" i="74"/>
  <c r="O1409" i="74"/>
  <c r="R1424" i="74"/>
  <c r="S1424" i="74"/>
  <c r="Q1424" i="74"/>
  <c r="T1424" i="74"/>
  <c r="P1424" i="74"/>
  <c r="O1424" i="74"/>
  <c r="R1445" i="74"/>
  <c r="Q1445" i="74"/>
  <c r="O1445" i="74"/>
  <c r="R1462" i="74"/>
  <c r="S1462" i="74"/>
  <c r="Q1462" i="74"/>
  <c r="P1462" i="74"/>
  <c r="O1462" i="74"/>
  <c r="T1462" i="74"/>
  <c r="R1471" i="74"/>
  <c r="Q1471" i="74"/>
  <c r="O1471" i="74"/>
  <c r="O1561" i="74"/>
  <c r="S1561" i="74"/>
  <c r="R1561" i="74"/>
  <c r="R1632" i="74"/>
  <c r="O1632" i="74"/>
  <c r="Q1632" i="74"/>
  <c r="R1648" i="74"/>
  <c r="O1648" i="74"/>
  <c r="Q1648" i="74"/>
  <c r="T1683" i="74"/>
  <c r="P1683" i="74"/>
  <c r="Q1683" i="74"/>
  <c r="Q1698" i="74"/>
  <c r="O1698" i="74"/>
  <c r="T1698" i="74"/>
  <c r="P1698" i="74"/>
  <c r="R1726" i="74"/>
  <c r="S1726" i="74"/>
  <c r="R1486" i="74"/>
  <c r="P1486" i="74"/>
  <c r="S1486" i="74"/>
  <c r="T1486" i="74"/>
  <c r="Q1486" i="74"/>
  <c r="O1486" i="74"/>
  <c r="R1500" i="74"/>
  <c r="P1500" i="74"/>
  <c r="S1500" i="74"/>
  <c r="T1500" i="74"/>
  <c r="Q1500" i="74"/>
  <c r="O1500" i="74"/>
  <c r="S1519" i="74"/>
  <c r="R1519" i="74"/>
  <c r="O1519" i="74"/>
  <c r="R1536" i="74"/>
  <c r="P1536" i="74"/>
  <c r="S1536" i="74"/>
  <c r="T1536" i="74"/>
  <c r="Q1536" i="74"/>
  <c r="O1536" i="74"/>
  <c r="R1564" i="74"/>
  <c r="P1564" i="74"/>
  <c r="S1564" i="74"/>
  <c r="T1564" i="74"/>
  <c r="Q1564" i="74"/>
  <c r="O1564" i="74"/>
  <c r="R1580" i="74"/>
  <c r="P1580" i="74"/>
  <c r="S1580" i="74"/>
  <c r="O1580" i="74"/>
  <c r="T1580" i="74"/>
  <c r="Q1580" i="74"/>
  <c r="R1601" i="74"/>
  <c r="O1601" i="74"/>
  <c r="S1601" i="74"/>
  <c r="R1631" i="74"/>
  <c r="P1631" i="74"/>
  <c r="S1631" i="74"/>
  <c r="O1631" i="74"/>
  <c r="T1631" i="74"/>
  <c r="Q1631" i="74"/>
  <c r="R1647" i="74"/>
  <c r="P1647" i="74"/>
  <c r="S1647" i="74"/>
  <c r="O1647" i="74"/>
  <c r="T1647" i="74"/>
  <c r="Q1647" i="74"/>
  <c r="R1664" i="74"/>
  <c r="Q1664" i="74"/>
  <c r="O1664" i="74"/>
  <c r="T1743" i="74"/>
  <c r="R1743" i="74"/>
  <c r="S1756" i="74"/>
  <c r="R1756" i="74"/>
  <c r="R1772" i="74"/>
  <c r="P1772" i="74"/>
  <c r="S1772" i="74"/>
  <c r="O1772" i="74"/>
  <c r="T1772" i="74"/>
  <c r="Q1772" i="74"/>
  <c r="R1488" i="74"/>
  <c r="S1488" i="74"/>
  <c r="P1488" i="74"/>
  <c r="T1488" i="74"/>
  <c r="Q1488" i="74"/>
  <c r="O1488" i="74"/>
  <c r="Q1509" i="74"/>
  <c r="R1509" i="74"/>
  <c r="O1509" i="74"/>
  <c r="R1521" i="74"/>
  <c r="S1521" i="74"/>
  <c r="O1521" i="74"/>
  <c r="R1534" i="74"/>
  <c r="S1534" i="74"/>
  <c r="P1534" i="74"/>
  <c r="Q1534" i="74"/>
  <c r="O1534" i="74"/>
  <c r="T1534" i="74"/>
  <c r="R1586" i="74"/>
  <c r="S1586" i="74"/>
  <c r="P1586" i="74"/>
  <c r="T1586" i="74"/>
  <c r="Q1586" i="74"/>
  <c r="O1586" i="74"/>
  <c r="S1599" i="74"/>
  <c r="R1599" i="74"/>
  <c r="O1599" i="74"/>
  <c r="R1613" i="74"/>
  <c r="S1613" i="74"/>
  <c r="P1613" i="74"/>
  <c r="Q1613" i="74"/>
  <c r="O1613" i="74"/>
  <c r="T1613" i="74"/>
  <c r="Q1630" i="74"/>
  <c r="R1630" i="74"/>
  <c r="O1630" i="74"/>
  <c r="Q1646" i="74"/>
  <c r="R1646" i="74"/>
  <c r="O1646" i="74"/>
  <c r="R1659" i="74"/>
  <c r="S1659" i="74"/>
  <c r="P1659" i="74"/>
  <c r="Q1659" i="74"/>
  <c r="O1659" i="74"/>
  <c r="T1659" i="74"/>
  <c r="P1684" i="74"/>
  <c r="S1684" i="74"/>
  <c r="O1684" i="74"/>
  <c r="R1764" i="74"/>
  <c r="S1764" i="74"/>
  <c r="P1764" i="74"/>
  <c r="T1764" i="74"/>
  <c r="Q1764" i="74"/>
  <c r="O1764" i="74"/>
  <c r="T1777" i="74"/>
  <c r="Q1777" i="74"/>
  <c r="S1777" i="74"/>
  <c r="O1777" i="74"/>
  <c r="T1785" i="74"/>
  <c r="Q1785" i="74"/>
  <c r="S1785" i="74"/>
  <c r="O1785" i="74"/>
  <c r="T1793" i="74"/>
  <c r="Q1793" i="74"/>
  <c r="S1793" i="74"/>
  <c r="O1793" i="74"/>
  <c r="R1812" i="74"/>
  <c r="O1812" i="74"/>
  <c r="S1812" i="74"/>
  <c r="Q1812" i="74"/>
  <c r="T1801" i="74"/>
  <c r="O1801" i="74"/>
  <c r="S1801" i="74"/>
  <c r="Q1801" i="74"/>
  <c r="T1807" i="74"/>
  <c r="Q1807" i="74"/>
  <c r="S1807" i="74"/>
  <c r="O1807" i="74"/>
  <c r="T1814" i="74"/>
  <c r="P1812" i="74"/>
  <c r="R1809" i="74"/>
  <c r="P1804" i="74"/>
  <c r="R1801" i="74"/>
  <c r="P1767" i="74"/>
  <c r="Q1763" i="74"/>
  <c r="O1756" i="74"/>
  <c r="P1751" i="74"/>
  <c r="P1743" i="74"/>
  <c r="O1740" i="74"/>
  <c r="P1735" i="74"/>
  <c r="O1732" i="74"/>
  <c r="P1727" i="74"/>
  <c r="O1720" i="74"/>
  <c r="O1711" i="74"/>
  <c r="O1705" i="74"/>
  <c r="O1703" i="74"/>
  <c r="O1695" i="74"/>
  <c r="O1689" i="74"/>
  <c r="O1687" i="74"/>
  <c r="Q1769" i="74"/>
  <c r="T1769" i="74"/>
  <c r="S1753" i="74"/>
  <c r="S1729" i="74"/>
  <c r="Q1726" i="74"/>
  <c r="O1754" i="74"/>
  <c r="T1738" i="74"/>
  <c r="R1683" i="74"/>
  <c r="T1664" i="74"/>
  <c r="S1648" i="74"/>
  <c r="P1640" i="74"/>
  <c r="T1632" i="74"/>
  <c r="O1749" i="74"/>
  <c r="O1724" i="74"/>
  <c r="Q1715" i="74"/>
  <c r="S1715" i="74"/>
  <c r="P1646" i="74"/>
  <c r="R1721" i="74"/>
  <c r="P1658" i="74"/>
  <c r="P1620" i="74"/>
  <c r="Q1607" i="74"/>
  <c r="P1591" i="74"/>
  <c r="Q1575" i="74"/>
  <c r="T1551" i="74"/>
  <c r="T1519" i="74"/>
  <c r="T1511" i="74"/>
  <c r="S1463" i="74"/>
  <c r="P1455" i="74"/>
  <c r="S1431" i="74"/>
  <c r="O1685" i="74"/>
  <c r="P1660" i="74"/>
  <c r="P1634" i="74"/>
  <c r="Q1609" i="74"/>
  <c r="P1593" i="74"/>
  <c r="Q1577" i="74"/>
  <c r="P1561" i="74"/>
  <c r="T1553" i="74"/>
  <c r="T1521" i="74"/>
  <c r="T1509" i="74"/>
  <c r="S1493" i="74"/>
  <c r="S1461" i="74"/>
  <c r="T1445" i="74"/>
  <c r="S1429" i="74"/>
  <c r="Q1419" i="74"/>
  <c r="Q1387" i="74"/>
  <c r="Q1371" i="74"/>
  <c r="Q1355" i="74"/>
  <c r="Q1323" i="74"/>
  <c r="Q1307" i="74"/>
  <c r="T1681" i="74"/>
  <c r="Q1676" i="74"/>
  <c r="P1581" i="74"/>
  <c r="R1571" i="74"/>
  <c r="R1549" i="74"/>
  <c r="Q1549" i="74"/>
  <c r="Q1507" i="74"/>
  <c r="Q1443" i="74"/>
  <c r="S1402" i="74"/>
  <c r="S1394" i="74"/>
  <c r="S1362" i="74"/>
  <c r="S1354" i="74"/>
  <c r="S1338" i="74"/>
  <c r="S1330" i="74"/>
  <c r="S1298" i="74"/>
  <c r="Q1650" i="74"/>
  <c r="O1642" i="74"/>
  <c r="R1618" i="74"/>
  <c r="R1547" i="74"/>
  <c r="T1515" i="74"/>
  <c r="P1483" i="74"/>
  <c r="P1451" i="74"/>
  <c r="P1416" i="74"/>
  <c r="P1400" i="74"/>
  <c r="P1384" i="74"/>
  <c r="P1368" i="74"/>
  <c r="P1360" i="74"/>
  <c r="P1352" i="74"/>
  <c r="P1336" i="74"/>
  <c r="P1320" i="74"/>
  <c r="P1304" i="74"/>
  <c r="P1296" i="74"/>
  <c r="R1636" i="74"/>
  <c r="O1412" i="74"/>
  <c r="S1380" i="74"/>
  <c r="P1348" i="74"/>
  <c r="R1316" i="74"/>
  <c r="T1316" i="74"/>
  <c r="P1404" i="74"/>
  <c r="P1287" i="74"/>
  <c r="P1275" i="74"/>
  <c r="P1271" i="74"/>
  <c r="P1263" i="74"/>
  <c r="P1259" i="74"/>
  <c r="P1255" i="74"/>
  <c r="P1243" i="74"/>
  <c r="P1239" i="74"/>
  <c r="T1595" i="74"/>
  <c r="R1541" i="74"/>
  <c r="Q1541" i="74"/>
  <c r="O1433" i="74"/>
  <c r="T1289" i="74"/>
  <c r="T1281" i="74"/>
  <c r="T1273" i="74"/>
  <c r="T1257" i="74"/>
  <c r="T1249" i="74"/>
  <c r="T1241" i="74"/>
  <c r="T1233" i="74"/>
  <c r="T1229" i="74"/>
  <c r="T1225" i="74"/>
  <c r="O1184" i="74"/>
  <c r="S1180" i="74"/>
  <c r="O1168" i="74"/>
  <c r="S1164" i="74"/>
  <c r="O1152" i="74"/>
  <c r="S1148" i="74"/>
  <c r="P1223" i="74"/>
  <c r="P1215" i="74"/>
  <c r="P1207" i="74"/>
  <c r="P1199" i="74"/>
  <c r="P1191" i="74"/>
  <c r="R1183" i="74"/>
  <c r="R1175" i="74"/>
  <c r="O1169" i="74"/>
  <c r="R1167" i="74"/>
  <c r="R1159" i="74"/>
  <c r="R1151" i="74"/>
  <c r="R1143" i="74"/>
  <c r="O1137" i="74"/>
  <c r="T1135" i="74"/>
  <c r="T1127" i="74"/>
  <c r="T1284" i="74"/>
  <c r="T1268" i="74"/>
  <c r="T1252" i="74"/>
  <c r="T1236" i="74"/>
  <c r="R1220" i="74"/>
  <c r="T1218" i="74"/>
  <c r="R1212" i="74"/>
  <c r="T1210" i="74"/>
  <c r="R1204" i="74"/>
  <c r="T1202" i="74"/>
  <c r="R1196" i="74"/>
  <c r="T1194" i="74"/>
  <c r="O1132" i="74"/>
  <c r="T1120" i="74"/>
  <c r="T1118" i="74"/>
  <c r="T1114" i="74"/>
  <c r="T1112" i="74"/>
  <c r="T1104" i="74"/>
  <c r="T1102" i="74"/>
  <c r="T1096" i="74"/>
  <c r="T1088" i="74"/>
  <c r="T1086" i="74"/>
  <c r="T1082" i="74"/>
  <c r="T1080" i="74"/>
  <c r="T1072" i="74"/>
  <c r="T1068" i="74"/>
  <c r="T1064" i="74"/>
  <c r="T1060" i="74"/>
  <c r="T1056" i="74"/>
  <c r="T1052" i="74"/>
  <c r="T1048" i="74"/>
  <c r="T1044" i="74"/>
  <c r="T1040" i="74"/>
  <c r="T1036" i="74"/>
  <c r="T1032" i="74"/>
  <c r="T1028" i="74"/>
  <c r="T1024" i="74"/>
  <c r="T1020" i="74"/>
  <c r="T1016" i="74"/>
  <c r="T1012" i="74"/>
  <c r="T1008" i="74"/>
  <c r="T1004" i="74"/>
  <c r="T1000" i="74"/>
  <c r="T996" i="74"/>
  <c r="T992" i="74"/>
  <c r="T988" i="74"/>
  <c r="T984" i="74"/>
  <c r="T980" i="74"/>
  <c r="T976" i="74"/>
  <c r="T972" i="74"/>
  <c r="T968" i="74"/>
  <c r="T964" i="74"/>
  <c r="T960" i="74"/>
  <c r="T956" i="74"/>
  <c r="T952" i="74"/>
  <c r="T948" i="74"/>
  <c r="T944" i="74"/>
  <c r="T940" i="74"/>
  <c r="T936" i="74"/>
  <c r="P1218" i="74"/>
  <c r="P1202" i="74"/>
  <c r="O1189" i="74"/>
  <c r="P1818" i="74"/>
  <c r="Q2751" i="74"/>
  <c r="Q2743" i="74"/>
  <c r="P2742" i="74"/>
  <c r="P2734" i="74"/>
  <c r="P2726" i="74"/>
  <c r="P2718" i="74"/>
  <c r="T2696" i="74"/>
  <c r="S2680" i="74"/>
  <c r="P2672" i="74"/>
  <c r="S2648" i="74"/>
  <c r="S2746" i="74"/>
  <c r="S2728" i="74"/>
  <c r="S2716" i="74"/>
  <c r="O2737" i="74"/>
  <c r="R2723" i="74"/>
  <c r="Q2723" i="74"/>
  <c r="P2674" i="74"/>
  <c r="P2662" i="74"/>
  <c r="R2731" i="74"/>
  <c r="Q2731" i="74"/>
  <c r="P2729" i="74"/>
  <c r="T2715" i="74"/>
  <c r="O2690" i="74"/>
  <c r="R2678" i="74"/>
  <c r="R2646" i="74"/>
  <c r="S2632" i="74"/>
  <c r="P2702" i="74"/>
  <c r="R2682" i="74"/>
  <c r="R2670" i="74"/>
  <c r="S2698" i="74"/>
  <c r="P2614" i="74"/>
  <c r="P2606" i="74"/>
  <c r="P2598" i="74"/>
  <c r="P2590" i="74"/>
  <c r="P2578" i="74"/>
  <c r="P2570" i="74"/>
  <c r="P2562" i="74"/>
  <c r="P2554" i="74"/>
  <c r="S2624" i="74"/>
  <c r="S2616" i="74"/>
  <c r="S2608" i="74"/>
  <c r="S2600" i="74"/>
  <c r="S2592" i="74"/>
  <c r="S2580" i="74"/>
  <c r="S2576" i="74"/>
  <c r="S2572" i="74"/>
  <c r="S2564" i="74"/>
  <c r="S2560" i="74"/>
  <c r="S2556" i="74"/>
  <c r="S2548" i="74"/>
  <c r="S2542" i="74"/>
  <c r="S2536" i="74"/>
  <c r="S2534" i="74"/>
  <c r="S2530" i="74"/>
  <c r="S2528" i="74"/>
  <c r="S2522" i="74"/>
  <c r="S2516" i="74"/>
  <c r="S2508" i="74"/>
  <c r="S2504" i="74"/>
  <c r="S2502" i="74"/>
  <c r="S2500" i="74"/>
  <c r="S2494" i="74"/>
  <c r="S2490" i="74"/>
  <c r="S2488" i="74"/>
  <c r="S2484" i="74"/>
  <c r="S2482" i="74"/>
  <c r="S2476" i="74"/>
  <c r="S2627" i="74"/>
  <c r="O2625" i="74"/>
  <c r="P2611" i="74"/>
  <c r="Q2611" i="74"/>
  <c r="R2609" i="74"/>
  <c r="O2593" i="74"/>
  <c r="S2466" i="74"/>
  <c r="P2458" i="74"/>
  <c r="T2386" i="74"/>
  <c r="P2362" i="74"/>
  <c r="Q2630" i="74"/>
  <c r="R2619" i="74"/>
  <c r="T2617" i="74"/>
  <c r="O2603" i="74"/>
  <c r="P2601" i="74"/>
  <c r="Q2601" i="74"/>
  <c r="R2587" i="74"/>
  <c r="T2585" i="74"/>
  <c r="P2470" i="74"/>
  <c r="T2462" i="74"/>
  <c r="S2446" i="74"/>
  <c r="P2438" i="74"/>
  <c r="T2430" i="74"/>
  <c r="S2414" i="74"/>
  <c r="T2398" i="74"/>
  <c r="S2350" i="74"/>
  <c r="T2242" i="74"/>
  <c r="T2238" i="74"/>
  <c r="T2234" i="74"/>
  <c r="T2230" i="74"/>
  <c r="T2226" i="74"/>
  <c r="T2222" i="74"/>
  <c r="T2218" i="74"/>
  <c r="T2214" i="74"/>
  <c r="T2210" i="74"/>
  <c r="T2206" i="74"/>
  <c r="T2202" i="74"/>
  <c r="T2198" i="74"/>
  <c r="T2194" i="74"/>
  <c r="T2190" i="74"/>
  <c r="T2186" i="74"/>
  <c r="T2182" i="74"/>
  <c r="T2178" i="74"/>
  <c r="T2174" i="74"/>
  <c r="T2170" i="74"/>
  <c r="S2583" i="74"/>
  <c r="S2567" i="74"/>
  <c r="R2428" i="74"/>
  <c r="P2152" i="74"/>
  <c r="R2138" i="74"/>
  <c r="P2120" i="74"/>
  <c r="R2106" i="74"/>
  <c r="P2088" i="74"/>
  <c r="R2074" i="74"/>
  <c r="S2686" i="74"/>
  <c r="R2392" i="74"/>
  <c r="O2372" i="74"/>
  <c r="P2158" i="74"/>
  <c r="P2126" i="74"/>
  <c r="P2094" i="74"/>
  <c r="Q2452" i="74"/>
  <c r="S2164" i="74"/>
  <c r="S2148" i="74"/>
  <c r="S2132" i="74"/>
  <c r="S2116" i="74"/>
  <c r="S2100" i="74"/>
  <c r="S2084" i="74"/>
  <c r="T2018" i="74"/>
  <c r="T2010" i="74"/>
  <c r="T2002" i="74"/>
  <c r="T1994" i="74"/>
  <c r="T1858" i="74"/>
  <c r="T1854" i="74"/>
  <c r="T1846" i="74"/>
  <c r="T1842" i="74"/>
  <c r="T1838" i="74"/>
  <c r="T1834" i="74"/>
  <c r="T1830" i="74"/>
  <c r="T1826" i="74"/>
  <c r="T1822" i="74"/>
  <c r="S2717" i="74"/>
  <c r="S2581" i="74"/>
  <c r="S2565" i="74"/>
  <c r="O2452" i="74"/>
  <c r="O2420" i="74"/>
  <c r="Q2158" i="74"/>
  <c r="Q2142" i="74"/>
  <c r="Q2126" i="74"/>
  <c r="Q2110" i="74"/>
  <c r="Q2094" i="74"/>
  <c r="Q2078" i="74"/>
  <c r="R1768" i="74"/>
  <c r="T1768" i="74"/>
  <c r="O1768" i="74"/>
  <c r="Q1768" i="74"/>
  <c r="S1768" i="74"/>
  <c r="P1768" i="74"/>
  <c r="Q1704" i="74"/>
  <c r="O1704" i="74"/>
  <c r="T1704" i="74"/>
  <c r="P1704" i="74"/>
  <c r="R1487" i="74"/>
  <c r="O1487" i="74"/>
  <c r="Q1487" i="74"/>
  <c r="Q1172" i="74"/>
  <c r="P1172" i="74"/>
  <c r="T1172" i="74"/>
  <c r="Q1121" i="74"/>
  <c r="P1121" i="74"/>
  <c r="O1121" i="74"/>
  <c r="T1121" i="74"/>
  <c r="R1121" i="74"/>
  <c r="R1067" i="74"/>
  <c r="P1067" i="74"/>
  <c r="T1067" i="74"/>
  <c r="O1067" i="74"/>
  <c r="S1067" i="74"/>
  <c r="Q1067" i="74"/>
  <c r="R1059" i="74"/>
  <c r="P1059" i="74"/>
  <c r="T1059" i="74"/>
  <c r="O1059" i="74"/>
  <c r="S1059" i="74"/>
  <c r="Q1059" i="74"/>
  <c r="R1051" i="74"/>
  <c r="P1051" i="74"/>
  <c r="T1051" i="74"/>
  <c r="O1051" i="74"/>
  <c r="S1051" i="74"/>
  <c r="Q1051" i="74"/>
  <c r="R1043" i="74"/>
  <c r="P1043" i="74"/>
  <c r="T1043" i="74"/>
  <c r="O1043" i="74"/>
  <c r="S1043" i="74"/>
  <c r="Q1043" i="74"/>
  <c r="R1035" i="74"/>
  <c r="P1035" i="74"/>
  <c r="T1035" i="74"/>
  <c r="O1035" i="74"/>
  <c r="S1035" i="74"/>
  <c r="Q1035" i="74"/>
  <c r="R1027" i="74"/>
  <c r="P1027" i="74"/>
  <c r="T1027" i="74"/>
  <c r="O1027" i="74"/>
  <c r="S1027" i="74"/>
  <c r="Q1027" i="74"/>
  <c r="R1019" i="74"/>
  <c r="P1019" i="74"/>
  <c r="T1019" i="74"/>
  <c r="O1019" i="74"/>
  <c r="S1019" i="74"/>
  <c r="Q1019" i="74"/>
  <c r="R1011" i="74"/>
  <c r="P1011" i="74"/>
  <c r="T1011" i="74"/>
  <c r="O1011" i="74"/>
  <c r="S1011" i="74"/>
  <c r="Q1011" i="74"/>
  <c r="R1003" i="74"/>
  <c r="P1003" i="74"/>
  <c r="T1003" i="74"/>
  <c r="O1003" i="74"/>
  <c r="S1003" i="74"/>
  <c r="Q1003" i="74"/>
  <c r="R995" i="74"/>
  <c r="P995" i="74"/>
  <c r="T995" i="74"/>
  <c r="O995" i="74"/>
  <c r="S995" i="74"/>
  <c r="Q995" i="74"/>
  <c r="R987" i="74"/>
  <c r="P987" i="74"/>
  <c r="T987" i="74"/>
  <c r="O987" i="74"/>
  <c r="S987" i="74"/>
  <c r="Q987" i="74"/>
  <c r="R979" i="74"/>
  <c r="P979" i="74"/>
  <c r="T979" i="74"/>
  <c r="O979" i="74"/>
  <c r="S979" i="74"/>
  <c r="Q979" i="74"/>
  <c r="R971" i="74"/>
  <c r="P971" i="74"/>
  <c r="T971" i="74"/>
  <c r="O971" i="74"/>
  <c r="S971" i="74"/>
  <c r="Q971" i="74"/>
  <c r="R963" i="74"/>
  <c r="P963" i="74"/>
  <c r="T963" i="74"/>
  <c r="O963" i="74"/>
  <c r="S963" i="74"/>
  <c r="Q963" i="74"/>
  <c r="R955" i="74"/>
  <c r="P955" i="74"/>
  <c r="T955" i="74"/>
  <c r="O955" i="74"/>
  <c r="S955" i="74"/>
  <c r="Q955" i="74"/>
  <c r="R947" i="74"/>
  <c r="P947" i="74"/>
  <c r="T947" i="74"/>
  <c r="O947" i="74"/>
  <c r="S947" i="74"/>
  <c r="Q947" i="74"/>
  <c r="R939" i="74"/>
  <c r="P939" i="74"/>
  <c r="T939" i="74"/>
  <c r="O939" i="74"/>
  <c r="S939" i="74"/>
  <c r="Q939" i="74"/>
  <c r="R1995" i="74"/>
  <c r="Q1995" i="74"/>
  <c r="P1995" i="74"/>
  <c r="S1995" i="74"/>
  <c r="O1995" i="74"/>
  <c r="T1995" i="74"/>
  <c r="R2007" i="74"/>
  <c r="Q2007" i="74"/>
  <c r="P2007" i="74"/>
  <c r="S2007" i="74"/>
  <c r="O2007" i="74"/>
  <c r="T2007" i="74"/>
  <c r="R1821" i="74"/>
  <c r="Q1821" i="74"/>
  <c r="T1821" i="74"/>
  <c r="O1821" i="74"/>
  <c r="P1821" i="74"/>
  <c r="S1821" i="74"/>
  <c r="R1829" i="74"/>
  <c r="Q1829" i="74"/>
  <c r="T1829" i="74"/>
  <c r="O1829" i="74"/>
  <c r="P1829" i="74"/>
  <c r="S1829" i="74"/>
  <c r="R1837" i="74"/>
  <c r="Q1837" i="74"/>
  <c r="T1837" i="74"/>
  <c r="O1837" i="74"/>
  <c r="P1837" i="74"/>
  <c r="S1837" i="74"/>
  <c r="R1845" i="74"/>
  <c r="Q1845" i="74"/>
  <c r="T1845" i="74"/>
  <c r="O1845" i="74"/>
  <c r="P1845" i="74"/>
  <c r="S1845" i="74"/>
  <c r="R1992" i="74"/>
  <c r="Q1992" i="74"/>
  <c r="O1992" i="74"/>
  <c r="S1992" i="74"/>
  <c r="R2205" i="74"/>
  <c r="P2205" i="74"/>
  <c r="T2205" i="74"/>
  <c r="O2205" i="74"/>
  <c r="S2205" i="74"/>
  <c r="Q2205" i="74"/>
  <c r="R2015" i="74"/>
  <c r="Q2015" i="74"/>
  <c r="P2015" i="74"/>
  <c r="S2015" i="74"/>
  <c r="O2015" i="74"/>
  <c r="T2015" i="74"/>
  <c r="R1866" i="74"/>
  <c r="Q1866" i="74"/>
  <c r="O1866" i="74"/>
  <c r="S1866" i="74"/>
  <c r="R1874" i="74"/>
  <c r="Q1874" i="74"/>
  <c r="O1874" i="74"/>
  <c r="S1874" i="74"/>
  <c r="R1882" i="74"/>
  <c r="Q1882" i="74"/>
  <c r="O1882" i="74"/>
  <c r="S1882" i="74"/>
  <c r="R1890" i="74"/>
  <c r="Q1890" i="74"/>
  <c r="O1890" i="74"/>
  <c r="S1890" i="74"/>
  <c r="R1898" i="74"/>
  <c r="Q1898" i="74"/>
  <c r="O1898" i="74"/>
  <c r="S1898" i="74"/>
  <c r="R1906" i="74"/>
  <c r="Q1906" i="74"/>
  <c r="O1906" i="74"/>
  <c r="S1906" i="74"/>
  <c r="R1914" i="74"/>
  <c r="Q1914" i="74"/>
  <c r="O1914" i="74"/>
  <c r="S1914" i="74"/>
  <c r="R1922" i="74"/>
  <c r="Q1922" i="74"/>
  <c r="O1922" i="74"/>
  <c r="S1922" i="74"/>
  <c r="R1930" i="74"/>
  <c r="Q1930" i="74"/>
  <c r="O1930" i="74"/>
  <c r="S1930" i="74"/>
  <c r="R1938" i="74"/>
  <c r="Q1938" i="74"/>
  <c r="O1938" i="74"/>
  <c r="S1938" i="74"/>
  <c r="R1946" i="74"/>
  <c r="Q1946" i="74"/>
  <c r="O1946" i="74"/>
  <c r="S1946" i="74"/>
  <c r="R1954" i="74"/>
  <c r="Q1954" i="74"/>
  <c r="O1954" i="74"/>
  <c r="S1954" i="74"/>
  <c r="R1962" i="74"/>
  <c r="Q1962" i="74"/>
  <c r="O1962" i="74"/>
  <c r="S1962" i="74"/>
  <c r="R1970" i="74"/>
  <c r="Q1970" i="74"/>
  <c r="O1970" i="74"/>
  <c r="S1970" i="74"/>
  <c r="R1978" i="74"/>
  <c r="Q1978" i="74"/>
  <c r="O1978" i="74"/>
  <c r="S1978" i="74"/>
  <c r="R1986" i="74"/>
  <c r="Q1986" i="74"/>
  <c r="O1986" i="74"/>
  <c r="S1986" i="74"/>
  <c r="R1998" i="74"/>
  <c r="Q1998" i="74"/>
  <c r="O1998" i="74"/>
  <c r="S1998" i="74"/>
  <c r="R2014" i="74"/>
  <c r="Q2014" i="74"/>
  <c r="O2014" i="74"/>
  <c r="S2014" i="74"/>
  <c r="R1997" i="74"/>
  <c r="Q1997" i="74"/>
  <c r="P1997" i="74"/>
  <c r="S1997" i="74"/>
  <c r="O1997" i="74"/>
  <c r="T1997" i="74"/>
  <c r="R2013" i="74"/>
  <c r="Q2013" i="74"/>
  <c r="P2013" i="74"/>
  <c r="S2013" i="74"/>
  <c r="O2013" i="74"/>
  <c r="T2013" i="74"/>
  <c r="R2213" i="74"/>
  <c r="P2213" i="74"/>
  <c r="T2213" i="74"/>
  <c r="O2213" i="74"/>
  <c r="S2213" i="74"/>
  <c r="Q2213" i="74"/>
  <c r="R1824" i="74"/>
  <c r="Q1824" i="74"/>
  <c r="O1824" i="74"/>
  <c r="S1824" i="74"/>
  <c r="R1832" i="74"/>
  <c r="Q1832" i="74"/>
  <c r="O1832" i="74"/>
  <c r="S1832" i="74"/>
  <c r="R1840" i="74"/>
  <c r="Q1840" i="74"/>
  <c r="O1840" i="74"/>
  <c r="S1840" i="74"/>
  <c r="R1848" i="74"/>
  <c r="Q1848" i="74"/>
  <c r="O1848" i="74"/>
  <c r="S1848" i="74"/>
  <c r="R1857" i="74"/>
  <c r="P1857" i="74"/>
  <c r="Q1857" i="74"/>
  <c r="T1857" i="74"/>
  <c r="O1857" i="74"/>
  <c r="S1857" i="74"/>
  <c r="R1865" i="74"/>
  <c r="Q1865" i="74"/>
  <c r="P1865" i="74"/>
  <c r="S1865" i="74"/>
  <c r="O1865" i="74"/>
  <c r="T1865" i="74"/>
  <c r="R1873" i="74"/>
  <c r="Q1873" i="74"/>
  <c r="P1873" i="74"/>
  <c r="S1873" i="74"/>
  <c r="O1873" i="74"/>
  <c r="T1873" i="74"/>
  <c r="R1881" i="74"/>
  <c r="Q1881" i="74"/>
  <c r="P1881" i="74"/>
  <c r="S1881" i="74"/>
  <c r="O1881" i="74"/>
  <c r="T1881" i="74"/>
  <c r="R1889" i="74"/>
  <c r="Q1889" i="74"/>
  <c r="P1889" i="74"/>
  <c r="S1889" i="74"/>
  <c r="O1889" i="74"/>
  <c r="T1889" i="74"/>
  <c r="R1897" i="74"/>
  <c r="Q1897" i="74"/>
  <c r="P1897" i="74"/>
  <c r="S1897" i="74"/>
  <c r="O1897" i="74"/>
  <c r="T1897" i="74"/>
  <c r="R1905" i="74"/>
  <c r="Q1905" i="74"/>
  <c r="P1905" i="74"/>
  <c r="S1905" i="74"/>
  <c r="O1905" i="74"/>
  <c r="T1905" i="74"/>
  <c r="R1913" i="74"/>
  <c r="Q1913" i="74"/>
  <c r="P1913" i="74"/>
  <c r="S1913" i="74"/>
  <c r="O1913" i="74"/>
  <c r="T1913" i="74"/>
  <c r="R1921" i="74"/>
  <c r="Q1921" i="74"/>
  <c r="P1921" i="74"/>
  <c r="S1921" i="74"/>
  <c r="O1921" i="74"/>
  <c r="T1921" i="74"/>
  <c r="R1929" i="74"/>
  <c r="Q1929" i="74"/>
  <c r="P1929" i="74"/>
  <c r="S1929" i="74"/>
  <c r="O1929" i="74"/>
  <c r="T1929" i="74"/>
  <c r="R1937" i="74"/>
  <c r="Q1937" i="74"/>
  <c r="P1937" i="74"/>
  <c r="S1937" i="74"/>
  <c r="O1937" i="74"/>
  <c r="T1937" i="74"/>
  <c r="R1945" i="74"/>
  <c r="Q1945" i="74"/>
  <c r="P1945" i="74"/>
  <c r="S1945" i="74"/>
  <c r="O1945" i="74"/>
  <c r="T1945" i="74"/>
  <c r="R1953" i="74"/>
  <c r="Q1953" i="74"/>
  <c r="P1953" i="74"/>
  <c r="S1953" i="74"/>
  <c r="O1953" i="74"/>
  <c r="T1953" i="74"/>
  <c r="R1961" i="74"/>
  <c r="Q1961" i="74"/>
  <c r="P1961" i="74"/>
  <c r="S1961" i="74"/>
  <c r="O1961" i="74"/>
  <c r="T1961" i="74"/>
  <c r="R1969" i="74"/>
  <c r="Q1969" i="74"/>
  <c r="P1969" i="74"/>
  <c r="S1969" i="74"/>
  <c r="O1969" i="74"/>
  <c r="T1969" i="74"/>
  <c r="R1977" i="74"/>
  <c r="Q1977" i="74"/>
  <c r="P1977" i="74"/>
  <c r="S1977" i="74"/>
  <c r="O1977" i="74"/>
  <c r="T1977" i="74"/>
  <c r="R1985" i="74"/>
  <c r="Q1985" i="74"/>
  <c r="P1985" i="74"/>
  <c r="S1985" i="74"/>
  <c r="O1985" i="74"/>
  <c r="T1985" i="74"/>
  <c r="R2105" i="74"/>
  <c r="P2105" i="74"/>
  <c r="T2105" i="74"/>
  <c r="O2105" i="74"/>
  <c r="S2105" i="74"/>
  <c r="Q2105" i="74"/>
  <c r="R2177" i="74"/>
  <c r="P2177" i="74"/>
  <c r="T2177" i="74"/>
  <c r="O2177" i="74"/>
  <c r="S2177" i="74"/>
  <c r="Q2177" i="74"/>
  <c r="R2193" i="74"/>
  <c r="P2193" i="74"/>
  <c r="T2193" i="74"/>
  <c r="O2193" i="74"/>
  <c r="S2193" i="74"/>
  <c r="Q2193" i="74"/>
  <c r="R2366" i="74"/>
  <c r="Q2366" i="74"/>
  <c r="O2366" i="74"/>
  <c r="R2121" i="74"/>
  <c r="P2121" i="74"/>
  <c r="T2121" i="74"/>
  <c r="O2121" i="74"/>
  <c r="S2121" i="74"/>
  <c r="Q2121" i="74"/>
  <c r="R2179" i="74"/>
  <c r="P2179" i="74"/>
  <c r="T2179" i="74"/>
  <c r="O2179" i="74"/>
  <c r="S2179" i="74"/>
  <c r="Q2179" i="74"/>
  <c r="R2195" i="74"/>
  <c r="P2195" i="74"/>
  <c r="T2195" i="74"/>
  <c r="O2195" i="74"/>
  <c r="S2195" i="74"/>
  <c r="Q2195" i="74"/>
  <c r="R2423" i="74"/>
  <c r="P2423" i="74"/>
  <c r="S2423" i="74"/>
  <c r="Q2423" i="74"/>
  <c r="T2423" i="74"/>
  <c r="O2423" i="74"/>
  <c r="R2219" i="74"/>
  <c r="P2219" i="74"/>
  <c r="T2219" i="74"/>
  <c r="O2219" i="74"/>
  <c r="S2219" i="74"/>
  <c r="Q2219" i="74"/>
  <c r="R2215" i="74"/>
  <c r="P2215" i="74"/>
  <c r="T2215" i="74"/>
  <c r="O2215" i="74"/>
  <c r="S2215" i="74"/>
  <c r="Q2215" i="74"/>
  <c r="Q2402" i="74"/>
  <c r="R2402" i="74"/>
  <c r="O2402" i="74"/>
  <c r="R2307" i="74"/>
  <c r="P2307" i="74"/>
  <c r="T2307" i="74"/>
  <c r="O2307" i="74"/>
  <c r="S2307" i="74"/>
  <c r="Q2307" i="74"/>
  <c r="R2323" i="74"/>
  <c r="P2323" i="74"/>
  <c r="T2323" i="74"/>
  <c r="O2323" i="74"/>
  <c r="S2323" i="74"/>
  <c r="Q2323" i="74"/>
  <c r="S2348" i="74"/>
  <c r="Q2348" i="74"/>
  <c r="R2635" i="74"/>
  <c r="P2635" i="74"/>
  <c r="Q2635" i="74"/>
  <c r="O2635" i="74"/>
  <c r="T2635" i="74"/>
  <c r="S2635" i="74"/>
  <c r="R2231" i="74"/>
  <c r="P2231" i="74"/>
  <c r="T2231" i="74"/>
  <c r="O2231" i="74"/>
  <c r="S2231" i="74"/>
  <c r="Q2231" i="74"/>
  <c r="R2239" i="74"/>
  <c r="P2239" i="74"/>
  <c r="T2239" i="74"/>
  <c r="O2239" i="74"/>
  <c r="S2239" i="74"/>
  <c r="Q2239" i="74"/>
  <c r="R2301" i="74"/>
  <c r="P2301" i="74"/>
  <c r="T2301" i="74"/>
  <c r="O2301" i="74"/>
  <c r="S2301" i="74"/>
  <c r="Q2301" i="74"/>
  <c r="R2333" i="74"/>
  <c r="P2333" i="74"/>
  <c r="T2333" i="74"/>
  <c r="O2333" i="74"/>
  <c r="S2333" i="74"/>
  <c r="Q2333" i="74"/>
  <c r="Q2432" i="74"/>
  <c r="S2432" i="74"/>
  <c r="R2026" i="74"/>
  <c r="S2026" i="74"/>
  <c r="O2026" i="74"/>
  <c r="Q2026" i="74"/>
  <c r="R2034" i="74"/>
  <c r="S2034" i="74"/>
  <c r="O2034" i="74"/>
  <c r="Q2034" i="74"/>
  <c r="R2050" i="74"/>
  <c r="S2050" i="74"/>
  <c r="O2050" i="74"/>
  <c r="Q2050" i="74"/>
  <c r="R2058" i="74"/>
  <c r="S2058" i="74"/>
  <c r="O2058" i="74"/>
  <c r="Q2058" i="74"/>
  <c r="R2395" i="74"/>
  <c r="Q2395" i="74"/>
  <c r="P2395" i="74"/>
  <c r="O2395" i="74"/>
  <c r="T2395" i="74"/>
  <c r="S2395" i="74"/>
  <c r="R2498" i="74"/>
  <c r="Q2498" i="74"/>
  <c r="P2498" i="74"/>
  <c r="R2019" i="74"/>
  <c r="S2019" i="74"/>
  <c r="T2019" i="74"/>
  <c r="Q2019" i="74"/>
  <c r="P2019" i="74"/>
  <c r="O2019" i="74"/>
  <c r="R2027" i="74"/>
  <c r="S2027" i="74"/>
  <c r="T2027" i="74"/>
  <c r="Q2027" i="74"/>
  <c r="P2027" i="74"/>
  <c r="O2027" i="74"/>
  <c r="R2035" i="74"/>
  <c r="S2035" i="74"/>
  <c r="T2035" i="74"/>
  <c r="Q2035" i="74"/>
  <c r="P2035" i="74"/>
  <c r="O2035" i="74"/>
  <c r="R2043" i="74"/>
  <c r="S2043" i="74"/>
  <c r="T2043" i="74"/>
  <c r="Q2043" i="74"/>
  <c r="O2043" i="74"/>
  <c r="P2043" i="74"/>
  <c r="R2051" i="74"/>
  <c r="S2051" i="74"/>
  <c r="T2051" i="74"/>
  <c r="Q2051" i="74"/>
  <c r="O2051" i="74"/>
  <c r="P2051" i="74"/>
  <c r="R2059" i="74"/>
  <c r="S2059" i="74"/>
  <c r="T2059" i="74"/>
  <c r="Q2059" i="74"/>
  <c r="O2059" i="74"/>
  <c r="P2059" i="74"/>
  <c r="R2067" i="74"/>
  <c r="T2067" i="74"/>
  <c r="O2067" i="74"/>
  <c r="S2067" i="74"/>
  <c r="Q2067" i="74"/>
  <c r="P2067" i="74"/>
  <c r="R2075" i="74"/>
  <c r="T2075" i="74"/>
  <c r="O2075" i="74"/>
  <c r="S2075" i="74"/>
  <c r="P2075" i="74"/>
  <c r="Q2075" i="74"/>
  <c r="R2083" i="74"/>
  <c r="T2083" i="74"/>
  <c r="O2083" i="74"/>
  <c r="S2083" i="74"/>
  <c r="P2083" i="74"/>
  <c r="Q2083" i="74"/>
  <c r="R2091" i="74"/>
  <c r="T2091" i="74"/>
  <c r="O2091" i="74"/>
  <c r="S2091" i="74"/>
  <c r="P2091" i="74"/>
  <c r="Q2091" i="74"/>
  <c r="R2099" i="74"/>
  <c r="T2099" i="74"/>
  <c r="O2099" i="74"/>
  <c r="S2099" i="74"/>
  <c r="P2099" i="74"/>
  <c r="Q2099" i="74"/>
  <c r="R2107" i="74"/>
  <c r="T2107" i="74"/>
  <c r="O2107" i="74"/>
  <c r="S2107" i="74"/>
  <c r="P2107" i="74"/>
  <c r="Q2107" i="74"/>
  <c r="R2115" i="74"/>
  <c r="T2115" i="74"/>
  <c r="O2115" i="74"/>
  <c r="S2115" i="74"/>
  <c r="P2115" i="74"/>
  <c r="Q2115" i="74"/>
  <c r="R2123" i="74"/>
  <c r="T2123" i="74"/>
  <c r="O2123" i="74"/>
  <c r="S2123" i="74"/>
  <c r="P2123" i="74"/>
  <c r="Q2123" i="74"/>
  <c r="R2131" i="74"/>
  <c r="T2131" i="74"/>
  <c r="O2131" i="74"/>
  <c r="S2131" i="74"/>
  <c r="P2131" i="74"/>
  <c r="Q2131" i="74"/>
  <c r="R2139" i="74"/>
  <c r="T2139" i="74"/>
  <c r="O2139" i="74"/>
  <c r="S2139" i="74"/>
  <c r="P2139" i="74"/>
  <c r="Q2139" i="74"/>
  <c r="R2147" i="74"/>
  <c r="T2147" i="74"/>
  <c r="O2147" i="74"/>
  <c r="S2147" i="74"/>
  <c r="P2147" i="74"/>
  <c r="Q2147" i="74"/>
  <c r="R2155" i="74"/>
  <c r="T2155" i="74"/>
  <c r="O2155" i="74"/>
  <c r="S2155" i="74"/>
  <c r="P2155" i="74"/>
  <c r="Q2155" i="74"/>
  <c r="R2163" i="74"/>
  <c r="T2163" i="74"/>
  <c r="O2163" i="74"/>
  <c r="S2163" i="74"/>
  <c r="P2163" i="74"/>
  <c r="Q2163" i="74"/>
  <c r="R2172" i="74"/>
  <c r="O2172" i="74"/>
  <c r="S2172" i="74"/>
  <c r="Q2172" i="74"/>
  <c r="R2180" i="74"/>
  <c r="O2180" i="74"/>
  <c r="S2180" i="74"/>
  <c r="Q2180" i="74"/>
  <c r="R2188" i="74"/>
  <c r="O2188" i="74"/>
  <c r="S2188" i="74"/>
  <c r="Q2188" i="74"/>
  <c r="R2196" i="74"/>
  <c r="O2196" i="74"/>
  <c r="S2196" i="74"/>
  <c r="Q2196" i="74"/>
  <c r="R2204" i="74"/>
  <c r="O2204" i="74"/>
  <c r="S2204" i="74"/>
  <c r="Q2204" i="74"/>
  <c r="R2212" i="74"/>
  <c r="O2212" i="74"/>
  <c r="S2212" i="74"/>
  <c r="Q2212" i="74"/>
  <c r="R2220" i="74"/>
  <c r="O2220" i="74"/>
  <c r="S2220" i="74"/>
  <c r="Q2220" i="74"/>
  <c r="R2228" i="74"/>
  <c r="O2228" i="74"/>
  <c r="S2228" i="74"/>
  <c r="Q2228" i="74"/>
  <c r="R2236" i="74"/>
  <c r="O2236" i="74"/>
  <c r="S2236" i="74"/>
  <c r="Q2236" i="74"/>
  <c r="R2244" i="74"/>
  <c r="O2244" i="74"/>
  <c r="S2244" i="74"/>
  <c r="Q2244" i="74"/>
  <c r="R2261" i="74"/>
  <c r="T2261" i="74"/>
  <c r="O2261" i="74"/>
  <c r="P2261" i="74"/>
  <c r="S2261" i="74"/>
  <c r="Q2261" i="74"/>
  <c r="R2269" i="74"/>
  <c r="T2269" i="74"/>
  <c r="O2269" i="74"/>
  <c r="P2269" i="74"/>
  <c r="S2269" i="74"/>
  <c r="Q2269" i="74"/>
  <c r="R2277" i="74"/>
  <c r="T2277" i="74"/>
  <c r="O2277" i="74"/>
  <c r="P2277" i="74"/>
  <c r="S2277" i="74"/>
  <c r="Q2277" i="74"/>
  <c r="R2285" i="74"/>
  <c r="T2285" i="74"/>
  <c r="O2285" i="74"/>
  <c r="P2285" i="74"/>
  <c r="S2285" i="74"/>
  <c r="Q2285" i="74"/>
  <c r="R2293" i="74"/>
  <c r="T2293" i="74"/>
  <c r="O2293" i="74"/>
  <c r="P2293" i="74"/>
  <c r="S2293" i="74"/>
  <c r="Q2293" i="74"/>
  <c r="R2341" i="74"/>
  <c r="Q2341" i="74"/>
  <c r="P2341" i="74"/>
  <c r="O2341" i="74"/>
  <c r="T2341" i="74"/>
  <c r="S2341" i="74"/>
  <c r="R2371" i="74"/>
  <c r="Q2371" i="74"/>
  <c r="P2371" i="74"/>
  <c r="O2371" i="74"/>
  <c r="T2371" i="74"/>
  <c r="S2371" i="74"/>
  <c r="S2416" i="74"/>
  <c r="Q2416" i="74"/>
  <c r="R2457" i="74"/>
  <c r="Q2457" i="74"/>
  <c r="P2457" i="74"/>
  <c r="T2457" i="74"/>
  <c r="S2457" i="74"/>
  <c r="O2457" i="74"/>
  <c r="Q2537" i="74"/>
  <c r="R2537" i="74"/>
  <c r="P2537" i="74"/>
  <c r="T2537" i="74"/>
  <c r="O2537" i="74"/>
  <c r="R2066" i="74"/>
  <c r="S2066" i="74"/>
  <c r="Q2066" i="74"/>
  <c r="O2066" i="74"/>
  <c r="R2076" i="74"/>
  <c r="O2076" i="74"/>
  <c r="Q2076" i="74"/>
  <c r="Q2096" i="74"/>
  <c r="R2096" i="74"/>
  <c r="O2096" i="74"/>
  <c r="R2108" i="74"/>
  <c r="O2108" i="74"/>
  <c r="Q2108" i="74"/>
  <c r="Q2128" i="74"/>
  <c r="R2128" i="74"/>
  <c r="O2128" i="74"/>
  <c r="R2140" i="74"/>
  <c r="O2140" i="74"/>
  <c r="Q2140" i="74"/>
  <c r="Q2160" i="74"/>
  <c r="R2160" i="74"/>
  <c r="O2160" i="74"/>
  <c r="Q2342" i="74"/>
  <c r="O2342" i="74"/>
  <c r="R2342" i="74"/>
  <c r="Q2382" i="74"/>
  <c r="R2382" i="74"/>
  <c r="O2382" i="74"/>
  <c r="Q2450" i="74"/>
  <c r="R2450" i="74"/>
  <c r="O2450" i="74"/>
  <c r="R2246" i="74"/>
  <c r="S2246" i="74"/>
  <c r="Q2246" i="74"/>
  <c r="O2246" i="74"/>
  <c r="R2254" i="74"/>
  <c r="S2254" i="74"/>
  <c r="Q2254" i="74"/>
  <c r="O2254" i="74"/>
  <c r="R2270" i="74"/>
  <c r="S2270" i="74"/>
  <c r="Q2270" i="74"/>
  <c r="O2270" i="74"/>
  <c r="R2278" i="74"/>
  <c r="S2278" i="74"/>
  <c r="Q2278" i="74"/>
  <c r="O2278" i="74"/>
  <c r="R2286" i="74"/>
  <c r="S2286" i="74"/>
  <c r="Q2286" i="74"/>
  <c r="O2286" i="74"/>
  <c r="R2294" i="74"/>
  <c r="S2294" i="74"/>
  <c r="Q2294" i="74"/>
  <c r="O2294" i="74"/>
  <c r="R2302" i="74"/>
  <c r="O2302" i="74"/>
  <c r="S2302" i="74"/>
  <c r="Q2302" i="74"/>
  <c r="R2310" i="74"/>
  <c r="O2310" i="74"/>
  <c r="S2310" i="74"/>
  <c r="Q2310" i="74"/>
  <c r="R2318" i="74"/>
  <c r="O2318" i="74"/>
  <c r="S2318" i="74"/>
  <c r="Q2318" i="74"/>
  <c r="R2334" i="74"/>
  <c r="O2334" i="74"/>
  <c r="S2334" i="74"/>
  <c r="Q2334" i="74"/>
  <c r="R2349" i="74"/>
  <c r="T2349" i="74"/>
  <c r="O2349" i="74"/>
  <c r="S2349" i="74"/>
  <c r="Q2349" i="74"/>
  <c r="P2349" i="74"/>
  <c r="R2393" i="74"/>
  <c r="P2393" i="74"/>
  <c r="O2393" i="74"/>
  <c r="T2393" i="74"/>
  <c r="S2393" i="74"/>
  <c r="Q2393" i="74"/>
  <c r="R2407" i="74"/>
  <c r="T2407" i="74"/>
  <c r="O2407" i="74"/>
  <c r="P2407" i="74"/>
  <c r="S2407" i="74"/>
  <c r="Q2407" i="74"/>
  <c r="R2429" i="74"/>
  <c r="P2429" i="74"/>
  <c r="O2429" i="74"/>
  <c r="T2429" i="74"/>
  <c r="S2429" i="74"/>
  <c r="Q2429" i="74"/>
  <c r="S2448" i="74"/>
  <c r="Q2448" i="74"/>
  <c r="R2463" i="74"/>
  <c r="Q2463" i="74"/>
  <c r="P2463" i="74"/>
  <c r="O2463" i="74"/>
  <c r="T2463" i="74"/>
  <c r="S2463" i="74"/>
  <c r="R2526" i="74"/>
  <c r="Q2526" i="74"/>
  <c r="P2526" i="74"/>
  <c r="R2636" i="74"/>
  <c r="O2636" i="74"/>
  <c r="S2636" i="74"/>
  <c r="S2352" i="74"/>
  <c r="Q2352" i="74"/>
  <c r="R2359" i="74"/>
  <c r="S2359" i="74"/>
  <c r="Q2359" i="74"/>
  <c r="T2359" i="74"/>
  <c r="P2359" i="74"/>
  <c r="O2359" i="74"/>
  <c r="R2367" i="74"/>
  <c r="S2367" i="74"/>
  <c r="Q2367" i="74"/>
  <c r="T2367" i="74"/>
  <c r="P2367" i="74"/>
  <c r="O2367" i="74"/>
  <c r="R2387" i="74"/>
  <c r="Q2387" i="74"/>
  <c r="T2387" i="74"/>
  <c r="S2387" i="74"/>
  <c r="P2387" i="74"/>
  <c r="O2387" i="74"/>
  <c r="R2417" i="74"/>
  <c r="P2417" i="74"/>
  <c r="T2417" i="74"/>
  <c r="S2417" i="74"/>
  <c r="Q2417" i="74"/>
  <c r="O2417" i="74"/>
  <c r="Q2434" i="74"/>
  <c r="R2434" i="74"/>
  <c r="O2434" i="74"/>
  <c r="S2464" i="74"/>
  <c r="Q2464" i="74"/>
  <c r="Q2485" i="74"/>
  <c r="P2485" i="74"/>
  <c r="R2485" i="74"/>
  <c r="O2485" i="74"/>
  <c r="T2485" i="74"/>
  <c r="P2520" i="74"/>
  <c r="R2520" i="74"/>
  <c r="Q2520" i="74"/>
  <c r="Q2652" i="74"/>
  <c r="O2652" i="74"/>
  <c r="R2652" i="74"/>
  <c r="S2412" i="74"/>
  <c r="Q2412" i="74"/>
  <c r="R2486" i="74"/>
  <c r="P2486" i="74"/>
  <c r="Q2486" i="74"/>
  <c r="P2524" i="74"/>
  <c r="Q2524" i="74"/>
  <c r="R2524" i="74"/>
  <c r="R2651" i="74"/>
  <c r="Q2651" i="74"/>
  <c r="P2651" i="74"/>
  <c r="T2651" i="74"/>
  <c r="S2651" i="74"/>
  <c r="O2651" i="74"/>
  <c r="R2447" i="74"/>
  <c r="S2447" i="74"/>
  <c r="Q2447" i="74"/>
  <c r="P2447" i="74"/>
  <c r="O2447" i="74"/>
  <c r="T2447" i="74"/>
  <c r="R2474" i="74"/>
  <c r="S2474" i="74"/>
  <c r="Q2474" i="74"/>
  <c r="O2474" i="74"/>
  <c r="Q2493" i="74"/>
  <c r="P2493" i="74"/>
  <c r="T2493" i="74"/>
  <c r="R2493" i="74"/>
  <c r="O2493" i="74"/>
  <c r="P2512" i="74"/>
  <c r="R2512" i="74"/>
  <c r="Q2512" i="74"/>
  <c r="Q2540" i="74"/>
  <c r="P2540" i="74"/>
  <c r="R2540" i="74"/>
  <c r="R2669" i="74"/>
  <c r="P2669" i="74"/>
  <c r="T2669" i="74"/>
  <c r="O2669" i="74"/>
  <c r="S2669" i="74"/>
  <c r="Q2669" i="74"/>
  <c r="Q2475" i="74"/>
  <c r="T2475" i="74"/>
  <c r="R2475" i="74"/>
  <c r="P2475" i="74"/>
  <c r="O2475" i="74"/>
  <c r="Q2491" i="74"/>
  <c r="T2491" i="74"/>
  <c r="R2491" i="74"/>
  <c r="P2491" i="74"/>
  <c r="O2491" i="74"/>
  <c r="Q2507" i="74"/>
  <c r="T2507" i="74"/>
  <c r="R2507" i="74"/>
  <c r="P2507" i="74"/>
  <c r="O2507" i="74"/>
  <c r="Q2539" i="74"/>
  <c r="O2539" i="74"/>
  <c r="T2539" i="74"/>
  <c r="R2539" i="74"/>
  <c r="P2539" i="74"/>
  <c r="T2558" i="74"/>
  <c r="Q2558" i="74"/>
  <c r="T2574" i="74"/>
  <c r="Q2574" i="74"/>
  <c r="R2546" i="74"/>
  <c r="Q2546" i="74"/>
  <c r="P2546" i="74"/>
  <c r="R2638" i="74"/>
  <c r="Q2638" i="74"/>
  <c r="S2638" i="74"/>
  <c r="O2638" i="74"/>
  <c r="R2647" i="74"/>
  <c r="P2647" i="74"/>
  <c r="T2647" i="74"/>
  <c r="S2647" i="74"/>
  <c r="Q2647" i="74"/>
  <c r="O2647" i="74"/>
  <c r="R2705" i="74"/>
  <c r="T2705" i="74"/>
  <c r="O2705" i="74"/>
  <c r="Q2705" i="74"/>
  <c r="P2705" i="74"/>
  <c r="S2705" i="74"/>
  <c r="Q2588" i="74"/>
  <c r="T2588" i="74"/>
  <c r="T2594" i="74"/>
  <c r="Q2594" i="74"/>
  <c r="T2610" i="74"/>
  <c r="Q2610" i="74"/>
  <c r="Q2620" i="74"/>
  <c r="T2620" i="74"/>
  <c r="T2626" i="74"/>
  <c r="Q2626" i="74"/>
  <c r="R2643" i="74"/>
  <c r="S2643" i="74"/>
  <c r="Q2643" i="74"/>
  <c r="P2643" i="74"/>
  <c r="O2643" i="74"/>
  <c r="T2643" i="74"/>
  <c r="R2663" i="74"/>
  <c r="T2663" i="74"/>
  <c r="O2663" i="74"/>
  <c r="S2663" i="74"/>
  <c r="Q2663" i="74"/>
  <c r="P2663" i="74"/>
  <c r="R2671" i="74"/>
  <c r="T2671" i="74"/>
  <c r="O2671" i="74"/>
  <c r="S2671" i="74"/>
  <c r="Q2671" i="74"/>
  <c r="P2671" i="74"/>
  <c r="R2689" i="74"/>
  <c r="Q2689" i="74"/>
  <c r="P2689" i="74"/>
  <c r="O2689" i="74"/>
  <c r="T2689" i="74"/>
  <c r="S2689" i="74"/>
  <c r="Q2664" i="74"/>
  <c r="R2664" i="74"/>
  <c r="O2664" i="74"/>
  <c r="R2687" i="74"/>
  <c r="P2687" i="74"/>
  <c r="T2687" i="74"/>
  <c r="O2687" i="74"/>
  <c r="S2687" i="74"/>
  <c r="Q2687" i="74"/>
  <c r="O2684" i="74"/>
  <c r="R2684" i="74"/>
  <c r="Q2684" i="74"/>
  <c r="R2693" i="74"/>
  <c r="S2693" i="74"/>
  <c r="O2693" i="74"/>
  <c r="T2693" i="74"/>
  <c r="Q2693" i="74"/>
  <c r="P2693" i="74"/>
  <c r="R2711" i="74"/>
  <c r="P2711" i="74"/>
  <c r="O2711" i="74"/>
  <c r="T2711" i="74"/>
  <c r="S2711" i="74"/>
  <c r="Q2711" i="74"/>
  <c r="R2750" i="74"/>
  <c r="Q2750" i="74"/>
  <c r="R2700" i="74"/>
  <c r="Q2700" i="74"/>
  <c r="O2700" i="74"/>
  <c r="R2749" i="74"/>
  <c r="P2749" i="74"/>
  <c r="O2749" i="74"/>
  <c r="T2749" i="74"/>
  <c r="S2749" i="74"/>
  <c r="R2701" i="74"/>
  <c r="S2701" i="74"/>
  <c r="Q2701" i="74"/>
  <c r="P2701" i="74"/>
  <c r="O2701" i="74"/>
  <c r="T2701" i="74"/>
  <c r="T2720" i="74"/>
  <c r="R2720" i="74"/>
  <c r="T2722" i="74"/>
  <c r="R2722" i="74"/>
  <c r="T2732" i="74"/>
  <c r="R2732" i="74"/>
  <c r="T2738" i="74"/>
  <c r="R2738" i="74"/>
  <c r="R2744" i="74"/>
  <c r="Q2744" i="74"/>
  <c r="R1709" i="74"/>
  <c r="P1709" i="74"/>
  <c r="Q1709" i="74"/>
  <c r="R1654" i="74"/>
  <c r="O1654" i="74"/>
  <c r="Q1654" i="74"/>
  <c r="R1590" i="74"/>
  <c r="Q1590" i="74"/>
  <c r="T1590" i="74"/>
  <c r="O1590" i="74"/>
  <c r="S1590" i="74"/>
  <c r="P1590" i="74"/>
  <c r="R1538" i="74"/>
  <c r="Q1538" i="74"/>
  <c r="T1538" i="74"/>
  <c r="O1538" i="74"/>
  <c r="S1538" i="74"/>
  <c r="P1538" i="74"/>
  <c r="S1449" i="74"/>
  <c r="O1449" i="74"/>
  <c r="T1134" i="74"/>
  <c r="R1134" i="74"/>
  <c r="Q1134" i="74"/>
  <c r="R1078" i="74"/>
  <c r="Q1078" i="74"/>
  <c r="P1078" i="74"/>
  <c r="R1110" i="74"/>
  <c r="Q1110" i="74"/>
  <c r="P1110" i="74"/>
  <c r="T1174" i="74"/>
  <c r="P1174" i="74"/>
  <c r="S1245" i="74"/>
  <c r="O1245" i="74"/>
  <c r="S1277" i="74"/>
  <c r="O1277" i="74"/>
  <c r="R1306" i="74"/>
  <c r="Q1306" i="74"/>
  <c r="R1383" i="74"/>
  <c r="S1383" i="74"/>
  <c r="P1383" i="74"/>
  <c r="O1383" i="74"/>
  <c r="T1383" i="74"/>
  <c r="R1405" i="74"/>
  <c r="S1405" i="74"/>
  <c r="P1405" i="74"/>
  <c r="O1405" i="74"/>
  <c r="T1405" i="74"/>
  <c r="R1452" i="74"/>
  <c r="Q1452" i="74"/>
  <c r="P1452" i="74"/>
  <c r="O1452" i="74"/>
  <c r="T1452" i="74"/>
  <c r="S1452" i="74"/>
  <c r="R1469" i="74"/>
  <c r="Q1469" i="74"/>
  <c r="O1469" i="74"/>
  <c r="O1513" i="74"/>
  <c r="S1513" i="74"/>
  <c r="R1584" i="74"/>
  <c r="Q1584" i="74"/>
  <c r="T1584" i="74"/>
  <c r="O1584" i="74"/>
  <c r="S1584" i="74"/>
  <c r="P1584" i="74"/>
  <c r="R1697" i="74"/>
  <c r="P1697" i="74"/>
  <c r="Q1697" i="74"/>
  <c r="R1742" i="74"/>
  <c r="S1742" i="74"/>
  <c r="Q1085" i="74"/>
  <c r="P1085" i="74"/>
  <c r="O1085" i="74"/>
  <c r="T1085" i="74"/>
  <c r="R1085" i="74"/>
  <c r="Q1117" i="74"/>
  <c r="P1117" i="74"/>
  <c r="O1117" i="74"/>
  <c r="T1117" i="74"/>
  <c r="R1117" i="74"/>
  <c r="S1145" i="74"/>
  <c r="T1145" i="74"/>
  <c r="P1145" i="74"/>
  <c r="S1177" i="74"/>
  <c r="T1177" i="74"/>
  <c r="P1177" i="74"/>
  <c r="R1301" i="74"/>
  <c r="P1301" i="74"/>
  <c r="O1301" i="74"/>
  <c r="T1301" i="74"/>
  <c r="S1301" i="74"/>
  <c r="R1333" i="74"/>
  <c r="P1333" i="74"/>
  <c r="O1333" i="74"/>
  <c r="T1333" i="74"/>
  <c r="S1333" i="74"/>
  <c r="R1365" i="74"/>
  <c r="P1365" i="74"/>
  <c r="O1365" i="74"/>
  <c r="T1365" i="74"/>
  <c r="S1365" i="74"/>
  <c r="R1397" i="74"/>
  <c r="P1397" i="74"/>
  <c r="O1397" i="74"/>
  <c r="T1397" i="74"/>
  <c r="S1397" i="74"/>
  <c r="R1434" i="74"/>
  <c r="P1434" i="74"/>
  <c r="T1434" i="74"/>
  <c r="O1434" i="74"/>
  <c r="S1434" i="74"/>
  <c r="Q1434" i="74"/>
  <c r="Q1477" i="74"/>
  <c r="O1477" i="74"/>
  <c r="R1477" i="74"/>
  <c r="R1556" i="74"/>
  <c r="T1556" i="74"/>
  <c r="O1556" i="74"/>
  <c r="Q1556" i="74"/>
  <c r="S1556" i="74"/>
  <c r="P1556" i="74"/>
  <c r="R1582" i="74"/>
  <c r="T1582" i="74"/>
  <c r="O1582" i="74"/>
  <c r="Q1582" i="74"/>
  <c r="S1582" i="74"/>
  <c r="P1582" i="74"/>
  <c r="O1626" i="74"/>
  <c r="S1626" i="74"/>
  <c r="O1678" i="74"/>
  <c r="R1678" i="74"/>
  <c r="Q1678" i="74"/>
  <c r="S1714" i="74"/>
  <c r="P1714" i="74"/>
  <c r="R1714" i="74"/>
  <c r="R1778" i="74"/>
  <c r="T1778" i="74"/>
  <c r="O1778" i="74"/>
  <c r="Q1778" i="74"/>
  <c r="S1778" i="74"/>
  <c r="P1778" i="74"/>
  <c r="R1786" i="74"/>
  <c r="T1786" i="74"/>
  <c r="O1786" i="74"/>
  <c r="Q1786" i="74"/>
  <c r="S1786" i="74"/>
  <c r="P1786" i="74"/>
  <c r="R1794" i="74"/>
  <c r="T1794" i="74"/>
  <c r="O1794" i="74"/>
  <c r="Q1794" i="74"/>
  <c r="S1794" i="74"/>
  <c r="P1794" i="74"/>
  <c r="R938" i="74"/>
  <c r="O938" i="74"/>
  <c r="S938" i="74"/>
  <c r="Q938" i="74"/>
  <c r="R946" i="74"/>
  <c r="O946" i="74"/>
  <c r="S946" i="74"/>
  <c r="Q946" i="74"/>
  <c r="R954" i="74"/>
  <c r="O954" i="74"/>
  <c r="S954" i="74"/>
  <c r="Q954" i="74"/>
  <c r="R962" i="74"/>
  <c r="O962" i="74"/>
  <c r="S962" i="74"/>
  <c r="Q962" i="74"/>
  <c r="R970" i="74"/>
  <c r="O970" i="74"/>
  <c r="S970" i="74"/>
  <c r="Q970" i="74"/>
  <c r="R978" i="74"/>
  <c r="O978" i="74"/>
  <c r="S978" i="74"/>
  <c r="Q978" i="74"/>
  <c r="R986" i="74"/>
  <c r="O986" i="74"/>
  <c r="S986" i="74"/>
  <c r="Q986" i="74"/>
  <c r="R994" i="74"/>
  <c r="O994" i="74"/>
  <c r="S994" i="74"/>
  <c r="Q994" i="74"/>
  <c r="R1002" i="74"/>
  <c r="O1002" i="74"/>
  <c r="S1002" i="74"/>
  <c r="Q1002" i="74"/>
  <c r="R1010" i="74"/>
  <c r="O1010" i="74"/>
  <c r="S1010" i="74"/>
  <c r="Q1010" i="74"/>
  <c r="R1018" i="74"/>
  <c r="O1018" i="74"/>
  <c r="S1018" i="74"/>
  <c r="Q1018" i="74"/>
  <c r="R1026" i="74"/>
  <c r="O1026" i="74"/>
  <c r="S1026" i="74"/>
  <c r="Q1026" i="74"/>
  <c r="R1034" i="74"/>
  <c r="O1034" i="74"/>
  <c r="S1034" i="74"/>
  <c r="Q1034" i="74"/>
  <c r="R1042" i="74"/>
  <c r="O1042" i="74"/>
  <c r="S1042" i="74"/>
  <c r="Q1042" i="74"/>
  <c r="R1050" i="74"/>
  <c r="O1050" i="74"/>
  <c r="S1050" i="74"/>
  <c r="Q1050" i="74"/>
  <c r="R1058" i="74"/>
  <c r="O1058" i="74"/>
  <c r="S1058" i="74"/>
  <c r="Q1058" i="74"/>
  <c r="R1066" i="74"/>
  <c r="O1066" i="74"/>
  <c r="S1066" i="74"/>
  <c r="Q1066" i="74"/>
  <c r="P1076" i="74"/>
  <c r="R1076" i="74"/>
  <c r="Q1076" i="74"/>
  <c r="P1092" i="74"/>
  <c r="R1092" i="74"/>
  <c r="Q1092" i="74"/>
  <c r="P1108" i="74"/>
  <c r="Q1108" i="74"/>
  <c r="R1108" i="74"/>
  <c r="P1124" i="74"/>
  <c r="R1124" i="74"/>
  <c r="Q1124" i="74"/>
  <c r="Q1138" i="74"/>
  <c r="T1138" i="74"/>
  <c r="R1138" i="74"/>
  <c r="P1154" i="74"/>
  <c r="T1154" i="74"/>
  <c r="P1170" i="74"/>
  <c r="T1170" i="74"/>
  <c r="P1187" i="74"/>
  <c r="T1187" i="74"/>
  <c r="O1237" i="74"/>
  <c r="S1237" i="74"/>
  <c r="O1253" i="74"/>
  <c r="S1253" i="74"/>
  <c r="O1269" i="74"/>
  <c r="S1269" i="74"/>
  <c r="O1285" i="74"/>
  <c r="S1285" i="74"/>
  <c r="R1317" i="74"/>
  <c r="O1317" i="74"/>
  <c r="T1317" i="74"/>
  <c r="S1317" i="74"/>
  <c r="P1317" i="74"/>
  <c r="R1349" i="74"/>
  <c r="O1349" i="74"/>
  <c r="T1349" i="74"/>
  <c r="S1349" i="74"/>
  <c r="P1349" i="74"/>
  <c r="R1381" i="74"/>
  <c r="O1381" i="74"/>
  <c r="T1381" i="74"/>
  <c r="S1381" i="74"/>
  <c r="P1381" i="74"/>
  <c r="R1413" i="74"/>
  <c r="O1413" i="74"/>
  <c r="T1413" i="74"/>
  <c r="S1413" i="74"/>
  <c r="P1413" i="74"/>
  <c r="R1428" i="74"/>
  <c r="T1428" i="74"/>
  <c r="O1428" i="74"/>
  <c r="S1428" i="74"/>
  <c r="Q1428" i="74"/>
  <c r="P1428" i="74"/>
  <c r="R1440" i="74"/>
  <c r="T1440" i="74"/>
  <c r="O1440" i="74"/>
  <c r="S1440" i="74"/>
  <c r="Q1440" i="74"/>
  <c r="P1440" i="74"/>
  <c r="O1457" i="74"/>
  <c r="S1457" i="74"/>
  <c r="O1481" i="74"/>
  <c r="S1481" i="74"/>
  <c r="S1569" i="74"/>
  <c r="O1569" i="74"/>
  <c r="R1569" i="74"/>
  <c r="R1624" i="74"/>
  <c r="O1624" i="74"/>
  <c r="Q1624" i="74"/>
  <c r="R1657" i="74"/>
  <c r="Q1657" i="74"/>
  <c r="T1657" i="74"/>
  <c r="O1657" i="74"/>
  <c r="P1657" i="74"/>
  <c r="S1657" i="74"/>
  <c r="R1691" i="74"/>
  <c r="P1691" i="74"/>
  <c r="Q1691" i="74"/>
  <c r="R1707" i="74"/>
  <c r="P1707" i="74"/>
  <c r="Q1707" i="74"/>
  <c r="R1802" i="74"/>
  <c r="O1802" i="74"/>
  <c r="Q1802" i="74"/>
  <c r="S1802" i="74"/>
  <c r="Q1083" i="74"/>
  <c r="T1083" i="74"/>
  <c r="R1083" i="74"/>
  <c r="P1083" i="74"/>
  <c r="O1083" i="74"/>
  <c r="Q1099" i="74"/>
  <c r="T1099" i="74"/>
  <c r="R1099" i="74"/>
  <c r="P1099" i="74"/>
  <c r="O1099" i="74"/>
  <c r="Q1115" i="74"/>
  <c r="T1115" i="74"/>
  <c r="R1115" i="74"/>
  <c r="P1115" i="74"/>
  <c r="O1115" i="74"/>
  <c r="R1133" i="74"/>
  <c r="S1133" i="74"/>
  <c r="P1133" i="74"/>
  <c r="S1149" i="74"/>
  <c r="T1149" i="74"/>
  <c r="P1149" i="74"/>
  <c r="S1165" i="74"/>
  <c r="T1165" i="74"/>
  <c r="P1165" i="74"/>
  <c r="S1181" i="74"/>
  <c r="T1181" i="74"/>
  <c r="P1181" i="74"/>
  <c r="R1299" i="74"/>
  <c r="T1299" i="74"/>
  <c r="S1299" i="74"/>
  <c r="P1299" i="74"/>
  <c r="O1299" i="74"/>
  <c r="R1315" i="74"/>
  <c r="T1315" i="74"/>
  <c r="S1315" i="74"/>
  <c r="P1315" i="74"/>
  <c r="O1315" i="74"/>
  <c r="R1331" i="74"/>
  <c r="T1331" i="74"/>
  <c r="S1331" i="74"/>
  <c r="P1331" i="74"/>
  <c r="O1331" i="74"/>
  <c r="R1347" i="74"/>
  <c r="T1347" i="74"/>
  <c r="S1347" i="74"/>
  <c r="P1347" i="74"/>
  <c r="O1347" i="74"/>
  <c r="R1363" i="74"/>
  <c r="T1363" i="74"/>
  <c r="S1363" i="74"/>
  <c r="P1363" i="74"/>
  <c r="O1363" i="74"/>
  <c r="R1379" i="74"/>
  <c r="T1379" i="74"/>
  <c r="S1379" i="74"/>
  <c r="P1379" i="74"/>
  <c r="O1379" i="74"/>
  <c r="R1395" i="74"/>
  <c r="T1395" i="74"/>
  <c r="S1395" i="74"/>
  <c r="P1395" i="74"/>
  <c r="O1395" i="74"/>
  <c r="R1411" i="74"/>
  <c r="T1411" i="74"/>
  <c r="S1411" i="74"/>
  <c r="P1411" i="74"/>
  <c r="O1411" i="74"/>
  <c r="R1448" i="74"/>
  <c r="S1448" i="74"/>
  <c r="Q1448" i="74"/>
  <c r="T1448" i="74"/>
  <c r="P1448" i="74"/>
  <c r="O1448" i="74"/>
  <c r="R1475" i="74"/>
  <c r="S1475" i="74"/>
  <c r="R1504" i="74"/>
  <c r="T1504" i="74"/>
  <c r="O1504" i="74"/>
  <c r="Q1504" i="74"/>
  <c r="S1504" i="74"/>
  <c r="P1504" i="74"/>
  <c r="R1526" i="74"/>
  <c r="T1526" i="74"/>
  <c r="O1526" i="74"/>
  <c r="Q1526" i="74"/>
  <c r="S1526" i="74"/>
  <c r="P1526" i="74"/>
  <c r="S1567" i="74"/>
  <c r="O1567" i="74"/>
  <c r="R1567" i="74"/>
  <c r="R1598" i="74"/>
  <c r="T1598" i="74"/>
  <c r="O1598" i="74"/>
  <c r="Q1598" i="74"/>
  <c r="S1598" i="74"/>
  <c r="P1598" i="74"/>
  <c r="R1637" i="74"/>
  <c r="T1637" i="74"/>
  <c r="O1637" i="74"/>
  <c r="Q1637" i="74"/>
  <c r="S1637" i="74"/>
  <c r="P1637" i="74"/>
  <c r="R1655" i="74"/>
  <c r="T1655" i="74"/>
  <c r="O1655" i="74"/>
  <c r="Q1655" i="74"/>
  <c r="S1655" i="74"/>
  <c r="P1655" i="74"/>
  <c r="Q1686" i="74"/>
  <c r="O1686" i="74"/>
  <c r="T1686" i="74"/>
  <c r="P1686" i="74"/>
  <c r="Q1702" i="74"/>
  <c r="O1702" i="74"/>
  <c r="T1702" i="74"/>
  <c r="P1702" i="74"/>
  <c r="R1494" i="74"/>
  <c r="P1494" i="74"/>
  <c r="S1494" i="74"/>
  <c r="T1494" i="74"/>
  <c r="Q1494" i="74"/>
  <c r="O1494" i="74"/>
  <c r="R1503" i="74"/>
  <c r="Q1503" i="74"/>
  <c r="O1503" i="74"/>
  <c r="R1522" i="74"/>
  <c r="P1522" i="74"/>
  <c r="S1522" i="74"/>
  <c r="O1522" i="74"/>
  <c r="T1522" i="74"/>
  <c r="Q1522" i="74"/>
  <c r="R1550" i="74"/>
  <c r="P1550" i="74"/>
  <c r="S1550" i="74"/>
  <c r="T1550" i="74"/>
  <c r="Q1550" i="74"/>
  <c r="O1550" i="74"/>
  <c r="R1566" i="74"/>
  <c r="P1566" i="74"/>
  <c r="S1566" i="74"/>
  <c r="O1566" i="74"/>
  <c r="T1566" i="74"/>
  <c r="Q1566" i="74"/>
  <c r="R1585" i="74"/>
  <c r="S1585" i="74"/>
  <c r="O1585" i="74"/>
  <c r="Q1622" i="74"/>
  <c r="O1622" i="74"/>
  <c r="R1622" i="74"/>
  <c r="R1639" i="74"/>
  <c r="P1639" i="74"/>
  <c r="S1639" i="74"/>
  <c r="O1639" i="74"/>
  <c r="T1639" i="74"/>
  <c r="Q1639" i="74"/>
  <c r="R1651" i="74"/>
  <c r="P1651" i="74"/>
  <c r="S1651" i="74"/>
  <c r="T1651" i="74"/>
  <c r="Q1651" i="74"/>
  <c r="O1651" i="74"/>
  <c r="R1667" i="74"/>
  <c r="P1667" i="74"/>
  <c r="S1667" i="74"/>
  <c r="O1667" i="74"/>
  <c r="T1667" i="74"/>
  <c r="Q1667" i="74"/>
  <c r="R1677" i="74"/>
  <c r="P1677" i="74"/>
  <c r="S1677" i="74"/>
  <c r="T1677" i="74"/>
  <c r="Q1677" i="74"/>
  <c r="O1677" i="74"/>
  <c r="S1750" i="74"/>
  <c r="R1750" i="74"/>
  <c r="T1803" i="74"/>
  <c r="Q1803" i="74"/>
  <c r="S1803" i="74"/>
  <c r="O1803" i="74"/>
  <c r="R1512" i="74"/>
  <c r="S1512" i="74"/>
  <c r="P1512" i="74"/>
  <c r="T1512" i="74"/>
  <c r="Q1512" i="74"/>
  <c r="O1512" i="74"/>
  <c r="S1527" i="74"/>
  <c r="R1527" i="74"/>
  <c r="O1527" i="74"/>
  <c r="S1543" i="74"/>
  <c r="R1543" i="74"/>
  <c r="O1543" i="74"/>
  <c r="R1572" i="74"/>
  <c r="S1572" i="74"/>
  <c r="P1572" i="74"/>
  <c r="T1572" i="74"/>
  <c r="Q1572" i="74"/>
  <c r="O1572" i="74"/>
  <c r="R1588" i="74"/>
  <c r="S1588" i="74"/>
  <c r="P1588" i="74"/>
  <c r="Q1588" i="74"/>
  <c r="O1588" i="74"/>
  <c r="T1588" i="74"/>
  <c r="R1602" i="74"/>
  <c r="S1602" i="74"/>
  <c r="P1602" i="74"/>
  <c r="Q1602" i="74"/>
  <c r="O1602" i="74"/>
  <c r="T1602" i="74"/>
  <c r="R1616" i="74"/>
  <c r="Q1616" i="74"/>
  <c r="O1616" i="74"/>
  <c r="R1633" i="74"/>
  <c r="S1633" i="74"/>
  <c r="P1633" i="74"/>
  <c r="Q1633" i="74"/>
  <c r="O1633" i="74"/>
  <c r="T1633" i="74"/>
  <c r="R1649" i="74"/>
  <c r="S1649" i="74"/>
  <c r="P1649" i="74"/>
  <c r="Q1649" i="74"/>
  <c r="O1649" i="74"/>
  <c r="T1649" i="74"/>
  <c r="S1666" i="74"/>
  <c r="O1666" i="74"/>
  <c r="S1748" i="74"/>
  <c r="R1748" i="74"/>
  <c r="R1766" i="74"/>
  <c r="S1766" i="74"/>
  <c r="P1766" i="74"/>
  <c r="Q1766" i="74"/>
  <c r="O1766" i="74"/>
  <c r="T1766" i="74"/>
  <c r="T1779" i="74"/>
  <c r="Q1779" i="74"/>
  <c r="S1779" i="74"/>
  <c r="O1779" i="74"/>
  <c r="T1787" i="74"/>
  <c r="Q1787" i="74"/>
  <c r="S1787" i="74"/>
  <c r="O1787" i="74"/>
  <c r="T1795" i="74"/>
  <c r="S1795" i="74"/>
  <c r="Q1795" i="74"/>
  <c r="O1795" i="74"/>
  <c r="R1796" i="74"/>
  <c r="S1796" i="74"/>
  <c r="Q1796" i="74"/>
  <c r="O1796" i="74"/>
  <c r="T1796" i="74"/>
  <c r="P1796" i="74"/>
  <c r="T1805" i="74"/>
  <c r="Q1805" i="74"/>
  <c r="O1805" i="74"/>
  <c r="S1805" i="74"/>
  <c r="T1811" i="74"/>
  <c r="Q1811" i="74"/>
  <c r="S1811" i="74"/>
  <c r="O1811" i="74"/>
  <c r="M13" i="53"/>
  <c r="M37" i="53"/>
  <c r="M36" i="53"/>
  <c r="M48" i="53"/>
  <c r="P2566" i="53"/>
  <c r="M17" i="53"/>
  <c r="M10" i="53"/>
  <c r="M6" i="53"/>
  <c r="N2566" i="53"/>
  <c r="M33" i="53"/>
  <c r="M21" i="53"/>
  <c r="M20" i="53"/>
  <c r="Q2566" i="53"/>
  <c r="O2566" i="53"/>
  <c r="R2566" i="53"/>
  <c r="M25" i="53"/>
  <c r="M35" i="53"/>
  <c r="M26" i="53"/>
  <c r="M40" i="53"/>
  <c r="M30" i="53"/>
  <c r="M7" i="53"/>
  <c r="M45" i="53"/>
  <c r="M28" i="53"/>
  <c r="M14" i="53"/>
  <c r="M34" i="53"/>
  <c r="M18" i="53"/>
  <c r="M23" i="53"/>
  <c r="M38" i="53"/>
  <c r="M31" i="53"/>
  <c r="M44" i="53"/>
  <c r="M9" i="53"/>
  <c r="M16" i="53"/>
  <c r="M41" i="53"/>
  <c r="M22" i="53"/>
  <c r="M46" i="53"/>
  <c r="M19" i="53"/>
  <c r="M29" i="53"/>
  <c r="M11" i="53"/>
  <c r="M42" i="53"/>
  <c r="M24" i="53"/>
  <c r="M32" i="53"/>
  <c r="M8" i="53"/>
  <c r="M47" i="53"/>
  <c r="M12" i="53"/>
  <c r="M43" i="53"/>
  <c r="M39" i="53"/>
  <c r="M15" i="53"/>
  <c r="M2592" i="53"/>
  <c r="M2593" i="53" s="1"/>
  <c r="F82" i="73"/>
  <c r="M2525" i="53" s="1"/>
  <c r="M2526" i="53" s="1"/>
  <c r="F81" i="73"/>
  <c r="M2486" i="53" s="1"/>
  <c r="M2487" i="53" s="1"/>
  <c r="F80" i="73"/>
  <c r="M2450" i="53" s="1"/>
  <c r="M2451" i="53" s="1"/>
  <c r="F79" i="73"/>
  <c r="M2413" i="53" s="1"/>
  <c r="M2414" i="53" s="1"/>
  <c r="F78" i="73"/>
  <c r="M2372" i="53" s="1"/>
  <c r="M2373" i="53" s="1"/>
  <c r="F77" i="73"/>
  <c r="M2336" i="53" s="1"/>
  <c r="M2337" i="53" s="1"/>
  <c r="F76" i="73"/>
  <c r="M2309" i="53" s="1"/>
  <c r="M2310" i="53" s="1"/>
  <c r="F75" i="73"/>
  <c r="M2293" i="53" s="1"/>
  <c r="M2294" i="53" s="1"/>
  <c r="F74" i="73"/>
  <c r="M2267" i="53" s="1"/>
  <c r="M2268" i="53" s="1"/>
  <c r="F73" i="73"/>
  <c r="M2250" i="53" s="1"/>
  <c r="M2251" i="53" s="1"/>
  <c r="F72" i="73"/>
  <c r="M2223" i="53" s="1"/>
  <c r="M2224" i="53" s="1"/>
  <c r="F71" i="73"/>
  <c r="M2196" i="53" s="1"/>
  <c r="M2197" i="53" s="1"/>
  <c r="F70" i="73"/>
  <c r="M2170" i="53" s="1"/>
  <c r="M2171" i="53" s="1"/>
  <c r="F69" i="73"/>
  <c r="M2144" i="53" s="1"/>
  <c r="M2145" i="53" s="1"/>
  <c r="F68" i="73"/>
  <c r="M2118" i="53" s="1"/>
  <c r="M2119" i="53" s="1"/>
  <c r="F67" i="73"/>
  <c r="M2094" i="53" s="1"/>
  <c r="M2095" i="53" s="1"/>
  <c r="F66" i="73"/>
  <c r="M2058" i="53" s="1"/>
  <c r="M2059" i="53" s="1"/>
  <c r="F65" i="73"/>
  <c r="M2021" i="53" s="1"/>
  <c r="M2022" i="53" s="1"/>
  <c r="F64" i="73"/>
  <c r="M1985" i="53" s="1"/>
  <c r="M1986" i="53" s="1"/>
  <c r="F63" i="73"/>
  <c r="M1941" i="53" s="1"/>
  <c r="M1942" i="53" s="1"/>
  <c r="F62" i="73"/>
  <c r="M1905" i="53" s="1"/>
  <c r="M1906" i="53" s="1"/>
  <c r="F61" i="73"/>
  <c r="M1868" i="53" s="1"/>
  <c r="M1869" i="53" s="1"/>
  <c r="F60" i="73"/>
  <c r="M1832" i="53" s="1"/>
  <c r="M1833" i="53" s="1"/>
  <c r="F59" i="73"/>
  <c r="M1788" i="53" s="1"/>
  <c r="M1789" i="53" s="1"/>
  <c r="F58" i="73"/>
  <c r="M1752" i="53" s="1"/>
  <c r="M1753" i="53" s="1"/>
  <c r="F57" i="73"/>
  <c r="M1715" i="53" s="1"/>
  <c r="M1716" i="53" s="1"/>
  <c r="F56" i="73"/>
  <c r="M1679" i="53" s="1"/>
  <c r="M1680" i="53" s="1"/>
  <c r="F55" i="73"/>
  <c r="M1635" i="53" s="1"/>
  <c r="M1636" i="53" s="1"/>
  <c r="F54" i="73"/>
  <c r="M1609" i="53" s="1"/>
  <c r="M1610" i="53" s="1"/>
  <c r="F53" i="73"/>
  <c r="M1584" i="53" s="1"/>
  <c r="M1585" i="53" s="1"/>
  <c r="F52" i="73"/>
  <c r="M1559" i="53" s="1"/>
  <c r="M1560" i="53" s="1"/>
  <c r="F51" i="73"/>
  <c r="M1515" i="53" s="1"/>
  <c r="M1516" i="53" s="1"/>
  <c r="F50" i="73"/>
  <c r="M1488" i="53" s="1"/>
  <c r="F49" i="73"/>
  <c r="M1463" i="53" s="1"/>
  <c r="F48" i="73"/>
  <c r="M1438" i="53" s="1"/>
  <c r="F47" i="73"/>
  <c r="M1394" i="53" s="1"/>
  <c r="M1395" i="53" s="1"/>
  <c r="F46" i="73"/>
  <c r="M1368" i="53" s="1"/>
  <c r="F45" i="73"/>
  <c r="M1339" i="53" s="1"/>
  <c r="F44" i="73"/>
  <c r="M1314" i="53" s="1"/>
  <c r="F43" i="73"/>
  <c r="M1270" i="53" s="1"/>
  <c r="F42" i="73"/>
  <c r="M1232" i="53" s="1"/>
  <c r="F41" i="73"/>
  <c r="M1196" i="53" s="1"/>
  <c r="F40" i="73"/>
  <c r="M1159" i="53" s="1"/>
  <c r="F39" i="73"/>
  <c r="M1122" i="53" s="1"/>
  <c r="F38" i="73"/>
  <c r="M1086" i="53" s="1"/>
  <c r="F37" i="73"/>
  <c r="M1050" i="53" s="1"/>
  <c r="F36" i="73"/>
  <c r="M1013" i="53" s="1"/>
  <c r="F35" i="73"/>
  <c r="M976" i="53" s="1"/>
  <c r="F34" i="73"/>
  <c r="M940" i="53" s="1"/>
  <c r="F33" i="73"/>
  <c r="M902" i="53" s="1"/>
  <c r="F32" i="73"/>
  <c r="M865" i="53" s="1"/>
  <c r="F31" i="73"/>
  <c r="M830" i="53" s="1"/>
  <c r="F30" i="73"/>
  <c r="M793" i="53" s="1"/>
  <c r="F29" i="73"/>
  <c r="M750" i="53" s="1"/>
  <c r="F28" i="73"/>
  <c r="M714" i="53" s="1"/>
  <c r="F27" i="73"/>
  <c r="M678" i="53" s="1"/>
  <c r="F26" i="73"/>
  <c r="M641" i="53" s="1"/>
  <c r="F25" i="73"/>
  <c r="M605" i="53" s="1"/>
  <c r="F24" i="73"/>
  <c r="M561" i="53" s="1"/>
  <c r="F23" i="73"/>
  <c r="M525" i="53" s="1"/>
  <c r="F22" i="73"/>
  <c r="M490" i="53" s="1"/>
  <c r="F21" i="73"/>
  <c r="M453" i="53" s="1"/>
  <c r="F20" i="73"/>
  <c r="M425" i="53" s="1"/>
  <c r="F19" i="73"/>
  <c r="M381" i="53" s="1"/>
  <c r="F18" i="73"/>
  <c r="M345" i="53" s="1"/>
  <c r="F17" i="73"/>
  <c r="M309" i="53" s="1"/>
  <c r="F16" i="73"/>
  <c r="M272" i="53" s="1"/>
  <c r="F15" i="73"/>
  <c r="M236" i="53" s="1"/>
  <c r="F14" i="73"/>
  <c r="M200" i="53" s="1"/>
  <c r="M164" i="53"/>
  <c r="M92" i="53"/>
  <c r="M49" i="53"/>
  <c r="K2592" i="53"/>
  <c r="K2593" i="53" s="1"/>
  <c r="J2593" i="53" s="1"/>
  <c r="G82" i="73"/>
  <c r="K2525" i="53" s="1"/>
  <c r="K2526" i="53" s="1"/>
  <c r="J2526" i="53" s="1"/>
  <c r="G81" i="73"/>
  <c r="K2486" i="53" s="1"/>
  <c r="K2487" i="53" s="1"/>
  <c r="J2487" i="53" s="1"/>
  <c r="G80" i="73"/>
  <c r="K2450" i="53" s="1"/>
  <c r="K2451" i="53" s="1"/>
  <c r="J2451" i="53" s="1"/>
  <c r="G79" i="73"/>
  <c r="K2413" i="53" s="1"/>
  <c r="K2414" i="53" s="1"/>
  <c r="J2414" i="53" s="1"/>
  <c r="G78" i="73"/>
  <c r="K2372" i="53" s="1"/>
  <c r="K2373" i="53" s="1"/>
  <c r="J2373" i="53" s="1"/>
  <c r="G77" i="73"/>
  <c r="K2336" i="53" s="1"/>
  <c r="K2337" i="53" s="1"/>
  <c r="J2337" i="53" s="1"/>
  <c r="G76" i="73"/>
  <c r="K2309" i="53" s="1"/>
  <c r="K2310" i="53" s="1"/>
  <c r="J2310" i="53" s="1"/>
  <c r="G75" i="73"/>
  <c r="K2293" i="53" s="1"/>
  <c r="K2294" i="53" s="1"/>
  <c r="J2294" i="53" s="1"/>
  <c r="G74" i="73"/>
  <c r="K2267" i="53" s="1"/>
  <c r="K2268" i="53" s="1"/>
  <c r="J2268" i="53" s="1"/>
  <c r="G73" i="73"/>
  <c r="K2250" i="53" s="1"/>
  <c r="K2251" i="53" s="1"/>
  <c r="J2251" i="53" s="1"/>
  <c r="G72" i="73"/>
  <c r="K2223" i="53" s="1"/>
  <c r="K2224" i="53" s="1"/>
  <c r="J2224" i="53" s="1"/>
  <c r="G71" i="73"/>
  <c r="K2196" i="53" s="1"/>
  <c r="K2197" i="53" s="1"/>
  <c r="J2197" i="53" s="1"/>
  <c r="G70" i="73"/>
  <c r="K2170" i="53" s="1"/>
  <c r="K2171" i="53" s="1"/>
  <c r="J2171" i="53" s="1"/>
  <c r="G69" i="73"/>
  <c r="K2144" i="53" s="1"/>
  <c r="K2145" i="53" s="1"/>
  <c r="J2145" i="53" s="1"/>
  <c r="G68" i="73"/>
  <c r="K2118" i="53" s="1"/>
  <c r="K2119" i="53" s="1"/>
  <c r="J2119" i="53" s="1"/>
  <c r="G67" i="73"/>
  <c r="K2094" i="53" s="1"/>
  <c r="K2095" i="53" s="1"/>
  <c r="J2095" i="53" s="1"/>
  <c r="G66" i="73"/>
  <c r="K2058" i="53" s="1"/>
  <c r="K2059" i="53" s="1"/>
  <c r="J2059" i="53" s="1"/>
  <c r="G65" i="73"/>
  <c r="K2021" i="53" s="1"/>
  <c r="K2022" i="53" s="1"/>
  <c r="J2022" i="53" s="1"/>
  <c r="G64" i="73"/>
  <c r="K1985" i="53" s="1"/>
  <c r="K1986" i="53" s="1"/>
  <c r="J1986" i="53" s="1"/>
  <c r="G63" i="73"/>
  <c r="K1941" i="53" s="1"/>
  <c r="K1942" i="53" s="1"/>
  <c r="J1942" i="53" s="1"/>
  <c r="G62" i="73"/>
  <c r="K1905" i="53" s="1"/>
  <c r="K1906" i="53" s="1"/>
  <c r="J1906" i="53" s="1"/>
  <c r="G61" i="73"/>
  <c r="K1868" i="53" s="1"/>
  <c r="K1869" i="53" s="1"/>
  <c r="J1869" i="53" s="1"/>
  <c r="G60" i="73"/>
  <c r="K1832" i="53" s="1"/>
  <c r="K1833" i="53" s="1"/>
  <c r="J1833" i="53" s="1"/>
  <c r="G59" i="73"/>
  <c r="K1788" i="53" s="1"/>
  <c r="K1789" i="53" s="1"/>
  <c r="J1789" i="53" s="1"/>
  <c r="G58" i="73"/>
  <c r="K1752" i="53" s="1"/>
  <c r="K1753" i="53" s="1"/>
  <c r="J1753" i="53" s="1"/>
  <c r="G57" i="73"/>
  <c r="K1715" i="53" s="1"/>
  <c r="K1716" i="53" s="1"/>
  <c r="J1716" i="53" s="1"/>
  <c r="G56" i="73"/>
  <c r="K1679" i="53" s="1"/>
  <c r="K1680" i="53" s="1"/>
  <c r="J1680" i="53" s="1"/>
  <c r="G55" i="73"/>
  <c r="K1635" i="53" s="1"/>
  <c r="K1636" i="53" s="1"/>
  <c r="J1636" i="53" s="1"/>
  <c r="G54" i="73"/>
  <c r="K1609" i="53" s="1"/>
  <c r="K1610" i="53" s="1"/>
  <c r="J1610" i="53" s="1"/>
  <c r="G53" i="73"/>
  <c r="K1584" i="53" s="1"/>
  <c r="K1585" i="53" s="1"/>
  <c r="J1585" i="53" s="1"/>
  <c r="G52" i="73"/>
  <c r="K1559" i="53" s="1"/>
  <c r="K1560" i="53" s="1"/>
  <c r="J1560" i="53" s="1"/>
  <c r="G51" i="73"/>
  <c r="K1515" i="53" s="1"/>
  <c r="K1516" i="53" s="1"/>
  <c r="J1516" i="53" s="1"/>
  <c r="G50" i="73"/>
  <c r="K1488" i="53" s="1"/>
  <c r="G49" i="73"/>
  <c r="K1463" i="53" s="1"/>
  <c r="G48" i="73"/>
  <c r="K1438" i="53" s="1"/>
  <c r="G47" i="73"/>
  <c r="K1394" i="53" s="1"/>
  <c r="K1395" i="53" s="1"/>
  <c r="J1395" i="53" s="1"/>
  <c r="G46" i="73"/>
  <c r="K1368" i="53" s="1"/>
  <c r="G45" i="73"/>
  <c r="K1339" i="53" s="1"/>
  <c r="G44" i="73"/>
  <c r="K1314" i="53" s="1"/>
  <c r="G43" i="73"/>
  <c r="K1270" i="53" s="1"/>
  <c r="G42" i="73"/>
  <c r="K1232" i="53" s="1"/>
  <c r="G41" i="73"/>
  <c r="K1196" i="53" s="1"/>
  <c r="G40" i="73"/>
  <c r="K1159" i="53" s="1"/>
  <c r="G39" i="73"/>
  <c r="K1122" i="53" s="1"/>
  <c r="G38" i="73"/>
  <c r="K1086" i="53" s="1"/>
  <c r="G37" i="73"/>
  <c r="K1050" i="53" s="1"/>
  <c r="G36" i="73"/>
  <c r="K1013" i="53" s="1"/>
  <c r="G35" i="73"/>
  <c r="K976" i="53" s="1"/>
  <c r="G34" i="73"/>
  <c r="K940" i="53" s="1"/>
  <c r="G33" i="73"/>
  <c r="K902" i="53" s="1"/>
  <c r="G32" i="73"/>
  <c r="K865" i="53" s="1"/>
  <c r="G31" i="73"/>
  <c r="K830" i="53" s="1"/>
  <c r="G30" i="73"/>
  <c r="K793" i="53" s="1"/>
  <c r="G29" i="73"/>
  <c r="K750" i="53" s="1"/>
  <c r="G28" i="73"/>
  <c r="K714" i="53" s="1"/>
  <c r="G27" i="73"/>
  <c r="K678" i="53" s="1"/>
  <c r="G26" i="73"/>
  <c r="K641" i="53" s="1"/>
  <c r="G25" i="73"/>
  <c r="K605" i="53" s="1"/>
  <c r="G24" i="73"/>
  <c r="K561" i="53" s="1"/>
  <c r="G23" i="73"/>
  <c r="K525" i="53" s="1"/>
  <c r="G22" i="73"/>
  <c r="K490" i="53" s="1"/>
  <c r="G21" i="73"/>
  <c r="K453" i="53" s="1"/>
  <c r="G20" i="73"/>
  <c r="K425" i="53" s="1"/>
  <c r="G19" i="73"/>
  <c r="K381" i="53" s="1"/>
  <c r="G18" i="73"/>
  <c r="K345" i="53" s="1"/>
  <c r="G17" i="73"/>
  <c r="K309" i="53" s="1"/>
  <c r="G16" i="73"/>
  <c r="K272" i="53" s="1"/>
  <c r="G15" i="73"/>
  <c r="K236" i="53" s="1"/>
  <c r="G14" i="73"/>
  <c r="K200" i="53" s="1"/>
  <c r="K164" i="53"/>
  <c r="K129" i="53"/>
  <c r="K92" i="53"/>
  <c r="K49" i="53"/>
  <c r="K5" i="53"/>
  <c r="R420" i="74"/>
  <c r="P914" i="74"/>
  <c r="T896" i="74"/>
  <c r="P859" i="74"/>
  <c r="S847" i="74"/>
  <c r="P833" i="74"/>
  <c r="O906" i="74"/>
  <c r="O891" i="74"/>
  <c r="S807" i="74"/>
  <c r="R782" i="74"/>
  <c r="S747" i="74"/>
  <c r="O712" i="74"/>
  <c r="O686" i="74"/>
  <c r="O632" i="74"/>
  <c r="S618" i="74"/>
  <c r="T591" i="74"/>
  <c r="O506" i="74"/>
  <c r="R490" i="74"/>
  <c r="Q490" i="74"/>
  <c r="R893" i="74"/>
  <c r="O893" i="74"/>
  <c r="P879" i="74"/>
  <c r="O818" i="74"/>
  <c r="R799" i="74"/>
  <c r="T765" i="74"/>
  <c r="Q765" i="74"/>
  <c r="S749" i="74"/>
  <c r="O720" i="74"/>
  <c r="S659" i="74"/>
  <c r="P566" i="74"/>
  <c r="P550" i="74"/>
  <c r="R532" i="74"/>
  <c r="Q532" i="74"/>
  <c r="T454" i="74"/>
  <c r="Q438" i="74"/>
  <c r="O917" i="74"/>
  <c r="P823" i="74"/>
  <c r="O688" i="74"/>
  <c r="P605" i="74"/>
  <c r="P466" i="74"/>
  <c r="T434" i="74"/>
  <c r="S396" i="74"/>
  <c r="S380" i="74"/>
  <c r="R380" i="74"/>
  <c r="S364" i="74"/>
  <c r="O332" i="74"/>
  <c r="R332" i="74"/>
  <c r="Q300" i="74"/>
  <c r="P284" i="74"/>
  <c r="P188" i="74"/>
  <c r="P168" i="74"/>
  <c r="O908" i="74"/>
  <c r="P595" i="74"/>
  <c r="O595" i="74"/>
  <c r="P416" i="74"/>
  <c r="Q304" i="74"/>
  <c r="S210" i="74"/>
  <c r="Q23" i="74"/>
  <c r="Q810" i="74"/>
  <c r="S617" i="74"/>
  <c r="Q424" i="74"/>
  <c r="P240" i="74"/>
  <c r="T145" i="74"/>
  <c r="T19" i="74"/>
  <c r="T904" i="74"/>
  <c r="S785" i="74"/>
  <c r="O753" i="74"/>
  <c r="S614" i="74"/>
  <c r="R410" i="74"/>
  <c r="P394" i="74"/>
  <c r="P362" i="74"/>
  <c r="S346" i="74"/>
  <c r="Q314" i="74"/>
  <c r="S298" i="74"/>
  <c r="P282" i="74"/>
  <c r="T256" i="74"/>
  <c r="P228" i="74"/>
  <c r="T190" i="74"/>
  <c r="T147" i="74"/>
  <c r="Q133" i="74"/>
  <c r="Q85" i="74"/>
  <c r="P53" i="74"/>
  <c r="R37" i="74"/>
  <c r="T927" i="74"/>
  <c r="S821" i="74"/>
  <c r="O514" i="74"/>
  <c r="P514" i="74"/>
  <c r="S388" i="74"/>
  <c r="T310" i="74"/>
  <c r="P250" i="74"/>
  <c r="P71" i="74"/>
  <c r="S677" i="74"/>
  <c r="T526" i="74"/>
  <c r="P929" i="74"/>
  <c r="O888" i="74"/>
  <c r="P855" i="74"/>
  <c r="Q798" i="74"/>
  <c r="S763" i="74"/>
  <c r="Q710" i="74"/>
  <c r="S662" i="74"/>
  <c r="O589" i="74"/>
  <c r="Q589" i="74"/>
  <c r="O522" i="74"/>
  <c r="P915" i="74"/>
  <c r="T892" i="74"/>
  <c r="Q815" i="74"/>
  <c r="T815" i="74"/>
  <c r="Q725" i="74"/>
  <c r="T698" i="74"/>
  <c r="T636" i="74"/>
  <c r="S609" i="74"/>
  <c r="T585" i="74"/>
  <c r="R548" i="74"/>
  <c r="P486" i="74"/>
  <c r="R468" i="74"/>
  <c r="T452" i="74"/>
  <c r="T436" i="74"/>
  <c r="O907" i="74"/>
  <c r="P857" i="74"/>
  <c r="O819" i="74"/>
  <c r="S791" i="74"/>
  <c r="S680" i="74"/>
  <c r="Q562" i="74"/>
  <c r="R530" i="74"/>
  <c r="P408" i="74"/>
  <c r="Q376" i="74"/>
  <c r="T360" i="74"/>
  <c r="P328" i="74"/>
  <c r="T296" i="74"/>
  <c r="Q280" i="74"/>
  <c r="P232" i="74"/>
  <c r="T166" i="74"/>
  <c r="R898" i="74"/>
  <c r="T898" i="74"/>
  <c r="T406" i="74"/>
  <c r="Q372" i="74"/>
  <c r="O198" i="74"/>
  <c r="P198" i="74"/>
  <c r="T39" i="74"/>
  <c r="T905" i="74"/>
  <c r="Q806" i="74"/>
  <c r="Q603" i="74"/>
  <c r="O572" i="74"/>
  <c r="P418" i="74"/>
  <c r="T386" i="74"/>
  <c r="Q306" i="74"/>
  <c r="S176" i="74"/>
  <c r="T93" i="74"/>
  <c r="R5" i="74"/>
  <c r="R889" i="74"/>
  <c r="P734" i="74"/>
  <c r="Q693" i="74"/>
  <c r="P556" i="74"/>
  <c r="T556" i="74"/>
  <c r="T524" i="74"/>
  <c r="P492" i="74"/>
  <c r="R492" i="74"/>
  <c r="Q428" i="74"/>
  <c r="R428" i="74"/>
  <c r="T407" i="74"/>
  <c r="T359" i="74"/>
  <c r="S279" i="74"/>
  <c r="O279" i="74"/>
  <c r="Q251" i="74"/>
  <c r="T170" i="74"/>
  <c r="T94" i="74"/>
  <c r="T30" i="74"/>
  <c r="P803" i="74"/>
  <c r="R728" i="74"/>
  <c r="S627" i="74"/>
  <c r="P482" i="74"/>
  <c r="P326" i="74"/>
  <c r="T186" i="74"/>
  <c r="Q119" i="74"/>
  <c r="T817" i="74"/>
  <c r="Q695" i="74"/>
  <c r="P520" i="74"/>
  <c r="Q456" i="74"/>
  <c r="R260" i="74"/>
  <c r="S224" i="74"/>
  <c r="O158" i="74"/>
  <c r="R158" i="74"/>
  <c r="T99" i="74"/>
  <c r="O87" i="74"/>
  <c r="T671" i="74"/>
  <c r="P252" i="74"/>
  <c r="T299" i="74"/>
  <c r="O92" i="74"/>
  <c r="T715" i="74"/>
  <c r="T200" i="74"/>
  <c r="Q443" i="74"/>
  <c r="S308" i="74"/>
  <c r="R62" i="74"/>
  <c r="T553" i="74"/>
  <c r="P381" i="74"/>
  <c r="P820" i="74"/>
  <c r="R806" i="74"/>
  <c r="R119" i="74"/>
  <c r="S223" i="74"/>
  <c r="O73" i="74"/>
  <c r="S311" i="74"/>
  <c r="P41" i="74"/>
  <c r="R53" i="74"/>
  <c r="P403" i="74"/>
  <c r="O451" i="74"/>
  <c r="P49" i="74"/>
  <c r="R128" i="74"/>
  <c r="P663" i="74"/>
  <c r="Q384" i="74"/>
  <c r="T27" i="74"/>
  <c r="P763" i="74"/>
  <c r="P339" i="74"/>
  <c r="R515" i="74"/>
  <c r="P268" i="74"/>
  <c r="Q96" i="74"/>
  <c r="S496" i="74"/>
  <c r="R282" i="74"/>
  <c r="R432" i="74"/>
  <c r="Q110" i="74"/>
  <c r="T351" i="74"/>
  <c r="Q483" i="74"/>
  <c r="O204" i="74"/>
  <c r="S124" i="74"/>
  <c r="P14" i="74"/>
  <c r="T230" i="74"/>
  <c r="O919" i="74"/>
  <c r="Q909" i="74"/>
  <c r="Q883" i="74"/>
  <c r="P863" i="74"/>
  <c r="O841" i="74"/>
  <c r="O925" i="74"/>
  <c r="T900" i="74"/>
  <c r="O811" i="74"/>
  <c r="R774" i="74"/>
  <c r="R740" i="74"/>
  <c r="R716" i="74"/>
  <c r="P694" i="74"/>
  <c r="S674" i="74"/>
  <c r="O638" i="74"/>
  <c r="T626" i="74"/>
  <c r="T554" i="74"/>
  <c r="S554" i="74"/>
  <c r="Q538" i="74"/>
  <c r="Q902" i="74"/>
  <c r="O890" i="74"/>
  <c r="Q843" i="74"/>
  <c r="P809" i="74"/>
  <c r="S757" i="74"/>
  <c r="O738" i="74"/>
  <c r="P724" i="74"/>
  <c r="Q707" i="74"/>
  <c r="O647" i="74"/>
  <c r="S630" i="74"/>
  <c r="Q560" i="74"/>
  <c r="P484" i="74"/>
  <c r="T448" i="74"/>
  <c r="R851" i="74"/>
  <c r="P805" i="74"/>
  <c r="R778" i="74"/>
  <c r="O722" i="74"/>
  <c r="O581" i="74"/>
  <c r="P272" i="74"/>
  <c r="S218" i="74"/>
  <c r="Q143" i="74"/>
  <c r="R127" i="74"/>
  <c r="P95" i="74"/>
  <c r="T79" i="74"/>
  <c r="P47" i="74"/>
  <c r="T31" i="74"/>
  <c r="T15" i="74"/>
  <c r="O404" i="74"/>
  <c r="Q294" i="74"/>
  <c r="R276" i="74"/>
  <c r="T194" i="74"/>
  <c r="R780" i="74"/>
  <c r="T706" i="74"/>
  <c r="O476" i="74"/>
  <c r="P131" i="74"/>
  <c r="O33" i="74"/>
  <c r="O923" i="74"/>
  <c r="S887" i="74"/>
  <c r="P801" i="74"/>
  <c r="T769" i="74"/>
  <c r="P730" i="74"/>
  <c r="S625" i="74"/>
  <c r="T446" i="74"/>
  <c r="T381" i="74"/>
  <c r="O365" i="74"/>
  <c r="S263" i="74"/>
  <c r="P248" i="74"/>
  <c r="Q184" i="74"/>
  <c r="Q139" i="74"/>
  <c r="T91" i="74"/>
  <c r="Q59" i="74"/>
  <c r="Q27" i="74"/>
  <c r="R754" i="74"/>
  <c r="Q450" i="74"/>
  <c r="T324" i="74"/>
  <c r="R244" i="74"/>
  <c r="P692" i="74"/>
  <c r="T692" i="74"/>
  <c r="Q508" i="74"/>
  <c r="S508" i="74"/>
  <c r="S202" i="74"/>
  <c r="Q115" i="74"/>
  <c r="P97" i="74"/>
  <c r="R97" i="74"/>
  <c r="R17" i="74"/>
  <c r="T110" i="74"/>
  <c r="Q548" i="74"/>
  <c r="Q331" i="74"/>
  <c r="S538" i="74"/>
  <c r="T249" i="74"/>
  <c r="Q563" i="74"/>
  <c r="S737" i="74"/>
  <c r="O899" i="74"/>
  <c r="R825" i="74"/>
  <c r="O910" i="74"/>
  <c r="P865" i="74"/>
  <c r="T787" i="74"/>
  <c r="T755" i="74"/>
  <c r="Q713" i="74"/>
  <c r="T690" i="74"/>
  <c r="O654" i="74"/>
  <c r="S583" i="74"/>
  <c r="Q458" i="74"/>
  <c r="Q897" i="74"/>
  <c r="P897" i="74"/>
  <c r="O789" i="74"/>
  <c r="T773" i="74"/>
  <c r="O704" i="74"/>
  <c r="S644" i="74"/>
  <c r="Q518" i="74"/>
  <c r="S500" i="74"/>
  <c r="Q500" i="74"/>
  <c r="O775" i="74"/>
  <c r="P708" i="74"/>
  <c r="O664" i="74"/>
  <c r="T398" i="74"/>
  <c r="P382" i="74"/>
  <c r="P366" i="74"/>
  <c r="T334" i="74"/>
  <c r="Q302" i="74"/>
  <c r="T286" i="74"/>
  <c r="P242" i="74"/>
  <c r="Q212" i="74"/>
  <c r="R873" i="74"/>
  <c r="S420" i="74"/>
  <c r="P390" i="74"/>
  <c r="Q356" i="74"/>
  <c r="T861" i="74"/>
  <c r="P587" i="74"/>
  <c r="Q540" i="74"/>
  <c r="R540" i="74"/>
  <c r="R402" i="74"/>
  <c r="T354" i="74"/>
  <c r="R196" i="74"/>
  <c r="Q196" i="74"/>
  <c r="Q125" i="74"/>
  <c r="Q83" i="74"/>
  <c r="T61" i="74"/>
  <c r="Q920" i="74"/>
  <c r="R881" i="74"/>
  <c r="S681" i="74"/>
  <c r="T620" i="74"/>
  <c r="T504" i="74"/>
  <c r="Q472" i="74"/>
  <c r="S363" i="74"/>
  <c r="Q262" i="74"/>
  <c r="Q229" i="74"/>
  <c r="S165" i="74"/>
  <c r="T150" i="74"/>
  <c r="O121" i="74"/>
  <c r="R121" i="74"/>
  <c r="P105" i="74"/>
  <c r="R89" i="74"/>
  <c r="O57" i="74"/>
  <c r="T25" i="74"/>
  <c r="R9" i="74"/>
  <c r="T751" i="74"/>
  <c r="O684" i="74"/>
  <c r="Q546" i="74"/>
  <c r="T320" i="74"/>
  <c r="P236" i="74"/>
  <c r="O236" i="74"/>
  <c r="T793" i="74"/>
  <c r="T646" i="74"/>
  <c r="T488" i="74"/>
  <c r="P216" i="74"/>
  <c r="O81" i="74"/>
  <c r="T45" i="74"/>
  <c r="Q702" i="74"/>
  <c r="S721" i="74"/>
  <c r="P123" i="74"/>
  <c r="O177" i="74"/>
  <c r="P571" i="74"/>
  <c r="O611" i="74"/>
  <c r="T883" i="74"/>
  <c r="Q755" i="74"/>
  <c r="Q336" i="74"/>
  <c r="T283" i="74"/>
  <c r="S314" i="74"/>
  <c r="P818" i="74"/>
  <c r="T259" i="74"/>
  <c r="Q689" i="74"/>
  <c r="Q350" i="74"/>
  <c r="P487" i="74"/>
  <c r="P33" i="74"/>
  <c r="R413" i="74"/>
  <c r="S301" i="74"/>
  <c r="Q363" i="74"/>
  <c r="Q82" i="74"/>
  <c r="Q756" i="74"/>
  <c r="Q412" i="74"/>
  <c r="S280" i="74"/>
  <c r="O452" i="74"/>
  <c r="R871" i="74"/>
  <c r="R234" i="74"/>
  <c r="O147" i="74"/>
  <c r="O569" i="74"/>
  <c r="R862" i="74"/>
  <c r="S17" i="74"/>
  <c r="R157" i="74"/>
  <c r="S292" i="74"/>
  <c r="Q871" i="74"/>
  <c r="O553" i="74"/>
  <c r="O438" i="74"/>
  <c r="P370" i="74"/>
  <c r="Q338" i="74"/>
  <c r="O246" i="74"/>
  <c r="S160" i="74"/>
  <c r="O129" i="74"/>
  <c r="P109" i="74"/>
  <c r="Q67" i="74"/>
  <c r="P79" i="74"/>
  <c r="S77" i="74"/>
  <c r="P582" i="74"/>
  <c r="S528" i="74"/>
  <c r="O213" i="74"/>
  <c r="O816" i="74"/>
  <c r="T505" i="74"/>
  <c r="O133" i="74"/>
  <c r="T173" i="74"/>
  <c r="Q880" i="74"/>
  <c r="R419" i="74"/>
  <c r="O470" i="74"/>
  <c r="T116" i="74"/>
  <c r="T886" i="74"/>
  <c r="R355" i="74"/>
  <c r="Q203" i="74"/>
  <c r="Q191" i="74"/>
  <c r="Q625" i="74"/>
  <c r="Q824" i="74"/>
  <c r="T441" i="74"/>
  <c r="Q234" i="74"/>
  <c r="O914" i="74"/>
  <c r="Q914" i="74"/>
  <c r="P877" i="74"/>
  <c r="R859" i="74"/>
  <c r="Q833" i="74"/>
  <c r="Q926" i="74"/>
  <c r="Q906" i="74"/>
  <c r="Q891" i="74"/>
  <c r="Q807" i="74"/>
  <c r="S782" i="74"/>
  <c r="T747" i="74"/>
  <c r="R712" i="74"/>
  <c r="S686" i="74"/>
  <c r="S632" i="74"/>
  <c r="T618" i="74"/>
  <c r="Q506" i="74"/>
  <c r="S506" i="74"/>
  <c r="P490" i="74"/>
  <c r="R474" i="74"/>
  <c r="Q893" i="74"/>
  <c r="P893" i="74"/>
  <c r="T835" i="74"/>
  <c r="S818" i="74"/>
  <c r="Q799" i="74"/>
  <c r="S765" i="74"/>
  <c r="R765" i="74"/>
  <c r="R749" i="74"/>
  <c r="R720" i="74"/>
  <c r="O612" i="74"/>
  <c r="Q566" i="74"/>
  <c r="Q550" i="74"/>
  <c r="T532" i="74"/>
  <c r="P496" i="74"/>
  <c r="Q454" i="74"/>
  <c r="P438" i="74"/>
  <c r="R917" i="74"/>
  <c r="R794" i="74"/>
  <c r="O656" i="74"/>
  <c r="O605" i="74"/>
  <c r="R466" i="74"/>
  <c r="P434" i="74"/>
  <c r="R396" i="74"/>
  <c r="T380" i="74"/>
  <c r="Q380" i="74"/>
  <c r="Q364" i="74"/>
  <c r="P332" i="74"/>
  <c r="O316" i="74"/>
  <c r="T300" i="74"/>
  <c r="T284" i="74"/>
  <c r="Q188" i="74"/>
  <c r="S168" i="74"/>
  <c r="T767" i="74"/>
  <c r="Q595" i="74"/>
  <c r="S595" i="74"/>
  <c r="T374" i="74"/>
  <c r="P304" i="74"/>
  <c r="T210" i="74"/>
  <c r="S918" i="74"/>
  <c r="T745" i="74"/>
  <c r="T577" i="74"/>
  <c r="T290" i="74"/>
  <c r="S240" i="74"/>
  <c r="P145" i="74"/>
  <c r="Q19" i="74"/>
  <c r="Q875" i="74"/>
  <c r="O785" i="74"/>
  <c r="Q711" i="74"/>
  <c r="O614" i="74"/>
  <c r="P410" i="74"/>
  <c r="T378" i="74"/>
  <c r="Q362" i="74"/>
  <c r="R346" i="74"/>
  <c r="P314" i="74"/>
  <c r="Q298" i="74"/>
  <c r="Q282" i="74"/>
  <c r="Q238" i="74"/>
  <c r="P211" i="74"/>
  <c r="O190" i="74"/>
  <c r="S147" i="74"/>
  <c r="T117" i="74"/>
  <c r="T69" i="74"/>
  <c r="T37" i="74"/>
  <c r="P21" i="74"/>
  <c r="P821" i="74"/>
  <c r="S676" i="74"/>
  <c r="Q514" i="74"/>
  <c r="R514" i="74"/>
  <c r="T358" i="74"/>
  <c r="Q310" i="74"/>
  <c r="Q103" i="74"/>
  <c r="O71" i="74"/>
  <c r="T628" i="74"/>
  <c r="R929" i="74"/>
  <c r="P913" i="74"/>
  <c r="T888" i="74"/>
  <c r="T855" i="74"/>
  <c r="S779" i="74"/>
  <c r="R742" i="74"/>
  <c r="Q697" i="74"/>
  <c r="O662" i="74"/>
  <c r="S589" i="74"/>
  <c r="T589" i="74"/>
  <c r="T522" i="74"/>
  <c r="O915" i="74"/>
  <c r="T853" i="74"/>
  <c r="P815" i="74"/>
  <c r="R815" i="74"/>
  <c r="S718" i="74"/>
  <c r="S698" i="74"/>
  <c r="O636" i="74"/>
  <c r="T609" i="74"/>
  <c r="P585" i="74"/>
  <c r="Q528" i="74"/>
  <c r="T486" i="74"/>
  <c r="P468" i="74"/>
  <c r="P436" i="74"/>
  <c r="O436" i="74"/>
  <c r="P907" i="74"/>
  <c r="O857" i="74"/>
  <c r="P819" i="74"/>
  <c r="O791" i="74"/>
  <c r="O680" i="74"/>
  <c r="P562" i="74"/>
  <c r="Q530" i="74"/>
  <c r="Q408" i="74"/>
  <c r="T376" i="74"/>
  <c r="T344" i="74"/>
  <c r="T328" i="74"/>
  <c r="P296" i="74"/>
  <c r="P280" i="74"/>
  <c r="T204" i="74"/>
  <c r="S154" i="74"/>
  <c r="Q898" i="74"/>
  <c r="O668" i="74"/>
  <c r="P372" i="74"/>
  <c r="R372" i="74"/>
  <c r="R198" i="74"/>
  <c r="T198" i="74"/>
  <c r="R39" i="74"/>
  <c r="O905" i="74"/>
  <c r="T736" i="74"/>
  <c r="P572" i="74"/>
  <c r="T572" i="74"/>
  <c r="R418" i="74"/>
  <c r="S386" i="74"/>
  <c r="P306" i="74"/>
  <c r="Q141" i="74"/>
  <c r="P93" i="74"/>
  <c r="O889" i="74"/>
  <c r="P889" i="74"/>
  <c r="R734" i="74"/>
  <c r="S665" i="74"/>
  <c r="O556" i="74"/>
  <c r="O524" i="74"/>
  <c r="S524" i="74"/>
  <c r="S492" i="74"/>
  <c r="Q460" i="74"/>
  <c r="T428" i="74"/>
  <c r="S428" i="74"/>
  <c r="P407" i="74"/>
  <c r="P343" i="74"/>
  <c r="P279" i="74"/>
  <c r="Q279" i="74"/>
  <c r="O251" i="74"/>
  <c r="S170" i="74"/>
  <c r="Q94" i="74"/>
  <c r="P30" i="74"/>
  <c r="O803" i="74"/>
  <c r="P728" i="74"/>
  <c r="T482" i="74"/>
  <c r="T384" i="74"/>
  <c r="Q326" i="74"/>
  <c r="S186" i="74"/>
  <c r="O817" i="74"/>
  <c r="O761" i="74"/>
  <c r="S661" i="74"/>
  <c r="T520" i="74"/>
  <c r="T456" i="74"/>
  <c r="P260" i="74"/>
  <c r="T224" i="74"/>
  <c r="S158" i="74"/>
  <c r="T158" i="74"/>
  <c r="T51" i="74"/>
  <c r="R91" i="74"/>
  <c r="T192" i="74"/>
  <c r="P161" i="74"/>
  <c r="Q682" i="74"/>
  <c r="Q309" i="74"/>
  <c r="O515" i="74"/>
  <c r="Q81" i="74"/>
  <c r="R64" i="74"/>
  <c r="T797" i="74"/>
  <c r="P190" i="74"/>
  <c r="S395" i="74"/>
  <c r="O509" i="74"/>
  <c r="Q249" i="74"/>
  <c r="S581" i="74"/>
  <c r="T719" i="74"/>
  <c r="P830" i="74"/>
  <c r="R172" i="74"/>
  <c r="P78" i="74"/>
  <c r="T208" i="74"/>
  <c r="O368" i="74"/>
  <c r="R131" i="74"/>
  <c r="R672" i="74"/>
  <c r="R477" i="74"/>
  <c r="R590" i="74"/>
  <c r="R827" i="74"/>
  <c r="R853" i="74"/>
  <c r="S877" i="74"/>
  <c r="P237" i="74"/>
  <c r="S13" i="74"/>
  <c r="Q794" i="74"/>
  <c r="O384" i="74"/>
  <c r="T537" i="74"/>
  <c r="T827" i="74"/>
  <c r="P679" i="74"/>
  <c r="R225" i="74"/>
  <c r="P329" i="74"/>
  <c r="S67" i="74"/>
  <c r="P746" i="74"/>
  <c r="S439" i="74"/>
  <c r="O550" i="74"/>
  <c r="R442" i="74"/>
  <c r="P779" i="74"/>
  <c r="Q919" i="74"/>
  <c r="R909" i="74"/>
  <c r="O883" i="74"/>
  <c r="T841" i="74"/>
  <c r="S841" i="74"/>
  <c r="P925" i="74"/>
  <c r="O900" i="74"/>
  <c r="P811" i="74"/>
  <c r="S774" i="74"/>
  <c r="P740" i="74"/>
  <c r="S716" i="74"/>
  <c r="O694" i="74"/>
  <c r="S658" i="74"/>
  <c r="S638" i="74"/>
  <c r="P607" i="74"/>
  <c r="P554" i="74"/>
  <c r="O554" i="74"/>
  <c r="P902" i="74"/>
  <c r="O902" i="74"/>
  <c r="P890" i="74"/>
  <c r="T843" i="74"/>
  <c r="S809" i="74"/>
  <c r="O757" i="74"/>
  <c r="S724" i="74"/>
  <c r="R724" i="74"/>
  <c r="S683" i="74"/>
  <c r="R647" i="74"/>
  <c r="R630" i="74"/>
  <c r="P560" i="74"/>
  <c r="Q464" i="74"/>
  <c r="Q448" i="74"/>
  <c r="O851" i="74"/>
  <c r="S805" i="74"/>
  <c r="T743" i="74"/>
  <c r="P722" i="74"/>
  <c r="P581" i="74"/>
  <c r="S230" i="74"/>
  <c r="P178" i="74"/>
  <c r="S143" i="74"/>
  <c r="Q127" i="74"/>
  <c r="S95" i="74"/>
  <c r="O79" i="74"/>
  <c r="R47" i="74"/>
  <c r="S31" i="74"/>
  <c r="T783" i="74"/>
  <c r="T404" i="74"/>
  <c r="T294" i="74"/>
  <c r="Q276" i="74"/>
  <c r="T87" i="74"/>
  <c r="S706" i="74"/>
  <c r="Q476" i="74"/>
  <c r="T476" i="74"/>
  <c r="S65" i="74"/>
  <c r="R33" i="74"/>
  <c r="S923" i="74"/>
  <c r="T887" i="74"/>
  <c r="O801" i="74"/>
  <c r="O769" i="74"/>
  <c r="S730" i="74"/>
  <c r="T542" i="74"/>
  <c r="S413" i="74"/>
  <c r="O381" i="74"/>
  <c r="Q349" i="74"/>
  <c r="O263" i="74"/>
  <c r="T217" i="74"/>
  <c r="T184" i="74"/>
  <c r="P107" i="74"/>
  <c r="T75" i="74"/>
  <c r="T59" i="74"/>
  <c r="Q11" i="74"/>
  <c r="Q691" i="74"/>
  <c r="T400" i="74"/>
  <c r="P258" i="74"/>
  <c r="P172" i="74"/>
  <c r="O692" i="74"/>
  <c r="S692" i="74"/>
  <c r="R508" i="74"/>
  <c r="O222" i="74"/>
  <c r="T202" i="74"/>
  <c r="P115" i="74"/>
  <c r="O97" i="74"/>
  <c r="T49" i="74"/>
  <c r="P17" i="74"/>
  <c r="Q916" i="74"/>
  <c r="P924" i="74"/>
  <c r="P452" i="74"/>
  <c r="T191" i="74"/>
  <c r="R475" i="74"/>
  <c r="S860" i="74"/>
  <c r="P916" i="74"/>
  <c r="R850" i="74"/>
  <c r="O825" i="74"/>
  <c r="T910" i="74"/>
  <c r="Q808" i="74"/>
  <c r="T771" i="74"/>
  <c r="S755" i="74"/>
  <c r="Q701" i="74"/>
  <c r="T670" i="74"/>
  <c r="S635" i="74"/>
  <c r="P583" i="74"/>
  <c r="T458" i="74"/>
  <c r="S897" i="74"/>
  <c r="R897" i="74"/>
  <c r="S789" i="74"/>
  <c r="Q731" i="74"/>
  <c r="R704" i="74"/>
  <c r="S621" i="74"/>
  <c r="T518" i="74"/>
  <c r="R500" i="74"/>
  <c r="Q425" i="74"/>
  <c r="Q733" i="74"/>
  <c r="O708" i="74"/>
  <c r="S664" i="74"/>
  <c r="P398" i="74"/>
  <c r="Q382" i="74"/>
  <c r="T350" i="74"/>
  <c r="Q318" i="74"/>
  <c r="T302" i="74"/>
  <c r="P264" i="74"/>
  <c r="S242" i="74"/>
  <c r="P212" i="74"/>
  <c r="T873" i="74"/>
  <c r="T420" i="74"/>
  <c r="Q390" i="74"/>
  <c r="R356" i="74"/>
  <c r="P861" i="74"/>
  <c r="Q587" i="74"/>
  <c r="P540" i="74"/>
  <c r="T540" i="74"/>
  <c r="P402" i="74"/>
  <c r="P354" i="74"/>
  <c r="S196" i="74"/>
  <c r="T152" i="74"/>
  <c r="P125" i="74"/>
  <c r="P83" i="74"/>
  <c r="T29" i="74"/>
  <c r="T920" i="74"/>
  <c r="P839" i="74"/>
  <c r="S649" i="74"/>
  <c r="T574" i="74"/>
  <c r="Q504" i="74"/>
  <c r="Q440" i="74"/>
  <c r="S299" i="74"/>
  <c r="P241" i="74"/>
  <c r="T214" i="74"/>
  <c r="Q165" i="74"/>
  <c r="T137" i="74"/>
  <c r="T121" i="74"/>
  <c r="Q121" i="74"/>
  <c r="S89" i="74"/>
  <c r="P73" i="74"/>
  <c r="Q57" i="74"/>
  <c r="S25" i="74"/>
  <c r="S837" i="74"/>
  <c r="S751" i="74"/>
  <c r="T684" i="74"/>
  <c r="R546" i="74"/>
  <c r="T268" i="74"/>
  <c r="R236" i="74"/>
  <c r="P200" i="74"/>
  <c r="Q709" i="74"/>
  <c r="S646" i="74"/>
  <c r="Q488" i="74"/>
  <c r="O113" i="74"/>
  <c r="R81" i="74"/>
  <c r="P45" i="74"/>
  <c r="Q784" i="74"/>
  <c r="T457" i="74"/>
  <c r="S126" i="74"/>
  <c r="Q749" i="74"/>
  <c r="T415" i="74"/>
  <c r="S862" i="74"/>
  <c r="P324" i="74"/>
  <c r="O157" i="74"/>
  <c r="T330" i="74"/>
  <c r="T865" i="74"/>
  <c r="O432" i="74"/>
  <c r="Q848" i="74"/>
  <c r="Q351" i="74"/>
  <c r="T483" i="74"/>
  <c r="T119" i="74"/>
  <c r="R114" i="74"/>
  <c r="S548" i="74"/>
  <c r="P65" i="74"/>
  <c r="P217" i="74"/>
  <c r="R650" i="74"/>
  <c r="P287" i="74"/>
  <c r="R547" i="74"/>
  <c r="P808" i="74"/>
  <c r="Q60" i="74"/>
  <c r="T180" i="74"/>
  <c r="Q333" i="74"/>
  <c r="T895" i="74"/>
  <c r="Q427" i="74"/>
  <c r="Q197" i="74"/>
  <c r="R608" i="74"/>
  <c r="R567" i="74"/>
  <c r="O675" i="74"/>
  <c r="O172" i="74"/>
  <c r="Q137" i="74"/>
  <c r="T395" i="74"/>
  <c r="Q555" i="74"/>
  <c r="Q370" i="74"/>
  <c r="T338" i="74"/>
  <c r="P246" i="74"/>
  <c r="T160" i="74"/>
  <c r="R129" i="74"/>
  <c r="Q109" i="74"/>
  <c r="Q35" i="74"/>
  <c r="R679" i="74"/>
  <c r="Q746" i="74"/>
  <c r="P39" i="74"/>
  <c r="P850" i="74"/>
  <c r="P82" i="74"/>
  <c r="Q386" i="74"/>
  <c r="P254" i="74"/>
  <c r="P359" i="74"/>
  <c r="Q738" i="74"/>
  <c r="T67" i="74"/>
  <c r="P214" i="74"/>
  <c r="R101" i="74"/>
  <c r="T373" i="74"/>
  <c r="S166" i="74"/>
  <c r="S214" i="74"/>
  <c r="R41" i="74"/>
  <c r="O571" i="74"/>
  <c r="R531" i="74"/>
  <c r="R255" i="74"/>
  <c r="Q39" i="74"/>
  <c r="T914" i="74"/>
  <c r="T847" i="74"/>
  <c r="S906" i="74"/>
  <c r="R807" i="74"/>
  <c r="R766" i="74"/>
  <c r="S700" i="74"/>
  <c r="T632" i="74"/>
  <c r="P506" i="74"/>
  <c r="S490" i="74"/>
  <c r="T893" i="74"/>
  <c r="Q835" i="74"/>
  <c r="T799" i="74"/>
  <c r="T749" i="74"/>
  <c r="S702" i="74"/>
  <c r="R566" i="74"/>
  <c r="P532" i="74"/>
  <c r="P454" i="74"/>
  <c r="T823" i="74"/>
  <c r="T605" i="74"/>
  <c r="R434" i="74"/>
  <c r="Q396" i="74"/>
  <c r="O364" i="74"/>
  <c r="T332" i="74"/>
  <c r="O284" i="74"/>
  <c r="T188" i="74"/>
  <c r="S767" i="74"/>
  <c r="T416" i="74"/>
  <c r="Q288" i="74"/>
  <c r="Q918" i="74"/>
  <c r="P577" i="74"/>
  <c r="T240" i="74"/>
  <c r="P19" i="74"/>
  <c r="T785" i="74"/>
  <c r="T614" i="74"/>
  <c r="R378" i="74"/>
  <c r="T346" i="74"/>
  <c r="O298" i="74"/>
  <c r="Q228" i="74"/>
  <c r="T174" i="74"/>
  <c r="P101" i="74"/>
  <c r="P37" i="74"/>
  <c r="Q821" i="74"/>
  <c r="T514" i="74"/>
  <c r="Q358" i="74"/>
  <c r="P103" i="74"/>
  <c r="S628" i="74"/>
  <c r="R913" i="74"/>
  <c r="Q924" i="74"/>
  <c r="Q717" i="74"/>
  <c r="S643" i="74"/>
  <c r="P522" i="74"/>
  <c r="O892" i="74"/>
  <c r="S815" i="74"/>
  <c r="Q718" i="74"/>
  <c r="Q636" i="74"/>
  <c r="S564" i="74"/>
  <c r="O468" i="74"/>
  <c r="Q436" i="74"/>
  <c r="S907" i="74"/>
  <c r="S819" i="74"/>
  <c r="O648" i="74"/>
  <c r="P530" i="74"/>
  <c r="P360" i="74"/>
  <c r="Q328" i="74"/>
  <c r="S232" i="74"/>
  <c r="T154" i="74"/>
  <c r="S668" i="74"/>
  <c r="T372" i="74"/>
  <c r="R180" i="74"/>
  <c r="Q905" i="74"/>
  <c r="R572" i="74"/>
  <c r="Q418" i="74"/>
  <c r="R306" i="74"/>
  <c r="S5" i="74"/>
  <c r="S889" i="74"/>
  <c r="S631" i="74"/>
  <c r="Q524" i="74"/>
  <c r="T492" i="74"/>
  <c r="P428" i="74"/>
  <c r="Q391" i="74"/>
  <c r="R279" i="74"/>
  <c r="P234" i="74"/>
  <c r="T46" i="74"/>
  <c r="S803" i="74"/>
  <c r="Q482" i="74"/>
  <c r="T278" i="74"/>
  <c r="P817" i="74"/>
  <c r="T611" i="74"/>
  <c r="Q260" i="74"/>
  <c r="T206" i="74"/>
  <c r="Q99" i="74"/>
  <c r="Q908" i="74"/>
  <c r="S641" i="74"/>
  <c r="O852" i="74"/>
  <c r="R345" i="74"/>
  <c r="O918" i="74"/>
  <c r="T101" i="74"/>
  <c r="S475" i="74"/>
  <c r="O255" i="74"/>
  <c r="P270" i="74"/>
  <c r="P718" i="74"/>
  <c r="Q221" i="74"/>
  <c r="Q186" i="74"/>
  <c r="O14" i="74"/>
  <c r="T564" i="74"/>
  <c r="Q76" i="74"/>
  <c r="R90" i="74"/>
  <c r="S14" i="74"/>
  <c r="T432" i="74"/>
  <c r="S111" i="74"/>
  <c r="T120" i="74"/>
  <c r="R231" i="74"/>
  <c r="O909" i="74"/>
  <c r="T863" i="74"/>
  <c r="Q841" i="74"/>
  <c r="P869" i="74"/>
  <c r="S758" i="74"/>
  <c r="Q716" i="74"/>
  <c r="O658" i="74"/>
  <c r="S607" i="74"/>
  <c r="P538" i="74"/>
  <c r="T902" i="74"/>
  <c r="T829" i="74"/>
  <c r="T757" i="74"/>
  <c r="O724" i="74"/>
  <c r="O630" i="74"/>
  <c r="Q544" i="74"/>
  <c r="P432" i="74"/>
  <c r="R805" i="74"/>
  <c r="O672" i="74"/>
  <c r="Q230" i="74"/>
  <c r="P143" i="74"/>
  <c r="Q95" i="74"/>
  <c r="T47" i="74"/>
  <c r="S783" i="74"/>
  <c r="P294" i="74"/>
  <c r="P55" i="74"/>
  <c r="R476" i="74"/>
  <c r="T65" i="74"/>
  <c r="T923" i="74"/>
  <c r="S801" i="74"/>
  <c r="S689" i="74"/>
  <c r="Q413" i="74"/>
  <c r="P301" i="74"/>
  <c r="P184" i="74"/>
  <c r="T107" i="74"/>
  <c r="P59" i="74"/>
  <c r="S645" i="74"/>
  <c r="S258" i="74"/>
  <c r="R692" i="74"/>
  <c r="O508" i="74"/>
  <c r="T182" i="74"/>
  <c r="T97" i="74"/>
  <c r="T17" i="74"/>
  <c r="S679" i="74"/>
  <c r="P790" i="74"/>
  <c r="R694" i="74"/>
  <c r="O850" i="74"/>
  <c r="P895" i="74"/>
  <c r="S771" i="74"/>
  <c r="P690" i="74"/>
  <c r="S623" i="74"/>
  <c r="T442" i="74"/>
  <c r="Q802" i="74"/>
  <c r="Q721" i="74"/>
  <c r="P593" i="74"/>
  <c r="P500" i="74"/>
  <c r="R708" i="74"/>
  <c r="S613" i="74"/>
  <c r="T366" i="74"/>
  <c r="T318" i="74"/>
  <c r="S264" i="74"/>
  <c r="T148" i="74"/>
  <c r="P420" i="74"/>
  <c r="R308" i="74"/>
  <c r="T587" i="74"/>
  <c r="T430" i="74"/>
  <c r="R322" i="74"/>
  <c r="S152" i="74"/>
  <c r="P61" i="74"/>
  <c r="O920" i="74"/>
  <c r="S620" i="74"/>
  <c r="P504" i="74"/>
  <c r="S262" i="74"/>
  <c r="P192" i="74"/>
  <c r="S137" i="74"/>
  <c r="R105" i="74"/>
  <c r="S57" i="74"/>
  <c r="Q25" i="74"/>
  <c r="O751" i="74"/>
  <c r="P546" i="74"/>
  <c r="T236" i="74"/>
  <c r="S685" i="74"/>
  <c r="S216" i="74"/>
  <c r="T81" i="74"/>
  <c r="S740" i="74"/>
  <c r="R317" i="74"/>
  <c r="O176" i="74"/>
  <c r="Q567" i="74"/>
  <c r="S460" i="74"/>
  <c r="T343" i="74"/>
  <c r="R67" i="74"/>
  <c r="R409" i="74"/>
  <c r="S616" i="74"/>
  <c r="T560" i="74"/>
  <c r="Q654" i="74"/>
  <c r="S320" i="74"/>
  <c r="P908" i="74"/>
  <c r="O268" i="74"/>
  <c r="R321" i="74"/>
  <c r="S227" i="74"/>
  <c r="Q901" i="74"/>
  <c r="S484" i="74"/>
  <c r="P338" i="74"/>
  <c r="T246" i="74"/>
  <c r="T129" i="74"/>
  <c r="T35" i="74"/>
  <c r="T439" i="74"/>
  <c r="T700" i="74"/>
  <c r="T345" i="74"/>
  <c r="Q324" i="74"/>
  <c r="R250" i="74"/>
  <c r="T234" i="74"/>
  <c r="P163" i="74"/>
  <c r="R641" i="74"/>
  <c r="O860" i="74"/>
  <c r="R464" i="74"/>
  <c r="O135" i="74"/>
  <c r="Q411" i="74"/>
  <c r="O153" i="74"/>
  <c r="R496" i="74"/>
  <c r="S259" i="74"/>
  <c r="T689" i="74"/>
  <c r="Q278" i="74"/>
  <c r="O487" i="74"/>
  <c r="O330" i="74"/>
  <c r="S217" i="74"/>
  <c r="O9" i="74"/>
  <c r="R457" i="74"/>
  <c r="O234" i="74"/>
  <c r="R381" i="74"/>
  <c r="Q569" i="74"/>
  <c r="Q845" i="74"/>
  <c r="S49" i="74"/>
  <c r="O175" i="74"/>
  <c r="O394" i="74"/>
  <c r="T859" i="74"/>
  <c r="P238" i="74"/>
  <c r="P165" i="74"/>
  <c r="Q373" i="74"/>
  <c r="T467" i="74"/>
  <c r="T141" i="74"/>
  <c r="R124" i="74"/>
  <c r="Q397" i="74"/>
  <c r="T316" i="74"/>
  <c r="S342" i="74"/>
  <c r="Q869" i="74"/>
  <c r="S389" i="74"/>
  <c r="S810" i="74"/>
  <c r="O104" i="74"/>
  <c r="R429" i="74"/>
  <c r="P920" i="74"/>
  <c r="O528" i="74"/>
  <c r="O237" i="74"/>
  <c r="Q368" i="74"/>
  <c r="O350" i="74"/>
  <c r="T124" i="74"/>
  <c r="P174" i="74"/>
  <c r="P666" i="74"/>
  <c r="Q531" i="74"/>
  <c r="S64" i="74"/>
  <c r="P25" i="74"/>
  <c r="P427" i="74"/>
  <c r="Q596" i="74"/>
  <c r="T830" i="74"/>
  <c r="T679" i="74"/>
  <c r="R329" i="74"/>
  <c r="Q688" i="74"/>
  <c r="T590" i="74"/>
  <c r="O333" i="74"/>
  <c r="R406" i="74"/>
  <c r="S446" i="74"/>
  <c r="S145" i="74"/>
  <c r="O621" i="74"/>
  <c r="P262" i="74"/>
  <c r="P164" i="74"/>
  <c r="Q457" i="74"/>
  <c r="Q359" i="74"/>
  <c r="P707" i="74"/>
  <c r="T820" i="74"/>
  <c r="T806" i="74"/>
  <c r="R87" i="74"/>
  <c r="R175" i="74"/>
  <c r="T908" i="74"/>
  <c r="Q502" i="74"/>
  <c r="R502" i="74"/>
  <c r="O282" i="74"/>
  <c r="R161" i="74"/>
  <c r="S848" i="74"/>
  <c r="Q339" i="74"/>
  <c r="O499" i="74"/>
  <c r="R821" i="74"/>
  <c r="R96" i="74"/>
  <c r="Q394" i="74"/>
  <c r="S268" i="74"/>
  <c r="R395" i="74"/>
  <c r="P555" i="74"/>
  <c r="P275" i="74"/>
  <c r="R563" i="74"/>
  <c r="O737" i="74"/>
  <c r="T50" i="74"/>
  <c r="P283" i="74"/>
  <c r="S890" i="74"/>
  <c r="R571" i="74"/>
  <c r="T728" i="74"/>
  <c r="S219" i="74"/>
  <c r="O469" i="74"/>
  <c r="T10" i="74"/>
  <c r="O181" i="74"/>
  <c r="S744" i="74"/>
  <c r="T251" i="74"/>
  <c r="P52" i="74"/>
  <c r="O747" i="74"/>
  <c r="P257" i="74"/>
  <c r="R908" i="74"/>
  <c r="O74" i="74"/>
  <c r="R149" i="74"/>
  <c r="S537" i="74"/>
  <c r="T106" i="74"/>
  <c r="P311" i="74"/>
  <c r="R451" i="74"/>
  <c r="T258" i="74"/>
  <c r="Q499" i="74"/>
  <c r="P117" i="74"/>
  <c r="T547" i="74"/>
  <c r="P43" i="74"/>
  <c r="R312" i="74"/>
  <c r="Q830" i="74"/>
  <c r="Q33" i="74"/>
  <c r="T301" i="74"/>
  <c r="O82" i="74"/>
  <c r="R603" i="74"/>
  <c r="Q270" i="74"/>
  <c r="S330" i="74"/>
  <c r="T167" i="74"/>
  <c r="Q403" i="74"/>
  <c r="T220" i="74"/>
  <c r="Q865" i="74"/>
  <c r="Q161" i="74"/>
  <c r="T309" i="74"/>
  <c r="Q145" i="74"/>
  <c r="O117" i="74"/>
  <c r="P42" i="74"/>
  <c r="T257" i="74"/>
  <c r="O55" i="74"/>
  <c r="S794" i="74"/>
  <c r="O149" i="74"/>
  <c r="P623" i="74"/>
  <c r="R677" i="74"/>
  <c r="T231" i="74"/>
  <c r="P373" i="74"/>
  <c r="Q187" i="74"/>
  <c r="P622" i="74"/>
  <c r="S150" i="74"/>
  <c r="Q778" i="74"/>
  <c r="R924" i="74"/>
  <c r="R843" i="74"/>
  <c r="T153" i="74"/>
  <c r="O542" i="74"/>
  <c r="S486" i="74"/>
  <c r="R270" i="74"/>
  <c r="O101" i="74"/>
  <c r="T403" i="74"/>
  <c r="P230" i="74"/>
  <c r="T652" i="74"/>
  <c r="T775" i="74"/>
  <c r="P331" i="74"/>
  <c r="T275" i="74"/>
  <c r="T808" i="74"/>
  <c r="P220" i="74"/>
  <c r="P317" i="74"/>
  <c r="R182" i="74"/>
  <c r="T567" i="74"/>
  <c r="R174" i="74"/>
  <c r="T92" i="74"/>
  <c r="S134" i="74"/>
  <c r="T635" i="74"/>
  <c r="S222" i="74"/>
  <c r="S571" i="74"/>
  <c r="T305" i="74"/>
  <c r="O810" i="74"/>
  <c r="O378" i="74"/>
  <c r="R483" i="74"/>
  <c r="R404" i="74"/>
  <c r="S720" i="74"/>
  <c r="P411" i="74"/>
  <c r="P202" i="74"/>
  <c r="O164" i="74"/>
  <c r="Q348" i="74"/>
  <c r="S850" i="74"/>
  <c r="O881" i="74"/>
  <c r="Q15" i="74"/>
  <c r="T424" i="74"/>
  <c r="S94" i="74"/>
  <c r="S131" i="74"/>
  <c r="S523" i="74"/>
  <c r="R311" i="74"/>
  <c r="T875" i="74"/>
  <c r="Q91" i="74"/>
  <c r="R654" i="74"/>
  <c r="O294" i="74"/>
  <c r="S340" i="74"/>
  <c r="T322" i="74"/>
  <c r="S321" i="74"/>
  <c r="Q227" i="74"/>
  <c r="S11" i="74"/>
  <c r="S814" i="74"/>
  <c r="Q385" i="74"/>
  <c r="P731" i="74"/>
  <c r="Q166" i="74"/>
  <c r="O141" i="74"/>
  <c r="Q590" i="74"/>
  <c r="S517" i="74"/>
  <c r="T228" i="74"/>
  <c r="P90" i="74"/>
  <c r="T265" i="74"/>
  <c r="S82" i="74"/>
  <c r="P300" i="74"/>
  <c r="S93" i="74"/>
  <c r="S533" i="74"/>
  <c r="O414" i="74"/>
  <c r="R504" i="74"/>
  <c r="P135" i="74"/>
  <c r="O89" i="74"/>
  <c r="R392" i="74"/>
  <c r="Q558" i="74"/>
  <c r="Q185" i="74"/>
  <c r="S485" i="74"/>
  <c r="Q10" i="74"/>
  <c r="O312" i="74"/>
  <c r="O510" i="74"/>
  <c r="S156" i="74"/>
  <c r="R253" i="74"/>
  <c r="Q574" i="74"/>
  <c r="T392" i="74"/>
  <c r="S361" i="74"/>
  <c r="O497" i="74"/>
  <c r="R305" i="74"/>
  <c r="P320" i="74"/>
  <c r="O842" i="74"/>
  <c r="Q715" i="74"/>
  <c r="O521" i="74"/>
  <c r="Q655" i="74"/>
  <c r="T477" i="74"/>
  <c r="R358" i="74"/>
  <c r="S18" i="74"/>
  <c r="P469" i="74"/>
  <c r="P64" i="74"/>
  <c r="O616" i="74"/>
  <c r="S904" i="74"/>
  <c r="P771" i="74"/>
  <c r="Q674" i="74"/>
  <c r="S429" i="74"/>
  <c r="S91" i="74"/>
  <c r="P119" i="74"/>
  <c r="S843" i="74"/>
  <c r="T6" i="74"/>
  <c r="O829" i="74"/>
  <c r="O271" i="74"/>
  <c r="P281" i="74"/>
  <c r="P783" i="74"/>
  <c r="P110" i="74"/>
  <c r="O880" i="74"/>
  <c r="O441" i="74"/>
  <c r="P761" i="74"/>
  <c r="R138" i="74"/>
  <c r="S557" i="74"/>
  <c r="P856" i="74"/>
  <c r="R266" i="74"/>
  <c r="S329" i="74"/>
  <c r="O746" i="74"/>
  <c r="P537" i="74"/>
  <c r="Q661" i="74"/>
  <c r="O265" i="74"/>
  <c r="P636" i="74"/>
  <c r="P755" i="74"/>
  <c r="S182" i="74"/>
  <c r="O567" i="74"/>
  <c r="R551" i="74"/>
  <c r="T645" i="74"/>
  <c r="O802" i="74"/>
  <c r="R681" i="74"/>
  <c r="R110" i="74"/>
  <c r="O560" i="74"/>
  <c r="S339" i="74"/>
  <c r="T821" i="74"/>
  <c r="R834" i="74"/>
  <c r="O584" i="74"/>
  <c r="R450" i="74"/>
  <c r="T852" i="74"/>
  <c r="O423" i="74"/>
  <c r="S47" i="74"/>
  <c r="O520" i="74"/>
  <c r="T472" i="74"/>
  <c r="R159" i="74"/>
  <c r="R604" i="74"/>
  <c r="T379" i="74"/>
  <c r="R826" i="74"/>
  <c r="R761" i="74"/>
  <c r="T267" i="74"/>
  <c r="P901" i="74"/>
  <c r="R183" i="74"/>
  <c r="Q787" i="74"/>
  <c r="S270" i="74"/>
  <c r="O339" i="74"/>
  <c r="O6" i="74"/>
  <c r="S408" i="74"/>
  <c r="O70" i="74"/>
  <c r="S709" i="74"/>
  <c r="R156" i="74"/>
  <c r="O727" i="74"/>
  <c r="Q753" i="74"/>
  <c r="P126" i="74"/>
  <c r="S113" i="74"/>
  <c r="R565" i="74"/>
  <c r="Q22" i="74"/>
  <c r="T666" i="74"/>
  <c r="R58" i="74"/>
  <c r="R296" i="74"/>
  <c r="O707" i="74"/>
  <c r="O494" i="74"/>
  <c r="O144" i="74"/>
  <c r="Q154" i="74"/>
  <c r="Q616" i="74"/>
  <c r="Q459" i="74"/>
  <c r="Q293" i="74"/>
  <c r="R775" i="74"/>
  <c r="O165" i="74"/>
  <c r="T151" i="74"/>
  <c r="S445" i="74"/>
  <c r="S580" i="74"/>
  <c r="T304" i="74"/>
  <c r="T130" i="74"/>
  <c r="P637" i="74"/>
  <c r="R375" i="74"/>
  <c r="S622" i="74"/>
  <c r="S448" i="74"/>
  <c r="R803" i="74"/>
  <c r="R326" i="74"/>
  <c r="P209" i="74"/>
  <c r="O879" i="74"/>
  <c r="O329" i="74"/>
  <c r="O518" i="74"/>
  <c r="R194" i="74"/>
  <c r="P681" i="74"/>
  <c r="O230" i="74"/>
  <c r="R727" i="74"/>
  <c r="P711" i="74"/>
  <c r="O41" i="74"/>
  <c r="R252" i="74"/>
  <c r="Q565" i="74"/>
  <c r="P389" i="74"/>
  <c r="O253" i="74"/>
  <c r="O228" i="74"/>
  <c r="S37" i="74"/>
  <c r="R582" i="74"/>
  <c r="P505" i="74"/>
  <c r="T649" i="74"/>
  <c r="O491" i="74"/>
  <c r="O834" i="74"/>
  <c r="Q164" i="74"/>
  <c r="Q494" i="74"/>
  <c r="T337" i="74"/>
  <c r="O361" i="74"/>
  <c r="S424" i="74"/>
  <c r="O875" i="74"/>
  <c r="P749" i="74"/>
  <c r="Q739" i="74"/>
  <c r="S376" i="74"/>
  <c r="S474" i="74"/>
  <c r="R407" i="74"/>
  <c r="P223" i="74"/>
  <c r="T643" i="74"/>
  <c r="Q790" i="74"/>
  <c r="S650" i="74"/>
  <c r="P243" i="74"/>
  <c r="P437" i="74"/>
  <c r="R20" i="74"/>
  <c r="T201" i="74"/>
  <c r="S770" i="74"/>
  <c r="T349" i="74"/>
  <c r="R106" i="74"/>
  <c r="S922" i="74"/>
  <c r="T303" i="74"/>
  <c r="S846" i="74"/>
  <c r="P84" i="74"/>
  <c r="S237" i="74"/>
  <c r="P675" i="74"/>
  <c r="T321" i="74"/>
  <c r="T227" i="74"/>
  <c r="S353" i="74"/>
  <c r="Q819" i="74"/>
  <c r="S512" i="74"/>
  <c r="R868" i="74"/>
  <c r="S575" i="74"/>
  <c r="S225" i="74"/>
  <c r="O13" i="74"/>
  <c r="S384" i="74"/>
  <c r="O398" i="74"/>
  <c r="S733" i="74"/>
  <c r="T413" i="74"/>
  <c r="S715" i="74"/>
  <c r="T433" i="74"/>
  <c r="R219" i="74"/>
  <c r="T693" i="74"/>
  <c r="Q252" i="74"/>
  <c r="P757" i="74"/>
  <c r="S711" i="74"/>
  <c r="Q553" i="74"/>
  <c r="Q322" i="74"/>
  <c r="T533" i="74"/>
  <c r="R22" i="74"/>
  <c r="T682" i="74"/>
  <c r="P68" i="74"/>
  <c r="Q401" i="74"/>
  <c r="T292" i="74"/>
  <c r="R76" i="74"/>
  <c r="Q239" i="74"/>
  <c r="T760" i="74"/>
  <c r="T549" i="74"/>
  <c r="S463" i="74"/>
  <c r="P766" i="74"/>
  <c r="Q399" i="74"/>
  <c r="S562" i="74"/>
  <c r="Q388" i="74"/>
  <c r="Q255" i="74"/>
  <c r="T844" i="74"/>
  <c r="O226" i="74"/>
  <c r="P422" i="74"/>
  <c r="R344" i="74"/>
  <c r="Q66" i="74"/>
  <c r="S752" i="74"/>
  <c r="S547" i="74"/>
  <c r="S545" i="74"/>
  <c r="O383" i="74"/>
  <c r="P892" i="74"/>
  <c r="S273" i="74"/>
  <c r="P171" i="74"/>
  <c r="T864" i="74"/>
  <c r="P149" i="74"/>
  <c r="P355" i="74"/>
  <c r="T84" i="74"/>
  <c r="Q764" i="74"/>
  <c r="Q45" i="74"/>
  <c r="Q667" i="74"/>
  <c r="Q817" i="74"/>
  <c r="O395" i="74"/>
  <c r="Q591" i="74"/>
  <c r="S307" i="74"/>
  <c r="S911" i="74"/>
  <c r="R233" i="74"/>
  <c r="O51" i="74"/>
  <c r="O308" i="74"/>
  <c r="S195" i="74"/>
  <c r="R134" i="74"/>
  <c r="T717" i="74"/>
  <c r="T431" i="74"/>
  <c r="O782" i="74"/>
  <c r="R399" i="74"/>
  <c r="O546" i="74"/>
  <c r="P316" i="74"/>
  <c r="O186" i="74"/>
  <c r="Q844" i="74"/>
  <c r="Q242" i="74"/>
  <c r="R45" i="74"/>
  <c r="T368" i="74"/>
  <c r="T146" i="74"/>
  <c r="O604" i="74"/>
  <c r="O725" i="74"/>
  <c r="Q820" i="74"/>
  <c r="Q846" i="74"/>
  <c r="P277" i="74"/>
  <c r="T803" i="74"/>
  <c r="P183" i="74"/>
  <c r="R713" i="74"/>
  <c r="R130" i="74"/>
  <c r="S690" i="74"/>
  <c r="S87" i="74"/>
  <c r="R164" i="74"/>
  <c r="R781" i="74"/>
  <c r="P882" i="74"/>
  <c r="S253" i="74"/>
  <c r="P199" i="74"/>
  <c r="R271" i="74"/>
  <c r="Q355" i="74"/>
  <c r="Q117" i="74"/>
  <c r="R437" i="74"/>
  <c r="S499" i="74"/>
  <c r="R529" i="74"/>
  <c r="O179" i="74"/>
  <c r="S62" i="74"/>
  <c r="P788" i="74"/>
  <c r="R481" i="74"/>
  <c r="S167" i="74"/>
  <c r="R195" i="74"/>
  <c r="S155" i="74"/>
  <c r="S717" i="74"/>
  <c r="P368" i="74"/>
  <c r="T586" i="74"/>
  <c r="Q219" i="74"/>
  <c r="O20" i="74"/>
  <c r="P367" i="74"/>
  <c r="P557" i="74"/>
  <c r="S39" i="74"/>
  <c r="R229" i="74"/>
  <c r="Q140" i="74"/>
  <c r="Q680" i="74"/>
  <c r="R216" i="74"/>
  <c r="R304" i="74"/>
  <c r="T261" i="74"/>
  <c r="R424" i="74"/>
  <c r="S245" i="74"/>
  <c r="O853" i="74"/>
  <c r="Q614" i="74"/>
  <c r="R911" i="74"/>
  <c r="R61" i="74"/>
  <c r="O16" i="74"/>
  <c r="P614" i="74"/>
  <c r="Q863" i="74"/>
  <c r="S434" i="74"/>
  <c r="O523" i="74"/>
  <c r="P429" i="74"/>
  <c r="Q670" i="74"/>
  <c r="Q671" i="74"/>
  <c r="R844" i="74"/>
  <c r="Q638" i="74"/>
  <c r="S605" i="74"/>
  <c r="P120" i="74"/>
  <c r="R181" i="74"/>
  <c r="Q245" i="74"/>
  <c r="R137" i="74"/>
  <c r="R628" i="74"/>
  <c r="R520" i="74"/>
  <c r="Q754" i="74"/>
  <c r="R888" i="74"/>
  <c r="R753" i="74"/>
  <c r="T213" i="74"/>
  <c r="O34" i="74"/>
  <c r="S35" i="74"/>
  <c r="Q244" i="74"/>
  <c r="R209" i="74"/>
  <c r="S209" i="74"/>
  <c r="T100" i="74"/>
  <c r="R818" i="74"/>
  <c r="P674" i="74"/>
  <c r="R19" i="74"/>
  <c r="P22" i="74"/>
  <c r="S895" i="74"/>
  <c r="S83" i="74"/>
  <c r="R484" i="74"/>
  <c r="O613" i="74"/>
  <c r="O762" i="74"/>
  <c r="T661" i="74"/>
  <c r="Q5" i="74"/>
  <c r="S276" i="74"/>
  <c r="O563" i="74"/>
  <c r="Q577" i="74"/>
  <c r="T414" i="74"/>
  <c r="O309" i="74"/>
  <c r="Q834" i="74"/>
  <c r="P18" i="74"/>
  <c r="T270" i="74"/>
  <c r="P569" i="74"/>
  <c r="S70" i="74"/>
  <c r="T496" i="74"/>
  <c r="O19" i="74"/>
  <c r="T181" i="74"/>
  <c r="P245" i="74"/>
  <c r="T78" i="74"/>
  <c r="R600" i="74"/>
  <c r="Q856" i="74"/>
  <c r="Q102" i="74"/>
  <c r="R92" i="74"/>
  <c r="R870" i="74"/>
  <c r="O649" i="74"/>
  <c r="T28" i="74"/>
  <c r="O276" i="74"/>
  <c r="T469" i="74"/>
  <c r="P843" i="74"/>
  <c r="Q602" i="74"/>
  <c r="P654" i="74"/>
  <c r="R336" i="74"/>
  <c r="R541" i="74"/>
  <c r="Q652" i="74"/>
  <c r="T623" i="74"/>
  <c r="R456" i="74"/>
  <c r="Q168" i="74"/>
  <c r="S153" i="74"/>
  <c r="S802" i="74"/>
  <c r="S416" i="74"/>
  <c r="P791" i="74"/>
  <c r="P114" i="74"/>
  <c r="T617" i="74"/>
  <c r="R28" i="74"/>
  <c r="T470" i="74"/>
  <c r="R485" i="74"/>
  <c r="P631" i="74"/>
  <c r="P5" i="74"/>
  <c r="S382" i="74"/>
  <c r="O861" i="74"/>
  <c r="S92" i="74"/>
  <c r="T513" i="74"/>
  <c r="Q557" i="74"/>
  <c r="R863" i="74"/>
  <c r="S171" i="74"/>
  <c r="S51" i="74"/>
  <c r="R365" i="74"/>
  <c r="R715" i="74"/>
  <c r="T369" i="74"/>
  <c r="T423" i="74"/>
  <c r="O218" i="74"/>
  <c r="R299" i="74"/>
  <c r="R771" i="74"/>
  <c r="Q177" i="74"/>
  <c r="S872" i="74"/>
  <c r="O904" i="74"/>
  <c r="R882" i="74"/>
  <c r="S289" i="74"/>
  <c r="O75" i="74"/>
  <c r="R880" i="74"/>
  <c r="Q745" i="74"/>
  <c r="Q763" i="74"/>
  <c r="Q852" i="74"/>
  <c r="P385" i="74"/>
  <c r="P744" i="74"/>
  <c r="S172" i="74"/>
  <c r="S197" i="74"/>
  <c r="P618" i="74"/>
  <c r="S211" i="74"/>
  <c r="O337" i="74"/>
  <c r="O631" i="74"/>
  <c r="Q130" i="74"/>
  <c r="P139" i="74"/>
  <c r="Q437" i="74"/>
  <c r="S742" i="74"/>
  <c r="P602" i="74"/>
  <c r="P54" i="74"/>
  <c r="P36" i="74"/>
  <c r="O443" i="74"/>
  <c r="Q663" i="74"/>
  <c r="S140" i="74"/>
  <c r="Q617" i="74"/>
  <c r="R666" i="74"/>
  <c r="S337" i="74"/>
  <c r="O342" i="74"/>
  <c r="R374" i="74"/>
  <c r="Q254" i="74"/>
  <c r="S501" i="74"/>
  <c r="R440" i="74"/>
  <c r="S871" i="74"/>
  <c r="S672" i="74"/>
  <c r="S437" i="74"/>
  <c r="O52" i="74"/>
  <c r="S430" i="74"/>
  <c r="R144" i="74"/>
  <c r="P405" i="74"/>
  <c r="P450" i="74"/>
  <c r="Q417" i="74"/>
  <c r="R353" i="74"/>
  <c r="Q206" i="74"/>
  <c r="S513" i="74"/>
  <c r="T796" i="74"/>
  <c r="O667" i="74"/>
  <c r="P395" i="74"/>
  <c r="T627" i="74"/>
  <c r="T734" i="74"/>
  <c r="P112" i="74"/>
  <c r="R699" i="74"/>
  <c r="R512" i="74"/>
  <c r="T511" i="74"/>
  <c r="P357" i="74"/>
  <c r="P425" i="74"/>
  <c r="O701" i="74"/>
  <c r="T538" i="74"/>
  <c r="P12" i="74"/>
  <c r="O826" i="74"/>
  <c r="S319" i="74"/>
  <c r="P247" i="74"/>
  <c r="Q7" i="74"/>
  <c r="S185" i="74"/>
  <c r="Q868" i="74"/>
  <c r="O421" i="74"/>
  <c r="S322" i="74"/>
  <c r="S206" i="74"/>
  <c r="S169" i="74"/>
  <c r="T521" i="74"/>
  <c r="S834" i="74"/>
  <c r="S495" i="74"/>
  <c r="O357" i="74"/>
  <c r="R142" i="74"/>
  <c r="S701" i="74"/>
  <c r="T447" i="74"/>
  <c r="R792" i="74"/>
  <c r="S28" i="74"/>
  <c r="S729" i="74"/>
  <c r="R852" i="74"/>
  <c r="Q485" i="74"/>
  <c r="S536" i="74"/>
  <c r="R583" i="74"/>
  <c r="O602" i="74"/>
  <c r="Q801" i="74"/>
  <c r="R576" i="74"/>
  <c r="S40" i="74"/>
  <c r="Q421" i="74"/>
  <c r="S201" i="74"/>
  <c r="P127" i="74"/>
  <c r="R809" i="74"/>
  <c r="R685" i="74"/>
  <c r="O359" i="74"/>
  <c r="R316" i="74"/>
  <c r="O501" i="74"/>
  <c r="Q160" i="74"/>
  <c r="R776" i="74"/>
  <c r="S878" i="74"/>
  <c r="S12" i="74"/>
  <c r="R783" i="74"/>
  <c r="R245" i="74"/>
  <c r="O86" i="74"/>
  <c r="T440" i="74"/>
  <c r="T159" i="74"/>
  <c r="O587" i="74"/>
  <c r="P315" i="74"/>
  <c r="Q886" i="74"/>
  <c r="P793" i="74"/>
  <c r="S290" i="74"/>
  <c r="T917" i="74"/>
  <c r="Q210" i="74"/>
  <c r="T568" i="74"/>
  <c r="R438" i="74"/>
  <c r="R656" i="74"/>
  <c r="O83" i="74"/>
  <c r="R179" i="74"/>
  <c r="O557" i="74"/>
  <c r="Q241" i="74"/>
  <c r="R387" i="74"/>
  <c r="Q775" i="74"/>
  <c r="P318" i="74"/>
  <c r="O199" i="74"/>
  <c r="R638" i="74"/>
  <c r="P787" i="74"/>
  <c r="S410" i="74"/>
  <c r="O36" i="74"/>
  <c r="P369" i="74"/>
  <c r="Q928" i="74"/>
  <c r="Q832" i="74"/>
  <c r="S594" i="74"/>
  <c r="Q269" i="74"/>
  <c r="O856" i="74"/>
  <c r="O878" i="74"/>
  <c r="R422" i="74"/>
  <c r="T102" i="74"/>
  <c r="R318" i="74"/>
  <c r="O512" i="74"/>
  <c r="P634" i="74"/>
  <c r="S812" i="74"/>
  <c r="Q720" i="74"/>
  <c r="S352" i="74"/>
  <c r="P773" i="74"/>
  <c r="Q878" i="74"/>
  <c r="O208" i="74"/>
  <c r="O212" i="74"/>
  <c r="O424" i="74"/>
  <c r="Q607" i="74"/>
  <c r="Q573" i="74"/>
  <c r="O530" i="74"/>
  <c r="Q735" i="74"/>
  <c r="S146" i="74"/>
  <c r="Q743" i="74"/>
  <c r="O629" i="74"/>
  <c r="T882" i="74"/>
  <c r="R580" i="74"/>
  <c r="O683" i="74"/>
  <c r="S296" i="74"/>
  <c r="P742" i="74"/>
  <c r="P627" i="74"/>
  <c r="T178" i="74"/>
  <c r="S370" i="74"/>
  <c r="T73" i="74"/>
  <c r="P688" i="74"/>
  <c r="T907" i="74"/>
  <c r="S447" i="74"/>
  <c r="R258" i="74"/>
  <c r="P38" i="74"/>
  <c r="O434" i="74"/>
  <c r="Q896" i="74"/>
  <c r="P847" i="74"/>
  <c r="T906" i="74"/>
  <c r="P807" i="74"/>
  <c r="S766" i="74"/>
  <c r="R700" i="74"/>
  <c r="O618" i="74"/>
  <c r="R506" i="74"/>
  <c r="O490" i="74"/>
  <c r="S893" i="74"/>
  <c r="Q818" i="74"/>
  <c r="S799" i="74"/>
  <c r="O749" i="74"/>
  <c r="S675" i="74"/>
  <c r="T566" i="74"/>
  <c r="O532" i="74"/>
  <c r="T438" i="74"/>
  <c r="S823" i="74"/>
  <c r="Q605" i="74"/>
  <c r="Q434" i="74"/>
  <c r="T396" i="74"/>
  <c r="T364" i="74"/>
  <c r="Q332" i="74"/>
  <c r="R284" i="74"/>
  <c r="R188" i="74"/>
  <c r="O767" i="74"/>
  <c r="Q416" i="74"/>
  <c r="T288" i="74"/>
  <c r="T918" i="74"/>
  <c r="S577" i="74"/>
  <c r="R145" i="74"/>
  <c r="Q904" i="74"/>
  <c r="S753" i="74"/>
  <c r="Q568" i="74"/>
  <c r="R362" i="74"/>
  <c r="Q330" i="74"/>
  <c r="R298" i="74"/>
  <c r="R228" i="74"/>
  <c r="Q174" i="74"/>
  <c r="P85" i="74"/>
  <c r="Q37" i="74"/>
  <c r="O821" i="74"/>
  <c r="S514" i="74"/>
  <c r="P358" i="74"/>
  <c r="R103" i="74"/>
  <c r="O628" i="74"/>
  <c r="O913" i="74"/>
  <c r="Q814" i="74"/>
  <c r="P710" i="74"/>
  <c r="S629" i="74"/>
  <c r="Q522" i="74"/>
  <c r="Q892" i="74"/>
  <c r="O815" i="74"/>
  <c r="T718" i="74"/>
  <c r="S636" i="74"/>
  <c r="P564" i="74"/>
  <c r="S468" i="74"/>
  <c r="R436" i="74"/>
  <c r="Q857" i="74"/>
  <c r="T791" i="74"/>
  <c r="S648" i="74"/>
  <c r="T530" i="74"/>
  <c r="Q360" i="74"/>
  <c r="T312" i="74"/>
  <c r="T232" i="74"/>
  <c r="S898" i="74"/>
  <c r="T668" i="74"/>
  <c r="T342" i="74"/>
  <c r="T135" i="74"/>
  <c r="R905" i="74"/>
  <c r="Q572" i="74"/>
  <c r="T418" i="74"/>
  <c r="T176" i="74"/>
  <c r="O5" i="74"/>
  <c r="Q812" i="74"/>
  <c r="Q556" i="74"/>
  <c r="P524" i="74"/>
  <c r="O492" i="74"/>
  <c r="O428" i="74"/>
  <c r="P375" i="74"/>
  <c r="T279" i="74"/>
  <c r="P208" i="74"/>
  <c r="Q30" i="74"/>
  <c r="O728" i="74"/>
  <c r="R482" i="74"/>
  <c r="P186" i="74"/>
  <c r="S817" i="74"/>
  <c r="R611" i="74"/>
  <c r="T260" i="74"/>
  <c r="O206" i="74"/>
  <c r="P99" i="74"/>
  <c r="O327" i="74"/>
  <c r="S362" i="74"/>
  <c r="O430" i="74"/>
  <c r="Q90" i="74"/>
  <c r="R192" i="74"/>
  <c r="O107" i="74"/>
  <c r="S558" i="74"/>
  <c r="O7" i="74"/>
  <c r="R43" i="74"/>
  <c r="T784" i="74"/>
  <c r="R640" i="74"/>
  <c r="P539" i="74"/>
  <c r="R411" i="74"/>
  <c r="T241" i="74"/>
  <c r="S699" i="74"/>
  <c r="P443" i="74"/>
  <c r="T347" i="74"/>
  <c r="S142" i="74"/>
  <c r="P673" i="74"/>
  <c r="Q519" i="74"/>
  <c r="R27" i="74"/>
  <c r="P909" i="74"/>
  <c r="S863" i="74"/>
  <c r="T925" i="74"/>
  <c r="S811" i="74"/>
  <c r="R758" i="74"/>
  <c r="Q703" i="74"/>
  <c r="T638" i="74"/>
  <c r="T607" i="74"/>
  <c r="R538" i="74"/>
  <c r="Q890" i="74"/>
  <c r="P829" i="74"/>
  <c r="P738" i="74"/>
  <c r="T707" i="74"/>
  <c r="T630" i="74"/>
  <c r="O484" i="74"/>
  <c r="Q432" i="74"/>
  <c r="T805" i="74"/>
  <c r="S619" i="74"/>
  <c r="T218" i="74"/>
  <c r="T127" i="74"/>
  <c r="O95" i="74"/>
  <c r="R31" i="74"/>
  <c r="O783" i="74"/>
  <c r="P276" i="74"/>
  <c r="T55" i="74"/>
  <c r="P476" i="74"/>
  <c r="R65" i="74"/>
  <c r="P887" i="74"/>
  <c r="T801" i="74"/>
  <c r="S657" i="74"/>
  <c r="Q381" i="74"/>
  <c r="P274" i="74"/>
  <c r="S184" i="74"/>
  <c r="Q107" i="74"/>
  <c r="T43" i="74"/>
  <c r="O622" i="74"/>
  <c r="T244" i="74"/>
  <c r="Q692" i="74"/>
  <c r="T508" i="74"/>
  <c r="Q182" i="74"/>
  <c r="S97" i="74"/>
  <c r="R340" i="74"/>
  <c r="P46" i="74"/>
  <c r="S896" i="74"/>
  <c r="P244" i="74"/>
  <c r="P825" i="74"/>
  <c r="O895" i="74"/>
  <c r="O771" i="74"/>
  <c r="O690" i="74"/>
  <c r="T583" i="74"/>
  <c r="Q442" i="74"/>
  <c r="T789" i="74"/>
  <c r="T704" i="74"/>
  <c r="R553" i="74"/>
  <c r="O500" i="74"/>
  <c r="T708" i="74"/>
  <c r="Q414" i="74"/>
  <c r="Q366" i="74"/>
  <c r="P302" i="74"/>
  <c r="T264" i="74"/>
  <c r="P873" i="74"/>
  <c r="T390" i="74"/>
  <c r="S861" i="74"/>
  <c r="R587" i="74"/>
  <c r="Q402" i="74"/>
  <c r="T196" i="74"/>
  <c r="P152" i="74"/>
  <c r="Q61" i="74"/>
  <c r="T881" i="74"/>
  <c r="O620" i="74"/>
  <c r="P472" i="74"/>
  <c r="T262" i="74"/>
  <c r="T177" i="74"/>
  <c r="P137" i="74"/>
  <c r="T105" i="74"/>
  <c r="P57" i="74"/>
  <c r="O25" i="74"/>
  <c r="S684" i="74"/>
  <c r="Q320" i="74"/>
  <c r="S236" i="74"/>
  <c r="O646" i="74"/>
  <c r="T216" i="74"/>
  <c r="P81" i="74"/>
  <c r="T753" i="74"/>
  <c r="R388" i="74"/>
  <c r="O321" i="74"/>
  <c r="O227" i="74"/>
  <c r="S397" i="74"/>
  <c r="R63" i="74"/>
  <c r="P80" i="74"/>
  <c r="Q120" i="74"/>
  <c r="T211" i="74"/>
  <c r="P553" i="74"/>
  <c r="S494" i="74"/>
  <c r="R36" i="74"/>
  <c r="O464" i="74"/>
  <c r="S295" i="74"/>
  <c r="O594" i="74"/>
  <c r="Q828" i="74"/>
  <c r="S378" i="74"/>
  <c r="O927" i="74"/>
  <c r="O338" i="74"/>
  <c r="Q246" i="74"/>
  <c r="S129" i="74"/>
  <c r="P35" i="74"/>
  <c r="O519" i="74"/>
  <c r="R363" i="74"/>
  <c r="O305" i="74"/>
  <c r="Q263" i="74"/>
  <c r="Q175" i="74"/>
  <c r="O110" i="74"/>
  <c r="S128" i="74"/>
  <c r="P147" i="74"/>
  <c r="S825" i="74"/>
  <c r="R150" i="74"/>
  <c r="O797" i="74"/>
  <c r="P442" i="74"/>
  <c r="S27" i="74"/>
  <c r="T848" i="74"/>
  <c r="P351" i="74"/>
  <c r="R499" i="74"/>
  <c r="Q87" i="74"/>
  <c r="Q114" i="74"/>
  <c r="P327" i="74"/>
  <c r="Q208" i="74"/>
  <c r="R212" i="74"/>
  <c r="P397" i="74"/>
  <c r="T484" i="74"/>
  <c r="Q509" i="74"/>
  <c r="O197" i="74"/>
  <c r="T596" i="74"/>
  <c r="O591" i="74"/>
  <c r="Q659" i="74"/>
  <c r="P736" i="74"/>
  <c r="S78" i="74"/>
  <c r="S343" i="74"/>
  <c r="R342" i="74"/>
  <c r="P118" i="74"/>
  <c r="R722" i="74"/>
  <c r="R439" i="74"/>
  <c r="T582" i="74"/>
  <c r="S671" i="74"/>
  <c r="R848" i="74"/>
  <c r="O403" i="74"/>
  <c r="P204" i="74"/>
  <c r="S29" i="74"/>
  <c r="S565" i="74"/>
  <c r="S328" i="74"/>
  <c r="O580" i="74"/>
  <c r="P308" i="74"/>
  <c r="Q148" i="74"/>
  <c r="R82" i="74"/>
  <c r="R283" i="74"/>
  <c r="O673" i="74"/>
  <c r="S355" i="74"/>
  <c r="R251" i="74"/>
  <c r="Q42" i="74"/>
  <c r="T913" i="74"/>
  <c r="R257" i="74"/>
  <c r="T314" i="74"/>
  <c r="Q610" i="74"/>
  <c r="S640" i="74"/>
  <c r="O15" i="74"/>
  <c r="T85" i="74"/>
  <c r="O392" i="74"/>
  <c r="Q542" i="74"/>
  <c r="P15" i="74"/>
  <c r="O174" i="74"/>
  <c r="T52" i="74"/>
  <c r="T788" i="74"/>
  <c r="R523" i="74"/>
  <c r="O257" i="74"/>
  <c r="T891" i="74"/>
  <c r="T740" i="74"/>
  <c r="T397" i="74"/>
  <c r="Q641" i="74"/>
  <c r="P509" i="74"/>
  <c r="O202" i="74"/>
  <c r="R596" i="74"/>
  <c r="Q632" i="74"/>
  <c r="R675" i="74"/>
  <c r="O671" i="74"/>
  <c r="Q299" i="74"/>
  <c r="P601" i="74"/>
  <c r="Q266" i="74"/>
  <c r="P835" i="74"/>
  <c r="O278" i="74"/>
  <c r="S54" i="74"/>
  <c r="O778" i="74"/>
  <c r="R384" i="74"/>
  <c r="R518" i="74"/>
  <c r="Q911" i="74"/>
  <c r="P797" i="74"/>
  <c r="Q55" i="74"/>
  <c r="R200" i="74"/>
  <c r="T629" i="74"/>
  <c r="P860" i="74"/>
  <c r="T281" i="74"/>
  <c r="R441" i="74"/>
  <c r="R391" i="74"/>
  <c r="T329" i="74"/>
  <c r="O131" i="74"/>
  <c r="Q523" i="74"/>
  <c r="S551" i="74"/>
  <c r="R676" i="74"/>
  <c r="P792" i="74"/>
  <c r="P693" i="74"/>
  <c r="S784" i="74"/>
  <c r="S161" i="74"/>
  <c r="R287" i="74"/>
  <c r="P824" i="74"/>
  <c r="T834" i="74"/>
  <c r="P598" i="74"/>
  <c r="R918" i="74"/>
  <c r="P475" i="74"/>
  <c r="S385" i="74"/>
  <c r="R904" i="74"/>
  <c r="O877" i="74"/>
  <c r="Q111" i="74"/>
  <c r="R560" i="74"/>
  <c r="Q31" i="74"/>
  <c r="T271" i="74"/>
  <c r="R737" i="74"/>
  <c r="Q217" i="74"/>
  <c r="T563" i="74"/>
  <c r="Q123" i="74"/>
  <c r="P918" i="74"/>
  <c r="S208" i="74"/>
  <c r="T814" i="74"/>
  <c r="R320" i="74"/>
  <c r="P187" i="74"/>
  <c r="R397" i="74"/>
  <c r="T877" i="74"/>
  <c r="O221" i="74"/>
  <c r="R163" i="74"/>
  <c r="O211" i="74"/>
  <c r="O252" i="74"/>
  <c r="O76" i="74"/>
  <c r="T90" i="74"/>
  <c r="S612" i="74"/>
  <c r="R478" i="74"/>
  <c r="T144" i="74"/>
  <c r="S383" i="74"/>
  <c r="O214" i="74"/>
  <c r="S312" i="74"/>
  <c r="R473" i="74"/>
  <c r="O549" i="74"/>
  <c r="S192" i="74"/>
  <c r="Q564" i="74"/>
  <c r="S317" i="74"/>
  <c r="T523" i="74"/>
  <c r="O225" i="74"/>
  <c r="T409" i="74"/>
  <c r="T238" i="74"/>
  <c r="R281" i="74"/>
  <c r="S234" i="74"/>
  <c r="S816" i="74"/>
  <c r="T901" i="74"/>
  <c r="T528" i="74"/>
  <c r="T348" i="74"/>
  <c r="P221" i="74"/>
  <c r="T207" i="74"/>
  <c r="R315" i="74"/>
  <c r="R117" i="74"/>
  <c r="P412" i="74"/>
  <c r="R494" i="74"/>
  <c r="T36" i="74"/>
  <c r="O655" i="74"/>
  <c r="S425" i="74"/>
  <c r="Q594" i="74"/>
  <c r="S828" i="74"/>
  <c r="S553" i="74"/>
  <c r="P739" i="74"/>
  <c r="R465" i="74"/>
  <c r="T277" i="74"/>
  <c r="S43" i="74"/>
  <c r="O625" i="74"/>
  <c r="Q367" i="74"/>
  <c r="P645" i="74"/>
  <c r="S46" i="74"/>
  <c r="Q26" i="74"/>
  <c r="O37" i="74"/>
  <c r="O623" i="74"/>
  <c r="O59" i="74"/>
  <c r="Q487" i="74"/>
  <c r="O566" i="74"/>
  <c r="R272" i="74"/>
  <c r="O184" i="74"/>
  <c r="S682" i="74"/>
  <c r="O137" i="74"/>
  <c r="T229" i="74"/>
  <c r="R177" i="74"/>
  <c r="P625" i="74"/>
  <c r="R623" i="74"/>
  <c r="Q877" i="74"/>
  <c r="S174" i="74"/>
  <c r="P299" i="74"/>
  <c r="T756" i="74"/>
  <c r="Q272" i="74"/>
  <c r="Q311" i="74"/>
  <c r="T263" i="74"/>
  <c r="O862" i="74"/>
  <c r="Q157" i="74"/>
  <c r="R564" i="74"/>
  <c r="T826" i="74"/>
  <c r="Q706" i="74"/>
  <c r="T742" i="74"/>
  <c r="S187" i="74"/>
  <c r="Q622" i="74"/>
  <c r="P134" i="74"/>
  <c r="P844" i="74"/>
  <c r="O248" i="74"/>
  <c r="P155" i="74"/>
  <c r="O18" i="74"/>
  <c r="R629" i="74"/>
  <c r="O281" i="74"/>
  <c r="S366" i="74"/>
  <c r="Q783" i="74"/>
  <c r="Q644" i="74"/>
  <c r="O796" i="74"/>
  <c r="T460" i="74"/>
  <c r="R94" i="74"/>
  <c r="O118" i="74"/>
  <c r="O477" i="74"/>
  <c r="R423" i="74"/>
  <c r="P676" i="74"/>
  <c r="O43" i="74"/>
  <c r="O274" i="74"/>
  <c r="S69" i="74"/>
  <c r="T375" i="74"/>
  <c r="P352" i="74"/>
  <c r="T71" i="74"/>
  <c r="O502" i="74"/>
  <c r="P735" i="74"/>
  <c r="R10" i="74"/>
  <c r="P144" i="74"/>
  <c r="R111" i="74"/>
  <c r="S349" i="74"/>
  <c r="O123" i="74"/>
  <c r="P271" i="74"/>
  <c r="R460" i="74"/>
  <c r="S634" i="74"/>
  <c r="Q69" i="74"/>
  <c r="S394" i="74"/>
  <c r="O62" i="74"/>
  <c r="S449" i="74"/>
  <c r="O200" i="74"/>
  <c r="T737" i="74"/>
  <c r="R433" i="74"/>
  <c r="R84" i="74"/>
  <c r="O665" i="74"/>
  <c r="O752" i="74"/>
  <c r="Q213" i="74"/>
  <c r="O182" i="74"/>
  <c r="R140" i="74"/>
  <c r="R189" i="74"/>
  <c r="Q116" i="74"/>
  <c r="P473" i="74"/>
  <c r="O254" i="74"/>
  <c r="R738" i="74"/>
  <c r="S81" i="74"/>
  <c r="R83" i="74"/>
  <c r="O533" i="74"/>
  <c r="R369" i="74"/>
  <c r="O536" i="74"/>
  <c r="S71" i="74"/>
  <c r="P69" i="74"/>
  <c r="Q259" i="74"/>
  <c r="Q406" i="74"/>
  <c r="Q155" i="74"/>
  <c r="T485" i="74"/>
  <c r="T593" i="74"/>
  <c r="O259" i="74"/>
  <c r="S663" i="74"/>
  <c r="P594" i="74"/>
  <c r="R755" i="74"/>
  <c r="O44" i="74"/>
  <c r="R925" i="74"/>
  <c r="T341" i="74"/>
  <c r="Q495" i="74"/>
  <c r="R327" i="74"/>
  <c r="S41" i="74"/>
  <c r="S76" i="74"/>
  <c r="O100" i="74"/>
  <c r="T239" i="74"/>
  <c r="Q884" i="74"/>
  <c r="O663" i="74"/>
  <c r="T816" i="74"/>
  <c r="Q646" i="74"/>
  <c r="Q469" i="74"/>
  <c r="Q447" i="74"/>
  <c r="P782" i="74"/>
  <c r="P421" i="74"/>
  <c r="S530" i="74"/>
  <c r="T41" i="74"/>
  <c r="O345" i="74"/>
  <c r="T800" i="74"/>
  <c r="Q289" i="74"/>
  <c r="P494" i="74"/>
  <c r="Q455" i="74"/>
  <c r="O98" i="74"/>
  <c r="O457" i="74"/>
  <c r="P499" i="74"/>
  <c r="T529" i="74"/>
  <c r="P383" i="74"/>
  <c r="O635" i="74"/>
  <c r="T592" i="74"/>
  <c r="R459" i="74"/>
  <c r="T293" i="74"/>
  <c r="P729" i="74"/>
  <c r="R263" i="74"/>
  <c r="Q223" i="74"/>
  <c r="S491" i="74"/>
  <c r="O568" i="74"/>
  <c r="O386" i="74"/>
  <c r="O146" i="74"/>
  <c r="Q637" i="74"/>
  <c r="P612" i="74"/>
  <c r="R772" i="74"/>
  <c r="S926" i="74"/>
  <c r="Q267" i="74"/>
  <c r="S778" i="74"/>
  <c r="Q183" i="74"/>
  <c r="P713" i="74"/>
  <c r="Q797" i="74"/>
  <c r="R403" i="74"/>
  <c r="R6" i="74"/>
  <c r="O369" i="74"/>
  <c r="Q479" i="74"/>
  <c r="P638" i="74"/>
  <c r="O370" i="74"/>
  <c r="Q619" i="74"/>
  <c r="O425" i="74"/>
  <c r="R828" i="74"/>
  <c r="R86" i="74"/>
  <c r="S722" i="74"/>
  <c r="O122" i="74"/>
  <c r="T576" i="74"/>
  <c r="R901" i="74"/>
  <c r="R54" i="74"/>
  <c r="O385" i="74"/>
  <c r="P802" i="74"/>
  <c r="T559" i="74"/>
  <c r="O503" i="74"/>
  <c r="O306" i="74"/>
  <c r="T729" i="74"/>
  <c r="O53" i="74"/>
  <c r="P128" i="74"/>
  <c r="S707" i="74"/>
  <c r="O72" i="74"/>
  <c r="Q149" i="74"/>
  <c r="R682" i="74"/>
  <c r="R78" i="74"/>
  <c r="Q853" i="74"/>
  <c r="R509" i="74"/>
  <c r="O126" i="74"/>
  <c r="Q647" i="74"/>
  <c r="R517" i="74"/>
  <c r="T461" i="74"/>
  <c r="Q163" i="74"/>
  <c r="R577" i="74"/>
  <c r="Q870" i="74"/>
  <c r="Q431" i="74"/>
  <c r="T871" i="74"/>
  <c r="O23" i="74"/>
  <c r="R294" i="74"/>
  <c r="R513" i="74"/>
  <c r="R40" i="74"/>
  <c r="O415" i="74"/>
  <c r="O93" i="74"/>
  <c r="O717" i="74"/>
  <c r="Q202" i="74"/>
  <c r="P632" i="74"/>
  <c r="T758" i="74"/>
  <c r="R627" i="74"/>
  <c r="T854" i="74"/>
  <c r="Q681" i="74"/>
  <c r="P548" i="74"/>
  <c r="R238" i="74"/>
  <c r="O351" i="74"/>
  <c r="T143" i="74"/>
  <c r="S6" i="74"/>
  <c r="S584" i="74"/>
  <c r="P424" i="74"/>
  <c r="R77" i="74"/>
  <c r="S105" i="74"/>
  <c r="T862" i="74"/>
  <c r="T157" i="74"/>
  <c r="R497" i="74"/>
  <c r="P491" i="74"/>
  <c r="R224" i="74"/>
  <c r="Q601" i="74"/>
  <c r="T411" i="74"/>
  <c r="O496" i="74"/>
  <c r="T699" i="74"/>
  <c r="R443" i="74"/>
  <c r="R449" i="74"/>
  <c r="Q643" i="74"/>
  <c r="S252" i="74"/>
  <c r="P176" i="74"/>
  <c r="O485" i="74"/>
  <c r="T40" i="74"/>
  <c r="R592" i="74"/>
  <c r="T503" i="74"/>
  <c r="P323" i="74"/>
  <c r="R729" i="74"/>
  <c r="O363" i="74"/>
  <c r="S305" i="74"/>
  <c r="T535" i="74"/>
  <c r="S520" i="74"/>
  <c r="P448" i="74"/>
  <c r="Q159" i="74"/>
  <c r="P604" i="74"/>
  <c r="O262" i="74"/>
  <c r="Q915" i="74"/>
  <c r="Q882" i="74"/>
  <c r="Q224" i="74"/>
  <c r="Q405" i="74"/>
  <c r="S874" i="74"/>
  <c r="S288" i="74"/>
  <c r="T171" i="74"/>
  <c r="R864" i="74"/>
  <c r="P191" i="74"/>
  <c r="S402" i="74"/>
  <c r="S104" i="74"/>
  <c r="P709" i="74"/>
  <c r="O143" i="74"/>
  <c r="R683" i="74"/>
  <c r="P785" i="74"/>
  <c r="O217" i="74"/>
  <c r="O808" i="74"/>
  <c r="Q613" i="74"/>
  <c r="S22" i="74"/>
  <c r="T656" i="74"/>
  <c r="O68" i="74"/>
  <c r="O302" i="74"/>
  <c r="P752" i="74"/>
  <c r="R221" i="74"/>
  <c r="P239" i="74"/>
  <c r="T744" i="74"/>
  <c r="R634" i="74"/>
  <c r="R416" i="74"/>
  <c r="Q240" i="74"/>
  <c r="Q791" i="74"/>
  <c r="T509" i="74"/>
  <c r="R830" i="74"/>
  <c r="Q429" i="74"/>
  <c r="P574" i="74"/>
  <c r="T774" i="74"/>
  <c r="S108" i="74"/>
  <c r="S457" i="74"/>
  <c r="O689" i="74"/>
  <c r="P449" i="74"/>
  <c r="S418" i="74"/>
  <c r="Q803" i="74"/>
  <c r="T313" i="74"/>
  <c r="S193" i="74"/>
  <c r="R839" i="74"/>
  <c r="P136" i="74"/>
  <c r="Q389" i="74"/>
  <c r="Q104" i="74"/>
  <c r="R709" i="74"/>
  <c r="O431" i="74"/>
  <c r="S697" i="74"/>
  <c r="T399" i="74"/>
  <c r="S546" i="74"/>
  <c r="S927" i="74"/>
  <c r="S90" i="74"/>
  <c r="R866" i="74"/>
  <c r="O242" i="74"/>
  <c r="P446" i="74"/>
  <c r="R382" i="74"/>
  <c r="P66" i="74"/>
  <c r="O296" i="74"/>
  <c r="R377" i="74"/>
  <c r="Q295" i="74"/>
  <c r="T388" i="74"/>
  <c r="Q395" i="74"/>
  <c r="P8" i="74"/>
  <c r="O513" i="74"/>
  <c r="T709" i="74"/>
  <c r="Q136" i="74"/>
  <c r="O465" i="74"/>
  <c r="R461" i="74"/>
  <c r="T74" i="74"/>
  <c r="Q63" i="74"/>
  <c r="P584" i="74"/>
  <c r="P617" i="74"/>
  <c r="Q46" i="74"/>
  <c r="T131" i="74"/>
  <c r="P533" i="74"/>
  <c r="R351" i="74"/>
  <c r="O715" i="74"/>
  <c r="O449" i="74"/>
  <c r="P307" i="74"/>
  <c r="P721" i="74"/>
  <c r="T594" i="74"/>
  <c r="S44" i="74"/>
  <c r="P251" i="74"/>
  <c r="T846" i="74"/>
  <c r="O495" i="74"/>
  <c r="T357" i="74"/>
  <c r="S412" i="74"/>
  <c r="Q872" i="74"/>
  <c r="S194" i="74"/>
  <c r="T32" i="74"/>
  <c r="T778" i="74"/>
  <c r="R307" i="74"/>
  <c r="S735" i="74"/>
  <c r="O216" i="74"/>
  <c r="O538" i="74"/>
  <c r="T297" i="74"/>
  <c r="Q180" i="74"/>
  <c r="O695" i="74"/>
  <c r="P396" i="74"/>
  <c r="O109" i="74"/>
  <c r="S122" i="74"/>
  <c r="S601" i="74"/>
  <c r="Q423" i="74"/>
  <c r="P527" i="74"/>
  <c r="O323" i="74"/>
  <c r="R147" i="74"/>
  <c r="O742" i="74"/>
  <c r="P58" i="74"/>
  <c r="R721" i="74"/>
  <c r="Q144" i="74"/>
  <c r="P648" i="74"/>
  <c r="Q235" i="74"/>
  <c r="P393" i="74"/>
  <c r="O474" i="74"/>
  <c r="Q511" i="74"/>
  <c r="T720" i="74"/>
  <c r="S727" i="74"/>
  <c r="T838" i="74"/>
  <c r="P699" i="74"/>
  <c r="T565" i="74"/>
  <c r="Q649" i="74"/>
  <c r="O377" i="74"/>
  <c r="R302" i="74"/>
  <c r="Q668" i="74"/>
  <c r="Q842" i="74"/>
  <c r="O531" i="74"/>
  <c r="S373" i="74"/>
  <c r="R646" i="74"/>
  <c r="R479" i="74"/>
  <c r="Q16" i="74"/>
  <c r="Q545" i="74"/>
  <c r="R176" i="74"/>
  <c r="O328" i="74"/>
  <c r="Q409" i="74"/>
  <c r="R733" i="74"/>
  <c r="O748" i="74"/>
  <c r="S331" i="74"/>
  <c r="O719" i="74"/>
  <c r="Q627" i="74"/>
  <c r="O111" i="74"/>
  <c r="P515" i="74"/>
  <c r="P529" i="74"/>
  <c r="O160" i="74"/>
  <c r="P457" i="74"/>
  <c r="R845" i="74"/>
  <c r="Q481" i="74"/>
  <c r="O161" i="74"/>
  <c r="R584" i="74"/>
  <c r="R680" i="74"/>
  <c r="O235" i="74"/>
  <c r="P747" i="74"/>
  <c r="O336" i="74"/>
  <c r="R364" i="74"/>
  <c r="T685" i="74"/>
  <c r="S178" i="74"/>
  <c r="S99" i="74"/>
  <c r="R875" i="74"/>
  <c r="O102" i="74"/>
  <c r="R586" i="74"/>
  <c r="S10" i="74"/>
  <c r="O863" i="74"/>
  <c r="O450" i="74"/>
  <c r="S294" i="74"/>
  <c r="Q493" i="74"/>
  <c r="P888" i="74"/>
  <c r="O285" i="74"/>
  <c r="S433" i="74"/>
  <c r="Q770" i="74"/>
  <c r="R193" i="74"/>
  <c r="R173" i="74"/>
  <c r="Q201" i="74"/>
  <c r="S334" i="74"/>
  <c r="T333" i="74"/>
  <c r="T545" i="74"/>
  <c r="P836" i="74"/>
  <c r="R115" i="74"/>
  <c r="S392" i="74"/>
  <c r="R265" i="74"/>
  <c r="Q761" i="74"/>
  <c r="P414" i="74"/>
  <c r="R609" i="74"/>
  <c r="T702" i="74"/>
  <c r="S515" i="74"/>
  <c r="R691" i="74"/>
  <c r="T812" i="74"/>
  <c r="R273" i="74"/>
  <c r="Q112" i="74"/>
  <c r="R549" i="74"/>
  <c r="S347" i="74"/>
  <c r="O545" i="74"/>
  <c r="O77" i="74"/>
  <c r="T926" i="74"/>
  <c r="R648" i="74"/>
  <c r="O275" i="74"/>
  <c r="R846" i="74"/>
  <c r="S611" i="74"/>
  <c r="Q744" i="74"/>
  <c r="S100" i="74"/>
  <c r="O866" i="74"/>
  <c r="R447" i="74"/>
  <c r="T164" i="74"/>
  <c r="S255" i="74"/>
  <c r="R800" i="74"/>
  <c r="S483" i="74"/>
  <c r="O794" i="74"/>
  <c r="O677" i="74"/>
  <c r="S900" i="74"/>
  <c r="P333" i="74"/>
  <c r="P596" i="74"/>
  <c r="S600" i="74"/>
  <c r="O63" i="74"/>
  <c r="T866" i="74"/>
  <c r="T856" i="74"/>
  <c r="O115" i="74"/>
  <c r="R42" i="74"/>
  <c r="Q40" i="74"/>
  <c r="Q887" i="74"/>
  <c r="O873" i="74"/>
  <c r="O409" i="74"/>
  <c r="T752" i="74"/>
  <c r="S109" i="74"/>
  <c r="O526" i="74"/>
  <c r="P565" i="74"/>
  <c r="O874" i="74"/>
  <c r="R178" i="74"/>
  <c r="O517" i="74"/>
  <c r="T608" i="74"/>
  <c r="R7" i="74"/>
  <c r="S487" i="74"/>
  <c r="P658" i="74"/>
  <c r="Q527" i="74"/>
  <c r="O91" i="74"/>
  <c r="O26" i="74"/>
  <c r="T872" i="74"/>
  <c r="R922" i="74"/>
  <c r="O901" i="74"/>
  <c r="S882" i="74"/>
  <c r="R242" i="74"/>
  <c r="T203" i="74"/>
  <c r="R928" i="74"/>
  <c r="R793" i="74"/>
  <c r="T555" i="74"/>
  <c r="T491" i="74"/>
  <c r="S746" i="74"/>
  <c r="S703" i="74"/>
  <c r="O287" i="74"/>
  <c r="O154" i="74"/>
  <c r="Q583" i="74"/>
  <c r="P639" i="74"/>
  <c r="O458" i="74"/>
  <c r="S440" i="74"/>
  <c r="S833" i="74"/>
  <c r="R112" i="74"/>
  <c r="O558" i="74"/>
  <c r="O544" i="74"/>
  <c r="R352" i="74"/>
  <c r="O855" i="74"/>
  <c r="O505" i="74"/>
  <c r="T665" i="74"/>
  <c r="R789" i="74"/>
  <c r="P391" i="74"/>
  <c r="R501" i="74"/>
  <c r="R744" i="74"/>
  <c r="O576" i="74"/>
  <c r="T417" i="74"/>
  <c r="Q780" i="74"/>
  <c r="T683" i="74"/>
  <c r="T161" i="74"/>
  <c r="O598" i="74"/>
  <c r="T640" i="74"/>
  <c r="O232" i="74"/>
  <c r="Q640" i="74"/>
  <c r="S414" i="74"/>
  <c r="S138" i="74"/>
  <c r="P148" i="74"/>
  <c r="S306" i="74"/>
  <c r="Q79" i="74"/>
  <c r="Q581" i="74"/>
  <c r="R445" i="74"/>
  <c r="P511" i="74"/>
  <c r="R122" i="74"/>
  <c r="R620" i="74"/>
  <c r="O341" i="74"/>
  <c r="O192" i="74"/>
  <c r="O201" i="74"/>
  <c r="S587" i="74"/>
  <c r="S559" i="74"/>
  <c r="R503" i="74"/>
  <c r="T335" i="74"/>
  <c r="O639" i="74"/>
  <c r="R707" i="74"/>
  <c r="Q264" i="74"/>
  <c r="P643" i="74"/>
  <c r="O456" i="74"/>
  <c r="O356" i="74"/>
  <c r="S754" i="74"/>
  <c r="T62" i="74"/>
  <c r="O307" i="74"/>
  <c r="Q576" i="74"/>
  <c r="R431" i="74"/>
  <c r="T766" i="74"/>
  <c r="S421" i="74"/>
  <c r="S482" i="74"/>
  <c r="Q452" i="74"/>
  <c r="T163" i="74"/>
  <c r="R819" i="74"/>
  <c r="T289" i="74"/>
  <c r="P526" i="74"/>
  <c r="T733" i="74"/>
  <c r="O551" i="74"/>
  <c r="T573" i="74"/>
  <c r="Q307" i="74"/>
  <c r="P160" i="74"/>
  <c r="R132" i="74"/>
  <c r="S527" i="74"/>
  <c r="P6" i="74"/>
  <c r="O774" i="74"/>
  <c r="Q862" i="74"/>
  <c r="R670" i="74"/>
  <c r="O463" i="74"/>
  <c r="T169" i="74"/>
  <c r="O32" i="74"/>
  <c r="Q365" i="74"/>
  <c r="P834" i="74"/>
  <c r="O319" i="74"/>
  <c r="P406" i="74"/>
  <c r="S132" i="74"/>
  <c r="S465" i="74"/>
  <c r="O600" i="74"/>
  <c r="P478" i="74"/>
  <c r="Q895" i="74"/>
  <c r="Q796" i="74"/>
  <c r="Q685" i="74"/>
  <c r="T544" i="74"/>
  <c r="Q712" i="74"/>
  <c r="O39" i="74"/>
  <c r="O609" i="74"/>
  <c r="O112" i="74"/>
  <c r="Q855" i="74"/>
  <c r="R359" i="74"/>
  <c r="T291" i="74"/>
  <c r="Q676" i="74"/>
  <c r="Q639" i="74"/>
  <c r="R697" i="74"/>
  <c r="Q152" i="74"/>
  <c r="O681" i="74"/>
  <c r="S55" i="74"/>
  <c r="P224" i="74"/>
  <c r="P293" i="74"/>
  <c r="S827" i="74"/>
  <c r="Q699" i="74"/>
  <c r="S400" i="74"/>
  <c r="O527" i="74"/>
  <c r="R605" i="74"/>
  <c r="Q378" i="74"/>
  <c r="T738" i="74"/>
  <c r="O290" i="74"/>
  <c r="O583" i="74"/>
  <c r="R38" i="74"/>
  <c r="T187" i="74"/>
  <c r="R519" i="74"/>
  <c r="P635" i="74"/>
  <c r="R856" i="74"/>
  <c r="O455" i="74"/>
  <c r="Q98" i="74"/>
  <c r="S344" i="74"/>
  <c r="R877" i="74"/>
  <c r="P906" i="74"/>
  <c r="Q719" i="74"/>
  <c r="P591" i="74"/>
  <c r="T474" i="74"/>
  <c r="P799" i="74"/>
  <c r="Q727" i="74"/>
  <c r="T550" i="74"/>
  <c r="S438" i="74"/>
  <c r="T466" i="74"/>
  <c r="O380" i="74"/>
  <c r="S300" i="74"/>
  <c r="T168" i="74"/>
  <c r="Q374" i="74"/>
  <c r="S745" i="74"/>
  <c r="Q77" i="74"/>
  <c r="S673" i="74"/>
  <c r="O362" i="74"/>
  <c r="S282" i="74"/>
  <c r="T133" i="74"/>
  <c r="Q21" i="74"/>
  <c r="T422" i="74"/>
  <c r="Q71" i="74"/>
  <c r="Q888" i="74"/>
  <c r="O682" i="74"/>
  <c r="R522" i="74"/>
  <c r="O781" i="74"/>
  <c r="P609" i="74"/>
  <c r="T468" i="74"/>
  <c r="T857" i="74"/>
  <c r="T562" i="74"/>
  <c r="P344" i="74"/>
  <c r="S204" i="74"/>
  <c r="O372" i="74"/>
  <c r="S905" i="74"/>
  <c r="S572" i="74"/>
  <c r="P141" i="74"/>
  <c r="Q734" i="74"/>
  <c r="R524" i="74"/>
  <c r="S407" i="74"/>
  <c r="P266" i="74"/>
  <c r="S30" i="74"/>
  <c r="P384" i="74"/>
  <c r="S761" i="74"/>
  <c r="O260" i="74"/>
  <c r="Q51" i="74"/>
  <c r="S220" i="74"/>
  <c r="R505" i="74"/>
  <c r="S173" i="74"/>
  <c r="P441" i="74"/>
  <c r="S116" i="74"/>
  <c r="O367" i="74"/>
  <c r="Q52" i="74"/>
  <c r="Q303" i="74"/>
  <c r="S106" i="74"/>
  <c r="Q325" i="74"/>
  <c r="R883" i="74"/>
  <c r="S925" i="74"/>
  <c r="O740" i="74"/>
  <c r="S626" i="74"/>
  <c r="S902" i="74"/>
  <c r="O809" i="74"/>
  <c r="S667" i="74"/>
  <c r="P464" i="74"/>
  <c r="O743" i="74"/>
  <c r="P162" i="74"/>
  <c r="S63" i="74"/>
  <c r="Q404" i="74"/>
  <c r="P706" i="74"/>
  <c r="T33" i="74"/>
  <c r="T730" i="74"/>
  <c r="P365" i="74"/>
  <c r="O167" i="74"/>
  <c r="T11" i="74"/>
  <c r="Q172" i="74"/>
  <c r="P222" i="74"/>
  <c r="R49" i="74"/>
  <c r="Q248" i="74"/>
  <c r="O916" i="74"/>
  <c r="O787" i="74"/>
  <c r="O670" i="74"/>
  <c r="T897" i="74"/>
  <c r="S704" i="74"/>
  <c r="Q800" i="74"/>
  <c r="Q398" i="74"/>
  <c r="P286" i="74"/>
  <c r="Q873" i="74"/>
  <c r="R748" i="74"/>
  <c r="T402" i="74"/>
  <c r="T125" i="74"/>
  <c r="T839" i="74"/>
  <c r="P440" i="74"/>
  <c r="P150" i="74"/>
  <c r="Q89" i="74"/>
  <c r="P837" i="74"/>
  <c r="R268" i="74"/>
  <c r="T558" i="74"/>
  <c r="Q13" i="74"/>
  <c r="R393" i="74"/>
  <c r="P659" i="74"/>
  <c r="O304" i="74"/>
  <c r="S550" i="74"/>
  <c r="Q200" i="74"/>
  <c r="O486" i="74"/>
  <c r="S149" i="74"/>
  <c r="Q419" i="74"/>
  <c r="R370" i="74"/>
  <c r="Q129" i="74"/>
  <c r="Q521" i="74"/>
  <c r="P814" i="74"/>
  <c r="S417" i="74"/>
  <c r="Q178" i="74"/>
  <c r="S309" i="74"/>
  <c r="P295" i="74"/>
  <c r="S391" i="74"/>
  <c r="S304" i="74"/>
  <c r="P762" i="74"/>
  <c r="O537" i="74"/>
  <c r="P682" i="74"/>
  <c r="R75" i="74"/>
  <c r="Q173" i="74"/>
  <c r="T915" i="74"/>
  <c r="O402" i="74"/>
  <c r="O379" i="74"/>
  <c r="O116" i="74"/>
  <c r="P886" i="74"/>
  <c r="R325" i="74"/>
  <c r="Q106" i="74"/>
  <c r="R186" i="74"/>
  <c r="S844" i="74"/>
  <c r="S868" i="74"/>
  <c r="O718" i="74"/>
  <c r="O105" i="74"/>
  <c r="T502" i="74"/>
  <c r="T287" i="74"/>
  <c r="O865" i="74"/>
  <c r="R197" i="74"/>
  <c r="O166" i="74"/>
  <c r="Q118" i="74"/>
  <c r="S79" i="74"/>
  <c r="R820" i="74"/>
  <c r="R56" i="74"/>
  <c r="Q147" i="74"/>
  <c r="O11" i="74"/>
  <c r="S180" i="74"/>
  <c r="S880" i="74"/>
  <c r="O419" i="74"/>
  <c r="O220" i="74"/>
  <c r="P349" i="74"/>
  <c r="Q72" i="74"/>
  <c r="Q899" i="74"/>
  <c r="R291" i="74"/>
  <c r="O139" i="74"/>
  <c r="T8" i="74"/>
  <c r="S738" i="74"/>
  <c r="P702" i="74"/>
  <c r="O340" i="74"/>
  <c r="R539" i="74"/>
  <c r="T701" i="74"/>
  <c r="R511" i="74"/>
  <c r="Q484" i="74"/>
  <c r="S56" i="74"/>
  <c r="O884" i="74"/>
  <c r="Q860" i="74"/>
  <c r="R223" i="74"/>
  <c r="Q151" i="74"/>
  <c r="O114" i="74"/>
  <c r="R50" i="74"/>
  <c r="Q927" i="74"/>
  <c r="P285" i="74"/>
  <c r="S739" i="74"/>
  <c r="Q317" i="74"/>
  <c r="O407" i="74"/>
  <c r="T128" i="74"/>
  <c r="R763" i="74"/>
  <c r="O96" i="74"/>
  <c r="O843" i="74"/>
  <c r="Q226" i="74"/>
  <c r="P816" i="74"/>
  <c r="P701" i="74"/>
  <c r="S50" i="74"/>
  <c r="R621" i="74"/>
  <c r="Q537" i="74"/>
  <c r="O473" i="74"/>
  <c r="Q292" i="74"/>
  <c r="S781" i="74"/>
  <c r="Q451" i="74"/>
  <c r="P348" i="74"/>
  <c r="Q650" i="74"/>
  <c r="O60" i="74"/>
  <c r="O427" i="74"/>
  <c r="T659" i="74"/>
  <c r="O412" i="74"/>
  <c r="S488" i="74"/>
  <c r="P842" i="74"/>
  <c r="R643" i="74"/>
  <c r="S593" i="74"/>
  <c r="Q135" i="74"/>
  <c r="S835" i="74"/>
  <c r="T7" i="74"/>
  <c r="Q345" i="74"/>
  <c r="O187" i="74"/>
  <c r="P656" i="74"/>
  <c r="R165" i="74"/>
  <c r="P213" i="74"/>
  <c r="S473" i="74"/>
  <c r="O156" i="74"/>
  <c r="O389" i="74"/>
  <c r="O320" i="74"/>
  <c r="O780" i="74"/>
  <c r="P927" i="74"/>
  <c r="P297" i="74"/>
  <c r="Q529" i="74"/>
  <c r="P772" i="74"/>
  <c r="Q465" i="74"/>
  <c r="S277" i="74"/>
  <c r="S229" i="74"/>
  <c r="O657" i="74"/>
  <c r="T34" i="74"/>
  <c r="S348" i="74"/>
  <c r="P249" i="74"/>
  <c r="T89" i="74"/>
  <c r="Q150" i="74"/>
  <c r="S427" i="74"/>
  <c r="O162" i="74"/>
  <c r="P715" i="74"/>
  <c r="P521" i="74"/>
  <c r="Q287" i="74"/>
  <c r="T610" i="74"/>
  <c r="R249" i="74"/>
  <c r="O846" i="74"/>
  <c r="O511" i="74"/>
  <c r="R373" i="74"/>
  <c r="Q730" i="74"/>
  <c r="Q321" i="74"/>
  <c r="S854" i="74"/>
  <c r="T255" i="74"/>
  <c r="S800" i="74"/>
  <c r="O812" i="74"/>
  <c r="R343" i="74"/>
  <c r="Q439" i="74"/>
  <c r="P691" i="74"/>
  <c r="T673" i="74"/>
  <c r="P608" i="74"/>
  <c r="P600" i="74"/>
  <c r="S45" i="74"/>
  <c r="P170" i="74"/>
  <c r="T499" i="74"/>
  <c r="O529" i="74"/>
  <c r="R718" i="74"/>
  <c r="S691" i="74"/>
  <c r="S832" i="74"/>
  <c r="Q193" i="74"/>
  <c r="T237" i="74"/>
  <c r="O189" i="74"/>
  <c r="T252" i="74"/>
  <c r="R769" i="74"/>
  <c r="Q851" i="74"/>
  <c r="T5" i="74"/>
  <c r="S796" i="74"/>
  <c r="R787" i="74"/>
  <c r="O820" i="74"/>
  <c r="O408" i="74"/>
  <c r="O697" i="74"/>
  <c r="T578" i="74"/>
  <c r="S36" i="74"/>
  <c r="R201" i="74"/>
  <c r="O382" i="74"/>
  <c r="Q105" i="74"/>
  <c r="P513" i="74"/>
  <c r="R920" i="74"/>
  <c r="S125" i="74"/>
  <c r="S586" i="74"/>
  <c r="O488" i="74"/>
  <c r="S205" i="74"/>
  <c r="O203" i="74"/>
  <c r="P677" i="74"/>
  <c r="S899" i="74"/>
  <c r="Q38" i="74"/>
  <c r="S403" i="74"/>
  <c r="R454" i="74"/>
  <c r="P719" i="74"/>
  <c r="R368" i="74"/>
  <c r="R808" i="74"/>
  <c r="S542" i="74"/>
  <c r="Q162" i="74"/>
  <c r="P485" i="74"/>
  <c r="P754" i="74"/>
  <c r="Q629" i="74"/>
  <c r="P926" i="74"/>
  <c r="P862" i="74"/>
  <c r="S452" i="74"/>
  <c r="Q847" i="74"/>
  <c r="P872" i="74"/>
  <c r="T479" i="74"/>
  <c r="T298" i="74"/>
  <c r="O120" i="74"/>
  <c r="S866" i="74"/>
  <c r="T746" i="74"/>
  <c r="P928" i="74"/>
  <c r="Q793" i="74"/>
  <c r="T493" i="74"/>
  <c r="R153" i="74"/>
  <c r="P778" i="74"/>
  <c r="P661" i="74"/>
  <c r="O299" i="74"/>
  <c r="R701" i="74"/>
  <c r="S917" i="74"/>
  <c r="O38" i="74"/>
  <c r="R16" i="74"/>
  <c r="R635" i="74"/>
  <c r="O766" i="74"/>
  <c r="R578" i="74"/>
  <c r="Q100" i="74"/>
  <c r="R218" i="74"/>
  <c r="T672" i="74"/>
  <c r="O401" i="74"/>
  <c r="Q475" i="74"/>
  <c r="Q760" i="74"/>
  <c r="S459" i="74"/>
  <c r="P775" i="74"/>
  <c r="T60" i="74"/>
  <c r="T580" i="74"/>
  <c r="Q146" i="74"/>
  <c r="S21" i="74"/>
  <c r="P846" i="74"/>
  <c r="S776" i="74"/>
  <c r="P703" i="74"/>
  <c r="T197" i="74"/>
  <c r="T681" i="74"/>
  <c r="Q773" i="74"/>
  <c r="T850" i="74"/>
  <c r="Q517" i="74"/>
  <c r="R710" i="74"/>
  <c r="P401" i="74"/>
  <c r="T221" i="74"/>
  <c r="Q776" i="74"/>
  <c r="Q874" i="74"/>
  <c r="P193" i="74"/>
  <c r="R8" i="74"/>
  <c r="T104" i="74"/>
  <c r="P182" i="74"/>
  <c r="Q578" i="74"/>
  <c r="P683" i="74"/>
  <c r="S119" i="74"/>
  <c r="O467" i="74"/>
  <c r="S780" i="74"/>
  <c r="T613" i="74"/>
  <c r="Q379" i="74"/>
  <c r="Q445" i="74"/>
  <c r="P363" i="74"/>
  <c r="P535" i="74"/>
  <c r="Q312" i="74"/>
  <c r="O472" i="74"/>
  <c r="S710" i="74"/>
  <c r="Q8" i="74"/>
  <c r="T616" i="74"/>
  <c r="S478" i="74"/>
  <c r="P377" i="74"/>
  <c r="S582" i="74"/>
  <c r="P154" i="74"/>
  <c r="R581" i="74"/>
  <c r="T247" i="74"/>
  <c r="O134" i="74"/>
  <c r="R585" i="74"/>
  <c r="O691" i="74"/>
  <c r="T108" i="74"/>
  <c r="R495" i="74"/>
  <c r="T63" i="74"/>
  <c r="P278" i="74"/>
  <c r="Q672" i="74"/>
  <c r="T802" i="74"/>
  <c r="S235" i="74"/>
  <c r="P166" i="74"/>
  <c r="T735" i="74"/>
  <c r="Q769" i="74"/>
  <c r="O478" i="74"/>
  <c r="Q722" i="74"/>
  <c r="P784" i="74"/>
  <c r="O844" i="74"/>
  <c r="Q700" i="74"/>
  <c r="S261" i="74"/>
  <c r="S555" i="74"/>
  <c r="S336" i="74"/>
  <c r="P113" i="74"/>
  <c r="R631" i="74"/>
  <c r="R23" i="74"/>
  <c r="P309" i="74"/>
  <c r="P218" i="74"/>
  <c r="P531" i="74"/>
  <c r="O258" i="74"/>
  <c r="R155" i="74"/>
  <c r="P206" i="74"/>
  <c r="S656" i="74"/>
  <c r="P122" i="74"/>
  <c r="R376" i="74"/>
  <c r="S335" i="74"/>
  <c r="Q658" i="74"/>
  <c r="O12" i="74"/>
  <c r="Q648" i="74"/>
  <c r="T899" i="74"/>
  <c r="P386" i="74"/>
  <c r="Q611" i="74"/>
  <c r="R405" i="74"/>
  <c r="R102" i="74"/>
  <c r="S358" i="74"/>
  <c r="T874" i="74"/>
  <c r="R855" i="74"/>
  <c r="Q56" i="74"/>
  <c r="T722" i="74"/>
  <c r="S324" i="74"/>
  <c r="O573" i="74"/>
  <c r="P116" i="74"/>
  <c r="Q84" i="74"/>
  <c r="O191" i="74"/>
  <c r="P189" i="74"/>
  <c r="O358" i="74"/>
  <c r="O764" i="74"/>
  <c r="R591" i="74"/>
  <c r="R430" i="74"/>
  <c r="O396" i="74"/>
  <c r="S913" i="74"/>
  <c r="Q132" i="74"/>
  <c r="R398" i="74"/>
  <c r="Q751" i="74"/>
  <c r="Q265" i="74"/>
  <c r="O348" i="74"/>
  <c r="Q50" i="74"/>
  <c r="T155" i="74"/>
  <c r="P544" i="74"/>
  <c r="Q243" i="74"/>
  <c r="S419" i="74"/>
  <c r="S884" i="74"/>
  <c r="R324" i="74"/>
  <c r="P800" i="74"/>
  <c r="Q44" i="74"/>
  <c r="O837" i="74"/>
  <c r="T557" i="74"/>
  <c r="T721" i="74"/>
  <c r="R535" i="74"/>
  <c r="R639" i="74"/>
  <c r="O440" i="74"/>
  <c r="O679" i="74"/>
  <c r="Q929" i="74"/>
  <c r="S461" i="74"/>
  <c r="T798" i="74"/>
  <c r="Q250" i="74"/>
  <c r="R703" i="74"/>
  <c r="S318" i="74"/>
  <c r="P619" i="74"/>
  <c r="T319" i="74"/>
  <c r="O442" i="74"/>
  <c r="O301" i="74"/>
  <c r="O47" i="74"/>
  <c r="P146" i="74"/>
  <c r="T242" i="74"/>
  <c r="S764" i="74"/>
  <c r="P900" i="74"/>
  <c r="S102" i="74"/>
  <c r="S569" i="74"/>
  <c r="P870" i="74"/>
  <c r="T122" i="74"/>
  <c r="S118" i="74"/>
  <c r="T878" i="74"/>
  <c r="O288" i="74"/>
  <c r="R919" i="74"/>
  <c r="T367" i="74"/>
  <c r="O693" i="74"/>
  <c r="P179" i="74"/>
  <c r="Q290" i="74"/>
  <c r="R637" i="74"/>
  <c r="O183" i="74"/>
  <c r="Q204" i="74"/>
  <c r="Q232" i="74"/>
  <c r="T205" i="74"/>
  <c r="P197" i="74"/>
  <c r="Q218" i="74"/>
  <c r="S61" i="74"/>
  <c r="S422" i="74"/>
  <c r="Q477" i="74"/>
  <c r="P685" i="74"/>
  <c r="R357" i="74"/>
  <c r="O317" i="74"/>
  <c r="Q582" i="74"/>
  <c r="T780" i="74"/>
  <c r="Q275" i="74"/>
  <c r="R11" i="74"/>
  <c r="Q742" i="74"/>
  <c r="T602" i="74"/>
  <c r="P50" i="74"/>
  <c r="S788" i="74"/>
  <c r="T928" i="74"/>
  <c r="P495" i="74"/>
  <c r="S48" i="74"/>
  <c r="R29" i="74"/>
  <c r="S226" i="74"/>
  <c r="P753" i="74"/>
  <c r="P63" i="74"/>
  <c r="O193" i="74"/>
  <c r="R202" i="74"/>
  <c r="O280" i="74"/>
  <c r="O661" i="74"/>
  <c r="O617" i="74"/>
  <c r="S760" i="74"/>
  <c r="O800" i="74"/>
  <c r="T794" i="74"/>
  <c r="Q32" i="74"/>
  <c r="Q101" i="74"/>
  <c r="P503" i="74"/>
  <c r="Q580" i="74"/>
  <c r="R313" i="74"/>
  <c r="S302" i="74"/>
  <c r="T641" i="74"/>
  <c r="R486" i="74"/>
  <c r="T776" i="74"/>
  <c r="T658" i="74"/>
  <c r="P322" i="74"/>
  <c r="P227" i="74"/>
  <c r="Q757" i="74"/>
  <c r="Q592" i="74"/>
  <c r="T132" i="74"/>
  <c r="Q653" i="74"/>
  <c r="R779" i="74"/>
  <c r="R618" i="74"/>
  <c r="Q199" i="74"/>
  <c r="Q536" i="74"/>
  <c r="Q609" i="74"/>
  <c r="Q861" i="74"/>
  <c r="R773" i="74"/>
  <c r="S869" i="74"/>
  <c r="R878" i="74"/>
  <c r="S189" i="74"/>
  <c r="P684" i="74"/>
  <c r="S719" i="74"/>
  <c r="T465" i="74"/>
  <c r="R261" i="74"/>
  <c r="T836" i="74"/>
  <c r="P87" i="74"/>
  <c r="Q277" i="74"/>
  <c r="T443" i="74"/>
  <c r="O322" i="74"/>
  <c r="R116" i="74"/>
  <c r="O169" i="74"/>
  <c r="T764" i="74"/>
  <c r="S269" i="74"/>
  <c r="R66" i="74"/>
  <c r="Q268" i="74"/>
  <c r="S257" i="74"/>
  <c r="T383" i="74"/>
  <c r="S857" i="74"/>
  <c r="T782" i="74"/>
  <c r="Q771" i="74"/>
  <c r="S323" i="74"/>
  <c r="R735" i="74"/>
  <c r="T24" i="74"/>
  <c r="O711" i="74"/>
  <c r="R278" i="74"/>
  <c r="T44" i="74"/>
  <c r="Q86" i="74"/>
  <c r="S603" i="74"/>
  <c r="O399" i="74"/>
  <c r="O562" i="74"/>
  <c r="R421" i="74"/>
  <c r="T634" i="74"/>
  <c r="T726" i="74"/>
  <c r="R328" i="74"/>
  <c r="P667" i="74"/>
  <c r="O887" i="74"/>
  <c r="R817" i="74"/>
  <c r="R185" i="74"/>
  <c r="T832" i="74"/>
  <c r="S357" i="74"/>
  <c r="Q58" i="74"/>
  <c r="Q209" i="74"/>
  <c r="S431" i="74"/>
  <c r="O466" i="74"/>
  <c r="S243" i="74"/>
  <c r="O168" i="74"/>
  <c r="O859" i="74"/>
  <c r="R906" i="74"/>
  <c r="P712" i="74"/>
  <c r="S591" i="74"/>
  <c r="Q474" i="74"/>
  <c r="O799" i="74"/>
  <c r="P720" i="74"/>
  <c r="S532" i="74"/>
  <c r="P917" i="74"/>
  <c r="Q466" i="74"/>
  <c r="P380" i="74"/>
  <c r="O300" i="74"/>
  <c r="R146" i="74"/>
  <c r="T352" i="74"/>
  <c r="O745" i="74"/>
  <c r="P77" i="74"/>
  <c r="S637" i="74"/>
  <c r="O346" i="74"/>
  <c r="S256" i="74"/>
  <c r="R133" i="74"/>
  <c r="R927" i="74"/>
  <c r="Q422" i="74"/>
  <c r="R764" i="74"/>
  <c r="S855" i="74"/>
  <c r="T662" i="74"/>
  <c r="S522" i="74"/>
  <c r="R725" i="74"/>
  <c r="S585" i="74"/>
  <c r="Q468" i="74"/>
  <c r="T819" i="74"/>
  <c r="R562" i="74"/>
  <c r="Q344" i="74"/>
  <c r="R204" i="74"/>
  <c r="S372" i="74"/>
  <c r="P905" i="74"/>
  <c r="T494" i="74"/>
  <c r="Q93" i="74"/>
  <c r="O734" i="74"/>
  <c r="Q492" i="74"/>
  <c r="Q407" i="74"/>
  <c r="T266" i="74"/>
  <c r="Q922" i="74"/>
  <c r="T326" i="74"/>
  <c r="T761" i="74"/>
  <c r="S260" i="74"/>
  <c r="P51" i="74"/>
  <c r="S42" i="74"/>
  <c r="O291" i="74"/>
  <c r="P610" i="74"/>
  <c r="Q9" i="74"/>
  <c r="O461" i="74"/>
  <c r="S103" i="74"/>
  <c r="Q195" i="74"/>
  <c r="P288" i="74"/>
  <c r="P259" i="74"/>
  <c r="R214" i="74"/>
  <c r="P883" i="74"/>
  <c r="Q900" i="74"/>
  <c r="T716" i="74"/>
  <c r="O626" i="74"/>
  <c r="R902" i="74"/>
  <c r="T809" i="74"/>
  <c r="S647" i="74"/>
  <c r="S464" i="74"/>
  <c r="S743" i="74"/>
  <c r="R143" i="74"/>
  <c r="Q47" i="74"/>
  <c r="P404" i="74"/>
  <c r="O706" i="74"/>
  <c r="P923" i="74"/>
  <c r="O730" i="74"/>
  <c r="S365" i="74"/>
  <c r="T139" i="74"/>
  <c r="P911" i="74"/>
  <c r="R796" i="74"/>
  <c r="R222" i="74"/>
  <c r="O17" i="74"/>
  <c r="P647" i="74"/>
  <c r="P899" i="74"/>
  <c r="S787" i="74"/>
  <c r="S670" i="74"/>
  <c r="O897" i="74"/>
  <c r="O644" i="74"/>
  <c r="S775" i="74"/>
  <c r="T382" i="74"/>
  <c r="Q286" i="74"/>
  <c r="R770" i="74"/>
  <c r="O640" i="74"/>
  <c r="R354" i="74"/>
  <c r="T83" i="74"/>
  <c r="S839" i="74"/>
  <c r="S411" i="74"/>
  <c r="O150" i="74"/>
  <c r="P89" i="74"/>
  <c r="T837" i="74"/>
  <c r="Q236" i="74"/>
  <c r="P488" i="74"/>
  <c r="P13" i="74"/>
  <c r="T149" i="74"/>
  <c r="R389" i="74"/>
  <c r="S72" i="74"/>
  <c r="O325" i="74"/>
  <c r="S8" i="74"/>
  <c r="Q257" i="74"/>
  <c r="O586" i="74"/>
  <c r="R243" i="74"/>
  <c r="T370" i="74"/>
  <c r="P129" i="74"/>
  <c r="Q329" i="74"/>
  <c r="O739" i="74"/>
  <c r="P806" i="74"/>
  <c r="Q467" i="74"/>
  <c r="T475" i="74"/>
  <c r="O244" i="74"/>
  <c r="P725" i="74"/>
  <c r="O106" i="74"/>
  <c r="O929" i="74"/>
  <c r="O303" i="74"/>
  <c r="P512" i="74"/>
  <c r="S266" i="74"/>
  <c r="P586" i="74"/>
  <c r="S734" i="74"/>
  <c r="Q222" i="74"/>
  <c r="P133" i="74"/>
  <c r="S350" i="74"/>
  <c r="Q510" i="74"/>
  <c r="S9" i="74"/>
  <c r="Q78" i="74"/>
  <c r="S151" i="74"/>
  <c r="Q491" i="74"/>
  <c r="P616" i="74"/>
  <c r="S59" i="74"/>
  <c r="R636" i="74"/>
  <c r="Q327" i="74"/>
  <c r="R446" i="74"/>
  <c r="Q256" i="74"/>
  <c r="O574" i="74"/>
  <c r="O170" i="74"/>
  <c r="T657" i="74"/>
  <c r="R170" i="74"/>
  <c r="Q176" i="74"/>
  <c r="T223" i="74"/>
  <c r="O702" i="74"/>
  <c r="Q859" i="74"/>
  <c r="O610" i="74"/>
  <c r="S654" i="74"/>
  <c r="T336" i="74"/>
  <c r="O103" i="74"/>
  <c r="P379" i="74"/>
  <c r="T195" i="74"/>
  <c r="T162" i="74"/>
  <c r="Q308" i="74"/>
  <c r="O46" i="74"/>
  <c r="S16" i="74"/>
  <c r="Q316" i="74"/>
  <c r="R79" i="74"/>
  <c r="S521" i="74"/>
  <c r="P621" i="74"/>
  <c r="O297" i="74"/>
  <c r="P832" i="74"/>
  <c r="R747" i="74"/>
  <c r="O64" i="74"/>
  <c r="O374" i="74"/>
  <c r="S345" i="74"/>
  <c r="P9" i="74"/>
  <c r="T394" i="74"/>
  <c r="T123" i="74"/>
  <c r="Q231" i="74"/>
  <c r="S207" i="74"/>
  <c r="O410" i="74"/>
  <c r="P826" i="74"/>
  <c r="S393" i="74"/>
  <c r="O136" i="74"/>
  <c r="O355" i="74"/>
  <c r="S52" i="74"/>
  <c r="S291" i="74"/>
  <c r="P56" i="74"/>
  <c r="Q463" i="74"/>
  <c r="O145" i="74"/>
  <c r="R254" i="74"/>
  <c r="R292" i="74"/>
  <c r="P568" i="74"/>
  <c r="Q726" i="74"/>
  <c r="R726" i="74"/>
  <c r="T26" i="74"/>
  <c r="T315" i="74"/>
  <c r="R869" i="74"/>
  <c r="R136" i="74"/>
  <c r="S23" i="74"/>
  <c r="R394" i="74"/>
  <c r="Q586" i="74"/>
  <c r="T103" i="74"/>
  <c r="R280" i="74"/>
  <c r="O559" i="74"/>
  <c r="P523" i="74"/>
  <c r="R104" i="74"/>
  <c r="R655" i="74"/>
  <c r="Q347" i="74"/>
  <c r="R285" i="74"/>
  <c r="P413" i="74"/>
  <c r="R151" i="74"/>
  <c r="Q43" i="74"/>
  <c r="Q728" i="74"/>
  <c r="P340" i="74"/>
  <c r="P16" i="74"/>
  <c r="R73" i="74"/>
  <c r="T569" i="74"/>
  <c r="T916" i="74"/>
  <c r="S505" i="74"/>
  <c r="Q836" i="74"/>
  <c r="P207" i="74"/>
  <c r="R71" i="74"/>
  <c r="R751" i="74"/>
  <c r="T860" i="74"/>
  <c r="R745" i="74"/>
  <c r="R557" i="74"/>
  <c r="Q679" i="74"/>
  <c r="R688" i="74"/>
  <c r="Q628" i="74"/>
  <c r="T575" i="74"/>
  <c r="P305" i="74"/>
  <c r="Q461" i="74"/>
  <c r="P60" i="74"/>
  <c r="O788" i="74"/>
  <c r="Q315" i="74"/>
  <c r="R367" i="74"/>
  <c r="T118" i="74"/>
  <c r="R811" i="74"/>
  <c r="S688" i="74"/>
  <c r="Q673" i="74"/>
  <c r="P613" i="74"/>
  <c r="S915" i="74"/>
  <c r="S510" i="74"/>
  <c r="O565" i="74"/>
  <c r="S842" i="74"/>
  <c r="R85" i="74"/>
  <c r="P175" i="74"/>
  <c r="O535" i="74"/>
  <c r="P592" i="74"/>
  <c r="O784" i="74"/>
  <c r="R487" i="74"/>
  <c r="R674" i="74"/>
  <c r="Q446" i="74"/>
  <c r="S883" i="74"/>
  <c r="S469" i="74"/>
  <c r="P181" i="74"/>
  <c r="R123" i="74"/>
  <c r="T869" i="74"/>
  <c r="O882" i="74"/>
  <c r="R191" i="74"/>
  <c r="Q297" i="74"/>
  <c r="T686" i="74"/>
  <c r="R401" i="74"/>
  <c r="O814" i="74"/>
  <c r="O792" i="74"/>
  <c r="P459" i="74"/>
  <c r="R743" i="74"/>
  <c r="S114" i="74"/>
  <c r="R568" i="74"/>
  <c r="P430" i="74"/>
  <c r="T98" i="74"/>
  <c r="O806" i="74"/>
  <c r="Q383" i="74"/>
  <c r="P273" i="74"/>
  <c r="Q864" i="74"/>
  <c r="Q291" i="74"/>
  <c r="P748" i="74"/>
  <c r="Q683" i="74"/>
  <c r="S238" i="74"/>
  <c r="Q584" i="74"/>
  <c r="T654" i="74"/>
  <c r="R286" i="74"/>
  <c r="R574" i="74"/>
  <c r="P431" i="74"/>
  <c r="T421" i="74"/>
  <c r="Q825" i="74"/>
  <c r="P751" i="74"/>
  <c r="P558" i="74"/>
  <c r="P98" i="74"/>
  <c r="T451" i="74"/>
  <c r="T136" i="74"/>
  <c r="R895" i="74"/>
  <c r="P672" i="74"/>
  <c r="T598" i="74"/>
  <c r="R824" i="74"/>
  <c r="S563" i="74"/>
  <c r="Q866" i="74"/>
  <c r="T512" i="74"/>
  <c r="S467" i="74"/>
  <c r="P767" i="74"/>
  <c r="O292" i="74"/>
  <c r="R167" i="74"/>
  <c r="S830" i="74"/>
  <c r="S310" i="74"/>
  <c r="P770" i="74"/>
  <c r="S53" i="74"/>
  <c r="Q124" i="74"/>
  <c r="O445" i="74"/>
  <c r="S567" i="74"/>
  <c r="P356" i="74"/>
  <c r="P549" i="74"/>
  <c r="S568" i="74"/>
  <c r="O256" i="74"/>
  <c r="P716" i="74"/>
  <c r="P501" i="74"/>
  <c r="T82" i="74"/>
  <c r="T20" i="74"/>
  <c r="P510" i="74"/>
  <c r="R98" i="74"/>
  <c r="T739" i="74"/>
  <c r="S405" i="74"/>
  <c r="R288" i="74"/>
  <c r="S864" i="74"/>
  <c r="T325" i="74"/>
  <c r="Q748" i="74"/>
  <c r="Q400" i="74"/>
  <c r="Q604" i="74"/>
  <c r="T880" i="74"/>
  <c r="O224" i="74"/>
  <c r="T183" i="74"/>
  <c r="S502" i="74"/>
  <c r="Q811" i="74"/>
  <c r="S479" i="74"/>
  <c r="T387" i="74"/>
  <c r="Q704" i="74"/>
  <c r="P866" i="74"/>
  <c r="P350" i="74"/>
  <c r="P48" i="74"/>
  <c r="O596" i="74"/>
  <c r="P559" i="74"/>
  <c r="T323" i="74"/>
  <c r="T818" i="74"/>
  <c r="R573" i="74"/>
  <c r="T581" i="74"/>
  <c r="T604" i="74"/>
  <c r="R886" i="74"/>
  <c r="O267" i="74"/>
  <c r="T664" i="74"/>
  <c r="S401" i="74"/>
  <c r="T76" i="74"/>
  <c r="Q792" i="74"/>
  <c r="O459" i="74"/>
  <c r="O541" i="74"/>
  <c r="T66" i="74"/>
  <c r="O283" i="74"/>
  <c r="P439" i="74"/>
  <c r="T285" i="74"/>
  <c r="P104" i="74"/>
  <c r="R339" i="74"/>
  <c r="S127" i="74"/>
  <c r="S820" i="74"/>
  <c r="S73" i="74"/>
  <c r="S443" i="74"/>
  <c r="R559" i="74"/>
  <c r="O828" i="74"/>
  <c r="O779" i="74"/>
  <c r="P626" i="74"/>
  <c r="O56" i="74"/>
  <c r="S212" i="74"/>
  <c r="R661" i="74"/>
  <c r="Q377" i="74"/>
  <c r="R659" i="74"/>
  <c r="Q789" i="74"/>
  <c r="T517" i="74"/>
  <c r="S602" i="74"/>
  <c r="P854" i="74"/>
  <c r="R684" i="74"/>
  <c r="T644" i="74"/>
  <c r="S80" i="74"/>
  <c r="O390" i="74"/>
  <c r="Q621" i="74"/>
  <c r="O504" i="74"/>
  <c r="S188" i="74"/>
  <c r="R537" i="74"/>
  <c r="T674" i="74"/>
  <c r="T273" i="74"/>
  <c r="P177" i="74"/>
  <c r="S26" i="74"/>
  <c r="T57" i="74"/>
  <c r="Q340" i="74"/>
  <c r="O54" i="74"/>
  <c r="P760" i="74"/>
  <c r="S249" i="74"/>
  <c r="R14" i="74"/>
  <c r="S96" i="74"/>
  <c r="P680" i="74"/>
  <c r="S175" i="74"/>
  <c r="Q17" i="74"/>
  <c r="R390" i="74"/>
  <c r="Q64" i="74"/>
  <c r="O28" i="74"/>
  <c r="Q501" i="74"/>
  <c r="Q258" i="74"/>
  <c r="O219" i="74"/>
  <c r="Q585" i="74"/>
  <c r="Q767" i="74"/>
  <c r="T112" i="74"/>
  <c r="O448" i="74"/>
  <c r="T919" i="74"/>
  <c r="P310" i="74"/>
  <c r="O483" i="74"/>
  <c r="T269" i="74"/>
  <c r="P219" i="74"/>
  <c r="R693" i="74"/>
  <c r="S98" i="74"/>
  <c r="O155" i="74"/>
  <c r="T694" i="74"/>
  <c r="R169" i="74"/>
  <c r="Q657" i="74"/>
  <c r="P124" i="74"/>
  <c r="R470" i="74"/>
  <c r="T601" i="74"/>
  <c r="T80" i="74"/>
  <c r="T405" i="74"/>
  <c r="O475" i="74"/>
  <c r="S865" i="74"/>
  <c r="S518" i="74"/>
  <c r="S920" i="74"/>
  <c r="O659" i="74"/>
  <c r="S120" i="74"/>
  <c r="P269" i="74"/>
  <c r="P253" i="74"/>
  <c r="R593" i="74"/>
  <c r="O207" i="74"/>
  <c r="S303" i="74"/>
  <c r="T371" i="74"/>
  <c r="S60" i="74"/>
  <c r="O577" i="74"/>
  <c r="Q433" i="74"/>
  <c r="R256" i="74"/>
  <c r="O140" i="74"/>
  <c r="R52" i="74"/>
  <c r="P74" i="74"/>
  <c r="O173" i="74"/>
  <c r="T138" i="74"/>
  <c r="S199" i="74"/>
  <c r="R784" i="74"/>
  <c r="S511" i="74"/>
  <c r="R184" i="74"/>
  <c r="R493" i="74"/>
  <c r="O411" i="74"/>
  <c r="O735" i="74"/>
  <c r="S213" i="74"/>
  <c r="O324" i="74"/>
  <c r="R857" i="74"/>
  <c r="R88" i="74"/>
  <c r="T353" i="74"/>
  <c r="R801" i="74"/>
  <c r="Q686" i="74"/>
  <c r="S117" i="74"/>
  <c r="O148" i="74"/>
  <c r="Q122" i="74"/>
  <c r="P650" i="74"/>
  <c r="Q179" i="74"/>
  <c r="O335" i="74"/>
  <c r="S24" i="74"/>
  <c r="S313" i="74"/>
  <c r="S599" i="74"/>
  <c r="S112" i="74"/>
  <c r="O772" i="74"/>
  <c r="S544" i="74"/>
  <c r="S713" i="74"/>
  <c r="S441" i="74"/>
  <c r="S870" i="74"/>
  <c r="T68" i="74"/>
  <c r="S769" i="74"/>
  <c r="P353" i="74"/>
  <c r="Q575" i="74"/>
  <c r="O132" i="74"/>
  <c r="R12" i="74"/>
  <c r="O922" i="74"/>
  <c r="R32" i="74"/>
  <c r="P335" i="74"/>
  <c r="O872" i="74"/>
  <c r="S399" i="74"/>
  <c r="R860" i="74"/>
  <c r="T463" i="74"/>
  <c r="T308" i="74"/>
  <c r="P665" i="74"/>
  <c r="P481" i="74"/>
  <c r="O240" i="74"/>
  <c r="R668" i="74"/>
  <c r="O645" i="74"/>
  <c r="R665" i="74"/>
  <c r="T667" i="74"/>
  <c r="P646" i="74"/>
  <c r="P828" i="74"/>
  <c r="Q634" i="74"/>
  <c r="P620" i="74"/>
  <c r="R385" i="74"/>
  <c r="R113" i="74"/>
  <c r="O926" i="74"/>
  <c r="S891" i="74"/>
  <c r="T619" i="74"/>
  <c r="Q600" i="74"/>
  <c r="Q766" i="74"/>
  <c r="O729" i="74"/>
  <c r="T713" i="74"/>
  <c r="O493" i="74"/>
  <c r="R18" i="74"/>
  <c r="S456" i="74"/>
  <c r="P904" i="74"/>
  <c r="P130" i="74"/>
  <c r="Q662" i="74"/>
  <c r="P474" i="74"/>
  <c r="Q690" i="74"/>
  <c r="S20" i="74"/>
  <c r="O830" i="74"/>
  <c r="T235" i="74"/>
  <c r="T770" i="74"/>
  <c r="O58" i="74"/>
  <c r="P769" i="74"/>
  <c r="P173" i="74"/>
  <c r="O239" i="74"/>
  <c r="O22" i="74"/>
  <c r="T697" i="74"/>
  <c r="O130" i="74"/>
  <c r="T361" i="74"/>
  <c r="T711" i="74"/>
  <c r="Q913" i="74"/>
  <c r="P28" i="74"/>
  <c r="Q684" i="74"/>
  <c r="R13" i="74"/>
  <c r="R469" i="74"/>
  <c r="S504" i="74"/>
  <c r="O607" i="74"/>
  <c r="P235" i="74"/>
  <c r="O838" i="74"/>
  <c r="P576" i="74"/>
  <c r="S503" i="74"/>
  <c r="R30" i="74"/>
  <c r="O429" i="74"/>
  <c r="T497" i="74"/>
  <c r="P493" i="74"/>
  <c r="O754" i="74"/>
  <c r="R230" i="74"/>
  <c r="O125" i="74"/>
  <c r="Q837" i="74"/>
  <c r="T541" i="74"/>
  <c r="R414" i="74"/>
  <c r="O836" i="74"/>
  <c r="R730" i="74"/>
  <c r="T38" i="74"/>
  <c r="R836" i="74"/>
  <c r="O344" i="74"/>
  <c r="S873" i="74"/>
  <c r="O790" i="74"/>
  <c r="S529" i="74"/>
  <c r="S493" i="74"/>
  <c r="S326" i="74"/>
  <c r="S246" i="74"/>
  <c r="P717" i="74"/>
  <c r="R619" i="74"/>
  <c r="T710" i="74"/>
  <c r="R757" i="74"/>
  <c r="R823" i="74"/>
  <c r="P657" i="74"/>
  <c r="Q549" i="74"/>
  <c r="Q631" i="74"/>
  <c r="S377" i="74"/>
  <c r="R171" i="74"/>
  <c r="O839" i="74"/>
  <c r="O66" i="74"/>
  <c r="O269" i="74"/>
  <c r="T571" i="74"/>
  <c r="P580" i="74"/>
  <c r="Q108" i="74"/>
  <c r="T455" i="74"/>
  <c r="T311" i="74"/>
  <c r="Q645" i="74"/>
  <c r="T622" i="74"/>
  <c r="O188" i="74"/>
  <c r="T637" i="74"/>
  <c r="O548" i="74"/>
  <c r="T233" i="74"/>
  <c r="R664" i="74"/>
  <c r="Q829" i="74"/>
  <c r="S914" i="74"/>
  <c r="O807" i="74"/>
  <c r="T490" i="74"/>
  <c r="P765" i="74"/>
  <c r="P470" i="74"/>
  <c r="R412" i="74"/>
  <c r="S284" i="74"/>
  <c r="P23" i="74"/>
  <c r="P827" i="74"/>
  <c r="P298" i="74"/>
  <c r="Q53" i="74"/>
  <c r="S250" i="74"/>
  <c r="T763" i="74"/>
  <c r="P853" i="74"/>
  <c r="Q486" i="74"/>
  <c r="O726" i="74"/>
  <c r="T280" i="74"/>
  <c r="Q198" i="74"/>
  <c r="T306" i="74"/>
  <c r="R556" i="74"/>
  <c r="T295" i="74"/>
  <c r="O652" i="74"/>
  <c r="P456" i="74"/>
  <c r="S375" i="74"/>
  <c r="R314" i="74"/>
  <c r="R190" i="74"/>
  <c r="O231" i="74"/>
  <c r="T21" i="74"/>
  <c r="P919" i="74"/>
  <c r="R790" i="74"/>
  <c r="R554" i="74"/>
  <c r="T724" i="74"/>
  <c r="O805" i="74"/>
  <c r="R95" i="74"/>
  <c r="P194" i="74"/>
  <c r="S845" i="74"/>
  <c r="T248" i="74"/>
  <c r="T340" i="74"/>
  <c r="Q97" i="74"/>
  <c r="Q788" i="74"/>
  <c r="Q737" i="74"/>
  <c r="O773" i="74"/>
  <c r="S708" i="74"/>
  <c r="T226" i="74"/>
  <c r="S540" i="74"/>
  <c r="P29" i="74"/>
  <c r="P229" i="74"/>
  <c r="Q41" i="74"/>
  <c r="S793" i="74"/>
  <c r="R262" i="74"/>
  <c r="R349" i="74"/>
  <c r="S139" i="74"/>
  <c r="P346" i="74"/>
  <c r="S797" i="74"/>
  <c r="P67" i="74"/>
  <c r="Q62" i="74"/>
  <c r="O85" i="74"/>
  <c r="Q14" i="74"/>
  <c r="Q80" i="74"/>
  <c r="O375" i="74"/>
  <c r="S107" i="74"/>
  <c r="T828" i="74"/>
  <c r="P630" i="74"/>
  <c r="P519" i="74"/>
  <c r="P451" i="74"/>
  <c r="R199" i="74"/>
  <c r="R739" i="74"/>
  <c r="T851" i="74"/>
  <c r="R425" i="74"/>
  <c r="P142" i="74"/>
  <c r="R295" i="74"/>
  <c r="O871" i="74"/>
  <c r="T365" i="74"/>
  <c r="R847" i="74"/>
  <c r="R671" i="74"/>
  <c r="O699" i="74"/>
  <c r="P62" i="74"/>
  <c r="T772" i="74"/>
  <c r="O343" i="74"/>
  <c r="P628" i="74"/>
  <c r="Q346" i="74"/>
  <c r="R545" i="74"/>
  <c r="S725" i="74"/>
  <c r="T339" i="74"/>
  <c r="Q92" i="74"/>
  <c r="R213" i="74"/>
  <c r="S315" i="74"/>
  <c r="P231" i="74"/>
  <c r="Q253" i="74"/>
  <c r="O331" i="74"/>
  <c r="P167" i="74"/>
  <c r="Q54" i="74"/>
  <c r="S415" i="74"/>
  <c r="S136" i="74"/>
  <c r="S251" i="74"/>
  <c r="T464" i="74"/>
  <c r="Q170" i="74"/>
  <c r="T425" i="74"/>
  <c r="R899" i="74"/>
  <c r="P689" i="74"/>
  <c r="S852" i="74"/>
  <c r="P461" i="74"/>
  <c r="R46" i="74"/>
  <c r="Q126" i="74"/>
  <c r="O142" i="74"/>
  <c r="S406" i="74"/>
  <c r="P563" i="74"/>
  <c r="T473" i="74"/>
  <c r="S856" i="74"/>
  <c r="O582" i="74"/>
  <c r="O69" i="74"/>
  <c r="P92" i="74"/>
  <c r="S84" i="74"/>
  <c r="S824" i="74"/>
  <c r="P151" i="74"/>
  <c r="T355" i="74"/>
  <c r="S101" i="74"/>
  <c r="R379" i="74"/>
  <c r="S806" i="74"/>
  <c r="P267" i="74"/>
  <c r="R673" i="74"/>
  <c r="O229" i="74"/>
  <c r="T219" i="74"/>
  <c r="S756" i="74"/>
  <c r="P291" i="74"/>
  <c r="O590" i="74"/>
  <c r="Q88" i="74"/>
  <c r="R360" i="74"/>
  <c r="O293" i="74"/>
  <c r="R400" i="74"/>
  <c r="S455" i="74"/>
  <c r="S497" i="74"/>
  <c r="O152" i="74"/>
  <c r="P551" i="74"/>
  <c r="R785" i="74"/>
  <c r="R900" i="74"/>
  <c r="T327" i="74"/>
  <c r="O798" i="74"/>
  <c r="S409" i="74"/>
  <c r="P455" i="74"/>
  <c r="P497" i="74"/>
  <c r="R60" i="74"/>
  <c r="T385" i="74"/>
  <c r="P185" i="74"/>
  <c r="Q392" i="74"/>
  <c r="R126" i="74"/>
  <c r="S596" i="74"/>
  <c r="S86" i="74"/>
  <c r="P483" i="74"/>
  <c r="R521" i="74"/>
  <c r="Q70" i="74"/>
  <c r="S33" i="74"/>
  <c r="T134" i="74"/>
  <c r="O185" i="74"/>
  <c r="R455" i="74"/>
  <c r="T481" i="74"/>
  <c r="O171" i="74"/>
  <c r="O84" i="74"/>
  <c r="S159" i="74"/>
  <c r="T810" i="74"/>
  <c r="O713" i="74"/>
  <c r="R645" i="74"/>
  <c r="O578" i="74"/>
  <c r="P201" i="74"/>
  <c r="P378" i="74"/>
  <c r="Q541" i="74"/>
  <c r="T487" i="74"/>
  <c r="P159" i="74"/>
  <c r="P810" i="74"/>
  <c r="S58" i="74"/>
  <c r="Q337" i="74"/>
  <c r="S293" i="74"/>
  <c r="P140" i="74"/>
  <c r="P40" i="74"/>
  <c r="T253" i="74"/>
  <c r="Q73" i="74"/>
  <c r="R69" i="74"/>
  <c r="R248" i="74"/>
  <c r="Q925" i="74"/>
  <c r="S148" i="74"/>
  <c r="P644" i="74"/>
  <c r="P649" i="74"/>
  <c r="R760" i="74"/>
  <c r="S541" i="74"/>
  <c r="S286" i="74"/>
  <c r="R838" i="74"/>
  <c r="O352" i="74"/>
  <c r="R644" i="74"/>
  <c r="Q281" i="74"/>
  <c r="R154" i="74"/>
  <c r="Q758" i="74"/>
  <c r="Q740" i="74"/>
  <c r="R139" i="74"/>
  <c r="T647" i="74"/>
  <c r="S731" i="74"/>
  <c r="T631" i="74"/>
  <c r="Q341" i="74"/>
  <c r="P812" i="74"/>
  <c r="S728" i="74"/>
  <c r="O326" i="74"/>
  <c r="R48" i="74"/>
  <c r="Q352" i="74"/>
  <c r="Q247" i="74"/>
  <c r="O405" i="74"/>
  <c r="S316" i="74"/>
  <c r="P776" i="74"/>
  <c r="T140" i="74"/>
  <c r="S829" i="74"/>
  <c r="P851" i="74"/>
  <c r="S509" i="74"/>
  <c r="S354" i="74"/>
  <c r="P796" i="74"/>
  <c r="O539" i="74"/>
  <c r="Q301" i="74"/>
  <c r="R689" i="74"/>
  <c r="R542" i="74"/>
  <c r="P303" i="74"/>
  <c r="T389" i="74"/>
  <c r="Q169" i="74"/>
  <c r="R335" i="74"/>
  <c r="O24" i="74"/>
  <c r="O209" i="74"/>
  <c r="R695" i="74"/>
  <c r="O634" i="74"/>
  <c r="T95" i="74"/>
  <c r="Q34" i="74"/>
  <c r="P653" i="74"/>
  <c r="T408" i="74"/>
  <c r="R70" i="74"/>
  <c r="P774" i="74"/>
  <c r="T449" i="74"/>
  <c r="O585" i="74"/>
  <c r="T680" i="74"/>
  <c r="O178" i="74"/>
  <c r="Q503" i="74"/>
  <c r="S254" i="74"/>
  <c r="S162" i="74"/>
  <c r="O716" i="74"/>
  <c r="T884" i="74"/>
  <c r="S836" i="74"/>
  <c r="P24" i="74"/>
  <c r="Q18" i="74"/>
  <c r="O273" i="74"/>
  <c r="Q12" i="74"/>
  <c r="S88" i="74"/>
  <c r="S267" i="74"/>
  <c r="Q48" i="74"/>
  <c r="R309" i="74"/>
  <c r="R293" i="74"/>
  <c r="R206" i="74"/>
  <c r="P652" i="74"/>
  <c r="R569" i="74"/>
  <c r="O10" i="74"/>
  <c r="S247" i="74"/>
  <c r="O479" i="74"/>
  <c r="T13" i="74"/>
  <c r="R211" i="74"/>
  <c r="Q261" i="74"/>
  <c r="S535" i="74"/>
  <c r="P611" i="74"/>
  <c r="T459" i="74"/>
  <c r="Q65" i="74"/>
  <c r="O318" i="74"/>
  <c r="O245" i="74"/>
  <c r="S442" i="74"/>
  <c r="R108" i="74"/>
  <c r="T703" i="74"/>
  <c r="S283" i="74"/>
  <c r="R55" i="74"/>
  <c r="R383" i="74"/>
  <c r="R205" i="74"/>
  <c r="O770" i="74"/>
  <c r="S798" i="74"/>
  <c r="P256" i="74"/>
  <c r="S74" i="74"/>
  <c r="P780" i="74"/>
  <c r="Q626" i="74"/>
  <c r="T377" i="74"/>
  <c r="O27" i="74"/>
  <c r="R731" i="74"/>
  <c r="O159" i="74"/>
  <c r="O247" i="74"/>
  <c r="O637" i="74"/>
  <c r="S390" i="74"/>
  <c r="O108" i="74"/>
  <c r="R686" i="74"/>
  <c r="O864" i="74"/>
  <c r="R533" i="74"/>
  <c r="O94" i="74"/>
  <c r="T833" i="74"/>
  <c r="O650" i="74"/>
  <c r="T879" i="74"/>
  <c r="Q612" i="74"/>
  <c r="Q729" i="74"/>
  <c r="S332" i="74"/>
  <c r="T595" i="74"/>
  <c r="P290" i="74"/>
  <c r="T410" i="74"/>
  <c r="Q190" i="74"/>
  <c r="T676" i="74"/>
  <c r="S929" i="74"/>
  <c r="R589" i="74"/>
  <c r="O698" i="74"/>
  <c r="Q907" i="74"/>
  <c r="P376" i="74"/>
  <c r="P898" i="74"/>
  <c r="S736" i="74"/>
  <c r="Q889" i="74"/>
  <c r="P460" i="74"/>
  <c r="T126" i="74"/>
  <c r="P156" i="74"/>
  <c r="P158" i="74"/>
  <c r="P891" i="74"/>
  <c r="S666" i="74"/>
  <c r="P700" i="74"/>
  <c r="S712" i="74"/>
  <c r="Q430" i="74"/>
  <c r="P841" i="74"/>
  <c r="O674" i="74"/>
  <c r="P871" i="74"/>
  <c r="T599" i="74"/>
  <c r="S272" i="74"/>
  <c r="R15" i="74"/>
  <c r="Q131" i="74"/>
  <c r="T478" i="74"/>
  <c r="R59" i="74"/>
  <c r="P508" i="74"/>
  <c r="Q285" i="74"/>
  <c r="P910" i="74"/>
  <c r="R458" i="74"/>
  <c r="T500" i="74"/>
  <c r="Q334" i="74"/>
  <c r="T356" i="74"/>
  <c r="O196" i="74"/>
  <c r="P536" i="74"/>
  <c r="P121" i="74"/>
  <c r="Q113" i="74"/>
  <c r="R842" i="74"/>
  <c r="P922" i="74"/>
  <c r="R788" i="74"/>
  <c r="S694" i="74"/>
  <c r="S338" i="74"/>
  <c r="P671" i="74"/>
  <c r="R752" i="74"/>
  <c r="T64" i="74"/>
  <c r="O238" i="74"/>
  <c r="R100" i="74"/>
  <c r="R594" i="74"/>
  <c r="R347" i="74"/>
  <c r="S432" i="74"/>
  <c r="Q781" i="74"/>
  <c r="T56" i="74"/>
  <c r="Q539" i="74"/>
  <c r="O721" i="74"/>
  <c r="Q850" i="74"/>
  <c r="S458" i="74"/>
  <c r="O264" i="74"/>
  <c r="R35" i="74"/>
  <c r="P27" i="74"/>
  <c r="P415" i="74"/>
  <c r="R241" i="74"/>
  <c r="S886" i="74"/>
  <c r="R916" i="74"/>
  <c r="S141" i="74"/>
  <c r="T427" i="74"/>
  <c r="S909" i="74"/>
  <c r="Q449" i="74"/>
  <c r="Q772" i="74"/>
  <c r="Q512" i="74"/>
  <c r="P364" i="74"/>
  <c r="Q194" i="74"/>
  <c r="S566" i="74"/>
  <c r="O393" i="74"/>
  <c r="P345" i="74"/>
  <c r="P852" i="74"/>
  <c r="P319" i="74"/>
  <c r="P745" i="74"/>
  <c r="O347" i="74"/>
  <c r="S610" i="74"/>
  <c r="T72" i="74"/>
  <c r="P86" i="74"/>
  <c r="S592" i="74"/>
  <c r="O848" i="74"/>
  <c r="S404" i="74"/>
  <c r="T77" i="74"/>
  <c r="T58" i="74"/>
  <c r="S466" i="74"/>
  <c r="R289" i="74"/>
  <c r="O8" i="74"/>
  <c r="O776" i="74"/>
  <c r="T243" i="74"/>
  <c r="Q533" i="74"/>
  <c r="S859" i="74"/>
  <c r="R415" i="74"/>
  <c r="O195" i="74"/>
  <c r="O289" i="74"/>
  <c r="O832" i="74"/>
  <c r="S231" i="74"/>
  <c r="R275" i="74"/>
  <c r="Q207" i="74"/>
  <c r="Q189" i="74"/>
  <c r="R488" i="74"/>
  <c r="Q635" i="74"/>
  <c r="O592" i="74"/>
  <c r="T331" i="74"/>
  <c r="Q6" i="74"/>
  <c r="O643" i="74"/>
  <c r="S333" i="74"/>
  <c r="R301" i="74"/>
  <c r="T175" i="74"/>
  <c r="R160" i="74"/>
  <c r="Q809" i="74"/>
  <c r="S163" i="74"/>
  <c r="P758" i="74"/>
  <c r="S374" i="74"/>
  <c r="O823" i="74"/>
  <c r="S135" i="74"/>
  <c r="T362" i="74"/>
  <c r="Q441" i="74"/>
  <c r="R341" i="74"/>
  <c r="P704" i="74"/>
  <c r="P180" i="74"/>
  <c r="S239" i="74"/>
  <c r="P261" i="74"/>
  <c r="R702" i="74"/>
  <c r="S590" i="74"/>
  <c r="T307" i="74"/>
  <c r="R891" i="74"/>
  <c r="O758" i="74"/>
  <c r="P34" i="74"/>
  <c r="O194" i="74"/>
  <c r="R166" i="74"/>
  <c r="O601" i="74"/>
  <c r="S387" i="74"/>
  <c r="O744" i="74"/>
  <c r="T754" i="74"/>
  <c r="S576" i="74"/>
  <c r="Q335" i="74"/>
  <c r="O99" i="74"/>
  <c r="S695" i="74"/>
  <c r="P157" i="74"/>
  <c r="S790" i="74"/>
  <c r="R427" i="74"/>
  <c r="P670" i="74"/>
  <c r="Q181" i="74"/>
  <c r="R602" i="74"/>
  <c r="S908" i="74"/>
  <c r="T695" i="74"/>
  <c r="Q216" i="74"/>
  <c r="R616" i="74"/>
  <c r="T429" i="74"/>
  <c r="Q128" i="74"/>
  <c r="P32" i="74"/>
  <c r="O376" i="74"/>
  <c r="R861" i="74"/>
  <c r="Q74" i="74"/>
  <c r="S450" i="74"/>
  <c r="Q171" i="74"/>
  <c r="R892" i="74"/>
  <c r="S472" i="74"/>
  <c r="T621" i="74"/>
  <c r="S604" i="74"/>
  <c r="S115" i="74"/>
  <c r="Q28" i="74"/>
  <c r="Q354" i="74"/>
  <c r="O833" i="74"/>
  <c r="O666" i="74"/>
  <c r="S879" i="74"/>
  <c r="T612" i="74"/>
  <c r="R762" i="74"/>
  <c r="R348" i="74"/>
  <c r="R595" i="74"/>
  <c r="R290" i="74"/>
  <c r="Q410" i="74"/>
  <c r="S190" i="74"/>
  <c r="O676" i="74"/>
  <c r="T929" i="74"/>
  <c r="P589" i="74"/>
  <c r="P698" i="74"/>
  <c r="S436" i="74"/>
  <c r="P392" i="74"/>
  <c r="O898" i="74"/>
  <c r="Q736" i="74"/>
  <c r="T889" i="74"/>
  <c r="O460" i="74"/>
  <c r="T142" i="74"/>
  <c r="Q156" i="74"/>
  <c r="Q158" i="74"/>
  <c r="R816" i="74"/>
  <c r="P880" i="74"/>
  <c r="O869" i="74"/>
  <c r="P845" i="74"/>
  <c r="T922" i="74"/>
  <c r="R841" i="74"/>
  <c r="Q694" i="74"/>
  <c r="T890" i="74"/>
  <c r="P599" i="74"/>
  <c r="T272" i="74"/>
  <c r="O31" i="74"/>
  <c r="S476" i="74"/>
  <c r="T510" i="74"/>
  <c r="P75" i="74"/>
  <c r="S653" i="74"/>
  <c r="Q752" i="74"/>
  <c r="R910" i="74"/>
  <c r="P458" i="74"/>
  <c r="P518" i="74"/>
  <c r="P334" i="74"/>
  <c r="S356" i="74"/>
  <c r="P196" i="74"/>
  <c r="T536" i="74"/>
  <c r="S121" i="74"/>
  <c r="S639" i="74"/>
  <c r="T113" i="74"/>
  <c r="O608" i="74"/>
  <c r="Q762" i="74"/>
  <c r="S826" i="74"/>
  <c r="O928" i="74"/>
  <c r="R338" i="74"/>
  <c r="P575" i="74"/>
  <c r="P7" i="74"/>
  <c r="Q623" i="74"/>
  <c r="T225" i="74"/>
  <c r="P409" i="74"/>
  <c r="Q496" i="74"/>
  <c r="O417" i="74"/>
  <c r="R274" i="74"/>
  <c r="R162" i="74"/>
  <c r="T725" i="74"/>
  <c r="R337" i="74"/>
  <c r="S726" i="74"/>
  <c r="Q478" i="74"/>
  <c r="O824" i="74"/>
  <c r="R632" i="74"/>
  <c r="S477" i="74"/>
  <c r="R622" i="74"/>
  <c r="P726" i="74"/>
  <c r="R417" i="74"/>
  <c r="Q153" i="74"/>
  <c r="R452" i="74"/>
  <c r="P100" i="74"/>
  <c r="T603" i="74"/>
  <c r="R26" i="74"/>
  <c r="P640" i="74"/>
  <c r="P341" i="74"/>
  <c r="O446" i="74"/>
  <c r="S133" i="74"/>
  <c r="T165" i="74"/>
  <c r="O555" i="74"/>
  <c r="R203" i="74"/>
  <c r="Q305" i="74"/>
  <c r="R467" i="74"/>
  <c r="Q515" i="74"/>
  <c r="R926" i="74"/>
  <c r="S19" i="74"/>
  <c r="T393" i="74"/>
  <c r="S191" i="74"/>
  <c r="S470" i="74"/>
  <c r="O151" i="74"/>
  <c r="Q547" i="74"/>
  <c r="Q608" i="74"/>
  <c r="P517" i="74"/>
  <c r="T551" i="74"/>
  <c r="Q571" i="74"/>
  <c r="T16" i="74"/>
  <c r="Q225" i="74"/>
  <c r="P590" i="74"/>
  <c r="Q826" i="74"/>
  <c r="S928" i="74"/>
  <c r="R767" i="74"/>
  <c r="O353" i="74"/>
  <c r="O413" i="74"/>
  <c r="S573" i="74"/>
  <c r="S177" i="74"/>
  <c r="R690" i="74"/>
  <c r="T42" i="74"/>
  <c r="P263" i="74"/>
  <c r="O896" i="74"/>
  <c r="O710" i="74"/>
  <c r="P884" i="74"/>
  <c r="Q854" i="74"/>
  <c r="Q36" i="74"/>
  <c r="R366" i="74"/>
  <c r="O360" i="74"/>
  <c r="Q827" i="74"/>
  <c r="S423" i="74"/>
  <c r="R331" i="74"/>
  <c r="S297" i="74"/>
  <c r="P848" i="74"/>
  <c r="O400" i="74"/>
  <c r="O418" i="74"/>
  <c r="R923" i="74"/>
  <c r="S693" i="74"/>
  <c r="S560" i="74"/>
  <c r="R267" i="74"/>
  <c r="Q214" i="74"/>
  <c r="P463" i="74"/>
  <c r="O603" i="74"/>
  <c r="P374" i="74"/>
  <c r="S451" i="74"/>
  <c r="R269" i="74"/>
  <c r="O243" i="74"/>
  <c r="T12" i="74"/>
  <c r="O277" i="74"/>
  <c r="T9" i="74"/>
  <c r="R303" i="74"/>
  <c r="R237" i="74"/>
  <c r="T445" i="74"/>
  <c r="O422" i="74"/>
  <c r="O128" i="74"/>
  <c r="P465" i="74"/>
  <c r="R44" i="74"/>
  <c r="Q274" i="74"/>
  <c r="R239" i="74"/>
  <c r="R555" i="74"/>
  <c r="Q138" i="74"/>
  <c r="S278" i="74"/>
  <c r="O261" i="74"/>
  <c r="R277" i="74"/>
  <c r="S164" i="74"/>
  <c r="P447" i="74"/>
  <c r="P91" i="74"/>
  <c r="O35" i="74"/>
  <c r="T14" i="74"/>
  <c r="R601" i="74"/>
  <c r="Q666" i="74"/>
  <c r="P312" i="74"/>
  <c r="T842" i="74"/>
  <c r="P169" i="74"/>
  <c r="Q618" i="74"/>
  <c r="P695" i="74"/>
  <c r="O45" i="74"/>
  <c r="O911" i="74"/>
  <c r="S360" i="74"/>
  <c r="Q839" i="74"/>
  <c r="O709" i="74"/>
  <c r="Q879" i="74"/>
  <c r="O311" i="74"/>
  <c r="P756" i="74"/>
  <c r="T114" i="74"/>
  <c r="O223" i="74"/>
  <c r="T501" i="74"/>
  <c r="T437" i="74"/>
  <c r="R232" i="74"/>
  <c r="Q838" i="74"/>
  <c r="S32" i="74"/>
  <c r="R835" i="74"/>
  <c r="Q343" i="74"/>
  <c r="O845" i="74"/>
  <c r="S916" i="74"/>
  <c r="O127" i="74"/>
  <c r="Q283" i="74"/>
  <c r="Q68" i="74"/>
  <c r="S881" i="74"/>
  <c r="O547" i="74"/>
  <c r="R550" i="74"/>
  <c r="Q675" i="74"/>
  <c r="S598" i="74"/>
  <c r="S549" i="74"/>
  <c r="T48" i="74"/>
  <c r="R135" i="74"/>
  <c r="O685" i="74"/>
  <c r="R736" i="74"/>
  <c r="Q630" i="74"/>
  <c r="R915" i="74"/>
  <c r="R361" i="74"/>
  <c r="Q599" i="74"/>
  <c r="S910" i="74"/>
  <c r="S888" i="74"/>
  <c r="T185" i="74"/>
  <c r="O886" i="74"/>
  <c r="S325" i="74"/>
  <c r="T419" i="74"/>
  <c r="O733" i="74"/>
  <c r="O627" i="74"/>
  <c r="T653" i="74"/>
  <c r="T212" i="74"/>
  <c r="O564" i="74"/>
  <c r="P361" i="74"/>
  <c r="R717" i="74"/>
  <c r="O40" i="74"/>
  <c r="O447" i="74"/>
  <c r="T515" i="74"/>
  <c r="T824" i="74"/>
  <c r="P433" i="74"/>
  <c r="S7" i="74"/>
  <c r="R706" i="74"/>
  <c r="T870" i="74"/>
  <c r="S762" i="74"/>
  <c r="R626" i="74"/>
  <c r="P289" i="74"/>
  <c r="T96" i="74"/>
  <c r="P798" i="74"/>
  <c r="O437" i="74"/>
  <c r="T222" i="74"/>
  <c r="O868" i="74"/>
  <c r="Q559" i="74"/>
  <c r="T193" i="74"/>
  <c r="O138" i="74"/>
  <c r="R527" i="74"/>
  <c r="P603" i="74"/>
  <c r="R613" i="74"/>
  <c r="S578" i="74"/>
  <c r="O205" i="74"/>
  <c r="R247" i="74"/>
  <c r="Q785" i="74"/>
  <c r="O756" i="74"/>
  <c r="R812" i="74"/>
  <c r="P111" i="74"/>
  <c r="Q375" i="74"/>
  <c r="P542" i="74"/>
  <c r="S183" i="74"/>
  <c r="O354" i="74"/>
  <c r="R152" i="74"/>
  <c r="P875" i="74"/>
  <c r="P205" i="74"/>
  <c r="T781" i="74"/>
  <c r="Q357" i="74"/>
  <c r="R210" i="74"/>
  <c r="Q823" i="74"/>
  <c r="R698" i="74"/>
  <c r="R510" i="74"/>
  <c r="Q665" i="74"/>
  <c r="P578" i="74"/>
  <c r="R310" i="74"/>
  <c r="Q323" i="74"/>
  <c r="Q526" i="74"/>
  <c r="T495" i="74"/>
  <c r="R662" i="74"/>
  <c r="R791" i="74"/>
  <c r="T909" i="74"/>
  <c r="R887" i="74"/>
  <c r="T209" i="74"/>
  <c r="P106" i="74"/>
  <c r="S38" i="74"/>
  <c r="R168" i="74"/>
  <c r="P44" i="74"/>
  <c r="Q593" i="74"/>
  <c r="P547" i="74"/>
  <c r="T748" i="74"/>
  <c r="R879" i="74"/>
  <c r="O854" i="74"/>
  <c r="R235" i="74"/>
  <c r="T156" i="74"/>
  <c r="P664" i="74"/>
  <c r="T401" i="74"/>
  <c r="S481" i="74"/>
  <c r="P567" i="74"/>
  <c r="Q923" i="74"/>
  <c r="R259" i="74"/>
  <c r="O313" i="74"/>
  <c r="P479" i="74"/>
  <c r="O653" i="74"/>
  <c r="O388" i="74"/>
  <c r="T546" i="74"/>
  <c r="P655" i="74"/>
  <c r="R657" i="74"/>
  <c r="Q497" i="74"/>
  <c r="R120" i="74"/>
  <c r="O847" i="74"/>
  <c r="O763" i="74"/>
  <c r="R558" i="74"/>
  <c r="R890" i="74"/>
  <c r="T363" i="74"/>
  <c r="Q656" i="74"/>
  <c r="S531" i="74"/>
  <c r="S275" i="74"/>
  <c r="Q473" i="74"/>
  <c r="Q917" i="74"/>
  <c r="R34" i="74"/>
  <c r="P629" i="74"/>
  <c r="S367" i="74"/>
  <c r="R756" i="74"/>
  <c r="P573" i="74"/>
  <c r="T625" i="74"/>
  <c r="P292" i="74"/>
  <c r="Q420" i="74"/>
  <c r="R614" i="74"/>
  <c r="T189" i="74"/>
  <c r="S265" i="74"/>
  <c r="Q881" i="74"/>
  <c r="O21" i="74"/>
  <c r="O870" i="74"/>
  <c r="O454" i="74"/>
  <c r="O481" i="74"/>
  <c r="O433" i="74"/>
  <c r="P20" i="74"/>
  <c r="R74" i="74"/>
  <c r="P330" i="74"/>
  <c r="R226" i="74"/>
  <c r="P874" i="74"/>
  <c r="O42" i="74"/>
  <c r="T23" i="74"/>
  <c r="R810" i="74"/>
  <c r="S285" i="74"/>
  <c r="P794" i="74"/>
  <c r="R99" i="74"/>
  <c r="T600" i="74"/>
  <c r="Q513" i="74"/>
  <c r="S369" i="74"/>
  <c r="S15" i="74"/>
  <c r="T274" i="74"/>
  <c r="R72" i="74"/>
  <c r="R536" i="74"/>
  <c r="S792" i="74"/>
  <c r="P697" i="74"/>
  <c r="R334" i="74"/>
  <c r="P668" i="74"/>
  <c r="S924" i="74"/>
  <c r="O397" i="74"/>
  <c r="P686" i="74"/>
  <c r="S808" i="74"/>
  <c r="T70" i="74"/>
  <c r="R907" i="74"/>
  <c r="O619" i="74"/>
  <c r="S838" i="74"/>
  <c r="R141" i="74"/>
  <c r="O731" i="74"/>
  <c r="S271" i="74"/>
  <c r="O249" i="74"/>
  <c r="S398" i="74"/>
  <c r="Q535" i="74"/>
  <c r="P11" i="74"/>
  <c r="R625" i="74"/>
  <c r="T22" i="74"/>
  <c r="O593" i="74"/>
  <c r="O272" i="74"/>
  <c r="O366" i="74"/>
  <c r="O310" i="74"/>
  <c r="P225" i="74"/>
  <c r="O78" i="74"/>
  <c r="O349" i="74"/>
  <c r="O124" i="74"/>
  <c r="R658" i="74"/>
  <c r="T86" i="74"/>
  <c r="R24" i="74"/>
  <c r="P423" i="74"/>
  <c r="P781" i="74"/>
  <c r="S200" i="74"/>
  <c r="R802" i="74"/>
  <c r="Q551" i="74"/>
  <c r="R865" i="74"/>
  <c r="R125" i="74"/>
  <c r="R544" i="74"/>
  <c r="S130" i="74"/>
  <c r="T245" i="74"/>
  <c r="T731" i="74"/>
  <c r="R797" i="74"/>
  <c r="R330" i="74"/>
  <c r="Q369" i="74"/>
  <c r="P737" i="74"/>
  <c r="O835" i="74"/>
  <c r="O703" i="74"/>
  <c r="S748" i="74"/>
  <c r="T179" i="74"/>
  <c r="O406" i="74"/>
  <c r="O391" i="74"/>
  <c r="Q371" i="74"/>
  <c r="S281" i="74"/>
  <c r="S368" i="74"/>
  <c r="O286" i="74"/>
  <c r="T688" i="74"/>
  <c r="S181" i="74"/>
  <c r="P545" i="74"/>
  <c r="P467" i="74"/>
  <c r="O88" i="74"/>
  <c r="R837" i="74"/>
  <c r="O765" i="74"/>
  <c r="P210" i="74"/>
  <c r="T250" i="74"/>
  <c r="R746" i="74"/>
  <c r="S556" i="74"/>
  <c r="P153" i="74"/>
  <c r="R612" i="74"/>
  <c r="Q724" i="74"/>
  <c r="T845" i="74"/>
  <c r="R526" i="74"/>
  <c r="P226" i="74"/>
  <c r="R57" i="74"/>
  <c r="R663" i="74"/>
  <c r="S901" i="74"/>
  <c r="P336" i="74"/>
  <c r="O163" i="74"/>
  <c r="R217" i="74"/>
  <c r="O736" i="74"/>
  <c r="P76" i="74"/>
  <c r="S34" i="74"/>
  <c r="Q779" i="74"/>
  <c r="T282" i="74"/>
  <c r="S244" i="74"/>
  <c r="R333" i="74"/>
  <c r="P195" i="74"/>
  <c r="P203" i="74"/>
  <c r="R264" i="74"/>
  <c r="R148" i="74"/>
  <c r="T519" i="74"/>
  <c r="O599" i="74"/>
  <c r="R832" i="74"/>
  <c r="S454" i="74"/>
  <c r="P70" i="74"/>
  <c r="S371" i="74"/>
  <c r="Q233" i="74"/>
  <c r="O50" i="74"/>
  <c r="P371" i="74"/>
  <c r="T911" i="74"/>
  <c r="R93" i="74"/>
  <c r="Q353" i="74"/>
  <c r="T199" i="74"/>
  <c r="T88" i="74"/>
  <c r="Q698" i="74"/>
  <c r="Q664" i="74"/>
  <c r="R599" i="74"/>
  <c r="O700" i="74"/>
  <c r="P265" i="74"/>
  <c r="S892" i="74"/>
  <c r="R319" i="74"/>
  <c r="T254" i="74"/>
  <c r="P10" i="74"/>
  <c r="Q816" i="74"/>
  <c r="S179" i="74"/>
  <c r="R610" i="74"/>
  <c r="Q24" i="74"/>
  <c r="O482" i="74"/>
  <c r="P881" i="74"/>
  <c r="Q313" i="74"/>
  <c r="S233" i="74"/>
  <c r="O760" i="74"/>
  <c r="P102" i="74"/>
  <c r="Q142" i="74"/>
  <c r="R51" i="74"/>
  <c r="T650" i="74"/>
  <c r="R472" i="74"/>
  <c r="P132" i="74"/>
  <c r="Q774" i="74"/>
  <c r="R371" i="74"/>
  <c r="P108" i="74"/>
  <c r="R297" i="74"/>
  <c r="T648" i="74"/>
  <c r="P321" i="74"/>
  <c r="O314" i="74"/>
  <c r="S379" i="74"/>
  <c r="P400" i="74"/>
  <c r="Q29" i="74"/>
  <c r="O924" i="74"/>
  <c r="O250" i="74"/>
  <c r="P94" i="74"/>
  <c r="P255" i="74"/>
  <c r="S144" i="74"/>
  <c r="O315" i="74"/>
  <c r="S228" i="74"/>
  <c r="S539" i="74"/>
  <c r="T172" i="74"/>
  <c r="P347" i="74"/>
  <c r="T584" i="74"/>
  <c r="T712" i="74"/>
  <c r="S85" i="74"/>
  <c r="S519" i="74"/>
  <c r="Q361" i="74"/>
  <c r="T691" i="74"/>
  <c r="Q319" i="74"/>
  <c r="R872" i="74"/>
  <c r="R109" i="74"/>
  <c r="P445" i="74"/>
  <c r="R528" i="74"/>
  <c r="Q205" i="74"/>
  <c r="P233" i="74"/>
  <c r="S772" i="74"/>
  <c r="T18" i="74"/>
  <c r="R463" i="74"/>
  <c r="Q220" i="74"/>
  <c r="P477" i="74"/>
  <c r="R220" i="74"/>
  <c r="P743" i="74"/>
  <c r="Q284" i="74"/>
  <c r="P528" i="74"/>
  <c r="Q520" i="74"/>
  <c r="Q554" i="74"/>
  <c r="T115" i="74"/>
  <c r="Q708" i="74"/>
  <c r="T391" i="74"/>
  <c r="T54" i="74"/>
  <c r="R814" i="74"/>
  <c r="O65" i="74"/>
  <c r="S655" i="74"/>
  <c r="R25" i="74"/>
  <c r="T663" i="74"/>
  <c r="O80" i="74"/>
  <c r="P417" i="74"/>
  <c r="P313" i="74"/>
  <c r="S66" i="74"/>
  <c r="T825" i="74"/>
  <c r="P419" i="74"/>
  <c r="S68" i="74"/>
  <c r="Q342" i="74"/>
  <c r="R833" i="74"/>
  <c r="P868" i="74"/>
  <c r="R719" i="74"/>
  <c r="T527" i="74"/>
  <c r="P26" i="74"/>
  <c r="R350" i="74"/>
  <c r="P662" i="74"/>
  <c r="Q49" i="74"/>
  <c r="O371" i="74"/>
  <c r="P541" i="74"/>
  <c r="R323" i="74"/>
  <c r="P896" i="74"/>
  <c r="S875" i="74"/>
  <c r="T655" i="74"/>
  <c r="T639" i="74"/>
  <c r="R914" i="74"/>
  <c r="Q470" i="74"/>
  <c r="O827" i="74"/>
  <c r="T779" i="74"/>
  <c r="Q296" i="74"/>
  <c r="O295" i="74"/>
  <c r="S75" i="74"/>
  <c r="S919" i="74"/>
  <c r="Q805" i="74"/>
  <c r="S248" i="74"/>
  <c r="O755" i="74"/>
  <c r="O540" i="74"/>
  <c r="O793" i="74"/>
  <c r="S203" i="74"/>
  <c r="T548" i="74"/>
  <c r="Q167" i="74"/>
  <c r="S221" i="74"/>
  <c r="P641" i="74"/>
  <c r="Q271" i="74"/>
  <c r="Q192" i="74"/>
  <c r="Q211" i="74"/>
  <c r="Q747" i="74"/>
  <c r="R107" i="74"/>
  <c r="Q237" i="74"/>
  <c r="S381" i="74"/>
  <c r="T790" i="74"/>
  <c r="O180" i="74"/>
  <c r="O575" i="74"/>
  <c r="Q598" i="74"/>
  <c r="T924" i="74"/>
  <c r="O67" i="74"/>
  <c r="P96" i="74"/>
  <c r="T727" i="74"/>
  <c r="O387" i="74"/>
  <c r="P878" i="74"/>
  <c r="O29" i="74"/>
  <c r="R21" i="74"/>
  <c r="R80" i="74"/>
  <c r="Q505" i="74"/>
  <c r="P399" i="74"/>
  <c r="R246" i="74"/>
  <c r="S110" i="74"/>
  <c r="P337" i="74"/>
  <c r="O420" i="74"/>
  <c r="P388" i="74"/>
  <c r="R649" i="74"/>
  <c r="P387" i="74"/>
  <c r="R617" i="74"/>
  <c r="R207" i="74"/>
  <c r="T868" i="74"/>
  <c r="R240" i="74"/>
  <c r="R575" i="74"/>
  <c r="S157" i="74"/>
  <c r="Q75" i="74"/>
  <c r="O90" i="74"/>
  <c r="R607" i="74"/>
  <c r="S351" i="74"/>
  <c r="O373" i="74"/>
  <c r="R874" i="74"/>
  <c r="S341" i="74"/>
  <c r="P31" i="74"/>
  <c r="O416" i="74"/>
  <c r="P727" i="74"/>
  <c r="R118" i="74"/>
  <c r="P838" i="74"/>
  <c r="R300" i="74"/>
  <c r="R652" i="74"/>
  <c r="R711" i="74"/>
  <c r="P342" i="74"/>
  <c r="P764" i="74"/>
  <c r="R68" i="74"/>
  <c r="R667" i="74"/>
  <c r="O334" i="74"/>
  <c r="T807" i="74"/>
  <c r="T412" i="74"/>
  <c r="S853" i="74"/>
  <c r="S198" i="74"/>
  <c r="S652" i="74"/>
  <c r="T811" i="74"/>
  <c r="T111" i="74"/>
  <c r="S773" i="74"/>
  <c r="R187" i="74"/>
  <c r="T450" i="74"/>
  <c r="R448" i="74"/>
  <c r="S526" i="74"/>
  <c r="O241" i="74"/>
  <c r="O30" i="74"/>
  <c r="Q393" i="74"/>
  <c r="T317" i="74"/>
  <c r="S287" i="74"/>
  <c r="O439" i="74"/>
  <c r="R829" i="74"/>
  <c r="T531" i="74"/>
  <c r="O266" i="74"/>
  <c r="R884" i="74"/>
  <c r="O49" i="74"/>
  <c r="Q273" i="74"/>
  <c r="S274" i="74"/>
  <c r="O48" i="74"/>
  <c r="S359" i="74"/>
  <c r="R653" i="74"/>
  <c r="O641" i="74"/>
  <c r="R227" i="74"/>
  <c r="T539" i="74"/>
  <c r="P72" i="74"/>
  <c r="Q782" i="74"/>
  <c r="S608" i="74"/>
  <c r="R598" i="74"/>
  <c r="P789" i="74"/>
  <c r="P864" i="74"/>
  <c r="Q20" i="74"/>
  <c r="T506" i="74"/>
  <c r="T53" i="74"/>
  <c r="R386" i="74"/>
  <c r="S123" i="74"/>
  <c r="T276" i="74"/>
  <c r="S241" i="74"/>
  <c r="T109" i="74"/>
  <c r="P502" i="74"/>
  <c r="R208" i="74"/>
  <c r="S327" i="74"/>
  <c r="T677" i="74"/>
  <c r="O270" i="74"/>
  <c r="Q910" i="74"/>
  <c r="R896" i="74"/>
  <c r="Q415" i="74"/>
  <c r="T675" i="74"/>
  <c r="O210" i="74"/>
  <c r="T762" i="74"/>
  <c r="S574" i="74"/>
  <c r="O233" i="74"/>
  <c r="Q620" i="74"/>
  <c r="P325" i="74"/>
  <c r="P138" i="74"/>
  <c r="O119" i="74"/>
  <c r="R408" i="74"/>
  <c r="R798" i="74"/>
  <c r="T792" i="74"/>
  <c r="S851" i="74"/>
  <c r="O61" i="74"/>
  <c r="Q134" i="74"/>
  <c r="Q677" i="74"/>
  <c r="P88" i="74"/>
  <c r="R854" i="74"/>
  <c r="R491" i="74"/>
  <c r="P733" i="74"/>
  <c r="Q387" i="74"/>
  <c r="K610" i="76"/>
  <c r="K354" i="76"/>
  <c r="K95" i="76"/>
  <c r="K445" i="76"/>
  <c r="K635" i="76"/>
  <c r="K379" i="76"/>
  <c r="K268" i="76"/>
  <c r="K188" i="76"/>
  <c r="K352" i="76"/>
  <c r="K84" i="76"/>
  <c r="K458" i="76"/>
  <c r="K199" i="76"/>
  <c r="K533" i="76"/>
  <c r="K277" i="76"/>
  <c r="K451" i="76"/>
  <c r="K616" i="76"/>
  <c r="K432" i="76"/>
  <c r="K62" i="76"/>
  <c r="K438" i="76"/>
  <c r="K179" i="76"/>
  <c r="K529" i="76"/>
  <c r="K273" i="76"/>
  <c r="K447" i="76"/>
  <c r="K540" i="76"/>
  <c r="K510" i="76"/>
  <c r="K254" i="76"/>
  <c r="K601" i="76"/>
  <c r="K345" i="76"/>
  <c r="K535" i="76"/>
  <c r="K279" i="76"/>
  <c r="K312" i="76"/>
  <c r="K592" i="76"/>
  <c r="K181" i="76"/>
  <c r="K323" i="76"/>
  <c r="K210" i="76"/>
  <c r="K404" i="76"/>
  <c r="K149" i="76"/>
  <c r="K94" i="76"/>
  <c r="K42" i="76"/>
  <c r="K24" i="76"/>
  <c r="K23" i="76"/>
  <c r="L458" i="76"/>
  <c r="AI179" i="76"/>
  <c r="L529" i="76"/>
  <c r="L277" i="76"/>
  <c r="L379" i="76"/>
  <c r="L616" i="76"/>
  <c r="AI42" i="76"/>
  <c r="L24" i="76"/>
  <c r="L23" i="76"/>
  <c r="K466" i="76"/>
  <c r="K207" i="76"/>
  <c r="K557" i="76"/>
  <c r="K301" i="76"/>
  <c r="K491" i="76"/>
  <c r="K235" i="76"/>
  <c r="K580" i="76"/>
  <c r="K304" i="76"/>
  <c r="K77" i="76"/>
  <c r="K570" i="76"/>
  <c r="K314" i="76"/>
  <c r="K661" i="76"/>
  <c r="K389" i="76"/>
  <c r="K579" i="76"/>
  <c r="K259" i="76"/>
  <c r="K228" i="76"/>
  <c r="K173" i="76"/>
  <c r="K550" i="76"/>
  <c r="K294" i="76"/>
  <c r="K641" i="76"/>
  <c r="K385" i="76"/>
  <c r="K559" i="76"/>
  <c r="K303" i="76"/>
  <c r="K622" i="76"/>
  <c r="K366" i="76"/>
  <c r="K107" i="76"/>
  <c r="K457" i="76"/>
  <c r="K647" i="76"/>
  <c r="K391" i="76"/>
  <c r="K316" i="76"/>
  <c r="K204" i="76"/>
  <c r="K544" i="76"/>
  <c r="K141" i="76"/>
  <c r="K198" i="76"/>
  <c r="K408" i="76"/>
  <c r="K86" i="76"/>
  <c r="K89" i="76"/>
  <c r="K56" i="76"/>
  <c r="K49" i="76"/>
  <c r="K14" i="76"/>
  <c r="K9" i="76"/>
  <c r="AI570" i="76"/>
  <c r="AI616" i="76"/>
  <c r="K370" i="76"/>
  <c r="K461" i="76"/>
  <c r="K395" i="76"/>
  <c r="K209" i="76"/>
  <c r="K160" i="76"/>
  <c r="K219" i="76"/>
  <c r="K293" i="76"/>
  <c r="K236" i="76"/>
  <c r="K122" i="76"/>
  <c r="K195" i="76"/>
  <c r="K289" i="76"/>
  <c r="K604" i="76"/>
  <c r="K270" i="76"/>
  <c r="K361" i="76"/>
  <c r="K295" i="76"/>
  <c r="K76" i="76"/>
  <c r="K403" i="76"/>
  <c r="K468" i="76"/>
  <c r="K169" i="76"/>
  <c r="K39" i="76"/>
  <c r="K13" i="76"/>
  <c r="L219" i="76"/>
  <c r="L385" i="76"/>
  <c r="L273" i="76"/>
  <c r="AI181" i="76"/>
  <c r="M385" i="76"/>
  <c r="M273" i="76"/>
  <c r="AI622" i="76"/>
  <c r="M458" i="76"/>
  <c r="S458" i="76"/>
  <c r="K397" i="76"/>
  <c r="K170" i="76"/>
  <c r="K613" i="76"/>
  <c r="K360" i="76"/>
  <c r="K390" i="76"/>
  <c r="K399" i="76"/>
  <c r="K553" i="76"/>
  <c r="K564" i="76"/>
  <c r="K280" i="76"/>
  <c r="K40" i="76"/>
  <c r="L354" i="76"/>
  <c r="L635" i="76"/>
  <c r="AI204" i="76"/>
  <c r="L149" i="76"/>
  <c r="L432" i="76"/>
  <c r="M635" i="76"/>
  <c r="K450" i="76"/>
  <c r="K541" i="76"/>
  <c r="K475" i="76"/>
  <c r="K516" i="76"/>
  <c r="K640" i="76"/>
  <c r="K298" i="76"/>
  <c r="K373" i="76"/>
  <c r="K243" i="76"/>
  <c r="K133" i="76"/>
  <c r="K278" i="76"/>
  <c r="K369" i="76"/>
  <c r="K287" i="76"/>
  <c r="K350" i="76"/>
  <c r="K441" i="76"/>
  <c r="K375" i="76"/>
  <c r="K482" i="76"/>
  <c r="K226" i="76"/>
  <c r="K573" i="76"/>
  <c r="K317" i="76"/>
  <c r="K507" i="76"/>
  <c r="K251" i="76"/>
  <c r="AI251" i="76" s="1"/>
  <c r="K644" i="76"/>
  <c r="K560" i="76"/>
  <c r="K116" i="76"/>
  <c r="K586" i="76"/>
  <c r="K330" i="76"/>
  <c r="AI330" i="76" s="1"/>
  <c r="K71" i="76"/>
  <c r="K405" i="76"/>
  <c r="K595" i="76"/>
  <c r="K291" i="76"/>
  <c r="K292" i="76"/>
  <c r="K98" i="76"/>
  <c r="AI98" i="76" s="1"/>
  <c r="K566" i="76"/>
  <c r="K310" i="76"/>
  <c r="AI310" i="76" s="1"/>
  <c r="K657" i="76"/>
  <c r="K401" i="76"/>
  <c r="L401" i="76" s="1"/>
  <c r="K575" i="76"/>
  <c r="K319" i="76"/>
  <c r="K638" i="76"/>
  <c r="K382" i="76"/>
  <c r="K123" i="76"/>
  <c r="K473" i="76"/>
  <c r="AI473" i="76" s="1"/>
  <c r="K663" i="76"/>
  <c r="AI663" i="76" s="1"/>
  <c r="K407" i="76"/>
  <c r="AI407" i="76" s="1"/>
  <c r="K380" i="76"/>
  <c r="K244" i="76"/>
  <c r="K78" i="76"/>
  <c r="K73" i="76"/>
  <c r="AI73" i="76" s="1"/>
  <c r="K356" i="76"/>
  <c r="L356" i="76" s="1"/>
  <c r="K472" i="76"/>
  <c r="AI472" i="76" s="1"/>
  <c r="K108" i="76"/>
  <c r="K126" i="76"/>
  <c r="K58" i="76"/>
  <c r="K36" i="76"/>
  <c r="K35" i="76"/>
  <c r="K21" i="76"/>
  <c r="AI354" i="76"/>
  <c r="L601" i="76"/>
  <c r="L447" i="76"/>
  <c r="L312" i="76"/>
  <c r="AI149" i="76"/>
  <c r="AI58" i="76"/>
  <c r="AI36" i="76"/>
  <c r="L35" i="76"/>
  <c r="L21" i="76"/>
  <c r="K594" i="76"/>
  <c r="K338" i="76"/>
  <c r="K79" i="76"/>
  <c r="K429" i="76"/>
  <c r="K619" i="76"/>
  <c r="K363" i="76"/>
  <c r="K648" i="76"/>
  <c r="K166" i="76"/>
  <c r="K576" i="76"/>
  <c r="K138" i="76"/>
  <c r="K442" i="76"/>
  <c r="K183" i="76"/>
  <c r="K517" i="76"/>
  <c r="K261" i="76"/>
  <c r="K435" i="76"/>
  <c r="K552" i="76"/>
  <c r="AI552" i="76" s="1"/>
  <c r="K185" i="76"/>
  <c r="K82" i="76"/>
  <c r="K422" i="76"/>
  <c r="AI422" i="76" s="1"/>
  <c r="K163" i="76"/>
  <c r="K513" i="76"/>
  <c r="K257" i="76"/>
  <c r="K431" i="76"/>
  <c r="K476" i="76"/>
  <c r="K494" i="76"/>
  <c r="K238" i="76"/>
  <c r="AI238" i="76" s="1"/>
  <c r="K585" i="76"/>
  <c r="K329" i="76"/>
  <c r="K519" i="76"/>
  <c r="K263" i="76"/>
  <c r="K248" i="76"/>
  <c r="K336" i="76"/>
  <c r="K144" i="76"/>
  <c r="K275" i="76"/>
  <c r="L275" i="76" s="1"/>
  <c r="K96" i="76"/>
  <c r="K340" i="76"/>
  <c r="K121" i="76"/>
  <c r="K186" i="76"/>
  <c r="K55" i="76"/>
  <c r="K33" i="76"/>
  <c r="K51" i="76"/>
  <c r="AI610" i="76"/>
  <c r="L95" i="76"/>
  <c r="L641" i="76"/>
  <c r="M641" i="76" s="1"/>
  <c r="L557" i="76"/>
  <c r="AI261" i="76"/>
  <c r="AI579" i="76"/>
  <c r="AI447" i="76"/>
  <c r="AI379" i="76"/>
  <c r="AI235" i="76"/>
  <c r="AI268" i="76"/>
  <c r="AI312" i="76"/>
  <c r="L580" i="76"/>
  <c r="L185" i="76"/>
  <c r="AI78" i="76"/>
  <c r="AI210" i="76"/>
  <c r="K626" i="76"/>
  <c r="K111" i="76"/>
  <c r="K651" i="76"/>
  <c r="K332" i="76"/>
  <c r="K608" i="76"/>
  <c r="K474" i="76"/>
  <c r="K549" i="76"/>
  <c r="K467" i="76"/>
  <c r="AI467" i="76" s="1"/>
  <c r="K272" i="76"/>
  <c r="K454" i="76"/>
  <c r="K545" i="76"/>
  <c r="K463" i="76"/>
  <c r="K526" i="76"/>
  <c r="K617" i="76"/>
  <c r="K551" i="76"/>
  <c r="K376" i="76"/>
  <c r="L376" i="76" s="1"/>
  <c r="K69" i="76"/>
  <c r="K174" i="76"/>
  <c r="K178" i="76"/>
  <c r="AI178" i="76" s="1"/>
  <c r="K44" i="76"/>
  <c r="K34" i="76"/>
  <c r="AI458" i="76"/>
  <c r="L179" i="76"/>
  <c r="AI533" i="76"/>
  <c r="L445" i="76"/>
  <c r="AI604" i="76"/>
  <c r="AI644" i="76"/>
  <c r="AI76" i="76"/>
  <c r="AI138" i="76"/>
  <c r="L438" i="76"/>
  <c r="M438" i="76" s="1"/>
  <c r="L463" i="76"/>
  <c r="AI408" i="76"/>
  <c r="L126" i="76"/>
  <c r="M179" i="76"/>
  <c r="Y641" i="76"/>
  <c r="Y385" i="76"/>
  <c r="S273" i="76"/>
  <c r="Y179" i="76"/>
  <c r="K306" i="76"/>
  <c r="K331" i="76"/>
  <c r="K538" i="76"/>
  <c r="K229" i="76"/>
  <c r="K646" i="76"/>
  <c r="K481" i="76"/>
  <c r="L481" i="76" s="1"/>
  <c r="K334" i="76"/>
  <c r="K359" i="76"/>
  <c r="K68" i="76"/>
  <c r="K162" i="76"/>
  <c r="K31" i="76"/>
  <c r="AI466" i="76"/>
  <c r="AI207" i="76"/>
  <c r="L559" i="76"/>
  <c r="AI108" i="76"/>
  <c r="AI89" i="76"/>
  <c r="M23" i="76"/>
  <c r="L332" i="76"/>
  <c r="L661" i="76"/>
  <c r="L294" i="76"/>
  <c r="L254" i="76"/>
  <c r="AI295" i="76"/>
  <c r="M185" i="76"/>
  <c r="K191" i="76"/>
  <c r="K285" i="76"/>
  <c r="K652" i="76"/>
  <c r="K200" i="76"/>
  <c r="K554" i="76"/>
  <c r="K629" i="76"/>
  <c r="K547" i="76"/>
  <c r="K177" i="76"/>
  <c r="K534" i="76"/>
  <c r="K625" i="76"/>
  <c r="K543" i="76"/>
  <c r="K606" i="76"/>
  <c r="K91" i="76"/>
  <c r="K631" i="76"/>
  <c r="K252" i="76"/>
  <c r="K418" i="76"/>
  <c r="K509" i="76"/>
  <c r="K443" i="76"/>
  <c r="K388" i="76"/>
  <c r="AI388" i="76" s="1"/>
  <c r="K74" i="76"/>
  <c r="L74" i="76" s="1"/>
  <c r="K266" i="76"/>
  <c r="K341" i="76"/>
  <c r="K556" i="76"/>
  <c r="K189" i="76"/>
  <c r="K246" i="76"/>
  <c r="L246" i="76" s="1"/>
  <c r="K337" i="76"/>
  <c r="K255" i="76"/>
  <c r="K318" i="76"/>
  <c r="L318" i="76" s="1"/>
  <c r="M318" i="76" s="1"/>
  <c r="K409" i="76"/>
  <c r="L409" i="76" s="1"/>
  <c r="K343" i="76"/>
  <c r="K140" i="76"/>
  <c r="K120" i="76"/>
  <c r="K660" i="76"/>
  <c r="L660" i="76" s="1"/>
  <c r="K125" i="76"/>
  <c r="L125" i="76" s="1"/>
  <c r="K37" i="76"/>
  <c r="AI37" i="76" s="1"/>
  <c r="K10" i="76"/>
  <c r="AI10" i="76" s="1"/>
  <c r="AI318" i="76"/>
  <c r="AI95" i="76"/>
  <c r="AI345" i="76"/>
  <c r="L407" i="76"/>
  <c r="L268" i="76"/>
  <c r="L108" i="76"/>
  <c r="L94" i="76"/>
  <c r="L37" i="76"/>
  <c r="L10" i="76"/>
  <c r="K402" i="76"/>
  <c r="AI402" i="76" s="1"/>
  <c r="K493" i="76"/>
  <c r="K427" i="76"/>
  <c r="L427" i="76" s="1"/>
  <c r="K324" i="76"/>
  <c r="K168" i="76"/>
  <c r="K250" i="76"/>
  <c r="L250" i="76" s="1"/>
  <c r="K325" i="76"/>
  <c r="AI325" i="76" s="1"/>
  <c r="K428" i="76"/>
  <c r="AI428" i="76" s="1"/>
  <c r="K205" i="76"/>
  <c r="K230" i="76"/>
  <c r="K321" i="76"/>
  <c r="K239" i="76"/>
  <c r="AI239" i="76" s="1"/>
  <c r="K302" i="76"/>
  <c r="K393" i="76"/>
  <c r="K327" i="76"/>
  <c r="L327" i="76" s="1"/>
  <c r="K118" i="76"/>
  <c r="K645" i="76"/>
  <c r="K596" i="76"/>
  <c r="K88" i="76"/>
  <c r="K32" i="76"/>
  <c r="K19" i="76"/>
  <c r="AI494" i="76"/>
  <c r="L226" i="76"/>
  <c r="L657" i="76"/>
  <c r="L493" i="76"/>
  <c r="AI277" i="76"/>
  <c r="L391" i="76"/>
  <c r="L251" i="76"/>
  <c r="AI228" i="76"/>
  <c r="L84" i="76"/>
  <c r="AI24" i="76"/>
  <c r="K333" i="76"/>
  <c r="K400" i="76"/>
  <c r="K87" i="76"/>
  <c r="K420" i="76"/>
  <c r="K67" i="76"/>
  <c r="L67" i="76" s="1"/>
  <c r="K654" i="76"/>
  <c r="K233" i="76"/>
  <c r="L233" i="76" s="1"/>
  <c r="K106" i="76"/>
  <c r="K129" i="76"/>
  <c r="K18" i="76"/>
  <c r="AI18" i="76" s="1"/>
  <c r="AI482" i="76"/>
  <c r="L199" i="76"/>
  <c r="L585" i="76"/>
  <c r="L77" i="76"/>
  <c r="AI39" i="76"/>
  <c r="AI116" i="76"/>
  <c r="AI526" i="76"/>
  <c r="AI198" i="76"/>
  <c r="M585" i="76"/>
  <c r="S585" i="76"/>
  <c r="K587" i="76"/>
  <c r="K357" i="76"/>
  <c r="AI357" i="76" s="1"/>
  <c r="K131" i="76"/>
  <c r="K615" i="76"/>
  <c r="K464" i="76"/>
  <c r="L595" i="76"/>
  <c r="AI255" i="76"/>
  <c r="AI183" i="76"/>
  <c r="L647" i="76"/>
  <c r="L464" i="76"/>
  <c r="M660" i="76"/>
  <c r="K63" i="76"/>
  <c r="K584" i="76"/>
  <c r="K426" i="76"/>
  <c r="K419" i="76"/>
  <c r="K406" i="76"/>
  <c r="K415" i="76"/>
  <c r="K569" i="76"/>
  <c r="K628" i="76"/>
  <c r="K105" i="76"/>
  <c r="K112" i="76"/>
  <c r="K93" i="76"/>
  <c r="K47" i="76"/>
  <c r="K27" i="76"/>
  <c r="L586" i="76"/>
  <c r="L510" i="76"/>
  <c r="L298" i="76"/>
  <c r="L613" i="76"/>
  <c r="L517" i="76"/>
  <c r="AI317" i="76"/>
  <c r="AI635" i="76"/>
  <c r="AI559" i="76"/>
  <c r="L475" i="76"/>
  <c r="L403" i="76"/>
  <c r="AI319" i="76"/>
  <c r="L239" i="76"/>
  <c r="AI244" i="76"/>
  <c r="L200" i="76"/>
  <c r="AI576" i="76"/>
  <c r="L162" i="76"/>
  <c r="AI74" i="76"/>
  <c r="AI32" i="76"/>
  <c r="L19" i="76"/>
  <c r="M510" i="76"/>
  <c r="M250" i="76"/>
  <c r="L373" i="76"/>
  <c r="AI432" i="76"/>
  <c r="AI438" i="76"/>
  <c r="AI606" i="76"/>
  <c r="AI350" i="76"/>
  <c r="L592" i="76"/>
  <c r="L174" i="76"/>
  <c r="AI340" i="76"/>
  <c r="M557" i="76"/>
  <c r="M268" i="76"/>
  <c r="M162" i="76"/>
  <c r="Y458" i="76"/>
  <c r="Y660" i="76"/>
  <c r="K525" i="76"/>
  <c r="K452" i="76"/>
  <c r="K410" i="76"/>
  <c r="K620" i="76"/>
  <c r="K609" i="76"/>
  <c r="K590" i="76"/>
  <c r="K297" i="76"/>
  <c r="K320" i="76"/>
  <c r="K214" i="76"/>
  <c r="K25" i="76"/>
  <c r="L450" i="76"/>
  <c r="AI230" i="76"/>
  <c r="AI613" i="76"/>
  <c r="L457" i="76"/>
  <c r="AI475" i="76"/>
  <c r="L319" i="76"/>
  <c r="L584" i="76"/>
  <c r="L86" i="76"/>
  <c r="L608" i="76"/>
  <c r="L205" i="76"/>
  <c r="L42" i="76"/>
  <c r="AI51" i="76"/>
  <c r="M481" i="76"/>
  <c r="M319" i="76"/>
  <c r="AI331" i="76"/>
  <c r="AI420" i="76"/>
  <c r="L606" i="76"/>
  <c r="AI645" i="76"/>
  <c r="K159" i="76"/>
  <c r="K253" i="76"/>
  <c r="K524" i="76"/>
  <c r="K142" i="76"/>
  <c r="K522" i="76"/>
  <c r="L522" i="76" s="1"/>
  <c r="K597" i="76"/>
  <c r="AI597" i="76" s="1"/>
  <c r="K515" i="76"/>
  <c r="K134" i="76"/>
  <c r="K502" i="76"/>
  <c r="L502" i="76" s="1"/>
  <c r="K593" i="76"/>
  <c r="K511" i="76"/>
  <c r="K574" i="76"/>
  <c r="K665" i="76"/>
  <c r="K599" i="76"/>
  <c r="AI599" i="76" s="1"/>
  <c r="K568" i="76"/>
  <c r="AI568" i="76" s="1"/>
  <c r="K184" i="76"/>
  <c r="K213" i="76"/>
  <c r="K624" i="76"/>
  <c r="K50" i="76"/>
  <c r="L50" i="76" s="1"/>
  <c r="K57" i="76"/>
  <c r="L57" i="76" s="1"/>
  <c r="M57" i="76" s="1"/>
  <c r="L482" i="76"/>
  <c r="L573" i="76"/>
  <c r="M573" i="76" s="1"/>
  <c r="AI291" i="76"/>
  <c r="AI660" i="76"/>
  <c r="L78" i="76"/>
  <c r="AI50" i="76"/>
  <c r="AI57" i="76"/>
  <c r="K658" i="76"/>
  <c r="K143" i="76"/>
  <c r="L143" i="76" s="1"/>
  <c r="K237" i="76"/>
  <c r="K460" i="76"/>
  <c r="K114" i="76"/>
  <c r="K506" i="76"/>
  <c r="K581" i="76"/>
  <c r="K499" i="76"/>
  <c r="K92" i="76"/>
  <c r="L92" i="76" s="1"/>
  <c r="K486" i="76"/>
  <c r="AI486" i="76" s="1"/>
  <c r="K577" i="76"/>
  <c r="K495" i="76"/>
  <c r="AI495" i="76" s="1"/>
  <c r="K558" i="76"/>
  <c r="L558" i="76" s="1"/>
  <c r="K649" i="76"/>
  <c r="K583" i="76"/>
  <c r="L583" i="76" s="1"/>
  <c r="K504" i="76"/>
  <c r="K146" i="76"/>
  <c r="AI146" i="76" s="1"/>
  <c r="K128" i="76"/>
  <c r="L128" i="76" s="1"/>
  <c r="K368" i="76"/>
  <c r="K48" i="76"/>
  <c r="L48" i="76" s="1"/>
  <c r="K8" i="76"/>
  <c r="AI8" i="76" s="1"/>
  <c r="L366" i="76"/>
  <c r="AI573" i="76"/>
  <c r="L389" i="76"/>
  <c r="AI323" i="76"/>
  <c r="AI92" i="76"/>
  <c r="L121" i="76"/>
  <c r="L96" i="76"/>
  <c r="M96" i="76" s="1"/>
  <c r="L55" i="76"/>
  <c r="AI23" i="76"/>
  <c r="K242" i="76"/>
  <c r="K267" i="76"/>
  <c r="AI267" i="76" s="1"/>
  <c r="K602" i="76"/>
  <c r="K611" i="76"/>
  <c r="L611" i="76" s="1"/>
  <c r="K582" i="76"/>
  <c r="K607" i="76"/>
  <c r="K139" i="76"/>
  <c r="AI139" i="76" s="1"/>
  <c r="K444" i="76"/>
  <c r="K548" i="76"/>
  <c r="K60" i="76"/>
  <c r="AI594" i="76"/>
  <c r="L302" i="76"/>
  <c r="L111" i="76"/>
  <c r="L257" i="76"/>
  <c r="AI443" i="76"/>
  <c r="AI352" i="76"/>
  <c r="AI13" i="76"/>
  <c r="M312" i="76"/>
  <c r="AI658" i="76"/>
  <c r="AI87" i="76"/>
  <c r="AI123" i="76"/>
  <c r="L118" i="76"/>
  <c r="K562" i="76"/>
  <c r="K152" i="76"/>
  <c r="K100" i="76"/>
  <c r="K348" i="76"/>
  <c r="K240" i="76"/>
  <c r="K38" i="76"/>
  <c r="L310" i="76"/>
  <c r="AI393" i="76"/>
  <c r="AI451" i="76"/>
  <c r="L360" i="76"/>
  <c r="L576" i="76"/>
  <c r="L8" i="76"/>
  <c r="M401" i="76"/>
  <c r="K578" i="76"/>
  <c r="K603" i="76"/>
  <c r="K194" i="76"/>
  <c r="K501" i="76"/>
  <c r="K157" i="76"/>
  <c r="K497" i="76"/>
  <c r="K478" i="76"/>
  <c r="K503" i="76"/>
  <c r="L503" i="76" s="1"/>
  <c r="K496" i="76"/>
  <c r="K227" i="76"/>
  <c r="K276" i="76"/>
  <c r="K110" i="76"/>
  <c r="K29" i="76"/>
  <c r="L654" i="76"/>
  <c r="AI454" i="76"/>
  <c r="AI334" i="76"/>
  <c r="L242" i="76"/>
  <c r="L665" i="76"/>
  <c r="AI577" i="76"/>
  <c r="AI481" i="76"/>
  <c r="L357" i="76"/>
  <c r="AI285" i="76"/>
  <c r="AI595" i="76"/>
  <c r="L515" i="76"/>
  <c r="L435" i="76"/>
  <c r="L359" i="76"/>
  <c r="AI279" i="76"/>
  <c r="AI556" i="76"/>
  <c r="AI584" i="76"/>
  <c r="L468" i="76"/>
  <c r="L272" i="76"/>
  <c r="M272" i="76" s="1"/>
  <c r="AI114" i="76"/>
  <c r="L89" i="76"/>
  <c r="L68" i="76"/>
  <c r="AI84" i="76"/>
  <c r="M357" i="76"/>
  <c r="AI143" i="76"/>
  <c r="L516" i="76"/>
  <c r="L87" i="76"/>
  <c r="L173" i="76"/>
  <c r="L278" i="76"/>
  <c r="L337" i="76"/>
  <c r="M337" i="76" s="1"/>
  <c r="AI476" i="76"/>
  <c r="AI478" i="76"/>
  <c r="AI564" i="76"/>
  <c r="M226" i="76"/>
  <c r="S641" i="76"/>
  <c r="S385" i="76"/>
  <c r="Y273" i="76"/>
  <c r="Y57" i="76"/>
  <c r="M294" i="76"/>
  <c r="M503" i="76"/>
  <c r="M128" i="76"/>
  <c r="S179" i="76"/>
  <c r="Y573" i="76"/>
  <c r="Y635" i="76"/>
  <c r="K434" i="76"/>
  <c r="K459" i="76"/>
  <c r="K154" i="76"/>
  <c r="K485" i="76"/>
  <c r="K512" i="76"/>
  <c r="K527" i="76"/>
  <c r="K75" i="76"/>
  <c r="K231" i="76"/>
  <c r="K528" i="76"/>
  <c r="K180" i="76"/>
  <c r="L566" i="76"/>
  <c r="L545" i="76"/>
  <c r="L341" i="76"/>
  <c r="L575" i="76"/>
  <c r="AI403" i="76"/>
  <c r="L556" i="76"/>
  <c r="AI468" i="76"/>
  <c r="AI62" i="76"/>
  <c r="AI33" i="76"/>
  <c r="M601" i="76"/>
  <c r="M435" i="76"/>
  <c r="M556" i="76"/>
  <c r="AI188" i="76"/>
  <c r="L390" i="76"/>
  <c r="L350" i="76"/>
  <c r="AI503" i="76"/>
  <c r="AI592" i="76"/>
  <c r="K637" i="76"/>
  <c r="L637" i="76" s="1"/>
  <c r="M637" i="76" s="1"/>
  <c r="K456" i="76"/>
  <c r="K394" i="76"/>
  <c r="AI394" i="76" s="1"/>
  <c r="K371" i="76"/>
  <c r="K374" i="76"/>
  <c r="K383" i="76"/>
  <c r="L383" i="76" s="1"/>
  <c r="K537" i="76"/>
  <c r="K500" i="76"/>
  <c r="L500" i="76" s="1"/>
  <c r="K196" i="76"/>
  <c r="K59" i="76"/>
  <c r="AI59" i="76" s="1"/>
  <c r="L418" i="76"/>
  <c r="AI409" i="76"/>
  <c r="AI540" i="76"/>
  <c r="L210" i="76"/>
  <c r="K621" i="76"/>
  <c r="AI621" i="76" s="1"/>
  <c r="K392" i="76"/>
  <c r="K378" i="76"/>
  <c r="AI378" i="76" s="1"/>
  <c r="K355" i="76"/>
  <c r="K358" i="76"/>
  <c r="AI358" i="76" s="1"/>
  <c r="K367" i="76"/>
  <c r="AI367" i="76" s="1"/>
  <c r="K521" i="76"/>
  <c r="AI521" i="76" s="1"/>
  <c r="K436" i="76"/>
  <c r="L436" i="76" s="1"/>
  <c r="K591" i="76"/>
  <c r="L591" i="76" s="1"/>
  <c r="K53" i="76"/>
  <c r="AI510" i="76"/>
  <c r="L79" i="76"/>
  <c r="L345" i="76"/>
  <c r="AI431" i="76"/>
  <c r="AI648" i="76"/>
  <c r="L336" i="76"/>
  <c r="AI186" i="76"/>
  <c r="AI21" i="76"/>
  <c r="K523" i="76"/>
  <c r="L523" i="76" s="1"/>
  <c r="M523" i="76" s="1"/>
  <c r="K421" i="76"/>
  <c r="K417" i="76"/>
  <c r="L417" i="76" s="1"/>
  <c r="K423" i="76"/>
  <c r="K165" i="76"/>
  <c r="AI338" i="76"/>
  <c r="L509" i="76"/>
  <c r="AI507" i="76"/>
  <c r="AI560" i="76"/>
  <c r="AI34" i="76"/>
  <c r="M327" i="76"/>
  <c r="L378" i="76"/>
  <c r="AI382" i="76"/>
  <c r="AI174" i="76"/>
  <c r="K387" i="76"/>
  <c r="K632" i="76"/>
  <c r="AI418" i="76"/>
  <c r="AI515" i="76"/>
  <c r="L304" i="76"/>
  <c r="L638" i="76"/>
  <c r="M493" i="76"/>
  <c r="K145" i="76"/>
  <c r="K424" i="76"/>
  <c r="K412" i="76"/>
  <c r="K182" i="76"/>
  <c r="K344" i="76"/>
  <c r="K43" i="76"/>
  <c r="L570" i="76"/>
  <c r="L358" i="76"/>
  <c r="L501" i="76"/>
  <c r="AI301" i="76"/>
  <c r="L535" i="76"/>
  <c r="AI383" i="76"/>
  <c r="AI652" i="76"/>
  <c r="AI596" i="76"/>
  <c r="AI165" i="76"/>
  <c r="AI160" i="76"/>
  <c r="L33" i="76"/>
  <c r="M654" i="76"/>
  <c r="M336" i="76"/>
  <c r="L658" i="76"/>
  <c r="L116" i="76"/>
  <c r="L547" i="76"/>
  <c r="L374" i="76"/>
  <c r="L367" i="76"/>
  <c r="AI254" i="76"/>
  <c r="L295" i="76"/>
  <c r="AI591" i="76"/>
  <c r="M509" i="76"/>
  <c r="M125" i="76"/>
  <c r="M116" i="76"/>
  <c r="Y585" i="76"/>
  <c r="S185" i="76"/>
  <c r="Y128" i="76"/>
  <c r="K269" i="76"/>
  <c r="K151" i="76"/>
  <c r="K353" i="76"/>
  <c r="K487" i="76"/>
  <c r="K64" i="76"/>
  <c r="L370" i="76"/>
  <c r="L577" i="76"/>
  <c r="L619" i="76"/>
  <c r="L279" i="76"/>
  <c r="AI272" i="76"/>
  <c r="L141" i="76"/>
  <c r="AI9" i="76"/>
  <c r="M33" i="76"/>
  <c r="AI474" i="76"/>
  <c r="L478" i="76"/>
  <c r="L564" i="76"/>
  <c r="M366" i="76"/>
  <c r="M457" i="76"/>
  <c r="M658" i="76"/>
  <c r="Y509" i="76"/>
  <c r="K260" i="76"/>
  <c r="K364" i="76"/>
  <c r="K223" i="76"/>
  <c r="K97" i="76"/>
  <c r="K28" i="76"/>
  <c r="AI366" i="76"/>
  <c r="L533" i="76"/>
  <c r="AI651" i="76"/>
  <c r="L348" i="76"/>
  <c r="L194" i="76"/>
  <c r="AI55" i="76"/>
  <c r="M409" i="76"/>
  <c r="M616" i="76"/>
  <c r="M35" i="76"/>
  <c r="L266" i="76"/>
  <c r="AI390" i="76"/>
  <c r="L521" i="76"/>
  <c r="L404" i="76"/>
  <c r="S510" i="76"/>
  <c r="Y523" i="76"/>
  <c r="M332" i="76"/>
  <c r="Y294" i="76"/>
  <c r="K565" i="76"/>
  <c r="K440" i="76"/>
  <c r="AI226" i="76"/>
  <c r="AI611" i="76"/>
  <c r="L214" i="76"/>
  <c r="AI56" i="76"/>
  <c r="M613" i="76"/>
  <c r="AI500" i="76"/>
  <c r="M360" i="76"/>
  <c r="Y637" i="76"/>
  <c r="Y360" i="76"/>
  <c r="K605" i="76"/>
  <c r="K212" i="76"/>
  <c r="K384" i="76"/>
  <c r="L306" i="76"/>
  <c r="AI233" i="76"/>
  <c r="L34" i="76"/>
  <c r="M279" i="76"/>
  <c r="M10" i="76"/>
  <c r="L599" i="76"/>
  <c r="M302" i="76"/>
  <c r="K283" i="76"/>
  <c r="K627" i="76"/>
  <c r="K623" i="76"/>
  <c r="K508" i="76"/>
  <c r="K220" i="76"/>
  <c r="AI585" i="76"/>
  <c r="AI273" i="76"/>
  <c r="AI395" i="76"/>
  <c r="L100" i="76"/>
  <c r="M34" i="76"/>
  <c r="L400" i="76"/>
  <c r="L512" i="76"/>
  <c r="L526" i="76"/>
  <c r="L628" i="76"/>
  <c r="AI464" i="76"/>
  <c r="M445" i="76"/>
  <c r="M516" i="76"/>
  <c r="K483" i="76"/>
  <c r="K567" i="76"/>
  <c r="AI405" i="76"/>
  <c r="L604" i="76"/>
  <c r="AI122" i="76"/>
  <c r="M77" i="76"/>
  <c r="L525" i="76"/>
  <c r="M547" i="76"/>
  <c r="M591" i="76"/>
  <c r="S337" i="76"/>
  <c r="K539" i="76"/>
  <c r="K351" i="76"/>
  <c r="K45" i="76"/>
  <c r="L621" i="76"/>
  <c r="AI427" i="76"/>
  <c r="AI185" i="76"/>
  <c r="L13" i="76"/>
  <c r="M257" i="76"/>
  <c r="AI497" i="76"/>
  <c r="AI316" i="76"/>
  <c r="S360" i="76"/>
  <c r="L333" i="76"/>
  <c r="L549" i="76"/>
  <c r="AI289" i="76"/>
  <c r="AI617" i="76"/>
  <c r="L551" i="76"/>
  <c r="L106" i="76"/>
  <c r="L587" i="76"/>
  <c r="AI170" i="76"/>
  <c r="L131" i="76"/>
  <c r="AI615" i="76"/>
  <c r="L280" i="76"/>
  <c r="M576" i="76"/>
  <c r="AI63" i="76"/>
  <c r="AI603" i="76"/>
  <c r="L145" i="76"/>
  <c r="AI426" i="76"/>
  <c r="AI177" i="76"/>
  <c r="L534" i="76"/>
  <c r="AI625" i="76"/>
  <c r="AI344" i="76"/>
  <c r="L93" i="76"/>
  <c r="L47" i="76"/>
  <c r="L29" i="76"/>
  <c r="L27" i="76"/>
  <c r="M586" i="76"/>
  <c r="M242" i="76"/>
  <c r="M535" i="76"/>
  <c r="M468" i="76"/>
  <c r="M92" i="76"/>
  <c r="M19" i="76"/>
  <c r="L459" i="76"/>
  <c r="AI151" i="76"/>
  <c r="L620" i="76"/>
  <c r="AI353" i="76"/>
  <c r="AI297" i="76"/>
  <c r="AI320" i="76"/>
  <c r="AI180" i="76"/>
  <c r="M450" i="76"/>
  <c r="Y457" i="76"/>
  <c r="S319" i="76"/>
  <c r="M86" i="76"/>
  <c r="L364" i="76"/>
  <c r="AI223" i="76"/>
  <c r="M533" i="76"/>
  <c r="M348" i="76"/>
  <c r="M521" i="76"/>
  <c r="M404" i="76"/>
  <c r="L565" i="76"/>
  <c r="M214" i="76"/>
  <c r="M306" i="76"/>
  <c r="M599" i="76"/>
  <c r="AI283" i="76"/>
  <c r="L623" i="76"/>
  <c r="M512" i="76"/>
  <c r="M628" i="76"/>
  <c r="M604" i="76"/>
  <c r="M525" i="76"/>
  <c r="S591" i="76"/>
  <c r="L539" i="76"/>
  <c r="L351" i="76"/>
  <c r="L45" i="76"/>
  <c r="S257" i="76"/>
  <c r="M551" i="76"/>
  <c r="M587" i="76"/>
  <c r="K546" i="76"/>
  <c r="K571" i="76"/>
  <c r="L571" i="76" s="1"/>
  <c r="K117" i="76"/>
  <c r="AI117" i="76" s="1"/>
  <c r="K469" i="76"/>
  <c r="K72" i="76"/>
  <c r="L72" i="76" s="1"/>
  <c r="K465" i="76"/>
  <c r="AI465" i="76" s="1"/>
  <c r="K446" i="76"/>
  <c r="AI446" i="76" s="1"/>
  <c r="K471" i="76"/>
  <c r="L471" i="76" s="1"/>
  <c r="K208" i="76"/>
  <c r="AI208" i="76" s="1"/>
  <c r="K416" i="76"/>
  <c r="AI416" i="76" s="1"/>
  <c r="K30" i="76"/>
  <c r="L159" i="76"/>
  <c r="M159" i="76" s="1"/>
  <c r="AI471" i="76"/>
  <c r="L59" i="76"/>
  <c r="K530" i="76"/>
  <c r="L530" i="76" s="1"/>
  <c r="K555" i="76"/>
  <c r="K80" i="76"/>
  <c r="K453" i="76"/>
  <c r="K224" i="76"/>
  <c r="K449" i="76"/>
  <c r="K430" i="76"/>
  <c r="AI430" i="76" s="1"/>
  <c r="K455" i="76"/>
  <c r="K132" i="76"/>
  <c r="K448" i="76"/>
  <c r="K15" i="76"/>
  <c r="AI314" i="76"/>
  <c r="AI529" i="76"/>
  <c r="AI571" i="76"/>
  <c r="L291" i="76"/>
  <c r="L324" i="76"/>
  <c r="L544" i="76"/>
  <c r="L36" i="76"/>
  <c r="K498" i="76"/>
  <c r="K153" i="76"/>
  <c r="K137" i="76"/>
  <c r="AI137" i="76" s="1"/>
  <c r="K398" i="76"/>
  <c r="K148" i="76"/>
  <c r="K6" i="76"/>
  <c r="AI6" i="76" s="1"/>
  <c r="AI163" i="76"/>
  <c r="AI293" i="76"/>
  <c r="AI524" i="76"/>
  <c r="AI94" i="76"/>
  <c r="M36" i="76"/>
  <c r="S36" i="76" s="1"/>
  <c r="AI374" i="76"/>
  <c r="L316" i="76"/>
  <c r="AI169" i="76"/>
  <c r="S312" i="76"/>
  <c r="K520" i="76"/>
  <c r="K225" i="76"/>
  <c r="K52" i="76"/>
  <c r="AI517" i="76"/>
  <c r="L444" i="76"/>
  <c r="L32" i="76"/>
  <c r="M32" i="76" s="1"/>
  <c r="L371" i="76"/>
  <c r="L380" i="76"/>
  <c r="K413" i="76"/>
  <c r="L413" i="76" s="1"/>
  <c r="K167" i="76"/>
  <c r="K147" i="76"/>
  <c r="K313" i="76"/>
  <c r="L313" i="76" s="1"/>
  <c r="K66" i="76"/>
  <c r="K201" i="76"/>
  <c r="L201" i="76" s="1"/>
  <c r="K7" i="76"/>
  <c r="L494" i="76"/>
  <c r="L270" i="76"/>
  <c r="L597" i="76"/>
  <c r="L393" i="76"/>
  <c r="AI619" i="76"/>
  <c r="L451" i="76"/>
  <c r="L204" i="76"/>
  <c r="AI157" i="76"/>
  <c r="AI125" i="76"/>
  <c r="AI44" i="76"/>
  <c r="L51" i="76"/>
  <c r="M482" i="76"/>
  <c r="M48" i="76"/>
  <c r="AI456" i="76"/>
  <c r="L330" i="76"/>
  <c r="M330" i="76" s="1"/>
  <c r="AI224" i="76"/>
  <c r="AI417" i="76"/>
  <c r="AI558" i="76"/>
  <c r="L473" i="76"/>
  <c r="AI376" i="76"/>
  <c r="L178" i="76"/>
  <c r="M178" i="76" s="1"/>
  <c r="M359" i="76"/>
  <c r="Y318" i="76"/>
  <c r="M500" i="76"/>
  <c r="Y500" i="76" s="1"/>
  <c r="S294" i="76"/>
  <c r="K124" i="76"/>
  <c r="L124" i="76" s="1"/>
  <c r="K156" i="76"/>
  <c r="K462" i="76"/>
  <c r="K101" i="76"/>
  <c r="AI602" i="76"/>
  <c r="L191" i="76"/>
  <c r="AI413" i="76"/>
  <c r="AI435" i="76"/>
  <c r="L596" i="76"/>
  <c r="L165" i="76"/>
  <c r="AI49" i="76"/>
  <c r="M657" i="76"/>
  <c r="Y657" i="76" s="1"/>
  <c r="M50" i="76"/>
  <c r="AI392" i="76"/>
  <c r="AI469" i="76"/>
  <c r="AI337" i="76"/>
  <c r="M566" i="76"/>
  <c r="M199" i="76"/>
  <c r="M379" i="76"/>
  <c r="S379" i="76" s="1"/>
  <c r="M304" i="76"/>
  <c r="Y304" i="76" s="1"/>
  <c r="Y510" i="76"/>
  <c r="M367" i="76"/>
  <c r="K477" i="76"/>
  <c r="L477" i="76" s="1"/>
  <c r="K234" i="76"/>
  <c r="K211" i="76"/>
  <c r="AI211" i="76" s="1"/>
  <c r="K377" i="76"/>
  <c r="L377" i="76" s="1"/>
  <c r="K532" i="76"/>
  <c r="AI562" i="76"/>
  <c r="L183" i="76"/>
  <c r="AI327" i="76"/>
  <c r="L186" i="76"/>
  <c r="L25" i="76"/>
  <c r="M25" i="76" s="1"/>
  <c r="M391" i="76"/>
  <c r="M59" i="76"/>
  <c r="L188" i="76"/>
  <c r="L259" i="76"/>
  <c r="L590" i="76"/>
  <c r="AI496" i="76"/>
  <c r="M246" i="76"/>
  <c r="Y654" i="76"/>
  <c r="S357" i="76"/>
  <c r="S401" i="76"/>
  <c r="Y268" i="76"/>
  <c r="Y272" i="76"/>
  <c r="S162" i="76"/>
  <c r="K221" i="76"/>
  <c r="L221" i="76" s="1"/>
  <c r="K561" i="76"/>
  <c r="L561" i="76" s="1"/>
  <c r="K46" i="76"/>
  <c r="L287" i="76"/>
  <c r="AI72" i="76"/>
  <c r="L31" i="76"/>
  <c r="L394" i="76"/>
  <c r="L123" i="76"/>
  <c r="L416" i="76"/>
  <c r="S246" i="76"/>
  <c r="K362" i="76"/>
  <c r="K414" i="76"/>
  <c r="K11" i="76"/>
  <c r="L553" i="76"/>
  <c r="L524" i="76"/>
  <c r="L112" i="76"/>
  <c r="M112" i="76" s="1"/>
  <c r="M78" i="76"/>
  <c r="L402" i="76"/>
  <c r="AI213" i="76"/>
  <c r="M515" i="76"/>
  <c r="S515" i="76" s="1"/>
  <c r="S500" i="76"/>
  <c r="K258" i="76"/>
  <c r="K618" i="76"/>
  <c r="AI618" i="76" s="1"/>
  <c r="K598" i="76"/>
  <c r="AI598" i="76" s="1"/>
  <c r="K155" i="76"/>
  <c r="L155" i="76" s="1"/>
  <c r="K296" i="76"/>
  <c r="L626" i="76"/>
  <c r="L163" i="76"/>
  <c r="L543" i="76"/>
  <c r="AI231" i="76"/>
  <c r="L140" i="76"/>
  <c r="AI96" i="76"/>
  <c r="L6" i="76"/>
  <c r="M611" i="76"/>
  <c r="AI401" i="76"/>
  <c r="AI329" i="76"/>
  <c r="M373" i="76"/>
  <c r="S373" i="76" s="1"/>
  <c r="S268" i="76"/>
  <c r="S272" i="76"/>
  <c r="Y162" i="76"/>
  <c r="AC162" i="76" s="1"/>
  <c r="Y116" i="76"/>
  <c r="S438" i="76"/>
  <c r="K396" i="76"/>
  <c r="K479" i="76"/>
  <c r="K206" i="76"/>
  <c r="L139" i="76"/>
  <c r="AI523" i="76"/>
  <c r="M522" i="76"/>
  <c r="M24" i="76"/>
  <c r="AI508" i="76"/>
  <c r="Y336" i="76"/>
  <c r="M463" i="76"/>
  <c r="S463" i="76" s="1"/>
  <c r="K339" i="76"/>
  <c r="AI339" i="76" s="1"/>
  <c r="K372" i="76"/>
  <c r="AI372" i="76" s="1"/>
  <c r="L414" i="76"/>
  <c r="M414" i="76" s="1"/>
  <c r="L552" i="76"/>
  <c r="M597" i="76"/>
  <c r="S597" i="76" s="1"/>
  <c r="M186" i="76"/>
  <c r="S186" i="76" s="1"/>
  <c r="AI661" i="76"/>
  <c r="L622" i="76"/>
  <c r="L472" i="76"/>
  <c r="Y613" i="76"/>
  <c r="Y77" i="76"/>
  <c r="L461" i="76"/>
  <c r="L209" i="76"/>
  <c r="L421" i="76"/>
  <c r="AI236" i="76"/>
  <c r="L195" i="76"/>
  <c r="M195" i="76" s="1"/>
  <c r="L361" i="76"/>
  <c r="L423" i="76"/>
  <c r="AI397" i="76"/>
  <c r="L520" i="76"/>
  <c r="AI229" i="76"/>
  <c r="L399" i="76"/>
  <c r="AI240" i="76"/>
  <c r="M383" i="76"/>
  <c r="M558" i="76"/>
  <c r="AI541" i="76"/>
  <c r="AI243" i="76"/>
  <c r="L133" i="76"/>
  <c r="L406" i="76"/>
  <c r="L369" i="76"/>
  <c r="L415" i="76"/>
  <c r="AI441" i="76"/>
  <c r="L631" i="76"/>
  <c r="AI66" i="76"/>
  <c r="L43" i="76"/>
  <c r="L7" i="76"/>
  <c r="M298" i="76"/>
  <c r="M393" i="76"/>
  <c r="M475" i="76"/>
  <c r="M200" i="76"/>
  <c r="AI434" i="76"/>
  <c r="AI269" i="76"/>
  <c r="AI410" i="76"/>
  <c r="AI485" i="76"/>
  <c r="L156" i="76"/>
  <c r="L609" i="76"/>
  <c r="AI527" i="76"/>
  <c r="AI75" i="76"/>
  <c r="AI101" i="76"/>
  <c r="L64" i="76"/>
  <c r="Y566" i="76"/>
  <c r="M577" i="76"/>
  <c r="M341" i="76"/>
  <c r="M619" i="76"/>
  <c r="S556" i="76"/>
  <c r="M584" i="76"/>
  <c r="Y601" i="76"/>
  <c r="Y481" i="76"/>
  <c r="Y435" i="76"/>
  <c r="M606" i="76"/>
  <c r="S366" i="76"/>
  <c r="Y199" i="76"/>
  <c r="Y367" i="76"/>
  <c r="L260" i="76"/>
  <c r="AI234" i="76"/>
  <c r="AI97" i="76"/>
  <c r="AI532" i="76"/>
  <c r="L28" i="76"/>
  <c r="Y59" i="76"/>
  <c r="S35" i="76"/>
  <c r="M259" i="76"/>
  <c r="L440" i="76"/>
  <c r="AI46" i="76"/>
  <c r="M287" i="76"/>
  <c r="M416" i="76"/>
  <c r="L605" i="76"/>
  <c r="AI362" i="76"/>
  <c r="L212" i="76"/>
  <c r="AI11" i="76"/>
  <c r="M553" i="76"/>
  <c r="Y34" i="76"/>
  <c r="S10" i="76"/>
  <c r="M402" i="76"/>
  <c r="Y302" i="76"/>
  <c r="L258" i="76"/>
  <c r="L296" i="76"/>
  <c r="M543" i="76"/>
  <c r="M100" i="76"/>
  <c r="M400" i="76"/>
  <c r="S516" i="76"/>
  <c r="L396" i="76"/>
  <c r="L483" i="76"/>
  <c r="AI479" i="76"/>
  <c r="L567" i="76"/>
  <c r="AI206" i="76"/>
  <c r="M139" i="76"/>
  <c r="Y522" i="76"/>
  <c r="Y24" i="76"/>
  <c r="S525" i="76"/>
  <c r="Y547" i="76"/>
  <c r="M621" i="76"/>
  <c r="M472" i="76"/>
  <c r="M461" i="76"/>
  <c r="M209" i="76"/>
  <c r="M421" i="76"/>
  <c r="Y195" i="76"/>
  <c r="M106" i="76"/>
  <c r="Y587" i="76"/>
  <c r="K102" i="76"/>
  <c r="K232" i="76"/>
  <c r="K284" i="76"/>
  <c r="AI284" i="76" s="1"/>
  <c r="K192" i="76"/>
  <c r="AI192" i="76" s="1"/>
  <c r="K16" i="76"/>
  <c r="AI16" i="76" s="1"/>
  <c r="L253" i="76"/>
  <c r="L62" i="76"/>
  <c r="K365" i="76"/>
  <c r="K119" i="76"/>
  <c r="K99" i="76"/>
  <c r="K265" i="76"/>
  <c r="L265" i="76" s="1"/>
  <c r="K172" i="76"/>
  <c r="L442" i="76"/>
  <c r="AI253" i="76"/>
  <c r="L248" i="76"/>
  <c r="L56" i="76"/>
  <c r="K264" i="76"/>
  <c r="K335" i="76"/>
  <c r="AI335" i="76" s="1"/>
  <c r="K41" i="76"/>
  <c r="L405" i="76"/>
  <c r="AI69" i="76"/>
  <c r="L329" i="76"/>
  <c r="K518" i="76"/>
  <c r="L153" i="76"/>
  <c r="K347" i="76"/>
  <c r="L347" i="76" s="1"/>
  <c r="K241" i="76"/>
  <c r="L241" i="76" s="1"/>
  <c r="K113" i="76"/>
  <c r="L610" i="76"/>
  <c r="AI191" i="76"/>
  <c r="AI341" i="76"/>
  <c r="L419" i="76"/>
  <c r="AI360" i="76"/>
  <c r="AI608" i="76"/>
  <c r="L49" i="76"/>
  <c r="M356" i="76"/>
  <c r="L388" i="76"/>
  <c r="M388" i="76" s="1"/>
  <c r="L430" i="76"/>
  <c r="M430" i="76" s="1"/>
  <c r="AI436" i="76"/>
  <c r="L88" i="76"/>
  <c r="Y159" i="76"/>
  <c r="S23" i="76"/>
  <c r="K531" i="76"/>
  <c r="AI531" i="76" s="1"/>
  <c r="K161" i="76"/>
  <c r="AI535" i="76"/>
  <c r="L114" i="76"/>
  <c r="M94" i="76"/>
  <c r="Y94" i="76" s="1"/>
  <c r="AI266" i="76"/>
  <c r="AI88" i="76"/>
  <c r="M233" i="76"/>
  <c r="S233" i="76" s="1"/>
  <c r="K90" i="76"/>
  <c r="L90" i="76" s="1"/>
  <c r="K286" i="76"/>
  <c r="K17" i="76"/>
  <c r="AI17" i="76" s="1"/>
  <c r="AI445" i="76"/>
  <c r="AI356" i="76"/>
  <c r="L331" i="76"/>
  <c r="AI463" i="76"/>
  <c r="L169" i="76"/>
  <c r="M87" i="76"/>
  <c r="K85" i="76"/>
  <c r="L85" i="76" s="1"/>
  <c r="AI442" i="76"/>
  <c r="AI632" i="76"/>
  <c r="M358" i="76"/>
  <c r="M21" i="76"/>
  <c r="L663" i="76"/>
  <c r="K437" i="76"/>
  <c r="AI437" i="76" s="1"/>
  <c r="AI502" i="76"/>
  <c r="L548" i="76"/>
  <c r="M548" i="76" s="1"/>
  <c r="L452" i="76"/>
  <c r="AI126" i="76"/>
  <c r="Y557" i="76"/>
  <c r="Y337" i="76"/>
  <c r="K103" i="76"/>
  <c r="AI103" i="76" s="1"/>
  <c r="K249" i="76"/>
  <c r="AI249" i="76" s="1"/>
  <c r="AI538" i="76"/>
  <c r="AI252" i="76"/>
  <c r="L73" i="76"/>
  <c r="M447" i="76"/>
  <c r="L424" i="76"/>
  <c r="Y279" i="76"/>
  <c r="S658" i="76"/>
  <c r="M590" i="76"/>
  <c r="S590" i="76" s="1"/>
  <c r="Y359" i="76"/>
  <c r="K470" i="76"/>
  <c r="AI470" i="76" s="1"/>
  <c r="L644" i="76"/>
  <c r="M644" i="76" s="1"/>
  <c r="L154" i="76"/>
  <c r="M277" i="76"/>
  <c r="K505" i="76"/>
  <c r="AI505" i="76" s="1"/>
  <c r="L465" i="76"/>
  <c r="M465" i="76" s="1"/>
  <c r="L181" i="76"/>
  <c r="M239" i="76"/>
  <c r="S239" i="76" s="1"/>
  <c r="Y388" i="76"/>
  <c r="Y226" i="76"/>
  <c r="Y503" i="76"/>
  <c r="AI333" i="76"/>
  <c r="L289" i="76"/>
  <c r="AI551" i="76"/>
  <c r="AI587" i="76"/>
  <c r="AI131" i="76"/>
  <c r="L240" i="76"/>
  <c r="M661" i="76"/>
  <c r="L603" i="76"/>
  <c r="AI167" i="76"/>
  <c r="AI534" i="76"/>
  <c r="AI241" i="76"/>
  <c r="AI313" i="76"/>
  <c r="L344" i="76"/>
  <c r="AI43" i="76"/>
  <c r="AI7" i="76"/>
  <c r="M501" i="76"/>
  <c r="M419" i="76"/>
  <c r="S92" i="76"/>
  <c r="M592" i="76"/>
  <c r="AI124" i="76"/>
  <c r="AI620" i="76"/>
  <c r="L353" i="76"/>
  <c r="L297" i="76"/>
  <c r="S450" i="76"/>
  <c r="M265" i="76"/>
  <c r="Y366" i="76"/>
  <c r="Y233" i="76"/>
  <c r="S367" i="76"/>
  <c r="AI260" i="76"/>
  <c r="L17" i="76"/>
  <c r="M194" i="76"/>
  <c r="Y35" i="76"/>
  <c r="M169" i="76"/>
  <c r="AI85" i="76"/>
  <c r="AI440" i="76"/>
  <c r="M663" i="76"/>
  <c r="L437" i="76"/>
  <c r="M524" i="76"/>
  <c r="AI258" i="76"/>
  <c r="L103" i="76"/>
  <c r="L249" i="76"/>
  <c r="M526" i="76"/>
  <c r="Y516" i="76"/>
  <c r="AI483" i="76"/>
  <c r="AI567" i="76"/>
  <c r="S604" i="76"/>
  <c r="S24" i="76"/>
  <c r="S547" i="76"/>
  <c r="S414" i="76"/>
  <c r="M181" i="76"/>
  <c r="M622" i="76"/>
  <c r="S195" i="76"/>
  <c r="S587" i="76"/>
  <c r="Y383" i="76"/>
  <c r="Y576" i="76"/>
  <c r="Y558" i="76"/>
  <c r="M406" i="76"/>
  <c r="M241" i="76"/>
  <c r="M29" i="76"/>
  <c r="M27" i="76"/>
  <c r="S501" i="76"/>
  <c r="Y200" i="76"/>
  <c r="Y19" i="76"/>
  <c r="Y430" i="76"/>
  <c r="M156" i="76"/>
  <c r="M353" i="76"/>
  <c r="M297" i="76"/>
  <c r="Y584" i="76"/>
  <c r="Y86" i="76"/>
  <c r="Y606" i="76"/>
  <c r="M17" i="76"/>
  <c r="S521" i="76"/>
  <c r="M221" i="76"/>
  <c r="M437" i="76"/>
  <c r="S112" i="76"/>
  <c r="S402" i="76"/>
  <c r="S599" i="76"/>
  <c r="M258" i="76"/>
  <c r="M296" i="76"/>
  <c r="S543" i="76"/>
  <c r="S512" i="76"/>
  <c r="S628" i="76"/>
  <c r="M539" i="76"/>
  <c r="M45" i="76"/>
  <c r="S181" i="76"/>
  <c r="Y622" i="76"/>
  <c r="S461" i="76"/>
  <c r="S421" i="76"/>
  <c r="AC195" i="76"/>
  <c r="S551" i="76"/>
  <c r="Y106" i="76"/>
  <c r="Y406" i="76"/>
  <c r="Y156" i="76"/>
  <c r="S296" i="76"/>
  <c r="K290" i="76"/>
  <c r="L290" i="76" s="1"/>
  <c r="K650" i="76"/>
  <c r="K630" i="76"/>
  <c r="K187" i="76"/>
  <c r="K300" i="76"/>
  <c r="AI566" i="76"/>
  <c r="L323" i="76"/>
  <c r="L16" i="76"/>
  <c r="K299" i="76"/>
  <c r="K643" i="76"/>
  <c r="K639" i="76"/>
  <c r="K572" i="76"/>
  <c r="AI572" i="76" s="1"/>
  <c r="K176" i="76"/>
  <c r="AI159" i="76"/>
  <c r="AI491" i="76"/>
  <c r="L166" i="76"/>
  <c r="AI35" i="76"/>
  <c r="K346" i="76"/>
  <c r="K489" i="76"/>
  <c r="L550" i="76"/>
  <c r="L651" i="76"/>
  <c r="M651" i="76" s="1"/>
  <c r="L82" i="76"/>
  <c r="L456" i="76"/>
  <c r="AI120" i="76"/>
  <c r="K203" i="76"/>
  <c r="L203" i="76" s="1"/>
  <c r="L317" i="76"/>
  <c r="AI19" i="76"/>
  <c r="AI593" i="76"/>
  <c r="K158" i="76"/>
  <c r="K222" i="76"/>
  <c r="K65" i="76"/>
  <c r="AI530" i="76"/>
  <c r="AI637" i="76"/>
  <c r="AI265" i="76"/>
  <c r="AI343" i="76"/>
  <c r="AI201" i="76"/>
  <c r="L14" i="76"/>
  <c r="M665" i="76"/>
  <c r="S665" i="76" s="1"/>
  <c r="M62" i="76"/>
  <c r="L554" i="76"/>
  <c r="L593" i="76"/>
  <c r="AI107" i="76"/>
  <c r="L645" i="76"/>
  <c r="Y312" i="76"/>
  <c r="M88" i="76"/>
  <c r="S88" i="76" s="1"/>
  <c r="K175" i="76"/>
  <c r="K262" i="76"/>
  <c r="AI262" i="76" s="1"/>
  <c r="K130" i="76"/>
  <c r="AI665" i="76"/>
  <c r="AI359" i="76"/>
  <c r="L105" i="76"/>
  <c r="M517" i="76"/>
  <c r="AI259" i="76"/>
  <c r="L572" i="76"/>
  <c r="M291" i="76"/>
  <c r="Y291" i="76" s="1"/>
  <c r="S654" i="76"/>
  <c r="Y250" i="76"/>
  <c r="M378" i="76"/>
  <c r="S378" i="76" s="1"/>
  <c r="M350" i="76"/>
  <c r="M126" i="76"/>
  <c r="S557" i="76"/>
  <c r="K309" i="76"/>
  <c r="K311" i="76"/>
  <c r="L486" i="76"/>
  <c r="M486" i="76" s="1"/>
  <c r="L293" i="76"/>
  <c r="M293" i="76" s="1"/>
  <c r="AI528" i="76"/>
  <c r="K381" i="76"/>
  <c r="K135" i="76"/>
  <c r="K115" i="76"/>
  <c r="K281" i="76"/>
  <c r="K193" i="76"/>
  <c r="AI290" i="76"/>
  <c r="L568" i="76"/>
  <c r="K81" i="76"/>
  <c r="K612" i="76"/>
  <c r="K664" i="76"/>
  <c r="K164" i="76"/>
  <c r="K22" i="76"/>
  <c r="AI601" i="76"/>
  <c r="L363" i="76"/>
  <c r="AI164" i="76"/>
  <c r="K307" i="76"/>
  <c r="K308" i="76"/>
  <c r="AI308" i="76" s="1"/>
  <c r="AI246" i="76"/>
  <c r="L395" i="76"/>
  <c r="M67" i="76"/>
  <c r="L224" i="76"/>
  <c r="M224" i="76" s="1"/>
  <c r="L340" i="76"/>
  <c r="K653" i="76"/>
  <c r="K492" i="76"/>
  <c r="L343" i="76"/>
  <c r="L107" i="76"/>
  <c r="K245" i="76"/>
  <c r="K247" i="76"/>
  <c r="K54" i="76"/>
  <c r="AI54" i="76" s="1"/>
  <c r="L422" i="76"/>
  <c r="AI545" i="76"/>
  <c r="AI575" i="76"/>
  <c r="L255" i="76"/>
  <c r="L129" i="76"/>
  <c r="AI152" i="76"/>
  <c r="L9" i="76"/>
  <c r="M317" i="76"/>
  <c r="L629" i="76"/>
  <c r="AI647" i="76"/>
  <c r="AI128" i="76"/>
  <c r="M95" i="76"/>
  <c r="M89" i="76"/>
  <c r="M593" i="76"/>
  <c r="K588" i="76"/>
  <c r="L588" i="76" s="1"/>
  <c r="K271" i="76"/>
  <c r="AI271" i="76" s="1"/>
  <c r="K26" i="76"/>
  <c r="AI501" i="76"/>
  <c r="L284" i="76"/>
  <c r="L58" i="76"/>
  <c r="M343" i="76"/>
  <c r="AI525" i="76"/>
  <c r="L147" i="76"/>
  <c r="L208" i="76"/>
  <c r="M108" i="76"/>
  <c r="M473" i="76"/>
  <c r="K386" i="76"/>
  <c r="L386" i="76" s="1"/>
  <c r="K197" i="76"/>
  <c r="K563" i="76"/>
  <c r="L144" i="76"/>
  <c r="S50" i="76"/>
  <c r="L469" i="76"/>
  <c r="L487" i="76"/>
  <c r="Y665" i="76"/>
  <c r="Y89" i="76"/>
  <c r="K633" i="76"/>
  <c r="L325" i="76"/>
  <c r="AI640" i="76"/>
  <c r="M114" i="76"/>
  <c r="L531" i="76"/>
  <c r="M531" i="76" s="1"/>
  <c r="M354" i="76"/>
  <c r="M266" i="76"/>
  <c r="S266" i="76" s="1"/>
  <c r="K439" i="76"/>
  <c r="AI439" i="76" s="1"/>
  <c r="AI385" i="76"/>
  <c r="AI48" i="76"/>
  <c r="M37" i="76"/>
  <c r="L382" i="76"/>
  <c r="Y391" i="76"/>
  <c r="K349" i="76"/>
  <c r="K83" i="76"/>
  <c r="K150" i="76"/>
  <c r="AI67" i="76"/>
  <c r="L467" i="76"/>
  <c r="L560" i="76"/>
  <c r="M219" i="76"/>
  <c r="M201" i="76"/>
  <c r="AI332" i="76"/>
  <c r="AI303" i="76"/>
  <c r="AI196" i="76"/>
  <c r="M324" i="76"/>
  <c r="S324" i="76" s="1"/>
  <c r="M424" i="76"/>
  <c r="M174" i="76"/>
  <c r="Y174" i="76" s="1"/>
  <c r="S651" i="76"/>
  <c r="Y125" i="76"/>
  <c r="K127" i="76"/>
  <c r="AI127" i="76" s="1"/>
  <c r="K109" i="76"/>
  <c r="L109" i="76" s="1"/>
  <c r="AI257" i="76"/>
  <c r="AI40" i="76"/>
  <c r="L446" i="76"/>
  <c r="S482" i="76"/>
  <c r="M390" i="76"/>
  <c r="Y515" i="76"/>
  <c r="Y87" i="76"/>
  <c r="K190" i="76"/>
  <c r="L190" i="76" s="1"/>
  <c r="L578" i="76"/>
  <c r="L267" i="76"/>
  <c r="L120" i="76"/>
  <c r="M120" i="76" s="1"/>
  <c r="S114" i="76"/>
  <c r="M380" i="76"/>
  <c r="S380" i="76" s="1"/>
  <c r="Y332" i="76"/>
  <c r="AI549" i="76"/>
  <c r="L137" i="76"/>
  <c r="M137" i="76" s="1"/>
  <c r="L617" i="76"/>
  <c r="AI106" i="76"/>
  <c r="L170" i="76"/>
  <c r="AI203" i="76"/>
  <c r="M310" i="76"/>
  <c r="L63" i="76"/>
  <c r="AI145" i="76"/>
  <c r="L177" i="76"/>
  <c r="L625" i="76"/>
  <c r="L54" i="76"/>
  <c r="M570" i="76"/>
  <c r="Y570" i="76" s="1"/>
  <c r="M204" i="76"/>
  <c r="M49" i="76"/>
  <c r="M173" i="76"/>
  <c r="AI459" i="76"/>
  <c r="L151" i="76"/>
  <c r="L262" i="76"/>
  <c r="L271" i="76"/>
  <c r="L101" i="76"/>
  <c r="L180" i="76"/>
  <c r="S457" i="76"/>
  <c r="Y319" i="76"/>
  <c r="M608" i="76"/>
  <c r="M42" i="76"/>
  <c r="S657" i="76"/>
  <c r="M564" i="76"/>
  <c r="S199" i="76"/>
  <c r="S291" i="76"/>
  <c r="AI386" i="76"/>
  <c r="L234" i="76"/>
  <c r="M234" i="76" s="1"/>
  <c r="S533" i="76"/>
  <c r="Y25" i="76"/>
  <c r="M188" i="76"/>
  <c r="M487" i="76"/>
  <c r="S487" i="76" s="1"/>
  <c r="L46" i="76"/>
  <c r="S214" i="76"/>
  <c r="Y306" i="76"/>
  <c r="S34" i="76"/>
  <c r="S302" i="76"/>
  <c r="M626" i="76"/>
  <c r="Y626" i="76" s="1"/>
  <c r="M140" i="76"/>
  <c r="Y140" i="76" s="1"/>
  <c r="Y324" i="76"/>
  <c r="Y590" i="76"/>
  <c r="AI396" i="76"/>
  <c r="L479" i="76"/>
  <c r="M479" i="76" s="1"/>
  <c r="L206" i="76"/>
  <c r="S522" i="76"/>
  <c r="Y525" i="76"/>
  <c r="AI190" i="76"/>
  <c r="L505" i="76"/>
  <c r="M578" i="76"/>
  <c r="S578" i="76" s="1"/>
  <c r="M267" i="76"/>
  <c r="S120" i="76"/>
  <c r="Y380" i="76"/>
  <c r="M423" i="76"/>
  <c r="M203" i="76"/>
  <c r="Y310" i="76"/>
  <c r="S661" i="76"/>
  <c r="M603" i="76"/>
  <c r="Y603" i="76" s="1"/>
  <c r="M534" i="76"/>
  <c r="M369" i="76"/>
  <c r="M415" i="76"/>
  <c r="S415" i="76" s="1"/>
  <c r="M344" i="76"/>
  <c r="M54" i="76"/>
  <c r="M43" i="76"/>
  <c r="Y586" i="76"/>
  <c r="S298" i="76"/>
  <c r="S242" i="76"/>
  <c r="Y535" i="76"/>
  <c r="Y475" i="76"/>
  <c r="S468" i="76"/>
  <c r="Y49" i="76"/>
  <c r="S330" i="76"/>
  <c r="M588" i="76"/>
  <c r="S588" i="76" s="1"/>
  <c r="M180" i="76"/>
  <c r="Y265" i="76"/>
  <c r="AC199" i="76"/>
  <c r="M386" i="76"/>
  <c r="M90" i="76"/>
  <c r="S486" i="76"/>
  <c r="Y293" i="76"/>
  <c r="S348" i="76"/>
  <c r="S188" i="76"/>
  <c r="Y404" i="76"/>
  <c r="S221" i="76"/>
  <c r="M565" i="76"/>
  <c r="M561" i="76"/>
  <c r="S561" i="76" s="1"/>
  <c r="M46" i="76"/>
  <c r="Y531" i="76"/>
  <c r="M212" i="76"/>
  <c r="Y524" i="76"/>
  <c r="M103" i="76"/>
  <c r="S103" i="76" s="1"/>
  <c r="Y400" i="76"/>
  <c r="Y526" i="76"/>
  <c r="M483" i="76"/>
  <c r="S483" i="76" s="1"/>
  <c r="M206" i="76"/>
  <c r="S644" i="76"/>
  <c r="M505" i="76"/>
  <c r="Y465" i="76"/>
  <c r="Y472" i="76"/>
  <c r="Y209" i="76"/>
  <c r="Y423" i="76"/>
  <c r="S344" i="76"/>
  <c r="Y27" i="76"/>
  <c r="S386" i="76"/>
  <c r="S234" i="76"/>
  <c r="Y212" i="76"/>
  <c r="S539" i="76"/>
  <c r="K315" i="76"/>
  <c r="K659" i="76"/>
  <c r="K655" i="76"/>
  <c r="K636" i="76"/>
  <c r="K104" i="76"/>
  <c r="AI657" i="76"/>
  <c r="L192" i="76"/>
  <c r="K274" i="76"/>
  <c r="K634" i="76"/>
  <c r="K614" i="76"/>
  <c r="K171" i="76"/>
  <c r="K488" i="76"/>
  <c r="AI586" i="76"/>
  <c r="L429" i="76"/>
  <c r="L540" i="76"/>
  <c r="M540" i="76" s="1"/>
  <c r="AI144" i="76"/>
  <c r="K589" i="76"/>
  <c r="K326" i="76"/>
  <c r="K536" i="76"/>
  <c r="L649" i="76"/>
  <c r="M649" i="76" s="1"/>
  <c r="AI548" i="76"/>
  <c r="L303" i="76"/>
  <c r="M143" i="76"/>
  <c r="K282" i="76"/>
  <c r="L646" i="76"/>
  <c r="L308" i="76"/>
  <c r="M55" i="76"/>
  <c r="L196" i="76"/>
  <c r="K322" i="76"/>
  <c r="K662" i="76"/>
  <c r="K288" i="76"/>
  <c r="K12" i="76"/>
  <c r="L314" i="76"/>
  <c r="AI457" i="76"/>
  <c r="L495" i="76"/>
  <c r="AI444" i="76"/>
  <c r="AI304" i="76"/>
  <c r="AI60" i="76"/>
  <c r="M407" i="76"/>
  <c r="L653" i="76"/>
  <c r="L428" i="76"/>
  <c r="AI638" i="76"/>
  <c r="AI380" i="76"/>
  <c r="L408" i="76"/>
  <c r="M595" i="76"/>
  <c r="Y96" i="76"/>
  <c r="S178" i="76"/>
  <c r="K666" i="76"/>
  <c r="K425" i="76"/>
  <c r="AI522" i="76"/>
  <c r="L301" i="76"/>
  <c r="L244" i="76"/>
  <c r="AI14" i="76"/>
  <c r="M580" i="76"/>
  <c r="AI400" i="76"/>
  <c r="L476" i="76"/>
  <c r="AI404" i="76"/>
  <c r="Y482" i="76"/>
  <c r="S637" i="76"/>
  <c r="M278" i="76"/>
  <c r="M436" i="76"/>
  <c r="Y436" i="76" s="1"/>
  <c r="K411" i="76"/>
  <c r="K305" i="76"/>
  <c r="K256" i="76"/>
  <c r="AI91" i="76"/>
  <c r="AI247" i="76"/>
  <c r="AI158" i="76"/>
  <c r="M545" i="76"/>
  <c r="S33" i="76"/>
  <c r="L98" i="76"/>
  <c r="AI275" i="76"/>
  <c r="S317" i="76"/>
  <c r="Y62" i="76"/>
  <c r="Y651" i="76"/>
  <c r="S125" i="76"/>
  <c r="K642" i="76"/>
  <c r="K480" i="76"/>
  <c r="AI480" i="76" s="1"/>
  <c r="L443" i="76"/>
  <c r="L38" i="76"/>
  <c r="S32" i="76"/>
  <c r="L412" i="76"/>
  <c r="M275" i="76"/>
  <c r="AI286" i="76"/>
  <c r="M647" i="76"/>
  <c r="AI649" i="76"/>
  <c r="L198" i="76"/>
  <c r="K328" i="76"/>
  <c r="L507" i="76"/>
  <c r="Y358" i="76"/>
  <c r="K61" i="76"/>
  <c r="AI509" i="76"/>
  <c r="L117" i="76"/>
  <c r="Y48" i="76"/>
  <c r="L238" i="76"/>
  <c r="M238" i="76" s="1"/>
  <c r="M73" i="76"/>
  <c r="Y201" i="76"/>
  <c r="S224" i="76"/>
  <c r="K542" i="76"/>
  <c r="L542" i="76" s="1"/>
  <c r="L69" i="76"/>
  <c r="L420" i="76"/>
  <c r="K514" i="76"/>
  <c r="AI583" i="76"/>
  <c r="M303" i="76"/>
  <c r="Y303" i="76" s="1"/>
  <c r="L236" i="76"/>
  <c r="AI423" i="76"/>
  <c r="AI399" i="76"/>
  <c r="M376" i="76"/>
  <c r="S376" i="76" s="1"/>
  <c r="L243" i="76"/>
  <c r="M243" i="76" s="1"/>
  <c r="AI415" i="76"/>
  <c r="AI93" i="76"/>
  <c r="M610" i="76"/>
  <c r="S610" i="76" s="1"/>
  <c r="M403" i="76"/>
  <c r="Y403" i="76" s="1"/>
  <c r="L269" i="76"/>
  <c r="AI156" i="76"/>
  <c r="L320" i="76"/>
  <c r="S577" i="76"/>
  <c r="M596" i="76"/>
  <c r="Y596" i="76" s="1"/>
  <c r="S304" i="76"/>
  <c r="Y378" i="76"/>
  <c r="AI90" i="76"/>
  <c r="AI377" i="76"/>
  <c r="M183" i="76"/>
  <c r="S183" i="76" s="1"/>
  <c r="M331" i="76"/>
  <c r="L480" i="76"/>
  <c r="AI605" i="76"/>
  <c r="L11" i="76"/>
  <c r="K70" i="76"/>
  <c r="L392" i="76"/>
  <c r="M392" i="76" s="1"/>
  <c r="AI111" i="76"/>
  <c r="M529" i="76"/>
  <c r="S529" i="76" s="1"/>
  <c r="M417" i="76"/>
  <c r="K484" i="76"/>
  <c r="AI250" i="76"/>
  <c r="AI276" i="76"/>
  <c r="AI294" i="76"/>
  <c r="M583" i="76"/>
  <c r="M295" i="76"/>
  <c r="AC179" i="76"/>
  <c r="K490" i="76"/>
  <c r="L490" i="76" s="1"/>
  <c r="M490" i="76" s="1"/>
  <c r="L375" i="76"/>
  <c r="M375" i="76" s="1"/>
  <c r="M51" i="76"/>
  <c r="AI199" i="76"/>
  <c r="M530" i="76"/>
  <c r="Y530" i="76" s="1"/>
  <c r="AI421" i="76"/>
  <c r="AI361" i="76"/>
  <c r="L229" i="76"/>
  <c r="M149" i="76"/>
  <c r="Y149" i="76" s="1"/>
  <c r="L426" i="76"/>
  <c r="M426" i="76" s="1"/>
  <c r="AI369" i="76"/>
  <c r="L66" i="76"/>
  <c r="M66" i="76" s="1"/>
  <c r="AI27" i="76"/>
  <c r="M451" i="76"/>
  <c r="L434" i="76"/>
  <c r="L485" i="76"/>
  <c r="L75" i="76"/>
  <c r="M75" i="76" s="1"/>
  <c r="S566" i="76"/>
  <c r="Y556" i="76"/>
  <c r="S435" i="76"/>
  <c r="AI477" i="76"/>
  <c r="L223" i="76"/>
  <c r="AI28" i="76"/>
  <c r="S59" i="76"/>
  <c r="AC59" i="76" s="1"/>
  <c r="AD59" i="76" s="1"/>
  <c r="Y487" i="76"/>
  <c r="AI561" i="76"/>
  <c r="M31" i="76"/>
  <c r="S416" i="76"/>
  <c r="L439" i="76"/>
  <c r="Y529" i="76"/>
  <c r="L618" i="76"/>
  <c r="AI155" i="76"/>
  <c r="M163" i="76"/>
  <c r="M6" i="76"/>
  <c r="Y6" i="76" s="1"/>
  <c r="S174" i="76"/>
  <c r="AI490" i="76"/>
  <c r="L339" i="76"/>
  <c r="M339" i="76" s="1"/>
  <c r="Y578" i="76"/>
  <c r="Y597" i="76"/>
  <c r="Y137" i="76"/>
  <c r="M399" i="76"/>
  <c r="Y399" i="76" s="1"/>
  <c r="M280" i="76"/>
  <c r="S280" i="76" s="1"/>
  <c r="S149" i="76"/>
  <c r="Y376" i="76"/>
  <c r="S534" i="76"/>
  <c r="Y415" i="76"/>
  <c r="M47" i="76"/>
  <c r="Y47" i="76" s="1"/>
  <c r="S570" i="76"/>
  <c r="Y501" i="76"/>
  <c r="S403" i="76"/>
  <c r="S200" i="76"/>
  <c r="AC200" i="76" s="1"/>
  <c r="S430" i="76"/>
  <c r="M124" i="76"/>
  <c r="S124" i="76" s="1"/>
  <c r="M609" i="76"/>
  <c r="S609" i="76" s="1"/>
  <c r="Y75" i="76"/>
  <c r="Y180" i="76"/>
  <c r="S596" i="76"/>
  <c r="M477" i="76"/>
  <c r="Y486" i="76"/>
  <c r="Y348" i="76"/>
  <c r="Y521" i="76"/>
  <c r="M85" i="76"/>
  <c r="Y85" i="76" s="1"/>
  <c r="M440" i="76"/>
  <c r="Y112" i="76"/>
  <c r="M623" i="76"/>
  <c r="S623" i="76" s="1"/>
  <c r="S6" i="76"/>
  <c r="AC6" i="76" s="1"/>
  <c r="L352" i="76"/>
  <c r="M352" i="76" s="1"/>
  <c r="S409" i="76"/>
  <c r="AI627" i="76"/>
  <c r="M9" i="76"/>
  <c r="Y9" i="76" s="1"/>
  <c r="Y649" i="76"/>
  <c r="S509" i="76"/>
  <c r="Y473" i="76"/>
  <c r="K5" i="76"/>
  <c r="L384" i="76"/>
  <c r="Y390" i="76"/>
  <c r="L182" i="76"/>
  <c r="AI195" i="76"/>
  <c r="L615" i="76"/>
  <c r="AI133" i="76"/>
  <c r="AI47" i="76"/>
  <c r="M129" i="76"/>
  <c r="S129" i="76" s="1"/>
  <c r="AI588" i="76"/>
  <c r="L97" i="76"/>
  <c r="M97" i="76" s="1"/>
  <c r="Y266" i="76"/>
  <c r="M325" i="76"/>
  <c r="L362" i="76"/>
  <c r="Y10" i="76"/>
  <c r="AI623" i="76"/>
  <c r="M467" i="76"/>
  <c r="S467" i="76" s="1"/>
  <c r="Y373" i="76"/>
  <c r="L470" i="76"/>
  <c r="S375" i="76"/>
  <c r="M446" i="76"/>
  <c r="AI351" i="76"/>
  <c r="M552" i="76"/>
  <c r="Y552" i="76" s="1"/>
  <c r="S303" i="76"/>
  <c r="M549" i="76"/>
  <c r="M361" i="76"/>
  <c r="Y361" i="76" s="1"/>
  <c r="S310" i="76"/>
  <c r="S558" i="76"/>
  <c r="Y426" i="76"/>
  <c r="S369" i="76"/>
  <c r="M631" i="76"/>
  <c r="S631" i="76" s="1"/>
  <c r="S47" i="76"/>
  <c r="AC47" i="76" s="1"/>
  <c r="Y610" i="76"/>
  <c r="Y242" i="76"/>
  <c r="Y468" i="76"/>
  <c r="M151" i="76"/>
  <c r="S151" i="76" s="1"/>
  <c r="M101" i="76"/>
  <c r="Y42" i="76"/>
  <c r="S606" i="76"/>
  <c r="M260" i="76"/>
  <c r="S260" i="76" s="1"/>
  <c r="Y183" i="76"/>
  <c r="Y221" i="76"/>
  <c r="M480" i="76"/>
  <c r="S480" i="76" s="1"/>
  <c r="S531" i="76"/>
  <c r="S437" i="76"/>
  <c r="AC34" i="76"/>
  <c r="AD34" i="76" s="1"/>
  <c r="Y543" i="76"/>
  <c r="S526" i="76"/>
  <c r="M396" i="76"/>
  <c r="S396" i="76" s="1"/>
  <c r="S206" i="76"/>
  <c r="AC24" i="76"/>
  <c r="AD24" i="76" s="1"/>
  <c r="Y339" i="76"/>
  <c r="S622" i="76"/>
  <c r="Y461" i="76"/>
  <c r="S106" i="76"/>
  <c r="S399" i="76"/>
  <c r="Y631" i="76"/>
  <c r="S156" i="76"/>
  <c r="Y260" i="76"/>
  <c r="AC183" i="76"/>
  <c r="Y561" i="76"/>
  <c r="AC112" i="76"/>
  <c r="Y623" i="76"/>
  <c r="Y296" i="76"/>
  <c r="Y539" i="76"/>
  <c r="S250" i="76"/>
  <c r="M494" i="76"/>
  <c r="Y616" i="76"/>
  <c r="K656" i="76"/>
  <c r="AI311" i="76"/>
  <c r="L474" i="76"/>
  <c r="M474" i="76" s="1"/>
  <c r="L569" i="76"/>
  <c r="M144" i="76"/>
  <c r="S503" i="76"/>
  <c r="L39" i="76"/>
  <c r="S540" i="76"/>
  <c r="Y88" i="76"/>
  <c r="L335" i="76"/>
  <c r="M335" i="76" s="1"/>
  <c r="AI280" i="76"/>
  <c r="AI406" i="76"/>
  <c r="AI29" i="76"/>
  <c r="M68" i="76"/>
  <c r="Y68" i="76" s="1"/>
  <c r="L410" i="76"/>
  <c r="AI64" i="76"/>
  <c r="M58" i="76"/>
  <c r="Y58" i="76" s="1"/>
  <c r="S94" i="76"/>
  <c r="AC94" i="76" s="1"/>
  <c r="Y379" i="76"/>
  <c r="S436" i="76"/>
  <c r="L532" i="76"/>
  <c r="S259" i="76"/>
  <c r="S287" i="76"/>
  <c r="AI212" i="76"/>
  <c r="M452" i="76"/>
  <c r="L283" i="76"/>
  <c r="S140" i="76"/>
  <c r="S238" i="76"/>
  <c r="AI542" i="76"/>
  <c r="M69" i="76"/>
  <c r="Y463" i="76"/>
  <c r="L372" i="76"/>
  <c r="M13" i="76"/>
  <c r="M520" i="76"/>
  <c r="S203" i="76"/>
  <c r="S383" i="76"/>
  <c r="Y243" i="76"/>
  <c r="S241" i="76"/>
  <c r="S66" i="76"/>
  <c r="S43" i="76"/>
  <c r="S586" i="76"/>
  <c r="S535" i="76"/>
  <c r="S49" i="76"/>
  <c r="M434" i="76"/>
  <c r="S434" i="76" s="1"/>
  <c r="M620" i="76"/>
  <c r="Y620" i="76" s="1"/>
  <c r="M271" i="76"/>
  <c r="S271" i="76" s="1"/>
  <c r="S265" i="76"/>
  <c r="S90" i="76"/>
  <c r="M377" i="76"/>
  <c r="S293" i="76"/>
  <c r="AC35" i="76"/>
  <c r="S85" i="76"/>
  <c r="M605" i="76"/>
  <c r="AC10" i="76"/>
  <c r="S258" i="76"/>
  <c r="M155" i="76"/>
  <c r="Y467" i="76"/>
  <c r="S400" i="76"/>
  <c r="Y628" i="76"/>
  <c r="S490" i="76"/>
  <c r="Y479" i="76"/>
  <c r="M351" i="76"/>
  <c r="S351" i="76" s="1"/>
  <c r="S45" i="76"/>
  <c r="Y181" i="76"/>
  <c r="AC181" i="76" s="1"/>
  <c r="S209" i="76"/>
  <c r="AC209" i="76" s="1"/>
  <c r="S361" i="76"/>
  <c r="S603" i="76"/>
  <c r="S406" i="76"/>
  <c r="AC49" i="76"/>
  <c r="Y151" i="76"/>
  <c r="AC151" i="76" s="1"/>
  <c r="Y103" i="76"/>
  <c r="AC103" i="76" s="1"/>
  <c r="AC106" i="76"/>
  <c r="S359" i="76"/>
  <c r="L213" i="76"/>
  <c r="K433" i="76"/>
  <c r="AI371" i="76"/>
  <c r="S352" i="76"/>
  <c r="K136" i="76"/>
  <c r="L18" i="76"/>
  <c r="L146" i="76"/>
  <c r="S89" i="76"/>
  <c r="AC89" i="76" s="1"/>
  <c r="M191" i="76"/>
  <c r="M118" i="76"/>
  <c r="K342" i="76"/>
  <c r="L157" i="76"/>
  <c r="S126" i="76"/>
  <c r="AI461" i="76"/>
  <c r="L397" i="76"/>
  <c r="L541" i="76"/>
  <c r="L441" i="76"/>
  <c r="M270" i="76"/>
  <c r="S270" i="76" s="1"/>
  <c r="M374" i="76"/>
  <c r="AI609" i="76"/>
  <c r="S341" i="76"/>
  <c r="S601" i="76"/>
  <c r="M478" i="76"/>
  <c r="AI364" i="76"/>
  <c r="AI221" i="76"/>
  <c r="Y392" i="76"/>
  <c r="Y553" i="76"/>
  <c r="M382" i="76"/>
  <c r="AI296" i="76"/>
  <c r="S100" i="76"/>
  <c r="AI109" i="76"/>
  <c r="Y591" i="76"/>
  <c r="AI45" i="76"/>
  <c r="Y257" i="76"/>
  <c r="S530" i="76"/>
  <c r="M289" i="76"/>
  <c r="M229" i="76"/>
  <c r="M240" i="76"/>
  <c r="S576" i="76"/>
  <c r="M347" i="76"/>
  <c r="M133" i="76"/>
  <c r="S29" i="76"/>
  <c r="Y298" i="76"/>
  <c r="Y129" i="76"/>
  <c r="S19" i="76"/>
  <c r="AC19" i="76" s="1"/>
  <c r="M262" i="76"/>
  <c r="S297" i="76"/>
  <c r="M64" i="76"/>
  <c r="S64" i="76" s="1"/>
  <c r="S584" i="76"/>
  <c r="M364" i="76"/>
  <c r="M28" i="76"/>
  <c r="S404" i="76"/>
  <c r="S565" i="76"/>
  <c r="M362" i="76"/>
  <c r="S362" i="76" s="1"/>
  <c r="Y402" i="76"/>
  <c r="M618" i="76"/>
  <c r="M249" i="76"/>
  <c r="Y249" i="76" s="1"/>
  <c r="S626" i="76"/>
  <c r="AC140" i="76"/>
  <c r="S474" i="76"/>
  <c r="Y483" i="76"/>
  <c r="M567" i="76"/>
  <c r="S505" i="76"/>
  <c r="S465" i="76"/>
  <c r="S472" i="76"/>
  <c r="Y421" i="76"/>
  <c r="Y551" i="76"/>
  <c r="AC149" i="76"/>
  <c r="S27" i="76"/>
  <c r="AC27" i="76" s="1"/>
  <c r="Y271" i="76"/>
  <c r="Y234" i="76"/>
  <c r="AE59" i="76"/>
  <c r="Y46" i="76"/>
  <c r="AD10" i="76"/>
  <c r="AE10" i="76" s="1"/>
  <c r="Y396" i="76"/>
  <c r="AE24" i="76"/>
  <c r="AD47" i="76"/>
  <c r="AE47" i="76" s="1"/>
  <c r="AD49" i="76"/>
  <c r="AE49" i="76" s="1"/>
  <c r="AD112" i="76"/>
  <c r="AE112" i="76" s="1"/>
  <c r="AD6" i="76"/>
  <c r="AE6" i="76" s="1"/>
  <c r="M559" i="76"/>
  <c r="K202" i="76"/>
  <c r="AI118" i="76"/>
  <c r="K20" i="76"/>
  <c r="L20" i="76" s="1"/>
  <c r="M389" i="76"/>
  <c r="AI220" i="76"/>
  <c r="Y445" i="76"/>
  <c r="K600" i="76"/>
  <c r="L633" i="76"/>
  <c r="S277" i="76"/>
  <c r="AI209" i="76"/>
  <c r="AI520" i="76"/>
  <c r="AI347" i="76"/>
  <c r="AI631" i="76"/>
  <c r="S393" i="76"/>
  <c r="L527" i="76"/>
  <c r="Y619" i="76"/>
  <c r="S481" i="76"/>
  <c r="L211" i="76"/>
  <c r="AI565" i="76"/>
  <c r="M198" i="76"/>
  <c r="S548" i="76"/>
  <c r="L598" i="76"/>
  <c r="AI20" i="76"/>
  <c r="L127" i="76"/>
  <c r="M127" i="76" s="1"/>
  <c r="S139" i="76"/>
  <c r="M154" i="76"/>
  <c r="S154" i="76" s="1"/>
  <c r="AI539" i="76"/>
  <c r="Y621" i="76"/>
  <c r="Y186" i="76"/>
  <c r="AC186" i="76" s="1"/>
  <c r="Y239" i="76"/>
  <c r="M333" i="76"/>
  <c r="S335" i="76"/>
  <c r="M131" i="76"/>
  <c r="Y280" i="76"/>
  <c r="Y661" i="76"/>
  <c r="M145" i="76"/>
  <c r="M625" i="76"/>
  <c r="M313" i="76"/>
  <c r="M93" i="76"/>
  <c r="M7" i="76"/>
  <c r="Y270" i="76"/>
  <c r="S475" i="76"/>
  <c r="S68" i="76"/>
  <c r="AC68" i="76" s="1"/>
  <c r="Y330" i="76"/>
  <c r="M459" i="76"/>
  <c r="S353" i="76"/>
  <c r="Y64" i="76"/>
  <c r="AC64" i="76" s="1"/>
  <c r="S86" i="76"/>
  <c r="AC86" i="76" s="1"/>
  <c r="M211" i="76"/>
  <c r="S97" i="76"/>
  <c r="Y17" i="76"/>
  <c r="Y362" i="76"/>
  <c r="S524" i="76"/>
  <c r="Y599" i="76"/>
  <c r="Y512" i="76"/>
  <c r="AC174" i="76"/>
  <c r="M470" i="76"/>
  <c r="M109" i="76"/>
  <c r="Y644" i="76"/>
  <c r="M190" i="76"/>
  <c r="S190" i="76" s="1"/>
  <c r="S552" i="76"/>
  <c r="S423" i="76"/>
  <c r="Y54" i="76"/>
  <c r="AC129" i="76"/>
  <c r="Y434" i="76"/>
  <c r="Y588" i="76"/>
  <c r="S620" i="76"/>
  <c r="Y386" i="76"/>
  <c r="S28" i="76"/>
  <c r="AC85" i="76"/>
  <c r="S212" i="76"/>
  <c r="S249" i="76"/>
  <c r="Y351" i="76"/>
  <c r="AD19" i="76"/>
  <c r="AE19" i="76" s="1"/>
  <c r="Y344" i="76"/>
  <c r="Y609" i="76"/>
  <c r="Y480" i="76"/>
  <c r="AE34" i="76"/>
  <c r="S127" i="76"/>
  <c r="Y190" i="76"/>
  <c r="AC190" i="76" s="1"/>
  <c r="AD27" i="76"/>
  <c r="AE27" i="76" s="1"/>
  <c r="AI71" i="76"/>
  <c r="L71" i="76"/>
  <c r="AI292" i="76"/>
  <c r="L292" i="76"/>
  <c r="L513" i="76"/>
  <c r="L519" i="76"/>
  <c r="AI263" i="76"/>
  <c r="M74" i="76"/>
  <c r="L189" i="76"/>
  <c r="AI189" i="76"/>
  <c r="M427" i="76"/>
  <c r="Y427" i="76" s="1"/>
  <c r="S427" i="76"/>
  <c r="AI168" i="76"/>
  <c r="AI321" i="76"/>
  <c r="M251" i="76"/>
  <c r="M84" i="76"/>
  <c r="AI142" i="76"/>
  <c r="L142" i="76"/>
  <c r="AI134" i="76"/>
  <c r="L134" i="76"/>
  <c r="M502" i="76"/>
  <c r="L511" i="76"/>
  <c r="AI511" i="76"/>
  <c r="AI574" i="76"/>
  <c r="L574" i="76"/>
  <c r="L184" i="76"/>
  <c r="AI184" i="76"/>
  <c r="AI624" i="76"/>
  <c r="L624" i="76"/>
  <c r="L237" i="76"/>
  <c r="AI237" i="76"/>
  <c r="AI460" i="76"/>
  <c r="L506" i="76"/>
  <c r="L581" i="76"/>
  <c r="L499" i="76"/>
  <c r="L504" i="76"/>
  <c r="AI504" i="76"/>
  <c r="AI368" i="76"/>
  <c r="M121" i="76"/>
  <c r="AI582" i="76"/>
  <c r="AI607" i="76"/>
  <c r="L607" i="76"/>
  <c r="M111" i="76"/>
  <c r="L227" i="76"/>
  <c r="AI110" i="76"/>
  <c r="L537" i="76"/>
  <c r="AI537" i="76"/>
  <c r="M418" i="76"/>
  <c r="M210" i="76"/>
  <c r="AI355" i="76"/>
  <c r="L53" i="76"/>
  <c r="AI53" i="76"/>
  <c r="M79" i="76"/>
  <c r="Y79" i="76"/>
  <c r="M345" i="76"/>
  <c r="Y345" i="76" s="1"/>
  <c r="S345" i="76"/>
  <c r="Y327" i="76"/>
  <c r="S327" i="76"/>
  <c r="L387" i="76"/>
  <c r="M638" i="76"/>
  <c r="S493" i="76"/>
  <c r="AI546" i="76"/>
  <c r="L546" i="76"/>
  <c r="M571" i="76"/>
  <c r="S571" i="76"/>
  <c r="M72" i="76"/>
  <c r="M471" i="76"/>
  <c r="L30" i="76"/>
  <c r="AI30" i="76"/>
  <c r="L555" i="76"/>
  <c r="AI555" i="76"/>
  <c r="L80" i="76"/>
  <c r="AI453" i="76"/>
  <c r="L449" i="76"/>
  <c r="AI449" i="76"/>
  <c r="AI455" i="76"/>
  <c r="L132" i="76"/>
  <c r="L448" i="76"/>
  <c r="AI448" i="76"/>
  <c r="L15" i="76"/>
  <c r="AI15" i="76"/>
  <c r="M544" i="76"/>
  <c r="AI498" i="76"/>
  <c r="L398" i="76"/>
  <c r="AI148" i="76"/>
  <c r="L148" i="76"/>
  <c r="M316" i="76"/>
  <c r="Y316" i="76"/>
  <c r="AI225" i="76"/>
  <c r="AI52" i="76"/>
  <c r="M444" i="76"/>
  <c r="M371" i="76"/>
  <c r="M413" i="76"/>
  <c r="L462" i="76"/>
  <c r="M165" i="76"/>
  <c r="M123" i="76"/>
  <c r="Y78" i="76"/>
  <c r="Y611" i="76"/>
  <c r="AI102" i="76"/>
  <c r="L102" i="76"/>
  <c r="L232" i="76"/>
  <c r="AI232" i="76"/>
  <c r="M253" i="76"/>
  <c r="AI365" i="76"/>
  <c r="L365" i="76"/>
  <c r="L119" i="76"/>
  <c r="AI119" i="76"/>
  <c r="L99" i="76"/>
  <c r="AI99" i="76"/>
  <c r="L172" i="76"/>
  <c r="AI172" i="76"/>
  <c r="M442" i="76"/>
  <c r="M248" i="76"/>
  <c r="M56" i="76"/>
  <c r="L264" i="76"/>
  <c r="AI264" i="76"/>
  <c r="AI41" i="76"/>
  <c r="L41" i="76"/>
  <c r="M405" i="76"/>
  <c r="Y405" i="76" s="1"/>
  <c r="S405" i="76"/>
  <c r="M329" i="76"/>
  <c r="S329" i="76" s="1"/>
  <c r="L518" i="76"/>
  <c r="M153" i="76"/>
  <c r="L113" i="76"/>
  <c r="Y356" i="76"/>
  <c r="AI161" i="76"/>
  <c r="S21" i="76"/>
  <c r="S447" i="76"/>
  <c r="S419" i="76"/>
  <c r="S592" i="76"/>
  <c r="S194" i="76"/>
  <c r="Y169" i="76"/>
  <c r="S663" i="76"/>
  <c r="L650" i="76"/>
  <c r="AI650" i="76"/>
  <c r="L630" i="76"/>
  <c r="AI630" i="76"/>
  <c r="L187" i="76"/>
  <c r="AI187" i="76"/>
  <c r="AI300" i="76"/>
  <c r="L300" i="76"/>
  <c r="M323" i="76"/>
  <c r="M16" i="76"/>
  <c r="S16" i="76" s="1"/>
  <c r="Y16" i="76"/>
  <c r="AC16" i="76" s="1"/>
  <c r="AI299" i="76"/>
  <c r="L299" i="76"/>
  <c r="L643" i="76"/>
  <c r="L639" i="76"/>
  <c r="AI639" i="76"/>
  <c r="AI176" i="76"/>
  <c r="L176" i="76"/>
  <c r="M166" i="76"/>
  <c r="L346" i="76"/>
  <c r="AI346" i="76"/>
  <c r="AI489" i="76"/>
  <c r="L489" i="76"/>
  <c r="M550" i="76"/>
  <c r="M82" i="76"/>
  <c r="M456" i="76"/>
  <c r="AI222" i="76"/>
  <c r="L222" i="76"/>
  <c r="AI65" i="76"/>
  <c r="M14" i="76"/>
  <c r="M554" i="76"/>
  <c r="Y554" i="76" s="1"/>
  <c r="S554" i="76"/>
  <c r="M645" i="76"/>
  <c r="L175" i="76"/>
  <c r="AI175" i="76"/>
  <c r="AI130" i="76"/>
  <c r="L130" i="76"/>
  <c r="M105" i="76"/>
  <c r="S105" i="76"/>
  <c r="Y517" i="76"/>
  <c r="S517" i="76"/>
  <c r="M572" i="76"/>
  <c r="Y350" i="76"/>
  <c r="AI309" i="76"/>
  <c r="AI381" i="76"/>
  <c r="L381" i="76"/>
  <c r="AI135" i="76"/>
  <c r="L135" i="76"/>
  <c r="AI115" i="76"/>
  <c r="L115" i="76"/>
  <c r="L281" i="76"/>
  <c r="AI281" i="76"/>
  <c r="L193" i="76"/>
  <c r="AI193" i="76"/>
  <c r="M568" i="76"/>
  <c r="L81" i="76"/>
  <c r="AI81" i="76"/>
  <c r="L612" i="76"/>
  <c r="L664" i="76"/>
  <c r="AI664" i="76"/>
  <c r="L22" i="76"/>
  <c r="AI22" i="76"/>
  <c r="M363" i="76"/>
  <c r="AI307" i="76"/>
  <c r="L307" i="76"/>
  <c r="M395" i="76"/>
  <c r="Y67" i="76"/>
  <c r="S67" i="76"/>
  <c r="AC67" i="76" s="1"/>
  <c r="M340" i="76"/>
  <c r="AI492" i="76"/>
  <c r="Y343" i="76"/>
  <c r="S343" i="76"/>
  <c r="AI245" i="76"/>
  <c r="M422" i="76"/>
  <c r="Y422" i="76" s="1"/>
  <c r="S422" i="76"/>
  <c r="M255" i="76"/>
  <c r="S255" i="76"/>
  <c r="M629" i="76"/>
  <c r="Y95" i="76"/>
  <c r="S95" i="76"/>
  <c r="AC95" i="76" s="1"/>
  <c r="Y593" i="76"/>
  <c r="L26" i="76"/>
  <c r="M284" i="76"/>
  <c r="M147" i="76"/>
  <c r="Y147" i="76"/>
  <c r="S108" i="76"/>
  <c r="Y108" i="76"/>
  <c r="AC108" i="76" s="1"/>
  <c r="AI197" i="76"/>
  <c r="L197" i="76"/>
  <c r="AI563" i="76"/>
  <c r="L563" i="76"/>
  <c r="M469" i="76"/>
  <c r="Y354" i="76"/>
  <c r="S37" i="76"/>
  <c r="Y37" i="76"/>
  <c r="AC37" i="76" s="1"/>
  <c r="L349" i="76"/>
  <c r="AI83" i="76"/>
  <c r="L83" i="76"/>
  <c r="L150" i="76"/>
  <c r="AI150" i="76"/>
  <c r="M560" i="76"/>
  <c r="Y219" i="76"/>
  <c r="S424" i="76"/>
  <c r="M617" i="76"/>
  <c r="M170" i="76"/>
  <c r="M63" i="76"/>
  <c r="M177" i="76"/>
  <c r="Y204" i="76"/>
  <c r="S173" i="76"/>
  <c r="S608" i="76"/>
  <c r="S564" i="76"/>
  <c r="S267" i="76"/>
  <c r="AI315" i="76"/>
  <c r="L315" i="76"/>
  <c r="AI659" i="76"/>
  <c r="L659" i="76"/>
  <c r="AI655" i="76"/>
  <c r="L655" i="76"/>
  <c r="AI636" i="76"/>
  <c r="L636" i="76"/>
  <c r="L104" i="76"/>
  <c r="AI104" i="76"/>
  <c r="M192" i="76"/>
  <c r="AI274" i="76"/>
  <c r="AI634" i="76"/>
  <c r="L634" i="76"/>
  <c r="L614" i="76"/>
  <c r="AI614" i="76"/>
  <c r="AI171" i="76"/>
  <c r="L488" i="76"/>
  <c r="AI488" i="76"/>
  <c r="M429" i="76"/>
  <c r="L589" i="76"/>
  <c r="AI589" i="76"/>
  <c r="AI326" i="76"/>
  <c r="L536" i="76"/>
  <c r="AI536" i="76"/>
  <c r="Y143" i="76"/>
  <c r="S143" i="76"/>
  <c r="AC143" i="76" s="1"/>
  <c r="AI282" i="76"/>
  <c r="M646" i="76"/>
  <c r="M308" i="76"/>
  <c r="Y55" i="76"/>
  <c r="S55" i="76"/>
  <c r="AC55" i="76" s="1"/>
  <c r="M196" i="76"/>
  <c r="AI322" i="76"/>
  <c r="AI662" i="76"/>
  <c r="L662" i="76"/>
  <c r="L288" i="76"/>
  <c r="AI288" i="76"/>
  <c r="AI12" i="76"/>
  <c r="L12" i="76"/>
  <c r="M314" i="76"/>
  <c r="S314" i="76" s="1"/>
  <c r="Y314" i="76"/>
  <c r="M495" i="76"/>
  <c r="Y495" i="76" s="1"/>
  <c r="S495" i="76"/>
  <c r="S407" i="76"/>
  <c r="M653" i="76"/>
  <c r="Y653" i="76" s="1"/>
  <c r="S653" i="76"/>
  <c r="M408" i="76"/>
  <c r="Y595" i="76"/>
  <c r="S595" i="76"/>
  <c r="L666" i="76"/>
  <c r="AI666" i="76"/>
  <c r="L425" i="76"/>
  <c r="M301" i="76"/>
  <c r="Y580" i="76"/>
  <c r="S580" i="76"/>
  <c r="M476" i="76"/>
  <c r="Y278" i="76"/>
  <c r="L411" i="76"/>
  <c r="L305" i="76"/>
  <c r="AI305" i="76"/>
  <c r="AI256" i="76"/>
  <c r="L256" i="76"/>
  <c r="S545" i="76"/>
  <c r="L642" i="76"/>
  <c r="M443" i="76"/>
  <c r="M38" i="76"/>
  <c r="Y275" i="76"/>
  <c r="S275" i="76"/>
  <c r="S647" i="76"/>
  <c r="Y647" i="76"/>
  <c r="S198" i="76"/>
  <c r="Y198" i="76"/>
  <c r="AC198" i="76" s="1"/>
  <c r="AI328" i="76"/>
  <c r="L328" i="76"/>
  <c r="M507" i="76"/>
  <c r="AI61" i="76"/>
  <c r="L61" i="76"/>
  <c r="Y73" i="76"/>
  <c r="S73" i="76"/>
  <c r="AC73" i="76" s="1"/>
  <c r="M542" i="76"/>
  <c r="S542" i="76" s="1"/>
  <c r="Y542" i="76"/>
  <c r="M420" i="76"/>
  <c r="S420" i="76"/>
  <c r="AI514" i="76"/>
  <c r="L514" i="76"/>
  <c r="M236" i="76"/>
  <c r="M269" i="76"/>
  <c r="M320" i="76"/>
  <c r="S331" i="76"/>
  <c r="M11" i="76"/>
  <c r="AI70" i="76"/>
  <c r="L70" i="76"/>
  <c r="S417" i="76"/>
  <c r="Y417" i="76"/>
  <c r="L484" i="76"/>
  <c r="AI484" i="76"/>
  <c r="Y583" i="76"/>
  <c r="S295" i="76"/>
  <c r="AD179" i="76"/>
  <c r="Y51" i="76"/>
  <c r="Y229" i="76"/>
  <c r="S229" i="76"/>
  <c r="Y451" i="76"/>
  <c r="M485" i="76"/>
  <c r="Y485" i="76" s="1"/>
  <c r="S485" i="76"/>
  <c r="M223" i="76"/>
  <c r="S31" i="76"/>
  <c r="Y31" i="76"/>
  <c r="AC31" i="76" s="1"/>
  <c r="M439" i="76"/>
  <c r="S163" i="76"/>
  <c r="S477" i="76"/>
  <c r="Y440" i="76"/>
  <c r="AI5" i="76"/>
  <c r="L5" i="76"/>
  <c r="M384" i="76"/>
  <c r="S384" i="76"/>
  <c r="M182" i="76"/>
  <c r="M615" i="76"/>
  <c r="S325" i="76"/>
  <c r="Y446" i="76"/>
  <c r="S549" i="76"/>
  <c r="Y549" i="76"/>
  <c r="S101" i="76"/>
  <c r="S494" i="76"/>
  <c r="L656" i="76"/>
  <c r="AI656" i="76"/>
  <c r="M569" i="76"/>
  <c r="S144" i="76"/>
  <c r="M39" i="76"/>
  <c r="M410" i="76"/>
  <c r="M532" i="76"/>
  <c r="S532" i="76" s="1"/>
  <c r="Y532" i="76"/>
  <c r="S452" i="76"/>
  <c r="M283" i="76"/>
  <c r="S69" i="76"/>
  <c r="M372" i="76"/>
  <c r="Y13" i="76"/>
  <c r="S520" i="76"/>
  <c r="Y520" i="76"/>
  <c r="S377" i="76"/>
  <c r="Y377" i="76"/>
  <c r="S605" i="76"/>
  <c r="Y155" i="76"/>
  <c r="M213" i="76"/>
  <c r="L433" i="76"/>
  <c r="AI433" i="76"/>
  <c r="AI136" i="76"/>
  <c r="L136" i="76"/>
  <c r="M18" i="76"/>
  <c r="M146" i="76"/>
  <c r="Y146" i="76" s="1"/>
  <c r="S146" i="76"/>
  <c r="AC146" i="76" s="1"/>
  <c r="S191" i="76"/>
  <c r="Y118" i="76"/>
  <c r="S118" i="76"/>
  <c r="AC118" i="76" s="1"/>
  <c r="AI342" i="76"/>
  <c r="L342" i="76"/>
  <c r="M157" i="76"/>
  <c r="Y157" i="76" s="1"/>
  <c r="S157" i="76"/>
  <c r="AC157" i="76" s="1"/>
  <c r="M397" i="76"/>
  <c r="Y397" i="76" s="1"/>
  <c r="S397" i="76"/>
  <c r="M541" i="76"/>
  <c r="S541" i="76"/>
  <c r="Y541" i="76"/>
  <c r="M441" i="76"/>
  <c r="Y441" i="76" s="1"/>
  <c r="S441" i="76"/>
  <c r="Y374" i="76"/>
  <c r="S374" i="76"/>
  <c r="Y478" i="76"/>
  <c r="S382" i="76"/>
  <c r="Y382" i="76"/>
  <c r="Y289" i="76"/>
  <c r="S289" i="76"/>
  <c r="Y240" i="76"/>
  <c r="S347" i="76"/>
  <c r="Y133" i="76"/>
  <c r="S133" i="76"/>
  <c r="AC133" i="76" s="1"/>
  <c r="S262" i="76"/>
  <c r="Y364" i="76"/>
  <c r="S364" i="76"/>
  <c r="S618" i="76"/>
  <c r="Y618" i="76"/>
  <c r="S567" i="76"/>
  <c r="Y559" i="76"/>
  <c r="L202" i="76"/>
  <c r="AI202" i="76"/>
  <c r="M20" i="76"/>
  <c r="Y20" i="76" s="1"/>
  <c r="S20" i="76"/>
  <c r="AC20" i="76" s="1"/>
  <c r="S389" i="76"/>
  <c r="L600" i="76"/>
  <c r="AI600" i="76"/>
  <c r="M633" i="76"/>
  <c r="M527" i="76"/>
  <c r="Y527" i="76" s="1"/>
  <c r="S527" i="76"/>
  <c r="Y211" i="76"/>
  <c r="S211" i="76"/>
  <c r="AC211" i="76" s="1"/>
  <c r="M598" i="76"/>
  <c r="Y333" i="76"/>
  <c r="S333" i="76"/>
  <c r="Y131" i="76"/>
  <c r="S145" i="76"/>
  <c r="Y145" i="76"/>
  <c r="AC145" i="76" s="1"/>
  <c r="S625" i="76"/>
  <c r="Y625" i="76"/>
  <c r="S313" i="76"/>
  <c r="Y93" i="76"/>
  <c r="S93" i="76"/>
  <c r="AC93" i="76" s="1"/>
  <c r="S7" i="76"/>
  <c r="S459" i="76"/>
  <c r="Y459" i="76"/>
  <c r="Y470" i="76"/>
  <c r="S470" i="76"/>
  <c r="S109" i="76"/>
  <c r="Y109" i="76"/>
  <c r="AC109" i="76" s="1"/>
  <c r="M71" i="76"/>
  <c r="M292" i="76"/>
  <c r="M513" i="76"/>
  <c r="M519" i="76"/>
  <c r="S519" i="76"/>
  <c r="Y74" i="76"/>
  <c r="S74" i="76"/>
  <c r="AC74" i="76" s="1"/>
  <c r="M189" i="76"/>
  <c r="Y251" i="76"/>
  <c r="S251" i="76"/>
  <c r="Y84" i="76"/>
  <c r="S84" i="76"/>
  <c r="AC84" i="76" s="1"/>
  <c r="AD84" i="76" s="1"/>
  <c r="M142" i="76"/>
  <c r="S142" i="76" s="1"/>
  <c r="Y142" i="76"/>
  <c r="AC142" i="76" s="1"/>
  <c r="AD142" i="76" s="1"/>
  <c r="M134" i="76"/>
  <c r="Y134" i="76"/>
  <c r="S502" i="76"/>
  <c r="M511" i="76"/>
  <c r="M574" i="76"/>
  <c r="M184" i="76"/>
  <c r="M624" i="76"/>
  <c r="M237" i="76"/>
  <c r="M506" i="76"/>
  <c r="M581" i="76"/>
  <c r="M499" i="76"/>
  <c r="M504" i="76"/>
  <c r="S504" i="76"/>
  <c r="Y121" i="76"/>
  <c r="M607" i="76"/>
  <c r="S607" i="76" s="1"/>
  <c r="Y111" i="76"/>
  <c r="S111" i="76"/>
  <c r="AC111" i="76" s="1"/>
  <c r="M227" i="76"/>
  <c r="Y227" i="76"/>
  <c r="M537" i="76"/>
  <c r="S537" i="76"/>
  <c r="S418" i="76"/>
  <c r="Y418" i="76"/>
  <c r="Y210" i="76"/>
  <c r="S210" i="76"/>
  <c r="M53" i="76"/>
  <c r="M387" i="76"/>
  <c r="S387" i="76"/>
  <c r="S638" i="76"/>
  <c r="M546" i="76"/>
  <c r="S546" i="76" s="1"/>
  <c r="Y546" i="76"/>
  <c r="Y72" i="76"/>
  <c r="S72" i="76"/>
  <c r="AC72" i="76" s="1"/>
  <c r="AD72" i="76" s="1"/>
  <c r="S471" i="76"/>
  <c r="M30" i="76"/>
  <c r="M555" i="76"/>
  <c r="Y555" i="76" s="1"/>
  <c r="S555" i="76"/>
  <c r="M80" i="76"/>
  <c r="S80" i="76"/>
  <c r="Y80" i="76"/>
  <c r="AC80" i="76" s="1"/>
  <c r="M449" i="76"/>
  <c r="Y449" i="76"/>
  <c r="M132" i="76"/>
  <c r="S132" i="76" s="1"/>
  <c r="Y132" i="76"/>
  <c r="AC132" i="76" s="1"/>
  <c r="M448" i="76"/>
  <c r="M15" i="76"/>
  <c r="S15" i="76"/>
  <c r="Y15" i="76"/>
  <c r="AC15" i="76" s="1"/>
  <c r="Y544" i="76"/>
  <c r="M398" i="76"/>
  <c r="M148" i="76"/>
  <c r="Y444" i="76"/>
  <c r="S371" i="76"/>
  <c r="Y371" i="76"/>
  <c r="Y413" i="76"/>
  <c r="S413" i="76"/>
  <c r="M462" i="76"/>
  <c r="Y165" i="76"/>
  <c r="S165" i="76"/>
  <c r="AC165" i="76" s="1"/>
  <c r="S123" i="76"/>
  <c r="M102" i="76"/>
  <c r="M232" i="76"/>
  <c r="Y253" i="76"/>
  <c r="S253" i="76"/>
  <c r="M365" i="76"/>
  <c r="M119" i="76"/>
  <c r="Y119" i="76" s="1"/>
  <c r="S119" i="76"/>
  <c r="M99" i="76"/>
  <c r="M172" i="76"/>
  <c r="Y442" i="76"/>
  <c r="S442" i="76"/>
  <c r="Y248" i="76"/>
  <c r="S248" i="76"/>
  <c r="Y56" i="76"/>
  <c r="S56" i="76"/>
  <c r="AC56" i="76" s="1"/>
  <c r="M264" i="76"/>
  <c r="M41" i="76"/>
  <c r="M518" i="76"/>
  <c r="Y153" i="76"/>
  <c r="S153" i="76"/>
  <c r="AC153" i="76" s="1"/>
  <c r="M650" i="76"/>
  <c r="S650" i="76" s="1"/>
  <c r="Y650" i="76"/>
  <c r="M630" i="76"/>
  <c r="M187" i="76"/>
  <c r="S187" i="76" s="1"/>
  <c r="Y187" i="76"/>
  <c r="AC187" i="76" s="1"/>
  <c r="M300" i="76"/>
  <c r="S323" i="76"/>
  <c r="Y323" i="76"/>
  <c r="AD16" i="76"/>
  <c r="AE16" i="76"/>
  <c r="M299" i="76"/>
  <c r="M643" i="76"/>
  <c r="Y643" i="76"/>
  <c r="M639" i="76"/>
  <c r="M176" i="76"/>
  <c r="Y176" i="76" s="1"/>
  <c r="S176" i="76"/>
  <c r="AC176" i="76" s="1"/>
  <c r="S166" i="76"/>
  <c r="M346" i="76"/>
  <c r="Y346" i="76"/>
  <c r="M489" i="76"/>
  <c r="Y489" i="76"/>
  <c r="S489" i="76"/>
  <c r="S550" i="76"/>
  <c r="S82" i="76"/>
  <c r="Y456" i="76"/>
  <c r="S456" i="76"/>
  <c r="M222" i="76"/>
  <c r="Y14" i="76"/>
  <c r="S645" i="76"/>
  <c r="M175" i="76"/>
  <c r="M130" i="76"/>
  <c r="Y130" i="76"/>
  <c r="S572" i="76"/>
  <c r="Y572" i="76"/>
  <c r="M381" i="76"/>
  <c r="M135" i="76"/>
  <c r="S135" i="76"/>
  <c r="M115" i="76"/>
  <c r="M193" i="76"/>
  <c r="Y568" i="76"/>
  <c r="M81" i="76"/>
  <c r="Y81" i="76" s="1"/>
  <c r="S81" i="76"/>
  <c r="AC81" i="76" s="1"/>
  <c r="M612" i="76"/>
  <c r="M664" i="76"/>
  <c r="M22" i="76"/>
  <c r="S363" i="76"/>
  <c r="Y363" i="76"/>
  <c r="M307" i="76"/>
  <c r="Y307" i="76" s="1"/>
  <c r="S307" i="76"/>
  <c r="Y395" i="76"/>
  <c r="Y340" i="76"/>
  <c r="S340" i="76"/>
  <c r="S629" i="76"/>
  <c r="Y629" i="76"/>
  <c r="M26" i="76"/>
  <c r="Y26" i="76" s="1"/>
  <c r="S26" i="76"/>
  <c r="AC26" i="76" s="1"/>
  <c r="S284" i="76"/>
  <c r="M197" i="76"/>
  <c r="M563" i="76"/>
  <c r="S469" i="76"/>
  <c r="M349" i="76"/>
  <c r="S349" i="76"/>
  <c r="Y349" i="76"/>
  <c r="M83" i="76"/>
  <c r="Y83" i="76"/>
  <c r="M150" i="76"/>
  <c r="S150" i="76" s="1"/>
  <c r="Y150" i="76"/>
  <c r="AC150" i="76" s="1"/>
  <c r="Y560" i="76"/>
  <c r="S617" i="76"/>
  <c r="Y617" i="76"/>
  <c r="S170" i="76"/>
  <c r="Y170" i="76"/>
  <c r="AC170" i="76" s="1"/>
  <c r="Y63" i="76"/>
  <c r="S63" i="76"/>
  <c r="AC63" i="76" s="1"/>
  <c r="Y177" i="76"/>
  <c r="S177" i="76"/>
  <c r="AC177" i="76" s="1"/>
  <c r="M315" i="76"/>
  <c r="M659" i="76"/>
  <c r="M655" i="76"/>
  <c r="M636" i="76"/>
  <c r="M104" i="76"/>
  <c r="S104" i="76"/>
  <c r="Y104" i="76"/>
  <c r="AC104" i="76" s="1"/>
  <c r="S192" i="76"/>
  <c r="Y192" i="76"/>
  <c r="AC192" i="76" s="1"/>
  <c r="M634" i="76"/>
  <c r="M614" i="76"/>
  <c r="M488" i="76"/>
  <c r="Y488" i="76" s="1"/>
  <c r="S488" i="76"/>
  <c r="S429" i="76"/>
  <c r="M589" i="76"/>
  <c r="S589" i="76"/>
  <c r="Y589" i="76"/>
  <c r="M536" i="76"/>
  <c r="Y536" i="76"/>
  <c r="S536" i="76"/>
  <c r="Y646" i="76"/>
  <c r="S646" i="76"/>
  <c r="Y308" i="76"/>
  <c r="AD55" i="76"/>
  <c r="AE55" i="76"/>
  <c r="S196" i="76"/>
  <c r="Y196" i="76"/>
  <c r="M288" i="76"/>
  <c r="M12" i="76"/>
  <c r="S408" i="76"/>
  <c r="M666" i="76"/>
  <c r="M425" i="76"/>
  <c r="S301" i="76"/>
  <c r="Y301" i="76"/>
  <c r="S476" i="76"/>
  <c r="Y476" i="76"/>
  <c r="M411" i="76"/>
  <c r="S411" i="76" s="1"/>
  <c r="Y411" i="76"/>
  <c r="M305" i="76"/>
  <c r="M256" i="76"/>
  <c r="M642" i="76"/>
  <c r="Y443" i="76"/>
  <c r="S443" i="76"/>
  <c r="Y38" i="76"/>
  <c r="S38" i="76"/>
  <c r="AC38" i="76" s="1"/>
  <c r="M328" i="76"/>
  <c r="S328" i="76"/>
  <c r="Y507" i="76"/>
  <c r="S507" i="76"/>
  <c r="M61" i="76"/>
  <c r="M514" i="76"/>
  <c r="Y514" i="76" s="1"/>
  <c r="S514" i="76"/>
  <c r="S236" i="76"/>
  <c r="S269" i="76"/>
  <c r="Y269" i="76"/>
  <c r="Y320" i="76"/>
  <c r="S320" i="76"/>
  <c r="S11" i="76"/>
  <c r="Y11" i="76"/>
  <c r="AC11" i="76" s="1"/>
  <c r="M70" i="76"/>
  <c r="M484" i="76"/>
  <c r="S484" i="76"/>
  <c r="Y484" i="76"/>
  <c r="S223" i="76"/>
  <c r="Y223" i="76"/>
  <c r="S439" i="76"/>
  <c r="Y439" i="76"/>
  <c r="M5" i="76"/>
  <c r="Y182" i="76"/>
  <c r="S182" i="76"/>
  <c r="AC182" i="76" s="1"/>
  <c r="Y615" i="76"/>
  <c r="S615" i="76"/>
  <c r="M656" i="76"/>
  <c r="Y569" i="76"/>
  <c r="S39" i="76"/>
  <c r="Y39" i="76"/>
  <c r="AC39" i="76" s="1"/>
  <c r="Y410" i="76"/>
  <c r="S410" i="76"/>
  <c r="S283" i="76"/>
  <c r="Y372" i="76"/>
  <c r="S372" i="76"/>
  <c r="S213" i="76"/>
  <c r="Y213" i="76"/>
  <c r="AC213" i="76" s="1"/>
  <c r="M433" i="76"/>
  <c r="S433" i="76" s="1"/>
  <c r="Y433" i="76"/>
  <c r="M136" i="76"/>
  <c r="S18" i="76"/>
  <c r="Y18" i="76"/>
  <c r="AC18" i="76" s="1"/>
  <c r="M342" i="76"/>
  <c r="M202" i="76"/>
  <c r="Y202" i="76" s="1"/>
  <c r="S202" i="76"/>
  <c r="AC202" i="76" s="1"/>
  <c r="AD20" i="76"/>
  <c r="AE20" i="76"/>
  <c r="M600" i="76"/>
  <c r="Y600" i="76" s="1"/>
  <c r="S600" i="76"/>
  <c r="S633" i="76"/>
  <c r="Y598" i="76"/>
  <c r="S598" i="76"/>
  <c r="Y71" i="76"/>
  <c r="Y292" i="76"/>
  <c r="Y513" i="76"/>
  <c r="S513" i="76"/>
  <c r="S189" i="76"/>
  <c r="Y189" i="76"/>
  <c r="AC189" i="76" s="1"/>
  <c r="Y511" i="76"/>
  <c r="Y574" i="76"/>
  <c r="S574" i="76"/>
  <c r="Y184" i="76"/>
  <c r="S184" i="76"/>
  <c r="AC184" i="76" s="1"/>
  <c r="S624" i="76"/>
  <c r="Y624" i="76"/>
  <c r="S237" i="76"/>
  <c r="S506" i="76"/>
  <c r="Y506" i="76"/>
  <c r="Y581" i="76"/>
  <c r="S581" i="76"/>
  <c r="Y499" i="76"/>
  <c r="Y53" i="76"/>
  <c r="S53" i="76"/>
  <c r="AC53" i="76" s="1"/>
  <c r="Y30" i="76"/>
  <c r="S30" i="76"/>
  <c r="AC30" i="76" s="1"/>
  <c r="Y448" i="76"/>
  <c r="AD15" i="76"/>
  <c r="AE15" i="76" s="1"/>
  <c r="S398" i="76"/>
  <c r="Y398" i="76"/>
  <c r="Y148" i="76"/>
  <c r="Y462" i="76"/>
  <c r="S462" i="76"/>
  <c r="Y102" i="76"/>
  <c r="S102" i="76"/>
  <c r="AC102" i="76" s="1"/>
  <c r="S232" i="76"/>
  <c r="Y232" i="76"/>
  <c r="S365" i="76"/>
  <c r="Y365" i="76"/>
  <c r="Y99" i="76"/>
  <c r="S99" i="76"/>
  <c r="AC99" i="76" s="1"/>
  <c r="Y172" i="76"/>
  <c r="S172" i="76"/>
  <c r="AC172" i="76" s="1"/>
  <c r="S264" i="76"/>
  <c r="Y264" i="76"/>
  <c r="Y41" i="76"/>
  <c r="S41" i="76"/>
  <c r="AC41" i="76" s="1"/>
  <c r="Y518" i="76"/>
  <c r="S518" i="76"/>
  <c r="S630" i="76"/>
  <c r="Y630" i="76"/>
  <c r="Y300" i="76"/>
  <c r="S300" i="76"/>
  <c r="S299" i="76"/>
  <c r="Y299" i="76"/>
  <c r="Y639" i="76"/>
  <c r="S639" i="76"/>
  <c r="Y222" i="76"/>
  <c r="Y175" i="76"/>
  <c r="S381" i="76"/>
  <c r="S115" i="76"/>
  <c r="Y115" i="76"/>
  <c r="S193" i="76"/>
  <c r="Y193" i="76"/>
  <c r="AC193" i="76" s="1"/>
  <c r="Y612" i="76"/>
  <c r="S612" i="76"/>
  <c r="S664" i="76"/>
  <c r="S22" i="76"/>
  <c r="AD26" i="76"/>
  <c r="AE26" i="76" s="1"/>
  <c r="Y197" i="76"/>
  <c r="S197" i="76"/>
  <c r="AC197" i="76" s="1"/>
  <c r="S563" i="76"/>
  <c r="Y563" i="76"/>
  <c r="Y315" i="76"/>
  <c r="Y659" i="76"/>
  <c r="S659" i="76"/>
  <c r="S655" i="76"/>
  <c r="Y636" i="76"/>
  <c r="S636" i="76"/>
  <c r="S634" i="76"/>
  <c r="Y634" i="76"/>
  <c r="Y614" i="76"/>
  <c r="S614" i="76"/>
  <c r="S288" i="76"/>
  <c r="Y12" i="76"/>
  <c r="S666" i="76"/>
  <c r="Y666" i="76"/>
  <c r="Y425" i="76"/>
  <c r="S425" i="76"/>
  <c r="Y305" i="76"/>
  <c r="S256" i="76"/>
  <c r="Y256" i="76"/>
  <c r="Y642" i="76"/>
  <c r="AD38" i="76"/>
  <c r="AE38" i="76" s="1"/>
  <c r="Y61" i="76"/>
  <c r="S61" i="76"/>
  <c r="AC61" i="76" s="1"/>
  <c r="AD11" i="76"/>
  <c r="AE11" i="76"/>
  <c r="Y70" i="76"/>
  <c r="Y5" i="76"/>
  <c r="Y656" i="76"/>
  <c r="S656" i="76"/>
  <c r="Y136" i="76"/>
  <c r="AD18" i="76"/>
  <c r="AE18" i="76" s="1"/>
  <c r="S342" i="76"/>
  <c r="Y342" i="76"/>
  <c r="AD53" i="76"/>
  <c r="AE53" i="76" s="1"/>
  <c r="AD30" i="76"/>
  <c r="AE30" i="76" s="1"/>
  <c r="AD41" i="76"/>
  <c r="AE41" i="76" s="1"/>
  <c r="AD61" i="76"/>
  <c r="AE61" i="76" s="1"/>
  <c r="P109" i="75"/>
  <c r="P112" i="75"/>
  <c r="P205" i="75"/>
  <c r="P114" i="75"/>
  <c r="P75" i="75"/>
  <c r="P118" i="75"/>
  <c r="P110" i="75"/>
  <c r="P113" i="75"/>
  <c r="P76" i="75"/>
  <c r="P74" i="75"/>
  <c r="P111" i="75"/>
  <c r="P202" i="75"/>
  <c r="P69" i="75"/>
  <c r="P79" i="75"/>
  <c r="P203" i="75"/>
  <c r="P73" i="75"/>
  <c r="P67" i="75"/>
  <c r="P195" i="75"/>
  <c r="P121" i="75"/>
  <c r="P198" i="75"/>
  <c r="P196" i="75"/>
  <c r="P120" i="75"/>
  <c r="P197" i="75"/>
  <c r="P70" i="75"/>
  <c r="P68" i="75"/>
  <c r="P116" i="75"/>
  <c r="P78" i="75"/>
  <c r="P77" i="75"/>
  <c r="P204" i="75"/>
  <c r="P117" i="75"/>
  <c r="P71" i="75"/>
  <c r="P72" i="75"/>
  <c r="P199" i="75"/>
  <c r="P201" i="75"/>
  <c r="P115" i="75"/>
  <c r="P200" i="75"/>
  <c r="P119" i="75"/>
  <c r="P206" i="75"/>
  <c r="M234" i="82" l="1"/>
  <c r="M229" i="82"/>
  <c r="M192" i="82"/>
  <c r="M206" i="82"/>
  <c r="M145" i="82"/>
  <c r="M160" i="82"/>
  <c r="M121" i="82"/>
  <c r="M89" i="82"/>
  <c r="M57" i="82"/>
  <c r="M168" i="82"/>
  <c r="M66" i="82"/>
  <c r="M199" i="82"/>
  <c r="M6" i="82"/>
  <c r="M7" i="82"/>
  <c r="M36" i="82"/>
  <c r="M232" i="82"/>
  <c r="M219" i="82"/>
  <c r="M185" i="82"/>
  <c r="M191" i="82"/>
  <c r="M143" i="82"/>
  <c r="M156" i="82"/>
  <c r="M119" i="82"/>
  <c r="M87" i="82"/>
  <c r="M55" i="82"/>
  <c r="M126" i="82"/>
  <c r="M53" i="82"/>
  <c r="M179" i="82"/>
  <c r="M118" i="82"/>
  <c r="M32" i="82"/>
  <c r="M222" i="82"/>
  <c r="M197" i="82"/>
  <c r="M133" i="82"/>
  <c r="M109" i="82"/>
  <c r="M45" i="82"/>
  <c r="M62" i="82"/>
  <c r="M26" i="82"/>
  <c r="M96" i="82"/>
  <c r="M11" i="82"/>
  <c r="M241" i="82"/>
  <c r="M207" i="82"/>
  <c r="M164" i="82"/>
  <c r="M91" i="82"/>
  <c r="M189" i="82"/>
  <c r="M38" i="82"/>
  <c r="M12" i="82"/>
  <c r="M92" i="82"/>
  <c r="M72" i="82"/>
  <c r="M217" i="82"/>
  <c r="M141" i="82"/>
  <c r="M117" i="82"/>
  <c r="M37" i="82"/>
  <c r="M54" i="82"/>
  <c r="M10" i="82"/>
  <c r="M56" i="82"/>
  <c r="M212" i="82"/>
  <c r="M173" i="82"/>
  <c r="M148" i="82"/>
  <c r="M35" i="82"/>
  <c r="M909" i="74"/>
  <c r="M524" i="74"/>
  <c r="M167" i="74"/>
  <c r="M494" i="74"/>
  <c r="M654" i="74"/>
  <c r="M437" i="74"/>
  <c r="M729" i="74"/>
  <c r="M544" i="74"/>
  <c r="M836" i="74"/>
  <c r="M719" i="74"/>
  <c r="M310" i="74"/>
  <c r="M116" i="74"/>
  <c r="M761" i="74"/>
  <c r="M29" i="74"/>
  <c r="M181" i="74"/>
  <c r="M568" i="74"/>
  <c r="M153" i="74"/>
  <c r="M370" i="74"/>
  <c r="M487" i="74"/>
  <c r="M467" i="74"/>
  <c r="M754" i="74"/>
  <c r="M566" i="74"/>
  <c r="M871" i="74"/>
  <c r="M445" i="74"/>
  <c r="M210" i="74"/>
  <c r="M399" i="74"/>
  <c r="M790" i="74"/>
  <c r="M98" i="74"/>
  <c r="M9" i="82"/>
  <c r="M134" i="82"/>
  <c r="M67" i="82"/>
  <c r="M139" i="82"/>
  <c r="M203" i="82"/>
  <c r="M60" i="82"/>
  <c r="M150" i="82"/>
  <c r="M122" i="82"/>
  <c r="M177" i="82"/>
  <c r="M180" i="82"/>
  <c r="M230" i="82"/>
  <c r="M64" i="82"/>
  <c r="M158" i="82"/>
  <c r="M102" i="82"/>
  <c r="M107" i="82"/>
  <c r="M147" i="82"/>
  <c r="M239" i="82"/>
  <c r="M116" i="82"/>
  <c r="M233" i="82"/>
  <c r="M42" i="82"/>
  <c r="M61" i="82"/>
  <c r="M136" i="82"/>
  <c r="M213" i="82"/>
  <c r="M238" i="82"/>
  <c r="M17" i="82"/>
  <c r="M176" i="82"/>
  <c r="M157" i="82"/>
  <c r="M39" i="82"/>
  <c r="M79" i="82"/>
  <c r="M127" i="82"/>
  <c r="M225" i="82"/>
  <c r="M171" i="82"/>
  <c r="M201" i="82"/>
  <c r="M216" i="82"/>
  <c r="M187" i="82"/>
  <c r="M80" i="82"/>
  <c r="M22" i="82"/>
  <c r="M50" i="82"/>
  <c r="M33" i="82"/>
  <c r="M73" i="82"/>
  <c r="M113" i="82"/>
  <c r="M182" i="82"/>
  <c r="M161" i="82"/>
  <c r="M221" i="82"/>
  <c r="M223" i="82"/>
  <c r="M586" i="74"/>
  <c r="M23" i="74"/>
  <c r="M308" i="74"/>
  <c r="M854" i="74"/>
  <c r="M496" i="74"/>
  <c r="M601" i="74"/>
  <c r="M328" i="74"/>
  <c r="M617" i="74"/>
  <c r="M256" i="74"/>
  <c r="M48" i="74"/>
  <c r="M160" i="74"/>
  <c r="M52" i="74"/>
  <c r="M265" i="74"/>
  <c r="M842" i="74"/>
  <c r="M707" i="74"/>
  <c r="M803" i="74"/>
  <c r="M140" i="74"/>
  <c r="M243" i="74"/>
  <c r="M101" i="74"/>
  <c r="M625" i="74"/>
  <c r="M5" i="82"/>
  <c r="M27" i="82"/>
  <c r="M70" i="82"/>
  <c r="M115" i="82"/>
  <c r="M231" i="82"/>
  <c r="M13" i="82"/>
  <c r="M128" i="82"/>
  <c r="M74" i="82"/>
  <c r="M85" i="82"/>
  <c r="M198" i="82"/>
  <c r="M210" i="82"/>
  <c r="M84" i="82"/>
  <c r="M174" i="82"/>
  <c r="M58" i="82"/>
  <c r="M59" i="82"/>
  <c r="M132" i="82"/>
  <c r="M196" i="82"/>
  <c r="M236" i="82"/>
  <c r="M108" i="82"/>
  <c r="M175" i="82"/>
  <c r="M106" i="82"/>
  <c r="M93" i="82"/>
  <c r="M149" i="82"/>
  <c r="M194" i="82"/>
  <c r="M52" i="82"/>
  <c r="M51" i="82"/>
  <c r="M154" i="82"/>
  <c r="M110" i="82"/>
  <c r="M63" i="82"/>
  <c r="M103" i="82"/>
  <c r="M140" i="82"/>
  <c r="M151" i="82"/>
  <c r="M181" i="82"/>
  <c r="M195" i="82"/>
  <c r="M240" i="82"/>
  <c r="M120" i="82"/>
  <c r="M138" i="82"/>
  <c r="M130" i="82"/>
  <c r="M98" i="82"/>
  <c r="M49" i="82"/>
  <c r="M97" i="82"/>
  <c r="M205" i="82"/>
  <c r="M137" i="82"/>
  <c r="M172" i="82"/>
  <c r="M237" i="82"/>
  <c r="M226" i="82"/>
  <c r="M223" i="74"/>
  <c r="M209" i="74"/>
  <c r="M156" i="74"/>
  <c r="M697" i="74"/>
  <c r="M727" i="74"/>
  <c r="M826" i="74"/>
  <c r="M82" i="74"/>
  <c r="M86" i="74"/>
  <c r="M94" i="74"/>
  <c r="M875" i="74"/>
  <c r="M2095" i="74"/>
  <c r="M493" i="74"/>
  <c r="M418" i="74"/>
  <c r="M172" i="74"/>
  <c r="M509" i="74"/>
  <c r="M925" i="74"/>
  <c r="M464" i="74"/>
  <c r="M581" i="74"/>
  <c r="M366" i="74"/>
  <c r="M695" i="74"/>
  <c r="M331" i="74"/>
  <c r="M104" i="82"/>
  <c r="M18" i="82"/>
  <c r="M90" i="82"/>
  <c r="M183" i="82"/>
  <c r="M209" i="82"/>
  <c r="M76" i="82"/>
  <c r="M20" i="82"/>
  <c r="M94" i="82"/>
  <c r="M101" i="82"/>
  <c r="M190" i="82"/>
  <c r="M214" i="82"/>
  <c r="M169" i="82"/>
  <c r="M24" i="82"/>
  <c r="M78" i="82"/>
  <c r="M75" i="82"/>
  <c r="M131" i="82"/>
  <c r="M193" i="82"/>
  <c r="M88" i="82"/>
  <c r="M21" i="82"/>
  <c r="M146" i="82"/>
  <c r="M29" i="82"/>
  <c r="M125" i="82"/>
  <c r="M170" i="82"/>
  <c r="M243" i="82"/>
  <c r="M8" i="82"/>
  <c r="M99" i="82"/>
  <c r="M30" i="82"/>
  <c r="M31" i="82"/>
  <c r="M71" i="82"/>
  <c r="M111" i="82"/>
  <c r="M167" i="82"/>
  <c r="M159" i="82"/>
  <c r="M211" i="82"/>
  <c r="M215" i="82"/>
  <c r="M40" i="82"/>
  <c r="M44" i="82"/>
  <c r="M14" i="82"/>
  <c r="M34" i="82"/>
  <c r="M114" i="82"/>
  <c r="M65" i="82"/>
  <c r="M105" i="82"/>
  <c r="M144" i="82"/>
  <c r="M153" i="82"/>
  <c r="M186" i="82"/>
  <c r="M202" i="82"/>
  <c r="M242" i="82"/>
  <c r="M392" i="74"/>
  <c r="M339" i="74"/>
  <c r="M254" i="74"/>
  <c r="M910" i="74"/>
  <c r="M659" i="74"/>
  <c r="M672" i="74"/>
  <c r="M195" i="74"/>
  <c r="M224" i="74"/>
  <c r="M217" i="74"/>
  <c r="M713" i="74"/>
  <c r="M20" i="74"/>
  <c r="M207" i="74"/>
  <c r="M658" i="74"/>
  <c r="M776" i="74"/>
  <c r="M907" i="74"/>
  <c r="M514" i="74"/>
  <c r="M61" i="74"/>
  <c r="M37" i="74"/>
  <c r="M395" i="74"/>
  <c r="M34" i="74"/>
  <c r="M284" i="74"/>
  <c r="M703" i="74"/>
  <c r="M179" i="74"/>
  <c r="M367" i="74"/>
  <c r="M55" i="74"/>
  <c r="M183" i="74"/>
  <c r="M276" i="74"/>
  <c r="M404" i="74"/>
  <c r="M808" i="74"/>
  <c r="M928" i="74"/>
  <c r="M765" i="74"/>
  <c r="M612" i="74"/>
  <c r="M454" i="74"/>
  <c r="M794" i="74"/>
  <c r="M634" i="74"/>
  <c r="M501" i="74"/>
  <c r="M146" i="74"/>
  <c r="M382" i="74"/>
  <c r="M45" i="74"/>
  <c r="M287" i="74"/>
  <c r="M685" i="74"/>
  <c r="M126" i="74"/>
  <c r="M234" i="74"/>
  <c r="M510" i="74"/>
  <c r="M242" i="74"/>
  <c r="M602" i="74"/>
  <c r="M99" i="74"/>
  <c r="M389" i="74"/>
  <c r="M864" i="74"/>
  <c r="M68" i="74"/>
  <c r="M132" i="74"/>
  <c r="M244" i="74"/>
  <c r="M342" i="74"/>
  <c r="M591" i="74"/>
  <c r="M766" i="74"/>
  <c r="M862" i="74"/>
  <c r="M809" i="74"/>
  <c r="M667" i="74"/>
  <c r="M502" i="74"/>
  <c r="M844" i="74"/>
  <c r="M680" i="74"/>
  <c r="M547" i="74"/>
  <c r="M64" i="74"/>
  <c r="M318" i="74"/>
  <c r="M847" i="74"/>
  <c r="M293" i="74"/>
  <c r="M603" i="74"/>
  <c r="M69" i="74"/>
  <c r="M231" i="74"/>
  <c r="M363" i="74"/>
  <c r="M574" i="74"/>
  <c r="M833" i="74"/>
  <c r="M159" i="74"/>
  <c r="M475" i="74"/>
  <c r="M38" i="74"/>
  <c r="M290" i="74"/>
  <c r="M796" i="74"/>
  <c r="M119" i="74"/>
  <c r="M233" i="74"/>
  <c r="M340" i="74"/>
  <c r="M666" i="74"/>
  <c r="M884" i="74"/>
  <c r="M830" i="74"/>
  <c r="M702" i="74"/>
  <c r="M532" i="74"/>
  <c r="M886" i="74"/>
  <c r="M726" i="74"/>
  <c r="M575" i="74"/>
  <c r="M431" i="74"/>
  <c r="M289" i="74"/>
  <c r="M700" i="74"/>
  <c r="M125" i="74"/>
  <c r="M430" i="74"/>
  <c r="M62" i="74"/>
  <c r="M170" i="74"/>
  <c r="M274" i="74"/>
  <c r="M631" i="74"/>
  <c r="M112" i="74"/>
  <c r="M423" i="74"/>
  <c r="M828" i="74"/>
  <c r="M182" i="74"/>
  <c r="M706" i="74"/>
  <c r="M36" i="74"/>
  <c r="M100" i="74"/>
  <c r="M186" i="74"/>
  <c r="M278" i="74"/>
  <c r="M406" i="74"/>
  <c r="M690" i="74"/>
  <c r="M924" i="74"/>
  <c r="M877" i="74"/>
  <c r="M738" i="74"/>
  <c r="M582" i="74"/>
  <c r="M432" i="74"/>
  <c r="M767" i="74"/>
  <c r="M608" i="74"/>
  <c r="M479" i="74"/>
  <c r="M168" i="74"/>
  <c r="M414" i="74"/>
  <c r="M115" i="74"/>
  <c r="M415" i="74"/>
  <c r="M913" i="74"/>
  <c r="M133" i="74"/>
  <c r="M299" i="74"/>
  <c r="M440" i="74"/>
  <c r="M730" i="74"/>
  <c r="M66" i="74"/>
  <c r="M201" i="74"/>
  <c r="M350" i="74"/>
  <c r="M522" i="74"/>
  <c r="M758" i="74"/>
  <c r="M77" i="74"/>
  <c r="M193" i="74"/>
  <c r="M323" i="74"/>
  <c r="M386" i="74"/>
  <c r="M7" i="74"/>
  <c r="M71" i="74"/>
  <c r="M135" i="74"/>
  <c r="M191" i="74"/>
  <c r="M247" i="74"/>
  <c r="M292" i="74"/>
  <c r="M356" i="74"/>
  <c r="M420" i="74"/>
  <c r="M682" i="74"/>
  <c r="M901" i="74"/>
  <c r="M866" i="74"/>
  <c r="M893" i="74"/>
  <c r="M818" i="74"/>
  <c r="M749" i="74"/>
  <c r="M675" i="74"/>
  <c r="M590" i="74"/>
  <c r="M512" i="74"/>
  <c r="M438" i="74"/>
  <c r="M855" i="74"/>
  <c r="M775" i="74"/>
  <c r="M688" i="74"/>
  <c r="M616" i="74"/>
  <c r="M559" i="74"/>
  <c r="M483" i="74"/>
  <c r="M50" i="74"/>
  <c r="M162" i="74"/>
  <c r="M312" i="74"/>
  <c r="M401" i="74"/>
  <c r="M807" i="74"/>
  <c r="M54" i="74"/>
  <c r="M152" i="74"/>
  <c r="M303" i="74"/>
  <c r="M545" i="74"/>
  <c r="M14" i="74"/>
  <c r="M78" i="74"/>
  <c r="M142" i="74"/>
  <c r="M177" i="74"/>
  <c r="M241" i="74"/>
  <c r="M433" i="74"/>
  <c r="M542" i="74"/>
  <c r="M845" i="74"/>
  <c r="M28" i="74"/>
  <c r="M144" i="74"/>
  <c r="M272" i="74"/>
  <c r="M458" i="74"/>
  <c r="M670" i="74"/>
  <c r="M900" i="74"/>
  <c r="M131" i="74"/>
  <c r="M199" i="74"/>
  <c r="M402" i="74"/>
  <c r="M736" i="74"/>
  <c r="M10" i="74"/>
  <c r="M42" i="74"/>
  <c r="M74" i="74"/>
  <c r="M106" i="74"/>
  <c r="M138" i="74"/>
  <c r="M194" i="74"/>
  <c r="M250" i="74"/>
  <c r="M294" i="74"/>
  <c r="M358" i="74"/>
  <c r="M474" i="74"/>
  <c r="M638" i="74"/>
  <c r="M701" i="74"/>
  <c r="M782" i="74"/>
  <c r="M906" i="74"/>
  <c r="M843" i="74"/>
  <c r="M856" i="74"/>
  <c r="M792" i="74"/>
  <c r="M724" i="74"/>
  <c r="M647" i="74"/>
  <c r="M560" i="74"/>
  <c r="M484" i="74"/>
  <c r="M919" i="74"/>
  <c r="M821" i="74"/>
  <c r="M746" i="74"/>
  <c r="M664" i="74"/>
  <c r="M596" i="74"/>
  <c r="M530" i="74"/>
  <c r="M463" i="74"/>
  <c r="M95" i="74"/>
  <c r="M212" i="74"/>
  <c r="M344" i="74"/>
  <c r="M557" i="74"/>
  <c r="M22" i="74"/>
  <c r="M202" i="74"/>
  <c r="M306" i="74"/>
  <c r="M476" i="74"/>
  <c r="M628" i="74"/>
  <c r="M21" i="74"/>
  <c r="M85" i="74"/>
  <c r="M161" i="74"/>
  <c r="M266" i="74"/>
  <c r="M315" i="74"/>
  <c r="M379" i="74"/>
  <c r="M492" i="74"/>
  <c r="M604" i="74"/>
  <c r="M753" i="74"/>
  <c r="M2254" i="74"/>
  <c r="M1842" i="74"/>
  <c r="M2755" i="74"/>
  <c r="M2733" i="74"/>
  <c r="M2746" i="74"/>
  <c r="M2738" i="74"/>
  <c r="M2732" i="74"/>
  <c r="M2726" i="74"/>
  <c r="M2719" i="74"/>
  <c r="M2714" i="74"/>
  <c r="M2695" i="74"/>
  <c r="M2706" i="74"/>
  <c r="M2678" i="74"/>
  <c r="M2692" i="74"/>
  <c r="M2680" i="74"/>
  <c r="M2650" i="74"/>
  <c r="M2701" i="74"/>
  <c r="M2679" i="74"/>
  <c r="M2646" i="74"/>
  <c r="M2637" i="74"/>
  <c r="M2621" i="74"/>
  <c r="M2736" i="74"/>
  <c r="M2686" i="74"/>
  <c r="M2666" i="74"/>
  <c r="M2627" i="74"/>
  <c r="M2611" i="74"/>
  <c r="M2591" i="74"/>
  <c r="M2537" i="74"/>
  <c r="M2699" i="74"/>
  <c r="M2647" i="74"/>
  <c r="M2612" i="74"/>
  <c r="M2573" i="74"/>
  <c r="M2542" i="74"/>
  <c r="M2526" i="74"/>
  <c r="M2506" i="74"/>
  <c r="M2490" i="74"/>
  <c r="M2751" i="74"/>
  <c r="M1851" i="74"/>
  <c r="M2750" i="74"/>
  <c r="M2725" i="74"/>
  <c r="M2744" i="74"/>
  <c r="M2737" i="74"/>
  <c r="M2731" i="74"/>
  <c r="M2724" i="74"/>
  <c r="M2718" i="74"/>
  <c r="M2702" i="74"/>
  <c r="M2753" i="74"/>
  <c r="M2697" i="74"/>
  <c r="M2754" i="74"/>
  <c r="M2677" i="74"/>
  <c r="M2655" i="74"/>
  <c r="M2752" i="74"/>
  <c r="M2690" i="74"/>
  <c r="M2672" i="74"/>
  <c r="M2644" i="74"/>
  <c r="M2634" i="74"/>
  <c r="M2605" i="74"/>
  <c r="M2728" i="74"/>
  <c r="M2684" i="74"/>
  <c r="M2663" i="74"/>
  <c r="M2623" i="74"/>
  <c r="M2607" i="74"/>
  <c r="M2587" i="74"/>
  <c r="M2720" i="74"/>
  <c r="M2673" i="74"/>
  <c r="M2638" i="74"/>
  <c r="M2596" i="74"/>
  <c r="M2565" i="74"/>
  <c r="M2538" i="74"/>
  <c r="M2522" i="74"/>
  <c r="M2502" i="74"/>
  <c r="M2486" i="74"/>
  <c r="M2707" i="74"/>
  <c r="M1834" i="74"/>
  <c r="M2090" i="74"/>
  <c r="M2745" i="74"/>
  <c r="M2756" i="74"/>
  <c r="M2741" i="74"/>
  <c r="M2735" i="74"/>
  <c r="M2729" i="74"/>
  <c r="M2723" i="74"/>
  <c r="M2716" i="74"/>
  <c r="M2700" i="74"/>
  <c r="M2742" i="74"/>
  <c r="M2689" i="74"/>
  <c r="M2749" i="74"/>
  <c r="M2711" i="74"/>
  <c r="M2653" i="74"/>
  <c r="M2709" i="74"/>
  <c r="M2687" i="74"/>
  <c r="M2664" i="74"/>
  <c r="M2642" i="74"/>
  <c r="M2629" i="74"/>
  <c r="M2597" i="74"/>
  <c r="M2693" i="74"/>
  <c r="M2674" i="74"/>
  <c r="M2641" i="74"/>
  <c r="M2619" i="74"/>
  <c r="M2603" i="74"/>
  <c r="M2549" i="74"/>
  <c r="M2708" i="74"/>
  <c r="M2665" i="74"/>
  <c r="M2633" i="74"/>
  <c r="M2588" i="74"/>
  <c r="M2557" i="74"/>
  <c r="M2534" i="74"/>
  <c r="M2518" i="74"/>
  <c r="M2498" i="74"/>
  <c r="M2482" i="74"/>
  <c r="M1818" i="74"/>
  <c r="M2740" i="74"/>
  <c r="M2715" i="74"/>
  <c r="M2696" i="74"/>
  <c r="M2682" i="74"/>
  <c r="M2589" i="74"/>
  <c r="M2615" i="74"/>
  <c r="M2656" i="74"/>
  <c r="M2530" i="74"/>
  <c r="M2662" i="74"/>
  <c r="M2609" i="74"/>
  <c r="M2583" i="74"/>
  <c r="M2569" i="74"/>
  <c r="M2555" i="74"/>
  <c r="M2529" i="74"/>
  <c r="M2503" i="74"/>
  <c r="M2481" i="74"/>
  <c r="M2455" i="74"/>
  <c r="M2448" i="74"/>
  <c r="M2643" i="74"/>
  <c r="M2590" i="74"/>
  <c r="M2528" i="74"/>
  <c r="M2509" i="74"/>
  <c r="M2480" i="74"/>
  <c r="M2447" i="74"/>
  <c r="M2419" i="74"/>
  <c r="M2395" i="74"/>
  <c r="M2378" i="74"/>
  <c r="M2616" i="74"/>
  <c r="M2564" i="74"/>
  <c r="M2508" i="74"/>
  <c r="M2470" i="74"/>
  <c r="M2435" i="74"/>
  <c r="M2416" i="74"/>
  <c r="M2396" i="74"/>
  <c r="M2373" i="74"/>
  <c r="M2362" i="74"/>
  <c r="M2347" i="74"/>
  <c r="M2717" i="74"/>
  <c r="M2645" i="74"/>
  <c r="M2594" i="74"/>
  <c r="M2552" i="74"/>
  <c r="M2491" i="74"/>
  <c r="M2471" i="74"/>
  <c r="M2454" i="74"/>
  <c r="M2422" i="74"/>
  <c r="M2386" i="74"/>
  <c r="M2365" i="74"/>
  <c r="M2356" i="74"/>
  <c r="M2632" i="74"/>
  <c r="M2574" i="74"/>
  <c r="M2527" i="74"/>
  <c r="M2429" i="74"/>
  <c r="M2400" i="74"/>
  <c r="M2349" i="74"/>
  <c r="M2475" i="74"/>
  <c r="M2403" i="74"/>
  <c r="M2372" i="74"/>
  <c r="M2166" i="74"/>
  <c r="M2156" i="74"/>
  <c r="M2144" i="74"/>
  <c r="M2134" i="74"/>
  <c r="M2124" i="74"/>
  <c r="M2112" i="74"/>
  <c r="M2102" i="74"/>
  <c r="M2092" i="74"/>
  <c r="M2080" i="74"/>
  <c r="M2070" i="74"/>
  <c r="M2062" i="74"/>
  <c r="M2054" i="74"/>
  <c r="M2046" i="74"/>
  <c r="M2036" i="74"/>
  <c r="M2028" i="74"/>
  <c r="M2020" i="74"/>
  <c r="M2734" i="74"/>
  <c r="M2698" i="74"/>
  <c r="M2688" i="74"/>
  <c r="M2657" i="74"/>
  <c r="M2691" i="74"/>
  <c r="M2599" i="74"/>
  <c r="M2620" i="74"/>
  <c r="M2510" i="74"/>
  <c r="M2660" i="74"/>
  <c r="M2601" i="74"/>
  <c r="M2579" i="74"/>
  <c r="M2567" i="74"/>
  <c r="M2553" i="74"/>
  <c r="M2519" i="74"/>
  <c r="M2500" i="74"/>
  <c r="M2463" i="74"/>
  <c r="M2453" i="74"/>
  <c r="M2446" i="74"/>
  <c r="M2614" i="74"/>
  <c r="M2548" i="74"/>
  <c r="M2525" i="74"/>
  <c r="M2499" i="74"/>
  <c r="M2477" i="74"/>
  <c r="M2445" i="74"/>
  <c r="M2413" i="74"/>
  <c r="M2387" i="74"/>
  <c r="M2675" i="74"/>
  <c r="M2600" i="74"/>
  <c r="M2556" i="74"/>
  <c r="M2479" i="74"/>
  <c r="M2444" i="74"/>
  <c r="M2426" i="74"/>
  <c r="M2414" i="74"/>
  <c r="M2392" i="74"/>
  <c r="M2371" i="74"/>
  <c r="M2360" i="74"/>
  <c r="M2343" i="74"/>
  <c r="M2683" i="74"/>
  <c r="M2630" i="74"/>
  <c r="M2584" i="74"/>
  <c r="M2536" i="74"/>
  <c r="M2488" i="74"/>
  <c r="M2464" i="74"/>
  <c r="M2441" i="74"/>
  <c r="M2417" i="74"/>
  <c r="M2380" i="74"/>
  <c r="M2364" i="74"/>
  <c r="M2352" i="74"/>
  <c r="M2624" i="74"/>
  <c r="M2566" i="74"/>
  <c r="M2524" i="74"/>
  <c r="M2418" i="74"/>
  <c r="M2393" i="74"/>
  <c r="M2659" i="74"/>
  <c r="M2450" i="74"/>
  <c r="M2394" i="74"/>
  <c r="M2369" i="74"/>
  <c r="M2164" i="74"/>
  <c r="M2152" i="74"/>
  <c r="M2142" i="74"/>
  <c r="M2132" i="74"/>
  <c r="M2120" i="74"/>
  <c r="M2110" i="74"/>
  <c r="M2100" i="74"/>
  <c r="M2088" i="74"/>
  <c r="M2078" i="74"/>
  <c r="M2068" i="74"/>
  <c r="M2060" i="74"/>
  <c r="M2052" i="74"/>
  <c r="M2044" i="74"/>
  <c r="M2034" i="74"/>
  <c r="M2026" i="74"/>
  <c r="M2608" i="74"/>
  <c r="M2743" i="74"/>
  <c r="M2727" i="74"/>
  <c r="M2710" i="74"/>
  <c r="M2651" i="74"/>
  <c r="M2639" i="74"/>
  <c r="M2671" i="74"/>
  <c r="M2545" i="74"/>
  <c r="M2581" i="74"/>
  <c r="M2494" i="74"/>
  <c r="M2625" i="74"/>
  <c r="M2593" i="74"/>
  <c r="M2575" i="74"/>
  <c r="M2563" i="74"/>
  <c r="M2547" i="74"/>
  <c r="M2516" i="74"/>
  <c r="M2497" i="74"/>
  <c r="M2461" i="74"/>
  <c r="M2452" i="74"/>
  <c r="M2713" i="74"/>
  <c r="M2606" i="74"/>
  <c r="M2540" i="74"/>
  <c r="M2515" i="74"/>
  <c r="M2493" i="74"/>
  <c r="M2466" i="74"/>
  <c r="M2434" i="74"/>
  <c r="M2410" i="74"/>
  <c r="M2383" i="74"/>
  <c r="M2670" i="74"/>
  <c r="M2580" i="74"/>
  <c r="M2543" i="74"/>
  <c r="M2476" i="74"/>
  <c r="M2440" i="74"/>
  <c r="M2423" i="74"/>
  <c r="M2409" i="74"/>
  <c r="M2390" i="74"/>
  <c r="M2368" i="74"/>
  <c r="M2358" i="74"/>
  <c r="M2341" i="74"/>
  <c r="M2661" i="74"/>
  <c r="M2626" i="74"/>
  <c r="M2576" i="74"/>
  <c r="M2520" i="74"/>
  <c r="M2485" i="74"/>
  <c r="M2462" i="74"/>
  <c r="M2436" i="74"/>
  <c r="M2411" i="74"/>
  <c r="M2375" i="74"/>
  <c r="M2359" i="74"/>
  <c r="M2350" i="74"/>
  <c r="M2592" i="74"/>
  <c r="M2558" i="74"/>
  <c r="M2521" i="74"/>
  <c r="M2412" i="74"/>
  <c r="M2376" i="74"/>
  <c r="M2602" i="74"/>
  <c r="M2439" i="74"/>
  <c r="M2391" i="74"/>
  <c r="M2342" i="74"/>
  <c r="M2704" i="74"/>
  <c r="M2546" i="74"/>
  <c r="M2571" i="74"/>
  <c r="M2484" i="74"/>
  <c r="M2598" i="74"/>
  <c r="M2459" i="74"/>
  <c r="M2648" i="74"/>
  <c r="M2438" i="74"/>
  <c r="M2366" i="74"/>
  <c r="M2610" i="74"/>
  <c r="M2456" i="74"/>
  <c r="M2357" i="74"/>
  <c r="M2468" i="74"/>
  <c r="M2430" i="74"/>
  <c r="M2158" i="74"/>
  <c r="M2136" i="74"/>
  <c r="M2116" i="74"/>
  <c r="M2094" i="74"/>
  <c r="M2072" i="74"/>
  <c r="M2056" i="74"/>
  <c r="M2038" i="74"/>
  <c r="M2022" i="74"/>
  <c r="M2492" i="74"/>
  <c r="M2407" i="74"/>
  <c r="M2338" i="74"/>
  <c r="M2330" i="74"/>
  <c r="M2320" i="74"/>
  <c r="M2312" i="74"/>
  <c r="M2302" i="74"/>
  <c r="M2283" i="74"/>
  <c r="M2263" i="74"/>
  <c r="M2247" i="74"/>
  <c r="M2155" i="74"/>
  <c r="M2139" i="74"/>
  <c r="M2123" i="74"/>
  <c r="M2107" i="74"/>
  <c r="M2091" i="74"/>
  <c r="M2075" i="74"/>
  <c r="M2055" i="74"/>
  <c r="M2047" i="74"/>
  <c r="M2039" i="74"/>
  <c r="M2031" i="74"/>
  <c r="M2023" i="74"/>
  <c r="M2015" i="74"/>
  <c r="M2007" i="74"/>
  <c r="M1999" i="74"/>
  <c r="M1991" i="74"/>
  <c r="M1983" i="74"/>
  <c r="M1975" i="74"/>
  <c r="M1967" i="74"/>
  <c r="M1959" i="74"/>
  <c r="M1951" i="74"/>
  <c r="M1943" i="74"/>
  <c r="M1935" i="74"/>
  <c r="M1927" i="74"/>
  <c r="M1919" i="74"/>
  <c r="M1911" i="74"/>
  <c r="M1903" i="74"/>
  <c r="M1895" i="74"/>
  <c r="M1887" i="74"/>
  <c r="M1879" i="74"/>
  <c r="M1871" i="74"/>
  <c r="M1863" i="74"/>
  <c r="M2504" i="74"/>
  <c r="M2377" i="74"/>
  <c r="M2300" i="74"/>
  <c r="M2284" i="74"/>
  <c r="M2264" i="74"/>
  <c r="M2248" i="74"/>
  <c r="M2346" i="74"/>
  <c r="M2269" i="74"/>
  <c r="M2297" i="74"/>
  <c r="M2265" i="74"/>
  <c r="M2242" i="74"/>
  <c r="M2234" i="74"/>
  <c r="M2226" i="74"/>
  <c r="M2218" i="74"/>
  <c r="M2210" i="74"/>
  <c r="M2202" i="74"/>
  <c r="M2309" i="74"/>
  <c r="M2243" i="74"/>
  <c r="M2747" i="74"/>
  <c r="M2628" i="74"/>
  <c r="M2474" i="74"/>
  <c r="M2561" i="74"/>
  <c r="M2457" i="74"/>
  <c r="M2531" i="74"/>
  <c r="M2427" i="74"/>
  <c r="M2572" i="74"/>
  <c r="M2421" i="74"/>
  <c r="M2354" i="74"/>
  <c r="M2560" i="74"/>
  <c r="M2428" i="74"/>
  <c r="M2668" i="74"/>
  <c r="M2405" i="74"/>
  <c r="M2382" i="74"/>
  <c r="M2150" i="74"/>
  <c r="M2128" i="74"/>
  <c r="M2108" i="74"/>
  <c r="M2086" i="74"/>
  <c r="M2066" i="74"/>
  <c r="M2050" i="74"/>
  <c r="M2032" i="74"/>
  <c r="M2570" i="74"/>
  <c r="M2465" i="74"/>
  <c r="M2401" i="74"/>
  <c r="M2336" i="74"/>
  <c r="M2328" i="74"/>
  <c r="M2318" i="74"/>
  <c r="M2310" i="74"/>
  <c r="M2295" i="74"/>
  <c r="M2279" i="74"/>
  <c r="M2259" i="74"/>
  <c r="M2165" i="74"/>
  <c r="M2149" i="74"/>
  <c r="M2133" i="74"/>
  <c r="M2117" i="74"/>
  <c r="M2101" i="74"/>
  <c r="M2085" i="74"/>
  <c r="M2061" i="74"/>
  <c r="M2053" i="74"/>
  <c r="M2045" i="74"/>
  <c r="M2037" i="74"/>
  <c r="M2029" i="74"/>
  <c r="M2021" i="74"/>
  <c r="M2013" i="74"/>
  <c r="M2005" i="74"/>
  <c r="M1997" i="74"/>
  <c r="M1989" i="74"/>
  <c r="M1981" i="74"/>
  <c r="M1973" i="74"/>
  <c r="M1965" i="74"/>
  <c r="M1957" i="74"/>
  <c r="M1949" i="74"/>
  <c r="M1941" i="74"/>
  <c r="M1933" i="74"/>
  <c r="M1925" i="74"/>
  <c r="M1917" i="74"/>
  <c r="M1909" i="74"/>
  <c r="M1901" i="74"/>
  <c r="M1893" i="74"/>
  <c r="M1885" i="74"/>
  <c r="M1877" i="74"/>
  <c r="M1869" i="74"/>
  <c r="M1861" i="74"/>
  <c r="M2437" i="74"/>
  <c r="M2374" i="74"/>
  <c r="M2296" i="74"/>
  <c r="M2276" i="74"/>
  <c r="M2260" i="74"/>
  <c r="M2578" i="74"/>
  <c r="M2293" i="74"/>
  <c r="M2261" i="74"/>
  <c r="M2289" i="74"/>
  <c r="M2257" i="74"/>
  <c r="M2240" i="74"/>
  <c r="M2232" i="74"/>
  <c r="M2224" i="74"/>
  <c r="M2216" i="74"/>
  <c r="M2208" i="74"/>
  <c r="M2618" i="74"/>
  <c r="M2301" i="74"/>
  <c r="M2722" i="74"/>
  <c r="M2636" i="74"/>
  <c r="M2617" i="74"/>
  <c r="M2539" i="74"/>
  <c r="M2449" i="74"/>
  <c r="M2512" i="74"/>
  <c r="M2402" i="74"/>
  <c r="M2511" i="74"/>
  <c r="M2404" i="74"/>
  <c r="M2339" i="74"/>
  <c r="M2517" i="74"/>
  <c r="M2399" i="74"/>
  <c r="M2582" i="74"/>
  <c r="M2351" i="74"/>
  <c r="M2168" i="74"/>
  <c r="M2148" i="74"/>
  <c r="M2126" i="74"/>
  <c r="M2104" i="74"/>
  <c r="M2084" i="74"/>
  <c r="M2064" i="74"/>
  <c r="M2048" i="74"/>
  <c r="M2030" i="74"/>
  <c r="M2554" i="74"/>
  <c r="M2443" i="74"/>
  <c r="M2398" i="74"/>
  <c r="M2334" i="74"/>
  <c r="M2324" i="74"/>
  <c r="M2316" i="74"/>
  <c r="M2306" i="74"/>
  <c r="M2291" i="74"/>
  <c r="M2275" i="74"/>
  <c r="M2255" i="74"/>
  <c r="M2163" i="74"/>
  <c r="M2147" i="74"/>
  <c r="M2131" i="74"/>
  <c r="M2115" i="74"/>
  <c r="M2099" i="74"/>
  <c r="M2083" i="74"/>
  <c r="M2059" i="74"/>
  <c r="M2051" i="74"/>
  <c r="M2043" i="74"/>
  <c r="M2035" i="74"/>
  <c r="M2027" i="74"/>
  <c r="M2019" i="74"/>
  <c r="M2011" i="74"/>
  <c r="M2003" i="74"/>
  <c r="M1995" i="74"/>
  <c r="M1987" i="74"/>
  <c r="M1979" i="74"/>
  <c r="M1971" i="74"/>
  <c r="M1963" i="74"/>
  <c r="M1955" i="74"/>
  <c r="M1947" i="74"/>
  <c r="M2513" i="74"/>
  <c r="M2472" i="74"/>
  <c r="M2367" i="74"/>
  <c r="M2140" i="74"/>
  <c r="M2058" i="74"/>
  <c r="M2431" i="74"/>
  <c r="M2314" i="74"/>
  <c r="M2251" i="74"/>
  <c r="M2109" i="74"/>
  <c r="M2049" i="74"/>
  <c r="M2017" i="74"/>
  <c r="M1985" i="74"/>
  <c r="M1953" i="74"/>
  <c r="M1931" i="74"/>
  <c r="M1915" i="74"/>
  <c r="M1899" i="74"/>
  <c r="M1883" i="74"/>
  <c r="M1867" i="74"/>
  <c r="M2425" i="74"/>
  <c r="M2292" i="74"/>
  <c r="M2256" i="74"/>
  <c r="M2285" i="74"/>
  <c r="M2281" i="74"/>
  <c r="M2238" i="74"/>
  <c r="M2222" i="74"/>
  <c r="M2206" i="74"/>
  <c r="M2274" i="74"/>
  <c r="M2231" i="74"/>
  <c r="M2205" i="74"/>
  <c r="M2113" i="74"/>
  <c r="M2432" i="74"/>
  <c r="M2337" i="74"/>
  <c r="M2305" i="74"/>
  <c r="M2250" i="74"/>
  <c r="M2233" i="74"/>
  <c r="M2209" i="74"/>
  <c r="M2195" i="74"/>
  <c r="M2187" i="74"/>
  <c r="M2179" i="74"/>
  <c r="M2171" i="74"/>
  <c r="M2121" i="74"/>
  <c r="M2323" i="74"/>
  <c r="M2167" i="74"/>
  <c r="M2103" i="74"/>
  <c r="M2063" i="74"/>
  <c r="M2004" i="74"/>
  <c r="M1858" i="74"/>
  <c r="M1850" i="74"/>
  <c r="M1843" i="74"/>
  <c r="M1835" i="74"/>
  <c r="M1827" i="74"/>
  <c r="M1819" i="74"/>
  <c r="M2315" i="74"/>
  <c r="M2207" i="74"/>
  <c r="M2114" i="74"/>
  <c r="M2065" i="74"/>
  <c r="M2006" i="74"/>
  <c r="M1990" i="74"/>
  <c r="M1982" i="74"/>
  <c r="M1974" i="74"/>
  <c r="M1966" i="74"/>
  <c r="M1958" i="74"/>
  <c r="M1950" i="74"/>
  <c r="M1942" i="74"/>
  <c r="M1934" i="74"/>
  <c r="M1926" i="74"/>
  <c r="M1918" i="74"/>
  <c r="M1910" i="74"/>
  <c r="M1902" i="74"/>
  <c r="M1894" i="74"/>
  <c r="M1886" i="74"/>
  <c r="M1878" i="74"/>
  <c r="M1870" i="74"/>
  <c r="M1862" i="74"/>
  <c r="M2203" i="74"/>
  <c r="M2170" i="74"/>
  <c r="M2319" i="74"/>
  <c r="M2190" i="74"/>
  <c r="M2111" i="74"/>
  <c r="M2192" i="74"/>
  <c r="M1855" i="74"/>
  <c r="M2172" i="74"/>
  <c r="M2184" i="74"/>
  <c r="M1853" i="74"/>
  <c r="M1836" i="74"/>
  <c r="M1820" i="74"/>
  <c r="M1838" i="74"/>
  <c r="M2681" i="74"/>
  <c r="M2669" i="74"/>
  <c r="M2385" i="74"/>
  <c r="M2551" i="74"/>
  <c r="M2118" i="74"/>
  <c r="M2040" i="74"/>
  <c r="M2363" i="74"/>
  <c r="M2304" i="74"/>
  <c r="M2157" i="74"/>
  <c r="M2093" i="74"/>
  <c r="M2041" i="74"/>
  <c r="M2009" i="74"/>
  <c r="M1977" i="74"/>
  <c r="M1945" i="74"/>
  <c r="M1929" i="74"/>
  <c r="M1913" i="74"/>
  <c r="M1897" i="74"/>
  <c r="M1881" i="74"/>
  <c r="M1865" i="74"/>
  <c r="M2389" i="74"/>
  <c r="M2288" i="74"/>
  <c r="M2252" i="74"/>
  <c r="M2277" i="74"/>
  <c r="M2273" i="74"/>
  <c r="M2236" i="74"/>
  <c r="M2220" i="74"/>
  <c r="M2204" i="74"/>
  <c r="M2258" i="74"/>
  <c r="M2227" i="74"/>
  <c r="M2161" i="74"/>
  <c r="M2097" i="74"/>
  <c r="M2420" i="74"/>
  <c r="M2329" i="74"/>
  <c r="M2298" i="74"/>
  <c r="M2245" i="74"/>
  <c r="M2229" i="74"/>
  <c r="M2201" i="74"/>
  <c r="M2193" i="74"/>
  <c r="M2185" i="74"/>
  <c r="M2177" i="74"/>
  <c r="M2169" i="74"/>
  <c r="M2105" i="74"/>
  <c r="M2307" i="74"/>
  <c r="M2162" i="74"/>
  <c r="M2098" i="74"/>
  <c r="M2016" i="74"/>
  <c r="M2000" i="74"/>
  <c r="M1856" i="74"/>
  <c r="M1849" i="74"/>
  <c r="M1841" i="74"/>
  <c r="M1833" i="74"/>
  <c r="M1825" i="74"/>
  <c r="M2467" i="74"/>
  <c r="M2278" i="74"/>
  <c r="M2151" i="74"/>
  <c r="M2087" i="74"/>
  <c r="M2018" i="74"/>
  <c r="M2002" i="74"/>
  <c r="M1988" i="74"/>
  <c r="M1980" i="74"/>
  <c r="M1972" i="74"/>
  <c r="M1964" i="74"/>
  <c r="M1956" i="74"/>
  <c r="M1948" i="74"/>
  <c r="M1940" i="74"/>
  <c r="M1932" i="74"/>
  <c r="M1924" i="74"/>
  <c r="M1916" i="74"/>
  <c r="M1908" i="74"/>
  <c r="M1900" i="74"/>
  <c r="M1892" i="74"/>
  <c r="M1884" i="74"/>
  <c r="M1876" i="74"/>
  <c r="M1868" i="74"/>
  <c r="M1860" i="74"/>
  <c r="M2194" i="74"/>
  <c r="M2143" i="74"/>
  <c r="M2270" i="74"/>
  <c r="M2182" i="74"/>
  <c r="M2074" i="74"/>
  <c r="M2176" i="74"/>
  <c r="M2501" i="74"/>
  <c r="M2154" i="74"/>
  <c r="M1859" i="74"/>
  <c r="M1848" i="74"/>
  <c r="M1832" i="74"/>
  <c r="M1846" i="74"/>
  <c r="M2705" i="74"/>
  <c r="M2483" i="74"/>
  <c r="M2652" i="74"/>
  <c r="M2533" i="74"/>
  <c r="M2096" i="74"/>
  <c r="M2024" i="74"/>
  <c r="M2332" i="74"/>
  <c r="M2287" i="74"/>
  <c r="M2141" i="74"/>
  <c r="M2077" i="74"/>
  <c r="M2033" i="74"/>
  <c r="M2001" i="74"/>
  <c r="M1969" i="74"/>
  <c r="M1939" i="74"/>
  <c r="M1923" i="74"/>
  <c r="M1907" i="74"/>
  <c r="M1891" i="74"/>
  <c r="M1875" i="74"/>
  <c r="M2654" i="74"/>
  <c r="M2345" i="74"/>
  <c r="M2272" i="74"/>
  <c r="M2495" i="74"/>
  <c r="M2562" i="74"/>
  <c r="M2249" i="74"/>
  <c r="M2230" i="74"/>
  <c r="M2214" i="74"/>
  <c r="M2333" i="74"/>
  <c r="M2239" i="74"/>
  <c r="M2221" i="74"/>
  <c r="M2145" i="74"/>
  <c r="M2081" i="74"/>
  <c r="M2408" i="74"/>
  <c r="M2321" i="74"/>
  <c r="M2282" i="74"/>
  <c r="M2241" i="74"/>
  <c r="M2225" i="74"/>
  <c r="M2199" i="74"/>
  <c r="M2191" i="74"/>
  <c r="M2183" i="74"/>
  <c r="M2175" i="74"/>
  <c r="M2153" i="74"/>
  <c r="M2089" i="74"/>
  <c r="M2294" i="74"/>
  <c r="M2135" i="74"/>
  <c r="M2071" i="74"/>
  <c r="M2012" i="74"/>
  <c r="M1996" i="74"/>
  <c r="M1854" i="74"/>
  <c r="M1847" i="74"/>
  <c r="M1839" i="74"/>
  <c r="M1831" i="74"/>
  <c r="M1823" i="74"/>
  <c r="M2348" i="74"/>
  <c r="M2246" i="74"/>
  <c r="M2146" i="74"/>
  <c r="M2082" i="74"/>
  <c r="M2014" i="74"/>
  <c r="M1998" i="74"/>
  <c r="M1986" i="74"/>
  <c r="M1978" i="74"/>
  <c r="M1970" i="74"/>
  <c r="M1962" i="74"/>
  <c r="M1954" i="74"/>
  <c r="M1946" i="74"/>
  <c r="M1938" i="74"/>
  <c r="M1930" i="74"/>
  <c r="M1922" i="74"/>
  <c r="M1914" i="74"/>
  <c r="M1906" i="74"/>
  <c r="M1898" i="74"/>
  <c r="M1890" i="74"/>
  <c r="M1882" i="74"/>
  <c r="M1874" i="74"/>
  <c r="M1866" i="74"/>
  <c r="M2635" i="74"/>
  <c r="M2186" i="74"/>
  <c r="M2106" i="74"/>
  <c r="M2219" i="74"/>
  <c r="M2174" i="74"/>
  <c r="M2327" i="74"/>
  <c r="M2159" i="74"/>
  <c r="M2311" i="74"/>
  <c r="M1857" i="74"/>
  <c r="M2286" i="74"/>
  <c r="M1844" i="74"/>
  <c r="M1828" i="74"/>
  <c r="M1822" i="74"/>
  <c r="M2127" i="74"/>
  <c r="M2473" i="74"/>
  <c r="M2322" i="74"/>
  <c r="M2025" i="74"/>
  <c r="M1921" i="74"/>
  <c r="M2544" i="74"/>
  <c r="M2489" i="74"/>
  <c r="M2325" i="74"/>
  <c r="M2507" i="74"/>
  <c r="M2237" i="74"/>
  <c r="M2181" i="74"/>
  <c r="M2215" i="74"/>
  <c r="M1992" i="74"/>
  <c r="M1829" i="74"/>
  <c r="M2119" i="74"/>
  <c r="M1984" i="74"/>
  <c r="M1952" i="74"/>
  <c r="M1920" i="74"/>
  <c r="M1888" i="74"/>
  <c r="M2303" i="74"/>
  <c r="M2138" i="74"/>
  <c r="M2458" i="74"/>
  <c r="M2160" i="74"/>
  <c r="M2267" i="74"/>
  <c r="M1993" i="74"/>
  <c r="M1905" i="74"/>
  <c r="M2340" i="74"/>
  <c r="M2244" i="74"/>
  <c r="M2235" i="74"/>
  <c r="M2384" i="74"/>
  <c r="M2217" i="74"/>
  <c r="M2173" i="74"/>
  <c r="M2130" i="74"/>
  <c r="M1852" i="74"/>
  <c r="M1821" i="74"/>
  <c r="M2069" i="74"/>
  <c r="M1976" i="74"/>
  <c r="M1944" i="74"/>
  <c r="M1912" i="74"/>
  <c r="M1880" i="74"/>
  <c r="M2178" i="74"/>
  <c r="M2211" i="74"/>
  <c r="M2180" i="74"/>
  <c r="M1830" i="74"/>
  <c r="M2585" i="74"/>
  <c r="M2076" i="74"/>
  <c r="M2125" i="74"/>
  <c r="M1961" i="74"/>
  <c r="M1889" i="74"/>
  <c r="M2268" i="74"/>
  <c r="M2228" i="74"/>
  <c r="M2213" i="74"/>
  <c r="M2313" i="74"/>
  <c r="M2197" i="74"/>
  <c r="M2137" i="74"/>
  <c r="M2067" i="74"/>
  <c r="M1845" i="74"/>
  <c r="M2331" i="74"/>
  <c r="M2010" i="74"/>
  <c r="M1968" i="74"/>
  <c r="M1936" i="74"/>
  <c r="M1904" i="74"/>
  <c r="M1872" i="74"/>
  <c r="M2079" i="74"/>
  <c r="M2122" i="74"/>
  <c r="M1840" i="74"/>
  <c r="M2196" i="74"/>
  <c r="M2057" i="74"/>
  <c r="M2212" i="74"/>
  <c r="M2073" i="74"/>
  <c r="M1994" i="74"/>
  <c r="M1864" i="74"/>
  <c r="M2200" i="74"/>
  <c r="M2355" i="74"/>
  <c r="M2223" i="74"/>
  <c r="M1824" i="74"/>
  <c r="M1937" i="74"/>
  <c r="M2129" i="74"/>
  <c r="M2008" i="74"/>
  <c r="M1960" i="74"/>
  <c r="M2198" i="74"/>
  <c r="M2535" i="74"/>
  <c r="M2189" i="74"/>
  <c r="M1896" i="74"/>
  <c r="M2381" i="74"/>
  <c r="M1873" i="74"/>
  <c r="M2266" i="74"/>
  <c r="M1837" i="74"/>
  <c r="M1928" i="74"/>
  <c r="M2188" i="74"/>
  <c r="M1503" i="74"/>
  <c r="M1625" i="74"/>
  <c r="M1459" i="74"/>
  <c r="M1265" i="74"/>
  <c r="M1719" i="74"/>
  <c r="M1536" i="74"/>
  <c r="M1185" i="74"/>
  <c r="M1403" i="74"/>
  <c r="M1643" i="74"/>
  <c r="M1097" i="74"/>
  <c r="M938" i="74"/>
  <c r="M954" i="74"/>
  <c r="M970" i="74"/>
  <c r="M986" i="74"/>
  <c r="M1002" i="74"/>
  <c r="M1018" i="74"/>
  <c r="M1034" i="74"/>
  <c r="M1050" i="74"/>
  <c r="M1066" i="74"/>
  <c r="M1104" i="74"/>
  <c r="M1588" i="74"/>
  <c r="M1748" i="74"/>
  <c r="M1246" i="74"/>
  <c r="M1545" i="74"/>
  <c r="M1439" i="74"/>
  <c r="M1113" i="74"/>
  <c r="M1685" i="74"/>
  <c r="M1353" i="74"/>
  <c r="M1156" i="74"/>
  <c r="M1231" i="74"/>
  <c r="M1328" i="74"/>
  <c r="M1153" i="74"/>
  <c r="M942" i="74"/>
  <c r="M958" i="74"/>
  <c r="M974" i="74"/>
  <c r="M990" i="74"/>
  <c r="M1006" i="74"/>
  <c r="M1022" i="74"/>
  <c r="M1038" i="74"/>
  <c r="M1054" i="74"/>
  <c r="M1070" i="74"/>
  <c r="M1250" i="74"/>
  <c r="M1314" i="74"/>
  <c r="M1359" i="74"/>
  <c r="M1423" i="74"/>
  <c r="M1597" i="74"/>
  <c r="M1779" i="74"/>
  <c r="M1350" i="74"/>
  <c r="M1803" i="74"/>
  <c r="M1494" i="74"/>
  <c r="M1414" i="74"/>
  <c r="M1473" i="74"/>
  <c r="M1661" i="74"/>
  <c r="M1339" i="74"/>
  <c r="M1446" i="74"/>
  <c r="M1081" i="74"/>
  <c r="M1430" i="74"/>
  <c r="M946" i="74"/>
  <c r="M962" i="74"/>
  <c r="M978" i="74"/>
  <c r="M994" i="74"/>
  <c r="M1010" i="74"/>
  <c r="M1026" i="74"/>
  <c r="M1042" i="74"/>
  <c r="M1058" i="74"/>
  <c r="M1127" i="74"/>
  <c r="M1364" i="74"/>
  <c r="M1457" i="74"/>
  <c r="M1485" i="74"/>
  <c r="M1574" i="74"/>
  <c r="M1602" i="74"/>
  <c r="M1791" i="74"/>
  <c r="M1480" i="74"/>
  <c r="M1280" i="74"/>
  <c r="M1550" i="74"/>
  <c r="M950" i="74"/>
  <c r="M1014" i="74"/>
  <c r="M1616" i="74"/>
  <c r="M1734" i="74"/>
  <c r="M1392" i="74"/>
  <c r="M1417" i="74"/>
  <c r="M966" i="74"/>
  <c r="M1030" i="74"/>
  <c r="M1464" i="74"/>
  <c r="M1800" i="74"/>
  <c r="M982" i="74"/>
  <c r="M1046" i="74"/>
  <c r="M1284" i="74"/>
  <c r="M934" i="74"/>
  <c r="M1583" i="74"/>
  <c r="M1754" i="74"/>
  <c r="M998" i="74"/>
  <c r="M1381" i="74"/>
  <c r="M1564" i="74"/>
  <c r="M1062" i="74"/>
  <c r="M1159" i="74"/>
  <c r="M939" i="74"/>
  <c r="M947" i="74"/>
  <c r="M955" i="74"/>
  <c r="M963" i="74"/>
  <c r="M971" i="74"/>
  <c r="M979" i="74"/>
  <c r="M987" i="74"/>
  <c r="M995" i="74"/>
  <c r="M1003" i="74"/>
  <c r="M1011" i="74"/>
  <c r="M1019" i="74"/>
  <c r="M1027" i="74"/>
  <c r="M1035" i="74"/>
  <c r="M1043" i="74"/>
  <c r="M1051" i="74"/>
  <c r="M1059" i="74"/>
  <c r="M1067" i="74"/>
  <c r="M1121" i="74"/>
  <c r="M1140" i="74"/>
  <c r="M1233" i="74"/>
  <c r="M1307" i="74"/>
  <c r="M1382" i="74"/>
  <c r="M1524" i="74"/>
  <c r="M1576" i="74"/>
  <c r="M1618" i="74"/>
  <c r="M1672" i="74"/>
  <c r="M933" i="74"/>
  <c r="M941" i="74"/>
  <c r="M949" i="74"/>
  <c r="M957" i="74"/>
  <c r="M965" i="74"/>
  <c r="M973" i="74"/>
  <c r="M981" i="74"/>
  <c r="M989" i="74"/>
  <c r="M997" i="74"/>
  <c r="M1005" i="74"/>
  <c r="M1013" i="74"/>
  <c r="M1021" i="74"/>
  <c r="M1029" i="74"/>
  <c r="M1037" i="74"/>
  <c r="M1045" i="74"/>
  <c r="M1053" i="74"/>
  <c r="M1061" i="74"/>
  <c r="M1069" i="74"/>
  <c r="M1105" i="74"/>
  <c r="M1169" i="74"/>
  <c r="M1278" i="74"/>
  <c r="M1318" i="74"/>
  <c r="M1385" i="74"/>
  <c r="M1483" i="74"/>
  <c r="M1585" i="74"/>
  <c r="M1677" i="74"/>
  <c r="M1737" i="74"/>
  <c r="M935" i="74"/>
  <c r="M943" i="74"/>
  <c r="M951" i="74"/>
  <c r="M959" i="74"/>
  <c r="M967" i="74"/>
  <c r="M975" i="74"/>
  <c r="M983" i="74"/>
  <c r="M991" i="74"/>
  <c r="M999" i="74"/>
  <c r="M1007" i="74"/>
  <c r="M1015" i="74"/>
  <c r="M1023" i="74"/>
  <c r="M1031" i="74"/>
  <c r="M1039" i="74"/>
  <c r="M1047" i="74"/>
  <c r="M1055" i="74"/>
  <c r="M1063" i="74"/>
  <c r="M1071" i="74"/>
  <c r="M1089" i="74"/>
  <c r="M1172" i="74"/>
  <c r="M1190" i="74"/>
  <c r="M1263" i="74"/>
  <c r="M1321" i="74"/>
  <c r="M1360" i="74"/>
  <c r="M1433" i="74"/>
  <c r="M1510" i="74"/>
  <c r="M1682" i="74"/>
  <c r="M937" i="74"/>
  <c r="M969" i="74"/>
  <c r="M1001" i="74"/>
  <c r="M1033" i="74"/>
  <c r="M1065" i="74"/>
  <c r="M1436" i="74"/>
  <c r="M1456" i="74"/>
  <c r="M1812" i="74"/>
  <c r="M1797" i="74"/>
  <c r="M1767" i="74"/>
  <c r="M1749" i="74"/>
  <c r="M1735" i="74"/>
  <c r="M1711" i="74"/>
  <c r="M1703" i="74"/>
  <c r="M1695" i="74"/>
  <c r="M1687" i="74"/>
  <c r="M1671" i="74"/>
  <c r="M1654" i="74"/>
  <c r="M1627" i="74"/>
  <c r="M1614" i="74"/>
  <c r="M1600" i="74"/>
  <c r="M1584" i="74"/>
  <c r="M1569" i="74"/>
  <c r="M1548" i="74"/>
  <c r="M1535" i="74"/>
  <c r="M1518" i="74"/>
  <c r="M1502" i="74"/>
  <c r="M1807" i="74"/>
  <c r="M1788" i="74"/>
  <c r="M1780" i="74"/>
  <c r="M1773" i="74"/>
  <c r="M1757" i="74"/>
  <c r="M1733" i="74"/>
  <c r="M1721" i="74"/>
  <c r="M1708" i="74"/>
  <c r="M1700" i="74"/>
  <c r="M1692" i="74"/>
  <c r="M1683" i="74"/>
  <c r="M1665" i="74"/>
  <c r="M1648" i="74"/>
  <c r="M1637" i="74"/>
  <c r="M1626" i="74"/>
  <c r="M1608" i="74"/>
  <c r="M1592" i="74"/>
  <c r="M1570" i="74"/>
  <c r="M1556" i="74"/>
  <c r="M1541" i="74"/>
  <c r="M1523" i="74"/>
  <c r="M1508" i="74"/>
  <c r="M1495" i="74"/>
  <c r="M1484" i="74"/>
  <c r="M1759" i="74"/>
  <c r="M1724" i="74"/>
  <c r="M1673" i="74"/>
  <c r="M1646" i="74"/>
  <c r="M1612" i="74"/>
  <c r="M1572" i="74"/>
  <c r="M1546" i="74"/>
  <c r="M1515" i="74"/>
  <c r="M1488" i="74"/>
  <c r="M1472" i="74"/>
  <c r="M1460" i="74"/>
  <c r="M1449" i="74"/>
  <c r="M1425" i="74"/>
  <c r="M1405" i="74"/>
  <c r="M1398" i="74"/>
  <c r="M1373" i="74"/>
  <c r="M1356" i="74"/>
  <c r="M1340" i="74"/>
  <c r="M1324" i="74"/>
  <c r="M1308" i="74"/>
  <c r="M1292" i="74"/>
  <c r="M1276" i="74"/>
  <c r="M1260" i="74"/>
  <c r="M1244" i="74"/>
  <c r="M1228" i="74"/>
  <c r="M1217" i="74"/>
  <c r="M1201" i="74"/>
  <c r="M1179" i="74"/>
  <c r="M1163" i="74"/>
  <c r="M1147" i="74"/>
  <c r="M1126" i="74"/>
  <c r="M1110" i="74"/>
  <c r="M1094" i="74"/>
  <c r="M1078" i="74"/>
  <c r="M1772" i="74"/>
  <c r="M1743" i="74"/>
  <c r="M1681" i="74"/>
  <c r="M1647" i="74"/>
  <c r="M1622" i="74"/>
  <c r="M1580" i="74"/>
  <c r="M1549" i="74"/>
  <c r="M1507" i="74"/>
  <c r="M1471" i="74"/>
  <c r="M1462" i="74"/>
  <c r="M1445" i="74"/>
  <c r="M1424" i="74"/>
  <c r="M1409" i="74"/>
  <c r="M1393" i="74"/>
  <c r="M1377" i="74"/>
  <c r="M1361" i="74"/>
  <c r="M1345" i="74"/>
  <c r="M1329" i="74"/>
  <c r="M1313" i="74"/>
  <c r="M1297" i="74"/>
  <c r="M1287" i="74"/>
  <c r="M1271" i="74"/>
  <c r="M1255" i="74"/>
  <c r="M1239" i="74"/>
  <c r="M1223" i="74"/>
  <c r="M1218" i="74"/>
  <c r="M1212" i="74"/>
  <c r="M1207" i="74"/>
  <c r="M1202" i="74"/>
  <c r="M1196" i="74"/>
  <c r="M1191" i="74"/>
  <c r="M1176" i="74"/>
  <c r="M1160" i="74"/>
  <c r="M1144" i="74"/>
  <c r="M1128" i="74"/>
  <c r="M1111" i="74"/>
  <c r="M1095" i="74"/>
  <c r="M1079" i="74"/>
  <c r="M1753" i="74"/>
  <c r="M1649" i="74"/>
  <c r="M1530" i="74"/>
  <c r="M1474" i="74"/>
  <c r="M1426" i="74"/>
  <c r="M1394" i="74"/>
  <c r="M1362" i="74"/>
  <c r="M1330" i="74"/>
  <c r="M1298" i="74"/>
  <c r="M945" i="74"/>
  <c r="M977" i="74"/>
  <c r="M1009" i="74"/>
  <c r="M1041" i="74"/>
  <c r="M1073" i="74"/>
  <c r="M1248" i="74"/>
  <c r="M1814" i="74"/>
  <c r="M1808" i="74"/>
  <c r="M1811" i="74"/>
  <c r="M1765" i="74"/>
  <c r="M1746" i="74"/>
  <c r="M1729" i="74"/>
  <c r="M1709" i="74"/>
  <c r="M1701" i="74"/>
  <c r="M1693" i="74"/>
  <c r="M1679" i="74"/>
  <c r="M1663" i="74"/>
  <c r="M1650" i="74"/>
  <c r="M1624" i="74"/>
  <c r="M1606" i="74"/>
  <c r="M1590" i="74"/>
  <c r="M1578" i="74"/>
  <c r="M1562" i="74"/>
  <c r="M1547" i="74"/>
  <c r="M1533" i="74"/>
  <c r="M1517" i="74"/>
  <c r="M1496" i="74"/>
  <c r="M1794" i="74"/>
  <c r="M1786" i="74"/>
  <c r="M1778" i="74"/>
  <c r="M1768" i="74"/>
  <c r="M1751" i="74"/>
  <c r="M1730" i="74"/>
  <c r="M1714" i="74"/>
  <c r="M1706" i="74"/>
  <c r="M1698" i="74"/>
  <c r="M1690" i="74"/>
  <c r="M1678" i="74"/>
  <c r="M1662" i="74"/>
  <c r="M1645" i="74"/>
  <c r="M1635" i="74"/>
  <c r="M1619" i="74"/>
  <c r="M1598" i="74"/>
  <c r="M1582" i="74"/>
  <c r="M1567" i="74"/>
  <c r="M1554" i="74"/>
  <c r="M1537" i="74"/>
  <c r="M1520" i="74"/>
  <c r="M1504" i="74"/>
  <c r="M1492" i="74"/>
  <c r="M1813" i="74"/>
  <c r="M1747" i="74"/>
  <c r="M1715" i="74"/>
  <c r="M1666" i="74"/>
  <c r="M1638" i="74"/>
  <c r="M1599" i="74"/>
  <c r="M1558" i="74"/>
  <c r="M1532" i="74"/>
  <c r="M1512" i="74"/>
  <c r="M1482" i="74"/>
  <c r="M1469" i="74"/>
  <c r="M1458" i="74"/>
  <c r="M1442" i="74"/>
  <c r="M1420" i="74"/>
  <c r="M1404" i="74"/>
  <c r="M1388" i="74"/>
  <c r="M1372" i="74"/>
  <c r="M1354" i="74"/>
  <c r="M1338" i="74"/>
  <c r="M1322" i="74"/>
  <c r="M1306" i="74"/>
  <c r="M1291" i="74"/>
  <c r="M1275" i="74"/>
  <c r="M1259" i="74"/>
  <c r="M1243" i="74"/>
  <c r="M1227" i="74"/>
  <c r="M1213" i="74"/>
  <c r="M1197" i="74"/>
  <c r="M1174" i="74"/>
  <c r="M1158" i="74"/>
  <c r="M1139" i="74"/>
  <c r="M1122" i="74"/>
  <c r="M1106" i="74"/>
  <c r="M1090" i="74"/>
  <c r="M1074" i="74"/>
  <c r="M1761" i="74"/>
  <c r="M1731" i="74"/>
  <c r="M1676" i="74"/>
  <c r="M1642" i="74"/>
  <c r="M1607" i="74"/>
  <c r="M1566" i="74"/>
  <c r="M1540" i="74"/>
  <c r="M1498" i="74"/>
  <c r="M1468" i="74"/>
  <c r="M1454" i="74"/>
  <c r="M1441" i="74"/>
  <c r="M1421" i="74"/>
  <c r="M1406" i="74"/>
  <c r="M1389" i="74"/>
  <c r="M1374" i="74"/>
  <c r="M1357" i="74"/>
  <c r="M1342" i="74"/>
  <c r="M1325" i="74"/>
  <c r="M1310" i="74"/>
  <c r="M1293" i="74"/>
  <c r="M1286" i="74"/>
  <c r="M1270" i="74"/>
  <c r="M1254" i="74"/>
  <c r="M1238" i="74"/>
  <c r="M1222" i="74"/>
  <c r="M1216" i="74"/>
  <c r="M1211" i="74"/>
  <c r="M1206" i="74"/>
  <c r="M1200" i="74"/>
  <c r="M1195" i="74"/>
  <c r="M1188" i="74"/>
  <c r="M1173" i="74"/>
  <c r="M1157" i="74"/>
  <c r="M1141" i="74"/>
  <c r="M1123" i="74"/>
  <c r="M1107" i="74"/>
  <c r="M1091" i="74"/>
  <c r="M1075" i="74"/>
  <c r="M1739" i="74"/>
  <c r="M1633" i="74"/>
  <c r="M1516" i="74"/>
  <c r="M1450" i="74"/>
  <c r="M1422" i="74"/>
  <c r="M1390" i="74"/>
  <c r="M1358" i="74"/>
  <c r="M1326" i="74"/>
  <c r="M1294" i="74"/>
  <c r="M953" i="74"/>
  <c r="M985" i="74"/>
  <c r="M1017" i="74"/>
  <c r="M1049" i="74"/>
  <c r="M1137" i="74"/>
  <c r="M1519" i="74"/>
  <c r="M1810" i="74"/>
  <c r="M1804" i="74"/>
  <c r="M1802" i="74"/>
  <c r="M1760" i="74"/>
  <c r="M1742" i="74"/>
  <c r="M1718" i="74"/>
  <c r="M1707" i="74"/>
  <c r="M1699" i="74"/>
  <c r="M1691" i="74"/>
  <c r="M1675" i="74"/>
  <c r="M1660" i="74"/>
  <c r="M1641" i="74"/>
  <c r="M1621" i="74"/>
  <c r="M1604" i="74"/>
  <c r="M1589" i="74"/>
  <c r="M1575" i="74"/>
  <c r="M1559" i="74"/>
  <c r="M1544" i="74"/>
  <c r="M1531" i="74"/>
  <c r="M1513" i="74"/>
  <c r="M1489" i="74"/>
  <c r="M1792" i="74"/>
  <c r="M1784" i="74"/>
  <c r="M1776" i="74"/>
  <c r="M1763" i="74"/>
  <c r="M1745" i="74"/>
  <c r="M1726" i="74"/>
  <c r="M1712" i="74"/>
  <c r="M1704" i="74"/>
  <c r="M1696" i="74"/>
  <c r="M1688" i="74"/>
  <c r="M1057" i="74"/>
  <c r="M1296" i="74"/>
  <c r="M1371" i="74"/>
  <c r="M1806" i="74"/>
  <c r="M1741" i="74"/>
  <c r="M1689" i="74"/>
  <c r="M1617" i="74"/>
  <c r="M1553" i="74"/>
  <c r="M1815" i="74"/>
  <c r="M1758" i="74"/>
  <c r="M1702" i="74"/>
  <c r="M1668" i="74"/>
  <c r="M1640" i="74"/>
  <c r="M1611" i="74"/>
  <c r="M1577" i="74"/>
  <c r="M1542" i="74"/>
  <c r="M1511" i="74"/>
  <c r="M1487" i="74"/>
  <c r="M1738" i="74"/>
  <c r="M1653" i="74"/>
  <c r="M1586" i="74"/>
  <c r="M1521" i="74"/>
  <c r="M1476" i="74"/>
  <c r="M1452" i="74"/>
  <c r="M1415" i="74"/>
  <c r="M1383" i="74"/>
  <c r="M1341" i="74"/>
  <c r="M1309" i="74"/>
  <c r="M1277" i="74"/>
  <c r="M1245" i="74"/>
  <c r="M1221" i="74"/>
  <c r="M1182" i="74"/>
  <c r="M1150" i="74"/>
  <c r="M1114" i="74"/>
  <c r="M1082" i="74"/>
  <c r="M1750" i="74"/>
  <c r="M1658" i="74"/>
  <c r="M1594" i="74"/>
  <c r="M1522" i="74"/>
  <c r="M1465" i="74"/>
  <c r="M1427" i="74"/>
  <c r="M1395" i="74"/>
  <c r="M1363" i="74"/>
  <c r="M1331" i="74"/>
  <c r="M1299" i="74"/>
  <c r="M1272" i="74"/>
  <c r="M1240" i="74"/>
  <c r="M1219" i="74"/>
  <c r="M1208" i="74"/>
  <c r="M1198" i="74"/>
  <c r="M1181" i="74"/>
  <c r="M1149" i="74"/>
  <c r="M1115" i="74"/>
  <c r="M1083" i="74"/>
  <c r="M1684" i="74"/>
  <c r="M1493" i="74"/>
  <c r="M1407" i="74"/>
  <c r="M1343" i="74"/>
  <c r="M1283" i="74"/>
  <c r="M1251" i="74"/>
  <c r="M1170" i="74"/>
  <c r="M1138" i="74"/>
  <c r="M1108" i="74"/>
  <c r="M1076" i="74"/>
  <c r="M1762" i="74"/>
  <c r="M1669" i="74"/>
  <c r="M1610" i="74"/>
  <c r="M1539" i="74"/>
  <c r="M1477" i="74"/>
  <c r="M1434" i="74"/>
  <c r="M1397" i="74"/>
  <c r="M1365" i="74"/>
  <c r="M1333" i="74"/>
  <c r="M1301" i="74"/>
  <c r="M1262" i="74"/>
  <c r="M1230" i="74"/>
  <c r="M1177" i="74"/>
  <c r="M1145" i="74"/>
  <c r="M1117" i="74"/>
  <c r="M1085" i="74"/>
  <c r="M940" i="74"/>
  <c r="M956" i="74"/>
  <c r="M972" i="74"/>
  <c r="M988" i="74"/>
  <c r="M1004" i="74"/>
  <c r="M1020" i="74"/>
  <c r="M1036" i="74"/>
  <c r="M1052" i="74"/>
  <c r="M1068" i="74"/>
  <c r="M1300" i="74"/>
  <c r="M1437" i="74"/>
  <c r="M1766" i="74"/>
  <c r="M1795" i="74"/>
  <c r="M1080" i="74"/>
  <c r="M1146" i="74"/>
  <c r="M1237" i="74"/>
  <c r="M1346" i="74"/>
  <c r="M1410" i="74"/>
  <c r="M1431" i="74"/>
  <c r="M1447" i="74"/>
  <c r="M1534" i="74"/>
  <c r="M1744" i="74"/>
  <c r="M1789" i="74"/>
  <c r="M1025" i="74"/>
  <c r="M1752" i="74"/>
  <c r="M1634" i="74"/>
  <c r="M1506" i="74"/>
  <c r="M1710" i="74"/>
  <c r="M1644" i="74"/>
  <c r="M1581" i="74"/>
  <c r="M1514" i="74"/>
  <c r="M1740" i="74"/>
  <c r="M1593" i="74"/>
  <c r="M1479" i="74"/>
  <c r="M1418" i="74"/>
  <c r="M1351" i="74"/>
  <c r="M1290" i="74"/>
  <c r="M1226" i="74"/>
  <c r="M1155" i="74"/>
  <c r="M1086" i="74"/>
  <c r="M1667" i="74"/>
  <c r="M1529" i="74"/>
  <c r="M1429" i="74"/>
  <c r="M961" i="74"/>
  <c r="M1799" i="74"/>
  <c r="M1717" i="74"/>
  <c r="M1674" i="74"/>
  <c r="M1603" i="74"/>
  <c r="M1538" i="74"/>
  <c r="M1790" i="74"/>
  <c r="M1736" i="74"/>
  <c r="M1694" i="74"/>
  <c r="M1655" i="74"/>
  <c r="M1632" i="74"/>
  <c r="M1596" i="74"/>
  <c r="M1565" i="74"/>
  <c r="M1526" i="74"/>
  <c r="M1501" i="74"/>
  <c r="M1801" i="74"/>
  <c r="M1713" i="74"/>
  <c r="M1630" i="74"/>
  <c r="M1555" i="74"/>
  <c r="M1505" i="74"/>
  <c r="M1467" i="74"/>
  <c r="M1438" i="74"/>
  <c r="M1402" i="74"/>
  <c r="M1370" i="74"/>
  <c r="M1335" i="74"/>
  <c r="M1303" i="74"/>
  <c r="M1274" i="74"/>
  <c r="M1242" i="74"/>
  <c r="M1209" i="74"/>
  <c r="M1171" i="74"/>
  <c r="M1134" i="74"/>
  <c r="M1102" i="74"/>
  <c r="M932" i="74"/>
  <c r="M1722" i="74"/>
  <c r="M1639" i="74"/>
  <c r="M1563" i="74"/>
  <c r="M1478" i="74"/>
  <c r="M1451" i="74"/>
  <c r="M1416" i="74"/>
  <c r="M1384" i="74"/>
  <c r="M1352" i="74"/>
  <c r="M1320" i="74"/>
  <c r="M1289" i="74"/>
  <c r="M1257" i="74"/>
  <c r="M1225" i="74"/>
  <c r="M1215" i="74"/>
  <c r="M1204" i="74"/>
  <c r="M1194" i="74"/>
  <c r="M1168" i="74"/>
  <c r="M1136" i="74"/>
  <c r="M1103" i="74"/>
  <c r="M1805" i="74"/>
  <c r="M1613" i="74"/>
  <c r="M1440" i="74"/>
  <c r="M1380" i="74"/>
  <c r="M1316" i="74"/>
  <c r="M1268" i="74"/>
  <c r="M1236" i="74"/>
  <c r="M1167" i="74"/>
  <c r="M1135" i="74"/>
  <c r="M1100" i="74"/>
  <c r="M1809" i="74"/>
  <c r="M1756" i="74"/>
  <c r="M1664" i="74"/>
  <c r="M1605" i="74"/>
  <c r="M1500" i="74"/>
  <c r="M1461" i="74"/>
  <c r="M1419" i="74"/>
  <c r="M1387" i="74"/>
  <c r="M1355" i="74"/>
  <c r="M1323" i="74"/>
  <c r="M1281" i="74"/>
  <c r="M1249" i="74"/>
  <c r="M1189" i="74"/>
  <c r="M1164" i="74"/>
  <c r="M1132" i="74"/>
  <c r="M1109" i="74"/>
  <c r="M1077" i="74"/>
  <c r="M944" i="74"/>
  <c r="M960" i="74"/>
  <c r="M976" i="74"/>
  <c r="M992" i="74"/>
  <c r="M1008" i="74"/>
  <c r="M1024" i="74"/>
  <c r="M1040" i="74"/>
  <c r="M1056" i="74"/>
  <c r="M1072" i="74"/>
  <c r="M1120" i="74"/>
  <c r="M1162" i="74"/>
  <c r="M1235" i="74"/>
  <c r="M1269" i="74"/>
  <c r="M1317" i="74"/>
  <c r="M1444" i="74"/>
  <c r="M1775" i="74"/>
  <c r="M1175" i="74"/>
  <c r="M1187" i="74"/>
  <c r="M1282" i="74"/>
  <c r="M1349" i="74"/>
  <c r="M1413" i="74"/>
  <c r="M1470" i="74"/>
  <c r="M1543" i="74"/>
  <c r="M1571" i="74"/>
  <c r="M1623" i="74"/>
  <c r="M1659" i="74"/>
  <c r="M1716" i="74"/>
  <c r="M1777" i="74"/>
  <c r="M1793" i="74"/>
  <c r="M1697" i="74"/>
  <c r="M1573" i="74"/>
  <c r="M1774" i="74"/>
  <c r="M1670" i="74"/>
  <c r="M1615" i="74"/>
  <c r="M1551" i="74"/>
  <c r="M1490" i="74"/>
  <c r="M1656" i="74"/>
  <c r="M1527" i="74"/>
  <c r="M1455" i="74"/>
  <c r="M1386" i="74"/>
  <c r="M1319" i="74"/>
  <c r="M1258" i="74"/>
  <c r="M1193" i="74"/>
  <c r="M1118" i="74"/>
  <c r="M1755" i="74"/>
  <c r="M1601" i="74"/>
  <c r="M1466" i="74"/>
  <c r="M993" i="74"/>
  <c r="M1770" i="74"/>
  <c r="M1705" i="74"/>
  <c r="M1657" i="74"/>
  <c r="M1587" i="74"/>
  <c r="M1528" i="74"/>
  <c r="M1782" i="74"/>
  <c r="M1723" i="74"/>
  <c r="M1686" i="74"/>
  <c r="M1652" i="74"/>
  <c r="M1629" i="74"/>
  <c r="M1595" i="74"/>
  <c r="M1561" i="74"/>
  <c r="M1525" i="74"/>
  <c r="M1499" i="74"/>
  <c r="M1764" i="74"/>
  <c r="M1680" i="74"/>
  <c r="M1620" i="74"/>
  <c r="M1552" i="74"/>
  <c r="M1491" i="74"/>
  <c r="M1463" i="74"/>
  <c r="M1432" i="74"/>
  <c r="M1399" i="74"/>
  <c r="M1366" i="74"/>
  <c r="M1334" i="74"/>
  <c r="M1302" i="74"/>
  <c r="M1261" i="74"/>
  <c r="M1229" i="74"/>
  <c r="M1205" i="74"/>
  <c r="M1166" i="74"/>
  <c r="M1131" i="74"/>
  <c r="M1098" i="74"/>
  <c r="M1798" i="74"/>
  <c r="M1720" i="74"/>
  <c r="M1631" i="74"/>
  <c r="M1560" i="74"/>
  <c r="M1475" i="74"/>
  <c r="M1448" i="74"/>
  <c r="M1411" i="74"/>
  <c r="M1379" i="74"/>
  <c r="M1347" i="74"/>
  <c r="M1315" i="74"/>
  <c r="M1288" i="74"/>
  <c r="M1256" i="74"/>
  <c r="M1224" i="74"/>
  <c r="M1214" i="74"/>
  <c r="M1203" i="74"/>
  <c r="M1192" i="74"/>
  <c r="M1165" i="74"/>
  <c r="M1133" i="74"/>
  <c r="M1099" i="74"/>
  <c r="M1769" i="74"/>
  <c r="M1568" i="74"/>
  <c r="M1435" i="74"/>
  <c r="M1375" i="74"/>
  <c r="M1311" i="74"/>
  <c r="M1266" i="74"/>
  <c r="M1234" i="74"/>
  <c r="M1154" i="74"/>
  <c r="M1124" i="74"/>
  <c r="M1092" i="74"/>
  <c r="M1796" i="74"/>
  <c r="M1732" i="74"/>
  <c r="M1651" i="74"/>
  <c r="M1591" i="74"/>
  <c r="M1497" i="74"/>
  <c r="M1453" i="74"/>
  <c r="M1408" i="74"/>
  <c r="M1376" i="74"/>
  <c r="M1344" i="74"/>
  <c r="M1312" i="74"/>
  <c r="M1279" i="74"/>
  <c r="M1247" i="74"/>
  <c r="M1186" i="74"/>
  <c r="M1161" i="74"/>
  <c r="M1129" i="74"/>
  <c r="M1101" i="74"/>
  <c r="M948" i="74"/>
  <c r="M964" i="74"/>
  <c r="M980" i="74"/>
  <c r="M996" i="74"/>
  <c r="M1012" i="74"/>
  <c r="M1028" i="74"/>
  <c r="M1044" i="74"/>
  <c r="M1060" i="74"/>
  <c r="M1130" i="74"/>
  <c r="M1727" i="74"/>
  <c r="M1783" i="74"/>
  <c r="M1112" i="74"/>
  <c r="M1178" i="74"/>
  <c r="M1267" i="74"/>
  <c r="M1327" i="74"/>
  <c r="M1391" i="74"/>
  <c r="M1481" i="74"/>
  <c r="M1636" i="74"/>
  <c r="M1781" i="74"/>
  <c r="M1400" i="74"/>
  <c r="M1273" i="74"/>
  <c r="M1199" i="74"/>
  <c r="M1087" i="74"/>
  <c r="M1348" i="74"/>
  <c r="M1151" i="74"/>
  <c r="M1728" i="74"/>
  <c r="M1443" i="74"/>
  <c r="M1305" i="74"/>
  <c r="M1148" i="74"/>
  <c r="M952" i="74"/>
  <c r="M1016" i="74"/>
  <c r="M1295" i="74"/>
  <c r="M1787" i="74"/>
  <c r="M1096" i="74"/>
  <c r="M1396" i="74"/>
  <c r="M1557" i="74"/>
  <c r="M1785" i="74"/>
  <c r="M1304" i="74"/>
  <c r="M1119" i="74"/>
  <c r="M1183" i="74"/>
  <c r="M1486" i="74"/>
  <c r="M1180" i="74"/>
  <c r="M936" i="74"/>
  <c r="M1064" i="74"/>
  <c r="M1332" i="74"/>
  <c r="M1368" i="74"/>
  <c r="M1241" i="74"/>
  <c r="M1184" i="74"/>
  <c r="M1725" i="74"/>
  <c r="M1285" i="74"/>
  <c r="M1116" i="74"/>
  <c r="M1628" i="74"/>
  <c r="M1401" i="74"/>
  <c r="M1264" i="74"/>
  <c r="M1125" i="74"/>
  <c r="M968" i="74"/>
  <c r="M1032" i="74"/>
  <c r="M1088" i="74"/>
  <c r="M1210" i="74"/>
  <c r="M1412" i="74"/>
  <c r="M1771" i="74"/>
  <c r="M1337" i="74"/>
  <c r="M1000" i="74"/>
  <c r="M1143" i="74"/>
  <c r="M1609" i="74"/>
  <c r="M1336" i="74"/>
  <c r="M1220" i="74"/>
  <c r="M1152" i="74"/>
  <c r="M1509" i="74"/>
  <c r="M1253" i="74"/>
  <c r="M1084" i="74"/>
  <c r="M1579" i="74"/>
  <c r="M1369" i="74"/>
  <c r="M1232" i="74"/>
  <c r="M1093" i="74"/>
  <c r="M984" i="74"/>
  <c r="M1048" i="74"/>
  <c r="M1378" i="74"/>
  <c r="M1428" i="74"/>
  <c r="M1252" i="74"/>
  <c r="M914" i="74"/>
  <c r="M31" i="74"/>
  <c r="M96" i="74"/>
  <c r="M157" i="74"/>
  <c r="M221" i="74"/>
  <c r="M280" i="74"/>
  <c r="M380" i="74"/>
  <c r="M461" i="74"/>
  <c r="M571" i="74"/>
  <c r="M686" i="74"/>
  <c r="M787" i="74"/>
  <c r="M6" i="74"/>
  <c r="M67" i="74"/>
  <c r="M81" i="74"/>
  <c r="M118" i="74"/>
  <c r="M145" i="74"/>
  <c r="M357" i="74"/>
  <c r="M421" i="74"/>
  <c r="M449" i="74"/>
  <c r="M508" i="74"/>
  <c r="M739" i="74"/>
  <c r="M806" i="74"/>
  <c r="M44" i="74"/>
  <c r="M108" i="74"/>
  <c r="M175" i="74"/>
  <c r="M226" i="74"/>
  <c r="M296" i="74"/>
  <c r="M412" i="74"/>
  <c r="M490" i="74"/>
  <c r="M589" i="74"/>
  <c r="M710" i="74"/>
  <c r="M814" i="74"/>
  <c r="M33" i="74"/>
  <c r="M109" i="74"/>
  <c r="M171" i="74"/>
  <c r="M196" i="74"/>
  <c r="M219" i="74"/>
  <c r="M277" i="74"/>
  <c r="M338" i="74"/>
  <c r="M405" i="74"/>
  <c r="M558" i="74"/>
  <c r="M600" i="74"/>
  <c r="M709" i="74"/>
  <c r="M780" i="74"/>
  <c r="M12" i="74"/>
  <c r="M63" i="74"/>
  <c r="M114" i="74"/>
  <c r="M188" i="74"/>
  <c r="M245" i="74"/>
  <c r="M337" i="74"/>
  <c r="M429" i="74"/>
  <c r="M519" i="74"/>
  <c r="M618" i="74"/>
  <c r="M742" i="74"/>
  <c r="M834" i="74"/>
  <c r="M13" i="74"/>
  <c r="M49" i="74"/>
  <c r="M155" i="74"/>
  <c r="M309" i="74"/>
  <c r="M322" i="74"/>
  <c r="M387" i="74"/>
  <c r="M424" i="74"/>
  <c r="M488" i="74"/>
  <c r="M646" i="74"/>
  <c r="M699" i="74"/>
  <c r="M810" i="74"/>
  <c r="M79" i="74"/>
  <c r="M364" i="74"/>
  <c r="M771" i="74"/>
  <c r="M222" i="74"/>
  <c r="M127" i="74"/>
  <c r="M455" i="74"/>
  <c r="M888" i="74"/>
  <c r="M216" i="74"/>
  <c r="M793" i="74"/>
  <c r="M205" i="74"/>
  <c r="M539" i="74"/>
  <c r="M35" i="74"/>
  <c r="M611" i="74"/>
  <c r="M764" i="74"/>
  <c r="M629" i="74"/>
  <c r="M861" i="74"/>
  <c r="M102" i="74"/>
  <c r="M18" i="74"/>
  <c r="M264" i="74"/>
  <c r="M24" i="74"/>
  <c r="M88" i="74"/>
  <c r="M200" i="74"/>
  <c r="M213" i="74"/>
  <c r="M288" i="74"/>
  <c r="M297" i="74"/>
  <c r="M320" i="74"/>
  <c r="M329" i="74"/>
  <c r="M352" i="74"/>
  <c r="M361" i="74"/>
  <c r="M384" i="74"/>
  <c r="M393" i="74"/>
  <c r="M416" i="74"/>
  <c r="M459" i="74"/>
  <c r="M523" i="74"/>
  <c r="M538" i="74"/>
  <c r="M650" i="74"/>
  <c r="M716" i="74"/>
  <c r="M798" i="74"/>
  <c r="M848" i="74"/>
  <c r="M926" i="74"/>
  <c r="M892" i="74"/>
  <c r="M865" i="74"/>
  <c r="M927" i="74"/>
  <c r="M890" i="74"/>
  <c r="M841" i="74"/>
  <c r="M815" i="74"/>
  <c r="M781" i="74"/>
  <c r="M744" i="74"/>
  <c r="M718" i="74"/>
  <c r="M671" i="74"/>
  <c r="M636" i="74"/>
  <c r="M585" i="74"/>
  <c r="M548" i="74"/>
  <c r="M505" i="74"/>
  <c r="M468" i="74"/>
  <c r="M436" i="74"/>
  <c r="M911" i="74"/>
  <c r="M851" i="74"/>
  <c r="M805" i="74"/>
  <c r="M770" i="74"/>
  <c r="M733" i="74"/>
  <c r="M684" i="74"/>
  <c r="M648" i="74"/>
  <c r="M613" i="74"/>
  <c r="M584" i="74"/>
  <c r="M549" i="74"/>
  <c r="M515" i="74"/>
  <c r="M482" i="74"/>
  <c r="M447" i="74"/>
  <c r="M60" i="74"/>
  <c r="M130" i="74"/>
  <c r="M166" i="74"/>
  <c r="M239" i="74"/>
  <c r="M316" i="74"/>
  <c r="M40" i="74"/>
  <c r="M104" i="74"/>
  <c r="M173" i="74"/>
  <c r="M227" i="74"/>
  <c r="M255" i="74"/>
  <c r="M261" i="74"/>
  <c r="M427" i="74"/>
  <c r="M442" i="74"/>
  <c r="M491" i="74"/>
  <c r="M506" i="74"/>
  <c r="M567" i="74"/>
  <c r="M583" i="74"/>
  <c r="M632" i="74"/>
  <c r="M694" i="74"/>
  <c r="M737" i="74"/>
  <c r="M779" i="74"/>
  <c r="M824" i="74"/>
  <c r="M915" i="74"/>
  <c r="M887" i="74"/>
  <c r="M857" i="74"/>
  <c r="M922" i="74"/>
  <c r="M872" i="74"/>
  <c r="M835" i="74"/>
  <c r="M802" i="74"/>
  <c r="M773" i="74"/>
  <c r="M731" i="74"/>
  <c r="M704" i="74"/>
  <c r="M663" i="74"/>
  <c r="M621" i="74"/>
  <c r="M569" i="74"/>
  <c r="M537" i="74"/>
  <c r="M500" i="74"/>
  <c r="M457" i="74"/>
  <c r="M425" i="74"/>
  <c r="M898" i="74"/>
  <c r="M838" i="74"/>
  <c r="M800" i="74"/>
  <c r="M762" i="74"/>
  <c r="M728" i="74"/>
  <c r="M676" i="74"/>
  <c r="M639" i="74"/>
  <c r="M605" i="74"/>
  <c r="M578" i="74"/>
  <c r="M546" i="74"/>
  <c r="M511" i="74"/>
  <c r="M469" i="74"/>
  <c r="M434" i="74"/>
  <c r="M76" i="74"/>
  <c r="M143" i="74"/>
  <c r="M178" i="74"/>
  <c r="M286" i="74"/>
  <c r="M321" i="74"/>
  <c r="M373" i="74"/>
  <c r="M587" i="74"/>
  <c r="M56" i="74"/>
  <c r="M120" i="74"/>
  <c r="M149" i="74"/>
  <c r="M189" i="74"/>
  <c r="M198" i="74"/>
  <c r="M281" i="74"/>
  <c r="M304" i="74"/>
  <c r="M313" i="74"/>
  <c r="M336" i="74"/>
  <c r="M345" i="74"/>
  <c r="M368" i="74"/>
  <c r="M377" i="74"/>
  <c r="M400" i="74"/>
  <c r="M409" i="74"/>
  <c r="M535" i="74"/>
  <c r="M607" i="74"/>
  <c r="M643" i="74"/>
  <c r="M763" i="74"/>
  <c r="M863" i="74"/>
  <c r="M908" i="74"/>
  <c r="M882" i="74"/>
  <c r="M846" i="74"/>
  <c r="M902" i="74"/>
  <c r="M859" i="74"/>
  <c r="M829" i="74"/>
  <c r="M797" i="74"/>
  <c r="M760" i="74"/>
  <c r="M725" i="74"/>
  <c r="M698" i="74"/>
  <c r="M655" i="74"/>
  <c r="M609" i="74"/>
  <c r="M564" i="74"/>
  <c r="M528" i="74"/>
  <c r="M486" i="74"/>
  <c r="M452" i="74"/>
  <c r="M929" i="74"/>
  <c r="M880" i="74"/>
  <c r="M823" i="74"/>
  <c r="M791" i="74"/>
  <c r="M751" i="74"/>
  <c r="M722" i="74"/>
  <c r="M668" i="74"/>
  <c r="M627" i="74"/>
  <c r="M598" i="74"/>
  <c r="M565" i="74"/>
  <c r="M531" i="74"/>
  <c r="M499" i="74"/>
  <c r="M466" i="74"/>
  <c r="M15" i="74"/>
  <c r="M92" i="74"/>
  <c r="M148" i="74"/>
  <c r="M204" i="74"/>
  <c r="M300" i="74"/>
  <c r="M136" i="74"/>
  <c r="M258" i="74"/>
  <c r="M439" i="74"/>
  <c r="M573" i="74"/>
  <c r="M873" i="74"/>
  <c r="M820" i="74"/>
  <c r="M679" i="74"/>
  <c r="M518" i="74"/>
  <c r="M860" i="74"/>
  <c r="M691" i="74"/>
  <c r="M562" i="74"/>
  <c r="M47" i="74"/>
  <c r="M305" i="74"/>
  <c r="M369" i="74"/>
  <c r="M417" i="74"/>
  <c r="M662" i="74"/>
  <c r="M870" i="74"/>
  <c r="M237" i="74"/>
  <c r="M503" i="74"/>
  <c r="M555" i="74"/>
  <c r="M837" i="74"/>
  <c r="M789" i="74"/>
  <c r="M644" i="74"/>
  <c r="M473" i="74"/>
  <c r="M819" i="74"/>
  <c r="M656" i="74"/>
  <c r="M527" i="74"/>
  <c r="M111" i="74"/>
  <c r="M332" i="74"/>
  <c r="M385" i="74"/>
  <c r="M554" i="74"/>
  <c r="M717" i="74"/>
  <c r="M8" i="74"/>
  <c r="M477" i="74"/>
  <c r="M878" i="74"/>
  <c r="M899" i="74"/>
  <c r="M896" i="74"/>
  <c r="M752" i="74"/>
  <c r="M593" i="74"/>
  <c r="M441" i="74"/>
  <c r="M778" i="74"/>
  <c r="M619" i="74"/>
  <c r="M485" i="74"/>
  <c r="M154" i="74"/>
  <c r="M348" i="74"/>
  <c r="M398" i="74"/>
  <c r="M576" i="74"/>
  <c r="M755" i="74"/>
  <c r="M853" i="74"/>
  <c r="M743" i="74"/>
  <c r="M360" i="74"/>
  <c r="M134" i="74"/>
  <c r="M257" i="74"/>
  <c r="M267" i="74"/>
  <c r="M307" i="74"/>
  <c r="M355" i="74"/>
  <c r="M403" i="74"/>
  <c r="M513" i="74"/>
  <c r="M540" i="74"/>
  <c r="M594" i="74"/>
  <c r="M661" i="74"/>
  <c r="M9" i="74"/>
  <c r="M27" i="74"/>
  <c r="M41" i="74"/>
  <c r="M59" i="74"/>
  <c r="M73" i="74"/>
  <c r="M91" i="74"/>
  <c r="M105" i="74"/>
  <c r="M123" i="74"/>
  <c r="M137" i="74"/>
  <c r="M165" i="74"/>
  <c r="M174" i="74"/>
  <c r="M262" i="74"/>
  <c r="M270" i="74"/>
  <c r="M279" i="74"/>
  <c r="M314" i="74"/>
  <c r="M333" i="74"/>
  <c r="M343" i="74"/>
  <c r="M378" i="74"/>
  <c r="M397" i="74"/>
  <c r="M407" i="74"/>
  <c r="M504" i="74"/>
  <c r="M529" i="74"/>
  <c r="M580" i="74"/>
  <c r="M620" i="74"/>
  <c r="M772" i="74"/>
  <c r="M889" i="74"/>
  <c r="M923" i="74"/>
  <c r="M905" i="74"/>
  <c r="M811" i="74"/>
  <c r="M163" i="74"/>
  <c r="M721" i="74"/>
  <c r="M595" i="74"/>
  <c r="M408" i="74"/>
  <c r="M19" i="74"/>
  <c r="M51" i="74"/>
  <c r="M65" i="74"/>
  <c r="M158" i="74"/>
  <c r="M185" i="74"/>
  <c r="M291" i="74"/>
  <c r="M335" i="74"/>
  <c r="M481" i="74"/>
  <c r="M150" i="74"/>
  <c r="M187" i="74"/>
  <c r="M192" i="74"/>
  <c r="M203" i="74"/>
  <c r="M211" i="74"/>
  <c r="M248" i="74"/>
  <c r="M298" i="74"/>
  <c r="M317" i="74"/>
  <c r="M327" i="74"/>
  <c r="M362" i="74"/>
  <c r="M381" i="74"/>
  <c r="M391" i="74"/>
  <c r="M460" i="74"/>
  <c r="M649" i="74"/>
  <c r="M665" i="74"/>
  <c r="M681" i="74"/>
  <c r="M693" i="74"/>
  <c r="M711" i="74"/>
  <c r="M756" i="74"/>
  <c r="M801" i="74"/>
  <c r="M827" i="74"/>
  <c r="M868" i="74"/>
  <c r="M269" i="74"/>
  <c r="M917" i="74"/>
  <c r="M230" i="74"/>
  <c r="M72" i="74"/>
  <c r="M553" i="74"/>
  <c r="M451" i="74"/>
  <c r="M635" i="74"/>
  <c r="M129" i="74"/>
  <c r="M206" i="74"/>
  <c r="M260" i="74"/>
  <c r="M275" i="74"/>
  <c r="M319" i="74"/>
  <c r="M456" i="74"/>
  <c r="M526" i="74"/>
  <c r="M577" i="74"/>
  <c r="M677" i="74"/>
  <c r="M745" i="74"/>
  <c r="M918" i="74"/>
  <c r="M11" i="74"/>
  <c r="M25" i="74"/>
  <c r="M43" i="74"/>
  <c r="M57" i="74"/>
  <c r="M75" i="74"/>
  <c r="M89" i="74"/>
  <c r="M107" i="74"/>
  <c r="M121" i="74"/>
  <c r="M139" i="74"/>
  <c r="M229" i="74"/>
  <c r="M238" i="74"/>
  <c r="M282" i="74"/>
  <c r="M301" i="74"/>
  <c r="M311" i="74"/>
  <c r="M346" i="74"/>
  <c r="M365" i="74"/>
  <c r="M375" i="74"/>
  <c r="M410" i="74"/>
  <c r="M472" i="74"/>
  <c r="M497" i="74"/>
  <c r="M536" i="74"/>
  <c r="M734" i="74"/>
  <c r="M839" i="74"/>
  <c r="M881" i="74"/>
  <c r="M904" i="74"/>
  <c r="M17" i="74"/>
  <c r="M249" i="74"/>
  <c r="M394" i="74"/>
  <c r="M657" i="74"/>
  <c r="M715" i="74"/>
  <c r="M812" i="74"/>
  <c r="M251" i="74"/>
  <c r="M295" i="74"/>
  <c r="M673" i="74"/>
  <c r="M83" i="74"/>
  <c r="M197" i="74"/>
  <c r="M692" i="74"/>
  <c r="M147" i="74"/>
  <c r="M190" i="74"/>
  <c r="M330" i="74"/>
  <c r="M413" i="74"/>
  <c r="M428" i="74"/>
  <c r="M446" i="74"/>
  <c r="M788" i="74"/>
  <c r="M371" i="74"/>
  <c r="M208" i="74"/>
  <c r="M285" i="74"/>
  <c r="M419" i="74"/>
  <c r="M184" i="74"/>
  <c r="M214" i="74"/>
  <c r="M349" i="74"/>
  <c r="M359" i="74"/>
  <c r="M689" i="74"/>
  <c r="M16" i="74"/>
  <c r="M124" i="74"/>
  <c r="M259" i="74"/>
  <c r="M443" i="74"/>
  <c r="M623" i="74"/>
  <c r="M852" i="74"/>
  <c r="M141" i="74"/>
  <c r="M235" i="74"/>
  <c r="M354" i="74"/>
  <c r="M520" i="74"/>
  <c r="M39" i="74"/>
  <c r="M103" i="74"/>
  <c r="M169" i="74"/>
  <c r="M220" i="74"/>
  <c r="M268" i="74"/>
  <c r="M324" i="74"/>
  <c r="M388" i="74"/>
  <c r="M626" i="74"/>
  <c r="M712" i="74"/>
  <c r="M895" i="74"/>
  <c r="M832" i="74"/>
  <c r="M850" i="74"/>
  <c r="M784" i="74"/>
  <c r="M720" i="74"/>
  <c r="M641" i="74"/>
  <c r="M550" i="74"/>
  <c r="M470" i="74"/>
  <c r="M916" i="74"/>
  <c r="M816" i="74"/>
  <c r="M735" i="74"/>
  <c r="M652" i="74"/>
  <c r="M592" i="74"/>
  <c r="M517" i="74"/>
  <c r="M450" i="74"/>
  <c r="M128" i="74"/>
  <c r="M232" i="74"/>
  <c r="M353" i="74"/>
  <c r="M610" i="74"/>
  <c r="M5" i="74"/>
  <c r="M97" i="74"/>
  <c r="M246" i="74"/>
  <c r="M383" i="74"/>
  <c r="M653" i="74"/>
  <c r="M46" i="74"/>
  <c r="M110" i="74"/>
  <c r="M164" i="74"/>
  <c r="M228" i="74"/>
  <c r="M263" i="74"/>
  <c r="M478" i="74"/>
  <c r="M614" i="74"/>
  <c r="M920" i="74"/>
  <c r="M80" i="74"/>
  <c r="M218" i="74"/>
  <c r="M376" i="74"/>
  <c r="M551" i="74"/>
  <c r="M774" i="74"/>
  <c r="M70" i="74"/>
  <c r="M176" i="74"/>
  <c r="M351" i="74"/>
  <c r="M640" i="74"/>
  <c r="M817" i="74"/>
  <c r="M26" i="74"/>
  <c r="M58" i="74"/>
  <c r="M90" i="74"/>
  <c r="M122" i="74"/>
  <c r="M180" i="74"/>
  <c r="M236" i="74"/>
  <c r="M273" i="74"/>
  <c r="M326" i="74"/>
  <c r="M390" i="74"/>
  <c r="M541" i="74"/>
  <c r="M674" i="74"/>
  <c r="M747" i="74"/>
  <c r="M869" i="74"/>
  <c r="M879" i="74"/>
  <c r="M897" i="74"/>
  <c r="M825" i="74"/>
  <c r="M757" i="74"/>
  <c r="M683" i="74"/>
  <c r="M599" i="74"/>
  <c r="M521" i="74"/>
  <c r="M448" i="74"/>
  <c r="M874" i="74"/>
  <c r="M783" i="74"/>
  <c r="M708" i="74"/>
  <c r="M622" i="74"/>
  <c r="M563" i="74"/>
  <c r="M495" i="74"/>
  <c r="M32" i="74"/>
  <c r="M151" i="74"/>
  <c r="M302" i="74"/>
  <c r="M396" i="74"/>
  <c r="M740" i="74"/>
  <c r="M93" i="74"/>
  <c r="M253" i="74"/>
  <c r="M341" i="74"/>
  <c r="M572" i="74"/>
  <c r="M748" i="74"/>
  <c r="M53" i="74"/>
  <c r="M117" i="74"/>
  <c r="M225" i="74"/>
  <c r="M283" i="74"/>
  <c r="M347" i="74"/>
  <c r="M411" i="74"/>
  <c r="M556" i="74"/>
  <c r="M637" i="74"/>
  <c r="M785" i="74"/>
  <c r="N26" i="81"/>
  <c r="N47" i="81"/>
  <c r="N41" i="81"/>
  <c r="N40" i="81"/>
  <c r="N20" i="81"/>
  <c r="N27" i="81"/>
  <c r="N34" i="81"/>
  <c r="N33" i="81"/>
  <c r="N54" i="81"/>
  <c r="N6" i="81"/>
  <c r="N13" i="81"/>
  <c r="M26" i="81"/>
  <c r="M47" i="81"/>
  <c r="M12" i="81"/>
  <c r="M41" i="81"/>
  <c r="M40" i="81"/>
  <c r="M20" i="81"/>
  <c r="M27" i="81"/>
  <c r="M34" i="81"/>
  <c r="M5" i="81"/>
  <c r="M19" i="81"/>
  <c r="M33" i="81"/>
  <c r="M54" i="81"/>
  <c r="M6" i="81"/>
  <c r="M13" i="81"/>
  <c r="M55" i="81"/>
  <c r="M48" i="81"/>
  <c r="M23" i="81"/>
  <c r="M30" i="81"/>
  <c r="M45" i="81"/>
  <c r="M58" i="81"/>
  <c r="M32" i="81"/>
  <c r="M50" i="81"/>
  <c r="M21" i="81"/>
  <c r="M49" i="81"/>
  <c r="M57" i="81"/>
  <c r="M37" i="81"/>
  <c r="M24" i="81"/>
  <c r="M46" i="81"/>
  <c r="M44" i="81"/>
  <c r="M18" i="81"/>
  <c r="M53" i="81"/>
  <c r="M35" i="81"/>
  <c r="M56" i="81"/>
  <c r="M15" i="81"/>
  <c r="M16" i="81"/>
  <c r="M10" i="81"/>
  <c r="M11" i="81"/>
  <c r="M60" i="81"/>
  <c r="M7" i="81"/>
  <c r="M28" i="81"/>
  <c r="M8" i="81"/>
  <c r="M29" i="81"/>
  <c r="M43" i="81"/>
  <c r="M17" i="81"/>
  <c r="M38" i="81"/>
  <c r="M52" i="81"/>
  <c r="M14" i="81"/>
  <c r="M42" i="81"/>
  <c r="M22" i="81"/>
  <c r="M36" i="81"/>
  <c r="M9" i="81"/>
  <c r="M51" i="81"/>
  <c r="M31" i="81"/>
  <c r="M59" i="81"/>
  <c r="M25" i="81"/>
  <c r="M39" i="81"/>
  <c r="K43" i="53"/>
  <c r="J43" i="53" s="1"/>
  <c r="K19" i="53"/>
  <c r="J19" i="53" s="1"/>
  <c r="K35" i="53"/>
  <c r="J35" i="53" s="1"/>
  <c r="K12" i="53"/>
  <c r="J12" i="53" s="1"/>
  <c r="K11" i="53"/>
  <c r="J11" i="53" s="1"/>
  <c r="K17" i="53"/>
  <c r="J17" i="53" s="1"/>
  <c r="K36" i="53"/>
  <c r="J36" i="53" s="1"/>
  <c r="K7" i="53"/>
  <c r="J7" i="53" s="1"/>
  <c r="K37" i="53"/>
  <c r="J37" i="53" s="1"/>
  <c r="K30" i="53"/>
  <c r="J30" i="53" s="1"/>
  <c r="K34" i="53"/>
  <c r="J34" i="53" s="1"/>
  <c r="K47" i="53"/>
  <c r="J47" i="53" s="1"/>
  <c r="K46" i="53"/>
  <c r="J46" i="53" s="1"/>
  <c r="K20" i="53"/>
  <c r="J20" i="53" s="1"/>
  <c r="K9" i="53"/>
  <c r="J9" i="53" s="1"/>
  <c r="K24" i="53"/>
  <c r="J24" i="53" s="1"/>
  <c r="K40" i="53"/>
  <c r="J40" i="53" s="1"/>
  <c r="K16" i="53"/>
  <c r="J16" i="53" s="1"/>
  <c r="K27" i="53"/>
  <c r="J27" i="53" s="1"/>
  <c r="K28" i="53"/>
  <c r="J28" i="53" s="1"/>
  <c r="K10" i="53"/>
  <c r="J10" i="53" s="1"/>
  <c r="K31" i="53"/>
  <c r="J31" i="53" s="1"/>
  <c r="K26" i="53"/>
  <c r="J26" i="53" s="1"/>
  <c r="K23" i="53"/>
  <c r="J23" i="53" s="1"/>
  <c r="K14" i="53"/>
  <c r="J14" i="53" s="1"/>
  <c r="K48" i="53"/>
  <c r="J48" i="53" s="1"/>
  <c r="K45" i="53"/>
  <c r="J45" i="53" s="1"/>
  <c r="K44" i="53"/>
  <c r="J44" i="53" s="1"/>
  <c r="K8" i="53"/>
  <c r="J8" i="53" s="1"/>
  <c r="K21" i="53"/>
  <c r="J21" i="53" s="1"/>
  <c r="K42" i="53"/>
  <c r="J42" i="53" s="1"/>
  <c r="K15" i="53"/>
  <c r="J15" i="53" s="1"/>
  <c r="K25" i="53"/>
  <c r="J25" i="53" s="1"/>
  <c r="K13" i="53"/>
  <c r="J13" i="53" s="1"/>
  <c r="K22" i="53"/>
  <c r="J22" i="53" s="1"/>
  <c r="K6" i="53"/>
  <c r="J6" i="53" s="1"/>
  <c r="K41" i="53"/>
  <c r="J41" i="53" s="1"/>
  <c r="K33" i="53"/>
  <c r="J33" i="53" s="1"/>
  <c r="K32" i="53"/>
  <c r="J32" i="53" s="1"/>
  <c r="K29" i="53"/>
  <c r="J29" i="53" s="1"/>
  <c r="K39" i="53"/>
  <c r="J39" i="53" s="1"/>
  <c r="K38" i="53"/>
  <c r="J38" i="53" s="1"/>
  <c r="K18" i="53"/>
  <c r="J18" i="53" s="1"/>
  <c r="K488" i="53"/>
  <c r="J488" i="53" s="1"/>
  <c r="K480" i="53"/>
  <c r="J480" i="53" s="1"/>
  <c r="K472" i="53"/>
  <c r="J472" i="53" s="1"/>
  <c r="K464" i="53"/>
  <c r="J464" i="53" s="1"/>
  <c r="K456" i="53"/>
  <c r="J456" i="53" s="1"/>
  <c r="K481" i="53"/>
  <c r="J481" i="53" s="1"/>
  <c r="K473" i="53"/>
  <c r="J473" i="53" s="1"/>
  <c r="K465" i="53"/>
  <c r="J465" i="53" s="1"/>
  <c r="K457" i="53"/>
  <c r="J457" i="53" s="1"/>
  <c r="K485" i="53"/>
  <c r="J485" i="53" s="1"/>
  <c r="K478" i="53"/>
  <c r="J478" i="53" s="1"/>
  <c r="K468" i="53"/>
  <c r="J468" i="53" s="1"/>
  <c r="K458" i="53"/>
  <c r="J458" i="53" s="1"/>
  <c r="K479" i="53"/>
  <c r="J479" i="53" s="1"/>
  <c r="K469" i="53"/>
  <c r="J469" i="53" s="1"/>
  <c r="K459" i="53"/>
  <c r="J459" i="53" s="1"/>
  <c r="K482" i="53"/>
  <c r="J482" i="53" s="1"/>
  <c r="K466" i="53"/>
  <c r="J466" i="53" s="1"/>
  <c r="K487" i="53"/>
  <c r="J487" i="53" s="1"/>
  <c r="K471" i="53"/>
  <c r="J471" i="53" s="1"/>
  <c r="K455" i="53"/>
  <c r="J455" i="53" s="1"/>
  <c r="K486" i="53"/>
  <c r="J486" i="53" s="1"/>
  <c r="K474" i="53"/>
  <c r="J474" i="53" s="1"/>
  <c r="K460" i="53"/>
  <c r="J460" i="53" s="1"/>
  <c r="K477" i="53"/>
  <c r="J477" i="53" s="1"/>
  <c r="K463" i="53"/>
  <c r="J463" i="53" s="1"/>
  <c r="K462" i="53"/>
  <c r="J462" i="53" s="1"/>
  <c r="K467" i="53"/>
  <c r="J467" i="53" s="1"/>
  <c r="K476" i="53"/>
  <c r="J476" i="53" s="1"/>
  <c r="K483" i="53"/>
  <c r="J483" i="53" s="1"/>
  <c r="K454" i="53"/>
  <c r="J454" i="53" s="1"/>
  <c r="K470" i="53"/>
  <c r="J470" i="53" s="1"/>
  <c r="K475" i="53"/>
  <c r="J475" i="53" s="1"/>
  <c r="K484" i="53"/>
  <c r="J484" i="53" s="1"/>
  <c r="K461" i="53"/>
  <c r="J461" i="53" s="1"/>
  <c r="K489" i="53"/>
  <c r="J489" i="53" s="1"/>
  <c r="K1197" i="53"/>
  <c r="J1197" i="53" s="1"/>
  <c r="K1202" i="53"/>
  <c r="J1202" i="53" s="1"/>
  <c r="K1218" i="53"/>
  <c r="J1218" i="53" s="1"/>
  <c r="K1228" i="53"/>
  <c r="J1228" i="53" s="1"/>
  <c r="K1221" i="53"/>
  <c r="J1221" i="53" s="1"/>
  <c r="K1213" i="53"/>
  <c r="J1213" i="53" s="1"/>
  <c r="K1205" i="53"/>
  <c r="J1205" i="53" s="1"/>
  <c r="K1230" i="53"/>
  <c r="J1230" i="53" s="1"/>
  <c r="K1212" i="53"/>
  <c r="J1212" i="53" s="1"/>
  <c r="K1231" i="53"/>
  <c r="J1231" i="53" s="1"/>
  <c r="K1198" i="53"/>
  <c r="J1198" i="53" s="1"/>
  <c r="K1219" i="53"/>
  <c r="J1219" i="53" s="1"/>
  <c r="K1209" i="53"/>
  <c r="J1209" i="53" s="1"/>
  <c r="K1199" i="53"/>
  <c r="J1199" i="53" s="1"/>
  <c r="K1208" i="53"/>
  <c r="J1208" i="53" s="1"/>
  <c r="K1214" i="53"/>
  <c r="J1214" i="53" s="1"/>
  <c r="K1227" i="53"/>
  <c r="J1227" i="53" s="1"/>
  <c r="K1215" i="53"/>
  <c r="J1215" i="53" s="1"/>
  <c r="K1201" i="53"/>
  <c r="J1201" i="53" s="1"/>
  <c r="K1204" i="53"/>
  <c r="J1204" i="53" s="1"/>
  <c r="K1226" i="53"/>
  <c r="J1226" i="53" s="1"/>
  <c r="K1224" i="53"/>
  <c r="J1224" i="53" s="1"/>
  <c r="K1223" i="53"/>
  <c r="J1223" i="53" s="1"/>
  <c r="K1207" i="53"/>
  <c r="J1207" i="53" s="1"/>
  <c r="K1220" i="53"/>
  <c r="J1220" i="53" s="1"/>
  <c r="K1222" i="53"/>
  <c r="J1222" i="53" s="1"/>
  <c r="K1229" i="53"/>
  <c r="J1229" i="53" s="1"/>
  <c r="K1217" i="53"/>
  <c r="J1217" i="53" s="1"/>
  <c r="K1203" i="53"/>
  <c r="J1203" i="53" s="1"/>
  <c r="K1216" i="53"/>
  <c r="J1216" i="53" s="1"/>
  <c r="K1225" i="53"/>
  <c r="J1225" i="53" s="1"/>
  <c r="K1200" i="53"/>
  <c r="J1200" i="53" s="1"/>
  <c r="K1210" i="53"/>
  <c r="J1210" i="53" s="1"/>
  <c r="K1206" i="53"/>
  <c r="J1206" i="53" s="1"/>
  <c r="K1211" i="53"/>
  <c r="J1211" i="53" s="1"/>
  <c r="K377" i="53"/>
  <c r="J377" i="53" s="1"/>
  <c r="K361" i="53"/>
  <c r="J361" i="53" s="1"/>
  <c r="K375" i="53"/>
  <c r="J375" i="53" s="1"/>
  <c r="K351" i="53"/>
  <c r="J351" i="53" s="1"/>
  <c r="K365" i="53"/>
  <c r="J365" i="53" s="1"/>
  <c r="K348" i="53"/>
  <c r="J348" i="53" s="1"/>
  <c r="K371" i="53"/>
  <c r="J371" i="53" s="1"/>
  <c r="K374" i="53"/>
  <c r="J374" i="53" s="1"/>
  <c r="K354" i="53"/>
  <c r="J354" i="53" s="1"/>
  <c r="K370" i="53"/>
  <c r="J370" i="53" s="1"/>
  <c r="K356" i="53"/>
  <c r="J356" i="53" s="1"/>
  <c r="K353" i="53"/>
  <c r="J353" i="53" s="1"/>
  <c r="K357" i="53"/>
  <c r="J357" i="53" s="1"/>
  <c r="K355" i="53"/>
  <c r="J355" i="53" s="1"/>
  <c r="K368" i="53"/>
  <c r="J368" i="53" s="1"/>
  <c r="K376" i="53"/>
  <c r="J376" i="53" s="1"/>
  <c r="K360" i="53"/>
  <c r="J360" i="53" s="1"/>
  <c r="K367" i="53"/>
  <c r="J367" i="53" s="1"/>
  <c r="K373" i="53"/>
  <c r="J373" i="53" s="1"/>
  <c r="K369" i="53"/>
  <c r="J369" i="53" s="1"/>
  <c r="K358" i="53"/>
  <c r="J358" i="53" s="1"/>
  <c r="K362" i="53"/>
  <c r="J362" i="53" s="1"/>
  <c r="K349" i="53"/>
  <c r="J349" i="53" s="1"/>
  <c r="K350" i="53"/>
  <c r="J350" i="53" s="1"/>
  <c r="K346" i="53"/>
  <c r="J346" i="53" s="1"/>
  <c r="K372" i="53"/>
  <c r="J372" i="53" s="1"/>
  <c r="K347" i="53"/>
  <c r="J347" i="53" s="1"/>
  <c r="K363" i="53"/>
  <c r="J363" i="53" s="1"/>
  <c r="K378" i="53"/>
  <c r="J378" i="53" s="1"/>
  <c r="K364" i="53"/>
  <c r="J364" i="53" s="1"/>
  <c r="K352" i="53"/>
  <c r="J352" i="53" s="1"/>
  <c r="K379" i="53"/>
  <c r="J379" i="53" s="1"/>
  <c r="K366" i="53"/>
  <c r="J366" i="53" s="1"/>
  <c r="K359" i="53"/>
  <c r="J359" i="53" s="1"/>
  <c r="K1101" i="53"/>
  <c r="J1101" i="53" s="1"/>
  <c r="K1097" i="53"/>
  <c r="J1097" i="53" s="1"/>
  <c r="K1089" i="53"/>
  <c r="J1089" i="53" s="1"/>
  <c r="K1109" i="53"/>
  <c r="J1109" i="53" s="1"/>
  <c r="K1115" i="53"/>
  <c r="J1115" i="53" s="1"/>
  <c r="K1120" i="53"/>
  <c r="J1120" i="53" s="1"/>
  <c r="K1112" i="53"/>
  <c r="J1112" i="53" s="1"/>
  <c r="K1104" i="53"/>
  <c r="J1104" i="53" s="1"/>
  <c r="K1096" i="53"/>
  <c r="J1096" i="53" s="1"/>
  <c r="K1088" i="53"/>
  <c r="J1088" i="53" s="1"/>
  <c r="K1095" i="53"/>
  <c r="J1095" i="53" s="1"/>
  <c r="K1093" i="53"/>
  <c r="J1093" i="53" s="1"/>
  <c r="K1121" i="53"/>
  <c r="J1121" i="53" s="1"/>
  <c r="K1111" i="53"/>
  <c r="J1111" i="53" s="1"/>
  <c r="K1114" i="53"/>
  <c r="J1114" i="53" s="1"/>
  <c r="K1102" i="53"/>
  <c r="J1102" i="53" s="1"/>
  <c r="K1092" i="53"/>
  <c r="J1092" i="53" s="1"/>
  <c r="K1091" i="53"/>
  <c r="J1091" i="53" s="1"/>
  <c r="K1087" i="53"/>
  <c r="J1087" i="53" s="1"/>
  <c r="K1108" i="53"/>
  <c r="J1108" i="53" s="1"/>
  <c r="K1094" i="53"/>
  <c r="J1094" i="53" s="1"/>
  <c r="K1105" i="53"/>
  <c r="J1105" i="53" s="1"/>
  <c r="K1117" i="53"/>
  <c r="J1117" i="53" s="1"/>
  <c r="K1116" i="53"/>
  <c r="J1116" i="53" s="1"/>
  <c r="K1100" i="53"/>
  <c r="J1100" i="53" s="1"/>
  <c r="K1103" i="53"/>
  <c r="J1103" i="53" s="1"/>
  <c r="K1113" i="53"/>
  <c r="J1113" i="53" s="1"/>
  <c r="K1098" i="53"/>
  <c r="J1098" i="53" s="1"/>
  <c r="K1118" i="53"/>
  <c r="J1118" i="53" s="1"/>
  <c r="K1106" i="53"/>
  <c r="J1106" i="53" s="1"/>
  <c r="K1090" i="53"/>
  <c r="J1090" i="53" s="1"/>
  <c r="K1110" i="53"/>
  <c r="J1110" i="53" s="1"/>
  <c r="K1107" i="53"/>
  <c r="J1107" i="53" s="1"/>
  <c r="K1119" i="53"/>
  <c r="J1119" i="53" s="1"/>
  <c r="K1099" i="53"/>
  <c r="J1099" i="53" s="1"/>
  <c r="K1511" i="53"/>
  <c r="J1511" i="53" s="1"/>
  <c r="K1503" i="53"/>
  <c r="J1503" i="53" s="1"/>
  <c r="K1495" i="53"/>
  <c r="J1495" i="53" s="1"/>
  <c r="K1512" i="53"/>
  <c r="J1512" i="53" s="1"/>
  <c r="K1504" i="53"/>
  <c r="J1504" i="53" s="1"/>
  <c r="K1496" i="53"/>
  <c r="J1496" i="53" s="1"/>
  <c r="K1507" i="53"/>
  <c r="J1507" i="53" s="1"/>
  <c r="K1497" i="53"/>
  <c r="J1497" i="53" s="1"/>
  <c r="K1510" i="53"/>
  <c r="J1510" i="53" s="1"/>
  <c r="K1500" i="53"/>
  <c r="J1500" i="53" s="1"/>
  <c r="K1490" i="53"/>
  <c r="J1490" i="53" s="1"/>
  <c r="K1501" i="53"/>
  <c r="J1501" i="53" s="1"/>
  <c r="K1489" i="53"/>
  <c r="J1489" i="53" s="1"/>
  <c r="K1498" i="53"/>
  <c r="J1498" i="53" s="1"/>
  <c r="K1509" i="53"/>
  <c r="J1509" i="53" s="1"/>
  <c r="K1493" i="53"/>
  <c r="J1493" i="53" s="1"/>
  <c r="K1506" i="53"/>
  <c r="J1506" i="53" s="1"/>
  <c r="K1492" i="53"/>
  <c r="J1492" i="53" s="1"/>
  <c r="K1491" i="53"/>
  <c r="J1491" i="53" s="1"/>
  <c r="K1505" i="53"/>
  <c r="J1505" i="53" s="1"/>
  <c r="K1502" i="53"/>
  <c r="J1502" i="53" s="1"/>
  <c r="K1494" i="53"/>
  <c r="J1494" i="53" s="1"/>
  <c r="K1508" i="53"/>
  <c r="J1508" i="53" s="1"/>
  <c r="K1499" i="53"/>
  <c r="J1499" i="53" s="1"/>
  <c r="K135" i="53"/>
  <c r="J135" i="53" s="1"/>
  <c r="K131" i="53"/>
  <c r="J131" i="53" s="1"/>
  <c r="K139" i="53"/>
  <c r="J139" i="53" s="1"/>
  <c r="K141" i="53"/>
  <c r="J141" i="53" s="1"/>
  <c r="K157" i="53"/>
  <c r="J157" i="53" s="1"/>
  <c r="K161" i="53"/>
  <c r="J161" i="53" s="1"/>
  <c r="K154" i="53"/>
  <c r="J154" i="53" s="1"/>
  <c r="K146" i="53"/>
  <c r="J146" i="53" s="1"/>
  <c r="K138" i="53"/>
  <c r="J138" i="53" s="1"/>
  <c r="K130" i="53"/>
  <c r="J130" i="53" s="1"/>
  <c r="K153" i="53"/>
  <c r="J153" i="53" s="1"/>
  <c r="K155" i="53"/>
  <c r="J155" i="53" s="1"/>
  <c r="K149" i="53"/>
  <c r="J149" i="53" s="1"/>
  <c r="K159" i="53"/>
  <c r="J159" i="53" s="1"/>
  <c r="K150" i="53"/>
  <c r="J150" i="53" s="1"/>
  <c r="K140" i="53"/>
  <c r="J140" i="53" s="1"/>
  <c r="K151" i="53"/>
  <c r="J151" i="53" s="1"/>
  <c r="K137" i="53"/>
  <c r="J137" i="53" s="1"/>
  <c r="K133" i="53"/>
  <c r="J133" i="53" s="1"/>
  <c r="K152" i="53"/>
  <c r="J152" i="53" s="1"/>
  <c r="K136" i="53"/>
  <c r="J136" i="53" s="1"/>
  <c r="K158" i="53"/>
  <c r="J158" i="53" s="1"/>
  <c r="K162" i="53"/>
  <c r="J162" i="53" s="1"/>
  <c r="K144" i="53"/>
  <c r="J144" i="53" s="1"/>
  <c r="K132" i="53"/>
  <c r="J132" i="53" s="1"/>
  <c r="K160" i="53"/>
  <c r="J160" i="53" s="1"/>
  <c r="K142" i="53"/>
  <c r="J142" i="53" s="1"/>
  <c r="K143" i="53"/>
  <c r="J143" i="53" s="1"/>
  <c r="K156" i="53"/>
  <c r="J156" i="53" s="1"/>
  <c r="K147" i="53"/>
  <c r="J147" i="53" s="1"/>
  <c r="K134" i="53"/>
  <c r="J134" i="53" s="1"/>
  <c r="K145" i="53"/>
  <c r="J145" i="53" s="1"/>
  <c r="K148" i="53"/>
  <c r="J148" i="53" s="1"/>
  <c r="K163" i="53"/>
  <c r="J163" i="53" s="1"/>
  <c r="K301" i="53"/>
  <c r="J301" i="53" s="1"/>
  <c r="K293" i="53"/>
  <c r="J293" i="53" s="1"/>
  <c r="K285" i="53"/>
  <c r="J285" i="53" s="1"/>
  <c r="K277" i="53"/>
  <c r="J277" i="53" s="1"/>
  <c r="K304" i="53"/>
  <c r="J304" i="53" s="1"/>
  <c r="K296" i="53"/>
  <c r="J296" i="53" s="1"/>
  <c r="K288" i="53"/>
  <c r="J288" i="53" s="1"/>
  <c r="K280" i="53"/>
  <c r="J280" i="53" s="1"/>
  <c r="K303" i="53"/>
  <c r="J303" i="53" s="1"/>
  <c r="K291" i="53"/>
  <c r="J291" i="53" s="1"/>
  <c r="K281" i="53"/>
  <c r="J281" i="53" s="1"/>
  <c r="K306" i="53"/>
  <c r="J306" i="53" s="1"/>
  <c r="K294" i="53"/>
  <c r="J294" i="53" s="1"/>
  <c r="K284" i="53"/>
  <c r="J284" i="53" s="1"/>
  <c r="K274" i="53"/>
  <c r="J274" i="53" s="1"/>
  <c r="K299" i="53"/>
  <c r="J299" i="53" s="1"/>
  <c r="K287" i="53"/>
  <c r="J287" i="53" s="1"/>
  <c r="K308" i="53"/>
  <c r="J308" i="53" s="1"/>
  <c r="K292" i="53"/>
  <c r="J292" i="53" s="1"/>
  <c r="K278" i="53"/>
  <c r="J278" i="53" s="1"/>
  <c r="K273" i="53"/>
  <c r="J273" i="53" s="1"/>
  <c r="K307" i="53"/>
  <c r="J307" i="53" s="1"/>
  <c r="K295" i="53"/>
  <c r="J295" i="53" s="1"/>
  <c r="K279" i="53"/>
  <c r="J279" i="53" s="1"/>
  <c r="K300" i="53"/>
  <c r="J300" i="53" s="1"/>
  <c r="K286" i="53"/>
  <c r="J286" i="53" s="1"/>
  <c r="K289" i="53"/>
  <c r="J289" i="53" s="1"/>
  <c r="K298" i="53"/>
  <c r="J298" i="53" s="1"/>
  <c r="K305" i="53"/>
  <c r="J305" i="53" s="1"/>
  <c r="K275" i="53"/>
  <c r="J275" i="53" s="1"/>
  <c r="K282" i="53"/>
  <c r="J282" i="53" s="1"/>
  <c r="K302" i="53"/>
  <c r="J302" i="53" s="1"/>
  <c r="K276" i="53"/>
  <c r="J276" i="53" s="1"/>
  <c r="K290" i="53"/>
  <c r="J290" i="53" s="1"/>
  <c r="K297" i="53"/>
  <c r="J297" i="53" s="1"/>
  <c r="K283" i="53"/>
  <c r="J283" i="53" s="1"/>
  <c r="K442" i="53"/>
  <c r="J442" i="53" s="1"/>
  <c r="K451" i="53"/>
  <c r="J451" i="53" s="1"/>
  <c r="K428" i="53"/>
  <c r="J428" i="53" s="1"/>
  <c r="K430" i="53"/>
  <c r="J430" i="53" s="1"/>
  <c r="K436" i="53"/>
  <c r="J436" i="53" s="1"/>
  <c r="K450" i="53"/>
  <c r="J450" i="53" s="1"/>
  <c r="K432" i="53"/>
  <c r="J432" i="53" s="1"/>
  <c r="K452" i="53"/>
  <c r="J452" i="53" s="1"/>
  <c r="K434" i="53"/>
  <c r="J434" i="53" s="1"/>
  <c r="K438" i="53"/>
  <c r="J438" i="53" s="1"/>
  <c r="K444" i="53"/>
  <c r="J444" i="53" s="1"/>
  <c r="K431" i="53"/>
  <c r="J431" i="53" s="1"/>
  <c r="K439" i="53"/>
  <c r="J439" i="53" s="1"/>
  <c r="K447" i="53"/>
  <c r="J447" i="53" s="1"/>
  <c r="K448" i="53"/>
  <c r="J448" i="53" s="1"/>
  <c r="K435" i="53"/>
  <c r="J435" i="53" s="1"/>
  <c r="K445" i="53"/>
  <c r="J445" i="53" s="1"/>
  <c r="K426" i="53"/>
  <c r="J426" i="53" s="1"/>
  <c r="K427" i="53"/>
  <c r="J427" i="53" s="1"/>
  <c r="K441" i="53"/>
  <c r="J441" i="53" s="1"/>
  <c r="K446" i="53"/>
  <c r="J446" i="53" s="1"/>
  <c r="K433" i="53"/>
  <c r="J433" i="53" s="1"/>
  <c r="K449" i="53"/>
  <c r="J449" i="53" s="1"/>
  <c r="K437" i="53"/>
  <c r="J437" i="53" s="1"/>
  <c r="K440" i="53"/>
  <c r="J440" i="53" s="1"/>
  <c r="K429" i="53"/>
  <c r="J429" i="53" s="1"/>
  <c r="K443" i="53"/>
  <c r="J443" i="53" s="1"/>
  <c r="K595" i="53"/>
  <c r="J595" i="53" s="1"/>
  <c r="K563" i="53"/>
  <c r="J563" i="53" s="1"/>
  <c r="K601" i="53"/>
  <c r="J601" i="53" s="1"/>
  <c r="K585" i="53"/>
  <c r="J585" i="53" s="1"/>
  <c r="K569" i="53"/>
  <c r="J569" i="53" s="1"/>
  <c r="K567" i="53"/>
  <c r="J567" i="53" s="1"/>
  <c r="K599" i="53"/>
  <c r="J599" i="53" s="1"/>
  <c r="K598" i="53"/>
  <c r="J598" i="53" s="1"/>
  <c r="K590" i="53"/>
  <c r="J590" i="53" s="1"/>
  <c r="K582" i="53"/>
  <c r="J582" i="53" s="1"/>
  <c r="K574" i="53"/>
  <c r="J574" i="53" s="1"/>
  <c r="K566" i="53"/>
  <c r="J566" i="53" s="1"/>
  <c r="K571" i="53"/>
  <c r="J571" i="53" s="1"/>
  <c r="K597" i="53"/>
  <c r="J597" i="53" s="1"/>
  <c r="K577" i="53"/>
  <c r="J577" i="53" s="1"/>
  <c r="K603" i="53"/>
  <c r="J603" i="53" s="1"/>
  <c r="K594" i="53"/>
  <c r="J594" i="53" s="1"/>
  <c r="K584" i="53"/>
  <c r="J584" i="53" s="1"/>
  <c r="K572" i="53"/>
  <c r="J572" i="53" s="1"/>
  <c r="K562" i="53"/>
  <c r="J562" i="53" s="1"/>
  <c r="K581" i="53"/>
  <c r="J581" i="53" s="1"/>
  <c r="K583" i="53"/>
  <c r="J583" i="53" s="1"/>
  <c r="K579" i="53"/>
  <c r="J579" i="53" s="1"/>
  <c r="K593" i="53"/>
  <c r="J593" i="53" s="1"/>
  <c r="K565" i="53"/>
  <c r="J565" i="53" s="1"/>
  <c r="K600" i="53"/>
  <c r="J600" i="53" s="1"/>
  <c r="K586" i="53"/>
  <c r="J586" i="53" s="1"/>
  <c r="K570" i="53"/>
  <c r="J570" i="53" s="1"/>
  <c r="K587" i="53"/>
  <c r="J587" i="53" s="1"/>
  <c r="K589" i="53"/>
  <c r="J589" i="53" s="1"/>
  <c r="K591" i="53"/>
  <c r="J591" i="53" s="1"/>
  <c r="K602" i="53"/>
  <c r="J602" i="53" s="1"/>
  <c r="K580" i="53"/>
  <c r="J580" i="53" s="1"/>
  <c r="K564" i="53"/>
  <c r="J564" i="53" s="1"/>
  <c r="K592" i="53"/>
  <c r="J592" i="53" s="1"/>
  <c r="K576" i="53"/>
  <c r="J576" i="53" s="1"/>
  <c r="K573" i="53"/>
  <c r="J573" i="53" s="1"/>
  <c r="K575" i="53"/>
  <c r="J575" i="53" s="1"/>
  <c r="K588" i="53"/>
  <c r="J588" i="53" s="1"/>
  <c r="K568" i="53"/>
  <c r="J568" i="53" s="1"/>
  <c r="K604" i="53"/>
  <c r="J604" i="53" s="1"/>
  <c r="K578" i="53"/>
  <c r="J578" i="53" s="1"/>
  <c r="K596" i="53"/>
  <c r="J596" i="53" s="1"/>
  <c r="K721" i="53"/>
  <c r="J721" i="53" s="1"/>
  <c r="K725" i="53"/>
  <c r="J725" i="53" s="1"/>
  <c r="K748" i="53"/>
  <c r="J748" i="53" s="1"/>
  <c r="K740" i="53"/>
  <c r="J740" i="53" s="1"/>
  <c r="K732" i="53"/>
  <c r="J732" i="53" s="1"/>
  <c r="K724" i="53"/>
  <c r="J724" i="53" s="1"/>
  <c r="K745" i="53"/>
  <c r="J745" i="53" s="1"/>
  <c r="K737" i="53"/>
  <c r="J737" i="53" s="1"/>
  <c r="K718" i="53"/>
  <c r="J718" i="53" s="1"/>
  <c r="K715" i="53"/>
  <c r="J715" i="53" s="1"/>
  <c r="K729" i="53"/>
  <c r="J729" i="53" s="1"/>
  <c r="K746" i="53"/>
  <c r="J746" i="53" s="1"/>
  <c r="K736" i="53"/>
  <c r="J736" i="53" s="1"/>
  <c r="K726" i="53"/>
  <c r="J726" i="53" s="1"/>
  <c r="K743" i="53"/>
  <c r="J743" i="53" s="1"/>
  <c r="K733" i="53"/>
  <c r="J733" i="53" s="1"/>
  <c r="K717" i="53"/>
  <c r="J717" i="53" s="1"/>
  <c r="K738" i="53"/>
  <c r="J738" i="53" s="1"/>
  <c r="K722" i="53"/>
  <c r="J722" i="53" s="1"/>
  <c r="K739" i="53"/>
  <c r="J739" i="53" s="1"/>
  <c r="K719" i="53"/>
  <c r="J719" i="53" s="1"/>
  <c r="K727" i="53"/>
  <c r="J727" i="53" s="1"/>
  <c r="K744" i="53"/>
  <c r="J744" i="53" s="1"/>
  <c r="K730" i="53"/>
  <c r="J730" i="53" s="1"/>
  <c r="K747" i="53"/>
  <c r="J747" i="53" s="1"/>
  <c r="K720" i="53"/>
  <c r="J720" i="53" s="1"/>
  <c r="K742" i="53"/>
  <c r="J742" i="53" s="1"/>
  <c r="K728" i="53"/>
  <c r="J728" i="53" s="1"/>
  <c r="K716" i="53"/>
  <c r="J716" i="53" s="1"/>
  <c r="K723" i="53"/>
  <c r="J723" i="53" s="1"/>
  <c r="K734" i="53"/>
  <c r="J734" i="53" s="1"/>
  <c r="K749" i="53"/>
  <c r="J749" i="53" s="1"/>
  <c r="K735" i="53"/>
  <c r="J735" i="53" s="1"/>
  <c r="K741" i="53"/>
  <c r="J741" i="53" s="1"/>
  <c r="K731" i="53"/>
  <c r="J731" i="53" s="1"/>
  <c r="K868" i="53"/>
  <c r="J868" i="53" s="1"/>
  <c r="K882" i="53"/>
  <c r="J882" i="53" s="1"/>
  <c r="K880" i="53"/>
  <c r="J880" i="53" s="1"/>
  <c r="K892" i="53"/>
  <c r="J892" i="53" s="1"/>
  <c r="K898" i="53"/>
  <c r="J898" i="53" s="1"/>
  <c r="K888" i="53"/>
  <c r="J888" i="53" s="1"/>
  <c r="K876" i="53"/>
  <c r="J876" i="53" s="1"/>
  <c r="K884" i="53"/>
  <c r="J884" i="53" s="1"/>
  <c r="K870" i="53"/>
  <c r="J870" i="53" s="1"/>
  <c r="K896" i="53"/>
  <c r="J896" i="53" s="1"/>
  <c r="K890" i="53"/>
  <c r="J890" i="53" s="1"/>
  <c r="K894" i="53"/>
  <c r="J894" i="53" s="1"/>
  <c r="K893" i="53"/>
  <c r="J893" i="53" s="1"/>
  <c r="K885" i="53"/>
  <c r="J885" i="53" s="1"/>
  <c r="K877" i="53"/>
  <c r="J877" i="53" s="1"/>
  <c r="K869" i="53"/>
  <c r="J869" i="53" s="1"/>
  <c r="K878" i="53"/>
  <c r="J878" i="53" s="1"/>
  <c r="K886" i="53"/>
  <c r="J886" i="53" s="1"/>
  <c r="K874" i="53"/>
  <c r="J874" i="53" s="1"/>
  <c r="K895" i="53"/>
  <c r="J895" i="53" s="1"/>
  <c r="K883" i="53"/>
  <c r="J883" i="53" s="1"/>
  <c r="K873" i="53"/>
  <c r="J873" i="53" s="1"/>
  <c r="K891" i="53"/>
  <c r="J891" i="53" s="1"/>
  <c r="K879" i="53"/>
  <c r="J879" i="53" s="1"/>
  <c r="K866" i="53"/>
  <c r="J866" i="53" s="1"/>
  <c r="K899" i="53"/>
  <c r="J899" i="53" s="1"/>
  <c r="K887" i="53"/>
  <c r="J887" i="53" s="1"/>
  <c r="K871" i="53"/>
  <c r="J871" i="53" s="1"/>
  <c r="K872" i="53"/>
  <c r="J872" i="53" s="1"/>
  <c r="K881" i="53"/>
  <c r="J881" i="53" s="1"/>
  <c r="K867" i="53"/>
  <c r="J867" i="53" s="1"/>
  <c r="K875" i="53"/>
  <c r="J875" i="53" s="1"/>
  <c r="K897" i="53"/>
  <c r="J897" i="53" s="1"/>
  <c r="K889" i="53"/>
  <c r="J889" i="53" s="1"/>
  <c r="K1037" i="53"/>
  <c r="J1037" i="53" s="1"/>
  <c r="K1042" i="53"/>
  <c r="J1042" i="53" s="1"/>
  <c r="K1034" i="53"/>
  <c r="J1034" i="53" s="1"/>
  <c r="K1026" i="53"/>
  <c r="J1026" i="53" s="1"/>
  <c r="K1018" i="53"/>
  <c r="J1018" i="53" s="1"/>
  <c r="K1025" i="53"/>
  <c r="J1025" i="53" s="1"/>
  <c r="K1027" i="53"/>
  <c r="J1027" i="53" s="1"/>
  <c r="K1039" i="53"/>
  <c r="J1039" i="53" s="1"/>
  <c r="K1015" i="53"/>
  <c r="J1015" i="53" s="1"/>
  <c r="K1045" i="53"/>
  <c r="J1045" i="53" s="1"/>
  <c r="K1046" i="53"/>
  <c r="J1046" i="53" s="1"/>
  <c r="K1036" i="53"/>
  <c r="J1036" i="53" s="1"/>
  <c r="K1024" i="53"/>
  <c r="J1024" i="53" s="1"/>
  <c r="K1033" i="53"/>
  <c r="J1033" i="53" s="1"/>
  <c r="K1014" i="53"/>
  <c r="J1014" i="53" s="1"/>
  <c r="K1035" i="53"/>
  <c r="J1035" i="53" s="1"/>
  <c r="K1038" i="53"/>
  <c r="J1038" i="53" s="1"/>
  <c r="K1022" i="53"/>
  <c r="J1022" i="53" s="1"/>
  <c r="K1021" i="53"/>
  <c r="J1021" i="53" s="1"/>
  <c r="K1043" i="53"/>
  <c r="J1043" i="53" s="1"/>
  <c r="K1044" i="53"/>
  <c r="J1044" i="53" s="1"/>
  <c r="K1030" i="53"/>
  <c r="J1030" i="53" s="1"/>
  <c r="K1016" i="53"/>
  <c r="J1016" i="53" s="1"/>
  <c r="K1019" i="53"/>
  <c r="J1019" i="53" s="1"/>
  <c r="K1023" i="53"/>
  <c r="J1023" i="53" s="1"/>
  <c r="K1041" i="53"/>
  <c r="J1041" i="53" s="1"/>
  <c r="K1028" i="53"/>
  <c r="J1028" i="53" s="1"/>
  <c r="K1047" i="53"/>
  <c r="J1047" i="53" s="1"/>
  <c r="K1040" i="53"/>
  <c r="J1040" i="53" s="1"/>
  <c r="K1029" i="53"/>
  <c r="J1029" i="53" s="1"/>
  <c r="K1032" i="53"/>
  <c r="J1032" i="53" s="1"/>
  <c r="K1017" i="53"/>
  <c r="J1017" i="53" s="1"/>
  <c r="K1048" i="53"/>
  <c r="J1048" i="53" s="1"/>
  <c r="K1031" i="53"/>
  <c r="J1031" i="53" s="1"/>
  <c r="K1020" i="53"/>
  <c r="J1020" i="53" s="1"/>
  <c r="K1189" i="53"/>
  <c r="J1189" i="53" s="1"/>
  <c r="K1181" i="53"/>
  <c r="J1181" i="53" s="1"/>
  <c r="K1173" i="53"/>
  <c r="J1173" i="53" s="1"/>
  <c r="K1165" i="53"/>
  <c r="J1165" i="53" s="1"/>
  <c r="K1164" i="53"/>
  <c r="J1164" i="53" s="1"/>
  <c r="K1190" i="53"/>
  <c r="J1190" i="53" s="1"/>
  <c r="K1182" i="53"/>
  <c r="J1182" i="53" s="1"/>
  <c r="K1174" i="53"/>
  <c r="J1174" i="53" s="1"/>
  <c r="K1160" i="53"/>
  <c r="J1160" i="53" s="1"/>
  <c r="K1193" i="53"/>
  <c r="J1193" i="53" s="1"/>
  <c r="K1183" i="53"/>
  <c r="J1183" i="53" s="1"/>
  <c r="K1171" i="53"/>
  <c r="J1171" i="53" s="1"/>
  <c r="K1161" i="53"/>
  <c r="J1161" i="53" s="1"/>
  <c r="K1192" i="53"/>
  <c r="J1192" i="53" s="1"/>
  <c r="K1180" i="53"/>
  <c r="J1180" i="53" s="1"/>
  <c r="K1170" i="53"/>
  <c r="J1170" i="53" s="1"/>
  <c r="K1185" i="53"/>
  <c r="J1185" i="53" s="1"/>
  <c r="K1169" i="53"/>
  <c r="J1169" i="53" s="1"/>
  <c r="K1162" i="53"/>
  <c r="J1162" i="53" s="1"/>
  <c r="K1184" i="53"/>
  <c r="J1184" i="53" s="1"/>
  <c r="K1168" i="53"/>
  <c r="J1168" i="53" s="1"/>
  <c r="K1191" i="53"/>
  <c r="J1191" i="53" s="1"/>
  <c r="K1177" i="53"/>
  <c r="J1177" i="53" s="1"/>
  <c r="K1163" i="53"/>
  <c r="J1163" i="53" s="1"/>
  <c r="K1188" i="53"/>
  <c r="J1188" i="53" s="1"/>
  <c r="K1176" i="53"/>
  <c r="J1176" i="53" s="1"/>
  <c r="K1187" i="53"/>
  <c r="J1187" i="53" s="1"/>
  <c r="K1166" i="53"/>
  <c r="J1166" i="53" s="1"/>
  <c r="K1172" i="53"/>
  <c r="J1172" i="53" s="1"/>
  <c r="K1175" i="53"/>
  <c r="J1175" i="53" s="1"/>
  <c r="K1186" i="53"/>
  <c r="J1186" i="53" s="1"/>
  <c r="K1167" i="53"/>
  <c r="J1167" i="53" s="1"/>
  <c r="K1179" i="53"/>
  <c r="J1179" i="53" s="1"/>
  <c r="K1194" i="53"/>
  <c r="J1194" i="53" s="1"/>
  <c r="K1178" i="53"/>
  <c r="J1178" i="53" s="1"/>
  <c r="K1331" i="53"/>
  <c r="J1331" i="53" s="1"/>
  <c r="K1323" i="53"/>
  <c r="J1323" i="53" s="1"/>
  <c r="K1315" i="53"/>
  <c r="J1315" i="53" s="1"/>
  <c r="K1326" i="53"/>
  <c r="J1326" i="53" s="1"/>
  <c r="K1324" i="53"/>
  <c r="J1324" i="53" s="1"/>
  <c r="K1328" i="53"/>
  <c r="J1328" i="53" s="1"/>
  <c r="K1335" i="53"/>
  <c r="J1335" i="53" s="1"/>
  <c r="K1325" i="53"/>
  <c r="J1325" i="53" s="1"/>
  <c r="K1338" i="53"/>
  <c r="J1338" i="53" s="1"/>
  <c r="K1318" i="53"/>
  <c r="J1318" i="53" s="1"/>
  <c r="K1320" i="53"/>
  <c r="J1320" i="53" s="1"/>
  <c r="K1327" i="53"/>
  <c r="J1327" i="53" s="1"/>
  <c r="K1334" i="53"/>
  <c r="J1334" i="53" s="1"/>
  <c r="K1316" i="53"/>
  <c r="J1316" i="53" s="1"/>
  <c r="K1333" i="53"/>
  <c r="J1333" i="53" s="1"/>
  <c r="K1319" i="53"/>
  <c r="J1319" i="53" s="1"/>
  <c r="K1322" i="53"/>
  <c r="J1322" i="53" s="1"/>
  <c r="K1329" i="53"/>
  <c r="J1329" i="53" s="1"/>
  <c r="K1317" i="53"/>
  <c r="J1317" i="53" s="1"/>
  <c r="K1337" i="53"/>
  <c r="J1337" i="53" s="1"/>
  <c r="K1321" i="53"/>
  <c r="J1321" i="53" s="1"/>
  <c r="K1336" i="53"/>
  <c r="J1336" i="53" s="1"/>
  <c r="K1332" i="53"/>
  <c r="J1332" i="53" s="1"/>
  <c r="K1330" i="53"/>
  <c r="J1330" i="53" s="1"/>
  <c r="K1456" i="53"/>
  <c r="J1456" i="53" s="1"/>
  <c r="K1448" i="53"/>
  <c r="J1448" i="53" s="1"/>
  <c r="K1459" i="53"/>
  <c r="J1459" i="53" s="1"/>
  <c r="K1444" i="53"/>
  <c r="J1444" i="53" s="1"/>
  <c r="K1461" i="53"/>
  <c r="J1461" i="53" s="1"/>
  <c r="K1439" i="53"/>
  <c r="J1439" i="53" s="1"/>
  <c r="K1458" i="53"/>
  <c r="J1458" i="53" s="1"/>
  <c r="K1446" i="53"/>
  <c r="J1446" i="53" s="1"/>
  <c r="K1451" i="53"/>
  <c r="J1451" i="53" s="1"/>
  <c r="K1442" i="53"/>
  <c r="J1442" i="53" s="1"/>
  <c r="K1452" i="53"/>
  <c r="J1452" i="53" s="1"/>
  <c r="K1455" i="53"/>
  <c r="J1455" i="53" s="1"/>
  <c r="K1445" i="53"/>
  <c r="J1445" i="53" s="1"/>
  <c r="K1460" i="53"/>
  <c r="J1460" i="53" s="1"/>
  <c r="K1441" i="53"/>
  <c r="J1441" i="53" s="1"/>
  <c r="K1457" i="53"/>
  <c r="J1457" i="53" s="1"/>
  <c r="K1443" i="53"/>
  <c r="J1443" i="53" s="1"/>
  <c r="K1440" i="53"/>
  <c r="J1440" i="53" s="1"/>
  <c r="K1454" i="53"/>
  <c r="J1454" i="53" s="1"/>
  <c r="K1449" i="53"/>
  <c r="J1449" i="53" s="1"/>
  <c r="K1450" i="53"/>
  <c r="J1450" i="53" s="1"/>
  <c r="K1447" i="53"/>
  <c r="J1447" i="53" s="1"/>
  <c r="K1453" i="53"/>
  <c r="J1453" i="53" s="1"/>
  <c r="K1462" i="53"/>
  <c r="J1462" i="53" s="1"/>
  <c r="K637" i="53"/>
  <c r="J637" i="53" s="1"/>
  <c r="K621" i="53"/>
  <c r="J621" i="53" s="1"/>
  <c r="K640" i="53"/>
  <c r="J640" i="53" s="1"/>
  <c r="K615" i="53"/>
  <c r="J615" i="53" s="1"/>
  <c r="K633" i="53"/>
  <c r="J633" i="53" s="1"/>
  <c r="K613" i="53"/>
  <c r="J613" i="53" s="1"/>
  <c r="K623" i="53"/>
  <c r="J623" i="53" s="1"/>
  <c r="K635" i="53"/>
  <c r="J635" i="53" s="1"/>
  <c r="K611" i="53"/>
  <c r="J611" i="53" s="1"/>
  <c r="K629" i="53"/>
  <c r="J629" i="53" s="1"/>
  <c r="K639" i="53"/>
  <c r="J639" i="53" s="1"/>
  <c r="K619" i="53"/>
  <c r="J619" i="53" s="1"/>
  <c r="K617" i="53"/>
  <c r="J617" i="53" s="1"/>
  <c r="K607" i="53"/>
  <c r="J607" i="53" s="1"/>
  <c r="K627" i="53"/>
  <c r="J627" i="53" s="1"/>
  <c r="K632" i="53"/>
  <c r="J632" i="53" s="1"/>
  <c r="K624" i="53"/>
  <c r="J624" i="53" s="1"/>
  <c r="K616" i="53"/>
  <c r="J616" i="53" s="1"/>
  <c r="K608" i="53"/>
  <c r="J608" i="53" s="1"/>
  <c r="K609" i="53"/>
  <c r="J609" i="53" s="1"/>
  <c r="K606" i="53"/>
  <c r="J606" i="53" s="1"/>
  <c r="K636" i="53"/>
  <c r="J636" i="53" s="1"/>
  <c r="K626" i="53"/>
  <c r="J626" i="53" s="1"/>
  <c r="K614" i="53"/>
  <c r="J614" i="53" s="1"/>
  <c r="K628" i="53"/>
  <c r="J628" i="53" s="1"/>
  <c r="K612" i="53"/>
  <c r="J612" i="53" s="1"/>
  <c r="K631" i="53"/>
  <c r="J631" i="53" s="1"/>
  <c r="K634" i="53"/>
  <c r="J634" i="53" s="1"/>
  <c r="K620" i="53"/>
  <c r="J620" i="53" s="1"/>
  <c r="K630" i="53"/>
  <c r="J630" i="53" s="1"/>
  <c r="K618" i="53"/>
  <c r="J618" i="53" s="1"/>
  <c r="K625" i="53"/>
  <c r="J625" i="53" s="1"/>
  <c r="K638" i="53"/>
  <c r="J638" i="53" s="1"/>
  <c r="K622" i="53"/>
  <c r="J622" i="53" s="1"/>
  <c r="K610" i="53"/>
  <c r="J610" i="53" s="1"/>
  <c r="K1079" i="53"/>
  <c r="J1079" i="53" s="1"/>
  <c r="K1071" i="53"/>
  <c r="J1071" i="53" s="1"/>
  <c r="K1063" i="53"/>
  <c r="J1063" i="53" s="1"/>
  <c r="K1055" i="53"/>
  <c r="J1055" i="53" s="1"/>
  <c r="K1082" i="53"/>
  <c r="J1082" i="53" s="1"/>
  <c r="K1074" i="53"/>
  <c r="J1074" i="53" s="1"/>
  <c r="K1066" i="53"/>
  <c r="J1066" i="53" s="1"/>
  <c r="K1058" i="53"/>
  <c r="J1058" i="53" s="1"/>
  <c r="K1083" i="53"/>
  <c r="J1083" i="53" s="1"/>
  <c r="K1073" i="53"/>
  <c r="J1073" i="53" s="1"/>
  <c r="K1061" i="53"/>
  <c r="J1061" i="53" s="1"/>
  <c r="K1051" i="53"/>
  <c r="J1051" i="53" s="1"/>
  <c r="K1076" i="53"/>
  <c r="J1076" i="53" s="1"/>
  <c r="K1064" i="53"/>
  <c r="J1064" i="53" s="1"/>
  <c r="K1054" i="53"/>
  <c r="J1054" i="53" s="1"/>
  <c r="K1077" i="53"/>
  <c r="J1077" i="53" s="1"/>
  <c r="K1065" i="53"/>
  <c r="J1065" i="53" s="1"/>
  <c r="K1084" i="53"/>
  <c r="J1084" i="53" s="1"/>
  <c r="K1070" i="53"/>
  <c r="J1070" i="53" s="1"/>
  <c r="K1056" i="53"/>
  <c r="J1056" i="53" s="1"/>
  <c r="K1085" i="53"/>
  <c r="J1085" i="53" s="1"/>
  <c r="K1069" i="53"/>
  <c r="J1069" i="53" s="1"/>
  <c r="K1057" i="53"/>
  <c r="J1057" i="53" s="1"/>
  <c r="K1078" i="53"/>
  <c r="J1078" i="53" s="1"/>
  <c r="K1062" i="53"/>
  <c r="J1062" i="53" s="1"/>
  <c r="K1059" i="53"/>
  <c r="J1059" i="53" s="1"/>
  <c r="K1068" i="53"/>
  <c r="J1068" i="53" s="1"/>
  <c r="K1075" i="53"/>
  <c r="J1075" i="53" s="1"/>
  <c r="K1080" i="53"/>
  <c r="J1080" i="53" s="1"/>
  <c r="K1052" i="53"/>
  <c r="J1052" i="53" s="1"/>
  <c r="K1072" i="53"/>
  <c r="J1072" i="53" s="1"/>
  <c r="K1067" i="53"/>
  <c r="J1067" i="53" s="1"/>
  <c r="K1081" i="53"/>
  <c r="J1081" i="53" s="1"/>
  <c r="K1060" i="53"/>
  <c r="J1060" i="53" s="1"/>
  <c r="K1053" i="53"/>
  <c r="J1053" i="53" s="1"/>
  <c r="K219" i="53"/>
  <c r="J219" i="53" s="1"/>
  <c r="K211" i="53"/>
  <c r="J211" i="53" s="1"/>
  <c r="K203" i="53"/>
  <c r="J203" i="53" s="1"/>
  <c r="K223" i="53"/>
  <c r="J223" i="53" s="1"/>
  <c r="K205" i="53"/>
  <c r="J205" i="53" s="1"/>
  <c r="K217" i="53"/>
  <c r="J217" i="53" s="1"/>
  <c r="K229" i="53"/>
  <c r="J229" i="53" s="1"/>
  <c r="K204" i="53"/>
  <c r="J204" i="53" s="1"/>
  <c r="K231" i="53"/>
  <c r="J231" i="53" s="1"/>
  <c r="K208" i="53"/>
  <c r="J208" i="53" s="1"/>
  <c r="K235" i="53"/>
  <c r="J235" i="53" s="1"/>
  <c r="K207" i="53"/>
  <c r="J207" i="53" s="1"/>
  <c r="K225" i="53"/>
  <c r="J225" i="53" s="1"/>
  <c r="K233" i="53"/>
  <c r="J233" i="53" s="1"/>
  <c r="K214" i="53"/>
  <c r="J214" i="53" s="1"/>
  <c r="K224" i="53"/>
  <c r="J224" i="53" s="1"/>
  <c r="K230" i="53"/>
  <c r="J230" i="53" s="1"/>
  <c r="K213" i="53"/>
  <c r="J213" i="53" s="1"/>
  <c r="K221" i="53"/>
  <c r="J221" i="53" s="1"/>
  <c r="K201" i="53"/>
  <c r="J201" i="53" s="1"/>
  <c r="K212" i="53"/>
  <c r="J212" i="53" s="1"/>
  <c r="K220" i="53"/>
  <c r="J220" i="53" s="1"/>
  <c r="K234" i="53"/>
  <c r="J234" i="53" s="1"/>
  <c r="K227" i="53"/>
  <c r="J227" i="53" s="1"/>
  <c r="K210" i="53"/>
  <c r="J210" i="53" s="1"/>
  <c r="K216" i="53"/>
  <c r="J216" i="53" s="1"/>
  <c r="K226" i="53"/>
  <c r="J226" i="53" s="1"/>
  <c r="K209" i="53"/>
  <c r="J209" i="53" s="1"/>
  <c r="K218" i="53"/>
  <c r="J218" i="53" s="1"/>
  <c r="K232" i="53"/>
  <c r="J232" i="53" s="1"/>
  <c r="K215" i="53"/>
  <c r="J215" i="53" s="1"/>
  <c r="K222" i="53"/>
  <c r="J222" i="53" s="1"/>
  <c r="K202" i="53"/>
  <c r="J202" i="53" s="1"/>
  <c r="K206" i="53"/>
  <c r="J206" i="53" s="1"/>
  <c r="K228" i="53"/>
  <c r="J228" i="53" s="1"/>
  <c r="K828" i="53"/>
  <c r="J828" i="53" s="1"/>
  <c r="K820" i="53"/>
  <c r="J820" i="53" s="1"/>
  <c r="K812" i="53"/>
  <c r="J812" i="53" s="1"/>
  <c r="K804" i="53"/>
  <c r="J804" i="53" s="1"/>
  <c r="K796" i="53"/>
  <c r="J796" i="53" s="1"/>
  <c r="K823" i="53"/>
  <c r="J823" i="53" s="1"/>
  <c r="K815" i="53"/>
  <c r="J815" i="53" s="1"/>
  <c r="K807" i="53"/>
  <c r="J807" i="53" s="1"/>
  <c r="K799" i="53"/>
  <c r="J799" i="53" s="1"/>
  <c r="K818" i="53"/>
  <c r="J818" i="53" s="1"/>
  <c r="K808" i="53"/>
  <c r="J808" i="53" s="1"/>
  <c r="K798" i="53"/>
  <c r="J798" i="53" s="1"/>
  <c r="K821" i="53"/>
  <c r="J821" i="53" s="1"/>
  <c r="K811" i="53"/>
  <c r="J811" i="53" s="1"/>
  <c r="K801" i="53"/>
  <c r="J801" i="53" s="1"/>
  <c r="K826" i="53"/>
  <c r="J826" i="53" s="1"/>
  <c r="K814" i="53"/>
  <c r="J814" i="53" s="1"/>
  <c r="K800" i="53"/>
  <c r="J800" i="53" s="1"/>
  <c r="K819" i="53"/>
  <c r="J819" i="53" s="1"/>
  <c r="K805" i="53"/>
  <c r="J805" i="53" s="1"/>
  <c r="K794" i="53"/>
  <c r="J794" i="53" s="1"/>
  <c r="K822" i="53"/>
  <c r="J822" i="53" s="1"/>
  <c r="K806" i="53"/>
  <c r="J806" i="53" s="1"/>
  <c r="K827" i="53"/>
  <c r="J827" i="53" s="1"/>
  <c r="K813" i="53"/>
  <c r="J813" i="53" s="1"/>
  <c r="K797" i="53"/>
  <c r="J797" i="53" s="1"/>
  <c r="K810" i="53"/>
  <c r="J810" i="53" s="1"/>
  <c r="K817" i="53"/>
  <c r="J817" i="53" s="1"/>
  <c r="K824" i="53"/>
  <c r="J824" i="53" s="1"/>
  <c r="K829" i="53"/>
  <c r="J829" i="53" s="1"/>
  <c r="K803" i="53"/>
  <c r="J803" i="53" s="1"/>
  <c r="K825" i="53"/>
  <c r="J825" i="53" s="1"/>
  <c r="K816" i="53"/>
  <c r="J816" i="53" s="1"/>
  <c r="K795" i="53"/>
  <c r="J795" i="53" s="1"/>
  <c r="K802" i="53"/>
  <c r="J802" i="53" s="1"/>
  <c r="K809" i="53"/>
  <c r="J809" i="53" s="1"/>
  <c r="K1390" i="53"/>
  <c r="J1390" i="53" s="1"/>
  <c r="K1382" i="53"/>
  <c r="J1382" i="53" s="1"/>
  <c r="K1374" i="53"/>
  <c r="J1374" i="53" s="1"/>
  <c r="K1389" i="53"/>
  <c r="J1389" i="53" s="1"/>
  <c r="K1381" i="53"/>
  <c r="J1381" i="53" s="1"/>
  <c r="K1373" i="53"/>
  <c r="J1373" i="53" s="1"/>
  <c r="K1388" i="53"/>
  <c r="J1388" i="53" s="1"/>
  <c r="K1378" i="53"/>
  <c r="J1378" i="53" s="1"/>
  <c r="K1391" i="53"/>
  <c r="J1391" i="53" s="1"/>
  <c r="K1379" i="53"/>
  <c r="J1379" i="53" s="1"/>
  <c r="K1369" i="53"/>
  <c r="J1369" i="53" s="1"/>
  <c r="K1386" i="53"/>
  <c r="J1386" i="53" s="1"/>
  <c r="K1372" i="53"/>
  <c r="J1372" i="53" s="1"/>
  <c r="K1383" i="53"/>
  <c r="J1383" i="53" s="1"/>
  <c r="K1380" i="53"/>
  <c r="J1380" i="53" s="1"/>
  <c r="K1387" i="53"/>
  <c r="J1387" i="53" s="1"/>
  <c r="K1375" i="53"/>
  <c r="J1375" i="53" s="1"/>
  <c r="K1376" i="53"/>
  <c r="J1376" i="53" s="1"/>
  <c r="K1371" i="53"/>
  <c r="J1371" i="53" s="1"/>
  <c r="K1392" i="53"/>
  <c r="J1392" i="53" s="1"/>
  <c r="K1385" i="53"/>
  <c r="J1385" i="53" s="1"/>
  <c r="K1384" i="53"/>
  <c r="J1384" i="53" s="1"/>
  <c r="K1377" i="53"/>
  <c r="J1377" i="53" s="1"/>
  <c r="K1370" i="53"/>
  <c r="J1370" i="53" s="1"/>
  <c r="M99" i="53"/>
  <c r="M122" i="53"/>
  <c r="M106" i="53"/>
  <c r="M128" i="53"/>
  <c r="M108" i="53"/>
  <c r="M124" i="53"/>
  <c r="M102" i="53"/>
  <c r="M103" i="53"/>
  <c r="M94" i="53"/>
  <c r="M109" i="53"/>
  <c r="M105" i="53"/>
  <c r="M118" i="53"/>
  <c r="M127" i="53"/>
  <c r="M95" i="53"/>
  <c r="M116" i="53"/>
  <c r="M121" i="53"/>
  <c r="M97" i="53"/>
  <c r="M96" i="53"/>
  <c r="M104" i="53"/>
  <c r="M115" i="53"/>
  <c r="M126" i="53"/>
  <c r="M113" i="53"/>
  <c r="M111" i="53"/>
  <c r="M112" i="53"/>
  <c r="M93" i="53"/>
  <c r="M98" i="53"/>
  <c r="M107" i="53"/>
  <c r="M100" i="53"/>
  <c r="M125" i="53"/>
  <c r="M120" i="53"/>
  <c r="M101" i="53"/>
  <c r="M117" i="53"/>
  <c r="M110" i="53"/>
  <c r="M123" i="53"/>
  <c r="M114" i="53"/>
  <c r="M119" i="53"/>
  <c r="M586" i="53"/>
  <c r="M596" i="53"/>
  <c r="M580" i="53"/>
  <c r="M564" i="53"/>
  <c r="M590" i="53"/>
  <c r="M592" i="53"/>
  <c r="M572" i="53"/>
  <c r="M566" i="53"/>
  <c r="M602" i="53"/>
  <c r="M600" i="53"/>
  <c r="M568" i="53"/>
  <c r="M574" i="53"/>
  <c r="M604" i="53"/>
  <c r="M584" i="53"/>
  <c r="M598" i="53"/>
  <c r="M595" i="53"/>
  <c r="M587" i="53"/>
  <c r="M579" i="53"/>
  <c r="M571" i="53"/>
  <c r="M563" i="53"/>
  <c r="M562" i="53"/>
  <c r="M603" i="53"/>
  <c r="M570" i="53"/>
  <c r="M578" i="53"/>
  <c r="M576" i="53"/>
  <c r="M601" i="53"/>
  <c r="M591" i="53"/>
  <c r="M581" i="53"/>
  <c r="M569" i="53"/>
  <c r="M588" i="53"/>
  <c r="M593" i="53"/>
  <c r="M577" i="53"/>
  <c r="M565" i="53"/>
  <c r="M599" i="53"/>
  <c r="M585" i="53"/>
  <c r="M573" i="53"/>
  <c r="M582" i="53"/>
  <c r="M597" i="53"/>
  <c r="M583" i="53"/>
  <c r="M575" i="53"/>
  <c r="M594" i="53"/>
  <c r="M567" i="53"/>
  <c r="M589" i="53"/>
  <c r="M1190" i="53"/>
  <c r="M1182" i="53"/>
  <c r="M1174" i="53"/>
  <c r="M1165" i="53"/>
  <c r="M1191" i="53"/>
  <c r="M1183" i="53"/>
  <c r="M1175" i="53"/>
  <c r="M1167" i="53"/>
  <c r="M1192" i="53"/>
  <c r="M1180" i="53"/>
  <c r="M1170" i="53"/>
  <c r="M1193" i="53"/>
  <c r="M1181" i="53"/>
  <c r="M1171" i="53"/>
  <c r="M1162" i="53"/>
  <c r="M1164" i="53"/>
  <c r="M1188" i="53"/>
  <c r="M1176" i="53"/>
  <c r="M1161" i="53"/>
  <c r="M1179" i="53"/>
  <c r="M1160" i="53"/>
  <c r="M1194" i="53"/>
  <c r="M1172" i="53"/>
  <c r="M1187" i="53"/>
  <c r="M1169" i="53"/>
  <c r="M1184" i="53"/>
  <c r="M1163" i="53"/>
  <c r="M1177" i="53"/>
  <c r="M1178" i="53"/>
  <c r="M1173" i="53"/>
  <c r="M1189" i="53"/>
  <c r="M1186" i="53"/>
  <c r="M1168" i="53"/>
  <c r="M1166" i="53"/>
  <c r="M1185" i="53"/>
  <c r="S1560" i="53"/>
  <c r="R1560" i="53"/>
  <c r="O1560" i="53"/>
  <c r="P1560" i="53"/>
  <c r="Q1560" i="53"/>
  <c r="N1560" i="53"/>
  <c r="N2119" i="53"/>
  <c r="O2119" i="53"/>
  <c r="R2119" i="53"/>
  <c r="P2119" i="53"/>
  <c r="Q2119" i="53"/>
  <c r="S2119" i="53"/>
  <c r="R2451" i="53"/>
  <c r="Q2451" i="53"/>
  <c r="N2451" i="53"/>
  <c r="S2451" i="53"/>
  <c r="O2451" i="53"/>
  <c r="P2451" i="53"/>
  <c r="K175" i="53"/>
  <c r="J175" i="53" s="1"/>
  <c r="K185" i="53"/>
  <c r="J185" i="53" s="1"/>
  <c r="K168" i="53"/>
  <c r="J168" i="53" s="1"/>
  <c r="K190" i="53"/>
  <c r="J190" i="53" s="1"/>
  <c r="K171" i="53"/>
  <c r="J171" i="53" s="1"/>
  <c r="K193" i="53"/>
  <c r="J193" i="53" s="1"/>
  <c r="K188" i="53"/>
  <c r="J188" i="53" s="1"/>
  <c r="K172" i="53"/>
  <c r="J172" i="53" s="1"/>
  <c r="K194" i="53"/>
  <c r="J194" i="53" s="1"/>
  <c r="K167" i="53"/>
  <c r="J167" i="53" s="1"/>
  <c r="K166" i="53"/>
  <c r="J166" i="53" s="1"/>
  <c r="K197" i="53"/>
  <c r="J197" i="53" s="1"/>
  <c r="K180" i="53"/>
  <c r="J180" i="53" s="1"/>
  <c r="K174" i="53"/>
  <c r="J174" i="53" s="1"/>
  <c r="K177" i="53"/>
  <c r="J177" i="53" s="1"/>
  <c r="K178" i="53"/>
  <c r="J178" i="53" s="1"/>
  <c r="K183" i="53"/>
  <c r="J183" i="53" s="1"/>
  <c r="K181" i="53"/>
  <c r="J181" i="53" s="1"/>
  <c r="K179" i="53"/>
  <c r="J179" i="53" s="1"/>
  <c r="K187" i="53"/>
  <c r="J187" i="53" s="1"/>
  <c r="K195" i="53"/>
  <c r="J195" i="53" s="1"/>
  <c r="K196" i="53"/>
  <c r="J196" i="53" s="1"/>
  <c r="K165" i="53"/>
  <c r="J165" i="53" s="1"/>
  <c r="K191" i="53"/>
  <c r="J191" i="53" s="1"/>
  <c r="K192" i="53"/>
  <c r="J192" i="53" s="1"/>
  <c r="K189" i="53"/>
  <c r="J189" i="53" s="1"/>
  <c r="K169" i="53"/>
  <c r="J169" i="53" s="1"/>
  <c r="K182" i="53"/>
  <c r="J182" i="53" s="1"/>
  <c r="K170" i="53"/>
  <c r="J170" i="53" s="1"/>
  <c r="K176" i="53"/>
  <c r="J176" i="53" s="1"/>
  <c r="K198" i="53"/>
  <c r="J198" i="53" s="1"/>
  <c r="K173" i="53"/>
  <c r="J173" i="53" s="1"/>
  <c r="K184" i="53"/>
  <c r="J184" i="53" s="1"/>
  <c r="K186" i="53"/>
  <c r="J186" i="53" s="1"/>
  <c r="K335" i="53"/>
  <c r="J335" i="53" s="1"/>
  <c r="K343" i="53"/>
  <c r="J343" i="53" s="1"/>
  <c r="K331" i="53"/>
  <c r="J331" i="53" s="1"/>
  <c r="K337" i="53"/>
  <c r="J337" i="53" s="1"/>
  <c r="K344" i="53"/>
  <c r="J344" i="53" s="1"/>
  <c r="K341" i="53"/>
  <c r="J341" i="53" s="1"/>
  <c r="K333" i="53"/>
  <c r="J333" i="53" s="1"/>
  <c r="K316" i="53"/>
  <c r="J316" i="53" s="1"/>
  <c r="K324" i="53"/>
  <c r="J324" i="53" s="1"/>
  <c r="K332" i="53"/>
  <c r="J332" i="53" s="1"/>
  <c r="K340" i="53"/>
  <c r="J340" i="53" s="1"/>
  <c r="K310" i="53"/>
  <c r="J310" i="53" s="1"/>
  <c r="K320" i="53"/>
  <c r="J320" i="53" s="1"/>
  <c r="K330" i="53"/>
  <c r="J330" i="53" s="1"/>
  <c r="K311" i="53"/>
  <c r="J311" i="53" s="1"/>
  <c r="K321" i="53"/>
  <c r="J321" i="53" s="1"/>
  <c r="K327" i="53"/>
  <c r="J327" i="53" s="1"/>
  <c r="K336" i="53"/>
  <c r="J336" i="53" s="1"/>
  <c r="K339" i="53"/>
  <c r="J339" i="53" s="1"/>
  <c r="K322" i="53"/>
  <c r="J322" i="53" s="1"/>
  <c r="K315" i="53"/>
  <c r="J315" i="53" s="1"/>
  <c r="K323" i="53"/>
  <c r="J323" i="53" s="1"/>
  <c r="K329" i="53"/>
  <c r="J329" i="53" s="1"/>
  <c r="K317" i="53"/>
  <c r="J317" i="53" s="1"/>
  <c r="K314" i="53"/>
  <c r="J314" i="53" s="1"/>
  <c r="K328" i="53"/>
  <c r="J328" i="53" s="1"/>
  <c r="K319" i="53"/>
  <c r="J319" i="53" s="1"/>
  <c r="K325" i="53"/>
  <c r="J325" i="53" s="1"/>
  <c r="K338" i="53"/>
  <c r="J338" i="53" s="1"/>
  <c r="K318" i="53"/>
  <c r="J318" i="53" s="1"/>
  <c r="K313" i="53"/>
  <c r="J313" i="53" s="1"/>
  <c r="K326" i="53"/>
  <c r="J326" i="53" s="1"/>
  <c r="K334" i="53"/>
  <c r="J334" i="53" s="1"/>
  <c r="K342" i="53"/>
  <c r="J342" i="53" s="1"/>
  <c r="K312" i="53"/>
  <c r="J312" i="53" s="1"/>
  <c r="K789" i="53"/>
  <c r="J789" i="53" s="1"/>
  <c r="K781" i="53"/>
  <c r="J781" i="53" s="1"/>
  <c r="K773" i="53"/>
  <c r="J773" i="53" s="1"/>
  <c r="K765" i="53"/>
  <c r="J765" i="53" s="1"/>
  <c r="K757" i="53"/>
  <c r="J757" i="53" s="1"/>
  <c r="K790" i="53"/>
  <c r="J790" i="53" s="1"/>
  <c r="K782" i="53"/>
  <c r="J782" i="53" s="1"/>
  <c r="K774" i="53"/>
  <c r="J774" i="53" s="1"/>
  <c r="K766" i="53"/>
  <c r="J766" i="53" s="1"/>
  <c r="K758" i="53"/>
  <c r="J758" i="53" s="1"/>
  <c r="K751" i="53"/>
  <c r="J751" i="53" s="1"/>
  <c r="K783" i="53"/>
  <c r="J783" i="53" s="1"/>
  <c r="K771" i="53"/>
  <c r="J771" i="53" s="1"/>
  <c r="K761" i="53"/>
  <c r="J761" i="53" s="1"/>
  <c r="K792" i="53"/>
  <c r="J792" i="53" s="1"/>
  <c r="K780" i="53"/>
  <c r="J780" i="53" s="1"/>
  <c r="K770" i="53"/>
  <c r="J770" i="53" s="1"/>
  <c r="K760" i="53"/>
  <c r="J760" i="53" s="1"/>
  <c r="K785" i="53"/>
  <c r="J785" i="53" s="1"/>
  <c r="K769" i="53"/>
  <c r="J769" i="53" s="1"/>
  <c r="K755" i="53"/>
  <c r="J755" i="53" s="1"/>
  <c r="K784" i="53"/>
  <c r="J784" i="53" s="1"/>
  <c r="K768" i="53"/>
  <c r="J768" i="53" s="1"/>
  <c r="K754" i="53"/>
  <c r="J754" i="53" s="1"/>
  <c r="K791" i="53"/>
  <c r="J791" i="53" s="1"/>
  <c r="K777" i="53"/>
  <c r="J777" i="53" s="1"/>
  <c r="K763" i="53"/>
  <c r="J763" i="53" s="1"/>
  <c r="K788" i="53"/>
  <c r="J788" i="53" s="1"/>
  <c r="K776" i="53"/>
  <c r="J776" i="53" s="1"/>
  <c r="K762" i="53"/>
  <c r="J762" i="53" s="1"/>
  <c r="K767" i="53"/>
  <c r="J767" i="53" s="1"/>
  <c r="K778" i="53"/>
  <c r="J778" i="53" s="1"/>
  <c r="K752" i="53"/>
  <c r="J752" i="53" s="1"/>
  <c r="K779" i="53"/>
  <c r="J779" i="53" s="1"/>
  <c r="K753" i="53"/>
  <c r="J753" i="53" s="1"/>
  <c r="K764" i="53"/>
  <c r="J764" i="53" s="1"/>
  <c r="K786" i="53"/>
  <c r="J786" i="53" s="1"/>
  <c r="K775" i="53"/>
  <c r="J775" i="53" s="1"/>
  <c r="K756" i="53"/>
  <c r="J756" i="53" s="1"/>
  <c r="K787" i="53"/>
  <c r="J787" i="53" s="1"/>
  <c r="K772" i="53"/>
  <c r="J772" i="53" s="1"/>
  <c r="K759" i="53"/>
  <c r="J759" i="53" s="1"/>
  <c r="K933" i="53"/>
  <c r="J933" i="53" s="1"/>
  <c r="K925" i="53"/>
  <c r="J925" i="53" s="1"/>
  <c r="K917" i="53"/>
  <c r="J917" i="53" s="1"/>
  <c r="K909" i="53"/>
  <c r="J909" i="53" s="1"/>
  <c r="K936" i="53"/>
  <c r="J936" i="53" s="1"/>
  <c r="K920" i="53"/>
  <c r="J920" i="53" s="1"/>
  <c r="K904" i="53"/>
  <c r="J904" i="53" s="1"/>
  <c r="K910" i="53"/>
  <c r="J910" i="53" s="1"/>
  <c r="K914" i="53"/>
  <c r="J914" i="53" s="1"/>
  <c r="K939" i="53"/>
  <c r="J939" i="53" s="1"/>
  <c r="K929" i="53"/>
  <c r="J929" i="53" s="1"/>
  <c r="K919" i="53"/>
  <c r="J919" i="53" s="1"/>
  <c r="K907" i="53"/>
  <c r="J907" i="53" s="1"/>
  <c r="K928" i="53"/>
  <c r="J928" i="53" s="1"/>
  <c r="K908" i="53"/>
  <c r="J908" i="53" s="1"/>
  <c r="K930" i="53"/>
  <c r="J930" i="53" s="1"/>
  <c r="K931" i="53"/>
  <c r="J931" i="53" s="1"/>
  <c r="K915" i="53"/>
  <c r="J915" i="53" s="1"/>
  <c r="K903" i="53"/>
  <c r="J903" i="53" s="1"/>
  <c r="K912" i="53"/>
  <c r="J912" i="53" s="1"/>
  <c r="K922" i="53"/>
  <c r="J922" i="53" s="1"/>
  <c r="K937" i="53"/>
  <c r="J937" i="53" s="1"/>
  <c r="K923" i="53"/>
  <c r="J923" i="53" s="1"/>
  <c r="K911" i="53"/>
  <c r="J911" i="53" s="1"/>
  <c r="K924" i="53"/>
  <c r="J924" i="53" s="1"/>
  <c r="K926" i="53"/>
  <c r="J926" i="53" s="1"/>
  <c r="K913" i="53"/>
  <c r="J913" i="53" s="1"/>
  <c r="K934" i="53"/>
  <c r="J934" i="53" s="1"/>
  <c r="K927" i="53"/>
  <c r="J927" i="53" s="1"/>
  <c r="K932" i="53"/>
  <c r="J932" i="53" s="1"/>
  <c r="K938" i="53"/>
  <c r="J938" i="53" s="1"/>
  <c r="K921" i="53"/>
  <c r="J921" i="53" s="1"/>
  <c r="K916" i="53"/>
  <c r="J916" i="53" s="1"/>
  <c r="K935" i="53"/>
  <c r="J935" i="53" s="1"/>
  <c r="K918" i="53"/>
  <c r="J918" i="53" s="1"/>
  <c r="K905" i="53"/>
  <c r="J905" i="53" s="1"/>
  <c r="K906" i="53"/>
  <c r="J906" i="53" s="1"/>
  <c r="K1367" i="53"/>
  <c r="J1367" i="53" s="1"/>
  <c r="K1361" i="53"/>
  <c r="J1361" i="53" s="1"/>
  <c r="K1345" i="53"/>
  <c r="J1345" i="53" s="1"/>
  <c r="K1351" i="53"/>
  <c r="J1351" i="53" s="1"/>
  <c r="K1357" i="53"/>
  <c r="J1357" i="53" s="1"/>
  <c r="K1355" i="53"/>
  <c r="J1355" i="53" s="1"/>
  <c r="K1363" i="53"/>
  <c r="J1363" i="53" s="1"/>
  <c r="K1366" i="53"/>
  <c r="J1366" i="53" s="1"/>
  <c r="K1353" i="53"/>
  <c r="J1353" i="53" s="1"/>
  <c r="K1352" i="53"/>
  <c r="J1352" i="53" s="1"/>
  <c r="K1350" i="53"/>
  <c r="J1350" i="53" s="1"/>
  <c r="K1349" i="53"/>
  <c r="J1349" i="53" s="1"/>
  <c r="K1347" i="53"/>
  <c r="J1347" i="53" s="1"/>
  <c r="K1362" i="53"/>
  <c r="J1362" i="53" s="1"/>
  <c r="K1359" i="53"/>
  <c r="J1359" i="53" s="1"/>
  <c r="K1341" i="53"/>
  <c r="J1341" i="53" s="1"/>
  <c r="K1356" i="53"/>
  <c r="J1356" i="53" s="1"/>
  <c r="K1346" i="53"/>
  <c r="J1346" i="53" s="1"/>
  <c r="K1343" i="53"/>
  <c r="J1343" i="53" s="1"/>
  <c r="K1348" i="53"/>
  <c r="J1348" i="53" s="1"/>
  <c r="K1365" i="53"/>
  <c r="J1365" i="53" s="1"/>
  <c r="K1340" i="53"/>
  <c r="J1340" i="53" s="1"/>
  <c r="K1360" i="53"/>
  <c r="J1360" i="53" s="1"/>
  <c r="K1342" i="53"/>
  <c r="J1342" i="53" s="1"/>
  <c r="K1344" i="53"/>
  <c r="J1344" i="53" s="1"/>
  <c r="K1354" i="53"/>
  <c r="J1354" i="53" s="1"/>
  <c r="K1364" i="53"/>
  <c r="J1364" i="53" s="1"/>
  <c r="K1358" i="53"/>
  <c r="J1358" i="53" s="1"/>
  <c r="K59" i="53"/>
  <c r="J59" i="53" s="1"/>
  <c r="K50" i="53"/>
  <c r="J50" i="53" s="1"/>
  <c r="K55" i="53"/>
  <c r="J55" i="53" s="1"/>
  <c r="K57" i="53"/>
  <c r="J57" i="53" s="1"/>
  <c r="K56" i="53"/>
  <c r="J56" i="53" s="1"/>
  <c r="K54" i="53"/>
  <c r="J54" i="53" s="1"/>
  <c r="K78" i="53"/>
  <c r="J78" i="53" s="1"/>
  <c r="K88" i="53"/>
  <c r="J88" i="53" s="1"/>
  <c r="K91" i="53"/>
  <c r="J91" i="53" s="1"/>
  <c r="K83" i="53"/>
  <c r="J83" i="53" s="1"/>
  <c r="K75" i="53"/>
  <c r="J75" i="53" s="1"/>
  <c r="K67" i="53"/>
  <c r="J67" i="53" s="1"/>
  <c r="K84" i="53"/>
  <c r="J84" i="53" s="1"/>
  <c r="K52" i="53"/>
  <c r="J52" i="53" s="1"/>
  <c r="K90" i="53"/>
  <c r="J90" i="53" s="1"/>
  <c r="K58" i="53"/>
  <c r="J58" i="53" s="1"/>
  <c r="K72" i="53"/>
  <c r="J72" i="53" s="1"/>
  <c r="K51" i="53"/>
  <c r="J51" i="53" s="1"/>
  <c r="K66" i="53"/>
  <c r="J66" i="53" s="1"/>
  <c r="K85" i="53"/>
  <c r="J85" i="53" s="1"/>
  <c r="K73" i="53"/>
  <c r="J73" i="53" s="1"/>
  <c r="K63" i="53"/>
  <c r="J63" i="53" s="1"/>
  <c r="K60" i="53"/>
  <c r="J60" i="53" s="1"/>
  <c r="K70" i="53"/>
  <c r="J70" i="53" s="1"/>
  <c r="K86" i="53"/>
  <c r="J86" i="53" s="1"/>
  <c r="K82" i="53"/>
  <c r="J82" i="53" s="1"/>
  <c r="K62" i="53"/>
  <c r="J62" i="53" s="1"/>
  <c r="K81" i="53"/>
  <c r="J81" i="53" s="1"/>
  <c r="K69" i="53"/>
  <c r="J69" i="53" s="1"/>
  <c r="K68" i="53"/>
  <c r="J68" i="53" s="1"/>
  <c r="K74" i="53"/>
  <c r="J74" i="53" s="1"/>
  <c r="K89" i="53"/>
  <c r="J89" i="53" s="1"/>
  <c r="K77" i="53"/>
  <c r="J77" i="53" s="1"/>
  <c r="K61" i="53"/>
  <c r="J61" i="53" s="1"/>
  <c r="K71" i="53"/>
  <c r="J71" i="53" s="1"/>
  <c r="K76" i="53"/>
  <c r="J76" i="53" s="1"/>
  <c r="K64" i="53"/>
  <c r="J64" i="53" s="1"/>
  <c r="K87" i="53"/>
  <c r="J87" i="53" s="1"/>
  <c r="K65" i="53"/>
  <c r="J65" i="53" s="1"/>
  <c r="K53" i="53"/>
  <c r="J53" i="53" s="1"/>
  <c r="K79" i="53"/>
  <c r="J79" i="53" s="1"/>
  <c r="K80" i="53"/>
  <c r="J80" i="53" s="1"/>
  <c r="K506" i="53"/>
  <c r="J506" i="53" s="1"/>
  <c r="K491" i="53"/>
  <c r="J491" i="53" s="1"/>
  <c r="K522" i="53"/>
  <c r="J522" i="53" s="1"/>
  <c r="K502" i="53"/>
  <c r="J502" i="53" s="1"/>
  <c r="K498" i="53"/>
  <c r="J498" i="53" s="1"/>
  <c r="K505" i="53"/>
  <c r="J505" i="53" s="1"/>
  <c r="K503" i="53"/>
  <c r="J503" i="53" s="1"/>
  <c r="K512" i="53"/>
  <c r="J512" i="53" s="1"/>
  <c r="K523" i="53"/>
  <c r="J523" i="53" s="1"/>
  <c r="K521" i="53"/>
  <c r="J521" i="53" s="1"/>
  <c r="K518" i="53"/>
  <c r="J518" i="53" s="1"/>
  <c r="K516" i="53"/>
  <c r="J516" i="53" s="1"/>
  <c r="K496" i="53"/>
  <c r="J496" i="53" s="1"/>
  <c r="K504" i="53"/>
  <c r="J504" i="53" s="1"/>
  <c r="K510" i="53"/>
  <c r="J510" i="53" s="1"/>
  <c r="K493" i="53"/>
  <c r="J493" i="53" s="1"/>
  <c r="K497" i="53"/>
  <c r="J497" i="53" s="1"/>
  <c r="K519" i="53"/>
  <c r="J519" i="53" s="1"/>
  <c r="K507" i="53"/>
  <c r="J507" i="53" s="1"/>
  <c r="K499" i="53"/>
  <c r="J499" i="53" s="1"/>
  <c r="K517" i="53"/>
  <c r="J517" i="53" s="1"/>
  <c r="K520" i="53"/>
  <c r="J520" i="53" s="1"/>
  <c r="K500" i="53"/>
  <c r="J500" i="53" s="1"/>
  <c r="K509" i="53"/>
  <c r="J509" i="53" s="1"/>
  <c r="K501" i="53"/>
  <c r="J501" i="53" s="1"/>
  <c r="K514" i="53"/>
  <c r="J514" i="53" s="1"/>
  <c r="K508" i="53"/>
  <c r="J508" i="53" s="1"/>
  <c r="K515" i="53"/>
  <c r="J515" i="53" s="1"/>
  <c r="K495" i="53"/>
  <c r="J495" i="53" s="1"/>
  <c r="K492" i="53"/>
  <c r="J492" i="53" s="1"/>
  <c r="K511" i="53"/>
  <c r="J511" i="53" s="1"/>
  <c r="K524" i="53"/>
  <c r="J524" i="53" s="1"/>
  <c r="K494" i="53"/>
  <c r="J494" i="53" s="1"/>
  <c r="K513" i="53"/>
  <c r="J513" i="53" s="1"/>
  <c r="K674" i="53"/>
  <c r="J674" i="53" s="1"/>
  <c r="K666" i="53"/>
  <c r="J666" i="53" s="1"/>
  <c r="K658" i="53"/>
  <c r="J658" i="53" s="1"/>
  <c r="K650" i="53"/>
  <c r="J650" i="53" s="1"/>
  <c r="K642" i="53"/>
  <c r="J642" i="53" s="1"/>
  <c r="K671" i="53"/>
  <c r="J671" i="53" s="1"/>
  <c r="K663" i="53"/>
  <c r="J663" i="53" s="1"/>
  <c r="K655" i="53"/>
  <c r="J655" i="53" s="1"/>
  <c r="K647" i="53"/>
  <c r="J647" i="53" s="1"/>
  <c r="K668" i="53"/>
  <c r="J668" i="53" s="1"/>
  <c r="K656" i="53"/>
  <c r="J656" i="53" s="1"/>
  <c r="K646" i="53"/>
  <c r="J646" i="53" s="1"/>
  <c r="K673" i="53"/>
  <c r="J673" i="53" s="1"/>
  <c r="K661" i="53"/>
  <c r="J661" i="53" s="1"/>
  <c r="K651" i="53"/>
  <c r="J651" i="53" s="1"/>
  <c r="K670" i="53"/>
  <c r="J670" i="53" s="1"/>
  <c r="K654" i="53"/>
  <c r="J654" i="53" s="1"/>
  <c r="K677" i="53"/>
  <c r="J677" i="53" s="1"/>
  <c r="K665" i="53"/>
  <c r="J665" i="53" s="1"/>
  <c r="K649" i="53"/>
  <c r="J649" i="53" s="1"/>
  <c r="K676" i="53"/>
  <c r="J676" i="53" s="1"/>
  <c r="K662" i="53"/>
  <c r="J662" i="53" s="1"/>
  <c r="K648" i="53"/>
  <c r="J648" i="53" s="1"/>
  <c r="K669" i="53"/>
  <c r="J669" i="53" s="1"/>
  <c r="K657" i="53"/>
  <c r="J657" i="53" s="1"/>
  <c r="K643" i="53"/>
  <c r="J643" i="53" s="1"/>
  <c r="K672" i="53"/>
  <c r="J672" i="53" s="1"/>
  <c r="K644" i="53"/>
  <c r="J644" i="53" s="1"/>
  <c r="K653" i="53"/>
  <c r="J653" i="53" s="1"/>
  <c r="K660" i="53"/>
  <c r="J660" i="53" s="1"/>
  <c r="K667" i="53"/>
  <c r="J667" i="53" s="1"/>
  <c r="K652" i="53"/>
  <c r="J652" i="53" s="1"/>
  <c r="K664" i="53"/>
  <c r="J664" i="53" s="1"/>
  <c r="K675" i="53"/>
  <c r="J675" i="53" s="1"/>
  <c r="K645" i="53"/>
  <c r="J645" i="53" s="1"/>
  <c r="K659" i="53"/>
  <c r="J659" i="53" s="1"/>
  <c r="K948" i="53"/>
  <c r="J948" i="53" s="1"/>
  <c r="K952" i="53"/>
  <c r="J952" i="53" s="1"/>
  <c r="K963" i="53"/>
  <c r="J963" i="53" s="1"/>
  <c r="K944" i="53"/>
  <c r="J944" i="53" s="1"/>
  <c r="K950" i="53"/>
  <c r="J950" i="53" s="1"/>
  <c r="K974" i="53"/>
  <c r="J974" i="53" s="1"/>
  <c r="K966" i="53"/>
  <c r="J966" i="53" s="1"/>
  <c r="K959" i="53"/>
  <c r="J959" i="53" s="1"/>
  <c r="K951" i="53"/>
  <c r="J951" i="53" s="1"/>
  <c r="K943" i="53"/>
  <c r="J943" i="53" s="1"/>
  <c r="K965" i="53"/>
  <c r="J965" i="53" s="1"/>
  <c r="K956" i="53"/>
  <c r="J956" i="53" s="1"/>
  <c r="K971" i="53"/>
  <c r="J971" i="53" s="1"/>
  <c r="K946" i="53"/>
  <c r="J946" i="53" s="1"/>
  <c r="K964" i="53"/>
  <c r="J964" i="53" s="1"/>
  <c r="K955" i="53"/>
  <c r="J955" i="53" s="1"/>
  <c r="K945" i="53"/>
  <c r="J945" i="53" s="1"/>
  <c r="K961" i="53"/>
  <c r="J961" i="53" s="1"/>
  <c r="K942" i="53"/>
  <c r="J942" i="53" s="1"/>
  <c r="K962" i="53"/>
  <c r="J962" i="53" s="1"/>
  <c r="K949" i="53"/>
  <c r="J949" i="53" s="1"/>
  <c r="K969" i="53"/>
  <c r="J969" i="53" s="1"/>
  <c r="K970" i="53"/>
  <c r="J970" i="53" s="1"/>
  <c r="K957" i="53"/>
  <c r="J957" i="53" s="1"/>
  <c r="K941" i="53"/>
  <c r="J941" i="53" s="1"/>
  <c r="K967" i="53"/>
  <c r="J967" i="53" s="1"/>
  <c r="K953" i="53"/>
  <c r="J953" i="53" s="1"/>
  <c r="K968" i="53"/>
  <c r="J968" i="53" s="1"/>
  <c r="K973" i="53"/>
  <c r="J973" i="53" s="1"/>
  <c r="K960" i="53"/>
  <c r="J960" i="53" s="1"/>
  <c r="K958" i="53"/>
  <c r="J958" i="53" s="1"/>
  <c r="K972" i="53"/>
  <c r="J972" i="53" s="1"/>
  <c r="K954" i="53"/>
  <c r="J954" i="53" s="1"/>
  <c r="K975" i="53"/>
  <c r="J975" i="53" s="1"/>
  <c r="K947" i="53"/>
  <c r="J947" i="53" s="1"/>
  <c r="K1266" i="53"/>
  <c r="J1266" i="53" s="1"/>
  <c r="K1250" i="53"/>
  <c r="J1250" i="53" s="1"/>
  <c r="K1234" i="53"/>
  <c r="J1234" i="53" s="1"/>
  <c r="K1256" i="53"/>
  <c r="J1256" i="53" s="1"/>
  <c r="K1240" i="53"/>
  <c r="J1240" i="53" s="1"/>
  <c r="K1239" i="53"/>
  <c r="J1239" i="53" s="1"/>
  <c r="K1237" i="53"/>
  <c r="J1237" i="53" s="1"/>
  <c r="K1268" i="53"/>
  <c r="J1268" i="53" s="1"/>
  <c r="K1238" i="53"/>
  <c r="J1238" i="53" s="1"/>
  <c r="K1245" i="53"/>
  <c r="J1245" i="53" s="1"/>
  <c r="K1267" i="53"/>
  <c r="J1267" i="53" s="1"/>
  <c r="K1243" i="53"/>
  <c r="J1243" i="53" s="1"/>
  <c r="K1264" i="53"/>
  <c r="J1264" i="53" s="1"/>
  <c r="K1241" i="53"/>
  <c r="J1241" i="53" s="1"/>
  <c r="K1260" i="53"/>
  <c r="J1260" i="53" s="1"/>
  <c r="K1254" i="53"/>
  <c r="J1254" i="53" s="1"/>
  <c r="K1263" i="53"/>
  <c r="J1263" i="53" s="1"/>
  <c r="K1251" i="53"/>
  <c r="J1251" i="53" s="1"/>
  <c r="K1257" i="53"/>
  <c r="J1257" i="53" s="1"/>
  <c r="K1255" i="53"/>
  <c r="J1255" i="53" s="1"/>
  <c r="K1233" i="53"/>
  <c r="J1233" i="53" s="1"/>
  <c r="K1252" i="53"/>
  <c r="J1252" i="53" s="1"/>
  <c r="K1259" i="53"/>
  <c r="J1259" i="53" s="1"/>
  <c r="K1235" i="53"/>
  <c r="J1235" i="53" s="1"/>
  <c r="K1248" i="53"/>
  <c r="J1248" i="53" s="1"/>
  <c r="K1253" i="53"/>
  <c r="J1253" i="53" s="1"/>
  <c r="K1261" i="53"/>
  <c r="J1261" i="53" s="1"/>
  <c r="K1258" i="53"/>
  <c r="J1258" i="53" s="1"/>
  <c r="K1262" i="53"/>
  <c r="J1262" i="53" s="1"/>
  <c r="K1236" i="53"/>
  <c r="J1236" i="53" s="1"/>
  <c r="K1265" i="53"/>
  <c r="J1265" i="53" s="1"/>
  <c r="K1244" i="53"/>
  <c r="J1244" i="53" s="1"/>
  <c r="K1249" i="53"/>
  <c r="J1249" i="53" s="1"/>
  <c r="K1242" i="53"/>
  <c r="J1242" i="53" s="1"/>
  <c r="K1246" i="53"/>
  <c r="J1246" i="53" s="1"/>
  <c r="K1247" i="53"/>
  <c r="J1247" i="53" s="1"/>
  <c r="M294" i="53"/>
  <c r="M301" i="53"/>
  <c r="M284" i="53"/>
  <c r="M308" i="53"/>
  <c r="M303" i="53"/>
  <c r="M287" i="53"/>
  <c r="M274" i="53"/>
  <c r="M292" i="53"/>
  <c r="M285" i="53"/>
  <c r="M277" i="53"/>
  <c r="M298" i="53"/>
  <c r="M278" i="53"/>
  <c r="M304" i="53"/>
  <c r="M295" i="53"/>
  <c r="M275" i="53"/>
  <c r="M297" i="53"/>
  <c r="M282" i="53"/>
  <c r="M307" i="53"/>
  <c r="M279" i="53"/>
  <c r="M276" i="53"/>
  <c r="M288" i="53"/>
  <c r="M273" i="53"/>
  <c r="M291" i="53"/>
  <c r="M302" i="53"/>
  <c r="M286" i="53"/>
  <c r="M280" i="53"/>
  <c r="M306" i="53"/>
  <c r="M289" i="53"/>
  <c r="M300" i="53"/>
  <c r="M293" i="53"/>
  <c r="M283" i="53"/>
  <c r="M305" i="53"/>
  <c r="M296" i="53"/>
  <c r="M290" i="53"/>
  <c r="M281" i="53"/>
  <c r="M299" i="53"/>
  <c r="M429" i="53"/>
  <c r="M435" i="53"/>
  <c r="M446" i="53"/>
  <c r="M438" i="53"/>
  <c r="M430" i="53"/>
  <c r="M437" i="53"/>
  <c r="M444" i="53"/>
  <c r="M434" i="53"/>
  <c r="M439" i="53"/>
  <c r="M451" i="53"/>
  <c r="M442" i="53"/>
  <c r="M428" i="53"/>
  <c r="M450" i="53"/>
  <c r="M436" i="53"/>
  <c r="M431" i="53"/>
  <c r="M449" i="53"/>
  <c r="M445" i="53"/>
  <c r="M452" i="53"/>
  <c r="M426" i="53"/>
  <c r="M447" i="53"/>
  <c r="M440" i="53"/>
  <c r="M433" i="53"/>
  <c r="M432" i="53"/>
  <c r="M441" i="53"/>
  <c r="M443" i="53"/>
  <c r="M427" i="53"/>
  <c r="M448" i="53"/>
  <c r="M749" i="53"/>
  <c r="M741" i="53"/>
  <c r="M733" i="53"/>
  <c r="M725" i="53"/>
  <c r="M724" i="53"/>
  <c r="M748" i="53"/>
  <c r="M740" i="53"/>
  <c r="M732" i="53"/>
  <c r="M726" i="53"/>
  <c r="M747" i="53"/>
  <c r="M737" i="53"/>
  <c r="M727" i="53"/>
  <c r="M720" i="53"/>
  <c r="M744" i="53"/>
  <c r="M734" i="53"/>
  <c r="M722" i="53"/>
  <c r="M715" i="53"/>
  <c r="M739" i="53"/>
  <c r="M723" i="53"/>
  <c r="M716" i="53"/>
  <c r="M736" i="53"/>
  <c r="M745" i="53"/>
  <c r="M731" i="53"/>
  <c r="M728" i="53"/>
  <c r="M742" i="53"/>
  <c r="M717" i="53"/>
  <c r="M721" i="53"/>
  <c r="M719" i="53"/>
  <c r="M735" i="53"/>
  <c r="M746" i="53"/>
  <c r="M729" i="53"/>
  <c r="M738" i="53"/>
  <c r="M730" i="53"/>
  <c r="M718" i="53"/>
  <c r="M743" i="53"/>
  <c r="M894" i="53"/>
  <c r="M886" i="53"/>
  <c r="M878" i="53"/>
  <c r="M870" i="53"/>
  <c r="M897" i="53"/>
  <c r="M889" i="53"/>
  <c r="M881" i="53"/>
  <c r="M873" i="53"/>
  <c r="M896" i="53"/>
  <c r="M884" i="53"/>
  <c r="M874" i="53"/>
  <c r="M899" i="53"/>
  <c r="M887" i="53"/>
  <c r="M877" i="53"/>
  <c r="M867" i="53"/>
  <c r="M898" i="53"/>
  <c r="M882" i="53"/>
  <c r="M868" i="53"/>
  <c r="M891" i="53"/>
  <c r="M875" i="53"/>
  <c r="M890" i="53"/>
  <c r="M876" i="53"/>
  <c r="M895" i="53"/>
  <c r="M883" i="53"/>
  <c r="M869" i="53"/>
  <c r="M888" i="53"/>
  <c r="M893" i="53"/>
  <c r="M872" i="53"/>
  <c r="M879" i="53"/>
  <c r="M892" i="53"/>
  <c r="M866" i="53"/>
  <c r="M880" i="53"/>
  <c r="M871" i="53"/>
  <c r="M885" i="53"/>
  <c r="M1043" i="53"/>
  <c r="M1035" i="53"/>
  <c r="M1027" i="53"/>
  <c r="M1019" i="53"/>
  <c r="M1048" i="53"/>
  <c r="M1040" i="53"/>
  <c r="M1030" i="53"/>
  <c r="M1020" i="53"/>
  <c r="M1039" i="53"/>
  <c r="M1029" i="53"/>
  <c r="M1017" i="53"/>
  <c r="M1044" i="53"/>
  <c r="M1034" i="53"/>
  <c r="M1016" i="53"/>
  <c r="M1028" i="53"/>
  <c r="M1037" i="53"/>
  <c r="M1023" i="53"/>
  <c r="M1046" i="53"/>
  <c r="M1026" i="53"/>
  <c r="M1045" i="53"/>
  <c r="M1031" i="53"/>
  <c r="M1015" i="53"/>
  <c r="M1038" i="53"/>
  <c r="M1018" i="53"/>
  <c r="M1041" i="53"/>
  <c r="M1014" i="53"/>
  <c r="M1024" i="53"/>
  <c r="M1025" i="53"/>
  <c r="M1036" i="53"/>
  <c r="M1047" i="53"/>
  <c r="M1021" i="53"/>
  <c r="M1022" i="53"/>
  <c r="M1042" i="53"/>
  <c r="M1032" i="53"/>
  <c r="M1033" i="53"/>
  <c r="M1334" i="53"/>
  <c r="M1326" i="53"/>
  <c r="M1318" i="53"/>
  <c r="M1327" i="53"/>
  <c r="M1329" i="53"/>
  <c r="M1317" i="53"/>
  <c r="M1330" i="53"/>
  <c r="M1320" i="53"/>
  <c r="M1323" i="53"/>
  <c r="M1315" i="53"/>
  <c r="M1332" i="53"/>
  <c r="M1316" i="53"/>
  <c r="M1337" i="53"/>
  <c r="M1338" i="53"/>
  <c r="M1324" i="53"/>
  <c r="M1331" i="53"/>
  <c r="M1325" i="53"/>
  <c r="M1322" i="53"/>
  <c r="M1333" i="53"/>
  <c r="M1336" i="53"/>
  <c r="M1319" i="53"/>
  <c r="M1321" i="53"/>
  <c r="M1328" i="53"/>
  <c r="M1335" i="53"/>
  <c r="M1461" i="53"/>
  <c r="M1453" i="53"/>
  <c r="M1445" i="53"/>
  <c r="M1456" i="53"/>
  <c r="M1442" i="53"/>
  <c r="M1446" i="53"/>
  <c r="M1457" i="53"/>
  <c r="M1447" i="53"/>
  <c r="M1452" i="53"/>
  <c r="M1462" i="53"/>
  <c r="M1458" i="53"/>
  <c r="M1455" i="53"/>
  <c r="M1441" i="53"/>
  <c r="M1439" i="53"/>
  <c r="M1449" i="53"/>
  <c r="M1448" i="53"/>
  <c r="M1440" i="53"/>
  <c r="M1459" i="53"/>
  <c r="M1444" i="53"/>
  <c r="M1443" i="53"/>
  <c r="M1450" i="53"/>
  <c r="M1460" i="53"/>
  <c r="M1451" i="53"/>
  <c r="M1454" i="53"/>
  <c r="S1680" i="53"/>
  <c r="N1680" i="53"/>
  <c r="R1680" i="53"/>
  <c r="O1680" i="53"/>
  <c r="Q1680" i="53"/>
  <c r="P1680" i="53"/>
  <c r="O1833" i="53"/>
  <c r="R1833" i="53"/>
  <c r="S1833" i="53"/>
  <c r="N1833" i="53"/>
  <c r="P1833" i="53"/>
  <c r="Q1833" i="53"/>
  <c r="Q1986" i="53"/>
  <c r="S1986" i="53"/>
  <c r="O1986" i="53"/>
  <c r="N1986" i="53"/>
  <c r="R1986" i="53"/>
  <c r="P1986" i="53"/>
  <c r="R2224" i="53"/>
  <c r="N2224" i="53"/>
  <c r="O2224" i="53"/>
  <c r="P2224" i="53"/>
  <c r="S2224" i="53"/>
  <c r="Q2224" i="53"/>
  <c r="P2310" i="53"/>
  <c r="S2310" i="53"/>
  <c r="Q2310" i="53"/>
  <c r="N2310" i="53"/>
  <c r="O2310" i="53"/>
  <c r="R2310" i="53"/>
  <c r="N2593" i="53"/>
  <c r="O2593" i="53"/>
  <c r="S2593" i="53"/>
  <c r="Q2593" i="53"/>
  <c r="P2593" i="53"/>
  <c r="R2593" i="53"/>
  <c r="K107" i="53"/>
  <c r="J107" i="53" s="1"/>
  <c r="K106" i="53"/>
  <c r="J106" i="53" s="1"/>
  <c r="K127" i="53"/>
  <c r="J127" i="53" s="1"/>
  <c r="K111" i="53"/>
  <c r="J111" i="53" s="1"/>
  <c r="K95" i="53"/>
  <c r="J95" i="53" s="1"/>
  <c r="K114" i="53"/>
  <c r="J114" i="53" s="1"/>
  <c r="K125" i="53"/>
  <c r="J125" i="53" s="1"/>
  <c r="K105" i="53"/>
  <c r="J105" i="53" s="1"/>
  <c r="K117" i="53"/>
  <c r="J117" i="53" s="1"/>
  <c r="K123" i="53"/>
  <c r="J123" i="53" s="1"/>
  <c r="K126" i="53"/>
  <c r="J126" i="53" s="1"/>
  <c r="K103" i="53"/>
  <c r="J103" i="53" s="1"/>
  <c r="K121" i="53"/>
  <c r="J121" i="53" s="1"/>
  <c r="K120" i="53"/>
  <c r="J120" i="53" s="1"/>
  <c r="K93" i="53"/>
  <c r="J93" i="53" s="1"/>
  <c r="K100" i="53"/>
  <c r="J100" i="53" s="1"/>
  <c r="K116" i="53"/>
  <c r="J116" i="53" s="1"/>
  <c r="K118" i="53"/>
  <c r="J118" i="53" s="1"/>
  <c r="K124" i="53"/>
  <c r="J124" i="53" s="1"/>
  <c r="K115" i="53"/>
  <c r="J115" i="53" s="1"/>
  <c r="K101" i="53"/>
  <c r="J101" i="53" s="1"/>
  <c r="K96" i="53"/>
  <c r="J96" i="53" s="1"/>
  <c r="K102" i="53"/>
  <c r="J102" i="53" s="1"/>
  <c r="K104" i="53"/>
  <c r="J104" i="53" s="1"/>
  <c r="K98" i="53"/>
  <c r="J98" i="53" s="1"/>
  <c r="K113" i="53"/>
  <c r="J113" i="53" s="1"/>
  <c r="K122" i="53"/>
  <c r="J122" i="53" s="1"/>
  <c r="K112" i="53"/>
  <c r="J112" i="53" s="1"/>
  <c r="K94" i="53"/>
  <c r="J94" i="53" s="1"/>
  <c r="K99" i="53"/>
  <c r="J99" i="53" s="1"/>
  <c r="K97" i="53"/>
  <c r="J97" i="53" s="1"/>
  <c r="K119" i="53"/>
  <c r="J119" i="53" s="1"/>
  <c r="K128" i="53"/>
  <c r="J128" i="53" s="1"/>
  <c r="K108" i="53"/>
  <c r="J108" i="53" s="1"/>
  <c r="K109" i="53"/>
  <c r="J109" i="53" s="1"/>
  <c r="K110" i="53"/>
  <c r="J110" i="53" s="1"/>
  <c r="K267" i="53"/>
  <c r="J267" i="53" s="1"/>
  <c r="K253" i="53"/>
  <c r="J253" i="53" s="1"/>
  <c r="K257" i="53"/>
  <c r="J257" i="53" s="1"/>
  <c r="K265" i="53"/>
  <c r="J265" i="53" s="1"/>
  <c r="K270" i="53"/>
  <c r="J270" i="53" s="1"/>
  <c r="K239" i="53"/>
  <c r="J239" i="53" s="1"/>
  <c r="K269" i="53"/>
  <c r="J269" i="53" s="1"/>
  <c r="K241" i="53"/>
  <c r="J241" i="53" s="1"/>
  <c r="K255" i="53"/>
  <c r="J255" i="53" s="1"/>
  <c r="K259" i="53"/>
  <c r="J259" i="53" s="1"/>
  <c r="K240" i="53"/>
  <c r="J240" i="53" s="1"/>
  <c r="K248" i="53"/>
  <c r="J248" i="53" s="1"/>
  <c r="K256" i="53"/>
  <c r="J256" i="53" s="1"/>
  <c r="K264" i="53"/>
  <c r="J264" i="53" s="1"/>
  <c r="K243" i="53"/>
  <c r="J243" i="53" s="1"/>
  <c r="K247" i="53"/>
  <c r="J247" i="53" s="1"/>
  <c r="K237" i="53"/>
  <c r="J237" i="53" s="1"/>
  <c r="K261" i="53"/>
  <c r="J261" i="53" s="1"/>
  <c r="K246" i="53"/>
  <c r="J246" i="53" s="1"/>
  <c r="K258" i="53"/>
  <c r="J258" i="53" s="1"/>
  <c r="K268" i="53"/>
  <c r="J268" i="53" s="1"/>
  <c r="K245" i="53"/>
  <c r="J245" i="53" s="1"/>
  <c r="K249" i="53"/>
  <c r="J249" i="53" s="1"/>
  <c r="K250" i="53"/>
  <c r="J250" i="53" s="1"/>
  <c r="K251" i="53"/>
  <c r="J251" i="53" s="1"/>
  <c r="K242" i="53"/>
  <c r="J242" i="53" s="1"/>
  <c r="K254" i="53"/>
  <c r="J254" i="53" s="1"/>
  <c r="K263" i="53"/>
  <c r="J263" i="53" s="1"/>
  <c r="K271" i="53"/>
  <c r="J271" i="53" s="1"/>
  <c r="K244" i="53"/>
  <c r="J244" i="53" s="1"/>
  <c r="K266" i="53"/>
  <c r="J266" i="53" s="1"/>
  <c r="K260" i="53"/>
  <c r="J260" i="53" s="1"/>
  <c r="K262" i="53"/>
  <c r="J262" i="53" s="1"/>
  <c r="K252" i="53"/>
  <c r="J252" i="53" s="1"/>
  <c r="K238" i="53"/>
  <c r="J238" i="53" s="1"/>
  <c r="K412" i="53"/>
  <c r="J412" i="53" s="1"/>
  <c r="K394" i="53"/>
  <c r="J394" i="53" s="1"/>
  <c r="K423" i="53"/>
  <c r="J423" i="53" s="1"/>
  <c r="K407" i="53"/>
  <c r="J407" i="53" s="1"/>
  <c r="K391" i="53"/>
  <c r="J391" i="53" s="1"/>
  <c r="K390" i="53"/>
  <c r="J390" i="53" s="1"/>
  <c r="K418" i="53"/>
  <c r="J418" i="53" s="1"/>
  <c r="K402" i="53"/>
  <c r="J402" i="53" s="1"/>
  <c r="K386" i="53"/>
  <c r="J386" i="53" s="1"/>
  <c r="K409" i="53"/>
  <c r="J409" i="53" s="1"/>
  <c r="K383" i="53"/>
  <c r="J383" i="53" s="1"/>
  <c r="K416" i="53"/>
  <c r="J416" i="53" s="1"/>
  <c r="K413" i="53"/>
  <c r="J413" i="53" s="1"/>
  <c r="K397" i="53"/>
  <c r="J397" i="53" s="1"/>
  <c r="K419" i="53"/>
  <c r="J419" i="53" s="1"/>
  <c r="K401" i="53"/>
  <c r="J401" i="53" s="1"/>
  <c r="K393" i="53"/>
  <c r="J393" i="53" s="1"/>
  <c r="K408" i="53"/>
  <c r="J408" i="53" s="1"/>
  <c r="K389" i="53"/>
  <c r="J389" i="53" s="1"/>
  <c r="K411" i="53"/>
  <c r="J411" i="53" s="1"/>
  <c r="K382" i="53"/>
  <c r="J382" i="53" s="1"/>
  <c r="K414" i="53"/>
  <c r="J414" i="53" s="1"/>
  <c r="K385" i="53"/>
  <c r="J385" i="53" s="1"/>
  <c r="K405" i="53"/>
  <c r="J405" i="53" s="1"/>
  <c r="K422" i="53"/>
  <c r="J422" i="53" s="1"/>
  <c r="K395" i="53"/>
  <c r="J395" i="53" s="1"/>
  <c r="K396" i="53"/>
  <c r="J396" i="53" s="1"/>
  <c r="K398" i="53"/>
  <c r="J398" i="53" s="1"/>
  <c r="K421" i="53"/>
  <c r="J421" i="53" s="1"/>
  <c r="K392" i="53"/>
  <c r="J392" i="53" s="1"/>
  <c r="K406" i="53"/>
  <c r="J406" i="53" s="1"/>
  <c r="K387" i="53"/>
  <c r="J387" i="53" s="1"/>
  <c r="K388" i="53"/>
  <c r="J388" i="53" s="1"/>
  <c r="K384" i="53"/>
  <c r="J384" i="53" s="1"/>
  <c r="K410" i="53"/>
  <c r="J410" i="53" s="1"/>
  <c r="K417" i="53"/>
  <c r="J417" i="53" s="1"/>
  <c r="K420" i="53"/>
  <c r="J420" i="53" s="1"/>
  <c r="K399" i="53"/>
  <c r="J399" i="53" s="1"/>
  <c r="K403" i="53"/>
  <c r="J403" i="53" s="1"/>
  <c r="K404" i="53"/>
  <c r="J404" i="53" s="1"/>
  <c r="K424" i="53"/>
  <c r="J424" i="53" s="1"/>
  <c r="K400" i="53"/>
  <c r="J400" i="53" s="1"/>
  <c r="K415" i="53"/>
  <c r="J415" i="53" s="1"/>
  <c r="K550" i="53"/>
  <c r="J550" i="53" s="1"/>
  <c r="K542" i="53"/>
  <c r="J542" i="53" s="1"/>
  <c r="K533" i="53"/>
  <c r="J533" i="53" s="1"/>
  <c r="K536" i="53"/>
  <c r="J536" i="53" s="1"/>
  <c r="K548" i="53"/>
  <c r="J548" i="53" s="1"/>
  <c r="K531" i="53"/>
  <c r="J531" i="53" s="1"/>
  <c r="K530" i="53"/>
  <c r="J530" i="53" s="1"/>
  <c r="K532" i="53"/>
  <c r="J532" i="53" s="1"/>
  <c r="K539" i="53"/>
  <c r="J539" i="53" s="1"/>
  <c r="K538" i="53"/>
  <c r="J538" i="53" s="1"/>
  <c r="K552" i="53"/>
  <c r="J552" i="53" s="1"/>
  <c r="K540" i="53"/>
  <c r="J540" i="53" s="1"/>
  <c r="K535" i="53"/>
  <c r="J535" i="53" s="1"/>
  <c r="K537" i="53"/>
  <c r="J537" i="53" s="1"/>
  <c r="K541" i="53"/>
  <c r="J541" i="53" s="1"/>
  <c r="K554" i="53"/>
  <c r="J554" i="53" s="1"/>
  <c r="K558" i="53"/>
  <c r="J558" i="53" s="1"/>
  <c r="K546" i="53"/>
  <c r="J546" i="53" s="1"/>
  <c r="K534" i="53"/>
  <c r="J534" i="53" s="1"/>
  <c r="K559" i="53"/>
  <c r="J559" i="53" s="1"/>
  <c r="K551" i="53"/>
  <c r="J551" i="53" s="1"/>
  <c r="K526" i="53"/>
  <c r="J526" i="53" s="1"/>
  <c r="K527" i="53"/>
  <c r="J527" i="53" s="1"/>
  <c r="K528" i="53"/>
  <c r="J528" i="53" s="1"/>
  <c r="K529" i="53"/>
  <c r="J529" i="53" s="1"/>
  <c r="K553" i="53"/>
  <c r="J553" i="53" s="1"/>
  <c r="K547" i="53"/>
  <c r="J547" i="53" s="1"/>
  <c r="K543" i="53"/>
  <c r="J543" i="53" s="1"/>
  <c r="K555" i="53"/>
  <c r="J555" i="53" s="1"/>
  <c r="K549" i="53"/>
  <c r="J549" i="53" s="1"/>
  <c r="K544" i="53"/>
  <c r="J544" i="53" s="1"/>
  <c r="K557" i="53"/>
  <c r="J557" i="53" s="1"/>
  <c r="K545" i="53"/>
  <c r="J545" i="53" s="1"/>
  <c r="K556" i="53"/>
  <c r="J556" i="53" s="1"/>
  <c r="K693" i="53"/>
  <c r="J693" i="53" s="1"/>
  <c r="K685" i="53"/>
  <c r="J685" i="53" s="1"/>
  <c r="K709" i="53"/>
  <c r="J709" i="53" s="1"/>
  <c r="K701" i="53"/>
  <c r="J701" i="53" s="1"/>
  <c r="K692" i="53"/>
  <c r="J692" i="53" s="1"/>
  <c r="K684" i="53"/>
  <c r="J684" i="53" s="1"/>
  <c r="K691" i="53"/>
  <c r="J691" i="53" s="1"/>
  <c r="K681" i="53"/>
  <c r="J681" i="53" s="1"/>
  <c r="K703" i="53"/>
  <c r="J703" i="53" s="1"/>
  <c r="K690" i="53"/>
  <c r="J690" i="53" s="1"/>
  <c r="K680" i="53"/>
  <c r="J680" i="53" s="1"/>
  <c r="K698" i="53"/>
  <c r="J698" i="53" s="1"/>
  <c r="K706" i="53"/>
  <c r="J706" i="53" s="1"/>
  <c r="K694" i="53"/>
  <c r="J694" i="53" s="1"/>
  <c r="K687" i="53"/>
  <c r="J687" i="53" s="1"/>
  <c r="K705" i="53"/>
  <c r="J705" i="53" s="1"/>
  <c r="K688" i="53"/>
  <c r="J688" i="53" s="1"/>
  <c r="K711" i="53"/>
  <c r="J711" i="53" s="1"/>
  <c r="K697" i="53"/>
  <c r="J697" i="53" s="1"/>
  <c r="K682" i="53"/>
  <c r="J682" i="53" s="1"/>
  <c r="K702" i="53"/>
  <c r="J702" i="53" s="1"/>
  <c r="K712" i="53"/>
  <c r="J712" i="53" s="1"/>
  <c r="K707" i="53"/>
  <c r="J707" i="53" s="1"/>
  <c r="K704" i="53"/>
  <c r="J704" i="53" s="1"/>
  <c r="K689" i="53"/>
  <c r="J689" i="53" s="1"/>
  <c r="K695" i="53"/>
  <c r="J695" i="53" s="1"/>
  <c r="K696" i="53"/>
  <c r="J696" i="53" s="1"/>
  <c r="K710" i="53"/>
  <c r="J710" i="53" s="1"/>
  <c r="K683" i="53"/>
  <c r="J683" i="53" s="1"/>
  <c r="K686" i="53"/>
  <c r="J686" i="53" s="1"/>
  <c r="K700" i="53"/>
  <c r="J700" i="53" s="1"/>
  <c r="K699" i="53"/>
  <c r="J699" i="53" s="1"/>
  <c r="K708" i="53"/>
  <c r="J708" i="53" s="1"/>
  <c r="K679" i="53"/>
  <c r="J679" i="53" s="1"/>
  <c r="K863" i="53"/>
  <c r="J863" i="53" s="1"/>
  <c r="K855" i="53"/>
  <c r="J855" i="53" s="1"/>
  <c r="K847" i="53"/>
  <c r="J847" i="53" s="1"/>
  <c r="K839" i="53"/>
  <c r="J839" i="53" s="1"/>
  <c r="K864" i="53"/>
  <c r="J864" i="53" s="1"/>
  <c r="K856" i="53"/>
  <c r="J856" i="53" s="1"/>
  <c r="K848" i="53"/>
  <c r="J848" i="53" s="1"/>
  <c r="K840" i="53"/>
  <c r="J840" i="53" s="1"/>
  <c r="K832" i="53"/>
  <c r="J832" i="53" s="1"/>
  <c r="K853" i="53"/>
  <c r="J853" i="53" s="1"/>
  <c r="K843" i="53"/>
  <c r="J843" i="53" s="1"/>
  <c r="K833" i="53"/>
  <c r="J833" i="53" s="1"/>
  <c r="K854" i="53"/>
  <c r="J854" i="53" s="1"/>
  <c r="K844" i="53"/>
  <c r="J844" i="53" s="1"/>
  <c r="K834" i="53"/>
  <c r="J834" i="53" s="1"/>
  <c r="K857" i="53"/>
  <c r="J857" i="53" s="1"/>
  <c r="K841" i="53"/>
  <c r="J841" i="53" s="1"/>
  <c r="K860" i="53"/>
  <c r="J860" i="53" s="1"/>
  <c r="K846" i="53"/>
  <c r="J846" i="53" s="1"/>
  <c r="K831" i="53"/>
  <c r="J831" i="53" s="1"/>
  <c r="K861" i="53"/>
  <c r="J861" i="53" s="1"/>
  <c r="K849" i="53"/>
  <c r="J849" i="53" s="1"/>
  <c r="K835" i="53"/>
  <c r="J835" i="53" s="1"/>
  <c r="K852" i="53"/>
  <c r="J852" i="53" s="1"/>
  <c r="K838" i="53"/>
  <c r="J838" i="53" s="1"/>
  <c r="K859" i="53"/>
  <c r="J859" i="53" s="1"/>
  <c r="K862" i="53"/>
  <c r="J862" i="53" s="1"/>
  <c r="K836" i="53"/>
  <c r="J836" i="53" s="1"/>
  <c r="K845" i="53"/>
  <c r="J845" i="53" s="1"/>
  <c r="K850" i="53"/>
  <c r="J850" i="53" s="1"/>
  <c r="K837" i="53"/>
  <c r="J837" i="53" s="1"/>
  <c r="K842" i="53"/>
  <c r="J842" i="53" s="1"/>
  <c r="K858" i="53"/>
  <c r="J858" i="53" s="1"/>
  <c r="K851" i="53"/>
  <c r="J851" i="53" s="1"/>
  <c r="K991" i="53"/>
  <c r="J991" i="53" s="1"/>
  <c r="K999" i="53"/>
  <c r="J999" i="53" s="1"/>
  <c r="K1004" i="53"/>
  <c r="J1004" i="53" s="1"/>
  <c r="K996" i="53"/>
  <c r="J996" i="53" s="1"/>
  <c r="K988" i="53"/>
  <c r="J988" i="53" s="1"/>
  <c r="K980" i="53"/>
  <c r="J980" i="53" s="1"/>
  <c r="K997" i="53"/>
  <c r="J997" i="53" s="1"/>
  <c r="K981" i="53"/>
  <c r="J981" i="53" s="1"/>
  <c r="K979" i="53"/>
  <c r="J979" i="53" s="1"/>
  <c r="K1006" i="53"/>
  <c r="J1006" i="53" s="1"/>
  <c r="K1007" i="53"/>
  <c r="J1007" i="53" s="1"/>
  <c r="K998" i="53"/>
  <c r="J998" i="53" s="1"/>
  <c r="K986" i="53"/>
  <c r="J986" i="53" s="1"/>
  <c r="K977" i="53"/>
  <c r="J977" i="53" s="1"/>
  <c r="K985" i="53"/>
  <c r="J985" i="53" s="1"/>
  <c r="K995" i="53"/>
  <c r="J995" i="53" s="1"/>
  <c r="K1010" i="53"/>
  <c r="J1010" i="53" s="1"/>
  <c r="K992" i="53"/>
  <c r="J992" i="53" s="1"/>
  <c r="K978" i="53"/>
  <c r="J978" i="53" s="1"/>
  <c r="K1008" i="53"/>
  <c r="J1008" i="53" s="1"/>
  <c r="K1012" i="53"/>
  <c r="J1012" i="53" s="1"/>
  <c r="K983" i="53"/>
  <c r="J983" i="53" s="1"/>
  <c r="K1000" i="53"/>
  <c r="J1000" i="53" s="1"/>
  <c r="K984" i="53"/>
  <c r="J984" i="53" s="1"/>
  <c r="K993" i="53"/>
  <c r="J993" i="53" s="1"/>
  <c r="K1003" i="53"/>
  <c r="J1003" i="53" s="1"/>
  <c r="K1011" i="53"/>
  <c r="J1011" i="53" s="1"/>
  <c r="K982" i="53"/>
  <c r="J982" i="53" s="1"/>
  <c r="K989" i="53"/>
  <c r="J989" i="53" s="1"/>
  <c r="K1009" i="53"/>
  <c r="J1009" i="53" s="1"/>
  <c r="K990" i="53"/>
  <c r="J990" i="53" s="1"/>
  <c r="K1001" i="53"/>
  <c r="J1001" i="53" s="1"/>
  <c r="K1005" i="53"/>
  <c r="J1005" i="53" s="1"/>
  <c r="K994" i="53"/>
  <c r="J994" i="53" s="1"/>
  <c r="K1002" i="53"/>
  <c r="J1002" i="53" s="1"/>
  <c r="K987" i="53"/>
  <c r="J987" i="53" s="1"/>
  <c r="K1158" i="53"/>
  <c r="J1158" i="53" s="1"/>
  <c r="K1150" i="53"/>
  <c r="J1150" i="53" s="1"/>
  <c r="K1142" i="53"/>
  <c r="J1142" i="53" s="1"/>
  <c r="K1134" i="53"/>
  <c r="J1134" i="53" s="1"/>
  <c r="K1126" i="53"/>
  <c r="J1126" i="53" s="1"/>
  <c r="K1149" i="53"/>
  <c r="J1149" i="53" s="1"/>
  <c r="K1133" i="53"/>
  <c r="J1133" i="53" s="1"/>
  <c r="K1143" i="53"/>
  <c r="J1143" i="53" s="1"/>
  <c r="K1139" i="53"/>
  <c r="J1139" i="53" s="1"/>
  <c r="K1152" i="53"/>
  <c r="J1152" i="53" s="1"/>
  <c r="K1140" i="53"/>
  <c r="J1140" i="53" s="1"/>
  <c r="K1130" i="53"/>
  <c r="J1130" i="53" s="1"/>
  <c r="K1153" i="53"/>
  <c r="J1153" i="53" s="1"/>
  <c r="K1129" i="53"/>
  <c r="J1129" i="53" s="1"/>
  <c r="K1127" i="53"/>
  <c r="J1127" i="53" s="1"/>
  <c r="K1131" i="53"/>
  <c r="J1131" i="53" s="1"/>
  <c r="K1154" i="53"/>
  <c r="J1154" i="53" s="1"/>
  <c r="K1138" i="53"/>
  <c r="J1138" i="53" s="1"/>
  <c r="K1124" i="53"/>
  <c r="J1124" i="53" s="1"/>
  <c r="K1137" i="53"/>
  <c r="J1137" i="53" s="1"/>
  <c r="K1155" i="53"/>
  <c r="J1155" i="53" s="1"/>
  <c r="K1146" i="53"/>
  <c r="J1146" i="53" s="1"/>
  <c r="K1132" i="53"/>
  <c r="J1132" i="53" s="1"/>
  <c r="K1145" i="53"/>
  <c r="J1145" i="53" s="1"/>
  <c r="K1151" i="53"/>
  <c r="J1151" i="53" s="1"/>
  <c r="K1147" i="53"/>
  <c r="J1147" i="53" s="1"/>
  <c r="K1156" i="53"/>
  <c r="J1156" i="53" s="1"/>
  <c r="K1128" i="53"/>
  <c r="J1128" i="53" s="1"/>
  <c r="K1135" i="53"/>
  <c r="J1135" i="53" s="1"/>
  <c r="K1144" i="53"/>
  <c r="J1144" i="53" s="1"/>
  <c r="K1141" i="53"/>
  <c r="J1141" i="53" s="1"/>
  <c r="K1136" i="53"/>
  <c r="J1136" i="53" s="1"/>
  <c r="K1148" i="53"/>
  <c r="J1148" i="53" s="1"/>
  <c r="K1157" i="53"/>
  <c r="J1157" i="53" s="1"/>
  <c r="K1123" i="53"/>
  <c r="J1123" i="53" s="1"/>
  <c r="K1125" i="53"/>
  <c r="J1125" i="53" s="1"/>
  <c r="K1278" i="53"/>
  <c r="J1278" i="53" s="1"/>
  <c r="K1313" i="53"/>
  <c r="J1313" i="53" s="1"/>
  <c r="K1297" i="53"/>
  <c r="J1297" i="53" s="1"/>
  <c r="K1281" i="53"/>
  <c r="J1281" i="53" s="1"/>
  <c r="K1304" i="53"/>
  <c r="J1304" i="53" s="1"/>
  <c r="K1288" i="53"/>
  <c r="J1288" i="53" s="1"/>
  <c r="K1272" i="53"/>
  <c r="J1272" i="53" s="1"/>
  <c r="K1291" i="53"/>
  <c r="J1291" i="53" s="1"/>
  <c r="K1312" i="53"/>
  <c r="J1312" i="53" s="1"/>
  <c r="K1280" i="53"/>
  <c r="J1280" i="53" s="1"/>
  <c r="K1282" i="53"/>
  <c r="J1282" i="53" s="1"/>
  <c r="K1300" i="53"/>
  <c r="J1300" i="53" s="1"/>
  <c r="K1292" i="53"/>
  <c r="J1292" i="53" s="1"/>
  <c r="K1309" i="53"/>
  <c r="J1309" i="53" s="1"/>
  <c r="K1290" i="53"/>
  <c r="J1290" i="53" s="1"/>
  <c r="K1305" i="53"/>
  <c r="J1305" i="53" s="1"/>
  <c r="K1273" i="53"/>
  <c r="J1273" i="53" s="1"/>
  <c r="K1285" i="53"/>
  <c r="J1285" i="53" s="1"/>
  <c r="K1279" i="53"/>
  <c r="J1279" i="53" s="1"/>
  <c r="K1311" i="53"/>
  <c r="J1311" i="53" s="1"/>
  <c r="K1286" i="53"/>
  <c r="J1286" i="53" s="1"/>
  <c r="K1303" i="53"/>
  <c r="J1303" i="53" s="1"/>
  <c r="K1274" i="53"/>
  <c r="J1274" i="53" s="1"/>
  <c r="K1271" i="53"/>
  <c r="J1271" i="53" s="1"/>
  <c r="K1301" i="53"/>
  <c r="J1301" i="53" s="1"/>
  <c r="K1306" i="53"/>
  <c r="J1306" i="53" s="1"/>
  <c r="K1276" i="53"/>
  <c r="J1276" i="53" s="1"/>
  <c r="K1287" i="53"/>
  <c r="J1287" i="53" s="1"/>
  <c r="K1294" i="53"/>
  <c r="J1294" i="53" s="1"/>
  <c r="K1295" i="53"/>
  <c r="J1295" i="53" s="1"/>
  <c r="K1275" i="53"/>
  <c r="J1275" i="53" s="1"/>
  <c r="K1289" i="53"/>
  <c r="J1289" i="53" s="1"/>
  <c r="K1302" i="53"/>
  <c r="J1302" i="53" s="1"/>
  <c r="K1277" i="53"/>
  <c r="J1277" i="53" s="1"/>
  <c r="K1310" i="53"/>
  <c r="J1310" i="53" s="1"/>
  <c r="K1307" i="53"/>
  <c r="J1307" i="53" s="1"/>
  <c r="K1284" i="53"/>
  <c r="J1284" i="53" s="1"/>
  <c r="K1308" i="53"/>
  <c r="J1308" i="53" s="1"/>
  <c r="K1293" i="53"/>
  <c r="J1293" i="53" s="1"/>
  <c r="K1298" i="53"/>
  <c r="J1298" i="53" s="1"/>
  <c r="K1296" i="53"/>
  <c r="J1296" i="53" s="1"/>
  <c r="K1299" i="53"/>
  <c r="J1299" i="53" s="1"/>
  <c r="K1283" i="53"/>
  <c r="J1283" i="53" s="1"/>
  <c r="M189" i="53"/>
  <c r="M170" i="53"/>
  <c r="M194" i="53"/>
  <c r="M192" i="53"/>
  <c r="M174" i="53"/>
  <c r="M188" i="53"/>
  <c r="M171" i="53"/>
  <c r="M181" i="53"/>
  <c r="M195" i="53"/>
  <c r="M186" i="53"/>
  <c r="M176" i="53"/>
  <c r="M173" i="53"/>
  <c r="M180" i="53"/>
  <c r="M187" i="53"/>
  <c r="M168" i="53"/>
  <c r="M191" i="53"/>
  <c r="M177" i="53"/>
  <c r="M178" i="53"/>
  <c r="M166" i="53"/>
  <c r="M196" i="53"/>
  <c r="M167" i="53"/>
  <c r="M197" i="53"/>
  <c r="M190" i="53"/>
  <c r="M193" i="53"/>
  <c r="M183" i="53"/>
  <c r="M179" i="53"/>
  <c r="M182" i="53"/>
  <c r="M172" i="53"/>
  <c r="M169" i="53"/>
  <c r="M184" i="53"/>
  <c r="M198" i="53"/>
  <c r="M175" i="53"/>
  <c r="M165" i="53"/>
  <c r="M185" i="53"/>
  <c r="M326" i="53"/>
  <c r="M325" i="53"/>
  <c r="M338" i="53"/>
  <c r="M322" i="53"/>
  <c r="M342" i="53"/>
  <c r="M329" i="53"/>
  <c r="M312" i="53"/>
  <c r="M343" i="53"/>
  <c r="M335" i="53"/>
  <c r="M311" i="53"/>
  <c r="M323" i="53"/>
  <c r="M340" i="53"/>
  <c r="M310" i="53"/>
  <c r="M318" i="53"/>
  <c r="M334" i="53"/>
  <c r="M314" i="53"/>
  <c r="M317" i="53"/>
  <c r="M320" i="53"/>
  <c r="M333" i="53"/>
  <c r="M327" i="53"/>
  <c r="M313" i="53"/>
  <c r="M316" i="53"/>
  <c r="M337" i="53"/>
  <c r="M319" i="53"/>
  <c r="M344" i="53"/>
  <c r="M328" i="53"/>
  <c r="M341" i="53"/>
  <c r="M332" i="53"/>
  <c r="M339" i="53"/>
  <c r="M336" i="53"/>
  <c r="M315" i="53"/>
  <c r="M321" i="53"/>
  <c r="M330" i="53"/>
  <c r="M324" i="53"/>
  <c r="M331" i="53"/>
  <c r="M456" i="53"/>
  <c r="M476" i="53"/>
  <c r="M480" i="53"/>
  <c r="M462" i="53"/>
  <c r="M468" i="53"/>
  <c r="M486" i="53"/>
  <c r="M460" i="53"/>
  <c r="M472" i="53"/>
  <c r="M458" i="53"/>
  <c r="M466" i="53"/>
  <c r="M478" i="53"/>
  <c r="M482" i="53"/>
  <c r="M484" i="53"/>
  <c r="M457" i="53"/>
  <c r="M461" i="53"/>
  <c r="M465" i="53"/>
  <c r="M469" i="53"/>
  <c r="M473" i="53"/>
  <c r="M477" i="53"/>
  <c r="M481" i="53"/>
  <c r="M485" i="53"/>
  <c r="M464" i="53"/>
  <c r="M489" i="53"/>
  <c r="M463" i="53"/>
  <c r="M479" i="53"/>
  <c r="M455" i="53"/>
  <c r="M483" i="53"/>
  <c r="M470" i="53"/>
  <c r="M459" i="53"/>
  <c r="M487" i="53"/>
  <c r="M474" i="53"/>
  <c r="M454" i="53"/>
  <c r="M467" i="53"/>
  <c r="M475" i="53"/>
  <c r="M488" i="53"/>
  <c r="M471" i="53"/>
  <c r="M633" i="53"/>
  <c r="M625" i="53"/>
  <c r="M617" i="53"/>
  <c r="M609" i="53"/>
  <c r="M638" i="53"/>
  <c r="M630" i="53"/>
  <c r="M622" i="53"/>
  <c r="M614" i="53"/>
  <c r="M635" i="53"/>
  <c r="M623" i="53"/>
  <c r="M613" i="53"/>
  <c r="M606" i="53"/>
  <c r="M628" i="53"/>
  <c r="M618" i="53"/>
  <c r="M608" i="53"/>
  <c r="M629" i="53"/>
  <c r="M615" i="53"/>
  <c r="M636" i="53"/>
  <c r="M624" i="53"/>
  <c r="M610" i="53"/>
  <c r="M637" i="53"/>
  <c r="M621" i="53"/>
  <c r="M607" i="53"/>
  <c r="M632" i="53"/>
  <c r="M616" i="53"/>
  <c r="M639" i="53"/>
  <c r="M611" i="53"/>
  <c r="M620" i="53"/>
  <c r="M627" i="53"/>
  <c r="M634" i="53"/>
  <c r="M626" i="53"/>
  <c r="M619" i="53"/>
  <c r="M640" i="53"/>
  <c r="M631" i="53"/>
  <c r="M612" i="53"/>
  <c r="M791" i="53"/>
  <c r="M783" i="53"/>
  <c r="M775" i="53"/>
  <c r="M767" i="53"/>
  <c r="M759" i="53"/>
  <c r="M792" i="53"/>
  <c r="M784" i="53"/>
  <c r="M776" i="53"/>
  <c r="M768" i="53"/>
  <c r="M760" i="53"/>
  <c r="M752" i="53"/>
  <c r="M785" i="53"/>
  <c r="M773" i="53"/>
  <c r="M763" i="53"/>
  <c r="M753" i="53"/>
  <c r="M782" i="53"/>
  <c r="M772" i="53"/>
  <c r="M762" i="53"/>
  <c r="M789" i="53"/>
  <c r="M777" i="53"/>
  <c r="M761" i="53"/>
  <c r="M788" i="53"/>
  <c r="M774" i="53"/>
  <c r="M758" i="53"/>
  <c r="M781" i="53"/>
  <c r="M769" i="53"/>
  <c r="M755" i="53"/>
  <c r="M780" i="53"/>
  <c r="M766" i="53"/>
  <c r="M754" i="53"/>
  <c r="M751" i="53"/>
  <c r="M765" i="53"/>
  <c r="M778" i="53"/>
  <c r="M779" i="53"/>
  <c r="M790" i="53"/>
  <c r="M764" i="53"/>
  <c r="M771" i="53"/>
  <c r="M756" i="53"/>
  <c r="M787" i="53"/>
  <c r="M757" i="53"/>
  <c r="M786" i="53"/>
  <c r="M770" i="53"/>
  <c r="M903" i="53"/>
  <c r="M927" i="53"/>
  <c r="M935" i="53"/>
  <c r="M934" i="53"/>
  <c r="M926" i="53"/>
  <c r="M918" i="53"/>
  <c r="M910" i="53"/>
  <c r="M937" i="53"/>
  <c r="M921" i="53"/>
  <c r="M905" i="53"/>
  <c r="M919" i="53"/>
  <c r="M932" i="53"/>
  <c r="M922" i="53"/>
  <c r="M912" i="53"/>
  <c r="M933" i="53"/>
  <c r="M913" i="53"/>
  <c r="M907" i="53"/>
  <c r="M939" i="53"/>
  <c r="M928" i="53"/>
  <c r="M914" i="53"/>
  <c r="M929" i="53"/>
  <c r="M911" i="53"/>
  <c r="M936" i="53"/>
  <c r="M920" i="53"/>
  <c r="M906" i="53"/>
  <c r="M917" i="53"/>
  <c r="M923" i="53"/>
  <c r="M916" i="53"/>
  <c r="M909" i="53"/>
  <c r="M915" i="53"/>
  <c r="M930" i="53"/>
  <c r="M904" i="53"/>
  <c r="M925" i="53"/>
  <c r="M908" i="53"/>
  <c r="M924" i="53"/>
  <c r="M938" i="53"/>
  <c r="M931" i="53"/>
  <c r="M1051" i="53"/>
  <c r="M1082" i="53"/>
  <c r="M1074" i="53"/>
  <c r="M1066" i="53"/>
  <c r="M1058" i="53"/>
  <c r="M1085" i="53"/>
  <c r="M1077" i="53"/>
  <c r="M1069" i="53"/>
  <c r="M1061" i="53"/>
  <c r="M1053" i="53"/>
  <c r="M1080" i="53"/>
  <c r="M1070" i="53"/>
  <c r="M1060" i="53"/>
  <c r="M1083" i="53"/>
  <c r="M1073" i="53"/>
  <c r="M1063" i="53"/>
  <c r="M1076" i="53"/>
  <c r="M1062" i="53"/>
  <c r="M1081" i="53"/>
  <c r="M1067" i="53"/>
  <c r="M1055" i="53"/>
  <c r="M1084" i="53"/>
  <c r="M1068" i="53"/>
  <c r="M1054" i="53"/>
  <c r="M1075" i="53"/>
  <c r="M1059" i="53"/>
  <c r="M1078" i="53"/>
  <c r="M1052" i="53"/>
  <c r="M1071" i="53"/>
  <c r="M1057" i="53"/>
  <c r="M1056" i="53"/>
  <c r="M1079" i="53"/>
  <c r="M1065" i="53"/>
  <c r="M1064" i="53"/>
  <c r="M1072" i="53"/>
  <c r="M1230" i="53"/>
  <c r="M1229" i="53"/>
  <c r="M1220" i="53"/>
  <c r="M1212" i="53"/>
  <c r="M1204" i="53"/>
  <c r="M1225" i="53"/>
  <c r="M1209" i="53"/>
  <c r="M1219" i="53"/>
  <c r="M1199" i="53"/>
  <c r="M1226" i="53"/>
  <c r="M1216" i="53"/>
  <c r="M1206" i="53"/>
  <c r="M1221" i="53"/>
  <c r="M1201" i="53"/>
  <c r="M1215" i="53"/>
  <c r="M1231" i="53"/>
  <c r="M1218" i="53"/>
  <c r="M1202" i="53"/>
  <c r="M1213" i="53"/>
  <c r="M1203" i="53"/>
  <c r="M1224" i="53"/>
  <c r="M1210" i="53"/>
  <c r="M1198" i="53"/>
  <c r="M1227" i="53"/>
  <c r="M1207" i="53"/>
  <c r="M1222" i="53"/>
  <c r="M1217" i="53"/>
  <c r="M1228" i="53"/>
  <c r="M1208" i="53"/>
  <c r="M1211" i="53"/>
  <c r="M1197" i="53"/>
  <c r="M1223" i="53"/>
  <c r="M1205" i="53"/>
  <c r="M1200" i="53"/>
  <c r="M1214" i="53"/>
  <c r="M1365" i="53"/>
  <c r="M1359" i="53"/>
  <c r="M1351" i="53"/>
  <c r="M1343" i="53"/>
  <c r="M1360" i="53"/>
  <c r="M1350" i="53"/>
  <c r="M1346" i="53"/>
  <c r="M1363" i="53"/>
  <c r="M1353" i="53"/>
  <c r="M1341" i="53"/>
  <c r="M1344" i="53"/>
  <c r="M1362" i="53"/>
  <c r="M1364" i="53"/>
  <c r="M1349" i="53"/>
  <c r="M1366" i="53"/>
  <c r="M1348" i="53"/>
  <c r="M1357" i="53"/>
  <c r="M1345" i="53"/>
  <c r="M1358" i="53"/>
  <c r="M1354" i="53"/>
  <c r="M1355" i="53"/>
  <c r="M1342" i="53"/>
  <c r="M1367" i="53"/>
  <c r="M1340" i="53"/>
  <c r="M1361" i="53"/>
  <c r="M1352" i="53"/>
  <c r="M1356" i="53"/>
  <c r="M1347" i="53"/>
  <c r="M1484" i="53"/>
  <c r="M1476" i="53"/>
  <c r="M1487" i="53"/>
  <c r="M1468" i="53"/>
  <c r="M1475" i="53"/>
  <c r="M1467" i="53"/>
  <c r="M1480" i="53"/>
  <c r="M1470" i="53"/>
  <c r="M1466" i="53"/>
  <c r="M1471" i="53"/>
  <c r="M1482" i="53"/>
  <c r="M1485" i="53"/>
  <c r="M1477" i="53"/>
  <c r="M1464" i="53"/>
  <c r="M1474" i="53"/>
  <c r="M1481" i="53"/>
  <c r="M1469" i="53"/>
  <c r="M1472" i="53"/>
  <c r="M1465" i="53"/>
  <c r="M1486" i="53"/>
  <c r="M1479" i="53"/>
  <c r="M1478" i="53"/>
  <c r="M1483" i="53"/>
  <c r="M1473" i="53"/>
  <c r="P1585" i="53"/>
  <c r="R1585" i="53"/>
  <c r="Q1585" i="53"/>
  <c r="O1585" i="53"/>
  <c r="N1585" i="53"/>
  <c r="S1585" i="53"/>
  <c r="R1716" i="53"/>
  <c r="O1716" i="53"/>
  <c r="P1716" i="53"/>
  <c r="Q1716" i="53"/>
  <c r="N1716" i="53"/>
  <c r="S1716" i="53"/>
  <c r="R1869" i="53"/>
  <c r="Q1869" i="53"/>
  <c r="P1869" i="53"/>
  <c r="N1869" i="53"/>
  <c r="S1869" i="53"/>
  <c r="O1869" i="53"/>
  <c r="S2022" i="53"/>
  <c r="P2022" i="53"/>
  <c r="Q2022" i="53"/>
  <c r="R2022" i="53"/>
  <c r="O2022" i="53"/>
  <c r="N2022" i="53"/>
  <c r="O2145" i="53"/>
  <c r="R2145" i="53"/>
  <c r="P2145" i="53"/>
  <c r="N2145" i="53"/>
  <c r="Q2145" i="53"/>
  <c r="S2145" i="53"/>
  <c r="P2251" i="53"/>
  <c r="N2251" i="53"/>
  <c r="Q2251" i="53"/>
  <c r="S2251" i="53"/>
  <c r="R2251" i="53"/>
  <c r="O2251" i="53"/>
  <c r="Q2337" i="53"/>
  <c r="R2337" i="53"/>
  <c r="N2337" i="53"/>
  <c r="P2337" i="53"/>
  <c r="O2337" i="53"/>
  <c r="S2337" i="53"/>
  <c r="R2487" i="53"/>
  <c r="P2487" i="53"/>
  <c r="O2487" i="53"/>
  <c r="N2487" i="53"/>
  <c r="Q2487" i="53"/>
  <c r="S2487" i="53"/>
  <c r="M230" i="53"/>
  <c r="M210" i="53"/>
  <c r="M234" i="53"/>
  <c r="M214" i="53"/>
  <c r="M212" i="53"/>
  <c r="M228" i="53"/>
  <c r="M235" i="53"/>
  <c r="M227" i="53"/>
  <c r="M219" i="53"/>
  <c r="M211" i="53"/>
  <c r="M202" i="53"/>
  <c r="M203" i="53"/>
  <c r="M232" i="53"/>
  <c r="M220" i="53"/>
  <c r="M233" i="53"/>
  <c r="M223" i="53"/>
  <c r="M213" i="53"/>
  <c r="M209" i="53"/>
  <c r="M222" i="53"/>
  <c r="M224" i="53"/>
  <c r="M229" i="53"/>
  <c r="M215" i="53"/>
  <c r="M207" i="53"/>
  <c r="M226" i="53"/>
  <c r="M221" i="53"/>
  <c r="M206" i="53"/>
  <c r="M201" i="53"/>
  <c r="M216" i="53"/>
  <c r="M217" i="53"/>
  <c r="M231" i="53"/>
  <c r="M204" i="53"/>
  <c r="M218" i="53"/>
  <c r="M205" i="53"/>
  <c r="M208" i="53"/>
  <c r="M225" i="53"/>
  <c r="M378" i="53"/>
  <c r="M346" i="53"/>
  <c r="M347" i="53"/>
  <c r="M355" i="53"/>
  <c r="M363" i="53"/>
  <c r="M371" i="53"/>
  <c r="M379" i="53"/>
  <c r="M352" i="53"/>
  <c r="M360" i="53"/>
  <c r="M368" i="53"/>
  <c r="M376" i="53"/>
  <c r="M357" i="53"/>
  <c r="M367" i="53"/>
  <c r="M377" i="53"/>
  <c r="M350" i="53"/>
  <c r="M362" i="53"/>
  <c r="M372" i="53"/>
  <c r="M351" i="53"/>
  <c r="M365" i="53"/>
  <c r="M348" i="53"/>
  <c r="M364" i="53"/>
  <c r="M369" i="53"/>
  <c r="M359" i="53"/>
  <c r="M373" i="53"/>
  <c r="M356" i="53"/>
  <c r="M370" i="53"/>
  <c r="M349" i="53"/>
  <c r="M375" i="53"/>
  <c r="M358" i="53"/>
  <c r="M374" i="53"/>
  <c r="M353" i="53"/>
  <c r="M354" i="53"/>
  <c r="M366" i="53"/>
  <c r="M361" i="53"/>
  <c r="M504" i="53"/>
  <c r="M518" i="53"/>
  <c r="M521" i="53"/>
  <c r="M503" i="53"/>
  <c r="M512" i="53"/>
  <c r="M524" i="53"/>
  <c r="M507" i="53"/>
  <c r="M493" i="53"/>
  <c r="M514" i="53"/>
  <c r="M515" i="53"/>
  <c r="M517" i="53"/>
  <c r="M523" i="53"/>
  <c r="M497" i="53"/>
  <c r="M494" i="53"/>
  <c r="M500" i="53"/>
  <c r="M510" i="53"/>
  <c r="M499" i="53"/>
  <c r="M498" i="53"/>
  <c r="M495" i="53"/>
  <c r="M516" i="53"/>
  <c r="M511" i="53"/>
  <c r="M508" i="53"/>
  <c r="M509" i="53"/>
  <c r="M496" i="53"/>
  <c r="M491" i="53"/>
  <c r="M520" i="53"/>
  <c r="M506" i="53"/>
  <c r="M513" i="53"/>
  <c r="M492" i="53"/>
  <c r="M501" i="53"/>
  <c r="M519" i="53"/>
  <c r="M505" i="53"/>
  <c r="M522" i="53"/>
  <c r="M502" i="53"/>
  <c r="M666" i="53"/>
  <c r="M672" i="53"/>
  <c r="M670" i="53"/>
  <c r="M658" i="53"/>
  <c r="M656" i="53"/>
  <c r="M652" i="53"/>
  <c r="M644" i="53"/>
  <c r="M673" i="53"/>
  <c r="M665" i="53"/>
  <c r="M657" i="53"/>
  <c r="M649" i="53"/>
  <c r="M674" i="53"/>
  <c r="M648" i="53"/>
  <c r="M660" i="53"/>
  <c r="M642" i="53"/>
  <c r="M668" i="53"/>
  <c r="M671" i="53"/>
  <c r="M661" i="53"/>
  <c r="M651" i="53"/>
  <c r="M664" i="53"/>
  <c r="M676" i="53"/>
  <c r="M677" i="53"/>
  <c r="M663" i="53"/>
  <c r="M647" i="53"/>
  <c r="M669" i="53"/>
  <c r="M655" i="53"/>
  <c r="M643" i="53"/>
  <c r="M653" i="53"/>
  <c r="M654" i="53"/>
  <c r="M662" i="53"/>
  <c r="M667" i="53"/>
  <c r="M659" i="53"/>
  <c r="M650" i="53"/>
  <c r="M646" i="53"/>
  <c r="M645" i="53"/>
  <c r="M675" i="53"/>
  <c r="M801" i="53"/>
  <c r="M809" i="53"/>
  <c r="M812" i="53"/>
  <c r="M828" i="53"/>
  <c r="M796" i="53"/>
  <c r="M825" i="53"/>
  <c r="M804" i="53"/>
  <c r="M805" i="53"/>
  <c r="M821" i="53"/>
  <c r="M814" i="53"/>
  <c r="M798" i="53"/>
  <c r="M815" i="53"/>
  <c r="M799" i="53"/>
  <c r="M800" i="53"/>
  <c r="M829" i="53"/>
  <c r="M813" i="53"/>
  <c r="M810" i="53"/>
  <c r="M823" i="53"/>
  <c r="M803" i="53"/>
  <c r="M808" i="53"/>
  <c r="M806" i="53"/>
  <c r="M811" i="53"/>
  <c r="M822" i="53"/>
  <c r="M827" i="53"/>
  <c r="M795" i="53"/>
  <c r="M816" i="53"/>
  <c r="M797" i="53"/>
  <c r="M818" i="53"/>
  <c r="M819" i="53"/>
  <c r="M794" i="53"/>
  <c r="M817" i="53"/>
  <c r="M820" i="53"/>
  <c r="M802" i="53"/>
  <c r="M807" i="53"/>
  <c r="M824" i="53"/>
  <c r="M826" i="53"/>
  <c r="M972" i="53"/>
  <c r="M964" i="53"/>
  <c r="M973" i="53"/>
  <c r="M965" i="53"/>
  <c r="M956" i="53"/>
  <c r="M948" i="53"/>
  <c r="M941" i="53"/>
  <c r="M949" i="53"/>
  <c r="M957" i="53"/>
  <c r="M974" i="53"/>
  <c r="M962" i="53"/>
  <c r="M969" i="53"/>
  <c r="M958" i="53"/>
  <c r="M946" i="53"/>
  <c r="M947" i="53"/>
  <c r="M959" i="53"/>
  <c r="M960" i="53"/>
  <c r="M963" i="53"/>
  <c r="M950" i="53"/>
  <c r="M951" i="53"/>
  <c r="M968" i="53"/>
  <c r="M971" i="53"/>
  <c r="M954" i="53"/>
  <c r="M942" i="53"/>
  <c r="M943" i="53"/>
  <c r="M955" i="53"/>
  <c r="M967" i="53"/>
  <c r="M952" i="53"/>
  <c r="M945" i="53"/>
  <c r="M970" i="53"/>
  <c r="M961" i="53"/>
  <c r="M944" i="53"/>
  <c r="M966" i="53"/>
  <c r="M975" i="53"/>
  <c r="M953" i="53"/>
  <c r="M1115" i="53"/>
  <c r="M1118" i="53"/>
  <c r="M1110" i="53"/>
  <c r="M1103" i="53"/>
  <c r="M1095" i="53"/>
  <c r="M1087" i="53"/>
  <c r="M1102" i="53"/>
  <c r="M1094" i="53"/>
  <c r="M1119" i="53"/>
  <c r="M1120" i="53"/>
  <c r="M1109" i="53"/>
  <c r="M1099" i="53"/>
  <c r="M1089" i="53"/>
  <c r="M1100" i="53"/>
  <c r="M1090" i="53"/>
  <c r="M1117" i="53"/>
  <c r="M1114" i="53"/>
  <c r="M1101" i="53"/>
  <c r="M1108" i="53"/>
  <c r="M1096" i="53"/>
  <c r="M1111" i="53"/>
  <c r="M1107" i="53"/>
  <c r="M1093" i="53"/>
  <c r="M1104" i="53"/>
  <c r="M1088" i="53"/>
  <c r="M1116" i="53"/>
  <c r="M1091" i="53"/>
  <c r="M1121" i="53"/>
  <c r="M1105" i="53"/>
  <c r="M1098" i="53"/>
  <c r="M1113" i="53"/>
  <c r="M1092" i="53"/>
  <c r="M1112" i="53"/>
  <c r="M1097" i="53"/>
  <c r="M1106" i="53"/>
  <c r="M1261" i="53"/>
  <c r="M1253" i="53"/>
  <c r="M1245" i="53"/>
  <c r="M1237" i="53"/>
  <c r="M1246" i="53"/>
  <c r="M1252" i="53"/>
  <c r="M1258" i="53"/>
  <c r="M1250" i="53"/>
  <c r="M1263" i="53"/>
  <c r="M1251" i="53"/>
  <c r="M1241" i="53"/>
  <c r="M1254" i="53"/>
  <c r="M1244" i="53"/>
  <c r="M1256" i="53"/>
  <c r="M1248" i="53"/>
  <c r="M1266" i="53"/>
  <c r="M1257" i="53"/>
  <c r="M1243" i="53"/>
  <c r="M1238" i="53"/>
  <c r="M1233" i="53"/>
  <c r="M1234" i="53"/>
  <c r="M1265" i="53"/>
  <c r="M1249" i="53"/>
  <c r="M1235" i="53"/>
  <c r="M1260" i="53"/>
  <c r="M1240" i="53"/>
  <c r="M1247" i="53"/>
  <c r="M1236" i="53"/>
  <c r="M1259" i="53"/>
  <c r="M1262" i="53"/>
  <c r="M1264" i="53"/>
  <c r="M1255" i="53"/>
  <c r="M1268" i="53"/>
  <c r="M1239" i="53"/>
  <c r="M1242" i="53"/>
  <c r="M1267" i="53"/>
  <c r="M1389" i="53"/>
  <c r="M1381" i="53"/>
  <c r="M1373" i="53"/>
  <c r="M1386" i="53"/>
  <c r="M1370" i="53"/>
  <c r="M1380" i="53"/>
  <c r="M1391" i="53"/>
  <c r="M1379" i="53"/>
  <c r="M1369" i="53"/>
  <c r="M1374" i="53"/>
  <c r="M1388" i="53"/>
  <c r="M1383" i="53"/>
  <c r="M1390" i="53"/>
  <c r="M1384" i="53"/>
  <c r="M1387" i="53"/>
  <c r="M1375" i="53"/>
  <c r="M1378" i="53"/>
  <c r="M1372" i="53"/>
  <c r="M1385" i="53"/>
  <c r="M1392" i="53"/>
  <c r="M1371" i="53"/>
  <c r="M1382" i="53"/>
  <c r="M1377" i="53"/>
  <c r="M1376" i="53"/>
  <c r="M1504" i="53"/>
  <c r="M1496" i="53"/>
  <c r="M1511" i="53"/>
  <c r="M1503" i="53"/>
  <c r="M1495" i="53"/>
  <c r="M1512" i="53"/>
  <c r="M1510" i="53"/>
  <c r="M1500" i="53"/>
  <c r="M1490" i="53"/>
  <c r="M1501" i="53"/>
  <c r="M1491" i="53"/>
  <c r="M1506" i="53"/>
  <c r="M1492" i="53"/>
  <c r="M1499" i="53"/>
  <c r="M1498" i="53"/>
  <c r="M1507" i="53"/>
  <c r="M1493" i="53"/>
  <c r="M1508" i="53"/>
  <c r="M1505" i="53"/>
  <c r="M1494" i="53"/>
  <c r="M1489" i="53"/>
  <c r="M1509" i="53"/>
  <c r="M1502" i="53"/>
  <c r="M1497" i="53"/>
  <c r="R1610" i="53"/>
  <c r="Q1610" i="53"/>
  <c r="S1610" i="53"/>
  <c r="O1610" i="53"/>
  <c r="N1610" i="53"/>
  <c r="P1610" i="53"/>
  <c r="R1753" i="53"/>
  <c r="P1753" i="53"/>
  <c r="Q1753" i="53"/>
  <c r="O1753" i="53"/>
  <c r="S1753" i="53"/>
  <c r="N1753" i="53"/>
  <c r="R1906" i="53"/>
  <c r="Q1906" i="53"/>
  <c r="O1906" i="53"/>
  <c r="P1906" i="53"/>
  <c r="S1906" i="53"/>
  <c r="N1906" i="53"/>
  <c r="Q2059" i="53"/>
  <c r="P2059" i="53"/>
  <c r="N2059" i="53"/>
  <c r="S2059" i="53"/>
  <c r="O2059" i="53"/>
  <c r="R2059" i="53"/>
  <c r="P2171" i="53"/>
  <c r="R2171" i="53"/>
  <c r="S2171" i="53"/>
  <c r="Q2171" i="53"/>
  <c r="O2171" i="53"/>
  <c r="N2171" i="53"/>
  <c r="N2268" i="53"/>
  <c r="Q2268" i="53"/>
  <c r="P2268" i="53"/>
  <c r="S2268" i="53"/>
  <c r="R2268" i="53"/>
  <c r="O2268" i="53"/>
  <c r="N2373" i="53"/>
  <c r="Q2373" i="53"/>
  <c r="S2373" i="53"/>
  <c r="R2373" i="53"/>
  <c r="O2373" i="53"/>
  <c r="P2373" i="53"/>
  <c r="P2526" i="53"/>
  <c r="N2526" i="53"/>
  <c r="Q2526" i="53"/>
  <c r="O2526" i="53"/>
  <c r="S2526" i="53"/>
  <c r="R2526" i="53"/>
  <c r="K1487" i="53"/>
  <c r="J1487" i="53" s="1"/>
  <c r="K1478" i="53"/>
  <c r="J1478" i="53" s="1"/>
  <c r="K1470" i="53"/>
  <c r="J1470" i="53" s="1"/>
  <c r="K1482" i="53"/>
  <c r="J1482" i="53" s="1"/>
  <c r="K1471" i="53"/>
  <c r="J1471" i="53" s="1"/>
  <c r="K1477" i="53"/>
  <c r="J1477" i="53" s="1"/>
  <c r="K1476" i="53"/>
  <c r="J1476" i="53" s="1"/>
  <c r="K1486" i="53"/>
  <c r="J1486" i="53" s="1"/>
  <c r="K1475" i="53"/>
  <c r="J1475" i="53" s="1"/>
  <c r="K1467" i="53"/>
  <c r="J1467" i="53" s="1"/>
  <c r="K1474" i="53"/>
  <c r="J1474" i="53" s="1"/>
  <c r="K1480" i="53"/>
  <c r="J1480" i="53" s="1"/>
  <c r="K1473" i="53"/>
  <c r="J1473" i="53" s="1"/>
  <c r="K1483" i="53"/>
  <c r="J1483" i="53" s="1"/>
  <c r="K1464" i="53"/>
  <c r="J1464" i="53" s="1"/>
  <c r="K1468" i="53"/>
  <c r="J1468" i="53" s="1"/>
  <c r="K1469" i="53"/>
  <c r="J1469" i="53" s="1"/>
  <c r="K1484" i="53"/>
  <c r="J1484" i="53" s="1"/>
  <c r="K1466" i="53"/>
  <c r="J1466" i="53" s="1"/>
  <c r="K1472" i="53"/>
  <c r="J1472" i="53" s="1"/>
  <c r="K1479" i="53"/>
  <c r="J1479" i="53" s="1"/>
  <c r="K1481" i="53"/>
  <c r="J1481" i="53" s="1"/>
  <c r="K1485" i="53"/>
  <c r="J1485" i="53" s="1"/>
  <c r="K1465" i="53"/>
  <c r="J1465" i="53" s="1"/>
  <c r="M50" i="53"/>
  <c r="M58" i="53"/>
  <c r="M65" i="53"/>
  <c r="M91" i="53"/>
  <c r="M67" i="53"/>
  <c r="M84" i="53"/>
  <c r="M76" i="53"/>
  <c r="M68" i="53"/>
  <c r="M60" i="53"/>
  <c r="M63" i="53"/>
  <c r="M61" i="53"/>
  <c r="M53" i="53"/>
  <c r="M85" i="53"/>
  <c r="M69" i="53"/>
  <c r="M88" i="53"/>
  <c r="M78" i="53"/>
  <c r="M66" i="53"/>
  <c r="M79" i="53"/>
  <c r="M59" i="53"/>
  <c r="M75" i="53"/>
  <c r="M77" i="53"/>
  <c r="M82" i="53"/>
  <c r="M70" i="53"/>
  <c r="M71" i="53"/>
  <c r="M83" i="53"/>
  <c r="M54" i="53"/>
  <c r="M55" i="53"/>
  <c r="M90" i="53"/>
  <c r="M74" i="53"/>
  <c r="M62" i="53"/>
  <c r="M52" i="53"/>
  <c r="M57" i="53"/>
  <c r="M56" i="53"/>
  <c r="M72" i="53"/>
  <c r="M87" i="53"/>
  <c r="M73" i="53"/>
  <c r="M81" i="53"/>
  <c r="M86" i="53"/>
  <c r="M64" i="53"/>
  <c r="M51" i="53"/>
  <c r="M80" i="53"/>
  <c r="M89" i="53"/>
  <c r="M270" i="53"/>
  <c r="M240" i="53"/>
  <c r="M264" i="53"/>
  <c r="M250" i="53"/>
  <c r="M266" i="53"/>
  <c r="M267" i="53"/>
  <c r="M259" i="53"/>
  <c r="M251" i="53"/>
  <c r="M243" i="53"/>
  <c r="M252" i="53"/>
  <c r="M248" i="53"/>
  <c r="M246" i="53"/>
  <c r="M263" i="53"/>
  <c r="M253" i="53"/>
  <c r="M241" i="53"/>
  <c r="M268" i="53"/>
  <c r="M258" i="53"/>
  <c r="M271" i="53"/>
  <c r="M257" i="53"/>
  <c r="M245" i="53"/>
  <c r="M260" i="53"/>
  <c r="M242" i="53"/>
  <c r="M265" i="53"/>
  <c r="M249" i="53"/>
  <c r="M237" i="53"/>
  <c r="M247" i="53"/>
  <c r="M256" i="53"/>
  <c r="M254" i="53"/>
  <c r="M261" i="53"/>
  <c r="M244" i="53"/>
  <c r="M255" i="53"/>
  <c r="M238" i="53"/>
  <c r="M269" i="53"/>
  <c r="M239" i="53"/>
  <c r="M262" i="53"/>
  <c r="M418" i="53"/>
  <c r="M391" i="53"/>
  <c r="M388" i="53"/>
  <c r="M405" i="53"/>
  <c r="M414" i="53"/>
  <c r="M392" i="53"/>
  <c r="M408" i="53"/>
  <c r="M401" i="53"/>
  <c r="M404" i="53"/>
  <c r="M386" i="53"/>
  <c r="M403" i="53"/>
  <c r="M420" i="53"/>
  <c r="M424" i="53"/>
  <c r="M402" i="53"/>
  <c r="M419" i="53"/>
  <c r="M385" i="53"/>
  <c r="M417" i="53"/>
  <c r="M423" i="53"/>
  <c r="M400" i="53"/>
  <c r="M416" i="53"/>
  <c r="M395" i="53"/>
  <c r="M411" i="53"/>
  <c r="M407" i="53"/>
  <c r="M422" i="53"/>
  <c r="M398" i="53"/>
  <c r="M397" i="53"/>
  <c r="M410" i="53"/>
  <c r="M399" i="53"/>
  <c r="M382" i="53"/>
  <c r="M394" i="53"/>
  <c r="M383" i="53"/>
  <c r="M393" i="53"/>
  <c r="M409" i="53"/>
  <c r="M387" i="53"/>
  <c r="M389" i="53"/>
  <c r="M384" i="53"/>
  <c r="M413" i="53"/>
  <c r="M390" i="53"/>
  <c r="M421" i="53"/>
  <c r="M396" i="53"/>
  <c r="M412" i="53"/>
  <c r="M415" i="53"/>
  <c r="M406" i="53"/>
  <c r="M556" i="53"/>
  <c r="M548" i="53"/>
  <c r="M540" i="53"/>
  <c r="M532" i="53"/>
  <c r="M541" i="53"/>
  <c r="M533" i="53"/>
  <c r="M526" i="53"/>
  <c r="M553" i="53"/>
  <c r="M545" i="53"/>
  <c r="M554" i="53"/>
  <c r="M544" i="53"/>
  <c r="M534" i="53"/>
  <c r="M539" i="53"/>
  <c r="M529" i="53"/>
  <c r="M555" i="53"/>
  <c r="M550" i="53"/>
  <c r="M558" i="53"/>
  <c r="M542" i="53"/>
  <c r="M528" i="53"/>
  <c r="M531" i="53"/>
  <c r="M551" i="53"/>
  <c r="M546" i="53"/>
  <c r="M543" i="53"/>
  <c r="M559" i="53"/>
  <c r="M536" i="53"/>
  <c r="M535" i="53"/>
  <c r="M549" i="53"/>
  <c r="M552" i="53"/>
  <c r="M527" i="53"/>
  <c r="M530" i="53"/>
  <c r="M547" i="53"/>
  <c r="M537" i="53"/>
  <c r="M538" i="53"/>
  <c r="M557" i="53"/>
  <c r="M706" i="53"/>
  <c r="M698" i="53"/>
  <c r="M693" i="53"/>
  <c r="M685" i="53"/>
  <c r="M709" i="53"/>
  <c r="M710" i="53"/>
  <c r="M700" i="53"/>
  <c r="M691" i="53"/>
  <c r="M681" i="53"/>
  <c r="M690" i="53"/>
  <c r="M707" i="53"/>
  <c r="M704" i="53"/>
  <c r="M679" i="53"/>
  <c r="M692" i="53"/>
  <c r="M701" i="53"/>
  <c r="M712" i="53"/>
  <c r="M696" i="53"/>
  <c r="M687" i="53"/>
  <c r="M682" i="53"/>
  <c r="M695" i="53"/>
  <c r="M702" i="53"/>
  <c r="M705" i="53"/>
  <c r="M680" i="53"/>
  <c r="M703" i="53"/>
  <c r="M689" i="53"/>
  <c r="M686" i="53"/>
  <c r="M683" i="53"/>
  <c r="M684" i="53"/>
  <c r="M697" i="53"/>
  <c r="M699" i="53"/>
  <c r="M708" i="53"/>
  <c r="M694" i="53"/>
  <c r="M711" i="53"/>
  <c r="M688" i="53"/>
  <c r="M864" i="53"/>
  <c r="M857" i="53"/>
  <c r="M841" i="53"/>
  <c r="M858" i="53"/>
  <c r="M842" i="53"/>
  <c r="M863" i="53"/>
  <c r="M860" i="53"/>
  <c r="M859" i="53"/>
  <c r="M840" i="53"/>
  <c r="M861" i="53"/>
  <c r="M837" i="53"/>
  <c r="M850" i="53"/>
  <c r="M831" i="53"/>
  <c r="M852" i="53"/>
  <c r="M843" i="53"/>
  <c r="M848" i="53"/>
  <c r="M849" i="53"/>
  <c r="M854" i="53"/>
  <c r="M855" i="53"/>
  <c r="M836" i="53"/>
  <c r="M833" i="53"/>
  <c r="M838" i="53"/>
  <c r="M839" i="53"/>
  <c r="M835" i="53"/>
  <c r="M862" i="53"/>
  <c r="M844" i="53"/>
  <c r="M832" i="53"/>
  <c r="M853" i="53"/>
  <c r="M834" i="53"/>
  <c r="M856" i="53"/>
  <c r="M845" i="53"/>
  <c r="M847" i="53"/>
  <c r="M846" i="53"/>
  <c r="M851" i="53"/>
  <c r="M1002" i="53"/>
  <c r="M994" i="53"/>
  <c r="M986" i="53"/>
  <c r="M978" i="53"/>
  <c r="M1001" i="53"/>
  <c r="M993" i="53"/>
  <c r="M985" i="53"/>
  <c r="M1011" i="53"/>
  <c r="M1009" i="53"/>
  <c r="M998" i="53"/>
  <c r="M988" i="53"/>
  <c r="M1006" i="53"/>
  <c r="M997" i="53"/>
  <c r="M987" i="53"/>
  <c r="M1008" i="53"/>
  <c r="M1005" i="53"/>
  <c r="M992" i="53"/>
  <c r="M980" i="53"/>
  <c r="M995" i="53"/>
  <c r="M981" i="53"/>
  <c r="M1000" i="53"/>
  <c r="M984" i="53"/>
  <c r="M1003" i="53"/>
  <c r="M989" i="53"/>
  <c r="M977" i="53"/>
  <c r="M990" i="53"/>
  <c r="M991" i="53"/>
  <c r="M1004" i="53"/>
  <c r="M1012" i="53"/>
  <c r="M979" i="53"/>
  <c r="M1007" i="53"/>
  <c r="M996" i="53"/>
  <c r="M1010" i="53"/>
  <c r="M999" i="53"/>
  <c r="M983" i="53"/>
  <c r="M982" i="53"/>
  <c r="M1136" i="53"/>
  <c r="M1152" i="53"/>
  <c r="M1151" i="53"/>
  <c r="M1143" i="53"/>
  <c r="M1135" i="53"/>
  <c r="M1127" i="53"/>
  <c r="M1154" i="53"/>
  <c r="M1138" i="53"/>
  <c r="M1156" i="53"/>
  <c r="M1124" i="53"/>
  <c r="M1144" i="53"/>
  <c r="M1128" i="53"/>
  <c r="M1153" i="53"/>
  <c r="M1141" i="53"/>
  <c r="M1131" i="53"/>
  <c r="M1158" i="53"/>
  <c r="M1134" i="53"/>
  <c r="M1140" i="53"/>
  <c r="M1149" i="53"/>
  <c r="M1137" i="53"/>
  <c r="M1123" i="53"/>
  <c r="M1130" i="53"/>
  <c r="M1157" i="53"/>
  <c r="M1145" i="53"/>
  <c r="M1129" i="53"/>
  <c r="M1146" i="53"/>
  <c r="M1148" i="53"/>
  <c r="M1155" i="53"/>
  <c r="M1125" i="53"/>
  <c r="M1142" i="53"/>
  <c r="M1132" i="53"/>
  <c r="M1133" i="53"/>
  <c r="M1150" i="53"/>
  <c r="M1126" i="53"/>
  <c r="M1139" i="53"/>
  <c r="M1147" i="53"/>
  <c r="M1277" i="53"/>
  <c r="M1300" i="53"/>
  <c r="M1289" i="53"/>
  <c r="M1273" i="53"/>
  <c r="M1299" i="53"/>
  <c r="M1282" i="53"/>
  <c r="M1306" i="53"/>
  <c r="M1307" i="53"/>
  <c r="M1274" i="53"/>
  <c r="M1304" i="53"/>
  <c r="M1297" i="53"/>
  <c r="M1298" i="53"/>
  <c r="M1278" i="53"/>
  <c r="M1301" i="53"/>
  <c r="M1280" i="53"/>
  <c r="M1292" i="53"/>
  <c r="M1288" i="53"/>
  <c r="M1290" i="53"/>
  <c r="M1283" i="53"/>
  <c r="M1291" i="53"/>
  <c r="M1311" i="53"/>
  <c r="M1279" i="53"/>
  <c r="M1303" i="53"/>
  <c r="M1309" i="53"/>
  <c r="M1272" i="53"/>
  <c r="M1305" i="53"/>
  <c r="M1275" i="53"/>
  <c r="M1295" i="53"/>
  <c r="M1302" i="53"/>
  <c r="M1276" i="53"/>
  <c r="M1308" i="53"/>
  <c r="M1312" i="53"/>
  <c r="M1281" i="53"/>
  <c r="M1286" i="53"/>
  <c r="M1294" i="53"/>
  <c r="M1285" i="53"/>
  <c r="M1271" i="53"/>
  <c r="M1284" i="53"/>
  <c r="M1313" i="53"/>
  <c r="M1287" i="53"/>
  <c r="M1296" i="53"/>
  <c r="M1293" i="53"/>
  <c r="M1310" i="53"/>
  <c r="P1395" i="53"/>
  <c r="O1395" i="53"/>
  <c r="S1395" i="53"/>
  <c r="R1395" i="53"/>
  <c r="N1395" i="53"/>
  <c r="Q1395" i="53"/>
  <c r="S1516" i="53"/>
  <c r="O1516" i="53"/>
  <c r="Q1516" i="53"/>
  <c r="P1516" i="53"/>
  <c r="N1516" i="53"/>
  <c r="R1516" i="53"/>
  <c r="R1636" i="53"/>
  <c r="O1636" i="53"/>
  <c r="Q1636" i="53"/>
  <c r="S1636" i="53"/>
  <c r="P1636" i="53"/>
  <c r="N1636" i="53"/>
  <c r="O1789" i="53"/>
  <c r="N1789" i="53"/>
  <c r="S1789" i="53"/>
  <c r="P1789" i="53"/>
  <c r="R1789" i="53"/>
  <c r="Q1789" i="53"/>
  <c r="O1942" i="53"/>
  <c r="R1942" i="53"/>
  <c r="P1942" i="53"/>
  <c r="S1942" i="53"/>
  <c r="Q1942" i="53"/>
  <c r="N1942" i="53"/>
  <c r="R2095" i="53"/>
  <c r="O2095" i="53"/>
  <c r="P2095" i="53"/>
  <c r="S2095" i="53"/>
  <c r="Q2095" i="53"/>
  <c r="N2095" i="53"/>
  <c r="P2197" i="53"/>
  <c r="R2197" i="53"/>
  <c r="O2197" i="53"/>
  <c r="Q2197" i="53"/>
  <c r="N2197" i="53"/>
  <c r="S2197" i="53"/>
  <c r="S2294" i="53"/>
  <c r="N2294" i="53"/>
  <c r="P2294" i="53"/>
  <c r="Q2294" i="53"/>
  <c r="R2294" i="53"/>
  <c r="O2294" i="53"/>
  <c r="R2414" i="53"/>
  <c r="S2414" i="53"/>
  <c r="Q2414" i="53"/>
  <c r="P2414" i="53"/>
  <c r="N2414" i="53"/>
  <c r="O2414" i="53"/>
  <c r="H14" i="73"/>
  <c r="L200" i="53" s="1"/>
  <c r="H21" i="73"/>
  <c r="L453" i="53" s="1"/>
  <c r="H34" i="73"/>
  <c r="L940" i="53" s="1"/>
  <c r="H13" i="73"/>
  <c r="L164" i="53" s="1"/>
  <c r="H19" i="73"/>
  <c r="L381" i="53" s="1"/>
  <c r="H26" i="73"/>
  <c r="L641" i="53" s="1"/>
  <c r="H39" i="73"/>
  <c r="L1122" i="53" s="1"/>
  <c r="H45" i="73"/>
  <c r="L1339" i="53" s="1"/>
  <c r="H51" i="73"/>
  <c r="L1515" i="53" s="1"/>
  <c r="L1516" i="53" s="1"/>
  <c r="H58" i="73"/>
  <c r="L1752" i="53" s="1"/>
  <c r="L1753" i="53" s="1"/>
  <c r="H64" i="73"/>
  <c r="L1985" i="53" s="1"/>
  <c r="L1986" i="53" s="1"/>
  <c r="H69" i="73"/>
  <c r="L2144" i="53" s="1"/>
  <c r="L2145" i="53" s="1"/>
  <c r="H11" i="73"/>
  <c r="L92" i="53" s="1"/>
  <c r="H18" i="73"/>
  <c r="L345" i="53" s="1"/>
  <c r="H24" i="73"/>
  <c r="L561" i="53" s="1"/>
  <c r="H31" i="73"/>
  <c r="L830" i="53" s="1"/>
  <c r="H37" i="73"/>
  <c r="L1050" i="53" s="1"/>
  <c r="H43" i="73"/>
  <c r="L1270" i="53" s="1"/>
  <c r="H50" i="73"/>
  <c r="L1488" i="53" s="1"/>
  <c r="H56" i="73"/>
  <c r="L1679" i="53" s="1"/>
  <c r="L1680" i="53" s="1"/>
  <c r="H68" i="73"/>
  <c r="L2118" i="53" s="1"/>
  <c r="L2119" i="53" s="1"/>
  <c r="H72" i="73"/>
  <c r="L2223" i="53" s="1"/>
  <c r="L2224" i="53" s="1"/>
  <c r="H9" i="73"/>
  <c r="L5" i="53" s="1"/>
  <c r="H16" i="73"/>
  <c r="L272" i="53" s="1"/>
  <c r="H23" i="73"/>
  <c r="L525" i="53" s="1"/>
  <c r="H29" i="73"/>
  <c r="L750" i="53" s="1"/>
  <c r="H36" i="73"/>
  <c r="L1013" i="53" s="1"/>
  <c r="H42" i="73"/>
  <c r="L1232" i="53" s="1"/>
  <c r="H48" i="73"/>
  <c r="L1438" i="53" s="1"/>
  <c r="H61" i="73"/>
  <c r="L1868" i="53" s="1"/>
  <c r="L1869" i="53" s="1"/>
  <c r="H67" i="73"/>
  <c r="L2094" i="53" s="1"/>
  <c r="L2095" i="53" s="1"/>
  <c r="H71" i="73"/>
  <c r="L2196" i="53" s="1"/>
  <c r="L2197" i="53" s="1"/>
  <c r="H53" i="73"/>
  <c r="L1584" i="53" s="1"/>
  <c r="L1585" i="53" s="1"/>
  <c r="H59" i="73"/>
  <c r="L1788" i="53" s="1"/>
  <c r="L1789" i="53" s="1"/>
  <c r="H66" i="73"/>
  <c r="L2058" i="53" s="1"/>
  <c r="L2059" i="53" s="1"/>
  <c r="H70" i="73"/>
  <c r="L2170" i="53" s="1"/>
  <c r="L2171" i="53" s="1"/>
  <c r="H78" i="73"/>
  <c r="L2372" i="53" s="1"/>
  <c r="L2373" i="53" s="1"/>
  <c r="H81" i="73"/>
  <c r="L2486" i="53" s="1"/>
  <c r="L2487" i="53" s="1"/>
  <c r="H12" i="73"/>
  <c r="L129" i="53" s="1"/>
  <c r="H15" i="73"/>
  <c r="L236" i="53" s="1"/>
  <c r="H22" i="73"/>
  <c r="L490" i="53" s="1"/>
  <c r="H25" i="73"/>
  <c r="L605" i="53" s="1"/>
  <c r="H28" i="73"/>
  <c r="L714" i="53" s="1"/>
  <c r="H32" i="73"/>
  <c r="L865" i="53" s="1"/>
  <c r="H35" i="73"/>
  <c r="L976" i="53" s="1"/>
  <c r="H38" i="73"/>
  <c r="L1086" i="53" s="1"/>
  <c r="H41" i="73"/>
  <c r="L1196" i="53" s="1"/>
  <c r="H44" i="73"/>
  <c r="L1314" i="53" s="1"/>
  <c r="H47" i="73"/>
  <c r="L1394" i="53" s="1"/>
  <c r="L1395" i="53" s="1"/>
  <c r="H54" i="73"/>
  <c r="L1609" i="53" s="1"/>
  <c r="L1610" i="53" s="1"/>
  <c r="H57" i="73"/>
  <c r="L1715" i="53" s="1"/>
  <c r="L1716" i="53" s="1"/>
  <c r="H60" i="73"/>
  <c r="L1832" i="53" s="1"/>
  <c r="L1833" i="53" s="1"/>
  <c r="H63" i="73"/>
  <c r="L1941" i="53" s="1"/>
  <c r="L1942" i="53" s="1"/>
  <c r="H73" i="73"/>
  <c r="L2250" i="53" s="1"/>
  <c r="L2251" i="53" s="1"/>
  <c r="H75" i="73"/>
  <c r="L2293" i="53" s="1"/>
  <c r="L2294" i="53" s="1"/>
  <c r="H77" i="73"/>
  <c r="L2336" i="53" s="1"/>
  <c r="L2337" i="53" s="1"/>
  <c r="H80" i="73"/>
  <c r="L2450" i="53" s="1"/>
  <c r="L2451" i="53" s="1"/>
  <c r="H10" i="73"/>
  <c r="L49" i="53" s="1"/>
  <c r="H17" i="73"/>
  <c r="L309" i="53" s="1"/>
  <c r="H20" i="73"/>
  <c r="L425" i="53" s="1"/>
  <c r="H27" i="73"/>
  <c r="L678" i="53" s="1"/>
  <c r="H30" i="73"/>
  <c r="L793" i="53" s="1"/>
  <c r="H33" i="73"/>
  <c r="L902" i="53" s="1"/>
  <c r="H40" i="73"/>
  <c r="L1159" i="53" s="1"/>
  <c r="H46" i="73"/>
  <c r="L1368" i="53" s="1"/>
  <c r="H49" i="73"/>
  <c r="L1463" i="53" s="1"/>
  <c r="H52" i="73"/>
  <c r="L1559" i="53" s="1"/>
  <c r="L1560" i="53" s="1"/>
  <c r="H55" i="73"/>
  <c r="L1635" i="53" s="1"/>
  <c r="L1636" i="53" s="1"/>
  <c r="H62" i="73"/>
  <c r="L1905" i="53" s="1"/>
  <c r="L1906" i="53" s="1"/>
  <c r="H65" i="73"/>
  <c r="L2021" i="53" s="1"/>
  <c r="L2022" i="53" s="1"/>
  <c r="H74" i="73"/>
  <c r="L2267" i="53" s="1"/>
  <c r="L2268" i="53" s="1"/>
  <c r="H76" i="73"/>
  <c r="L2309" i="53" s="1"/>
  <c r="L2310" i="53" s="1"/>
  <c r="H79" i="73"/>
  <c r="L2413" i="53" s="1"/>
  <c r="L2414" i="53" s="1"/>
  <c r="H82" i="73"/>
  <c r="L2525" i="53" s="1"/>
  <c r="L2526" i="53" s="1"/>
  <c r="AH61" i="76"/>
  <c r="AH18" i="76"/>
  <c r="AH26" i="76"/>
  <c r="AD102" i="76"/>
  <c r="AH20" i="76"/>
  <c r="AD39" i="76"/>
  <c r="Y328" i="76"/>
  <c r="Y288" i="76"/>
  <c r="Y655" i="76"/>
  <c r="AD150" i="76"/>
  <c r="AD81" i="76"/>
  <c r="S175" i="76"/>
  <c r="AC175" i="76" s="1"/>
  <c r="S643" i="76"/>
  <c r="AD165" i="76"/>
  <c r="AD80" i="76"/>
  <c r="S227" i="76"/>
  <c r="S499" i="76"/>
  <c r="AD74" i="76"/>
  <c r="AD109" i="76"/>
  <c r="Y633" i="76"/>
  <c r="Y283" i="76"/>
  <c r="Y236" i="76"/>
  <c r="Y408" i="76"/>
  <c r="Y429" i="76"/>
  <c r="AD108" i="76"/>
  <c r="Y255" i="76"/>
  <c r="M281" i="76"/>
  <c r="Y82" i="76"/>
  <c r="AC82" i="76" s="1"/>
  <c r="Y123" i="76"/>
  <c r="AC123" i="76" s="1"/>
  <c r="Y571" i="76"/>
  <c r="Y502" i="76"/>
  <c r="AH19" i="76"/>
  <c r="AD86" i="76"/>
  <c r="S131" i="76"/>
  <c r="AC131" i="76" s="1"/>
  <c r="AH6" i="76"/>
  <c r="AH24" i="76"/>
  <c r="AD140" i="76"/>
  <c r="S478" i="76"/>
  <c r="AD103" i="76"/>
  <c r="S155" i="76"/>
  <c r="AC155" i="76" s="1"/>
  <c r="Y69" i="76"/>
  <c r="AC88" i="76"/>
  <c r="Y101" i="76"/>
  <c r="AC101" i="76" s="1"/>
  <c r="Y352" i="76"/>
  <c r="Y163" i="76"/>
  <c r="AC163" i="76" s="1"/>
  <c r="S426" i="76"/>
  <c r="AE179" i="76"/>
  <c r="S243" i="76"/>
  <c r="AI642" i="76"/>
  <c r="S278" i="76"/>
  <c r="Y407" i="76"/>
  <c r="L326" i="76"/>
  <c r="Y505" i="76"/>
  <c r="AD199" i="76"/>
  <c r="Y534" i="76"/>
  <c r="Y564" i="76"/>
  <c r="S137" i="76"/>
  <c r="AC137" i="76" s="1"/>
  <c r="Y424" i="76"/>
  <c r="S354" i="76"/>
  <c r="M208" i="76"/>
  <c r="L247" i="76"/>
  <c r="AI653" i="76"/>
  <c r="L311" i="76"/>
  <c r="S62" i="76"/>
  <c r="AC62" i="76" s="1"/>
  <c r="M290" i="76"/>
  <c r="Y437" i="76"/>
  <c r="Y29" i="76"/>
  <c r="AC29" i="76" s="1"/>
  <c r="Y194" i="76"/>
  <c r="AC194" i="76" s="1"/>
  <c r="Y447" i="76"/>
  <c r="S87" i="76"/>
  <c r="AC87" i="76" s="1"/>
  <c r="S356" i="76"/>
  <c r="Y139" i="76"/>
  <c r="AC139" i="76" s="1"/>
  <c r="Y287" i="76"/>
  <c r="Y577" i="76"/>
  <c r="S78" i="76"/>
  <c r="AC78" i="76" s="1"/>
  <c r="S391" i="76"/>
  <c r="Y178" i="76"/>
  <c r="AC178" i="76" s="1"/>
  <c r="AD178" i="76" s="1"/>
  <c r="L225" i="76"/>
  <c r="AI132" i="76"/>
  <c r="S159" i="76"/>
  <c r="AC159" i="76" s="1"/>
  <c r="AD159" i="76" s="1"/>
  <c r="Y533" i="76"/>
  <c r="S445" i="76"/>
  <c r="S279" i="76"/>
  <c r="S616" i="76"/>
  <c r="M141" i="76"/>
  <c r="S116" i="76"/>
  <c r="AC116" i="76" s="1"/>
  <c r="AI424" i="76"/>
  <c r="S523" i="76"/>
  <c r="L231" i="76"/>
  <c r="S226" i="76"/>
  <c r="AI227" i="76"/>
  <c r="AI578" i="76"/>
  <c r="AI348" i="76"/>
  <c r="L60" i="76"/>
  <c r="S96" i="76"/>
  <c r="AC96" i="76" s="1"/>
  <c r="AI506" i="76"/>
  <c r="M205" i="76"/>
  <c r="AI452" i="76"/>
  <c r="AI569" i="76"/>
  <c r="AI129" i="76"/>
  <c r="L230" i="76"/>
  <c r="AI493" i="76"/>
  <c r="AI543" i="76"/>
  <c r="AI200" i="76"/>
  <c r="M254" i="76"/>
  <c r="AI68" i="76"/>
  <c r="AI306" i="76"/>
  <c r="AI626" i="76"/>
  <c r="L263" i="76"/>
  <c r="AI82" i="76"/>
  <c r="L648" i="76"/>
  <c r="L338" i="76"/>
  <c r="AI278" i="76"/>
  <c r="AI516" i="76"/>
  <c r="L40" i="76"/>
  <c r="L122" i="76"/>
  <c r="AI86" i="76"/>
  <c r="AI641" i="76"/>
  <c r="L579" i="76"/>
  <c r="L235" i="76"/>
  <c r="AK20" i="76"/>
  <c r="AC296" i="76"/>
  <c r="AC561" i="76"/>
  <c r="AD68" i="76"/>
  <c r="AD157" i="76"/>
  <c r="AC402" i="76"/>
  <c r="AC330" i="76"/>
  <c r="AC383" i="76"/>
  <c r="AC597" i="76"/>
  <c r="AC516" i="76"/>
  <c r="AC302" i="76"/>
  <c r="AC630" i="76"/>
  <c r="AC646" i="76"/>
  <c r="AC407" i="76"/>
  <c r="AC272" i="76"/>
  <c r="S9" i="76"/>
  <c r="AC480" i="76"/>
  <c r="AC399" i="76"/>
  <c r="AC639" i="76"/>
  <c r="AC518" i="76"/>
  <c r="AC382" i="76"/>
  <c r="AC377" i="76"/>
  <c r="S54" i="76"/>
  <c r="AC576" i="76"/>
  <c r="AC349" i="76"/>
  <c r="AC373" i="76"/>
  <c r="AC529" i="76"/>
  <c r="AC572" i="76"/>
  <c r="AC546" i="76"/>
  <c r="AC227" i="76"/>
  <c r="AC503" i="76"/>
  <c r="AC506" i="76"/>
  <c r="AC557" i="76"/>
  <c r="AC323" i="76"/>
  <c r="AC356" i="76"/>
  <c r="AC300" i="76"/>
  <c r="Y607" i="76"/>
  <c r="AC273" i="76"/>
  <c r="AK61" i="76"/>
  <c r="AC666" i="76"/>
  <c r="AC364" i="76"/>
  <c r="AC310" i="76"/>
  <c r="AC314" i="76"/>
  <c r="AC478" i="76"/>
  <c r="AC232" i="76"/>
  <c r="AC637" i="76"/>
  <c r="AK19" i="76"/>
  <c r="AC249" i="76"/>
  <c r="AC320" i="76"/>
  <c r="AC423" i="76"/>
  <c r="AC470" i="76"/>
  <c r="AC524" i="76"/>
  <c r="AC280" i="76"/>
  <c r="AC324" i="76"/>
  <c r="AD162" i="76"/>
  <c r="AE178" i="76"/>
  <c r="AC278" i="76"/>
  <c r="AC609" i="76"/>
  <c r="Y127" i="76"/>
  <c r="AC443" i="76"/>
  <c r="AC586" i="76"/>
  <c r="AC333" i="76"/>
  <c r="Y154" i="76"/>
  <c r="AC417" i="76"/>
  <c r="AC436" i="76"/>
  <c r="AC657" i="76"/>
  <c r="AC352" i="76"/>
  <c r="AC408" i="76"/>
  <c r="AC253" i="76"/>
  <c r="AC396" i="76"/>
  <c r="AC599" i="76"/>
  <c r="AC374" i="76"/>
  <c r="AC661" i="76"/>
  <c r="AC257" i="76"/>
  <c r="AC590" i="76"/>
  <c r="AC287" i="76"/>
  <c r="AC564" i="76"/>
  <c r="AC607" i="76"/>
  <c r="AC445" i="76"/>
  <c r="AM20" i="76"/>
  <c r="AD324" i="76"/>
  <c r="AD445" i="76"/>
  <c r="AH41" i="76"/>
  <c r="AH11" i="76"/>
  <c r="AD193" i="76"/>
  <c r="AH15" i="76"/>
  <c r="AK15" i="76" s="1"/>
  <c r="AM15" i="76" s="1"/>
  <c r="AD202" i="76"/>
  <c r="AD182" i="76"/>
  <c r="S642" i="76"/>
  <c r="AH55" i="76"/>
  <c r="S315" i="76"/>
  <c r="S83" i="76"/>
  <c r="AC83" i="76" s="1"/>
  <c r="Y135" i="76"/>
  <c r="AC135" i="76" s="1"/>
  <c r="S222" i="76"/>
  <c r="AH16" i="76"/>
  <c r="AK16" i="76" s="1"/>
  <c r="S148" i="76"/>
  <c r="AC148" i="76" s="1"/>
  <c r="Y387" i="76"/>
  <c r="AD111" i="76"/>
  <c r="Y237" i="76"/>
  <c r="AC237" i="76" s="1"/>
  <c r="Y519" i="76"/>
  <c r="AD93" i="76"/>
  <c r="AD133" i="76"/>
  <c r="S569" i="76"/>
  <c r="Y420" i="76"/>
  <c r="M662" i="76"/>
  <c r="S560" i="76"/>
  <c r="S147" i="76"/>
  <c r="AC147" i="76" s="1"/>
  <c r="AD67" i="76"/>
  <c r="Y105" i="76"/>
  <c r="Y550" i="76"/>
  <c r="AC550" i="76" s="1"/>
  <c r="S444" i="76"/>
  <c r="Y638" i="76"/>
  <c r="AH27" i="76"/>
  <c r="AD85" i="76"/>
  <c r="AD64" i="76"/>
  <c r="AE64" i="76" s="1"/>
  <c r="AD186" i="76"/>
  <c r="AH112" i="76"/>
  <c r="AH10" i="76"/>
  <c r="Y262" i="76"/>
  <c r="Y191" i="76"/>
  <c r="AC191" i="76" s="1"/>
  <c r="AD151" i="76"/>
  <c r="Y605" i="76"/>
  <c r="Y452" i="76"/>
  <c r="Y144" i="76"/>
  <c r="S446" i="76"/>
  <c r="S440" i="76"/>
  <c r="AC440" i="76" s="1"/>
  <c r="S75" i="76"/>
  <c r="AC75" i="76" s="1"/>
  <c r="S51" i="76"/>
  <c r="AC51" i="76" s="1"/>
  <c r="Y295" i="76"/>
  <c r="Y238" i="76"/>
  <c r="M98" i="76"/>
  <c r="M244" i="76"/>
  <c r="L322" i="76"/>
  <c r="Y540" i="76"/>
  <c r="Y206" i="76"/>
  <c r="AC206" i="76" s="1"/>
  <c r="S180" i="76"/>
  <c r="Y203" i="76"/>
  <c r="AC203" i="76" s="1"/>
  <c r="Y608" i="76"/>
  <c r="Y120" i="76"/>
  <c r="AC120" i="76" s="1"/>
  <c r="S201" i="76"/>
  <c r="AC201" i="76" s="1"/>
  <c r="Y114" i="76"/>
  <c r="AC114" i="76" s="1"/>
  <c r="AI26" i="76"/>
  <c r="L245" i="76"/>
  <c r="Y224" i="76"/>
  <c r="L309" i="76"/>
  <c r="L65" i="76"/>
  <c r="AD195" i="76"/>
  <c r="AE195" i="76" s="1"/>
  <c r="S17" i="76"/>
  <c r="AC17" i="76" s="1"/>
  <c r="Y241" i="76"/>
  <c r="Y592" i="76"/>
  <c r="AC592" i="76" s="1"/>
  <c r="Y548" i="76"/>
  <c r="L286" i="76"/>
  <c r="AI113" i="76"/>
  <c r="Y100" i="76"/>
  <c r="AC100" i="76" s="1"/>
  <c r="Y259" i="76"/>
  <c r="Y393" i="76"/>
  <c r="AI414" i="76"/>
  <c r="S25" i="76"/>
  <c r="AC25" i="76" s="1"/>
  <c r="S48" i="76"/>
  <c r="AC48" i="76" s="1"/>
  <c r="AI398" i="76"/>
  <c r="L455" i="76"/>
  <c r="Y604" i="76"/>
  <c r="Y450" i="76"/>
  <c r="L220" i="76"/>
  <c r="AI384" i="76"/>
  <c r="Y409" i="76"/>
  <c r="M370" i="76"/>
  <c r="S336" i="76"/>
  <c r="Y493" i="76"/>
  <c r="L355" i="76"/>
  <c r="AI512" i="76"/>
  <c r="Y357" i="76"/>
  <c r="L496" i="76"/>
  <c r="Y401" i="76"/>
  <c r="AI100" i="76"/>
  <c r="L582" i="76"/>
  <c r="L368" i="76"/>
  <c r="L460" i="76"/>
  <c r="AI25" i="76"/>
  <c r="AI112" i="76"/>
  <c r="AK112" i="76" s="1"/>
  <c r="AM112" i="76" s="1"/>
  <c r="AI419" i="76"/>
  <c r="AI654" i="76"/>
  <c r="AI205" i="76"/>
  <c r="S318" i="76"/>
  <c r="AI547" i="76"/>
  <c r="L652" i="76"/>
  <c r="Y23" i="76"/>
  <c r="AC23" i="76" s="1"/>
  <c r="L334" i="76"/>
  <c r="Y438" i="76"/>
  <c r="AC438" i="76" s="1"/>
  <c r="AI121" i="76"/>
  <c r="AI519" i="76"/>
  <c r="L261" i="76"/>
  <c r="AI363" i="76"/>
  <c r="L594" i="76"/>
  <c r="AI373" i="76"/>
  <c r="AI450" i="76"/>
  <c r="AI553" i="76"/>
  <c r="AI219" i="76"/>
  <c r="AI141" i="76"/>
  <c r="AI550" i="76"/>
  <c r="AI389" i="76"/>
  <c r="L491" i="76"/>
  <c r="AE182" i="76"/>
  <c r="AC623" i="76"/>
  <c r="AC271" i="76"/>
  <c r="AC361" i="76"/>
  <c r="AE81" i="76"/>
  <c r="AC543" i="76"/>
  <c r="AC437" i="76"/>
  <c r="AC521" i="76"/>
  <c r="AC265" i="76"/>
  <c r="AC403" i="76"/>
  <c r="AC415" i="76"/>
  <c r="AC238" i="76"/>
  <c r="AC487" i="76"/>
  <c r="AC608" i="76"/>
  <c r="AC612" i="76"/>
  <c r="AE84" i="76"/>
  <c r="AC255" i="76"/>
  <c r="AE72" i="76"/>
  <c r="AC405" i="76"/>
  <c r="Y36" i="76"/>
  <c r="AK27" i="76"/>
  <c r="AM27" i="76" s="1"/>
  <c r="AC551" i="76"/>
  <c r="AE186" i="76"/>
  <c r="AC483" i="76"/>
  <c r="AC467" i="76"/>
  <c r="AC507" i="76"/>
  <c r="AC404" i="76"/>
  <c r="AK55" i="76"/>
  <c r="AC584" i="76"/>
  <c r="AC468" i="76"/>
  <c r="AC604" i="76"/>
  <c r="AC422" i="76"/>
  <c r="AC653" i="76"/>
  <c r="AC624" i="76"/>
  <c r="AC105" i="76"/>
  <c r="AC144" i="76"/>
  <c r="AC268" i="76"/>
  <c r="AC447" i="76"/>
  <c r="AC616" i="76"/>
  <c r="AC523" i="76"/>
  <c r="AC571" i="76"/>
  <c r="AC385" i="76"/>
  <c r="S316" i="76"/>
  <c r="AC316" i="76" s="1"/>
  <c r="AE150" i="76"/>
  <c r="AC514" i="76"/>
  <c r="AC234" i="76"/>
  <c r="AC406" i="76"/>
  <c r="AC531" i="76"/>
  <c r="AE199" i="76"/>
  <c r="AC242" i="76"/>
  <c r="AC650" i="76"/>
  <c r="AC413" i="76"/>
  <c r="AC595" i="76"/>
  <c r="AC337" i="76"/>
  <c r="AC222" i="76"/>
  <c r="AC327" i="76"/>
  <c r="AN112" i="76"/>
  <c r="AK10" i="76"/>
  <c r="AC588" i="76"/>
  <c r="AK41" i="76"/>
  <c r="AC628" i="76"/>
  <c r="AC606" i="76"/>
  <c r="AC270" i="76"/>
  <c r="AC289" i="76"/>
  <c r="AC481" i="76"/>
  <c r="AE74" i="76"/>
  <c r="AC651" i="76"/>
  <c r="AC294" i="76"/>
  <c r="AD170" i="76"/>
  <c r="AC433" i="76"/>
  <c r="AC425" i="76"/>
  <c r="AC301" i="76"/>
  <c r="AC241" i="76"/>
  <c r="AC380" i="76"/>
  <c r="AC569" i="76"/>
  <c r="AC548" i="76"/>
  <c r="AC304" i="76"/>
  <c r="AC360" i="76"/>
  <c r="AC391" i="76"/>
  <c r="AC357" i="76"/>
  <c r="AC598" i="76"/>
  <c r="AC156" i="76"/>
  <c r="AC328" i="76"/>
  <c r="AD153" i="76"/>
  <c r="AC495" i="76"/>
  <c r="AC520" i="76"/>
  <c r="AC591" i="76"/>
  <c r="AC359" i="76"/>
  <c r="AC500" i="76"/>
  <c r="AE159" i="76"/>
  <c r="AC312" i="76"/>
  <c r="AI140" i="76"/>
  <c r="AN20" i="76"/>
  <c r="AH182" i="76"/>
  <c r="AC9" i="76"/>
  <c r="AN27" i="76"/>
  <c r="AM16" i="76"/>
  <c r="AN16" i="76" s="1"/>
  <c r="AH150" i="76"/>
  <c r="AM10" i="76"/>
  <c r="AO10" i="76" s="1"/>
  <c r="AH74" i="76"/>
  <c r="AH30" i="76"/>
  <c r="AK30" i="76" s="1"/>
  <c r="AH38" i="76"/>
  <c r="AD172" i="76"/>
  <c r="AD189" i="76"/>
  <c r="AE189" i="76" s="1"/>
  <c r="S136" i="76"/>
  <c r="AC136" i="76" s="1"/>
  <c r="S5" i="76"/>
  <c r="AC5" i="76" s="1"/>
  <c r="S305" i="76"/>
  <c r="AC305" i="76" s="1"/>
  <c r="AD192" i="76"/>
  <c r="AD177" i="76"/>
  <c r="AE177" i="76" s="1"/>
  <c r="AH177" i="76" s="1"/>
  <c r="Y22" i="76"/>
  <c r="AC22" i="76" s="1"/>
  <c r="Y381" i="76"/>
  <c r="AC381" i="76" s="1"/>
  <c r="S346" i="76"/>
  <c r="AD187" i="76"/>
  <c r="S448" i="76"/>
  <c r="AC210" i="76"/>
  <c r="S511" i="76"/>
  <c r="AC511" i="76" s="1"/>
  <c r="S292" i="76"/>
  <c r="AC292" i="76" s="1"/>
  <c r="AD145" i="76"/>
  <c r="AD118" i="76"/>
  <c r="Y384" i="76"/>
  <c r="AC384" i="76" s="1"/>
  <c r="AD73" i="76"/>
  <c r="AE73" i="76" s="1"/>
  <c r="S308" i="76"/>
  <c r="AD37" i="76"/>
  <c r="AE37" i="76" s="1"/>
  <c r="Y284" i="76"/>
  <c r="AC284" i="76" s="1"/>
  <c r="S395" i="76"/>
  <c r="AC395" i="76" s="1"/>
  <c r="Y645" i="76"/>
  <c r="Y166" i="76"/>
  <c r="AC166" i="76" s="1"/>
  <c r="AD166" i="76" s="1"/>
  <c r="S544" i="76"/>
  <c r="AC544" i="76" s="1"/>
  <c r="S79" i="76"/>
  <c r="AC79" i="76" s="1"/>
  <c r="AD190" i="76"/>
  <c r="AD129" i="76"/>
  <c r="Y7" i="76"/>
  <c r="AC7" i="76" s="1"/>
  <c r="Y389" i="76"/>
  <c r="AH49" i="76"/>
  <c r="AK49" i="76" s="1"/>
  <c r="AH59" i="76"/>
  <c r="AK59" i="76" s="1"/>
  <c r="Y347" i="76"/>
  <c r="AD89" i="76"/>
  <c r="AD209" i="76"/>
  <c r="AE209" i="76" s="1"/>
  <c r="AD35" i="76"/>
  <c r="AE35" i="76" s="1"/>
  <c r="AD94" i="76"/>
  <c r="AE94" i="76" s="1"/>
  <c r="Y494" i="76"/>
  <c r="Y325" i="76"/>
  <c r="AC325" i="76" s="1"/>
  <c r="Y477" i="76"/>
  <c r="AC477" i="76" s="1"/>
  <c r="S451" i="76"/>
  <c r="AC451" i="76" s="1"/>
  <c r="Y375" i="76"/>
  <c r="AC375" i="76" s="1"/>
  <c r="S583" i="76"/>
  <c r="M117" i="76"/>
  <c r="Y545" i="76"/>
  <c r="AI425" i="76"/>
  <c r="L282" i="76"/>
  <c r="L171" i="76"/>
  <c r="Y565" i="76"/>
  <c r="AC565" i="76" s="1"/>
  <c r="Y43" i="76"/>
  <c r="AC43" i="76" s="1"/>
  <c r="Y267" i="76"/>
  <c r="AC267" i="76" s="1"/>
  <c r="Y173" i="76"/>
  <c r="AC173" i="76" s="1"/>
  <c r="S390" i="76"/>
  <c r="AC390" i="76" s="1"/>
  <c r="S219" i="76"/>
  <c r="AI633" i="76"/>
  <c r="S593" i="76"/>
  <c r="AC593" i="76" s="1"/>
  <c r="M107" i="76"/>
  <c r="L164" i="76"/>
  <c r="Y126" i="76"/>
  <c r="AC126" i="76" s="1"/>
  <c r="L158" i="76"/>
  <c r="Y45" i="76"/>
  <c r="AC45" i="76" s="1"/>
  <c r="Y297" i="76"/>
  <c r="Y663" i="76"/>
  <c r="Y419" i="76"/>
  <c r="AC419" i="76" s="1"/>
  <c r="Y21" i="76"/>
  <c r="AC21" i="76" s="1"/>
  <c r="L161" i="76"/>
  <c r="AI518" i="76"/>
  <c r="S553" i="76"/>
  <c r="S619" i="76"/>
  <c r="Y414" i="76"/>
  <c r="AC414" i="76" s="1"/>
  <c r="M394" i="76"/>
  <c r="Y50" i="76"/>
  <c r="AC50" i="76" s="1"/>
  <c r="AI147" i="76"/>
  <c r="AI153" i="76"/>
  <c r="L453" i="76"/>
  <c r="S306" i="76"/>
  <c r="Y92" i="76"/>
  <c r="AC92" i="76" s="1"/>
  <c r="L508" i="76"/>
  <c r="S613" i="76"/>
  <c r="AC613" i="76" s="1"/>
  <c r="Y658" i="76"/>
  <c r="AC658" i="76" s="1"/>
  <c r="AI487" i="76"/>
  <c r="AI182" i="76"/>
  <c r="L632" i="76"/>
  <c r="M575" i="76"/>
  <c r="AI154" i="76"/>
  <c r="L110" i="76"/>
  <c r="L497" i="76"/>
  <c r="M8" i="76"/>
  <c r="L152" i="76"/>
  <c r="L602" i="76"/>
  <c r="AI499" i="76"/>
  <c r="S573" i="76"/>
  <c r="AI214" i="76"/>
  <c r="AI105" i="76"/>
  <c r="S660" i="76"/>
  <c r="AI302" i="76"/>
  <c r="L168" i="76"/>
  <c r="L252" i="76"/>
  <c r="AI629" i="76"/>
  <c r="L285" i="76"/>
  <c r="AI31" i="76"/>
  <c r="AI646" i="76"/>
  <c r="L44" i="76"/>
  <c r="AI336" i="76"/>
  <c r="L431" i="76"/>
  <c r="L138" i="76"/>
  <c r="AI429" i="76"/>
  <c r="AI375" i="76"/>
  <c r="AI298" i="76"/>
  <c r="S635" i="76"/>
  <c r="AC635" i="76" s="1"/>
  <c r="L76" i="76"/>
  <c r="L160" i="76"/>
  <c r="AI544" i="76"/>
  <c r="AI173" i="76"/>
  <c r="AI77" i="76"/>
  <c r="AI557" i="76"/>
  <c r="AK18" i="76"/>
  <c r="AE93" i="76"/>
  <c r="AC539" i="76"/>
  <c r="AC618" i="76"/>
  <c r="AC223" i="76"/>
  <c r="AC485" i="76"/>
  <c r="AC625" i="76"/>
  <c r="AC421" i="76"/>
  <c r="AC505" i="76"/>
  <c r="AE187" i="76"/>
  <c r="AC626" i="76"/>
  <c r="AC411" i="76"/>
  <c r="AE108" i="76"/>
  <c r="AC297" i="76"/>
  <c r="AC501" i="76"/>
  <c r="AC243" i="76"/>
  <c r="AC617" i="76"/>
  <c r="AC547" i="76"/>
  <c r="AC560" i="76"/>
  <c r="AC275" i="76"/>
  <c r="Y188" i="76"/>
  <c r="AC379" i="76"/>
  <c r="AC435" i="76"/>
  <c r="AC619" i="76"/>
  <c r="AD123" i="76"/>
  <c r="AC226" i="76"/>
  <c r="AC295" i="76"/>
  <c r="AC545" i="76"/>
  <c r="AC645" i="76"/>
  <c r="AC250" i="76"/>
  <c r="AC387" i="76"/>
  <c r="AC513" i="76"/>
  <c r="AC251" i="76"/>
  <c r="AK6" i="76"/>
  <c r="AC342" i="76"/>
  <c r="AC484" i="76"/>
  <c r="AC620" i="76"/>
  <c r="AC441" i="76"/>
  <c r="AC307" i="76"/>
  <c r="AC372" i="76"/>
  <c r="AC462" i="76"/>
  <c r="AC605" i="76"/>
  <c r="AC348" i="76"/>
  <c r="AE80" i="76"/>
  <c r="AC535" i="76"/>
  <c r="AC534" i="76"/>
  <c r="AC587" i="76"/>
  <c r="AC303" i="76"/>
  <c r="AC463" i="76"/>
  <c r="AC306" i="76"/>
  <c r="AC266" i="76"/>
  <c r="AC291" i="76"/>
  <c r="AC343" i="76"/>
  <c r="AC319" i="76"/>
  <c r="AC489" i="76"/>
  <c r="AC429" i="76"/>
  <c r="AC409" i="76"/>
  <c r="AC196" i="76"/>
  <c r="AC638" i="76"/>
  <c r="AC493" i="76"/>
  <c r="AC444" i="76"/>
  <c r="AC641" i="76"/>
  <c r="AE151" i="76"/>
  <c r="AC397" i="76"/>
  <c r="AC221" i="76"/>
  <c r="AE165" i="76"/>
  <c r="AH165" i="76" s="1"/>
  <c r="AC288" i="76"/>
  <c r="AC522" i="76"/>
  <c r="AC614" i="76"/>
  <c r="AC378" i="76"/>
  <c r="S42" i="76"/>
  <c r="AC499" i="76"/>
  <c r="AC363" i="76"/>
  <c r="AC345" i="76"/>
  <c r="AO112" i="76"/>
  <c r="AK11" i="76"/>
  <c r="AE39" i="76"/>
  <c r="AE85" i="76"/>
  <c r="AE129" i="76"/>
  <c r="AC555" i="76"/>
  <c r="AC264" i="76"/>
  <c r="AC596" i="76"/>
  <c r="AE193" i="76"/>
  <c r="AC69" i="76"/>
  <c r="AC452" i="76"/>
  <c r="AC634" i="76"/>
  <c r="S58" i="76"/>
  <c r="AE67" i="76"/>
  <c r="AC482" i="76"/>
  <c r="AC279" i="76"/>
  <c r="AC536" i="76"/>
  <c r="AC365" i="76"/>
  <c r="AE190" i="76"/>
  <c r="AC600" i="76"/>
  <c r="AD600" i="76" s="1"/>
  <c r="AC344" i="76"/>
  <c r="AC552" i="76"/>
  <c r="AC563" i="76"/>
  <c r="AC430" i="76"/>
  <c r="AC558" i="76"/>
  <c r="AC633" i="76"/>
  <c r="AC340" i="76"/>
  <c r="AC642" i="76"/>
  <c r="AC566" i="76"/>
  <c r="AC315" i="76"/>
  <c r="AC346" i="76"/>
  <c r="AC583" i="76"/>
  <c r="AE172" i="76"/>
  <c r="AC654" i="76"/>
  <c r="AC448" i="76"/>
  <c r="AC401" i="76"/>
  <c r="AC212" i="76"/>
  <c r="AC434" i="76"/>
  <c r="AC622" i="76"/>
  <c r="AC400" i="76"/>
  <c r="S46" i="76"/>
  <c r="AC610" i="76"/>
  <c r="AC589" i="76"/>
  <c r="AC525" i="76"/>
  <c r="AC554" i="76"/>
  <c r="AC367" i="76"/>
  <c r="AC488" i="76"/>
  <c r="AC336" i="76"/>
  <c r="AC398" i="76"/>
  <c r="AC515" i="76"/>
  <c r="AM18" i="76"/>
  <c r="AN18" i="76" s="1"/>
  <c r="AO15" i="76"/>
  <c r="AO27" i="76"/>
  <c r="AM59" i="76"/>
  <c r="AN59" i="76" s="1"/>
  <c r="AM55" i="76"/>
  <c r="AO55" i="76" s="1"/>
  <c r="AC54" i="76"/>
  <c r="AD356" i="76"/>
  <c r="AE356" i="76" s="1"/>
  <c r="AC42" i="76"/>
  <c r="AM19" i="76"/>
  <c r="AO19" i="76" s="1"/>
  <c r="AH178" i="76"/>
  <c r="AC46" i="76"/>
  <c r="AD374" i="76"/>
  <c r="AH159" i="76"/>
  <c r="AD46" i="76"/>
  <c r="AH53" i="76"/>
  <c r="AK53" i="76" s="1"/>
  <c r="AD197" i="76"/>
  <c r="AE197" i="76" s="1"/>
  <c r="AD99" i="76"/>
  <c r="AE99" i="76" s="1"/>
  <c r="AD213" i="76"/>
  <c r="AE213" i="76" s="1"/>
  <c r="S70" i="76"/>
  <c r="S12" i="76"/>
  <c r="AC12" i="76" s="1"/>
  <c r="AD104" i="76"/>
  <c r="AE104" i="76" s="1"/>
  <c r="AD63" i="76"/>
  <c r="Y664" i="76"/>
  <c r="S130" i="76"/>
  <c r="AC130" i="76" s="1"/>
  <c r="AD176" i="76"/>
  <c r="AE176" i="76" s="1"/>
  <c r="AD56" i="76"/>
  <c r="AE56" i="76" s="1"/>
  <c r="S449" i="76"/>
  <c r="AC449" i="76" s="1"/>
  <c r="Y537" i="76"/>
  <c r="AC537" i="76" s="1"/>
  <c r="Y504" i="76"/>
  <c r="AC504" i="76" s="1"/>
  <c r="S134" i="76"/>
  <c r="AC134" i="76" s="1"/>
  <c r="S71" i="76"/>
  <c r="AC71" i="76" s="1"/>
  <c r="AD211" i="76"/>
  <c r="AE211" i="76" s="1"/>
  <c r="AD146" i="76"/>
  <c r="AE146" i="76" s="1"/>
  <c r="AD31" i="76"/>
  <c r="AD198" i="76"/>
  <c r="AE198" i="76" s="1"/>
  <c r="AD143" i="76"/>
  <c r="AE143" i="76" s="1"/>
  <c r="AH143" i="76" s="1"/>
  <c r="Y469" i="76"/>
  <c r="AC469" i="76" s="1"/>
  <c r="AD95" i="76"/>
  <c r="S568" i="76"/>
  <c r="AC568" i="76" s="1"/>
  <c r="S14" i="76"/>
  <c r="AC14" i="76" s="1"/>
  <c r="M113" i="76"/>
  <c r="Y471" i="76"/>
  <c r="AC471" i="76" s="1"/>
  <c r="S121" i="76"/>
  <c r="AC121" i="76" s="1"/>
  <c r="AH34" i="76"/>
  <c r="AD174" i="76"/>
  <c r="AE174" i="76" s="1"/>
  <c r="Y313" i="76"/>
  <c r="AC313" i="76" s="1"/>
  <c r="S559" i="76"/>
  <c r="AC559" i="76" s="1"/>
  <c r="AH47" i="76"/>
  <c r="AK47" i="76" s="1"/>
  <c r="Y567" i="76"/>
  <c r="AC567" i="76" s="1"/>
  <c r="S240" i="76"/>
  <c r="AC240" i="76" s="1"/>
  <c r="AD106" i="76"/>
  <c r="AE106" i="76" s="1"/>
  <c r="AD181" i="76"/>
  <c r="AE181" i="76" s="1"/>
  <c r="S13" i="76"/>
  <c r="AC13" i="76" s="1"/>
  <c r="Y335" i="76"/>
  <c r="AC335" i="76" s="1"/>
  <c r="AD183" i="76"/>
  <c r="AE183" i="76" s="1"/>
  <c r="Y97" i="76"/>
  <c r="AC97" i="76" s="1"/>
  <c r="AD200" i="76"/>
  <c r="AE200" i="76" s="1"/>
  <c r="Y66" i="76"/>
  <c r="AC66" i="76" s="1"/>
  <c r="Y490" i="76"/>
  <c r="AC490" i="76" s="1"/>
  <c r="Y331" i="76"/>
  <c r="AC331" i="76" s="1"/>
  <c r="M412" i="76"/>
  <c r="AI411" i="76"/>
  <c r="M428" i="76"/>
  <c r="S649" i="76"/>
  <c r="AC649" i="76" s="1"/>
  <c r="L274" i="76"/>
  <c r="Y90" i="76"/>
  <c r="AC90" i="76" s="1"/>
  <c r="Y369" i="76"/>
  <c r="S479" i="76"/>
  <c r="AC479" i="76" s="1"/>
  <c r="S204" i="76"/>
  <c r="AC204" i="76" s="1"/>
  <c r="AC125" i="76"/>
  <c r="AI349" i="76"/>
  <c r="S473" i="76"/>
  <c r="AC473" i="76" s="1"/>
  <c r="Y317" i="76"/>
  <c r="AC317" i="76" s="1"/>
  <c r="L492" i="76"/>
  <c r="AI612" i="76"/>
  <c r="S350" i="76"/>
  <c r="AC350" i="76" s="1"/>
  <c r="AI643" i="76"/>
  <c r="Y258" i="76"/>
  <c r="Y353" i="76"/>
  <c r="S169" i="76"/>
  <c r="AC169" i="76" s="1"/>
  <c r="AD169" i="76" s="1"/>
  <c r="Y277" i="76"/>
  <c r="S358" i="76"/>
  <c r="S388" i="76"/>
  <c r="S621" i="76"/>
  <c r="AC621" i="76" s="1"/>
  <c r="Y416" i="76"/>
  <c r="Y341" i="76"/>
  <c r="S611" i="76"/>
  <c r="AC611" i="76" s="1"/>
  <c r="Y246" i="76"/>
  <c r="AC246" i="76" s="1"/>
  <c r="AI462" i="76"/>
  <c r="L52" i="76"/>
  <c r="L498" i="76"/>
  <c r="AI80" i="76"/>
  <c r="Y214" i="76"/>
  <c r="AC214" i="76" s="1"/>
  <c r="S77" i="76"/>
  <c r="L627" i="76"/>
  <c r="S332" i="76"/>
  <c r="AC332" i="76" s="1"/>
  <c r="Y33" i="76"/>
  <c r="AC33" i="76" s="1"/>
  <c r="AI412" i="76"/>
  <c r="AI387" i="76"/>
  <c r="L528" i="76"/>
  <c r="S128" i="76"/>
  <c r="L276" i="76"/>
  <c r="AI194" i="76"/>
  <c r="AI38" i="76"/>
  <c r="L562" i="76"/>
  <c r="AI242" i="76"/>
  <c r="AI581" i="76"/>
  <c r="S57" i="76"/>
  <c r="AC57" i="76" s="1"/>
  <c r="AI590" i="76"/>
  <c r="AI628" i="76"/>
  <c r="M464" i="76"/>
  <c r="L321" i="76"/>
  <c r="AI324" i="76"/>
  <c r="L91" i="76"/>
  <c r="AI554" i="76"/>
  <c r="Y185" i="76"/>
  <c r="AC185" i="76" s="1"/>
  <c r="AI162" i="76"/>
  <c r="L538" i="76"/>
  <c r="L454" i="76"/>
  <c r="AI248" i="76"/>
  <c r="AI513" i="76"/>
  <c r="AI166" i="76"/>
  <c r="AI79" i="76"/>
  <c r="AI287" i="76"/>
  <c r="L640" i="76"/>
  <c r="M432" i="76"/>
  <c r="AI270" i="76"/>
  <c r="AI370" i="76"/>
  <c r="AI391" i="76"/>
  <c r="L228" i="76"/>
  <c r="AI580" i="76"/>
  <c r="L466" i="76"/>
  <c r="AK38" i="76"/>
  <c r="AE63" i="76"/>
  <c r="AC439" i="76"/>
  <c r="AC386" i="76"/>
  <c r="AC269" i="76"/>
  <c r="AD149" i="76"/>
  <c r="AC472" i="76"/>
  <c r="AC512" i="76"/>
  <c r="AC258" i="76"/>
  <c r="AC256" i="76"/>
  <c r="Y124" i="76"/>
  <c r="AC570" i="76"/>
  <c r="AC376" i="76"/>
  <c r="AC549" i="76"/>
  <c r="AC530" i="76"/>
  <c r="AC420" i="76"/>
  <c r="AE95" i="76"/>
  <c r="S392" i="76"/>
  <c r="AC366" i="76"/>
  <c r="AC601" i="76"/>
  <c r="AC450" i="76"/>
  <c r="AC540" i="76"/>
  <c r="AC354" i="76"/>
  <c r="AC424" i="76"/>
  <c r="AC509" i="76"/>
  <c r="AC664" i="76"/>
  <c r="AC456" i="76"/>
  <c r="AC248" i="76"/>
  <c r="AC458" i="76"/>
  <c r="AC519" i="76"/>
  <c r="AC636" i="76"/>
  <c r="AE202" i="76"/>
  <c r="AH202" i="76" s="1"/>
  <c r="AE145" i="76"/>
  <c r="AK34" i="76"/>
  <c r="AC260" i="76"/>
  <c r="AC459" i="76"/>
  <c r="AC541" i="76"/>
  <c r="AE102" i="76"/>
  <c r="AE118" i="76"/>
  <c r="AC526" i="76"/>
  <c r="AC283" i="76"/>
  <c r="AE31" i="76"/>
  <c r="Y28" i="76"/>
  <c r="AC476" i="76"/>
  <c r="AC262" i="76"/>
  <c r="AC298" i="76"/>
  <c r="AC347" i="76"/>
  <c r="AC236" i="76"/>
  <c r="AC115" i="76"/>
  <c r="AC446" i="76"/>
  <c r="AE192" i="76"/>
  <c r="AC392" i="76"/>
  <c r="AC533" i="76"/>
  <c r="AC517" i="76"/>
  <c r="AC577" i="76"/>
  <c r="AC388" i="76"/>
  <c r="AC224" i="76"/>
  <c r="AC574" i="76"/>
  <c r="AC371" i="76"/>
  <c r="AC358" i="76"/>
  <c r="AC629" i="76"/>
  <c r="AC510" i="76"/>
  <c r="AC660" i="76"/>
  <c r="AC418" i="76"/>
  <c r="AC427" i="76"/>
  <c r="L167" i="76"/>
  <c r="AE133" i="76"/>
  <c r="AC656" i="76"/>
  <c r="AC410" i="76"/>
  <c r="AC461" i="76"/>
  <c r="AE140" i="76"/>
  <c r="AC293" i="76"/>
  <c r="AC527" i="76"/>
  <c r="AC426" i="76"/>
  <c r="AE89" i="76"/>
  <c r="AC416" i="76"/>
  <c r="AC233" i="76"/>
  <c r="AC341" i="76"/>
  <c r="AC647" i="76"/>
  <c r="AC219" i="76"/>
  <c r="AD71" i="76"/>
  <c r="AC573" i="76"/>
  <c r="AC318" i="76"/>
  <c r="AE103" i="76"/>
  <c r="AK24" i="76"/>
  <c r="AC603" i="76"/>
  <c r="S339" i="76"/>
  <c r="AC486" i="76"/>
  <c r="AC353" i="76"/>
  <c r="AC239" i="76"/>
  <c r="AD184" i="76"/>
  <c r="AC663" i="76"/>
  <c r="AC119" i="76"/>
  <c r="AC457" i="76"/>
  <c r="Y329" i="76"/>
  <c r="AC655" i="76"/>
  <c r="AC494" i="76"/>
  <c r="AC442" i="76"/>
  <c r="AC585" i="76"/>
  <c r="AC502" i="76"/>
  <c r="AK26" i="76"/>
  <c r="AC542" i="76"/>
  <c r="AE86" i="76"/>
  <c r="AC615" i="76"/>
  <c r="AC644" i="76"/>
  <c r="AC362" i="76"/>
  <c r="AD132" i="76"/>
  <c r="AC475" i="76"/>
  <c r="AC229" i="76"/>
  <c r="AC578" i="76"/>
  <c r="Y474" i="76"/>
  <c r="AC259" i="76"/>
  <c r="AC580" i="76"/>
  <c r="AC393" i="76"/>
  <c r="AE166" i="76"/>
  <c r="AC299" i="76"/>
  <c r="AE142" i="76"/>
  <c r="Y32" i="76"/>
  <c r="AC308" i="76"/>
  <c r="L207" i="76"/>
  <c r="AE109" i="76"/>
  <c r="AC351" i="76"/>
  <c r="AC532" i="76"/>
  <c r="AC631" i="76"/>
  <c r="AC465" i="76"/>
  <c r="AD163" i="76"/>
  <c r="AC369" i="76"/>
  <c r="AC329" i="76"/>
  <c r="AC553" i="76"/>
  <c r="AC556" i="76"/>
  <c r="AC277" i="76"/>
  <c r="AE111" i="76"/>
  <c r="AC389" i="76"/>
  <c r="AC643" i="76"/>
  <c r="AC665" i="76"/>
  <c r="AC659" i="76"/>
  <c r="AC581" i="76"/>
  <c r="AO20" i="76"/>
  <c r="AO18" i="76"/>
  <c r="AM53" i="76"/>
  <c r="AN15" i="76"/>
  <c r="AH72" i="76"/>
  <c r="AM49" i="76"/>
  <c r="AO16" i="76"/>
  <c r="AO59" i="76"/>
  <c r="AN55" i="76"/>
  <c r="AD196" i="76"/>
  <c r="AE196" i="76" s="1"/>
  <c r="M167" i="76"/>
  <c r="AM61" i="76"/>
  <c r="AH140" i="76"/>
  <c r="AM11" i="76"/>
  <c r="AN19" i="76"/>
  <c r="AH39" i="76"/>
  <c r="AN10" i="76"/>
  <c r="AM41" i="76"/>
  <c r="AE324" i="76"/>
  <c r="AC58" i="76"/>
  <c r="AH67" i="76"/>
  <c r="AM26" i="76"/>
  <c r="AE600" i="76"/>
  <c r="AH142" i="76"/>
  <c r="AD568" i="76"/>
  <c r="AE568" i="76" s="1"/>
  <c r="AH109" i="76"/>
  <c r="AE374" i="76"/>
  <c r="AH111" i="76"/>
  <c r="AE445" i="76"/>
  <c r="AE46" i="76"/>
  <c r="AH46" i="76"/>
  <c r="Y281" i="76"/>
  <c r="S281" i="76"/>
  <c r="AC281" i="76" s="1"/>
  <c r="M326" i="76"/>
  <c r="Y326" i="76" s="1"/>
  <c r="S326" i="76"/>
  <c r="AC326" i="76" s="1"/>
  <c r="S208" i="76"/>
  <c r="Y208" i="76"/>
  <c r="M247" i="76"/>
  <c r="M311" i="76"/>
  <c r="Y311" i="76" s="1"/>
  <c r="S311" i="76"/>
  <c r="AC311" i="76" s="1"/>
  <c r="Y290" i="76"/>
  <c r="S290" i="76"/>
  <c r="AC290" i="76" s="1"/>
  <c r="M225" i="76"/>
  <c r="Y225" i="76" s="1"/>
  <c r="S225" i="76"/>
  <c r="AC225" i="76" s="1"/>
  <c r="Y141" i="76"/>
  <c r="S141" i="76"/>
  <c r="AC141" i="76" s="1"/>
  <c r="M231" i="76"/>
  <c r="M60" i="76"/>
  <c r="S205" i="76"/>
  <c r="Y205" i="76"/>
  <c r="M230" i="76"/>
  <c r="S230" i="76"/>
  <c r="S254" i="76"/>
  <c r="Y254" i="76"/>
  <c r="AC254" i="76" s="1"/>
  <c r="M263" i="76"/>
  <c r="M648" i="76"/>
  <c r="Y648" i="76" s="1"/>
  <c r="S648" i="76"/>
  <c r="AC648" i="76" s="1"/>
  <c r="M338" i="76"/>
  <c r="Y338" i="76" s="1"/>
  <c r="S338" i="76"/>
  <c r="AC338" i="76" s="1"/>
  <c r="M40" i="76"/>
  <c r="M122" i="76"/>
  <c r="Y122" i="76" s="1"/>
  <c r="S122" i="76"/>
  <c r="AC122" i="76" s="1"/>
  <c r="M579" i="76"/>
  <c r="M235" i="76"/>
  <c r="Y662" i="76"/>
  <c r="S662" i="76"/>
  <c r="AC662" i="76" s="1"/>
  <c r="AD51" i="76"/>
  <c r="AE51" i="76" s="1"/>
  <c r="Y98" i="76"/>
  <c r="S98" i="76"/>
  <c r="S244" i="76"/>
  <c r="Y244" i="76"/>
  <c r="AC244" i="76" s="1"/>
  <c r="M322" i="76"/>
  <c r="Y322" i="76"/>
  <c r="S322" i="76"/>
  <c r="AC322" i="76" s="1"/>
  <c r="AC180" i="76"/>
  <c r="M65" i="76"/>
  <c r="S65" i="76" s="1"/>
  <c r="Y65" i="76"/>
  <c r="AD17" i="76"/>
  <c r="AE17" i="76"/>
  <c r="M286" i="76"/>
  <c r="Y286" i="76"/>
  <c r="AD25" i="76"/>
  <c r="AE25" i="76"/>
  <c r="M455" i="76"/>
  <c r="M220" i="76"/>
  <c r="S370" i="76"/>
  <c r="Y370" i="76"/>
  <c r="AC370" i="76" s="1"/>
  <c r="M355" i="76"/>
  <c r="M496" i="76"/>
  <c r="S496" i="76" s="1"/>
  <c r="Y496" i="76"/>
  <c r="AC496" i="76" s="1"/>
  <c r="M582" i="76"/>
  <c r="M368" i="76"/>
  <c r="Y368" i="76" s="1"/>
  <c r="S368" i="76"/>
  <c r="AC368" i="76" s="1"/>
  <c r="M460" i="76"/>
  <c r="M652" i="76"/>
  <c r="AD23" i="76"/>
  <c r="AE23" i="76" s="1"/>
  <c r="M334" i="76"/>
  <c r="M261" i="76"/>
  <c r="M594" i="76"/>
  <c r="M491" i="76"/>
  <c r="AM30" i="76"/>
  <c r="AO30" i="76" s="1"/>
  <c r="AN30" i="76"/>
  <c r="AD22" i="76"/>
  <c r="AE22" i="76" s="1"/>
  <c r="AD79" i="76"/>
  <c r="AE79" i="76" s="1"/>
  <c r="AN49" i="76"/>
  <c r="AO49" i="76"/>
  <c r="AH35" i="76"/>
  <c r="S117" i="76"/>
  <c r="Y117" i="76"/>
  <c r="AC117" i="76" s="1"/>
  <c r="AD117" i="76" s="1"/>
  <c r="M282" i="76"/>
  <c r="M171" i="76"/>
  <c r="AD43" i="76"/>
  <c r="AE43" i="76"/>
  <c r="S107" i="76"/>
  <c r="Y107" i="76"/>
  <c r="M164" i="76"/>
  <c r="M158" i="76"/>
  <c r="AD45" i="76"/>
  <c r="AE45" i="76"/>
  <c r="AD21" i="76"/>
  <c r="AE21" i="76"/>
  <c r="M161" i="76"/>
  <c r="S161" i="76"/>
  <c r="S394" i="76"/>
  <c r="Y394" i="76"/>
  <c r="AC394" i="76" s="1"/>
  <c r="M453" i="76"/>
  <c r="Y453" i="76" s="1"/>
  <c r="S453" i="76"/>
  <c r="AC453" i="76" s="1"/>
  <c r="M508" i="76"/>
  <c r="S508" i="76" s="1"/>
  <c r="Y508" i="76"/>
  <c r="AC508" i="76" s="1"/>
  <c r="M632" i="76"/>
  <c r="S575" i="76"/>
  <c r="Y575" i="76"/>
  <c r="AC575" i="76" s="1"/>
  <c r="M110" i="76"/>
  <c r="S110" i="76" s="1"/>
  <c r="Y110" i="76"/>
  <c r="M497" i="76"/>
  <c r="Y8" i="76"/>
  <c r="S8" i="76"/>
  <c r="M152" i="76"/>
  <c r="M602" i="76"/>
  <c r="Y602" i="76"/>
  <c r="M168" i="76"/>
  <c r="M252" i="76"/>
  <c r="M285" i="76"/>
  <c r="M44" i="76"/>
  <c r="M431" i="76"/>
  <c r="M138" i="76"/>
  <c r="Y138" i="76" s="1"/>
  <c r="S138" i="76"/>
  <c r="AC138" i="76" s="1"/>
  <c r="M76" i="76"/>
  <c r="S76" i="76" s="1"/>
  <c r="Y76" i="76"/>
  <c r="AC76" i="76" s="1"/>
  <c r="M160" i="76"/>
  <c r="Y160" i="76"/>
  <c r="S160" i="76"/>
  <c r="AM6" i="76"/>
  <c r="AN6" i="76" s="1"/>
  <c r="AO6" i="76"/>
  <c r="AO11" i="76"/>
  <c r="AN11" i="76"/>
  <c r="AH190" i="76"/>
  <c r="AH172" i="76"/>
  <c r="AN53" i="76"/>
  <c r="AO53" i="76"/>
  <c r="AH213" i="76"/>
  <c r="AC70" i="76"/>
  <c r="AD12" i="76"/>
  <c r="AE12" i="76"/>
  <c r="AH56" i="76"/>
  <c r="AD14" i="76"/>
  <c r="AE14" i="76" s="1"/>
  <c r="Y113" i="76"/>
  <c r="S113" i="76"/>
  <c r="AH174" i="76"/>
  <c r="AM47" i="76"/>
  <c r="AD13" i="76"/>
  <c r="AE13" i="76" s="1"/>
  <c r="AH183" i="76"/>
  <c r="AH200" i="76"/>
  <c r="AD66" i="76"/>
  <c r="AE66" i="76" s="1"/>
  <c r="S412" i="76"/>
  <c r="Y412" i="76"/>
  <c r="AC412" i="76" s="1"/>
  <c r="S428" i="76"/>
  <c r="Y428" i="76"/>
  <c r="AC428" i="76" s="1"/>
  <c r="M274" i="76"/>
  <c r="Y274" i="76"/>
  <c r="M492" i="76"/>
  <c r="Y492" i="76" s="1"/>
  <c r="S492" i="76"/>
  <c r="AC492" i="76" s="1"/>
  <c r="M498" i="76"/>
  <c r="Y498" i="76" s="1"/>
  <c r="S498" i="76"/>
  <c r="AC498" i="76" s="1"/>
  <c r="AC77" i="76"/>
  <c r="M627" i="76"/>
  <c r="S627" i="76"/>
  <c r="M528" i="76"/>
  <c r="S528" i="76"/>
  <c r="Y528" i="76"/>
  <c r="AC528" i="76" s="1"/>
  <c r="AC128" i="76"/>
  <c r="M276" i="76"/>
  <c r="M562" i="76"/>
  <c r="Y562" i="76"/>
  <c r="S562" i="76"/>
  <c r="AC562" i="76" s="1"/>
  <c r="AD57" i="76"/>
  <c r="AE57" i="76" s="1"/>
  <c r="S464" i="76"/>
  <c r="Y464" i="76"/>
  <c r="AC464" i="76" s="1"/>
  <c r="M321" i="76"/>
  <c r="Y321" i="76"/>
  <c r="S321" i="76"/>
  <c r="AC321" i="76" s="1"/>
  <c r="M91" i="76"/>
  <c r="M538" i="76"/>
  <c r="M454" i="76"/>
  <c r="S454" i="76"/>
  <c r="Y454" i="76"/>
  <c r="AC454" i="76" s="1"/>
  <c r="M640" i="76"/>
  <c r="S432" i="76"/>
  <c r="Y432" i="76"/>
  <c r="AC432" i="76" s="1"/>
  <c r="M228" i="76"/>
  <c r="M466" i="76"/>
  <c r="AM38" i="76"/>
  <c r="AD512" i="76"/>
  <c r="AE512" i="76"/>
  <c r="AH145" i="76"/>
  <c r="AM34" i="76"/>
  <c r="Y167" i="76"/>
  <c r="S167" i="76"/>
  <c r="AC167" i="76" s="1"/>
  <c r="AM24" i="76"/>
  <c r="AN24" i="76"/>
  <c r="AO24" i="76"/>
  <c r="AN26" i="76"/>
  <c r="AO26" i="76"/>
  <c r="AH166" i="76"/>
  <c r="M207" i="76"/>
  <c r="AN61" i="76"/>
  <c r="AO61" i="76"/>
  <c r="AO41" i="76"/>
  <c r="AN41" i="76"/>
  <c r="AC208" i="76"/>
  <c r="S247" i="76"/>
  <c r="Y247" i="76"/>
  <c r="AC247" i="76" s="1"/>
  <c r="S231" i="76"/>
  <c r="Y231" i="76"/>
  <c r="AC231" i="76" s="1"/>
  <c r="Y60" i="76"/>
  <c r="S60" i="76"/>
  <c r="AC205" i="76"/>
  <c r="S263" i="76"/>
  <c r="Y263" i="76"/>
  <c r="AC263" i="76" s="1"/>
  <c r="S40" i="76"/>
  <c r="Y40" i="76"/>
  <c r="Y579" i="76"/>
  <c r="S579" i="76"/>
  <c r="AC579" i="76" s="1"/>
  <c r="S235" i="76"/>
  <c r="AC65" i="76"/>
  <c r="S455" i="76"/>
  <c r="Y455" i="76"/>
  <c r="AC455" i="76" s="1"/>
  <c r="S220" i="76"/>
  <c r="Y220" i="76"/>
  <c r="S355" i="76"/>
  <c r="S582" i="76"/>
  <c r="Y582" i="76"/>
  <c r="AC582" i="76" s="1"/>
  <c r="Y460" i="76"/>
  <c r="S652" i="76"/>
  <c r="Y652" i="76"/>
  <c r="AC652" i="76" s="1"/>
  <c r="Y334" i="76"/>
  <c r="S334" i="76"/>
  <c r="AC334" i="76" s="1"/>
  <c r="S261" i="76"/>
  <c r="Y594" i="76"/>
  <c r="Y491" i="76"/>
  <c r="S491" i="76"/>
  <c r="AC491" i="76" s="1"/>
  <c r="Y282" i="76"/>
  <c r="S282" i="76"/>
  <c r="AC282" i="76" s="1"/>
  <c r="S171" i="76"/>
  <c r="Y171" i="76"/>
  <c r="AC171" i="76" s="1"/>
  <c r="Y164" i="76"/>
  <c r="S158" i="76"/>
  <c r="Y158" i="76"/>
  <c r="Y632" i="76"/>
  <c r="S632" i="76"/>
  <c r="AC632" i="76" s="1"/>
  <c r="AC110" i="76"/>
  <c r="Y497" i="76"/>
  <c r="Y152" i="76"/>
  <c r="S152" i="76"/>
  <c r="Y168" i="76"/>
  <c r="S168" i="76"/>
  <c r="AC168" i="76" s="1"/>
  <c r="AD168" i="76" s="1"/>
  <c r="Y252" i="76"/>
  <c r="S252" i="76"/>
  <c r="AC252" i="76" s="1"/>
  <c r="S285" i="76"/>
  <c r="Y44" i="76"/>
  <c r="S44" i="76"/>
  <c r="S431" i="76"/>
  <c r="AD138" i="76"/>
  <c r="AE138" i="76" s="1"/>
  <c r="AC160" i="76"/>
  <c r="AO47" i="76"/>
  <c r="AN47" i="76"/>
  <c r="Y276" i="76"/>
  <c r="S276" i="76"/>
  <c r="AC276" i="76" s="1"/>
  <c r="S91" i="76"/>
  <c r="Y538" i="76"/>
  <c r="S538" i="76"/>
  <c r="AC538" i="76" s="1"/>
  <c r="S640" i="76"/>
  <c r="Y640" i="76"/>
  <c r="AC640" i="76" s="1"/>
  <c r="S228" i="76"/>
  <c r="Y228" i="76"/>
  <c r="AC228" i="76" s="1"/>
  <c r="Y466" i="76"/>
  <c r="AN38" i="76"/>
  <c r="AO38" i="76"/>
  <c r="AN34" i="76"/>
  <c r="AO34" i="76"/>
  <c r="S207" i="76"/>
  <c r="Y207" i="76"/>
  <c r="AC207" i="76" s="1"/>
  <c r="AD208" i="76"/>
  <c r="AE208" i="76" s="1"/>
  <c r="AC60" i="76"/>
  <c r="AC158" i="76"/>
  <c r="AC152" i="76"/>
  <c r="AC44" i="76"/>
  <c r="AD160" i="76"/>
  <c r="AE160" i="76" s="1"/>
  <c r="AH208" i="76"/>
  <c r="AD60" i="76"/>
  <c r="AE60" i="76"/>
  <c r="AD152" i="76"/>
  <c r="AE152" i="76" s="1"/>
  <c r="AD44" i="76"/>
  <c r="AE44" i="76" s="1"/>
  <c r="AH160" i="76"/>
  <c r="AH60" i="76"/>
  <c r="AH152" i="76"/>
  <c r="AH44" i="76"/>
  <c r="F29" i="79" l="1"/>
  <c r="F63" i="79"/>
  <c r="F65" i="79"/>
  <c r="F31" i="79"/>
  <c r="G56" i="79"/>
  <c r="G22" i="79"/>
  <c r="G64" i="79"/>
  <c r="G30" i="79"/>
  <c r="E32" i="79"/>
  <c r="H48" i="81"/>
  <c r="E66" i="79"/>
  <c r="H19" i="81"/>
  <c r="D23" i="79"/>
  <c r="D57" i="79"/>
  <c r="E28" i="79"/>
  <c r="E62" i="79"/>
  <c r="F55" i="79"/>
  <c r="F21" i="79"/>
  <c r="F59" i="79"/>
  <c r="F25" i="79"/>
  <c r="H45" i="81"/>
  <c r="O30" i="79"/>
  <c r="N48" i="81"/>
  <c r="H15" i="81"/>
  <c r="M22" i="79"/>
  <c r="O22" i="79"/>
  <c r="H17" i="81"/>
  <c r="F54" i="79"/>
  <c r="E33" i="79"/>
  <c r="H55" i="81"/>
  <c r="G26" i="79"/>
  <c r="F24" i="79"/>
  <c r="N19" i="81"/>
  <c r="G25" i="79"/>
  <c r="E57" i="79"/>
  <c r="E24" i="79"/>
  <c r="H33" i="79"/>
  <c r="H56" i="81"/>
  <c r="D65" i="79"/>
  <c r="D60" i="79"/>
  <c r="H54" i="81"/>
  <c r="D33" i="79"/>
  <c r="E68" i="79"/>
  <c r="G60" i="79"/>
  <c r="F60" i="79"/>
  <c r="D62" i="79"/>
  <c r="F28" i="79"/>
  <c r="E26" i="79"/>
  <c r="E59" i="79"/>
  <c r="H43" i="81"/>
  <c r="M30" i="79"/>
  <c r="N25" i="79"/>
  <c r="H30" i="81"/>
  <c r="N25" i="81"/>
  <c r="N45" i="81"/>
  <c r="G59" i="79"/>
  <c r="E63" i="79"/>
  <c r="H20" i="81"/>
  <c r="E23" i="79"/>
  <c r="O32" i="79"/>
  <c r="H52" i="81"/>
  <c r="Q33" i="79"/>
  <c r="H60" i="81"/>
  <c r="E58" i="79"/>
  <c r="D22" i="79"/>
  <c r="H12" i="81"/>
  <c r="F32" i="79"/>
  <c r="E56" i="79"/>
  <c r="E61" i="79"/>
  <c r="E64" i="79"/>
  <c r="D34" i="79"/>
  <c r="H32" i="81"/>
  <c r="Q25" i="79"/>
  <c r="F20" i="79"/>
  <c r="D21" i="79"/>
  <c r="H50" i="81"/>
  <c r="M32" i="79"/>
  <c r="H30" i="79"/>
  <c r="H42" i="81"/>
  <c r="H29" i="81"/>
  <c r="M25" i="79"/>
  <c r="F33" i="79"/>
  <c r="F22" i="79"/>
  <c r="D64" i="79"/>
  <c r="H59" i="81"/>
  <c r="O33" i="79"/>
  <c r="F64" i="79"/>
  <c r="F62" i="79"/>
  <c r="F58" i="79"/>
  <c r="E60" i="79"/>
  <c r="F57" i="79"/>
  <c r="E25" i="79"/>
  <c r="H27" i="81"/>
  <c r="H26" i="81"/>
  <c r="D25" i="79"/>
  <c r="H31" i="81"/>
  <c r="O25" i="79"/>
  <c r="H38" i="81"/>
  <c r="O27" i="79"/>
  <c r="N15" i="81"/>
  <c r="N17" i="81"/>
  <c r="N31" i="81"/>
  <c r="N59" i="81"/>
  <c r="F34" i="79"/>
  <c r="D29" i="79"/>
  <c r="E21" i="79"/>
  <c r="G21" i="79"/>
  <c r="H22" i="79"/>
  <c r="H14" i="81"/>
  <c r="F66" i="79"/>
  <c r="H13" i="81"/>
  <c r="E22" i="79"/>
  <c r="E27" i="79"/>
  <c r="H34" i="81"/>
  <c r="E30" i="79"/>
  <c r="H41" i="81"/>
  <c r="D68" i="79"/>
  <c r="Q20" i="79"/>
  <c r="H11" i="81"/>
  <c r="D55" i="79"/>
  <c r="F67" i="79"/>
  <c r="F56" i="79"/>
  <c r="H40" i="81"/>
  <c r="D30" i="79"/>
  <c r="G20" i="79"/>
  <c r="G29" i="79"/>
  <c r="E67" i="79"/>
  <c r="E54" i="79"/>
  <c r="D54" i="79"/>
  <c r="H46" i="81"/>
  <c r="Q30" i="79"/>
  <c r="N46" i="81"/>
  <c r="N14" i="81"/>
  <c r="N55" i="81"/>
  <c r="N38" i="81"/>
  <c r="E29" i="79"/>
  <c r="D56" i="79"/>
  <c r="G61" i="79"/>
  <c r="E65" i="79"/>
  <c r="G57" i="79"/>
  <c r="H47" i="81"/>
  <c r="D32" i="79"/>
  <c r="D27" i="79"/>
  <c r="H33" i="81"/>
  <c r="F30" i="79"/>
  <c r="F23" i="79"/>
  <c r="D59" i="79"/>
  <c r="F68" i="79"/>
  <c r="D63" i="79"/>
  <c r="E55" i="79"/>
  <c r="G55" i="79"/>
  <c r="H36" i="81"/>
  <c r="M27" i="79"/>
  <c r="D31" i="79"/>
  <c r="G27" i="79"/>
  <c r="D26" i="79"/>
  <c r="E31" i="79"/>
  <c r="H23" i="81"/>
  <c r="N23" i="79"/>
  <c r="G23" i="79"/>
  <c r="D67" i="79"/>
  <c r="E34" i="79"/>
  <c r="D66" i="79"/>
  <c r="F26" i="79"/>
  <c r="D61" i="79"/>
  <c r="D28" i="79"/>
  <c r="N20" i="79"/>
  <c r="H9" i="81"/>
  <c r="G54" i="79"/>
  <c r="G63" i="79"/>
  <c r="H6" i="81"/>
  <c r="E20" i="79"/>
  <c r="D20" i="79"/>
  <c r="H5" i="81"/>
  <c r="H32" i="79"/>
  <c r="H49" i="81"/>
  <c r="N50" i="81"/>
  <c r="N7" i="81"/>
  <c r="N44" i="81"/>
  <c r="N8" i="81"/>
  <c r="N11" i="81"/>
  <c r="N28" i="81"/>
  <c r="N43" i="81"/>
  <c r="N30" i="81"/>
  <c r="N49" i="81"/>
  <c r="N24" i="81"/>
  <c r="N23" i="81"/>
  <c r="N60" i="81"/>
  <c r="N12" i="81"/>
  <c r="N42" i="81"/>
  <c r="N9" i="81"/>
  <c r="N5" i="81"/>
  <c r="N29" i="81"/>
  <c r="N18" i="81"/>
  <c r="N35" i="81"/>
  <c r="N22" i="81"/>
  <c r="N56" i="81"/>
  <c r="N32" i="81"/>
  <c r="N36" i="81"/>
  <c r="N52" i="81"/>
  <c r="O66" i="79"/>
  <c r="K31" i="79"/>
  <c r="K65" i="79"/>
  <c r="G32" i="79"/>
  <c r="G66" i="79"/>
  <c r="Q67" i="79"/>
  <c r="N24" i="79"/>
  <c r="N58" i="79"/>
  <c r="I30" i="79"/>
  <c r="I64" i="79"/>
  <c r="M28" i="79"/>
  <c r="M62" i="79"/>
  <c r="J61" i="79"/>
  <c r="J29" i="79"/>
  <c r="J63" i="79"/>
  <c r="N29" i="79"/>
  <c r="N63" i="79"/>
  <c r="L21" i="79"/>
  <c r="L55" i="79"/>
  <c r="G33" i="79"/>
  <c r="G67" i="79"/>
  <c r="H56" i="79"/>
  <c r="H67" i="79"/>
  <c r="P66" i="79"/>
  <c r="K21" i="79"/>
  <c r="K55" i="79"/>
  <c r="J34" i="79"/>
  <c r="J68" i="79"/>
  <c r="M61" i="79"/>
  <c r="J28" i="79"/>
  <c r="J62" i="79"/>
  <c r="N26" i="79"/>
  <c r="N60" i="79"/>
  <c r="M56" i="79"/>
  <c r="P34" i="79"/>
  <c r="L25" i="79"/>
  <c r="L59" i="79"/>
  <c r="P64" i="79"/>
  <c r="O56" i="79"/>
  <c r="I32" i="79"/>
  <c r="P25" i="79"/>
  <c r="P59" i="79"/>
  <c r="N57" i="79"/>
  <c r="K62" i="79"/>
  <c r="I28" i="79"/>
  <c r="I62" i="79"/>
  <c r="I31" i="79"/>
  <c r="I65" i="79"/>
  <c r="Q54" i="79"/>
  <c r="I54" i="79"/>
  <c r="Q59" i="79"/>
  <c r="O26" i="79"/>
  <c r="O60" i="79"/>
  <c r="M26" i="79"/>
  <c r="M60" i="79"/>
  <c r="L29" i="79"/>
  <c r="L63" i="79"/>
  <c r="M66" i="79"/>
  <c r="O24" i="79"/>
  <c r="O58" i="79"/>
  <c r="H64" i="79"/>
  <c r="M59" i="79"/>
  <c r="J25" i="79"/>
  <c r="J59" i="79"/>
  <c r="I27" i="79"/>
  <c r="I61" i="79"/>
  <c r="K20" i="79"/>
  <c r="K54" i="79"/>
  <c r="L32" i="79"/>
  <c r="L66" i="79"/>
  <c r="L20" i="79"/>
  <c r="L54" i="79"/>
  <c r="L30" i="79"/>
  <c r="L64" i="79"/>
  <c r="O67" i="79"/>
  <c r="P21" i="79"/>
  <c r="P55" i="79"/>
  <c r="N54" i="79"/>
  <c r="P27" i="79"/>
  <c r="P61" i="79"/>
  <c r="G65" i="79"/>
  <c r="J22" i="79"/>
  <c r="O64" i="79"/>
  <c r="O28" i="79"/>
  <c r="O62" i="79"/>
  <c r="I26" i="79"/>
  <c r="H29" i="79"/>
  <c r="H63" i="79"/>
  <c r="I24" i="79"/>
  <c r="I58" i="79"/>
  <c r="M54" i="79"/>
  <c r="L31" i="79"/>
  <c r="L65" i="79"/>
  <c r="O31" i="79"/>
  <c r="O65" i="79"/>
  <c r="L33" i="79"/>
  <c r="L67" i="79"/>
  <c r="O59" i="79"/>
  <c r="J54" i="79"/>
  <c r="M64" i="79"/>
  <c r="Q64" i="79"/>
  <c r="N59" i="79"/>
  <c r="P26" i="79"/>
  <c r="P60" i="79"/>
  <c r="N31" i="79"/>
  <c r="N65" i="79"/>
  <c r="K58" i="79"/>
  <c r="H66" i="79"/>
  <c r="O61" i="79"/>
  <c r="I33" i="79"/>
  <c r="I67" i="79"/>
  <c r="L28" i="79"/>
  <c r="K32" i="79"/>
  <c r="K66" i="79"/>
  <c r="I22" i="79"/>
  <c r="I56" i="79"/>
  <c r="Q28" i="79"/>
  <c r="L866" i="53"/>
  <c r="L893" i="53"/>
  <c r="L885" i="53"/>
  <c r="L877" i="53"/>
  <c r="L869" i="53"/>
  <c r="L894" i="53"/>
  <c r="L886" i="53"/>
  <c r="L878" i="53"/>
  <c r="L870" i="53"/>
  <c r="L895" i="53"/>
  <c r="L883" i="53"/>
  <c r="L873" i="53"/>
  <c r="L896" i="53"/>
  <c r="L884" i="53"/>
  <c r="L874" i="53"/>
  <c r="L897" i="53"/>
  <c r="L881" i="53"/>
  <c r="L867" i="53"/>
  <c r="L888" i="53"/>
  <c r="L872" i="53"/>
  <c r="L889" i="53"/>
  <c r="L875" i="53"/>
  <c r="L892" i="53"/>
  <c r="L880" i="53"/>
  <c r="L887" i="53"/>
  <c r="L890" i="53"/>
  <c r="L899" i="53"/>
  <c r="L871" i="53"/>
  <c r="L876" i="53"/>
  <c r="L891" i="53"/>
  <c r="L868" i="53"/>
  <c r="L879" i="53"/>
  <c r="L882" i="53"/>
  <c r="L898" i="53"/>
  <c r="L266" i="53"/>
  <c r="L258" i="53"/>
  <c r="L250" i="53"/>
  <c r="L242" i="53"/>
  <c r="L269" i="53"/>
  <c r="L261" i="53"/>
  <c r="L253" i="53"/>
  <c r="L245" i="53"/>
  <c r="L237" i="53"/>
  <c r="L270" i="53"/>
  <c r="L260" i="53"/>
  <c r="L248" i="53"/>
  <c r="L238" i="53"/>
  <c r="L263" i="53"/>
  <c r="L251" i="53"/>
  <c r="L241" i="53"/>
  <c r="L264" i="53"/>
  <c r="L252" i="53"/>
  <c r="L271" i="53"/>
  <c r="L257" i="53"/>
  <c r="L243" i="53"/>
  <c r="L256" i="53"/>
  <c r="L244" i="53"/>
  <c r="L265" i="53"/>
  <c r="L249" i="53"/>
  <c r="L268" i="53"/>
  <c r="L240" i="53"/>
  <c r="L247" i="53"/>
  <c r="L254" i="53"/>
  <c r="L259" i="53"/>
  <c r="L246" i="53"/>
  <c r="L255" i="53"/>
  <c r="L267" i="53"/>
  <c r="L239" i="53"/>
  <c r="L262" i="53"/>
  <c r="L1259" i="53"/>
  <c r="L1264" i="53"/>
  <c r="L1248" i="53"/>
  <c r="L1262" i="53"/>
  <c r="L1246" i="53"/>
  <c r="L1253" i="53"/>
  <c r="L1267" i="53"/>
  <c r="L1235" i="53"/>
  <c r="L1250" i="53"/>
  <c r="L1266" i="53"/>
  <c r="L1257" i="53"/>
  <c r="L1240" i="53"/>
  <c r="L1247" i="53"/>
  <c r="L1244" i="53"/>
  <c r="L1251" i="53"/>
  <c r="L1236" i="53"/>
  <c r="L1245" i="53"/>
  <c r="L1256" i="53"/>
  <c r="L1255" i="53"/>
  <c r="L1260" i="53"/>
  <c r="L1242" i="53"/>
  <c r="L1234" i="53"/>
  <c r="L1241" i="53"/>
  <c r="L1239" i="53"/>
  <c r="L1233" i="53"/>
  <c r="L1261" i="53"/>
  <c r="L1265" i="53"/>
  <c r="L1238" i="53"/>
  <c r="L1243" i="53"/>
  <c r="L1263" i="53"/>
  <c r="L1258" i="53"/>
  <c r="L1254" i="53"/>
  <c r="L1268" i="53"/>
  <c r="L1237" i="53"/>
  <c r="L1252" i="53"/>
  <c r="L1249" i="53"/>
  <c r="L1362" i="53"/>
  <c r="L1354" i="53"/>
  <c r="L1346" i="53"/>
  <c r="L1351" i="53"/>
  <c r="L1357" i="53"/>
  <c r="L1353" i="53"/>
  <c r="L1361" i="53"/>
  <c r="L1364" i="53"/>
  <c r="L1352" i="53"/>
  <c r="L1342" i="53"/>
  <c r="L1367" i="53"/>
  <c r="L1363" i="53"/>
  <c r="L1366" i="53"/>
  <c r="L1350" i="53"/>
  <c r="L1343" i="53"/>
  <c r="L1355" i="53"/>
  <c r="L1358" i="53"/>
  <c r="L1344" i="53"/>
  <c r="L1349" i="53"/>
  <c r="L1365" i="53"/>
  <c r="L1359" i="53"/>
  <c r="L1347" i="53"/>
  <c r="L1356" i="53"/>
  <c r="L1341" i="53"/>
  <c r="L1348" i="53"/>
  <c r="L1345" i="53"/>
  <c r="L1360" i="53"/>
  <c r="L1340" i="53"/>
  <c r="P1281" i="53"/>
  <c r="O1281" i="53"/>
  <c r="S1281" i="53"/>
  <c r="R1281" i="53"/>
  <c r="N1281" i="53"/>
  <c r="Q1281" i="53"/>
  <c r="P1302" i="53"/>
  <c r="N1302" i="53"/>
  <c r="S1302" i="53"/>
  <c r="Q1302" i="53"/>
  <c r="R1302" i="53"/>
  <c r="O1302" i="53"/>
  <c r="P1288" i="53"/>
  <c r="Q1288" i="53"/>
  <c r="S1288" i="53"/>
  <c r="R1288" i="53"/>
  <c r="O1288" i="53"/>
  <c r="N1288" i="53"/>
  <c r="N1299" i="53"/>
  <c r="O1299" i="53"/>
  <c r="S1299" i="53"/>
  <c r="P1299" i="53"/>
  <c r="Q1299" i="53"/>
  <c r="R1299" i="53"/>
  <c r="S1150" i="53"/>
  <c r="O1150" i="53"/>
  <c r="N1150" i="53"/>
  <c r="R1150" i="53"/>
  <c r="Q1150" i="53"/>
  <c r="P1150" i="53"/>
  <c r="O1129" i="53"/>
  <c r="N1129" i="53"/>
  <c r="R1129" i="53"/>
  <c r="P1129" i="53"/>
  <c r="Q1129" i="53"/>
  <c r="S1129" i="53"/>
  <c r="R1134" i="53"/>
  <c r="Q1134" i="53"/>
  <c r="P1134" i="53"/>
  <c r="S1134" i="53"/>
  <c r="O1134" i="53"/>
  <c r="N1134" i="53"/>
  <c r="Q1156" i="53"/>
  <c r="P1156" i="53"/>
  <c r="S1156" i="53"/>
  <c r="O1156" i="53"/>
  <c r="N1156" i="53"/>
  <c r="R1156" i="53"/>
  <c r="P1136" i="53"/>
  <c r="Q1136" i="53"/>
  <c r="N1136" i="53"/>
  <c r="O1136" i="53"/>
  <c r="R1136" i="53"/>
  <c r="S1136" i="53"/>
  <c r="O1012" i="53"/>
  <c r="Q1012" i="53"/>
  <c r="S1012" i="53"/>
  <c r="R1012" i="53"/>
  <c r="N1012" i="53"/>
  <c r="P1012" i="53"/>
  <c r="R1000" i="53"/>
  <c r="N1000" i="53"/>
  <c r="S1000" i="53"/>
  <c r="P1000" i="53"/>
  <c r="O1000" i="53"/>
  <c r="Q1000" i="53"/>
  <c r="O997" i="53"/>
  <c r="S997" i="53"/>
  <c r="Q997" i="53"/>
  <c r="R997" i="53"/>
  <c r="N997" i="53"/>
  <c r="P997" i="53"/>
  <c r="Q1001" i="53"/>
  <c r="O1001" i="53"/>
  <c r="R1001" i="53"/>
  <c r="N1001" i="53"/>
  <c r="P1001" i="53"/>
  <c r="S1001" i="53"/>
  <c r="Q832" i="53"/>
  <c r="P832" i="53"/>
  <c r="R832" i="53"/>
  <c r="O832" i="53"/>
  <c r="N832" i="53"/>
  <c r="S832" i="53"/>
  <c r="P855" i="53"/>
  <c r="N855" i="53"/>
  <c r="S855" i="53"/>
  <c r="Q855" i="53"/>
  <c r="R855" i="53"/>
  <c r="O855" i="53"/>
  <c r="P837" i="53"/>
  <c r="O837" i="53"/>
  <c r="N837" i="53"/>
  <c r="S837" i="53"/>
  <c r="Q837" i="53"/>
  <c r="R837" i="53"/>
  <c r="S841" i="53"/>
  <c r="P841" i="53"/>
  <c r="Q841" i="53"/>
  <c r="R841" i="53"/>
  <c r="O841" i="53"/>
  <c r="N841" i="53"/>
  <c r="O697" i="53"/>
  <c r="S697" i="53"/>
  <c r="R697" i="53"/>
  <c r="P697" i="53"/>
  <c r="N697" i="53"/>
  <c r="Q697" i="53"/>
  <c r="P702" i="53"/>
  <c r="S702" i="53"/>
  <c r="Q702" i="53"/>
  <c r="O702" i="53"/>
  <c r="N702" i="53"/>
  <c r="R702" i="53"/>
  <c r="S679" i="53"/>
  <c r="Q679" i="53"/>
  <c r="O679" i="53"/>
  <c r="R679" i="53"/>
  <c r="N679" i="53"/>
  <c r="P679" i="53"/>
  <c r="Q706" i="53"/>
  <c r="O706" i="53"/>
  <c r="R706" i="53"/>
  <c r="N706" i="53"/>
  <c r="P706" i="53"/>
  <c r="S706" i="53"/>
  <c r="R543" i="53"/>
  <c r="Q543" i="53"/>
  <c r="P543" i="53"/>
  <c r="S543" i="53"/>
  <c r="O543" i="53"/>
  <c r="N543" i="53"/>
  <c r="S528" i="53"/>
  <c r="O528" i="53"/>
  <c r="R528" i="53"/>
  <c r="Q528" i="53"/>
  <c r="P528" i="53"/>
  <c r="N528" i="53"/>
  <c r="R526" i="53"/>
  <c r="N526" i="53"/>
  <c r="Q526" i="53"/>
  <c r="O526" i="53"/>
  <c r="S526" i="53"/>
  <c r="P526" i="53"/>
  <c r="O390" i="53"/>
  <c r="R390" i="53"/>
  <c r="S390" i="53"/>
  <c r="N390" i="53"/>
  <c r="Q390" i="53"/>
  <c r="P390" i="53"/>
  <c r="P397" i="53"/>
  <c r="S397" i="53"/>
  <c r="R397" i="53"/>
  <c r="Q397" i="53"/>
  <c r="O397" i="53"/>
  <c r="N397" i="53"/>
  <c r="R402" i="53"/>
  <c r="S402" i="53"/>
  <c r="Q402" i="53"/>
  <c r="N402" i="53"/>
  <c r="P402" i="53"/>
  <c r="O402" i="53"/>
  <c r="N391" i="53"/>
  <c r="O391" i="53"/>
  <c r="P391" i="53"/>
  <c r="S391" i="53"/>
  <c r="Q391" i="53"/>
  <c r="R391" i="53"/>
  <c r="O237" i="53"/>
  <c r="Q237" i="53"/>
  <c r="S237" i="53"/>
  <c r="R237" i="53"/>
  <c r="N237" i="53"/>
  <c r="P237" i="53"/>
  <c r="R258" i="53"/>
  <c r="O258" i="53"/>
  <c r="N258" i="53"/>
  <c r="Q258" i="53"/>
  <c r="S258" i="53"/>
  <c r="P258" i="53"/>
  <c r="O263" i="53"/>
  <c r="N263" i="53"/>
  <c r="Q263" i="53"/>
  <c r="R263" i="53"/>
  <c r="S263" i="53"/>
  <c r="P263" i="53"/>
  <c r="P266" i="53"/>
  <c r="R266" i="53"/>
  <c r="O266" i="53"/>
  <c r="N266" i="53"/>
  <c r="Q266" i="53"/>
  <c r="S266" i="53"/>
  <c r="Q1497" i="53"/>
  <c r="R1497" i="53"/>
  <c r="O1497" i="53"/>
  <c r="P1497" i="53"/>
  <c r="S1497" i="53"/>
  <c r="N1497" i="53"/>
  <c r="Q1494" i="53"/>
  <c r="O1494" i="53"/>
  <c r="N1494" i="53"/>
  <c r="R1494" i="53"/>
  <c r="P1494" i="53"/>
  <c r="S1494" i="53"/>
  <c r="Q1506" i="53"/>
  <c r="N1506" i="53"/>
  <c r="R1506" i="53"/>
  <c r="O1506" i="53"/>
  <c r="P1506" i="53"/>
  <c r="S1506" i="53"/>
  <c r="Q1503" i="53"/>
  <c r="R1503" i="53"/>
  <c r="O1503" i="53"/>
  <c r="P1503" i="53"/>
  <c r="S1503" i="53"/>
  <c r="N1503" i="53"/>
  <c r="S1375" i="53"/>
  <c r="O1375" i="53"/>
  <c r="P1375" i="53"/>
  <c r="N1375" i="53"/>
  <c r="Q1375" i="53"/>
  <c r="R1375" i="53"/>
  <c r="P1383" i="53"/>
  <c r="O1383" i="53"/>
  <c r="N1383" i="53"/>
  <c r="S1383" i="53"/>
  <c r="Q1383" i="53"/>
  <c r="R1383" i="53"/>
  <c r="P1267" i="53"/>
  <c r="Q1267" i="53"/>
  <c r="N1267" i="53"/>
  <c r="S1267" i="53"/>
  <c r="R1267" i="53"/>
  <c r="O1267" i="53"/>
  <c r="P1255" i="53"/>
  <c r="N1255" i="53"/>
  <c r="R1255" i="53"/>
  <c r="Q1255" i="53"/>
  <c r="O1255" i="53"/>
  <c r="S1255" i="53"/>
  <c r="O1233" i="53"/>
  <c r="R1233" i="53"/>
  <c r="Q1233" i="53"/>
  <c r="N1233" i="53"/>
  <c r="S1233" i="53"/>
  <c r="P1233" i="53"/>
  <c r="N1266" i="53"/>
  <c r="Q1266" i="53"/>
  <c r="O1266" i="53"/>
  <c r="R1266" i="53"/>
  <c r="S1266" i="53"/>
  <c r="P1266" i="53"/>
  <c r="P1237" i="53"/>
  <c r="O1237" i="53"/>
  <c r="N1237" i="53"/>
  <c r="Q1237" i="53"/>
  <c r="R1237" i="53"/>
  <c r="S1237" i="53"/>
  <c r="O1091" i="53"/>
  <c r="Q1091" i="53"/>
  <c r="N1091" i="53"/>
  <c r="R1091" i="53"/>
  <c r="S1091" i="53"/>
  <c r="P1091" i="53"/>
  <c r="P1093" i="53"/>
  <c r="O1093" i="53"/>
  <c r="Q1093" i="53"/>
  <c r="N1093" i="53"/>
  <c r="S1093" i="53"/>
  <c r="R1093" i="53"/>
  <c r="S1090" i="53"/>
  <c r="N1090" i="53"/>
  <c r="Q1090" i="53"/>
  <c r="R1090" i="53"/>
  <c r="O1090" i="53"/>
  <c r="P1090" i="53"/>
  <c r="O1102" i="53"/>
  <c r="S1102" i="53"/>
  <c r="Q1102" i="53"/>
  <c r="R1102" i="53"/>
  <c r="P1102" i="53"/>
  <c r="N1102" i="53"/>
  <c r="S975" i="53"/>
  <c r="P975" i="53"/>
  <c r="N975" i="53"/>
  <c r="O975" i="53"/>
  <c r="Q975" i="53"/>
  <c r="R975" i="53"/>
  <c r="S955" i="53"/>
  <c r="N955" i="53"/>
  <c r="Q955" i="53"/>
  <c r="R955" i="53"/>
  <c r="O955" i="53"/>
  <c r="P955" i="53"/>
  <c r="Q963" i="53"/>
  <c r="R963" i="53"/>
  <c r="S963" i="53"/>
  <c r="P963" i="53"/>
  <c r="N963" i="53"/>
  <c r="O963" i="53"/>
  <c r="O946" i="53"/>
  <c r="S946" i="53"/>
  <c r="Q946" i="53"/>
  <c r="N946" i="53"/>
  <c r="R946" i="53"/>
  <c r="P946" i="53"/>
  <c r="N948" i="53"/>
  <c r="R948" i="53"/>
  <c r="P948" i="53"/>
  <c r="S948" i="53"/>
  <c r="Q948" i="53"/>
  <c r="O948" i="53"/>
  <c r="N807" i="53"/>
  <c r="O807" i="53"/>
  <c r="Q807" i="53"/>
  <c r="S807" i="53"/>
  <c r="P807" i="53"/>
  <c r="R807" i="53"/>
  <c r="S816" i="53"/>
  <c r="P816" i="53"/>
  <c r="Q816" i="53"/>
  <c r="R816" i="53"/>
  <c r="O816" i="53"/>
  <c r="N816" i="53"/>
  <c r="Q823" i="53"/>
  <c r="O823" i="53"/>
  <c r="N823" i="53"/>
  <c r="S823" i="53"/>
  <c r="R823" i="53"/>
  <c r="P823" i="53"/>
  <c r="P800" i="53"/>
  <c r="Q800" i="53"/>
  <c r="R800" i="53"/>
  <c r="O800" i="53"/>
  <c r="N800" i="53"/>
  <c r="S800" i="53"/>
  <c r="O809" i="53"/>
  <c r="S809" i="53"/>
  <c r="N809" i="53"/>
  <c r="P809" i="53"/>
  <c r="R809" i="53"/>
  <c r="Q809" i="53"/>
  <c r="Q646" i="53"/>
  <c r="S646" i="53"/>
  <c r="R646" i="53"/>
  <c r="P646" i="53"/>
  <c r="N646" i="53"/>
  <c r="O646" i="53"/>
  <c r="P677" i="53"/>
  <c r="S677" i="53"/>
  <c r="Q677" i="53"/>
  <c r="O677" i="53"/>
  <c r="R677" i="53"/>
  <c r="N677" i="53"/>
  <c r="P661" i="53"/>
  <c r="S661" i="53"/>
  <c r="Q661" i="53"/>
  <c r="O661" i="53"/>
  <c r="R661" i="53"/>
  <c r="N661" i="53"/>
  <c r="N660" i="53"/>
  <c r="S660" i="53"/>
  <c r="Q660" i="53"/>
  <c r="O660" i="53"/>
  <c r="R660" i="53"/>
  <c r="P660" i="53"/>
  <c r="R672" i="53"/>
  <c r="O672" i="53"/>
  <c r="S672" i="53"/>
  <c r="Q672" i="53"/>
  <c r="N672" i="53"/>
  <c r="P672" i="53"/>
  <c r="S496" i="53"/>
  <c r="Q496" i="53"/>
  <c r="N496" i="53"/>
  <c r="P496" i="53"/>
  <c r="R496" i="53"/>
  <c r="O496" i="53"/>
  <c r="R510" i="53"/>
  <c r="N510" i="53"/>
  <c r="S510" i="53"/>
  <c r="P510" i="53"/>
  <c r="Q510" i="53"/>
  <c r="O510" i="53"/>
  <c r="S503" i="53"/>
  <c r="O503" i="53"/>
  <c r="R503" i="53"/>
  <c r="N503" i="53"/>
  <c r="Q503" i="53"/>
  <c r="P503" i="53"/>
  <c r="S370" i="53"/>
  <c r="Q370" i="53"/>
  <c r="R370" i="53"/>
  <c r="P370" i="53"/>
  <c r="N370" i="53"/>
  <c r="O370" i="53"/>
  <c r="R377" i="53"/>
  <c r="Q377" i="53"/>
  <c r="P377" i="53"/>
  <c r="S377" i="53"/>
  <c r="O377" i="53"/>
  <c r="N377" i="53"/>
  <c r="O346" i="53"/>
  <c r="N346" i="53"/>
  <c r="Q346" i="53"/>
  <c r="P346" i="53"/>
  <c r="S346" i="53"/>
  <c r="R346" i="53"/>
  <c r="O217" i="53"/>
  <c r="Q217" i="53"/>
  <c r="R217" i="53"/>
  <c r="S217" i="53"/>
  <c r="N217" i="53"/>
  <c r="P217" i="53"/>
  <c r="R229" i="53"/>
  <c r="Q229" i="53"/>
  <c r="N229" i="53"/>
  <c r="S229" i="53"/>
  <c r="O229" i="53"/>
  <c r="P229" i="53"/>
  <c r="Q213" i="53"/>
  <c r="R213" i="53"/>
  <c r="N213" i="53"/>
  <c r="S213" i="53"/>
  <c r="O213" i="53"/>
  <c r="P213" i="53"/>
  <c r="P212" i="53"/>
  <c r="O212" i="53"/>
  <c r="N212" i="53"/>
  <c r="Q212" i="53"/>
  <c r="S212" i="53"/>
  <c r="R212" i="53"/>
  <c r="S230" i="53"/>
  <c r="N230" i="53"/>
  <c r="R230" i="53"/>
  <c r="O230" i="53"/>
  <c r="Q230" i="53"/>
  <c r="P230" i="53"/>
  <c r="S1478" i="53"/>
  <c r="Q1478" i="53"/>
  <c r="R1478" i="53"/>
  <c r="P1478" i="53"/>
  <c r="N1478" i="53"/>
  <c r="O1478" i="53"/>
  <c r="R1464" i="53"/>
  <c r="O1464" i="53"/>
  <c r="N1464" i="53"/>
  <c r="Q1464" i="53"/>
  <c r="P1464" i="53"/>
  <c r="S1464" i="53"/>
  <c r="O1476" i="53"/>
  <c r="P1476" i="53"/>
  <c r="S1476" i="53"/>
  <c r="N1476" i="53"/>
  <c r="Q1476" i="53"/>
  <c r="R1476" i="53"/>
  <c r="N1342" i="53"/>
  <c r="S1342" i="53"/>
  <c r="P1342" i="53"/>
  <c r="Q1342" i="53"/>
  <c r="O1342" i="53"/>
  <c r="R1342" i="53"/>
  <c r="N1341" i="53"/>
  <c r="S1341" i="53"/>
  <c r="Q1341" i="53"/>
  <c r="P1341" i="53"/>
  <c r="O1341" i="53"/>
  <c r="R1341" i="53"/>
  <c r="O1205" i="53"/>
  <c r="Q1205" i="53"/>
  <c r="N1205" i="53"/>
  <c r="R1205" i="53"/>
  <c r="S1205" i="53"/>
  <c r="P1205" i="53"/>
  <c r="P1208" i="53"/>
  <c r="S1208" i="53"/>
  <c r="R1208" i="53"/>
  <c r="Q1208" i="53"/>
  <c r="O1208" i="53"/>
  <c r="N1208" i="53"/>
  <c r="P1218" i="53"/>
  <c r="R1218" i="53"/>
  <c r="Q1218" i="53"/>
  <c r="O1218" i="53"/>
  <c r="N1218" i="53"/>
  <c r="S1218" i="53"/>
  <c r="N1221" i="53"/>
  <c r="Q1221" i="53"/>
  <c r="R1221" i="53"/>
  <c r="O1221" i="53"/>
  <c r="S1221" i="53"/>
  <c r="P1221" i="53"/>
  <c r="P1230" i="53"/>
  <c r="N1230" i="53"/>
  <c r="Q1230" i="53"/>
  <c r="R1230" i="53"/>
  <c r="S1230" i="53"/>
  <c r="O1230" i="53"/>
  <c r="O1079" i="53"/>
  <c r="P1079" i="53"/>
  <c r="S1079" i="53"/>
  <c r="N1079" i="53"/>
  <c r="Q1079" i="53"/>
  <c r="R1079" i="53"/>
  <c r="O1067" i="53"/>
  <c r="P1067" i="53"/>
  <c r="S1067" i="53"/>
  <c r="N1067" i="53"/>
  <c r="Q1067" i="53"/>
  <c r="R1067" i="53"/>
  <c r="Q1069" i="53"/>
  <c r="R1069" i="53"/>
  <c r="O1069" i="53"/>
  <c r="P1069" i="53"/>
  <c r="S1069" i="53"/>
  <c r="N1069" i="53"/>
  <c r="R925" i="53"/>
  <c r="Q925" i="53"/>
  <c r="P925" i="53"/>
  <c r="N925" i="53"/>
  <c r="S925" i="53"/>
  <c r="O925" i="53"/>
  <c r="Q909" i="53"/>
  <c r="R909" i="53"/>
  <c r="O909" i="53"/>
  <c r="S909" i="53"/>
  <c r="N909" i="53"/>
  <c r="P909" i="53"/>
  <c r="Q907" i="53"/>
  <c r="N907" i="53"/>
  <c r="O907" i="53"/>
  <c r="R907" i="53"/>
  <c r="S907" i="53"/>
  <c r="P907" i="53"/>
  <c r="N922" i="53"/>
  <c r="S922" i="53"/>
  <c r="R922" i="53"/>
  <c r="Q922" i="53"/>
  <c r="O922" i="53"/>
  <c r="P922" i="53"/>
  <c r="S903" i="53"/>
  <c r="R903" i="53"/>
  <c r="P903" i="53"/>
  <c r="N903" i="53"/>
  <c r="O903" i="53"/>
  <c r="Q903" i="53"/>
  <c r="O751" i="53"/>
  <c r="Q751" i="53"/>
  <c r="S751" i="53"/>
  <c r="P751" i="53"/>
  <c r="R751" i="53"/>
  <c r="N751" i="53"/>
  <c r="Q774" i="53"/>
  <c r="S774" i="53"/>
  <c r="P774" i="53"/>
  <c r="R774" i="53"/>
  <c r="O774" i="53"/>
  <c r="N774" i="53"/>
  <c r="O753" i="53"/>
  <c r="N753" i="53"/>
  <c r="R753" i="53"/>
  <c r="S753" i="53"/>
  <c r="Q753" i="53"/>
  <c r="P753" i="53"/>
  <c r="O784" i="53"/>
  <c r="N784" i="53"/>
  <c r="Q784" i="53"/>
  <c r="S784" i="53"/>
  <c r="R784" i="53"/>
  <c r="P784" i="53"/>
  <c r="O634" i="53"/>
  <c r="R634" i="53"/>
  <c r="P634" i="53"/>
  <c r="N634" i="53"/>
  <c r="S634" i="53"/>
  <c r="Q634" i="53"/>
  <c r="S639" i="53"/>
  <c r="O639" i="53"/>
  <c r="R639" i="53"/>
  <c r="P639" i="53"/>
  <c r="N639" i="53"/>
  <c r="Q639" i="53"/>
  <c r="O618" i="53"/>
  <c r="R618" i="53"/>
  <c r="Q618" i="53"/>
  <c r="P618" i="53"/>
  <c r="N618" i="53"/>
  <c r="S618" i="53"/>
  <c r="Q630" i="53"/>
  <c r="O630" i="53"/>
  <c r="R630" i="53"/>
  <c r="P630" i="53"/>
  <c r="N630" i="53"/>
  <c r="S630" i="53"/>
  <c r="O475" i="53"/>
  <c r="N475" i="53"/>
  <c r="Q475" i="53"/>
  <c r="R475" i="53"/>
  <c r="P475" i="53"/>
  <c r="S475" i="53"/>
  <c r="S464" i="53"/>
  <c r="P464" i="53"/>
  <c r="R464" i="53"/>
  <c r="N464" i="53"/>
  <c r="O464" i="53"/>
  <c r="Q464" i="53"/>
  <c r="S473" i="53"/>
  <c r="R473" i="53"/>
  <c r="O473" i="53"/>
  <c r="Q473" i="53"/>
  <c r="P473" i="53"/>
  <c r="N473" i="53"/>
  <c r="R466" i="53"/>
  <c r="N466" i="53"/>
  <c r="O466" i="53"/>
  <c r="Q466" i="53"/>
  <c r="P466" i="53"/>
  <c r="S466" i="53"/>
  <c r="P476" i="53"/>
  <c r="O476" i="53"/>
  <c r="S476" i="53"/>
  <c r="R476" i="53"/>
  <c r="N476" i="53"/>
  <c r="Q476" i="53"/>
  <c r="R330" i="53"/>
  <c r="P330" i="53"/>
  <c r="N330" i="53"/>
  <c r="O330" i="53"/>
  <c r="S330" i="53"/>
  <c r="Q330" i="53"/>
  <c r="R344" i="53"/>
  <c r="N344" i="53"/>
  <c r="O344" i="53"/>
  <c r="Q344" i="53"/>
  <c r="S344" i="53"/>
  <c r="P344" i="53"/>
  <c r="N317" i="53"/>
  <c r="Q317" i="53"/>
  <c r="S317" i="53"/>
  <c r="R317" i="53"/>
  <c r="P317" i="53"/>
  <c r="O317" i="53"/>
  <c r="P335" i="53"/>
  <c r="Q335" i="53"/>
  <c r="O335" i="53"/>
  <c r="N335" i="53"/>
  <c r="S335" i="53"/>
  <c r="R335" i="53"/>
  <c r="Q342" i="53"/>
  <c r="R342" i="53"/>
  <c r="P342" i="53"/>
  <c r="S342" i="53"/>
  <c r="N342" i="53"/>
  <c r="O342" i="53"/>
  <c r="S1451" i="53"/>
  <c r="R1451" i="53"/>
  <c r="Q1451" i="53"/>
  <c r="O1451" i="53"/>
  <c r="P1451" i="53"/>
  <c r="N1451" i="53"/>
  <c r="Q1458" i="53"/>
  <c r="N1458" i="53"/>
  <c r="O1458" i="53"/>
  <c r="R1458" i="53"/>
  <c r="S1458" i="53"/>
  <c r="P1458" i="53"/>
  <c r="P1457" i="53"/>
  <c r="N1457" i="53"/>
  <c r="S1457" i="53"/>
  <c r="R1457" i="53"/>
  <c r="Q1457" i="53"/>
  <c r="O1457" i="53"/>
  <c r="P1445" i="53"/>
  <c r="N1445" i="53"/>
  <c r="S1445" i="53"/>
  <c r="R1445" i="53"/>
  <c r="O1445" i="53"/>
  <c r="Q1445" i="53"/>
  <c r="Q1324" i="53"/>
  <c r="S1324" i="53"/>
  <c r="R1324" i="53"/>
  <c r="P1324" i="53"/>
  <c r="O1324" i="53"/>
  <c r="N1324" i="53"/>
  <c r="Q1332" i="53"/>
  <c r="S1332" i="53"/>
  <c r="R1332" i="53"/>
  <c r="P1332" i="53"/>
  <c r="O1332" i="53"/>
  <c r="N1332" i="53"/>
  <c r="N1330" i="53"/>
  <c r="Q1330" i="53"/>
  <c r="S1330" i="53"/>
  <c r="R1330" i="53"/>
  <c r="P1330" i="53"/>
  <c r="O1330" i="53"/>
  <c r="O1318" i="53"/>
  <c r="N1318" i="53"/>
  <c r="Q1318" i="53"/>
  <c r="S1318" i="53"/>
  <c r="R1318" i="53"/>
  <c r="P1318" i="53"/>
  <c r="S1032" i="53"/>
  <c r="O1032" i="53"/>
  <c r="N1032" i="53"/>
  <c r="R1032" i="53"/>
  <c r="Q1032" i="53"/>
  <c r="P1032" i="53"/>
  <c r="Q1014" i="53"/>
  <c r="P1014" i="53"/>
  <c r="O1014" i="53"/>
  <c r="R1014" i="53"/>
  <c r="S1014" i="53"/>
  <c r="N1014" i="53"/>
  <c r="S1046" i="53"/>
  <c r="N1046" i="53"/>
  <c r="Q1046" i="53"/>
  <c r="R1046" i="53"/>
  <c r="O1046" i="53"/>
  <c r="P1046" i="53"/>
  <c r="Q1016" i="53"/>
  <c r="P1016" i="53"/>
  <c r="S1016" i="53"/>
  <c r="N1016" i="53"/>
  <c r="R1016" i="53"/>
  <c r="O1016" i="53"/>
  <c r="O1029" i="53"/>
  <c r="P1029" i="53"/>
  <c r="Q1029" i="53"/>
  <c r="N1029" i="53"/>
  <c r="S1029" i="53"/>
  <c r="R1029" i="53"/>
  <c r="S1040" i="53"/>
  <c r="N1040" i="53"/>
  <c r="Q1040" i="53"/>
  <c r="R1040" i="53"/>
  <c r="O1040" i="53"/>
  <c r="P1040" i="53"/>
  <c r="S1035" i="53"/>
  <c r="O1035" i="53"/>
  <c r="R1035" i="53"/>
  <c r="P1035" i="53"/>
  <c r="Q1035" i="53"/>
  <c r="N1035" i="53"/>
  <c r="O880" i="53"/>
  <c r="S880" i="53"/>
  <c r="R880" i="53"/>
  <c r="P880" i="53"/>
  <c r="Q880" i="53"/>
  <c r="N880" i="53"/>
  <c r="O872" i="53"/>
  <c r="S872" i="53"/>
  <c r="R872" i="53"/>
  <c r="P872" i="53"/>
  <c r="Q872" i="53"/>
  <c r="N872" i="53"/>
  <c r="Q883" i="53"/>
  <c r="R883" i="53"/>
  <c r="O883" i="53"/>
  <c r="P883" i="53"/>
  <c r="S883" i="53"/>
  <c r="N883" i="53"/>
  <c r="S875" i="53"/>
  <c r="N875" i="53"/>
  <c r="Q875" i="53"/>
  <c r="R875" i="53"/>
  <c r="P875" i="53"/>
  <c r="O875" i="53"/>
  <c r="O898" i="53"/>
  <c r="S898" i="53"/>
  <c r="Q898" i="53"/>
  <c r="N898" i="53"/>
  <c r="R898" i="53"/>
  <c r="P898" i="53"/>
  <c r="Q899" i="53"/>
  <c r="R899" i="53"/>
  <c r="O899" i="53"/>
  <c r="P899" i="53"/>
  <c r="S899" i="53"/>
  <c r="N899" i="53"/>
  <c r="Q873" i="53"/>
  <c r="R873" i="53"/>
  <c r="O873" i="53"/>
  <c r="P873" i="53"/>
  <c r="S873" i="53"/>
  <c r="N873" i="53"/>
  <c r="Q870" i="53"/>
  <c r="N870" i="53"/>
  <c r="R870" i="53"/>
  <c r="S870" i="53"/>
  <c r="O870" i="53"/>
  <c r="P870" i="53"/>
  <c r="P721" i="53"/>
  <c r="O721" i="53"/>
  <c r="N721" i="53"/>
  <c r="S721" i="53"/>
  <c r="Q721" i="53"/>
  <c r="R721" i="53"/>
  <c r="S731" i="53"/>
  <c r="Q731" i="53"/>
  <c r="R731" i="53"/>
  <c r="P731" i="53"/>
  <c r="O731" i="53"/>
  <c r="N731" i="53"/>
  <c r="P723" i="53"/>
  <c r="O723" i="53"/>
  <c r="N723" i="53"/>
  <c r="S723" i="53"/>
  <c r="R723" i="53"/>
  <c r="Q723" i="53"/>
  <c r="O734" i="53"/>
  <c r="S734" i="53"/>
  <c r="P734" i="53"/>
  <c r="N734" i="53"/>
  <c r="Q734" i="53"/>
  <c r="R734" i="53"/>
  <c r="S737" i="53"/>
  <c r="Q737" i="53"/>
  <c r="O737" i="53"/>
  <c r="R737" i="53"/>
  <c r="N737" i="53"/>
  <c r="P737" i="53"/>
  <c r="O740" i="53"/>
  <c r="S740" i="53"/>
  <c r="R740" i="53"/>
  <c r="P740" i="53"/>
  <c r="N740" i="53"/>
  <c r="Q740" i="53"/>
  <c r="S733" i="53"/>
  <c r="Q733" i="53"/>
  <c r="O733" i="53"/>
  <c r="R733" i="53"/>
  <c r="N733" i="53"/>
  <c r="P733" i="53"/>
  <c r="S427" i="53"/>
  <c r="P427" i="53"/>
  <c r="R427" i="53"/>
  <c r="N427" i="53"/>
  <c r="O427" i="53"/>
  <c r="Q427" i="53"/>
  <c r="O433" i="53"/>
  <c r="S433" i="53"/>
  <c r="N433" i="53"/>
  <c r="P433" i="53"/>
  <c r="Q433" i="53"/>
  <c r="R433" i="53"/>
  <c r="P452" i="53"/>
  <c r="O452" i="53"/>
  <c r="Q452" i="53"/>
  <c r="N452" i="53"/>
  <c r="S452" i="53"/>
  <c r="R452" i="53"/>
  <c r="O436" i="53"/>
  <c r="P436" i="53"/>
  <c r="Q436" i="53"/>
  <c r="N436" i="53"/>
  <c r="S436" i="53"/>
  <c r="R436" i="53"/>
  <c r="O451" i="53"/>
  <c r="S451" i="53"/>
  <c r="R451" i="53"/>
  <c r="Q451" i="53"/>
  <c r="N451" i="53"/>
  <c r="P451" i="53"/>
  <c r="Q437" i="53"/>
  <c r="O437" i="53"/>
  <c r="R437" i="53"/>
  <c r="S437" i="53"/>
  <c r="P437" i="53"/>
  <c r="N437" i="53"/>
  <c r="P435" i="53"/>
  <c r="N435" i="53"/>
  <c r="O435" i="53"/>
  <c r="Q435" i="53"/>
  <c r="R435" i="53"/>
  <c r="S435" i="53"/>
  <c r="R290" i="53"/>
  <c r="P290" i="53"/>
  <c r="S290" i="53"/>
  <c r="Q290" i="53"/>
  <c r="O290" i="53"/>
  <c r="N290" i="53"/>
  <c r="P293" i="53"/>
  <c r="O293" i="53"/>
  <c r="R293" i="53"/>
  <c r="N293" i="53"/>
  <c r="Q293" i="53"/>
  <c r="S293" i="53"/>
  <c r="P280" i="53"/>
  <c r="R280" i="53"/>
  <c r="S280" i="53"/>
  <c r="Q280" i="53"/>
  <c r="O280" i="53"/>
  <c r="N280" i="53"/>
  <c r="N273" i="53"/>
  <c r="P273" i="53"/>
  <c r="R273" i="53"/>
  <c r="O273" i="53"/>
  <c r="Q273" i="53"/>
  <c r="S273" i="53"/>
  <c r="Q307" i="53"/>
  <c r="S307" i="53"/>
  <c r="O307" i="53"/>
  <c r="P307" i="53"/>
  <c r="R307" i="53"/>
  <c r="N307" i="53"/>
  <c r="Q295" i="53"/>
  <c r="S295" i="53"/>
  <c r="N295" i="53"/>
  <c r="R295" i="53"/>
  <c r="O295" i="53"/>
  <c r="P295" i="53"/>
  <c r="O277" i="53"/>
  <c r="Q277" i="53"/>
  <c r="S277" i="53"/>
  <c r="P277" i="53"/>
  <c r="R277" i="53"/>
  <c r="N277" i="53"/>
  <c r="P287" i="53"/>
  <c r="Q287" i="53"/>
  <c r="N287" i="53"/>
  <c r="O287" i="53"/>
  <c r="R287" i="53"/>
  <c r="S287" i="53"/>
  <c r="R301" i="53"/>
  <c r="Q301" i="53"/>
  <c r="O301" i="53"/>
  <c r="S301" i="53"/>
  <c r="N301" i="53"/>
  <c r="P301" i="53"/>
  <c r="P1166" i="53"/>
  <c r="S1166" i="53"/>
  <c r="R1166" i="53"/>
  <c r="O1166" i="53"/>
  <c r="Q1166" i="53"/>
  <c r="N1166" i="53"/>
  <c r="S1173" i="53"/>
  <c r="O1173" i="53"/>
  <c r="R1173" i="53"/>
  <c r="P1173" i="53"/>
  <c r="N1173" i="53"/>
  <c r="Q1173" i="53"/>
  <c r="R1184" i="53"/>
  <c r="S1184" i="53"/>
  <c r="P1184" i="53"/>
  <c r="O1184" i="53"/>
  <c r="Q1184" i="53"/>
  <c r="N1184" i="53"/>
  <c r="R1194" i="53"/>
  <c r="S1194" i="53"/>
  <c r="P1194" i="53"/>
  <c r="O1194" i="53"/>
  <c r="Q1194" i="53"/>
  <c r="N1194" i="53"/>
  <c r="O1176" i="53"/>
  <c r="Q1176" i="53"/>
  <c r="N1176" i="53"/>
  <c r="R1176" i="53"/>
  <c r="S1176" i="53"/>
  <c r="P1176" i="53"/>
  <c r="N1171" i="53"/>
  <c r="O1171" i="53"/>
  <c r="Q1171" i="53"/>
  <c r="S1171" i="53"/>
  <c r="R1171" i="53"/>
  <c r="P1171" i="53"/>
  <c r="O1180" i="53"/>
  <c r="Q1180" i="53"/>
  <c r="N1180" i="53"/>
  <c r="R1180" i="53"/>
  <c r="S1180" i="53"/>
  <c r="P1180" i="53"/>
  <c r="O1183" i="53"/>
  <c r="S1183" i="53"/>
  <c r="Q1183" i="53"/>
  <c r="R1183" i="53"/>
  <c r="P1183" i="53"/>
  <c r="N1183" i="53"/>
  <c r="P1182" i="53"/>
  <c r="O1182" i="53"/>
  <c r="Q1182" i="53"/>
  <c r="N1182" i="53"/>
  <c r="S1182" i="53"/>
  <c r="R1182" i="53"/>
  <c r="O594" i="53"/>
  <c r="N594" i="53"/>
  <c r="Q594" i="53"/>
  <c r="S594" i="53"/>
  <c r="P594" i="53"/>
  <c r="R594" i="53"/>
  <c r="N582" i="53"/>
  <c r="R582" i="53"/>
  <c r="Q582" i="53"/>
  <c r="O582" i="53"/>
  <c r="S582" i="53"/>
  <c r="P582" i="53"/>
  <c r="O565" i="53"/>
  <c r="Q565" i="53"/>
  <c r="N565" i="53"/>
  <c r="S565" i="53"/>
  <c r="R565" i="53"/>
  <c r="P565" i="53"/>
  <c r="O569" i="53"/>
  <c r="S569" i="53"/>
  <c r="N569" i="53"/>
  <c r="R569" i="53"/>
  <c r="P569" i="53"/>
  <c r="Q569" i="53"/>
  <c r="O576" i="53"/>
  <c r="Q576" i="53"/>
  <c r="N576" i="53"/>
  <c r="P576" i="53"/>
  <c r="S576" i="53"/>
  <c r="R576" i="53"/>
  <c r="P562" i="53"/>
  <c r="Q562" i="53"/>
  <c r="N562" i="53"/>
  <c r="O562" i="53"/>
  <c r="S562" i="53"/>
  <c r="R562" i="53"/>
  <c r="O587" i="53"/>
  <c r="S587" i="53"/>
  <c r="Q587" i="53"/>
  <c r="N587" i="53"/>
  <c r="R587" i="53"/>
  <c r="P587" i="53"/>
  <c r="P604" i="53"/>
  <c r="R604" i="53"/>
  <c r="O604" i="53"/>
  <c r="S604" i="53"/>
  <c r="Q604" i="53"/>
  <c r="N604" i="53"/>
  <c r="R602" i="53"/>
  <c r="Q602" i="53"/>
  <c r="O602" i="53"/>
  <c r="S602" i="53"/>
  <c r="N602" i="53"/>
  <c r="P602" i="53"/>
  <c r="O590" i="53"/>
  <c r="S590" i="53"/>
  <c r="Q590" i="53"/>
  <c r="R590" i="53"/>
  <c r="P590" i="53"/>
  <c r="N590" i="53"/>
  <c r="Q586" i="53"/>
  <c r="S586" i="53"/>
  <c r="R586" i="53"/>
  <c r="O586" i="53"/>
  <c r="P586" i="53"/>
  <c r="N586" i="53"/>
  <c r="L1486" i="53"/>
  <c r="L1487" i="53"/>
  <c r="L1468" i="53"/>
  <c r="L1471" i="53"/>
  <c r="L1473" i="53"/>
  <c r="L1467" i="53"/>
  <c r="L1485" i="53"/>
  <c r="L1479" i="53"/>
  <c r="L1464" i="53"/>
  <c r="L1465" i="53"/>
  <c r="L1484" i="53"/>
  <c r="L1481" i="53"/>
  <c r="L1472" i="53"/>
  <c r="L1474" i="53"/>
  <c r="L1480" i="53"/>
  <c r="L1475" i="53"/>
  <c r="L1470" i="53"/>
  <c r="L1483" i="53"/>
  <c r="L1477" i="53"/>
  <c r="L1476" i="53"/>
  <c r="L1482" i="53"/>
  <c r="L1478" i="53"/>
  <c r="L1466" i="53"/>
  <c r="L1469" i="53"/>
  <c r="L820" i="53"/>
  <c r="L828" i="53"/>
  <c r="L823" i="53"/>
  <c r="L815" i="53"/>
  <c r="L807" i="53"/>
  <c r="L799" i="53"/>
  <c r="L826" i="53"/>
  <c r="L810" i="53"/>
  <c r="L804" i="53"/>
  <c r="L796" i="53"/>
  <c r="L829" i="53"/>
  <c r="L819" i="53"/>
  <c r="L809" i="53"/>
  <c r="L797" i="53"/>
  <c r="L818" i="53"/>
  <c r="L798" i="53"/>
  <c r="L825" i="53"/>
  <c r="L811" i="53"/>
  <c r="L795" i="53"/>
  <c r="L806" i="53"/>
  <c r="L817" i="53"/>
  <c r="L803" i="53"/>
  <c r="L822" i="53"/>
  <c r="L812" i="53"/>
  <c r="L827" i="53"/>
  <c r="L801" i="53"/>
  <c r="L800" i="53"/>
  <c r="L813" i="53"/>
  <c r="L814" i="53"/>
  <c r="L816" i="53"/>
  <c r="L805" i="53"/>
  <c r="L802" i="53"/>
  <c r="L821" i="53"/>
  <c r="L794" i="53"/>
  <c r="L808" i="53"/>
  <c r="L824" i="53"/>
  <c r="L87" i="53"/>
  <c r="L50" i="53"/>
  <c r="L89" i="53"/>
  <c r="L71" i="53"/>
  <c r="L83" i="53"/>
  <c r="L58" i="53"/>
  <c r="L79" i="53"/>
  <c r="L74" i="53"/>
  <c r="L75" i="53"/>
  <c r="L56" i="53"/>
  <c r="L72" i="53"/>
  <c r="L81" i="53"/>
  <c r="L65" i="53"/>
  <c r="L51" i="53"/>
  <c r="L59" i="53"/>
  <c r="L70" i="53"/>
  <c r="L80" i="53"/>
  <c r="L90" i="53"/>
  <c r="L76" i="53"/>
  <c r="L73" i="53"/>
  <c r="L57" i="53"/>
  <c r="L77" i="53"/>
  <c r="L68" i="53"/>
  <c r="L91" i="53"/>
  <c r="L66" i="53"/>
  <c r="L55" i="53"/>
  <c r="L78" i="53"/>
  <c r="L67" i="53"/>
  <c r="L84" i="53"/>
  <c r="L52" i="53"/>
  <c r="L62" i="53"/>
  <c r="L60" i="53"/>
  <c r="L86" i="53"/>
  <c r="L63" i="53"/>
  <c r="L53" i="53"/>
  <c r="L54" i="53"/>
  <c r="L69" i="53"/>
  <c r="L88" i="53"/>
  <c r="L82" i="53"/>
  <c r="L61" i="53"/>
  <c r="L64" i="53"/>
  <c r="L85" i="53"/>
  <c r="L1207" i="53"/>
  <c r="L1224" i="53"/>
  <c r="L1208" i="53"/>
  <c r="L1225" i="53"/>
  <c r="L1209" i="53"/>
  <c r="L1214" i="53"/>
  <c r="L1219" i="53"/>
  <c r="L1210" i="53"/>
  <c r="L1223" i="53"/>
  <c r="L1230" i="53"/>
  <c r="L1204" i="53"/>
  <c r="L1217" i="53"/>
  <c r="L1222" i="53"/>
  <c r="L1211" i="53"/>
  <c r="L1199" i="53"/>
  <c r="L1220" i="53"/>
  <c r="L1228" i="53"/>
  <c r="L1201" i="53"/>
  <c r="L1203" i="53"/>
  <c r="L1229" i="53"/>
  <c r="L1231" i="53"/>
  <c r="L1212" i="53"/>
  <c r="L1213" i="53"/>
  <c r="L1198" i="53"/>
  <c r="L1215" i="53"/>
  <c r="L1200" i="53"/>
  <c r="L1227" i="53"/>
  <c r="L1197" i="53"/>
  <c r="L1205" i="53"/>
  <c r="L1202" i="53"/>
  <c r="L1216" i="53"/>
  <c r="L1206" i="53"/>
  <c r="L1218" i="53"/>
  <c r="L1221" i="53"/>
  <c r="L1226" i="53"/>
  <c r="L746" i="53"/>
  <c r="L738" i="53"/>
  <c r="L749" i="53"/>
  <c r="L741" i="53"/>
  <c r="L733" i="53"/>
  <c r="L725" i="53"/>
  <c r="L717" i="53"/>
  <c r="L720" i="53"/>
  <c r="L730" i="53"/>
  <c r="L740" i="53"/>
  <c r="L747" i="53"/>
  <c r="L737" i="53"/>
  <c r="L727" i="53"/>
  <c r="L715" i="53"/>
  <c r="L716" i="53"/>
  <c r="L722" i="53"/>
  <c r="L726" i="53"/>
  <c r="L748" i="53"/>
  <c r="L734" i="53"/>
  <c r="L739" i="53"/>
  <c r="L723" i="53"/>
  <c r="L724" i="53"/>
  <c r="L742" i="53"/>
  <c r="L745" i="53"/>
  <c r="L731" i="53"/>
  <c r="L719" i="53"/>
  <c r="L744" i="53"/>
  <c r="L735" i="53"/>
  <c r="L718" i="53"/>
  <c r="L732" i="53"/>
  <c r="L721" i="53"/>
  <c r="L728" i="53"/>
  <c r="L743" i="53"/>
  <c r="L729" i="53"/>
  <c r="L736" i="53"/>
  <c r="L156" i="53"/>
  <c r="L148" i="53"/>
  <c r="L135" i="53"/>
  <c r="L161" i="53"/>
  <c r="L145" i="53"/>
  <c r="L154" i="53"/>
  <c r="L138" i="53"/>
  <c r="L149" i="53"/>
  <c r="L162" i="53"/>
  <c r="L142" i="53"/>
  <c r="L150" i="53"/>
  <c r="L153" i="53"/>
  <c r="L155" i="53"/>
  <c r="L131" i="53"/>
  <c r="L136" i="53"/>
  <c r="L159" i="53"/>
  <c r="L140" i="53"/>
  <c r="L144" i="53"/>
  <c r="L139" i="53"/>
  <c r="L133" i="53"/>
  <c r="L158" i="53"/>
  <c r="L147" i="53"/>
  <c r="L157" i="53"/>
  <c r="L151" i="53"/>
  <c r="L152" i="53"/>
  <c r="L141" i="53"/>
  <c r="L134" i="53"/>
  <c r="L146" i="53"/>
  <c r="L137" i="53"/>
  <c r="L143" i="53"/>
  <c r="L163" i="53"/>
  <c r="L132" i="53"/>
  <c r="L160" i="53"/>
  <c r="L130" i="53"/>
  <c r="L1030" i="53"/>
  <c r="L1022" i="53"/>
  <c r="L1033" i="53"/>
  <c r="L1025" i="53"/>
  <c r="L1017" i="53"/>
  <c r="L1046" i="53"/>
  <c r="L1038" i="53"/>
  <c r="L1039" i="53"/>
  <c r="L1037" i="53"/>
  <c r="L1026" i="53"/>
  <c r="L1016" i="53"/>
  <c r="L1023" i="53"/>
  <c r="L1014" i="53"/>
  <c r="L1040" i="53"/>
  <c r="L1035" i="53"/>
  <c r="L1028" i="53"/>
  <c r="L1031" i="53"/>
  <c r="L1019" i="53"/>
  <c r="L1042" i="53"/>
  <c r="L1045" i="53"/>
  <c r="L1034" i="53"/>
  <c r="L1020" i="53"/>
  <c r="L1027" i="53"/>
  <c r="L1048" i="53"/>
  <c r="L1047" i="53"/>
  <c r="L1024" i="53"/>
  <c r="L1015" i="53"/>
  <c r="L1041" i="53"/>
  <c r="L1029" i="53"/>
  <c r="L1036" i="53"/>
  <c r="L1032" i="53"/>
  <c r="L1043" i="53"/>
  <c r="L1021" i="53"/>
  <c r="L1044" i="53"/>
  <c r="L1018" i="53"/>
  <c r="L27" i="53"/>
  <c r="L21" i="53"/>
  <c r="L29" i="53"/>
  <c r="L11" i="53"/>
  <c r="L19" i="53"/>
  <c r="L47" i="53"/>
  <c r="L39" i="53"/>
  <c r="L46" i="53"/>
  <c r="L38" i="53"/>
  <c r="L30" i="53"/>
  <c r="L22" i="53"/>
  <c r="L14" i="53"/>
  <c r="L6" i="53"/>
  <c r="L25" i="53"/>
  <c r="L17" i="53"/>
  <c r="L23" i="53"/>
  <c r="L37" i="53"/>
  <c r="L42" i="53"/>
  <c r="L32" i="53"/>
  <c r="L20" i="53"/>
  <c r="L10" i="53"/>
  <c r="L7" i="53"/>
  <c r="L15" i="53"/>
  <c r="L41" i="53"/>
  <c r="L40" i="53"/>
  <c r="L26" i="53"/>
  <c r="L12" i="53"/>
  <c r="L45" i="53"/>
  <c r="L48" i="53"/>
  <c r="L34" i="53"/>
  <c r="L18" i="53"/>
  <c r="L9" i="53"/>
  <c r="L33" i="53"/>
  <c r="L31" i="53"/>
  <c r="L44" i="53"/>
  <c r="L28" i="53"/>
  <c r="L43" i="53"/>
  <c r="L16" i="53"/>
  <c r="L13" i="53"/>
  <c r="L8" i="53"/>
  <c r="L35" i="53"/>
  <c r="L24" i="53"/>
  <c r="L36" i="53"/>
  <c r="L1510" i="53"/>
  <c r="L1502" i="53"/>
  <c r="L1494" i="53"/>
  <c r="L1509" i="53"/>
  <c r="L1501" i="53"/>
  <c r="L1493" i="53"/>
  <c r="L1512" i="53"/>
  <c r="L1500" i="53"/>
  <c r="L1490" i="53"/>
  <c r="L1503" i="53"/>
  <c r="L1491" i="53"/>
  <c r="L1498" i="53"/>
  <c r="L1507" i="53"/>
  <c r="L1495" i="53"/>
  <c r="L1506" i="53"/>
  <c r="L1492" i="53"/>
  <c r="L1499" i="53"/>
  <c r="L1511" i="53"/>
  <c r="L1504" i="53"/>
  <c r="L1497" i="53"/>
  <c r="L1496" i="53"/>
  <c r="L1489" i="53"/>
  <c r="L1508" i="53"/>
  <c r="L1505" i="53"/>
  <c r="L598" i="53"/>
  <c r="L590" i="53"/>
  <c r="L582" i="53"/>
  <c r="L574" i="53"/>
  <c r="L566" i="53"/>
  <c r="L599" i="53"/>
  <c r="L591" i="53"/>
  <c r="L583" i="53"/>
  <c r="L575" i="53"/>
  <c r="L567" i="53"/>
  <c r="L603" i="53"/>
  <c r="L602" i="53"/>
  <c r="L592" i="53"/>
  <c r="L580" i="53"/>
  <c r="L570" i="53"/>
  <c r="L601" i="53"/>
  <c r="L589" i="53"/>
  <c r="L579" i="53"/>
  <c r="L569" i="53"/>
  <c r="L600" i="53"/>
  <c r="L586" i="53"/>
  <c r="L572" i="53"/>
  <c r="L597" i="53"/>
  <c r="L585" i="53"/>
  <c r="L571" i="53"/>
  <c r="L594" i="53"/>
  <c r="L578" i="53"/>
  <c r="L564" i="53"/>
  <c r="L593" i="53"/>
  <c r="L577" i="53"/>
  <c r="L563" i="53"/>
  <c r="L588" i="53"/>
  <c r="L562" i="53"/>
  <c r="L573" i="53"/>
  <c r="L604" i="53"/>
  <c r="L576" i="53"/>
  <c r="L587" i="53"/>
  <c r="L584" i="53"/>
  <c r="L565" i="53"/>
  <c r="L595" i="53"/>
  <c r="L568" i="53"/>
  <c r="L596" i="53"/>
  <c r="L581" i="53"/>
  <c r="L1154" i="53"/>
  <c r="L1146" i="53"/>
  <c r="L1138" i="53"/>
  <c r="L1130" i="53"/>
  <c r="L1157" i="53"/>
  <c r="L1149" i="53"/>
  <c r="L1141" i="53"/>
  <c r="L1133" i="53"/>
  <c r="L1125" i="53"/>
  <c r="L1150" i="53"/>
  <c r="L1140" i="53"/>
  <c r="L1128" i="53"/>
  <c r="L1153" i="53"/>
  <c r="L1143" i="53"/>
  <c r="L1131" i="53"/>
  <c r="L1148" i="53"/>
  <c r="L1134" i="53"/>
  <c r="L1155" i="53"/>
  <c r="L1139" i="53"/>
  <c r="L1127" i="53"/>
  <c r="L1156" i="53"/>
  <c r="L1142" i="53"/>
  <c r="L1126" i="53"/>
  <c r="L1147" i="53"/>
  <c r="L1135" i="53"/>
  <c r="L1136" i="53"/>
  <c r="L1145" i="53"/>
  <c r="L1152" i="53"/>
  <c r="L1124" i="53"/>
  <c r="L1129" i="53"/>
  <c r="L1144" i="53"/>
  <c r="L1151" i="53"/>
  <c r="L1123" i="53"/>
  <c r="L1158" i="53"/>
  <c r="L1137" i="53"/>
  <c r="L1132" i="53"/>
  <c r="L956" i="53"/>
  <c r="L946" i="53"/>
  <c r="L950" i="53"/>
  <c r="L948" i="53"/>
  <c r="L968" i="53"/>
  <c r="L958" i="53"/>
  <c r="L954" i="53"/>
  <c r="L961" i="53"/>
  <c r="L962" i="53"/>
  <c r="L971" i="53"/>
  <c r="L944" i="53"/>
  <c r="L942" i="53"/>
  <c r="L965" i="53"/>
  <c r="L941" i="53"/>
  <c r="L949" i="53"/>
  <c r="L957" i="53"/>
  <c r="L963" i="53"/>
  <c r="L973" i="53"/>
  <c r="L966" i="53"/>
  <c r="L952" i="53"/>
  <c r="L974" i="53"/>
  <c r="L951" i="53"/>
  <c r="L964" i="53"/>
  <c r="L953" i="53"/>
  <c r="L975" i="53"/>
  <c r="L970" i="53"/>
  <c r="L945" i="53"/>
  <c r="L959" i="53"/>
  <c r="L947" i="53"/>
  <c r="L972" i="53"/>
  <c r="L967" i="53"/>
  <c r="L960" i="53"/>
  <c r="L969" i="53"/>
  <c r="L955" i="53"/>
  <c r="L943" i="53"/>
  <c r="S1287" i="53"/>
  <c r="N1287" i="53"/>
  <c r="P1287" i="53"/>
  <c r="O1287" i="53"/>
  <c r="Q1287" i="53"/>
  <c r="R1287" i="53"/>
  <c r="R1285" i="53"/>
  <c r="N1285" i="53"/>
  <c r="Q1285" i="53"/>
  <c r="P1285" i="53"/>
  <c r="S1285" i="53"/>
  <c r="O1285" i="53"/>
  <c r="P1312" i="53"/>
  <c r="R1312" i="53"/>
  <c r="Q1312" i="53"/>
  <c r="O1312" i="53"/>
  <c r="N1312" i="53"/>
  <c r="S1312" i="53"/>
  <c r="N1295" i="53"/>
  <c r="Q1295" i="53"/>
  <c r="S1295" i="53"/>
  <c r="O1295" i="53"/>
  <c r="R1295" i="53"/>
  <c r="P1295" i="53"/>
  <c r="O1309" i="53"/>
  <c r="S1309" i="53"/>
  <c r="R1309" i="53"/>
  <c r="N1309" i="53"/>
  <c r="P1309" i="53"/>
  <c r="Q1309" i="53"/>
  <c r="O1291" i="53"/>
  <c r="R1291" i="53"/>
  <c r="P1291" i="53"/>
  <c r="N1291" i="53"/>
  <c r="S1291" i="53"/>
  <c r="Q1291" i="53"/>
  <c r="P1292" i="53"/>
  <c r="O1292" i="53"/>
  <c r="N1292" i="53"/>
  <c r="S1292" i="53"/>
  <c r="Q1292" i="53"/>
  <c r="R1292" i="53"/>
  <c r="P1298" i="53"/>
  <c r="S1298" i="53"/>
  <c r="R1298" i="53"/>
  <c r="O1298" i="53"/>
  <c r="N1298" i="53"/>
  <c r="Q1298" i="53"/>
  <c r="S1307" i="53"/>
  <c r="Q1307" i="53"/>
  <c r="O1307" i="53"/>
  <c r="P1307" i="53"/>
  <c r="N1307" i="53"/>
  <c r="R1307" i="53"/>
  <c r="O1273" i="53"/>
  <c r="N1273" i="53"/>
  <c r="Q1273" i="53"/>
  <c r="S1273" i="53"/>
  <c r="P1273" i="53"/>
  <c r="R1273" i="53"/>
  <c r="O1147" i="53"/>
  <c r="S1147" i="53"/>
  <c r="P1147" i="53"/>
  <c r="Q1147" i="53"/>
  <c r="N1147" i="53"/>
  <c r="R1147" i="53"/>
  <c r="S1133" i="53"/>
  <c r="O1133" i="53"/>
  <c r="P1133" i="53"/>
  <c r="Q1133" i="53"/>
  <c r="N1133" i="53"/>
  <c r="R1133" i="53"/>
  <c r="S1155" i="53"/>
  <c r="P1155" i="53"/>
  <c r="Q1155" i="53"/>
  <c r="N1155" i="53"/>
  <c r="O1155" i="53"/>
  <c r="R1155" i="53"/>
  <c r="O1145" i="53"/>
  <c r="N1145" i="53"/>
  <c r="R1145" i="53"/>
  <c r="P1145" i="53"/>
  <c r="S1145" i="53"/>
  <c r="Q1145" i="53"/>
  <c r="O1137" i="53"/>
  <c r="N1137" i="53"/>
  <c r="R1137" i="53"/>
  <c r="P1137" i="53"/>
  <c r="Q1137" i="53"/>
  <c r="S1137" i="53"/>
  <c r="R1158" i="53"/>
  <c r="Q1158" i="53"/>
  <c r="P1158" i="53"/>
  <c r="S1158" i="53"/>
  <c r="O1158" i="53"/>
  <c r="N1158" i="53"/>
  <c r="Q1128" i="53"/>
  <c r="P1128" i="53"/>
  <c r="S1128" i="53"/>
  <c r="O1128" i="53"/>
  <c r="N1128" i="53"/>
  <c r="R1128" i="53"/>
  <c r="N1138" i="53"/>
  <c r="R1138" i="53"/>
  <c r="Q1138" i="53"/>
  <c r="P1138" i="53"/>
  <c r="O1138" i="53"/>
  <c r="S1138" i="53"/>
  <c r="R1143" i="53"/>
  <c r="P1143" i="53"/>
  <c r="Q1143" i="53"/>
  <c r="O1143" i="53"/>
  <c r="N1143" i="53"/>
  <c r="S1143" i="53"/>
  <c r="Q982" i="53"/>
  <c r="O982" i="53"/>
  <c r="R982" i="53"/>
  <c r="N982" i="53"/>
  <c r="S982" i="53"/>
  <c r="P982" i="53"/>
  <c r="Q996" i="53"/>
  <c r="O996" i="53"/>
  <c r="R996" i="53"/>
  <c r="N996" i="53"/>
  <c r="S996" i="53"/>
  <c r="P996" i="53"/>
  <c r="Q1004" i="53"/>
  <c r="P1004" i="53"/>
  <c r="O1004" i="53"/>
  <c r="S1004" i="53"/>
  <c r="N1004" i="53"/>
  <c r="R1004" i="53"/>
  <c r="O989" i="53"/>
  <c r="S989" i="53"/>
  <c r="Q989" i="53"/>
  <c r="R989" i="53"/>
  <c r="N989" i="53"/>
  <c r="P989" i="53"/>
  <c r="S981" i="53"/>
  <c r="O981" i="53"/>
  <c r="Q981" i="53"/>
  <c r="R981" i="53"/>
  <c r="N981" i="53"/>
  <c r="P981" i="53"/>
  <c r="S1005" i="53"/>
  <c r="N1005" i="53"/>
  <c r="O1005" i="53"/>
  <c r="R1005" i="53"/>
  <c r="Q1005" i="53"/>
  <c r="P1005" i="53"/>
  <c r="O1006" i="53"/>
  <c r="Q1006" i="53"/>
  <c r="N1006" i="53"/>
  <c r="R1006" i="53"/>
  <c r="P1006" i="53"/>
  <c r="S1006" i="53"/>
  <c r="O1011" i="53"/>
  <c r="Q1011" i="53"/>
  <c r="P1011" i="53"/>
  <c r="R1011" i="53"/>
  <c r="S1011" i="53"/>
  <c r="N1011" i="53"/>
  <c r="Q978" i="53"/>
  <c r="O978" i="53"/>
  <c r="R978" i="53"/>
  <c r="N978" i="53"/>
  <c r="S978" i="53"/>
  <c r="P978" i="53"/>
  <c r="P851" i="53"/>
  <c r="O851" i="53"/>
  <c r="N851" i="53"/>
  <c r="S851" i="53"/>
  <c r="Q851" i="53"/>
  <c r="R851" i="53"/>
  <c r="R856" i="53"/>
  <c r="S856" i="53"/>
  <c r="N856" i="53"/>
  <c r="Q856" i="53"/>
  <c r="P856" i="53"/>
  <c r="O856" i="53"/>
  <c r="R844" i="53"/>
  <c r="N844" i="53"/>
  <c r="Q844" i="53"/>
  <c r="O844" i="53"/>
  <c r="S844" i="53"/>
  <c r="P844" i="53"/>
  <c r="R838" i="53"/>
  <c r="O838" i="53"/>
  <c r="Q838" i="53"/>
  <c r="N838" i="53"/>
  <c r="P838" i="53"/>
  <c r="S838" i="53"/>
  <c r="Q854" i="53"/>
  <c r="R854" i="53"/>
  <c r="N854" i="53"/>
  <c r="O854" i="53"/>
  <c r="S854" i="53"/>
  <c r="P854" i="53"/>
  <c r="O852" i="53"/>
  <c r="Q852" i="53"/>
  <c r="N852" i="53"/>
  <c r="R852" i="53"/>
  <c r="S852" i="53"/>
  <c r="P852" i="53"/>
  <c r="P861" i="53"/>
  <c r="Q861" i="53"/>
  <c r="R861" i="53"/>
  <c r="O861" i="53"/>
  <c r="N861" i="53"/>
  <c r="S861" i="53"/>
  <c r="P863" i="53"/>
  <c r="N863" i="53"/>
  <c r="S863" i="53"/>
  <c r="Q863" i="53"/>
  <c r="R863" i="53"/>
  <c r="O863" i="53"/>
  <c r="N857" i="53"/>
  <c r="S857" i="53"/>
  <c r="Q857" i="53"/>
  <c r="R857" i="53"/>
  <c r="P857" i="53"/>
  <c r="O857" i="53"/>
  <c r="Q694" i="53"/>
  <c r="O694" i="53"/>
  <c r="R694" i="53"/>
  <c r="N694" i="53"/>
  <c r="P694" i="53"/>
  <c r="S694" i="53"/>
  <c r="Q684" i="53"/>
  <c r="R684" i="53"/>
  <c r="P684" i="53"/>
  <c r="N684" i="53"/>
  <c r="O684" i="53"/>
  <c r="S684" i="53"/>
  <c r="O703" i="53"/>
  <c r="S703" i="53"/>
  <c r="Q703" i="53"/>
  <c r="R703" i="53"/>
  <c r="P703" i="53"/>
  <c r="N703" i="53"/>
  <c r="O695" i="53"/>
  <c r="Q695" i="53"/>
  <c r="R695" i="53"/>
  <c r="S695" i="53"/>
  <c r="P695" i="53"/>
  <c r="N695" i="53"/>
  <c r="R712" i="53"/>
  <c r="N712" i="53"/>
  <c r="P712" i="53"/>
  <c r="S712" i="53"/>
  <c r="Q712" i="53"/>
  <c r="O712" i="53"/>
  <c r="S704" i="53"/>
  <c r="Q704" i="53"/>
  <c r="O704" i="53"/>
  <c r="R704" i="53"/>
  <c r="N704" i="53"/>
  <c r="P704" i="53"/>
  <c r="O691" i="53"/>
  <c r="S691" i="53"/>
  <c r="P691" i="53"/>
  <c r="N691" i="53"/>
  <c r="R691" i="53"/>
  <c r="Q691" i="53"/>
  <c r="O685" i="53"/>
  <c r="S685" i="53"/>
  <c r="N685" i="53"/>
  <c r="R685" i="53"/>
  <c r="Q685" i="53"/>
  <c r="P685" i="53"/>
  <c r="O557" i="53"/>
  <c r="P557" i="53"/>
  <c r="S557" i="53"/>
  <c r="N557" i="53"/>
  <c r="R557" i="53"/>
  <c r="Q557" i="53"/>
  <c r="O530" i="53"/>
  <c r="S530" i="53"/>
  <c r="R530" i="53"/>
  <c r="Q530" i="53"/>
  <c r="P530" i="53"/>
  <c r="N530" i="53"/>
  <c r="S535" i="53"/>
  <c r="O535" i="53"/>
  <c r="N535" i="53"/>
  <c r="R535" i="53"/>
  <c r="Q535" i="53"/>
  <c r="P535" i="53"/>
  <c r="O546" i="53"/>
  <c r="S546" i="53"/>
  <c r="P546" i="53"/>
  <c r="Q546" i="53"/>
  <c r="N546" i="53"/>
  <c r="R546" i="53"/>
  <c r="S542" i="53"/>
  <c r="P542" i="53"/>
  <c r="N542" i="53"/>
  <c r="R542" i="53"/>
  <c r="Q542" i="53"/>
  <c r="O542" i="53"/>
  <c r="R529" i="53"/>
  <c r="Q529" i="53"/>
  <c r="P529" i="53"/>
  <c r="S529" i="53"/>
  <c r="O529" i="53"/>
  <c r="N529" i="53"/>
  <c r="O554" i="53"/>
  <c r="P554" i="53"/>
  <c r="S554" i="53"/>
  <c r="Q554" i="53"/>
  <c r="N554" i="53"/>
  <c r="R554" i="53"/>
  <c r="Q533" i="53"/>
  <c r="P533" i="53"/>
  <c r="S533" i="53"/>
  <c r="O533" i="53"/>
  <c r="N533" i="53"/>
  <c r="R533" i="53"/>
  <c r="O548" i="53"/>
  <c r="S548" i="53"/>
  <c r="Q548" i="53"/>
  <c r="N548" i="53"/>
  <c r="R548" i="53"/>
  <c r="P548" i="53"/>
  <c r="Q412" i="53"/>
  <c r="P412" i="53"/>
  <c r="N412" i="53"/>
  <c r="R412" i="53"/>
  <c r="S412" i="53"/>
  <c r="O412" i="53"/>
  <c r="P413" i="53"/>
  <c r="S413" i="53"/>
  <c r="Q413" i="53"/>
  <c r="O413" i="53"/>
  <c r="N413" i="53"/>
  <c r="R413" i="53"/>
  <c r="O409" i="53"/>
  <c r="R409" i="53"/>
  <c r="Q409" i="53"/>
  <c r="N409" i="53"/>
  <c r="P409" i="53"/>
  <c r="S409" i="53"/>
  <c r="N382" i="53"/>
  <c r="R382" i="53"/>
  <c r="Q382" i="53"/>
  <c r="P382" i="53"/>
  <c r="S382" i="53"/>
  <c r="O382" i="53"/>
  <c r="N398" i="53"/>
  <c r="Q398" i="53"/>
  <c r="O398" i="53"/>
  <c r="P398" i="53"/>
  <c r="S398" i="53"/>
  <c r="R398" i="53"/>
  <c r="P395" i="53"/>
  <c r="Q395" i="53"/>
  <c r="N395" i="53"/>
  <c r="S395" i="53"/>
  <c r="O395" i="53"/>
  <c r="R395" i="53"/>
  <c r="O417" i="53"/>
  <c r="N417" i="53"/>
  <c r="P417" i="53"/>
  <c r="S417" i="53"/>
  <c r="R417" i="53"/>
  <c r="Q417" i="53"/>
  <c r="N424" i="53"/>
  <c r="R424" i="53"/>
  <c r="O424" i="53"/>
  <c r="P424" i="53"/>
  <c r="Q424" i="53"/>
  <c r="S424" i="53"/>
  <c r="Q404" i="53"/>
  <c r="N404" i="53"/>
  <c r="P404" i="53"/>
  <c r="R404" i="53"/>
  <c r="S404" i="53"/>
  <c r="O404" i="53"/>
  <c r="N414" i="53"/>
  <c r="S414" i="53"/>
  <c r="R414" i="53"/>
  <c r="Q414" i="53"/>
  <c r="O414" i="53"/>
  <c r="P414" i="53"/>
  <c r="P418" i="53"/>
  <c r="O418" i="53"/>
  <c r="S418" i="53"/>
  <c r="R418" i="53"/>
  <c r="Q418" i="53"/>
  <c r="N418" i="53"/>
  <c r="P238" i="53"/>
  <c r="Q238" i="53"/>
  <c r="S238" i="53"/>
  <c r="R238" i="53"/>
  <c r="O238" i="53"/>
  <c r="N238" i="53"/>
  <c r="P254" i="53"/>
  <c r="R254" i="53"/>
  <c r="O254" i="53"/>
  <c r="N254" i="53"/>
  <c r="Q254" i="53"/>
  <c r="S254" i="53"/>
  <c r="R249" i="53"/>
  <c r="O249" i="53"/>
  <c r="N249" i="53"/>
  <c r="Q249" i="53"/>
  <c r="P249" i="53"/>
  <c r="S249" i="53"/>
  <c r="Q245" i="53"/>
  <c r="P245" i="53"/>
  <c r="R245" i="53"/>
  <c r="O245" i="53"/>
  <c r="N245" i="53"/>
  <c r="S245" i="53"/>
  <c r="P268" i="53"/>
  <c r="Q268" i="53"/>
  <c r="N268" i="53"/>
  <c r="R268" i="53"/>
  <c r="O268" i="53"/>
  <c r="S268" i="53"/>
  <c r="P246" i="53"/>
  <c r="Q246" i="53"/>
  <c r="S246" i="53"/>
  <c r="R246" i="53"/>
  <c r="O246" i="53"/>
  <c r="N246" i="53"/>
  <c r="Q251" i="53"/>
  <c r="N251" i="53"/>
  <c r="S251" i="53"/>
  <c r="P251" i="53"/>
  <c r="O251" i="53"/>
  <c r="R251" i="53"/>
  <c r="P250" i="53"/>
  <c r="Q250" i="53"/>
  <c r="S250" i="53"/>
  <c r="R250" i="53"/>
  <c r="O250" i="53"/>
  <c r="N250" i="53"/>
  <c r="Q1502" i="53"/>
  <c r="O1502" i="53"/>
  <c r="N1502" i="53"/>
  <c r="R1502" i="53"/>
  <c r="P1502" i="53"/>
  <c r="S1502" i="53"/>
  <c r="N1505" i="53"/>
  <c r="Q1505" i="53"/>
  <c r="R1505" i="53"/>
  <c r="O1505" i="53"/>
  <c r="P1505" i="53"/>
  <c r="S1505" i="53"/>
  <c r="Q1498" i="53"/>
  <c r="N1498" i="53"/>
  <c r="R1498" i="53"/>
  <c r="P1498" i="53"/>
  <c r="O1498" i="53"/>
  <c r="S1498" i="53"/>
  <c r="N1491" i="53"/>
  <c r="Q1491" i="53"/>
  <c r="R1491" i="53"/>
  <c r="O1491" i="53"/>
  <c r="P1491" i="53"/>
  <c r="S1491" i="53"/>
  <c r="Q1510" i="53"/>
  <c r="O1510" i="53"/>
  <c r="N1510" i="53"/>
  <c r="R1510" i="53"/>
  <c r="P1510" i="53"/>
  <c r="S1510" i="53"/>
  <c r="O1511" i="53"/>
  <c r="S1511" i="53"/>
  <c r="Q1511" i="53"/>
  <c r="P1511" i="53"/>
  <c r="N1511" i="53"/>
  <c r="R1511" i="53"/>
  <c r="O1377" i="53"/>
  <c r="S1377" i="53"/>
  <c r="N1377" i="53"/>
  <c r="Q1377" i="53"/>
  <c r="R1377" i="53"/>
  <c r="P1377" i="53"/>
  <c r="O1385" i="53"/>
  <c r="S1385" i="53"/>
  <c r="N1385" i="53"/>
  <c r="Q1385" i="53"/>
  <c r="R1385" i="53"/>
  <c r="P1385" i="53"/>
  <c r="S1387" i="53"/>
  <c r="O1387" i="53"/>
  <c r="R1387" i="53"/>
  <c r="P1387" i="53"/>
  <c r="N1387" i="53"/>
  <c r="Q1387" i="53"/>
  <c r="P1388" i="53"/>
  <c r="Q1388" i="53"/>
  <c r="O1388" i="53"/>
  <c r="S1388" i="53"/>
  <c r="R1388" i="53"/>
  <c r="N1388" i="53"/>
  <c r="O1391" i="53"/>
  <c r="S1391" i="53"/>
  <c r="P1391" i="53"/>
  <c r="N1391" i="53"/>
  <c r="Q1391" i="53"/>
  <c r="R1391" i="53"/>
  <c r="N1373" i="53"/>
  <c r="Q1373" i="53"/>
  <c r="R1373" i="53"/>
  <c r="O1373" i="53"/>
  <c r="S1373" i="53"/>
  <c r="P1373" i="53"/>
  <c r="R1242" i="53"/>
  <c r="O1242" i="53"/>
  <c r="Q1242" i="53"/>
  <c r="N1242" i="53"/>
  <c r="S1242" i="53"/>
  <c r="P1242" i="53"/>
  <c r="R1264" i="53"/>
  <c r="Q1264" i="53"/>
  <c r="N1264" i="53"/>
  <c r="S1264" i="53"/>
  <c r="P1264" i="53"/>
  <c r="O1264" i="53"/>
  <c r="P1247" i="53"/>
  <c r="R1247" i="53"/>
  <c r="Q1247" i="53"/>
  <c r="O1247" i="53"/>
  <c r="S1247" i="53"/>
  <c r="N1247" i="53"/>
  <c r="Q1249" i="53"/>
  <c r="N1249" i="53"/>
  <c r="S1249" i="53"/>
  <c r="P1249" i="53"/>
  <c r="R1249" i="53"/>
  <c r="O1249" i="53"/>
  <c r="N1238" i="53"/>
  <c r="S1238" i="53"/>
  <c r="P1238" i="53"/>
  <c r="R1238" i="53"/>
  <c r="O1238" i="53"/>
  <c r="Q1238" i="53"/>
  <c r="N1248" i="53"/>
  <c r="Q1248" i="53"/>
  <c r="O1248" i="53"/>
  <c r="R1248" i="53"/>
  <c r="S1248" i="53"/>
  <c r="P1248" i="53"/>
  <c r="S1241" i="53"/>
  <c r="R1241" i="53"/>
  <c r="O1241" i="53"/>
  <c r="Q1241" i="53"/>
  <c r="N1241" i="53"/>
  <c r="P1241" i="53"/>
  <c r="N1258" i="53"/>
  <c r="Q1258" i="53"/>
  <c r="O1258" i="53"/>
  <c r="R1258" i="53"/>
  <c r="S1258" i="53"/>
  <c r="P1258" i="53"/>
  <c r="P1245" i="53"/>
  <c r="S1245" i="53"/>
  <c r="O1245" i="53"/>
  <c r="N1245" i="53"/>
  <c r="R1245" i="53"/>
  <c r="Q1245" i="53"/>
  <c r="Q1097" i="53"/>
  <c r="N1097" i="53"/>
  <c r="R1097" i="53"/>
  <c r="S1097" i="53"/>
  <c r="P1097" i="53"/>
  <c r="O1097" i="53"/>
  <c r="S1098" i="53"/>
  <c r="N1098" i="53"/>
  <c r="Q1098" i="53"/>
  <c r="O1098" i="53"/>
  <c r="R1098" i="53"/>
  <c r="P1098" i="53"/>
  <c r="S1116" i="53"/>
  <c r="O1116" i="53"/>
  <c r="Q1116" i="53"/>
  <c r="R1116" i="53"/>
  <c r="P1116" i="53"/>
  <c r="N1116" i="53"/>
  <c r="Q1107" i="53"/>
  <c r="N1107" i="53"/>
  <c r="R1107" i="53"/>
  <c r="S1107" i="53"/>
  <c r="P1107" i="53"/>
  <c r="O1107" i="53"/>
  <c r="Q1101" i="53"/>
  <c r="N1101" i="53"/>
  <c r="R1101" i="53"/>
  <c r="S1101" i="53"/>
  <c r="P1101" i="53"/>
  <c r="O1101" i="53"/>
  <c r="S1100" i="53"/>
  <c r="O1100" i="53"/>
  <c r="P1100" i="53"/>
  <c r="N1100" i="53"/>
  <c r="Q1100" i="53"/>
  <c r="R1100" i="53"/>
  <c r="O1120" i="53"/>
  <c r="P1120" i="53"/>
  <c r="N1120" i="53"/>
  <c r="Q1120" i="53"/>
  <c r="R1120" i="53"/>
  <c r="S1120" i="53"/>
  <c r="O1087" i="53"/>
  <c r="Q1087" i="53"/>
  <c r="S1087" i="53"/>
  <c r="P1087" i="53"/>
  <c r="N1087" i="53"/>
  <c r="R1087" i="53"/>
  <c r="O1118" i="53"/>
  <c r="S1118" i="53"/>
  <c r="Q1118" i="53"/>
  <c r="R1118" i="53"/>
  <c r="P1118" i="53"/>
  <c r="N1118" i="53"/>
  <c r="S966" i="53"/>
  <c r="O966" i="53"/>
  <c r="N966" i="53"/>
  <c r="Q966" i="53"/>
  <c r="R966" i="53"/>
  <c r="P966" i="53"/>
  <c r="N945" i="53"/>
  <c r="Q945" i="53"/>
  <c r="R945" i="53"/>
  <c r="O945" i="53"/>
  <c r="P945" i="53"/>
  <c r="S945" i="53"/>
  <c r="Q943" i="53"/>
  <c r="R943" i="53"/>
  <c r="O943" i="53"/>
  <c r="P943" i="53"/>
  <c r="S943" i="53"/>
  <c r="N943" i="53"/>
  <c r="O968" i="53"/>
  <c r="S968" i="53"/>
  <c r="N968" i="53"/>
  <c r="Q968" i="53"/>
  <c r="R968" i="53"/>
  <c r="P968" i="53"/>
  <c r="O960" i="53"/>
  <c r="S960" i="53"/>
  <c r="N960" i="53"/>
  <c r="Q960" i="53"/>
  <c r="R960" i="53"/>
  <c r="P960" i="53"/>
  <c r="S958" i="53"/>
  <c r="O958" i="53"/>
  <c r="P958" i="53"/>
  <c r="Q958" i="53"/>
  <c r="N958" i="53"/>
  <c r="R958" i="53"/>
  <c r="Q957" i="53"/>
  <c r="R957" i="53"/>
  <c r="O957" i="53"/>
  <c r="P957" i="53"/>
  <c r="S957" i="53"/>
  <c r="N957" i="53"/>
  <c r="N956" i="53"/>
  <c r="R956" i="53"/>
  <c r="P956" i="53"/>
  <c r="S956" i="53"/>
  <c r="Q956" i="53"/>
  <c r="O956" i="53"/>
  <c r="R972" i="53"/>
  <c r="S972" i="53"/>
  <c r="P972" i="53"/>
  <c r="N972" i="53"/>
  <c r="O972" i="53"/>
  <c r="Q972" i="53"/>
  <c r="P802" i="53"/>
  <c r="S802" i="53"/>
  <c r="Q802" i="53"/>
  <c r="R802" i="53"/>
  <c r="O802" i="53"/>
  <c r="N802" i="53"/>
  <c r="R819" i="53"/>
  <c r="O819" i="53"/>
  <c r="N819" i="53"/>
  <c r="Q819" i="53"/>
  <c r="P819" i="53"/>
  <c r="S819" i="53"/>
  <c r="Q795" i="53"/>
  <c r="N795" i="53"/>
  <c r="R795" i="53"/>
  <c r="O795" i="53"/>
  <c r="S795" i="53"/>
  <c r="P795" i="53"/>
  <c r="N806" i="53"/>
  <c r="S806" i="53"/>
  <c r="Q806" i="53"/>
  <c r="R806" i="53"/>
  <c r="O806" i="53"/>
  <c r="P806" i="53"/>
  <c r="N810" i="53"/>
  <c r="S810" i="53"/>
  <c r="Q810" i="53"/>
  <c r="R810" i="53"/>
  <c r="P810" i="53"/>
  <c r="O810" i="53"/>
  <c r="N799" i="53"/>
  <c r="O799" i="53"/>
  <c r="S799" i="53"/>
  <c r="R799" i="53"/>
  <c r="P799" i="53"/>
  <c r="Q799" i="53"/>
  <c r="O821" i="53"/>
  <c r="S821" i="53"/>
  <c r="N821" i="53"/>
  <c r="R821" i="53"/>
  <c r="Q821" i="53"/>
  <c r="P821" i="53"/>
  <c r="O796" i="53"/>
  <c r="R796" i="53"/>
  <c r="P796" i="53"/>
  <c r="N796" i="53"/>
  <c r="Q796" i="53"/>
  <c r="S796" i="53"/>
  <c r="S801" i="53"/>
  <c r="Q801" i="53"/>
  <c r="P801" i="53"/>
  <c r="N801" i="53"/>
  <c r="O801" i="53"/>
  <c r="R801" i="53"/>
  <c r="R650" i="53"/>
  <c r="N650" i="53"/>
  <c r="O650" i="53"/>
  <c r="S650" i="53"/>
  <c r="Q650" i="53"/>
  <c r="P650" i="53"/>
  <c r="R654" i="53"/>
  <c r="Q654" i="53"/>
  <c r="S654" i="53"/>
  <c r="O654" i="53"/>
  <c r="N654" i="53"/>
  <c r="P654" i="53"/>
  <c r="Q669" i="53"/>
  <c r="O669" i="53"/>
  <c r="R669" i="53"/>
  <c r="N669" i="53"/>
  <c r="P669" i="53"/>
  <c r="S669" i="53"/>
  <c r="Q676" i="53"/>
  <c r="N676" i="53"/>
  <c r="R676" i="53"/>
  <c r="O676" i="53"/>
  <c r="S676" i="53"/>
  <c r="P676" i="53"/>
  <c r="S671" i="53"/>
  <c r="Q671" i="53"/>
  <c r="O671" i="53"/>
  <c r="R671" i="53"/>
  <c r="N671" i="53"/>
  <c r="P671" i="53"/>
  <c r="Q648" i="53"/>
  <c r="S648" i="53"/>
  <c r="O648" i="53"/>
  <c r="R648" i="53"/>
  <c r="P648" i="53"/>
  <c r="N648" i="53"/>
  <c r="Q665" i="53"/>
  <c r="O665" i="53"/>
  <c r="R665" i="53"/>
  <c r="N665" i="53"/>
  <c r="P665" i="53"/>
  <c r="S665" i="53"/>
  <c r="N656" i="53"/>
  <c r="S656" i="53"/>
  <c r="O656" i="53"/>
  <c r="Q656" i="53"/>
  <c r="P656" i="53"/>
  <c r="R656" i="53"/>
  <c r="S666" i="53"/>
  <c r="Q666" i="53"/>
  <c r="N666" i="53"/>
  <c r="P666" i="53"/>
  <c r="R666" i="53"/>
  <c r="O666" i="53"/>
  <c r="R519" i="53"/>
  <c r="S519" i="53"/>
  <c r="Q519" i="53"/>
  <c r="O519" i="53"/>
  <c r="P519" i="53"/>
  <c r="N519" i="53"/>
  <c r="N506" i="53"/>
  <c r="S506" i="53"/>
  <c r="Q506" i="53"/>
  <c r="P506" i="53"/>
  <c r="O506" i="53"/>
  <c r="R506" i="53"/>
  <c r="S509" i="53"/>
  <c r="O509" i="53"/>
  <c r="R509" i="53"/>
  <c r="N509" i="53"/>
  <c r="Q509" i="53"/>
  <c r="P509" i="53"/>
  <c r="S495" i="53"/>
  <c r="O495" i="53"/>
  <c r="N495" i="53"/>
  <c r="R495" i="53"/>
  <c r="Q495" i="53"/>
  <c r="P495" i="53"/>
  <c r="Q500" i="53"/>
  <c r="N500" i="53"/>
  <c r="P500" i="53"/>
  <c r="R500" i="53"/>
  <c r="O500" i="53"/>
  <c r="S500" i="53"/>
  <c r="O517" i="53"/>
  <c r="S517" i="53"/>
  <c r="N517" i="53"/>
  <c r="R517" i="53"/>
  <c r="Q517" i="53"/>
  <c r="P517" i="53"/>
  <c r="R507" i="53"/>
  <c r="O507" i="53"/>
  <c r="S507" i="53"/>
  <c r="N507" i="53"/>
  <c r="P507" i="53"/>
  <c r="Q507" i="53"/>
  <c r="R521" i="53"/>
  <c r="N521" i="53"/>
  <c r="O521" i="53"/>
  <c r="S521" i="53"/>
  <c r="P521" i="53"/>
  <c r="Q521" i="53"/>
  <c r="O366" i="53"/>
  <c r="S366" i="53"/>
  <c r="R366" i="53"/>
  <c r="P366" i="53"/>
  <c r="N366" i="53"/>
  <c r="Q366" i="53"/>
  <c r="S358" i="53"/>
  <c r="O358" i="53"/>
  <c r="P358" i="53"/>
  <c r="R358" i="53"/>
  <c r="N358" i="53"/>
  <c r="Q358" i="53"/>
  <c r="S356" i="53"/>
  <c r="O356" i="53"/>
  <c r="P356" i="53"/>
  <c r="R356" i="53"/>
  <c r="N356" i="53"/>
  <c r="Q356" i="53"/>
  <c r="O364" i="53"/>
  <c r="S364" i="53"/>
  <c r="P364" i="53"/>
  <c r="R364" i="53"/>
  <c r="N364" i="53"/>
  <c r="Q364" i="53"/>
  <c r="O372" i="53"/>
  <c r="S372" i="53"/>
  <c r="P372" i="53"/>
  <c r="R372" i="53"/>
  <c r="N372" i="53"/>
  <c r="Q372" i="53"/>
  <c r="N367" i="53"/>
  <c r="P367" i="53"/>
  <c r="Q367" i="53"/>
  <c r="R367" i="53"/>
  <c r="S367" i="53"/>
  <c r="O367" i="53"/>
  <c r="O360" i="53"/>
  <c r="S360" i="53"/>
  <c r="R360" i="53"/>
  <c r="P360" i="53"/>
  <c r="N360" i="53"/>
  <c r="Q360" i="53"/>
  <c r="S363" i="53"/>
  <c r="O363" i="53"/>
  <c r="N363" i="53"/>
  <c r="R363" i="53"/>
  <c r="Q363" i="53"/>
  <c r="P363" i="53"/>
  <c r="Q378" i="53"/>
  <c r="S378" i="53"/>
  <c r="R378" i="53"/>
  <c r="O378" i="53"/>
  <c r="P378" i="53"/>
  <c r="N378" i="53"/>
  <c r="P218" i="53"/>
  <c r="S218" i="53"/>
  <c r="Q218" i="53"/>
  <c r="N218" i="53"/>
  <c r="O218" i="53"/>
  <c r="R218" i="53"/>
  <c r="P216" i="53"/>
  <c r="O216" i="53"/>
  <c r="N216" i="53"/>
  <c r="Q216" i="53"/>
  <c r="S216" i="53"/>
  <c r="R216" i="53"/>
  <c r="S226" i="53"/>
  <c r="Q226" i="53"/>
  <c r="N226" i="53"/>
  <c r="P226" i="53"/>
  <c r="O226" i="53"/>
  <c r="R226" i="53"/>
  <c r="P224" i="53"/>
  <c r="N224" i="53"/>
  <c r="Q224" i="53"/>
  <c r="S224" i="53"/>
  <c r="R224" i="53"/>
  <c r="O224" i="53"/>
  <c r="R223" i="53"/>
  <c r="P223" i="53"/>
  <c r="Q223" i="53"/>
  <c r="O223" i="53"/>
  <c r="S223" i="53"/>
  <c r="N223" i="53"/>
  <c r="N203" i="53"/>
  <c r="Q203" i="53"/>
  <c r="O203" i="53"/>
  <c r="R203" i="53"/>
  <c r="S203" i="53"/>
  <c r="P203" i="53"/>
  <c r="R227" i="53"/>
  <c r="Q227" i="53"/>
  <c r="O227" i="53"/>
  <c r="N227" i="53"/>
  <c r="S227" i="53"/>
  <c r="P227" i="53"/>
  <c r="O214" i="53"/>
  <c r="P214" i="53"/>
  <c r="S214" i="53"/>
  <c r="Q214" i="53"/>
  <c r="R214" i="53"/>
  <c r="N214" i="53"/>
  <c r="S1479" i="53"/>
  <c r="P1479" i="53"/>
  <c r="N1479" i="53"/>
  <c r="O1479" i="53"/>
  <c r="R1479" i="53"/>
  <c r="Q1479" i="53"/>
  <c r="N1469" i="53"/>
  <c r="O1469" i="53"/>
  <c r="Q1469" i="53"/>
  <c r="R1469" i="53"/>
  <c r="S1469" i="53"/>
  <c r="P1469" i="53"/>
  <c r="Q1477" i="53"/>
  <c r="R1477" i="53"/>
  <c r="S1477" i="53"/>
  <c r="P1477" i="53"/>
  <c r="N1477" i="53"/>
  <c r="O1477" i="53"/>
  <c r="O1466" i="53"/>
  <c r="S1466" i="53"/>
  <c r="R1466" i="53"/>
  <c r="P1466" i="53"/>
  <c r="N1466" i="53"/>
  <c r="Q1466" i="53"/>
  <c r="O1475" i="53"/>
  <c r="Q1475" i="53"/>
  <c r="R1475" i="53"/>
  <c r="S1475" i="53"/>
  <c r="P1475" i="53"/>
  <c r="N1475" i="53"/>
  <c r="O1484" i="53"/>
  <c r="P1484" i="53"/>
  <c r="Q1484" i="53"/>
  <c r="N1484" i="53"/>
  <c r="R1484" i="53"/>
  <c r="S1484" i="53"/>
  <c r="N1361" i="53"/>
  <c r="R1361" i="53"/>
  <c r="Q1361" i="53"/>
  <c r="O1361" i="53"/>
  <c r="S1361" i="53"/>
  <c r="P1361" i="53"/>
  <c r="R1355" i="53"/>
  <c r="Q1355" i="53"/>
  <c r="O1355" i="53"/>
  <c r="N1355" i="53"/>
  <c r="S1355" i="53"/>
  <c r="P1355" i="53"/>
  <c r="N1357" i="53"/>
  <c r="S1357" i="53"/>
  <c r="P1357" i="53"/>
  <c r="O1357" i="53"/>
  <c r="Q1357" i="53"/>
  <c r="R1357" i="53"/>
  <c r="S1364" i="53"/>
  <c r="O1364" i="53"/>
  <c r="Q1364" i="53"/>
  <c r="N1364" i="53"/>
  <c r="P1364" i="53"/>
  <c r="R1364" i="53"/>
  <c r="N1353" i="53"/>
  <c r="R1353" i="53"/>
  <c r="Q1353" i="53"/>
  <c r="O1353" i="53"/>
  <c r="S1353" i="53"/>
  <c r="P1353" i="53"/>
  <c r="O1360" i="53"/>
  <c r="Q1360" i="53"/>
  <c r="N1360" i="53"/>
  <c r="R1360" i="53"/>
  <c r="S1360" i="53"/>
  <c r="P1360" i="53"/>
  <c r="Q1365" i="53"/>
  <c r="N1365" i="53"/>
  <c r="O1365" i="53"/>
  <c r="S1365" i="53"/>
  <c r="R1365" i="53"/>
  <c r="P1365" i="53"/>
  <c r="R1223" i="53"/>
  <c r="N1223" i="53"/>
  <c r="Q1223" i="53"/>
  <c r="O1223" i="53"/>
  <c r="S1223" i="53"/>
  <c r="P1223" i="53"/>
  <c r="P1228" i="53"/>
  <c r="S1228" i="53"/>
  <c r="R1228" i="53"/>
  <c r="O1228" i="53"/>
  <c r="Q1228" i="53"/>
  <c r="N1228" i="53"/>
  <c r="Q1227" i="53"/>
  <c r="N1227" i="53"/>
  <c r="O1227" i="53"/>
  <c r="R1227" i="53"/>
  <c r="S1227" i="53"/>
  <c r="P1227" i="53"/>
  <c r="N1203" i="53"/>
  <c r="P1203" i="53"/>
  <c r="O1203" i="53"/>
  <c r="Q1203" i="53"/>
  <c r="R1203" i="53"/>
  <c r="S1203" i="53"/>
  <c r="Q1231" i="53"/>
  <c r="S1231" i="53"/>
  <c r="N1231" i="53"/>
  <c r="P1231" i="53"/>
  <c r="R1231" i="53"/>
  <c r="O1231" i="53"/>
  <c r="P1206" i="53"/>
  <c r="R1206" i="53"/>
  <c r="Q1206" i="53"/>
  <c r="O1206" i="53"/>
  <c r="N1206" i="53"/>
  <c r="S1206" i="53"/>
  <c r="O1219" i="53"/>
  <c r="Q1219" i="53"/>
  <c r="R1219" i="53"/>
  <c r="S1219" i="53"/>
  <c r="N1219" i="53"/>
  <c r="P1219" i="53"/>
  <c r="P1212" i="53"/>
  <c r="R1212" i="53"/>
  <c r="Q1212" i="53"/>
  <c r="O1212" i="53"/>
  <c r="N1212" i="53"/>
  <c r="S1212" i="53"/>
  <c r="O1072" i="53"/>
  <c r="S1072" i="53"/>
  <c r="P1072" i="53"/>
  <c r="Q1072" i="53"/>
  <c r="N1072" i="53"/>
  <c r="R1072" i="53"/>
  <c r="S1056" i="53"/>
  <c r="O1056" i="53"/>
  <c r="P1056" i="53"/>
  <c r="Q1056" i="53"/>
  <c r="N1056" i="53"/>
  <c r="R1056" i="53"/>
  <c r="O1078" i="53"/>
  <c r="P1078" i="53"/>
  <c r="S1078" i="53"/>
  <c r="Q1078" i="53"/>
  <c r="N1078" i="53"/>
  <c r="R1078" i="53"/>
  <c r="O1068" i="53"/>
  <c r="P1068" i="53"/>
  <c r="Q1068" i="53"/>
  <c r="N1068" i="53"/>
  <c r="R1068" i="53"/>
  <c r="S1068" i="53"/>
  <c r="O1081" i="53"/>
  <c r="P1081" i="53"/>
  <c r="S1081" i="53"/>
  <c r="N1081" i="53"/>
  <c r="Q1081" i="53"/>
  <c r="R1081" i="53"/>
  <c r="N1073" i="53"/>
  <c r="Q1073" i="53"/>
  <c r="R1073" i="53"/>
  <c r="O1073" i="53"/>
  <c r="P1073" i="53"/>
  <c r="S1073" i="53"/>
  <c r="O1080" i="53"/>
  <c r="S1080" i="53"/>
  <c r="P1080" i="53"/>
  <c r="Q1080" i="53"/>
  <c r="N1080" i="53"/>
  <c r="R1080" i="53"/>
  <c r="S1077" i="53"/>
  <c r="N1077" i="53"/>
  <c r="Q1077" i="53"/>
  <c r="R1077" i="53"/>
  <c r="O1077" i="53"/>
  <c r="P1077" i="53"/>
  <c r="O1074" i="53"/>
  <c r="Q1074" i="53"/>
  <c r="S1074" i="53"/>
  <c r="N1074" i="53"/>
  <c r="R1074" i="53"/>
  <c r="P1074" i="53"/>
  <c r="R938" i="53"/>
  <c r="Q938" i="53"/>
  <c r="O938" i="53"/>
  <c r="N938" i="53"/>
  <c r="S938" i="53"/>
  <c r="P938" i="53"/>
  <c r="R904" i="53"/>
  <c r="Q904" i="53"/>
  <c r="O904" i="53"/>
  <c r="P904" i="53"/>
  <c r="N904" i="53"/>
  <c r="S904" i="53"/>
  <c r="P916" i="53"/>
  <c r="R916" i="53"/>
  <c r="Q916" i="53"/>
  <c r="O916" i="53"/>
  <c r="N916" i="53"/>
  <c r="S916" i="53"/>
  <c r="P920" i="53"/>
  <c r="S920" i="53"/>
  <c r="R920" i="53"/>
  <c r="Q920" i="53"/>
  <c r="O920" i="53"/>
  <c r="N920" i="53"/>
  <c r="R914" i="53"/>
  <c r="P914" i="53"/>
  <c r="Q914" i="53"/>
  <c r="O914" i="53"/>
  <c r="N914" i="53"/>
  <c r="S914" i="53"/>
  <c r="R913" i="53"/>
  <c r="Q913" i="53"/>
  <c r="N913" i="53"/>
  <c r="P913" i="53"/>
  <c r="S913" i="53"/>
  <c r="O913" i="53"/>
  <c r="P932" i="53"/>
  <c r="N932" i="53"/>
  <c r="S932" i="53"/>
  <c r="R932" i="53"/>
  <c r="Q932" i="53"/>
  <c r="O932" i="53"/>
  <c r="R937" i="53"/>
  <c r="N937" i="53"/>
  <c r="Q937" i="53"/>
  <c r="O937" i="53"/>
  <c r="S937" i="53"/>
  <c r="P937" i="53"/>
  <c r="P934" i="53"/>
  <c r="N934" i="53"/>
  <c r="S934" i="53"/>
  <c r="R934" i="53"/>
  <c r="Q934" i="53"/>
  <c r="O934" i="53"/>
  <c r="O770" i="53"/>
  <c r="N770" i="53"/>
  <c r="Q770" i="53"/>
  <c r="S770" i="53"/>
  <c r="P770" i="53"/>
  <c r="R770" i="53"/>
  <c r="Q756" i="53"/>
  <c r="S756" i="53"/>
  <c r="P756" i="53"/>
  <c r="R756" i="53"/>
  <c r="O756" i="53"/>
  <c r="N756" i="53"/>
  <c r="O779" i="53"/>
  <c r="S779" i="53"/>
  <c r="N779" i="53"/>
  <c r="R779" i="53"/>
  <c r="Q779" i="53"/>
  <c r="P779" i="53"/>
  <c r="O754" i="53"/>
  <c r="N754" i="53"/>
  <c r="Q754" i="53"/>
  <c r="S754" i="53"/>
  <c r="P754" i="53"/>
  <c r="R754" i="53"/>
  <c r="O769" i="53"/>
  <c r="Q769" i="53"/>
  <c r="P769" i="53"/>
  <c r="N769" i="53"/>
  <c r="R769" i="53"/>
  <c r="S769" i="53"/>
  <c r="Q788" i="53"/>
  <c r="S788" i="53"/>
  <c r="P788" i="53"/>
  <c r="R788" i="53"/>
  <c r="O788" i="53"/>
  <c r="N788" i="53"/>
  <c r="Q762" i="53"/>
  <c r="S762" i="53"/>
  <c r="P762" i="53"/>
  <c r="R762" i="53"/>
  <c r="O762" i="53"/>
  <c r="N762" i="53"/>
  <c r="O763" i="53"/>
  <c r="S763" i="53"/>
  <c r="N763" i="53"/>
  <c r="R763" i="53"/>
  <c r="Q763" i="53"/>
  <c r="P763" i="53"/>
  <c r="O760" i="53"/>
  <c r="N760" i="53"/>
  <c r="Q760" i="53"/>
  <c r="S760" i="53"/>
  <c r="P760" i="53"/>
  <c r="R760" i="53"/>
  <c r="N792" i="53"/>
  <c r="Q792" i="53"/>
  <c r="S792" i="53"/>
  <c r="P792" i="53"/>
  <c r="R792" i="53"/>
  <c r="O792" i="53"/>
  <c r="Q783" i="53"/>
  <c r="P783" i="53"/>
  <c r="N783" i="53"/>
  <c r="S783" i="53"/>
  <c r="O783" i="53"/>
  <c r="R783" i="53"/>
  <c r="Q640" i="53"/>
  <c r="P640" i="53"/>
  <c r="S640" i="53"/>
  <c r="N640" i="53"/>
  <c r="O640" i="53"/>
  <c r="R640" i="53"/>
  <c r="P627" i="53"/>
  <c r="O627" i="53"/>
  <c r="Q627" i="53"/>
  <c r="N627" i="53"/>
  <c r="R627" i="53"/>
  <c r="S627" i="53"/>
  <c r="O616" i="53"/>
  <c r="Q616" i="53"/>
  <c r="S616" i="53"/>
  <c r="R616" i="53"/>
  <c r="P616" i="53"/>
  <c r="N616" i="53"/>
  <c r="R637" i="53"/>
  <c r="S637" i="53"/>
  <c r="P637" i="53"/>
  <c r="O637" i="53"/>
  <c r="Q637" i="53"/>
  <c r="N637" i="53"/>
  <c r="O615" i="53"/>
  <c r="Q615" i="53"/>
  <c r="N615" i="53"/>
  <c r="R615" i="53"/>
  <c r="S615" i="53"/>
  <c r="P615" i="53"/>
  <c r="O628" i="53"/>
  <c r="Q628" i="53"/>
  <c r="R628" i="53"/>
  <c r="P628" i="53"/>
  <c r="N628" i="53"/>
  <c r="S628" i="53"/>
  <c r="Q635" i="53"/>
  <c r="N635" i="53"/>
  <c r="R635" i="53"/>
  <c r="S635" i="53"/>
  <c r="P635" i="53"/>
  <c r="O635" i="53"/>
  <c r="Q638" i="53"/>
  <c r="O638" i="53"/>
  <c r="R638" i="53"/>
  <c r="P638" i="53"/>
  <c r="N638" i="53"/>
  <c r="S638" i="53"/>
  <c r="O633" i="53"/>
  <c r="Q633" i="53"/>
  <c r="N633" i="53"/>
  <c r="R633" i="53"/>
  <c r="S633" i="53"/>
  <c r="P633" i="53"/>
  <c r="N467" i="53"/>
  <c r="Q467" i="53"/>
  <c r="R467" i="53"/>
  <c r="O467" i="53"/>
  <c r="P467" i="53"/>
  <c r="S467" i="53"/>
  <c r="N459" i="53"/>
  <c r="O459" i="53"/>
  <c r="Q459" i="53"/>
  <c r="P459" i="53"/>
  <c r="R459" i="53"/>
  <c r="S459" i="53"/>
  <c r="R479" i="53"/>
  <c r="O479" i="53"/>
  <c r="Q479" i="53"/>
  <c r="N479" i="53"/>
  <c r="S479" i="53"/>
  <c r="P479" i="53"/>
  <c r="R485" i="53"/>
  <c r="S485" i="53"/>
  <c r="N485" i="53"/>
  <c r="Q485" i="53"/>
  <c r="P485" i="53"/>
  <c r="O485" i="53"/>
  <c r="N469" i="53"/>
  <c r="R469" i="53"/>
  <c r="Q469" i="53"/>
  <c r="S469" i="53"/>
  <c r="P469" i="53"/>
  <c r="O469" i="53"/>
  <c r="N484" i="53"/>
  <c r="P484" i="53"/>
  <c r="S484" i="53"/>
  <c r="Q484" i="53"/>
  <c r="O484" i="53"/>
  <c r="R484" i="53"/>
  <c r="P458" i="53"/>
  <c r="S458" i="53"/>
  <c r="O458" i="53"/>
  <c r="N458" i="53"/>
  <c r="Q458" i="53"/>
  <c r="R458" i="53"/>
  <c r="R468" i="53"/>
  <c r="P468" i="53"/>
  <c r="O468" i="53"/>
  <c r="N468" i="53"/>
  <c r="Q468" i="53"/>
  <c r="S468" i="53"/>
  <c r="S456" i="53"/>
  <c r="N456" i="53"/>
  <c r="R456" i="53"/>
  <c r="O456" i="53"/>
  <c r="P456" i="53"/>
  <c r="Q456" i="53"/>
  <c r="R321" i="53"/>
  <c r="P321" i="53"/>
  <c r="Q321" i="53"/>
  <c r="S321" i="53"/>
  <c r="N321" i="53"/>
  <c r="O321" i="53"/>
  <c r="O332" i="53"/>
  <c r="Q332" i="53"/>
  <c r="N332" i="53"/>
  <c r="R332" i="53"/>
  <c r="S332" i="53"/>
  <c r="P332" i="53"/>
  <c r="Q319" i="53"/>
  <c r="S319" i="53"/>
  <c r="O319" i="53"/>
  <c r="N319" i="53"/>
  <c r="P319" i="53"/>
  <c r="R319" i="53"/>
  <c r="P327" i="53"/>
  <c r="O327" i="53"/>
  <c r="N327" i="53"/>
  <c r="S327" i="53"/>
  <c r="Q327" i="53"/>
  <c r="R327" i="53"/>
  <c r="S314" i="53"/>
  <c r="Q314" i="53"/>
  <c r="N314" i="53"/>
  <c r="P314" i="53"/>
  <c r="O314" i="53"/>
  <c r="R314" i="53"/>
  <c r="O340" i="53"/>
  <c r="Q340" i="53"/>
  <c r="R340" i="53"/>
  <c r="N340" i="53"/>
  <c r="S340" i="53"/>
  <c r="P340" i="53"/>
  <c r="P343" i="53"/>
  <c r="O343" i="53"/>
  <c r="Q343" i="53"/>
  <c r="R343" i="53"/>
  <c r="N343" i="53"/>
  <c r="S343" i="53"/>
  <c r="O322" i="53"/>
  <c r="S322" i="53"/>
  <c r="N322" i="53"/>
  <c r="R322" i="53"/>
  <c r="P322" i="53"/>
  <c r="Q322" i="53"/>
  <c r="R1460" i="53"/>
  <c r="N1460" i="53"/>
  <c r="Q1460" i="53"/>
  <c r="O1460" i="53"/>
  <c r="S1460" i="53"/>
  <c r="P1460" i="53"/>
  <c r="N1459" i="53"/>
  <c r="S1459" i="53"/>
  <c r="R1459" i="53"/>
  <c r="Q1459" i="53"/>
  <c r="O1459" i="53"/>
  <c r="P1459" i="53"/>
  <c r="N1439" i="53"/>
  <c r="Q1439" i="53"/>
  <c r="O1439" i="53"/>
  <c r="S1439" i="53"/>
  <c r="P1439" i="53"/>
  <c r="R1439" i="53"/>
  <c r="R1462" i="53"/>
  <c r="O1462" i="53"/>
  <c r="Q1462" i="53"/>
  <c r="N1462" i="53"/>
  <c r="S1462" i="53"/>
  <c r="P1462" i="53"/>
  <c r="Q1446" i="53"/>
  <c r="R1446" i="53"/>
  <c r="N1446" i="53"/>
  <c r="O1446" i="53"/>
  <c r="S1446" i="53"/>
  <c r="P1446" i="53"/>
  <c r="P1453" i="53"/>
  <c r="Q1453" i="53"/>
  <c r="O1453" i="53"/>
  <c r="N1453" i="53"/>
  <c r="S1453" i="53"/>
  <c r="R1453" i="53"/>
  <c r="O1321" i="53"/>
  <c r="P1321" i="53"/>
  <c r="N1321" i="53"/>
  <c r="S1321" i="53"/>
  <c r="Q1321" i="53"/>
  <c r="R1321" i="53"/>
  <c r="R1322" i="53"/>
  <c r="P1322" i="53"/>
  <c r="O1322" i="53"/>
  <c r="N1322" i="53"/>
  <c r="Q1322" i="53"/>
  <c r="S1322" i="53"/>
  <c r="N1338" i="53"/>
  <c r="Q1338" i="53"/>
  <c r="S1338" i="53"/>
  <c r="R1338" i="53"/>
  <c r="P1338" i="53"/>
  <c r="O1338" i="53"/>
  <c r="N1315" i="53"/>
  <c r="Q1315" i="53"/>
  <c r="R1315" i="53"/>
  <c r="O1315" i="53"/>
  <c r="P1315" i="53"/>
  <c r="S1315" i="53"/>
  <c r="O1317" i="53"/>
  <c r="S1317" i="53"/>
  <c r="P1317" i="53"/>
  <c r="N1317" i="53"/>
  <c r="Q1317" i="53"/>
  <c r="R1317" i="53"/>
  <c r="Q1326" i="53"/>
  <c r="S1326" i="53"/>
  <c r="R1326" i="53"/>
  <c r="P1326" i="53"/>
  <c r="O1326" i="53"/>
  <c r="N1326" i="53"/>
  <c r="N1042" i="53"/>
  <c r="Q1042" i="53"/>
  <c r="R1042" i="53"/>
  <c r="O1042" i="53"/>
  <c r="P1042" i="53"/>
  <c r="S1042" i="53"/>
  <c r="S1036" i="53"/>
  <c r="N1036" i="53"/>
  <c r="Q1036" i="53"/>
  <c r="R1036" i="53"/>
  <c r="O1036" i="53"/>
  <c r="P1036" i="53"/>
  <c r="O1041" i="53"/>
  <c r="S1041" i="53"/>
  <c r="Q1041" i="53"/>
  <c r="N1041" i="53"/>
  <c r="R1041" i="53"/>
  <c r="P1041" i="53"/>
  <c r="S1031" i="53"/>
  <c r="Q1031" i="53"/>
  <c r="O1031" i="53"/>
  <c r="N1031" i="53"/>
  <c r="R1031" i="53"/>
  <c r="P1031" i="53"/>
  <c r="S1023" i="53"/>
  <c r="Q1023" i="53"/>
  <c r="N1023" i="53"/>
  <c r="O1023" i="53"/>
  <c r="R1023" i="53"/>
  <c r="P1023" i="53"/>
  <c r="S1034" i="53"/>
  <c r="O1034" i="53"/>
  <c r="N1034" i="53"/>
  <c r="R1034" i="53"/>
  <c r="Q1034" i="53"/>
  <c r="P1034" i="53"/>
  <c r="O1039" i="53"/>
  <c r="S1039" i="53"/>
  <c r="N1039" i="53"/>
  <c r="R1039" i="53"/>
  <c r="P1039" i="53"/>
  <c r="Q1039" i="53"/>
  <c r="Q1048" i="53"/>
  <c r="R1048" i="53"/>
  <c r="O1048" i="53"/>
  <c r="P1048" i="53"/>
  <c r="S1048" i="53"/>
  <c r="N1048" i="53"/>
  <c r="O1043" i="53"/>
  <c r="S1043" i="53"/>
  <c r="R1043" i="53"/>
  <c r="P1043" i="53"/>
  <c r="Q1043" i="53"/>
  <c r="N1043" i="53"/>
  <c r="Q866" i="53"/>
  <c r="R866" i="53"/>
  <c r="O866" i="53"/>
  <c r="N866" i="53"/>
  <c r="S866" i="53"/>
  <c r="P866" i="53"/>
  <c r="Q893" i="53"/>
  <c r="R893" i="53"/>
  <c r="O893" i="53"/>
  <c r="P893" i="53"/>
  <c r="S893" i="53"/>
  <c r="N893" i="53"/>
  <c r="Q895" i="53"/>
  <c r="R895" i="53"/>
  <c r="O895" i="53"/>
  <c r="P895" i="53"/>
  <c r="S895" i="53"/>
  <c r="N895" i="53"/>
  <c r="S891" i="53"/>
  <c r="N891" i="53"/>
  <c r="Q891" i="53"/>
  <c r="R891" i="53"/>
  <c r="O891" i="53"/>
  <c r="P891" i="53"/>
  <c r="Q867" i="53"/>
  <c r="R867" i="53"/>
  <c r="O867" i="53"/>
  <c r="P867" i="53"/>
  <c r="S867" i="53"/>
  <c r="N867" i="53"/>
  <c r="S874" i="53"/>
  <c r="O874" i="53"/>
  <c r="Q874" i="53"/>
  <c r="N874" i="53"/>
  <c r="R874" i="53"/>
  <c r="P874" i="53"/>
  <c r="Q881" i="53"/>
  <c r="R881" i="53"/>
  <c r="O881" i="53"/>
  <c r="P881" i="53"/>
  <c r="S881" i="53"/>
  <c r="N881" i="53"/>
  <c r="S878" i="53"/>
  <c r="Q878" i="53"/>
  <c r="O878" i="53"/>
  <c r="N878" i="53"/>
  <c r="R878" i="53"/>
  <c r="P878" i="53"/>
  <c r="R718" i="53"/>
  <c r="Q718" i="53"/>
  <c r="S718" i="53"/>
  <c r="O718" i="53"/>
  <c r="P718" i="53"/>
  <c r="N718" i="53"/>
  <c r="O746" i="53"/>
  <c r="S746" i="53"/>
  <c r="R746" i="53"/>
  <c r="P746" i="53"/>
  <c r="N746" i="53"/>
  <c r="Q746" i="53"/>
  <c r="N717" i="53"/>
  <c r="Q717" i="53"/>
  <c r="S717" i="53"/>
  <c r="P717" i="53"/>
  <c r="R717" i="53"/>
  <c r="O717" i="53"/>
  <c r="R745" i="53"/>
  <c r="N745" i="53"/>
  <c r="P745" i="53"/>
  <c r="S745" i="53"/>
  <c r="O745" i="53"/>
  <c r="Q745" i="53"/>
  <c r="R739" i="53"/>
  <c r="N739" i="53"/>
  <c r="P739" i="53"/>
  <c r="S739" i="53"/>
  <c r="Q739" i="53"/>
  <c r="O739" i="53"/>
  <c r="O744" i="53"/>
  <c r="R744" i="53"/>
  <c r="P744" i="53"/>
  <c r="N744" i="53"/>
  <c r="S744" i="53"/>
  <c r="Q744" i="53"/>
  <c r="S747" i="53"/>
  <c r="Q747" i="53"/>
  <c r="O747" i="53"/>
  <c r="R747" i="53"/>
  <c r="N747" i="53"/>
  <c r="P747" i="53"/>
  <c r="O748" i="53"/>
  <c r="S748" i="53"/>
  <c r="R748" i="53"/>
  <c r="P748" i="53"/>
  <c r="N748" i="53"/>
  <c r="Q748" i="53"/>
  <c r="R741" i="53"/>
  <c r="N741" i="53"/>
  <c r="P741" i="53"/>
  <c r="S741" i="53"/>
  <c r="Q741" i="53"/>
  <c r="O741" i="53"/>
  <c r="N443" i="53"/>
  <c r="Q443" i="53"/>
  <c r="O443" i="53"/>
  <c r="P443" i="53"/>
  <c r="R443" i="53"/>
  <c r="S443" i="53"/>
  <c r="R440" i="53"/>
  <c r="S440" i="53"/>
  <c r="P440" i="53"/>
  <c r="O440" i="53"/>
  <c r="Q440" i="53"/>
  <c r="N440" i="53"/>
  <c r="R445" i="53"/>
  <c r="O445" i="53"/>
  <c r="S445" i="53"/>
  <c r="Q445" i="53"/>
  <c r="N445" i="53"/>
  <c r="P445" i="53"/>
  <c r="R450" i="53"/>
  <c r="N450" i="53"/>
  <c r="P450" i="53"/>
  <c r="O450" i="53"/>
  <c r="Q450" i="53"/>
  <c r="S450" i="53"/>
  <c r="S439" i="53"/>
  <c r="O439" i="53"/>
  <c r="N439" i="53"/>
  <c r="Q439" i="53"/>
  <c r="R439" i="53"/>
  <c r="P439" i="53"/>
  <c r="R430" i="53"/>
  <c r="N430" i="53"/>
  <c r="O430" i="53"/>
  <c r="P430" i="53"/>
  <c r="Q430" i="53"/>
  <c r="S430" i="53"/>
  <c r="N429" i="53"/>
  <c r="R429" i="53"/>
  <c r="Q429" i="53"/>
  <c r="O429" i="53"/>
  <c r="S429" i="53"/>
  <c r="P429" i="53"/>
  <c r="Q296" i="53"/>
  <c r="N296" i="53"/>
  <c r="S296" i="53"/>
  <c r="P296" i="53"/>
  <c r="R296" i="53"/>
  <c r="O296" i="53"/>
  <c r="O300" i="53"/>
  <c r="N300" i="53"/>
  <c r="S300" i="53"/>
  <c r="R300" i="53"/>
  <c r="P300" i="53"/>
  <c r="Q300" i="53"/>
  <c r="N286" i="53"/>
  <c r="O286" i="53"/>
  <c r="Q286" i="53"/>
  <c r="P286" i="53"/>
  <c r="R286" i="53"/>
  <c r="S286" i="53"/>
  <c r="S288" i="53"/>
  <c r="O288" i="53"/>
  <c r="Q288" i="53"/>
  <c r="N288" i="53"/>
  <c r="P288" i="53"/>
  <c r="R288" i="53"/>
  <c r="N282" i="53"/>
  <c r="P282" i="53"/>
  <c r="R282" i="53"/>
  <c r="O282" i="53"/>
  <c r="S282" i="53"/>
  <c r="Q282" i="53"/>
  <c r="O304" i="53"/>
  <c r="P304" i="53"/>
  <c r="N304" i="53"/>
  <c r="R304" i="53"/>
  <c r="Q304" i="53"/>
  <c r="S304" i="53"/>
  <c r="P285" i="53"/>
  <c r="R285" i="53"/>
  <c r="N285" i="53"/>
  <c r="Q285" i="53"/>
  <c r="S285" i="53"/>
  <c r="O285" i="53"/>
  <c r="Q303" i="53"/>
  <c r="N303" i="53"/>
  <c r="P303" i="53"/>
  <c r="O303" i="53"/>
  <c r="R303" i="53"/>
  <c r="S303" i="53"/>
  <c r="P294" i="53"/>
  <c r="N294" i="53"/>
  <c r="Q294" i="53"/>
  <c r="O294" i="53"/>
  <c r="S294" i="53"/>
  <c r="R294" i="53"/>
  <c r="R1168" i="53"/>
  <c r="S1168" i="53"/>
  <c r="P1168" i="53"/>
  <c r="O1168" i="53"/>
  <c r="N1168" i="53"/>
  <c r="Q1168" i="53"/>
  <c r="R1178" i="53"/>
  <c r="S1178" i="53"/>
  <c r="P1178" i="53"/>
  <c r="O1178" i="53"/>
  <c r="Q1178" i="53"/>
  <c r="N1178" i="53"/>
  <c r="O1169" i="53"/>
  <c r="R1169" i="53"/>
  <c r="P1169" i="53"/>
  <c r="N1169" i="53"/>
  <c r="Q1169" i="53"/>
  <c r="S1169" i="53"/>
  <c r="O1160" i="53"/>
  <c r="Q1160" i="53"/>
  <c r="N1160" i="53"/>
  <c r="P1160" i="53"/>
  <c r="R1160" i="53"/>
  <c r="S1160" i="53"/>
  <c r="R1188" i="53"/>
  <c r="S1188" i="53"/>
  <c r="P1188" i="53"/>
  <c r="O1188" i="53"/>
  <c r="Q1188" i="53"/>
  <c r="N1188" i="53"/>
  <c r="O1181" i="53"/>
  <c r="S1181" i="53"/>
  <c r="R1181" i="53"/>
  <c r="P1181" i="53"/>
  <c r="N1181" i="53"/>
  <c r="Q1181" i="53"/>
  <c r="R1192" i="53"/>
  <c r="S1192" i="53"/>
  <c r="P1192" i="53"/>
  <c r="O1192" i="53"/>
  <c r="Q1192" i="53"/>
  <c r="N1192" i="53"/>
  <c r="S1191" i="53"/>
  <c r="O1191" i="53"/>
  <c r="Q1191" i="53"/>
  <c r="R1191" i="53"/>
  <c r="P1191" i="53"/>
  <c r="N1191" i="53"/>
  <c r="Q1190" i="53"/>
  <c r="N1190" i="53"/>
  <c r="R1190" i="53"/>
  <c r="S1190" i="53"/>
  <c r="P1190" i="53"/>
  <c r="O1190" i="53"/>
  <c r="S575" i="53"/>
  <c r="O575" i="53"/>
  <c r="N575" i="53"/>
  <c r="R575" i="53"/>
  <c r="P575" i="53"/>
  <c r="Q575" i="53"/>
  <c r="O573" i="53"/>
  <c r="N573" i="53"/>
  <c r="R573" i="53"/>
  <c r="P573" i="53"/>
  <c r="S573" i="53"/>
  <c r="Q573" i="53"/>
  <c r="S577" i="53"/>
  <c r="O577" i="53"/>
  <c r="N577" i="53"/>
  <c r="R577" i="53"/>
  <c r="P577" i="53"/>
  <c r="Q577" i="53"/>
  <c r="O581" i="53"/>
  <c r="Q581" i="53"/>
  <c r="N581" i="53"/>
  <c r="R581" i="53"/>
  <c r="P581" i="53"/>
  <c r="S581" i="53"/>
  <c r="R578" i="53"/>
  <c r="P578" i="53"/>
  <c r="Q578" i="53"/>
  <c r="O578" i="53"/>
  <c r="N578" i="53"/>
  <c r="S578" i="53"/>
  <c r="Q563" i="53"/>
  <c r="N563" i="53"/>
  <c r="R563" i="53"/>
  <c r="O563" i="53"/>
  <c r="S563" i="53"/>
  <c r="P563" i="53"/>
  <c r="O595" i="53"/>
  <c r="Q595" i="53"/>
  <c r="S595" i="53"/>
  <c r="N595" i="53"/>
  <c r="R595" i="53"/>
  <c r="P595" i="53"/>
  <c r="O574" i="53"/>
  <c r="Q574" i="53"/>
  <c r="R574" i="53"/>
  <c r="P574" i="53"/>
  <c r="N574" i="53"/>
  <c r="S574" i="53"/>
  <c r="O566" i="53"/>
  <c r="P566" i="53"/>
  <c r="R566" i="53"/>
  <c r="N566" i="53"/>
  <c r="Q566" i="53"/>
  <c r="S566" i="53"/>
  <c r="R564" i="53"/>
  <c r="Q564" i="53"/>
  <c r="N564" i="53"/>
  <c r="O564" i="53"/>
  <c r="P564" i="53"/>
  <c r="S564" i="53"/>
  <c r="L936" i="53"/>
  <c r="L920" i="53"/>
  <c r="L904" i="53"/>
  <c r="L925" i="53"/>
  <c r="L909" i="53"/>
  <c r="L918" i="53"/>
  <c r="L923" i="53"/>
  <c r="L930" i="53"/>
  <c r="L919" i="53"/>
  <c r="L916" i="53"/>
  <c r="L933" i="53"/>
  <c r="L913" i="53"/>
  <c r="L910" i="53"/>
  <c r="L907" i="53"/>
  <c r="L906" i="53"/>
  <c r="L911" i="53"/>
  <c r="L928" i="53"/>
  <c r="L937" i="53"/>
  <c r="L905" i="53"/>
  <c r="L931" i="53"/>
  <c r="L914" i="53"/>
  <c r="L903" i="53"/>
  <c r="L912" i="53"/>
  <c r="L921" i="53"/>
  <c r="L926" i="53"/>
  <c r="L938" i="53"/>
  <c r="L935" i="53"/>
  <c r="L932" i="53"/>
  <c r="L917" i="53"/>
  <c r="L922" i="53"/>
  <c r="L908" i="53"/>
  <c r="L939" i="53"/>
  <c r="L929" i="53"/>
  <c r="L915" i="53"/>
  <c r="L927" i="53"/>
  <c r="L924" i="53"/>
  <c r="L934" i="53"/>
  <c r="L1337" i="53"/>
  <c r="L1329" i="53"/>
  <c r="L1321" i="53"/>
  <c r="L1334" i="53"/>
  <c r="L1318" i="53"/>
  <c r="L1336" i="53"/>
  <c r="L1331" i="53"/>
  <c r="L1319" i="53"/>
  <c r="L1326" i="53"/>
  <c r="L1316" i="53"/>
  <c r="L1325" i="53"/>
  <c r="L1330" i="53"/>
  <c r="L1320" i="53"/>
  <c r="L1333" i="53"/>
  <c r="L1317" i="53"/>
  <c r="L1332" i="53"/>
  <c r="L1328" i="53"/>
  <c r="L1338" i="53"/>
  <c r="L1327" i="53"/>
  <c r="L1324" i="53"/>
  <c r="L1315" i="53"/>
  <c r="L1335" i="53"/>
  <c r="L1322" i="53"/>
  <c r="L1323" i="53"/>
  <c r="L304" i="53"/>
  <c r="L296" i="53"/>
  <c r="L288" i="53"/>
  <c r="L280" i="53"/>
  <c r="L273" i="53"/>
  <c r="L275" i="53"/>
  <c r="L300" i="53"/>
  <c r="L290" i="53"/>
  <c r="L278" i="53"/>
  <c r="L283" i="53"/>
  <c r="L291" i="53"/>
  <c r="L299" i="53"/>
  <c r="L307" i="53"/>
  <c r="L306" i="53"/>
  <c r="L292" i="53"/>
  <c r="L276" i="53"/>
  <c r="L277" i="53"/>
  <c r="L298" i="53"/>
  <c r="L284" i="53"/>
  <c r="L289" i="53"/>
  <c r="L301" i="53"/>
  <c r="L286" i="53"/>
  <c r="L279" i="53"/>
  <c r="L293" i="53"/>
  <c r="L305" i="53"/>
  <c r="L302" i="53"/>
  <c r="L274" i="53"/>
  <c r="L285" i="53"/>
  <c r="L297" i="53"/>
  <c r="L294" i="53"/>
  <c r="L287" i="53"/>
  <c r="L303" i="53"/>
  <c r="L281" i="53"/>
  <c r="L282" i="53"/>
  <c r="L308" i="53"/>
  <c r="L295" i="53"/>
  <c r="O1271" i="53"/>
  <c r="Q1271" i="53"/>
  <c r="P1271" i="53"/>
  <c r="N1271" i="53"/>
  <c r="R1271" i="53"/>
  <c r="S1271" i="53"/>
  <c r="R1311" i="53"/>
  <c r="O1311" i="53"/>
  <c r="Q1311" i="53"/>
  <c r="P1311" i="53"/>
  <c r="S1311" i="53"/>
  <c r="N1311" i="53"/>
  <c r="P1274" i="53"/>
  <c r="O1274" i="53"/>
  <c r="N1274" i="53"/>
  <c r="Q1274" i="53"/>
  <c r="S1274" i="53"/>
  <c r="R1274" i="53"/>
  <c r="O1125" i="53"/>
  <c r="S1125" i="53"/>
  <c r="P1125" i="53"/>
  <c r="Q1125" i="53"/>
  <c r="N1125" i="53"/>
  <c r="R1125" i="53"/>
  <c r="O1153" i="53"/>
  <c r="N1153" i="53"/>
  <c r="R1153" i="53"/>
  <c r="P1153" i="53"/>
  <c r="Q1153" i="53"/>
  <c r="S1153" i="53"/>
  <c r="O1010" i="53"/>
  <c r="Q1010" i="53"/>
  <c r="S1010" i="53"/>
  <c r="N1010" i="53"/>
  <c r="R1010" i="53"/>
  <c r="P1010" i="53"/>
  <c r="P992" i="53"/>
  <c r="Q992" i="53"/>
  <c r="O992" i="53"/>
  <c r="R992" i="53"/>
  <c r="N992" i="53"/>
  <c r="S992" i="53"/>
  <c r="S1002" i="53"/>
  <c r="P1002" i="53"/>
  <c r="Q1002" i="53"/>
  <c r="O1002" i="53"/>
  <c r="R1002" i="53"/>
  <c r="N1002" i="53"/>
  <c r="Q839" i="53"/>
  <c r="R839" i="53"/>
  <c r="O839" i="53"/>
  <c r="N839" i="53"/>
  <c r="P839" i="53"/>
  <c r="S839" i="53"/>
  <c r="R860" i="53"/>
  <c r="O860" i="53"/>
  <c r="Q860" i="53"/>
  <c r="S860" i="53"/>
  <c r="P860" i="53"/>
  <c r="N860" i="53"/>
  <c r="Q689" i="53"/>
  <c r="P689" i="53"/>
  <c r="N689" i="53"/>
  <c r="R689" i="53"/>
  <c r="S689" i="53"/>
  <c r="O689" i="53"/>
  <c r="Q681" i="53"/>
  <c r="S681" i="53"/>
  <c r="O681" i="53"/>
  <c r="P681" i="53"/>
  <c r="N681" i="53"/>
  <c r="R681" i="53"/>
  <c r="N547" i="53"/>
  <c r="Q547" i="53"/>
  <c r="R547" i="53"/>
  <c r="O547" i="53"/>
  <c r="P547" i="53"/>
  <c r="S547" i="53"/>
  <c r="O544" i="53"/>
  <c r="S544" i="53"/>
  <c r="P544" i="53"/>
  <c r="Q544" i="53"/>
  <c r="N544" i="53"/>
  <c r="R544" i="53"/>
  <c r="P415" i="53"/>
  <c r="S415" i="53"/>
  <c r="O415" i="53"/>
  <c r="R415" i="53"/>
  <c r="N415" i="53"/>
  <c r="Q415" i="53"/>
  <c r="S387" i="53"/>
  <c r="N387" i="53"/>
  <c r="P387" i="53"/>
  <c r="O387" i="53"/>
  <c r="Q387" i="53"/>
  <c r="R387" i="53"/>
  <c r="P411" i="53"/>
  <c r="S411" i="53"/>
  <c r="R411" i="53"/>
  <c r="O411" i="53"/>
  <c r="Q411" i="53"/>
  <c r="N411" i="53"/>
  <c r="Q386" i="53"/>
  <c r="N386" i="53"/>
  <c r="R386" i="53"/>
  <c r="O386" i="53"/>
  <c r="P386" i="53"/>
  <c r="S386" i="53"/>
  <c r="O269" i="53"/>
  <c r="R269" i="53"/>
  <c r="N269" i="53"/>
  <c r="Q269" i="53"/>
  <c r="S269" i="53"/>
  <c r="P269" i="53"/>
  <c r="P260" i="53"/>
  <c r="O260" i="53"/>
  <c r="S260" i="53"/>
  <c r="Q260" i="53"/>
  <c r="N260" i="53"/>
  <c r="R260" i="53"/>
  <c r="R270" i="53"/>
  <c r="Q270" i="53"/>
  <c r="O270" i="53"/>
  <c r="S270" i="53"/>
  <c r="N270" i="53"/>
  <c r="P270" i="53"/>
  <c r="N1507" i="53"/>
  <c r="Q1507" i="53"/>
  <c r="R1507" i="53"/>
  <c r="O1507" i="53"/>
  <c r="P1507" i="53"/>
  <c r="S1507" i="53"/>
  <c r="Q1376" i="53"/>
  <c r="O1376" i="53"/>
  <c r="S1376" i="53"/>
  <c r="R1376" i="53"/>
  <c r="N1376" i="53"/>
  <c r="P1376" i="53"/>
  <c r="S1386" i="53"/>
  <c r="R1386" i="53"/>
  <c r="N1386" i="53"/>
  <c r="P1386" i="53"/>
  <c r="Q1386" i="53"/>
  <c r="O1386" i="53"/>
  <c r="P1235" i="53"/>
  <c r="Q1235" i="53"/>
  <c r="N1235" i="53"/>
  <c r="S1235" i="53"/>
  <c r="R1235" i="53"/>
  <c r="O1235" i="53"/>
  <c r="O1250" i="53"/>
  <c r="N1250" i="53"/>
  <c r="R1250" i="53"/>
  <c r="Q1250" i="53"/>
  <c r="S1250" i="53"/>
  <c r="P1250" i="53"/>
  <c r="Q1113" i="53"/>
  <c r="N1113" i="53"/>
  <c r="R1113" i="53"/>
  <c r="S1113" i="53"/>
  <c r="P1113" i="53"/>
  <c r="O1113" i="53"/>
  <c r="P1109" i="53"/>
  <c r="O1109" i="53"/>
  <c r="Q1109" i="53"/>
  <c r="N1109" i="53"/>
  <c r="R1109" i="53"/>
  <c r="S1109" i="53"/>
  <c r="S970" i="53"/>
  <c r="Q970" i="53"/>
  <c r="R970" i="53"/>
  <c r="P970" i="53"/>
  <c r="O970" i="53"/>
  <c r="N970" i="53"/>
  <c r="O974" i="53"/>
  <c r="S974" i="53"/>
  <c r="N974" i="53"/>
  <c r="Q974" i="53"/>
  <c r="R974" i="53"/>
  <c r="P974" i="53"/>
  <c r="Q794" i="53"/>
  <c r="S794" i="53"/>
  <c r="P794" i="53"/>
  <c r="R794" i="53"/>
  <c r="O794" i="53"/>
  <c r="N794" i="53"/>
  <c r="P814" i="53"/>
  <c r="N814" i="53"/>
  <c r="S814" i="53"/>
  <c r="Q814" i="53"/>
  <c r="R814" i="53"/>
  <c r="O814" i="53"/>
  <c r="R655" i="53"/>
  <c r="N655" i="53"/>
  <c r="P655" i="53"/>
  <c r="S655" i="53"/>
  <c r="Q655" i="53"/>
  <c r="O655" i="53"/>
  <c r="N652" i="53"/>
  <c r="S652" i="53"/>
  <c r="O652" i="53"/>
  <c r="P652" i="53"/>
  <c r="R652" i="53"/>
  <c r="Q652" i="53"/>
  <c r="R513" i="53"/>
  <c r="S513" i="53"/>
  <c r="Q513" i="53"/>
  <c r="P513" i="53"/>
  <c r="O513" i="53"/>
  <c r="N513" i="53"/>
  <c r="R523" i="53"/>
  <c r="S523" i="53"/>
  <c r="N523" i="53"/>
  <c r="O523" i="53"/>
  <c r="Q523" i="53"/>
  <c r="P523" i="53"/>
  <c r="P361" i="53"/>
  <c r="Q361" i="53"/>
  <c r="R361" i="53"/>
  <c r="S361" i="53"/>
  <c r="O361" i="53"/>
  <c r="N361" i="53"/>
  <c r="S369" i="53"/>
  <c r="O369" i="53"/>
  <c r="N369" i="53"/>
  <c r="P369" i="53"/>
  <c r="Q369" i="53"/>
  <c r="R369" i="53"/>
  <c r="S368" i="53"/>
  <c r="O368" i="53"/>
  <c r="R368" i="53"/>
  <c r="P368" i="53"/>
  <c r="N368" i="53"/>
  <c r="Q368" i="53"/>
  <c r="Q205" i="53"/>
  <c r="O205" i="53"/>
  <c r="R205" i="53"/>
  <c r="N205" i="53"/>
  <c r="P205" i="53"/>
  <c r="S205" i="53"/>
  <c r="Q219" i="53"/>
  <c r="R219" i="53"/>
  <c r="O219" i="53"/>
  <c r="N219" i="53"/>
  <c r="P219" i="53"/>
  <c r="S219" i="53"/>
  <c r="O1471" i="53"/>
  <c r="Q1471" i="53"/>
  <c r="R1471" i="53"/>
  <c r="S1471" i="53"/>
  <c r="P1471" i="53"/>
  <c r="N1471" i="53"/>
  <c r="R1352" i="53"/>
  <c r="S1352" i="53"/>
  <c r="O1352" i="53"/>
  <c r="Q1352" i="53"/>
  <c r="N1352" i="53"/>
  <c r="P1352" i="53"/>
  <c r="N1349" i="53"/>
  <c r="S1349" i="53"/>
  <c r="O1349" i="53"/>
  <c r="R1349" i="53"/>
  <c r="P1349" i="53"/>
  <c r="Q1349" i="53"/>
  <c r="Q1350" i="53"/>
  <c r="O1350" i="53"/>
  <c r="P1350" i="53"/>
  <c r="R1350" i="53"/>
  <c r="N1350" i="53"/>
  <c r="S1350" i="53"/>
  <c r="P1224" i="53"/>
  <c r="N1224" i="53"/>
  <c r="S1224" i="53"/>
  <c r="R1224" i="53"/>
  <c r="O1224" i="53"/>
  <c r="Q1224" i="53"/>
  <c r="Q1199" i="53"/>
  <c r="R1199" i="53"/>
  <c r="O1199" i="53"/>
  <c r="N1199" i="53"/>
  <c r="S1199" i="53"/>
  <c r="P1199" i="53"/>
  <c r="O1052" i="53"/>
  <c r="P1052" i="53"/>
  <c r="Q1052" i="53"/>
  <c r="N1052" i="53"/>
  <c r="R1052" i="53"/>
  <c r="S1052" i="53"/>
  <c r="O1063" i="53"/>
  <c r="P1063" i="53"/>
  <c r="S1063" i="53"/>
  <c r="N1063" i="53"/>
  <c r="Q1063" i="53"/>
  <c r="R1063" i="53"/>
  <c r="O1066" i="53"/>
  <c r="Q1066" i="53"/>
  <c r="S1066" i="53"/>
  <c r="N1066" i="53"/>
  <c r="R1066" i="53"/>
  <c r="P1066" i="53"/>
  <c r="R929" i="53"/>
  <c r="S929" i="53"/>
  <c r="P929" i="53"/>
  <c r="Q929" i="53"/>
  <c r="N929" i="53"/>
  <c r="O929" i="53"/>
  <c r="P926" i="53"/>
  <c r="S926" i="53"/>
  <c r="R926" i="53"/>
  <c r="Q926" i="53"/>
  <c r="O926" i="53"/>
  <c r="N926" i="53"/>
  <c r="Q790" i="53"/>
  <c r="S790" i="53"/>
  <c r="P790" i="53"/>
  <c r="R790" i="53"/>
  <c r="O790" i="53"/>
  <c r="N790" i="53"/>
  <c r="S789" i="53"/>
  <c r="O789" i="53"/>
  <c r="N789" i="53"/>
  <c r="R789" i="53"/>
  <c r="Q789" i="53"/>
  <c r="P789" i="53"/>
  <c r="O775" i="53"/>
  <c r="P775" i="53"/>
  <c r="N775" i="53"/>
  <c r="S775" i="53"/>
  <c r="R775" i="53"/>
  <c r="Q775" i="53"/>
  <c r="O621" i="53"/>
  <c r="Q621" i="53"/>
  <c r="N621" i="53"/>
  <c r="R621" i="53"/>
  <c r="S621" i="53"/>
  <c r="P621" i="53"/>
  <c r="R623" i="53"/>
  <c r="S623" i="53"/>
  <c r="P623" i="53"/>
  <c r="O623" i="53"/>
  <c r="Q623" i="53"/>
  <c r="N623" i="53"/>
  <c r="Q487" i="53"/>
  <c r="O487" i="53"/>
  <c r="R487" i="53"/>
  <c r="N487" i="53"/>
  <c r="S487" i="53"/>
  <c r="P487" i="53"/>
  <c r="S457" i="53"/>
  <c r="P457" i="53"/>
  <c r="Q457" i="53"/>
  <c r="R457" i="53"/>
  <c r="N457" i="53"/>
  <c r="O457" i="53"/>
  <c r="R339" i="53"/>
  <c r="Q339" i="53"/>
  <c r="O339" i="53"/>
  <c r="N339" i="53"/>
  <c r="P339" i="53"/>
  <c r="S339" i="53"/>
  <c r="S310" i="53"/>
  <c r="R310" i="53"/>
  <c r="N310" i="53"/>
  <c r="Q310" i="53"/>
  <c r="O310" i="53"/>
  <c r="P310" i="53"/>
  <c r="S326" i="53"/>
  <c r="P326" i="53"/>
  <c r="N326" i="53"/>
  <c r="Q326" i="53"/>
  <c r="O326" i="53"/>
  <c r="R326" i="53"/>
  <c r="Q1444" i="53"/>
  <c r="R1444" i="53"/>
  <c r="O1444" i="53"/>
  <c r="N1444" i="53"/>
  <c r="S1444" i="53"/>
  <c r="P1444" i="53"/>
  <c r="O1328" i="53"/>
  <c r="N1328" i="53"/>
  <c r="Q1328" i="53"/>
  <c r="S1328" i="53"/>
  <c r="R1328" i="53"/>
  <c r="P1328" i="53"/>
  <c r="S1047" i="53"/>
  <c r="Q1047" i="53"/>
  <c r="N1047" i="53"/>
  <c r="R1047" i="53"/>
  <c r="O1047" i="53"/>
  <c r="P1047" i="53"/>
  <c r="P743" i="53"/>
  <c r="S743" i="53"/>
  <c r="Q743" i="53"/>
  <c r="O743" i="53"/>
  <c r="R743" i="53"/>
  <c r="N743" i="53"/>
  <c r="L1385" i="53"/>
  <c r="L1377" i="53"/>
  <c r="L1369" i="53"/>
  <c r="L1378" i="53"/>
  <c r="L1384" i="53"/>
  <c r="L1372" i="53"/>
  <c r="L1383" i="53"/>
  <c r="L1373" i="53"/>
  <c r="L1382" i="53"/>
  <c r="L1376" i="53"/>
  <c r="L1387" i="53"/>
  <c r="L1371" i="53"/>
  <c r="L1370" i="53"/>
  <c r="L1391" i="53"/>
  <c r="L1379" i="53"/>
  <c r="L1386" i="53"/>
  <c r="L1380" i="53"/>
  <c r="L1389" i="53"/>
  <c r="L1375" i="53"/>
  <c r="L1374" i="53"/>
  <c r="L1381" i="53"/>
  <c r="L1390" i="53"/>
  <c r="L1388" i="53"/>
  <c r="L1392" i="53"/>
  <c r="L693" i="53"/>
  <c r="L689" i="53"/>
  <c r="L681" i="53"/>
  <c r="L687" i="53"/>
  <c r="L691" i="53"/>
  <c r="L705" i="53"/>
  <c r="L697" i="53"/>
  <c r="L688" i="53"/>
  <c r="L680" i="53"/>
  <c r="L706" i="53"/>
  <c r="L698" i="53"/>
  <c r="L685" i="53"/>
  <c r="L709" i="53"/>
  <c r="L699" i="53"/>
  <c r="L686" i="53"/>
  <c r="L710" i="53"/>
  <c r="L700" i="53"/>
  <c r="L703" i="53"/>
  <c r="L690" i="53"/>
  <c r="L708" i="53"/>
  <c r="L694" i="53"/>
  <c r="L711" i="53"/>
  <c r="L695" i="53"/>
  <c r="L682" i="53"/>
  <c r="L702" i="53"/>
  <c r="L707" i="53"/>
  <c r="L712" i="53"/>
  <c r="L696" i="53"/>
  <c r="L701" i="53"/>
  <c r="L684" i="53"/>
  <c r="L704" i="53"/>
  <c r="L683" i="53"/>
  <c r="L692" i="53"/>
  <c r="L679" i="53"/>
  <c r="L1120" i="53"/>
  <c r="L1112" i="53"/>
  <c r="L1104" i="53"/>
  <c r="L1096" i="53"/>
  <c r="L1088" i="53"/>
  <c r="L1103" i="53"/>
  <c r="L1095" i="53"/>
  <c r="L1121" i="53"/>
  <c r="L1115" i="53"/>
  <c r="L1114" i="53"/>
  <c r="L1102" i="53"/>
  <c r="L1092" i="53"/>
  <c r="L1105" i="53"/>
  <c r="L1093" i="53"/>
  <c r="L1113" i="53"/>
  <c r="L1118" i="53"/>
  <c r="L1106" i="53"/>
  <c r="L1090" i="53"/>
  <c r="L1099" i="53"/>
  <c r="L1117" i="53"/>
  <c r="L1108" i="53"/>
  <c r="L1109" i="53"/>
  <c r="L1091" i="53"/>
  <c r="L1116" i="53"/>
  <c r="L1098" i="53"/>
  <c r="L1101" i="53"/>
  <c r="L1087" i="53"/>
  <c r="L1110" i="53"/>
  <c r="L1097" i="53"/>
  <c r="L1119" i="53"/>
  <c r="L1094" i="53"/>
  <c r="L1111" i="53"/>
  <c r="L1107" i="53"/>
  <c r="L1100" i="53"/>
  <c r="L1089" i="53"/>
  <c r="L638" i="53"/>
  <c r="L630" i="53"/>
  <c r="L622" i="53"/>
  <c r="L614" i="53"/>
  <c r="L639" i="53"/>
  <c r="L631" i="53"/>
  <c r="L623" i="53"/>
  <c r="L615" i="53"/>
  <c r="L607" i="53"/>
  <c r="L634" i="53"/>
  <c r="L624" i="53"/>
  <c r="L612" i="53"/>
  <c r="L635" i="53"/>
  <c r="L625" i="53"/>
  <c r="L613" i="53"/>
  <c r="L640" i="53"/>
  <c r="L632" i="53"/>
  <c r="L618" i="53"/>
  <c r="L637" i="53"/>
  <c r="L621" i="53"/>
  <c r="L609" i="53"/>
  <c r="L626" i="53"/>
  <c r="L610" i="53"/>
  <c r="L629" i="53"/>
  <c r="L617" i="53"/>
  <c r="L620" i="53"/>
  <c r="L627" i="53"/>
  <c r="L636" i="53"/>
  <c r="L608" i="53"/>
  <c r="L611" i="53"/>
  <c r="L628" i="53"/>
  <c r="L606" i="53"/>
  <c r="L616" i="53"/>
  <c r="L633" i="53"/>
  <c r="L619" i="53"/>
  <c r="L788" i="53"/>
  <c r="L780" i="53"/>
  <c r="L772" i="53"/>
  <c r="L764" i="53"/>
  <c r="L756" i="53"/>
  <c r="L791" i="53"/>
  <c r="L783" i="53"/>
  <c r="L775" i="53"/>
  <c r="L767" i="53"/>
  <c r="L759" i="53"/>
  <c r="L784" i="53"/>
  <c r="L774" i="53"/>
  <c r="L762" i="53"/>
  <c r="L752" i="53"/>
  <c r="L785" i="53"/>
  <c r="L773" i="53"/>
  <c r="L763" i="53"/>
  <c r="L753" i="53"/>
  <c r="L792" i="53"/>
  <c r="L778" i="53"/>
  <c r="L766" i="53"/>
  <c r="L751" i="53"/>
  <c r="L779" i="53"/>
  <c r="L765" i="53"/>
  <c r="L786" i="53"/>
  <c r="L770" i="53"/>
  <c r="L758" i="53"/>
  <c r="L787" i="53"/>
  <c r="L771" i="53"/>
  <c r="L757" i="53"/>
  <c r="L776" i="53"/>
  <c r="L789" i="53"/>
  <c r="L761" i="53"/>
  <c r="L790" i="53"/>
  <c r="L760" i="53"/>
  <c r="L777" i="53"/>
  <c r="L782" i="53"/>
  <c r="L769" i="53"/>
  <c r="L754" i="53"/>
  <c r="L781" i="53"/>
  <c r="L768" i="53"/>
  <c r="L755" i="53"/>
  <c r="L1307" i="53"/>
  <c r="L1290" i="53"/>
  <c r="L1274" i="53"/>
  <c r="L1300" i="53"/>
  <c r="L1289" i="53"/>
  <c r="L1273" i="53"/>
  <c r="L1285" i="53"/>
  <c r="L1302" i="53"/>
  <c r="L1296" i="53"/>
  <c r="L1271" i="53"/>
  <c r="L1283" i="53"/>
  <c r="L1309" i="53"/>
  <c r="L1288" i="53"/>
  <c r="L1310" i="53"/>
  <c r="L1291" i="53"/>
  <c r="L1312" i="53"/>
  <c r="L1313" i="53"/>
  <c r="L1301" i="53"/>
  <c r="L1308" i="53"/>
  <c r="L1293" i="53"/>
  <c r="L1305" i="53"/>
  <c r="L1278" i="53"/>
  <c r="L1280" i="53"/>
  <c r="L1282" i="53"/>
  <c r="L1286" i="53"/>
  <c r="L1311" i="53"/>
  <c r="L1304" i="53"/>
  <c r="L1277" i="53"/>
  <c r="L1294" i="53"/>
  <c r="L1299" i="53"/>
  <c r="L1292" i="53"/>
  <c r="L1276" i="53"/>
  <c r="L1303" i="53"/>
  <c r="L1272" i="53"/>
  <c r="L1284" i="53"/>
  <c r="L1295" i="53"/>
  <c r="L1297" i="53"/>
  <c r="L1298" i="53"/>
  <c r="L1275" i="53"/>
  <c r="L1306" i="53"/>
  <c r="L1281" i="53"/>
  <c r="L1287" i="53"/>
  <c r="L1279" i="53"/>
  <c r="L346" i="53"/>
  <c r="L347" i="53"/>
  <c r="L349" i="53"/>
  <c r="L365" i="53"/>
  <c r="L376" i="53"/>
  <c r="L368" i="53"/>
  <c r="L360" i="53"/>
  <c r="L352" i="53"/>
  <c r="L375" i="53"/>
  <c r="L367" i="53"/>
  <c r="L351" i="53"/>
  <c r="L355" i="53"/>
  <c r="L370" i="53"/>
  <c r="L358" i="53"/>
  <c r="L348" i="53"/>
  <c r="L369" i="53"/>
  <c r="L353" i="53"/>
  <c r="L378" i="53"/>
  <c r="L364" i="53"/>
  <c r="L350" i="53"/>
  <c r="L363" i="53"/>
  <c r="L377" i="53"/>
  <c r="L372" i="53"/>
  <c r="L356" i="53"/>
  <c r="L373" i="53"/>
  <c r="L359" i="53"/>
  <c r="L366" i="53"/>
  <c r="L371" i="53"/>
  <c r="L357" i="53"/>
  <c r="L354" i="53"/>
  <c r="L374" i="53"/>
  <c r="L361" i="53"/>
  <c r="L379" i="53"/>
  <c r="L362" i="53"/>
  <c r="L676" i="53"/>
  <c r="L668" i="53"/>
  <c r="L660" i="53"/>
  <c r="L652" i="53"/>
  <c r="L644" i="53"/>
  <c r="L673" i="53"/>
  <c r="L665" i="53"/>
  <c r="L657" i="53"/>
  <c r="L649" i="53"/>
  <c r="L666" i="53"/>
  <c r="L656" i="53"/>
  <c r="L646" i="53"/>
  <c r="L671" i="53"/>
  <c r="L661" i="53"/>
  <c r="L651" i="53"/>
  <c r="L664" i="53"/>
  <c r="L650" i="53"/>
  <c r="L675" i="53"/>
  <c r="L659" i="53"/>
  <c r="L645" i="53"/>
  <c r="L672" i="53"/>
  <c r="L658" i="53"/>
  <c r="L642" i="53"/>
  <c r="L667" i="53"/>
  <c r="L653" i="53"/>
  <c r="L662" i="53"/>
  <c r="L669" i="53"/>
  <c r="L643" i="53"/>
  <c r="L674" i="53"/>
  <c r="L648" i="53"/>
  <c r="L655" i="53"/>
  <c r="L677" i="53"/>
  <c r="L670" i="53"/>
  <c r="L647" i="53"/>
  <c r="L654" i="53"/>
  <c r="L663" i="53"/>
  <c r="L488" i="53"/>
  <c r="L457" i="53"/>
  <c r="L465" i="53"/>
  <c r="L473" i="53"/>
  <c r="L481" i="53"/>
  <c r="L489" i="53"/>
  <c r="L459" i="53"/>
  <c r="L469" i="53"/>
  <c r="L479" i="53"/>
  <c r="L458" i="53"/>
  <c r="L468" i="53"/>
  <c r="L474" i="53"/>
  <c r="L484" i="53"/>
  <c r="L455" i="53"/>
  <c r="L471" i="53"/>
  <c r="L485" i="53"/>
  <c r="L462" i="53"/>
  <c r="L470" i="53"/>
  <c r="L476" i="53"/>
  <c r="L456" i="53"/>
  <c r="L463" i="53"/>
  <c r="L477" i="53"/>
  <c r="L466" i="53"/>
  <c r="L472" i="53"/>
  <c r="L480" i="53"/>
  <c r="L454" i="53"/>
  <c r="L467" i="53"/>
  <c r="L482" i="53"/>
  <c r="L461" i="53"/>
  <c r="L475" i="53"/>
  <c r="L487" i="53"/>
  <c r="L464" i="53"/>
  <c r="L483" i="53"/>
  <c r="L460" i="53"/>
  <c r="L486" i="53"/>
  <c r="L478" i="53"/>
  <c r="P1310" i="53"/>
  <c r="R1310" i="53"/>
  <c r="O1310" i="53"/>
  <c r="Q1310" i="53"/>
  <c r="N1310" i="53"/>
  <c r="S1310" i="53"/>
  <c r="R1313" i="53"/>
  <c r="S1313" i="53"/>
  <c r="Q1313" i="53"/>
  <c r="P1313" i="53"/>
  <c r="O1313" i="53"/>
  <c r="N1313" i="53"/>
  <c r="P1294" i="53"/>
  <c r="O1294" i="53"/>
  <c r="Q1294" i="53"/>
  <c r="N1294" i="53"/>
  <c r="S1294" i="53"/>
  <c r="R1294" i="53"/>
  <c r="P1308" i="53"/>
  <c r="O1308" i="53"/>
  <c r="N1308" i="53"/>
  <c r="S1308" i="53"/>
  <c r="Q1308" i="53"/>
  <c r="R1308" i="53"/>
  <c r="N1275" i="53"/>
  <c r="S1275" i="53"/>
  <c r="Q1275" i="53"/>
  <c r="O1275" i="53"/>
  <c r="P1275" i="53"/>
  <c r="R1275" i="53"/>
  <c r="R1303" i="53"/>
  <c r="N1303" i="53"/>
  <c r="S1303" i="53"/>
  <c r="P1303" i="53"/>
  <c r="Q1303" i="53"/>
  <c r="O1303" i="53"/>
  <c r="R1283" i="53"/>
  <c r="S1283" i="53"/>
  <c r="N1283" i="53"/>
  <c r="O1283" i="53"/>
  <c r="Q1283" i="53"/>
  <c r="P1283" i="53"/>
  <c r="P1280" i="53"/>
  <c r="N1280" i="53"/>
  <c r="S1280" i="53"/>
  <c r="R1280" i="53"/>
  <c r="Q1280" i="53"/>
  <c r="O1280" i="53"/>
  <c r="S1297" i="53"/>
  <c r="R1297" i="53"/>
  <c r="Q1297" i="53"/>
  <c r="P1297" i="53"/>
  <c r="N1297" i="53"/>
  <c r="O1297" i="53"/>
  <c r="P1306" i="53"/>
  <c r="O1306" i="53"/>
  <c r="N1306" i="53"/>
  <c r="S1306" i="53"/>
  <c r="Q1306" i="53"/>
  <c r="R1306" i="53"/>
  <c r="Q1289" i="53"/>
  <c r="N1289" i="53"/>
  <c r="O1289" i="53"/>
  <c r="R1289" i="53"/>
  <c r="S1289" i="53"/>
  <c r="P1289" i="53"/>
  <c r="O1139" i="53"/>
  <c r="P1139" i="53"/>
  <c r="Q1139" i="53"/>
  <c r="S1139" i="53"/>
  <c r="N1139" i="53"/>
  <c r="R1139" i="53"/>
  <c r="S1132" i="53"/>
  <c r="O1132" i="53"/>
  <c r="N1132" i="53"/>
  <c r="R1132" i="53"/>
  <c r="P1132" i="53"/>
  <c r="Q1132" i="53"/>
  <c r="S1148" i="53"/>
  <c r="O1148" i="53"/>
  <c r="N1148" i="53"/>
  <c r="R1148" i="53"/>
  <c r="Q1148" i="53"/>
  <c r="P1148" i="53"/>
  <c r="O1157" i="53"/>
  <c r="S1157" i="53"/>
  <c r="P1157" i="53"/>
  <c r="Q1157" i="53"/>
  <c r="N1157" i="53"/>
  <c r="R1157" i="53"/>
  <c r="S1149" i="53"/>
  <c r="O1149" i="53"/>
  <c r="P1149" i="53"/>
  <c r="Q1149" i="53"/>
  <c r="N1149" i="53"/>
  <c r="R1149" i="53"/>
  <c r="S1131" i="53"/>
  <c r="O1131" i="53"/>
  <c r="P1131" i="53"/>
  <c r="Q1131" i="53"/>
  <c r="N1131" i="53"/>
  <c r="R1131" i="53"/>
  <c r="S1144" i="53"/>
  <c r="O1144" i="53"/>
  <c r="Q1144" i="53"/>
  <c r="P1144" i="53"/>
  <c r="N1144" i="53"/>
  <c r="R1144" i="53"/>
  <c r="Q1154" i="53"/>
  <c r="P1154" i="53"/>
  <c r="S1154" i="53"/>
  <c r="O1154" i="53"/>
  <c r="N1154" i="53"/>
  <c r="R1154" i="53"/>
  <c r="R1151" i="53"/>
  <c r="P1151" i="53"/>
  <c r="Q1151" i="53"/>
  <c r="N1151" i="53"/>
  <c r="S1151" i="53"/>
  <c r="O1151" i="53"/>
  <c r="O983" i="53"/>
  <c r="S983" i="53"/>
  <c r="R983" i="53"/>
  <c r="N983" i="53"/>
  <c r="P983" i="53"/>
  <c r="Q983" i="53"/>
  <c r="O1007" i="53"/>
  <c r="S1007" i="53"/>
  <c r="P1007" i="53"/>
  <c r="R1007" i="53"/>
  <c r="N1007" i="53"/>
  <c r="Q1007" i="53"/>
  <c r="O991" i="53"/>
  <c r="S991" i="53"/>
  <c r="R991" i="53"/>
  <c r="N991" i="53"/>
  <c r="P991" i="53"/>
  <c r="Q991" i="53"/>
  <c r="O1003" i="53"/>
  <c r="S1003" i="53"/>
  <c r="Q1003" i="53"/>
  <c r="R1003" i="53"/>
  <c r="N1003" i="53"/>
  <c r="P1003" i="53"/>
  <c r="S995" i="53"/>
  <c r="Q995" i="53"/>
  <c r="R995" i="53"/>
  <c r="O995" i="53"/>
  <c r="N995" i="53"/>
  <c r="P995" i="53"/>
  <c r="O1008" i="53"/>
  <c r="Q1008" i="53"/>
  <c r="R1008" i="53"/>
  <c r="P1008" i="53"/>
  <c r="N1008" i="53"/>
  <c r="S1008" i="53"/>
  <c r="S988" i="53"/>
  <c r="P988" i="53"/>
  <c r="Q988" i="53"/>
  <c r="O988" i="53"/>
  <c r="R988" i="53"/>
  <c r="N988" i="53"/>
  <c r="Q985" i="53"/>
  <c r="R985" i="53"/>
  <c r="O985" i="53"/>
  <c r="N985" i="53"/>
  <c r="P985" i="53"/>
  <c r="S985" i="53"/>
  <c r="S986" i="53"/>
  <c r="P986" i="53"/>
  <c r="Q986" i="53"/>
  <c r="O986" i="53"/>
  <c r="N986" i="53"/>
  <c r="R986" i="53"/>
  <c r="Q846" i="53"/>
  <c r="P846" i="53"/>
  <c r="N846" i="53"/>
  <c r="S846" i="53"/>
  <c r="O846" i="53"/>
  <c r="R846" i="53"/>
  <c r="R834" i="53"/>
  <c r="O834" i="53"/>
  <c r="Q834" i="53"/>
  <c r="N834" i="53"/>
  <c r="S834" i="53"/>
  <c r="P834" i="53"/>
  <c r="N862" i="53"/>
  <c r="Q862" i="53"/>
  <c r="S862" i="53"/>
  <c r="P862" i="53"/>
  <c r="R862" i="53"/>
  <c r="O862" i="53"/>
  <c r="P833" i="53"/>
  <c r="S833" i="53"/>
  <c r="Q833" i="53"/>
  <c r="R833" i="53"/>
  <c r="O833" i="53"/>
  <c r="N833" i="53"/>
  <c r="P849" i="53"/>
  <c r="N849" i="53"/>
  <c r="S849" i="53"/>
  <c r="Q849" i="53"/>
  <c r="R849" i="53"/>
  <c r="O849" i="53"/>
  <c r="Q831" i="53"/>
  <c r="N831" i="53"/>
  <c r="S831" i="53"/>
  <c r="P831" i="53"/>
  <c r="O831" i="53"/>
  <c r="R831" i="53"/>
  <c r="R840" i="53"/>
  <c r="Q840" i="53"/>
  <c r="O840" i="53"/>
  <c r="N840" i="53"/>
  <c r="P840" i="53"/>
  <c r="S840" i="53"/>
  <c r="S842" i="53"/>
  <c r="P842" i="53"/>
  <c r="R842" i="53"/>
  <c r="N842" i="53"/>
  <c r="Q842" i="53"/>
  <c r="O842" i="53"/>
  <c r="S864" i="53"/>
  <c r="N864" i="53"/>
  <c r="R864" i="53"/>
  <c r="O864" i="53"/>
  <c r="P864" i="53"/>
  <c r="Q864" i="53"/>
  <c r="S708" i="53"/>
  <c r="Q708" i="53"/>
  <c r="O708" i="53"/>
  <c r="R708" i="53"/>
  <c r="N708" i="53"/>
  <c r="P708" i="53"/>
  <c r="S683" i="53"/>
  <c r="O683" i="53"/>
  <c r="P683" i="53"/>
  <c r="N683" i="53"/>
  <c r="R683" i="53"/>
  <c r="Q683" i="53"/>
  <c r="O680" i="53"/>
  <c r="S680" i="53"/>
  <c r="Q680" i="53"/>
  <c r="R680" i="53"/>
  <c r="P680" i="53"/>
  <c r="N680" i="53"/>
  <c r="P682" i="53"/>
  <c r="N682" i="53"/>
  <c r="O682" i="53"/>
  <c r="S682" i="53"/>
  <c r="Q682" i="53"/>
  <c r="R682" i="53"/>
  <c r="S701" i="53"/>
  <c r="O701" i="53"/>
  <c r="N701" i="53"/>
  <c r="Q701" i="53"/>
  <c r="R701" i="53"/>
  <c r="P701" i="53"/>
  <c r="S707" i="53"/>
  <c r="O707" i="53"/>
  <c r="Q707" i="53"/>
  <c r="R707" i="53"/>
  <c r="P707" i="53"/>
  <c r="N707" i="53"/>
  <c r="R700" i="53"/>
  <c r="N700" i="53"/>
  <c r="P700" i="53"/>
  <c r="S700" i="53"/>
  <c r="Q700" i="53"/>
  <c r="O700" i="53"/>
  <c r="S693" i="53"/>
  <c r="O693" i="53"/>
  <c r="N693" i="53"/>
  <c r="R693" i="53"/>
  <c r="Q693" i="53"/>
  <c r="P693" i="53"/>
  <c r="O538" i="53"/>
  <c r="S538" i="53"/>
  <c r="R538" i="53"/>
  <c r="Q538" i="53"/>
  <c r="P538" i="53"/>
  <c r="N538" i="53"/>
  <c r="S527" i="53"/>
  <c r="O527" i="53"/>
  <c r="N527" i="53"/>
  <c r="R527" i="53"/>
  <c r="Q527" i="53"/>
  <c r="P527" i="53"/>
  <c r="O536" i="53"/>
  <c r="S536" i="53"/>
  <c r="R536" i="53"/>
  <c r="Q536" i="53"/>
  <c r="P536" i="53"/>
  <c r="N536" i="53"/>
  <c r="N551" i="53"/>
  <c r="Q551" i="53"/>
  <c r="R551" i="53"/>
  <c r="O551" i="53"/>
  <c r="P551" i="53"/>
  <c r="S551" i="53"/>
  <c r="S558" i="53"/>
  <c r="N558" i="53"/>
  <c r="R558" i="53"/>
  <c r="O558" i="53"/>
  <c r="P558" i="53"/>
  <c r="Q558" i="53"/>
  <c r="S539" i="53"/>
  <c r="O539" i="53"/>
  <c r="N539" i="53"/>
  <c r="R539" i="53"/>
  <c r="Q539" i="53"/>
  <c r="P539" i="53"/>
  <c r="S545" i="53"/>
  <c r="N545" i="53"/>
  <c r="Q545" i="53"/>
  <c r="R545" i="53"/>
  <c r="P545" i="53"/>
  <c r="O545" i="53"/>
  <c r="N541" i="53"/>
  <c r="R541" i="53"/>
  <c r="Q541" i="53"/>
  <c r="P541" i="53"/>
  <c r="O541" i="53"/>
  <c r="S541" i="53"/>
  <c r="O556" i="53"/>
  <c r="S556" i="53"/>
  <c r="Q556" i="53"/>
  <c r="N556" i="53"/>
  <c r="R556" i="53"/>
  <c r="P556" i="53"/>
  <c r="P396" i="53"/>
  <c r="Q396" i="53"/>
  <c r="R396" i="53"/>
  <c r="S396" i="53"/>
  <c r="N396" i="53"/>
  <c r="O396" i="53"/>
  <c r="R384" i="53"/>
  <c r="O384" i="53"/>
  <c r="S384" i="53"/>
  <c r="Q384" i="53"/>
  <c r="P384" i="53"/>
  <c r="N384" i="53"/>
  <c r="P393" i="53"/>
  <c r="R393" i="53"/>
  <c r="O393" i="53"/>
  <c r="Q393" i="53"/>
  <c r="N393" i="53"/>
  <c r="S393" i="53"/>
  <c r="O399" i="53"/>
  <c r="P399" i="53"/>
  <c r="R399" i="53"/>
  <c r="Q399" i="53"/>
  <c r="N399" i="53"/>
  <c r="S399" i="53"/>
  <c r="N422" i="53"/>
  <c r="S422" i="53"/>
  <c r="O422" i="53"/>
  <c r="Q422" i="53"/>
  <c r="R422" i="53"/>
  <c r="P422" i="53"/>
  <c r="Q416" i="53"/>
  <c r="P416" i="53"/>
  <c r="O416" i="53"/>
  <c r="R416" i="53"/>
  <c r="S416" i="53"/>
  <c r="N416" i="53"/>
  <c r="P385" i="53"/>
  <c r="S385" i="53"/>
  <c r="O385" i="53"/>
  <c r="N385" i="53"/>
  <c r="Q385" i="53"/>
  <c r="R385" i="53"/>
  <c r="Q420" i="53"/>
  <c r="O420" i="53"/>
  <c r="N420" i="53"/>
  <c r="R420" i="53"/>
  <c r="S420" i="53"/>
  <c r="P420" i="53"/>
  <c r="N401" i="53"/>
  <c r="P401" i="53"/>
  <c r="Q401" i="53"/>
  <c r="S401" i="53"/>
  <c r="O401" i="53"/>
  <c r="R401" i="53"/>
  <c r="Q405" i="53"/>
  <c r="R405" i="53"/>
  <c r="O405" i="53"/>
  <c r="N405" i="53"/>
  <c r="S405" i="53"/>
  <c r="P405" i="53"/>
  <c r="P262" i="53"/>
  <c r="R262" i="53"/>
  <c r="O262" i="53"/>
  <c r="N262" i="53"/>
  <c r="Q262" i="53"/>
  <c r="S262" i="53"/>
  <c r="N255" i="53"/>
  <c r="Q255" i="53"/>
  <c r="O255" i="53"/>
  <c r="R255" i="53"/>
  <c r="P255" i="53"/>
  <c r="S255" i="53"/>
  <c r="R256" i="53"/>
  <c r="P256" i="53"/>
  <c r="O256" i="53"/>
  <c r="S256" i="53"/>
  <c r="Q256" i="53"/>
  <c r="N256" i="53"/>
  <c r="R265" i="53"/>
  <c r="Q265" i="53"/>
  <c r="N265" i="53"/>
  <c r="O265" i="53"/>
  <c r="P265" i="53"/>
  <c r="S265" i="53"/>
  <c r="Q257" i="53"/>
  <c r="R257" i="53"/>
  <c r="O257" i="53"/>
  <c r="N257" i="53"/>
  <c r="S257" i="53"/>
  <c r="P257" i="53"/>
  <c r="O241" i="53"/>
  <c r="R241" i="53"/>
  <c r="N241" i="53"/>
  <c r="Q241" i="53"/>
  <c r="S241" i="53"/>
  <c r="P241" i="53"/>
  <c r="P248" i="53"/>
  <c r="R248" i="53"/>
  <c r="O248" i="53"/>
  <c r="N248" i="53"/>
  <c r="Q248" i="53"/>
  <c r="S248" i="53"/>
  <c r="N259" i="53"/>
  <c r="Q259" i="53"/>
  <c r="R259" i="53"/>
  <c r="O259" i="53"/>
  <c r="S259" i="53"/>
  <c r="P259" i="53"/>
  <c r="P264" i="53"/>
  <c r="O264" i="53"/>
  <c r="N264" i="53"/>
  <c r="Q264" i="53"/>
  <c r="S264" i="53"/>
  <c r="R264" i="53"/>
  <c r="N1509" i="53"/>
  <c r="Q1509" i="53"/>
  <c r="R1509" i="53"/>
  <c r="O1509" i="53"/>
  <c r="P1509" i="53"/>
  <c r="S1509" i="53"/>
  <c r="O1508" i="53"/>
  <c r="Q1508" i="53"/>
  <c r="N1508" i="53"/>
  <c r="R1508" i="53"/>
  <c r="P1508" i="53"/>
  <c r="S1508" i="53"/>
  <c r="O1499" i="53"/>
  <c r="P1499" i="53"/>
  <c r="S1499" i="53"/>
  <c r="N1499" i="53"/>
  <c r="Q1499" i="53"/>
  <c r="R1499" i="53"/>
  <c r="O1501" i="53"/>
  <c r="P1501" i="53"/>
  <c r="S1501" i="53"/>
  <c r="N1501" i="53"/>
  <c r="Q1501" i="53"/>
  <c r="R1501" i="53"/>
  <c r="P1512" i="53"/>
  <c r="N1512" i="53"/>
  <c r="Q1512" i="53"/>
  <c r="S1512" i="53"/>
  <c r="O1512" i="53"/>
  <c r="R1512" i="53"/>
  <c r="Q1496" i="53"/>
  <c r="S1496" i="53"/>
  <c r="O1496" i="53"/>
  <c r="N1496" i="53"/>
  <c r="R1496" i="53"/>
  <c r="P1496" i="53"/>
  <c r="P1382" i="53"/>
  <c r="Q1382" i="53"/>
  <c r="O1382" i="53"/>
  <c r="S1382" i="53"/>
  <c r="R1382" i="53"/>
  <c r="N1382" i="53"/>
  <c r="S1372" i="53"/>
  <c r="R1372" i="53"/>
  <c r="N1372" i="53"/>
  <c r="P1372" i="53"/>
  <c r="Q1372" i="53"/>
  <c r="O1372" i="53"/>
  <c r="P1384" i="53"/>
  <c r="Q1384" i="53"/>
  <c r="O1384" i="53"/>
  <c r="S1384" i="53"/>
  <c r="R1384" i="53"/>
  <c r="N1384" i="53"/>
  <c r="N1374" i="53"/>
  <c r="P1374" i="53"/>
  <c r="Q1374" i="53"/>
  <c r="O1374" i="53"/>
  <c r="R1374" i="53"/>
  <c r="S1374" i="53"/>
  <c r="P1380" i="53"/>
  <c r="Q1380" i="53"/>
  <c r="O1380" i="53"/>
  <c r="S1380" i="53"/>
  <c r="R1380" i="53"/>
  <c r="N1380" i="53"/>
  <c r="N1381" i="53"/>
  <c r="Q1381" i="53"/>
  <c r="R1381" i="53"/>
  <c r="S1381" i="53"/>
  <c r="P1381" i="53"/>
  <c r="O1381" i="53"/>
  <c r="P1239" i="53"/>
  <c r="Q1239" i="53"/>
  <c r="O1239" i="53"/>
  <c r="S1239" i="53"/>
  <c r="N1239" i="53"/>
  <c r="R1239" i="53"/>
  <c r="N1262" i="53"/>
  <c r="S1262" i="53"/>
  <c r="P1262" i="53"/>
  <c r="Q1262" i="53"/>
  <c r="O1262" i="53"/>
  <c r="R1262" i="53"/>
  <c r="Q1240" i="53"/>
  <c r="O1240" i="53"/>
  <c r="R1240" i="53"/>
  <c r="N1240" i="53"/>
  <c r="S1240" i="53"/>
  <c r="P1240" i="53"/>
  <c r="R1265" i="53"/>
  <c r="O1265" i="53"/>
  <c r="Q1265" i="53"/>
  <c r="N1265" i="53"/>
  <c r="P1265" i="53"/>
  <c r="S1265" i="53"/>
  <c r="P1243" i="53"/>
  <c r="O1243" i="53"/>
  <c r="Q1243" i="53"/>
  <c r="N1243" i="53"/>
  <c r="S1243" i="53"/>
  <c r="R1243" i="53"/>
  <c r="R1256" i="53"/>
  <c r="P1256" i="53"/>
  <c r="N1256" i="53"/>
  <c r="Q1256" i="53"/>
  <c r="S1256" i="53"/>
  <c r="O1256" i="53"/>
  <c r="P1251" i="53"/>
  <c r="R1251" i="53"/>
  <c r="O1251" i="53"/>
  <c r="Q1251" i="53"/>
  <c r="N1251" i="53"/>
  <c r="S1251" i="53"/>
  <c r="N1252" i="53"/>
  <c r="Q1252" i="53"/>
  <c r="R1252" i="53"/>
  <c r="O1252" i="53"/>
  <c r="S1252" i="53"/>
  <c r="P1252" i="53"/>
  <c r="P1253" i="53"/>
  <c r="Q1253" i="53"/>
  <c r="R1253" i="53"/>
  <c r="S1253" i="53"/>
  <c r="O1253" i="53"/>
  <c r="N1253" i="53"/>
  <c r="O1112" i="53"/>
  <c r="P1112" i="53"/>
  <c r="S1112" i="53"/>
  <c r="N1112" i="53"/>
  <c r="Q1112" i="53"/>
  <c r="R1112" i="53"/>
  <c r="P1105" i="53"/>
  <c r="O1105" i="53"/>
  <c r="Q1105" i="53"/>
  <c r="N1105" i="53"/>
  <c r="S1105" i="53"/>
  <c r="R1105" i="53"/>
  <c r="O1088" i="53"/>
  <c r="P1088" i="53"/>
  <c r="N1088" i="53"/>
  <c r="Q1088" i="53"/>
  <c r="R1088" i="53"/>
  <c r="S1088" i="53"/>
  <c r="O1111" i="53"/>
  <c r="Q1111" i="53"/>
  <c r="S1111" i="53"/>
  <c r="R1111" i="53"/>
  <c r="N1111" i="53"/>
  <c r="P1111" i="53"/>
  <c r="S1114" i="53"/>
  <c r="N1114" i="53"/>
  <c r="Q1114" i="53"/>
  <c r="R1114" i="53"/>
  <c r="P1114" i="53"/>
  <c r="O1114" i="53"/>
  <c r="P1089" i="53"/>
  <c r="O1089" i="53"/>
  <c r="Q1089" i="53"/>
  <c r="N1089" i="53"/>
  <c r="R1089" i="53"/>
  <c r="S1089" i="53"/>
  <c r="R1119" i="53"/>
  <c r="N1119" i="53"/>
  <c r="P1119" i="53"/>
  <c r="O1119" i="53"/>
  <c r="Q1119" i="53"/>
  <c r="S1119" i="53"/>
  <c r="Q1095" i="53"/>
  <c r="N1095" i="53"/>
  <c r="R1095" i="53"/>
  <c r="S1095" i="53"/>
  <c r="P1095" i="53"/>
  <c r="O1095" i="53"/>
  <c r="Q1115" i="53"/>
  <c r="S1115" i="53"/>
  <c r="R1115" i="53"/>
  <c r="N1115" i="53"/>
  <c r="P1115" i="53"/>
  <c r="O1115" i="53"/>
  <c r="O944" i="53"/>
  <c r="S944" i="53"/>
  <c r="P944" i="53"/>
  <c r="Q944" i="53"/>
  <c r="N944" i="53"/>
  <c r="R944" i="53"/>
  <c r="O952" i="53"/>
  <c r="S952" i="53"/>
  <c r="P952" i="53"/>
  <c r="Q952" i="53"/>
  <c r="N952" i="53"/>
  <c r="R952" i="53"/>
  <c r="S942" i="53"/>
  <c r="O942" i="53"/>
  <c r="P942" i="53"/>
  <c r="Q942" i="53"/>
  <c r="N942" i="53"/>
  <c r="R942" i="53"/>
  <c r="S951" i="53"/>
  <c r="N951" i="53"/>
  <c r="Q951" i="53"/>
  <c r="R951" i="53"/>
  <c r="O951" i="53"/>
  <c r="P951" i="53"/>
  <c r="Q959" i="53"/>
  <c r="R959" i="53"/>
  <c r="S959" i="53"/>
  <c r="P959" i="53"/>
  <c r="O959" i="53"/>
  <c r="N959" i="53"/>
  <c r="S969" i="53"/>
  <c r="P969" i="53"/>
  <c r="N969" i="53"/>
  <c r="O969" i="53"/>
  <c r="Q969" i="53"/>
  <c r="R969" i="53"/>
  <c r="S949" i="53"/>
  <c r="N949" i="53"/>
  <c r="Q949" i="53"/>
  <c r="R949" i="53"/>
  <c r="O949" i="53"/>
  <c r="P949" i="53"/>
  <c r="S965" i="53"/>
  <c r="P965" i="53"/>
  <c r="N965" i="53"/>
  <c r="O965" i="53"/>
  <c r="Q965" i="53"/>
  <c r="R965" i="53"/>
  <c r="O826" i="53"/>
  <c r="N826" i="53"/>
  <c r="S826" i="53"/>
  <c r="Q826" i="53"/>
  <c r="R826" i="53"/>
  <c r="P826" i="53"/>
  <c r="P820" i="53"/>
  <c r="Q820" i="53"/>
  <c r="R820" i="53"/>
  <c r="S820" i="53"/>
  <c r="N820" i="53"/>
  <c r="O820" i="53"/>
  <c r="P818" i="53"/>
  <c r="N818" i="53"/>
  <c r="S818" i="53"/>
  <c r="Q818" i="53"/>
  <c r="R818" i="53"/>
  <c r="O818" i="53"/>
  <c r="R827" i="53"/>
  <c r="N827" i="53"/>
  <c r="O827" i="53"/>
  <c r="Q827" i="53"/>
  <c r="S827" i="53"/>
  <c r="P827" i="53"/>
  <c r="P808" i="53"/>
  <c r="Q808" i="53"/>
  <c r="R808" i="53"/>
  <c r="O808" i="53"/>
  <c r="N808" i="53"/>
  <c r="S808" i="53"/>
  <c r="Q813" i="53"/>
  <c r="O813" i="53"/>
  <c r="R813" i="53"/>
  <c r="N813" i="53"/>
  <c r="S813" i="53"/>
  <c r="P813" i="53"/>
  <c r="Q815" i="53"/>
  <c r="O815" i="53"/>
  <c r="N815" i="53"/>
  <c r="R815" i="53"/>
  <c r="P815" i="53"/>
  <c r="S815" i="53"/>
  <c r="Q805" i="53"/>
  <c r="O805" i="53"/>
  <c r="R805" i="53"/>
  <c r="S805" i="53"/>
  <c r="N805" i="53"/>
  <c r="P805" i="53"/>
  <c r="N828" i="53"/>
  <c r="P828" i="53"/>
  <c r="S828" i="53"/>
  <c r="Q828" i="53"/>
  <c r="R828" i="53"/>
  <c r="O828" i="53"/>
  <c r="P675" i="53"/>
  <c r="S675" i="53"/>
  <c r="Q675" i="53"/>
  <c r="O675" i="53"/>
  <c r="R675" i="53"/>
  <c r="N675" i="53"/>
  <c r="P659" i="53"/>
  <c r="S659" i="53"/>
  <c r="Q659" i="53"/>
  <c r="O659" i="53"/>
  <c r="R659" i="53"/>
  <c r="N659" i="53"/>
  <c r="Q653" i="53"/>
  <c r="O653" i="53"/>
  <c r="R653" i="53"/>
  <c r="N653" i="53"/>
  <c r="P653" i="53"/>
  <c r="S653" i="53"/>
  <c r="Q647" i="53"/>
  <c r="O647" i="53"/>
  <c r="R647" i="53"/>
  <c r="N647" i="53"/>
  <c r="P647" i="53"/>
  <c r="S647" i="53"/>
  <c r="Q664" i="53"/>
  <c r="N664" i="53"/>
  <c r="P664" i="53"/>
  <c r="O664" i="53"/>
  <c r="S664" i="53"/>
  <c r="R664" i="53"/>
  <c r="R668" i="53"/>
  <c r="S668" i="53"/>
  <c r="O668" i="53"/>
  <c r="Q668" i="53"/>
  <c r="P668" i="53"/>
  <c r="N668" i="53"/>
  <c r="O674" i="53"/>
  <c r="R674" i="53"/>
  <c r="N674" i="53"/>
  <c r="S674" i="53"/>
  <c r="Q674" i="53"/>
  <c r="P674" i="53"/>
  <c r="P673" i="53"/>
  <c r="S673" i="53"/>
  <c r="Q673" i="53"/>
  <c r="O673" i="53"/>
  <c r="R673" i="53"/>
  <c r="N673" i="53"/>
  <c r="R658" i="53"/>
  <c r="N658" i="53"/>
  <c r="O658" i="53"/>
  <c r="Q658" i="53"/>
  <c r="S658" i="53"/>
  <c r="P658" i="53"/>
  <c r="R502" i="53"/>
  <c r="Q502" i="53"/>
  <c r="P502" i="53"/>
  <c r="S502" i="53"/>
  <c r="O502" i="53"/>
  <c r="N502" i="53"/>
  <c r="O501" i="53"/>
  <c r="S501" i="53"/>
  <c r="R501" i="53"/>
  <c r="N501" i="53"/>
  <c r="P501" i="53"/>
  <c r="Q501" i="53"/>
  <c r="Q520" i="53"/>
  <c r="N520" i="53"/>
  <c r="O520" i="53"/>
  <c r="S520" i="53"/>
  <c r="R520" i="53"/>
  <c r="P520" i="53"/>
  <c r="P508" i="53"/>
  <c r="N508" i="53"/>
  <c r="Q508" i="53"/>
  <c r="S508" i="53"/>
  <c r="O508" i="53"/>
  <c r="R508" i="53"/>
  <c r="Q498" i="53"/>
  <c r="P498" i="53"/>
  <c r="S498" i="53"/>
  <c r="O498" i="53"/>
  <c r="N498" i="53"/>
  <c r="R498" i="53"/>
  <c r="P494" i="53"/>
  <c r="R494" i="53"/>
  <c r="O494" i="53"/>
  <c r="S494" i="53"/>
  <c r="Q494" i="53"/>
  <c r="N494" i="53"/>
  <c r="Q515" i="53"/>
  <c r="S515" i="53"/>
  <c r="P515" i="53"/>
  <c r="R515" i="53"/>
  <c r="N515" i="53"/>
  <c r="O515" i="53"/>
  <c r="N524" i="53"/>
  <c r="Q524" i="53"/>
  <c r="S524" i="53"/>
  <c r="O524" i="53"/>
  <c r="R524" i="53"/>
  <c r="P524" i="53"/>
  <c r="N518" i="53"/>
  <c r="Q518" i="53"/>
  <c r="S518" i="53"/>
  <c r="R518" i="53"/>
  <c r="P518" i="53"/>
  <c r="O518" i="53"/>
  <c r="Q354" i="53"/>
  <c r="R354" i="53"/>
  <c r="P354" i="53"/>
  <c r="N354" i="53"/>
  <c r="O354" i="53"/>
  <c r="S354" i="53"/>
  <c r="Q375" i="53"/>
  <c r="P375" i="53"/>
  <c r="S375" i="53"/>
  <c r="O375" i="53"/>
  <c r="N375" i="53"/>
  <c r="R375" i="53"/>
  <c r="Q373" i="53"/>
  <c r="R373" i="53"/>
  <c r="S373" i="53"/>
  <c r="O373" i="53"/>
  <c r="N373" i="53"/>
  <c r="P373" i="53"/>
  <c r="O348" i="53"/>
  <c r="S348" i="53"/>
  <c r="R348" i="53"/>
  <c r="P348" i="53"/>
  <c r="N348" i="53"/>
  <c r="Q348" i="53"/>
  <c r="Q362" i="53"/>
  <c r="P362" i="53"/>
  <c r="R362" i="53"/>
  <c r="N362" i="53"/>
  <c r="S362" i="53"/>
  <c r="O362" i="53"/>
  <c r="Q357" i="53"/>
  <c r="P357" i="53"/>
  <c r="S357" i="53"/>
  <c r="O357" i="53"/>
  <c r="N357" i="53"/>
  <c r="R357" i="53"/>
  <c r="S352" i="53"/>
  <c r="O352" i="53"/>
  <c r="R352" i="53"/>
  <c r="P352" i="53"/>
  <c r="N352" i="53"/>
  <c r="Q352" i="53"/>
  <c r="R355" i="53"/>
  <c r="Q355" i="53"/>
  <c r="P355" i="53"/>
  <c r="S355" i="53"/>
  <c r="O355" i="53"/>
  <c r="N355" i="53"/>
  <c r="O225" i="53"/>
  <c r="Q225" i="53"/>
  <c r="R225" i="53"/>
  <c r="P225" i="53"/>
  <c r="N225" i="53"/>
  <c r="S225" i="53"/>
  <c r="P204" i="53"/>
  <c r="O204" i="53"/>
  <c r="Q204" i="53"/>
  <c r="N204" i="53"/>
  <c r="S204" i="53"/>
  <c r="R204" i="53"/>
  <c r="N201" i="53"/>
  <c r="R201" i="53"/>
  <c r="P201" i="53"/>
  <c r="Q201" i="53"/>
  <c r="S201" i="53"/>
  <c r="O201" i="53"/>
  <c r="N207" i="53"/>
  <c r="Q207" i="53"/>
  <c r="R207" i="53"/>
  <c r="O207" i="53"/>
  <c r="S207" i="53"/>
  <c r="P207" i="53"/>
  <c r="O222" i="53"/>
  <c r="P222" i="53"/>
  <c r="S222" i="53"/>
  <c r="R222" i="53"/>
  <c r="Q222" i="53"/>
  <c r="N222" i="53"/>
  <c r="O233" i="53"/>
  <c r="Q233" i="53"/>
  <c r="R233" i="53"/>
  <c r="S233" i="53"/>
  <c r="P233" i="53"/>
  <c r="N233" i="53"/>
  <c r="P202" i="53"/>
  <c r="Q202" i="53"/>
  <c r="N202" i="53"/>
  <c r="S202" i="53"/>
  <c r="R202" i="53"/>
  <c r="O202" i="53"/>
  <c r="N235" i="53"/>
  <c r="O235" i="53"/>
  <c r="R235" i="53"/>
  <c r="Q235" i="53"/>
  <c r="P235" i="53"/>
  <c r="S235" i="53"/>
  <c r="S234" i="53"/>
  <c r="N234" i="53"/>
  <c r="P234" i="53"/>
  <c r="O234" i="53"/>
  <c r="R234" i="53"/>
  <c r="Q234" i="53"/>
  <c r="O1473" i="53"/>
  <c r="Q1473" i="53"/>
  <c r="R1473" i="53"/>
  <c r="S1473" i="53"/>
  <c r="P1473" i="53"/>
  <c r="N1473" i="53"/>
  <c r="O1486" i="53"/>
  <c r="Q1486" i="53"/>
  <c r="N1486" i="53"/>
  <c r="R1486" i="53"/>
  <c r="P1486" i="53"/>
  <c r="S1486" i="53"/>
  <c r="S1481" i="53"/>
  <c r="N1481" i="53"/>
  <c r="Q1481" i="53"/>
  <c r="R1481" i="53"/>
  <c r="O1481" i="53"/>
  <c r="P1481" i="53"/>
  <c r="O1485" i="53"/>
  <c r="P1485" i="53"/>
  <c r="S1485" i="53"/>
  <c r="N1485" i="53"/>
  <c r="R1485" i="53"/>
  <c r="Q1485" i="53"/>
  <c r="O1470" i="53"/>
  <c r="S1470" i="53"/>
  <c r="Q1470" i="53"/>
  <c r="R1470" i="53"/>
  <c r="P1470" i="53"/>
  <c r="N1470" i="53"/>
  <c r="O1468" i="53"/>
  <c r="R1468" i="53"/>
  <c r="P1468" i="53"/>
  <c r="N1468" i="53"/>
  <c r="Q1468" i="53"/>
  <c r="S1468" i="53"/>
  <c r="Q1347" i="53"/>
  <c r="N1347" i="53"/>
  <c r="R1347" i="53"/>
  <c r="O1347" i="53"/>
  <c r="S1347" i="53"/>
  <c r="P1347" i="53"/>
  <c r="N1340" i="53"/>
  <c r="Q1340" i="53"/>
  <c r="R1340" i="53"/>
  <c r="O1340" i="53"/>
  <c r="S1340" i="53"/>
  <c r="P1340" i="53"/>
  <c r="P1354" i="53"/>
  <c r="R1354" i="53"/>
  <c r="S1354" i="53"/>
  <c r="O1354" i="53"/>
  <c r="Q1354" i="53"/>
  <c r="N1354" i="53"/>
  <c r="P1348" i="53"/>
  <c r="Q1348" i="53"/>
  <c r="S1348" i="53"/>
  <c r="R1348" i="53"/>
  <c r="O1348" i="53"/>
  <c r="N1348" i="53"/>
  <c r="P1362" i="53"/>
  <c r="R1362" i="53"/>
  <c r="S1362" i="53"/>
  <c r="O1362" i="53"/>
  <c r="Q1362" i="53"/>
  <c r="N1362" i="53"/>
  <c r="N1363" i="53"/>
  <c r="R1363" i="53"/>
  <c r="Q1363" i="53"/>
  <c r="O1363" i="53"/>
  <c r="S1363" i="53"/>
  <c r="P1363" i="53"/>
  <c r="R1343" i="53"/>
  <c r="N1343" i="53"/>
  <c r="O1343" i="53"/>
  <c r="S1343" i="53"/>
  <c r="P1343" i="53"/>
  <c r="Q1343" i="53"/>
  <c r="P1214" i="53"/>
  <c r="S1214" i="53"/>
  <c r="R1214" i="53"/>
  <c r="Q1214" i="53"/>
  <c r="O1214" i="53"/>
  <c r="N1214" i="53"/>
  <c r="Q1197" i="53"/>
  <c r="O1197" i="53"/>
  <c r="S1197" i="53"/>
  <c r="R1197" i="53"/>
  <c r="P1197" i="53"/>
  <c r="N1197" i="53"/>
  <c r="P1217" i="53"/>
  <c r="O1217" i="53"/>
  <c r="R1217" i="53"/>
  <c r="S1217" i="53"/>
  <c r="N1217" i="53"/>
  <c r="Q1217" i="53"/>
  <c r="P1198" i="53"/>
  <c r="Q1198" i="53"/>
  <c r="O1198" i="53"/>
  <c r="N1198" i="53"/>
  <c r="S1198" i="53"/>
  <c r="R1198" i="53"/>
  <c r="Q1213" i="53"/>
  <c r="N1213" i="53"/>
  <c r="R1213" i="53"/>
  <c r="O1213" i="53"/>
  <c r="S1213" i="53"/>
  <c r="P1213" i="53"/>
  <c r="O1215" i="53"/>
  <c r="R1215" i="53"/>
  <c r="N1215" i="53"/>
  <c r="Q1215" i="53"/>
  <c r="S1215" i="53"/>
  <c r="P1215" i="53"/>
  <c r="P1216" i="53"/>
  <c r="R1216" i="53"/>
  <c r="Q1216" i="53"/>
  <c r="O1216" i="53"/>
  <c r="N1216" i="53"/>
  <c r="S1216" i="53"/>
  <c r="Q1209" i="53"/>
  <c r="R1209" i="53"/>
  <c r="N1209" i="53"/>
  <c r="O1209" i="53"/>
  <c r="S1209" i="53"/>
  <c r="P1209" i="53"/>
  <c r="P1220" i="53"/>
  <c r="S1220" i="53"/>
  <c r="R1220" i="53"/>
  <c r="Q1220" i="53"/>
  <c r="O1220" i="53"/>
  <c r="N1220" i="53"/>
  <c r="S1064" i="53"/>
  <c r="O1064" i="53"/>
  <c r="P1064" i="53"/>
  <c r="Q1064" i="53"/>
  <c r="N1064" i="53"/>
  <c r="R1064" i="53"/>
  <c r="N1057" i="53"/>
  <c r="Q1057" i="53"/>
  <c r="R1057" i="53"/>
  <c r="O1057" i="53"/>
  <c r="P1057" i="53"/>
  <c r="S1057" i="53"/>
  <c r="N1059" i="53"/>
  <c r="Q1059" i="53"/>
  <c r="R1059" i="53"/>
  <c r="O1059" i="53"/>
  <c r="P1059" i="53"/>
  <c r="S1059" i="53"/>
  <c r="O1084" i="53"/>
  <c r="P1084" i="53"/>
  <c r="Q1084" i="53"/>
  <c r="N1084" i="53"/>
  <c r="R1084" i="53"/>
  <c r="S1084" i="53"/>
  <c r="S1062" i="53"/>
  <c r="O1062" i="53"/>
  <c r="P1062" i="53"/>
  <c r="Q1062" i="53"/>
  <c r="N1062" i="53"/>
  <c r="R1062" i="53"/>
  <c r="O1083" i="53"/>
  <c r="P1083" i="53"/>
  <c r="S1083" i="53"/>
  <c r="N1083" i="53"/>
  <c r="Q1083" i="53"/>
  <c r="R1083" i="53"/>
  <c r="S1053" i="53"/>
  <c r="N1053" i="53"/>
  <c r="Q1053" i="53"/>
  <c r="R1053" i="53"/>
  <c r="O1053" i="53"/>
  <c r="P1053" i="53"/>
  <c r="S1085" i="53"/>
  <c r="N1085" i="53"/>
  <c r="Q1085" i="53"/>
  <c r="R1085" i="53"/>
  <c r="O1085" i="53"/>
  <c r="P1085" i="53"/>
  <c r="O1082" i="53"/>
  <c r="Q1082" i="53"/>
  <c r="N1082" i="53"/>
  <c r="R1082" i="53"/>
  <c r="P1082" i="53"/>
  <c r="S1082" i="53"/>
  <c r="P924" i="53"/>
  <c r="S924" i="53"/>
  <c r="R924" i="53"/>
  <c r="Q924" i="53"/>
  <c r="O924" i="53"/>
  <c r="N924" i="53"/>
  <c r="Q930" i="53"/>
  <c r="O930" i="53"/>
  <c r="N930" i="53"/>
  <c r="S930" i="53"/>
  <c r="P930" i="53"/>
  <c r="R930" i="53"/>
  <c r="R923" i="53"/>
  <c r="P923" i="53"/>
  <c r="O923" i="53"/>
  <c r="Q923" i="53"/>
  <c r="S923" i="53"/>
  <c r="N923" i="53"/>
  <c r="P936" i="53"/>
  <c r="Q936" i="53"/>
  <c r="O936" i="53"/>
  <c r="N936" i="53"/>
  <c r="S936" i="53"/>
  <c r="R936" i="53"/>
  <c r="P928" i="53"/>
  <c r="N928" i="53"/>
  <c r="S928" i="53"/>
  <c r="R928" i="53"/>
  <c r="Q928" i="53"/>
  <c r="O928" i="53"/>
  <c r="N933" i="53"/>
  <c r="Q933" i="53"/>
  <c r="R933" i="53"/>
  <c r="O933" i="53"/>
  <c r="S933" i="53"/>
  <c r="P933" i="53"/>
  <c r="P919" i="53"/>
  <c r="S919" i="53"/>
  <c r="R919" i="53"/>
  <c r="Q919" i="53"/>
  <c r="O919" i="53"/>
  <c r="N919" i="53"/>
  <c r="P910" i="53"/>
  <c r="Q910" i="53"/>
  <c r="O910" i="53"/>
  <c r="N910" i="53"/>
  <c r="S910" i="53"/>
  <c r="R910" i="53"/>
  <c r="R935" i="53"/>
  <c r="O935" i="53"/>
  <c r="Q935" i="53"/>
  <c r="P935" i="53"/>
  <c r="S935" i="53"/>
  <c r="N935" i="53"/>
  <c r="O786" i="53"/>
  <c r="N786" i="53"/>
  <c r="Q786" i="53"/>
  <c r="S786" i="53"/>
  <c r="R786" i="53"/>
  <c r="P786" i="53"/>
  <c r="O771" i="53"/>
  <c r="S771" i="53"/>
  <c r="N771" i="53"/>
  <c r="R771" i="53"/>
  <c r="Q771" i="53"/>
  <c r="P771" i="53"/>
  <c r="Q778" i="53"/>
  <c r="S778" i="53"/>
  <c r="P778" i="53"/>
  <c r="R778" i="53"/>
  <c r="O778" i="53"/>
  <c r="N778" i="53"/>
  <c r="O766" i="53"/>
  <c r="N766" i="53"/>
  <c r="Q766" i="53"/>
  <c r="S766" i="53"/>
  <c r="P766" i="53"/>
  <c r="R766" i="53"/>
  <c r="S781" i="53"/>
  <c r="O781" i="53"/>
  <c r="N781" i="53"/>
  <c r="R781" i="53"/>
  <c r="Q781" i="53"/>
  <c r="P781" i="53"/>
  <c r="O761" i="53"/>
  <c r="Q761" i="53"/>
  <c r="P761" i="53"/>
  <c r="N761" i="53"/>
  <c r="S761" i="53"/>
  <c r="R761" i="53"/>
  <c r="Q772" i="53"/>
  <c r="S772" i="53"/>
  <c r="P772" i="53"/>
  <c r="R772" i="53"/>
  <c r="O772" i="53"/>
  <c r="N772" i="53"/>
  <c r="S773" i="53"/>
  <c r="O773" i="53"/>
  <c r="N773" i="53"/>
  <c r="R773" i="53"/>
  <c r="Q773" i="53"/>
  <c r="P773" i="53"/>
  <c r="Q768" i="53"/>
  <c r="S768" i="53"/>
  <c r="P768" i="53"/>
  <c r="R768" i="53"/>
  <c r="O768" i="53"/>
  <c r="N768" i="53"/>
  <c r="Q759" i="53"/>
  <c r="P759" i="53"/>
  <c r="O759" i="53"/>
  <c r="N759" i="53"/>
  <c r="R759" i="53"/>
  <c r="S759" i="53"/>
  <c r="O791" i="53"/>
  <c r="P791" i="53"/>
  <c r="N791" i="53"/>
  <c r="R791" i="53"/>
  <c r="Q791" i="53"/>
  <c r="S791" i="53"/>
  <c r="Q619" i="53"/>
  <c r="N619" i="53"/>
  <c r="R619" i="53"/>
  <c r="S619" i="53"/>
  <c r="P619" i="53"/>
  <c r="O619" i="53"/>
  <c r="Q620" i="53"/>
  <c r="O620" i="53"/>
  <c r="R620" i="53"/>
  <c r="P620" i="53"/>
  <c r="N620" i="53"/>
  <c r="S620" i="53"/>
  <c r="O632" i="53"/>
  <c r="Q632" i="53"/>
  <c r="S632" i="53"/>
  <c r="R632" i="53"/>
  <c r="P632" i="53"/>
  <c r="N632" i="53"/>
  <c r="N610" i="53"/>
  <c r="S610" i="53"/>
  <c r="R610" i="53"/>
  <c r="O610" i="53"/>
  <c r="Q610" i="53"/>
  <c r="P610" i="53"/>
  <c r="O629" i="53"/>
  <c r="Q629" i="53"/>
  <c r="N629" i="53"/>
  <c r="R629" i="53"/>
  <c r="S629" i="53"/>
  <c r="P629" i="53"/>
  <c r="O606" i="53"/>
  <c r="R606" i="53"/>
  <c r="Q606" i="53"/>
  <c r="N606" i="53"/>
  <c r="S606" i="53"/>
  <c r="P606" i="53"/>
  <c r="Q614" i="53"/>
  <c r="O614" i="53"/>
  <c r="R614" i="53"/>
  <c r="P614" i="53"/>
  <c r="N614" i="53"/>
  <c r="S614" i="53"/>
  <c r="R609" i="53"/>
  <c r="S609" i="53"/>
  <c r="P609" i="53"/>
  <c r="O609" i="53"/>
  <c r="N609" i="53"/>
  <c r="Q609" i="53"/>
  <c r="Q471" i="53"/>
  <c r="R471" i="53"/>
  <c r="N471" i="53"/>
  <c r="O471" i="53"/>
  <c r="S471" i="53"/>
  <c r="P471" i="53"/>
  <c r="O454" i="53"/>
  <c r="Q454" i="53"/>
  <c r="S454" i="53"/>
  <c r="R454" i="53"/>
  <c r="N454" i="53"/>
  <c r="P454" i="53"/>
  <c r="Q470" i="53"/>
  <c r="R470" i="53"/>
  <c r="O470" i="53"/>
  <c r="N470" i="53"/>
  <c r="P470" i="53"/>
  <c r="S470" i="53"/>
  <c r="Q463" i="53"/>
  <c r="N463" i="53"/>
  <c r="O463" i="53"/>
  <c r="R463" i="53"/>
  <c r="S463" i="53"/>
  <c r="P463" i="53"/>
  <c r="R481" i="53"/>
  <c r="S481" i="53"/>
  <c r="P481" i="53"/>
  <c r="O481" i="53"/>
  <c r="Q481" i="53"/>
  <c r="N481" i="53"/>
  <c r="S465" i="53"/>
  <c r="P465" i="53"/>
  <c r="R465" i="53"/>
  <c r="Q465" i="53"/>
  <c r="O465" i="53"/>
  <c r="N465" i="53"/>
  <c r="P482" i="53"/>
  <c r="R482" i="53"/>
  <c r="S482" i="53"/>
  <c r="N482" i="53"/>
  <c r="O482" i="53"/>
  <c r="Q482" i="53"/>
  <c r="Q472" i="53"/>
  <c r="N472" i="53"/>
  <c r="O472" i="53"/>
  <c r="P472" i="53"/>
  <c r="R472" i="53"/>
  <c r="S472" i="53"/>
  <c r="N462" i="53"/>
  <c r="P462" i="53"/>
  <c r="R462" i="53"/>
  <c r="O462" i="53"/>
  <c r="Q462" i="53"/>
  <c r="S462" i="53"/>
  <c r="Q331" i="53"/>
  <c r="O331" i="53"/>
  <c r="N331" i="53"/>
  <c r="S331" i="53"/>
  <c r="R331" i="53"/>
  <c r="P331" i="53"/>
  <c r="P315" i="53"/>
  <c r="R315" i="53"/>
  <c r="Q315" i="53"/>
  <c r="S315" i="53"/>
  <c r="O315" i="53"/>
  <c r="N315" i="53"/>
  <c r="P341" i="53"/>
  <c r="S341" i="53"/>
  <c r="R341" i="53"/>
  <c r="Q341" i="53"/>
  <c r="O341" i="53"/>
  <c r="N341" i="53"/>
  <c r="P337" i="53"/>
  <c r="S337" i="53"/>
  <c r="R337" i="53"/>
  <c r="Q337" i="53"/>
  <c r="O337" i="53"/>
  <c r="N337" i="53"/>
  <c r="P333" i="53"/>
  <c r="R333" i="53"/>
  <c r="Q333" i="53"/>
  <c r="O333" i="53"/>
  <c r="N333" i="53"/>
  <c r="S333" i="53"/>
  <c r="S334" i="53"/>
  <c r="N334" i="53"/>
  <c r="O334" i="53"/>
  <c r="Q334" i="53"/>
  <c r="R334" i="53"/>
  <c r="P334" i="53"/>
  <c r="P323" i="53"/>
  <c r="Q323" i="53"/>
  <c r="R323" i="53"/>
  <c r="O323" i="53"/>
  <c r="N323" i="53"/>
  <c r="S323" i="53"/>
  <c r="N312" i="53"/>
  <c r="O312" i="53"/>
  <c r="S312" i="53"/>
  <c r="P312" i="53"/>
  <c r="R312" i="53"/>
  <c r="Q312" i="53"/>
  <c r="S338" i="53"/>
  <c r="O338" i="53"/>
  <c r="N338" i="53"/>
  <c r="P338" i="53"/>
  <c r="Q338" i="53"/>
  <c r="R338" i="53"/>
  <c r="R1450" i="53"/>
  <c r="O1450" i="53"/>
  <c r="S1450" i="53"/>
  <c r="P1450" i="53"/>
  <c r="N1450" i="53"/>
  <c r="Q1450" i="53"/>
  <c r="Q1440" i="53"/>
  <c r="N1440" i="53"/>
  <c r="P1440" i="53"/>
  <c r="O1440" i="53"/>
  <c r="S1440" i="53"/>
  <c r="R1440" i="53"/>
  <c r="P1441" i="53"/>
  <c r="R1441" i="53"/>
  <c r="O1441" i="53"/>
  <c r="Q1441" i="53"/>
  <c r="N1441" i="53"/>
  <c r="S1441" i="53"/>
  <c r="Q1452" i="53"/>
  <c r="R1452" i="53"/>
  <c r="P1452" i="53"/>
  <c r="S1452" i="53"/>
  <c r="N1452" i="53"/>
  <c r="O1452" i="53"/>
  <c r="O1442" i="53"/>
  <c r="Q1442" i="53"/>
  <c r="R1442" i="53"/>
  <c r="N1442" i="53"/>
  <c r="P1442" i="53"/>
  <c r="S1442" i="53"/>
  <c r="P1461" i="53"/>
  <c r="R1461" i="53"/>
  <c r="Q1461" i="53"/>
  <c r="O1461" i="53"/>
  <c r="N1461" i="53"/>
  <c r="S1461" i="53"/>
  <c r="O1319" i="53"/>
  <c r="N1319" i="53"/>
  <c r="Q1319" i="53"/>
  <c r="S1319" i="53"/>
  <c r="R1319" i="53"/>
  <c r="P1319" i="53"/>
  <c r="O1325" i="53"/>
  <c r="S1325" i="53"/>
  <c r="Q1325" i="53"/>
  <c r="R1325" i="53"/>
  <c r="P1325" i="53"/>
  <c r="N1325" i="53"/>
  <c r="O1337" i="53"/>
  <c r="S1337" i="53"/>
  <c r="Q1337" i="53"/>
  <c r="R1337" i="53"/>
  <c r="P1337" i="53"/>
  <c r="N1337" i="53"/>
  <c r="S1323" i="53"/>
  <c r="Q1323" i="53"/>
  <c r="R1323" i="53"/>
  <c r="P1323" i="53"/>
  <c r="N1323" i="53"/>
  <c r="O1323" i="53"/>
  <c r="O1329" i="53"/>
  <c r="S1329" i="53"/>
  <c r="P1329" i="53"/>
  <c r="N1329" i="53"/>
  <c r="Q1329" i="53"/>
  <c r="R1329" i="53"/>
  <c r="O1334" i="53"/>
  <c r="N1334" i="53"/>
  <c r="Q1334" i="53"/>
  <c r="S1334" i="53"/>
  <c r="P1334" i="53"/>
  <c r="R1334" i="53"/>
  <c r="Q1022" i="53"/>
  <c r="P1022" i="53"/>
  <c r="S1022" i="53"/>
  <c r="O1022" i="53"/>
  <c r="N1022" i="53"/>
  <c r="R1022" i="53"/>
  <c r="O1025" i="53"/>
  <c r="S1025" i="53"/>
  <c r="Q1025" i="53"/>
  <c r="N1025" i="53"/>
  <c r="R1025" i="53"/>
  <c r="P1025" i="53"/>
  <c r="S1018" i="53"/>
  <c r="O1018" i="53"/>
  <c r="N1018" i="53"/>
  <c r="R1018" i="53"/>
  <c r="Q1018" i="53"/>
  <c r="P1018" i="53"/>
  <c r="O1045" i="53"/>
  <c r="P1045" i="53"/>
  <c r="Q1045" i="53"/>
  <c r="N1045" i="53"/>
  <c r="R1045" i="53"/>
  <c r="S1045" i="53"/>
  <c r="O1037" i="53"/>
  <c r="P1037" i="53"/>
  <c r="Q1037" i="53"/>
  <c r="N1037" i="53"/>
  <c r="R1037" i="53"/>
  <c r="S1037" i="53"/>
  <c r="N1044" i="53"/>
  <c r="Q1044" i="53"/>
  <c r="R1044" i="53"/>
  <c r="O1044" i="53"/>
  <c r="P1044" i="53"/>
  <c r="S1044" i="53"/>
  <c r="O1020" i="53"/>
  <c r="R1020" i="53"/>
  <c r="Q1020" i="53"/>
  <c r="P1020" i="53"/>
  <c r="S1020" i="53"/>
  <c r="N1020" i="53"/>
  <c r="S1019" i="53"/>
  <c r="O1019" i="53"/>
  <c r="R1019" i="53"/>
  <c r="P1019" i="53"/>
  <c r="Q1019" i="53"/>
  <c r="N1019" i="53"/>
  <c r="S885" i="53"/>
  <c r="N885" i="53"/>
  <c r="Q885" i="53"/>
  <c r="R885" i="53"/>
  <c r="O885" i="53"/>
  <c r="P885" i="53"/>
  <c r="S892" i="53"/>
  <c r="O892" i="53"/>
  <c r="R892" i="53"/>
  <c r="P892" i="53"/>
  <c r="Q892" i="53"/>
  <c r="N892" i="53"/>
  <c r="O888" i="53"/>
  <c r="R888" i="53"/>
  <c r="S888" i="53"/>
  <c r="P888" i="53"/>
  <c r="Q888" i="53"/>
  <c r="N888" i="53"/>
  <c r="O876" i="53"/>
  <c r="S876" i="53"/>
  <c r="R876" i="53"/>
  <c r="P876" i="53"/>
  <c r="Q876" i="53"/>
  <c r="N876" i="53"/>
  <c r="O868" i="53"/>
  <c r="S868" i="53"/>
  <c r="R868" i="53"/>
  <c r="P868" i="53"/>
  <c r="Q868" i="53"/>
  <c r="N868" i="53"/>
  <c r="Q877" i="53"/>
  <c r="R877" i="53"/>
  <c r="O877" i="53"/>
  <c r="P877" i="53"/>
  <c r="S877" i="53"/>
  <c r="N877" i="53"/>
  <c r="O884" i="53"/>
  <c r="S884" i="53"/>
  <c r="R884" i="53"/>
  <c r="P884" i="53"/>
  <c r="Q884" i="53"/>
  <c r="N884" i="53"/>
  <c r="S889" i="53"/>
  <c r="N889" i="53"/>
  <c r="Q889" i="53"/>
  <c r="R889" i="53"/>
  <c r="O889" i="53"/>
  <c r="P889" i="53"/>
  <c r="Q886" i="53"/>
  <c r="N886" i="53"/>
  <c r="S886" i="53"/>
  <c r="R886" i="53"/>
  <c r="P886" i="53"/>
  <c r="O886" i="53"/>
  <c r="O730" i="53"/>
  <c r="S730" i="53"/>
  <c r="R730" i="53"/>
  <c r="N730" i="53"/>
  <c r="Q730" i="53"/>
  <c r="P730" i="53"/>
  <c r="Q735" i="53"/>
  <c r="O735" i="53"/>
  <c r="R735" i="53"/>
  <c r="N735" i="53"/>
  <c r="P735" i="53"/>
  <c r="S735" i="53"/>
  <c r="O742" i="53"/>
  <c r="S742" i="53"/>
  <c r="P742" i="53"/>
  <c r="N742" i="53"/>
  <c r="Q742" i="53"/>
  <c r="R742" i="53"/>
  <c r="O736" i="53"/>
  <c r="N736" i="53"/>
  <c r="Q736" i="53"/>
  <c r="R736" i="53"/>
  <c r="P736" i="53"/>
  <c r="S736" i="53"/>
  <c r="O715" i="53"/>
  <c r="Q715" i="53"/>
  <c r="N715" i="53"/>
  <c r="S715" i="53"/>
  <c r="P715" i="53"/>
  <c r="R715" i="53"/>
  <c r="O720" i="53"/>
  <c r="S720" i="53"/>
  <c r="P720" i="53"/>
  <c r="R720" i="53"/>
  <c r="N720" i="53"/>
  <c r="Q720" i="53"/>
  <c r="S726" i="53"/>
  <c r="O726" i="53"/>
  <c r="P726" i="53"/>
  <c r="R726" i="53"/>
  <c r="N726" i="53"/>
  <c r="Q726" i="53"/>
  <c r="O724" i="53"/>
  <c r="S724" i="53"/>
  <c r="P724" i="53"/>
  <c r="R724" i="53"/>
  <c r="N724" i="53"/>
  <c r="Q724" i="53"/>
  <c r="S749" i="53"/>
  <c r="Q749" i="53"/>
  <c r="O749" i="53"/>
  <c r="R749" i="53"/>
  <c r="N749" i="53"/>
  <c r="P749" i="53"/>
  <c r="O441" i="53"/>
  <c r="S441" i="53"/>
  <c r="Q441" i="53"/>
  <c r="R441" i="53"/>
  <c r="P441" i="53"/>
  <c r="N441" i="53"/>
  <c r="O447" i="53"/>
  <c r="S447" i="53"/>
  <c r="R447" i="53"/>
  <c r="P447" i="53"/>
  <c r="N447" i="53"/>
  <c r="Q447" i="53"/>
  <c r="O449" i="53"/>
  <c r="S449" i="53"/>
  <c r="R449" i="53"/>
  <c r="P449" i="53"/>
  <c r="N449" i="53"/>
  <c r="Q449" i="53"/>
  <c r="Q428" i="53"/>
  <c r="N428" i="53"/>
  <c r="R428" i="53"/>
  <c r="S428" i="53"/>
  <c r="O428" i="53"/>
  <c r="P428" i="53"/>
  <c r="R434" i="53"/>
  <c r="N434" i="53"/>
  <c r="P434" i="53"/>
  <c r="O434" i="53"/>
  <c r="Q434" i="53"/>
  <c r="S434" i="53"/>
  <c r="P438" i="53"/>
  <c r="Q438" i="53"/>
  <c r="S438" i="53"/>
  <c r="R438" i="53"/>
  <c r="N438" i="53"/>
  <c r="O438" i="53"/>
  <c r="R299" i="53"/>
  <c r="P299" i="53"/>
  <c r="O299" i="53"/>
  <c r="N299" i="53"/>
  <c r="S299" i="53"/>
  <c r="Q299" i="53"/>
  <c r="S305" i="53"/>
  <c r="N305" i="53"/>
  <c r="P305" i="53"/>
  <c r="O305" i="53"/>
  <c r="R305" i="53"/>
  <c r="Q305" i="53"/>
  <c r="Q289" i="53"/>
  <c r="N289" i="53"/>
  <c r="P289" i="53"/>
  <c r="R289" i="53"/>
  <c r="O289" i="53"/>
  <c r="S289" i="53"/>
  <c r="S302" i="53"/>
  <c r="N302" i="53"/>
  <c r="P302" i="53"/>
  <c r="R302" i="53"/>
  <c r="Q302" i="53"/>
  <c r="O302" i="53"/>
  <c r="R276" i="53"/>
  <c r="Q276" i="53"/>
  <c r="S276" i="53"/>
  <c r="P276" i="53"/>
  <c r="O276" i="53"/>
  <c r="N276" i="53"/>
  <c r="N297" i="53"/>
  <c r="O297" i="53"/>
  <c r="S297" i="53"/>
  <c r="P297" i="53"/>
  <c r="R297" i="53"/>
  <c r="Q297" i="53"/>
  <c r="S278" i="53"/>
  <c r="Q278" i="53"/>
  <c r="R278" i="53"/>
  <c r="N278" i="53"/>
  <c r="P278" i="53"/>
  <c r="O278" i="53"/>
  <c r="P292" i="53"/>
  <c r="O292" i="53"/>
  <c r="Q292" i="53"/>
  <c r="S292" i="53"/>
  <c r="N292" i="53"/>
  <c r="R292" i="53"/>
  <c r="N308" i="53"/>
  <c r="Q308" i="53"/>
  <c r="P308" i="53"/>
  <c r="O308" i="53"/>
  <c r="R308" i="53"/>
  <c r="S308" i="53"/>
  <c r="O1186" i="53"/>
  <c r="Q1186" i="53"/>
  <c r="N1186" i="53"/>
  <c r="R1186" i="53"/>
  <c r="S1186" i="53"/>
  <c r="P1186" i="53"/>
  <c r="O1177" i="53"/>
  <c r="R1177" i="53"/>
  <c r="P1177" i="53"/>
  <c r="N1177" i="53"/>
  <c r="Q1177" i="53"/>
  <c r="S1177" i="53"/>
  <c r="O1187" i="53"/>
  <c r="S1187" i="53"/>
  <c r="N1187" i="53"/>
  <c r="Q1187" i="53"/>
  <c r="R1187" i="53"/>
  <c r="P1187" i="53"/>
  <c r="O1179" i="53"/>
  <c r="N1179" i="53"/>
  <c r="Q1179" i="53"/>
  <c r="R1179" i="53"/>
  <c r="S1179" i="53"/>
  <c r="P1179" i="53"/>
  <c r="O1164" i="53"/>
  <c r="Q1164" i="53"/>
  <c r="S1164" i="53"/>
  <c r="P1164" i="53"/>
  <c r="N1164" i="53"/>
  <c r="R1164" i="53"/>
  <c r="O1193" i="53"/>
  <c r="R1193" i="53"/>
  <c r="S1193" i="53"/>
  <c r="P1193" i="53"/>
  <c r="N1193" i="53"/>
  <c r="Q1193" i="53"/>
  <c r="S1167" i="53"/>
  <c r="O1167" i="53"/>
  <c r="Q1167" i="53"/>
  <c r="R1167" i="53"/>
  <c r="P1167" i="53"/>
  <c r="N1167" i="53"/>
  <c r="O1165" i="53"/>
  <c r="S1165" i="53"/>
  <c r="Q1165" i="53"/>
  <c r="P1165" i="53"/>
  <c r="R1165" i="53"/>
  <c r="N1165" i="53"/>
  <c r="O589" i="53"/>
  <c r="N589" i="53"/>
  <c r="R589" i="53"/>
  <c r="P589" i="53"/>
  <c r="S589" i="53"/>
  <c r="Q589" i="53"/>
  <c r="O583" i="53"/>
  <c r="S583" i="53"/>
  <c r="N583" i="53"/>
  <c r="R583" i="53"/>
  <c r="P583" i="53"/>
  <c r="Q583" i="53"/>
  <c r="O585" i="53"/>
  <c r="S585" i="53"/>
  <c r="N585" i="53"/>
  <c r="R585" i="53"/>
  <c r="P585" i="53"/>
  <c r="Q585" i="53"/>
  <c r="O593" i="53"/>
  <c r="S593" i="53"/>
  <c r="N593" i="53"/>
  <c r="R593" i="53"/>
  <c r="P593" i="53"/>
  <c r="Q593" i="53"/>
  <c r="O591" i="53"/>
  <c r="S591" i="53"/>
  <c r="N591" i="53"/>
  <c r="R591" i="53"/>
  <c r="P591" i="53"/>
  <c r="Q591" i="53"/>
  <c r="P570" i="53"/>
  <c r="Q570" i="53"/>
  <c r="S570" i="53"/>
  <c r="N570" i="53"/>
  <c r="R570" i="53"/>
  <c r="O570" i="53"/>
  <c r="O571" i="53"/>
  <c r="Q571" i="53"/>
  <c r="N571" i="53"/>
  <c r="R571" i="53"/>
  <c r="S571" i="53"/>
  <c r="P571" i="53"/>
  <c r="O598" i="53"/>
  <c r="N598" i="53"/>
  <c r="R598" i="53"/>
  <c r="Q598" i="53"/>
  <c r="P598" i="53"/>
  <c r="S598" i="53"/>
  <c r="Q568" i="53"/>
  <c r="N568" i="53"/>
  <c r="R568" i="53"/>
  <c r="O568" i="53"/>
  <c r="P568" i="53"/>
  <c r="S568" i="53"/>
  <c r="R572" i="53"/>
  <c r="N572" i="53"/>
  <c r="Q572" i="53"/>
  <c r="S572" i="53"/>
  <c r="O572" i="53"/>
  <c r="P572" i="53"/>
  <c r="S580" i="53"/>
  <c r="R580" i="53"/>
  <c r="P580" i="53"/>
  <c r="N580" i="53"/>
  <c r="O580" i="53"/>
  <c r="Q580" i="53"/>
  <c r="L342" i="53"/>
  <c r="L337" i="53"/>
  <c r="L330" i="53"/>
  <c r="L336" i="53"/>
  <c r="L325" i="53"/>
  <c r="L333" i="53"/>
  <c r="L338" i="53"/>
  <c r="L334" i="53"/>
  <c r="L317" i="53"/>
  <c r="L319" i="53"/>
  <c r="L339" i="53"/>
  <c r="L311" i="53"/>
  <c r="L315" i="53"/>
  <c r="L331" i="53"/>
  <c r="L327" i="53"/>
  <c r="L335" i="53"/>
  <c r="L341" i="53"/>
  <c r="L321" i="53"/>
  <c r="L344" i="53"/>
  <c r="L310" i="53"/>
  <c r="L314" i="53"/>
  <c r="L318" i="53"/>
  <c r="L322" i="53"/>
  <c r="L326" i="53"/>
  <c r="L332" i="53"/>
  <c r="L313" i="53"/>
  <c r="L340" i="53"/>
  <c r="L316" i="53"/>
  <c r="L329" i="53"/>
  <c r="L312" i="53"/>
  <c r="L320" i="53"/>
  <c r="L328" i="53"/>
  <c r="L323" i="53"/>
  <c r="L343" i="53"/>
  <c r="L324" i="53"/>
  <c r="L843" i="53"/>
  <c r="L863" i="53"/>
  <c r="L851" i="53"/>
  <c r="L855" i="53"/>
  <c r="L862" i="53"/>
  <c r="L854" i="53"/>
  <c r="L846" i="53"/>
  <c r="L838" i="53"/>
  <c r="L831" i="53"/>
  <c r="L849" i="53"/>
  <c r="L833" i="53"/>
  <c r="L859" i="53"/>
  <c r="L847" i="53"/>
  <c r="L860" i="53"/>
  <c r="L850" i="53"/>
  <c r="L840" i="53"/>
  <c r="L861" i="53"/>
  <c r="L841" i="53"/>
  <c r="L839" i="53"/>
  <c r="L864" i="53"/>
  <c r="L848" i="53"/>
  <c r="L834" i="53"/>
  <c r="L845" i="53"/>
  <c r="L835" i="53"/>
  <c r="L856" i="53"/>
  <c r="L842" i="53"/>
  <c r="L857" i="53"/>
  <c r="L836" i="53"/>
  <c r="L853" i="53"/>
  <c r="L858" i="53"/>
  <c r="L832" i="53"/>
  <c r="L837" i="53"/>
  <c r="L852" i="53"/>
  <c r="L844" i="53"/>
  <c r="L170" i="53"/>
  <c r="L195" i="53"/>
  <c r="L187" i="53"/>
  <c r="L179" i="53"/>
  <c r="L171" i="53"/>
  <c r="L198" i="53"/>
  <c r="L166" i="53"/>
  <c r="L186" i="53"/>
  <c r="L168" i="53"/>
  <c r="L197" i="53"/>
  <c r="L185" i="53"/>
  <c r="L175" i="53"/>
  <c r="L165" i="53"/>
  <c r="L194" i="53"/>
  <c r="L188" i="53"/>
  <c r="L189" i="53"/>
  <c r="L173" i="53"/>
  <c r="L182" i="53"/>
  <c r="L176" i="53"/>
  <c r="L172" i="53"/>
  <c r="L193" i="53"/>
  <c r="L181" i="53"/>
  <c r="L167" i="53"/>
  <c r="L184" i="53"/>
  <c r="L192" i="53"/>
  <c r="L191" i="53"/>
  <c r="L177" i="53"/>
  <c r="L190" i="53"/>
  <c r="L180" i="53"/>
  <c r="L196" i="53"/>
  <c r="L174" i="53"/>
  <c r="L178" i="53"/>
  <c r="L183" i="53"/>
  <c r="L169" i="53"/>
  <c r="P1296" i="53"/>
  <c r="Q1296" i="53"/>
  <c r="O1296" i="53"/>
  <c r="N1296" i="53"/>
  <c r="S1296" i="53"/>
  <c r="R1296" i="53"/>
  <c r="P1272" i="53"/>
  <c r="O1272" i="53"/>
  <c r="S1272" i="53"/>
  <c r="Q1272" i="53"/>
  <c r="N1272" i="53"/>
  <c r="R1272" i="53"/>
  <c r="P1278" i="53"/>
  <c r="Q1278" i="53"/>
  <c r="N1278" i="53"/>
  <c r="S1278" i="53"/>
  <c r="R1278" i="53"/>
  <c r="O1278" i="53"/>
  <c r="S1277" i="53"/>
  <c r="Q1277" i="53"/>
  <c r="P1277" i="53"/>
  <c r="N1277" i="53"/>
  <c r="O1277" i="53"/>
  <c r="R1277" i="53"/>
  <c r="Q1123" i="53"/>
  <c r="O1123" i="53"/>
  <c r="P1123" i="53"/>
  <c r="S1123" i="53"/>
  <c r="N1123" i="53"/>
  <c r="R1123" i="53"/>
  <c r="O1135" i="53"/>
  <c r="R1135" i="53"/>
  <c r="P1135" i="53"/>
  <c r="Q1135" i="53"/>
  <c r="S1135" i="53"/>
  <c r="N1135" i="53"/>
  <c r="R977" i="53"/>
  <c r="O977" i="53"/>
  <c r="N977" i="53"/>
  <c r="Q977" i="53"/>
  <c r="P977" i="53"/>
  <c r="S977" i="53"/>
  <c r="S1009" i="53"/>
  <c r="O1009" i="53"/>
  <c r="P1009" i="53"/>
  <c r="Q1009" i="53"/>
  <c r="N1009" i="53"/>
  <c r="R1009" i="53"/>
  <c r="P845" i="53"/>
  <c r="O845" i="53"/>
  <c r="N845" i="53"/>
  <c r="S845" i="53"/>
  <c r="Q845" i="53"/>
  <c r="R845" i="53"/>
  <c r="P843" i="53"/>
  <c r="S843" i="53"/>
  <c r="Q843" i="53"/>
  <c r="R843" i="53"/>
  <c r="O843" i="53"/>
  <c r="N843" i="53"/>
  <c r="O711" i="53"/>
  <c r="Q711" i="53"/>
  <c r="R711" i="53"/>
  <c r="P711" i="53"/>
  <c r="N711" i="53"/>
  <c r="S711" i="53"/>
  <c r="R696" i="53"/>
  <c r="N696" i="53"/>
  <c r="P696" i="53"/>
  <c r="S696" i="53"/>
  <c r="Q696" i="53"/>
  <c r="O696" i="53"/>
  <c r="S709" i="53"/>
  <c r="O709" i="53"/>
  <c r="Q709" i="53"/>
  <c r="R709" i="53"/>
  <c r="P709" i="53"/>
  <c r="N709" i="53"/>
  <c r="N549" i="53"/>
  <c r="Q549" i="53"/>
  <c r="R549" i="53"/>
  <c r="O549" i="53"/>
  <c r="P549" i="53"/>
  <c r="S549" i="53"/>
  <c r="N555" i="53"/>
  <c r="Q555" i="53"/>
  <c r="R555" i="53"/>
  <c r="O555" i="53"/>
  <c r="P555" i="53"/>
  <c r="S555" i="53"/>
  <c r="S540" i="53"/>
  <c r="O540" i="53"/>
  <c r="Q540" i="53"/>
  <c r="P540" i="53"/>
  <c r="N540" i="53"/>
  <c r="R540" i="53"/>
  <c r="S394" i="53"/>
  <c r="R394" i="53"/>
  <c r="O394" i="53"/>
  <c r="Q394" i="53"/>
  <c r="P394" i="53"/>
  <c r="N394" i="53"/>
  <c r="O423" i="53"/>
  <c r="P423" i="53"/>
  <c r="S423" i="53"/>
  <c r="N423" i="53"/>
  <c r="Q423" i="53"/>
  <c r="R423" i="53"/>
  <c r="S392" i="53"/>
  <c r="O392" i="53"/>
  <c r="R392" i="53"/>
  <c r="Q392" i="53"/>
  <c r="P392" i="53"/>
  <c r="N392" i="53"/>
  <c r="P261" i="53"/>
  <c r="Q261" i="53"/>
  <c r="R261" i="53"/>
  <c r="O261" i="53"/>
  <c r="N261" i="53"/>
  <c r="S261" i="53"/>
  <c r="Q243" i="53"/>
  <c r="N243" i="53"/>
  <c r="P243" i="53"/>
  <c r="R243" i="53"/>
  <c r="O243" i="53"/>
  <c r="S243" i="53"/>
  <c r="Q1500" i="53"/>
  <c r="O1500" i="53"/>
  <c r="N1500" i="53"/>
  <c r="R1500" i="53"/>
  <c r="P1500" i="53"/>
  <c r="S1500" i="53"/>
  <c r="S1392" i="53"/>
  <c r="R1392" i="53"/>
  <c r="N1392" i="53"/>
  <c r="P1392" i="53"/>
  <c r="O1392" i="53"/>
  <c r="Q1392" i="53"/>
  <c r="O1379" i="53"/>
  <c r="S1379" i="53"/>
  <c r="R1379" i="53"/>
  <c r="P1379" i="53"/>
  <c r="N1379" i="53"/>
  <c r="Q1379" i="53"/>
  <c r="R1236" i="53"/>
  <c r="O1236" i="53"/>
  <c r="Q1236" i="53"/>
  <c r="P1236" i="53"/>
  <c r="N1236" i="53"/>
  <c r="S1236" i="53"/>
  <c r="O1254" i="53"/>
  <c r="N1254" i="53"/>
  <c r="Q1254" i="53"/>
  <c r="R1254" i="53"/>
  <c r="S1254" i="53"/>
  <c r="P1254" i="53"/>
  <c r="S1106" i="53"/>
  <c r="N1106" i="53"/>
  <c r="O1106" i="53"/>
  <c r="Q1106" i="53"/>
  <c r="R1106" i="53"/>
  <c r="P1106" i="53"/>
  <c r="O1108" i="53"/>
  <c r="P1108" i="53"/>
  <c r="S1108" i="53"/>
  <c r="N1108" i="53"/>
  <c r="Q1108" i="53"/>
  <c r="R1108" i="53"/>
  <c r="S1110" i="53"/>
  <c r="O1110" i="53"/>
  <c r="Q1110" i="53"/>
  <c r="R1110" i="53"/>
  <c r="P1110" i="53"/>
  <c r="N1110" i="53"/>
  <c r="N971" i="53"/>
  <c r="O971" i="53"/>
  <c r="Q971" i="53"/>
  <c r="R971" i="53"/>
  <c r="S971" i="53"/>
  <c r="P971" i="53"/>
  <c r="R964" i="53"/>
  <c r="P964" i="53"/>
  <c r="S964" i="53"/>
  <c r="N964" i="53"/>
  <c r="Q964" i="53"/>
  <c r="O964" i="53"/>
  <c r="N811" i="53"/>
  <c r="R811" i="53"/>
  <c r="Q811" i="53"/>
  <c r="O811" i="53"/>
  <c r="S811" i="53"/>
  <c r="P811" i="53"/>
  <c r="P825" i="53"/>
  <c r="S825" i="53"/>
  <c r="R825" i="53"/>
  <c r="O825" i="53"/>
  <c r="N825" i="53"/>
  <c r="Q825" i="53"/>
  <c r="Q662" i="53"/>
  <c r="P662" i="53"/>
  <c r="O662" i="53"/>
  <c r="N662" i="53"/>
  <c r="R662" i="53"/>
  <c r="S662" i="53"/>
  <c r="P657" i="53"/>
  <c r="S657" i="53"/>
  <c r="Q657" i="53"/>
  <c r="O657" i="53"/>
  <c r="R657" i="53"/>
  <c r="N657" i="53"/>
  <c r="N505" i="53"/>
  <c r="R505" i="53"/>
  <c r="O505" i="53"/>
  <c r="S505" i="53"/>
  <c r="Q505" i="53"/>
  <c r="P505" i="53"/>
  <c r="O516" i="53"/>
  <c r="N516" i="53"/>
  <c r="S516" i="53"/>
  <c r="R516" i="53"/>
  <c r="Q516" i="53"/>
  <c r="P516" i="53"/>
  <c r="O493" i="53"/>
  <c r="S493" i="53"/>
  <c r="P493" i="53"/>
  <c r="N493" i="53"/>
  <c r="R493" i="53"/>
  <c r="Q493" i="53"/>
  <c r="O374" i="53"/>
  <c r="S374" i="53"/>
  <c r="R374" i="53"/>
  <c r="P374" i="53"/>
  <c r="N374" i="53"/>
  <c r="Q374" i="53"/>
  <c r="N351" i="53"/>
  <c r="R351" i="53"/>
  <c r="Q351" i="53"/>
  <c r="P351" i="53"/>
  <c r="S351" i="53"/>
  <c r="O351" i="53"/>
  <c r="P371" i="53"/>
  <c r="Q371" i="53"/>
  <c r="R371" i="53"/>
  <c r="S371" i="53"/>
  <c r="O371" i="53"/>
  <c r="N371" i="53"/>
  <c r="Q221" i="53"/>
  <c r="O221" i="53"/>
  <c r="N221" i="53"/>
  <c r="R221" i="53"/>
  <c r="S221" i="53"/>
  <c r="P221" i="53"/>
  <c r="S232" i="53"/>
  <c r="P232" i="53"/>
  <c r="Q232" i="53"/>
  <c r="O232" i="53"/>
  <c r="R232" i="53"/>
  <c r="N232" i="53"/>
  <c r="S1472" i="53"/>
  <c r="O1472" i="53"/>
  <c r="R1472" i="53"/>
  <c r="P1472" i="53"/>
  <c r="N1472" i="53"/>
  <c r="Q1472" i="53"/>
  <c r="Q1467" i="53"/>
  <c r="P1467" i="53"/>
  <c r="S1467" i="53"/>
  <c r="O1467" i="53"/>
  <c r="N1467" i="53"/>
  <c r="R1467" i="53"/>
  <c r="N1345" i="53"/>
  <c r="O1345" i="53"/>
  <c r="R1345" i="53"/>
  <c r="Q1345" i="53"/>
  <c r="S1345" i="53"/>
  <c r="P1345" i="53"/>
  <c r="R1359" i="53"/>
  <c r="Q1359" i="53"/>
  <c r="O1359" i="53"/>
  <c r="N1359" i="53"/>
  <c r="S1359" i="53"/>
  <c r="P1359" i="53"/>
  <c r="P1207" i="53"/>
  <c r="Q1207" i="53"/>
  <c r="N1207" i="53"/>
  <c r="R1207" i="53"/>
  <c r="O1207" i="53"/>
  <c r="S1207" i="53"/>
  <c r="P1204" i="53"/>
  <c r="Q1204" i="53"/>
  <c r="O1204" i="53"/>
  <c r="N1204" i="53"/>
  <c r="S1204" i="53"/>
  <c r="R1204" i="53"/>
  <c r="S1054" i="53"/>
  <c r="O1054" i="53"/>
  <c r="P1054" i="53"/>
  <c r="Q1054" i="53"/>
  <c r="N1054" i="53"/>
  <c r="R1054" i="53"/>
  <c r="O1070" i="53"/>
  <c r="S1070" i="53"/>
  <c r="P1070" i="53"/>
  <c r="Q1070" i="53"/>
  <c r="N1070" i="53"/>
  <c r="R1070" i="53"/>
  <c r="P931" i="53"/>
  <c r="S931" i="53"/>
  <c r="N931" i="53"/>
  <c r="Q931" i="53"/>
  <c r="O931" i="53"/>
  <c r="R931" i="53"/>
  <c r="S906" i="53"/>
  <c r="R906" i="53"/>
  <c r="Q906" i="53"/>
  <c r="O906" i="53"/>
  <c r="N906" i="53"/>
  <c r="P906" i="53"/>
  <c r="Q921" i="53"/>
  <c r="R921" i="53"/>
  <c r="N921" i="53"/>
  <c r="O921" i="53"/>
  <c r="S921" i="53"/>
  <c r="P921" i="53"/>
  <c r="O787" i="53"/>
  <c r="S787" i="53"/>
  <c r="N787" i="53"/>
  <c r="R787" i="53"/>
  <c r="Q787" i="53"/>
  <c r="P787" i="53"/>
  <c r="O755" i="53"/>
  <c r="S755" i="53"/>
  <c r="N755" i="53"/>
  <c r="R755" i="53"/>
  <c r="Q755" i="53"/>
  <c r="P755" i="53"/>
  <c r="N752" i="53"/>
  <c r="Q752" i="53"/>
  <c r="S752" i="53"/>
  <c r="P752" i="53"/>
  <c r="R752" i="53"/>
  <c r="O752" i="53"/>
  <c r="O631" i="53"/>
  <c r="Q631" i="53"/>
  <c r="N631" i="53"/>
  <c r="R631" i="53"/>
  <c r="S631" i="53"/>
  <c r="P631" i="53"/>
  <c r="O636" i="53"/>
  <c r="Q636" i="53"/>
  <c r="R636" i="53"/>
  <c r="P636" i="53"/>
  <c r="N636" i="53"/>
  <c r="S636" i="53"/>
  <c r="R625" i="53"/>
  <c r="S625" i="53"/>
  <c r="P625" i="53"/>
  <c r="O625" i="53"/>
  <c r="Q625" i="53"/>
  <c r="N625" i="53"/>
  <c r="N455" i="53"/>
  <c r="R455" i="53"/>
  <c r="O455" i="53"/>
  <c r="Q455" i="53"/>
  <c r="S455" i="53"/>
  <c r="P455" i="53"/>
  <c r="N486" i="53"/>
  <c r="O486" i="53"/>
  <c r="P486" i="53"/>
  <c r="R486" i="53"/>
  <c r="Q486" i="53"/>
  <c r="S486" i="53"/>
  <c r="O313" i="53"/>
  <c r="P313" i="53"/>
  <c r="R313" i="53"/>
  <c r="Q313" i="53"/>
  <c r="N313" i="53"/>
  <c r="S313" i="53"/>
  <c r="N1449" i="53"/>
  <c r="P1449" i="53"/>
  <c r="S1449" i="53"/>
  <c r="R1449" i="53"/>
  <c r="Q1449" i="53"/>
  <c r="O1449" i="53"/>
  <c r="O1333" i="53"/>
  <c r="Q1333" i="53"/>
  <c r="R1333" i="53"/>
  <c r="P1333" i="53"/>
  <c r="S1333" i="53"/>
  <c r="N1333" i="53"/>
  <c r="S1015" i="53"/>
  <c r="Q1015" i="53"/>
  <c r="N1015" i="53"/>
  <c r="R1015" i="53"/>
  <c r="O1015" i="53"/>
  <c r="P1015" i="53"/>
  <c r="S729" i="53"/>
  <c r="Q729" i="53"/>
  <c r="R729" i="53"/>
  <c r="P729" i="53"/>
  <c r="O729" i="53"/>
  <c r="N729" i="53"/>
  <c r="L1187" i="53"/>
  <c r="L1179" i="53"/>
  <c r="L1171" i="53"/>
  <c r="L1192" i="53"/>
  <c r="L1184" i="53"/>
  <c r="L1176" i="53"/>
  <c r="L1168" i="53"/>
  <c r="L1165" i="53"/>
  <c r="L1189" i="53"/>
  <c r="L1177" i="53"/>
  <c r="L1167" i="53"/>
  <c r="L1186" i="53"/>
  <c r="L1174" i="53"/>
  <c r="L1164" i="53"/>
  <c r="L1160" i="53"/>
  <c r="L1193" i="53"/>
  <c r="L1181" i="53"/>
  <c r="L1194" i="53"/>
  <c r="L1180" i="53"/>
  <c r="L1166" i="53"/>
  <c r="L1185" i="53"/>
  <c r="L1173" i="53"/>
  <c r="L1188" i="53"/>
  <c r="L1172" i="53"/>
  <c r="L1163" i="53"/>
  <c r="L1169" i="53"/>
  <c r="L1182" i="53"/>
  <c r="L1170" i="53"/>
  <c r="L1175" i="53"/>
  <c r="L1190" i="53"/>
  <c r="L1162" i="53"/>
  <c r="L1183" i="53"/>
  <c r="L1161" i="53"/>
  <c r="L1191" i="53"/>
  <c r="L1178" i="53"/>
  <c r="L445" i="53"/>
  <c r="L437" i="53"/>
  <c r="L429" i="53"/>
  <c r="L448" i="53"/>
  <c r="L440" i="53"/>
  <c r="L432" i="53"/>
  <c r="L449" i="53"/>
  <c r="L439" i="53"/>
  <c r="L427" i="53"/>
  <c r="L444" i="53"/>
  <c r="L434" i="53"/>
  <c r="L443" i="53"/>
  <c r="L431" i="53"/>
  <c r="L442" i="53"/>
  <c r="L428" i="53"/>
  <c r="L451" i="53"/>
  <c r="L435" i="53"/>
  <c r="L450" i="53"/>
  <c r="L436" i="53"/>
  <c r="L447" i="53"/>
  <c r="L446" i="53"/>
  <c r="L433" i="53"/>
  <c r="L430" i="53"/>
  <c r="L452" i="53"/>
  <c r="L426" i="53"/>
  <c r="L441" i="53"/>
  <c r="L438" i="53"/>
  <c r="L1001" i="53"/>
  <c r="L993" i="53"/>
  <c r="L985" i="53"/>
  <c r="L1010" i="53"/>
  <c r="L1000" i="53"/>
  <c r="L992" i="53"/>
  <c r="L984" i="53"/>
  <c r="L977" i="53"/>
  <c r="L1011" i="53"/>
  <c r="L1012" i="53"/>
  <c r="L997" i="53"/>
  <c r="L987" i="53"/>
  <c r="L1007" i="53"/>
  <c r="L996" i="53"/>
  <c r="L986" i="53"/>
  <c r="L1009" i="53"/>
  <c r="L995" i="53"/>
  <c r="L981" i="53"/>
  <c r="L998" i="53"/>
  <c r="L982" i="53"/>
  <c r="L1005" i="53"/>
  <c r="L1003" i="53"/>
  <c r="L989" i="53"/>
  <c r="L1004" i="53"/>
  <c r="L990" i="53"/>
  <c r="L978" i="53"/>
  <c r="L999" i="53"/>
  <c r="L1002" i="53"/>
  <c r="L1006" i="53"/>
  <c r="L983" i="53"/>
  <c r="L988" i="53"/>
  <c r="L1008" i="53"/>
  <c r="L979" i="53"/>
  <c r="L991" i="53"/>
  <c r="L994" i="53"/>
  <c r="L980" i="53"/>
  <c r="L514" i="53"/>
  <c r="L508" i="53"/>
  <c r="L512" i="53"/>
  <c r="L497" i="53"/>
  <c r="L501" i="53"/>
  <c r="L524" i="53"/>
  <c r="L495" i="53"/>
  <c r="L518" i="53"/>
  <c r="L522" i="53"/>
  <c r="L498" i="53"/>
  <c r="L502" i="53"/>
  <c r="L519" i="53"/>
  <c r="L509" i="53"/>
  <c r="L493" i="53"/>
  <c r="L513" i="53"/>
  <c r="L491" i="53"/>
  <c r="L511" i="53"/>
  <c r="L494" i="53"/>
  <c r="L517" i="53"/>
  <c r="L499" i="53"/>
  <c r="L507" i="53"/>
  <c r="L510" i="53"/>
  <c r="L505" i="53"/>
  <c r="L521" i="53"/>
  <c r="L523" i="53"/>
  <c r="L500" i="53"/>
  <c r="L520" i="53"/>
  <c r="L506" i="53"/>
  <c r="L504" i="53"/>
  <c r="L516" i="53"/>
  <c r="L515" i="53"/>
  <c r="L492" i="53"/>
  <c r="L503" i="53"/>
  <c r="L496" i="53"/>
  <c r="L1458" i="53"/>
  <c r="L1447" i="53"/>
  <c r="L1448" i="53"/>
  <c r="L1442" i="53"/>
  <c r="L1440" i="53"/>
  <c r="L1441" i="53"/>
  <c r="L1455" i="53"/>
  <c r="L1452" i="53"/>
  <c r="L1462" i="53"/>
  <c r="L1445" i="53"/>
  <c r="L1439" i="53"/>
  <c r="L1459" i="53"/>
  <c r="L1444" i="53"/>
  <c r="L1446" i="53"/>
  <c r="L1443" i="53"/>
  <c r="L1460" i="53"/>
  <c r="L1449" i="53"/>
  <c r="L1450" i="53"/>
  <c r="L1456" i="53"/>
  <c r="L1454" i="53"/>
  <c r="L1453" i="53"/>
  <c r="L1451" i="53"/>
  <c r="L1457" i="53"/>
  <c r="L1461" i="53"/>
  <c r="L549" i="53"/>
  <c r="L559" i="53"/>
  <c r="L551" i="53"/>
  <c r="L543" i="53"/>
  <c r="L535" i="53"/>
  <c r="L527" i="53"/>
  <c r="L554" i="53"/>
  <c r="L546" i="53"/>
  <c r="L538" i="53"/>
  <c r="L530" i="53"/>
  <c r="L557" i="53"/>
  <c r="L541" i="53"/>
  <c r="L531" i="53"/>
  <c r="L556" i="53"/>
  <c r="L544" i="53"/>
  <c r="L534" i="53"/>
  <c r="L547" i="53"/>
  <c r="L533" i="53"/>
  <c r="L552" i="53"/>
  <c r="L540" i="53"/>
  <c r="L553" i="53"/>
  <c r="L539" i="53"/>
  <c r="L526" i="53"/>
  <c r="L548" i="53"/>
  <c r="L532" i="53"/>
  <c r="L537" i="53"/>
  <c r="L542" i="53"/>
  <c r="L558" i="53"/>
  <c r="L528" i="53"/>
  <c r="L555" i="53"/>
  <c r="L529" i="53"/>
  <c r="L536" i="53"/>
  <c r="L545" i="53"/>
  <c r="L550" i="53"/>
  <c r="L1051" i="53"/>
  <c r="L1084" i="53"/>
  <c r="L1076" i="53"/>
  <c r="L1068" i="53"/>
  <c r="L1060" i="53"/>
  <c r="L1052" i="53"/>
  <c r="L1079" i="53"/>
  <c r="L1071" i="53"/>
  <c r="L1063" i="53"/>
  <c r="L1055" i="53"/>
  <c r="L1082" i="53"/>
  <c r="L1072" i="53"/>
  <c r="L1062" i="53"/>
  <c r="L1085" i="53"/>
  <c r="L1075" i="53"/>
  <c r="L1065" i="53"/>
  <c r="L1053" i="53"/>
  <c r="L1078" i="53"/>
  <c r="L1064" i="53"/>
  <c r="L1083" i="53"/>
  <c r="L1069" i="53"/>
  <c r="L1057" i="53"/>
  <c r="L1070" i="53"/>
  <c r="L1056" i="53"/>
  <c r="L1077" i="53"/>
  <c r="L1061" i="53"/>
  <c r="L1080" i="53"/>
  <c r="L1054" i="53"/>
  <c r="L1059" i="53"/>
  <c r="L1066" i="53"/>
  <c r="L1073" i="53"/>
  <c r="L1058" i="53"/>
  <c r="L1081" i="53"/>
  <c r="L1067" i="53"/>
  <c r="L1074" i="53"/>
  <c r="L124" i="53"/>
  <c r="L102" i="53"/>
  <c r="L126" i="53"/>
  <c r="L127" i="53"/>
  <c r="L119" i="53"/>
  <c r="L111" i="53"/>
  <c r="L103" i="53"/>
  <c r="L95" i="53"/>
  <c r="L112" i="53"/>
  <c r="L108" i="53"/>
  <c r="L116" i="53"/>
  <c r="L106" i="53"/>
  <c r="L123" i="53"/>
  <c r="L113" i="53"/>
  <c r="L101" i="53"/>
  <c r="L96" i="53"/>
  <c r="L118" i="53"/>
  <c r="L114" i="53"/>
  <c r="L94" i="53"/>
  <c r="L117" i="53"/>
  <c r="L105" i="53"/>
  <c r="L104" i="53"/>
  <c r="L122" i="53"/>
  <c r="L125" i="53"/>
  <c r="L109" i="53"/>
  <c r="L97" i="53"/>
  <c r="L128" i="53"/>
  <c r="L121" i="53"/>
  <c r="L107" i="53"/>
  <c r="L93" i="53"/>
  <c r="L100" i="53"/>
  <c r="L115" i="53"/>
  <c r="L99" i="53"/>
  <c r="L110" i="53"/>
  <c r="L120" i="53"/>
  <c r="L98" i="53"/>
  <c r="L423" i="53"/>
  <c r="L417" i="53"/>
  <c r="L403" i="53"/>
  <c r="L412" i="53"/>
  <c r="L407" i="53"/>
  <c r="L400" i="53"/>
  <c r="L384" i="53"/>
  <c r="L394" i="53"/>
  <c r="L382" i="53"/>
  <c r="L414" i="53"/>
  <c r="L387" i="53"/>
  <c r="L398" i="53"/>
  <c r="L413" i="53"/>
  <c r="L424" i="53"/>
  <c r="L401" i="53"/>
  <c r="L385" i="53"/>
  <c r="L395" i="53"/>
  <c r="L411" i="53"/>
  <c r="L389" i="53"/>
  <c r="L405" i="53"/>
  <c r="L421" i="53"/>
  <c r="L419" i="53"/>
  <c r="L391" i="53"/>
  <c r="L390" i="53"/>
  <c r="L422" i="53"/>
  <c r="L388" i="53"/>
  <c r="L408" i="53"/>
  <c r="L420" i="53"/>
  <c r="L410" i="53"/>
  <c r="L397" i="53"/>
  <c r="L409" i="53"/>
  <c r="L396" i="53"/>
  <c r="L399" i="53"/>
  <c r="L404" i="53"/>
  <c r="L418" i="53"/>
  <c r="L416" i="53"/>
  <c r="L393" i="53"/>
  <c r="L406" i="53"/>
  <c r="L392" i="53"/>
  <c r="L386" i="53"/>
  <c r="L415" i="53"/>
  <c r="L383" i="53"/>
  <c r="L402" i="53"/>
  <c r="L205" i="53"/>
  <c r="L203" i="53"/>
  <c r="L209" i="53"/>
  <c r="L208" i="53"/>
  <c r="L213" i="53"/>
  <c r="L217" i="53"/>
  <c r="L221" i="53"/>
  <c r="L225" i="53"/>
  <c r="L229" i="53"/>
  <c r="L233" i="53"/>
  <c r="L201" i="53"/>
  <c r="L207" i="53"/>
  <c r="L206" i="53"/>
  <c r="L219" i="53"/>
  <c r="L235" i="53"/>
  <c r="L210" i="53"/>
  <c r="L218" i="53"/>
  <c r="L226" i="53"/>
  <c r="L234" i="53"/>
  <c r="L202" i="53"/>
  <c r="L227" i="53"/>
  <c r="L223" i="53"/>
  <c r="L231" i="53"/>
  <c r="L214" i="53"/>
  <c r="L224" i="53"/>
  <c r="L211" i="53"/>
  <c r="L216" i="53"/>
  <c r="L230" i="53"/>
  <c r="L222" i="53"/>
  <c r="L204" i="53"/>
  <c r="L212" i="53"/>
  <c r="L220" i="53"/>
  <c r="L232" i="53"/>
  <c r="L228" i="53"/>
  <c r="L215" i="53"/>
  <c r="O1293" i="53"/>
  <c r="S1293" i="53"/>
  <c r="Q1293" i="53"/>
  <c r="R1293" i="53"/>
  <c r="P1293" i="53"/>
  <c r="N1293" i="53"/>
  <c r="P1284" i="53"/>
  <c r="R1284" i="53"/>
  <c r="O1284" i="53"/>
  <c r="Q1284" i="53"/>
  <c r="N1284" i="53"/>
  <c r="S1284" i="53"/>
  <c r="P1286" i="53"/>
  <c r="O1286" i="53"/>
  <c r="N1286" i="53"/>
  <c r="S1286" i="53"/>
  <c r="Q1286" i="53"/>
  <c r="R1286" i="53"/>
  <c r="P1276" i="53"/>
  <c r="S1276" i="53"/>
  <c r="Q1276" i="53"/>
  <c r="R1276" i="53"/>
  <c r="O1276" i="53"/>
  <c r="N1276" i="53"/>
  <c r="R1305" i="53"/>
  <c r="O1305" i="53"/>
  <c r="S1305" i="53"/>
  <c r="Q1305" i="53"/>
  <c r="P1305" i="53"/>
  <c r="N1305" i="53"/>
  <c r="S1279" i="53"/>
  <c r="P1279" i="53"/>
  <c r="R1279" i="53"/>
  <c r="Q1279" i="53"/>
  <c r="N1279" i="53"/>
  <c r="O1279" i="53"/>
  <c r="P1290" i="53"/>
  <c r="Q1290" i="53"/>
  <c r="N1290" i="53"/>
  <c r="R1290" i="53"/>
  <c r="O1290" i="53"/>
  <c r="S1290" i="53"/>
  <c r="N1301" i="53"/>
  <c r="Q1301" i="53"/>
  <c r="S1301" i="53"/>
  <c r="P1301" i="53"/>
  <c r="O1301" i="53"/>
  <c r="R1301" i="53"/>
  <c r="S1304" i="53"/>
  <c r="Q1304" i="53"/>
  <c r="N1304" i="53"/>
  <c r="R1304" i="53"/>
  <c r="P1304" i="53"/>
  <c r="O1304" i="53"/>
  <c r="Q1282" i="53"/>
  <c r="O1282" i="53"/>
  <c r="N1282" i="53"/>
  <c r="S1282" i="53"/>
  <c r="P1282" i="53"/>
  <c r="R1282" i="53"/>
  <c r="P1300" i="53"/>
  <c r="R1300" i="53"/>
  <c r="O1300" i="53"/>
  <c r="Q1300" i="53"/>
  <c r="N1300" i="53"/>
  <c r="S1300" i="53"/>
  <c r="R1126" i="53"/>
  <c r="Q1126" i="53"/>
  <c r="P1126" i="53"/>
  <c r="S1126" i="53"/>
  <c r="O1126" i="53"/>
  <c r="N1126" i="53"/>
  <c r="S1142" i="53"/>
  <c r="O1142" i="53"/>
  <c r="N1142" i="53"/>
  <c r="R1142" i="53"/>
  <c r="Q1142" i="53"/>
  <c r="P1142" i="53"/>
  <c r="S1146" i="53"/>
  <c r="O1146" i="53"/>
  <c r="N1146" i="53"/>
  <c r="R1146" i="53"/>
  <c r="Q1146" i="53"/>
  <c r="P1146" i="53"/>
  <c r="R1130" i="53"/>
  <c r="Q1130" i="53"/>
  <c r="P1130" i="53"/>
  <c r="S1130" i="53"/>
  <c r="O1130" i="53"/>
  <c r="N1130" i="53"/>
  <c r="S1140" i="53"/>
  <c r="O1140" i="53"/>
  <c r="N1140" i="53"/>
  <c r="R1140" i="53"/>
  <c r="Q1140" i="53"/>
  <c r="P1140" i="53"/>
  <c r="S1141" i="53"/>
  <c r="O1141" i="53"/>
  <c r="P1141" i="53"/>
  <c r="Q1141" i="53"/>
  <c r="N1141" i="53"/>
  <c r="R1141" i="53"/>
  <c r="Q1124" i="53"/>
  <c r="P1124" i="53"/>
  <c r="S1124" i="53"/>
  <c r="O1124" i="53"/>
  <c r="N1124" i="53"/>
  <c r="R1124" i="53"/>
  <c r="R1127" i="53"/>
  <c r="P1127" i="53"/>
  <c r="Q1127" i="53"/>
  <c r="O1127" i="53"/>
  <c r="N1127" i="53"/>
  <c r="S1127" i="53"/>
  <c r="N1152" i="53"/>
  <c r="O1152" i="53"/>
  <c r="R1152" i="53"/>
  <c r="S1152" i="53"/>
  <c r="Q1152" i="53"/>
  <c r="P1152" i="53"/>
  <c r="S999" i="53"/>
  <c r="O999" i="53"/>
  <c r="R999" i="53"/>
  <c r="N999" i="53"/>
  <c r="P999" i="53"/>
  <c r="Q999" i="53"/>
  <c r="O979" i="53"/>
  <c r="S979" i="53"/>
  <c r="Q979" i="53"/>
  <c r="R979" i="53"/>
  <c r="N979" i="53"/>
  <c r="P979" i="53"/>
  <c r="S990" i="53"/>
  <c r="P990" i="53"/>
  <c r="Q990" i="53"/>
  <c r="O990" i="53"/>
  <c r="R990" i="53"/>
  <c r="N990" i="53"/>
  <c r="R984" i="53"/>
  <c r="N984" i="53"/>
  <c r="S984" i="53"/>
  <c r="P984" i="53"/>
  <c r="Q984" i="53"/>
  <c r="O984" i="53"/>
  <c r="Q980" i="53"/>
  <c r="O980" i="53"/>
  <c r="R980" i="53"/>
  <c r="N980" i="53"/>
  <c r="S980" i="53"/>
  <c r="P980" i="53"/>
  <c r="O987" i="53"/>
  <c r="S987" i="53"/>
  <c r="Q987" i="53"/>
  <c r="R987" i="53"/>
  <c r="N987" i="53"/>
  <c r="P987" i="53"/>
  <c r="Q998" i="53"/>
  <c r="O998" i="53"/>
  <c r="R998" i="53"/>
  <c r="N998" i="53"/>
  <c r="S998" i="53"/>
  <c r="P998" i="53"/>
  <c r="O993" i="53"/>
  <c r="S993" i="53"/>
  <c r="P993" i="53"/>
  <c r="Q993" i="53"/>
  <c r="R993" i="53"/>
  <c r="N993" i="53"/>
  <c r="Q994" i="53"/>
  <c r="O994" i="53"/>
  <c r="R994" i="53"/>
  <c r="N994" i="53"/>
  <c r="S994" i="53"/>
  <c r="P994" i="53"/>
  <c r="P847" i="53"/>
  <c r="Q847" i="53"/>
  <c r="R847" i="53"/>
  <c r="O847" i="53"/>
  <c r="N847" i="53"/>
  <c r="S847" i="53"/>
  <c r="P853" i="53"/>
  <c r="Q853" i="53"/>
  <c r="R853" i="53"/>
  <c r="O853" i="53"/>
  <c r="N853" i="53"/>
  <c r="S853" i="53"/>
  <c r="P835" i="53"/>
  <c r="S835" i="53"/>
  <c r="Q835" i="53"/>
  <c r="R835" i="53"/>
  <c r="O835" i="53"/>
  <c r="N835" i="53"/>
  <c r="Q836" i="53"/>
  <c r="O836" i="53"/>
  <c r="S836" i="53"/>
  <c r="R836" i="53"/>
  <c r="P836" i="53"/>
  <c r="N836" i="53"/>
  <c r="R848" i="53"/>
  <c r="N848" i="53"/>
  <c r="O848" i="53"/>
  <c r="Q848" i="53"/>
  <c r="S848" i="53"/>
  <c r="P848" i="53"/>
  <c r="R850" i="53"/>
  <c r="Q850" i="53"/>
  <c r="N850" i="53"/>
  <c r="O850" i="53"/>
  <c r="P850" i="53"/>
  <c r="S850" i="53"/>
  <c r="P859" i="53"/>
  <c r="O859" i="53"/>
  <c r="N859" i="53"/>
  <c r="S859" i="53"/>
  <c r="Q859" i="53"/>
  <c r="R859" i="53"/>
  <c r="N858" i="53"/>
  <c r="Q858" i="53"/>
  <c r="P858" i="53"/>
  <c r="O858" i="53"/>
  <c r="R858" i="53"/>
  <c r="S858" i="53"/>
  <c r="Q688" i="53"/>
  <c r="R688" i="53"/>
  <c r="P688" i="53"/>
  <c r="N688" i="53"/>
  <c r="O688" i="53"/>
  <c r="S688" i="53"/>
  <c r="O699" i="53"/>
  <c r="P699" i="53"/>
  <c r="N699" i="53"/>
  <c r="Q699" i="53"/>
  <c r="S699" i="53"/>
  <c r="R699" i="53"/>
  <c r="S686" i="53"/>
  <c r="Q686" i="53"/>
  <c r="R686" i="53"/>
  <c r="P686" i="53"/>
  <c r="N686" i="53"/>
  <c r="O686" i="53"/>
  <c r="O705" i="53"/>
  <c r="N705" i="53"/>
  <c r="Q705" i="53"/>
  <c r="S705" i="53"/>
  <c r="R705" i="53"/>
  <c r="P705" i="53"/>
  <c r="S687" i="53"/>
  <c r="O687" i="53"/>
  <c r="R687" i="53"/>
  <c r="Q687" i="53"/>
  <c r="P687" i="53"/>
  <c r="N687" i="53"/>
  <c r="S692" i="53"/>
  <c r="Q692" i="53"/>
  <c r="R692" i="53"/>
  <c r="P692" i="53"/>
  <c r="N692" i="53"/>
  <c r="O692" i="53"/>
  <c r="S690" i="53"/>
  <c r="Q690" i="53"/>
  <c r="R690" i="53"/>
  <c r="P690" i="53"/>
  <c r="N690" i="53"/>
  <c r="O690" i="53"/>
  <c r="Q710" i="53"/>
  <c r="O710" i="53"/>
  <c r="R710" i="53"/>
  <c r="N710" i="53"/>
  <c r="P710" i="53"/>
  <c r="S710" i="53"/>
  <c r="P698" i="53"/>
  <c r="S698" i="53"/>
  <c r="Q698" i="53"/>
  <c r="O698" i="53"/>
  <c r="N698" i="53"/>
  <c r="R698" i="53"/>
  <c r="S537" i="53"/>
  <c r="O537" i="53"/>
  <c r="N537" i="53"/>
  <c r="R537" i="53"/>
  <c r="Q537" i="53"/>
  <c r="P537" i="53"/>
  <c r="O552" i="53"/>
  <c r="S552" i="53"/>
  <c r="P552" i="53"/>
  <c r="Q552" i="53"/>
  <c r="N552" i="53"/>
  <c r="R552" i="53"/>
  <c r="O559" i="53"/>
  <c r="P559" i="53"/>
  <c r="S559" i="53"/>
  <c r="N559" i="53"/>
  <c r="Q559" i="53"/>
  <c r="R559" i="53"/>
  <c r="R531" i="53"/>
  <c r="Q531" i="53"/>
  <c r="P531" i="53"/>
  <c r="S531" i="53"/>
  <c r="O531" i="53"/>
  <c r="N531" i="53"/>
  <c r="S550" i="53"/>
  <c r="N550" i="53"/>
  <c r="R550" i="53"/>
  <c r="P550" i="53"/>
  <c r="O550" i="53"/>
  <c r="Q550" i="53"/>
  <c r="R534" i="53"/>
  <c r="Q534" i="53"/>
  <c r="P534" i="53"/>
  <c r="O534" i="53"/>
  <c r="S534" i="53"/>
  <c r="N534" i="53"/>
  <c r="Q553" i="53"/>
  <c r="R553" i="53"/>
  <c r="O553" i="53"/>
  <c r="P553" i="53"/>
  <c r="S553" i="53"/>
  <c r="N553" i="53"/>
  <c r="S532" i="53"/>
  <c r="O532" i="53"/>
  <c r="Q532" i="53"/>
  <c r="P532" i="53"/>
  <c r="N532" i="53"/>
  <c r="R532" i="53"/>
  <c r="N406" i="53"/>
  <c r="O406" i="53"/>
  <c r="S406" i="53"/>
  <c r="R406" i="53"/>
  <c r="Q406" i="53"/>
  <c r="P406" i="53"/>
  <c r="Q421" i="53"/>
  <c r="P421" i="53"/>
  <c r="S421" i="53"/>
  <c r="R421" i="53"/>
  <c r="O421" i="53"/>
  <c r="N421" i="53"/>
  <c r="R389" i="53"/>
  <c r="P389" i="53"/>
  <c r="Q389" i="53"/>
  <c r="N389" i="53"/>
  <c r="O389" i="53"/>
  <c r="S389" i="53"/>
  <c r="S383" i="53"/>
  <c r="O383" i="53"/>
  <c r="R383" i="53"/>
  <c r="P383" i="53"/>
  <c r="Q383" i="53"/>
  <c r="N383" i="53"/>
  <c r="N410" i="53"/>
  <c r="R410" i="53"/>
  <c r="Q410" i="53"/>
  <c r="O410" i="53"/>
  <c r="S410" i="53"/>
  <c r="P410" i="53"/>
  <c r="O407" i="53"/>
  <c r="P407" i="53"/>
  <c r="S407" i="53"/>
  <c r="N407" i="53"/>
  <c r="Q407" i="53"/>
  <c r="R407" i="53"/>
  <c r="Q400" i="53"/>
  <c r="R400" i="53"/>
  <c r="O400" i="53"/>
  <c r="N400" i="53"/>
  <c r="P400" i="53"/>
  <c r="S400" i="53"/>
  <c r="O419" i="53"/>
  <c r="S419" i="53"/>
  <c r="N419" i="53"/>
  <c r="Q419" i="53"/>
  <c r="P419" i="53"/>
  <c r="R419" i="53"/>
  <c r="N403" i="53"/>
  <c r="S403" i="53"/>
  <c r="P403" i="53"/>
  <c r="R403" i="53"/>
  <c r="O403" i="53"/>
  <c r="Q403" i="53"/>
  <c r="O408" i="53"/>
  <c r="P408" i="53"/>
  <c r="Q408" i="53"/>
  <c r="N408" i="53"/>
  <c r="S408" i="53"/>
  <c r="R408" i="53"/>
  <c r="Q388" i="53"/>
  <c r="R388" i="53"/>
  <c r="N388" i="53"/>
  <c r="S388" i="53"/>
  <c r="P388" i="53"/>
  <c r="O388" i="53"/>
  <c r="O239" i="53"/>
  <c r="N239" i="53"/>
  <c r="Q239" i="53"/>
  <c r="R239" i="53"/>
  <c r="P239" i="53"/>
  <c r="S239" i="53"/>
  <c r="P244" i="53"/>
  <c r="Q244" i="53"/>
  <c r="S244" i="53"/>
  <c r="R244" i="53"/>
  <c r="O244" i="53"/>
  <c r="N244" i="53"/>
  <c r="O247" i="53"/>
  <c r="R247" i="53"/>
  <c r="N247" i="53"/>
  <c r="Q247" i="53"/>
  <c r="S247" i="53"/>
  <c r="P247" i="53"/>
  <c r="Q242" i="53"/>
  <c r="S242" i="53"/>
  <c r="R242" i="53"/>
  <c r="O242" i="53"/>
  <c r="P242" i="53"/>
  <c r="N242" i="53"/>
  <c r="Q271" i="53"/>
  <c r="N271" i="53"/>
  <c r="O271" i="53"/>
  <c r="R271" i="53"/>
  <c r="P271" i="53"/>
  <c r="S271" i="53"/>
  <c r="R253" i="53"/>
  <c r="Q253" i="53"/>
  <c r="N253" i="53"/>
  <c r="S253" i="53"/>
  <c r="P253" i="53"/>
  <c r="O253" i="53"/>
  <c r="P252" i="53"/>
  <c r="O252" i="53"/>
  <c r="S252" i="53"/>
  <c r="Q252" i="53"/>
  <c r="N252" i="53"/>
  <c r="R252" i="53"/>
  <c r="N267" i="53"/>
  <c r="Q267" i="53"/>
  <c r="P267" i="53"/>
  <c r="O267" i="53"/>
  <c r="R267" i="53"/>
  <c r="S267" i="53"/>
  <c r="P240" i="53"/>
  <c r="R240" i="53"/>
  <c r="O240" i="53"/>
  <c r="S240" i="53"/>
  <c r="Q240" i="53"/>
  <c r="N240" i="53"/>
  <c r="O1489" i="53"/>
  <c r="P1489" i="53"/>
  <c r="S1489" i="53"/>
  <c r="N1489" i="53"/>
  <c r="Q1489" i="53"/>
  <c r="R1489" i="53"/>
  <c r="N1493" i="53"/>
  <c r="Q1493" i="53"/>
  <c r="R1493" i="53"/>
  <c r="O1493" i="53"/>
  <c r="P1493" i="53"/>
  <c r="S1493" i="53"/>
  <c r="Q1492" i="53"/>
  <c r="O1492" i="53"/>
  <c r="N1492" i="53"/>
  <c r="R1492" i="53"/>
  <c r="P1492" i="53"/>
  <c r="S1492" i="53"/>
  <c r="Q1490" i="53"/>
  <c r="N1490" i="53"/>
  <c r="R1490" i="53"/>
  <c r="P1490" i="53"/>
  <c r="O1490" i="53"/>
  <c r="S1490" i="53"/>
  <c r="S1495" i="53"/>
  <c r="N1495" i="53"/>
  <c r="Q1495" i="53"/>
  <c r="R1495" i="53"/>
  <c r="O1495" i="53"/>
  <c r="P1495" i="53"/>
  <c r="Q1504" i="53"/>
  <c r="S1504" i="53"/>
  <c r="N1504" i="53"/>
  <c r="R1504" i="53"/>
  <c r="P1504" i="53"/>
  <c r="O1504" i="53"/>
  <c r="S1371" i="53"/>
  <c r="O1371" i="53"/>
  <c r="R1371" i="53"/>
  <c r="P1371" i="53"/>
  <c r="N1371" i="53"/>
  <c r="Q1371" i="53"/>
  <c r="S1378" i="53"/>
  <c r="R1378" i="53"/>
  <c r="N1378" i="53"/>
  <c r="P1378" i="53"/>
  <c r="O1378" i="53"/>
  <c r="Q1378" i="53"/>
  <c r="Q1390" i="53"/>
  <c r="O1390" i="53"/>
  <c r="S1390" i="53"/>
  <c r="R1390" i="53"/>
  <c r="N1390" i="53"/>
  <c r="P1390" i="53"/>
  <c r="O1369" i="53"/>
  <c r="Q1369" i="53"/>
  <c r="N1369" i="53"/>
  <c r="S1369" i="53"/>
  <c r="R1369" i="53"/>
  <c r="P1369" i="53"/>
  <c r="N1370" i="53"/>
  <c r="P1370" i="53"/>
  <c r="Q1370" i="53"/>
  <c r="O1370" i="53"/>
  <c r="S1370" i="53"/>
  <c r="R1370" i="53"/>
  <c r="S1389" i="53"/>
  <c r="Q1389" i="53"/>
  <c r="R1389" i="53"/>
  <c r="P1389" i="53"/>
  <c r="N1389" i="53"/>
  <c r="O1389" i="53"/>
  <c r="R1268" i="53"/>
  <c r="S1268" i="53"/>
  <c r="N1268" i="53"/>
  <c r="P1268" i="53"/>
  <c r="Q1268" i="53"/>
  <c r="O1268" i="53"/>
  <c r="P1259" i="53"/>
  <c r="S1259" i="53"/>
  <c r="R1259" i="53"/>
  <c r="O1259" i="53"/>
  <c r="Q1259" i="53"/>
  <c r="N1259" i="53"/>
  <c r="N1260" i="53"/>
  <c r="O1260" i="53"/>
  <c r="R1260" i="53"/>
  <c r="Q1260" i="53"/>
  <c r="S1260" i="53"/>
  <c r="P1260" i="53"/>
  <c r="N1234" i="53"/>
  <c r="Q1234" i="53"/>
  <c r="R1234" i="53"/>
  <c r="S1234" i="53"/>
  <c r="O1234" i="53"/>
  <c r="P1234" i="53"/>
  <c r="O1257" i="53"/>
  <c r="P1257" i="53"/>
  <c r="Q1257" i="53"/>
  <c r="N1257" i="53"/>
  <c r="S1257" i="53"/>
  <c r="R1257" i="53"/>
  <c r="R1244" i="53"/>
  <c r="O1244" i="53"/>
  <c r="Q1244" i="53"/>
  <c r="S1244" i="53"/>
  <c r="N1244" i="53"/>
  <c r="P1244" i="53"/>
  <c r="P1263" i="53"/>
  <c r="S1263" i="53"/>
  <c r="N1263" i="53"/>
  <c r="R1263" i="53"/>
  <c r="Q1263" i="53"/>
  <c r="O1263" i="53"/>
  <c r="Q1246" i="53"/>
  <c r="N1246" i="53"/>
  <c r="O1246" i="53"/>
  <c r="R1246" i="53"/>
  <c r="S1246" i="53"/>
  <c r="P1246" i="53"/>
  <c r="P1261" i="53"/>
  <c r="N1261" i="53"/>
  <c r="Q1261" i="53"/>
  <c r="R1261" i="53"/>
  <c r="S1261" i="53"/>
  <c r="O1261" i="53"/>
  <c r="O1092" i="53"/>
  <c r="S1092" i="53"/>
  <c r="P1092" i="53"/>
  <c r="N1092" i="53"/>
  <c r="Q1092" i="53"/>
  <c r="R1092" i="53"/>
  <c r="P1121" i="53"/>
  <c r="O1121" i="53"/>
  <c r="Q1121" i="53"/>
  <c r="N1121" i="53"/>
  <c r="R1121" i="53"/>
  <c r="S1121" i="53"/>
  <c r="O1104" i="53"/>
  <c r="P1104" i="53"/>
  <c r="N1104" i="53"/>
  <c r="Q1104" i="53"/>
  <c r="S1104" i="53"/>
  <c r="R1104" i="53"/>
  <c r="O1096" i="53"/>
  <c r="P1096" i="53"/>
  <c r="N1096" i="53"/>
  <c r="Q1096" i="53"/>
  <c r="S1096" i="53"/>
  <c r="R1096" i="53"/>
  <c r="P1117" i="53"/>
  <c r="O1117" i="53"/>
  <c r="Q1117" i="53"/>
  <c r="N1117" i="53"/>
  <c r="R1117" i="53"/>
  <c r="S1117" i="53"/>
  <c r="R1099" i="53"/>
  <c r="S1099" i="53"/>
  <c r="P1099" i="53"/>
  <c r="O1099" i="53"/>
  <c r="Q1099" i="53"/>
  <c r="N1099" i="53"/>
  <c r="S1094" i="53"/>
  <c r="O1094" i="53"/>
  <c r="Q1094" i="53"/>
  <c r="R1094" i="53"/>
  <c r="P1094" i="53"/>
  <c r="N1094" i="53"/>
  <c r="P1103" i="53"/>
  <c r="O1103" i="53"/>
  <c r="Q1103" i="53"/>
  <c r="N1103" i="53"/>
  <c r="S1103" i="53"/>
  <c r="R1103" i="53"/>
  <c r="O953" i="53"/>
  <c r="P953" i="53"/>
  <c r="S953" i="53"/>
  <c r="N953" i="53"/>
  <c r="Q953" i="53"/>
  <c r="R953" i="53"/>
  <c r="O961" i="53"/>
  <c r="Q961" i="53"/>
  <c r="R961" i="53"/>
  <c r="S961" i="53"/>
  <c r="P961" i="53"/>
  <c r="N961" i="53"/>
  <c r="O967" i="53"/>
  <c r="Q967" i="53"/>
  <c r="R967" i="53"/>
  <c r="S967" i="53"/>
  <c r="P967" i="53"/>
  <c r="N967" i="53"/>
  <c r="S954" i="53"/>
  <c r="Q954" i="53"/>
  <c r="O954" i="53"/>
  <c r="N954" i="53"/>
  <c r="R954" i="53"/>
  <c r="P954" i="53"/>
  <c r="S950" i="53"/>
  <c r="O950" i="53"/>
  <c r="P950" i="53"/>
  <c r="Q950" i="53"/>
  <c r="N950" i="53"/>
  <c r="R950" i="53"/>
  <c r="N947" i="53"/>
  <c r="Q947" i="53"/>
  <c r="R947" i="53"/>
  <c r="O947" i="53"/>
  <c r="P947" i="53"/>
  <c r="S947" i="53"/>
  <c r="S962" i="53"/>
  <c r="Q962" i="53"/>
  <c r="R962" i="53"/>
  <c r="P962" i="53"/>
  <c r="N962" i="53"/>
  <c r="O962" i="53"/>
  <c r="Q941" i="53"/>
  <c r="O941" i="53"/>
  <c r="S941" i="53"/>
  <c r="P941" i="53"/>
  <c r="R941" i="53"/>
  <c r="N941" i="53"/>
  <c r="O973" i="53"/>
  <c r="Q973" i="53"/>
  <c r="R973" i="53"/>
  <c r="S973" i="53"/>
  <c r="P973" i="53"/>
  <c r="N973" i="53"/>
  <c r="S824" i="53"/>
  <c r="Q824" i="53"/>
  <c r="R824" i="53"/>
  <c r="O824" i="53"/>
  <c r="N824" i="53"/>
  <c r="P824" i="53"/>
  <c r="O817" i="53"/>
  <c r="N817" i="53"/>
  <c r="S817" i="53"/>
  <c r="P817" i="53"/>
  <c r="R817" i="53"/>
  <c r="Q817" i="53"/>
  <c r="N797" i="53"/>
  <c r="O797" i="53"/>
  <c r="R797" i="53"/>
  <c r="Q797" i="53"/>
  <c r="P797" i="53"/>
  <c r="S797" i="53"/>
  <c r="O822" i="53"/>
  <c r="N822" i="53"/>
  <c r="S822" i="53"/>
  <c r="P822" i="53"/>
  <c r="Q822" i="53"/>
  <c r="R822" i="53"/>
  <c r="N803" i="53"/>
  <c r="R803" i="53"/>
  <c r="Q803" i="53"/>
  <c r="O803" i="53"/>
  <c r="S803" i="53"/>
  <c r="P803" i="53"/>
  <c r="P829" i="53"/>
  <c r="Q829" i="53"/>
  <c r="S829" i="53"/>
  <c r="R829" i="53"/>
  <c r="O829" i="53"/>
  <c r="N829" i="53"/>
  <c r="P798" i="53"/>
  <c r="S798" i="53"/>
  <c r="Q798" i="53"/>
  <c r="R798" i="53"/>
  <c r="O798" i="53"/>
  <c r="N798" i="53"/>
  <c r="Q804" i="53"/>
  <c r="O804" i="53"/>
  <c r="P804" i="53"/>
  <c r="R804" i="53"/>
  <c r="N804" i="53"/>
  <c r="S804" i="53"/>
  <c r="Q812" i="53"/>
  <c r="O812" i="53"/>
  <c r="S812" i="53"/>
  <c r="N812" i="53"/>
  <c r="P812" i="53"/>
  <c r="R812" i="53"/>
  <c r="P645" i="53"/>
  <c r="S645" i="53"/>
  <c r="Q645" i="53"/>
  <c r="O645" i="53"/>
  <c r="R645" i="53"/>
  <c r="N645" i="53"/>
  <c r="Q667" i="53"/>
  <c r="O667" i="53"/>
  <c r="R667" i="53"/>
  <c r="N667" i="53"/>
  <c r="P667" i="53"/>
  <c r="S667" i="53"/>
  <c r="P643" i="53"/>
  <c r="S643" i="53"/>
  <c r="Q643" i="53"/>
  <c r="O643" i="53"/>
  <c r="R643" i="53"/>
  <c r="N643" i="53"/>
  <c r="P663" i="53"/>
  <c r="S663" i="53"/>
  <c r="Q663" i="53"/>
  <c r="O663" i="53"/>
  <c r="R663" i="53"/>
  <c r="N663" i="53"/>
  <c r="Q651" i="53"/>
  <c r="O651" i="53"/>
  <c r="R651" i="53"/>
  <c r="N651" i="53"/>
  <c r="P651" i="53"/>
  <c r="S651" i="53"/>
  <c r="O642" i="53"/>
  <c r="S642" i="53"/>
  <c r="R642" i="53"/>
  <c r="P642" i="53"/>
  <c r="N642" i="53"/>
  <c r="Q642" i="53"/>
  <c r="P649" i="53"/>
  <c r="S649" i="53"/>
  <c r="Q649" i="53"/>
  <c r="O649" i="53"/>
  <c r="R649" i="53"/>
  <c r="N649" i="53"/>
  <c r="O644" i="53"/>
  <c r="Q644" i="53"/>
  <c r="S644" i="53"/>
  <c r="P644" i="53"/>
  <c r="N644" i="53"/>
  <c r="R644" i="53"/>
  <c r="Q670" i="53"/>
  <c r="S670" i="53"/>
  <c r="O670" i="53"/>
  <c r="N670" i="53"/>
  <c r="R670" i="53"/>
  <c r="P670" i="53"/>
  <c r="Q522" i="53"/>
  <c r="P522" i="53"/>
  <c r="R522" i="53"/>
  <c r="O522" i="53"/>
  <c r="N522" i="53"/>
  <c r="S522" i="53"/>
  <c r="P492" i="53"/>
  <c r="R492" i="53"/>
  <c r="O492" i="53"/>
  <c r="S492" i="53"/>
  <c r="N492" i="53"/>
  <c r="Q492" i="53"/>
  <c r="R491" i="53"/>
  <c r="S491" i="53"/>
  <c r="P491" i="53"/>
  <c r="O491" i="53"/>
  <c r="N491" i="53"/>
  <c r="Q491" i="53"/>
  <c r="O511" i="53"/>
  <c r="N511" i="53"/>
  <c r="S511" i="53"/>
  <c r="R511" i="53"/>
  <c r="P511" i="53"/>
  <c r="Q511" i="53"/>
  <c r="N499" i="53"/>
  <c r="O499" i="53"/>
  <c r="S499" i="53"/>
  <c r="R499" i="53"/>
  <c r="Q499" i="53"/>
  <c r="P499" i="53"/>
  <c r="S497" i="53"/>
  <c r="R497" i="53"/>
  <c r="P497" i="53"/>
  <c r="O497" i="53"/>
  <c r="Q497" i="53"/>
  <c r="N497" i="53"/>
  <c r="O514" i="53"/>
  <c r="Q514" i="53"/>
  <c r="N514" i="53"/>
  <c r="R514" i="53"/>
  <c r="S514" i="53"/>
  <c r="P514" i="53"/>
  <c r="O512" i="53"/>
  <c r="P512" i="53"/>
  <c r="N512" i="53"/>
  <c r="S512" i="53"/>
  <c r="Q512" i="53"/>
  <c r="R512" i="53"/>
  <c r="S504" i="53"/>
  <c r="P504" i="53"/>
  <c r="N504" i="53"/>
  <c r="O504" i="53"/>
  <c r="R504" i="53"/>
  <c r="Q504" i="53"/>
  <c r="S353" i="53"/>
  <c r="O353" i="53"/>
  <c r="N353" i="53"/>
  <c r="R353" i="53"/>
  <c r="Q353" i="53"/>
  <c r="P353" i="53"/>
  <c r="N349" i="53"/>
  <c r="R349" i="53"/>
  <c r="Q349" i="53"/>
  <c r="P349" i="53"/>
  <c r="S349" i="53"/>
  <c r="O349" i="53"/>
  <c r="Q359" i="53"/>
  <c r="R359" i="53"/>
  <c r="S359" i="53"/>
  <c r="O359" i="53"/>
  <c r="N359" i="53"/>
  <c r="P359" i="53"/>
  <c r="N365" i="53"/>
  <c r="P365" i="53"/>
  <c r="Q365" i="53"/>
  <c r="R365" i="53"/>
  <c r="S365" i="53"/>
  <c r="O365" i="53"/>
  <c r="O350" i="53"/>
  <c r="S350" i="53"/>
  <c r="R350" i="53"/>
  <c r="P350" i="53"/>
  <c r="N350" i="53"/>
  <c r="Q350" i="53"/>
  <c r="O376" i="53"/>
  <c r="S376" i="53"/>
  <c r="P376" i="53"/>
  <c r="R376" i="53"/>
  <c r="N376" i="53"/>
  <c r="Q376" i="53"/>
  <c r="S379" i="53"/>
  <c r="O379" i="53"/>
  <c r="N379" i="53"/>
  <c r="R379" i="53"/>
  <c r="P379" i="53"/>
  <c r="Q379" i="53"/>
  <c r="S347" i="53"/>
  <c r="O347" i="53"/>
  <c r="N347" i="53"/>
  <c r="R347" i="53"/>
  <c r="Q347" i="53"/>
  <c r="P347" i="53"/>
  <c r="Q208" i="53"/>
  <c r="N208" i="53"/>
  <c r="S208" i="53"/>
  <c r="R208" i="53"/>
  <c r="O208" i="53"/>
  <c r="P208" i="53"/>
  <c r="N231" i="53"/>
  <c r="R231" i="53"/>
  <c r="O231" i="53"/>
  <c r="S231" i="53"/>
  <c r="P231" i="53"/>
  <c r="Q231" i="53"/>
  <c r="R206" i="53"/>
  <c r="O206" i="53"/>
  <c r="Q206" i="53"/>
  <c r="N206" i="53"/>
  <c r="P206" i="53"/>
  <c r="S206" i="53"/>
  <c r="N215" i="53"/>
  <c r="R215" i="53"/>
  <c r="Q215" i="53"/>
  <c r="O215" i="53"/>
  <c r="S215" i="53"/>
  <c r="P215" i="53"/>
  <c r="O209" i="53"/>
  <c r="R209" i="53"/>
  <c r="S209" i="53"/>
  <c r="P209" i="53"/>
  <c r="N209" i="53"/>
  <c r="Q209" i="53"/>
  <c r="P220" i="53"/>
  <c r="N220" i="53"/>
  <c r="Q220" i="53"/>
  <c r="S220" i="53"/>
  <c r="R220" i="53"/>
  <c r="O220" i="53"/>
  <c r="O211" i="53"/>
  <c r="N211" i="53"/>
  <c r="R211" i="53"/>
  <c r="Q211" i="53"/>
  <c r="S211" i="53"/>
  <c r="P211" i="53"/>
  <c r="P228" i="53"/>
  <c r="N228" i="53"/>
  <c r="Q228" i="53"/>
  <c r="S228" i="53"/>
  <c r="R228" i="53"/>
  <c r="O228" i="53"/>
  <c r="P210" i="53"/>
  <c r="N210" i="53"/>
  <c r="Q210" i="53"/>
  <c r="R210" i="53"/>
  <c r="O210" i="53"/>
  <c r="S210" i="53"/>
  <c r="N1483" i="53"/>
  <c r="Q1483" i="53"/>
  <c r="R1483" i="53"/>
  <c r="O1483" i="53"/>
  <c r="P1483" i="53"/>
  <c r="S1483" i="53"/>
  <c r="S1465" i="53"/>
  <c r="O1465" i="53"/>
  <c r="N1465" i="53"/>
  <c r="R1465" i="53"/>
  <c r="Q1465" i="53"/>
  <c r="P1465" i="53"/>
  <c r="S1474" i="53"/>
  <c r="O1474" i="53"/>
  <c r="N1474" i="53"/>
  <c r="Q1474" i="53"/>
  <c r="R1474" i="53"/>
  <c r="P1474" i="53"/>
  <c r="O1482" i="53"/>
  <c r="S1482" i="53"/>
  <c r="P1482" i="53"/>
  <c r="Q1482" i="53"/>
  <c r="N1482" i="53"/>
  <c r="R1482" i="53"/>
  <c r="O1480" i="53"/>
  <c r="S1480" i="53"/>
  <c r="N1480" i="53"/>
  <c r="R1480" i="53"/>
  <c r="P1480" i="53"/>
  <c r="Q1480" i="53"/>
  <c r="O1487" i="53"/>
  <c r="P1487" i="53"/>
  <c r="S1487" i="53"/>
  <c r="N1487" i="53"/>
  <c r="Q1487" i="53"/>
  <c r="R1487" i="53"/>
  <c r="P1356" i="53"/>
  <c r="Q1356" i="53"/>
  <c r="S1356" i="53"/>
  <c r="R1356" i="53"/>
  <c r="O1356" i="53"/>
  <c r="N1356" i="53"/>
  <c r="Q1367" i="53"/>
  <c r="O1367" i="53"/>
  <c r="N1367" i="53"/>
  <c r="R1367" i="53"/>
  <c r="S1367" i="53"/>
  <c r="P1367" i="53"/>
  <c r="P1358" i="53"/>
  <c r="Q1358" i="53"/>
  <c r="O1358" i="53"/>
  <c r="R1358" i="53"/>
  <c r="N1358" i="53"/>
  <c r="S1358" i="53"/>
  <c r="P1366" i="53"/>
  <c r="O1366" i="53"/>
  <c r="Q1366" i="53"/>
  <c r="N1366" i="53"/>
  <c r="R1366" i="53"/>
  <c r="S1366" i="53"/>
  <c r="P1344" i="53"/>
  <c r="O1344" i="53"/>
  <c r="Q1344" i="53"/>
  <c r="N1344" i="53"/>
  <c r="R1344" i="53"/>
  <c r="S1344" i="53"/>
  <c r="P1346" i="53"/>
  <c r="R1346" i="53"/>
  <c r="S1346" i="53"/>
  <c r="O1346" i="53"/>
  <c r="Q1346" i="53"/>
  <c r="N1346" i="53"/>
  <c r="R1351" i="53"/>
  <c r="Q1351" i="53"/>
  <c r="O1351" i="53"/>
  <c r="N1351" i="53"/>
  <c r="S1351" i="53"/>
  <c r="P1351" i="53"/>
  <c r="P1200" i="53"/>
  <c r="R1200" i="53"/>
  <c r="Q1200" i="53"/>
  <c r="O1200" i="53"/>
  <c r="N1200" i="53"/>
  <c r="S1200" i="53"/>
  <c r="Q1211" i="53"/>
  <c r="O1211" i="53"/>
  <c r="N1211" i="53"/>
  <c r="S1211" i="53"/>
  <c r="R1211" i="53"/>
  <c r="P1211" i="53"/>
  <c r="P1222" i="53"/>
  <c r="N1222" i="53"/>
  <c r="S1222" i="53"/>
  <c r="R1222" i="53"/>
  <c r="Q1222" i="53"/>
  <c r="O1222" i="53"/>
  <c r="P1210" i="53"/>
  <c r="Q1210" i="53"/>
  <c r="O1210" i="53"/>
  <c r="N1210" i="53"/>
  <c r="S1210" i="53"/>
  <c r="R1210" i="53"/>
  <c r="P1202" i="53"/>
  <c r="Q1202" i="53"/>
  <c r="O1202" i="53"/>
  <c r="N1202" i="53"/>
  <c r="S1202" i="53"/>
  <c r="R1202" i="53"/>
  <c r="R1201" i="53"/>
  <c r="S1201" i="53"/>
  <c r="P1201" i="53"/>
  <c r="O1201" i="53"/>
  <c r="Q1201" i="53"/>
  <c r="N1201" i="53"/>
  <c r="P1226" i="53"/>
  <c r="S1226" i="53"/>
  <c r="R1226" i="53"/>
  <c r="Q1226" i="53"/>
  <c r="O1226" i="53"/>
  <c r="N1226" i="53"/>
  <c r="O1225" i="53"/>
  <c r="Q1225" i="53"/>
  <c r="N1225" i="53"/>
  <c r="R1225" i="53"/>
  <c r="S1225" i="53"/>
  <c r="P1225" i="53"/>
  <c r="R1229" i="53"/>
  <c r="O1229" i="53"/>
  <c r="N1229" i="53"/>
  <c r="Q1229" i="53"/>
  <c r="P1229" i="53"/>
  <c r="S1229" i="53"/>
  <c r="O1065" i="53"/>
  <c r="P1065" i="53"/>
  <c r="S1065" i="53"/>
  <c r="N1065" i="53"/>
  <c r="Q1065" i="53"/>
  <c r="R1065" i="53"/>
  <c r="N1071" i="53"/>
  <c r="Q1071" i="53"/>
  <c r="R1071" i="53"/>
  <c r="O1071" i="53"/>
  <c r="P1071" i="53"/>
  <c r="S1071" i="53"/>
  <c r="N1075" i="53"/>
  <c r="Q1075" i="53"/>
  <c r="R1075" i="53"/>
  <c r="O1075" i="53"/>
  <c r="P1075" i="53"/>
  <c r="S1075" i="53"/>
  <c r="S1055" i="53"/>
  <c r="N1055" i="53"/>
  <c r="Q1055" i="53"/>
  <c r="R1055" i="53"/>
  <c r="O1055" i="53"/>
  <c r="P1055" i="53"/>
  <c r="O1076" i="53"/>
  <c r="P1076" i="53"/>
  <c r="Q1076" i="53"/>
  <c r="N1076" i="53"/>
  <c r="R1076" i="53"/>
  <c r="S1076" i="53"/>
  <c r="O1060" i="53"/>
  <c r="P1060" i="53"/>
  <c r="Q1060" i="53"/>
  <c r="N1060" i="53"/>
  <c r="S1060" i="53"/>
  <c r="R1060" i="53"/>
  <c r="Q1061" i="53"/>
  <c r="O1061" i="53"/>
  <c r="S1061" i="53"/>
  <c r="P1061" i="53"/>
  <c r="N1061" i="53"/>
  <c r="R1061" i="53"/>
  <c r="O1058" i="53"/>
  <c r="S1058" i="53"/>
  <c r="Q1058" i="53"/>
  <c r="N1058" i="53"/>
  <c r="R1058" i="53"/>
  <c r="P1058" i="53"/>
  <c r="P1051" i="53"/>
  <c r="O1051" i="53"/>
  <c r="S1051" i="53"/>
  <c r="R1051" i="53"/>
  <c r="N1051" i="53"/>
  <c r="Q1051" i="53"/>
  <c r="P908" i="53"/>
  <c r="Q908" i="53"/>
  <c r="O908" i="53"/>
  <c r="N908" i="53"/>
  <c r="S908" i="53"/>
  <c r="R908" i="53"/>
  <c r="Q915" i="53"/>
  <c r="R915" i="53"/>
  <c r="O915" i="53"/>
  <c r="N915" i="53"/>
  <c r="S915" i="53"/>
  <c r="P915" i="53"/>
  <c r="Q917" i="53"/>
  <c r="O917" i="53"/>
  <c r="R917" i="53"/>
  <c r="N917" i="53"/>
  <c r="S917" i="53"/>
  <c r="P917" i="53"/>
  <c r="N911" i="53"/>
  <c r="O911" i="53"/>
  <c r="S911" i="53"/>
  <c r="Q911" i="53"/>
  <c r="P911" i="53"/>
  <c r="R911" i="53"/>
  <c r="N939" i="53"/>
  <c r="O939" i="53"/>
  <c r="R939" i="53"/>
  <c r="Q939" i="53"/>
  <c r="S939" i="53"/>
  <c r="P939" i="53"/>
  <c r="P912" i="53"/>
  <c r="R912" i="53"/>
  <c r="Q912" i="53"/>
  <c r="O912" i="53"/>
  <c r="N912" i="53"/>
  <c r="S912" i="53"/>
  <c r="N905" i="53"/>
  <c r="O905" i="53"/>
  <c r="Q905" i="53"/>
  <c r="R905" i="53"/>
  <c r="S905" i="53"/>
  <c r="P905" i="53"/>
  <c r="P918" i="53"/>
  <c r="R918" i="53"/>
  <c r="Q918" i="53"/>
  <c r="O918" i="53"/>
  <c r="N918" i="53"/>
  <c r="S918" i="53"/>
  <c r="O927" i="53"/>
  <c r="S927" i="53"/>
  <c r="Q927" i="53"/>
  <c r="P927" i="53"/>
  <c r="R927" i="53"/>
  <c r="N927" i="53"/>
  <c r="O757" i="53"/>
  <c r="S757" i="53"/>
  <c r="N757" i="53"/>
  <c r="R757" i="53"/>
  <c r="Q757" i="53"/>
  <c r="P757" i="53"/>
  <c r="O764" i="53"/>
  <c r="N764" i="53"/>
  <c r="Q764" i="53"/>
  <c r="S764" i="53"/>
  <c r="R764" i="53"/>
  <c r="P764" i="53"/>
  <c r="O765" i="53"/>
  <c r="S765" i="53"/>
  <c r="N765" i="53"/>
  <c r="R765" i="53"/>
  <c r="Q765" i="53"/>
  <c r="P765" i="53"/>
  <c r="O780" i="53"/>
  <c r="N780" i="53"/>
  <c r="Q780" i="53"/>
  <c r="S780" i="53"/>
  <c r="P780" i="53"/>
  <c r="R780" i="53"/>
  <c r="Q758" i="53"/>
  <c r="S758" i="53"/>
  <c r="P758" i="53"/>
  <c r="R758" i="53"/>
  <c r="O758" i="53"/>
  <c r="N758" i="53"/>
  <c r="O777" i="53"/>
  <c r="Q777" i="53"/>
  <c r="P777" i="53"/>
  <c r="N777" i="53"/>
  <c r="S777" i="53"/>
  <c r="R777" i="53"/>
  <c r="O782" i="53"/>
  <c r="N782" i="53"/>
  <c r="Q782" i="53"/>
  <c r="S782" i="53"/>
  <c r="P782" i="53"/>
  <c r="R782" i="53"/>
  <c r="O785" i="53"/>
  <c r="Q785" i="53"/>
  <c r="P785" i="53"/>
  <c r="N785" i="53"/>
  <c r="R785" i="53"/>
  <c r="S785" i="53"/>
  <c r="P776" i="53"/>
  <c r="R776" i="53"/>
  <c r="O776" i="53"/>
  <c r="N776" i="53"/>
  <c r="Q776" i="53"/>
  <c r="S776" i="53"/>
  <c r="Q767" i="53"/>
  <c r="O767" i="53"/>
  <c r="P767" i="53"/>
  <c r="N767" i="53"/>
  <c r="S767" i="53"/>
  <c r="R767" i="53"/>
  <c r="O612" i="53"/>
  <c r="Q612" i="53"/>
  <c r="R612" i="53"/>
  <c r="P612" i="53"/>
  <c r="N612" i="53"/>
  <c r="S612" i="53"/>
  <c r="N626" i="53"/>
  <c r="S626" i="53"/>
  <c r="O626" i="53"/>
  <c r="R626" i="53"/>
  <c r="Q626" i="53"/>
  <c r="P626" i="53"/>
  <c r="P611" i="53"/>
  <c r="O611" i="53"/>
  <c r="Q611" i="53"/>
  <c r="N611" i="53"/>
  <c r="S611" i="53"/>
  <c r="R611" i="53"/>
  <c r="R607" i="53"/>
  <c r="S607" i="53"/>
  <c r="P607" i="53"/>
  <c r="O607" i="53"/>
  <c r="Q607" i="53"/>
  <c r="N607" i="53"/>
  <c r="Q624" i="53"/>
  <c r="O624" i="53"/>
  <c r="S624" i="53"/>
  <c r="R624" i="53"/>
  <c r="P624" i="53"/>
  <c r="N624" i="53"/>
  <c r="Q608" i="53"/>
  <c r="O608" i="53"/>
  <c r="S608" i="53"/>
  <c r="R608" i="53"/>
  <c r="P608" i="53"/>
  <c r="N608" i="53"/>
  <c r="R613" i="53"/>
  <c r="S613" i="53"/>
  <c r="P613" i="53"/>
  <c r="O613" i="53"/>
  <c r="Q613" i="53"/>
  <c r="N613" i="53"/>
  <c r="O622" i="53"/>
  <c r="Q622" i="53"/>
  <c r="R622" i="53"/>
  <c r="P622" i="53"/>
  <c r="N622" i="53"/>
  <c r="S622" i="53"/>
  <c r="O617" i="53"/>
  <c r="Q617" i="53"/>
  <c r="N617" i="53"/>
  <c r="R617" i="53"/>
  <c r="S617" i="53"/>
  <c r="P617" i="53"/>
  <c r="S488" i="53"/>
  <c r="N488" i="53"/>
  <c r="O488" i="53"/>
  <c r="P488" i="53"/>
  <c r="R488" i="53"/>
  <c r="Q488" i="53"/>
  <c r="N474" i="53"/>
  <c r="R474" i="53"/>
  <c r="Q474" i="53"/>
  <c r="P474" i="53"/>
  <c r="O474" i="53"/>
  <c r="S474" i="53"/>
  <c r="Q483" i="53"/>
  <c r="O483" i="53"/>
  <c r="R483" i="53"/>
  <c r="N483" i="53"/>
  <c r="P483" i="53"/>
  <c r="S483" i="53"/>
  <c r="P489" i="53"/>
  <c r="N489" i="53"/>
  <c r="O489" i="53"/>
  <c r="Q489" i="53"/>
  <c r="R489" i="53"/>
  <c r="S489" i="53"/>
  <c r="R477" i="53"/>
  <c r="S477" i="53"/>
  <c r="P477" i="53"/>
  <c r="Q477" i="53"/>
  <c r="O477" i="53"/>
  <c r="N477" i="53"/>
  <c r="R461" i="53"/>
  <c r="S461" i="53"/>
  <c r="P461" i="53"/>
  <c r="N461" i="53"/>
  <c r="Q461" i="53"/>
  <c r="O461" i="53"/>
  <c r="O478" i="53"/>
  <c r="Q478" i="53"/>
  <c r="R478" i="53"/>
  <c r="S478" i="53"/>
  <c r="P478" i="53"/>
  <c r="N478" i="53"/>
  <c r="N460" i="53"/>
  <c r="P460" i="53"/>
  <c r="O460" i="53"/>
  <c r="S460" i="53"/>
  <c r="R460" i="53"/>
  <c r="Q460" i="53"/>
  <c r="R480" i="53"/>
  <c r="N480" i="53"/>
  <c r="O480" i="53"/>
  <c r="Q480" i="53"/>
  <c r="S480" i="53"/>
  <c r="P480" i="53"/>
  <c r="N324" i="53"/>
  <c r="Q324" i="53"/>
  <c r="O324" i="53"/>
  <c r="R324" i="53"/>
  <c r="S324" i="53"/>
  <c r="P324" i="53"/>
  <c r="Q336" i="53"/>
  <c r="O336" i="53"/>
  <c r="N336" i="53"/>
  <c r="S336" i="53"/>
  <c r="P336" i="53"/>
  <c r="R336" i="53"/>
  <c r="S328" i="53"/>
  <c r="R328" i="53"/>
  <c r="Q328" i="53"/>
  <c r="N328" i="53"/>
  <c r="P328" i="53"/>
  <c r="O328" i="53"/>
  <c r="N316" i="53"/>
  <c r="O316" i="53"/>
  <c r="Q316" i="53"/>
  <c r="R316" i="53"/>
  <c r="S316" i="53"/>
  <c r="P316" i="53"/>
  <c r="N320" i="53"/>
  <c r="S320" i="53"/>
  <c r="P320" i="53"/>
  <c r="R320" i="53"/>
  <c r="O320" i="53"/>
  <c r="Q320" i="53"/>
  <c r="S318" i="53"/>
  <c r="P318" i="53"/>
  <c r="Q318" i="53"/>
  <c r="R318" i="53"/>
  <c r="N318" i="53"/>
  <c r="O318" i="53"/>
  <c r="P311" i="53"/>
  <c r="Q311" i="53"/>
  <c r="R311" i="53"/>
  <c r="O311" i="53"/>
  <c r="N311" i="53"/>
  <c r="S311" i="53"/>
  <c r="N329" i="53"/>
  <c r="Q329" i="53"/>
  <c r="O329" i="53"/>
  <c r="S329" i="53"/>
  <c r="P329" i="53"/>
  <c r="R329" i="53"/>
  <c r="Q325" i="53"/>
  <c r="O325" i="53"/>
  <c r="P325" i="53"/>
  <c r="N325" i="53"/>
  <c r="S325" i="53"/>
  <c r="R325" i="53"/>
  <c r="O1454" i="53"/>
  <c r="Q1454" i="53"/>
  <c r="R1454" i="53"/>
  <c r="N1454" i="53"/>
  <c r="S1454" i="53"/>
  <c r="P1454" i="53"/>
  <c r="N1443" i="53"/>
  <c r="Q1443" i="53"/>
  <c r="R1443" i="53"/>
  <c r="S1443" i="53"/>
  <c r="P1443" i="53"/>
  <c r="O1443" i="53"/>
  <c r="Q1448" i="53"/>
  <c r="N1448" i="53"/>
  <c r="O1448" i="53"/>
  <c r="S1448" i="53"/>
  <c r="P1448" i="53"/>
  <c r="R1448" i="53"/>
  <c r="P1455" i="53"/>
  <c r="R1455" i="53"/>
  <c r="Q1455" i="53"/>
  <c r="O1455" i="53"/>
  <c r="N1455" i="53"/>
  <c r="S1455" i="53"/>
  <c r="P1447" i="53"/>
  <c r="Q1447" i="53"/>
  <c r="O1447" i="53"/>
  <c r="N1447" i="53"/>
  <c r="S1447" i="53"/>
  <c r="R1447" i="53"/>
  <c r="N1456" i="53"/>
  <c r="O1456" i="53"/>
  <c r="Q1456" i="53"/>
  <c r="R1456" i="53"/>
  <c r="S1456" i="53"/>
  <c r="P1456" i="53"/>
  <c r="R1335" i="53"/>
  <c r="P1335" i="53"/>
  <c r="N1335" i="53"/>
  <c r="O1335" i="53"/>
  <c r="S1335" i="53"/>
  <c r="Q1335" i="53"/>
  <c r="Q1336" i="53"/>
  <c r="S1336" i="53"/>
  <c r="R1336" i="53"/>
  <c r="P1336" i="53"/>
  <c r="O1336" i="53"/>
  <c r="N1336" i="53"/>
  <c r="S1331" i="53"/>
  <c r="O1331" i="53"/>
  <c r="Q1331" i="53"/>
  <c r="R1331" i="53"/>
  <c r="P1331" i="53"/>
  <c r="N1331" i="53"/>
  <c r="O1316" i="53"/>
  <c r="N1316" i="53"/>
  <c r="Q1316" i="53"/>
  <c r="S1316" i="53"/>
  <c r="R1316" i="53"/>
  <c r="P1316" i="53"/>
  <c r="Q1320" i="53"/>
  <c r="S1320" i="53"/>
  <c r="R1320" i="53"/>
  <c r="P1320" i="53"/>
  <c r="O1320" i="53"/>
  <c r="N1320" i="53"/>
  <c r="S1327" i="53"/>
  <c r="O1327" i="53"/>
  <c r="P1327" i="53"/>
  <c r="N1327" i="53"/>
  <c r="Q1327" i="53"/>
  <c r="R1327" i="53"/>
  <c r="S1033" i="53"/>
  <c r="O1033" i="53"/>
  <c r="Q1033" i="53"/>
  <c r="N1033" i="53"/>
  <c r="R1033" i="53"/>
  <c r="P1033" i="53"/>
  <c r="O1021" i="53"/>
  <c r="P1021" i="53"/>
  <c r="Q1021" i="53"/>
  <c r="S1021" i="53"/>
  <c r="N1021" i="53"/>
  <c r="R1021" i="53"/>
  <c r="S1024" i="53"/>
  <c r="O1024" i="53"/>
  <c r="N1024" i="53"/>
  <c r="R1024" i="53"/>
  <c r="Q1024" i="53"/>
  <c r="P1024" i="53"/>
  <c r="Q1038" i="53"/>
  <c r="R1038" i="53"/>
  <c r="O1038" i="53"/>
  <c r="P1038" i="53"/>
  <c r="S1038" i="53"/>
  <c r="N1038" i="53"/>
  <c r="N1026" i="53"/>
  <c r="R1026" i="53"/>
  <c r="Q1026" i="53"/>
  <c r="P1026" i="53"/>
  <c r="O1026" i="53"/>
  <c r="S1026" i="53"/>
  <c r="N1028" i="53"/>
  <c r="P1028" i="53"/>
  <c r="S1028" i="53"/>
  <c r="O1028" i="53"/>
  <c r="Q1028" i="53"/>
  <c r="R1028" i="53"/>
  <c r="O1017" i="53"/>
  <c r="S1017" i="53"/>
  <c r="Q1017" i="53"/>
  <c r="N1017" i="53"/>
  <c r="R1017" i="53"/>
  <c r="P1017" i="53"/>
  <c r="Q1030" i="53"/>
  <c r="P1030" i="53"/>
  <c r="S1030" i="53"/>
  <c r="O1030" i="53"/>
  <c r="N1030" i="53"/>
  <c r="R1030" i="53"/>
  <c r="S1027" i="53"/>
  <c r="O1027" i="53"/>
  <c r="R1027" i="53"/>
  <c r="P1027" i="53"/>
  <c r="Q1027" i="53"/>
  <c r="N1027" i="53"/>
  <c r="S871" i="53"/>
  <c r="N871" i="53"/>
  <c r="Q871" i="53"/>
  <c r="R871" i="53"/>
  <c r="O871" i="53"/>
  <c r="P871" i="53"/>
  <c r="Q879" i="53"/>
  <c r="R879" i="53"/>
  <c r="O879" i="53"/>
  <c r="P879" i="53"/>
  <c r="S879" i="53"/>
  <c r="N879" i="53"/>
  <c r="S869" i="53"/>
  <c r="N869" i="53"/>
  <c r="Q869" i="53"/>
  <c r="R869" i="53"/>
  <c r="P869" i="53"/>
  <c r="O869" i="53"/>
  <c r="O890" i="53"/>
  <c r="S890" i="53"/>
  <c r="Q890" i="53"/>
  <c r="N890" i="53"/>
  <c r="R890" i="53"/>
  <c r="P890" i="53"/>
  <c r="O882" i="53"/>
  <c r="S882" i="53"/>
  <c r="Q882" i="53"/>
  <c r="N882" i="53"/>
  <c r="R882" i="53"/>
  <c r="P882" i="53"/>
  <c r="S887" i="53"/>
  <c r="N887" i="53"/>
  <c r="Q887" i="53"/>
  <c r="R887" i="53"/>
  <c r="O887" i="53"/>
  <c r="P887" i="53"/>
  <c r="O896" i="53"/>
  <c r="S896" i="53"/>
  <c r="R896" i="53"/>
  <c r="P896" i="53"/>
  <c r="Q896" i="53"/>
  <c r="N896" i="53"/>
  <c r="S897" i="53"/>
  <c r="N897" i="53"/>
  <c r="Q897" i="53"/>
  <c r="R897" i="53"/>
  <c r="O897" i="53"/>
  <c r="P897" i="53"/>
  <c r="S894" i="53"/>
  <c r="Q894" i="53"/>
  <c r="N894" i="53"/>
  <c r="R894" i="53"/>
  <c r="O894" i="53"/>
  <c r="P894" i="53"/>
  <c r="O738" i="53"/>
  <c r="S738" i="53"/>
  <c r="R738" i="53"/>
  <c r="P738" i="53"/>
  <c r="N738" i="53"/>
  <c r="Q738" i="53"/>
  <c r="N719" i="53"/>
  <c r="Q719" i="53"/>
  <c r="S719" i="53"/>
  <c r="P719" i="53"/>
  <c r="R719" i="53"/>
  <c r="O719" i="53"/>
  <c r="S728" i="53"/>
  <c r="O728" i="53"/>
  <c r="R728" i="53"/>
  <c r="N728" i="53"/>
  <c r="Q728" i="53"/>
  <c r="P728" i="53"/>
  <c r="S716" i="53"/>
  <c r="O716" i="53"/>
  <c r="N716" i="53"/>
  <c r="R716" i="53"/>
  <c r="Q716" i="53"/>
  <c r="P716" i="53"/>
  <c r="O722" i="53"/>
  <c r="N722" i="53"/>
  <c r="Q722" i="53"/>
  <c r="P722" i="53"/>
  <c r="S722" i="53"/>
  <c r="R722" i="53"/>
  <c r="N727" i="53"/>
  <c r="S727" i="53"/>
  <c r="Q727" i="53"/>
  <c r="R727" i="53"/>
  <c r="P727" i="53"/>
  <c r="O727" i="53"/>
  <c r="O732" i="53"/>
  <c r="S732" i="53"/>
  <c r="R732" i="53"/>
  <c r="P732" i="53"/>
  <c r="N732" i="53"/>
  <c r="Q732" i="53"/>
  <c r="P725" i="53"/>
  <c r="O725" i="53"/>
  <c r="N725" i="53"/>
  <c r="S725" i="53"/>
  <c r="Q725" i="53"/>
  <c r="R725" i="53"/>
  <c r="O448" i="53"/>
  <c r="Q448" i="53"/>
  <c r="S448" i="53"/>
  <c r="R448" i="53"/>
  <c r="N448" i="53"/>
  <c r="P448" i="53"/>
  <c r="P432" i="53"/>
  <c r="Q432" i="53"/>
  <c r="N432" i="53"/>
  <c r="R432" i="53"/>
  <c r="S432" i="53"/>
  <c r="O432" i="53"/>
  <c r="O426" i="53"/>
  <c r="R426" i="53"/>
  <c r="Q426" i="53"/>
  <c r="N426" i="53"/>
  <c r="S426" i="53"/>
  <c r="P426" i="53"/>
  <c r="S431" i="53"/>
  <c r="O431" i="53"/>
  <c r="N431" i="53"/>
  <c r="Q431" i="53"/>
  <c r="R431" i="53"/>
  <c r="P431" i="53"/>
  <c r="O442" i="53"/>
  <c r="Q442" i="53"/>
  <c r="S442" i="53"/>
  <c r="R442" i="53"/>
  <c r="N442" i="53"/>
  <c r="P442" i="53"/>
  <c r="Q444" i="53"/>
  <c r="N444" i="53"/>
  <c r="R444" i="53"/>
  <c r="S444" i="53"/>
  <c r="P444" i="53"/>
  <c r="O444" i="53"/>
  <c r="R446" i="53"/>
  <c r="N446" i="53"/>
  <c r="P446" i="53"/>
  <c r="O446" i="53"/>
  <c r="Q446" i="53"/>
  <c r="S446" i="53"/>
  <c r="Q281" i="53"/>
  <c r="S281" i="53"/>
  <c r="O281" i="53"/>
  <c r="P281" i="53"/>
  <c r="R281" i="53"/>
  <c r="N281" i="53"/>
  <c r="N283" i="53"/>
  <c r="S283" i="53"/>
  <c r="P283" i="53"/>
  <c r="Q283" i="53"/>
  <c r="O283" i="53"/>
  <c r="R283" i="53"/>
  <c r="S306" i="53"/>
  <c r="R306" i="53"/>
  <c r="Q306" i="53"/>
  <c r="O306" i="53"/>
  <c r="N306" i="53"/>
  <c r="P306" i="53"/>
  <c r="P291" i="53"/>
  <c r="S291" i="53"/>
  <c r="N291" i="53"/>
  <c r="O291" i="53"/>
  <c r="Q291" i="53"/>
  <c r="R291" i="53"/>
  <c r="Q279" i="53"/>
  <c r="O279" i="53"/>
  <c r="P279" i="53"/>
  <c r="R279" i="53"/>
  <c r="N279" i="53"/>
  <c r="S279" i="53"/>
  <c r="Q275" i="53"/>
  <c r="P275" i="53"/>
  <c r="S275" i="53"/>
  <c r="O275" i="53"/>
  <c r="R275" i="53"/>
  <c r="N275" i="53"/>
  <c r="N298" i="53"/>
  <c r="S298" i="53"/>
  <c r="R298" i="53"/>
  <c r="P298" i="53"/>
  <c r="Q298" i="53"/>
  <c r="O298" i="53"/>
  <c r="Q274" i="53"/>
  <c r="R274" i="53"/>
  <c r="N274" i="53"/>
  <c r="S274" i="53"/>
  <c r="P274" i="53"/>
  <c r="O274" i="53"/>
  <c r="P284" i="53"/>
  <c r="O284" i="53"/>
  <c r="S284" i="53"/>
  <c r="Q284" i="53"/>
  <c r="R284" i="53"/>
  <c r="N284" i="53"/>
  <c r="O1185" i="53"/>
  <c r="R1185" i="53"/>
  <c r="P1185" i="53"/>
  <c r="N1185" i="53"/>
  <c r="S1185" i="53"/>
  <c r="Q1185" i="53"/>
  <c r="S1189" i="53"/>
  <c r="O1189" i="53"/>
  <c r="R1189" i="53"/>
  <c r="P1189" i="53"/>
  <c r="N1189" i="53"/>
  <c r="Q1189" i="53"/>
  <c r="O1163" i="53"/>
  <c r="S1163" i="53"/>
  <c r="P1163" i="53"/>
  <c r="R1163" i="53"/>
  <c r="N1163" i="53"/>
  <c r="Q1163" i="53"/>
  <c r="R1172" i="53"/>
  <c r="S1172" i="53"/>
  <c r="P1172" i="53"/>
  <c r="O1172" i="53"/>
  <c r="N1172" i="53"/>
  <c r="Q1172" i="53"/>
  <c r="S1161" i="53"/>
  <c r="O1161" i="53"/>
  <c r="N1161" i="53"/>
  <c r="Q1161" i="53"/>
  <c r="P1161" i="53"/>
  <c r="R1161" i="53"/>
  <c r="O1162" i="53"/>
  <c r="Q1162" i="53"/>
  <c r="N1162" i="53"/>
  <c r="P1162" i="53"/>
  <c r="S1162" i="53"/>
  <c r="R1162" i="53"/>
  <c r="O1170" i="53"/>
  <c r="Q1170" i="53"/>
  <c r="N1170" i="53"/>
  <c r="R1170" i="53"/>
  <c r="S1170" i="53"/>
  <c r="P1170" i="53"/>
  <c r="S1175" i="53"/>
  <c r="O1175" i="53"/>
  <c r="Q1175" i="53"/>
  <c r="R1175" i="53"/>
  <c r="P1175" i="53"/>
  <c r="N1175" i="53"/>
  <c r="Q1174" i="53"/>
  <c r="N1174" i="53"/>
  <c r="R1174" i="53"/>
  <c r="S1174" i="53"/>
  <c r="P1174" i="53"/>
  <c r="O1174" i="53"/>
  <c r="O567" i="53"/>
  <c r="S567" i="53"/>
  <c r="N567" i="53"/>
  <c r="R567" i="53"/>
  <c r="P567" i="53"/>
  <c r="Q567" i="53"/>
  <c r="O597" i="53"/>
  <c r="Q597" i="53"/>
  <c r="N597" i="53"/>
  <c r="S597" i="53"/>
  <c r="R597" i="53"/>
  <c r="P597" i="53"/>
  <c r="S599" i="53"/>
  <c r="O599" i="53"/>
  <c r="N599" i="53"/>
  <c r="R599" i="53"/>
  <c r="P599" i="53"/>
  <c r="Q599" i="53"/>
  <c r="Q588" i="53"/>
  <c r="S588" i="53"/>
  <c r="N588" i="53"/>
  <c r="O588" i="53"/>
  <c r="P588" i="53"/>
  <c r="R588" i="53"/>
  <c r="O601" i="53"/>
  <c r="S601" i="53"/>
  <c r="N601" i="53"/>
  <c r="R601" i="53"/>
  <c r="P601" i="53"/>
  <c r="Q601" i="53"/>
  <c r="P603" i="53"/>
  <c r="R603" i="53"/>
  <c r="Q603" i="53"/>
  <c r="O603" i="53"/>
  <c r="N603" i="53"/>
  <c r="S603" i="53"/>
  <c r="O579" i="53"/>
  <c r="Q579" i="53"/>
  <c r="N579" i="53"/>
  <c r="S579" i="53"/>
  <c r="R579" i="53"/>
  <c r="P579" i="53"/>
  <c r="Q584" i="53"/>
  <c r="O584" i="53"/>
  <c r="P584" i="53"/>
  <c r="N584" i="53"/>
  <c r="S584" i="53"/>
  <c r="R584" i="53"/>
  <c r="Q600" i="53"/>
  <c r="P600" i="53"/>
  <c r="S600" i="53"/>
  <c r="R600" i="53"/>
  <c r="O600" i="53"/>
  <c r="N600" i="53"/>
  <c r="Q592" i="53"/>
  <c r="N592" i="53"/>
  <c r="R592" i="53"/>
  <c r="P592" i="53"/>
  <c r="S592" i="53"/>
  <c r="O592" i="53"/>
  <c r="S596" i="53"/>
  <c r="R596" i="53"/>
  <c r="N596" i="53"/>
  <c r="Q596" i="53"/>
  <c r="O596" i="53"/>
  <c r="P596" i="53"/>
  <c r="AD158" i="76"/>
  <c r="AE158" i="76" s="1"/>
  <c r="AH138" i="76"/>
  <c r="AD171" i="76"/>
  <c r="AD652" i="76"/>
  <c r="AD579" i="76"/>
  <c r="AD231" i="76"/>
  <c r="AD321" i="76"/>
  <c r="AD128" i="76"/>
  <c r="AE128" i="76" s="1"/>
  <c r="AH128" i="76" s="1"/>
  <c r="AK128" i="76" s="1"/>
  <c r="S274" i="76"/>
  <c r="AC274" i="76" s="1"/>
  <c r="AH13" i="76"/>
  <c r="AK13" i="76" s="1"/>
  <c r="AD70" i="76"/>
  <c r="AE70" i="76" s="1"/>
  <c r="AH70" i="76" s="1"/>
  <c r="S602" i="76"/>
  <c r="AC602" i="76" s="1"/>
  <c r="AD453" i="76"/>
  <c r="AH45" i="76"/>
  <c r="AK45" i="76" s="1"/>
  <c r="AH79" i="76"/>
  <c r="AH23" i="76"/>
  <c r="AK23" i="76" s="1"/>
  <c r="Y355" i="76"/>
  <c r="AC355" i="76" s="1"/>
  <c r="AH17" i="76"/>
  <c r="AK17" i="76" s="1"/>
  <c r="AC98" i="76"/>
  <c r="AD122" i="76"/>
  <c r="AE122" i="76" s="1"/>
  <c r="Y230" i="76"/>
  <c r="AC230" i="76" s="1"/>
  <c r="AD311" i="76"/>
  <c r="AD581" i="76"/>
  <c r="AD389" i="76"/>
  <c r="AD308" i="76"/>
  <c r="AC474" i="76"/>
  <c r="AD362" i="76"/>
  <c r="AD502" i="76"/>
  <c r="AD655" i="76"/>
  <c r="AC339" i="76"/>
  <c r="AD573" i="76"/>
  <c r="AD426" i="76"/>
  <c r="AD410" i="76"/>
  <c r="AD660" i="76"/>
  <c r="AD388" i="76"/>
  <c r="AH192" i="76"/>
  <c r="AD347" i="76"/>
  <c r="AC28" i="76"/>
  <c r="AH102" i="76"/>
  <c r="AD636" i="76"/>
  <c r="AD456" i="76"/>
  <c r="AD540" i="76"/>
  <c r="AH95" i="76"/>
  <c r="AD376" i="76"/>
  <c r="AD472" i="76"/>
  <c r="AD185" i="76"/>
  <c r="AE185" i="76" s="1"/>
  <c r="AD246" i="76"/>
  <c r="AD125" i="76"/>
  <c r="AE125" i="76" s="1"/>
  <c r="AD649" i="76"/>
  <c r="AH181" i="76"/>
  <c r="AD559" i="76"/>
  <c r="AD469" i="76"/>
  <c r="AH211" i="76"/>
  <c r="AK211" i="76" s="1"/>
  <c r="AD130" i="76"/>
  <c r="AE130" i="76" s="1"/>
  <c r="AD42" i="76"/>
  <c r="AD488" i="76"/>
  <c r="AD610" i="76"/>
  <c r="AD401" i="76"/>
  <c r="AD315" i="76"/>
  <c r="AD633" i="76"/>
  <c r="AD552" i="76"/>
  <c r="AD482" i="76"/>
  <c r="AH193" i="76"/>
  <c r="AD345" i="76"/>
  <c r="AD614" i="76"/>
  <c r="AH151" i="76"/>
  <c r="AK151" i="76" s="1"/>
  <c r="AD429" i="76"/>
  <c r="AD266" i="76"/>
  <c r="AD534" i="76"/>
  <c r="AD307" i="76"/>
  <c r="AD342" i="76"/>
  <c r="AD645" i="76"/>
  <c r="AD619" i="76"/>
  <c r="AD275" i="76"/>
  <c r="AH108" i="76"/>
  <c r="AK108" i="76" s="1"/>
  <c r="AD625" i="76"/>
  <c r="AD539" i="76"/>
  <c r="AD613" i="76"/>
  <c r="AD419" i="76"/>
  <c r="AD173" i="76"/>
  <c r="AE173" i="76" s="1"/>
  <c r="AH173" i="76" s="1"/>
  <c r="AD451" i="76"/>
  <c r="AD7" i="76"/>
  <c r="AE7" i="76" s="1"/>
  <c r="AH73" i="76"/>
  <c r="AK73" i="76" s="1"/>
  <c r="AD210" i="76"/>
  <c r="AE210" i="76" s="1"/>
  <c r="AD9" i="76"/>
  <c r="AD520" i="76"/>
  <c r="AD360" i="76"/>
  <c r="AD241" i="76"/>
  <c r="AD294" i="76"/>
  <c r="AD270" i="76"/>
  <c r="AD222" i="76"/>
  <c r="AH199" i="76"/>
  <c r="AD514" i="76"/>
  <c r="AD523" i="76"/>
  <c r="AD653" i="76"/>
  <c r="AD584" i="76"/>
  <c r="AD483" i="76"/>
  <c r="AD405" i="76"/>
  <c r="AD487" i="76"/>
  <c r="AH81" i="76"/>
  <c r="AK81" i="76" s="1"/>
  <c r="AD100" i="76"/>
  <c r="AE100" i="76" s="1"/>
  <c r="M245" i="76"/>
  <c r="AD203" i="76"/>
  <c r="AE203" i="76" s="1"/>
  <c r="AH203" i="76" s="1"/>
  <c r="AD191" i="76"/>
  <c r="AE191" i="76" s="1"/>
  <c r="AD148" i="76"/>
  <c r="AE148" i="76" s="1"/>
  <c r="AD287" i="76"/>
  <c r="AD396" i="76"/>
  <c r="AD436" i="76"/>
  <c r="AD586" i="76"/>
  <c r="AD278" i="76"/>
  <c r="AD249" i="76"/>
  <c r="AD314" i="76"/>
  <c r="AD300" i="76"/>
  <c r="AD503" i="76"/>
  <c r="AD373" i="76"/>
  <c r="AD518" i="76"/>
  <c r="AD646" i="76"/>
  <c r="AD597" i="76"/>
  <c r="AD561" i="76"/>
  <c r="AD78" i="76"/>
  <c r="AE78" i="76" s="1"/>
  <c r="AD29" i="76"/>
  <c r="AE29" i="76" s="1"/>
  <c r="AD101" i="76"/>
  <c r="AE101" i="76" s="1"/>
  <c r="AD82" i="76"/>
  <c r="AE82" i="76" s="1"/>
  <c r="AK60" i="76"/>
  <c r="AK159" i="76"/>
  <c r="AK39" i="76"/>
  <c r="AP30" i="76"/>
  <c r="AP47" i="76"/>
  <c r="AP18" i="76"/>
  <c r="AE469" i="76"/>
  <c r="AE153" i="76"/>
  <c r="AD657" i="76"/>
  <c r="AE294" i="76"/>
  <c r="AE162" i="76"/>
  <c r="AD596" i="76"/>
  <c r="AD335" i="76"/>
  <c r="AD418" i="76"/>
  <c r="AD616" i="76"/>
  <c r="AD462" i="76"/>
  <c r="AD260" i="76"/>
  <c r="AD272" i="76"/>
  <c r="AE619" i="76"/>
  <c r="AE472" i="76"/>
  <c r="AH324" i="76"/>
  <c r="AK200" i="76"/>
  <c r="AP59" i="76"/>
  <c r="AP53" i="76"/>
  <c r="AK174" i="76"/>
  <c r="AK183" i="76"/>
  <c r="AK140" i="76"/>
  <c r="AH512" i="76"/>
  <c r="AE581" i="76"/>
  <c r="AD336" i="76"/>
  <c r="AD544" i="76"/>
  <c r="AE482" i="76"/>
  <c r="AD524" i="76"/>
  <c r="AD337" i="76"/>
  <c r="AE171" i="76"/>
  <c r="AE518" i="76"/>
  <c r="AD350" i="76"/>
  <c r="AD297" i="76"/>
  <c r="AE561" i="76"/>
  <c r="AP20" i="76"/>
  <c r="AE389" i="76"/>
  <c r="AD553" i="76"/>
  <c r="AD167" i="76"/>
  <c r="AK56" i="76"/>
  <c r="AP34" i="76"/>
  <c r="AD528" i="76"/>
  <c r="AD304" i="76"/>
  <c r="AE241" i="76"/>
  <c r="AD486" i="76"/>
  <c r="AD397" i="76"/>
  <c r="AD409" i="76"/>
  <c r="AE307" i="76"/>
  <c r="AE597" i="76"/>
  <c r="AE157" i="76"/>
  <c r="AE523" i="76"/>
  <c r="AE68" i="76"/>
  <c r="AE426" i="76"/>
  <c r="AE419" i="76"/>
  <c r="AD492" i="76"/>
  <c r="AE633" i="76"/>
  <c r="AM108" i="76"/>
  <c r="AN108" i="76" s="1"/>
  <c r="AD550" i="76"/>
  <c r="AD382" i="76"/>
  <c r="AE456" i="76"/>
  <c r="AD505" i="76"/>
  <c r="AP112" i="76"/>
  <c r="AQ112" i="76" s="1"/>
  <c r="AE373" i="76"/>
  <c r="AE649" i="76"/>
  <c r="AE539" i="76"/>
  <c r="AM159" i="76"/>
  <c r="AH153" i="76"/>
  <c r="AM183" i="76"/>
  <c r="AH157" i="76"/>
  <c r="AD207" i="76"/>
  <c r="AD252" i="76"/>
  <c r="AD282" i="76"/>
  <c r="AD582" i="76"/>
  <c r="AC40" i="76"/>
  <c r="AD247" i="76"/>
  <c r="AE247" i="76" s="1"/>
  <c r="AD464" i="76"/>
  <c r="Y627" i="76"/>
  <c r="AC627" i="76" s="1"/>
  <c r="AD627" i="76" s="1"/>
  <c r="AD428" i="76"/>
  <c r="AC113" i="76"/>
  <c r="AD76" i="76"/>
  <c r="AE76" i="76" s="1"/>
  <c r="AC8" i="76"/>
  <c r="AD394" i="76"/>
  <c r="AE394" i="76" s="1"/>
  <c r="S164" i="76"/>
  <c r="AC164" i="76" s="1"/>
  <c r="AH22" i="76"/>
  <c r="AK22" i="76" s="1"/>
  <c r="S460" i="76"/>
  <c r="AC460" i="76" s="1"/>
  <c r="AD370" i="76"/>
  <c r="AD180" i="76"/>
  <c r="AE180" i="76" s="1"/>
  <c r="AH51" i="76"/>
  <c r="AK51" i="76" s="1"/>
  <c r="AD338" i="76"/>
  <c r="AD141" i="76"/>
  <c r="AE141" i="76" s="1"/>
  <c r="AD326" i="76"/>
  <c r="AD659" i="76"/>
  <c r="AD556" i="76"/>
  <c r="AC32" i="76"/>
  <c r="AD578" i="76"/>
  <c r="AE578" i="76" s="1"/>
  <c r="AD644" i="76"/>
  <c r="AD585" i="76"/>
  <c r="AD457" i="76"/>
  <c r="AD603" i="76"/>
  <c r="AD219" i="76"/>
  <c r="AD527" i="76"/>
  <c r="AD656" i="76"/>
  <c r="AE656" i="76" s="1"/>
  <c r="AD510" i="76"/>
  <c r="AD517" i="76"/>
  <c r="AE517" i="76" s="1"/>
  <c r="AD446" i="76"/>
  <c r="AD298" i="76"/>
  <c r="AH31" i="76"/>
  <c r="AD541" i="76"/>
  <c r="AD519" i="76"/>
  <c r="AD664" i="76"/>
  <c r="AE664" i="76" s="1"/>
  <c r="AD450" i="76"/>
  <c r="AD420" i="76"/>
  <c r="AD570" i="76"/>
  <c r="AD269" i="76"/>
  <c r="AD33" i="76"/>
  <c r="AE33" i="76" s="1"/>
  <c r="AD621" i="76"/>
  <c r="AD204" i="76"/>
  <c r="AE204" i="76" s="1"/>
  <c r="AD331" i="76"/>
  <c r="AH106" i="76"/>
  <c r="AK106" i="76" s="1"/>
  <c r="AD313" i="76"/>
  <c r="AK143" i="76"/>
  <c r="AD134" i="76"/>
  <c r="AE134" i="76" s="1"/>
  <c r="AH104" i="76"/>
  <c r="AD54" i="76"/>
  <c r="AD367" i="76"/>
  <c r="AE367" i="76" s="1"/>
  <c r="AD400" i="76"/>
  <c r="AE400" i="76" s="1"/>
  <c r="AD654" i="76"/>
  <c r="AD566" i="76"/>
  <c r="AD558" i="76"/>
  <c r="AE558" i="76" s="1"/>
  <c r="AD365" i="76"/>
  <c r="AD634" i="76"/>
  <c r="AE634" i="76" s="1"/>
  <c r="AD264" i="76"/>
  <c r="AD363" i="76"/>
  <c r="AD522" i="76"/>
  <c r="AE522" i="76" s="1"/>
  <c r="AD641" i="76"/>
  <c r="AD319" i="76"/>
  <c r="AE319" i="76" s="1"/>
  <c r="AD306" i="76"/>
  <c r="AE306" i="76" s="1"/>
  <c r="AD535" i="76"/>
  <c r="AD441" i="76"/>
  <c r="AD251" i="76"/>
  <c r="AD545" i="76"/>
  <c r="AD435" i="76"/>
  <c r="AD617" i="76"/>
  <c r="AD626" i="76"/>
  <c r="AD485" i="76"/>
  <c r="AH93" i="76"/>
  <c r="AD92" i="76"/>
  <c r="AE92" i="76" s="1"/>
  <c r="AD126" i="76"/>
  <c r="AE126" i="76" s="1"/>
  <c r="AD267" i="76"/>
  <c r="AD477" i="76"/>
  <c r="AD395" i="76"/>
  <c r="AD384" i="76"/>
  <c r="AD5" i="76"/>
  <c r="AE5" i="76" s="1"/>
  <c r="AD500" i="76"/>
  <c r="AD495" i="76"/>
  <c r="AD548" i="76"/>
  <c r="AD301" i="76"/>
  <c r="AD651" i="76"/>
  <c r="AD628" i="76"/>
  <c r="AD413" i="76"/>
  <c r="AE413" i="76" s="1"/>
  <c r="AD531" i="76"/>
  <c r="AD316" i="76"/>
  <c r="AD447" i="76"/>
  <c r="AD422" i="76"/>
  <c r="AD404" i="76"/>
  <c r="AH186" i="76"/>
  <c r="AD255" i="76"/>
  <c r="AD238" i="76"/>
  <c r="AD623" i="76"/>
  <c r="AE623" i="76" s="1"/>
  <c r="AD592" i="76"/>
  <c r="AE592" i="76" s="1"/>
  <c r="AD114" i="76"/>
  <c r="AE114" i="76" s="1"/>
  <c r="AD206" i="76"/>
  <c r="AE206" i="76" s="1"/>
  <c r="AH64" i="76"/>
  <c r="AK64" i="76" s="1"/>
  <c r="AD135" i="76"/>
  <c r="AE135" i="76" s="1"/>
  <c r="AD590" i="76"/>
  <c r="AD253" i="76"/>
  <c r="AE253" i="76" s="1"/>
  <c r="AD417" i="76"/>
  <c r="AD443" i="76"/>
  <c r="AD470" i="76"/>
  <c r="AD637" i="76"/>
  <c r="AE637" i="76" s="1"/>
  <c r="AD310" i="76"/>
  <c r="AD323" i="76"/>
  <c r="AD227" i="76"/>
  <c r="AD349" i="76"/>
  <c r="AD639" i="76"/>
  <c r="AD630" i="76"/>
  <c r="AE630" i="76" s="1"/>
  <c r="AD383" i="76"/>
  <c r="AD296" i="76"/>
  <c r="AD139" i="76"/>
  <c r="AE139" i="76" s="1"/>
  <c r="AD62" i="76"/>
  <c r="AE62" i="76" s="1"/>
  <c r="AD88" i="76"/>
  <c r="AE88" i="76" s="1"/>
  <c r="AD175" i="76"/>
  <c r="AE175" i="76" s="1"/>
  <c r="AK208" i="76"/>
  <c r="AP11" i="76"/>
  <c r="AK72" i="76"/>
  <c r="AE590" i="76"/>
  <c r="AE163" i="76"/>
  <c r="AE464" i="76"/>
  <c r="AE436" i="76"/>
  <c r="AE586" i="76"/>
  <c r="AE184" i="76"/>
  <c r="AE169" i="76"/>
  <c r="AH169" i="76" s="1"/>
  <c r="AD538" i="76"/>
  <c r="AD233" i="76"/>
  <c r="AE660" i="76"/>
  <c r="AK138" i="76"/>
  <c r="AM138" i="76" s="1"/>
  <c r="AE388" i="76"/>
  <c r="AE326" i="76"/>
  <c r="AE483" i="76"/>
  <c r="AE405" i="76"/>
  <c r="AD407" i="76"/>
  <c r="AE435" i="76"/>
  <c r="AK95" i="76"/>
  <c r="AE376" i="76"/>
  <c r="AD521" i="76"/>
  <c r="AE625" i="76"/>
  <c r="AH600" i="76"/>
  <c r="AP10" i="76"/>
  <c r="AH356" i="76"/>
  <c r="AK46" i="76"/>
  <c r="AH568" i="76"/>
  <c r="AK190" i="76"/>
  <c r="AP61" i="76"/>
  <c r="AR61" i="76" s="1"/>
  <c r="AP16" i="76"/>
  <c r="AP15" i="76"/>
  <c r="AE659" i="76"/>
  <c r="AD589" i="76"/>
  <c r="AD631" i="76"/>
  <c r="AE654" i="76"/>
  <c r="AD580" i="76"/>
  <c r="AE278" i="76"/>
  <c r="AK193" i="76"/>
  <c r="AM193" i="76" s="1"/>
  <c r="AE470" i="76"/>
  <c r="AE323" i="76"/>
  <c r="AE422" i="76"/>
  <c r="AE404" i="76"/>
  <c r="AE639" i="76"/>
  <c r="AE321" i="76"/>
  <c r="AD460" i="76"/>
  <c r="AD509" i="76"/>
  <c r="AE451" i="76"/>
  <c r="AE275" i="76"/>
  <c r="AE617" i="76"/>
  <c r="AD305" i="76"/>
  <c r="AE296" i="76"/>
  <c r="AK172" i="76"/>
  <c r="AP24" i="76"/>
  <c r="AK160" i="76"/>
  <c r="AK145" i="76"/>
  <c r="AP38" i="76"/>
  <c r="AE401" i="76"/>
  <c r="AE548" i="76"/>
  <c r="AE301" i="76"/>
  <c r="AE365" i="76"/>
  <c r="AE267" i="76"/>
  <c r="AE264" i="76"/>
  <c r="AE573" i="76"/>
  <c r="AE300" i="76"/>
  <c r="AD281" i="76"/>
  <c r="AE559" i="76"/>
  <c r="AD572" i="76"/>
  <c r="AK192" i="76"/>
  <c r="AE534" i="76"/>
  <c r="AK31" i="76"/>
  <c r="AE441" i="76"/>
  <c r="AE251" i="76"/>
  <c r="AE645" i="76"/>
  <c r="AE652" i="76"/>
  <c r="AE450" i="76"/>
  <c r="AK104" i="76"/>
  <c r="AD411" i="76"/>
  <c r="AE149" i="76"/>
  <c r="AE308" i="76"/>
  <c r="AD344" i="76"/>
  <c r="AD432" i="76"/>
  <c r="AD265" i="76"/>
  <c r="AE644" i="76"/>
  <c r="AD574" i="76"/>
  <c r="AE477" i="76"/>
  <c r="AK102" i="76"/>
  <c r="AD526" i="76"/>
  <c r="AE526" i="76" s="1"/>
  <c r="AM208" i="76"/>
  <c r="AM39" i="76"/>
  <c r="AO39" i="76" s="1"/>
  <c r="AH184" i="76"/>
  <c r="AM200" i="76"/>
  <c r="AN200" i="76" s="1"/>
  <c r="AM46" i="76"/>
  <c r="AM174" i="76"/>
  <c r="AN174" i="76" s="1"/>
  <c r="AO183" i="76"/>
  <c r="AM56" i="76"/>
  <c r="AO56" i="76" s="1"/>
  <c r="AM145" i="76"/>
  <c r="AD228" i="76"/>
  <c r="AD110" i="76"/>
  <c r="AE110" i="76" s="1"/>
  <c r="AD491" i="76"/>
  <c r="AC220" i="76"/>
  <c r="AD263" i="76"/>
  <c r="S466" i="76"/>
  <c r="AC466" i="76" s="1"/>
  <c r="AH57" i="76"/>
  <c r="AK57" i="76" s="1"/>
  <c r="AD77" i="76"/>
  <c r="AE77" i="76" s="1"/>
  <c r="AD412" i="76"/>
  <c r="AH14" i="76"/>
  <c r="AK14" i="76" s="1"/>
  <c r="Y431" i="76"/>
  <c r="AC431" i="76" s="1"/>
  <c r="S497" i="76"/>
  <c r="AC497" i="76" s="1"/>
  <c r="Y161" i="76"/>
  <c r="AC161" i="76" s="1"/>
  <c r="AC107" i="76"/>
  <c r="S594" i="76"/>
  <c r="AC594" i="76" s="1"/>
  <c r="AD368" i="76"/>
  <c r="AH25" i="76"/>
  <c r="AK25" i="76" s="1"/>
  <c r="AD322" i="76"/>
  <c r="AD662" i="76"/>
  <c r="AE662" i="76" s="1"/>
  <c r="AD648" i="76"/>
  <c r="AD225" i="76"/>
  <c r="AD58" i="76"/>
  <c r="AD665" i="76"/>
  <c r="AD465" i="76"/>
  <c r="AE465" i="76" s="1"/>
  <c r="AD299" i="76"/>
  <c r="AD229" i="76"/>
  <c r="AE229" i="76" s="1"/>
  <c r="AD615" i="76"/>
  <c r="AE615" i="76" s="1"/>
  <c r="AD442" i="76"/>
  <c r="AD119" i="76"/>
  <c r="AH103" i="76"/>
  <c r="AK103" i="76" s="1"/>
  <c r="AD416" i="76"/>
  <c r="AD293" i="76"/>
  <c r="AE293" i="76" s="1"/>
  <c r="AH133" i="76"/>
  <c r="AD358" i="76"/>
  <c r="AD533" i="76"/>
  <c r="AD115" i="76"/>
  <c r="AD262" i="76"/>
  <c r="AD283" i="76"/>
  <c r="AD459" i="76"/>
  <c r="AD458" i="76"/>
  <c r="AD424" i="76"/>
  <c r="AD601" i="76"/>
  <c r="AD530" i="76"/>
  <c r="AC124" i="76"/>
  <c r="AD439" i="76"/>
  <c r="AE439" i="76" s="1"/>
  <c r="AD214" i="76"/>
  <c r="AE214" i="76" s="1"/>
  <c r="AD317" i="76"/>
  <c r="AE317" i="76" s="1"/>
  <c r="AD479" i="76"/>
  <c r="AE479" i="76" s="1"/>
  <c r="AD490" i="76"/>
  <c r="AD240" i="76"/>
  <c r="AE240" i="76" s="1"/>
  <c r="AD121" i="76"/>
  <c r="AE121" i="76" s="1"/>
  <c r="AH198" i="76"/>
  <c r="AK198" i="76" s="1"/>
  <c r="AD449" i="76"/>
  <c r="AH99" i="76"/>
  <c r="AK99" i="76" s="1"/>
  <c r="AD515" i="76"/>
  <c r="AE515" i="76" s="1"/>
  <c r="AD554" i="76"/>
  <c r="AE554" i="76" s="1"/>
  <c r="AD622" i="76"/>
  <c r="AD583" i="76"/>
  <c r="AD642" i="76"/>
  <c r="AE642" i="76" s="1"/>
  <c r="AD430" i="76"/>
  <c r="AE430" i="76" s="1"/>
  <c r="AD536" i="76"/>
  <c r="AE536" i="76" s="1"/>
  <c r="AD452" i="76"/>
  <c r="AE452" i="76" s="1"/>
  <c r="AH129" i="76"/>
  <c r="AK129" i="76" s="1"/>
  <c r="AD499" i="76"/>
  <c r="AE499" i="76" s="1"/>
  <c r="AD288" i="76"/>
  <c r="AE288" i="76" s="1"/>
  <c r="AD444" i="76"/>
  <c r="AE444" i="76" s="1"/>
  <c r="AD343" i="76"/>
  <c r="AE343" i="76" s="1"/>
  <c r="AD463" i="76"/>
  <c r="AH80" i="76"/>
  <c r="AK80" i="76" s="1"/>
  <c r="AD620" i="76"/>
  <c r="AE620" i="76" s="1"/>
  <c r="AD387" i="76"/>
  <c r="AD295" i="76"/>
  <c r="AE295" i="76" s="1"/>
  <c r="AD379" i="76"/>
  <c r="AD243" i="76"/>
  <c r="AH187" i="76"/>
  <c r="AK187" i="76" s="1"/>
  <c r="AD223" i="76"/>
  <c r="AD635" i="76"/>
  <c r="AE635" i="76" s="1"/>
  <c r="AD50" i="76"/>
  <c r="AE50" i="76" s="1"/>
  <c r="AD593" i="76"/>
  <c r="AD565" i="76"/>
  <c r="AH94" i="76"/>
  <c r="AK94" i="76" s="1"/>
  <c r="AD284" i="76"/>
  <c r="AD292" i="76"/>
  <c r="AD136" i="76"/>
  <c r="AE136" i="76" s="1"/>
  <c r="AD359" i="76"/>
  <c r="AE359" i="76" s="1"/>
  <c r="AD328" i="76"/>
  <c r="AE328" i="76" s="1"/>
  <c r="AD569" i="76"/>
  <c r="AD425" i="76"/>
  <c r="AD481" i="76"/>
  <c r="AD588" i="76"/>
  <c r="AE588" i="76" s="1"/>
  <c r="AD650" i="76"/>
  <c r="AD406" i="76"/>
  <c r="AE406" i="76" s="1"/>
  <c r="AD385" i="76"/>
  <c r="AD268" i="76"/>
  <c r="AD604" i="76"/>
  <c r="AD507" i="76"/>
  <c r="AD551" i="76"/>
  <c r="AH84" i="76"/>
  <c r="AD415" i="76"/>
  <c r="AD438" i="76"/>
  <c r="AE438" i="76" s="1"/>
  <c r="AH195" i="76"/>
  <c r="AK195" i="76" s="1"/>
  <c r="AM195" i="76" s="1"/>
  <c r="AD201" i="76"/>
  <c r="AE201" i="76" s="1"/>
  <c r="AD75" i="76"/>
  <c r="AE75" i="76" s="1"/>
  <c r="AD147" i="76"/>
  <c r="AE147" i="76" s="1"/>
  <c r="AD83" i="76"/>
  <c r="AE83" i="76" s="1"/>
  <c r="AD661" i="76"/>
  <c r="AD408" i="76"/>
  <c r="AC154" i="76"/>
  <c r="AC127" i="76"/>
  <c r="AD423" i="76"/>
  <c r="AD232" i="76"/>
  <c r="AE232" i="76" s="1"/>
  <c r="AD364" i="76"/>
  <c r="AE364" i="76" s="1"/>
  <c r="AD557" i="76"/>
  <c r="AD546" i="76"/>
  <c r="AE546" i="76" s="1"/>
  <c r="AD576" i="76"/>
  <c r="AE576" i="76" s="1"/>
  <c r="AD399" i="76"/>
  <c r="AD302" i="76"/>
  <c r="AE302" i="76" s="1"/>
  <c r="AD330" i="76"/>
  <c r="AE330" i="76" s="1"/>
  <c r="AD96" i="76"/>
  <c r="AE96" i="76" s="1"/>
  <c r="AD87" i="76"/>
  <c r="AE87" i="76" s="1"/>
  <c r="AD137" i="76"/>
  <c r="AE137" i="76" s="1"/>
  <c r="AD155" i="76"/>
  <c r="AE155" i="76" s="1"/>
  <c r="AP26" i="76"/>
  <c r="AK165" i="76"/>
  <c r="AM165" i="76" s="1"/>
  <c r="AE316" i="76"/>
  <c r="AE488" i="76"/>
  <c r="AD329" i="76"/>
  <c r="AE396" i="76"/>
  <c r="AE299" i="76"/>
  <c r="AE417" i="76"/>
  <c r="AE132" i="76"/>
  <c r="AD542" i="76"/>
  <c r="AE655" i="76"/>
  <c r="AD239" i="76"/>
  <c r="AE628" i="76"/>
  <c r="AE345" i="76"/>
  <c r="AD595" i="76"/>
  <c r="AE614" i="76"/>
  <c r="AK199" i="76"/>
  <c r="AK133" i="76"/>
  <c r="AE510" i="76"/>
  <c r="AE447" i="76"/>
  <c r="AE117" i="76"/>
  <c r="AE533" i="76"/>
  <c r="AE463" i="76"/>
  <c r="AD348" i="76"/>
  <c r="AK186" i="76"/>
  <c r="AE368" i="76"/>
  <c r="AE255" i="76"/>
  <c r="AE540" i="76"/>
  <c r="AE379" i="76"/>
  <c r="AE420" i="76"/>
  <c r="AE570" i="76"/>
  <c r="AE485" i="76"/>
  <c r="AO108" i="76"/>
  <c r="AK44" i="76"/>
  <c r="AK111" i="76"/>
  <c r="AK177" i="76"/>
  <c r="AP6" i="76"/>
  <c r="AH445" i="76"/>
  <c r="AK445" i="76" s="1"/>
  <c r="AK74" i="76"/>
  <c r="AM74" i="76" s="1"/>
  <c r="AP49" i="76"/>
  <c r="AD332" i="76"/>
  <c r="AD564" i="76"/>
  <c r="AE610" i="76"/>
  <c r="AD532" i="76"/>
  <c r="AE583" i="76"/>
  <c r="AD259" i="76"/>
  <c r="AE370" i="76"/>
  <c r="AE119" i="76"/>
  <c r="AE313" i="76"/>
  <c r="AE603" i="76"/>
  <c r="AE168" i="76"/>
  <c r="AD454" i="76"/>
  <c r="AE314" i="76"/>
  <c r="AD493" i="76"/>
  <c r="AE557" i="76"/>
  <c r="AE604" i="76"/>
  <c r="AE298" i="76"/>
  <c r="AE507" i="76"/>
  <c r="AE399" i="76"/>
  <c r="AE593" i="76"/>
  <c r="AD381" i="76"/>
  <c r="AE424" i="76"/>
  <c r="AD608" i="76"/>
  <c r="AD560" i="76"/>
  <c r="AE243" i="76"/>
  <c r="AE565" i="76"/>
  <c r="AK93" i="76"/>
  <c r="AK166" i="76"/>
  <c r="AE648" i="76"/>
  <c r="AE556" i="76"/>
  <c r="AE520" i="76"/>
  <c r="AD434" i="76"/>
  <c r="AK142" i="76"/>
  <c r="AK178" i="76"/>
  <c r="AP19" i="76"/>
  <c r="AE54" i="76"/>
  <c r="AP27" i="76"/>
  <c r="AD312" i="76"/>
  <c r="AD277" i="76"/>
  <c r="AD257" i="76"/>
  <c r="AE622" i="76"/>
  <c r="AD448" i="76"/>
  <c r="AE315" i="76"/>
  <c r="AE569" i="76"/>
  <c r="AE362" i="76"/>
  <c r="AD280" i="76"/>
  <c r="AD555" i="76"/>
  <c r="AE322" i="76"/>
  <c r="AE514" i="76"/>
  <c r="AE429" i="76"/>
  <c r="AE503" i="76"/>
  <c r="AE225" i="76"/>
  <c r="AE446" i="76"/>
  <c r="AE283" i="76"/>
  <c r="AD513" i="76"/>
  <c r="AE545" i="76"/>
  <c r="AK84" i="76"/>
  <c r="AE601" i="76"/>
  <c r="AE383" i="76"/>
  <c r="AE269" i="76"/>
  <c r="AD391" i="76"/>
  <c r="AE585" i="76"/>
  <c r="AE410" i="76"/>
  <c r="AE653" i="76"/>
  <c r="AD403" i="76"/>
  <c r="AD357" i="76"/>
  <c r="AD647" i="76"/>
  <c r="AE358" i="76"/>
  <c r="AE349" i="76"/>
  <c r="AE636" i="76"/>
  <c r="AE646" i="76"/>
  <c r="AQ61" i="76"/>
  <c r="AD624" i="76"/>
  <c r="AE415" i="76"/>
  <c r="AE443" i="76"/>
  <c r="AE249" i="76"/>
  <c r="AE527" i="76"/>
  <c r="AE342" i="76"/>
  <c r="AD537" i="76"/>
  <c r="AR112" i="76"/>
  <c r="AE502" i="76"/>
  <c r="AE428" i="76"/>
  <c r="AE541" i="76"/>
  <c r="AM60" i="76"/>
  <c r="AN159" i="76"/>
  <c r="AO208" i="76"/>
  <c r="AO165" i="76"/>
  <c r="AM72" i="76"/>
  <c r="AN72" i="76" s="1"/>
  <c r="AO195" i="76"/>
  <c r="AM133" i="76"/>
  <c r="AM95" i="76"/>
  <c r="AO95" i="76" s="1"/>
  <c r="AM111" i="76"/>
  <c r="AM177" i="76"/>
  <c r="AO177" i="76" s="1"/>
  <c r="AO46" i="76"/>
  <c r="AO74" i="76"/>
  <c r="AM140" i="76"/>
  <c r="AO193" i="76"/>
  <c r="AH168" i="76"/>
  <c r="AM172" i="76"/>
  <c r="AO172" i="76" s="1"/>
  <c r="AM166" i="76"/>
  <c r="AN166" i="76" s="1"/>
  <c r="AM160" i="76"/>
  <c r="AO160" i="76" s="1"/>
  <c r="AN145" i="76"/>
  <c r="AM80" i="76"/>
  <c r="AD640" i="76"/>
  <c r="AD632" i="76"/>
  <c r="AE632" i="76" s="1"/>
  <c r="AD334" i="76"/>
  <c r="AD65" i="76"/>
  <c r="AE65" i="76" s="1"/>
  <c r="AD205" i="76"/>
  <c r="AE205" i="76" s="1"/>
  <c r="Y91" i="76"/>
  <c r="AC91" i="76" s="1"/>
  <c r="AD562" i="76"/>
  <c r="AD498" i="76"/>
  <c r="AH66" i="76"/>
  <c r="AK66" i="76" s="1"/>
  <c r="AH12" i="76"/>
  <c r="AK12" i="76" s="1"/>
  <c r="Y285" i="76"/>
  <c r="AC285" i="76" s="1"/>
  <c r="AD508" i="76"/>
  <c r="AE508" i="76" s="1"/>
  <c r="AH21" i="76"/>
  <c r="AK21" i="76" s="1"/>
  <c r="AH43" i="76"/>
  <c r="AK43" i="76" s="1"/>
  <c r="Y261" i="76"/>
  <c r="AC261" i="76" s="1"/>
  <c r="AD261" i="76" s="1"/>
  <c r="AD496" i="76"/>
  <c r="AE496" i="76" s="1"/>
  <c r="S286" i="76"/>
  <c r="AC286" i="76" s="1"/>
  <c r="AD244" i="76"/>
  <c r="AE244" i="76" s="1"/>
  <c r="Y235" i="76"/>
  <c r="AC235" i="76" s="1"/>
  <c r="AD235" i="76" s="1"/>
  <c r="AD254" i="76"/>
  <c r="AE254" i="76" s="1"/>
  <c r="AD290" i="76"/>
  <c r="AE290" i="76" s="1"/>
  <c r="AH196" i="76"/>
  <c r="AK196" i="76" s="1"/>
  <c r="AD643" i="76"/>
  <c r="AE643" i="76" s="1"/>
  <c r="AD351" i="76"/>
  <c r="AD393" i="76"/>
  <c r="AE393" i="76" s="1"/>
  <c r="AD475" i="76"/>
  <c r="AE475" i="76" s="1"/>
  <c r="AH86" i="76"/>
  <c r="AK86" i="76" s="1"/>
  <c r="AD494" i="76"/>
  <c r="AE494" i="76" s="1"/>
  <c r="AD353" i="76"/>
  <c r="AD318" i="76"/>
  <c r="AE318" i="76" s="1"/>
  <c r="AH89" i="76"/>
  <c r="AK89" i="76" s="1"/>
  <c r="AD461" i="76"/>
  <c r="AD427" i="76"/>
  <c r="AE427" i="76" s="1"/>
  <c r="AD371" i="76"/>
  <c r="AE371" i="76" s="1"/>
  <c r="AD392" i="76"/>
  <c r="AD236" i="76"/>
  <c r="AE236" i="76" s="1"/>
  <c r="AD476" i="76"/>
  <c r="AE476" i="76" s="1"/>
  <c r="AH118" i="76"/>
  <c r="AK118" i="76" s="1"/>
  <c r="AK202" i="76"/>
  <c r="AD248" i="76"/>
  <c r="AE248" i="76" s="1"/>
  <c r="AD354" i="76"/>
  <c r="AD366" i="76"/>
  <c r="AD549" i="76"/>
  <c r="AE549" i="76" s="1"/>
  <c r="AD258" i="76"/>
  <c r="AE258" i="76" s="1"/>
  <c r="AH63" i="76"/>
  <c r="AK63" i="76" s="1"/>
  <c r="M52" i="76"/>
  <c r="AD473" i="76"/>
  <c r="AE473" i="76" s="1"/>
  <c r="AD90" i="76"/>
  <c r="AE90" i="76" s="1"/>
  <c r="AD97" i="76"/>
  <c r="AE97" i="76" s="1"/>
  <c r="AD567" i="76"/>
  <c r="AE567" i="76" s="1"/>
  <c r="AD471" i="76"/>
  <c r="AE471" i="76" s="1"/>
  <c r="AH146" i="76"/>
  <c r="AH176" i="76"/>
  <c r="AK176" i="76" s="1"/>
  <c r="AH197" i="76"/>
  <c r="AK197" i="76" s="1"/>
  <c r="AD398" i="76"/>
  <c r="AE398" i="76" s="1"/>
  <c r="AD525" i="76"/>
  <c r="AE525" i="76" s="1"/>
  <c r="AD212" i="76"/>
  <c r="AD346" i="76"/>
  <c r="AD340" i="76"/>
  <c r="AE340" i="76" s="1"/>
  <c r="AD563" i="76"/>
  <c r="AD279" i="76"/>
  <c r="AD69" i="76"/>
  <c r="AE69" i="76" s="1"/>
  <c r="AH85" i="76"/>
  <c r="AD378" i="76"/>
  <c r="AE378" i="76" s="1"/>
  <c r="AD221" i="76"/>
  <c r="AE221" i="76" s="1"/>
  <c r="AD638" i="76"/>
  <c r="AD291" i="76"/>
  <c r="AE291" i="76" s="1"/>
  <c r="AD587" i="76"/>
  <c r="AE587" i="76" s="1"/>
  <c r="AD372" i="76"/>
  <c r="AD484" i="76"/>
  <c r="AE484" i="76" s="1"/>
  <c r="AD250" i="76"/>
  <c r="AE250" i="76" s="1"/>
  <c r="AD226" i="76"/>
  <c r="AE226" i="76" s="1"/>
  <c r="AC188" i="76"/>
  <c r="AD501" i="76"/>
  <c r="AD421" i="76"/>
  <c r="AE421" i="76" s="1"/>
  <c r="AD618" i="76"/>
  <c r="AE618" i="76" s="1"/>
  <c r="AD658" i="76"/>
  <c r="AE658" i="76" s="1"/>
  <c r="AD414" i="76"/>
  <c r="AE414" i="76" s="1"/>
  <c r="AD390" i="76"/>
  <c r="AE390" i="76" s="1"/>
  <c r="AD375" i="76"/>
  <c r="AE375" i="76" s="1"/>
  <c r="AH209" i="76"/>
  <c r="AK209" i="76" s="1"/>
  <c r="AH37" i="76"/>
  <c r="AK37" i="76" s="1"/>
  <c r="AD511" i="76"/>
  <c r="AE511" i="76" s="1"/>
  <c r="AH189" i="76"/>
  <c r="AK189" i="76" s="1"/>
  <c r="AD591" i="76"/>
  <c r="AE591" i="76" s="1"/>
  <c r="AD598" i="76"/>
  <c r="AE598" i="76" s="1"/>
  <c r="AD380" i="76"/>
  <c r="AD433" i="76"/>
  <c r="AE433" i="76" s="1"/>
  <c r="AD289" i="76"/>
  <c r="AE289" i="76" s="1"/>
  <c r="AD327" i="76"/>
  <c r="AE327" i="76" s="1"/>
  <c r="AD242" i="76"/>
  <c r="AE242" i="76" s="1"/>
  <c r="AD234" i="76"/>
  <c r="AE234" i="76" s="1"/>
  <c r="AD571" i="76"/>
  <c r="AE571" i="76" s="1"/>
  <c r="AD105" i="76"/>
  <c r="AE105" i="76" s="1"/>
  <c r="AD468" i="76"/>
  <c r="AE468" i="76" s="1"/>
  <c r="AD467" i="76"/>
  <c r="AC36" i="76"/>
  <c r="AD612" i="76"/>
  <c r="AE612" i="76" s="1"/>
  <c r="AD543" i="76"/>
  <c r="AE543" i="76" s="1"/>
  <c r="AD48" i="76"/>
  <c r="AE48" i="76" s="1"/>
  <c r="M309" i="76"/>
  <c r="AD120" i="76"/>
  <c r="AE120" i="76" s="1"/>
  <c r="AD440" i="76"/>
  <c r="AD237" i="76"/>
  <c r="AE237" i="76" s="1"/>
  <c r="AD607" i="76"/>
  <c r="AE607" i="76" s="1"/>
  <c r="AD599" i="76"/>
  <c r="AE599" i="76" s="1"/>
  <c r="AD352" i="76"/>
  <c r="AE352" i="76" s="1"/>
  <c r="AD333" i="76"/>
  <c r="AE333" i="76" s="1"/>
  <c r="AD609" i="76"/>
  <c r="AE609" i="76" s="1"/>
  <c r="AD320" i="76"/>
  <c r="AD478" i="76"/>
  <c r="AE478" i="76" s="1"/>
  <c r="AD666" i="76"/>
  <c r="AD506" i="76"/>
  <c r="AE506" i="76" s="1"/>
  <c r="AD529" i="76"/>
  <c r="AE529" i="76" s="1"/>
  <c r="AD377" i="76"/>
  <c r="AE377" i="76" s="1"/>
  <c r="AD480" i="76"/>
  <c r="AE480" i="76" s="1"/>
  <c r="AD516" i="76"/>
  <c r="AE516" i="76" s="1"/>
  <c r="AD402" i="76"/>
  <c r="AE402" i="76" s="1"/>
  <c r="AD116" i="76"/>
  <c r="AE116" i="76" s="1"/>
  <c r="AD194" i="76"/>
  <c r="AE194" i="76" s="1"/>
  <c r="AH179" i="76"/>
  <c r="AK179" i="76" s="1"/>
  <c r="AD131" i="76"/>
  <c r="AE131" i="76" s="1"/>
  <c r="AK109" i="76"/>
  <c r="AK67" i="76"/>
  <c r="AK150" i="76"/>
  <c r="AK182" i="76"/>
  <c r="AE665" i="76"/>
  <c r="AE263" i="76"/>
  <c r="AD369" i="76"/>
  <c r="AE453" i="76"/>
  <c r="AE360" i="76"/>
  <c r="AE425" i="76"/>
  <c r="AE395" i="76"/>
  <c r="AE449" i="76"/>
  <c r="AE640" i="76"/>
  <c r="AE423" i="76"/>
  <c r="AE363" i="76"/>
  <c r="AE613" i="76"/>
  <c r="AE650" i="76"/>
  <c r="AE531" i="76"/>
  <c r="AD273" i="76"/>
  <c r="AE562" i="76"/>
  <c r="AE268" i="76"/>
  <c r="AD577" i="76"/>
  <c r="AE392" i="76"/>
  <c r="AD303" i="76"/>
  <c r="AD605" i="76"/>
  <c r="AE551" i="76"/>
  <c r="AE579" i="76"/>
  <c r="AE292" i="76"/>
  <c r="AE123" i="76"/>
  <c r="AE487" i="76"/>
  <c r="AE530" i="76"/>
  <c r="AE490" i="76"/>
  <c r="AE223" i="76"/>
  <c r="AM94" i="76"/>
  <c r="AE58" i="76"/>
  <c r="AK152" i="76"/>
  <c r="AK213" i="76"/>
  <c r="AK35" i="76"/>
  <c r="AP41" i="76"/>
  <c r="AP55" i="76"/>
  <c r="AE9" i="76"/>
  <c r="AE500" i="76"/>
  <c r="AE287" i="76"/>
  <c r="AE311" i="76"/>
  <c r="AE351" i="76"/>
  <c r="AE346" i="76"/>
  <c r="AE563" i="76"/>
  <c r="AE170" i="76"/>
  <c r="AE279" i="76"/>
  <c r="AD663" i="76"/>
  <c r="AD606" i="76"/>
  <c r="AK85" i="76"/>
  <c r="AE222" i="76"/>
  <c r="AD341" i="76"/>
  <c r="AE310" i="76"/>
  <c r="AE666" i="76"/>
  <c r="AE638" i="76"/>
  <c r="AD489" i="76"/>
  <c r="AE266" i="76"/>
  <c r="AE621" i="76"/>
  <c r="AE262" i="76"/>
  <c r="AE467" i="76"/>
  <c r="AE459" i="76"/>
  <c r="AE338" i="76"/>
  <c r="AE354" i="76"/>
  <c r="AE228" i="76"/>
  <c r="AD547" i="76"/>
  <c r="AE501" i="76"/>
  <c r="AE626" i="76"/>
  <c r="AD271" i="76"/>
  <c r="AE207" i="76"/>
  <c r="AH207" i="76" s="1"/>
  <c r="AE246" i="76"/>
  <c r="AE252" i="76"/>
  <c r="AE495" i="76"/>
  <c r="AE212" i="76"/>
  <c r="AH374" i="76"/>
  <c r="AK374" i="76" s="1"/>
  <c r="AE42" i="76"/>
  <c r="AD504" i="76"/>
  <c r="AE282" i="76"/>
  <c r="AE661" i="76"/>
  <c r="AD156" i="76"/>
  <c r="AE408" i="76"/>
  <c r="AE284" i="76"/>
  <c r="AE380" i="76"/>
  <c r="AE552" i="76"/>
  <c r="AD455" i="76"/>
  <c r="AE481" i="76"/>
  <c r="AE353" i="76"/>
  <c r="AE320" i="76"/>
  <c r="AE71" i="76"/>
  <c r="AE416" i="76"/>
  <c r="AK146" i="76"/>
  <c r="AE385" i="76"/>
  <c r="AD629" i="76"/>
  <c r="AE491" i="76"/>
  <c r="AE227" i="76"/>
  <c r="AD325" i="76"/>
  <c r="AE115" i="76"/>
  <c r="AE584" i="76"/>
  <c r="AE372" i="76"/>
  <c r="AK181" i="76"/>
  <c r="AE387" i="76"/>
  <c r="AE412" i="76"/>
  <c r="AE366" i="76"/>
  <c r="AD276" i="76"/>
  <c r="AD386" i="76"/>
  <c r="AE498" i="76"/>
  <c r="AE651" i="76"/>
  <c r="AE219" i="76"/>
  <c r="AE641" i="76"/>
  <c r="AE535" i="76"/>
  <c r="AD575" i="76"/>
  <c r="AD437" i="76"/>
  <c r="AD611" i="76"/>
  <c r="AE270" i="76"/>
  <c r="AE331" i="76"/>
  <c r="AD224" i="76"/>
  <c r="AE440" i="76"/>
  <c r="AE582" i="76"/>
  <c r="AE238" i="76"/>
  <c r="AM445" i="76"/>
  <c r="AE566" i="76"/>
  <c r="AE384" i="76"/>
  <c r="AE347" i="76"/>
  <c r="AD361" i="76"/>
  <c r="AE442" i="76"/>
  <c r="AE461" i="76"/>
  <c r="AE231" i="76"/>
  <c r="AE519" i="76"/>
  <c r="AE334" i="76"/>
  <c r="AE457" i="76"/>
  <c r="AD144" i="76"/>
  <c r="AE458" i="76"/>
  <c r="AD256" i="76"/>
  <c r="AO159" i="76"/>
  <c r="AN208" i="76"/>
  <c r="AN165" i="76"/>
  <c r="AO72" i="76"/>
  <c r="AM182" i="76"/>
  <c r="AH163" i="76"/>
  <c r="AN195" i="76"/>
  <c r="AH162" i="76"/>
  <c r="AM199" i="76"/>
  <c r="AN199" i="76" s="1"/>
  <c r="AN138" i="76"/>
  <c r="AN177" i="76"/>
  <c r="AO200" i="76"/>
  <c r="AO174" i="76"/>
  <c r="AN183" i="76"/>
  <c r="AM190" i="76"/>
  <c r="AN74" i="76"/>
  <c r="AN193" i="76"/>
  <c r="AM85" i="76"/>
  <c r="AH171" i="76"/>
  <c r="AM93" i="76"/>
  <c r="AN172" i="76"/>
  <c r="AO166" i="76"/>
  <c r="AH54" i="76"/>
  <c r="AO145" i="76"/>
  <c r="AM146" i="76"/>
  <c r="AM192" i="76"/>
  <c r="AO192" i="76" s="1"/>
  <c r="AM31" i="76"/>
  <c r="AH149" i="76"/>
  <c r="AM102" i="76"/>
  <c r="AM84" i="76"/>
  <c r="AM104" i="76"/>
  <c r="AH68" i="76"/>
  <c r="AH158" i="76"/>
  <c r="AK158" i="76" s="1"/>
  <c r="AM128" i="76"/>
  <c r="AM13" i="76"/>
  <c r="AN13" i="76"/>
  <c r="AO13" i="76"/>
  <c r="AM45" i="76"/>
  <c r="AM23" i="76"/>
  <c r="AM17" i="76"/>
  <c r="AO17" i="76"/>
  <c r="AN17" i="76"/>
  <c r="AD28" i="76"/>
  <c r="AE28" i="76" s="1"/>
  <c r="AM211" i="76"/>
  <c r="AM151" i="76"/>
  <c r="AN151" i="76" s="1"/>
  <c r="AH7" i="76"/>
  <c r="AK7" i="76" s="1"/>
  <c r="AM73" i="76"/>
  <c r="AN73" i="76" s="1"/>
  <c r="AO73" i="76"/>
  <c r="AH210" i="76"/>
  <c r="AK210" i="76" s="1"/>
  <c r="AM81" i="76"/>
  <c r="AN81" i="76"/>
  <c r="AO81" i="76"/>
  <c r="S245" i="76"/>
  <c r="Y245" i="76"/>
  <c r="AC245" i="76" s="1"/>
  <c r="AH78" i="76"/>
  <c r="AK78" i="76" s="1"/>
  <c r="AR30" i="76"/>
  <c r="AQ30" i="76"/>
  <c r="AQ47" i="76"/>
  <c r="AR47" i="76"/>
  <c r="AQ18" i="76"/>
  <c r="AR18" i="76"/>
  <c r="AQ59" i="76"/>
  <c r="AR59" i="76"/>
  <c r="AR53" i="76"/>
  <c r="AQ53" i="76"/>
  <c r="AR20" i="76"/>
  <c r="AQ20" i="76"/>
  <c r="AR34" i="76"/>
  <c r="AQ34" i="76"/>
  <c r="AD40" i="76"/>
  <c r="AE40" i="76"/>
  <c r="AD8" i="76"/>
  <c r="AE8" i="76" s="1"/>
  <c r="AM22" i="76"/>
  <c r="AN22" i="76"/>
  <c r="AO22" i="76"/>
  <c r="AH180" i="76"/>
  <c r="AK180" i="76" s="1"/>
  <c r="AM51" i="76"/>
  <c r="AN51" i="76"/>
  <c r="AO51" i="76"/>
  <c r="AD32" i="76"/>
  <c r="AE32" i="76"/>
  <c r="AH33" i="76"/>
  <c r="AK33" i="76" s="1"/>
  <c r="AM106" i="76"/>
  <c r="AO106" i="76" s="1"/>
  <c r="AN106" i="76"/>
  <c r="AM143" i="76"/>
  <c r="AO143" i="76"/>
  <c r="AN143" i="76"/>
  <c r="AH5" i="76"/>
  <c r="AK5" i="76" s="1"/>
  <c r="AM64" i="76"/>
  <c r="AN64" i="76" s="1"/>
  <c r="AO64" i="76"/>
  <c r="AH135" i="76"/>
  <c r="AK135" i="76" s="1"/>
  <c r="AH88" i="76"/>
  <c r="AK88" i="76" s="1"/>
  <c r="AH175" i="76"/>
  <c r="AK175" i="76" s="1"/>
  <c r="AQ11" i="76"/>
  <c r="AR11" i="76"/>
  <c r="AQ10" i="76"/>
  <c r="AR10" i="76"/>
  <c r="AR16" i="76"/>
  <c r="AQ16" i="76"/>
  <c r="AR15" i="76"/>
  <c r="AQ15" i="76"/>
  <c r="AQ24" i="76"/>
  <c r="AR24" i="76"/>
  <c r="AQ38" i="76"/>
  <c r="AR38" i="76"/>
  <c r="AH110" i="76"/>
  <c r="AK110" i="76" s="1"/>
  <c r="AM57" i="76"/>
  <c r="AN57" i="76" s="1"/>
  <c r="AO57" i="76"/>
  <c r="AH77" i="76"/>
  <c r="AK77" i="76" s="1"/>
  <c r="AM14" i="76"/>
  <c r="AM25" i="76"/>
  <c r="AM103" i="76"/>
  <c r="AN103" i="76"/>
  <c r="AM198" i="76"/>
  <c r="AN198" i="76" s="1"/>
  <c r="AO198" i="76"/>
  <c r="AM99" i="76"/>
  <c r="AM129" i="76"/>
  <c r="AN129" i="76" s="1"/>
  <c r="AO80" i="76"/>
  <c r="AN80" i="76"/>
  <c r="AM187" i="76"/>
  <c r="AO187" i="76" s="1"/>
  <c r="AN187" i="76"/>
  <c r="AH75" i="76"/>
  <c r="AK75" i="76" s="1"/>
  <c r="AH147" i="76"/>
  <c r="AK147" i="76" s="1"/>
  <c r="AH137" i="76"/>
  <c r="AK137" i="76" s="1"/>
  <c r="AH155" i="76"/>
  <c r="AK155" i="76" s="1"/>
  <c r="AQ26" i="76"/>
  <c r="AR26" i="76"/>
  <c r="AH132" i="76"/>
  <c r="AO133" i="76"/>
  <c r="AN133" i="76"/>
  <c r="AM186" i="76"/>
  <c r="AO186" i="76"/>
  <c r="AM44" i="76"/>
  <c r="AN111" i="76"/>
  <c r="AO111" i="76"/>
  <c r="AQ6" i="76"/>
  <c r="AR6" i="76"/>
  <c r="AR49" i="76"/>
  <c r="AQ49" i="76"/>
  <c r="AH119" i="76"/>
  <c r="AO93" i="76"/>
  <c r="AN93" i="76"/>
  <c r="AM142" i="76"/>
  <c r="AN142" i="76" s="1"/>
  <c r="AM178" i="76"/>
  <c r="AO178" i="76"/>
  <c r="AQ19" i="76"/>
  <c r="AR19" i="76"/>
  <c r="AQ27" i="76"/>
  <c r="AR27" i="76"/>
  <c r="AO60" i="76"/>
  <c r="AN60" i="76"/>
  <c r="AN140" i="76"/>
  <c r="AO140" i="76"/>
  <c r="AH65" i="76"/>
  <c r="AH205" i="76"/>
  <c r="AK205" i="76" s="1"/>
  <c r="AM66" i="76"/>
  <c r="AM12" i="76"/>
  <c r="AM21" i="76"/>
  <c r="AO21" i="76" s="1"/>
  <c r="AN21" i="76"/>
  <c r="AM43" i="76"/>
  <c r="AN43" i="76" s="1"/>
  <c r="AO43" i="76"/>
  <c r="AM196" i="76"/>
  <c r="AM86" i="76"/>
  <c r="AN86" i="76" s="1"/>
  <c r="AO86" i="76"/>
  <c r="AM89" i="76"/>
  <c r="AN89" i="76" s="1"/>
  <c r="AO89" i="76"/>
  <c r="AM118" i="76"/>
  <c r="AO118" i="76"/>
  <c r="AN118" i="76"/>
  <c r="AM202" i="76"/>
  <c r="AN202" i="76" s="1"/>
  <c r="AO202" i="76"/>
  <c r="AM63" i="76"/>
  <c r="AN63" i="76"/>
  <c r="Y52" i="76"/>
  <c r="S52" i="76"/>
  <c r="AM176" i="76"/>
  <c r="AM197" i="76"/>
  <c r="AM209" i="76"/>
  <c r="AO209" i="76"/>
  <c r="AN209" i="76"/>
  <c r="AM37" i="76"/>
  <c r="AM189" i="76"/>
  <c r="AD36" i="76"/>
  <c r="AE36" i="76"/>
  <c r="S309" i="76"/>
  <c r="Y309" i="76"/>
  <c r="AC309" i="76" s="1"/>
  <c r="AD309" i="76" s="1"/>
  <c r="AM179" i="76"/>
  <c r="AN179" i="76" s="1"/>
  <c r="AO179" i="76"/>
  <c r="AM109" i="76"/>
  <c r="AO109" i="76" s="1"/>
  <c r="AN109" i="76"/>
  <c r="AM67" i="76"/>
  <c r="AN67" i="76" s="1"/>
  <c r="AO67" i="76"/>
  <c r="AM150" i="76"/>
  <c r="AN150" i="76" s="1"/>
  <c r="AN182" i="76"/>
  <c r="AO182" i="76"/>
  <c r="AH123" i="76"/>
  <c r="AN94" i="76"/>
  <c r="AO94" i="76"/>
  <c r="AH58" i="76"/>
  <c r="AM152" i="76"/>
  <c r="AO152" i="76"/>
  <c r="AN152" i="76"/>
  <c r="AM213" i="76"/>
  <c r="AO213" i="76"/>
  <c r="AM35" i="76"/>
  <c r="AR41" i="76"/>
  <c r="AQ41" i="76"/>
  <c r="AQ55" i="76"/>
  <c r="AR55" i="76"/>
  <c r="AH9" i="76"/>
  <c r="AH170" i="76"/>
  <c r="AN85" i="76"/>
  <c r="AO85" i="76"/>
  <c r="AH212" i="76"/>
  <c r="AH42" i="76"/>
  <c r="AH71" i="76"/>
  <c r="AN146" i="76"/>
  <c r="AO146" i="76"/>
  <c r="AM181" i="76"/>
  <c r="AO181" i="76"/>
  <c r="AN190" i="76"/>
  <c r="AO190" i="76"/>
  <c r="AN31" i="76"/>
  <c r="AO31" i="76"/>
  <c r="AO102" i="76"/>
  <c r="AN102" i="76"/>
  <c r="AO84" i="76"/>
  <c r="AN84" i="76"/>
  <c r="AN104" i="76"/>
  <c r="AO104" i="76"/>
  <c r="AM158" i="76"/>
  <c r="AN158" i="76" s="1"/>
  <c r="AO158" i="76"/>
  <c r="AN128" i="76"/>
  <c r="AO128" i="76"/>
  <c r="AO45" i="76"/>
  <c r="AN45" i="76"/>
  <c r="AO23" i="76"/>
  <c r="AN23" i="76"/>
  <c r="AH28" i="76"/>
  <c r="AK28" i="76" s="1"/>
  <c r="AO211" i="76"/>
  <c r="AN211" i="76"/>
  <c r="AM7" i="76"/>
  <c r="AM210" i="76"/>
  <c r="AO210" i="76"/>
  <c r="AM78" i="76"/>
  <c r="AH40" i="76"/>
  <c r="AK40" i="76" s="1"/>
  <c r="AH8" i="76"/>
  <c r="AK8" i="76" s="1"/>
  <c r="AM180" i="76"/>
  <c r="AO180" i="76"/>
  <c r="AN180" i="76"/>
  <c r="AH32" i="76"/>
  <c r="AK32" i="76" s="1"/>
  <c r="AM33" i="76"/>
  <c r="AO33" i="76"/>
  <c r="AM5" i="76"/>
  <c r="AM135" i="76"/>
  <c r="AN135" i="76"/>
  <c r="AO135" i="76"/>
  <c r="AM88" i="76"/>
  <c r="AO88" i="76"/>
  <c r="AM175" i="76"/>
  <c r="AO175" i="76" s="1"/>
  <c r="AN175" i="76"/>
  <c r="AM110" i="76"/>
  <c r="AO110" i="76"/>
  <c r="AM77" i="76"/>
  <c r="AO77" i="76" s="1"/>
  <c r="AN77" i="76"/>
  <c r="AO14" i="76"/>
  <c r="AN14" i="76"/>
  <c r="AN25" i="76"/>
  <c r="AO25" i="76"/>
  <c r="AO99" i="76"/>
  <c r="AN99" i="76"/>
  <c r="AM75" i="76"/>
  <c r="AO75" i="76"/>
  <c r="AM147" i="76"/>
  <c r="AM137" i="76"/>
  <c r="AM155" i="76"/>
  <c r="AO155" i="76" s="1"/>
  <c r="AN155" i="76"/>
  <c r="AN44" i="76"/>
  <c r="AO44" i="76"/>
  <c r="AM205" i="76"/>
  <c r="AO205" i="76"/>
  <c r="AN205" i="76"/>
  <c r="AN66" i="76"/>
  <c r="AO66" i="76"/>
  <c r="AO12" i="76"/>
  <c r="AN12" i="76"/>
  <c r="AC52" i="76"/>
  <c r="AN176" i="76"/>
  <c r="AO176" i="76"/>
  <c r="AO197" i="76"/>
  <c r="AN197" i="76"/>
  <c r="AN37" i="76"/>
  <c r="AO37" i="76"/>
  <c r="AN189" i="76"/>
  <c r="AO189" i="76"/>
  <c r="AH36" i="76"/>
  <c r="AK36" i="76" s="1"/>
  <c r="AN35" i="76"/>
  <c r="AO35" i="76"/>
  <c r="AM28" i="76"/>
  <c r="AO28" i="76" s="1"/>
  <c r="AN28" i="76"/>
  <c r="AN7" i="76"/>
  <c r="AO7" i="76"/>
  <c r="AO78" i="76"/>
  <c r="AN78" i="76"/>
  <c r="AM40" i="76"/>
  <c r="AM8" i="76"/>
  <c r="AN8" i="76"/>
  <c r="AO8" i="76"/>
  <c r="AM32" i="76"/>
  <c r="AO32" i="76" s="1"/>
  <c r="AN32" i="76"/>
  <c r="AN5" i="76"/>
  <c r="AO5" i="76"/>
  <c r="AN147" i="76"/>
  <c r="AO147" i="76"/>
  <c r="AO137" i="76"/>
  <c r="AN137" i="76"/>
  <c r="AD52" i="76"/>
  <c r="AE52" i="76" s="1"/>
  <c r="AM36" i="76"/>
  <c r="AN36" i="76"/>
  <c r="AO36" i="76"/>
  <c r="AN40" i="76"/>
  <c r="AO40" i="76"/>
  <c r="AH52" i="76"/>
  <c r="AK52" i="76" s="1"/>
  <c r="AM52" i="76"/>
  <c r="AO52" i="76" s="1"/>
  <c r="H23" i="79" l="1"/>
  <c r="H21" i="81"/>
  <c r="M63" i="79"/>
  <c r="M29" i="79"/>
  <c r="H16" i="81"/>
  <c r="N22" i="79"/>
  <c r="N56" i="79"/>
  <c r="P23" i="79"/>
  <c r="P57" i="79"/>
  <c r="H60" i="79"/>
  <c r="H26" i="79"/>
  <c r="G24" i="79"/>
  <c r="G58" i="79"/>
  <c r="F61" i="79"/>
  <c r="F27" i="79"/>
  <c r="Q32" i="79"/>
  <c r="H53" i="81"/>
  <c r="O55" i="79"/>
  <c r="O21" i="79"/>
  <c r="N33" i="79"/>
  <c r="H58" i="81"/>
  <c r="N67" i="79"/>
  <c r="K29" i="79"/>
  <c r="L56" i="79"/>
  <c r="L22" i="79"/>
  <c r="D58" i="79"/>
  <c r="D24" i="79"/>
  <c r="G62" i="79"/>
  <c r="G28" i="79"/>
  <c r="K34" i="79"/>
  <c r="K68" i="79"/>
  <c r="K67" i="79"/>
  <c r="K33" i="79"/>
  <c r="N34" i="79"/>
  <c r="N68" i="79"/>
  <c r="O34" i="79"/>
  <c r="N27" i="79"/>
  <c r="H37" i="81"/>
  <c r="N61" i="79"/>
  <c r="L27" i="79"/>
  <c r="L61" i="79"/>
  <c r="M68" i="79"/>
  <c r="M34" i="79"/>
  <c r="N28" i="79"/>
  <c r="N62" i="79"/>
  <c r="M33" i="79"/>
  <c r="H57" i="81"/>
  <c r="M67" i="79"/>
  <c r="Q22" i="79"/>
  <c r="H18" i="81"/>
  <c r="H44" i="81"/>
  <c r="N30" i="79"/>
  <c r="H10" i="81"/>
  <c r="O20" i="79"/>
  <c r="Q23" i="79"/>
  <c r="H25" i="81"/>
  <c r="H7" i="81"/>
  <c r="H20" i="79"/>
  <c r="M20" i="79"/>
  <c r="H8" i="81"/>
  <c r="N21" i="81"/>
  <c r="N16" i="81"/>
  <c r="N53" i="81"/>
  <c r="N39" i="81"/>
  <c r="O23" i="79"/>
  <c r="H24" i="81"/>
  <c r="H22" i="81"/>
  <c r="M23" i="79"/>
  <c r="N58" i="81"/>
  <c r="N10" i="81"/>
  <c r="H28" i="81"/>
  <c r="H25" i="79"/>
  <c r="N37" i="81"/>
  <c r="N57" i="81"/>
  <c r="Q61" i="79"/>
  <c r="H31" i="79"/>
  <c r="H65" i="79"/>
  <c r="H59" i="79"/>
  <c r="L24" i="79"/>
  <c r="L58" i="79"/>
  <c r="P58" i="79"/>
  <c r="I21" i="79"/>
  <c r="I55" i="79"/>
  <c r="J31" i="79"/>
  <c r="J65" i="79"/>
  <c r="P29" i="79"/>
  <c r="P63" i="79"/>
  <c r="O54" i="79"/>
  <c r="G34" i="79"/>
  <c r="G68" i="79"/>
  <c r="Q26" i="79"/>
  <c r="Q60" i="79"/>
  <c r="P28" i="79"/>
  <c r="P62" i="79"/>
  <c r="N64" i="79"/>
  <c r="H21" i="79"/>
  <c r="H55" i="79"/>
  <c r="P33" i="79"/>
  <c r="P67" i="79"/>
  <c r="O57" i="79"/>
  <c r="Q56" i="79"/>
  <c r="J32" i="79"/>
  <c r="J66" i="79"/>
  <c r="I29" i="79"/>
  <c r="I63" i="79"/>
  <c r="L26" i="79"/>
  <c r="L60" i="79"/>
  <c r="K25" i="79"/>
  <c r="K59" i="79"/>
  <c r="H57" i="79"/>
  <c r="K23" i="79"/>
  <c r="K57" i="79"/>
  <c r="K27" i="79"/>
  <c r="K22" i="79"/>
  <c r="K56" i="79"/>
  <c r="Q29" i="79"/>
  <c r="Q63" i="79"/>
  <c r="Q34" i="79"/>
  <c r="Q68" i="79"/>
  <c r="Q21" i="79"/>
  <c r="Q55" i="79"/>
  <c r="J24" i="79"/>
  <c r="J58" i="79"/>
  <c r="P54" i="79"/>
  <c r="I25" i="79"/>
  <c r="I59" i="79"/>
  <c r="K30" i="79"/>
  <c r="K64" i="79"/>
  <c r="J23" i="79"/>
  <c r="J57" i="79"/>
  <c r="M57" i="79"/>
  <c r="J26" i="79"/>
  <c r="J60" i="79"/>
  <c r="K26" i="79"/>
  <c r="K60" i="79"/>
  <c r="Q24" i="79"/>
  <c r="Q58" i="79"/>
  <c r="L34" i="79"/>
  <c r="L68" i="79"/>
  <c r="L23" i="79"/>
  <c r="L57" i="79"/>
  <c r="H61" i="79"/>
  <c r="H34" i="79"/>
  <c r="H68" i="79"/>
  <c r="Q66" i="79"/>
  <c r="Q57" i="79"/>
  <c r="M31" i="79"/>
  <c r="M65" i="79"/>
  <c r="M21" i="79"/>
  <c r="M55" i="79"/>
  <c r="I23" i="79"/>
  <c r="I57" i="79"/>
  <c r="H54" i="79"/>
  <c r="Q31" i="79"/>
  <c r="Q65" i="79"/>
  <c r="H28" i="79"/>
  <c r="H62" i="79"/>
  <c r="O29" i="79"/>
  <c r="O63" i="79"/>
  <c r="J21" i="79"/>
  <c r="J55" i="79"/>
  <c r="K24" i="79"/>
  <c r="I20" i="79"/>
  <c r="O68" i="79"/>
  <c r="J20" i="79"/>
  <c r="I60" i="79"/>
  <c r="K28" i="79"/>
  <c r="Q62" i="79"/>
  <c r="J56" i="79"/>
  <c r="I66" i="79"/>
  <c r="K63" i="79"/>
  <c r="L62" i="79"/>
  <c r="G31" i="79"/>
  <c r="P30" i="79"/>
  <c r="P68" i="79"/>
  <c r="P32" i="79"/>
  <c r="J27" i="79"/>
  <c r="O19" i="53"/>
  <c r="P143" i="53"/>
  <c r="N137" i="53"/>
  <c r="P44" i="53"/>
  <c r="N142" i="53"/>
  <c r="O20" i="53"/>
  <c r="N19" i="53"/>
  <c r="O40" i="53"/>
  <c r="O46" i="53"/>
  <c r="O23" i="53"/>
  <c r="O130" i="53"/>
  <c r="P140" i="53"/>
  <c r="N31" i="53"/>
  <c r="P149" i="53"/>
  <c r="P153" i="53"/>
  <c r="O158" i="53"/>
  <c r="O27" i="53"/>
  <c r="N151" i="53"/>
  <c r="N27" i="53"/>
  <c r="N141" i="53"/>
  <c r="N131" i="53"/>
  <c r="O29" i="53"/>
  <c r="P41" i="53"/>
  <c r="P132" i="53"/>
  <c r="O160" i="53"/>
  <c r="O144" i="53"/>
  <c r="O25" i="53"/>
  <c r="O8" i="53"/>
  <c r="P131" i="53"/>
  <c r="P22" i="53"/>
  <c r="P43" i="53"/>
  <c r="O43" i="53"/>
  <c r="O163" i="53"/>
  <c r="O145" i="53"/>
  <c r="O31" i="53"/>
  <c r="P13" i="53"/>
  <c r="P135" i="53"/>
  <c r="P20" i="53"/>
  <c r="N18" i="53"/>
  <c r="O146" i="53"/>
  <c r="O15" i="53"/>
  <c r="N43" i="53"/>
  <c r="O141" i="53"/>
  <c r="N14" i="53"/>
  <c r="O150" i="53"/>
  <c r="O42" i="53"/>
  <c r="P38" i="53"/>
  <c r="N11" i="53"/>
  <c r="N39" i="53"/>
  <c r="P134" i="53"/>
  <c r="P160" i="53"/>
  <c r="P42" i="53"/>
  <c r="N35" i="53"/>
  <c r="N16" i="53"/>
  <c r="P48" i="53"/>
  <c r="P23" i="53"/>
  <c r="P145" i="53"/>
  <c r="N28" i="53"/>
  <c r="N194" i="53"/>
  <c r="R71" i="53"/>
  <c r="R198" i="53"/>
  <c r="P170" i="53"/>
  <c r="R88" i="53"/>
  <c r="O72" i="53"/>
  <c r="S184" i="53"/>
  <c r="S194" i="53"/>
  <c r="S67" i="53"/>
  <c r="P64" i="53"/>
  <c r="S91" i="53"/>
  <c r="S147" i="53"/>
  <c r="N65" i="53"/>
  <c r="S82" i="53"/>
  <c r="S178" i="53"/>
  <c r="P81" i="53"/>
  <c r="P165" i="53"/>
  <c r="Q51" i="53"/>
  <c r="S175" i="53"/>
  <c r="Q141" i="53"/>
  <c r="S62" i="53"/>
  <c r="Q56" i="53"/>
  <c r="P73" i="53"/>
  <c r="S19" i="53"/>
  <c r="Q42" i="53"/>
  <c r="S18" i="53"/>
  <c r="S28" i="53"/>
  <c r="P118" i="53"/>
  <c r="P94" i="53"/>
  <c r="P126" i="53"/>
  <c r="P90" i="53"/>
  <c r="S42" i="53"/>
  <c r="Q8" i="53"/>
  <c r="O125" i="53"/>
  <c r="Q72" i="53"/>
  <c r="R81" i="53"/>
  <c r="O70" i="53"/>
  <c r="R131" i="53"/>
  <c r="Q47" i="53"/>
  <c r="S17" i="53"/>
  <c r="R20" i="53"/>
  <c r="Q123" i="53"/>
  <c r="R115" i="53"/>
  <c r="Q97" i="53"/>
  <c r="Q182" i="53"/>
  <c r="S186" i="53"/>
  <c r="N53" i="53"/>
  <c r="R24" i="53"/>
  <c r="Q102" i="53"/>
  <c r="P121" i="53"/>
  <c r="N167" i="53"/>
  <c r="S8" i="53"/>
  <c r="S98" i="53"/>
  <c r="R122" i="53"/>
  <c r="S93" i="53"/>
  <c r="P174" i="53"/>
  <c r="S14" i="53"/>
  <c r="N98" i="53"/>
  <c r="R47" i="53"/>
  <c r="O169" i="53"/>
  <c r="Q96" i="53"/>
  <c r="N89" i="53"/>
  <c r="Q179" i="53"/>
  <c r="R85" i="53"/>
  <c r="Q57" i="53"/>
  <c r="R141" i="53"/>
  <c r="R62" i="53"/>
  <c r="N190" i="53"/>
  <c r="N62" i="53"/>
  <c r="S80" i="53"/>
  <c r="P51" i="53"/>
  <c r="Q143" i="53"/>
  <c r="R79" i="53"/>
  <c r="Q85" i="53"/>
  <c r="N64" i="53"/>
  <c r="Q181" i="53"/>
  <c r="P183" i="53"/>
  <c r="S151" i="53"/>
  <c r="S119" i="53"/>
  <c r="S10" i="53"/>
  <c r="S61" i="53"/>
  <c r="O57" i="53"/>
  <c r="R18" i="53"/>
  <c r="R119" i="53"/>
  <c r="O178" i="53"/>
  <c r="R9" i="53"/>
  <c r="P84" i="53"/>
  <c r="O66" i="53"/>
  <c r="O78" i="53"/>
  <c r="N88" i="53"/>
  <c r="P184" i="53"/>
  <c r="P60" i="53"/>
  <c r="R70" i="53"/>
  <c r="R191" i="53"/>
  <c r="S198" i="53"/>
  <c r="Q81" i="53"/>
  <c r="S53" i="53"/>
  <c r="S139" i="53"/>
  <c r="S15" i="53"/>
  <c r="Q127" i="53"/>
  <c r="Q107" i="53"/>
  <c r="Q116" i="53"/>
  <c r="S173" i="53"/>
  <c r="R162" i="53"/>
  <c r="Q103" i="53"/>
  <c r="S84" i="53"/>
  <c r="O167" i="53"/>
  <c r="Q148" i="53"/>
  <c r="R34" i="53"/>
  <c r="S158" i="53"/>
  <c r="P128" i="53"/>
  <c r="N110" i="53"/>
  <c r="P52" i="53"/>
  <c r="R187" i="53"/>
  <c r="S148" i="53"/>
  <c r="R152" i="53"/>
  <c r="S116" i="53"/>
  <c r="P79" i="53"/>
  <c r="P74" i="53"/>
  <c r="N57" i="53"/>
  <c r="O87" i="53"/>
  <c r="N84" i="53"/>
  <c r="N77" i="53"/>
  <c r="N189" i="53"/>
  <c r="O172" i="53"/>
  <c r="O52" i="53"/>
  <c r="S188" i="53"/>
  <c r="S57" i="53"/>
  <c r="R35" i="53"/>
  <c r="Q29" i="53"/>
  <c r="R8" i="53"/>
  <c r="O115" i="53"/>
  <c r="R128" i="53"/>
  <c r="S75" i="53"/>
  <c r="S39" i="53"/>
  <c r="R108" i="53"/>
  <c r="N54" i="53"/>
  <c r="Q67" i="53"/>
  <c r="Q193" i="53"/>
  <c r="R30" i="53"/>
  <c r="R156" i="53"/>
  <c r="P117" i="53"/>
  <c r="Q105" i="53"/>
  <c r="O126" i="53"/>
  <c r="P185" i="53"/>
  <c r="O91" i="53"/>
  <c r="Q18" i="53"/>
  <c r="P102" i="53"/>
  <c r="S55" i="53"/>
  <c r="R184" i="53"/>
  <c r="N67" i="53"/>
  <c r="N68" i="53"/>
  <c r="Q65" i="53"/>
  <c r="R178" i="53"/>
  <c r="Q50" i="53"/>
  <c r="S73" i="53"/>
  <c r="R173" i="53"/>
  <c r="N171" i="53"/>
  <c r="P77" i="53"/>
  <c r="S172" i="53"/>
  <c r="R21" i="53"/>
  <c r="R13" i="53"/>
  <c r="R123" i="53"/>
  <c r="R100" i="53"/>
  <c r="O102" i="53"/>
  <c r="R130" i="53"/>
  <c r="S46" i="53"/>
  <c r="S102" i="53"/>
  <c r="Q184" i="53"/>
  <c r="Q174" i="53"/>
  <c r="Q130" i="53"/>
  <c r="S24" i="53"/>
  <c r="S11" i="53"/>
  <c r="N99" i="53"/>
  <c r="S104" i="53"/>
  <c r="P76" i="53"/>
  <c r="R59" i="53"/>
  <c r="S37" i="53"/>
  <c r="R41" i="53"/>
  <c r="O107" i="53"/>
  <c r="Q21" i="53"/>
  <c r="N119" i="53"/>
  <c r="P114" i="53"/>
  <c r="N61" i="53"/>
  <c r="Q12" i="53"/>
  <c r="S65" i="53"/>
  <c r="P93" i="53"/>
  <c r="O123" i="53"/>
  <c r="Q144" i="53"/>
  <c r="N66" i="53"/>
  <c r="Q136" i="53"/>
  <c r="S41" i="53"/>
  <c r="Q99" i="53"/>
  <c r="S21" i="53"/>
  <c r="N117" i="53"/>
  <c r="S189" i="53"/>
  <c r="R7" i="53"/>
  <c r="R94" i="53"/>
  <c r="S94" i="53"/>
  <c r="O60" i="53"/>
  <c r="O116" i="53"/>
  <c r="O69" i="53"/>
  <c r="Q128" i="53"/>
  <c r="Q108" i="53"/>
  <c r="Q175" i="53"/>
  <c r="S137" i="53"/>
  <c r="P106" i="53"/>
  <c r="R106" i="53"/>
  <c r="N97" i="53"/>
  <c r="R37" i="53"/>
  <c r="N125" i="53"/>
  <c r="Q161" i="53"/>
  <c r="S149" i="53"/>
  <c r="S111" i="53"/>
  <c r="Q145" i="53"/>
  <c r="R180" i="53"/>
  <c r="S31" i="53"/>
  <c r="Q154" i="53"/>
  <c r="S103" i="53"/>
  <c r="S153" i="53"/>
  <c r="R42" i="53"/>
  <c r="Q70" i="53"/>
  <c r="Q46" i="53"/>
  <c r="S144" i="53"/>
  <c r="S16" i="53"/>
  <c r="N29" i="53"/>
  <c r="P30" i="53"/>
  <c r="P27" i="53"/>
  <c r="O33" i="53"/>
  <c r="N24" i="53"/>
  <c r="N163" i="53"/>
  <c r="O131" i="53"/>
  <c r="N20" i="53"/>
  <c r="N32" i="53"/>
  <c r="P150" i="53"/>
  <c r="O147" i="53"/>
  <c r="P144" i="53"/>
  <c r="O153" i="53"/>
  <c r="N48" i="53"/>
  <c r="N145" i="53"/>
  <c r="P45" i="53"/>
  <c r="O162" i="53"/>
  <c r="P11" i="53"/>
  <c r="N25" i="53"/>
  <c r="N47" i="53"/>
  <c r="N158" i="53"/>
  <c r="N46" i="53"/>
  <c r="P151" i="53"/>
  <c r="P8" i="53"/>
  <c r="O139" i="53"/>
  <c r="N135" i="53"/>
  <c r="O32" i="53"/>
  <c r="N8" i="53"/>
  <c r="N160" i="53"/>
  <c r="N152" i="53"/>
  <c r="P46" i="53"/>
  <c r="P159" i="53"/>
  <c r="P154" i="53"/>
  <c r="P138" i="53"/>
  <c r="N7" i="53"/>
  <c r="N15" i="53"/>
  <c r="O37" i="53"/>
  <c r="N153" i="53"/>
  <c r="P163" i="53"/>
  <c r="O143" i="53"/>
  <c r="P47" i="53"/>
  <c r="O10" i="53"/>
  <c r="O157" i="53"/>
  <c r="P39" i="53"/>
  <c r="O140" i="53"/>
  <c r="P16" i="53"/>
  <c r="O11" i="53"/>
  <c r="N155" i="53"/>
  <c r="O38" i="53"/>
  <c r="N138" i="53"/>
  <c r="O13" i="53"/>
  <c r="P25" i="53"/>
  <c r="P18" i="53"/>
  <c r="N21" i="53"/>
  <c r="N139" i="53"/>
  <c r="O14" i="53"/>
  <c r="N143" i="53"/>
  <c r="R52" i="53"/>
  <c r="S77" i="53"/>
  <c r="R175" i="53"/>
  <c r="P89" i="53"/>
  <c r="Q194" i="53"/>
  <c r="R76" i="53"/>
  <c r="Q54" i="53"/>
  <c r="P178" i="53"/>
  <c r="S81" i="53"/>
  <c r="Q169" i="53"/>
  <c r="Q73" i="53"/>
  <c r="S193" i="53"/>
  <c r="R19" i="53"/>
  <c r="S69" i="53"/>
  <c r="O188" i="53"/>
  <c r="O83" i="53"/>
  <c r="S167" i="53"/>
  <c r="O90" i="53"/>
  <c r="P196" i="53"/>
  <c r="S6" i="53"/>
  <c r="Q84" i="53"/>
  <c r="N85" i="53"/>
  <c r="P78" i="53"/>
  <c r="Q48" i="53"/>
  <c r="Q24" i="53"/>
  <c r="S145" i="53"/>
  <c r="R113" i="53"/>
  <c r="Q104" i="53"/>
  <c r="N101" i="53"/>
  <c r="P100" i="53"/>
  <c r="N196" i="53"/>
  <c r="Q159" i="53"/>
  <c r="Q112" i="53"/>
  <c r="R125" i="53"/>
  <c r="N63" i="53"/>
  <c r="S66" i="53"/>
  <c r="P71" i="53"/>
  <c r="R26" i="53"/>
  <c r="R44" i="53"/>
  <c r="Q93" i="53"/>
  <c r="O120" i="53"/>
  <c r="R107" i="53"/>
  <c r="N128" i="53"/>
  <c r="S86" i="53"/>
  <c r="R176" i="53"/>
  <c r="Q22" i="53"/>
  <c r="Q119" i="53"/>
  <c r="O100" i="53"/>
  <c r="Q6" i="53"/>
  <c r="Q34" i="53"/>
  <c r="P63" i="53"/>
  <c r="N108" i="53"/>
  <c r="Q100" i="53"/>
  <c r="S72" i="53"/>
  <c r="S143" i="53"/>
  <c r="Q88" i="53"/>
  <c r="N187" i="53"/>
  <c r="O50" i="53"/>
  <c r="P53" i="53"/>
  <c r="R82" i="53"/>
  <c r="S56" i="53"/>
  <c r="R63" i="53"/>
  <c r="O75" i="53"/>
  <c r="P55" i="53"/>
  <c r="O186" i="53"/>
  <c r="P57" i="53"/>
  <c r="Q19" i="53"/>
  <c r="S156" i="53"/>
  <c r="N120" i="53"/>
  <c r="R149" i="53"/>
  <c r="R181" i="53"/>
  <c r="R14" i="53"/>
  <c r="R73" i="53"/>
  <c r="N76" i="53"/>
  <c r="Q197" i="53"/>
  <c r="N172" i="53"/>
  <c r="P182" i="53"/>
  <c r="N165" i="53"/>
  <c r="S90" i="53"/>
  <c r="P72" i="53"/>
  <c r="O67" i="53"/>
  <c r="S25" i="53"/>
  <c r="S162" i="53"/>
  <c r="O98" i="53"/>
  <c r="R111" i="53"/>
  <c r="S33" i="53"/>
  <c r="P104" i="53"/>
  <c r="O187" i="53"/>
  <c r="S64" i="53"/>
  <c r="R159" i="53"/>
  <c r="S23" i="53"/>
  <c r="S126" i="53"/>
  <c r="O198" i="53"/>
  <c r="R80" i="53"/>
  <c r="Q138" i="53"/>
  <c r="S52" i="53"/>
  <c r="R185" i="53"/>
  <c r="S60" i="53"/>
  <c r="S76" i="53"/>
  <c r="S197" i="53"/>
  <c r="O73" i="53"/>
  <c r="Q191" i="53"/>
  <c r="Q74" i="53"/>
  <c r="N91" i="53"/>
  <c r="Q44" i="53"/>
  <c r="R103" i="53"/>
  <c r="O113" i="53"/>
  <c r="Q131" i="53"/>
  <c r="Q140" i="53"/>
  <c r="R58" i="53"/>
  <c r="S177" i="53"/>
  <c r="R16" i="53"/>
  <c r="Q137" i="53"/>
  <c r="R55" i="53"/>
  <c r="S141" i="53"/>
  <c r="R160" i="53"/>
  <c r="N182" i="53"/>
  <c r="N186" i="53"/>
  <c r="Q167" i="53"/>
  <c r="O171" i="53"/>
  <c r="Q59" i="53"/>
  <c r="Q75" i="53"/>
  <c r="R142" i="53"/>
  <c r="R165" i="53"/>
  <c r="S142" i="53"/>
  <c r="R158" i="53"/>
  <c r="P105" i="53"/>
  <c r="O122" i="53"/>
  <c r="Q157" i="53"/>
  <c r="N55" i="53"/>
  <c r="P176" i="53"/>
  <c r="R33" i="53"/>
  <c r="Q132" i="53"/>
  <c r="N102" i="53"/>
  <c r="O119" i="53"/>
  <c r="P83" i="53"/>
  <c r="S47" i="53"/>
  <c r="S125" i="53"/>
  <c r="Q162" i="53"/>
  <c r="S35" i="53"/>
  <c r="R83" i="53"/>
  <c r="N123" i="53"/>
  <c r="N188" i="53"/>
  <c r="Q95" i="53"/>
  <c r="Q76" i="53"/>
  <c r="R31" i="53"/>
  <c r="N114" i="53"/>
  <c r="R36" i="53"/>
  <c r="Q89" i="53"/>
  <c r="S29" i="53"/>
  <c r="P103" i="53"/>
  <c r="N191" i="53"/>
  <c r="Q109" i="53"/>
  <c r="N96" i="53"/>
  <c r="R57" i="53"/>
  <c r="Q124" i="53"/>
  <c r="P50" i="53"/>
  <c r="P116" i="53"/>
  <c r="R101" i="53"/>
  <c r="Q20" i="53"/>
  <c r="S54" i="53"/>
  <c r="Q115" i="53"/>
  <c r="R127" i="53"/>
  <c r="R151" i="53"/>
  <c r="S115" i="53"/>
  <c r="S152" i="53"/>
  <c r="Q41" i="53"/>
  <c r="O97" i="53"/>
  <c r="O184" i="53"/>
  <c r="O36" i="53"/>
  <c r="N133" i="53"/>
  <c r="N23" i="53"/>
  <c r="N34" i="53"/>
  <c r="N6" i="53"/>
  <c r="P146" i="53"/>
  <c r="O34" i="53"/>
  <c r="N13" i="53"/>
  <c r="N36" i="53"/>
  <c r="O12" i="53"/>
  <c r="P32" i="53"/>
  <c r="P26" i="53"/>
  <c r="O134" i="53"/>
  <c r="N148" i="53"/>
  <c r="N149" i="53"/>
  <c r="O22" i="53"/>
  <c r="N147" i="53"/>
  <c r="O149" i="53"/>
  <c r="P156" i="53"/>
  <c r="N37" i="53"/>
  <c r="P19" i="53"/>
  <c r="N140" i="53"/>
  <c r="N40" i="53"/>
  <c r="S63" i="53"/>
  <c r="O173" i="53"/>
  <c r="O182" i="53"/>
  <c r="N69" i="53"/>
  <c r="R177" i="53"/>
  <c r="Q52" i="53"/>
  <c r="Q171" i="53"/>
  <c r="R66" i="53"/>
  <c r="N181" i="53"/>
  <c r="Q61" i="53"/>
  <c r="O193" i="53"/>
  <c r="R133" i="53"/>
  <c r="S108" i="53"/>
  <c r="O74" i="53"/>
  <c r="R12" i="53"/>
  <c r="P88" i="53"/>
  <c r="P91" i="53"/>
  <c r="Q43" i="53"/>
  <c r="P108" i="53"/>
  <c r="O109" i="53"/>
  <c r="Q69" i="53"/>
  <c r="Q156" i="53"/>
  <c r="S120" i="53"/>
  <c r="Q121" i="53"/>
  <c r="R40" i="53"/>
  <c r="Q163" i="53"/>
  <c r="R56" i="53"/>
  <c r="S36" i="53"/>
  <c r="O82" i="53"/>
  <c r="N180" i="53"/>
  <c r="N185" i="53"/>
  <c r="P61" i="53"/>
  <c r="P172" i="53"/>
  <c r="P198" i="53"/>
  <c r="N78" i="53"/>
  <c r="Q86" i="53"/>
  <c r="Q110" i="53"/>
  <c r="S134" i="53"/>
  <c r="O101" i="53"/>
  <c r="S168" i="53"/>
  <c r="P59" i="53"/>
  <c r="P86" i="53"/>
  <c r="R53" i="53"/>
  <c r="R147" i="53"/>
  <c r="R143" i="53"/>
  <c r="Q11" i="53"/>
  <c r="S127" i="53"/>
  <c r="Q30" i="53"/>
  <c r="O124" i="53"/>
  <c r="P75" i="53"/>
  <c r="S22" i="53"/>
  <c r="S123" i="53"/>
  <c r="Q183" i="53"/>
  <c r="R98" i="53"/>
  <c r="S187" i="53"/>
  <c r="P168" i="53"/>
  <c r="R170" i="53"/>
  <c r="R148" i="53"/>
  <c r="S181" i="53"/>
  <c r="Q26" i="53"/>
  <c r="S128" i="53"/>
  <c r="S96" i="53"/>
  <c r="N87" i="53"/>
  <c r="Q186" i="53"/>
  <c r="S133" i="53"/>
  <c r="O121" i="53"/>
  <c r="S166" i="53"/>
  <c r="R117" i="53"/>
  <c r="O76" i="53"/>
  <c r="R64" i="53"/>
  <c r="S131" i="53"/>
  <c r="P180" i="53"/>
  <c r="P179" i="53"/>
  <c r="P189" i="53"/>
  <c r="S20" i="53"/>
  <c r="S118" i="53"/>
  <c r="Q16" i="53"/>
  <c r="Q168" i="53"/>
  <c r="R68" i="53"/>
  <c r="S12" i="53"/>
  <c r="R104" i="53"/>
  <c r="S70" i="53"/>
  <c r="Q151" i="53"/>
  <c r="N118" i="53"/>
  <c r="O68" i="53"/>
  <c r="R95" i="53"/>
  <c r="Q185" i="53"/>
  <c r="Q32" i="53"/>
  <c r="S100" i="53"/>
  <c r="P197" i="53"/>
  <c r="R38" i="53"/>
  <c r="O63" i="53"/>
  <c r="Q7" i="53"/>
  <c r="N80" i="53"/>
  <c r="N193" i="53"/>
  <c r="S157" i="53"/>
  <c r="N52" i="53"/>
  <c r="O79" i="53"/>
  <c r="P124" i="53"/>
  <c r="N105" i="53"/>
  <c r="P112" i="53"/>
  <c r="R102" i="53"/>
  <c r="Q55" i="53"/>
  <c r="Q33" i="53"/>
  <c r="Q166" i="53"/>
  <c r="Q37" i="53"/>
  <c r="R192" i="53"/>
  <c r="N116" i="53"/>
  <c r="P192" i="53"/>
  <c r="N115" i="53"/>
  <c r="R72" i="53"/>
  <c r="O55" i="53"/>
  <c r="Q77" i="53"/>
  <c r="N50" i="53"/>
  <c r="N75" i="53"/>
  <c r="N79" i="53"/>
  <c r="Q101" i="53"/>
  <c r="R169" i="53"/>
  <c r="P186" i="53"/>
  <c r="Q192" i="53"/>
  <c r="P173" i="53"/>
  <c r="R96" i="53"/>
  <c r="Q45" i="53"/>
  <c r="R10" i="53"/>
  <c r="Q114" i="53"/>
  <c r="S97" i="53"/>
  <c r="Q68" i="53"/>
  <c r="N60" i="53"/>
  <c r="N166" i="53"/>
  <c r="R134" i="53"/>
  <c r="S121" i="53"/>
  <c r="R126" i="53"/>
  <c r="Q147" i="53"/>
  <c r="S113" i="53"/>
  <c r="N100" i="53"/>
  <c r="N170" i="53"/>
  <c r="O110" i="53"/>
  <c r="S191" i="53"/>
  <c r="R183" i="53"/>
  <c r="Q79" i="53"/>
  <c r="S34" i="53"/>
  <c r="Q113" i="53"/>
  <c r="S122" i="53"/>
  <c r="N73" i="53"/>
  <c r="S9" i="53"/>
  <c r="P171" i="53"/>
  <c r="Q198" i="53"/>
  <c r="P181" i="53"/>
  <c r="O197" i="53"/>
  <c r="O64" i="53"/>
  <c r="S112" i="53"/>
  <c r="P175" i="53"/>
  <c r="P65" i="53"/>
  <c r="S107" i="53"/>
  <c r="Q87" i="53"/>
  <c r="R112" i="53"/>
  <c r="S114" i="53"/>
  <c r="O95" i="53"/>
  <c r="Q146" i="53"/>
  <c r="S32" i="53"/>
  <c r="R121" i="53"/>
  <c r="N130" i="53"/>
  <c r="P7" i="53"/>
  <c r="P148" i="53"/>
  <c r="P6" i="53"/>
  <c r="P10" i="53"/>
  <c r="O6" i="53"/>
  <c r="N30" i="53"/>
  <c r="P147" i="53"/>
  <c r="N132" i="53"/>
  <c r="N33" i="53"/>
  <c r="O16" i="53"/>
  <c r="P33" i="53"/>
  <c r="O154" i="53"/>
  <c r="O132" i="53"/>
  <c r="N150" i="53"/>
  <c r="O18" i="53"/>
  <c r="O26" i="53"/>
  <c r="O17" i="53"/>
  <c r="Q63" i="53"/>
  <c r="R188" i="53"/>
  <c r="Q173" i="53"/>
  <c r="N59" i="53"/>
  <c r="R75" i="53"/>
  <c r="N197" i="53"/>
  <c r="Q150" i="53"/>
  <c r="N122" i="53"/>
  <c r="S38" i="53"/>
  <c r="S179" i="53"/>
  <c r="S155" i="53"/>
  <c r="R105" i="53"/>
  <c r="R48" i="53"/>
  <c r="S7" i="53"/>
  <c r="S171" i="53"/>
  <c r="O111" i="53"/>
  <c r="Q190" i="53"/>
  <c r="R61" i="53"/>
  <c r="R197" i="53"/>
  <c r="O190" i="53"/>
  <c r="R144" i="53"/>
  <c r="N111" i="53"/>
  <c r="S43" i="53"/>
  <c r="N192" i="53"/>
  <c r="P177" i="53"/>
  <c r="N177" i="53"/>
  <c r="N113" i="53"/>
  <c r="O65" i="53"/>
  <c r="R138" i="53"/>
  <c r="Q98" i="53"/>
  <c r="Q31" i="53"/>
  <c r="P167" i="53"/>
  <c r="N169" i="53"/>
  <c r="Q82" i="53"/>
  <c r="S140" i="53"/>
  <c r="R118" i="53"/>
  <c r="Q40" i="53"/>
  <c r="Q120" i="53"/>
  <c r="Q139" i="53"/>
  <c r="S176" i="53"/>
  <c r="O54" i="53"/>
  <c r="Q91" i="53"/>
  <c r="Q10" i="53"/>
  <c r="S110" i="53"/>
  <c r="R110" i="53"/>
  <c r="R157" i="53"/>
  <c r="S106" i="53"/>
  <c r="P127" i="53"/>
  <c r="Q13" i="53"/>
  <c r="R78" i="53"/>
  <c r="R69" i="53"/>
  <c r="P85" i="53"/>
  <c r="R140" i="53"/>
  <c r="N103" i="53"/>
  <c r="Q66" i="53"/>
  <c r="Q27" i="53"/>
  <c r="O108" i="53"/>
  <c r="R124" i="53"/>
  <c r="S58" i="53"/>
  <c r="S45" i="53"/>
  <c r="P130" i="53"/>
  <c r="O151" i="53"/>
  <c r="O155" i="53"/>
  <c r="O152" i="53"/>
  <c r="P157" i="53"/>
  <c r="N22" i="53"/>
  <c r="N42" i="53"/>
  <c r="P12" i="53"/>
  <c r="N162" i="53"/>
  <c r="O135" i="53"/>
  <c r="N156" i="53"/>
  <c r="N154" i="53"/>
  <c r="O156" i="53"/>
  <c r="N41" i="53"/>
  <c r="O148" i="53"/>
  <c r="P152" i="53"/>
  <c r="N144" i="53"/>
  <c r="N183" i="53"/>
  <c r="S83" i="53"/>
  <c r="Q83" i="53"/>
  <c r="S71" i="53"/>
  <c r="Q58" i="53"/>
  <c r="O195" i="53"/>
  <c r="S169" i="53"/>
  <c r="Q152" i="53"/>
  <c r="N106" i="53"/>
  <c r="N107" i="53"/>
  <c r="O165" i="53"/>
  <c r="R161" i="53"/>
  <c r="N127" i="53"/>
  <c r="R77" i="53"/>
  <c r="O89" i="53"/>
  <c r="R11" i="53"/>
  <c r="Q126" i="53"/>
  <c r="R65" i="53"/>
  <c r="R196" i="53"/>
  <c r="Q165" i="53"/>
  <c r="S183" i="53"/>
  <c r="P107" i="53"/>
  <c r="P194" i="53"/>
  <c r="S124" i="53"/>
  <c r="R195" i="53"/>
  <c r="O176" i="53"/>
  <c r="P58" i="53"/>
  <c r="S161" i="53"/>
  <c r="R67" i="53"/>
  <c r="Q80" i="53"/>
  <c r="N112" i="53"/>
  <c r="O62" i="53"/>
  <c r="N198" i="53"/>
  <c r="O196" i="53"/>
  <c r="Q71" i="53"/>
  <c r="R50" i="53"/>
  <c r="R97" i="53"/>
  <c r="Q135" i="53"/>
  <c r="S51" i="53"/>
  <c r="R45" i="53"/>
  <c r="O81" i="53"/>
  <c r="R86" i="53"/>
  <c r="P80" i="53"/>
  <c r="S27" i="53"/>
  <c r="S159" i="53"/>
  <c r="P195" i="53"/>
  <c r="N83" i="53"/>
  <c r="P109" i="53"/>
  <c r="P82" i="53"/>
  <c r="Q176" i="53"/>
  <c r="Q158" i="53"/>
  <c r="O53" i="53"/>
  <c r="S196" i="53"/>
  <c r="R23" i="53"/>
  <c r="N109" i="53"/>
  <c r="Q28" i="53"/>
  <c r="S95" i="53"/>
  <c r="S170" i="53"/>
  <c r="O183" i="53"/>
  <c r="N93" i="53"/>
  <c r="P101" i="53"/>
  <c r="R109" i="53"/>
  <c r="P31" i="53"/>
  <c r="P29" i="53"/>
  <c r="N12" i="53"/>
  <c r="N161" i="53"/>
  <c r="O161" i="53"/>
  <c r="P162" i="53"/>
  <c r="O35" i="53"/>
  <c r="P9" i="53"/>
  <c r="P28" i="53"/>
  <c r="O142" i="53"/>
  <c r="O30" i="53"/>
  <c r="N134" i="53"/>
  <c r="P136" i="53"/>
  <c r="O45" i="53"/>
  <c r="P70" i="53"/>
  <c r="R171" i="53"/>
  <c r="R174" i="53"/>
  <c r="N72" i="53"/>
  <c r="O189" i="53"/>
  <c r="Q170" i="53"/>
  <c r="R39" i="53"/>
  <c r="P123" i="53"/>
  <c r="P113" i="53"/>
  <c r="O191" i="53"/>
  <c r="P111" i="53"/>
  <c r="N184" i="53"/>
  <c r="Q94" i="53"/>
  <c r="Q117" i="53"/>
  <c r="S117" i="53"/>
  <c r="P166" i="53"/>
  <c r="S154" i="53"/>
  <c r="O170" i="53"/>
  <c r="O56" i="53"/>
  <c r="S30" i="53"/>
  <c r="P169" i="53"/>
  <c r="R132" i="53"/>
  <c r="R27" i="53"/>
  <c r="O175" i="53"/>
  <c r="R43" i="53"/>
  <c r="O94" i="53"/>
  <c r="N86" i="53"/>
  <c r="Q36" i="53"/>
  <c r="R84" i="53"/>
  <c r="S89" i="53"/>
  <c r="Q62" i="53"/>
  <c r="S130" i="53"/>
  <c r="Q149" i="53"/>
  <c r="S165" i="53"/>
  <c r="P56" i="53"/>
  <c r="O104" i="53"/>
  <c r="O177" i="53"/>
  <c r="S79" i="53"/>
  <c r="O84" i="53"/>
  <c r="S88" i="53"/>
  <c r="Q17" i="53"/>
  <c r="P68" i="53"/>
  <c r="S50" i="53"/>
  <c r="N95" i="53"/>
  <c r="R172" i="53"/>
  <c r="O99" i="53"/>
  <c r="Q125" i="53"/>
  <c r="Q178" i="53"/>
  <c r="N175" i="53"/>
  <c r="R28" i="53"/>
  <c r="O168" i="53"/>
  <c r="R136" i="53"/>
  <c r="S85" i="53"/>
  <c r="Q25" i="53"/>
  <c r="S185" i="53"/>
  <c r="R116" i="53"/>
  <c r="N94" i="53"/>
  <c r="P158" i="53"/>
  <c r="N9" i="53"/>
  <c r="N38" i="53"/>
  <c r="O137" i="53"/>
  <c r="P40" i="53"/>
  <c r="P17" i="53"/>
  <c r="O24" i="53"/>
  <c r="P87" i="53"/>
  <c r="P67" i="53"/>
  <c r="P110" i="53"/>
  <c r="Q160" i="53"/>
  <c r="O114" i="53"/>
  <c r="O174" i="53"/>
  <c r="O194" i="53"/>
  <c r="O51" i="53"/>
  <c r="R93" i="53"/>
  <c r="R120" i="53"/>
  <c r="Q53" i="53"/>
  <c r="S182" i="53"/>
  <c r="P187" i="53"/>
  <c r="R135" i="53"/>
  <c r="R145" i="53"/>
  <c r="S138" i="53"/>
  <c r="Q35" i="53"/>
  <c r="Q133" i="53"/>
  <c r="N90" i="53"/>
  <c r="O138" i="53"/>
  <c r="O136" i="53"/>
  <c r="O21" i="53"/>
  <c r="P137" i="53"/>
  <c r="P24" i="53"/>
  <c r="N26" i="53"/>
  <c r="P161" i="53"/>
  <c r="N10" i="53"/>
  <c r="N159" i="53"/>
  <c r="N45" i="53"/>
  <c r="O28" i="53"/>
  <c r="O48" i="53"/>
  <c r="O41" i="53"/>
  <c r="O39" i="53"/>
  <c r="O47" i="53"/>
  <c r="Q38" i="53"/>
  <c r="N58" i="53"/>
  <c r="S78" i="53"/>
  <c r="O179" i="53"/>
  <c r="S68" i="53"/>
  <c r="N195" i="53"/>
  <c r="Q23" i="53"/>
  <c r="R167" i="53"/>
  <c r="R166" i="53"/>
  <c r="S136" i="53"/>
  <c r="O112" i="53"/>
  <c r="S174" i="53"/>
  <c r="O59" i="53"/>
  <c r="R15" i="53"/>
  <c r="N51" i="53"/>
  <c r="O58" i="53"/>
  <c r="O166" i="53"/>
  <c r="Q180" i="53"/>
  <c r="Q195" i="53"/>
  <c r="P122" i="53"/>
  <c r="Q153" i="53"/>
  <c r="R54" i="53"/>
  <c r="P69" i="53"/>
  <c r="R87" i="53"/>
  <c r="S132" i="53"/>
  <c r="R51" i="53"/>
  <c r="R60" i="53"/>
  <c r="P95" i="53"/>
  <c r="O71" i="53"/>
  <c r="P190" i="53"/>
  <c r="O80" i="53"/>
  <c r="O185" i="53"/>
  <c r="R46" i="53"/>
  <c r="S26" i="53"/>
  <c r="Q78" i="53"/>
  <c r="O93" i="53"/>
  <c r="R153" i="53"/>
  <c r="S74" i="53"/>
  <c r="P66" i="53"/>
  <c r="N176" i="53"/>
  <c r="P119" i="53"/>
  <c r="R17" i="53"/>
  <c r="N173" i="53"/>
  <c r="N124" i="53"/>
  <c r="S13" i="53"/>
  <c r="O128" i="53"/>
  <c r="Q155" i="53"/>
  <c r="S40" i="53"/>
  <c r="O96" i="53"/>
  <c r="R99" i="53"/>
  <c r="P191" i="53"/>
  <c r="R139" i="53"/>
  <c r="S135" i="53"/>
  <c r="S48" i="53"/>
  <c r="P120" i="53"/>
  <c r="S195" i="53"/>
  <c r="P142" i="53"/>
  <c r="P36" i="53"/>
  <c r="P21" i="53"/>
  <c r="O7" i="53"/>
  <c r="P155" i="53"/>
  <c r="P133" i="53"/>
  <c r="P141" i="53"/>
  <c r="O133" i="53"/>
  <c r="N146" i="53"/>
  <c r="N157" i="53"/>
  <c r="P37" i="53"/>
  <c r="P34" i="53"/>
  <c r="O159" i="53"/>
  <c r="P15" i="53"/>
  <c r="P14" i="53"/>
  <c r="R179" i="53"/>
  <c r="S59" i="53"/>
  <c r="O192" i="53"/>
  <c r="R194" i="53"/>
  <c r="R154" i="53"/>
  <c r="S192" i="53"/>
  <c r="N121" i="53"/>
  <c r="S150" i="53"/>
  <c r="Q188" i="53"/>
  <c r="S146" i="53"/>
  <c r="S109" i="53"/>
  <c r="Q134" i="53"/>
  <c r="S44" i="53"/>
  <c r="S190" i="53"/>
  <c r="P62" i="53"/>
  <c r="N56" i="53"/>
  <c r="Q187" i="53"/>
  <c r="O181" i="53"/>
  <c r="R91" i="53"/>
  <c r="Q189" i="53"/>
  <c r="R114" i="53"/>
  <c r="N81" i="53"/>
  <c r="R74" i="53"/>
  <c r="R186" i="53"/>
  <c r="Q9" i="53"/>
  <c r="R146" i="53"/>
  <c r="Q172" i="53"/>
  <c r="N126" i="53"/>
  <c r="Q15" i="53"/>
  <c r="R189" i="53"/>
  <c r="Q177" i="53"/>
  <c r="O180" i="53"/>
  <c r="Q106" i="53"/>
  <c r="S101" i="53"/>
  <c r="R150" i="53"/>
  <c r="O118" i="53"/>
  <c r="O117" i="53"/>
  <c r="R90" i="53"/>
  <c r="Q64" i="53"/>
  <c r="Q90" i="53"/>
  <c r="S105" i="53"/>
  <c r="Q118" i="53"/>
  <c r="R25" i="53"/>
  <c r="P115" i="53"/>
  <c r="O106" i="53"/>
  <c r="P98" i="53"/>
  <c r="R29" i="53"/>
  <c r="S160" i="53"/>
  <c r="O77" i="53"/>
  <c r="R190" i="53"/>
  <c r="R22" i="53"/>
  <c r="O105" i="53"/>
  <c r="N71" i="53"/>
  <c r="R182" i="53"/>
  <c r="Q60" i="53"/>
  <c r="N104" i="53"/>
  <c r="N17" i="53"/>
  <c r="O9" i="53"/>
  <c r="N136" i="53"/>
  <c r="P35" i="53"/>
  <c r="P139" i="53"/>
  <c r="N44" i="53"/>
  <c r="O44" i="53"/>
  <c r="P188" i="53"/>
  <c r="O85" i="53"/>
  <c r="O61" i="53"/>
  <c r="N168" i="53"/>
  <c r="R163" i="53"/>
  <c r="R137" i="53"/>
  <c r="S180" i="53"/>
  <c r="O88" i="53"/>
  <c r="Q14" i="53"/>
  <c r="Q39" i="53"/>
  <c r="S99" i="53"/>
  <c r="R168" i="53"/>
  <c r="O86" i="53"/>
  <c r="Q122" i="53"/>
  <c r="R89" i="53"/>
  <c r="N174" i="53"/>
  <c r="N70" i="53"/>
  <c r="O103" i="53"/>
  <c r="S163" i="53"/>
  <c r="P97" i="53"/>
  <c r="Q142" i="53"/>
  <c r="R6" i="53"/>
  <c r="O127" i="53"/>
  <c r="R32" i="53"/>
  <c r="P54" i="53"/>
  <c r="S87" i="53"/>
  <c r="P193" i="53"/>
  <c r="P125" i="53"/>
  <c r="N82" i="53"/>
  <c r="N179" i="53"/>
  <c r="Q196" i="53"/>
  <c r="R193" i="53"/>
  <c r="Q111" i="53"/>
  <c r="R155" i="53"/>
  <c r="P99" i="53"/>
  <c r="P96" i="53"/>
  <c r="N74" i="53"/>
  <c r="N178" i="53"/>
  <c r="AP189" i="76"/>
  <c r="AR189" i="76" s="1"/>
  <c r="AP14" i="76"/>
  <c r="AK212" i="76"/>
  <c r="AP202" i="76"/>
  <c r="AK65" i="76"/>
  <c r="AP143" i="76"/>
  <c r="AD245" i="76"/>
  <c r="AE245" i="76" s="1"/>
  <c r="AP13" i="76"/>
  <c r="AH131" i="76"/>
  <c r="AK131" i="76" s="1"/>
  <c r="AH48" i="76"/>
  <c r="AK48" i="76" s="1"/>
  <c r="AH97" i="76"/>
  <c r="AK97" i="76" s="1"/>
  <c r="AD285" i="76"/>
  <c r="AE285" i="76" s="1"/>
  <c r="AH87" i="76"/>
  <c r="AK87" i="76" s="1"/>
  <c r="AH83" i="76"/>
  <c r="AO129" i="76"/>
  <c r="AD594" i="76"/>
  <c r="AE594" i="76" s="1"/>
  <c r="AD431" i="76"/>
  <c r="AE431" i="76" s="1"/>
  <c r="AK568" i="76"/>
  <c r="AH139" i="76"/>
  <c r="AH92" i="76"/>
  <c r="AK92" i="76" s="1"/>
  <c r="AD164" i="76"/>
  <c r="AE164" i="76" s="1"/>
  <c r="AK324" i="76"/>
  <c r="AH148" i="76"/>
  <c r="AK148" i="76" s="1"/>
  <c r="AK173" i="76"/>
  <c r="AH185" i="76"/>
  <c r="AK185" i="76" s="1"/>
  <c r="AH122" i="76"/>
  <c r="AK122" i="76" s="1"/>
  <c r="AD602" i="76"/>
  <c r="AE602" i="76" s="1"/>
  <c r="AP7" i="76"/>
  <c r="AP88" i="76"/>
  <c r="AK168" i="76"/>
  <c r="AP140" i="76"/>
  <c r="AP213" i="76"/>
  <c r="AP186" i="76"/>
  <c r="AP195" i="76"/>
  <c r="AP175" i="76"/>
  <c r="AH428" i="76"/>
  <c r="AH461" i="76"/>
  <c r="AH637" i="76"/>
  <c r="AH440" i="76"/>
  <c r="AE357" i="76"/>
  <c r="AH413" i="76"/>
  <c r="AH402" i="76"/>
  <c r="AH545" i="76"/>
  <c r="AH587" i="76"/>
  <c r="AH300" i="76"/>
  <c r="AE555" i="76"/>
  <c r="AH362" i="76"/>
  <c r="AH622" i="76"/>
  <c r="AH495" i="76"/>
  <c r="AH567" i="76"/>
  <c r="AH354" i="76"/>
  <c r="AH507" i="76"/>
  <c r="AH557" i="76"/>
  <c r="AH222" i="76"/>
  <c r="AH229" i="76"/>
  <c r="AE589" i="76"/>
  <c r="AE521" i="76"/>
  <c r="AH317" i="76"/>
  <c r="AH326" i="76"/>
  <c r="AH242" i="76"/>
  <c r="AE239" i="76"/>
  <c r="AH299" i="76"/>
  <c r="AH438" i="76"/>
  <c r="AE265" i="76"/>
  <c r="AH331" i="76"/>
  <c r="AH254" i="76"/>
  <c r="AE344" i="76"/>
  <c r="AH552" i="76"/>
  <c r="AE553" i="76"/>
  <c r="AH617" i="76"/>
  <c r="AE350" i="76"/>
  <c r="AH604" i="76"/>
  <c r="AH364" i="76"/>
  <c r="AE606" i="76"/>
  <c r="AH583" i="76"/>
  <c r="AH533" i="76"/>
  <c r="AE595" i="76"/>
  <c r="AH453" i="76"/>
  <c r="AP102" i="76"/>
  <c r="AN192" i="76"/>
  <c r="AN178" i="76"/>
  <c r="AN75" i="76"/>
  <c r="AN46" i="76"/>
  <c r="AP155" i="76"/>
  <c r="AH375" i="76"/>
  <c r="AE382" i="76"/>
  <c r="AH340" i="76"/>
  <c r="AH566" i="76"/>
  <c r="AH444" i="76"/>
  <c r="AH535" i="76"/>
  <c r="AH498" i="76"/>
  <c r="AH601" i="76"/>
  <c r="AH307" i="76"/>
  <c r="AH478" i="76"/>
  <c r="AH632" i="76"/>
  <c r="AH290" i="76"/>
  <c r="AH398" i="76"/>
  <c r="AH556" i="76"/>
  <c r="AH501" i="76"/>
  <c r="AE381" i="76"/>
  <c r="AH576" i="76"/>
  <c r="AH656" i="76"/>
  <c r="AE663" i="76"/>
  <c r="AH393" i="76"/>
  <c r="AE336" i="76"/>
  <c r="AH570" i="76"/>
  <c r="AH658" i="76"/>
  <c r="AH517" i="76"/>
  <c r="AE335" i="76"/>
  <c r="AH294" i="76"/>
  <c r="AH469" i="76"/>
  <c r="AP12" i="76"/>
  <c r="AP211" i="76"/>
  <c r="AK170" i="76"/>
  <c r="AP89" i="76"/>
  <c r="AP198" i="76"/>
  <c r="AP106" i="76"/>
  <c r="AP81" i="76"/>
  <c r="AK68" i="76"/>
  <c r="AH194" i="76"/>
  <c r="AK194" i="76" s="1"/>
  <c r="AH105" i="76"/>
  <c r="AH90" i="76"/>
  <c r="AK90" i="76" s="1"/>
  <c r="AD91" i="76"/>
  <c r="AE91" i="76" s="1"/>
  <c r="AH96" i="76"/>
  <c r="AH201" i="76"/>
  <c r="AH121" i="76"/>
  <c r="AK121" i="76" s="1"/>
  <c r="AD107" i="76"/>
  <c r="AE107" i="76" s="1"/>
  <c r="AD466" i="76"/>
  <c r="AE466" i="76" s="1"/>
  <c r="AK356" i="76"/>
  <c r="AH206" i="76"/>
  <c r="AK206" i="76" s="1"/>
  <c r="AH134" i="76"/>
  <c r="AK134" i="76" s="1"/>
  <c r="AH76" i="76"/>
  <c r="AK76" i="76" s="1"/>
  <c r="AH82" i="76"/>
  <c r="AK82" i="76" s="1"/>
  <c r="AH191" i="76"/>
  <c r="AK191" i="76" s="1"/>
  <c r="AO151" i="76"/>
  <c r="AD339" i="76"/>
  <c r="AE339" i="76" s="1"/>
  <c r="AD98" i="76"/>
  <c r="AE98" i="76" s="1"/>
  <c r="AK70" i="76"/>
  <c r="AP84" i="76"/>
  <c r="AN160" i="76"/>
  <c r="AP137" i="76"/>
  <c r="AP85" i="76"/>
  <c r="AP35" i="76"/>
  <c r="AP210" i="76"/>
  <c r="AP159" i="76"/>
  <c r="AH334" i="76"/>
  <c r="AH249" i="76"/>
  <c r="AH633" i="76"/>
  <c r="AH358" i="76"/>
  <c r="AH414" i="76"/>
  <c r="AH634" i="76"/>
  <c r="AH383" i="76"/>
  <c r="AE513" i="76"/>
  <c r="AE572" i="76"/>
  <c r="AE397" i="76"/>
  <c r="AE280" i="76"/>
  <c r="AH569" i="76"/>
  <c r="AE257" i="76"/>
  <c r="AH252" i="76"/>
  <c r="AE297" i="76"/>
  <c r="AH338" i="76"/>
  <c r="AH298" i="76"/>
  <c r="AH427" i="76"/>
  <c r="AH603" i="76"/>
  <c r="AE580" i="76"/>
  <c r="AH607" i="76"/>
  <c r="AH530" i="76"/>
  <c r="AH405" i="76"/>
  <c r="AH244" i="76"/>
  <c r="AE233" i="76"/>
  <c r="AH494" i="76"/>
  <c r="AH396" i="76"/>
  <c r="AK149" i="76"/>
  <c r="AH649" i="76"/>
  <c r="AH295" i="76"/>
  <c r="AH270" i="76"/>
  <c r="AE309" i="76"/>
  <c r="AH308" i="76"/>
  <c r="AH408" i="76"/>
  <c r="AH389" i="76"/>
  <c r="AH630" i="76"/>
  <c r="AH459" i="76"/>
  <c r="AH291" i="76"/>
  <c r="AH378" i="76"/>
  <c r="AH279" i="76"/>
  <c r="AE532" i="76"/>
  <c r="AE616" i="76"/>
  <c r="AH345" i="76"/>
  <c r="AE329" i="76"/>
  <c r="AO142" i="76"/>
  <c r="AP74" i="76"/>
  <c r="AP200" i="76"/>
  <c r="AN39" i="76"/>
  <c r="AH541" i="76"/>
  <c r="AE361" i="76"/>
  <c r="AH238" i="76"/>
  <c r="AE432" i="76"/>
  <c r="AH641" i="76"/>
  <c r="AE386" i="76"/>
  <c r="AH652" i="76"/>
  <c r="AH584" i="76"/>
  <c r="AE409" i="76"/>
  <c r="AH573" i="76"/>
  <c r="AH365" i="76"/>
  <c r="AH401" i="76"/>
  <c r="AH648" i="76"/>
  <c r="AE560" i="76"/>
  <c r="AH593" i="76"/>
  <c r="AH306" i="76"/>
  <c r="AH314" i="76"/>
  <c r="AH278" i="76"/>
  <c r="AH253" i="76"/>
  <c r="AH581" i="76"/>
  <c r="AH420" i="76"/>
  <c r="AE260" i="76"/>
  <c r="AH268" i="76"/>
  <c r="AH237" i="76"/>
  <c r="AH425" i="76"/>
  <c r="AH515" i="76"/>
  <c r="AP99" i="76"/>
  <c r="AP179" i="76"/>
  <c r="AP57" i="76"/>
  <c r="AP73" i="76"/>
  <c r="AH116" i="76"/>
  <c r="AK116" i="76" s="1"/>
  <c r="AO196" i="76"/>
  <c r="AD127" i="76"/>
  <c r="AE127" i="76" s="1"/>
  <c r="AH214" i="76"/>
  <c r="AK214" i="76" s="1"/>
  <c r="AD220" i="76"/>
  <c r="AE220" i="76" s="1"/>
  <c r="AH114" i="76"/>
  <c r="AK114" i="76" s="1"/>
  <c r="AD113" i="76"/>
  <c r="AE113" i="76" s="1"/>
  <c r="AK203" i="76"/>
  <c r="AD474" i="76"/>
  <c r="AE474" i="76" s="1"/>
  <c r="AD274" i="76"/>
  <c r="AE274" i="76" s="1"/>
  <c r="AP197" i="76"/>
  <c r="AP33" i="76"/>
  <c r="AK9" i="76"/>
  <c r="AK123" i="76"/>
  <c r="AP165" i="76"/>
  <c r="AH529" i="76"/>
  <c r="AH394" i="76"/>
  <c r="AH523" i="76"/>
  <c r="AE281" i="76"/>
  <c r="AH471" i="76"/>
  <c r="AE312" i="76"/>
  <c r="AH228" i="76"/>
  <c r="AH343" i="76"/>
  <c r="AH370" i="76"/>
  <c r="AH625" i="76"/>
  <c r="AE303" i="76"/>
  <c r="AH423" i="76"/>
  <c r="AH359" i="76"/>
  <c r="AN445" i="76"/>
  <c r="AN88" i="76"/>
  <c r="AE224" i="76"/>
  <c r="AH289" i="76"/>
  <c r="AE167" i="76"/>
  <c r="AH664" i="76"/>
  <c r="AE493" i="76"/>
  <c r="AE259" i="76"/>
  <c r="AH531" i="76"/>
  <c r="AN56" i="76"/>
  <c r="AO63" i="76"/>
  <c r="AP40" i="76"/>
  <c r="AH477" i="76"/>
  <c r="AH349" i="76"/>
  <c r="AH651" i="76"/>
  <c r="AH251" i="76"/>
  <c r="AH221" i="76"/>
  <c r="AH548" i="76"/>
  <c r="AH520" i="76"/>
  <c r="AH424" i="76"/>
  <c r="AH323" i="76"/>
  <c r="AH578" i="76"/>
  <c r="AH472" i="76"/>
  <c r="AH463" i="76"/>
  <c r="AH628" i="76"/>
  <c r="AP108" i="76"/>
  <c r="AP187" i="76"/>
  <c r="AR187" i="76" s="1"/>
  <c r="AK71" i="76"/>
  <c r="AP183" i="76"/>
  <c r="AP147" i="76"/>
  <c r="AH539" i="76"/>
  <c r="AE574" i="76"/>
  <c r="AH429" i="76"/>
  <c r="AH661" i="76"/>
  <c r="AH258" i="76"/>
  <c r="AH255" i="76"/>
  <c r="AH388" i="76"/>
  <c r="AH360" i="76"/>
  <c r="AP118" i="76"/>
  <c r="AP181" i="76"/>
  <c r="AP56" i="76"/>
  <c r="AP93" i="76"/>
  <c r="AK119" i="76"/>
  <c r="AP110" i="76"/>
  <c r="AK58" i="76"/>
  <c r="AP176" i="76"/>
  <c r="AK153" i="76"/>
  <c r="AP109" i="76"/>
  <c r="AH457" i="76"/>
  <c r="AH371" i="76"/>
  <c r="AH415" i="76"/>
  <c r="AH646" i="76"/>
  <c r="AH588" i="76"/>
  <c r="AH653" i="76"/>
  <c r="AE391" i="76"/>
  <c r="AH450" i="76"/>
  <c r="AH372" i="76"/>
  <c r="AH491" i="76"/>
  <c r="AH499" i="76"/>
  <c r="AH536" i="76"/>
  <c r="AH352" i="76"/>
  <c r="AH643" i="76"/>
  <c r="AH243" i="76"/>
  <c r="AE460" i="76"/>
  <c r="AH621" i="76"/>
  <c r="AH666" i="76"/>
  <c r="AE524" i="76"/>
  <c r="AH287" i="76"/>
  <c r="AH490" i="76"/>
  <c r="AH292" i="76"/>
  <c r="AH392" i="76"/>
  <c r="AH479" i="76"/>
  <c r="AE596" i="76"/>
  <c r="AE657" i="76"/>
  <c r="AH665" i="76"/>
  <c r="AP77" i="76"/>
  <c r="AP95" i="76"/>
  <c r="AH502" i="76"/>
  <c r="AE276" i="76"/>
  <c r="AH484" i="76"/>
  <c r="AE235" i="76"/>
  <c r="AE156" i="76"/>
  <c r="AQ189" i="76"/>
  <c r="AQ108" i="76"/>
  <c r="AM149" i="76"/>
  <c r="AM153" i="76"/>
  <c r="AP23" i="76"/>
  <c r="AH115" i="76"/>
  <c r="AH136" i="76"/>
  <c r="AK136" i="76" s="1"/>
  <c r="AK600" i="76"/>
  <c r="AH101" i="76"/>
  <c r="AK101" i="76" s="1"/>
  <c r="AD355" i="76"/>
  <c r="AE355" i="76" s="1"/>
  <c r="AP46" i="76"/>
  <c r="AH480" i="76"/>
  <c r="AH618" i="76"/>
  <c r="AH322" i="76"/>
  <c r="AH399" i="76"/>
  <c r="AE631" i="76"/>
  <c r="AE273" i="76"/>
  <c r="AP25" i="76"/>
  <c r="AP209" i="76"/>
  <c r="AP64" i="76"/>
  <c r="AP17" i="76"/>
  <c r="AH120" i="76"/>
  <c r="AD286" i="76"/>
  <c r="AE286" i="76" s="1"/>
  <c r="AD154" i="76"/>
  <c r="AE154" i="76" s="1"/>
  <c r="AD124" i="76"/>
  <c r="AE124" i="76" s="1"/>
  <c r="AH526" i="76"/>
  <c r="AH126" i="76"/>
  <c r="AK126" i="76" s="1"/>
  <c r="AK512" i="76"/>
  <c r="AH100" i="76"/>
  <c r="AK100" i="76" s="1"/>
  <c r="AD230" i="76"/>
  <c r="AE230" i="76" s="1"/>
  <c r="AP36" i="76"/>
  <c r="AO199" i="76"/>
  <c r="AE256" i="76"/>
  <c r="AH443" i="76"/>
  <c r="AE647" i="76"/>
  <c r="AH558" i="76"/>
  <c r="AH441" i="76"/>
  <c r="AH416" i="76"/>
  <c r="AH315" i="76"/>
  <c r="AH246" i="76"/>
  <c r="AH310" i="76"/>
  <c r="AH654" i="76"/>
  <c r="AH379" i="76"/>
  <c r="AH562" i="76"/>
  <c r="AH609" i="76"/>
  <c r="AH519" i="76"/>
  <c r="AE611" i="76"/>
  <c r="AH234" i="76"/>
  <c r="AH421" i="76"/>
  <c r="AH467" i="76"/>
  <c r="AE337" i="76"/>
  <c r="AH610" i="76"/>
  <c r="AH655" i="76"/>
  <c r="AP78" i="76"/>
  <c r="AN110" i="76"/>
  <c r="AO103" i="76"/>
  <c r="AH508" i="76"/>
  <c r="AH347" i="76"/>
  <c r="AH430" i="76"/>
  <c r="AE411" i="76"/>
  <c r="AH446" i="76"/>
  <c r="AH264" i="76"/>
  <c r="AH599" i="76"/>
  <c r="AH561" i="76"/>
  <c r="AH639" i="76"/>
  <c r="AE454" i="76"/>
  <c r="AH400" i="76"/>
  <c r="AH435" i="76"/>
  <c r="AH510" i="76"/>
  <c r="AH436" i="76"/>
  <c r="AP104" i="76"/>
  <c r="AP145" i="76"/>
  <c r="AP174" i="76"/>
  <c r="AN186" i="76"/>
  <c r="AO150" i="76"/>
  <c r="AE505" i="76"/>
  <c r="AH387" i="76"/>
  <c r="AH522" i="76"/>
  <c r="AH328" i="76"/>
  <c r="AH549" i="76"/>
  <c r="AH368" i="76"/>
  <c r="AH614" i="76"/>
  <c r="AH488" i="76"/>
  <c r="AP80" i="76"/>
  <c r="AP192" i="76"/>
  <c r="AP178" i="76"/>
  <c r="AP86" i="76"/>
  <c r="AN52" i="76"/>
  <c r="AP8" i="76"/>
  <c r="AO138" i="76"/>
  <c r="AP182" i="76"/>
  <c r="AP60" i="76"/>
  <c r="AH439" i="76"/>
  <c r="AE624" i="76"/>
  <c r="AH636" i="76"/>
  <c r="AH642" i="76"/>
  <c r="AH410" i="76"/>
  <c r="AH269" i="76"/>
  <c r="AH511" i="76"/>
  <c r="AH468" i="76"/>
  <c r="AE629" i="76"/>
  <c r="AH318" i="76"/>
  <c r="AH433" i="76"/>
  <c r="AH598" i="76"/>
  <c r="AP128" i="76"/>
  <c r="AE261" i="76"/>
  <c r="AH275" i="76"/>
  <c r="AH321" i="76"/>
  <c r="AH266" i="76"/>
  <c r="AH482" i="76"/>
  <c r="AH346" i="76"/>
  <c r="AH500" i="76"/>
  <c r="AH376" i="76"/>
  <c r="AH579" i="76"/>
  <c r="AE577" i="76"/>
  <c r="AH650" i="76"/>
  <c r="AH449" i="76"/>
  <c r="AH635" i="76"/>
  <c r="AP52" i="76"/>
  <c r="AH571" i="76"/>
  <c r="AH302" i="76"/>
  <c r="AH534" i="76"/>
  <c r="AH320" i="76"/>
  <c r="AH282" i="76"/>
  <c r="AO149" i="76"/>
  <c r="AM58" i="76"/>
  <c r="AO58" i="76" s="1"/>
  <c r="AP43" i="76"/>
  <c r="AP51" i="76"/>
  <c r="AD188" i="76"/>
  <c r="AE188" i="76" s="1"/>
  <c r="AO445" i="76"/>
  <c r="AD161" i="76"/>
  <c r="AE161" i="76" s="1"/>
  <c r="AH204" i="76"/>
  <c r="AK204" i="76" s="1"/>
  <c r="AH130" i="76"/>
  <c r="AK130" i="76" s="1"/>
  <c r="AK162" i="76"/>
  <c r="AH458" i="76"/>
  <c r="AH390" i="76"/>
  <c r="AH377" i="76"/>
  <c r="AE448" i="76"/>
  <c r="AH296" i="76"/>
  <c r="AE341" i="76"/>
  <c r="AE407" i="76"/>
  <c r="AP45" i="76"/>
  <c r="AH69" i="76"/>
  <c r="AK69" i="76" s="1"/>
  <c r="AH62" i="76"/>
  <c r="AK62" i="76" s="1"/>
  <c r="AK79" i="76"/>
  <c r="AK42" i="76"/>
  <c r="AH342" i="76"/>
  <c r="AH559" i="76"/>
  <c r="AH422" i="76"/>
  <c r="AE538" i="76"/>
  <c r="AH620" i="76"/>
  <c r="AE504" i="76"/>
  <c r="AH506" i="76"/>
  <c r="AE418" i="76"/>
  <c r="AP160" i="76"/>
  <c r="AP111" i="76"/>
  <c r="AH527" i="76"/>
  <c r="AH219" i="76"/>
  <c r="AH385" i="76"/>
  <c r="AE434" i="76"/>
  <c r="AH319" i="76"/>
  <c r="AH623" i="76"/>
  <c r="AH247" i="76"/>
  <c r="AK54" i="76"/>
  <c r="AN213" i="76"/>
  <c r="AP67" i="76"/>
  <c r="AH283" i="76"/>
  <c r="AE332" i="76"/>
  <c r="AH483" i="76"/>
  <c r="AP146" i="76"/>
  <c r="AP5" i="76"/>
  <c r="AH452" i="76"/>
  <c r="AH419" i="76"/>
  <c r="AH250" i="76"/>
  <c r="AH514" i="76"/>
  <c r="AH241" i="76"/>
  <c r="AH465" i="76"/>
  <c r="AH451" i="76"/>
  <c r="AE489" i="76"/>
  <c r="AE544" i="76"/>
  <c r="AH551" i="76"/>
  <c r="AH613" i="76"/>
  <c r="AE369" i="76"/>
  <c r="AE144" i="76"/>
  <c r="AH412" i="76"/>
  <c r="AH380" i="76"/>
  <c r="AM119" i="76"/>
  <c r="AO119" i="76" s="1"/>
  <c r="AN153" i="76"/>
  <c r="AN58" i="76"/>
  <c r="AP22" i="76"/>
  <c r="AH29" i="76"/>
  <c r="AK29" i="76" s="1"/>
  <c r="AP44" i="76"/>
  <c r="AE277" i="76"/>
  <c r="AH659" i="76"/>
  <c r="AH590" i="76"/>
  <c r="AH293" i="76"/>
  <c r="AH475" i="76"/>
  <c r="AP193" i="76"/>
  <c r="AH582" i="76"/>
  <c r="AH301" i="76"/>
  <c r="AE605" i="76"/>
  <c r="AP31" i="76"/>
  <c r="AP133" i="76"/>
  <c r="AH481" i="76"/>
  <c r="AH640" i="76"/>
  <c r="AP180" i="76"/>
  <c r="AP158" i="76"/>
  <c r="AH330" i="76"/>
  <c r="AE528" i="76"/>
  <c r="AH518" i="76"/>
  <c r="AH351" i="76"/>
  <c r="AH447" i="76"/>
  <c r="AH644" i="76"/>
  <c r="AH156" i="76"/>
  <c r="AD497" i="76"/>
  <c r="AE497" i="76" s="1"/>
  <c r="AH366" i="76"/>
  <c r="AN196" i="76"/>
  <c r="AH353" i="76"/>
  <c r="AE564" i="76"/>
  <c r="AP28" i="76"/>
  <c r="AH546" i="76"/>
  <c r="AH404" i="76"/>
  <c r="AH406" i="76"/>
  <c r="AH442" i="76"/>
  <c r="AH540" i="76"/>
  <c r="AP166" i="76"/>
  <c r="AN95" i="76"/>
  <c r="AH231" i="76"/>
  <c r="AE575" i="76"/>
  <c r="AH227" i="76"/>
  <c r="AE627" i="76"/>
  <c r="AH565" i="76"/>
  <c r="AH327" i="76"/>
  <c r="AH619" i="76"/>
  <c r="AH586" i="76"/>
  <c r="AK169" i="76"/>
  <c r="AE455" i="76"/>
  <c r="AM123" i="76"/>
  <c r="AN123" i="76" s="1"/>
  <c r="AM54" i="76"/>
  <c r="AO54" i="76" s="1"/>
  <c r="AN119" i="76"/>
  <c r="AO153" i="76"/>
  <c r="AM169" i="76"/>
  <c r="AP21" i="76"/>
  <c r="AH117" i="76"/>
  <c r="AH141" i="76"/>
  <c r="AK141" i="76" s="1"/>
  <c r="AE492" i="76"/>
  <c r="AH313" i="76"/>
  <c r="AH417" i="76"/>
  <c r="AQ187" i="76"/>
  <c r="AE403" i="76"/>
  <c r="AE305" i="76"/>
  <c r="AP66" i="76"/>
  <c r="AH333" i="76"/>
  <c r="AK207" i="76"/>
  <c r="AK132" i="76"/>
  <c r="AH384" i="76"/>
  <c r="AH597" i="76"/>
  <c r="AH267" i="76"/>
  <c r="AH626" i="76"/>
  <c r="AH470" i="76"/>
  <c r="AE272" i="76"/>
  <c r="AH464" i="76"/>
  <c r="AP94" i="76"/>
  <c r="AR108" i="76"/>
  <c r="AP172" i="76"/>
  <c r="AN210" i="76"/>
  <c r="AP208" i="76"/>
  <c r="AH225" i="76"/>
  <c r="AH485" i="76"/>
  <c r="AH240" i="76"/>
  <c r="AP205" i="76"/>
  <c r="AP37" i="76"/>
  <c r="AP152" i="76"/>
  <c r="AK184" i="76"/>
  <c r="AH373" i="76"/>
  <c r="AE550" i="76"/>
  <c r="AH426" i="76"/>
  <c r="AH585" i="76"/>
  <c r="AH288" i="76"/>
  <c r="AE304" i="76"/>
  <c r="AH591" i="76"/>
  <c r="AE509" i="76"/>
  <c r="AH638" i="76"/>
  <c r="AH563" i="76"/>
  <c r="AH223" i="76"/>
  <c r="AE348" i="76"/>
  <c r="AH363" i="76"/>
  <c r="AH263" i="76"/>
  <c r="AP177" i="76"/>
  <c r="AH612" i="76"/>
  <c r="AH503" i="76"/>
  <c r="AM168" i="76"/>
  <c r="AM207" i="76"/>
  <c r="AM71" i="76"/>
  <c r="AN71" i="76" s="1"/>
  <c r="AH50" i="76"/>
  <c r="AK50" i="76" s="1"/>
  <c r="AH248" i="76"/>
  <c r="AN33" i="76"/>
  <c r="AH226" i="76"/>
  <c r="AH316" i="76"/>
  <c r="AP135" i="76"/>
  <c r="AH645" i="76"/>
  <c r="AE608" i="76"/>
  <c r="AH615" i="76"/>
  <c r="AK526" i="76"/>
  <c r="AK171" i="76"/>
  <c r="AH236" i="76"/>
  <c r="AH487" i="76"/>
  <c r="AK157" i="76"/>
  <c r="AP75" i="76"/>
  <c r="AH456" i="76"/>
  <c r="AE437" i="76"/>
  <c r="AE325" i="76"/>
  <c r="AE486" i="76"/>
  <c r="AE271" i="76"/>
  <c r="AH232" i="76"/>
  <c r="AH496" i="76"/>
  <c r="AH395" i="76"/>
  <c r="AP32" i="76"/>
  <c r="AH473" i="76"/>
  <c r="AM9" i="76"/>
  <c r="AO9" i="76" s="1"/>
  <c r="AO71" i="76"/>
  <c r="AM184" i="76"/>
  <c r="AH144" i="76"/>
  <c r="AM374" i="76"/>
  <c r="AH125" i="76"/>
  <c r="AK125" i="76" s="1"/>
  <c r="AP72" i="76"/>
  <c r="AE547" i="76"/>
  <c r="AE462" i="76"/>
  <c r="AH262" i="76"/>
  <c r="AN181" i="76"/>
  <c r="AE537" i="76"/>
  <c r="AH592" i="76"/>
  <c r="AH554" i="76"/>
  <c r="AH525" i="76"/>
  <c r="AK163" i="76"/>
  <c r="AH284" i="76"/>
  <c r="AE542" i="76"/>
  <c r="AP190" i="76"/>
  <c r="AP39" i="76"/>
  <c r="AH543" i="76"/>
  <c r="AH516" i="76"/>
  <c r="AH367" i="76"/>
  <c r="AH476" i="76"/>
  <c r="AH311" i="76"/>
  <c r="AH660" i="76"/>
  <c r="AH662" i="76"/>
  <c r="AM42" i="76"/>
  <c r="AH167" i="76"/>
  <c r="AR14" i="76"/>
  <c r="AQ14" i="76"/>
  <c r="AM212" i="76"/>
  <c r="AO212" i="76"/>
  <c r="AN212" i="76"/>
  <c r="AQ202" i="76"/>
  <c r="AR202" i="76"/>
  <c r="AM65" i="76"/>
  <c r="AN65" i="76" s="1"/>
  <c r="AO65" i="76"/>
  <c r="AR143" i="76"/>
  <c r="AQ143" i="76"/>
  <c r="AQ13" i="76"/>
  <c r="AR13" i="76"/>
  <c r="AM131" i="76"/>
  <c r="AO131" i="76"/>
  <c r="AN131" i="76"/>
  <c r="AM48" i="76"/>
  <c r="AN48" i="76" s="1"/>
  <c r="AO48" i="76"/>
  <c r="AM97" i="76"/>
  <c r="AM87" i="76"/>
  <c r="AO87" i="76" s="1"/>
  <c r="AN87" i="76"/>
  <c r="AM568" i="76"/>
  <c r="AN568" i="76" s="1"/>
  <c r="AO568" i="76"/>
  <c r="AM92" i="76"/>
  <c r="AN92" i="76"/>
  <c r="AO92" i="76"/>
  <c r="AM324" i="76"/>
  <c r="AO324" i="76" s="1"/>
  <c r="AN324" i="76"/>
  <c r="AM148" i="76"/>
  <c r="AM173" i="76"/>
  <c r="AN173" i="76" s="1"/>
  <c r="AO173" i="76"/>
  <c r="AM122" i="76"/>
  <c r="AO122" i="76"/>
  <c r="AN122" i="76"/>
  <c r="AQ7" i="76"/>
  <c r="AR7" i="76"/>
  <c r="AQ88" i="76"/>
  <c r="AR88" i="76"/>
  <c r="AQ140" i="76"/>
  <c r="AR140" i="76"/>
  <c r="AQ213" i="76"/>
  <c r="AR213" i="76"/>
  <c r="AR186" i="76"/>
  <c r="AQ186" i="76"/>
  <c r="AQ195" i="76"/>
  <c r="AR195" i="76"/>
  <c r="AQ175" i="76"/>
  <c r="AR175" i="76"/>
  <c r="AQ102" i="76"/>
  <c r="AR102" i="76"/>
  <c r="AQ155" i="76"/>
  <c r="AR155" i="76"/>
  <c r="AQ12" i="76"/>
  <c r="AR12" i="76"/>
  <c r="AR211" i="76"/>
  <c r="AQ211" i="76"/>
  <c r="AM170" i="76"/>
  <c r="AN170" i="76"/>
  <c r="AO170" i="76"/>
  <c r="AQ89" i="76"/>
  <c r="AR89" i="76"/>
  <c r="AR198" i="76"/>
  <c r="AQ198" i="76"/>
  <c r="AQ106" i="76"/>
  <c r="AR106" i="76"/>
  <c r="AR81" i="76"/>
  <c r="AQ81" i="76"/>
  <c r="AM68" i="76"/>
  <c r="AM90" i="76"/>
  <c r="AM121" i="76"/>
  <c r="AM356" i="76"/>
  <c r="AN356" i="76" s="1"/>
  <c r="AO356" i="76"/>
  <c r="AM206" i="76"/>
  <c r="AO206" i="76" s="1"/>
  <c r="AN206" i="76"/>
  <c r="AM134" i="76"/>
  <c r="AM76" i="76"/>
  <c r="AN76" i="76" s="1"/>
  <c r="AO76" i="76"/>
  <c r="AM82" i="76"/>
  <c r="AO82" i="76"/>
  <c r="AN82" i="76"/>
  <c r="AM191" i="76"/>
  <c r="AM70" i="76"/>
  <c r="AQ84" i="76"/>
  <c r="AR84" i="76"/>
  <c r="AQ137" i="76"/>
  <c r="AR137" i="76"/>
  <c r="AQ85" i="76"/>
  <c r="AR85" i="76"/>
  <c r="AQ35" i="76"/>
  <c r="AR35" i="76"/>
  <c r="AQ210" i="76"/>
  <c r="AR210" i="76"/>
  <c r="AQ159" i="76"/>
  <c r="AR159" i="76"/>
  <c r="AQ74" i="76"/>
  <c r="AR74" i="76"/>
  <c r="AQ200" i="76"/>
  <c r="AR200" i="76"/>
  <c r="AQ99" i="76"/>
  <c r="AR99" i="76"/>
  <c r="AR179" i="76"/>
  <c r="AQ179" i="76"/>
  <c r="AQ57" i="76"/>
  <c r="AR57" i="76"/>
  <c r="AR73" i="76"/>
  <c r="AQ73" i="76"/>
  <c r="AM116" i="76"/>
  <c r="AN116" i="76" s="1"/>
  <c r="AO116" i="76"/>
  <c r="AH127" i="76"/>
  <c r="AK127" i="76" s="1"/>
  <c r="AM114" i="76"/>
  <c r="AO114" i="76"/>
  <c r="AN114" i="76"/>
  <c r="AM203" i="76"/>
  <c r="AQ197" i="76"/>
  <c r="AR197" i="76"/>
  <c r="AR33" i="76"/>
  <c r="AQ33" i="76"/>
  <c r="AR165" i="76"/>
  <c r="AQ165" i="76"/>
  <c r="AQ40" i="76"/>
  <c r="AR40" i="76"/>
  <c r="AQ183" i="76"/>
  <c r="AR183" i="76"/>
  <c r="AR147" i="76"/>
  <c r="AQ147" i="76"/>
  <c r="AQ118" i="76"/>
  <c r="AR118" i="76"/>
  <c r="AQ181" i="76"/>
  <c r="AR181" i="76"/>
  <c r="AR56" i="76"/>
  <c r="AQ56" i="76"/>
  <c r="AQ93" i="76"/>
  <c r="AR93" i="76"/>
  <c r="AR110" i="76"/>
  <c r="AQ110" i="76"/>
  <c r="AR176" i="76"/>
  <c r="AQ176" i="76"/>
  <c r="AQ109" i="76"/>
  <c r="AR109" i="76"/>
  <c r="AQ77" i="76"/>
  <c r="AR77" i="76"/>
  <c r="AQ95" i="76"/>
  <c r="AR95" i="76"/>
  <c r="AQ23" i="76"/>
  <c r="AR23" i="76"/>
  <c r="AM136" i="76"/>
  <c r="AO136" i="76"/>
  <c r="AN136" i="76"/>
  <c r="AM600" i="76"/>
  <c r="AR46" i="76"/>
  <c r="AQ46" i="76"/>
  <c r="AR25" i="76"/>
  <c r="AQ25" i="76"/>
  <c r="AR209" i="76"/>
  <c r="AQ209" i="76"/>
  <c r="AR64" i="76"/>
  <c r="AQ64" i="76"/>
  <c r="AR17" i="76"/>
  <c r="AQ17" i="76"/>
  <c r="AH154" i="76"/>
  <c r="AK154" i="76" s="1"/>
  <c r="AH124" i="76"/>
  <c r="AK124" i="76" s="1"/>
  <c r="AM126" i="76"/>
  <c r="AO126" i="76" s="1"/>
  <c r="AN126" i="76"/>
  <c r="AM512" i="76"/>
  <c r="AM100" i="76"/>
  <c r="AQ36" i="76"/>
  <c r="AR36" i="76"/>
  <c r="AQ78" i="76"/>
  <c r="AR78" i="76"/>
  <c r="AQ104" i="76"/>
  <c r="AR104" i="76"/>
  <c r="AR145" i="76"/>
  <c r="AQ145" i="76"/>
  <c r="AQ174" i="76"/>
  <c r="AR174" i="76"/>
  <c r="AQ80" i="76"/>
  <c r="AR80" i="76"/>
  <c r="AR192" i="76"/>
  <c r="AQ192" i="76"/>
  <c r="AQ178" i="76"/>
  <c r="AR178" i="76"/>
  <c r="AR86" i="76"/>
  <c r="AQ86" i="76"/>
  <c r="AR8" i="76"/>
  <c r="AQ8" i="76"/>
  <c r="AQ182" i="76"/>
  <c r="AR182" i="76"/>
  <c r="AR60" i="76"/>
  <c r="AQ60" i="76"/>
  <c r="AQ128" i="76"/>
  <c r="AR128" i="76"/>
  <c r="AQ52" i="76"/>
  <c r="AR52" i="76"/>
  <c r="AQ43" i="76"/>
  <c r="AR43" i="76"/>
  <c r="AQ51" i="76"/>
  <c r="AR51" i="76"/>
  <c r="AH188" i="76"/>
  <c r="AK188" i="76" s="1"/>
  <c r="AM204" i="76"/>
  <c r="AM130" i="76"/>
  <c r="AO130" i="76"/>
  <c r="AN130" i="76"/>
  <c r="AM162" i="76"/>
  <c r="AN162" i="76" s="1"/>
  <c r="AO162" i="76"/>
  <c r="AQ45" i="76"/>
  <c r="AR45" i="76"/>
  <c r="AM69" i="76"/>
  <c r="AO69" i="76"/>
  <c r="AN69" i="76"/>
  <c r="AM62" i="76"/>
  <c r="AN62" i="76" s="1"/>
  <c r="AO62" i="76"/>
  <c r="AM79" i="76"/>
  <c r="AQ160" i="76"/>
  <c r="AR160" i="76"/>
  <c r="AR111" i="76"/>
  <c r="AQ111" i="76"/>
  <c r="AR67" i="76"/>
  <c r="AQ67" i="76"/>
  <c r="AQ146" i="76"/>
  <c r="AR146" i="76"/>
  <c r="AR5" i="76"/>
  <c r="AQ5" i="76"/>
  <c r="AR22" i="76"/>
  <c r="AQ22" i="76"/>
  <c r="AM29" i="76"/>
  <c r="AN29" i="76"/>
  <c r="AO29" i="76"/>
  <c r="AR44" i="76"/>
  <c r="AQ44" i="76"/>
  <c r="AQ193" i="76"/>
  <c r="AR193" i="76"/>
  <c r="AR31" i="76"/>
  <c r="AQ31" i="76"/>
  <c r="AR133" i="76"/>
  <c r="AQ133" i="76"/>
  <c r="AQ180" i="76"/>
  <c r="AR180" i="76"/>
  <c r="AR158" i="76"/>
  <c r="AQ158" i="76"/>
  <c r="AR28" i="76"/>
  <c r="AQ28" i="76"/>
  <c r="AR166" i="76"/>
  <c r="AQ166" i="76"/>
  <c r="AN169" i="76"/>
  <c r="AO169" i="76"/>
  <c r="AR21" i="76"/>
  <c r="AQ21" i="76"/>
  <c r="AM141" i="76"/>
  <c r="AN141" i="76"/>
  <c r="AO141" i="76"/>
  <c r="AQ66" i="76"/>
  <c r="AR66" i="76"/>
  <c r="AN207" i="76"/>
  <c r="AO207" i="76"/>
  <c r="AM132" i="76"/>
  <c r="AN132" i="76" s="1"/>
  <c r="AO132" i="76"/>
  <c r="AQ94" i="76"/>
  <c r="AR94" i="76"/>
  <c r="AR172" i="76"/>
  <c r="AQ172" i="76"/>
  <c r="AR208" i="76"/>
  <c r="AQ208" i="76"/>
  <c r="AR205" i="76"/>
  <c r="AQ205" i="76"/>
  <c r="AQ37" i="76"/>
  <c r="AR37" i="76"/>
  <c r="AR152" i="76"/>
  <c r="AQ152" i="76"/>
  <c r="AO184" i="76"/>
  <c r="AN184" i="76"/>
  <c r="AQ177" i="76"/>
  <c r="AR177" i="76"/>
  <c r="AN168" i="76"/>
  <c r="AO168" i="76"/>
  <c r="AM50" i="76"/>
  <c r="AO50" i="76"/>
  <c r="AN50" i="76"/>
  <c r="AQ135" i="76"/>
  <c r="AR135" i="76"/>
  <c r="AM526" i="76"/>
  <c r="AN526" i="76" s="1"/>
  <c r="AM171" i="76"/>
  <c r="AM157" i="76"/>
  <c r="AQ75" i="76"/>
  <c r="AR75" i="76"/>
  <c r="AQ32" i="76"/>
  <c r="AR32" i="76"/>
  <c r="AN374" i="76"/>
  <c r="AO374" i="76"/>
  <c r="AM125" i="76"/>
  <c r="AQ72" i="76"/>
  <c r="AR72" i="76"/>
  <c r="AM163" i="76"/>
  <c r="AO163" i="76"/>
  <c r="AN163" i="76"/>
  <c r="AQ190" i="76"/>
  <c r="AR190" i="76"/>
  <c r="AQ39" i="76"/>
  <c r="AR39" i="76"/>
  <c r="AO42" i="76"/>
  <c r="AN42" i="76"/>
  <c r="AO97" i="76"/>
  <c r="AN97" i="76"/>
  <c r="AO148" i="76"/>
  <c r="AN148" i="76"/>
  <c r="AN68" i="76"/>
  <c r="AO68" i="76"/>
  <c r="AO90" i="76"/>
  <c r="AN90" i="76"/>
  <c r="AO121" i="76"/>
  <c r="AN121" i="76"/>
  <c r="AN134" i="76"/>
  <c r="AO134" i="76"/>
  <c r="AO191" i="76"/>
  <c r="AN191" i="76"/>
  <c r="AO70" i="76"/>
  <c r="AN70" i="76"/>
  <c r="AM127" i="76"/>
  <c r="AN127" i="76" s="1"/>
  <c r="AO127" i="76"/>
  <c r="AO203" i="76"/>
  <c r="AN203" i="76"/>
  <c r="AO600" i="76"/>
  <c r="AN600" i="76"/>
  <c r="AM154" i="76"/>
  <c r="AO154" i="76" s="1"/>
  <c r="AM124" i="76"/>
  <c r="AN124" i="76"/>
  <c r="AO124" i="76"/>
  <c r="AO512" i="76"/>
  <c r="AN512" i="76"/>
  <c r="AO100" i="76"/>
  <c r="AN100" i="76"/>
  <c r="AM188" i="76"/>
  <c r="AO188" i="76" s="1"/>
  <c r="AO204" i="76"/>
  <c r="AN204" i="76"/>
  <c r="AN79" i="76"/>
  <c r="AO79" i="76"/>
  <c r="AN171" i="76"/>
  <c r="AO171" i="76"/>
  <c r="AO157" i="76"/>
  <c r="AN157" i="76"/>
  <c r="AO125" i="76"/>
  <c r="AN125" i="76"/>
  <c r="N55" i="79" l="1"/>
  <c r="N21" i="79"/>
  <c r="M58" i="79"/>
  <c r="M24" i="79"/>
  <c r="H27" i="79"/>
  <c r="H35" i="81"/>
  <c r="N51" i="81"/>
  <c r="H39" i="81"/>
  <c r="Q27" i="79"/>
  <c r="J33" i="79"/>
  <c r="J67" i="79"/>
  <c r="H58" i="79"/>
  <c r="P22" i="79"/>
  <c r="P56" i="79"/>
  <c r="P31" i="79"/>
  <c r="P65" i="79"/>
  <c r="N66" i="79"/>
  <c r="J30" i="79"/>
  <c r="I34" i="79"/>
  <c r="I68" i="79"/>
  <c r="P20" i="79"/>
  <c r="K61" i="79"/>
  <c r="P24" i="79"/>
  <c r="AP125" i="76"/>
  <c r="AP512" i="76"/>
  <c r="AP191" i="76"/>
  <c r="AP68" i="76"/>
  <c r="AP50" i="76"/>
  <c r="AP69" i="76"/>
  <c r="AR69" i="76" s="1"/>
  <c r="AP116" i="76"/>
  <c r="AP356" i="76"/>
  <c r="AP324" i="76"/>
  <c r="AP131" i="76"/>
  <c r="AK662" i="76"/>
  <c r="AK284" i="76"/>
  <c r="AK487" i="76"/>
  <c r="AK226" i="76"/>
  <c r="AK223" i="76"/>
  <c r="AK485" i="76"/>
  <c r="AK333" i="76"/>
  <c r="AK540" i="76"/>
  <c r="AK447" i="76"/>
  <c r="AK590" i="76"/>
  <c r="AK465" i="76"/>
  <c r="AK623" i="76"/>
  <c r="AK422" i="76"/>
  <c r="AH161" i="76"/>
  <c r="AK161" i="76" s="1"/>
  <c r="AK500" i="76"/>
  <c r="AK368" i="76"/>
  <c r="AK446" i="76"/>
  <c r="AK609" i="76"/>
  <c r="AH286" i="76"/>
  <c r="AM101" i="76"/>
  <c r="AK588" i="76"/>
  <c r="AK258" i="76"/>
  <c r="AK472" i="76"/>
  <c r="AK221" i="76"/>
  <c r="AK523" i="76"/>
  <c r="AH220" i="76"/>
  <c r="AK253" i="76"/>
  <c r="AK541" i="76"/>
  <c r="AK295" i="76"/>
  <c r="AK569" i="76"/>
  <c r="AK633" i="76"/>
  <c r="AH466" i="76"/>
  <c r="AH91" i="76"/>
  <c r="AK91" i="76" s="1"/>
  <c r="AK656" i="76"/>
  <c r="AK307" i="76"/>
  <c r="AK375" i="76"/>
  <c r="AK242" i="76"/>
  <c r="AK507" i="76"/>
  <c r="AK637" i="76"/>
  <c r="AH164" i="76"/>
  <c r="AK164" i="76" s="1"/>
  <c r="AP129" i="76"/>
  <c r="AP58" i="76"/>
  <c r="AN54" i="76"/>
  <c r="AK282" i="76"/>
  <c r="AK395" i="76"/>
  <c r="AK565" i="76"/>
  <c r="AK499" i="76"/>
  <c r="AH575" i="76"/>
  <c r="AK488" i="76"/>
  <c r="AK236" i="76"/>
  <c r="AH260" i="76"/>
  <c r="AK306" i="76"/>
  <c r="AK264" i="76"/>
  <c r="AK347" i="76"/>
  <c r="AH418" i="76"/>
  <c r="AK291" i="76"/>
  <c r="AK293" i="76"/>
  <c r="AK423" i="76"/>
  <c r="AH589" i="76"/>
  <c r="AH547" i="76"/>
  <c r="AH397" i="76"/>
  <c r="AH492" i="76"/>
  <c r="AK473" i="76"/>
  <c r="AK363" i="76"/>
  <c r="AH524" i="76"/>
  <c r="AK591" i="76"/>
  <c r="AK372" i="76"/>
  <c r="AH624" i="76"/>
  <c r="AP87" i="76"/>
  <c r="AH663" i="76"/>
  <c r="AK652" i="76"/>
  <c r="AK531" i="76"/>
  <c r="AK630" i="76"/>
  <c r="AH239" i="76"/>
  <c r="AK228" i="76"/>
  <c r="AP188" i="76"/>
  <c r="AN154" i="76"/>
  <c r="AK612" i="76"/>
  <c r="AH348" i="76"/>
  <c r="AK518" i="76"/>
  <c r="AH304" i="76"/>
  <c r="AK511" i="76"/>
  <c r="AK371" i="76"/>
  <c r="AK661" i="76"/>
  <c r="AK294" i="76"/>
  <c r="AK393" i="76"/>
  <c r="AK501" i="76"/>
  <c r="AH386" i="76"/>
  <c r="AP63" i="76"/>
  <c r="AK364" i="76"/>
  <c r="AH504" i="76"/>
  <c r="AK417" i="76"/>
  <c r="AK625" i="76"/>
  <c r="AK399" i="76"/>
  <c r="AH555" i="76"/>
  <c r="AK358" i="76"/>
  <c r="AK318" i="76"/>
  <c r="AK436" i="76"/>
  <c r="AH409" i="76"/>
  <c r="AK506" i="76"/>
  <c r="AK607" i="76"/>
  <c r="AH572" i="76"/>
  <c r="AN9" i="76"/>
  <c r="AH657" i="76"/>
  <c r="AK351" i="76"/>
  <c r="AK275" i="76"/>
  <c r="AH486" i="76"/>
  <c r="AK410" i="76"/>
  <c r="AP138" i="76"/>
  <c r="AH574" i="76"/>
  <c r="AK517" i="76"/>
  <c r="AK314" i="76"/>
  <c r="AK290" i="76"/>
  <c r="AK444" i="76"/>
  <c r="AH595" i="76"/>
  <c r="AH493" i="76"/>
  <c r="AK408" i="76"/>
  <c r="AK494" i="76"/>
  <c r="AK659" i="76"/>
  <c r="AK338" i="76"/>
  <c r="AK322" i="76"/>
  <c r="AK440" i="76"/>
  <c r="AP149" i="76"/>
  <c r="AH403" i="76"/>
  <c r="AK394" i="76"/>
  <c r="AM306" i="76"/>
  <c r="AM652" i="76"/>
  <c r="AM518" i="76"/>
  <c r="AM393" i="76"/>
  <c r="AM625" i="76"/>
  <c r="AM358" i="76"/>
  <c r="AM440" i="76"/>
  <c r="AP203" i="76"/>
  <c r="AP97" i="76"/>
  <c r="AP136" i="76"/>
  <c r="AP122" i="76"/>
  <c r="AP568" i="76"/>
  <c r="AK311" i="76"/>
  <c r="AK503" i="76"/>
  <c r="AK267" i="76"/>
  <c r="AK366" i="76"/>
  <c r="AK412" i="76"/>
  <c r="AK219" i="76"/>
  <c r="AK320" i="76"/>
  <c r="AK328" i="76"/>
  <c r="AK558" i="76"/>
  <c r="AK457" i="76"/>
  <c r="AK323" i="76"/>
  <c r="AH474" i="76"/>
  <c r="AK474" i="76" s="1"/>
  <c r="AM474" i="76" s="1"/>
  <c r="AK365" i="76"/>
  <c r="AK603" i="76"/>
  <c r="AH339" i="76"/>
  <c r="AK398" i="76"/>
  <c r="AK438" i="76"/>
  <c r="AH602" i="76"/>
  <c r="AH285" i="76"/>
  <c r="AO123" i="76"/>
  <c r="AK392" i="76"/>
  <c r="AK352" i="76"/>
  <c r="AH550" i="76"/>
  <c r="AK425" i="76"/>
  <c r="AM425" i="76" s="1"/>
  <c r="AH560" i="76"/>
  <c r="AP103" i="76"/>
  <c r="AK405" i="76"/>
  <c r="AM405" i="76" s="1"/>
  <c r="AH448" i="76"/>
  <c r="AP207" i="76"/>
  <c r="AP162" i="76"/>
  <c r="AH460" i="76"/>
  <c r="AK435" i="76"/>
  <c r="AH608" i="76"/>
  <c r="AK289" i="76"/>
  <c r="AK390" i="76"/>
  <c r="AK449" i="76"/>
  <c r="AH544" i="76"/>
  <c r="AK288" i="76"/>
  <c r="AH437" i="76"/>
  <c r="AH505" i="76"/>
  <c r="AK573" i="76"/>
  <c r="AM573" i="76" s="1"/>
  <c r="AH616" i="76"/>
  <c r="AH309" i="76"/>
  <c r="AH277" i="76"/>
  <c r="AK614" i="76"/>
  <c r="AM614" i="76" s="1"/>
  <c r="AK359" i="76"/>
  <c r="AM359" i="76" s="1"/>
  <c r="AK495" i="76"/>
  <c r="AP157" i="76"/>
  <c r="AK479" i="76"/>
  <c r="AH528" i="76"/>
  <c r="AK464" i="76"/>
  <c r="AK424" i="76"/>
  <c r="AM424" i="76" s="1"/>
  <c r="AK251" i="76"/>
  <c r="AM251" i="76" s="1"/>
  <c r="AH382" i="76"/>
  <c r="AK254" i="76"/>
  <c r="AK313" i="76"/>
  <c r="AH257" i="76"/>
  <c r="AK428" i="76"/>
  <c r="AM282" i="76"/>
  <c r="AM236" i="76"/>
  <c r="AN236" i="76" s="1"/>
  <c r="AM423" i="76"/>
  <c r="AN652" i="76"/>
  <c r="AM228" i="76"/>
  <c r="AP79" i="76"/>
  <c r="AP600" i="76"/>
  <c r="AP134" i="76"/>
  <c r="AP148" i="76"/>
  <c r="AP141" i="76"/>
  <c r="AP130" i="76"/>
  <c r="AP82" i="76"/>
  <c r="AP170" i="76"/>
  <c r="AP92" i="76"/>
  <c r="AP65" i="76"/>
  <c r="AK660" i="76"/>
  <c r="AK592" i="76"/>
  <c r="AK615" i="76"/>
  <c r="AK248" i="76"/>
  <c r="AK563" i="76"/>
  <c r="AK626" i="76"/>
  <c r="AK117" i="76"/>
  <c r="AK406" i="76"/>
  <c r="AK481" i="76"/>
  <c r="AK380" i="76"/>
  <c r="AK250" i="76"/>
  <c r="AK385" i="76"/>
  <c r="AK296" i="76"/>
  <c r="AP445" i="76"/>
  <c r="AK269" i="76"/>
  <c r="AK549" i="76"/>
  <c r="AK508" i="76"/>
  <c r="AK246" i="76"/>
  <c r="AK120" i="76"/>
  <c r="AK115" i="76"/>
  <c r="AK415" i="76"/>
  <c r="AK429" i="76"/>
  <c r="AK578" i="76"/>
  <c r="AK651" i="76"/>
  <c r="AH274" i="76"/>
  <c r="AK274" i="76" s="1"/>
  <c r="AM214" i="76"/>
  <c r="AK648" i="76"/>
  <c r="AK378" i="76"/>
  <c r="AK649" i="76"/>
  <c r="AK383" i="76"/>
  <c r="AH98" i="76"/>
  <c r="AH107" i="76"/>
  <c r="AK105" i="76"/>
  <c r="AK556" i="76"/>
  <c r="AK601" i="76"/>
  <c r="AK617" i="76"/>
  <c r="AK326" i="76"/>
  <c r="AK354" i="76"/>
  <c r="AK461" i="76"/>
  <c r="AK139" i="76"/>
  <c r="AK83" i="76"/>
  <c r="AN188" i="76"/>
  <c r="AN149" i="76"/>
  <c r="AK534" i="76"/>
  <c r="AK613" i="76"/>
  <c r="AK327" i="76"/>
  <c r="AM327" i="76" s="1"/>
  <c r="AK643" i="76"/>
  <c r="AK491" i="76"/>
  <c r="AK646" i="76"/>
  <c r="AK388" i="76"/>
  <c r="AK515" i="76"/>
  <c r="AK420" i="76"/>
  <c r="AM420" i="76" s="1"/>
  <c r="AK593" i="76"/>
  <c r="AK546" i="76"/>
  <c r="AK527" i="76"/>
  <c r="AK610" i="76"/>
  <c r="AK459" i="76"/>
  <c r="AH611" i="76"/>
  <c r="AK562" i="76"/>
  <c r="AK229" i="76"/>
  <c r="AH312" i="76"/>
  <c r="AK587" i="76"/>
  <c r="AK342" i="76"/>
  <c r="AH276" i="76"/>
  <c r="AH577" i="76"/>
  <c r="AK266" i="76"/>
  <c r="AK598" i="76"/>
  <c r="AK516" i="76"/>
  <c r="AP126" i="76"/>
  <c r="AK237" i="76"/>
  <c r="AK639" i="76"/>
  <c r="AK641" i="76"/>
  <c r="AH564" i="76"/>
  <c r="AK552" i="76"/>
  <c r="AH462" i="76"/>
  <c r="AK416" i="76"/>
  <c r="AP9" i="76"/>
  <c r="AK635" i="76"/>
  <c r="AK287" i="76"/>
  <c r="AK451" i="76"/>
  <c r="AH627" i="76"/>
  <c r="AH391" i="76"/>
  <c r="AK286" i="76"/>
  <c r="AM286" i="76" s="1"/>
  <c r="AK387" i="76"/>
  <c r="AK510" i="76"/>
  <c r="AH454" i="76"/>
  <c r="AK401" i="76"/>
  <c r="AM401" i="76" s="1"/>
  <c r="AH432" i="76"/>
  <c r="AK345" i="76"/>
  <c r="AM345" i="76" s="1"/>
  <c r="AK604" i="76"/>
  <c r="AK234" i="76"/>
  <c r="AH538" i="76"/>
  <c r="AH631" i="76"/>
  <c r="AH297" i="76"/>
  <c r="AH281" i="76"/>
  <c r="AK443" i="76"/>
  <c r="AK439" i="76"/>
  <c r="AH605" i="76"/>
  <c r="AK384" i="76"/>
  <c r="AH553" i="76"/>
  <c r="AK343" i="76"/>
  <c r="AH256" i="76"/>
  <c r="AK156" i="76"/>
  <c r="AP153" i="76"/>
  <c r="AP127" i="76"/>
  <c r="AH235" i="76"/>
  <c r="AH596" i="76"/>
  <c r="AK482" i="76"/>
  <c r="AH261" i="76"/>
  <c r="AK514" i="76"/>
  <c r="AK426" i="76"/>
  <c r="AK640" i="76"/>
  <c r="AP150" i="76"/>
  <c r="AH272" i="76"/>
  <c r="AK404" i="76"/>
  <c r="AK478" i="76"/>
  <c r="AK340" i="76"/>
  <c r="AM340" i="76" s="1"/>
  <c r="AK533" i="76"/>
  <c r="AK262" i="76"/>
  <c r="AH344" i="76"/>
  <c r="AH233" i="76"/>
  <c r="AK654" i="76"/>
  <c r="AK567" i="76"/>
  <c r="AM567" i="76" s="1"/>
  <c r="AK559" i="76"/>
  <c r="AK249" i="76"/>
  <c r="AM249" i="76" s="1"/>
  <c r="AK144" i="76"/>
  <c r="AM144" i="76" s="1"/>
  <c r="AH341" i="76"/>
  <c r="AN282" i="76"/>
  <c r="AM534" i="76"/>
  <c r="AO534" i="76" s="1"/>
  <c r="AM395" i="76"/>
  <c r="AO395" i="76" s="1"/>
  <c r="AN474" i="76"/>
  <c r="AM499" i="76"/>
  <c r="AO499" i="76" s="1"/>
  <c r="AM646" i="76"/>
  <c r="AN646" i="76" s="1"/>
  <c r="AM388" i="76"/>
  <c r="AO388" i="76" s="1"/>
  <c r="AO236" i="76"/>
  <c r="AN420" i="76"/>
  <c r="AO306" i="76"/>
  <c r="AM291" i="76"/>
  <c r="AM459" i="76"/>
  <c r="AM562" i="76"/>
  <c r="AO562" i="76" s="1"/>
  <c r="AM229" i="76"/>
  <c r="AM473" i="76"/>
  <c r="AO473" i="76" s="1"/>
  <c r="AM266" i="76"/>
  <c r="AN266" i="76" s="1"/>
  <c r="AM598" i="76"/>
  <c r="AN598" i="76" s="1"/>
  <c r="AM630" i="76"/>
  <c r="AO630" i="76" s="1"/>
  <c r="AO228" i="76"/>
  <c r="AM416" i="76"/>
  <c r="AN416" i="76" s="1"/>
  <c r="AM390" i="76"/>
  <c r="AO390" i="76" s="1"/>
  <c r="AM612" i="76"/>
  <c r="AO612" i="76" s="1"/>
  <c r="AM449" i="76"/>
  <c r="AO518" i="76"/>
  <c r="AM288" i="76"/>
  <c r="AO288" i="76" s="1"/>
  <c r="AO286" i="76"/>
  <c r="AM661" i="76"/>
  <c r="AM387" i="76"/>
  <c r="AM510" i="76"/>
  <c r="AO510" i="76" s="1"/>
  <c r="AO393" i="76"/>
  <c r="AM501" i="76"/>
  <c r="AN401" i="76"/>
  <c r="AM399" i="76"/>
  <c r="AO399" i="76" s="1"/>
  <c r="AN614" i="76"/>
  <c r="AM495" i="76"/>
  <c r="AN495" i="76" s="1"/>
  <c r="AM404" i="76"/>
  <c r="AO404" i="76" s="1"/>
  <c r="AO424" i="76"/>
  <c r="AM478" i="76"/>
  <c r="AO478" i="76" s="1"/>
  <c r="AO251" i="76"/>
  <c r="AO340" i="76"/>
  <c r="AM408" i="76"/>
  <c r="AN408" i="76" s="1"/>
  <c r="AM494" i="76"/>
  <c r="AN494" i="76" s="1"/>
  <c r="AM654" i="76"/>
  <c r="AO654" i="76" s="1"/>
  <c r="AM338" i="76"/>
  <c r="AO338" i="76" s="1"/>
  <c r="AM559" i="76"/>
  <c r="AN559" i="76" s="1"/>
  <c r="AO440" i="76"/>
  <c r="AM428" i="76"/>
  <c r="AO144" i="76"/>
  <c r="AP204" i="76"/>
  <c r="AP121" i="76"/>
  <c r="AP29" i="76"/>
  <c r="AP76" i="76"/>
  <c r="AP212" i="76"/>
  <c r="AK496" i="76"/>
  <c r="AK645" i="76"/>
  <c r="AK638" i="76"/>
  <c r="AK227" i="76"/>
  <c r="AK301" i="76"/>
  <c r="AK452" i="76"/>
  <c r="AK377" i="76"/>
  <c r="AK642" i="76"/>
  <c r="AK655" i="76"/>
  <c r="AK480" i="76"/>
  <c r="AK665" i="76"/>
  <c r="AK539" i="76"/>
  <c r="AK349" i="76"/>
  <c r="AP196" i="76"/>
  <c r="AK308" i="76"/>
  <c r="AK634" i="76"/>
  <c r="AK201" i="76"/>
  <c r="AM194" i="76"/>
  <c r="AK535" i="76"/>
  <c r="AK317" i="76"/>
  <c r="AK300" i="76"/>
  <c r="AH431" i="76"/>
  <c r="AK644" i="76"/>
  <c r="AK621" i="76"/>
  <c r="AH332" i="76"/>
  <c r="AK400" i="76"/>
  <c r="AH411" i="76"/>
  <c r="AK475" i="76"/>
  <c r="AH305" i="76"/>
  <c r="AK310" i="76"/>
  <c r="AK618" i="76"/>
  <c r="AP199" i="76"/>
  <c r="AK502" i="76"/>
  <c r="AK376" i="76"/>
  <c r="AK433" i="76"/>
  <c r="AK653" i="76"/>
  <c r="AK255" i="76"/>
  <c r="AK477" i="76"/>
  <c r="AH606" i="76"/>
  <c r="AK530" i="76"/>
  <c r="AM530" i="76" s="1"/>
  <c r="AP124" i="76"/>
  <c r="AH455" i="76"/>
  <c r="AH271" i="76"/>
  <c r="AH542" i="76"/>
  <c r="AK658" i="76"/>
  <c r="AK576" i="76"/>
  <c r="AH361" i="76"/>
  <c r="AH350" i="76"/>
  <c r="AK244" i="76"/>
  <c r="AK370" i="76"/>
  <c r="AK441" i="76"/>
  <c r="AM441" i="76" s="1"/>
  <c r="AK334" i="76"/>
  <c r="AK319" i="76"/>
  <c r="AH329" i="76"/>
  <c r="AP71" i="76"/>
  <c r="AP132" i="76"/>
  <c r="AK302" i="76"/>
  <c r="AH489" i="76"/>
  <c r="AK468" i="76"/>
  <c r="AK483" i="76"/>
  <c r="AM483" i="76" s="1"/>
  <c r="AH336" i="76"/>
  <c r="AK583" i="76"/>
  <c r="AM583" i="76" s="1"/>
  <c r="AK664" i="76"/>
  <c r="AH303" i="76"/>
  <c r="AH513" i="76"/>
  <c r="AK466" i="76"/>
  <c r="AM466" i="76" s="1"/>
  <c r="AM392" i="76"/>
  <c r="AO392" i="76" s="1"/>
  <c r="AN327" i="76"/>
  <c r="AO425" i="76"/>
  <c r="AO420" i="76"/>
  <c r="AM593" i="76"/>
  <c r="AM610" i="76"/>
  <c r="AN610" i="76" s="1"/>
  <c r="AN291" i="76"/>
  <c r="AN562" i="76"/>
  <c r="AM618" i="76"/>
  <c r="AO618" i="76" s="1"/>
  <c r="AM591" i="76"/>
  <c r="AN591" i="76" s="1"/>
  <c r="AM255" i="76"/>
  <c r="AM477" i="76"/>
  <c r="AN530" i="76"/>
  <c r="AO416" i="76"/>
  <c r="AN449" i="76"/>
  <c r="AM371" i="76"/>
  <c r="AN661" i="76"/>
  <c r="AP100" i="76"/>
  <c r="AP62" i="76"/>
  <c r="AP48" i="76"/>
  <c r="AK316" i="76"/>
  <c r="AK231" i="76"/>
  <c r="AK247" i="76"/>
  <c r="AK636" i="76"/>
  <c r="AH355" i="76"/>
  <c r="AK520" i="76"/>
  <c r="AK238" i="76"/>
  <c r="AP151" i="76"/>
  <c r="AK566" i="76"/>
  <c r="AM185" i="76"/>
  <c r="AP163" i="76"/>
  <c r="AK490" i="76"/>
  <c r="AK373" i="76"/>
  <c r="AK599" i="76"/>
  <c r="AK353" i="76"/>
  <c r="AH280" i="76"/>
  <c r="AK586" i="76"/>
  <c r="AK419" i="76"/>
  <c r="AH537" i="76"/>
  <c r="AK529" i="76"/>
  <c r="AP54" i="76"/>
  <c r="AK666" i="76"/>
  <c r="AK240" i="76"/>
  <c r="AK584" i="76"/>
  <c r="AM584" i="76" s="1"/>
  <c r="AK331" i="76"/>
  <c r="AK413" i="76"/>
  <c r="AH259" i="76"/>
  <c r="AK321" i="76"/>
  <c r="AK522" i="76"/>
  <c r="AK498" i="76"/>
  <c r="AH224" i="76"/>
  <c r="AH357" i="76"/>
  <c r="AP184" i="76"/>
  <c r="AK545" i="76"/>
  <c r="AN392" i="76"/>
  <c r="AM565" i="76"/>
  <c r="AM491" i="76"/>
  <c r="AM488" i="76"/>
  <c r="AN425" i="76"/>
  <c r="AO593" i="76"/>
  <c r="AM527" i="76"/>
  <c r="AO291" i="76"/>
  <c r="AO423" i="76"/>
  <c r="AM363" i="76"/>
  <c r="AM435" i="76"/>
  <c r="AO652" i="76"/>
  <c r="AN630" i="76"/>
  <c r="AO530" i="76"/>
  <c r="AM287" i="76"/>
  <c r="AN288" i="76"/>
  <c r="AO573" i="76"/>
  <c r="AO345" i="76"/>
  <c r="AM604" i="76"/>
  <c r="AM331" i="76"/>
  <c r="AN331" i="76" s="1"/>
  <c r="AO625" i="76"/>
  <c r="AN399" i="76"/>
  <c r="AO441" i="76"/>
  <c r="AM436" i="76"/>
  <c r="AN436" i="76" s="1"/>
  <c r="AM275" i="76"/>
  <c r="AM514" i="76"/>
  <c r="AN514" i="76" s="1"/>
  <c r="AM410" i="76"/>
  <c r="AN483" i="76"/>
  <c r="AN251" i="76"/>
  <c r="AM444" i="76"/>
  <c r="AN444" i="76" s="1"/>
  <c r="AO583" i="76"/>
  <c r="AM262" i="76"/>
  <c r="AO262" i="76" s="1"/>
  <c r="AN567" i="76"/>
  <c r="AO559" i="76"/>
  <c r="AN440" i="76"/>
  <c r="AO428" i="76"/>
  <c r="AN466" i="76"/>
  <c r="AP206" i="76"/>
  <c r="AK519" i="76"/>
  <c r="AH113" i="76"/>
  <c r="AK113" i="76" s="1"/>
  <c r="AK222" i="76"/>
  <c r="AP42" i="76"/>
  <c r="AH335" i="76"/>
  <c r="AK525" i="76"/>
  <c r="AK484" i="76"/>
  <c r="AK581" i="76"/>
  <c r="AM581" i="76" s="1"/>
  <c r="AH532" i="76"/>
  <c r="AK622" i="76"/>
  <c r="AK450" i="76"/>
  <c r="AK279" i="76"/>
  <c r="AO526" i="76"/>
  <c r="AM644" i="76"/>
  <c r="AO644" i="76" s="1"/>
  <c r="AM352" i="76"/>
  <c r="AM546" i="76"/>
  <c r="AM293" i="76"/>
  <c r="AM289" i="76"/>
  <c r="AO449" i="76"/>
  <c r="AN393" i="76"/>
  <c r="AO358" i="76"/>
  <c r="AM384" i="76"/>
  <c r="AO495" i="76"/>
  <c r="AM468" i="76"/>
  <c r="AN468" i="76" s="1"/>
  <c r="AN424" i="76"/>
  <c r="AM498" i="76"/>
  <c r="AN498" i="76" s="1"/>
  <c r="AM659" i="76"/>
  <c r="AN659" i="76" s="1"/>
  <c r="AP374" i="76"/>
  <c r="AK232" i="76"/>
  <c r="AK551" i="76"/>
  <c r="AK579" i="76"/>
  <c r="AK463" i="76"/>
  <c r="AK414" i="76"/>
  <c r="AK402" i="76"/>
  <c r="AH369" i="76"/>
  <c r="AH337" i="76"/>
  <c r="AH629" i="76"/>
  <c r="AH580" i="76"/>
  <c r="AK650" i="76"/>
  <c r="AK543" i="76"/>
  <c r="AK421" i="76"/>
  <c r="AK315" i="76"/>
  <c r="AM315" i="76" s="1"/>
  <c r="AQ69" i="76"/>
  <c r="AK619" i="76"/>
  <c r="AH434" i="76"/>
  <c r="AM515" i="76"/>
  <c r="AM347" i="76"/>
  <c r="AM587" i="76"/>
  <c r="AO266" i="76"/>
  <c r="AM237" i="76"/>
  <c r="AM531" i="76"/>
  <c r="AO531" i="76" s="1"/>
  <c r="AM294" i="76"/>
  <c r="AO401" i="76"/>
  <c r="AM364" i="76"/>
  <c r="AO331" i="76"/>
  <c r="AM439" i="76"/>
  <c r="AM607" i="76"/>
  <c r="AM479" i="76"/>
  <c r="AO479" i="76" s="1"/>
  <c r="AO275" i="76"/>
  <c r="AM450" i="76"/>
  <c r="AM274" i="76"/>
  <c r="AO274" i="76" s="1"/>
  <c r="AM314" i="76"/>
  <c r="AN478" i="76"/>
  <c r="AN583" i="76"/>
  <c r="AO408" i="76"/>
  <c r="AO567" i="76"/>
  <c r="AO466" i="76"/>
  <c r="AP70" i="76"/>
  <c r="AP114" i="76"/>
  <c r="AK167" i="76"/>
  <c r="AK263" i="76"/>
  <c r="AH497" i="76"/>
  <c r="AK497" i="76" s="1"/>
  <c r="AK620" i="76"/>
  <c r="AK561" i="76"/>
  <c r="AK292" i="76"/>
  <c r="AK471" i="76"/>
  <c r="AK270" i="76"/>
  <c r="AK96" i="76"/>
  <c r="AK299" i="76"/>
  <c r="AH594" i="76"/>
  <c r="AH509" i="76"/>
  <c r="AK283" i="76"/>
  <c r="AK430" i="76"/>
  <c r="AK396" i="76"/>
  <c r="AH647" i="76"/>
  <c r="AK346" i="76"/>
  <c r="AK225" i="76"/>
  <c r="AK467" i="76"/>
  <c r="AK367" i="76"/>
  <c r="AK469" i="76"/>
  <c r="AM469" i="76" s="1"/>
  <c r="AK594" i="76"/>
  <c r="AH407" i="76"/>
  <c r="AH273" i="76"/>
  <c r="AP169" i="76"/>
  <c r="AP154" i="76"/>
  <c r="AK241" i="76"/>
  <c r="AK628" i="76"/>
  <c r="AP142" i="76"/>
  <c r="AK379" i="76"/>
  <c r="AP171" i="76"/>
  <c r="AO282" i="76"/>
  <c r="AO474" i="76"/>
  <c r="AM264" i="76"/>
  <c r="AO264" i="76" s="1"/>
  <c r="AO405" i="76"/>
  <c r="AM376" i="76"/>
  <c r="AO591" i="76"/>
  <c r="AM419" i="76"/>
  <c r="AO419" i="76" s="1"/>
  <c r="AM641" i="76"/>
  <c r="AN228" i="76"/>
  <c r="AN518" i="76"/>
  <c r="AM511" i="76"/>
  <c r="AO661" i="76"/>
  <c r="AO581" i="76"/>
  <c r="AN501" i="76"/>
  <c r="AO584" i="76"/>
  <c r="AM234" i="76"/>
  <c r="AM417" i="76"/>
  <c r="AN417" i="76" s="1"/>
  <c r="AM370" i="76"/>
  <c r="AO315" i="76"/>
  <c r="AM413" i="76"/>
  <c r="AO614" i="76"/>
  <c r="AO384" i="76"/>
  <c r="AN359" i="76"/>
  <c r="AM343" i="76"/>
  <c r="AO468" i="76"/>
  <c r="AM640" i="76"/>
  <c r="AM517" i="76"/>
  <c r="AN404" i="76"/>
  <c r="AM290" i="76"/>
  <c r="AO290" i="76" s="1"/>
  <c r="AO498" i="76"/>
  <c r="AM533" i="76"/>
  <c r="AO533" i="76" s="1"/>
  <c r="AM254" i="76"/>
  <c r="AO254" i="76" s="1"/>
  <c r="AO659" i="76"/>
  <c r="AO249" i="76"/>
  <c r="AN144" i="76"/>
  <c r="AM545" i="76"/>
  <c r="AO545" i="76" s="1"/>
  <c r="AP90" i="76"/>
  <c r="AK476" i="76"/>
  <c r="AK585" i="76"/>
  <c r="AK582" i="76"/>
  <c r="AK458" i="76"/>
  <c r="AK360" i="76"/>
  <c r="AK252" i="76"/>
  <c r="AK570" i="76"/>
  <c r="AH245" i="76"/>
  <c r="AK536" i="76"/>
  <c r="AK453" i="76"/>
  <c r="AH521" i="76"/>
  <c r="AK243" i="76"/>
  <c r="AH265" i="76"/>
  <c r="AH325" i="76"/>
  <c r="AK427" i="76"/>
  <c r="AK442" i="76"/>
  <c r="AK571" i="76"/>
  <c r="AK278" i="76"/>
  <c r="AK557" i="76"/>
  <c r="AO327" i="76"/>
  <c r="AO646" i="76"/>
  <c r="AM400" i="76"/>
  <c r="AO400" i="76" s="1"/>
  <c r="AO610" i="76"/>
  <c r="AN473" i="76"/>
  <c r="AM639" i="76"/>
  <c r="AN390" i="76"/>
  <c r="AO469" i="76"/>
  <c r="AO501" i="76"/>
  <c r="AM421" i="76"/>
  <c r="AN315" i="76"/>
  <c r="AM318" i="76"/>
  <c r="AM319" i="76"/>
  <c r="AO359" i="76"/>
  <c r="AM351" i="76"/>
  <c r="AM426" i="76"/>
  <c r="AM464" i="76"/>
  <c r="AM278" i="76"/>
  <c r="AN290" i="76"/>
  <c r="AN533" i="76"/>
  <c r="AO494" i="76"/>
  <c r="AN249" i="76"/>
  <c r="AN545" i="76"/>
  <c r="AP173" i="76"/>
  <c r="AK597" i="76"/>
  <c r="AH230" i="76"/>
  <c r="AK230" i="76" s="1"/>
  <c r="AK268" i="76"/>
  <c r="AK632" i="76"/>
  <c r="AK330" i="76"/>
  <c r="AK470" i="76"/>
  <c r="AK298" i="76"/>
  <c r="AP168" i="76"/>
  <c r="AK548" i="76"/>
  <c r="AP119" i="76"/>
  <c r="AH381" i="76"/>
  <c r="AK554" i="76"/>
  <c r="AK456" i="76"/>
  <c r="AK389" i="76"/>
  <c r="AK362" i="76"/>
  <c r="AN499" i="76"/>
  <c r="AM470" i="76"/>
  <c r="AM502" i="76"/>
  <c r="AO502" i="76" s="1"/>
  <c r="AM372" i="76"/>
  <c r="AN286" i="76"/>
  <c r="AM576" i="76"/>
  <c r="AN345" i="76"/>
  <c r="AN625" i="76"/>
  <c r="AN441" i="76"/>
  <c r="AM443" i="76"/>
  <c r="AO443" i="76" s="1"/>
  <c r="AO436" i="76"/>
  <c r="AM506" i="76"/>
  <c r="AM156" i="76"/>
  <c r="AM482" i="76"/>
  <c r="AO514" i="76"/>
  <c r="AO483" i="76"/>
  <c r="AO444" i="76"/>
  <c r="AN262" i="76"/>
  <c r="AM313" i="76"/>
  <c r="AM322" i="76"/>
  <c r="AN428" i="76"/>
  <c r="AM394" i="76"/>
  <c r="AQ125" i="76"/>
  <c r="AR125" i="76"/>
  <c r="AQ191" i="76"/>
  <c r="AR191" i="76"/>
  <c r="AQ68" i="76"/>
  <c r="AR68" i="76"/>
  <c r="AR50" i="76"/>
  <c r="AQ50" i="76"/>
  <c r="AR116" i="76"/>
  <c r="AQ116" i="76"/>
  <c r="AR131" i="76"/>
  <c r="AQ131" i="76"/>
  <c r="AM662" i="76"/>
  <c r="AM284" i="76"/>
  <c r="AN284" i="76" s="1"/>
  <c r="AO284" i="76"/>
  <c r="AM487" i="76"/>
  <c r="AM226" i="76"/>
  <c r="AN226" i="76"/>
  <c r="AO226" i="76"/>
  <c r="AM223" i="76"/>
  <c r="AN223" i="76" s="1"/>
  <c r="AO223" i="76"/>
  <c r="AM485" i="76"/>
  <c r="AO485" i="76"/>
  <c r="AN485" i="76"/>
  <c r="AM333" i="76"/>
  <c r="AM540" i="76"/>
  <c r="AO540" i="76" s="1"/>
  <c r="AN540" i="76"/>
  <c r="AM447" i="76"/>
  <c r="AO447" i="76"/>
  <c r="AN447" i="76"/>
  <c r="AM590" i="76"/>
  <c r="AO590" i="76" s="1"/>
  <c r="AN590" i="76"/>
  <c r="AM465" i="76"/>
  <c r="AO465" i="76"/>
  <c r="AN465" i="76"/>
  <c r="AM623" i="76"/>
  <c r="AO623" i="76"/>
  <c r="AN623" i="76"/>
  <c r="AM422" i="76"/>
  <c r="AO422" i="76"/>
  <c r="AN422" i="76"/>
  <c r="AM161" i="76"/>
  <c r="AN161" i="76"/>
  <c r="AO161" i="76"/>
  <c r="AM500" i="76"/>
  <c r="AN500" i="76"/>
  <c r="AO500" i="76"/>
  <c r="AM368" i="76"/>
  <c r="AO368" i="76"/>
  <c r="AN368" i="76"/>
  <c r="AM446" i="76"/>
  <c r="AM609" i="76"/>
  <c r="AO101" i="76"/>
  <c r="AN101" i="76"/>
  <c r="AM588" i="76"/>
  <c r="AM258" i="76"/>
  <c r="AO258" i="76"/>
  <c r="AN258" i="76"/>
  <c r="AM472" i="76"/>
  <c r="AM221" i="76"/>
  <c r="AM523" i="76"/>
  <c r="AM253" i="76"/>
  <c r="AO253" i="76" s="1"/>
  <c r="AN253" i="76"/>
  <c r="AM541" i="76"/>
  <c r="AN541" i="76" s="1"/>
  <c r="AO541" i="76"/>
  <c r="AM295" i="76"/>
  <c r="AM569" i="76"/>
  <c r="AO569" i="76"/>
  <c r="AN569" i="76"/>
  <c r="AM633" i="76"/>
  <c r="AO633" i="76"/>
  <c r="AN633" i="76"/>
  <c r="AM91" i="76"/>
  <c r="AM656" i="76"/>
  <c r="AN656" i="76" s="1"/>
  <c r="AO656" i="76"/>
  <c r="AM307" i="76"/>
  <c r="AN307" i="76" s="1"/>
  <c r="AO307" i="76"/>
  <c r="AM375" i="76"/>
  <c r="AM242" i="76"/>
  <c r="AO242" i="76"/>
  <c r="AN242" i="76"/>
  <c r="AM507" i="76"/>
  <c r="AM637" i="76"/>
  <c r="AO637" i="76"/>
  <c r="AN637" i="76"/>
  <c r="AM164" i="76"/>
  <c r="AN164" i="76" s="1"/>
  <c r="AO164" i="76"/>
  <c r="AQ129" i="76"/>
  <c r="AR129" i="76"/>
  <c r="AQ58" i="76"/>
  <c r="AR58" i="76"/>
  <c r="AR87" i="76"/>
  <c r="AQ87" i="76"/>
  <c r="AR188" i="76"/>
  <c r="AQ188" i="76"/>
  <c r="AQ63" i="76"/>
  <c r="AR63" i="76"/>
  <c r="AR138" i="76"/>
  <c r="AQ138" i="76"/>
  <c r="AQ149" i="76"/>
  <c r="AR149" i="76"/>
  <c r="AQ203" i="76"/>
  <c r="AR203" i="76"/>
  <c r="AQ97" i="76"/>
  <c r="AR97" i="76"/>
  <c r="AR136" i="76"/>
  <c r="AQ136" i="76"/>
  <c r="AQ122" i="76"/>
  <c r="AR122" i="76"/>
  <c r="AM311" i="76"/>
  <c r="AN311" i="76" s="1"/>
  <c r="AO311" i="76"/>
  <c r="AM503" i="76"/>
  <c r="AN503" i="76" s="1"/>
  <c r="AO503" i="76"/>
  <c r="AM267" i="76"/>
  <c r="AO267" i="76"/>
  <c r="AN267" i="76"/>
  <c r="AM366" i="76"/>
  <c r="AM412" i="76"/>
  <c r="AO412" i="76" s="1"/>
  <c r="AN412" i="76"/>
  <c r="AM219" i="76"/>
  <c r="AO219" i="76" s="1"/>
  <c r="AN219" i="76"/>
  <c r="AM320" i="76"/>
  <c r="AM328" i="76"/>
  <c r="AM558" i="76"/>
  <c r="AO558" i="76"/>
  <c r="AN558" i="76"/>
  <c r="AM457" i="76"/>
  <c r="AM323" i="76"/>
  <c r="AM365" i="76"/>
  <c r="AN365" i="76" s="1"/>
  <c r="AO365" i="76"/>
  <c r="AM603" i="76"/>
  <c r="AN603" i="76" s="1"/>
  <c r="AO603" i="76"/>
  <c r="AM398" i="76"/>
  <c r="AM438" i="76"/>
  <c r="AO438" i="76" s="1"/>
  <c r="AN438" i="76"/>
  <c r="AR103" i="76"/>
  <c r="AQ103" i="76"/>
  <c r="AQ207" i="76"/>
  <c r="AR207" i="76"/>
  <c r="AQ162" i="76"/>
  <c r="AR162" i="76"/>
  <c r="AQ157" i="76"/>
  <c r="AR157" i="76"/>
  <c r="AQ79" i="76"/>
  <c r="AR79" i="76"/>
  <c r="AR134" i="76"/>
  <c r="AQ134" i="76"/>
  <c r="AR148" i="76"/>
  <c r="AQ148" i="76"/>
  <c r="AR141" i="76"/>
  <c r="AQ141" i="76"/>
  <c r="AQ130" i="76"/>
  <c r="AR130" i="76"/>
  <c r="AR82" i="76"/>
  <c r="AQ82" i="76"/>
  <c r="AQ170" i="76"/>
  <c r="AR170" i="76"/>
  <c r="AQ92" i="76"/>
  <c r="AR92" i="76"/>
  <c r="AQ65" i="76"/>
  <c r="AR65" i="76"/>
  <c r="AM660" i="76"/>
  <c r="AO660" i="76" s="1"/>
  <c r="AN660" i="76"/>
  <c r="AM592" i="76"/>
  <c r="AM615" i="76"/>
  <c r="AO615" i="76"/>
  <c r="AN615" i="76"/>
  <c r="AM248" i="76"/>
  <c r="AO248" i="76" s="1"/>
  <c r="AN248" i="76"/>
  <c r="AM563" i="76"/>
  <c r="AO563" i="76" s="1"/>
  <c r="AN563" i="76"/>
  <c r="AM626" i="76"/>
  <c r="AM117" i="76"/>
  <c r="AN117" i="76" s="1"/>
  <c r="AO117" i="76"/>
  <c r="AM406" i="76"/>
  <c r="AM481" i="76"/>
  <c r="AN481" i="76" s="1"/>
  <c r="AO481" i="76"/>
  <c r="AM380" i="76"/>
  <c r="AM250" i="76"/>
  <c r="AO250" i="76"/>
  <c r="AN250" i="76"/>
  <c r="AM385" i="76"/>
  <c r="AN385" i="76" s="1"/>
  <c r="AO385" i="76"/>
  <c r="AM296" i="76"/>
  <c r="AM269" i="76"/>
  <c r="AN269" i="76" s="1"/>
  <c r="AO269" i="76"/>
  <c r="AM549" i="76"/>
  <c r="AN549" i="76" s="1"/>
  <c r="AO549" i="76"/>
  <c r="AM508" i="76"/>
  <c r="AN508" i="76" s="1"/>
  <c r="AO508" i="76"/>
  <c r="AM246" i="76"/>
  <c r="AO246" i="76" s="1"/>
  <c r="AN246" i="76"/>
  <c r="AM115" i="76"/>
  <c r="AO115" i="76" s="1"/>
  <c r="AN115" i="76"/>
  <c r="AM415" i="76"/>
  <c r="AN415" i="76" s="1"/>
  <c r="AO415" i="76"/>
  <c r="AM429" i="76"/>
  <c r="AM578" i="76"/>
  <c r="AM651" i="76"/>
  <c r="AO651" i="76" s="1"/>
  <c r="AN651" i="76"/>
  <c r="AO214" i="76"/>
  <c r="AN214" i="76"/>
  <c r="AM648" i="76"/>
  <c r="AM378" i="76"/>
  <c r="AN378" i="76" s="1"/>
  <c r="AO378" i="76"/>
  <c r="AM649" i="76"/>
  <c r="AM383" i="76"/>
  <c r="AM105" i="76"/>
  <c r="AO105" i="76"/>
  <c r="AN105" i="76"/>
  <c r="AM556" i="76"/>
  <c r="AO556" i="76" s="1"/>
  <c r="AN556" i="76"/>
  <c r="AM601" i="76"/>
  <c r="AN601" i="76" s="1"/>
  <c r="AM617" i="76"/>
  <c r="AN617" i="76"/>
  <c r="AO617" i="76"/>
  <c r="AM326" i="76"/>
  <c r="AN326" i="76" s="1"/>
  <c r="AO326" i="76"/>
  <c r="AM354" i="76"/>
  <c r="AN354" i="76" s="1"/>
  <c r="AO354" i="76"/>
  <c r="AM461" i="76"/>
  <c r="AN461" i="76"/>
  <c r="AO461" i="76"/>
  <c r="AM139" i="76"/>
  <c r="AN139" i="76" s="1"/>
  <c r="AO139" i="76"/>
  <c r="AM83" i="76"/>
  <c r="AM613" i="76"/>
  <c r="AM643" i="76"/>
  <c r="AN643" i="76" s="1"/>
  <c r="AO643" i="76"/>
  <c r="AN459" i="76"/>
  <c r="AO459" i="76"/>
  <c r="AN229" i="76"/>
  <c r="AO229" i="76"/>
  <c r="AM342" i="76"/>
  <c r="AN342" i="76" s="1"/>
  <c r="AO342" i="76"/>
  <c r="AM516" i="76"/>
  <c r="AN516" i="76" s="1"/>
  <c r="AO516" i="76"/>
  <c r="AR126" i="76"/>
  <c r="AQ126" i="76"/>
  <c r="AN237" i="76"/>
  <c r="AO237" i="76"/>
  <c r="AM552" i="76"/>
  <c r="AQ9" i="76"/>
  <c r="AR9" i="76"/>
  <c r="AM635" i="76"/>
  <c r="AN635" i="76" s="1"/>
  <c r="AO635" i="76"/>
  <c r="AM451" i="76"/>
  <c r="AO451" i="76" s="1"/>
  <c r="AN451" i="76"/>
  <c r="AN387" i="76"/>
  <c r="AO387" i="76"/>
  <c r="AQ153" i="76"/>
  <c r="AR153" i="76"/>
  <c r="AQ127" i="76"/>
  <c r="AR127" i="76"/>
  <c r="AR150" i="76"/>
  <c r="AQ150" i="76"/>
  <c r="AQ204" i="76"/>
  <c r="AR204" i="76"/>
  <c r="AQ121" i="76"/>
  <c r="AR121" i="76"/>
  <c r="AQ29" i="76"/>
  <c r="AR29" i="76"/>
  <c r="AQ76" i="76"/>
  <c r="AR76" i="76"/>
  <c r="AR212" i="76"/>
  <c r="AQ212" i="76"/>
  <c r="AM496" i="76"/>
  <c r="AO496" i="76"/>
  <c r="AN496" i="76"/>
  <c r="AM645" i="76"/>
  <c r="AO645" i="76" s="1"/>
  <c r="AN645" i="76"/>
  <c r="AM638" i="76"/>
  <c r="AO638" i="76" s="1"/>
  <c r="AN638" i="76"/>
  <c r="AM227" i="76"/>
  <c r="AO227" i="76" s="1"/>
  <c r="AN227" i="76"/>
  <c r="AM301" i="76"/>
  <c r="AM452" i="76"/>
  <c r="AN452" i="76"/>
  <c r="AO452" i="76"/>
  <c r="AM377" i="76"/>
  <c r="AO377" i="76" s="1"/>
  <c r="AN377" i="76"/>
  <c r="AM642" i="76"/>
  <c r="AO642" i="76"/>
  <c r="AM655" i="76"/>
  <c r="AM480" i="76"/>
  <c r="AN480" i="76"/>
  <c r="AO480" i="76"/>
  <c r="AM665" i="76"/>
  <c r="AN665" i="76" s="1"/>
  <c r="AO665" i="76"/>
  <c r="AM539" i="76"/>
  <c r="AN539" i="76" s="1"/>
  <c r="AO539" i="76"/>
  <c r="AM349" i="76"/>
  <c r="AN349" i="76" s="1"/>
  <c r="AO349" i="76"/>
  <c r="AR196" i="76"/>
  <c r="AQ196" i="76"/>
  <c r="AM308" i="76"/>
  <c r="AO308" i="76" s="1"/>
  <c r="AN308" i="76"/>
  <c r="AM634" i="76"/>
  <c r="AN634" i="76" s="1"/>
  <c r="AO634" i="76"/>
  <c r="AM201" i="76"/>
  <c r="AO194" i="76"/>
  <c r="AN194" i="76"/>
  <c r="AM535" i="76"/>
  <c r="AM317" i="76"/>
  <c r="AM300" i="76"/>
  <c r="AO300" i="76"/>
  <c r="AN300" i="76"/>
  <c r="AM621" i="76"/>
  <c r="AM475" i="76"/>
  <c r="AN475" i="76"/>
  <c r="AO475" i="76"/>
  <c r="AM310" i="76"/>
  <c r="AO310" i="76" s="1"/>
  <c r="AN310" i="76"/>
  <c r="AR199" i="76"/>
  <c r="AQ199" i="76"/>
  <c r="AM433" i="76"/>
  <c r="AN433" i="76" s="1"/>
  <c r="AO433" i="76"/>
  <c r="AM653" i="76"/>
  <c r="AO255" i="76"/>
  <c r="AN255" i="76"/>
  <c r="AN477" i="76"/>
  <c r="AO477" i="76"/>
  <c r="AQ124" i="76"/>
  <c r="AR124" i="76"/>
  <c r="AM658" i="76"/>
  <c r="AN658" i="76" s="1"/>
  <c r="AO658" i="76"/>
  <c r="AM244" i="76"/>
  <c r="AM334" i="76"/>
  <c r="AR71" i="76"/>
  <c r="AQ71" i="76"/>
  <c r="AQ132" i="76"/>
  <c r="AR132" i="76"/>
  <c r="AM302" i="76"/>
  <c r="AM664" i="76"/>
  <c r="AO664" i="76" s="1"/>
  <c r="AN371" i="76"/>
  <c r="AO371" i="76"/>
  <c r="AR100" i="76"/>
  <c r="AQ100" i="76"/>
  <c r="AR62" i="76"/>
  <c r="AQ62" i="76"/>
  <c r="AR48" i="76"/>
  <c r="AQ48" i="76"/>
  <c r="AM316" i="76"/>
  <c r="AN316" i="76" s="1"/>
  <c r="AO316" i="76"/>
  <c r="AM231" i="76"/>
  <c r="AN231" i="76"/>
  <c r="AO231" i="76"/>
  <c r="AM247" i="76"/>
  <c r="AN247" i="76" s="1"/>
  <c r="AM636" i="76"/>
  <c r="AO636" i="76"/>
  <c r="AN636" i="76"/>
  <c r="AM520" i="76"/>
  <c r="AO520" i="76" s="1"/>
  <c r="AN520" i="76"/>
  <c r="AM238" i="76"/>
  <c r="AQ151" i="76"/>
  <c r="AR151" i="76"/>
  <c r="AM566" i="76"/>
  <c r="AN566" i="76" s="1"/>
  <c r="AO566" i="76"/>
  <c r="AO185" i="76"/>
  <c r="AN185" i="76"/>
  <c r="AQ163" i="76"/>
  <c r="AR163" i="76"/>
  <c r="AM490" i="76"/>
  <c r="AN490" i="76" s="1"/>
  <c r="AO490" i="76"/>
  <c r="AM373" i="76"/>
  <c r="AN373" i="76" s="1"/>
  <c r="AO373" i="76"/>
  <c r="AM599" i="76"/>
  <c r="AN599" i="76"/>
  <c r="AO599" i="76"/>
  <c r="AM353" i="76"/>
  <c r="AO353" i="76" s="1"/>
  <c r="AN353" i="76"/>
  <c r="AM586" i="76"/>
  <c r="AM529" i="76"/>
  <c r="AR54" i="76"/>
  <c r="AQ54" i="76"/>
  <c r="AM666" i="76"/>
  <c r="AN666" i="76" s="1"/>
  <c r="AO666" i="76"/>
  <c r="AM240" i="76"/>
  <c r="AO240" i="76" s="1"/>
  <c r="AN240" i="76"/>
  <c r="AO413" i="76"/>
  <c r="AN413" i="76"/>
  <c r="AM321" i="76"/>
  <c r="AN321" i="76" s="1"/>
  <c r="AO321" i="76"/>
  <c r="AM522" i="76"/>
  <c r="AN522" i="76" s="1"/>
  <c r="AO522" i="76"/>
  <c r="AR184" i="76"/>
  <c r="AQ184" i="76"/>
  <c r="AN565" i="76"/>
  <c r="AO565" i="76"/>
  <c r="AN491" i="76"/>
  <c r="AO491" i="76"/>
  <c r="AN488" i="76"/>
  <c r="AO488" i="76"/>
  <c r="AN527" i="76"/>
  <c r="AO527" i="76"/>
  <c r="AO363" i="76"/>
  <c r="AN363" i="76"/>
  <c r="AN435" i="76"/>
  <c r="AO435" i="76"/>
  <c r="AO287" i="76"/>
  <c r="AN287" i="76"/>
  <c r="AO604" i="76"/>
  <c r="AN604" i="76"/>
  <c r="AO410" i="76"/>
  <c r="AN410" i="76"/>
  <c r="AR206" i="76"/>
  <c r="AQ206" i="76"/>
  <c r="AM519" i="76"/>
  <c r="AO519" i="76"/>
  <c r="AN519" i="76"/>
  <c r="AM113" i="76"/>
  <c r="AN113" i="76"/>
  <c r="AO113" i="76"/>
  <c r="AM222" i="76"/>
  <c r="AR42" i="76"/>
  <c r="AQ42" i="76"/>
  <c r="AM525" i="76"/>
  <c r="AN525" i="76"/>
  <c r="AO525" i="76"/>
  <c r="AM484" i="76"/>
  <c r="AM622" i="76"/>
  <c r="AN622" i="76" s="1"/>
  <c r="AO622" i="76"/>
  <c r="AO450" i="76"/>
  <c r="AN450" i="76"/>
  <c r="AM279" i="76"/>
  <c r="AO279" i="76" s="1"/>
  <c r="AN352" i="76"/>
  <c r="AO352" i="76"/>
  <c r="AN546" i="76"/>
  <c r="AO546" i="76"/>
  <c r="AO293" i="76"/>
  <c r="AN293" i="76"/>
  <c r="AO289" i="76"/>
  <c r="AN289" i="76"/>
  <c r="AM232" i="76"/>
  <c r="AM551" i="76"/>
  <c r="AM579" i="76"/>
  <c r="AO579" i="76"/>
  <c r="AN579" i="76"/>
  <c r="AM463" i="76"/>
  <c r="AO463" i="76" s="1"/>
  <c r="AN463" i="76"/>
  <c r="AM414" i="76"/>
  <c r="AO414" i="76" s="1"/>
  <c r="AN414" i="76"/>
  <c r="AM402" i="76"/>
  <c r="AO402" i="76" s="1"/>
  <c r="AN402" i="76"/>
  <c r="AM650" i="76"/>
  <c r="AO650" i="76" s="1"/>
  <c r="AM543" i="76"/>
  <c r="AO543" i="76"/>
  <c r="AN543" i="76"/>
  <c r="AM619" i="76"/>
  <c r="AN619" i="76" s="1"/>
  <c r="AO619" i="76"/>
  <c r="AN515" i="76"/>
  <c r="AO515" i="76"/>
  <c r="AO347" i="76"/>
  <c r="AN347" i="76"/>
  <c r="AN587" i="76"/>
  <c r="AO587" i="76"/>
  <c r="AO294" i="76"/>
  <c r="AN294" i="76"/>
  <c r="AN364" i="76"/>
  <c r="AO364" i="76"/>
  <c r="AN439" i="76"/>
  <c r="AO439" i="76"/>
  <c r="AO607" i="76"/>
  <c r="AN607" i="76"/>
  <c r="AO314" i="76"/>
  <c r="AN314" i="76"/>
  <c r="AQ70" i="76"/>
  <c r="AR70" i="76"/>
  <c r="AR114" i="76"/>
  <c r="AQ114" i="76"/>
  <c r="AM167" i="76"/>
  <c r="AN167" i="76"/>
  <c r="AO167" i="76"/>
  <c r="AM497" i="76"/>
  <c r="AO497" i="76"/>
  <c r="AN497" i="76"/>
  <c r="AM620" i="76"/>
  <c r="AO620" i="76" s="1"/>
  <c r="AN620" i="76"/>
  <c r="AM561" i="76"/>
  <c r="AO561" i="76" s="1"/>
  <c r="AN561" i="76"/>
  <c r="AM292" i="76"/>
  <c r="AN292" i="76" s="1"/>
  <c r="AO292" i="76"/>
  <c r="AM471" i="76"/>
  <c r="AO471" i="76"/>
  <c r="AN471" i="76"/>
  <c r="AM270" i="76"/>
  <c r="AN270" i="76"/>
  <c r="AO270" i="76"/>
  <c r="AM96" i="76"/>
  <c r="AN96" i="76" s="1"/>
  <c r="AO96" i="76"/>
  <c r="AM299" i="76"/>
  <c r="AN299" i="76" s="1"/>
  <c r="AO299" i="76"/>
  <c r="AM283" i="76"/>
  <c r="AM430" i="76"/>
  <c r="AO430" i="76"/>
  <c r="AM396" i="76"/>
  <c r="AO396" i="76"/>
  <c r="AM346" i="76"/>
  <c r="AM225" i="76"/>
  <c r="AN225" i="76"/>
  <c r="AO225" i="76"/>
  <c r="AM467" i="76"/>
  <c r="AN467" i="76"/>
  <c r="AO467" i="76"/>
  <c r="AM367" i="76"/>
  <c r="AO367" i="76" s="1"/>
  <c r="AN367" i="76"/>
  <c r="AM594" i="76"/>
  <c r="AQ169" i="76"/>
  <c r="AR169" i="76"/>
  <c r="AQ154" i="76"/>
  <c r="AR154" i="76"/>
  <c r="AM241" i="76"/>
  <c r="AN241" i="76" s="1"/>
  <c r="AO241" i="76"/>
  <c r="AM628" i="76"/>
  <c r="AR142" i="76"/>
  <c r="AQ142" i="76"/>
  <c r="AM379" i="76"/>
  <c r="AN379" i="76" s="1"/>
  <c r="AO379" i="76"/>
  <c r="AR171" i="76"/>
  <c r="AQ171" i="76"/>
  <c r="AN376" i="76"/>
  <c r="AO376" i="76"/>
  <c r="AN641" i="76"/>
  <c r="AO641" i="76"/>
  <c r="AO511" i="76"/>
  <c r="AN511" i="76"/>
  <c r="AO234" i="76"/>
  <c r="AN234" i="76"/>
  <c r="AO370" i="76"/>
  <c r="AN370" i="76"/>
  <c r="AN343" i="76"/>
  <c r="AO343" i="76"/>
  <c r="AN640" i="76"/>
  <c r="AO640" i="76"/>
  <c r="AO517" i="76"/>
  <c r="AN517" i="76"/>
  <c r="AQ90" i="76"/>
  <c r="AR90" i="76"/>
  <c r="AM476" i="76"/>
  <c r="AM585" i="76"/>
  <c r="AN585" i="76" s="1"/>
  <c r="AO585" i="76"/>
  <c r="AM458" i="76"/>
  <c r="AM360" i="76"/>
  <c r="AO360" i="76" s="1"/>
  <c r="AN360" i="76"/>
  <c r="AM252" i="76"/>
  <c r="AO252" i="76" s="1"/>
  <c r="AN252" i="76"/>
  <c r="AM570" i="76"/>
  <c r="AN570" i="76" s="1"/>
  <c r="AO570" i="76"/>
  <c r="AM536" i="76"/>
  <c r="AO536" i="76" s="1"/>
  <c r="AN536" i="76"/>
  <c r="AM453" i="76"/>
  <c r="AO453" i="76"/>
  <c r="AM243" i="76"/>
  <c r="AO243" i="76"/>
  <c r="AN243" i="76"/>
  <c r="AM427" i="76"/>
  <c r="AN427" i="76"/>
  <c r="AO427" i="76"/>
  <c r="AM442" i="76"/>
  <c r="AM571" i="76"/>
  <c r="AO278" i="76"/>
  <c r="AN278" i="76"/>
  <c r="AM557" i="76"/>
  <c r="AN557" i="76" s="1"/>
  <c r="AO557" i="76"/>
  <c r="AO639" i="76"/>
  <c r="AN639" i="76"/>
  <c r="AO421" i="76"/>
  <c r="AN421" i="76"/>
  <c r="AO318" i="76"/>
  <c r="AN318" i="76"/>
  <c r="AO319" i="76"/>
  <c r="AN319" i="76"/>
  <c r="AO351" i="76"/>
  <c r="AN351" i="76"/>
  <c r="AN426" i="76"/>
  <c r="AO426" i="76"/>
  <c r="AO464" i="76"/>
  <c r="AN464" i="76"/>
  <c r="AR173" i="76"/>
  <c r="AQ173" i="76"/>
  <c r="AM597" i="76"/>
  <c r="AN597" i="76" s="1"/>
  <c r="AM230" i="76"/>
  <c r="AM268" i="76"/>
  <c r="AM632" i="76"/>
  <c r="AO632" i="76"/>
  <c r="AN632" i="76"/>
  <c r="AM330" i="76"/>
  <c r="AN330" i="76"/>
  <c r="AO330" i="76"/>
  <c r="AN470" i="76"/>
  <c r="AO470" i="76"/>
  <c r="AM298" i="76"/>
  <c r="AR168" i="76"/>
  <c r="AQ168" i="76"/>
  <c r="AM548" i="76"/>
  <c r="AN548" i="76" s="1"/>
  <c r="AO548" i="76"/>
  <c r="AQ119" i="76"/>
  <c r="AR119" i="76"/>
  <c r="AM554" i="76"/>
  <c r="AM456" i="76"/>
  <c r="AN456" i="76" s="1"/>
  <c r="AO456" i="76"/>
  <c r="AM389" i="76"/>
  <c r="AO389" i="76" s="1"/>
  <c r="AM362" i="76"/>
  <c r="AN362" i="76" s="1"/>
  <c r="AO362" i="76"/>
  <c r="AO372" i="76"/>
  <c r="AN372" i="76"/>
  <c r="AN576" i="76"/>
  <c r="AO576" i="76"/>
  <c r="AN506" i="76"/>
  <c r="AO506" i="76"/>
  <c r="AN156" i="76"/>
  <c r="AO156" i="76"/>
  <c r="AO482" i="76"/>
  <c r="AN482" i="76"/>
  <c r="AN313" i="76"/>
  <c r="AO313" i="76"/>
  <c r="AN322" i="76"/>
  <c r="AO322" i="76"/>
  <c r="AN394" i="76"/>
  <c r="AO394" i="76"/>
  <c r="AN662" i="76"/>
  <c r="AO662" i="76"/>
  <c r="AN487" i="76"/>
  <c r="AO487" i="76"/>
  <c r="AN333" i="76"/>
  <c r="AO333" i="76"/>
  <c r="AO446" i="76"/>
  <c r="AN446" i="76"/>
  <c r="AN609" i="76"/>
  <c r="AO609" i="76"/>
  <c r="AO588" i="76"/>
  <c r="AN588" i="76"/>
  <c r="AO472" i="76"/>
  <c r="AN472" i="76"/>
  <c r="AN221" i="76"/>
  <c r="AO221" i="76"/>
  <c r="AN523" i="76"/>
  <c r="AO523" i="76"/>
  <c r="AN295" i="76"/>
  <c r="AO295" i="76"/>
  <c r="AN91" i="76"/>
  <c r="AO91" i="76"/>
  <c r="AO375" i="76"/>
  <c r="AN375" i="76"/>
  <c r="AO507" i="76"/>
  <c r="AN507" i="76"/>
  <c r="AO366" i="76"/>
  <c r="AN366" i="76"/>
  <c r="AN320" i="76"/>
  <c r="AO320" i="76"/>
  <c r="AN328" i="76"/>
  <c r="AO328" i="76"/>
  <c r="AN457" i="76"/>
  <c r="AO457" i="76"/>
  <c r="AN323" i="76"/>
  <c r="AO323" i="76"/>
  <c r="AN398" i="76"/>
  <c r="AO398" i="76"/>
  <c r="AO592" i="76"/>
  <c r="AN592" i="76"/>
  <c r="AN626" i="76"/>
  <c r="AO626" i="76"/>
  <c r="AN406" i="76"/>
  <c r="AO406" i="76"/>
  <c r="AN380" i="76"/>
  <c r="AO380" i="76"/>
  <c r="AN296" i="76"/>
  <c r="AO296" i="76"/>
  <c r="AO429" i="76"/>
  <c r="AN429" i="76"/>
  <c r="AO578" i="76"/>
  <c r="AN578" i="76"/>
  <c r="AO648" i="76"/>
  <c r="AN648" i="76"/>
  <c r="AO649" i="76"/>
  <c r="AN649" i="76"/>
  <c r="AO383" i="76"/>
  <c r="AN383" i="76"/>
  <c r="AN83" i="76"/>
  <c r="AO83" i="76"/>
  <c r="AN613" i="76"/>
  <c r="AO613" i="76"/>
  <c r="AN552" i="76"/>
  <c r="AO552" i="76"/>
  <c r="AN301" i="76"/>
  <c r="AO301" i="76"/>
  <c r="AO655" i="76"/>
  <c r="AN655" i="76"/>
  <c r="AN201" i="76"/>
  <c r="AO201" i="76"/>
  <c r="AN535" i="76"/>
  <c r="AO535" i="76"/>
  <c r="AN317" i="76"/>
  <c r="AO317" i="76"/>
  <c r="AN621" i="76"/>
  <c r="AO621" i="76"/>
  <c r="AN653" i="76"/>
  <c r="AO653" i="76"/>
  <c r="AN244" i="76"/>
  <c r="AO244" i="76"/>
  <c r="AN334" i="76"/>
  <c r="AO334" i="76"/>
  <c r="AN302" i="76"/>
  <c r="AO302" i="76"/>
  <c r="AN238" i="76"/>
  <c r="AO238" i="76"/>
  <c r="AO586" i="76"/>
  <c r="AN586" i="76"/>
  <c r="AO529" i="76"/>
  <c r="AN529" i="76"/>
  <c r="AN222" i="76"/>
  <c r="AO222" i="76"/>
  <c r="AN484" i="76"/>
  <c r="AO484" i="76"/>
  <c r="AN232" i="76"/>
  <c r="AO232" i="76"/>
  <c r="AN551" i="76"/>
  <c r="AO551" i="76"/>
  <c r="AO283" i="76"/>
  <c r="AN283" i="76"/>
  <c r="AO346" i="76"/>
  <c r="AN346" i="76"/>
  <c r="AN594" i="76"/>
  <c r="AO594" i="76"/>
  <c r="AO628" i="76"/>
  <c r="AN628" i="76"/>
  <c r="AO476" i="76"/>
  <c r="AN476" i="76"/>
  <c r="AN458" i="76"/>
  <c r="AO458" i="76"/>
  <c r="AN442" i="76"/>
  <c r="AO442" i="76"/>
  <c r="AO571" i="76"/>
  <c r="AN571" i="76"/>
  <c r="AO230" i="76"/>
  <c r="AN230" i="76"/>
  <c r="AO268" i="76"/>
  <c r="AN268" i="76"/>
  <c r="AO298" i="76"/>
  <c r="AN298" i="76"/>
  <c r="AO554" i="76"/>
  <c r="AN554" i="76"/>
  <c r="AQ374" i="76" l="1"/>
  <c r="G28" i="81" s="1"/>
  <c r="AR374" i="76"/>
  <c r="AR445" i="76"/>
  <c r="AQ445" i="76"/>
  <c r="F36" i="81" s="1"/>
  <c r="AR600" i="76"/>
  <c r="AQ600" i="76"/>
  <c r="J59" i="81" s="1"/>
  <c r="AR568" i="76"/>
  <c r="AQ568" i="76"/>
  <c r="J31" i="81" s="1"/>
  <c r="AQ324" i="76"/>
  <c r="E41" i="81" s="1"/>
  <c r="AR324" i="76"/>
  <c r="AR356" i="76"/>
  <c r="AQ356" i="76"/>
  <c r="E14" i="81" s="1"/>
  <c r="AQ512" i="76"/>
  <c r="J37" i="81" s="1"/>
  <c r="AR512" i="76"/>
  <c r="H51" i="81"/>
  <c r="N32" i="79"/>
  <c r="J64" i="79"/>
  <c r="H24" i="79"/>
  <c r="AP268" i="76"/>
  <c r="AP232" i="76"/>
  <c r="AP201" i="76"/>
  <c r="AP649" i="76"/>
  <c r="AP296" i="76"/>
  <c r="AP592" i="76"/>
  <c r="AP366" i="76"/>
  <c r="AP295" i="76"/>
  <c r="AP609" i="76"/>
  <c r="AP632" i="76"/>
  <c r="AP96" i="76"/>
  <c r="AP561" i="76"/>
  <c r="AP579" i="76"/>
  <c r="AP566" i="76"/>
  <c r="AP316" i="76"/>
  <c r="AP349" i="76"/>
  <c r="AP642" i="76"/>
  <c r="AP496" i="76"/>
  <c r="AP326" i="76"/>
  <c r="AP214" i="76"/>
  <c r="AP508" i="76"/>
  <c r="AP250" i="76"/>
  <c r="AP438" i="76"/>
  <c r="AP219" i="76"/>
  <c r="AP311" i="76"/>
  <c r="AP307" i="76"/>
  <c r="AP541" i="76"/>
  <c r="AP500" i="76"/>
  <c r="AP465" i="76"/>
  <c r="AP223" i="76"/>
  <c r="AK521" i="76"/>
  <c r="AK509" i="76"/>
  <c r="AK537" i="76"/>
  <c r="AK513" i="76"/>
  <c r="AK431" i="76"/>
  <c r="AK272" i="76"/>
  <c r="AK462" i="76"/>
  <c r="AK98" i="76"/>
  <c r="AK285" i="76"/>
  <c r="AK304" i="76"/>
  <c r="AK524" i="76"/>
  <c r="AK260" i="76"/>
  <c r="AP322" i="76"/>
  <c r="AP408" i="76"/>
  <c r="AP478" i="76"/>
  <c r="AN274" i="76"/>
  <c r="AN479" i="76"/>
  <c r="AP554" i="76"/>
  <c r="AP427" i="76"/>
  <c r="AN584" i="76"/>
  <c r="AP661" i="76"/>
  <c r="AP449" i="76"/>
  <c r="AN531" i="76"/>
  <c r="AN419" i="76"/>
  <c r="AP502" i="76"/>
  <c r="AN405" i="76"/>
  <c r="AN453" i="76"/>
  <c r="AN400" i="76"/>
  <c r="AP499" i="76"/>
  <c r="AN534" i="76"/>
  <c r="AP227" i="76"/>
  <c r="AK616" i="76"/>
  <c r="AP402" i="76"/>
  <c r="AK589" i="76"/>
  <c r="AP301" i="76"/>
  <c r="AN338" i="76"/>
  <c r="AP664" i="76"/>
  <c r="AP424" i="76"/>
  <c r="AP410" i="76"/>
  <c r="AP302" i="76"/>
  <c r="AP442" i="76"/>
  <c r="AP244" i="76"/>
  <c r="AP401" i="76"/>
  <c r="AP371" i="76"/>
  <c r="AP612" i="76"/>
  <c r="AP477" i="76"/>
  <c r="AP516" i="76"/>
  <c r="AP618" i="76"/>
  <c r="AP497" i="76"/>
  <c r="AP264" i="76"/>
  <c r="AP373" i="76"/>
  <c r="AK403" i="76"/>
  <c r="AP320" i="76"/>
  <c r="AP253" i="76"/>
  <c r="AP545" i="76"/>
  <c r="AP557" i="76"/>
  <c r="AP262" i="76"/>
  <c r="AP314" i="76"/>
  <c r="AP468" i="76"/>
  <c r="AP439" i="76"/>
  <c r="AP331" i="76"/>
  <c r="AP576" i="76"/>
  <c r="AP511" i="76"/>
  <c r="AP529" i="76"/>
  <c r="AP652" i="76"/>
  <c r="AP433" i="76"/>
  <c r="AN396" i="76"/>
  <c r="AP430" i="76"/>
  <c r="AP236" i="76"/>
  <c r="AK233" i="76"/>
  <c r="AP638" i="76"/>
  <c r="AK361" i="76"/>
  <c r="AP590" i="76"/>
  <c r="AK335" i="76"/>
  <c r="AP643" i="76"/>
  <c r="AP498" i="76"/>
  <c r="AP640" i="76"/>
  <c r="AP351" i="76"/>
  <c r="AP384" i="76"/>
  <c r="AP315" i="76"/>
  <c r="AP594" i="76"/>
  <c r="AP469" i="76"/>
  <c r="AP650" i="76"/>
  <c r="AP630" i="76"/>
  <c r="AP225" i="76"/>
  <c r="AP586" i="76"/>
  <c r="AP229" i="76"/>
  <c r="AP610" i="76"/>
  <c r="AP470" i="76"/>
  <c r="AP230" i="76"/>
  <c r="AN644" i="76"/>
  <c r="AK486" i="76"/>
  <c r="AK277" i="76"/>
  <c r="AK325" i="76"/>
  <c r="AK460" i="76"/>
  <c r="AK550" i="76"/>
  <c r="AK297" i="76"/>
  <c r="AK627" i="76"/>
  <c r="AK575" i="76"/>
  <c r="AM589" i="76"/>
  <c r="AM233" i="76"/>
  <c r="AM460" i="76"/>
  <c r="AP458" i="76"/>
  <c r="AP222" i="76"/>
  <c r="AP655" i="76"/>
  <c r="AP648" i="76"/>
  <c r="AP380" i="76"/>
  <c r="AP323" i="76"/>
  <c r="AP507" i="76"/>
  <c r="AP523" i="76"/>
  <c r="AP446" i="76"/>
  <c r="AP570" i="76"/>
  <c r="AP270" i="76"/>
  <c r="AP620" i="76"/>
  <c r="AP113" i="76"/>
  <c r="AP520" i="76"/>
  <c r="AP300" i="76"/>
  <c r="AP539" i="76"/>
  <c r="AP377" i="76"/>
  <c r="AP139" i="76"/>
  <c r="AP617" i="76"/>
  <c r="AP415" i="76"/>
  <c r="AP549" i="76"/>
  <c r="AP481" i="76"/>
  <c r="AP603" i="76"/>
  <c r="AP412" i="76"/>
  <c r="AP164" i="76"/>
  <c r="AP656" i="76"/>
  <c r="AP258" i="76"/>
  <c r="AP161" i="76"/>
  <c r="AP447" i="76"/>
  <c r="AP226" i="76"/>
  <c r="AK245" i="76"/>
  <c r="AM263" i="76"/>
  <c r="AK280" i="76"/>
  <c r="AK336" i="76"/>
  <c r="AN642" i="76"/>
  <c r="AK261" i="76"/>
  <c r="AK312" i="76"/>
  <c r="AM120" i="76"/>
  <c r="AK602" i="76"/>
  <c r="AK493" i="76"/>
  <c r="AK348" i="76"/>
  <c r="AK492" i="76"/>
  <c r="AK220" i="76"/>
  <c r="AP394" i="76"/>
  <c r="AP338" i="76"/>
  <c r="AN664" i="76"/>
  <c r="AP404" i="76"/>
  <c r="AP450" i="76"/>
  <c r="AP156" i="76"/>
  <c r="AP614" i="76"/>
  <c r="AO417" i="76"/>
  <c r="AP501" i="76"/>
  <c r="AP543" i="76"/>
  <c r="AP484" i="76"/>
  <c r="AP641" i="76"/>
  <c r="AP372" i="76"/>
  <c r="AN423" i="76"/>
  <c r="AN430" i="76"/>
  <c r="AP515" i="76"/>
  <c r="AP565" i="76"/>
  <c r="AK303" i="76"/>
  <c r="AK273" i="76"/>
  <c r="AK381" i="76"/>
  <c r="AM381" i="76" s="1"/>
  <c r="AK580" i="76"/>
  <c r="AK560" i="76"/>
  <c r="AP660" i="76"/>
  <c r="AN654" i="76"/>
  <c r="AP279" i="76"/>
  <c r="AP241" i="76"/>
  <c r="AP495" i="76"/>
  <c r="AP334" i="76"/>
  <c r="AP234" i="76"/>
  <c r="AP581" i="76"/>
  <c r="AP416" i="76"/>
  <c r="AP591" i="76"/>
  <c r="AP291" i="76"/>
  <c r="AN593" i="76"/>
  <c r="AP491" i="76"/>
  <c r="AK257" i="76"/>
  <c r="AK564" i="76"/>
  <c r="AP252" i="76"/>
  <c r="AP428" i="76"/>
  <c r="AP659" i="76"/>
  <c r="AP583" i="76"/>
  <c r="AP517" i="76"/>
  <c r="AN275" i="76"/>
  <c r="AP607" i="76"/>
  <c r="AP443" i="76"/>
  <c r="AP421" i="76"/>
  <c r="AP658" i="76"/>
  <c r="AP451" i="76"/>
  <c r="AP530" i="76"/>
  <c r="AP266" i="76"/>
  <c r="AP353" i="76"/>
  <c r="AP599" i="76"/>
  <c r="AP388" i="76"/>
  <c r="AP490" i="76"/>
  <c r="AK574" i="76"/>
  <c r="AK259" i="76"/>
  <c r="AK454" i="76"/>
  <c r="AM454" i="76" s="1"/>
  <c r="AK265" i="76"/>
  <c r="AM265" i="76" s="1"/>
  <c r="AP123" i="76"/>
  <c r="AP644" i="76"/>
  <c r="AP567" i="76"/>
  <c r="AP389" i="76"/>
  <c r="AP426" i="76"/>
  <c r="AP571" i="76"/>
  <c r="AP436" i="76"/>
  <c r="AP625" i="76"/>
  <c r="AP573" i="76"/>
  <c r="AP286" i="76"/>
  <c r="AN612" i="76"/>
  <c r="AP653" i="76"/>
  <c r="AP342" i="76"/>
  <c r="AP562" i="76"/>
  <c r="AP527" i="76"/>
  <c r="AP352" i="76"/>
  <c r="AP282" i="76"/>
  <c r="AK235" i="76"/>
  <c r="AM235" i="76" s="1"/>
  <c r="AK538" i="76"/>
  <c r="AK455" i="76"/>
  <c r="AM455" i="76" s="1"/>
  <c r="AP398" i="76"/>
  <c r="AP317" i="76"/>
  <c r="AK350" i="76"/>
  <c r="AP414" i="76"/>
  <c r="AM580" i="76"/>
  <c r="AO580" i="76" s="1"/>
  <c r="AN233" i="76"/>
  <c r="AM259" i="76"/>
  <c r="AO259" i="76" s="1"/>
  <c r="AN265" i="76"/>
  <c r="AM486" i="76"/>
  <c r="AN486" i="76" s="1"/>
  <c r="AM538" i="76"/>
  <c r="AO538" i="76" s="1"/>
  <c r="AM350" i="76"/>
  <c r="AN350" i="76" s="1"/>
  <c r="AP476" i="76"/>
  <c r="AP238" i="76"/>
  <c r="AP83" i="76"/>
  <c r="AP578" i="76"/>
  <c r="AP406" i="76"/>
  <c r="AP457" i="76"/>
  <c r="AP375" i="76"/>
  <c r="AP472" i="76"/>
  <c r="AP333" i="76"/>
  <c r="AP585" i="76"/>
  <c r="AP471" i="76"/>
  <c r="AP167" i="76"/>
  <c r="AP519" i="76"/>
  <c r="AP636" i="76"/>
  <c r="AP194" i="76"/>
  <c r="AP665" i="76"/>
  <c r="AP452" i="76"/>
  <c r="AP461" i="76"/>
  <c r="AP105" i="76"/>
  <c r="AP115" i="76"/>
  <c r="AP269" i="76"/>
  <c r="AP117" i="76"/>
  <c r="AP365" i="76"/>
  <c r="AP267" i="76"/>
  <c r="AP637" i="76"/>
  <c r="AP633" i="76"/>
  <c r="AP101" i="76"/>
  <c r="AP422" i="76"/>
  <c r="AP540" i="76"/>
  <c r="AP284" i="76"/>
  <c r="AM582" i="76"/>
  <c r="AK434" i="76"/>
  <c r="AK532" i="76"/>
  <c r="AK355" i="76"/>
  <c r="AK489" i="76"/>
  <c r="AK341" i="76"/>
  <c r="AK256" i="76"/>
  <c r="AO601" i="76"/>
  <c r="AK309" i="76"/>
  <c r="AK339" i="76"/>
  <c r="AK409" i="76"/>
  <c r="AK239" i="76"/>
  <c r="AK547" i="76"/>
  <c r="AP144" i="76"/>
  <c r="AP654" i="76"/>
  <c r="AN279" i="76"/>
  <c r="AP343" i="76"/>
  <c r="AN443" i="76"/>
  <c r="AN581" i="76"/>
  <c r="AP367" i="76"/>
  <c r="AP228" i="76"/>
  <c r="AP639" i="76"/>
  <c r="AP243" i="76"/>
  <c r="AP587" i="76"/>
  <c r="AP293" i="76"/>
  <c r="AN264" i="76"/>
  <c r="AN388" i="76"/>
  <c r="AP474" i="76"/>
  <c r="AK382" i="76"/>
  <c r="AK281" i="76"/>
  <c r="AK437" i="76"/>
  <c r="AM437" i="76" s="1"/>
  <c r="AK624" i="76"/>
  <c r="AK369" i="76"/>
  <c r="AP563" i="76"/>
  <c r="AP440" i="76"/>
  <c r="AP494" i="76"/>
  <c r="AP340" i="76"/>
  <c r="AP464" i="76"/>
  <c r="AP321" i="76"/>
  <c r="AP358" i="76"/>
  <c r="AP364" i="76"/>
  <c r="AP510" i="76"/>
  <c r="AP666" i="76"/>
  <c r="AP525" i="76"/>
  <c r="AP346" i="76"/>
  <c r="AP400" i="76"/>
  <c r="AP327" i="76"/>
  <c r="AK595" i="76"/>
  <c r="AK577" i="76"/>
  <c r="AP221" i="76"/>
  <c r="AP254" i="76"/>
  <c r="AP444" i="76"/>
  <c r="AP483" i="76"/>
  <c r="AP482" i="76"/>
  <c r="AN384" i="76"/>
  <c r="AP441" i="76"/>
  <c r="AP345" i="76"/>
  <c r="AN469" i="76"/>
  <c r="AP552" i="76"/>
  <c r="AP237" i="76"/>
  <c r="AP363" i="76"/>
  <c r="AP310" i="76"/>
  <c r="AP475" i="76"/>
  <c r="AN306" i="76"/>
  <c r="AP330" i="76"/>
  <c r="AP395" i="76"/>
  <c r="AK657" i="76"/>
  <c r="AK555" i="76"/>
  <c r="AM555" i="76" s="1"/>
  <c r="AK391" i="76"/>
  <c r="AM391" i="76" s="1"/>
  <c r="AK629" i="76"/>
  <c r="AN502" i="76"/>
  <c r="AP466" i="76"/>
  <c r="AP313" i="76"/>
  <c r="AP278" i="76"/>
  <c r="AP514" i="76"/>
  <c r="AP622" i="76"/>
  <c r="AP318" i="76"/>
  <c r="AP393" i="76"/>
  <c r="AP288" i="76"/>
  <c r="AP390" i="76"/>
  <c r="AP548" i="76"/>
  <c r="AO598" i="76"/>
  <c r="AN618" i="76"/>
  <c r="AP396" i="76"/>
  <c r="AP546" i="76"/>
  <c r="AP283" i="76"/>
  <c r="AP621" i="76"/>
  <c r="AP360" i="76"/>
  <c r="AP662" i="76"/>
  <c r="AK432" i="76"/>
  <c r="AP556" i="76"/>
  <c r="AK397" i="76"/>
  <c r="AK572" i="76"/>
  <c r="AK386" i="76"/>
  <c r="AK448" i="76"/>
  <c r="AM448" i="76" s="1"/>
  <c r="AM303" i="76"/>
  <c r="AO303" i="76" s="1"/>
  <c r="AM616" i="76"/>
  <c r="AN437" i="76"/>
  <c r="AM560" i="76"/>
  <c r="AO560" i="76" s="1"/>
  <c r="AM403" i="76"/>
  <c r="AO403" i="76" s="1"/>
  <c r="AM257" i="76"/>
  <c r="AN257" i="76" s="1"/>
  <c r="AM564" i="76"/>
  <c r="AO564" i="76" s="1"/>
  <c r="AM577" i="76"/>
  <c r="AO577" i="76" s="1"/>
  <c r="AM657" i="76"/>
  <c r="AO657" i="76" s="1"/>
  <c r="AO555" i="76"/>
  <c r="AM361" i="76"/>
  <c r="AN391" i="76"/>
  <c r="AM629" i="76"/>
  <c r="AM335" i="76"/>
  <c r="AO235" i="76"/>
  <c r="AM277" i="76"/>
  <c r="AO460" i="76"/>
  <c r="AM572" i="76"/>
  <c r="AO572" i="76" s="1"/>
  <c r="AM297" i="76"/>
  <c r="AO350" i="76"/>
  <c r="AO448" i="76"/>
  <c r="AP551" i="76"/>
  <c r="AP535" i="76"/>
  <c r="AP383" i="76"/>
  <c r="AP429" i="76"/>
  <c r="AP626" i="76"/>
  <c r="AP328" i="76"/>
  <c r="AP91" i="76"/>
  <c r="AP588" i="76"/>
  <c r="AP487" i="76"/>
  <c r="AP299" i="76"/>
  <c r="AP292" i="76"/>
  <c r="AP463" i="76"/>
  <c r="AP185" i="76"/>
  <c r="AP231" i="76"/>
  <c r="AP634" i="76"/>
  <c r="AP480" i="76"/>
  <c r="AP645" i="76"/>
  <c r="AP354" i="76"/>
  <c r="AP378" i="76"/>
  <c r="AP246" i="76"/>
  <c r="AP385" i="76"/>
  <c r="AP615" i="76"/>
  <c r="AP558" i="76"/>
  <c r="AP503" i="76"/>
  <c r="AP242" i="76"/>
  <c r="AP569" i="76"/>
  <c r="AP368" i="76"/>
  <c r="AP623" i="76"/>
  <c r="AP485" i="76"/>
  <c r="AO597" i="76"/>
  <c r="AK647" i="76"/>
  <c r="AK337" i="76"/>
  <c r="AK357" i="76"/>
  <c r="AO247" i="76"/>
  <c r="AK332" i="76"/>
  <c r="AK344" i="76"/>
  <c r="AK553" i="76"/>
  <c r="AK107" i="76"/>
  <c r="AK608" i="76"/>
  <c r="AK504" i="76"/>
  <c r="AK663" i="76"/>
  <c r="AK418" i="76"/>
  <c r="AN254" i="76"/>
  <c r="AN340" i="76"/>
  <c r="AP522" i="76"/>
  <c r="AP506" i="76"/>
  <c r="AP413" i="76"/>
  <c r="AP294" i="76"/>
  <c r="AP287" i="76"/>
  <c r="AP289" i="76"/>
  <c r="AP435" i="76"/>
  <c r="AP376" i="76"/>
  <c r="AP298" i="76"/>
  <c r="AP306" i="76"/>
  <c r="AP646" i="76"/>
  <c r="AN395" i="76"/>
  <c r="AK596" i="76"/>
  <c r="AK631" i="76"/>
  <c r="AK271" i="76"/>
  <c r="AK276" i="76"/>
  <c r="AP248" i="76"/>
  <c r="AP559" i="76"/>
  <c r="AP251" i="76"/>
  <c r="AP456" i="76"/>
  <c r="AP619" i="76"/>
  <c r="AP399" i="76"/>
  <c r="AP584" i="76"/>
  <c r="AP387" i="76"/>
  <c r="AN650" i="76"/>
  <c r="AP467" i="76"/>
  <c r="AP255" i="76"/>
  <c r="AP423" i="76"/>
  <c r="AP347" i="76"/>
  <c r="AP425" i="76"/>
  <c r="AP613" i="76"/>
  <c r="AK528" i="76"/>
  <c r="AP651" i="76"/>
  <c r="AP526" i="76"/>
  <c r="AP362" i="76"/>
  <c r="AN389" i="76"/>
  <c r="AP290" i="76"/>
  <c r="AP274" i="76"/>
  <c r="AP479" i="76"/>
  <c r="AP319" i="76"/>
  <c r="AP370" i="76"/>
  <c r="AN573" i="76"/>
  <c r="AP240" i="76"/>
  <c r="AP635" i="76"/>
  <c r="AP531" i="76"/>
  <c r="AP419" i="76"/>
  <c r="AP473" i="76"/>
  <c r="AP405" i="76"/>
  <c r="AP453" i="76"/>
  <c r="AP420" i="76"/>
  <c r="AP536" i="76"/>
  <c r="AP534" i="76"/>
  <c r="AP308" i="76"/>
  <c r="AK407" i="76"/>
  <c r="AK544" i="76"/>
  <c r="AK611" i="76"/>
  <c r="AP249" i="76"/>
  <c r="AP379" i="76"/>
  <c r="AP533" i="76"/>
  <c r="AP628" i="76"/>
  <c r="AP275" i="76"/>
  <c r="AP359" i="76"/>
  <c r="AN358" i="76"/>
  <c r="AP604" i="76"/>
  <c r="AN510" i="76"/>
  <c r="AP518" i="76"/>
  <c r="AP459" i="76"/>
  <c r="AP593" i="76"/>
  <c r="AP488" i="76"/>
  <c r="AP392" i="76"/>
  <c r="AK224" i="76"/>
  <c r="AK329" i="76"/>
  <c r="AM329" i="76" s="1"/>
  <c r="AK505" i="76"/>
  <c r="AK606" i="76"/>
  <c r="AK305" i="76"/>
  <c r="AK605" i="76"/>
  <c r="AM605" i="76" s="1"/>
  <c r="AK542" i="76"/>
  <c r="AK411" i="76"/>
  <c r="AM273" i="76"/>
  <c r="AM631" i="76"/>
  <c r="AO631" i="76" s="1"/>
  <c r="AO381" i="76"/>
  <c r="AO437" i="76"/>
  <c r="AN580" i="76"/>
  <c r="AM624" i="76"/>
  <c r="AO624" i="76" s="1"/>
  <c r="AO589" i="76"/>
  <c r="AN403" i="76"/>
  <c r="AO257" i="76"/>
  <c r="AN564" i="76"/>
  <c r="AO233" i="76"/>
  <c r="AM574" i="76"/>
  <c r="AN259" i="76"/>
  <c r="AN555" i="76"/>
  <c r="AO454" i="76"/>
  <c r="AO391" i="76"/>
  <c r="AO265" i="76"/>
  <c r="AO629" i="76"/>
  <c r="AO335" i="76"/>
  <c r="AO486" i="76"/>
  <c r="AN235" i="76"/>
  <c r="AN329" i="76"/>
  <c r="AN538" i="76"/>
  <c r="AM432" i="76"/>
  <c r="AO455" i="76"/>
  <c r="AM606" i="76"/>
  <c r="AM550" i="76"/>
  <c r="AO605" i="76"/>
  <c r="AN297" i="76"/>
  <c r="AM627" i="76"/>
  <c r="AM575" i="76"/>
  <c r="AO575" i="76" s="1"/>
  <c r="AO329" i="76"/>
  <c r="AM505" i="76"/>
  <c r="AM325" i="76"/>
  <c r="AN460" i="76"/>
  <c r="AN572" i="76"/>
  <c r="AO297" i="76"/>
  <c r="AM386" i="76"/>
  <c r="AN448" i="76"/>
  <c r="AR201" i="76"/>
  <c r="AQ201" i="76"/>
  <c r="AQ96" i="76"/>
  <c r="AR96" i="76"/>
  <c r="AR214" i="76"/>
  <c r="AQ214" i="76"/>
  <c r="AM521" i="76"/>
  <c r="AO521" i="76" s="1"/>
  <c r="AN521" i="76"/>
  <c r="AM509" i="76"/>
  <c r="AO509" i="76"/>
  <c r="AN509" i="76"/>
  <c r="AM537" i="76"/>
  <c r="AN537" i="76" s="1"/>
  <c r="AO537" i="76"/>
  <c r="AM513" i="76"/>
  <c r="AM431" i="76"/>
  <c r="AM272" i="76"/>
  <c r="AO272" i="76"/>
  <c r="AN272" i="76"/>
  <c r="AM462" i="76"/>
  <c r="AN462" i="76" s="1"/>
  <c r="AO462" i="76"/>
  <c r="AM98" i="76"/>
  <c r="AM285" i="76"/>
  <c r="AN285" i="76" s="1"/>
  <c r="AO285" i="76"/>
  <c r="AM304" i="76"/>
  <c r="AO304" i="76" s="1"/>
  <c r="AN304" i="76"/>
  <c r="AM524" i="76"/>
  <c r="AO524" i="76"/>
  <c r="AN524" i="76"/>
  <c r="AM260" i="76"/>
  <c r="AN260" i="76"/>
  <c r="AO260" i="76"/>
  <c r="AQ113" i="76"/>
  <c r="AR113" i="76"/>
  <c r="AQ139" i="76"/>
  <c r="AR139" i="76"/>
  <c r="AR164" i="76"/>
  <c r="AQ164" i="76"/>
  <c r="AR161" i="76"/>
  <c r="AQ161" i="76"/>
  <c r="AM245" i="76"/>
  <c r="AN245" i="76" s="1"/>
  <c r="AO245" i="76"/>
  <c r="AO263" i="76"/>
  <c r="AN263" i="76"/>
  <c r="AM280" i="76"/>
  <c r="AN280" i="76" s="1"/>
  <c r="AO280" i="76"/>
  <c r="AM336" i="76"/>
  <c r="AN336" i="76" s="1"/>
  <c r="AO336" i="76"/>
  <c r="AM261" i="76"/>
  <c r="AN261" i="76" s="1"/>
  <c r="AO261" i="76"/>
  <c r="AM312" i="76"/>
  <c r="AO312" i="76" s="1"/>
  <c r="AN312" i="76"/>
  <c r="AO120" i="76"/>
  <c r="AN120" i="76"/>
  <c r="AM602" i="76"/>
  <c r="AN602" i="76" s="1"/>
  <c r="AO602" i="76"/>
  <c r="AM493" i="76"/>
  <c r="AM348" i="76"/>
  <c r="AN348" i="76" s="1"/>
  <c r="AO348" i="76"/>
  <c r="AM492" i="76"/>
  <c r="AO492" i="76"/>
  <c r="AN492" i="76"/>
  <c r="AM220" i="76"/>
  <c r="AO220" i="76" s="1"/>
  <c r="AN220" i="76"/>
  <c r="AR156" i="76"/>
  <c r="AQ156" i="76"/>
  <c r="AQ123" i="76"/>
  <c r="AR123" i="76"/>
  <c r="AR83" i="76"/>
  <c r="AQ83" i="76"/>
  <c r="AQ167" i="76"/>
  <c r="AR167" i="76"/>
  <c r="AR194" i="76"/>
  <c r="AQ194" i="76"/>
  <c r="AR105" i="76"/>
  <c r="AQ105" i="76"/>
  <c r="AQ115" i="76"/>
  <c r="AR115" i="76"/>
  <c r="AR117" i="76"/>
  <c r="AQ117" i="76"/>
  <c r="AR101" i="76"/>
  <c r="AQ101" i="76"/>
  <c r="AN582" i="76"/>
  <c r="AO582" i="76"/>
  <c r="AM434" i="76"/>
  <c r="AN434" i="76" s="1"/>
  <c r="AO434" i="76"/>
  <c r="AM532" i="76"/>
  <c r="AM355" i="76"/>
  <c r="AM489" i="76"/>
  <c r="AO489" i="76"/>
  <c r="AN489" i="76"/>
  <c r="AM341" i="76"/>
  <c r="AN341" i="76" s="1"/>
  <c r="AO341" i="76"/>
  <c r="AM256" i="76"/>
  <c r="AO256" i="76"/>
  <c r="AN256" i="76"/>
  <c r="AM309" i="76"/>
  <c r="AO309" i="76"/>
  <c r="AN309" i="76"/>
  <c r="AM339" i="76"/>
  <c r="AO339" i="76"/>
  <c r="AN339" i="76"/>
  <c r="AM409" i="76"/>
  <c r="AN409" i="76" s="1"/>
  <c r="AO409" i="76"/>
  <c r="AM239" i="76"/>
  <c r="AM547" i="76"/>
  <c r="AN547" i="76"/>
  <c r="AO547" i="76"/>
  <c r="AR144" i="76"/>
  <c r="AQ144" i="76"/>
  <c r="AM382" i="76"/>
  <c r="AN382" i="76" s="1"/>
  <c r="AO382" i="76"/>
  <c r="AM281" i="76"/>
  <c r="AO281" i="76"/>
  <c r="AM369" i="76"/>
  <c r="AN369" i="76" s="1"/>
  <c r="AO369" i="76"/>
  <c r="AM595" i="76"/>
  <c r="AM397" i="76"/>
  <c r="AO397" i="76" s="1"/>
  <c r="AN397" i="76"/>
  <c r="AO616" i="76"/>
  <c r="AN616" i="76"/>
  <c r="AN361" i="76"/>
  <c r="AO361" i="76"/>
  <c r="AO277" i="76"/>
  <c r="AN277" i="76"/>
  <c r="AQ91" i="76"/>
  <c r="AR91" i="76"/>
  <c r="AQ185" i="76"/>
  <c r="AR185" i="76"/>
  <c r="AM647" i="76"/>
  <c r="AM337" i="76"/>
  <c r="AO337" i="76" s="1"/>
  <c r="AN337" i="76"/>
  <c r="AM357" i="76"/>
  <c r="AM332" i="76"/>
  <c r="AM344" i="76"/>
  <c r="AM553" i="76"/>
  <c r="AN553" i="76" s="1"/>
  <c r="AO553" i="76"/>
  <c r="AM107" i="76"/>
  <c r="AN107" i="76" s="1"/>
  <c r="AO107" i="76"/>
  <c r="AM608" i="76"/>
  <c r="AO608" i="76" s="1"/>
  <c r="AN608" i="76"/>
  <c r="AM504" i="76"/>
  <c r="AO504" i="76" s="1"/>
  <c r="AN504" i="76"/>
  <c r="AM663" i="76"/>
  <c r="AN663" i="76" s="1"/>
  <c r="AO663" i="76"/>
  <c r="AM418" i="76"/>
  <c r="AM596" i="76"/>
  <c r="AO596" i="76" s="1"/>
  <c r="AN596" i="76"/>
  <c r="AM271" i="76"/>
  <c r="AN271" i="76" s="1"/>
  <c r="AO271" i="76"/>
  <c r="AM276" i="76"/>
  <c r="AO276" i="76"/>
  <c r="AN276" i="76"/>
  <c r="AM528" i="76"/>
  <c r="AN528" i="76" s="1"/>
  <c r="AO528" i="76"/>
  <c r="AM407" i="76"/>
  <c r="AN407" i="76" s="1"/>
  <c r="AO407" i="76"/>
  <c r="AM544" i="76"/>
  <c r="AN544" i="76" s="1"/>
  <c r="AO544" i="76"/>
  <c r="AM611" i="76"/>
  <c r="AO611" i="76"/>
  <c r="AM224" i="76"/>
  <c r="AO606" i="76"/>
  <c r="AN606" i="76"/>
  <c r="AM305" i="76"/>
  <c r="AN305" i="76" s="1"/>
  <c r="AO305" i="76"/>
  <c r="AM542" i="76"/>
  <c r="AN542" i="76" s="1"/>
  <c r="AO542" i="76"/>
  <c r="AM411" i="76"/>
  <c r="AN411" i="76" s="1"/>
  <c r="AO411" i="76"/>
  <c r="AN273" i="76"/>
  <c r="AO273" i="76"/>
  <c r="AO574" i="76"/>
  <c r="AN574" i="76"/>
  <c r="AN432" i="76"/>
  <c r="AO432" i="76"/>
  <c r="AN550" i="76"/>
  <c r="AO550" i="76"/>
  <c r="AN627" i="76"/>
  <c r="AO627" i="76"/>
  <c r="AO505" i="76"/>
  <c r="AN505" i="76"/>
  <c r="AO325" i="76"/>
  <c r="AN325" i="76"/>
  <c r="AN386" i="76"/>
  <c r="AO386" i="76"/>
  <c r="AO513" i="76"/>
  <c r="AN513" i="76"/>
  <c r="AN431" i="76"/>
  <c r="AO431" i="76"/>
  <c r="AO98" i="76"/>
  <c r="AN98" i="76"/>
  <c r="AN493" i="76"/>
  <c r="AO493" i="76"/>
  <c r="AO532" i="76"/>
  <c r="AN532" i="76"/>
  <c r="AO355" i="76"/>
  <c r="AN355" i="76"/>
  <c r="AN239" i="76"/>
  <c r="AO239" i="76"/>
  <c r="AN595" i="76"/>
  <c r="AO595" i="76"/>
  <c r="AO647" i="76"/>
  <c r="AN647" i="76"/>
  <c r="AN357" i="76"/>
  <c r="AO357" i="76"/>
  <c r="AN332" i="76"/>
  <c r="AO332" i="76"/>
  <c r="AO344" i="76"/>
  <c r="AN344" i="76"/>
  <c r="AN418" i="76"/>
  <c r="AO418" i="76"/>
  <c r="AO224" i="76"/>
  <c r="AN224" i="76"/>
  <c r="E39" i="79"/>
  <c r="AR485" i="76" l="1"/>
  <c r="AQ485" i="76"/>
  <c r="F16" i="81" s="1"/>
  <c r="AQ623" i="76"/>
  <c r="I25" i="81" s="1"/>
  <c r="AR623" i="76"/>
  <c r="AR368" i="76"/>
  <c r="AQ368" i="76"/>
  <c r="J21" i="81" s="1"/>
  <c r="AQ569" i="76"/>
  <c r="K31" i="81" s="1"/>
  <c r="AR569" i="76"/>
  <c r="AQ242" i="76"/>
  <c r="L19" i="81" s="1"/>
  <c r="AR242" i="76"/>
  <c r="AQ503" i="76"/>
  <c r="I30" i="81" s="1"/>
  <c r="AR503" i="76"/>
  <c r="AQ558" i="76"/>
  <c r="G24" i="81" s="1"/>
  <c r="AR558" i="76"/>
  <c r="AQ615" i="76"/>
  <c r="I18" i="81" s="1"/>
  <c r="AR615" i="76"/>
  <c r="AR385" i="76"/>
  <c r="AQ385" i="76"/>
  <c r="K35" i="81" s="1"/>
  <c r="AQ246" i="76"/>
  <c r="G26" i="81" s="1"/>
  <c r="AR246" i="76"/>
  <c r="AR378" i="76"/>
  <c r="AQ378" i="76"/>
  <c r="L28" i="81" s="1"/>
  <c r="AQ354" i="76"/>
  <c r="L7" i="81" s="1"/>
  <c r="AR354" i="76"/>
  <c r="AQ645" i="76"/>
  <c r="F46" i="81" s="1"/>
  <c r="AR645" i="76"/>
  <c r="AR480" i="76"/>
  <c r="AQ480" i="76"/>
  <c r="J9" i="81" s="1"/>
  <c r="AQ634" i="76"/>
  <c r="L32" i="81" s="1"/>
  <c r="AR634" i="76"/>
  <c r="AR231" i="76"/>
  <c r="AQ231" i="76"/>
  <c r="I12" i="81" s="1"/>
  <c r="AR463" i="76"/>
  <c r="AQ463" i="76"/>
  <c r="I50" i="81" s="1"/>
  <c r="AR292" i="76"/>
  <c r="AQ292" i="76"/>
  <c r="E13" i="81" s="1"/>
  <c r="AR299" i="76"/>
  <c r="AQ299" i="76"/>
  <c r="D20" i="81" s="1"/>
  <c r="AQ487" i="76"/>
  <c r="I16" i="81" s="1"/>
  <c r="AR487" i="76"/>
  <c r="AQ588" i="76"/>
  <c r="E52" i="81" s="1"/>
  <c r="AR588" i="76"/>
  <c r="AQ328" i="76"/>
  <c r="J41" i="81" s="1"/>
  <c r="AR328" i="76"/>
  <c r="AQ626" i="76"/>
  <c r="AR626" i="76"/>
  <c r="AR429" i="76"/>
  <c r="AQ429" i="76"/>
  <c r="F22" i="81" s="1"/>
  <c r="AR383" i="76"/>
  <c r="AQ383" i="76"/>
  <c r="I35" i="81" s="1"/>
  <c r="AR535" i="76"/>
  <c r="AQ535" i="76"/>
  <c r="I58" i="81" s="1"/>
  <c r="AQ551" i="76"/>
  <c r="I17" i="81" s="1"/>
  <c r="AR551" i="76"/>
  <c r="AQ284" i="76"/>
  <c r="E6" i="81" s="1"/>
  <c r="AR284" i="76"/>
  <c r="AR540" i="76"/>
  <c r="AQ540" i="76"/>
  <c r="E10" i="81" s="1"/>
  <c r="AQ422" i="76"/>
  <c r="G15" i="81" s="1"/>
  <c r="AR422" i="76"/>
  <c r="AR633" i="76"/>
  <c r="AQ633" i="76"/>
  <c r="K32" i="81" s="1"/>
  <c r="AR637" i="76"/>
  <c r="AQ637" i="76"/>
  <c r="F39" i="81" s="1"/>
  <c r="AQ267" i="76"/>
  <c r="D47" i="81" s="1"/>
  <c r="AR267" i="76"/>
  <c r="AR365" i="76"/>
  <c r="AQ365" i="76"/>
  <c r="F21" i="81" s="1"/>
  <c r="AR269" i="76"/>
  <c r="AQ269" i="76"/>
  <c r="F47" i="81" s="1"/>
  <c r="AR461" i="76"/>
  <c r="AQ461" i="76"/>
  <c r="F50" i="81" s="1"/>
  <c r="AQ452" i="76"/>
  <c r="E43" i="81" s="1"/>
  <c r="AR452" i="76"/>
  <c r="AR665" i="76"/>
  <c r="AQ665" i="76"/>
  <c r="K60" i="81" s="1"/>
  <c r="AQ636" i="76"/>
  <c r="E39" i="81" s="1"/>
  <c r="AR636" i="76"/>
  <c r="AQ519" i="76"/>
  <c r="I44" i="81" s="1"/>
  <c r="AR519" i="76"/>
  <c r="AR471" i="76"/>
  <c r="AQ471" i="76"/>
  <c r="I57" i="81" s="1"/>
  <c r="AR585" i="76"/>
  <c r="AQ585" i="76"/>
  <c r="K45" i="81" s="1"/>
  <c r="AQ333" i="76"/>
  <c r="F48" i="81" s="1"/>
  <c r="AR333" i="76"/>
  <c r="AQ472" i="76"/>
  <c r="J57" i="81" s="1"/>
  <c r="AR472" i="76"/>
  <c r="AQ375" i="76"/>
  <c r="I28" i="81" s="1"/>
  <c r="AR375" i="76"/>
  <c r="AQ457" i="76"/>
  <c r="K43" i="81" s="1"/>
  <c r="AR457" i="76"/>
  <c r="AQ406" i="76"/>
  <c r="G56" i="81" s="1"/>
  <c r="AR406" i="76"/>
  <c r="AQ578" i="76"/>
  <c r="L38" i="81" s="1"/>
  <c r="AR578" i="76"/>
  <c r="AR238" i="76"/>
  <c r="AQ238" i="76"/>
  <c r="G19" i="81" s="1"/>
  <c r="AR476" i="76"/>
  <c r="AQ476" i="76"/>
  <c r="E9" i="81" s="1"/>
  <c r="AQ226" i="76"/>
  <c r="L5" i="81" s="1"/>
  <c r="AR226" i="76"/>
  <c r="AR447" i="76"/>
  <c r="AQ447" i="76"/>
  <c r="I36" i="81" s="1"/>
  <c r="AQ258" i="76"/>
  <c r="L33" i="81" s="1"/>
  <c r="AR258" i="76"/>
  <c r="AQ656" i="76"/>
  <c r="J53" i="81" s="1"/>
  <c r="AR656" i="76"/>
  <c r="AR412" i="76"/>
  <c r="AQ412" i="76"/>
  <c r="E8" i="81" s="1"/>
  <c r="AQ603" i="76"/>
  <c r="D11" i="81" s="1"/>
  <c r="AR603" i="76"/>
  <c r="AR481" i="76"/>
  <c r="AQ481" i="76"/>
  <c r="K9" i="81" s="1"/>
  <c r="AQ549" i="76"/>
  <c r="F17" i="81" s="1"/>
  <c r="AR549" i="76"/>
  <c r="AQ415" i="76"/>
  <c r="I8" i="81" s="1"/>
  <c r="AR415" i="76"/>
  <c r="AQ617" i="76"/>
  <c r="K18" i="81" s="1"/>
  <c r="AR617" i="76"/>
  <c r="AQ377" i="76"/>
  <c r="K28" i="81" s="1"/>
  <c r="AR377" i="76"/>
  <c r="AQ539" i="76"/>
  <c r="D10" i="81" s="1"/>
  <c r="AR539" i="76"/>
  <c r="AQ300" i="76"/>
  <c r="E20" i="81" s="1"/>
  <c r="AR300" i="76"/>
  <c r="AR520" i="76"/>
  <c r="AQ520" i="76"/>
  <c r="J44" i="81" s="1"/>
  <c r="AQ620" i="76"/>
  <c r="E25" i="81" s="1"/>
  <c r="AR620" i="76"/>
  <c r="AR270" i="76"/>
  <c r="AQ270" i="76"/>
  <c r="G47" i="81" s="1"/>
  <c r="AQ570" i="76"/>
  <c r="L31" i="81" s="1"/>
  <c r="AR570" i="76"/>
  <c r="AR446" i="76"/>
  <c r="AQ446" i="76"/>
  <c r="G36" i="81" s="1"/>
  <c r="AR523" i="76"/>
  <c r="AQ523" i="76"/>
  <c r="D51" i="81" s="1"/>
  <c r="AR507" i="76"/>
  <c r="AQ507" i="76"/>
  <c r="D37" i="81" s="1"/>
  <c r="AR323" i="76"/>
  <c r="AQ323" i="76"/>
  <c r="D41" i="81" s="1"/>
  <c r="AQ380" i="76"/>
  <c r="E35" i="81" s="1"/>
  <c r="AR380" i="76"/>
  <c r="AR648" i="76"/>
  <c r="AQ648" i="76"/>
  <c r="J46" i="81" s="1"/>
  <c r="AR655" i="76"/>
  <c r="AQ655" i="76"/>
  <c r="I53" i="81" s="1"/>
  <c r="AQ222" i="76"/>
  <c r="G5" i="81" s="1"/>
  <c r="AR222" i="76"/>
  <c r="AQ458" i="76"/>
  <c r="L43" i="81" s="1"/>
  <c r="AR458" i="76"/>
  <c r="AQ223" i="76"/>
  <c r="I5" i="81" s="1"/>
  <c r="AR223" i="76"/>
  <c r="AQ465" i="76"/>
  <c r="K50" i="81" s="1"/>
  <c r="AR465" i="76"/>
  <c r="AQ500" i="76"/>
  <c r="E30" i="81" s="1"/>
  <c r="AR500" i="76"/>
  <c r="AQ541" i="76"/>
  <c r="F10" i="81" s="1"/>
  <c r="AR541" i="76"/>
  <c r="AQ307" i="76"/>
  <c r="D27" i="81" s="1"/>
  <c r="AR307" i="76"/>
  <c r="AR311" i="76"/>
  <c r="AQ311" i="76"/>
  <c r="I27" i="81" s="1"/>
  <c r="AQ219" i="76"/>
  <c r="D5" i="81" s="1"/>
  <c r="AR219" i="76"/>
  <c r="AQ438" i="76"/>
  <c r="G29" i="81" s="1"/>
  <c r="AR438" i="76"/>
  <c r="AQ250" i="76"/>
  <c r="L26" i="81" s="1"/>
  <c r="AR250" i="76"/>
  <c r="AQ508" i="76"/>
  <c r="E37" i="81" s="1"/>
  <c r="AR508" i="76"/>
  <c r="AR326" i="76"/>
  <c r="AQ326" i="76"/>
  <c r="G41" i="81" s="1"/>
  <c r="AQ496" i="76"/>
  <c r="J23" i="81" s="1"/>
  <c r="AR496" i="76"/>
  <c r="AR642" i="76"/>
  <c r="AQ642" i="76"/>
  <c r="L39" i="81" s="1"/>
  <c r="AQ349" i="76"/>
  <c r="F7" i="81" s="1"/>
  <c r="AR349" i="76"/>
  <c r="AQ316" i="76"/>
  <c r="E34" i="81" s="1"/>
  <c r="AR316" i="76"/>
  <c r="AQ566" i="76"/>
  <c r="G31" i="81" s="1"/>
  <c r="AR566" i="76"/>
  <c r="AQ579" i="76"/>
  <c r="D45" i="81" s="1"/>
  <c r="AR579" i="76"/>
  <c r="AQ561" i="76"/>
  <c r="K24" i="81" s="1"/>
  <c r="AR561" i="76"/>
  <c r="AQ632" i="76"/>
  <c r="J32" i="81" s="1"/>
  <c r="AR632" i="76"/>
  <c r="AR609" i="76"/>
  <c r="AQ609" i="76"/>
  <c r="K11" i="81" s="1"/>
  <c r="AR295" i="76"/>
  <c r="AQ295" i="76"/>
  <c r="I13" i="81" s="1"/>
  <c r="AQ366" i="76"/>
  <c r="G21" i="81" s="1"/>
  <c r="AR366" i="76"/>
  <c r="AQ592" i="76"/>
  <c r="J52" i="81" s="1"/>
  <c r="AR592" i="76"/>
  <c r="AR296" i="76"/>
  <c r="AQ296" i="76"/>
  <c r="J13" i="81" s="1"/>
  <c r="AQ649" i="76"/>
  <c r="K46" i="81" s="1"/>
  <c r="AR649" i="76"/>
  <c r="AQ232" i="76"/>
  <c r="J12" i="81" s="1"/>
  <c r="AR232" i="76"/>
  <c r="AR268" i="76"/>
  <c r="AQ268" i="76"/>
  <c r="E47" i="81" s="1"/>
  <c r="AR414" i="76"/>
  <c r="AQ414" i="76"/>
  <c r="G8" i="81" s="1"/>
  <c r="AQ317" i="76"/>
  <c r="F34" i="81" s="1"/>
  <c r="AR317" i="76"/>
  <c r="AR398" i="76"/>
  <c r="AQ398" i="76"/>
  <c r="G49" i="81" s="1"/>
  <c r="AQ556" i="76"/>
  <c r="E24" i="81" s="1"/>
  <c r="AR556" i="76"/>
  <c r="AQ662" i="76"/>
  <c r="G60" i="81" s="1"/>
  <c r="AR662" i="76"/>
  <c r="AQ360" i="76"/>
  <c r="J14" i="81" s="1"/>
  <c r="AR360" i="76"/>
  <c r="AR282" i="76"/>
  <c r="AQ282" i="76"/>
  <c r="L54" i="81" s="1"/>
  <c r="AR392" i="76"/>
  <c r="AQ392" i="76"/>
  <c r="J42" i="81" s="1"/>
  <c r="AQ621" i="76"/>
  <c r="F25" i="81" s="1"/>
  <c r="AR621" i="76"/>
  <c r="AR352" i="76"/>
  <c r="AQ352" i="76"/>
  <c r="J7" i="81" s="1"/>
  <c r="AQ230" i="76"/>
  <c r="G12" i="81" s="1"/>
  <c r="AR230" i="76"/>
  <c r="AR488" i="76"/>
  <c r="AQ488" i="76"/>
  <c r="J16" i="81" s="1"/>
  <c r="AQ283" i="76"/>
  <c r="D6" i="81" s="1"/>
  <c r="AR283" i="76"/>
  <c r="AR470" i="76"/>
  <c r="AQ470" i="76"/>
  <c r="G57" i="81" s="1"/>
  <c r="AR593" i="76"/>
  <c r="AQ593" i="76"/>
  <c r="K52" i="81" s="1"/>
  <c r="AR546" i="76"/>
  <c r="AQ546" i="76"/>
  <c r="L10" i="81" s="1"/>
  <c r="AR527" i="76"/>
  <c r="AQ527" i="76"/>
  <c r="I51" i="81" s="1"/>
  <c r="AR610" i="76"/>
  <c r="AQ610" i="76"/>
  <c r="L11" i="81" s="1"/>
  <c r="AQ459" i="76"/>
  <c r="D50" i="81" s="1"/>
  <c r="AR459" i="76"/>
  <c r="AQ396" i="76"/>
  <c r="E49" i="81" s="1"/>
  <c r="AR396" i="76"/>
  <c r="AQ562" i="76"/>
  <c r="AR562" i="76"/>
  <c r="AQ229" i="76"/>
  <c r="F12" i="81" s="1"/>
  <c r="AR229" i="76"/>
  <c r="AQ342" i="76"/>
  <c r="G55" i="81" s="1"/>
  <c r="AR342" i="76"/>
  <c r="AR586" i="76"/>
  <c r="AQ586" i="76"/>
  <c r="L45" i="81" s="1"/>
  <c r="AQ653" i="76"/>
  <c r="F53" i="81" s="1"/>
  <c r="AR653" i="76"/>
  <c r="AQ225" i="76"/>
  <c r="K5" i="81" s="1"/>
  <c r="AR225" i="76"/>
  <c r="AR548" i="76"/>
  <c r="AQ548" i="76"/>
  <c r="E17" i="81" s="1"/>
  <c r="AR630" i="76"/>
  <c r="AQ630" i="76"/>
  <c r="G32" i="81" s="1"/>
  <c r="AQ390" i="76"/>
  <c r="G42" i="81" s="1"/>
  <c r="AR390" i="76"/>
  <c r="AQ650" i="76"/>
  <c r="L46" i="81" s="1"/>
  <c r="AR650" i="76"/>
  <c r="AR518" i="76"/>
  <c r="AQ518" i="76"/>
  <c r="G44" i="81" s="1"/>
  <c r="AQ288" i="76"/>
  <c r="J6" i="81" s="1"/>
  <c r="AR288" i="76"/>
  <c r="AQ286" i="76"/>
  <c r="G6" i="81" s="1"/>
  <c r="AR286" i="76"/>
  <c r="AR469" i="76"/>
  <c r="AQ469" i="76"/>
  <c r="F57" i="81" s="1"/>
  <c r="AR393" i="76"/>
  <c r="AQ393" i="76"/>
  <c r="K42" i="81" s="1"/>
  <c r="AR573" i="76"/>
  <c r="AQ573" i="76"/>
  <c r="F38" i="81" s="1"/>
  <c r="AQ594" i="76"/>
  <c r="L52" i="81" s="1"/>
  <c r="AR594" i="76"/>
  <c r="AQ604" i="76"/>
  <c r="E11" i="81" s="1"/>
  <c r="AR604" i="76"/>
  <c r="AR625" i="76"/>
  <c r="AQ625" i="76"/>
  <c r="K25" i="81" s="1"/>
  <c r="AR315" i="76"/>
  <c r="AQ315" i="76"/>
  <c r="D34" i="81" s="1"/>
  <c r="AR318" i="76"/>
  <c r="AQ318" i="76"/>
  <c r="G34" i="81" s="1"/>
  <c r="AQ436" i="76"/>
  <c r="E29" i="81" s="1"/>
  <c r="AR436" i="76"/>
  <c r="AR384" i="76"/>
  <c r="AQ384" i="76"/>
  <c r="J35" i="81" s="1"/>
  <c r="AR359" i="76"/>
  <c r="AQ359" i="76"/>
  <c r="I14" i="81" s="1"/>
  <c r="AR622" i="76"/>
  <c r="AQ622" i="76"/>
  <c r="G25" i="81" s="1"/>
  <c r="AR571" i="76"/>
  <c r="AQ571" i="76"/>
  <c r="D38" i="81" s="1"/>
  <c r="AQ351" i="76"/>
  <c r="I7" i="81" s="1"/>
  <c r="AR351" i="76"/>
  <c r="AR275" i="76"/>
  <c r="AQ275" i="76"/>
  <c r="D54" i="81" s="1"/>
  <c r="AR514" i="76"/>
  <c r="AQ514" i="76"/>
  <c r="L37" i="81" s="1"/>
  <c r="AR426" i="76"/>
  <c r="AQ426" i="76"/>
  <c r="L15" i="81" s="1"/>
  <c r="AR640" i="76"/>
  <c r="AQ640" i="76"/>
  <c r="J39" i="81" s="1"/>
  <c r="AQ628" i="76"/>
  <c r="E32" i="81" s="1"/>
  <c r="AR628" i="76"/>
  <c r="AQ278" i="76"/>
  <c r="G54" i="81" s="1"/>
  <c r="AR278" i="76"/>
  <c r="AR498" i="76"/>
  <c r="AQ498" i="76"/>
  <c r="L23" i="81" s="1"/>
  <c r="AR533" i="76"/>
  <c r="AQ533" i="76"/>
  <c r="F58" i="81" s="1"/>
  <c r="AQ389" i="76"/>
  <c r="F42" i="81" s="1"/>
  <c r="AR389" i="76"/>
  <c r="AR379" i="76"/>
  <c r="AQ379" i="76"/>
  <c r="D35" i="81" s="1"/>
  <c r="AQ313" i="76"/>
  <c r="K27" i="81" s="1"/>
  <c r="AR313" i="76"/>
  <c r="AR567" i="76"/>
  <c r="AQ567" i="76"/>
  <c r="I31" i="81" s="1"/>
  <c r="AQ249" i="76"/>
  <c r="K26" i="81" s="1"/>
  <c r="AR249" i="76"/>
  <c r="AR466" i="76"/>
  <c r="AQ466" i="76"/>
  <c r="L50" i="81" s="1"/>
  <c r="AR644" i="76"/>
  <c r="AQ644" i="76"/>
  <c r="E46" i="81" s="1"/>
  <c r="AR643" i="76"/>
  <c r="AQ643" i="76"/>
  <c r="D46" i="81" s="1"/>
  <c r="AR590" i="76"/>
  <c r="AQ590" i="76"/>
  <c r="G52" i="81" s="1"/>
  <c r="AR638" i="76"/>
  <c r="AQ638" i="76"/>
  <c r="G39" i="81" s="1"/>
  <c r="AR308" i="76"/>
  <c r="AQ308" i="76"/>
  <c r="E27" i="81" s="1"/>
  <c r="AR534" i="76"/>
  <c r="AQ534" i="76"/>
  <c r="G58" i="81" s="1"/>
  <c r="AR395" i="76"/>
  <c r="AQ395" i="76"/>
  <c r="D49" i="81" s="1"/>
  <c r="AR490" i="76"/>
  <c r="AQ490" i="76"/>
  <c r="L16" i="81" s="1"/>
  <c r="AQ536" i="76"/>
  <c r="J58" i="81" s="1"/>
  <c r="AR536" i="76"/>
  <c r="AQ330" i="76"/>
  <c r="L41" i="81" s="1"/>
  <c r="AR330" i="76"/>
  <c r="AQ388" i="76"/>
  <c r="E42" i="81" s="1"/>
  <c r="AR388" i="76"/>
  <c r="AR236" i="76"/>
  <c r="AQ236" i="76"/>
  <c r="E19" i="81" s="1"/>
  <c r="AQ420" i="76"/>
  <c r="E15" i="81" s="1"/>
  <c r="AR420" i="76"/>
  <c r="AR599" i="76"/>
  <c r="AQ599" i="76"/>
  <c r="I59" i="81" s="1"/>
  <c r="AR430" i="76"/>
  <c r="AQ430" i="76"/>
  <c r="G22" i="81" s="1"/>
  <c r="AQ453" i="76"/>
  <c r="F43" i="81" s="1"/>
  <c r="AR453" i="76"/>
  <c r="AR475" i="76"/>
  <c r="AQ475" i="76"/>
  <c r="D9" i="81" s="1"/>
  <c r="AR353" i="76"/>
  <c r="AQ353" i="76"/>
  <c r="K7" i="81" s="1"/>
  <c r="AR405" i="76"/>
  <c r="AQ405" i="76"/>
  <c r="F56" i="81" s="1"/>
  <c r="AQ310" i="76"/>
  <c r="G27" i="81" s="1"/>
  <c r="AR310" i="76"/>
  <c r="AR473" i="76"/>
  <c r="AQ473" i="76"/>
  <c r="K57" i="81" s="1"/>
  <c r="AR363" i="76"/>
  <c r="AQ363" i="76"/>
  <c r="D21" i="81" s="1"/>
  <c r="AQ266" i="76"/>
  <c r="L40" i="81" s="1"/>
  <c r="AR266" i="76"/>
  <c r="AR433" i="76"/>
  <c r="AQ433" i="76"/>
  <c r="K22" i="81" s="1"/>
  <c r="AQ419" i="76"/>
  <c r="D15" i="81" s="1"/>
  <c r="AR419" i="76"/>
  <c r="AQ237" i="76"/>
  <c r="F19" i="81" s="1"/>
  <c r="AR237" i="76"/>
  <c r="AQ652" i="76"/>
  <c r="E53" i="81" s="1"/>
  <c r="AR652" i="76"/>
  <c r="AQ531" i="76"/>
  <c r="D58" i="81" s="1"/>
  <c r="AR531" i="76"/>
  <c r="AQ552" i="76"/>
  <c r="J17" i="81" s="1"/>
  <c r="AR552" i="76"/>
  <c r="AQ530" i="76"/>
  <c r="L51" i="81" s="1"/>
  <c r="AR530" i="76"/>
  <c r="AQ529" i="76"/>
  <c r="K51" i="81" s="1"/>
  <c r="AR529" i="76"/>
  <c r="AQ635" i="76"/>
  <c r="D39" i="81" s="1"/>
  <c r="AR635" i="76"/>
  <c r="AR451" i="76"/>
  <c r="AQ451" i="76"/>
  <c r="D43" i="81" s="1"/>
  <c r="AQ511" i="76"/>
  <c r="I37" i="81" s="1"/>
  <c r="AR511" i="76"/>
  <c r="AQ240" i="76"/>
  <c r="J19" i="81" s="1"/>
  <c r="AR240" i="76"/>
  <c r="AR658" i="76"/>
  <c r="AQ658" i="76"/>
  <c r="L53" i="81" s="1"/>
  <c r="AQ576" i="76"/>
  <c r="J38" i="81" s="1"/>
  <c r="AR576" i="76"/>
  <c r="AQ345" i="76"/>
  <c r="K55" i="81" s="1"/>
  <c r="AR345" i="76"/>
  <c r="AQ421" i="76"/>
  <c r="F15" i="81" s="1"/>
  <c r="AR421" i="76"/>
  <c r="AR331" i="76"/>
  <c r="AQ331" i="76"/>
  <c r="D48" i="81" s="1"/>
  <c r="AR370" i="76"/>
  <c r="AQ370" i="76"/>
  <c r="L21" i="81" s="1"/>
  <c r="AQ441" i="76"/>
  <c r="K29" i="81" s="1"/>
  <c r="AR441" i="76"/>
  <c r="AR443" i="76"/>
  <c r="AQ443" i="76"/>
  <c r="D36" i="81" s="1"/>
  <c r="AQ439" i="76"/>
  <c r="I29" i="81" s="1"/>
  <c r="AR439" i="76"/>
  <c r="AQ319" i="76"/>
  <c r="I34" i="81" s="1"/>
  <c r="AR319" i="76"/>
  <c r="AR607" i="76"/>
  <c r="AQ607" i="76"/>
  <c r="I11" i="81" s="1"/>
  <c r="AR479" i="76"/>
  <c r="AQ479" i="76"/>
  <c r="I9" i="81" s="1"/>
  <c r="AR482" i="76"/>
  <c r="AQ482" i="76"/>
  <c r="L9" i="81" s="1"/>
  <c r="AR468" i="76"/>
  <c r="AQ468" i="76"/>
  <c r="E57" i="81" s="1"/>
  <c r="AQ274" i="76"/>
  <c r="L47" i="81" s="1"/>
  <c r="AR274" i="76"/>
  <c r="AQ483" i="76"/>
  <c r="D16" i="81" s="1"/>
  <c r="AR483" i="76"/>
  <c r="AR517" i="76"/>
  <c r="AQ517" i="76"/>
  <c r="F44" i="81" s="1"/>
  <c r="AQ314" i="76"/>
  <c r="AR314" i="76"/>
  <c r="AQ290" i="76"/>
  <c r="L6" i="81" s="1"/>
  <c r="AR290" i="76"/>
  <c r="AR444" i="76"/>
  <c r="AQ444" i="76"/>
  <c r="E36" i="81" s="1"/>
  <c r="AQ583" i="76"/>
  <c r="I45" i="81" s="1"/>
  <c r="AR583" i="76"/>
  <c r="AR262" i="76"/>
  <c r="AQ262" i="76"/>
  <c r="G40" i="81" s="1"/>
  <c r="AQ254" i="76"/>
  <c r="G33" i="81" s="1"/>
  <c r="AR254" i="76"/>
  <c r="AR659" i="76"/>
  <c r="AQ659" i="76"/>
  <c r="D60" i="81" s="1"/>
  <c r="AR557" i="76"/>
  <c r="AQ557" i="76"/>
  <c r="F24" i="81" s="1"/>
  <c r="AQ362" i="76"/>
  <c r="AR362" i="76"/>
  <c r="AQ428" i="76"/>
  <c r="E22" i="81" s="1"/>
  <c r="AR428" i="76"/>
  <c r="AR545" i="76"/>
  <c r="AQ545" i="76"/>
  <c r="K10" i="81" s="1"/>
  <c r="AR221" i="76"/>
  <c r="AQ221" i="76"/>
  <c r="F5" i="81" s="1"/>
  <c r="AR252" i="76"/>
  <c r="AQ252" i="76"/>
  <c r="E33" i="81" s="1"/>
  <c r="AQ253" i="76"/>
  <c r="F33" i="81" s="1"/>
  <c r="AR253" i="76"/>
  <c r="AQ651" i="76"/>
  <c r="D53" i="81" s="1"/>
  <c r="AR651" i="76"/>
  <c r="AR320" i="76"/>
  <c r="AQ320" i="76"/>
  <c r="J34" i="81" s="1"/>
  <c r="AQ613" i="76"/>
  <c r="F18" i="81" s="1"/>
  <c r="AR613" i="76"/>
  <c r="AQ327" i="76"/>
  <c r="I41" i="81" s="1"/>
  <c r="AR327" i="76"/>
  <c r="AR491" i="76"/>
  <c r="AQ491" i="76"/>
  <c r="D23" i="81" s="1"/>
  <c r="AR373" i="76"/>
  <c r="AQ373" i="76"/>
  <c r="F28" i="81" s="1"/>
  <c r="AR425" i="76"/>
  <c r="AQ425" i="76"/>
  <c r="K15" i="81" s="1"/>
  <c r="AQ400" i="76"/>
  <c r="J49" i="81" s="1"/>
  <c r="AR400" i="76"/>
  <c r="AQ264" i="76"/>
  <c r="J40" i="81" s="1"/>
  <c r="AR264" i="76"/>
  <c r="AQ347" i="76"/>
  <c r="D7" i="81" s="1"/>
  <c r="AR347" i="76"/>
  <c r="AQ291" i="76"/>
  <c r="D13" i="81" s="1"/>
  <c r="AR291" i="76"/>
  <c r="AQ497" i="76"/>
  <c r="K23" i="81" s="1"/>
  <c r="AR497" i="76"/>
  <c r="AR423" i="76"/>
  <c r="AQ423" i="76"/>
  <c r="I15" i="81" s="1"/>
  <c r="AQ618" i="76"/>
  <c r="L18" i="81" s="1"/>
  <c r="AR618" i="76"/>
  <c r="AQ346" i="76"/>
  <c r="L55" i="81" s="1"/>
  <c r="AR346" i="76"/>
  <c r="AR591" i="76"/>
  <c r="AQ591" i="76"/>
  <c r="I52" i="81" s="1"/>
  <c r="AQ516" i="76"/>
  <c r="E44" i="81" s="1"/>
  <c r="AR516" i="76"/>
  <c r="AR255" i="76"/>
  <c r="AQ255" i="76"/>
  <c r="I33" i="81" s="1"/>
  <c r="AR525" i="76"/>
  <c r="AQ525" i="76"/>
  <c r="F51" i="81" s="1"/>
  <c r="AR477" i="76"/>
  <c r="AQ477" i="76"/>
  <c r="F9" i="81" s="1"/>
  <c r="AR467" i="76"/>
  <c r="AQ467" i="76"/>
  <c r="D57" i="81" s="1"/>
  <c r="AQ416" i="76"/>
  <c r="J8" i="81" s="1"/>
  <c r="AR416" i="76"/>
  <c r="AR612" i="76"/>
  <c r="AQ612" i="76"/>
  <c r="E18" i="81" s="1"/>
  <c r="AQ666" i="76"/>
  <c r="L60" i="81" s="1"/>
  <c r="AR666" i="76"/>
  <c r="AQ371" i="76"/>
  <c r="D28" i="81" s="1"/>
  <c r="AR371" i="76"/>
  <c r="AR387" i="76"/>
  <c r="AQ387" i="76"/>
  <c r="D42" i="81" s="1"/>
  <c r="AR510" i="76"/>
  <c r="AQ510" i="76"/>
  <c r="G37" i="81" s="1"/>
  <c r="AQ581" i="76"/>
  <c r="F45" i="81" s="1"/>
  <c r="AR581" i="76"/>
  <c r="AQ401" i="76"/>
  <c r="K49" i="81" s="1"/>
  <c r="AR401" i="76"/>
  <c r="AQ584" i="76"/>
  <c r="J45" i="81" s="1"/>
  <c r="AR584" i="76"/>
  <c r="AR364" i="76"/>
  <c r="AQ364" i="76"/>
  <c r="E21" i="81" s="1"/>
  <c r="AR234" i="76"/>
  <c r="AQ234" i="76"/>
  <c r="AR244" i="76"/>
  <c r="AQ244" i="76"/>
  <c r="E26" i="81" s="1"/>
  <c r="AR399" i="76"/>
  <c r="AQ399" i="76"/>
  <c r="I49" i="81" s="1"/>
  <c r="AQ358" i="76"/>
  <c r="G14" i="81" s="1"/>
  <c r="AR358" i="76"/>
  <c r="AR334" i="76"/>
  <c r="AQ334" i="76"/>
  <c r="G48" i="81" s="1"/>
  <c r="AR442" i="76"/>
  <c r="AQ442" i="76"/>
  <c r="L29" i="81" s="1"/>
  <c r="AR495" i="76"/>
  <c r="AQ495" i="76"/>
  <c r="I23" i="81" s="1"/>
  <c r="AR302" i="76"/>
  <c r="AQ302" i="76"/>
  <c r="G20" i="81" s="1"/>
  <c r="AQ619" i="76"/>
  <c r="D25" i="81" s="1"/>
  <c r="AR619" i="76"/>
  <c r="AQ321" i="76"/>
  <c r="K34" i="81" s="1"/>
  <c r="AR321" i="76"/>
  <c r="AQ241" i="76"/>
  <c r="K19" i="81" s="1"/>
  <c r="AR241" i="76"/>
  <c r="AQ410" i="76"/>
  <c r="L56" i="81" s="1"/>
  <c r="AR410" i="76"/>
  <c r="AQ456" i="76"/>
  <c r="J43" i="81" s="1"/>
  <c r="AR456" i="76"/>
  <c r="AR464" i="76"/>
  <c r="AQ464" i="76"/>
  <c r="J50" i="81" s="1"/>
  <c r="AR424" i="76"/>
  <c r="AQ424" i="76"/>
  <c r="J15" i="81" s="1"/>
  <c r="AQ251" i="76"/>
  <c r="D33" i="81" s="1"/>
  <c r="AR251" i="76"/>
  <c r="AR340" i="76"/>
  <c r="AQ340" i="76"/>
  <c r="E55" i="81" s="1"/>
  <c r="AR279" i="76"/>
  <c r="AQ279" i="76"/>
  <c r="I54" i="81" s="1"/>
  <c r="AQ664" i="76"/>
  <c r="J60" i="81" s="1"/>
  <c r="AR664" i="76"/>
  <c r="AQ494" i="76"/>
  <c r="G23" i="81" s="1"/>
  <c r="AR494" i="76"/>
  <c r="AQ559" i="76"/>
  <c r="I24" i="81" s="1"/>
  <c r="AR559" i="76"/>
  <c r="AR440" i="76"/>
  <c r="AQ440" i="76"/>
  <c r="J29" i="81" s="1"/>
  <c r="DL6" i="81"/>
  <c r="AQ563" i="76"/>
  <c r="D31" i="81" s="1"/>
  <c r="AR563" i="76"/>
  <c r="AQ660" i="76"/>
  <c r="E60" i="81" s="1"/>
  <c r="AR660" i="76"/>
  <c r="AQ301" i="76"/>
  <c r="F20" i="81" s="1"/>
  <c r="AR301" i="76"/>
  <c r="AQ248" i="76"/>
  <c r="J26" i="81" s="1"/>
  <c r="AR248" i="76"/>
  <c r="AR402" i="76"/>
  <c r="AQ402" i="76"/>
  <c r="L49" i="81" s="1"/>
  <c r="AR227" i="76"/>
  <c r="AQ227" i="76"/>
  <c r="D12" i="81" s="1"/>
  <c r="AQ474" i="76"/>
  <c r="L57" i="81" s="1"/>
  <c r="AR474" i="76"/>
  <c r="AQ565" i="76"/>
  <c r="F31" i="81" s="1"/>
  <c r="AR565" i="76"/>
  <c r="AQ499" i="76"/>
  <c r="D30" i="81" s="1"/>
  <c r="AR499" i="76"/>
  <c r="AQ646" i="76"/>
  <c r="G46" i="81" s="1"/>
  <c r="AR646" i="76"/>
  <c r="AQ515" i="76"/>
  <c r="D44" i="81" s="1"/>
  <c r="AR515" i="76"/>
  <c r="AR306" i="76"/>
  <c r="AQ306" i="76"/>
  <c r="AQ293" i="76"/>
  <c r="F13" i="81" s="1"/>
  <c r="AR293" i="76"/>
  <c r="AR298" i="76"/>
  <c r="AQ298" i="76"/>
  <c r="L13" i="81" s="1"/>
  <c r="AR587" i="76"/>
  <c r="AQ587" i="76"/>
  <c r="D52" i="81" s="1"/>
  <c r="AR502" i="76"/>
  <c r="AQ502" i="76"/>
  <c r="G30" i="81" s="1"/>
  <c r="AQ376" i="76"/>
  <c r="J28" i="81" s="1"/>
  <c r="AR376" i="76"/>
  <c r="AR243" i="76"/>
  <c r="AQ243" i="76"/>
  <c r="D26" i="81" s="1"/>
  <c r="AQ372" i="76"/>
  <c r="E28" i="81" s="1"/>
  <c r="AR372" i="76"/>
  <c r="AR435" i="76"/>
  <c r="AQ435" i="76"/>
  <c r="D29" i="81" s="1"/>
  <c r="AQ639" i="76"/>
  <c r="I39" i="81" s="1"/>
  <c r="AR639" i="76"/>
  <c r="AQ641" i="76"/>
  <c r="K39" i="81" s="1"/>
  <c r="AR641" i="76"/>
  <c r="AQ289" i="76"/>
  <c r="K6" i="81" s="1"/>
  <c r="AR289" i="76"/>
  <c r="AR228" i="76"/>
  <c r="AQ228" i="76"/>
  <c r="E12" i="81" s="1"/>
  <c r="AR484" i="76"/>
  <c r="AQ484" i="76"/>
  <c r="E16" i="81" s="1"/>
  <c r="AQ449" i="76"/>
  <c r="K36" i="81" s="1"/>
  <c r="AR449" i="76"/>
  <c r="AR287" i="76"/>
  <c r="AQ287" i="76"/>
  <c r="I6" i="81" s="1"/>
  <c r="AR367" i="76"/>
  <c r="AQ367" i="76"/>
  <c r="I21" i="81" s="1"/>
  <c r="AR543" i="76"/>
  <c r="AQ543" i="76"/>
  <c r="I10" i="81" s="1"/>
  <c r="AR661" i="76"/>
  <c r="AQ661" i="76"/>
  <c r="F60" i="81" s="1"/>
  <c r="AQ294" i="76"/>
  <c r="G13" i="81" s="1"/>
  <c r="AR294" i="76"/>
  <c r="AR501" i="76"/>
  <c r="AQ501" i="76"/>
  <c r="F30" i="81" s="1"/>
  <c r="AR427" i="76"/>
  <c r="AQ427" i="76"/>
  <c r="D22" i="81" s="1"/>
  <c r="AR413" i="76"/>
  <c r="AQ413" i="76"/>
  <c r="F8" i="81" s="1"/>
  <c r="AR614" i="76"/>
  <c r="AQ614" i="76"/>
  <c r="G18" i="81" s="1"/>
  <c r="AQ554" i="76"/>
  <c r="L17" i="81" s="1"/>
  <c r="AR554" i="76"/>
  <c r="AR506" i="76"/>
  <c r="AQ506" i="76"/>
  <c r="L30" i="81" s="1"/>
  <c r="AR343" i="76"/>
  <c r="AQ343" i="76"/>
  <c r="I55" i="81" s="1"/>
  <c r="AR450" i="76"/>
  <c r="AQ450" i="76"/>
  <c r="L36" i="81" s="1"/>
  <c r="AR522" i="76"/>
  <c r="AQ522" i="76"/>
  <c r="L44" i="81" s="1"/>
  <c r="AR404" i="76"/>
  <c r="AQ404" i="76"/>
  <c r="E56" i="81" s="1"/>
  <c r="AQ478" i="76"/>
  <c r="G9" i="81" s="1"/>
  <c r="AR478" i="76"/>
  <c r="AR408" i="76"/>
  <c r="AQ408" i="76"/>
  <c r="J56" i="81" s="1"/>
  <c r="AQ654" i="76"/>
  <c r="G53" i="81" s="1"/>
  <c r="AR654" i="76"/>
  <c r="AQ338" i="76"/>
  <c r="L48" i="81" s="1"/>
  <c r="AR338" i="76"/>
  <c r="AR322" i="76"/>
  <c r="AQ322" i="76"/>
  <c r="L34" i="81" s="1"/>
  <c r="AR394" i="76"/>
  <c r="AQ394" i="76"/>
  <c r="L42" i="81" s="1"/>
  <c r="AQ526" i="76"/>
  <c r="G51" i="81" s="1"/>
  <c r="AR526" i="76"/>
  <c r="X60" i="81" a="1"/>
  <c r="X46" i="81" a="1"/>
  <c r="X9" i="81" a="1"/>
  <c r="X40" i="81" a="1"/>
  <c r="X28" i="81" a="1"/>
  <c r="X55" i="81" a="1"/>
  <c r="X23" i="81" a="1"/>
  <c r="X19" i="81" a="1"/>
  <c r="X27" i="81" a="1"/>
  <c r="X26" i="81" a="1"/>
  <c r="X39" i="81" a="1"/>
  <c r="X58" i="81" a="1"/>
  <c r="X15" i="81" a="1"/>
  <c r="X44" i="81" a="1"/>
  <c r="X6" i="81" a="1"/>
  <c r="X34" i="81" a="1"/>
  <c r="DL3" i="81" a="1"/>
  <c r="X37" i="81" a="1"/>
  <c r="X57" i="81" a="1"/>
  <c r="AP418" i="76"/>
  <c r="AP647" i="76"/>
  <c r="AP493" i="76"/>
  <c r="AP663" i="76"/>
  <c r="AP553" i="76"/>
  <c r="AP309" i="76"/>
  <c r="AP434" i="76"/>
  <c r="AP348" i="76"/>
  <c r="AP261" i="76"/>
  <c r="AP245" i="76"/>
  <c r="AP285" i="76"/>
  <c r="AP509" i="76"/>
  <c r="AP550" i="76"/>
  <c r="AP335" i="76"/>
  <c r="AP657" i="76"/>
  <c r="AN624" i="76"/>
  <c r="AP303" i="76"/>
  <c r="AP350" i="76"/>
  <c r="AP277" i="76"/>
  <c r="AP361" i="76"/>
  <c r="AN560" i="76"/>
  <c r="AP281" i="76"/>
  <c r="AP305" i="76"/>
  <c r="AN335" i="76"/>
  <c r="AP574" i="76"/>
  <c r="AP624" i="76"/>
  <c r="AP605" i="76"/>
  <c r="AP486" i="76"/>
  <c r="AP259" i="76"/>
  <c r="AP589" i="76"/>
  <c r="AP382" i="76"/>
  <c r="AP344" i="76"/>
  <c r="AP239" i="76"/>
  <c r="AP98" i="76"/>
  <c r="AP504" i="76"/>
  <c r="AP547" i="76"/>
  <c r="AP256" i="76"/>
  <c r="AP582" i="76"/>
  <c r="AP602" i="76"/>
  <c r="AP336" i="76"/>
  <c r="AP260" i="76"/>
  <c r="AP462" i="76"/>
  <c r="AP521" i="76"/>
  <c r="AN575" i="76"/>
  <c r="AP606" i="76"/>
  <c r="AP629" i="76"/>
  <c r="AP577" i="76"/>
  <c r="AP437" i="76"/>
  <c r="AP337" i="76"/>
  <c r="AP572" i="76"/>
  <c r="AP224" i="76"/>
  <c r="AN657" i="76"/>
  <c r="AP276" i="76"/>
  <c r="AN303" i="76"/>
  <c r="AP575" i="76"/>
  <c r="AN455" i="76"/>
  <c r="AN629" i="76"/>
  <c r="AP564" i="76"/>
  <c r="AN381" i="76"/>
  <c r="AP397" i="76"/>
  <c r="AN611" i="76"/>
  <c r="AP233" i="76"/>
  <c r="AP580" i="76"/>
  <c r="AP598" i="76"/>
  <c r="AP555" i="76"/>
  <c r="AP596" i="76"/>
  <c r="AP538" i="76"/>
  <c r="AP369" i="76"/>
  <c r="AP332" i="76"/>
  <c r="AP355" i="76"/>
  <c r="AP431" i="76"/>
  <c r="AP608" i="76"/>
  <c r="AP409" i="76"/>
  <c r="AP341" i="76"/>
  <c r="AP220" i="76"/>
  <c r="AP120" i="76"/>
  <c r="AP280" i="76"/>
  <c r="AP524" i="76"/>
  <c r="AP272" i="76"/>
  <c r="AP247" i="76"/>
  <c r="AP601" i="76"/>
  <c r="AP627" i="76"/>
  <c r="AP505" i="76"/>
  <c r="AP391" i="76"/>
  <c r="AP257" i="76"/>
  <c r="AN631" i="76"/>
  <c r="AP417" i="76"/>
  <c r="AP460" i="76"/>
  <c r="AP611" i="76"/>
  <c r="AN577" i="76"/>
  <c r="AP271" i="76"/>
  <c r="AP542" i="76"/>
  <c r="AP432" i="76"/>
  <c r="AN454" i="76"/>
  <c r="AP403" i="76"/>
  <c r="AP631" i="76"/>
  <c r="AP411" i="76"/>
  <c r="AP455" i="76"/>
  <c r="AP265" i="76"/>
  <c r="AP528" i="76"/>
  <c r="AP381" i="76"/>
  <c r="AP357" i="76"/>
  <c r="AP532" i="76"/>
  <c r="AP513" i="76"/>
  <c r="AP107" i="76"/>
  <c r="AP339" i="76"/>
  <c r="AP489" i="76"/>
  <c r="AP492" i="76"/>
  <c r="AP312" i="76"/>
  <c r="AP263" i="76"/>
  <c r="AP304" i="76"/>
  <c r="AP537" i="76"/>
  <c r="AP597" i="76"/>
  <c r="AP297" i="76"/>
  <c r="AP329" i="76"/>
  <c r="AP407" i="76"/>
  <c r="AP560" i="76"/>
  <c r="AP273" i="76"/>
  <c r="AP448" i="76"/>
  <c r="AP325" i="76"/>
  <c r="AP544" i="76"/>
  <c r="AP595" i="76"/>
  <c r="AP616" i="76"/>
  <c r="AN605" i="76"/>
  <c r="AP235" i="76"/>
  <c r="AN589" i="76"/>
  <c r="AP386" i="76"/>
  <c r="AP454" i="76"/>
  <c r="AN281" i="76"/>
  <c r="AQ98" i="76"/>
  <c r="AR98" i="76"/>
  <c r="AR120" i="76"/>
  <c r="AQ120" i="76"/>
  <c r="AR107" i="76"/>
  <c r="AQ107" i="76"/>
  <c r="E40" i="79"/>
  <c r="AR597" i="76" l="1"/>
  <c r="AQ597" i="76"/>
  <c r="F59" i="81" s="1"/>
  <c r="AR537" i="76"/>
  <c r="AQ537" i="76"/>
  <c r="K58" i="81" s="1"/>
  <c r="AR304" i="76"/>
  <c r="AQ304" i="76"/>
  <c r="J20" i="81" s="1"/>
  <c r="AQ263" i="76"/>
  <c r="I40" i="81" s="1"/>
  <c r="AR263" i="76"/>
  <c r="AQ312" i="76"/>
  <c r="J27" i="81" s="1"/>
  <c r="AR312" i="76"/>
  <c r="AR492" i="76"/>
  <c r="AQ492" i="76"/>
  <c r="E23" i="81" s="1"/>
  <c r="AQ489" i="76"/>
  <c r="K16" i="81" s="1"/>
  <c r="AR489" i="76"/>
  <c r="AQ339" i="76"/>
  <c r="D55" i="81" s="1"/>
  <c r="AR339" i="76"/>
  <c r="AQ513" i="76"/>
  <c r="K37" i="81" s="1"/>
  <c r="AR513" i="76"/>
  <c r="AQ532" i="76"/>
  <c r="E58" i="81" s="1"/>
  <c r="AR532" i="76"/>
  <c r="AQ357" i="76"/>
  <c r="F14" i="81" s="1"/>
  <c r="AR357" i="76"/>
  <c r="AR601" i="76"/>
  <c r="AQ601" i="76"/>
  <c r="K59" i="81" s="1"/>
  <c r="AQ247" i="76"/>
  <c r="I26" i="81" s="1"/>
  <c r="AR247" i="76"/>
  <c r="AR272" i="76"/>
  <c r="AQ272" i="76"/>
  <c r="J47" i="81" s="1"/>
  <c r="AQ524" i="76"/>
  <c r="E51" i="81" s="1"/>
  <c r="AR524" i="76"/>
  <c r="AR280" i="76"/>
  <c r="AQ280" i="76"/>
  <c r="J54" i="81" s="1"/>
  <c r="AQ220" i="76"/>
  <c r="E5" i="81" s="1"/>
  <c r="AR220" i="76"/>
  <c r="AQ341" i="76"/>
  <c r="F55" i="81" s="1"/>
  <c r="AR341" i="76"/>
  <c r="AR409" i="76"/>
  <c r="AQ409" i="76"/>
  <c r="K56" i="81" s="1"/>
  <c r="AR608" i="76"/>
  <c r="AQ608" i="76"/>
  <c r="J11" i="81" s="1"/>
  <c r="AQ431" i="76"/>
  <c r="I22" i="81" s="1"/>
  <c r="AR431" i="76"/>
  <c r="AQ355" i="76"/>
  <c r="D14" i="81" s="1"/>
  <c r="AR355" i="76"/>
  <c r="AQ332" i="76"/>
  <c r="E48" i="81" s="1"/>
  <c r="AR332" i="76"/>
  <c r="AR521" i="76"/>
  <c r="AQ521" i="76"/>
  <c r="K44" i="81" s="1"/>
  <c r="AR462" i="76"/>
  <c r="AQ462" i="76"/>
  <c r="G50" i="81" s="1"/>
  <c r="AR260" i="76"/>
  <c r="AQ260" i="76"/>
  <c r="E40" i="81" s="1"/>
  <c r="AQ336" i="76"/>
  <c r="J48" i="81" s="1"/>
  <c r="AR336" i="76"/>
  <c r="AQ602" i="76"/>
  <c r="L59" i="81" s="1"/>
  <c r="AR602" i="76"/>
  <c r="AR582" i="76"/>
  <c r="AQ582" i="76"/>
  <c r="G45" i="81" s="1"/>
  <c r="AQ256" i="76"/>
  <c r="J33" i="81" s="1"/>
  <c r="AR256" i="76"/>
  <c r="AQ547" i="76"/>
  <c r="D17" i="81" s="1"/>
  <c r="AR547" i="76"/>
  <c r="AR504" i="76"/>
  <c r="AQ504" i="76"/>
  <c r="J30" i="81" s="1"/>
  <c r="AQ239" i="76"/>
  <c r="I19" i="81" s="1"/>
  <c r="AR239" i="76"/>
  <c r="AQ344" i="76"/>
  <c r="J55" i="81" s="1"/>
  <c r="AR344" i="76"/>
  <c r="AR509" i="76"/>
  <c r="AQ509" i="76"/>
  <c r="F37" i="81" s="1"/>
  <c r="AQ285" i="76"/>
  <c r="F6" i="81" s="1"/>
  <c r="AR285" i="76"/>
  <c r="AQ245" i="76"/>
  <c r="F26" i="81" s="1"/>
  <c r="AR245" i="76"/>
  <c r="AQ261" i="76"/>
  <c r="F40" i="81" s="1"/>
  <c r="AR261" i="76"/>
  <c r="AQ348" i="76"/>
  <c r="E7" i="81" s="1"/>
  <c r="AR348" i="76"/>
  <c r="AQ434" i="76"/>
  <c r="AR434" i="76"/>
  <c r="AR309" i="76"/>
  <c r="AQ309" i="76"/>
  <c r="F27" i="81" s="1"/>
  <c r="AQ553" i="76"/>
  <c r="K17" i="81" s="1"/>
  <c r="AR553" i="76"/>
  <c r="AR663" i="76"/>
  <c r="AQ663" i="76"/>
  <c r="I60" i="81" s="1"/>
  <c r="AQ493" i="76"/>
  <c r="F23" i="81" s="1"/>
  <c r="AR493" i="76"/>
  <c r="AQ647" i="76"/>
  <c r="I46" i="81" s="1"/>
  <c r="AR647" i="76"/>
  <c r="AQ418" i="76"/>
  <c r="L8" i="81" s="1"/>
  <c r="AR418" i="76"/>
  <c r="X28" i="81"/>
  <c r="X40" i="81"/>
  <c r="X9" i="81"/>
  <c r="X46" i="81"/>
  <c r="X60" i="81"/>
  <c r="X57" i="81"/>
  <c r="X37" i="81"/>
  <c r="AQ598" i="76"/>
  <c r="G59" i="81" s="1"/>
  <c r="AR598" i="76"/>
  <c r="AQ382" i="76"/>
  <c r="G35" i="81" s="1"/>
  <c r="AR382" i="76"/>
  <c r="AQ381" i="76"/>
  <c r="F35" i="81" s="1"/>
  <c r="AR381" i="76"/>
  <c r="AQ580" i="76"/>
  <c r="E45" i="81" s="1"/>
  <c r="AR580" i="76"/>
  <c r="AQ589" i="76"/>
  <c r="F52" i="81" s="1"/>
  <c r="AR589" i="76"/>
  <c r="AR369" i="76"/>
  <c r="AQ369" i="76"/>
  <c r="K21" i="81" s="1"/>
  <c r="AR528" i="76"/>
  <c r="AQ528" i="76"/>
  <c r="J51" i="81" s="1"/>
  <c r="AQ233" i="76"/>
  <c r="K12" i="81" s="1"/>
  <c r="AR233" i="76"/>
  <c r="AQ259" i="76"/>
  <c r="D40" i="81" s="1"/>
  <c r="AR259" i="76"/>
  <c r="AR454" i="76"/>
  <c r="AQ454" i="76"/>
  <c r="G43" i="81" s="1"/>
  <c r="AR265" i="76"/>
  <c r="AQ265" i="76"/>
  <c r="K40" i="81" s="1"/>
  <c r="AQ486" i="76"/>
  <c r="G16" i="81" s="1"/>
  <c r="AR486" i="76"/>
  <c r="AQ538" i="76"/>
  <c r="L58" i="81" s="1"/>
  <c r="AR538" i="76"/>
  <c r="AR455" i="76"/>
  <c r="AQ455" i="76"/>
  <c r="I43" i="81" s="1"/>
  <c r="AQ397" i="76"/>
  <c r="F49" i="81" s="1"/>
  <c r="AR397" i="76"/>
  <c r="AQ605" i="76"/>
  <c r="F11" i="81" s="1"/>
  <c r="AR605" i="76"/>
  <c r="AQ386" i="76"/>
  <c r="L35" i="81" s="1"/>
  <c r="AR386" i="76"/>
  <c r="AR411" i="76"/>
  <c r="AQ411" i="76"/>
  <c r="D8" i="81" s="1"/>
  <c r="DL3" i="81"/>
  <c r="X34" i="81"/>
  <c r="X6" i="81"/>
  <c r="X44" i="81"/>
  <c r="X15" i="81"/>
  <c r="X58" i="81"/>
  <c r="AQ596" i="76"/>
  <c r="E59" i="81" s="1"/>
  <c r="AR596" i="76"/>
  <c r="AR631" i="76"/>
  <c r="AQ631" i="76"/>
  <c r="I32" i="81" s="1"/>
  <c r="AR624" i="76"/>
  <c r="AQ624" i="76"/>
  <c r="J25" i="81" s="1"/>
  <c r="AQ403" i="76"/>
  <c r="D56" i="81" s="1"/>
  <c r="AR403" i="76"/>
  <c r="AR564" i="76"/>
  <c r="AQ564" i="76"/>
  <c r="E31" i="81" s="1"/>
  <c r="AR574" i="76"/>
  <c r="AQ574" i="76"/>
  <c r="G38" i="81" s="1"/>
  <c r="AQ555" i="76"/>
  <c r="D24" i="81" s="1"/>
  <c r="AR555" i="76"/>
  <c r="AR235" i="76"/>
  <c r="AQ235" i="76"/>
  <c r="D19" i="81" s="1"/>
  <c r="AR432" i="76"/>
  <c r="AQ432" i="76"/>
  <c r="J22" i="81" s="1"/>
  <c r="AR305" i="76"/>
  <c r="AQ305" i="76"/>
  <c r="K20" i="81" s="1"/>
  <c r="AQ542" i="76"/>
  <c r="G10" i="81" s="1"/>
  <c r="AR542" i="76"/>
  <c r="AQ575" i="76"/>
  <c r="I38" i="81" s="1"/>
  <c r="AR575" i="76"/>
  <c r="X39" i="81"/>
  <c r="X26" i="81"/>
  <c r="X27" i="81"/>
  <c r="AQ281" i="76"/>
  <c r="K54" i="81" s="1"/>
  <c r="AR281" i="76"/>
  <c r="AR616" i="76"/>
  <c r="AQ616" i="76"/>
  <c r="J18" i="81" s="1"/>
  <c r="AQ271" i="76"/>
  <c r="I47" i="81" s="1"/>
  <c r="AR271" i="76"/>
  <c r="AQ276" i="76"/>
  <c r="E54" i="81" s="1"/>
  <c r="AR276" i="76"/>
  <c r="AR595" i="76"/>
  <c r="AQ595" i="76"/>
  <c r="D59" i="81" s="1"/>
  <c r="AR361" i="76"/>
  <c r="AQ361" i="76"/>
  <c r="K14" i="81" s="1"/>
  <c r="AQ544" i="76"/>
  <c r="J10" i="81" s="1"/>
  <c r="AR544" i="76"/>
  <c r="AR611" i="76"/>
  <c r="AQ611" i="76"/>
  <c r="D18" i="81" s="1"/>
  <c r="AQ224" i="76"/>
  <c r="J5" i="81" s="1"/>
  <c r="AR224" i="76"/>
  <c r="AQ277" i="76"/>
  <c r="F54" i="81" s="1"/>
  <c r="AR277" i="76"/>
  <c r="AR325" i="76"/>
  <c r="AQ325" i="76"/>
  <c r="F41" i="81" s="1"/>
  <c r="AR460" i="76"/>
  <c r="AQ460" i="76"/>
  <c r="E50" i="81" s="1"/>
  <c r="AQ572" i="76"/>
  <c r="E38" i="81" s="1"/>
  <c r="AR572" i="76"/>
  <c r="AR350" i="76"/>
  <c r="AQ350" i="76"/>
  <c r="G7" i="81" s="1"/>
  <c r="AR448" i="76"/>
  <c r="AQ448" i="76"/>
  <c r="J36" i="81" s="1"/>
  <c r="AR417" i="76"/>
  <c r="AQ417" i="76"/>
  <c r="K8" i="81" s="1"/>
  <c r="AQ337" i="76"/>
  <c r="K48" i="81" s="1"/>
  <c r="AR337" i="76"/>
  <c r="X19" i="81"/>
  <c r="X23" i="81"/>
  <c r="X55" i="81"/>
  <c r="AR303" i="76"/>
  <c r="AQ303" i="76"/>
  <c r="I20" i="81" s="1"/>
  <c r="AQ273" i="76"/>
  <c r="K47" i="81" s="1"/>
  <c r="AR273" i="76"/>
  <c r="AR437" i="76"/>
  <c r="AQ437" i="76"/>
  <c r="F29" i="81" s="1"/>
  <c r="AQ560" i="76"/>
  <c r="J24" i="81" s="1"/>
  <c r="AR560" i="76"/>
  <c r="AQ257" i="76"/>
  <c r="K33" i="81" s="1"/>
  <c r="AR257" i="76"/>
  <c r="AQ577" i="76"/>
  <c r="K38" i="81" s="1"/>
  <c r="AR577" i="76"/>
  <c r="AR657" i="76"/>
  <c r="AQ657" i="76"/>
  <c r="K53" i="81" s="1"/>
  <c r="AQ407" i="76"/>
  <c r="I56" i="81" s="1"/>
  <c r="AR407" i="76"/>
  <c r="AQ391" i="76"/>
  <c r="I42" i="81" s="1"/>
  <c r="AR391" i="76"/>
  <c r="AQ629" i="76"/>
  <c r="F32" i="81" s="1"/>
  <c r="AR629" i="76"/>
  <c r="AR335" i="76"/>
  <c r="AQ335" i="76"/>
  <c r="I48" i="81" s="1"/>
  <c r="AR329" i="76"/>
  <c r="AQ329" i="76"/>
  <c r="K41" i="81" s="1"/>
  <c r="AQ505" i="76"/>
  <c r="K30" i="81" s="1"/>
  <c r="AR505" i="76"/>
  <c r="AQ606" i="76"/>
  <c r="G11" i="81" s="1"/>
  <c r="AR606" i="76"/>
  <c r="AQ550" i="76"/>
  <c r="G17" i="81" s="1"/>
  <c r="AR550" i="76"/>
  <c r="AR297" i="76"/>
  <c r="AQ297" i="76"/>
  <c r="K13" i="81" s="1"/>
  <c r="AR627" i="76"/>
  <c r="AQ627" i="76"/>
  <c r="D32" i="81" s="1"/>
  <c r="Z28" i="81"/>
  <c r="AC28" i="81"/>
  <c r="AB28" i="81"/>
  <c r="Y28" i="81"/>
  <c r="AD28" i="81"/>
  <c r="AA28" i="81"/>
  <c r="BQ28" i="81"/>
  <c r="DE28" i="81"/>
  <c r="BS28" i="81"/>
  <c r="AD60" i="81"/>
  <c r="AC60" i="81"/>
  <c r="AA60" i="81"/>
  <c r="Y60" i="81"/>
  <c r="AB60" i="81"/>
  <c r="Z60" i="81"/>
  <c r="BS60" i="81"/>
  <c r="BQ60" i="81"/>
  <c r="DE60" i="81"/>
  <c r="X35" i="81" a="1"/>
  <c r="X45" i="81" a="1"/>
  <c r="X16" i="81" a="1"/>
  <c r="X25" i="81" a="1"/>
  <c r="X31" i="81" a="1"/>
  <c r="X22" i="81" a="1"/>
  <c r="X29" i="81" a="1"/>
  <c r="Y40" i="81"/>
  <c r="AC40" i="81"/>
  <c r="Z40" i="81"/>
  <c r="AA40" i="81"/>
  <c r="AB40" i="81"/>
  <c r="AD40" i="81"/>
  <c r="DE40" i="81"/>
  <c r="BQ40" i="81"/>
  <c r="BS40" i="81"/>
  <c r="X43" i="81" a="1"/>
  <c r="X18" i="81" a="1"/>
  <c r="X50" i="81" a="1"/>
  <c r="X7" i="81" a="1"/>
  <c r="X24" i="81" a="1"/>
  <c r="X56" i="81" a="1"/>
  <c r="X11" i="81" a="1"/>
  <c r="AC9" i="81"/>
  <c r="AD9" i="81"/>
  <c r="Y9" i="81"/>
  <c r="AB9" i="81"/>
  <c r="AA9" i="81"/>
  <c r="Z9" i="81"/>
  <c r="BS9" i="81"/>
  <c r="BQ9" i="81"/>
  <c r="DE9" i="81"/>
  <c r="X59" i="81" a="1"/>
  <c r="X52" i="81" a="1"/>
  <c r="X49" i="81" a="1"/>
  <c r="X32" i="81" a="1"/>
  <c r="X10" i="81" a="1"/>
  <c r="X5" i="81" a="1"/>
  <c r="AA46" i="81"/>
  <c r="Z46" i="81"/>
  <c r="AB46" i="81"/>
  <c r="Y46" i="81"/>
  <c r="AD46" i="81"/>
  <c r="AC46" i="81"/>
  <c r="DE46" i="81"/>
  <c r="BQ46" i="81"/>
  <c r="BS46" i="81"/>
  <c r="X51" i="81" a="1"/>
  <c r="X36" i="81" a="1"/>
  <c r="X42" i="81" a="1"/>
  <c r="X17" i="81" a="1"/>
  <c r="BS39" i="81"/>
  <c r="DE39" i="81"/>
  <c r="BQ39" i="81"/>
  <c r="AB39" i="81"/>
  <c r="Y39" i="81"/>
  <c r="AC39" i="81"/>
  <c r="AA39" i="81"/>
  <c r="AD39" i="81"/>
  <c r="Z39" i="81"/>
  <c r="X54" i="81" a="1"/>
  <c r="X8" i="81" a="1"/>
  <c r="DE19" i="81"/>
  <c r="BS19" i="81"/>
  <c r="BQ19" i="81"/>
  <c r="AB19" i="81"/>
  <c r="AA19" i="81"/>
  <c r="Y19" i="81"/>
  <c r="Z19" i="81"/>
  <c r="AD19" i="81"/>
  <c r="AC19" i="81"/>
  <c r="BQ55" i="81"/>
  <c r="BS55" i="81"/>
  <c r="DD55" i="81"/>
  <c r="DE55" i="81"/>
  <c r="BP55" i="81"/>
  <c r="BO55" i="81" s="1"/>
  <c r="BN55" i="81"/>
  <c r="BM55" i="81" s="1"/>
  <c r="CZ55" i="81" s="1"/>
  <c r="DA55" i="81" s="1"/>
  <c r="BL55" i="81"/>
  <c r="BK55" i="81"/>
  <c r="BJ55" i="81" s="1"/>
  <c r="BI55" i="81"/>
  <c r="CX55" i="81"/>
  <c r="CY55" i="81" s="1"/>
  <c r="AB55" i="81"/>
  <c r="Y55" i="81"/>
  <c r="AC55" i="81"/>
  <c r="AD55" i="81"/>
  <c r="Z55" i="81"/>
  <c r="AA55" i="81"/>
  <c r="X53" i="81" a="1"/>
  <c r="X38" i="81" a="1"/>
  <c r="X21" i="81" a="1"/>
  <c r="X41" i="81" a="1"/>
  <c r="X30" i="81" a="1"/>
  <c r="X12" i="81" a="1"/>
  <c r="DL4" i="81"/>
  <c r="BQ44" i="81"/>
  <c r="BP44" i="81" s="1"/>
  <c r="DE44" i="81"/>
  <c r="BS44" i="81"/>
  <c r="BO44" i="81"/>
  <c r="DD44" i="81"/>
  <c r="AB44" i="81"/>
  <c r="AC44" i="81"/>
  <c r="AD44" i="81"/>
  <c r="AA44" i="81"/>
  <c r="Z44" i="81"/>
  <c r="Y44" i="81"/>
  <c r="DE58" i="81"/>
  <c r="BQ58" i="81"/>
  <c r="BS58" i="81"/>
  <c r="Z58" i="81"/>
  <c r="Y58" i="81"/>
  <c r="AC58" i="81"/>
  <c r="AB58" i="81"/>
  <c r="AD58" i="81"/>
  <c r="AA58" i="81"/>
  <c r="DE23" i="81"/>
  <c r="BS23" i="81"/>
  <c r="BQ23" i="81"/>
  <c r="BP23" i="81"/>
  <c r="BO23" i="81" s="1"/>
  <c r="BN23" i="81"/>
  <c r="BM23" i="81" s="1"/>
  <c r="CZ23" i="81" s="1"/>
  <c r="DA23" i="81" s="1"/>
  <c r="DD23" i="81"/>
  <c r="BL23" i="81"/>
  <c r="BK23" i="81" s="1"/>
  <c r="DB23" i="81"/>
  <c r="DC23" i="81" s="1"/>
  <c r="Y23" i="81"/>
  <c r="AC23" i="81"/>
  <c r="Z23" i="81"/>
  <c r="AD23" i="81"/>
  <c r="AB23" i="81"/>
  <c r="AA23" i="81"/>
  <c r="X47" i="81" a="1"/>
  <c r="BS34" i="81"/>
  <c r="DE34" i="81"/>
  <c r="BQ34" i="81"/>
  <c r="AA34" i="81"/>
  <c r="AD34" i="81"/>
  <c r="AC34" i="81"/>
  <c r="AB34" i="81"/>
  <c r="Y34" i="81"/>
  <c r="Z34" i="81"/>
  <c r="DE15" i="81"/>
  <c r="BS15" i="81"/>
  <c r="BQ15" i="81"/>
  <c r="Y15" i="81"/>
  <c r="AB15" i="81"/>
  <c r="AA15" i="81"/>
  <c r="AC15" i="81"/>
  <c r="Z15" i="81"/>
  <c r="AD15" i="81"/>
  <c r="BS26" i="81"/>
  <c r="DE26" i="81"/>
  <c r="BQ26" i="81"/>
  <c r="Z26" i="81"/>
  <c r="AA26" i="81"/>
  <c r="AC26" i="81"/>
  <c r="Y26" i="81"/>
  <c r="AB26" i="81"/>
  <c r="AD26" i="81"/>
  <c r="X48" i="81" a="1"/>
  <c r="X13" i="81" a="1"/>
  <c r="DE57" i="81"/>
  <c r="BQ57" i="81"/>
  <c r="BS57" i="81"/>
  <c r="Z57" i="81"/>
  <c r="AD57" i="81"/>
  <c r="AA57" i="81"/>
  <c r="AC57" i="81"/>
  <c r="AB57" i="81"/>
  <c r="Y57" i="81"/>
  <c r="BS37" i="81"/>
  <c r="BQ37" i="81"/>
  <c r="BP37" i="81" s="1"/>
  <c r="BO37" i="81" s="1"/>
  <c r="BN37" i="81"/>
  <c r="DE37" i="81"/>
  <c r="DB37" i="81"/>
  <c r="DC37" i="81" s="1"/>
  <c r="BM37" i="81"/>
  <c r="DD37" i="81"/>
  <c r="Z37" i="81"/>
  <c r="Y37" i="81"/>
  <c r="AB37" i="81"/>
  <c r="AC37" i="81"/>
  <c r="AA37" i="81"/>
  <c r="AD37" i="81"/>
  <c r="BQ6" i="81"/>
  <c r="DE6" i="81"/>
  <c r="BP6" i="81"/>
  <c r="BO6" i="81"/>
  <c r="DB6" i="81"/>
  <c r="DC6" i="81" s="1"/>
  <c r="BS6" i="81"/>
  <c r="BN6" i="81"/>
  <c r="DD6" i="81"/>
  <c r="BM6" i="81"/>
  <c r="AD6" i="81"/>
  <c r="AB6" i="81"/>
  <c r="AA6" i="81"/>
  <c r="Y6" i="81"/>
  <c r="AC6" i="81"/>
  <c r="Z6" i="81"/>
  <c r="X20" i="81" a="1"/>
  <c r="DE27" i="81"/>
  <c r="BQ27" i="81"/>
  <c r="BS27" i="81"/>
  <c r="AC27" i="81"/>
  <c r="Y27" i="81"/>
  <c r="Z27" i="81"/>
  <c r="AB27" i="81"/>
  <c r="AD27" i="81"/>
  <c r="AA27" i="81"/>
  <c r="X14" i="81" a="1"/>
  <c r="X33" i="81" a="1"/>
  <c r="DD39" i="81"/>
  <c r="BP39" i="81"/>
  <c r="BO39" i="81" s="1"/>
  <c r="DD19" i="81"/>
  <c r="BP19" i="81"/>
  <c r="BO19" i="81" s="1"/>
  <c r="DB55" i="81"/>
  <c r="DC55" i="81" s="1"/>
  <c r="CV55" i="81"/>
  <c r="CW55" i="81" s="1"/>
  <c r="BH55" i="81"/>
  <c r="BG55" i="81" s="1"/>
  <c r="DB44" i="81"/>
  <c r="DC44" i="81" s="1"/>
  <c r="BN44" i="81"/>
  <c r="BM44" i="81" s="1"/>
  <c r="BP58" i="81"/>
  <c r="BO58" i="81" s="1"/>
  <c r="DD58" i="81"/>
  <c r="BJ23" i="81"/>
  <c r="BI23" i="81" s="1"/>
  <c r="CX23" i="81"/>
  <c r="CY23" i="81" s="1"/>
  <c r="BP34" i="81"/>
  <c r="BO34" i="81" s="1"/>
  <c r="DD34" i="81"/>
  <c r="BP15" i="81"/>
  <c r="BO15" i="81" s="1"/>
  <c r="DD15" i="81"/>
  <c r="BP26" i="81"/>
  <c r="BO26" i="81" s="1"/>
  <c r="DD26" i="81"/>
  <c r="DD57" i="81"/>
  <c r="BP57" i="81"/>
  <c r="BO57" i="81" s="1"/>
  <c r="CZ37" i="81"/>
  <c r="DA37" i="81" s="1"/>
  <c r="BL37" i="81"/>
  <c r="BK37" i="81" s="1"/>
  <c r="CZ6" i="81"/>
  <c r="DA6" i="81" s="1"/>
  <c r="BL6" i="81"/>
  <c r="BK6" i="81" s="1"/>
  <c r="DD27" i="81"/>
  <c r="BP27" i="81"/>
  <c r="BO27" i="81" s="1"/>
  <c r="BN39" i="81"/>
  <c r="BM39" i="81" s="1"/>
  <c r="DB39" i="81"/>
  <c r="DC39" i="81" s="1"/>
  <c r="BN19" i="81"/>
  <c r="BM19" i="81" s="1"/>
  <c r="DB19" i="81"/>
  <c r="DC19" i="81" s="1"/>
  <c r="BF55" i="81"/>
  <c r="BE55" i="81" s="1"/>
  <c r="CT55" i="81"/>
  <c r="CU55" i="81" s="1"/>
  <c r="BL44" i="81"/>
  <c r="BK44" i="81" s="1"/>
  <c r="CZ44" i="81"/>
  <c r="DA44" i="81" s="1"/>
  <c r="DB58" i="81"/>
  <c r="DC58" i="81" s="1"/>
  <c r="BN58" i="81"/>
  <c r="BM58" i="81" s="1"/>
  <c r="BH23" i="81"/>
  <c r="BG23" i="81" s="1"/>
  <c r="CV23" i="81"/>
  <c r="CW23" i="81" s="1"/>
  <c r="DB34" i="81"/>
  <c r="DC34" i="81" s="1"/>
  <c r="BN34" i="81"/>
  <c r="BM34" i="81" s="1"/>
  <c r="DB15" i="81"/>
  <c r="DC15" i="81" s="1"/>
  <c r="BN15" i="81"/>
  <c r="BM15" i="81" s="1"/>
  <c r="BN26" i="81"/>
  <c r="BM26" i="81" s="1"/>
  <c r="DB26" i="81"/>
  <c r="DC26" i="81" s="1"/>
  <c r="BN57" i="81"/>
  <c r="BM57" i="81" s="1"/>
  <c r="DB57" i="81"/>
  <c r="DC57" i="81" s="1"/>
  <c r="BJ37" i="81"/>
  <c r="BI37" i="81" s="1"/>
  <c r="CX37" i="81"/>
  <c r="CY37" i="81" s="1"/>
  <c r="CX6" i="81"/>
  <c r="CY6" i="81" s="1"/>
  <c r="BJ6" i="81"/>
  <c r="BI6" i="81" s="1"/>
  <c r="BN27" i="81"/>
  <c r="BM27" i="81" s="1"/>
  <c r="DB27" i="81"/>
  <c r="DC27" i="81" s="1"/>
  <c r="CZ39" i="81"/>
  <c r="DA39" i="81" s="1"/>
  <c r="BL39" i="81"/>
  <c r="BK39" i="81" s="1"/>
  <c r="BL19" i="81"/>
  <c r="BK19" i="81" s="1"/>
  <c r="CZ19" i="81"/>
  <c r="DA19" i="81" s="1"/>
  <c r="BD55" i="81"/>
  <c r="BC55" i="81" s="1"/>
  <c r="CR55" i="81"/>
  <c r="CS55" i="81" s="1"/>
  <c r="BJ44" i="81"/>
  <c r="BI44" i="81" s="1"/>
  <c r="CX44" i="81"/>
  <c r="CY44" i="81" s="1"/>
  <c r="BL58" i="81"/>
  <c r="BK58" i="81" s="1"/>
  <c r="CZ58" i="81"/>
  <c r="DA58" i="81" s="1"/>
  <c r="CT23" i="81"/>
  <c r="CU23" i="81" s="1"/>
  <c r="BF23" i="81"/>
  <c r="BE23" i="81" s="1"/>
  <c r="CZ34" i="81"/>
  <c r="DA34" i="81" s="1"/>
  <c r="BL34" i="81"/>
  <c r="BK34" i="81" s="1"/>
  <c r="CZ15" i="81"/>
  <c r="DA15" i="81" s="1"/>
  <c r="BL15" i="81"/>
  <c r="BK15" i="81" s="1"/>
  <c r="CZ26" i="81"/>
  <c r="DA26" i="81" s="1"/>
  <c r="BL26" i="81"/>
  <c r="BK26" i="81" s="1"/>
  <c r="BL57" i="81"/>
  <c r="BK57" i="81" s="1"/>
  <c r="CZ57" i="81"/>
  <c r="DA57" i="81" s="1"/>
  <c r="BH37" i="81"/>
  <c r="BG37" i="81" s="1"/>
  <c r="CV37" i="81"/>
  <c r="CW37" i="81" s="1"/>
  <c r="CV6" i="81"/>
  <c r="CW6" i="81" s="1"/>
  <c r="BH6" i="81"/>
  <c r="BL27" i="81"/>
  <c r="BK27" i="81" s="1"/>
  <c r="CZ27" i="81"/>
  <c r="DA27" i="81" s="1"/>
  <c r="CX39" i="81"/>
  <c r="CY39" i="81" s="1"/>
  <c r="BJ39" i="81"/>
  <c r="BI39" i="81" s="1"/>
  <c r="CX19" i="81"/>
  <c r="CY19" i="81" s="1"/>
  <c r="BJ19" i="81"/>
  <c r="BI19" i="81" s="1"/>
  <c r="CP55" i="81"/>
  <c r="CQ55" i="81" s="1"/>
  <c r="BB55" i="81"/>
  <c r="BA55" i="81" s="1"/>
  <c r="CV44" i="81"/>
  <c r="CW44" i="81" s="1"/>
  <c r="BH44" i="81"/>
  <c r="BG44" i="81" s="1"/>
  <c r="BJ58" i="81"/>
  <c r="BI58" i="81" s="1"/>
  <c r="CX58" i="81"/>
  <c r="CY58" i="81" s="1"/>
  <c r="CR23" i="81"/>
  <c r="CS23" i="81" s="1"/>
  <c r="BD23" i="81"/>
  <c r="BC23" i="81" s="1"/>
  <c r="CX34" i="81"/>
  <c r="CY34" i="81" s="1"/>
  <c r="BJ34" i="81"/>
  <c r="BI34" i="81" s="1"/>
  <c r="CX15" i="81"/>
  <c r="CY15" i="81" s="1"/>
  <c r="BJ15" i="81"/>
  <c r="BI15" i="81" s="1"/>
  <c r="BJ26" i="81"/>
  <c r="BI26" i="81" s="1"/>
  <c r="CX26" i="81"/>
  <c r="CY26" i="81" s="1"/>
  <c r="CX57" i="81"/>
  <c r="CY57" i="81" s="1"/>
  <c r="BJ57" i="81"/>
  <c r="BI57" i="81" s="1"/>
  <c r="BF37" i="81"/>
  <c r="BE37" i="81" s="1"/>
  <c r="CT37" i="81"/>
  <c r="CU37" i="81" s="1"/>
  <c r="BJ27" i="81"/>
  <c r="BI27" i="81" s="1"/>
  <c r="CX27" i="81"/>
  <c r="CY27" i="81" s="1"/>
  <c r="BH39" i="81"/>
  <c r="BG39" i="81" s="1"/>
  <c r="CV39" i="81"/>
  <c r="CW39" i="81" s="1"/>
  <c r="CV19" i="81"/>
  <c r="CW19" i="81" s="1"/>
  <c r="CN55" i="81"/>
  <c r="CO55" i="81" s="1"/>
  <c r="AZ55" i="81"/>
  <c r="AY55" i="81" s="1"/>
  <c r="BF44" i="81"/>
  <c r="BE44" i="81" s="1"/>
  <c r="CT44" i="81"/>
  <c r="CU44" i="81" s="1"/>
  <c r="BH58" i="81"/>
  <c r="BG58" i="81" s="1"/>
  <c r="CV58" i="81"/>
  <c r="CW58" i="81" s="1"/>
  <c r="BB23" i="81"/>
  <c r="BA23" i="81" s="1"/>
  <c r="CP23" i="81"/>
  <c r="CQ23" i="81" s="1"/>
  <c r="BH34" i="81"/>
  <c r="BG34" i="81" s="1"/>
  <c r="CV34" i="81"/>
  <c r="CW34" i="81" s="1"/>
  <c r="CV15" i="81"/>
  <c r="CW15" i="81" s="1"/>
  <c r="BH15" i="81"/>
  <c r="BG15" i="81" s="1"/>
  <c r="BH26" i="81"/>
  <c r="CV26" i="81"/>
  <c r="CW26" i="81" s="1"/>
  <c r="CV57" i="81"/>
  <c r="CW57" i="81" s="1"/>
  <c r="BH57" i="81"/>
  <c r="BG57" i="81" s="1"/>
  <c r="BD37" i="81"/>
  <c r="BC37" i="81" s="1"/>
  <c r="CR37" i="81"/>
  <c r="CS37" i="81" s="1"/>
  <c r="BH27" i="81"/>
  <c r="BG27" i="81" s="1"/>
  <c r="CV27" i="81"/>
  <c r="CW27" i="81" s="1"/>
  <c r="CT39" i="81"/>
  <c r="CU39" i="81" s="1"/>
  <c r="BF39" i="81"/>
  <c r="BE39" i="81" s="1"/>
  <c r="CL55" i="81"/>
  <c r="CM55" i="81" s="1"/>
  <c r="AX55" i="81"/>
  <c r="AW55" i="81" s="1"/>
  <c r="BD44" i="81"/>
  <c r="BC44" i="81" s="1"/>
  <c r="CR44" i="81"/>
  <c r="CS44" i="81" s="1"/>
  <c r="CT58" i="81"/>
  <c r="CU58" i="81" s="1"/>
  <c r="BF58" i="81"/>
  <c r="BE58" i="81" s="1"/>
  <c r="CN23" i="81"/>
  <c r="CO23" i="81" s="1"/>
  <c r="AZ23" i="81"/>
  <c r="AY23" i="81" s="1"/>
  <c r="BF34" i="81"/>
  <c r="BE34" i="81" s="1"/>
  <c r="CT34" i="81"/>
  <c r="CU34" i="81" s="1"/>
  <c r="CT15" i="81"/>
  <c r="CU15" i="81" s="1"/>
  <c r="BF15" i="81"/>
  <c r="BE15" i="81" s="1"/>
  <c r="CT57" i="81"/>
  <c r="CU57" i="81" s="1"/>
  <c r="BF57" i="81"/>
  <c r="BE57" i="81" s="1"/>
  <c r="CP37" i="81"/>
  <c r="CQ37" i="81" s="1"/>
  <c r="BB37" i="81"/>
  <c r="BA37" i="81" s="1"/>
  <c r="BF27" i="81"/>
  <c r="CT27" i="81"/>
  <c r="CU27" i="81" s="1"/>
  <c r="BD39" i="81"/>
  <c r="BC39" i="81" s="1"/>
  <c r="CR39" i="81"/>
  <c r="CS39" i="81" s="1"/>
  <c r="AV55" i="81"/>
  <c r="AU55" i="81" s="1"/>
  <c r="CJ55" i="81"/>
  <c r="CK55" i="81" s="1"/>
  <c r="CP44" i="81"/>
  <c r="CQ44" i="81" s="1"/>
  <c r="BB44" i="81"/>
  <c r="BA44" i="81" s="1"/>
  <c r="CR58" i="81"/>
  <c r="CS58" i="81" s="1"/>
  <c r="BD58" i="81"/>
  <c r="BC58" i="81" s="1"/>
  <c r="AX23" i="81"/>
  <c r="AW23" i="81" s="1"/>
  <c r="CL23" i="81"/>
  <c r="CM23" i="81" s="1"/>
  <c r="CR34" i="81"/>
  <c r="CS34" i="81" s="1"/>
  <c r="BD34" i="81"/>
  <c r="BD15" i="81"/>
  <c r="BC15" i="81" s="1"/>
  <c r="CR15" i="81"/>
  <c r="CS15" i="81" s="1"/>
  <c r="CR57" i="81"/>
  <c r="CS57" i="81" s="1"/>
  <c r="BD57" i="81"/>
  <c r="BC57" i="81" s="1"/>
  <c r="CN37" i="81"/>
  <c r="CO37" i="81" s="1"/>
  <c r="AZ37" i="81"/>
  <c r="AY37" i="81" s="1"/>
  <c r="BB39" i="81"/>
  <c r="BA39" i="81" s="1"/>
  <c r="CP39" i="81"/>
  <c r="CQ39" i="81" s="1"/>
  <c r="CH55" i="81"/>
  <c r="CI55" i="81" s="1"/>
  <c r="AT55" i="81"/>
  <c r="AS55" i="81" s="1"/>
  <c r="AZ44" i="81"/>
  <c r="AY44" i="81" s="1"/>
  <c r="CN44" i="81"/>
  <c r="CO44" i="81" s="1"/>
  <c r="BB58" i="81"/>
  <c r="BA58" i="81" s="1"/>
  <c r="CP58" i="81"/>
  <c r="CQ58" i="81" s="1"/>
  <c r="AV23" i="81"/>
  <c r="AU23" i="81" s="1"/>
  <c r="CJ23" i="81"/>
  <c r="CK23" i="81" s="1"/>
  <c r="CP15" i="81"/>
  <c r="CQ15" i="81" s="1"/>
  <c r="BB15" i="81"/>
  <c r="BA15" i="81" s="1"/>
  <c r="BB57" i="81"/>
  <c r="BA57" i="81" s="1"/>
  <c r="CP57" i="81"/>
  <c r="CQ57" i="81" s="1"/>
  <c r="AX37" i="81"/>
  <c r="AW37" i="81" s="1"/>
  <c r="CL37" i="81"/>
  <c r="CM37" i="81" s="1"/>
  <c r="CN39" i="81"/>
  <c r="CO39" i="81" s="1"/>
  <c r="AZ39" i="81"/>
  <c r="AY39" i="81" s="1"/>
  <c r="AR55" i="81"/>
  <c r="AQ55" i="81" s="1"/>
  <c r="CF55" i="81"/>
  <c r="CG55" i="81" s="1"/>
  <c r="AX44" i="81"/>
  <c r="AW44" i="81" s="1"/>
  <c r="CL44" i="81"/>
  <c r="CM44" i="81" s="1"/>
  <c r="AZ58" i="81"/>
  <c r="AY58" i="81" s="1"/>
  <c r="CN58" i="81"/>
  <c r="CO58" i="81" s="1"/>
  <c r="CH23" i="81"/>
  <c r="CI23" i="81" s="1"/>
  <c r="AT23" i="81"/>
  <c r="CN15" i="81"/>
  <c r="CO15" i="81" s="1"/>
  <c r="AZ15" i="81"/>
  <c r="AY15" i="81" s="1"/>
  <c r="AZ57" i="81"/>
  <c r="AY57" i="81" s="1"/>
  <c r="CN57" i="81"/>
  <c r="CO57" i="81" s="1"/>
  <c r="AV37" i="81"/>
  <c r="AU37" i="81" s="1"/>
  <c r="CJ37" i="81"/>
  <c r="CK37" i="81" s="1"/>
  <c r="CL39" i="81"/>
  <c r="CM39" i="81" s="1"/>
  <c r="AX39" i="81"/>
  <c r="AW39" i="81" s="1"/>
  <c r="CD55" i="81"/>
  <c r="CE55" i="81" s="1"/>
  <c r="AP55" i="81"/>
  <c r="AO55" i="81" s="1"/>
  <c r="AV44" i="81"/>
  <c r="AU44" i="81" s="1"/>
  <c r="CJ44" i="81"/>
  <c r="CK44" i="81" s="1"/>
  <c r="CL58" i="81"/>
  <c r="CM58" i="81" s="1"/>
  <c r="AX58" i="81"/>
  <c r="AW58" i="81" s="1"/>
  <c r="AX15" i="81"/>
  <c r="CL15" i="81"/>
  <c r="CM15" i="81" s="1"/>
  <c r="AX57" i="81"/>
  <c r="AW57" i="81" s="1"/>
  <c r="CL57" i="81"/>
  <c r="CM57" i="81" s="1"/>
  <c r="AT37" i="81"/>
  <c r="AS37" i="81" s="1"/>
  <c r="CH37" i="81"/>
  <c r="CI37" i="81" s="1"/>
  <c r="AV39" i="81"/>
  <c r="AU39" i="81" s="1"/>
  <c r="CJ39" i="81"/>
  <c r="CK39" i="81" s="1"/>
  <c r="AN55" i="81"/>
  <c r="CB55" i="81"/>
  <c r="CC55" i="81" s="1"/>
  <c r="CH44" i="81"/>
  <c r="CI44" i="81" s="1"/>
  <c r="AT44" i="81"/>
  <c r="AS44" i="81" s="1"/>
  <c r="AV58" i="81"/>
  <c r="AU58" i="81" s="1"/>
  <c r="CJ58" i="81"/>
  <c r="CK58" i="81" s="1"/>
  <c r="AV57" i="81"/>
  <c r="AU57" i="81" s="1"/>
  <c r="CJ57" i="81"/>
  <c r="CK57" i="81" s="1"/>
  <c r="CF37" i="81"/>
  <c r="CG37" i="81" s="1"/>
  <c r="AR37" i="81"/>
  <c r="CH39" i="81"/>
  <c r="CI39" i="81" s="1"/>
  <c r="AT39" i="81"/>
  <c r="AS39" i="81" s="1"/>
  <c r="AR44" i="81"/>
  <c r="AQ44" i="81" s="1"/>
  <c r="CF44" i="81"/>
  <c r="CG44" i="81" s="1"/>
  <c r="CH58" i="81"/>
  <c r="CI58" i="81" s="1"/>
  <c r="AT58" i="81"/>
  <c r="AS58" i="81" s="1"/>
  <c r="CH57" i="81"/>
  <c r="CI57" i="81" s="1"/>
  <c r="AT57" i="81"/>
  <c r="AS57" i="81" s="1"/>
  <c r="CF39" i="81"/>
  <c r="CG39" i="81" s="1"/>
  <c r="AR39" i="81"/>
  <c r="AQ39" i="81" s="1"/>
  <c r="AP44" i="81"/>
  <c r="AO44" i="81" s="1"/>
  <c r="CD44" i="81"/>
  <c r="CE44" i="81" s="1"/>
  <c r="CF58" i="81"/>
  <c r="CG58" i="81" s="1"/>
  <c r="AR58" i="81"/>
  <c r="AQ58" i="81" s="1"/>
  <c r="AR57" i="81"/>
  <c r="AQ57" i="81" s="1"/>
  <c r="CF57" i="81"/>
  <c r="CG57" i="81" s="1"/>
  <c r="CD39" i="81"/>
  <c r="CE39" i="81" s="1"/>
  <c r="CB44" i="81"/>
  <c r="CC44" i="81" s="1"/>
  <c r="CD58" i="81"/>
  <c r="CE58" i="81" s="1"/>
  <c r="AP58" i="81"/>
  <c r="CD57" i="81"/>
  <c r="CE57" i="81" s="1"/>
  <c r="AP57" i="81"/>
  <c r="AO57" i="81" s="1"/>
  <c r="CB57" i="81"/>
  <c r="CC57" i="81" s="1"/>
  <c r="BP28" i="81"/>
  <c r="BO28" i="81" s="1"/>
  <c r="DD28" i="81"/>
  <c r="DD60" i="81"/>
  <c r="BP60" i="81"/>
  <c r="BO60" i="81" s="1"/>
  <c r="DD40" i="81"/>
  <c r="BP40" i="81"/>
  <c r="BO40" i="81" s="1"/>
  <c r="BP9" i="81"/>
  <c r="BO9" i="81" s="1"/>
  <c r="DD9" i="81"/>
  <c r="DD46" i="81"/>
  <c r="BP46" i="81"/>
  <c r="BO46" i="81" s="1"/>
  <c r="AE28" i="81"/>
  <c r="DB28" i="81"/>
  <c r="DC28" i="81" s="1"/>
  <c r="BN28" i="81"/>
  <c r="BM28" i="81" s="1"/>
  <c r="AE60" i="81"/>
  <c r="BN60" i="81"/>
  <c r="BM60" i="81" s="1"/>
  <c r="DB60" i="81"/>
  <c r="DC60" i="81" s="1"/>
  <c r="DB40" i="81"/>
  <c r="DC40" i="81" s="1"/>
  <c r="BN40" i="81"/>
  <c r="BM40" i="81" s="1"/>
  <c r="AE40" i="81"/>
  <c r="AE9" i="81"/>
  <c r="DB9" i="81"/>
  <c r="DC9" i="81" s="1"/>
  <c r="BN9" i="81"/>
  <c r="BM9" i="81" s="1"/>
  <c r="AE46" i="81"/>
  <c r="BN46" i="81"/>
  <c r="BM46" i="81" s="1"/>
  <c r="DB46" i="81"/>
  <c r="DC46" i="81" s="1"/>
  <c r="CZ28" i="81"/>
  <c r="DA28" i="81" s="1"/>
  <c r="BL28" i="81"/>
  <c r="BK28" i="81" s="1"/>
  <c r="CZ60" i="81"/>
  <c r="DA60" i="81" s="1"/>
  <c r="BL60" i="81"/>
  <c r="BK60" i="81" s="1"/>
  <c r="CZ40" i="81"/>
  <c r="DA40" i="81" s="1"/>
  <c r="BL40" i="81"/>
  <c r="BK40" i="81" s="1"/>
  <c r="CZ9" i="81"/>
  <c r="DA9" i="81" s="1"/>
  <c r="BL9" i="81"/>
  <c r="BK9" i="81" s="1"/>
  <c r="BL46" i="81"/>
  <c r="BK46" i="81" s="1"/>
  <c r="CZ46" i="81"/>
  <c r="DA46" i="81" s="1"/>
  <c r="BJ28" i="81"/>
  <c r="BI28" i="81" s="1"/>
  <c r="CX28" i="81"/>
  <c r="CY28" i="81" s="1"/>
  <c r="CX60" i="81"/>
  <c r="CY60" i="81" s="1"/>
  <c r="BJ60" i="81"/>
  <c r="BI60" i="81" s="1"/>
  <c r="CX40" i="81"/>
  <c r="CY40" i="81" s="1"/>
  <c r="BJ40" i="81"/>
  <c r="BI40" i="81" s="1"/>
  <c r="BJ9" i="81"/>
  <c r="BI9" i="81" s="1"/>
  <c r="CX9" i="81"/>
  <c r="CY9" i="81" s="1"/>
  <c r="BJ46" i="81"/>
  <c r="BI46" i="81" s="1"/>
  <c r="CX46" i="81"/>
  <c r="CY46" i="81" s="1"/>
  <c r="BH28" i="81"/>
  <c r="BG28" i="81" s="1"/>
  <c r="CV28" i="81"/>
  <c r="CW28" i="81" s="1"/>
  <c r="CV60" i="81"/>
  <c r="CW60" i="81" s="1"/>
  <c r="BH60" i="81"/>
  <c r="BG60" i="81" s="1"/>
  <c r="BH40" i="81"/>
  <c r="BG40" i="81" s="1"/>
  <c r="CV40" i="81"/>
  <c r="CW40" i="81" s="1"/>
  <c r="CV9" i="81"/>
  <c r="CW9" i="81" s="1"/>
  <c r="BH9" i="81"/>
  <c r="BG9" i="81" s="1"/>
  <c r="CV46" i="81"/>
  <c r="CW46" i="81" s="1"/>
  <c r="BH46" i="81"/>
  <c r="BG46" i="81" s="1"/>
  <c r="BF28" i="81"/>
  <c r="BE28" i="81" s="1"/>
  <c r="CT28" i="81"/>
  <c r="CU28" i="81" s="1"/>
  <c r="BF60" i="81"/>
  <c r="BE60" i="81" s="1"/>
  <c r="CT60" i="81"/>
  <c r="CU60" i="81" s="1"/>
  <c r="CT40" i="81"/>
  <c r="CU40" i="81" s="1"/>
  <c r="BF40" i="81"/>
  <c r="BE40" i="81" s="1"/>
  <c r="CT9" i="81"/>
  <c r="CU9" i="81" s="1"/>
  <c r="BF9" i="81"/>
  <c r="BE9" i="81" s="1"/>
  <c r="BF46" i="81"/>
  <c r="BE46" i="81" s="1"/>
  <c r="CT46" i="81"/>
  <c r="CU46" i="81" s="1"/>
  <c r="CR28" i="81"/>
  <c r="CS28" i="81" s="1"/>
  <c r="BD28" i="81"/>
  <c r="BC28" i="81" s="1"/>
  <c r="BD60" i="81"/>
  <c r="BC60" i="81" s="1"/>
  <c r="CR60" i="81"/>
  <c r="CS60" i="81" s="1"/>
  <c r="CR40" i="81"/>
  <c r="CS40" i="81" s="1"/>
  <c r="BD40" i="81"/>
  <c r="BC40" i="81" s="1"/>
  <c r="CR9" i="81"/>
  <c r="CS9" i="81" s="1"/>
  <c r="BD9" i="81"/>
  <c r="BC9" i="81" s="1"/>
  <c r="CR46" i="81"/>
  <c r="CS46" i="81" s="1"/>
  <c r="BD46" i="81"/>
  <c r="BC46" i="81" s="1"/>
  <c r="BB28" i="81"/>
  <c r="BA28" i="81" s="1"/>
  <c r="CN28" i="81" s="1"/>
  <c r="CO28" i="81" s="1"/>
  <c r="CP28" i="81"/>
  <c r="CQ28" i="81" s="1"/>
  <c r="CP60" i="81"/>
  <c r="CQ60" i="81" s="1"/>
  <c r="BB60" i="81"/>
  <c r="BA60" i="81" s="1"/>
  <c r="CP40" i="81"/>
  <c r="CQ40" i="81" s="1"/>
  <c r="BB40" i="81"/>
  <c r="BA40" i="81" s="1"/>
  <c r="CP9" i="81"/>
  <c r="CQ9" i="81" s="1"/>
  <c r="BB9" i="81"/>
  <c r="BA9" i="81" s="1"/>
  <c r="BB46" i="81"/>
  <c r="BA46" i="81" s="1"/>
  <c r="CP46" i="81"/>
  <c r="CQ46" i="81" s="1"/>
  <c r="AZ60" i="81"/>
  <c r="AY60" i="81" s="1"/>
  <c r="CN60" i="81"/>
  <c r="CO60" i="81" s="1"/>
  <c r="AZ40" i="81"/>
  <c r="AY40" i="81" s="1"/>
  <c r="CN40" i="81"/>
  <c r="CO40" i="81" s="1"/>
  <c r="AZ9" i="81"/>
  <c r="AY9" i="81" s="1"/>
  <c r="CN9" i="81"/>
  <c r="CO9" i="81" s="1"/>
  <c r="AZ46" i="81"/>
  <c r="AY46" i="81" s="1"/>
  <c r="CN46" i="81"/>
  <c r="CO46" i="81" s="1"/>
  <c r="AX60" i="81"/>
  <c r="AW60" i="81" s="1"/>
  <c r="CL60" i="81"/>
  <c r="CM60" i="81" s="1"/>
  <c r="CL40" i="81"/>
  <c r="CM40" i="81" s="1"/>
  <c r="AX40" i="81"/>
  <c r="AW40" i="81" s="1"/>
  <c r="AX9" i="81"/>
  <c r="AW9" i="81" s="1"/>
  <c r="CL9" i="81"/>
  <c r="CM9" i="81" s="1"/>
  <c r="AX46" i="81"/>
  <c r="AW46" i="81" s="1"/>
  <c r="CL46" i="81"/>
  <c r="CM46" i="81" s="1"/>
  <c r="CJ60" i="81"/>
  <c r="CK60" i="81" s="1"/>
  <c r="AV60" i="81"/>
  <c r="AU60" i="81" s="1"/>
  <c r="CJ40" i="81"/>
  <c r="CK40" i="81" s="1"/>
  <c r="AV40" i="81"/>
  <c r="AU40" i="81" s="1"/>
  <c r="CJ9" i="81"/>
  <c r="CK9" i="81" s="1"/>
  <c r="AV9" i="81"/>
  <c r="AU9" i="81" s="1"/>
  <c r="AV46" i="81"/>
  <c r="AU46" i="81" s="1"/>
  <c r="CJ46" i="81"/>
  <c r="CK46" i="81" s="1"/>
  <c r="CH60" i="81"/>
  <c r="CI60" i="81" s="1"/>
  <c r="AT60" i="81"/>
  <c r="AS60" i="81" s="1"/>
  <c r="CH40" i="81"/>
  <c r="CI40" i="81" s="1"/>
  <c r="AT40" i="81"/>
  <c r="AS40" i="81" s="1"/>
  <c r="CF40" i="81" s="1"/>
  <c r="CG40" i="81" s="1"/>
  <c r="CH9" i="81"/>
  <c r="CI9" i="81" s="1"/>
  <c r="AT9" i="81"/>
  <c r="AS9" i="81" s="1"/>
  <c r="CF9" i="81" s="1"/>
  <c r="CG9" i="81" s="1"/>
  <c r="CH46" i="81"/>
  <c r="CI46" i="81" s="1"/>
  <c r="AT46" i="81"/>
  <c r="AS46" i="81" s="1"/>
  <c r="AR60" i="81"/>
  <c r="AQ60" i="81" s="1"/>
  <c r="CF60" i="81"/>
  <c r="CG60" i="81" s="1"/>
  <c r="CF46" i="81"/>
  <c r="CG46" i="81" s="1"/>
  <c r="AR46" i="81"/>
  <c r="AQ46" i="81" s="1"/>
  <c r="AP60" i="81"/>
  <c r="CD60" i="81"/>
  <c r="CE60" i="81" s="1"/>
  <c r="AP46" i="81"/>
  <c r="AO46" i="81" s="1"/>
  <c r="CB46" i="81" s="1"/>
  <c r="CC46" i="81" s="1"/>
  <c r="CD46" i="81"/>
  <c r="CE46" i="81" s="1"/>
  <c r="X17" i="81" l="1"/>
  <c r="X42" i="81"/>
  <c r="X36" i="81"/>
  <c r="X51" i="81"/>
  <c r="X5" i="81"/>
  <c r="X10" i="81"/>
  <c r="X32" i="81"/>
  <c r="X49" i="81"/>
  <c r="X52" i="81"/>
  <c r="X59" i="81"/>
  <c r="X11" i="81"/>
  <c r="X56" i="81"/>
  <c r="X24" i="81"/>
  <c r="X7" i="81"/>
  <c r="X50" i="81"/>
  <c r="X18" i="81"/>
  <c r="X43" i="81"/>
  <c r="X29" i="81"/>
  <c r="X22" i="81"/>
  <c r="X31" i="81"/>
  <c r="X25" i="81"/>
  <c r="X16" i="81"/>
  <c r="X45" i="81"/>
  <c r="X35" i="81"/>
  <c r="X33" i="81"/>
  <c r="X14" i="81"/>
  <c r="X20" i="81"/>
  <c r="X13" i="81"/>
  <c r="X48" i="81"/>
  <c r="X47" i="81"/>
  <c r="X12" i="81"/>
  <c r="X30" i="81"/>
  <c r="X41" i="81"/>
  <c r="X21" i="81"/>
  <c r="X38" i="81"/>
  <c r="X53" i="81"/>
  <c r="X8" i="81"/>
  <c r="X54" i="81"/>
  <c r="Z17" i="81"/>
  <c r="AB17" i="81"/>
  <c r="Y17" i="81"/>
  <c r="AA17" i="81"/>
  <c r="AC17" i="81"/>
  <c r="AD17" i="81"/>
  <c r="BQ17" i="81"/>
  <c r="BS17" i="81"/>
  <c r="DE17" i="81"/>
  <c r="AB5" i="81"/>
  <c r="AD5" i="81"/>
  <c r="Y5" i="81"/>
  <c r="Z5" i="81"/>
  <c r="AA5" i="81"/>
  <c r="AC5" i="81"/>
  <c r="BQ5" i="81"/>
  <c r="BS5" i="81"/>
  <c r="AA52" i="81"/>
  <c r="AB52" i="81"/>
  <c r="AD52" i="81"/>
  <c r="Y52" i="81"/>
  <c r="Z52" i="81"/>
  <c r="AC52" i="81"/>
  <c r="BQ52" i="81"/>
  <c r="DE52" i="81"/>
  <c r="BS52" i="81"/>
  <c r="AA24" i="81"/>
  <c r="AD24" i="81"/>
  <c r="AB24" i="81"/>
  <c r="Z24" i="81"/>
  <c r="AC24" i="81"/>
  <c r="Y24" i="81"/>
  <c r="BS24" i="81"/>
  <c r="DE24" i="81"/>
  <c r="BQ24" i="81"/>
  <c r="Y43" i="81"/>
  <c r="AA43" i="81"/>
  <c r="Z43" i="81"/>
  <c r="AD43" i="81"/>
  <c r="AB43" i="81"/>
  <c r="AC43" i="81"/>
  <c r="BQ43" i="81"/>
  <c r="DE43" i="81"/>
  <c r="BS43" i="81"/>
  <c r="Y25" i="81"/>
  <c r="AA25" i="81"/>
  <c r="AD25" i="81"/>
  <c r="Z25" i="81"/>
  <c r="AB25" i="81"/>
  <c r="AC25" i="81"/>
  <c r="DE25" i="81"/>
  <c r="BS25" i="81"/>
  <c r="BQ25" i="81"/>
  <c r="AC32" i="81"/>
  <c r="Y32" i="81"/>
  <c r="Z32" i="81"/>
  <c r="AA32" i="81"/>
  <c r="AD32" i="81"/>
  <c r="AB32" i="81"/>
  <c r="DE32" i="81"/>
  <c r="BQ32" i="81"/>
  <c r="BS32" i="81"/>
  <c r="Z22" i="81"/>
  <c r="AD22" i="81"/>
  <c r="AB22" i="81"/>
  <c r="AA22" i="81"/>
  <c r="AC22" i="81"/>
  <c r="Y22" i="81"/>
  <c r="BS22" i="81"/>
  <c r="BQ22" i="81"/>
  <c r="DE22" i="81"/>
  <c r="AA49" i="81"/>
  <c r="AB49" i="81"/>
  <c r="AC49" i="81"/>
  <c r="Y49" i="81"/>
  <c r="Z49" i="81"/>
  <c r="AD49" i="81"/>
  <c r="DE49" i="81"/>
  <c r="BQ49" i="81"/>
  <c r="BS49" i="81"/>
  <c r="AB56" i="81"/>
  <c r="AA56" i="81"/>
  <c r="Z56" i="81"/>
  <c r="AC56" i="81"/>
  <c r="Y56" i="81"/>
  <c r="AD56" i="81"/>
  <c r="BQ56" i="81"/>
  <c r="DE56" i="81"/>
  <c r="BS56" i="81"/>
  <c r="Z31" i="81"/>
  <c r="Y31" i="81"/>
  <c r="AC31" i="81"/>
  <c r="AB31" i="81"/>
  <c r="AD31" i="81"/>
  <c r="AA31" i="81"/>
  <c r="DE31" i="81"/>
  <c r="BQ31" i="81"/>
  <c r="BS31" i="81"/>
  <c r="AD42" i="81"/>
  <c r="Z42" i="81"/>
  <c r="AA42" i="81"/>
  <c r="Y42" i="81"/>
  <c r="AB42" i="81"/>
  <c r="AC42" i="81"/>
  <c r="BS42" i="81"/>
  <c r="BQ42" i="81"/>
  <c r="DE42" i="81"/>
  <c r="AD10" i="81"/>
  <c r="AA10" i="81"/>
  <c r="AB10" i="81"/>
  <c r="AC10" i="81"/>
  <c r="Z10" i="81"/>
  <c r="Y10" i="81"/>
  <c r="BQ10" i="81"/>
  <c r="DE10" i="81"/>
  <c r="BS10" i="81"/>
  <c r="Y59" i="81"/>
  <c r="AB59" i="81"/>
  <c r="AC59" i="81"/>
  <c r="AD59" i="81"/>
  <c r="Z59" i="81"/>
  <c r="AA59" i="81"/>
  <c r="BS59" i="81"/>
  <c r="DE59" i="81"/>
  <c r="BQ59" i="81"/>
  <c r="AB7" i="81"/>
  <c r="AD7" i="81"/>
  <c r="Z7" i="81"/>
  <c r="Y7" i="81"/>
  <c r="AC7" i="81"/>
  <c r="AA7" i="81"/>
  <c r="DE7" i="81"/>
  <c r="BQ7" i="81"/>
  <c r="BS7" i="81"/>
  <c r="AD29" i="81"/>
  <c r="AA29" i="81"/>
  <c r="Z29" i="81"/>
  <c r="Y29" i="81"/>
  <c r="AC29" i="81"/>
  <c r="AB29" i="81"/>
  <c r="BQ29" i="81"/>
  <c r="DE29" i="81"/>
  <c r="BS29" i="81"/>
  <c r="Y16" i="81"/>
  <c r="AA16" i="81"/>
  <c r="AC16" i="81"/>
  <c r="AB16" i="81"/>
  <c r="AD16" i="81"/>
  <c r="Z16" i="81"/>
  <c r="BQ16" i="81"/>
  <c r="BS16" i="81"/>
  <c r="DE16" i="81"/>
  <c r="Y36" i="81"/>
  <c r="Z36" i="81"/>
  <c r="AA36" i="81"/>
  <c r="AD36" i="81"/>
  <c r="AB36" i="81"/>
  <c r="AC36" i="81"/>
  <c r="BS36" i="81"/>
  <c r="DE36" i="81"/>
  <c r="BQ36" i="81"/>
  <c r="AC11" i="81"/>
  <c r="Y11" i="81"/>
  <c r="AD11" i="81"/>
  <c r="AA11" i="81"/>
  <c r="Z11" i="81"/>
  <c r="AB11" i="81"/>
  <c r="BS11" i="81"/>
  <c r="DE11" i="81"/>
  <c r="BQ11" i="81"/>
  <c r="AA50" i="81"/>
  <c r="AD50" i="81"/>
  <c r="Y50" i="81"/>
  <c r="AC50" i="81"/>
  <c r="AB50" i="81"/>
  <c r="Z50" i="81"/>
  <c r="DE50" i="81"/>
  <c r="BQ50" i="81"/>
  <c r="BS50" i="81"/>
  <c r="AA45" i="81"/>
  <c r="AD45" i="81"/>
  <c r="AC45" i="81"/>
  <c r="Z45" i="81"/>
  <c r="Y45" i="81"/>
  <c r="AB45" i="81"/>
  <c r="DE45" i="81"/>
  <c r="BS45" i="81"/>
  <c r="BQ45" i="81"/>
  <c r="AD51" i="81"/>
  <c r="AC51" i="81"/>
  <c r="Y51" i="81"/>
  <c r="Z51" i="81"/>
  <c r="AB51" i="81"/>
  <c r="AA51" i="81"/>
  <c r="BQ51" i="81"/>
  <c r="BS51" i="81"/>
  <c r="DE51" i="81"/>
  <c r="Y18" i="81"/>
  <c r="Z18" i="81"/>
  <c r="AC18" i="81"/>
  <c r="AB18" i="81"/>
  <c r="AA18" i="81"/>
  <c r="AD18" i="81"/>
  <c r="DE18" i="81"/>
  <c r="BQ18" i="81"/>
  <c r="BS18" i="81"/>
  <c r="AD35" i="81"/>
  <c r="AA35" i="81"/>
  <c r="AC35" i="81"/>
  <c r="Z35" i="81"/>
  <c r="AB35" i="81"/>
  <c r="Y35" i="81"/>
  <c r="BS35" i="81"/>
  <c r="DE35" i="81"/>
  <c r="BQ35" i="81"/>
  <c r="AW15" i="81"/>
  <c r="BC34" i="81"/>
  <c r="AE27" i="81"/>
  <c r="BQ20" i="81"/>
  <c r="DD20" i="81" s="1"/>
  <c r="DE20" i="81"/>
  <c r="BS20" i="81"/>
  <c r="BP20" i="81"/>
  <c r="BO20" i="81" s="1"/>
  <c r="AC20" i="81"/>
  <c r="Z20" i="81"/>
  <c r="AA20" i="81"/>
  <c r="AB20" i="81"/>
  <c r="AD20" i="81"/>
  <c r="Y20" i="81"/>
  <c r="BQ48" i="81"/>
  <c r="DD48" i="81"/>
  <c r="BP48" i="81"/>
  <c r="BO48" i="81"/>
  <c r="DE48" i="81"/>
  <c r="BS48" i="81"/>
  <c r="AB48" i="81"/>
  <c r="AC48" i="81"/>
  <c r="Z48" i="81"/>
  <c r="AD48" i="81"/>
  <c r="AA48" i="81"/>
  <c r="Y48" i="81"/>
  <c r="AE23" i="81"/>
  <c r="BQ38" i="81"/>
  <c r="DE38" i="81"/>
  <c r="DD38" i="81"/>
  <c r="BS38" i="81"/>
  <c r="BP38" i="81"/>
  <c r="BO38" i="81" s="1"/>
  <c r="AA38" i="81"/>
  <c r="AD38" i="81"/>
  <c r="Z38" i="81"/>
  <c r="AB38" i="81"/>
  <c r="AC38" i="81"/>
  <c r="Y38" i="81"/>
  <c r="AZ28" i="81"/>
  <c r="AN57" i="81"/>
  <c r="BE27" i="81"/>
  <c r="BH19" i="81"/>
  <c r="AE15" i="81"/>
  <c r="AE58" i="81"/>
  <c r="AO60" i="81"/>
  <c r="BS41" i="81"/>
  <c r="BQ41" i="81"/>
  <c r="DD41" i="81" s="1"/>
  <c r="DE41" i="81"/>
  <c r="BP41" i="81"/>
  <c r="BO41" i="81" s="1"/>
  <c r="AB41" i="81"/>
  <c r="AC41" i="81"/>
  <c r="Y41" i="81"/>
  <c r="Z41" i="81"/>
  <c r="AD41" i="81"/>
  <c r="AA41" i="81"/>
  <c r="AN44" i="81"/>
  <c r="AQ37" i="81"/>
  <c r="BG6" i="81"/>
  <c r="AE57" i="81"/>
  <c r="AE34" i="81"/>
  <c r="BS33" i="81"/>
  <c r="BQ33" i="81"/>
  <c r="DE33" i="81"/>
  <c r="DD33" i="81"/>
  <c r="BP33" i="81"/>
  <c r="BO33" i="81" s="1"/>
  <c r="AD33" i="81"/>
  <c r="AC33" i="81"/>
  <c r="AB33" i="81"/>
  <c r="AA33" i="81"/>
  <c r="Y33" i="81"/>
  <c r="Z33" i="81"/>
  <c r="AE6" i="81"/>
  <c r="DE5" i="81"/>
  <c r="BS12" i="81"/>
  <c r="BQ12" i="81"/>
  <c r="DD12" i="81" s="1"/>
  <c r="DE12" i="81"/>
  <c r="BP12" i="81"/>
  <c r="BO12" i="81"/>
  <c r="AA12" i="81"/>
  <c r="AD12" i="81"/>
  <c r="Z12" i="81"/>
  <c r="AC12" i="81"/>
  <c r="Y12" i="81"/>
  <c r="AB12" i="81"/>
  <c r="AE55" i="81"/>
  <c r="AN46" i="81"/>
  <c r="AO58" i="81"/>
  <c r="AP39" i="81"/>
  <c r="AM55" i="81"/>
  <c r="AS23" i="81"/>
  <c r="BG26" i="81"/>
  <c r="AE26" i="81"/>
  <c r="AE19" i="81"/>
  <c r="BS14" i="81"/>
  <c r="DE14" i="81"/>
  <c r="BQ14" i="81"/>
  <c r="DD14" i="81"/>
  <c r="BP14" i="81"/>
  <c r="BO14" i="81" s="1"/>
  <c r="AD14" i="81"/>
  <c r="AC14" i="81"/>
  <c r="Y14" i="81"/>
  <c r="Z14" i="81"/>
  <c r="AB14" i="81"/>
  <c r="AA14" i="81"/>
  <c r="AE37" i="81"/>
  <c r="BQ13" i="81"/>
  <c r="BS13" i="81"/>
  <c r="DE13" i="81"/>
  <c r="Y13" i="81"/>
  <c r="Z13" i="81"/>
  <c r="AD13" i="81"/>
  <c r="AA13" i="81"/>
  <c r="AB13" i="81"/>
  <c r="AC13" i="81"/>
  <c r="BS47" i="81"/>
  <c r="DE47" i="81"/>
  <c r="BQ47" i="81"/>
  <c r="DD47" i="81" s="1"/>
  <c r="BP47" i="81"/>
  <c r="BO47" i="81" s="1"/>
  <c r="AB47" i="81"/>
  <c r="AD47" i="81"/>
  <c r="Z47" i="81"/>
  <c r="AA47" i="81"/>
  <c r="AC47" i="81"/>
  <c r="Y47" i="81"/>
  <c r="BQ21" i="81"/>
  <c r="BP21" i="81"/>
  <c r="BS21" i="81"/>
  <c r="BO21" i="81"/>
  <c r="DE21" i="81"/>
  <c r="BN21" i="81"/>
  <c r="BM21" i="81" s="1"/>
  <c r="DD21" i="81"/>
  <c r="AA21" i="81"/>
  <c r="AB21" i="81"/>
  <c r="AD21" i="81"/>
  <c r="Y21" i="81"/>
  <c r="Z21" i="81"/>
  <c r="AC21" i="81"/>
  <c r="BQ8" i="81"/>
  <c r="BP8" i="81"/>
  <c r="BS8" i="81"/>
  <c r="DE8" i="81"/>
  <c r="DD8" i="81"/>
  <c r="BO8" i="81"/>
  <c r="AD8" i="81"/>
  <c r="AA8" i="81"/>
  <c r="AB8" i="81"/>
  <c r="Y8" i="81"/>
  <c r="Z8" i="81"/>
  <c r="AC8" i="81"/>
  <c r="AR40" i="81"/>
  <c r="AE39" i="81"/>
  <c r="DE30" i="81"/>
  <c r="BQ30" i="81"/>
  <c r="DD30" i="81" s="1"/>
  <c r="BS30" i="81"/>
  <c r="BP30" i="81"/>
  <c r="BO30" i="81"/>
  <c r="DB30" i="81"/>
  <c r="BN30" i="81"/>
  <c r="BM30" i="81" s="1"/>
  <c r="DC30" i="81"/>
  <c r="AA30" i="81"/>
  <c r="AD30" i="81"/>
  <c r="Z30" i="81"/>
  <c r="Y30" i="81"/>
  <c r="AC30" i="81"/>
  <c r="AB30" i="81"/>
  <c r="BQ54" i="81"/>
  <c r="BS54" i="81"/>
  <c r="BP54" i="81"/>
  <c r="BO54" i="81" s="1"/>
  <c r="DE54" i="81"/>
  <c r="DD54" i="81"/>
  <c r="AB54" i="81"/>
  <c r="AA54" i="81"/>
  <c r="Y54" i="81"/>
  <c r="AC54" i="81"/>
  <c r="AD54" i="81"/>
  <c r="Z54" i="81"/>
  <c r="AE44" i="81"/>
  <c r="AR9" i="81"/>
  <c r="DE53" i="81"/>
  <c r="BS53" i="81"/>
  <c r="BQ53" i="81"/>
  <c r="Y53" i="81"/>
  <c r="AD53" i="81"/>
  <c r="AB53" i="81"/>
  <c r="AA53" i="81"/>
  <c r="AC53" i="81"/>
  <c r="Z53" i="81"/>
  <c r="CJ15" i="81"/>
  <c r="CK15" i="81" s="1"/>
  <c r="CP34" i="81"/>
  <c r="CQ34" i="81" s="1"/>
  <c r="BN20" i="81"/>
  <c r="BM20" i="81" s="1"/>
  <c r="DB20" i="81"/>
  <c r="DC20" i="81" s="1"/>
  <c r="BN48" i="81"/>
  <c r="BM48" i="81" s="1"/>
  <c r="DB48" i="81"/>
  <c r="DC48" i="81" s="1"/>
  <c r="DB38" i="81"/>
  <c r="DC38" i="81" s="1"/>
  <c r="BN38" i="81"/>
  <c r="BM38" i="81" s="1"/>
  <c r="CR27" i="81"/>
  <c r="CS27" i="81" s="1"/>
  <c r="CB60" i="81"/>
  <c r="CC60" i="81" s="1"/>
  <c r="DB41" i="81"/>
  <c r="DC41" i="81" s="1"/>
  <c r="BN41" i="81"/>
  <c r="BM41" i="81" s="1"/>
  <c r="CD37" i="81"/>
  <c r="CE37" i="81" s="1"/>
  <c r="CT6" i="81"/>
  <c r="CU6" i="81" s="1"/>
  <c r="BN33" i="81"/>
  <c r="BM33" i="81" s="1"/>
  <c r="DB33" i="81"/>
  <c r="DC33" i="81" s="1"/>
  <c r="BN12" i="81"/>
  <c r="BM12" i="81" s="1"/>
  <c r="DB12" i="81"/>
  <c r="DC12" i="81" s="1"/>
  <c r="CB58" i="81"/>
  <c r="CC58" i="81" s="1"/>
  <c r="BZ55" i="81"/>
  <c r="CA55" i="81" s="1"/>
  <c r="CF23" i="81"/>
  <c r="CG23" i="81" s="1"/>
  <c r="CT26" i="81"/>
  <c r="CU26" i="81" s="1"/>
  <c r="DB14" i="81"/>
  <c r="DC14" i="81" s="1"/>
  <c r="BN14" i="81"/>
  <c r="BM14" i="81" s="1"/>
  <c r="DD13" i="81"/>
  <c r="BP13" i="81"/>
  <c r="BO13" i="81" s="1"/>
  <c r="BN47" i="81"/>
  <c r="BM47" i="81" s="1"/>
  <c r="DB47" i="81"/>
  <c r="DC47" i="81" s="1"/>
  <c r="DB21" i="81"/>
  <c r="DC21" i="81" s="1"/>
  <c r="BL21" i="81"/>
  <c r="BK21" i="81" s="1"/>
  <c r="CZ21" i="81"/>
  <c r="DA21" i="81" s="1"/>
  <c r="DB8" i="81"/>
  <c r="DC8" i="81" s="1"/>
  <c r="BN8" i="81"/>
  <c r="BM8" i="81" s="1"/>
  <c r="CZ30" i="81"/>
  <c r="DA30" i="81" s="1"/>
  <c r="BL30" i="81"/>
  <c r="BK30" i="81" s="1"/>
  <c r="DB54" i="81"/>
  <c r="DC54" i="81" s="1"/>
  <c r="BN54" i="81"/>
  <c r="BM54" i="81" s="1"/>
  <c r="DD53" i="81"/>
  <c r="BP53" i="81"/>
  <c r="BO53" i="81" s="1"/>
  <c r="CZ20" i="81"/>
  <c r="DA20" i="81" s="1"/>
  <c r="BL20" i="81"/>
  <c r="BK20" i="81" s="1"/>
  <c r="BL48" i="81"/>
  <c r="BK48" i="81" s="1"/>
  <c r="CZ48" i="81"/>
  <c r="DA48" i="81" s="1"/>
  <c r="BL38" i="81"/>
  <c r="BK38" i="81" s="1"/>
  <c r="CZ38" i="81"/>
  <c r="DA38" i="81" s="1"/>
  <c r="BL41" i="81"/>
  <c r="BK41" i="81" s="1"/>
  <c r="CZ41" i="81"/>
  <c r="DA41" i="81" s="1"/>
  <c r="BL33" i="81"/>
  <c r="BK33" i="81" s="1"/>
  <c r="CZ33" i="81"/>
  <c r="DA33" i="81" s="1"/>
  <c r="BL12" i="81"/>
  <c r="BK12" i="81" s="1"/>
  <c r="CZ12" i="81"/>
  <c r="DA12" i="81" s="1"/>
  <c r="CZ14" i="81"/>
  <c r="DA14" i="81" s="1"/>
  <c r="BL14" i="81"/>
  <c r="BK14" i="81" s="1"/>
  <c r="DB13" i="81"/>
  <c r="DC13" i="81" s="1"/>
  <c r="BN13" i="81"/>
  <c r="BM13" i="81" s="1"/>
  <c r="CZ47" i="81"/>
  <c r="DA47" i="81" s="1"/>
  <c r="BL47" i="81"/>
  <c r="BK47" i="81" s="1"/>
  <c r="CX21" i="81"/>
  <c r="CY21" i="81" s="1"/>
  <c r="BJ21" i="81"/>
  <c r="BI21" i="81" s="1"/>
  <c r="CZ8" i="81"/>
  <c r="DA8" i="81" s="1"/>
  <c r="BL8" i="81"/>
  <c r="BK8" i="81" s="1"/>
  <c r="BJ30" i="81"/>
  <c r="BI30" i="81" s="1"/>
  <c r="CX30" i="81"/>
  <c r="CY30" i="81" s="1"/>
  <c r="CZ54" i="81"/>
  <c r="DA54" i="81" s="1"/>
  <c r="BL54" i="81"/>
  <c r="BK54" i="81" s="1"/>
  <c r="BN53" i="81"/>
  <c r="BM53" i="81" s="1"/>
  <c r="DB53" i="81"/>
  <c r="DC53" i="81" s="1"/>
  <c r="BJ20" i="81"/>
  <c r="BI20" i="81" s="1"/>
  <c r="CX20" i="81"/>
  <c r="CY20" i="81" s="1"/>
  <c r="CX48" i="81"/>
  <c r="CY48" i="81" s="1"/>
  <c r="BJ48" i="81"/>
  <c r="BI48" i="81" s="1"/>
  <c r="CX38" i="81"/>
  <c r="CY38" i="81" s="1"/>
  <c r="BJ38" i="81"/>
  <c r="BI38" i="81" s="1"/>
  <c r="BJ41" i="81"/>
  <c r="BI41" i="81" s="1"/>
  <c r="CX41" i="81"/>
  <c r="CY41" i="81" s="1"/>
  <c r="BJ33" i="81"/>
  <c r="BI33" i="81" s="1"/>
  <c r="CX33" i="81"/>
  <c r="CY33" i="81" s="1"/>
  <c r="BJ12" i="81"/>
  <c r="BI12" i="81" s="1"/>
  <c r="CX12" i="81"/>
  <c r="CY12" i="81" s="1"/>
  <c r="CX14" i="81"/>
  <c r="CY14" i="81" s="1"/>
  <c r="BJ14" i="81"/>
  <c r="BI14" i="81" s="1"/>
  <c r="BL13" i="81"/>
  <c r="BK13" i="81" s="1"/>
  <c r="CZ13" i="81"/>
  <c r="DA13" i="81" s="1"/>
  <c r="CX47" i="81"/>
  <c r="CY47" i="81" s="1"/>
  <c r="BJ47" i="81"/>
  <c r="BI47" i="81" s="1"/>
  <c r="CV21" i="81"/>
  <c r="CW21" i="81" s="1"/>
  <c r="BH21" i="81"/>
  <c r="BG21" i="81" s="1"/>
  <c r="CX8" i="81"/>
  <c r="CY8" i="81" s="1"/>
  <c r="BJ8" i="81"/>
  <c r="BI8" i="81" s="1"/>
  <c r="CV30" i="81"/>
  <c r="CW30" i="81" s="1"/>
  <c r="BH30" i="81"/>
  <c r="BG30" i="81" s="1"/>
  <c r="CX54" i="81"/>
  <c r="CY54" i="81" s="1"/>
  <c r="BJ54" i="81"/>
  <c r="BI54" i="81" s="1"/>
  <c r="CZ53" i="81"/>
  <c r="DA53" i="81" s="1"/>
  <c r="BL53" i="81"/>
  <c r="BK53" i="81" s="1"/>
  <c r="CV20" i="81"/>
  <c r="CW20" i="81" s="1"/>
  <c r="BH20" i="81"/>
  <c r="BG20" i="81" s="1"/>
  <c r="CV48" i="81"/>
  <c r="CW48" i="81" s="1"/>
  <c r="BH48" i="81"/>
  <c r="BG48" i="81" s="1"/>
  <c r="CV38" i="81"/>
  <c r="CW38" i="81" s="1"/>
  <c r="BH38" i="81"/>
  <c r="BG38" i="81" s="1"/>
  <c r="CV41" i="81"/>
  <c r="CW41" i="81" s="1"/>
  <c r="BH41" i="81"/>
  <c r="BG41" i="81" s="1"/>
  <c r="BH33" i="81"/>
  <c r="BG33" i="81" s="1"/>
  <c r="CV33" i="81"/>
  <c r="CW33" i="81" s="1"/>
  <c r="CV12" i="81"/>
  <c r="CW12" i="81" s="1"/>
  <c r="CV14" i="81"/>
  <c r="CW14" i="81" s="1"/>
  <c r="BH14" i="81"/>
  <c r="BG14" i="81" s="1"/>
  <c r="CX13" i="81"/>
  <c r="CY13" i="81" s="1"/>
  <c r="BJ13" i="81"/>
  <c r="BI13" i="81" s="1"/>
  <c r="CV47" i="81"/>
  <c r="CW47" i="81" s="1"/>
  <c r="BH47" i="81"/>
  <c r="BG47" i="81" s="1"/>
  <c r="CT21" i="81"/>
  <c r="CU21" i="81" s="1"/>
  <c r="BF21" i="81"/>
  <c r="BE21" i="81" s="1"/>
  <c r="BH8" i="81"/>
  <c r="BG8" i="81" s="1"/>
  <c r="CV8" i="81"/>
  <c r="CW8" i="81" s="1"/>
  <c r="BF30" i="81"/>
  <c r="BE30" i="81" s="1"/>
  <c r="CT30" i="81"/>
  <c r="CU30" i="81" s="1"/>
  <c r="CV54" i="81"/>
  <c r="CW54" i="81" s="1"/>
  <c r="BH54" i="81"/>
  <c r="BG54" i="81" s="1"/>
  <c r="CX53" i="81"/>
  <c r="CY53" i="81" s="1"/>
  <c r="BJ53" i="81"/>
  <c r="BI53" i="81" s="1"/>
  <c r="CT20" i="81"/>
  <c r="CU20" i="81" s="1"/>
  <c r="BF48" i="81"/>
  <c r="BE48" i="81" s="1"/>
  <c r="CT48" i="81"/>
  <c r="CU48" i="81" s="1"/>
  <c r="CT38" i="81"/>
  <c r="CU38" i="81" s="1"/>
  <c r="BF38" i="81"/>
  <c r="BE38" i="81" s="1"/>
  <c r="CT41" i="81"/>
  <c r="CU41" i="81" s="1"/>
  <c r="BF41" i="81"/>
  <c r="BE41" i="81" s="1"/>
  <c r="CT33" i="81"/>
  <c r="CU33" i="81" s="1"/>
  <c r="BF33" i="81"/>
  <c r="BF14" i="81"/>
  <c r="BE14" i="81" s="1"/>
  <c r="CT14" i="81"/>
  <c r="CU14" i="81" s="1"/>
  <c r="CV13" i="81"/>
  <c r="CW13" i="81" s="1"/>
  <c r="BH13" i="81"/>
  <c r="BG13" i="81" s="1"/>
  <c r="CT47" i="81"/>
  <c r="CU47" i="81" s="1"/>
  <c r="BF47" i="81"/>
  <c r="BE47" i="81" s="1"/>
  <c r="CR21" i="81"/>
  <c r="CS21" i="81" s="1"/>
  <c r="BD21" i="81"/>
  <c r="CT8" i="81"/>
  <c r="CU8" i="81" s="1"/>
  <c r="BF8" i="81"/>
  <c r="BE8" i="81" s="1"/>
  <c r="BD30" i="81"/>
  <c r="BC30" i="81" s="1"/>
  <c r="CR30" i="81"/>
  <c r="CS30" i="81" s="1"/>
  <c r="BF54" i="81"/>
  <c r="BE54" i="81" s="1"/>
  <c r="CT54" i="81"/>
  <c r="CU54" i="81" s="1"/>
  <c r="BH53" i="81"/>
  <c r="BG53" i="81" s="1"/>
  <c r="CV53" i="81"/>
  <c r="CW53" i="81" s="1"/>
  <c r="BD48" i="81"/>
  <c r="BC48" i="81" s="1"/>
  <c r="CR48" i="81"/>
  <c r="CS48" i="81" s="1"/>
  <c r="BD38" i="81"/>
  <c r="BC38" i="81" s="1"/>
  <c r="CR38" i="81"/>
  <c r="CS38" i="81" s="1"/>
  <c r="CR41" i="81"/>
  <c r="CS41" i="81" s="1"/>
  <c r="BD41" i="81"/>
  <c r="BC41" i="81" s="1"/>
  <c r="CR14" i="81"/>
  <c r="CS14" i="81" s="1"/>
  <c r="BD14" i="81"/>
  <c r="CT13" i="81"/>
  <c r="CU13" i="81" s="1"/>
  <c r="CR47" i="81"/>
  <c r="CS47" i="81" s="1"/>
  <c r="BD47" i="81"/>
  <c r="BC47" i="81" s="1"/>
  <c r="BD8" i="81"/>
  <c r="BC8" i="81" s="1"/>
  <c r="CR8" i="81"/>
  <c r="CS8" i="81" s="1"/>
  <c r="BB30" i="81"/>
  <c r="BA30" i="81" s="1"/>
  <c r="CP30" i="81"/>
  <c r="CQ30" i="81" s="1"/>
  <c r="CR54" i="81"/>
  <c r="CS54" i="81" s="1"/>
  <c r="BD54" i="81"/>
  <c r="BC54" i="81" s="1"/>
  <c r="CT53" i="81"/>
  <c r="CU53" i="81" s="1"/>
  <c r="BF53" i="81"/>
  <c r="BE53" i="81" s="1"/>
  <c r="CP48" i="81"/>
  <c r="CQ48" i="81" s="1"/>
  <c r="BB48" i="81"/>
  <c r="BA48" i="81" s="1"/>
  <c r="CP38" i="81"/>
  <c r="CQ38" i="81" s="1"/>
  <c r="BB38" i="81"/>
  <c r="BA38" i="81" s="1"/>
  <c r="CP41" i="81"/>
  <c r="CQ41" i="81" s="1"/>
  <c r="BB41" i="81"/>
  <c r="BA41" i="81" s="1"/>
  <c r="BB47" i="81"/>
  <c r="BA47" i="81" s="1"/>
  <c r="CP47" i="81"/>
  <c r="CQ47" i="81" s="1"/>
  <c r="BB8" i="81"/>
  <c r="BA8" i="81" s="1"/>
  <c r="CP8" i="81"/>
  <c r="CQ8" i="81" s="1"/>
  <c r="CN30" i="81"/>
  <c r="CO30" i="81" s="1"/>
  <c r="AZ30" i="81"/>
  <c r="AY30" i="81" s="1"/>
  <c r="CP54" i="81"/>
  <c r="CQ54" i="81" s="1"/>
  <c r="BB54" i="81"/>
  <c r="BA54" i="81" s="1"/>
  <c r="BD53" i="81"/>
  <c r="BC53" i="81" s="1"/>
  <c r="CR53" i="81"/>
  <c r="CS53" i="81" s="1"/>
  <c r="CN48" i="81"/>
  <c r="CO48" i="81" s="1"/>
  <c r="AZ48" i="81"/>
  <c r="AY48" i="81" s="1"/>
  <c r="AZ38" i="81"/>
  <c r="AY38" i="81" s="1"/>
  <c r="CN38" i="81"/>
  <c r="CO38" i="81" s="1"/>
  <c r="CN41" i="81"/>
  <c r="CO41" i="81" s="1"/>
  <c r="AZ41" i="81"/>
  <c r="AY41" i="81" s="1"/>
  <c r="AZ47" i="81"/>
  <c r="AY47" i="81" s="1"/>
  <c r="CN47" i="81"/>
  <c r="CO47" i="81" s="1"/>
  <c r="AZ8" i="81"/>
  <c r="AY8" i="81" s="1"/>
  <c r="CN8" i="81"/>
  <c r="CO8" i="81" s="1"/>
  <c r="CL30" i="81"/>
  <c r="CM30" i="81" s="1"/>
  <c r="AX30" i="81"/>
  <c r="AW30" i="81" s="1"/>
  <c r="CN54" i="81"/>
  <c r="CO54" i="81" s="1"/>
  <c r="AZ54" i="81"/>
  <c r="AY54" i="81" s="1"/>
  <c r="BB53" i="81"/>
  <c r="BA53" i="81" s="1"/>
  <c r="CP53" i="81"/>
  <c r="CQ53" i="81" s="1"/>
  <c r="AX48" i="81"/>
  <c r="AW48" i="81" s="1"/>
  <c r="CL48" i="81"/>
  <c r="CM48" i="81" s="1"/>
  <c r="CL38" i="81"/>
  <c r="CM38" i="81" s="1"/>
  <c r="AX38" i="81"/>
  <c r="AW38" i="81" s="1"/>
  <c r="AX41" i="81"/>
  <c r="AW41" i="81" s="1"/>
  <c r="CL41" i="81"/>
  <c r="CM41" i="81" s="1"/>
  <c r="AX47" i="81"/>
  <c r="AW47" i="81" s="1"/>
  <c r="CL47" i="81"/>
  <c r="CM47" i="81" s="1"/>
  <c r="CL8" i="81"/>
  <c r="CM8" i="81" s="1"/>
  <c r="AX8" i="81"/>
  <c r="CJ30" i="81"/>
  <c r="CK30" i="81" s="1"/>
  <c r="AV30" i="81"/>
  <c r="AU30" i="81" s="1"/>
  <c r="CL54" i="81"/>
  <c r="CM54" i="81" s="1"/>
  <c r="AX54" i="81"/>
  <c r="AW54" i="81" s="1"/>
  <c r="CN53" i="81"/>
  <c r="CO53" i="81" s="1"/>
  <c r="AZ53" i="81"/>
  <c r="AY53" i="81" s="1"/>
  <c r="CJ48" i="81"/>
  <c r="CK48" i="81" s="1"/>
  <c r="AV48" i="81"/>
  <c r="AU48" i="81" s="1"/>
  <c r="CJ38" i="81"/>
  <c r="CK38" i="81" s="1"/>
  <c r="AV38" i="81"/>
  <c r="AU38" i="81" s="1"/>
  <c r="CJ41" i="81"/>
  <c r="CK41" i="81" s="1"/>
  <c r="AV41" i="81"/>
  <c r="AU41" i="81" s="1"/>
  <c r="CJ47" i="81"/>
  <c r="CK47" i="81" s="1"/>
  <c r="AV47" i="81"/>
  <c r="AU47" i="81" s="1"/>
  <c r="AT30" i="81"/>
  <c r="AS30" i="81" s="1"/>
  <c r="CH30" i="81"/>
  <c r="CI30" i="81" s="1"/>
  <c r="CJ54" i="81"/>
  <c r="CK54" i="81" s="1"/>
  <c r="AV54" i="81"/>
  <c r="AU54" i="81" s="1"/>
  <c r="AX53" i="81"/>
  <c r="AW53" i="81" s="1"/>
  <c r="CL53" i="81"/>
  <c r="CM53" i="81" s="1"/>
  <c r="AT48" i="81"/>
  <c r="AS48" i="81" s="1"/>
  <c r="CH48" i="81"/>
  <c r="CI48" i="81" s="1"/>
  <c r="AT38" i="81"/>
  <c r="AS38" i="81" s="1"/>
  <c r="CH38" i="81"/>
  <c r="CI38" i="81" s="1"/>
  <c r="CH41" i="81"/>
  <c r="CI41" i="81" s="1"/>
  <c r="CH47" i="81"/>
  <c r="CI47" i="81" s="1"/>
  <c r="AT47" i="81"/>
  <c r="AS47" i="81" s="1"/>
  <c r="CF30" i="81"/>
  <c r="CG30" i="81" s="1"/>
  <c r="AT54" i="81"/>
  <c r="AS54" i="81" s="1"/>
  <c r="CH54" i="81"/>
  <c r="CI54" i="81" s="1"/>
  <c r="AV53" i="81"/>
  <c r="AU53" i="81" s="1"/>
  <c r="CJ53" i="81"/>
  <c r="CK53" i="81" s="1"/>
  <c r="AR48" i="81"/>
  <c r="AQ48" i="81" s="1"/>
  <c r="CF48" i="81"/>
  <c r="CG48" i="81" s="1"/>
  <c r="AR38" i="81"/>
  <c r="AQ38" i="81" s="1"/>
  <c r="CF38" i="81"/>
  <c r="CG38" i="81" s="1"/>
  <c r="CF47" i="81"/>
  <c r="CG47" i="81" s="1"/>
  <c r="AR47" i="81"/>
  <c r="AQ47" i="81" s="1"/>
  <c r="AR54" i="81"/>
  <c r="AQ54" i="81" s="1"/>
  <c r="CF54" i="81"/>
  <c r="CG54" i="81" s="1"/>
  <c r="AT53" i="81"/>
  <c r="AS53" i="81" s="1"/>
  <c r="CH53" i="81"/>
  <c r="CI53" i="81" s="1"/>
  <c r="CD48" i="81"/>
  <c r="CE48" i="81" s="1"/>
  <c r="AP48" i="81"/>
  <c r="AO48" i="81" s="1"/>
  <c r="CD38" i="81"/>
  <c r="CE38" i="81" s="1"/>
  <c r="AP47" i="81"/>
  <c r="AO47" i="81" s="1"/>
  <c r="CD47" i="81"/>
  <c r="CE47" i="81" s="1"/>
  <c r="AP54" i="81"/>
  <c r="AO54" i="81" s="1"/>
  <c r="CD54" i="81"/>
  <c r="CE54" i="81" s="1"/>
  <c r="AR53" i="81"/>
  <c r="AQ53" i="81" s="1"/>
  <c r="CF53" i="81"/>
  <c r="CG53" i="81" s="1"/>
  <c r="AN48" i="81"/>
  <c r="CB48" i="81"/>
  <c r="CC48" i="81" s="1"/>
  <c r="CB47" i="81"/>
  <c r="CC47" i="81" s="1"/>
  <c r="AN47" i="81"/>
  <c r="CB54" i="81"/>
  <c r="CC54" i="81" s="1"/>
  <c r="AN54" i="81"/>
  <c r="CD53" i="81"/>
  <c r="CE53" i="81" s="1"/>
  <c r="AP53" i="81"/>
  <c r="DD17" i="81"/>
  <c r="BP17" i="81"/>
  <c r="BO17" i="81" s="1"/>
  <c r="BP5" i="81"/>
  <c r="BO5" i="81" s="1"/>
  <c r="DD5" i="81"/>
  <c r="DD52" i="81"/>
  <c r="BP52" i="81"/>
  <c r="BO52" i="81" s="1"/>
  <c r="DD24" i="81"/>
  <c r="BP24" i="81"/>
  <c r="BO24" i="81" s="1"/>
  <c r="DD43" i="81"/>
  <c r="BP43" i="81"/>
  <c r="BO43" i="81" s="1"/>
  <c r="DD25" i="81"/>
  <c r="BP25" i="81"/>
  <c r="BO25" i="81" s="1"/>
  <c r="DD32" i="81"/>
  <c r="BP32" i="81"/>
  <c r="BO32" i="81" s="1"/>
  <c r="DD22" i="81"/>
  <c r="BP22" i="81"/>
  <c r="BO22" i="81" s="1"/>
  <c r="BP49" i="81"/>
  <c r="BO49" i="81" s="1"/>
  <c r="DD49" i="81"/>
  <c r="DD56" i="81"/>
  <c r="BP56" i="81"/>
  <c r="BO56" i="81" s="1"/>
  <c r="DD31" i="81"/>
  <c r="BP31" i="81"/>
  <c r="BO31" i="81" s="1"/>
  <c r="BP42" i="81"/>
  <c r="BO42" i="81" s="1"/>
  <c r="DD42" i="81"/>
  <c r="BP10" i="81"/>
  <c r="BO10" i="81" s="1"/>
  <c r="DD10" i="81"/>
  <c r="BP59" i="81"/>
  <c r="BO59" i="81" s="1"/>
  <c r="DD59" i="81"/>
  <c r="BP7" i="81"/>
  <c r="BO7" i="81" s="1"/>
  <c r="DD7" i="81"/>
  <c r="BP29" i="81"/>
  <c r="BO29" i="81" s="1"/>
  <c r="DD29" i="81"/>
  <c r="BP16" i="81"/>
  <c r="BO16" i="81" s="1"/>
  <c r="DD16" i="81"/>
  <c r="BP36" i="81"/>
  <c r="BO36" i="81" s="1"/>
  <c r="DD36" i="81"/>
  <c r="BP11" i="81"/>
  <c r="BO11" i="81" s="1"/>
  <c r="DD11" i="81"/>
  <c r="BP50" i="81"/>
  <c r="BO50" i="81" s="1"/>
  <c r="DD50" i="81"/>
  <c r="BP45" i="81"/>
  <c r="BO45" i="81" s="1"/>
  <c r="DD45" i="81"/>
  <c r="BP51" i="81"/>
  <c r="BO51" i="81" s="1"/>
  <c r="DD51" i="81"/>
  <c r="BP18" i="81"/>
  <c r="BO18" i="81" s="1"/>
  <c r="DD18" i="81"/>
  <c r="BP35" i="81"/>
  <c r="BO35" i="81" s="1"/>
  <c r="DD35" i="81"/>
  <c r="AE17" i="81"/>
  <c r="DB17" i="81"/>
  <c r="DC17" i="81" s="1"/>
  <c r="BN17" i="81"/>
  <c r="BM17" i="81" s="1"/>
  <c r="AE5" i="81"/>
  <c r="DB5" i="81"/>
  <c r="DC5" i="81" s="1"/>
  <c r="BN5" i="81"/>
  <c r="BM5" i="81" s="1"/>
  <c r="AE52" i="81"/>
  <c r="BN52" i="81"/>
  <c r="BM52" i="81" s="1"/>
  <c r="DB52" i="81"/>
  <c r="DC52" i="81" s="1"/>
  <c r="BN24" i="81"/>
  <c r="BM24" i="81" s="1"/>
  <c r="DB24" i="81"/>
  <c r="DC24" i="81" s="1"/>
  <c r="AE24" i="81"/>
  <c r="DB43" i="81"/>
  <c r="DC43" i="81" s="1"/>
  <c r="BN43" i="81"/>
  <c r="BM43" i="81" s="1"/>
  <c r="AE43" i="81"/>
  <c r="AE25" i="81"/>
  <c r="BN25" i="81"/>
  <c r="BM25" i="81" s="1"/>
  <c r="DB25" i="81"/>
  <c r="DC25" i="81" s="1"/>
  <c r="DB32" i="81"/>
  <c r="DC32" i="81" s="1"/>
  <c r="BN32" i="81"/>
  <c r="BM32" i="81" s="1"/>
  <c r="AE32" i="81"/>
  <c r="AE22" i="81"/>
  <c r="DB22" i="81"/>
  <c r="DC22" i="81" s="1"/>
  <c r="BN22" i="81"/>
  <c r="BM22" i="81" s="1"/>
  <c r="AE49" i="81"/>
  <c r="BN49" i="81"/>
  <c r="BM49" i="81" s="1"/>
  <c r="DB49" i="81"/>
  <c r="DC49" i="81" s="1"/>
  <c r="AE56" i="81"/>
  <c r="BN56" i="81"/>
  <c r="BM56" i="81" s="1"/>
  <c r="DB56" i="81"/>
  <c r="DC56" i="81" s="1"/>
  <c r="DB31" i="81"/>
  <c r="DC31" i="81" s="1"/>
  <c r="BN31" i="81"/>
  <c r="BM31" i="81" s="1"/>
  <c r="AE31" i="81"/>
  <c r="AE42" i="81"/>
  <c r="DB42" i="81"/>
  <c r="DC42" i="81" s="1"/>
  <c r="BN42" i="81"/>
  <c r="BM42" i="81" s="1"/>
  <c r="AE10" i="81"/>
  <c r="DB10" i="81"/>
  <c r="DC10" i="81" s="1"/>
  <c r="BN10" i="81"/>
  <c r="BM10" i="81" s="1"/>
  <c r="BN59" i="81"/>
  <c r="BM59" i="81" s="1"/>
  <c r="DB59" i="81"/>
  <c r="DC59" i="81" s="1"/>
  <c r="AE59" i="81"/>
  <c r="AE7" i="81"/>
  <c r="BN7" i="81"/>
  <c r="BM7" i="81" s="1"/>
  <c r="DB7" i="81"/>
  <c r="DC7" i="81" s="1"/>
  <c r="AE29" i="81"/>
  <c r="DB29" i="81"/>
  <c r="DC29" i="81" s="1"/>
  <c r="BN29" i="81"/>
  <c r="BM29" i="81" s="1"/>
  <c r="AE16" i="81"/>
  <c r="BN16" i="81"/>
  <c r="BM16" i="81" s="1"/>
  <c r="DB16" i="81"/>
  <c r="DC16" i="81" s="1"/>
  <c r="AE36" i="81"/>
  <c r="BN36" i="81"/>
  <c r="BM36" i="81" s="1"/>
  <c r="DB36" i="81"/>
  <c r="DC36" i="81" s="1"/>
  <c r="DB11" i="81"/>
  <c r="DC11" i="81" s="1"/>
  <c r="BN11" i="81"/>
  <c r="BM11" i="81" s="1"/>
  <c r="AE11" i="81"/>
  <c r="DB50" i="81"/>
  <c r="DC50" i="81" s="1"/>
  <c r="BN50" i="81"/>
  <c r="BM50" i="81" s="1"/>
  <c r="AE50" i="81"/>
  <c r="DB45" i="81"/>
  <c r="DC45" i="81" s="1"/>
  <c r="BN45" i="81"/>
  <c r="BM45" i="81" s="1"/>
  <c r="AE45" i="81"/>
  <c r="AE51" i="81"/>
  <c r="DB51" i="81"/>
  <c r="DC51" i="81" s="1"/>
  <c r="BN51" i="81"/>
  <c r="BM51" i="81" s="1"/>
  <c r="BN18" i="81"/>
  <c r="BM18" i="81" s="1"/>
  <c r="DB18" i="81"/>
  <c r="DC18" i="81" s="1"/>
  <c r="AE18" i="81"/>
  <c r="BN35" i="81"/>
  <c r="BM35" i="81" s="1"/>
  <c r="DB35" i="81"/>
  <c r="DC35" i="81" s="1"/>
  <c r="AE35" i="81"/>
  <c r="CZ17" i="81"/>
  <c r="DA17" i="81" s="1"/>
  <c r="BL17" i="81"/>
  <c r="BK17" i="81" s="1"/>
  <c r="BL5" i="81"/>
  <c r="BK5" i="81" s="1"/>
  <c r="CZ5" i="81"/>
  <c r="DA5" i="81" s="1"/>
  <c r="BL52" i="81"/>
  <c r="BK52" i="81" s="1"/>
  <c r="CZ52" i="81"/>
  <c r="DA52" i="81" s="1"/>
  <c r="CZ24" i="81"/>
  <c r="DA24" i="81" s="1"/>
  <c r="BL24" i="81"/>
  <c r="BK24" i="81" s="1"/>
  <c r="BL43" i="81"/>
  <c r="BK43" i="81" s="1"/>
  <c r="CZ43" i="81"/>
  <c r="DA43" i="81" s="1"/>
  <c r="CZ25" i="81"/>
  <c r="DA25" i="81" s="1"/>
  <c r="BL25" i="81"/>
  <c r="BK25" i="81" s="1"/>
  <c r="CZ32" i="81"/>
  <c r="DA32" i="81" s="1"/>
  <c r="BL32" i="81"/>
  <c r="BK32" i="81" s="1"/>
  <c r="BL22" i="81"/>
  <c r="BK22" i="81" s="1"/>
  <c r="CZ22" i="81"/>
  <c r="DA22" i="81" s="1"/>
  <c r="BL49" i="81"/>
  <c r="BK49" i="81" s="1"/>
  <c r="CZ49" i="81"/>
  <c r="DA49" i="81" s="1"/>
  <c r="CZ56" i="81"/>
  <c r="DA56" i="81" s="1"/>
  <c r="BL56" i="81"/>
  <c r="BK56" i="81" s="1"/>
  <c r="CZ31" i="81"/>
  <c r="DA31" i="81" s="1"/>
  <c r="BL31" i="81"/>
  <c r="BK31" i="81" s="1"/>
  <c r="CZ42" i="81"/>
  <c r="DA42" i="81" s="1"/>
  <c r="BL42" i="81"/>
  <c r="BK42" i="81" s="1"/>
  <c r="CZ10" i="81"/>
  <c r="DA10" i="81" s="1"/>
  <c r="BL10" i="81"/>
  <c r="BK10" i="81" s="1"/>
  <c r="CZ59" i="81"/>
  <c r="DA59" i="81" s="1"/>
  <c r="BL59" i="81"/>
  <c r="BK59" i="81" s="1"/>
  <c r="CZ7" i="81"/>
  <c r="DA7" i="81" s="1"/>
  <c r="BL7" i="81"/>
  <c r="BK7" i="81" s="1"/>
  <c r="CZ29" i="81"/>
  <c r="DA29" i="81" s="1"/>
  <c r="BL29" i="81"/>
  <c r="BK29" i="81" s="1"/>
  <c r="BL16" i="81"/>
  <c r="BK16" i="81" s="1"/>
  <c r="CZ16" i="81"/>
  <c r="DA16" i="81" s="1"/>
  <c r="CZ36" i="81"/>
  <c r="DA36" i="81" s="1"/>
  <c r="BL36" i="81"/>
  <c r="BK36" i="81" s="1"/>
  <c r="CZ11" i="81"/>
  <c r="DA11" i="81" s="1"/>
  <c r="BL11" i="81"/>
  <c r="BK11" i="81" s="1"/>
  <c r="CZ50" i="81"/>
  <c r="DA50" i="81" s="1"/>
  <c r="BL50" i="81"/>
  <c r="BK50" i="81" s="1"/>
  <c r="BL45" i="81"/>
  <c r="BK45" i="81" s="1"/>
  <c r="CZ45" i="81"/>
  <c r="DA45" i="81" s="1"/>
  <c r="BL51" i="81"/>
  <c r="BK51" i="81" s="1"/>
  <c r="CZ51" i="81"/>
  <c r="DA51" i="81" s="1"/>
  <c r="CZ18" i="81"/>
  <c r="DA18" i="81" s="1"/>
  <c r="BL18" i="81"/>
  <c r="BK18" i="81" s="1"/>
  <c r="BL35" i="81"/>
  <c r="BK35" i="81" s="1"/>
  <c r="CZ35" i="81"/>
  <c r="DA35" i="81" s="1"/>
  <c r="CX17" i="81"/>
  <c r="CY17" i="81" s="1"/>
  <c r="BJ17" i="81"/>
  <c r="BI17" i="81" s="1"/>
  <c r="BJ5" i="81"/>
  <c r="BI5" i="81" s="1"/>
  <c r="CX5" i="81"/>
  <c r="CY5" i="81" s="1"/>
  <c r="CX52" i="81"/>
  <c r="CY52" i="81" s="1"/>
  <c r="BJ52" i="81"/>
  <c r="BI52" i="81" s="1"/>
  <c r="BJ24" i="81"/>
  <c r="BI24" i="81" s="1"/>
  <c r="CX24" i="81"/>
  <c r="CY24" i="81" s="1"/>
  <c r="BJ43" i="81"/>
  <c r="BI43" i="81" s="1"/>
  <c r="CX43" i="81"/>
  <c r="CY43" i="81" s="1"/>
  <c r="BJ25" i="81"/>
  <c r="BI25" i="81" s="1"/>
  <c r="CX25" i="81"/>
  <c r="CY25" i="81" s="1"/>
  <c r="CX32" i="81"/>
  <c r="CY32" i="81" s="1"/>
  <c r="BJ32" i="81"/>
  <c r="BI32" i="81" s="1"/>
  <c r="CX22" i="81"/>
  <c r="CY22" i="81" s="1"/>
  <c r="BJ22" i="81"/>
  <c r="BI22" i="81" s="1"/>
  <c r="BJ49" i="81"/>
  <c r="BI49" i="81" s="1"/>
  <c r="CX49" i="81"/>
  <c r="CY49" i="81" s="1"/>
  <c r="BJ56" i="81"/>
  <c r="BI56" i="81" s="1"/>
  <c r="CX56" i="81"/>
  <c r="CY56" i="81" s="1"/>
  <c r="CX31" i="81"/>
  <c r="CY31" i="81" s="1"/>
  <c r="BJ31" i="81"/>
  <c r="BI31" i="81" s="1"/>
  <c r="BJ42" i="81"/>
  <c r="BI42" i="81" s="1"/>
  <c r="CX42" i="81"/>
  <c r="CY42" i="81" s="1"/>
  <c r="CX10" i="81"/>
  <c r="CY10" i="81" s="1"/>
  <c r="BJ10" i="81"/>
  <c r="BI10" i="81" s="1"/>
  <c r="CX59" i="81"/>
  <c r="CY59" i="81" s="1"/>
  <c r="BJ59" i="81"/>
  <c r="BI59" i="81" s="1"/>
  <c r="BJ7" i="81"/>
  <c r="BI7" i="81" s="1"/>
  <c r="CX7" i="81"/>
  <c r="CY7" i="81" s="1"/>
  <c r="CX29" i="81"/>
  <c r="CY29" i="81" s="1"/>
  <c r="BJ29" i="81"/>
  <c r="BI29" i="81" s="1"/>
  <c r="CX16" i="81"/>
  <c r="CY16" i="81" s="1"/>
  <c r="BJ16" i="81"/>
  <c r="BI16" i="81" s="1"/>
  <c r="BJ36" i="81"/>
  <c r="BI36" i="81" s="1"/>
  <c r="CX36" i="81"/>
  <c r="CY36" i="81" s="1"/>
  <c r="BJ11" i="81"/>
  <c r="BI11" i="81" s="1"/>
  <c r="CX11" i="81"/>
  <c r="CY11" i="81" s="1"/>
  <c r="CX50" i="81"/>
  <c r="CY50" i="81" s="1"/>
  <c r="BJ50" i="81"/>
  <c r="BI50" i="81" s="1"/>
  <c r="BJ45" i="81"/>
  <c r="BI45" i="81" s="1"/>
  <c r="CX45" i="81"/>
  <c r="CY45" i="81" s="1"/>
  <c r="CX51" i="81"/>
  <c r="CY51" i="81" s="1"/>
  <c r="BJ51" i="81"/>
  <c r="BI51" i="81" s="1"/>
  <c r="CX18" i="81"/>
  <c r="CY18" i="81" s="1"/>
  <c r="BJ18" i="81"/>
  <c r="BI18" i="81" s="1"/>
  <c r="CX35" i="81"/>
  <c r="CY35" i="81" s="1"/>
  <c r="BJ35" i="81"/>
  <c r="BI35" i="81" s="1"/>
  <c r="CV17" i="81"/>
  <c r="CW17" i="81" s="1"/>
  <c r="BH17" i="81"/>
  <c r="BG17" i="81" s="1"/>
  <c r="BH5" i="81"/>
  <c r="CV5" i="81"/>
  <c r="CW5" i="81" s="1"/>
  <c r="BH52" i="81"/>
  <c r="BG52" i="81" s="1"/>
  <c r="CV52" i="81"/>
  <c r="CW52" i="81" s="1"/>
  <c r="BH24" i="81"/>
  <c r="BG24" i="81" s="1"/>
  <c r="CV24" i="81"/>
  <c r="CW24" i="81" s="1"/>
  <c r="CV43" i="81"/>
  <c r="CW43" i="81" s="1"/>
  <c r="BH43" i="81"/>
  <c r="BG43" i="81" s="1"/>
  <c r="BH25" i="81"/>
  <c r="BG25" i="81" s="1"/>
  <c r="CV25" i="81"/>
  <c r="CW25" i="81" s="1"/>
  <c r="CV32" i="81"/>
  <c r="CW32" i="81" s="1"/>
  <c r="BH32" i="81"/>
  <c r="BG32" i="81" s="1"/>
  <c r="BH22" i="81"/>
  <c r="BG22" i="81" s="1"/>
  <c r="CV22" i="81"/>
  <c r="CW22" i="81" s="1"/>
  <c r="BH49" i="81"/>
  <c r="BG49" i="81" s="1"/>
  <c r="CV49" i="81"/>
  <c r="CW49" i="81" s="1"/>
  <c r="CV56" i="81"/>
  <c r="CW56" i="81" s="1"/>
  <c r="BH56" i="81"/>
  <c r="BG56" i="81" s="1"/>
  <c r="CV31" i="81"/>
  <c r="CW31" i="81" s="1"/>
  <c r="BH31" i="81"/>
  <c r="BG31" i="81" s="1"/>
  <c r="CV42" i="81"/>
  <c r="CW42" i="81" s="1"/>
  <c r="BH42" i="81"/>
  <c r="BG42" i="81" s="1"/>
  <c r="CV10" i="81"/>
  <c r="CW10" i="81" s="1"/>
  <c r="BH10" i="81"/>
  <c r="BG10" i="81" s="1"/>
  <c r="CV59" i="81"/>
  <c r="CW59" i="81" s="1"/>
  <c r="BH59" i="81"/>
  <c r="BG59" i="81" s="1"/>
  <c r="BH7" i="81"/>
  <c r="BG7" i="81" s="1"/>
  <c r="CV7" i="81"/>
  <c r="CW7" i="81" s="1"/>
  <c r="CV29" i="81"/>
  <c r="CW29" i="81" s="1"/>
  <c r="BH29" i="81"/>
  <c r="BG29" i="81" s="1"/>
  <c r="CV16" i="81"/>
  <c r="CW16" i="81" s="1"/>
  <c r="BH16" i="81"/>
  <c r="BG16" i="81" s="1"/>
  <c r="BH36" i="81"/>
  <c r="BG36" i="81" s="1"/>
  <c r="CV36" i="81"/>
  <c r="CW36" i="81" s="1"/>
  <c r="BH11" i="81"/>
  <c r="BG11" i="81" s="1"/>
  <c r="CV11" i="81"/>
  <c r="CW11" i="81" s="1"/>
  <c r="BH50" i="81"/>
  <c r="BG50" i="81" s="1"/>
  <c r="CV50" i="81"/>
  <c r="CW50" i="81" s="1"/>
  <c r="BH45" i="81"/>
  <c r="BG45" i="81" s="1"/>
  <c r="CV45" i="81"/>
  <c r="CW45" i="81" s="1"/>
  <c r="CV51" i="81"/>
  <c r="CW51" i="81" s="1"/>
  <c r="BH51" i="81"/>
  <c r="BG51" i="81" s="1"/>
  <c r="CV18" i="81"/>
  <c r="CW18" i="81" s="1"/>
  <c r="BH18" i="81"/>
  <c r="BG18" i="81" s="1"/>
  <c r="BH35" i="81"/>
  <c r="BG35" i="81" s="1"/>
  <c r="CV35" i="81"/>
  <c r="CW35" i="81" s="1"/>
  <c r="CT17" i="81"/>
  <c r="CU17" i="81" s="1"/>
  <c r="BF17" i="81"/>
  <c r="BE17" i="81" s="1"/>
  <c r="BF52" i="81"/>
  <c r="BE52" i="81" s="1"/>
  <c r="CT52" i="81"/>
  <c r="CU52" i="81" s="1"/>
  <c r="CT24" i="81"/>
  <c r="CU24" i="81" s="1"/>
  <c r="BF24" i="81"/>
  <c r="BE24" i="81" s="1"/>
  <c r="BF43" i="81"/>
  <c r="BE43" i="81" s="1"/>
  <c r="CT43" i="81"/>
  <c r="CU43" i="81" s="1"/>
  <c r="CT25" i="81"/>
  <c r="CU25" i="81" s="1"/>
  <c r="BF25" i="81"/>
  <c r="BE25" i="81" s="1"/>
  <c r="CT32" i="81"/>
  <c r="CU32" i="81" s="1"/>
  <c r="BF32" i="81"/>
  <c r="BE32" i="81" s="1"/>
  <c r="CT22" i="81"/>
  <c r="CU22" i="81" s="1"/>
  <c r="BF22" i="81"/>
  <c r="BE22" i="81" s="1"/>
  <c r="BF49" i="81"/>
  <c r="BE49" i="81" s="1"/>
  <c r="CT49" i="81"/>
  <c r="CU49" i="81" s="1"/>
  <c r="CT56" i="81"/>
  <c r="CU56" i="81" s="1"/>
  <c r="BF56" i="81"/>
  <c r="BE56" i="81" s="1"/>
  <c r="BF31" i="81"/>
  <c r="BE31" i="81" s="1"/>
  <c r="CT31" i="81"/>
  <c r="CU31" i="81" s="1"/>
  <c r="BF42" i="81"/>
  <c r="BE42" i="81" s="1"/>
  <c r="CT42" i="81"/>
  <c r="CU42" i="81" s="1"/>
  <c r="CT10" i="81"/>
  <c r="CU10" i="81" s="1"/>
  <c r="BF10" i="81"/>
  <c r="BE10" i="81" s="1"/>
  <c r="BF59" i="81"/>
  <c r="BE59" i="81" s="1"/>
  <c r="CT59" i="81"/>
  <c r="CU59" i="81" s="1"/>
  <c r="CT7" i="81"/>
  <c r="CU7" i="81" s="1"/>
  <c r="BF7" i="81"/>
  <c r="BE7" i="81" s="1"/>
  <c r="CT29" i="81"/>
  <c r="CU29" i="81" s="1"/>
  <c r="BF29" i="81"/>
  <c r="BE29" i="81" s="1"/>
  <c r="CT16" i="81"/>
  <c r="CU16" i="81" s="1"/>
  <c r="BF16" i="81"/>
  <c r="BE16" i="81" s="1"/>
  <c r="BF36" i="81"/>
  <c r="BE36" i="81" s="1"/>
  <c r="CT36" i="81"/>
  <c r="CU36" i="81" s="1"/>
  <c r="CT11" i="81"/>
  <c r="CU11" i="81" s="1"/>
  <c r="BF11" i="81"/>
  <c r="BE11" i="81" s="1"/>
  <c r="BF50" i="81"/>
  <c r="BE50" i="81" s="1"/>
  <c r="CT50" i="81"/>
  <c r="CU50" i="81" s="1"/>
  <c r="CT45" i="81"/>
  <c r="CU45" i="81" s="1"/>
  <c r="BF45" i="81"/>
  <c r="BE45" i="81" s="1"/>
  <c r="BF51" i="81"/>
  <c r="BE51" i="81" s="1"/>
  <c r="CT51" i="81"/>
  <c r="CU51" i="81" s="1"/>
  <c r="BF18" i="81"/>
  <c r="BE18" i="81" s="1"/>
  <c r="CT18" i="81"/>
  <c r="CU18" i="81" s="1"/>
  <c r="BF35" i="81"/>
  <c r="BE35" i="81" s="1"/>
  <c r="CT35" i="81"/>
  <c r="CU35" i="81" s="1"/>
  <c r="CR17" i="81"/>
  <c r="CS17" i="81" s="1"/>
  <c r="BD17" i="81"/>
  <c r="BC17" i="81" s="1"/>
  <c r="CR52" i="81"/>
  <c r="CS52" i="81" s="1"/>
  <c r="BD52" i="81"/>
  <c r="BC52" i="81" s="1"/>
  <c r="CR24" i="81"/>
  <c r="CS24" i="81" s="1"/>
  <c r="BD24" i="81"/>
  <c r="BC24" i="81" s="1"/>
  <c r="CR43" i="81"/>
  <c r="CS43" i="81" s="1"/>
  <c r="BD43" i="81"/>
  <c r="BC43" i="81" s="1"/>
  <c r="BD25" i="81"/>
  <c r="BC25" i="81" s="1"/>
  <c r="CR25" i="81"/>
  <c r="CS25" i="81" s="1"/>
  <c r="BD32" i="81"/>
  <c r="BC32" i="81" s="1"/>
  <c r="CR32" i="81"/>
  <c r="CS32" i="81" s="1"/>
  <c r="CR22" i="81"/>
  <c r="CS22" i="81" s="1"/>
  <c r="BD22" i="81"/>
  <c r="BC22" i="81" s="1"/>
  <c r="CR49" i="81"/>
  <c r="CS49" i="81" s="1"/>
  <c r="BD49" i="81"/>
  <c r="BC49" i="81" s="1"/>
  <c r="BD56" i="81"/>
  <c r="BC56" i="81" s="1"/>
  <c r="CR56" i="81"/>
  <c r="CS56" i="81" s="1"/>
  <c r="CR31" i="81"/>
  <c r="CS31" i="81" s="1"/>
  <c r="BD31" i="81"/>
  <c r="BC31" i="81" s="1"/>
  <c r="BD42" i="81"/>
  <c r="BC42" i="81" s="1"/>
  <c r="CR42" i="81"/>
  <c r="CS42" i="81" s="1"/>
  <c r="CR10" i="81"/>
  <c r="CS10" i="81" s="1"/>
  <c r="BD10" i="81"/>
  <c r="BC10" i="81" s="1"/>
  <c r="BD59" i="81"/>
  <c r="BC59" i="81" s="1"/>
  <c r="CR59" i="81"/>
  <c r="CS59" i="81" s="1"/>
  <c r="CR7" i="81"/>
  <c r="CS7" i="81" s="1"/>
  <c r="BD7" i="81"/>
  <c r="BC7" i="81" s="1"/>
  <c r="CP7" i="81" s="1"/>
  <c r="CQ7" i="81" s="1"/>
  <c r="CR29" i="81"/>
  <c r="CS29" i="81" s="1"/>
  <c r="BD29" i="81"/>
  <c r="BC29" i="81" s="1"/>
  <c r="BD16" i="81"/>
  <c r="BC16" i="81" s="1"/>
  <c r="CR16" i="81"/>
  <c r="CS16" i="81" s="1"/>
  <c r="BD36" i="81"/>
  <c r="BC36" i="81" s="1"/>
  <c r="CR36" i="81"/>
  <c r="CS36" i="81" s="1"/>
  <c r="CR11" i="81"/>
  <c r="CS11" i="81" s="1"/>
  <c r="BD11" i="81"/>
  <c r="BC11" i="81" s="1"/>
  <c r="BD50" i="81"/>
  <c r="BC50" i="81" s="1"/>
  <c r="CR50" i="81"/>
  <c r="CS50" i="81" s="1"/>
  <c r="BD45" i="81"/>
  <c r="BC45" i="81" s="1"/>
  <c r="CR45" i="81"/>
  <c r="CS45" i="81" s="1"/>
  <c r="CR51" i="81"/>
  <c r="CS51" i="81" s="1"/>
  <c r="BD51" i="81"/>
  <c r="BC51" i="81" s="1"/>
  <c r="BD18" i="81"/>
  <c r="BC18" i="81" s="1"/>
  <c r="CR18" i="81"/>
  <c r="CS18" i="81" s="1"/>
  <c r="CR35" i="81"/>
  <c r="CS35" i="81" s="1"/>
  <c r="BD35" i="81"/>
  <c r="BC35" i="81" s="1"/>
  <c r="CP17" i="81"/>
  <c r="CQ17" i="81" s="1"/>
  <c r="BB17" i="81"/>
  <c r="BA17" i="81" s="1"/>
  <c r="CP52" i="81"/>
  <c r="CQ52" i="81" s="1"/>
  <c r="BB52" i="81"/>
  <c r="BA52" i="81" s="1"/>
  <c r="CP24" i="81"/>
  <c r="CQ24" i="81" s="1"/>
  <c r="BB24" i="81"/>
  <c r="BA24" i="81" s="1"/>
  <c r="CP43" i="81"/>
  <c r="CQ43" i="81" s="1"/>
  <c r="BB43" i="81"/>
  <c r="BA43" i="81" s="1"/>
  <c r="BB25" i="81"/>
  <c r="BA25" i="81" s="1"/>
  <c r="CP25" i="81"/>
  <c r="CQ25" i="81" s="1"/>
  <c r="BB32" i="81"/>
  <c r="BA32" i="81" s="1"/>
  <c r="CP32" i="81"/>
  <c r="CQ32" i="81" s="1"/>
  <c r="BB22" i="81"/>
  <c r="BA22" i="81" s="1"/>
  <c r="CP22" i="81"/>
  <c r="CQ22" i="81" s="1"/>
  <c r="CP49" i="81"/>
  <c r="CQ49" i="81" s="1"/>
  <c r="BB49" i="81"/>
  <c r="BA49" i="81" s="1"/>
  <c r="BB56" i="81"/>
  <c r="BA56" i="81" s="1"/>
  <c r="CP56" i="81"/>
  <c r="CQ56" i="81" s="1"/>
  <c r="CP31" i="81"/>
  <c r="CQ31" i="81" s="1"/>
  <c r="BB31" i="81"/>
  <c r="BA31" i="81" s="1"/>
  <c r="CP42" i="81"/>
  <c r="CQ42" i="81" s="1"/>
  <c r="BB42" i="81"/>
  <c r="BA42" i="81" s="1"/>
  <c r="CP10" i="81"/>
  <c r="CQ10" i="81" s="1"/>
  <c r="BB10" i="81"/>
  <c r="BA10" i="81" s="1"/>
  <c r="CP59" i="81"/>
  <c r="CQ59" i="81" s="1"/>
  <c r="BB59" i="81"/>
  <c r="BA59" i="81" s="1"/>
  <c r="BB29" i="81"/>
  <c r="BA29" i="81" s="1"/>
  <c r="CP29" i="81"/>
  <c r="CQ29" i="81" s="1"/>
  <c r="BB16" i="81"/>
  <c r="BA16" i="81" s="1"/>
  <c r="CP16" i="81"/>
  <c r="CQ16" i="81" s="1"/>
  <c r="BB36" i="81"/>
  <c r="BA36" i="81" s="1"/>
  <c r="CP36" i="81"/>
  <c r="CQ36" i="81" s="1"/>
  <c r="BB11" i="81"/>
  <c r="BA11" i="81" s="1"/>
  <c r="CP11" i="81"/>
  <c r="CQ11" i="81" s="1"/>
  <c r="BB50" i="81"/>
  <c r="BA50" i="81" s="1"/>
  <c r="CP50" i="81"/>
  <c r="CQ50" i="81" s="1"/>
  <c r="CP45" i="81"/>
  <c r="CQ45" i="81" s="1"/>
  <c r="BB45" i="81"/>
  <c r="BA45" i="81" s="1"/>
  <c r="BB51" i="81"/>
  <c r="BA51" i="81" s="1"/>
  <c r="CP51" i="81"/>
  <c r="CQ51" i="81" s="1"/>
  <c r="BB18" i="81"/>
  <c r="BA18" i="81" s="1"/>
  <c r="CP18" i="81"/>
  <c r="CQ18" i="81" s="1"/>
  <c r="CP35" i="81"/>
  <c r="CQ35" i="81" s="1"/>
  <c r="BB35" i="81"/>
  <c r="BA35" i="81" s="1"/>
  <c r="AZ17" i="81"/>
  <c r="AY17" i="81" s="1"/>
  <c r="CN17" i="81"/>
  <c r="CO17" i="81" s="1"/>
  <c r="CN52" i="81"/>
  <c r="CO52" i="81" s="1"/>
  <c r="AZ52" i="81"/>
  <c r="AY52" i="81" s="1"/>
  <c r="CN24" i="81"/>
  <c r="CO24" i="81" s="1"/>
  <c r="AZ24" i="81"/>
  <c r="AY24" i="81" s="1"/>
  <c r="CN43" i="81"/>
  <c r="CO43" i="81" s="1"/>
  <c r="AZ43" i="81"/>
  <c r="AY43" i="81" s="1"/>
  <c r="AZ25" i="81"/>
  <c r="AY25" i="81" s="1"/>
  <c r="CN25" i="81"/>
  <c r="CO25" i="81" s="1"/>
  <c r="AZ32" i="81"/>
  <c r="AY32" i="81" s="1"/>
  <c r="CN32" i="81"/>
  <c r="CO32" i="81" s="1"/>
  <c r="AZ22" i="81"/>
  <c r="AY22" i="81" s="1"/>
  <c r="CN22" i="81"/>
  <c r="CO22" i="81" s="1"/>
  <c r="CN49" i="81"/>
  <c r="CO49" i="81" s="1"/>
  <c r="AZ49" i="81"/>
  <c r="AY49" i="81" s="1"/>
  <c r="CN56" i="81"/>
  <c r="CO56" i="81" s="1"/>
  <c r="AZ56" i="81"/>
  <c r="AY56" i="81" s="1"/>
  <c r="AZ31" i="81"/>
  <c r="AY31" i="81" s="1"/>
  <c r="CN31" i="81"/>
  <c r="CO31" i="81" s="1"/>
  <c r="CN42" i="81"/>
  <c r="CO42" i="81" s="1"/>
  <c r="AZ42" i="81"/>
  <c r="AY42" i="81" s="1"/>
  <c r="AZ10" i="81"/>
  <c r="AY10" i="81" s="1"/>
  <c r="CN10" i="81"/>
  <c r="CO10" i="81" s="1"/>
  <c r="AZ59" i="81"/>
  <c r="AY59" i="81" s="1"/>
  <c r="CN59" i="81"/>
  <c r="CO59" i="81" s="1"/>
  <c r="AZ29" i="81"/>
  <c r="AY29" i="81" s="1"/>
  <c r="CN29" i="81"/>
  <c r="CO29" i="81" s="1"/>
  <c r="CN16" i="81"/>
  <c r="CO16" i="81" s="1"/>
  <c r="AZ16" i="81"/>
  <c r="AY16" i="81" s="1"/>
  <c r="CN36" i="81"/>
  <c r="CO36" i="81" s="1"/>
  <c r="AZ36" i="81"/>
  <c r="AY36" i="81" s="1"/>
  <c r="AZ11" i="81"/>
  <c r="AY11" i="81" s="1"/>
  <c r="CN11" i="81"/>
  <c r="CO11" i="81" s="1"/>
  <c r="CN50" i="81"/>
  <c r="CO50" i="81" s="1"/>
  <c r="AZ50" i="81"/>
  <c r="AY50" i="81" s="1"/>
  <c r="CN45" i="81"/>
  <c r="CO45" i="81" s="1"/>
  <c r="AZ45" i="81"/>
  <c r="AY45" i="81" s="1"/>
  <c r="AZ51" i="81"/>
  <c r="AY51" i="81" s="1"/>
  <c r="CN51" i="81"/>
  <c r="CO51" i="81" s="1"/>
  <c r="CN18" i="81"/>
  <c r="CO18" i="81" s="1"/>
  <c r="AZ18" i="81"/>
  <c r="AY18" i="81" s="1"/>
  <c r="AZ35" i="81"/>
  <c r="AY35" i="81" s="1"/>
  <c r="CN35" i="81"/>
  <c r="CO35" i="81" s="1"/>
  <c r="CL17" i="81"/>
  <c r="CM17" i="81" s="1"/>
  <c r="AX17" i="81"/>
  <c r="AW17" i="81" s="1"/>
  <c r="AX52" i="81"/>
  <c r="AW52" i="81" s="1"/>
  <c r="CL52" i="81"/>
  <c r="CM52" i="81" s="1"/>
  <c r="AX24" i="81"/>
  <c r="AW24" i="81" s="1"/>
  <c r="CL24" i="81"/>
  <c r="CM24" i="81" s="1"/>
  <c r="AX43" i="81"/>
  <c r="AW43" i="81" s="1"/>
  <c r="CL43" i="81"/>
  <c r="CM43" i="81" s="1"/>
  <c r="CL25" i="81"/>
  <c r="CM25" i="81" s="1"/>
  <c r="AX25" i="81"/>
  <c r="AW25" i="81" s="1"/>
  <c r="CL32" i="81"/>
  <c r="CM32" i="81" s="1"/>
  <c r="AX32" i="81"/>
  <c r="AW32" i="81" s="1"/>
  <c r="AX22" i="81"/>
  <c r="AW22" i="81" s="1"/>
  <c r="CL22" i="81"/>
  <c r="CM22" i="81" s="1"/>
  <c r="AX49" i="81"/>
  <c r="AW49" i="81" s="1"/>
  <c r="CL49" i="81"/>
  <c r="CM49" i="81" s="1"/>
  <c r="AX56" i="81"/>
  <c r="AW56" i="81" s="1"/>
  <c r="CL56" i="81"/>
  <c r="CM56" i="81" s="1"/>
  <c r="CL31" i="81"/>
  <c r="CM31" i="81" s="1"/>
  <c r="AX31" i="81"/>
  <c r="AW31" i="81" s="1"/>
  <c r="AX42" i="81"/>
  <c r="AW42" i="81" s="1"/>
  <c r="CL42" i="81"/>
  <c r="CM42" i="81" s="1"/>
  <c r="AX10" i="81"/>
  <c r="AW10" i="81" s="1"/>
  <c r="CL10" i="81"/>
  <c r="CM10" i="81" s="1"/>
  <c r="CL59" i="81"/>
  <c r="CM59" i="81" s="1"/>
  <c r="AX59" i="81"/>
  <c r="AW59" i="81" s="1"/>
  <c r="AX29" i="81"/>
  <c r="AW29" i="81" s="1"/>
  <c r="CL29" i="81"/>
  <c r="CM29" i="81" s="1"/>
  <c r="AX16" i="81"/>
  <c r="AW16" i="81" s="1"/>
  <c r="CL16" i="81"/>
  <c r="CM16" i="81" s="1"/>
  <c r="CL36" i="81"/>
  <c r="CM36" i="81" s="1"/>
  <c r="AX36" i="81"/>
  <c r="AW36" i="81" s="1"/>
  <c r="AX11" i="81"/>
  <c r="AW11" i="81" s="1"/>
  <c r="CL11" i="81"/>
  <c r="CM11" i="81" s="1"/>
  <c r="CL50" i="81"/>
  <c r="CM50" i="81" s="1"/>
  <c r="AX50" i="81"/>
  <c r="AW50" i="81" s="1"/>
  <c r="AX45" i="81"/>
  <c r="AW45" i="81" s="1"/>
  <c r="CL45" i="81"/>
  <c r="CM45" i="81" s="1"/>
  <c r="CL51" i="81"/>
  <c r="CM51" i="81" s="1"/>
  <c r="AX51" i="81"/>
  <c r="AW51" i="81" s="1"/>
  <c r="AX18" i="81"/>
  <c r="AW18" i="81" s="1"/>
  <c r="CL18" i="81"/>
  <c r="CM18" i="81" s="1"/>
  <c r="CL35" i="81"/>
  <c r="CM35" i="81" s="1"/>
  <c r="AX35" i="81"/>
  <c r="AW35" i="81" s="1"/>
  <c r="CJ35" i="81" s="1"/>
  <c r="CK35" i="81" s="1"/>
  <c r="CJ17" i="81"/>
  <c r="CK17" i="81" s="1"/>
  <c r="AV17" i="81"/>
  <c r="AU17" i="81" s="1"/>
  <c r="AV52" i="81"/>
  <c r="AU52" i="81" s="1"/>
  <c r="CJ52" i="81"/>
  <c r="CK52" i="81" s="1"/>
  <c r="CJ24" i="81"/>
  <c r="CK24" i="81" s="1"/>
  <c r="AV24" i="81"/>
  <c r="AU24" i="81" s="1"/>
  <c r="AV43" i="81"/>
  <c r="AU43" i="81" s="1"/>
  <c r="CJ43" i="81"/>
  <c r="CK43" i="81" s="1"/>
  <c r="AV25" i="81"/>
  <c r="AU25" i="81" s="1"/>
  <c r="CJ25" i="81"/>
  <c r="CK25" i="81" s="1"/>
  <c r="AV32" i="81"/>
  <c r="AU32" i="81" s="1"/>
  <c r="CJ32" i="81"/>
  <c r="CK32" i="81" s="1"/>
  <c r="AV22" i="81"/>
  <c r="CJ22" i="81"/>
  <c r="CK22" i="81" s="1"/>
  <c r="CJ49" i="81"/>
  <c r="CK49" i="81" s="1"/>
  <c r="AV49" i="81"/>
  <c r="AU49" i="81" s="1"/>
  <c r="CJ56" i="81"/>
  <c r="CK56" i="81" s="1"/>
  <c r="AV56" i="81"/>
  <c r="AU56" i="81" s="1"/>
  <c r="AV31" i="81"/>
  <c r="AU31" i="81" s="1"/>
  <c r="CJ31" i="81"/>
  <c r="CK31" i="81" s="1"/>
  <c r="AV42" i="81"/>
  <c r="AU42" i="81" s="1"/>
  <c r="CJ42" i="81"/>
  <c r="CK42" i="81" s="1"/>
  <c r="CJ10" i="81"/>
  <c r="CK10" i="81" s="1"/>
  <c r="AV10" i="81"/>
  <c r="AU10" i="81" s="1"/>
  <c r="AV59" i="81"/>
  <c r="AU59" i="81" s="1"/>
  <c r="CJ59" i="81"/>
  <c r="CK59" i="81" s="1"/>
  <c r="CJ29" i="81"/>
  <c r="CK29" i="81" s="1"/>
  <c r="AV29" i="81"/>
  <c r="AU29" i="81" s="1"/>
  <c r="CH29" i="81" s="1"/>
  <c r="CI29" i="81" s="1"/>
  <c r="CJ16" i="81"/>
  <c r="CK16" i="81" s="1"/>
  <c r="AV16" i="81"/>
  <c r="AU16" i="81" s="1"/>
  <c r="AV36" i="81"/>
  <c r="AU36" i="81" s="1"/>
  <c r="CJ36" i="81"/>
  <c r="CK36" i="81" s="1"/>
  <c r="AV11" i="81"/>
  <c r="AU11" i="81" s="1"/>
  <c r="CJ11" i="81"/>
  <c r="CK11" i="81" s="1"/>
  <c r="AV50" i="81"/>
  <c r="AU50" i="81" s="1"/>
  <c r="CJ50" i="81"/>
  <c r="CK50" i="81" s="1"/>
  <c r="AV45" i="81"/>
  <c r="AU45" i="81" s="1"/>
  <c r="CJ45" i="81"/>
  <c r="CK45" i="81" s="1"/>
  <c r="AV51" i="81"/>
  <c r="AU51" i="81" s="1"/>
  <c r="CJ51" i="81"/>
  <c r="CK51" i="81" s="1"/>
  <c r="CJ18" i="81"/>
  <c r="CK18" i="81" s="1"/>
  <c r="AV18" i="81"/>
  <c r="AU18" i="81" s="1"/>
  <c r="CH17" i="81"/>
  <c r="CI17" i="81" s="1"/>
  <c r="AT17" i="81"/>
  <c r="AS17" i="81" s="1"/>
  <c r="CH52" i="81"/>
  <c r="CI52" i="81" s="1"/>
  <c r="AT52" i="81"/>
  <c r="AS52" i="81" s="1"/>
  <c r="AT24" i="81"/>
  <c r="AS24" i="81" s="1"/>
  <c r="CH24" i="81"/>
  <c r="CI24" i="81" s="1"/>
  <c r="AT43" i="81"/>
  <c r="AS43" i="81" s="1"/>
  <c r="CH43" i="81"/>
  <c r="CI43" i="81" s="1"/>
  <c r="AT25" i="81"/>
  <c r="AS25" i="81" s="1"/>
  <c r="CH25" i="81"/>
  <c r="CI25" i="81" s="1"/>
  <c r="AT32" i="81"/>
  <c r="AS32" i="81" s="1"/>
  <c r="CH32" i="81"/>
  <c r="CI32" i="81" s="1"/>
  <c r="CH49" i="81"/>
  <c r="CI49" i="81" s="1"/>
  <c r="AT49" i="81"/>
  <c r="AS49" i="81" s="1"/>
  <c r="CH56" i="81"/>
  <c r="CI56" i="81" s="1"/>
  <c r="AT56" i="81"/>
  <c r="AS56" i="81" s="1"/>
  <c r="AT31" i="81"/>
  <c r="AS31" i="81" s="1"/>
  <c r="CH31" i="81"/>
  <c r="CI31" i="81" s="1"/>
  <c r="AT42" i="81"/>
  <c r="AS42" i="81" s="1"/>
  <c r="CH42" i="81"/>
  <c r="CI42" i="81" s="1"/>
  <c r="AT10" i="81"/>
  <c r="AS10" i="81" s="1"/>
  <c r="CH10" i="81"/>
  <c r="CI10" i="81" s="1"/>
  <c r="CH59" i="81"/>
  <c r="CI59" i="81" s="1"/>
  <c r="AT59" i="81"/>
  <c r="AS59" i="81" s="1"/>
  <c r="AT16" i="81"/>
  <c r="AS16" i="81" s="1"/>
  <c r="CF16" i="81" s="1"/>
  <c r="CG16" i="81" s="1"/>
  <c r="CH16" i="81"/>
  <c r="CI16" i="81" s="1"/>
  <c r="AT36" i="81"/>
  <c r="AS36" i="81" s="1"/>
  <c r="CF36" i="81" s="1"/>
  <c r="CG36" i="81" s="1"/>
  <c r="CH36" i="81"/>
  <c r="CI36" i="81" s="1"/>
  <c r="CH11" i="81"/>
  <c r="CI11" i="81" s="1"/>
  <c r="AT11" i="81"/>
  <c r="AS11" i="81" s="1"/>
  <c r="CH50" i="81"/>
  <c r="CI50" i="81" s="1"/>
  <c r="AT50" i="81"/>
  <c r="AS50" i="81" s="1"/>
  <c r="AT45" i="81"/>
  <c r="AS45" i="81" s="1"/>
  <c r="CH45" i="81"/>
  <c r="CI45" i="81" s="1"/>
  <c r="CH51" i="81"/>
  <c r="CI51" i="81" s="1"/>
  <c r="AT51" i="81"/>
  <c r="AS51" i="81" s="1"/>
  <c r="CH18" i="81"/>
  <c r="CI18" i="81" s="1"/>
  <c r="AT18" i="81"/>
  <c r="AS18" i="81" s="1"/>
  <c r="AR17" i="81"/>
  <c r="CF17" i="81"/>
  <c r="CG17" i="81" s="1"/>
  <c r="CF52" i="81"/>
  <c r="CG52" i="81" s="1"/>
  <c r="AR52" i="81"/>
  <c r="AQ52" i="81" s="1"/>
  <c r="CF24" i="81"/>
  <c r="CG24" i="81" s="1"/>
  <c r="AR24" i="81"/>
  <c r="AQ24" i="81" s="1"/>
  <c r="CD24" i="81" s="1"/>
  <c r="CE24" i="81" s="1"/>
  <c r="AR43" i="81"/>
  <c r="AQ43" i="81" s="1"/>
  <c r="CF43" i="81"/>
  <c r="CG43" i="81" s="1"/>
  <c r="AR25" i="81"/>
  <c r="AQ25" i="81" s="1"/>
  <c r="CD25" i="81" s="1"/>
  <c r="CE25" i="81" s="1"/>
  <c r="CF25" i="81"/>
  <c r="CG25" i="81" s="1"/>
  <c r="AR32" i="81"/>
  <c r="AQ32" i="81" s="1"/>
  <c r="CF32" i="81"/>
  <c r="CG32" i="81" s="1"/>
  <c r="AR49" i="81"/>
  <c r="AQ49" i="81" s="1"/>
  <c r="CF49" i="81"/>
  <c r="CG49" i="81" s="1"/>
  <c r="AR56" i="81"/>
  <c r="AQ56" i="81" s="1"/>
  <c r="CF56" i="81"/>
  <c r="CG56" i="81" s="1"/>
  <c r="AR31" i="81"/>
  <c r="AQ31" i="81" s="1"/>
  <c r="CF31" i="81"/>
  <c r="CG31" i="81" s="1"/>
  <c r="AR42" i="81"/>
  <c r="AQ42" i="81" s="1"/>
  <c r="CF42" i="81"/>
  <c r="CG42" i="81" s="1"/>
  <c r="AR10" i="81"/>
  <c r="CF10" i="81"/>
  <c r="CG10" i="81" s="1"/>
  <c r="CF59" i="81"/>
  <c r="CG59" i="81" s="1"/>
  <c r="AR59" i="81"/>
  <c r="AQ59" i="81" s="1"/>
  <c r="CF11" i="81"/>
  <c r="CG11" i="81" s="1"/>
  <c r="AR11" i="81"/>
  <c r="AQ11" i="81" s="1"/>
  <c r="AR50" i="81"/>
  <c r="AQ50" i="81" s="1"/>
  <c r="CF50" i="81"/>
  <c r="CG50" i="81" s="1"/>
  <c r="CF45" i="81"/>
  <c r="CG45" i="81" s="1"/>
  <c r="AR45" i="81"/>
  <c r="AQ45" i="81" s="1"/>
  <c r="AR51" i="81"/>
  <c r="AQ51" i="81" s="1"/>
  <c r="CF51" i="81"/>
  <c r="CG51" i="81" s="1"/>
  <c r="CF18" i="81"/>
  <c r="CG18" i="81" s="1"/>
  <c r="AR18" i="81"/>
  <c r="AQ18" i="81" s="1"/>
  <c r="AP52" i="81"/>
  <c r="AO52" i="81" s="1"/>
  <c r="CD52" i="81"/>
  <c r="CE52" i="81" s="1"/>
  <c r="AP43" i="81"/>
  <c r="AO43" i="81" s="1"/>
  <c r="CD43" i="81"/>
  <c r="CE43" i="81" s="1"/>
  <c r="AP32" i="81"/>
  <c r="CD32" i="81"/>
  <c r="CE32" i="81" s="1"/>
  <c r="CD49" i="81"/>
  <c r="CE49" i="81" s="1"/>
  <c r="AP49" i="81"/>
  <c r="AO49" i="81" s="1"/>
  <c r="CD56" i="81"/>
  <c r="CE56" i="81" s="1"/>
  <c r="AP56" i="81"/>
  <c r="AO56" i="81" s="1"/>
  <c r="AP31" i="81"/>
  <c r="CD31" i="81"/>
  <c r="CE31" i="81" s="1"/>
  <c r="AP42" i="81"/>
  <c r="CD42" i="81"/>
  <c r="CE42" i="81" s="1"/>
  <c r="CD59" i="81"/>
  <c r="CE59" i="81" s="1"/>
  <c r="AP59" i="81"/>
  <c r="AO59" i="81" s="1"/>
  <c r="AP11" i="81"/>
  <c r="CD11" i="81"/>
  <c r="CE11" i="81" s="1"/>
  <c r="AP50" i="81"/>
  <c r="AO50" i="81" s="1"/>
  <c r="CD50" i="81"/>
  <c r="CE50" i="81" s="1"/>
  <c r="AP45" i="81"/>
  <c r="AO45" i="81" s="1"/>
  <c r="CD45" i="81"/>
  <c r="CE45" i="81" s="1"/>
  <c r="AP51" i="81"/>
  <c r="AO51" i="81" s="1"/>
  <c r="CD51" i="81"/>
  <c r="CE51" i="81" s="1"/>
  <c r="AP18" i="81"/>
  <c r="CD18" i="81"/>
  <c r="CE18" i="81" s="1"/>
  <c r="AN52" i="81"/>
  <c r="CB52" i="81"/>
  <c r="CC52" i="81" s="1"/>
  <c r="CB43" i="81"/>
  <c r="CC43" i="81" s="1"/>
  <c r="AN43" i="81"/>
  <c r="AM43" i="81" s="1"/>
  <c r="BZ43" i="81" s="1"/>
  <c r="CA43" i="81" s="1"/>
  <c r="AN49" i="81"/>
  <c r="AM49" i="81" s="1"/>
  <c r="BZ49" i="81" s="1"/>
  <c r="CA49" i="81" s="1"/>
  <c r="CB49" i="81"/>
  <c r="CC49" i="81" s="1"/>
  <c r="AN56" i="81"/>
  <c r="AM56" i="81" s="1"/>
  <c r="BZ56" i="81" s="1"/>
  <c r="CA56" i="81" s="1"/>
  <c r="CB56" i="81"/>
  <c r="CC56" i="81" s="1"/>
  <c r="AN59" i="81"/>
  <c r="CB59" i="81"/>
  <c r="CC59" i="81" s="1"/>
  <c r="AN50" i="81"/>
  <c r="AM50" i="81" s="1"/>
  <c r="CB50" i="81"/>
  <c r="CC50" i="81" s="1"/>
  <c r="CB45" i="81"/>
  <c r="CC45" i="81" s="1"/>
  <c r="AN45" i="81"/>
  <c r="AM45" i="81" s="1"/>
  <c r="BZ45" i="81" s="1"/>
  <c r="CA45" i="81" s="1"/>
  <c r="CB51" i="81"/>
  <c r="CC51" i="81" s="1"/>
  <c r="AN51" i="81"/>
  <c r="AM51" i="81" s="1"/>
  <c r="BZ51" i="81" s="1"/>
  <c r="CA51" i="81" s="1"/>
  <c r="AL50" i="81"/>
  <c r="BZ50" i="81"/>
  <c r="CA50" i="81" s="1"/>
  <c r="AO53" i="81"/>
  <c r="AP38" i="81"/>
  <c r="BC14" i="81"/>
  <c r="BF20" i="81"/>
  <c r="AO31" i="81"/>
  <c r="AV35" i="81"/>
  <c r="AE8" i="81"/>
  <c r="AE47" i="81"/>
  <c r="AL55" i="81"/>
  <c r="AM46" i="81"/>
  <c r="AL45" i="81"/>
  <c r="AU22" i="81"/>
  <c r="AL49" i="81"/>
  <c r="BG19" i="81"/>
  <c r="AQ17" i="81"/>
  <c r="AE38" i="81"/>
  <c r="BB34" i="81"/>
  <c r="AL56" i="81"/>
  <c r="AM54" i="81"/>
  <c r="AR30" i="81"/>
  <c r="BC21" i="81"/>
  <c r="BH12" i="81"/>
  <c r="AQ9" i="81"/>
  <c r="AP24" i="81"/>
  <c r="AL43" i="81"/>
  <c r="AE14" i="81"/>
  <c r="AP25" i="81"/>
  <c r="AO11" i="81"/>
  <c r="AE33" i="81"/>
  <c r="AP37" i="81"/>
  <c r="AO32" i="81"/>
  <c r="BD27" i="81"/>
  <c r="AM52" i="81"/>
  <c r="AE48" i="81"/>
  <c r="AV15" i="81"/>
  <c r="AL51" i="81"/>
  <c r="AW8" i="81"/>
  <c r="AE13" i="81"/>
  <c r="AE30" i="81"/>
  <c r="AM59" i="81"/>
  <c r="AN58" i="81"/>
  <c r="BB7" i="81"/>
  <c r="AT29" i="81"/>
  <c r="AY28" i="81"/>
  <c r="AQ10" i="81"/>
  <c r="AM47" i="81"/>
  <c r="AT41" i="81"/>
  <c r="BF13" i="81"/>
  <c r="AE53" i="81"/>
  <c r="AE54" i="81"/>
  <c r="AK50" i="81"/>
  <c r="AE21" i="81"/>
  <c r="BF26" i="81"/>
  <c r="AO39" i="81"/>
  <c r="AO18" i="81"/>
  <c r="BF6" i="81"/>
  <c r="AR16" i="81"/>
  <c r="AE41" i="81"/>
  <c r="AR36" i="81"/>
  <c r="AM57" i="81"/>
  <c r="AE20" i="81"/>
  <c r="AO42" i="81"/>
  <c r="AM48" i="81"/>
  <c r="BE33" i="81"/>
  <c r="AQ40" i="81"/>
  <c r="AR23" i="81"/>
  <c r="AE12" i="81"/>
  <c r="AM44" i="81"/>
  <c r="AN60" i="81"/>
  <c r="BG5" i="81"/>
  <c r="CB53" i="81"/>
  <c r="CC53" i="81" s="1"/>
  <c r="CP14" i="81"/>
  <c r="CQ14" i="81" s="1"/>
  <c r="CB31" i="81"/>
  <c r="CC31" i="81" s="1"/>
  <c r="BZ46" i="81"/>
  <c r="CA46" i="81" s="1"/>
  <c r="CH22" i="81"/>
  <c r="CI22" i="81" s="1"/>
  <c r="CT19" i="81"/>
  <c r="CU19" i="81" s="1"/>
  <c r="CD17" i="81"/>
  <c r="CE17" i="81" s="1"/>
  <c r="BZ54" i="81"/>
  <c r="CA54" i="81" s="1"/>
  <c r="CP21" i="81"/>
  <c r="CQ21" i="81" s="1"/>
  <c r="CD9" i="81"/>
  <c r="CE9" i="81" s="1"/>
  <c r="CB11" i="81"/>
  <c r="CC11" i="81" s="1"/>
  <c r="CB32" i="81"/>
  <c r="CC32" i="81" s="1"/>
  <c r="BZ52" i="81"/>
  <c r="CA52" i="81" s="1"/>
  <c r="CJ8" i="81"/>
  <c r="CK8" i="81" s="1"/>
  <c r="BZ59" i="81"/>
  <c r="CA59" i="81" s="1"/>
  <c r="CL28" i="81"/>
  <c r="CM28" i="81" s="1"/>
  <c r="CD10" i="81"/>
  <c r="CE10" i="81" s="1"/>
  <c r="BZ47" i="81"/>
  <c r="CA47" i="81" s="1"/>
  <c r="BX50" i="81"/>
  <c r="BY50" i="81" s="1"/>
  <c r="CB39" i="81"/>
  <c r="CC39" i="81" s="1"/>
  <c r="CB18" i="81"/>
  <c r="CC18" i="81" s="1"/>
  <c r="BZ57" i="81"/>
  <c r="CA57" i="81" s="1"/>
  <c r="CB42" i="81"/>
  <c r="CC42" i="81" s="1"/>
  <c r="BZ48" i="81"/>
  <c r="CA48" i="81" s="1"/>
  <c r="CR33" i="81"/>
  <c r="CS33" i="81" s="1"/>
  <c r="CD40" i="81"/>
  <c r="CE40" i="81" s="1"/>
  <c r="BZ44" i="81"/>
  <c r="CA44" i="81" s="1"/>
  <c r="CT5" i="81"/>
  <c r="CU5" i="81" s="1"/>
  <c r="BF5" i="81"/>
  <c r="AL57" i="81"/>
  <c r="AX28" i="81"/>
  <c r="AP9" i="81"/>
  <c r="AL46" i="81"/>
  <c r="BG12" i="81"/>
  <c r="AM60" i="81"/>
  <c r="BD33" i="81"/>
  <c r="AQ36" i="81"/>
  <c r="AN39" i="81"/>
  <c r="AS41" i="81"/>
  <c r="AS29" i="81"/>
  <c r="BC27" i="81"/>
  <c r="AK55" i="81"/>
  <c r="AL44" i="81"/>
  <c r="AL48" i="81"/>
  <c r="AQ16" i="81"/>
  <c r="BE26" i="81"/>
  <c r="AL47" i="81"/>
  <c r="BA7" i="81"/>
  <c r="AK51" i="81"/>
  <c r="AN32" i="81"/>
  <c r="AK43" i="81"/>
  <c r="BB21" i="81"/>
  <c r="BA34" i="81"/>
  <c r="AT22" i="81"/>
  <c r="AU35" i="81"/>
  <c r="AO38" i="81"/>
  <c r="AQ23" i="81"/>
  <c r="AN42" i="81"/>
  <c r="BE6" i="81"/>
  <c r="AJ50" i="81"/>
  <c r="AP10" i="81"/>
  <c r="AM58" i="81"/>
  <c r="AU15" i="81"/>
  <c r="AO37" i="81"/>
  <c r="AO24" i="81"/>
  <c r="AQ30" i="81"/>
  <c r="AP17" i="81"/>
  <c r="AK45" i="81"/>
  <c r="AN31" i="81"/>
  <c r="AN53" i="81"/>
  <c r="AP40" i="81"/>
  <c r="AN18" i="81"/>
  <c r="BE13" i="81"/>
  <c r="AL59" i="81"/>
  <c r="AL52" i="81"/>
  <c r="AN11" i="81"/>
  <c r="AL54" i="81"/>
  <c r="BF19" i="81"/>
  <c r="BE20" i="81"/>
  <c r="AV8" i="81"/>
  <c r="AO25" i="81"/>
  <c r="AK56" i="81"/>
  <c r="AK49" i="81"/>
  <c r="BB14" i="81"/>
  <c r="CT12" i="81"/>
  <c r="CU12" i="81" s="1"/>
  <c r="BZ60" i="81"/>
  <c r="CA60" i="81" s="1"/>
  <c r="CD36" i="81"/>
  <c r="CE36" i="81" s="1"/>
  <c r="CF41" i="81"/>
  <c r="CG41" i="81" s="1"/>
  <c r="CF29" i="81"/>
  <c r="CG29" i="81" s="1"/>
  <c r="CP27" i="81"/>
  <c r="CQ27" i="81" s="1"/>
  <c r="BX55" i="81"/>
  <c r="BY55" i="81" s="1"/>
  <c r="CD16" i="81"/>
  <c r="CE16" i="81" s="1"/>
  <c r="CR26" i="81"/>
  <c r="CS26" i="81" s="1"/>
  <c r="CN7" i="81"/>
  <c r="CO7" i="81" s="1"/>
  <c r="BX51" i="81"/>
  <c r="BY51" i="81" s="1"/>
  <c r="BX43" i="81"/>
  <c r="BY43" i="81" s="1"/>
  <c r="CN34" i="81"/>
  <c r="CO34" i="81" s="1"/>
  <c r="CH35" i="81"/>
  <c r="CI35" i="81" s="1"/>
  <c r="CB38" i="81"/>
  <c r="CC38" i="81" s="1"/>
  <c r="CD23" i="81"/>
  <c r="CE23" i="81" s="1"/>
  <c r="CR6" i="81"/>
  <c r="CS6" i="81" s="1"/>
  <c r="BZ58" i="81"/>
  <c r="CA58" i="81" s="1"/>
  <c r="CH15" i="81"/>
  <c r="CI15" i="81" s="1"/>
  <c r="CB37" i="81"/>
  <c r="CC37" i="81" s="1"/>
  <c r="CB24" i="81"/>
  <c r="CC24" i="81" s="1"/>
  <c r="CD30" i="81"/>
  <c r="CE30" i="81" s="1"/>
  <c r="BX45" i="81"/>
  <c r="BY45" i="81" s="1"/>
  <c r="CR13" i="81"/>
  <c r="CS13" i="81" s="1"/>
  <c r="CR20" i="81"/>
  <c r="CS20" i="81" s="1"/>
  <c r="CB25" i="81"/>
  <c r="CC25" i="81" s="1"/>
  <c r="BX56" i="81"/>
  <c r="BY56" i="81" s="1"/>
  <c r="BX49" i="81"/>
  <c r="BY49" i="81" s="1"/>
  <c r="BA14" i="81"/>
  <c r="AU8" i="81"/>
  <c r="AM11" i="81"/>
  <c r="AM18" i="81"/>
  <c r="AJ45" i="81"/>
  <c r="AN37" i="81"/>
  <c r="AI50" i="81"/>
  <c r="AN38" i="81"/>
  <c r="BA21" i="81"/>
  <c r="AZ7" i="81"/>
  <c r="AK48" i="81"/>
  <c r="AR29" i="81"/>
  <c r="AJ49" i="81"/>
  <c r="BD20" i="81"/>
  <c r="AK52" i="81"/>
  <c r="AO40" i="81"/>
  <c r="AO17" i="81"/>
  <c r="AT15" i="81"/>
  <c r="BD6" i="81"/>
  <c r="AT35" i="81"/>
  <c r="AJ43" i="81"/>
  <c r="AK47" i="81"/>
  <c r="AK44" i="81"/>
  <c r="AR41" i="81"/>
  <c r="AL60" i="81"/>
  <c r="AW28" i="81"/>
  <c r="AK54" i="81"/>
  <c r="BD13" i="81"/>
  <c r="AO10" i="81"/>
  <c r="AZ34" i="81"/>
  <c r="AJ51" i="81"/>
  <c r="AP36" i="81"/>
  <c r="BE5" i="81"/>
  <c r="AO9" i="81"/>
  <c r="AJ56" i="81"/>
  <c r="BE19" i="81"/>
  <c r="AK59" i="81"/>
  <c r="AM53" i="81"/>
  <c r="AP30" i="81"/>
  <c r="AL58" i="81"/>
  <c r="AM42" i="81"/>
  <c r="AS22" i="81"/>
  <c r="AM32" i="81"/>
  <c r="BD26" i="81"/>
  <c r="AJ55" i="81"/>
  <c r="AM39" i="81"/>
  <c r="BF12" i="81"/>
  <c r="AK57" i="81"/>
  <c r="AN25" i="81"/>
  <c r="AM31" i="81"/>
  <c r="AN24" i="81"/>
  <c r="AP23" i="81"/>
  <c r="AP16" i="81"/>
  <c r="BB27" i="81"/>
  <c r="AK46" i="81"/>
  <c r="BC33" i="81"/>
  <c r="CN14" i="81"/>
  <c r="CO14" i="81" s="1"/>
  <c r="CH8" i="81"/>
  <c r="CI8" i="81" s="1"/>
  <c r="BZ11" i="81"/>
  <c r="CA11" i="81" s="1"/>
  <c r="BZ18" i="81"/>
  <c r="CA18" i="81" s="1"/>
  <c r="BV50" i="81"/>
  <c r="BW50" i="81" s="1"/>
  <c r="CN21" i="81"/>
  <c r="CO21" i="81" s="1"/>
  <c r="BX48" i="81"/>
  <c r="BY48" i="81" s="1"/>
  <c r="BX52" i="81"/>
  <c r="BY52" i="81" s="1"/>
  <c r="CB40" i="81"/>
  <c r="CC40" i="81" s="1"/>
  <c r="CB17" i="81"/>
  <c r="CC17" i="81" s="1"/>
  <c r="BX47" i="81"/>
  <c r="BY47" i="81" s="1"/>
  <c r="BX44" i="81"/>
  <c r="BY44" i="81" s="1"/>
  <c r="CJ28" i="81"/>
  <c r="CK28" i="81" s="1"/>
  <c r="BX54" i="81"/>
  <c r="BY54" i="81" s="1"/>
  <c r="CB10" i="81"/>
  <c r="CC10" i="81" s="1"/>
  <c r="CR5" i="81"/>
  <c r="CS5" i="81" s="1"/>
  <c r="CB9" i="81"/>
  <c r="CC9" i="81" s="1"/>
  <c r="CR19" i="81"/>
  <c r="CS19" i="81" s="1"/>
  <c r="BX59" i="81"/>
  <c r="BY59" i="81" s="1"/>
  <c r="BZ53" i="81"/>
  <c r="CA53" i="81" s="1"/>
  <c r="BZ42" i="81"/>
  <c r="CA42" i="81" s="1"/>
  <c r="CF22" i="81"/>
  <c r="CG22" i="81" s="1"/>
  <c r="BZ32" i="81"/>
  <c r="CA32" i="81" s="1"/>
  <c r="BZ39" i="81"/>
  <c r="CA39" i="81" s="1"/>
  <c r="BX57" i="81"/>
  <c r="BY57" i="81" s="1"/>
  <c r="BZ31" i="81"/>
  <c r="CA31" i="81" s="1"/>
  <c r="BX46" i="81"/>
  <c r="BY46" i="81" s="1"/>
  <c r="CP33" i="81"/>
  <c r="CQ33" i="81" s="1"/>
  <c r="BB33" i="81"/>
  <c r="AO23" i="81"/>
  <c r="AJ57" i="81"/>
  <c r="AK58" i="81"/>
  <c r="AO36" i="81"/>
  <c r="AN40" i="81"/>
  <c r="AL18" i="81"/>
  <c r="AJ46" i="81"/>
  <c r="AM24" i="81"/>
  <c r="BE12" i="81"/>
  <c r="AL32" i="81"/>
  <c r="AO30" i="81"/>
  <c r="AI56" i="81"/>
  <c r="AI51" i="81"/>
  <c r="AJ54" i="81"/>
  <c r="BC6" i="81"/>
  <c r="AH50" i="81"/>
  <c r="BA27" i="81"/>
  <c r="AL31" i="81"/>
  <c r="AL39" i="81"/>
  <c r="AR22" i="81"/>
  <c r="AL53" i="81"/>
  <c r="AN9" i="81"/>
  <c r="AY34" i="81"/>
  <c r="AV28" i="81"/>
  <c r="AJ47" i="81"/>
  <c r="AS15" i="81"/>
  <c r="BC20" i="81"/>
  <c r="AY7" i="81"/>
  <c r="AM37" i="81"/>
  <c r="AT8" i="81"/>
  <c r="AO16" i="81"/>
  <c r="AM25" i="81"/>
  <c r="AI55" i="81"/>
  <c r="AL42" i="81"/>
  <c r="AJ59" i="81"/>
  <c r="BD5" i="81"/>
  <c r="AN10" i="81"/>
  <c r="AK60" i="81"/>
  <c r="AI43" i="81"/>
  <c r="AN17" i="81"/>
  <c r="AI49" i="81"/>
  <c r="AZ21" i="81"/>
  <c r="AI45" i="81"/>
  <c r="AZ14" i="81"/>
  <c r="BC26" i="81"/>
  <c r="BD19" i="81"/>
  <c r="BC13" i="81"/>
  <c r="AQ41" i="81"/>
  <c r="AS35" i="81"/>
  <c r="AQ29" i="81"/>
  <c r="AM38" i="81"/>
  <c r="AJ44" i="81"/>
  <c r="AJ52" i="81"/>
  <c r="AJ48" i="81"/>
  <c r="AL11" i="81"/>
  <c r="CB23" i="81"/>
  <c r="CC23" i="81" s="1"/>
  <c r="BX58" i="81"/>
  <c r="BY58" i="81" s="1"/>
  <c r="CB36" i="81"/>
  <c r="CC36" i="81" s="1"/>
  <c r="BZ24" i="81"/>
  <c r="CA24" i="81" s="1"/>
  <c r="CR12" i="81"/>
  <c r="CS12" i="81" s="1"/>
  <c r="CB30" i="81"/>
  <c r="CC30" i="81" s="1"/>
  <c r="BV56" i="81"/>
  <c r="BW56" i="81" s="1"/>
  <c r="BV51" i="81"/>
  <c r="BW51" i="81" s="1"/>
  <c r="CP6" i="81"/>
  <c r="CQ6" i="81" s="1"/>
  <c r="CN27" i="81"/>
  <c r="CO27" i="81" s="1"/>
  <c r="CL34" i="81"/>
  <c r="CM34" i="81" s="1"/>
  <c r="CF15" i="81"/>
  <c r="CG15" i="81" s="1"/>
  <c r="CP20" i="81"/>
  <c r="CQ20" i="81" s="1"/>
  <c r="CL7" i="81"/>
  <c r="CM7" i="81" s="1"/>
  <c r="BZ37" i="81"/>
  <c r="CA37" i="81" s="1"/>
  <c r="CB16" i="81"/>
  <c r="CC16" i="81" s="1"/>
  <c r="BZ25" i="81"/>
  <c r="CA25" i="81" s="1"/>
  <c r="BV55" i="81"/>
  <c r="BW55" i="81" s="1"/>
  <c r="BX60" i="81"/>
  <c r="BY60" i="81" s="1"/>
  <c r="BV43" i="81"/>
  <c r="BW43" i="81" s="1"/>
  <c r="BV49" i="81"/>
  <c r="BW49" i="81" s="1"/>
  <c r="BV45" i="81"/>
  <c r="BW45" i="81" s="1"/>
  <c r="CP26" i="81"/>
  <c r="CQ26" i="81" s="1"/>
  <c r="CP13" i="81"/>
  <c r="CQ13" i="81" s="1"/>
  <c r="CD41" i="81"/>
  <c r="CE41" i="81" s="1"/>
  <c r="CF35" i="81"/>
  <c r="CG35" i="81" s="1"/>
  <c r="CD29" i="81"/>
  <c r="CE29" i="81" s="1"/>
  <c r="BZ38" i="81"/>
  <c r="CA38" i="81" s="1"/>
  <c r="AK11" i="81"/>
  <c r="AL38" i="81"/>
  <c r="BB13" i="81"/>
  <c r="AH45" i="81"/>
  <c r="AH43" i="81"/>
  <c r="BB20" i="81"/>
  <c r="BB6" i="81"/>
  <c r="AI46" i="81"/>
  <c r="AI48" i="81"/>
  <c r="AP29" i="81"/>
  <c r="BC19" i="81"/>
  <c r="AY21" i="81"/>
  <c r="AJ60" i="81"/>
  <c r="AK42" i="81"/>
  <c r="AS8" i="81"/>
  <c r="AR15" i="81"/>
  <c r="AM9" i="81"/>
  <c r="AK31" i="81"/>
  <c r="AI54" i="81"/>
  <c r="AK32" i="81"/>
  <c r="AK18" i="81"/>
  <c r="AI57" i="81"/>
  <c r="AP41" i="81"/>
  <c r="AY14" i="81"/>
  <c r="AL25" i="81"/>
  <c r="AU28" i="81"/>
  <c r="AG50" i="81"/>
  <c r="AH56" i="81"/>
  <c r="AN36" i="81"/>
  <c r="AN16" i="81"/>
  <c r="AK39" i="81"/>
  <c r="AN30" i="81"/>
  <c r="AI52" i="81"/>
  <c r="AR35" i="81"/>
  <c r="BB26" i="81"/>
  <c r="AH49" i="81"/>
  <c r="AM10" i="81"/>
  <c r="AH55" i="81"/>
  <c r="AL37" i="81"/>
  <c r="AI47" i="81"/>
  <c r="AK53" i="81"/>
  <c r="AZ27" i="81"/>
  <c r="AH51" i="81"/>
  <c r="BD12" i="81"/>
  <c r="AM40" i="81"/>
  <c r="AN23" i="81"/>
  <c r="AI44" i="81"/>
  <c r="AM17" i="81"/>
  <c r="BC5" i="81"/>
  <c r="AX7" i="81"/>
  <c r="AQ22" i="81"/>
  <c r="AL24" i="81"/>
  <c r="BA33" i="81"/>
  <c r="AI59" i="81"/>
  <c r="AX34" i="81"/>
  <c r="AJ58" i="81"/>
  <c r="BX11" i="81"/>
  <c r="BY11" i="81" s="1"/>
  <c r="BV46" i="81"/>
  <c r="BW46" i="81" s="1"/>
  <c r="BV48" i="81"/>
  <c r="BW48" i="81" s="1"/>
  <c r="CP19" i="81"/>
  <c r="CQ19" i="81" s="1"/>
  <c r="CL21" i="81"/>
  <c r="CM21" i="81" s="1"/>
  <c r="BX42" i="81"/>
  <c r="BY42" i="81" s="1"/>
  <c r="CF8" i="81"/>
  <c r="CG8" i="81" s="1"/>
  <c r="BZ9" i="81"/>
  <c r="CA9" i="81" s="1"/>
  <c r="BX31" i="81"/>
  <c r="BY31" i="81" s="1"/>
  <c r="BV54" i="81"/>
  <c r="BW54" i="81" s="1"/>
  <c r="BX32" i="81"/>
  <c r="BY32" i="81" s="1"/>
  <c r="BX18" i="81"/>
  <c r="BY18" i="81" s="1"/>
  <c r="BV57" i="81"/>
  <c r="BW57" i="81" s="1"/>
  <c r="CL14" i="81"/>
  <c r="CM14" i="81" s="1"/>
  <c r="CH28" i="81"/>
  <c r="CI28" i="81" s="1"/>
  <c r="BT50" i="81"/>
  <c r="BU50" i="81" s="1"/>
  <c r="BX39" i="81"/>
  <c r="BY39" i="81" s="1"/>
  <c r="BV52" i="81"/>
  <c r="BW52" i="81" s="1"/>
  <c r="BZ10" i="81"/>
  <c r="CA10" i="81" s="1"/>
  <c r="BV47" i="81"/>
  <c r="BW47" i="81" s="1"/>
  <c r="BX53" i="81"/>
  <c r="BY53" i="81" s="1"/>
  <c r="BZ40" i="81"/>
  <c r="CA40" i="81" s="1"/>
  <c r="BV44" i="81"/>
  <c r="BW44" i="81" s="1"/>
  <c r="BZ17" i="81"/>
  <c r="CA17" i="81" s="1"/>
  <c r="CP5" i="81"/>
  <c r="CQ5" i="81" s="1"/>
  <c r="CD22" i="81"/>
  <c r="CE22" i="81" s="1"/>
  <c r="CN33" i="81"/>
  <c r="CO33" i="81" s="1"/>
  <c r="BV59" i="81"/>
  <c r="BW59" i="81" s="1"/>
  <c r="AK24" i="81"/>
  <c r="AH46" i="81"/>
  <c r="AF50" i="81"/>
  <c r="BA13" i="81"/>
  <c r="AW34" i="81"/>
  <c r="AP22" i="81"/>
  <c r="AK37" i="81"/>
  <c r="AO41" i="81"/>
  <c r="BB19" i="81"/>
  <c r="AH59" i="81"/>
  <c r="AW7" i="81"/>
  <c r="AM23" i="81"/>
  <c r="AY27" i="81"/>
  <c r="AG55" i="81"/>
  <c r="AQ35" i="81"/>
  <c r="AM16" i="81"/>
  <c r="AT28" i="81"/>
  <c r="AH57" i="81"/>
  <c r="AJ31" i="81"/>
  <c r="AJ42" i="81"/>
  <c r="AO29" i="81"/>
  <c r="BA20" i="81"/>
  <c r="AK38" i="81"/>
  <c r="AZ33" i="81"/>
  <c r="BB5" i="81"/>
  <c r="AL40" i="81"/>
  <c r="AJ53" i="81"/>
  <c r="AL10" i="81"/>
  <c r="AH52" i="81"/>
  <c r="AM36" i="81"/>
  <c r="AK25" i="81"/>
  <c r="AJ18" i="81"/>
  <c r="AL9" i="81"/>
  <c r="AI60" i="81"/>
  <c r="AH48" i="81"/>
  <c r="AG43" i="81"/>
  <c r="AJ11" i="81"/>
  <c r="AI58" i="81"/>
  <c r="AL17" i="81"/>
  <c r="BC12" i="81"/>
  <c r="AH47" i="81"/>
  <c r="AG49" i="81"/>
  <c r="AM30" i="81"/>
  <c r="AG56" i="81"/>
  <c r="AX14" i="81"/>
  <c r="AJ32" i="81"/>
  <c r="AQ15" i="81"/>
  <c r="AX21" i="81"/>
  <c r="AG45" i="81"/>
  <c r="AH44" i="81"/>
  <c r="AG51" i="81"/>
  <c r="BA26" i="81"/>
  <c r="AJ39" i="81"/>
  <c r="AH54" i="81"/>
  <c r="AR8" i="81"/>
  <c r="BA6" i="81"/>
  <c r="BX24" i="81"/>
  <c r="BY24" i="81" s="1"/>
  <c r="CN13" i="81"/>
  <c r="CO13" i="81" s="1"/>
  <c r="CJ34" i="81"/>
  <c r="CK34" i="81" s="1"/>
  <c r="BX37" i="81"/>
  <c r="BY37" i="81" s="1"/>
  <c r="CB41" i="81"/>
  <c r="CC41" i="81" s="1"/>
  <c r="CJ7" i="81"/>
  <c r="CK7" i="81" s="1"/>
  <c r="BZ23" i="81"/>
  <c r="CA23" i="81" s="1"/>
  <c r="CL27" i="81"/>
  <c r="CM27" i="81" s="1"/>
  <c r="BT55" i="81"/>
  <c r="BU55" i="81" s="1"/>
  <c r="CD35" i="81"/>
  <c r="CE35" i="81" s="1"/>
  <c r="BZ16" i="81"/>
  <c r="CA16" i="81" s="1"/>
  <c r="CB29" i="81"/>
  <c r="CC29" i="81" s="1"/>
  <c r="CN20" i="81"/>
  <c r="CO20" i="81" s="1"/>
  <c r="BX38" i="81"/>
  <c r="BY38" i="81" s="1"/>
  <c r="BZ36" i="81"/>
  <c r="CA36" i="81" s="1"/>
  <c r="BX25" i="81"/>
  <c r="BY25" i="81" s="1"/>
  <c r="BV60" i="81"/>
  <c r="BW60" i="81" s="1"/>
  <c r="BT43" i="81"/>
  <c r="BU43" i="81" s="1"/>
  <c r="BV58" i="81"/>
  <c r="BW58" i="81" s="1"/>
  <c r="CP12" i="81"/>
  <c r="CQ12" i="81" s="1"/>
  <c r="BT49" i="81"/>
  <c r="BU49" i="81" s="1"/>
  <c r="BZ30" i="81"/>
  <c r="CA30" i="81" s="1"/>
  <c r="BT56" i="81"/>
  <c r="BU56" i="81" s="1"/>
  <c r="CD15" i="81"/>
  <c r="CE15" i="81" s="1"/>
  <c r="BT45" i="81"/>
  <c r="BU45" i="81" s="1"/>
  <c r="BT51" i="81"/>
  <c r="BU51" i="81" s="1"/>
  <c r="CN26" i="81"/>
  <c r="CO26" i="81" s="1"/>
  <c r="CN6" i="81"/>
  <c r="CO6" i="81" s="1"/>
  <c r="AZ6" i="81"/>
  <c r="AL23" i="81"/>
  <c r="AI31" i="81"/>
  <c r="AQ8" i="81"/>
  <c r="AF51" i="81"/>
  <c r="AP15" i="81"/>
  <c r="AK17" i="81"/>
  <c r="AJ38" i="81"/>
  <c r="AJ37" i="81"/>
  <c r="AG54" i="81"/>
  <c r="AG44" i="81"/>
  <c r="AI32" i="81"/>
  <c r="AF49" i="81"/>
  <c r="AH58" i="81"/>
  <c r="AH60" i="81"/>
  <c r="AL36" i="81"/>
  <c r="AK40" i="81"/>
  <c r="AZ20" i="81"/>
  <c r="AG57" i="81"/>
  <c r="AF55" i="81"/>
  <c r="AG59" i="81"/>
  <c r="AO22" i="81"/>
  <c r="AJ24" i="81"/>
  <c r="AI39" i="81"/>
  <c r="AF45" i="81"/>
  <c r="AW14" i="81"/>
  <c r="AG47" i="81"/>
  <c r="AI11" i="81"/>
  <c r="AK9" i="81"/>
  <c r="AG52" i="81"/>
  <c r="BA5" i="81"/>
  <c r="AN29" i="81"/>
  <c r="AS28" i="81"/>
  <c r="AX27" i="81"/>
  <c r="BA19" i="81"/>
  <c r="AV34" i="81"/>
  <c r="AZ26" i="81"/>
  <c r="AW21" i="81"/>
  <c r="AF56" i="81"/>
  <c r="BB12" i="81"/>
  <c r="AF43" i="81"/>
  <c r="AI18" i="81"/>
  <c r="AK10" i="81"/>
  <c r="AY33" i="81"/>
  <c r="AI42" i="81"/>
  <c r="AL16" i="81"/>
  <c r="AN41" i="81"/>
  <c r="AZ13" i="81"/>
  <c r="AL30" i="81"/>
  <c r="AG48" i="81"/>
  <c r="AJ25" i="81"/>
  <c r="AI53" i="81"/>
  <c r="AP35" i="81"/>
  <c r="AV7" i="81"/>
  <c r="AG46" i="81"/>
  <c r="BV31" i="81"/>
  <c r="BW31" i="81" s="1"/>
  <c r="CD8" i="81"/>
  <c r="CE8" i="81" s="1"/>
  <c r="BX17" i="81"/>
  <c r="BY17" i="81" s="1"/>
  <c r="BT54" i="81"/>
  <c r="BU54" i="81" s="1"/>
  <c r="BT44" i="81"/>
  <c r="BU44" i="81" s="1"/>
  <c r="BV32" i="81"/>
  <c r="BW32" i="81" s="1"/>
  <c r="BX40" i="81"/>
  <c r="BY40" i="81" s="1"/>
  <c r="BT57" i="81"/>
  <c r="BU57" i="81" s="1"/>
  <c r="BT59" i="81"/>
  <c r="BU59" i="81" s="1"/>
  <c r="CB22" i="81"/>
  <c r="CC22" i="81" s="1"/>
  <c r="BV39" i="81"/>
  <c r="BW39" i="81" s="1"/>
  <c r="CJ14" i="81"/>
  <c r="CK14" i="81" s="1"/>
  <c r="BT47" i="81"/>
  <c r="BU47" i="81" s="1"/>
  <c r="BV11" i="81"/>
  <c r="BW11" i="81" s="1"/>
  <c r="BX9" i="81"/>
  <c r="BY9" i="81" s="1"/>
  <c r="BT52" i="81"/>
  <c r="BU52" i="81" s="1"/>
  <c r="CN5" i="81"/>
  <c r="CO5" i="81" s="1"/>
  <c r="CF28" i="81"/>
  <c r="CG28" i="81" s="1"/>
  <c r="CN19" i="81"/>
  <c r="CO19" i="81" s="1"/>
  <c r="CJ21" i="81"/>
  <c r="CK21" i="81" s="1"/>
  <c r="BV18" i="81"/>
  <c r="BW18" i="81" s="1"/>
  <c r="BX10" i="81"/>
  <c r="BY10" i="81" s="1"/>
  <c r="CL33" i="81"/>
  <c r="CM33" i="81" s="1"/>
  <c r="BV42" i="81"/>
  <c r="BW42" i="81" s="1"/>
  <c r="BT48" i="81"/>
  <c r="BU48" i="81" s="1"/>
  <c r="BV53" i="81"/>
  <c r="BW53" i="81" s="1"/>
  <c r="BT46" i="81"/>
  <c r="BU46" i="81" s="1"/>
  <c r="AF46" i="81"/>
  <c r="AI25" i="81"/>
  <c r="AM41" i="81"/>
  <c r="AJ10" i="81"/>
  <c r="AY26" i="81"/>
  <c r="AR28" i="81"/>
  <c r="AJ9" i="81"/>
  <c r="AH39" i="81"/>
  <c r="AF57" i="81"/>
  <c r="AG60" i="81"/>
  <c r="AF54" i="81"/>
  <c r="AU7" i="81"/>
  <c r="AF48" i="81"/>
  <c r="AK16" i="81"/>
  <c r="AH18" i="81"/>
  <c r="AU34" i="81"/>
  <c r="AM29" i="81"/>
  <c r="AH11" i="81"/>
  <c r="AI24" i="81"/>
  <c r="AY20" i="81"/>
  <c r="AG58" i="81"/>
  <c r="AI37" i="81"/>
  <c r="AP8" i="81"/>
  <c r="AY13" i="81"/>
  <c r="AV21" i="81"/>
  <c r="AW27" i="81"/>
  <c r="AF59" i="81"/>
  <c r="AK36" i="81"/>
  <c r="AK23" i="81"/>
  <c r="AO15" i="81"/>
  <c r="AO35" i="81"/>
  <c r="AK30" i="81"/>
  <c r="AH42" i="81"/>
  <c r="BA12" i="81"/>
  <c r="AZ19" i="81"/>
  <c r="AZ5" i="81"/>
  <c r="AF47" i="81"/>
  <c r="AN22" i="81"/>
  <c r="AJ40" i="81"/>
  <c r="AH32" i="81"/>
  <c r="AI38" i="81"/>
  <c r="AH31" i="81"/>
  <c r="AH53" i="81"/>
  <c r="AX33" i="81"/>
  <c r="AF52" i="81"/>
  <c r="AV14" i="81"/>
  <c r="AF44" i="81"/>
  <c r="AJ17" i="81"/>
  <c r="AY6" i="81"/>
  <c r="BV25" i="81"/>
  <c r="BW25" i="81" s="1"/>
  <c r="BZ41" i="81"/>
  <c r="CA41" i="81" s="1"/>
  <c r="CL26" i="81"/>
  <c r="CM26" i="81" s="1"/>
  <c r="BT60" i="81"/>
  <c r="BU60" i="81" s="1"/>
  <c r="CH7" i="81"/>
  <c r="CI7" i="81" s="1"/>
  <c r="BX16" i="81"/>
  <c r="BY16" i="81" s="1"/>
  <c r="CH34" i="81"/>
  <c r="CI34" i="81" s="1"/>
  <c r="BZ29" i="81"/>
  <c r="CA29" i="81" s="1"/>
  <c r="BV24" i="81"/>
  <c r="BW24" i="81" s="1"/>
  <c r="CL20" i="81"/>
  <c r="CM20" i="81" s="1"/>
  <c r="BT58" i="81"/>
  <c r="BU58" i="81" s="1"/>
  <c r="BV37" i="81"/>
  <c r="BW37" i="81" s="1"/>
  <c r="CL13" i="81"/>
  <c r="CM13" i="81" s="1"/>
  <c r="CJ27" i="81"/>
  <c r="CK27" i="81" s="1"/>
  <c r="BX36" i="81"/>
  <c r="BY36" i="81" s="1"/>
  <c r="BX23" i="81"/>
  <c r="BY23" i="81" s="1"/>
  <c r="CB15" i="81"/>
  <c r="CC15" i="81" s="1"/>
  <c r="CB35" i="81"/>
  <c r="CC35" i="81" s="1"/>
  <c r="BX30" i="81"/>
  <c r="BY30" i="81" s="1"/>
  <c r="CN12" i="81"/>
  <c r="CO12" i="81" s="1"/>
  <c r="BV38" i="81"/>
  <c r="BW38" i="81" s="1"/>
  <c r="CL6" i="81"/>
  <c r="CM6" i="81" s="1"/>
  <c r="AQ28" i="81"/>
  <c r="AI17" i="81"/>
  <c r="AU14" i="81"/>
  <c r="AH38" i="81"/>
  <c r="AY5" i="81"/>
  <c r="AJ30" i="81"/>
  <c r="AJ36" i="81"/>
  <c r="AO8" i="81"/>
  <c r="AH24" i="81"/>
  <c r="AG18" i="81"/>
  <c r="AG39" i="81"/>
  <c r="AI10" i="81"/>
  <c r="AW33" i="81"/>
  <c r="AG32" i="81"/>
  <c r="AY19" i="81"/>
  <c r="AN35" i="81"/>
  <c r="AV27" i="81"/>
  <c r="AH37" i="81"/>
  <c r="AG11" i="81"/>
  <c r="AJ16" i="81"/>
  <c r="AI9" i="81"/>
  <c r="AL41" i="81"/>
  <c r="AX6" i="81"/>
  <c r="AG53" i="81"/>
  <c r="AI40" i="81"/>
  <c r="AZ12" i="81"/>
  <c r="AN15" i="81"/>
  <c r="AU21" i="81"/>
  <c r="AF58" i="81"/>
  <c r="AL29" i="81"/>
  <c r="AT7" i="81"/>
  <c r="AH25" i="81"/>
  <c r="AG31" i="81"/>
  <c r="AM22" i="81"/>
  <c r="AG42" i="81"/>
  <c r="AJ23" i="81"/>
  <c r="AX13" i="81"/>
  <c r="AX20" i="81"/>
  <c r="AT34" i="81"/>
  <c r="AF60" i="81"/>
  <c r="AX26" i="81"/>
  <c r="CD28" i="81"/>
  <c r="CE28" i="81" s="1"/>
  <c r="BV17" i="81"/>
  <c r="BW17" i="81" s="1"/>
  <c r="CH14" i="81"/>
  <c r="CI14" i="81" s="1"/>
  <c r="CL5" i="81"/>
  <c r="CM5" i="81" s="1"/>
  <c r="CB8" i="81"/>
  <c r="CC8" i="81" s="1"/>
  <c r="BT18" i="81"/>
  <c r="BU18" i="81" s="1"/>
  <c r="BT39" i="81"/>
  <c r="BU39" i="81" s="1"/>
  <c r="BV10" i="81"/>
  <c r="BW10" i="81" s="1"/>
  <c r="CJ33" i="81"/>
  <c r="CK33" i="81" s="1"/>
  <c r="BT32" i="81"/>
  <c r="BU32" i="81" s="1"/>
  <c r="CL19" i="81"/>
  <c r="CM19" i="81" s="1"/>
  <c r="BT11" i="81"/>
  <c r="BU11" i="81" s="1"/>
  <c r="BV9" i="81"/>
  <c r="BW9" i="81" s="1"/>
  <c r="BT53" i="81"/>
  <c r="BU53" i="81" s="1"/>
  <c r="BV40" i="81"/>
  <c r="BW40" i="81" s="1"/>
  <c r="CH21" i="81"/>
  <c r="CI21" i="81" s="1"/>
  <c r="BT31" i="81"/>
  <c r="BU31" i="81" s="1"/>
  <c r="BZ22" i="81"/>
  <c r="CA22" i="81" s="1"/>
  <c r="BT42" i="81"/>
  <c r="BU42" i="81" s="1"/>
  <c r="AG37" i="81"/>
  <c r="AS7" i="81"/>
  <c r="AW20" i="81"/>
  <c r="AL22" i="81"/>
  <c r="AK29" i="81"/>
  <c r="AH40" i="81"/>
  <c r="AH9" i="81"/>
  <c r="AU27" i="81"/>
  <c r="AV33" i="81"/>
  <c r="AG24" i="81"/>
  <c r="AX5" i="81"/>
  <c r="AP28" i="81"/>
  <c r="AW13" i="81"/>
  <c r="AF31" i="81"/>
  <c r="AT21" i="81"/>
  <c r="AF53" i="81"/>
  <c r="AI16" i="81"/>
  <c r="AM35" i="81"/>
  <c r="AH10" i="81"/>
  <c r="AN8" i="81"/>
  <c r="AG38" i="81"/>
  <c r="AW26" i="81"/>
  <c r="AI23" i="81"/>
  <c r="AG25" i="81"/>
  <c r="AM15" i="81"/>
  <c r="AW6" i="81"/>
  <c r="AF11" i="81"/>
  <c r="AX19" i="81"/>
  <c r="AF39" i="81"/>
  <c r="AI36" i="81"/>
  <c r="AT14" i="81"/>
  <c r="AS34" i="81"/>
  <c r="AF42" i="81"/>
  <c r="AY12" i="81"/>
  <c r="AK41" i="81"/>
  <c r="AF32" i="81"/>
  <c r="AF18" i="81"/>
  <c r="AI30" i="81"/>
  <c r="AH17" i="81"/>
  <c r="BT37" i="81"/>
  <c r="BU37" i="81" s="1"/>
  <c r="CF7" i="81"/>
  <c r="CG7" i="81" s="1"/>
  <c r="CJ20" i="81"/>
  <c r="CK20" i="81" s="1"/>
  <c r="BX29" i="81"/>
  <c r="BY29" i="81" s="1"/>
  <c r="CH27" i="81"/>
  <c r="CI27" i="81" s="1"/>
  <c r="BT24" i="81"/>
  <c r="BU24" i="81" s="1"/>
  <c r="CJ13" i="81"/>
  <c r="CK13" i="81" s="1"/>
  <c r="BV16" i="81"/>
  <c r="BW16" i="81" s="1"/>
  <c r="BZ35" i="81"/>
  <c r="CA35" i="81" s="1"/>
  <c r="BT38" i="81"/>
  <c r="BU38" i="81" s="1"/>
  <c r="CJ26" i="81"/>
  <c r="CK26" i="81" s="1"/>
  <c r="BV23" i="81"/>
  <c r="BW23" i="81" s="1"/>
  <c r="BT25" i="81"/>
  <c r="BU25" i="81" s="1"/>
  <c r="BZ15" i="81"/>
  <c r="CA15" i="81" s="1"/>
  <c r="CJ6" i="81"/>
  <c r="CK6" i="81" s="1"/>
  <c r="BV36" i="81"/>
  <c r="BW36" i="81" s="1"/>
  <c r="CF34" i="81"/>
  <c r="CG34" i="81" s="1"/>
  <c r="CL12" i="81"/>
  <c r="CM12" i="81" s="1"/>
  <c r="BX41" i="81"/>
  <c r="BY41" i="81" s="1"/>
  <c r="BV30" i="81"/>
  <c r="BW30" i="81" s="1"/>
  <c r="AV20" i="81"/>
  <c r="AJ41" i="81"/>
  <c r="AH36" i="81"/>
  <c r="AF25" i="81"/>
  <c r="AM8" i="81"/>
  <c r="AS21" i="81"/>
  <c r="AF24" i="81"/>
  <c r="AG40" i="81"/>
  <c r="AR7" i="81"/>
  <c r="AX12" i="81"/>
  <c r="AW19" i="81"/>
  <c r="AH23" i="81"/>
  <c r="AG10" i="81"/>
  <c r="AV13" i="81"/>
  <c r="AU33" i="81"/>
  <c r="AJ29" i="81"/>
  <c r="AF37" i="81"/>
  <c r="AG17" i="81"/>
  <c r="AR34" i="81"/>
  <c r="AV6" i="81"/>
  <c r="AV26" i="81"/>
  <c r="AL35" i="81"/>
  <c r="AO28" i="81"/>
  <c r="AT27" i="81"/>
  <c r="AK22" i="81"/>
  <c r="AH30" i="81"/>
  <c r="AS14" i="81"/>
  <c r="AL15" i="81"/>
  <c r="AF38" i="81"/>
  <c r="AH16" i="81"/>
  <c r="AW5" i="81"/>
  <c r="AG9" i="81"/>
  <c r="BZ8" i="81"/>
  <c r="CA8" i="81" s="1"/>
  <c r="CF21" i="81"/>
  <c r="CG21" i="81" s="1"/>
  <c r="BT40" i="81"/>
  <c r="BU40" i="81" s="1"/>
  <c r="CJ19" i="81"/>
  <c r="CK19" i="81" s="1"/>
  <c r="BT10" i="81"/>
  <c r="BU10" i="81" s="1"/>
  <c r="CH33" i="81"/>
  <c r="CI33" i="81" s="1"/>
  <c r="BT17" i="81"/>
  <c r="BU17" i="81" s="1"/>
  <c r="CB28" i="81"/>
  <c r="CC28" i="81" s="1"/>
  <c r="BX22" i="81"/>
  <c r="BY22" i="81" s="1"/>
  <c r="CF14" i="81"/>
  <c r="CG14" i="81" s="1"/>
  <c r="CJ5" i="81"/>
  <c r="CK5" i="81" s="1"/>
  <c r="BT9" i="81"/>
  <c r="BU9" i="81" s="1"/>
  <c r="AG16" i="81"/>
  <c r="AJ22" i="81"/>
  <c r="AU26" i="81"/>
  <c r="AI29" i="81"/>
  <c r="AG23" i="81"/>
  <c r="AF40" i="81"/>
  <c r="AI41" i="81"/>
  <c r="AK15" i="81"/>
  <c r="AS27" i="81"/>
  <c r="AU6" i="81"/>
  <c r="AT33" i="81"/>
  <c r="AV19" i="81"/>
  <c r="AR21" i="81"/>
  <c r="AU20" i="81"/>
  <c r="AF9" i="81"/>
  <c r="AR14" i="81"/>
  <c r="AN28" i="81"/>
  <c r="AQ34" i="81"/>
  <c r="AU13" i="81"/>
  <c r="AW12" i="81"/>
  <c r="AL8" i="81"/>
  <c r="AV5" i="81"/>
  <c r="AG30" i="81"/>
  <c r="AK35" i="81"/>
  <c r="AF17" i="81"/>
  <c r="AF10" i="81"/>
  <c r="AQ7" i="81"/>
  <c r="AG36" i="81"/>
  <c r="BT16" i="81"/>
  <c r="BU16" i="81" s="1"/>
  <c r="CH26" i="81"/>
  <c r="CI26" i="81" s="1"/>
  <c r="BV29" i="81"/>
  <c r="BW29" i="81" s="1"/>
  <c r="BT23" i="81"/>
  <c r="BU23" i="81" s="1"/>
  <c r="BV41" i="81"/>
  <c r="BW41" i="81" s="1"/>
  <c r="BX15" i="81"/>
  <c r="BY15" i="81" s="1"/>
  <c r="CF27" i="81"/>
  <c r="CG27" i="81" s="1"/>
  <c r="CH6" i="81"/>
  <c r="CI6" i="81" s="1"/>
  <c r="CH20" i="81"/>
  <c r="CI20" i="81" s="1"/>
  <c r="CD34" i="81"/>
  <c r="CE34" i="81" s="1"/>
  <c r="CH13" i="81"/>
  <c r="CI13" i="81" s="1"/>
  <c r="CJ12" i="81"/>
  <c r="CK12" i="81" s="1"/>
  <c r="BT30" i="81"/>
  <c r="BU30" i="81" s="1"/>
  <c r="BX35" i="81"/>
  <c r="BY35" i="81" s="1"/>
  <c r="CD7" i="81"/>
  <c r="CE7" i="81" s="1"/>
  <c r="BT36" i="81"/>
  <c r="BU36" i="81" s="1"/>
  <c r="AJ35" i="81"/>
  <c r="AV12" i="81"/>
  <c r="AQ14" i="81"/>
  <c r="AS33" i="81"/>
  <c r="AH41" i="81"/>
  <c r="AI22" i="81"/>
  <c r="AF30" i="81"/>
  <c r="AT13" i="81"/>
  <c r="AT20" i="81"/>
  <c r="AT6" i="81"/>
  <c r="AF23" i="81"/>
  <c r="AF16" i="81"/>
  <c r="AF36" i="81"/>
  <c r="AU5" i="81"/>
  <c r="AP34" i="81"/>
  <c r="AQ21" i="81"/>
  <c r="AR27" i="81"/>
  <c r="AH29" i="81"/>
  <c r="AP7" i="81"/>
  <c r="AK8" i="81"/>
  <c r="AM28" i="81"/>
  <c r="AU19" i="81"/>
  <c r="AJ15" i="81"/>
  <c r="AT26" i="81"/>
  <c r="CD14" i="81"/>
  <c r="CE14" i="81" s="1"/>
  <c r="CF33" i="81"/>
  <c r="CG33" i="81" s="1"/>
  <c r="BV22" i="81"/>
  <c r="BW22" i="81" s="1"/>
  <c r="CH5" i="81"/>
  <c r="CI5" i="81" s="1"/>
  <c r="CD21" i="81"/>
  <c r="CE21" i="81" s="1"/>
  <c r="BX8" i="81"/>
  <c r="BY8" i="81" s="1"/>
  <c r="BZ28" i="81"/>
  <c r="CA28" i="81" s="1"/>
  <c r="CH19" i="81"/>
  <c r="CI19" i="81" s="1"/>
  <c r="AT19" i="81"/>
  <c r="AG29" i="81"/>
  <c r="AT5" i="81"/>
  <c r="AH22" i="81"/>
  <c r="AU12" i="81"/>
  <c r="AL28" i="81"/>
  <c r="AQ27" i="81"/>
  <c r="AS6" i="81"/>
  <c r="AG41" i="81"/>
  <c r="AI35" i="81"/>
  <c r="AS26" i="81"/>
  <c r="AJ8" i="81"/>
  <c r="AP21" i="81"/>
  <c r="AS20" i="81"/>
  <c r="AR33" i="81"/>
  <c r="AI15" i="81"/>
  <c r="AO7" i="81"/>
  <c r="AO34" i="81"/>
  <c r="AS13" i="81"/>
  <c r="AP14" i="81"/>
  <c r="BT29" i="81"/>
  <c r="BU29" i="81" s="1"/>
  <c r="CH12" i="81"/>
  <c r="CI12" i="81" s="1"/>
  <c r="CD27" i="81"/>
  <c r="CE27" i="81" s="1"/>
  <c r="CF6" i="81"/>
  <c r="CG6" i="81" s="1"/>
  <c r="BT41" i="81"/>
  <c r="BU41" i="81" s="1"/>
  <c r="BV35" i="81"/>
  <c r="BW35" i="81" s="1"/>
  <c r="CF26" i="81"/>
  <c r="CG26" i="81" s="1"/>
  <c r="CF20" i="81"/>
  <c r="CG20" i="81" s="1"/>
  <c r="BV15" i="81"/>
  <c r="BW15" i="81" s="1"/>
  <c r="CB7" i="81"/>
  <c r="CC7" i="81" s="1"/>
  <c r="CB34" i="81"/>
  <c r="CC34" i="81" s="1"/>
  <c r="CF13" i="81"/>
  <c r="CG13" i="81" s="1"/>
  <c r="AN34" i="81"/>
  <c r="AR20" i="81"/>
  <c r="AH35" i="81"/>
  <c r="AK28" i="81"/>
  <c r="AF29" i="81"/>
  <c r="AN7" i="81"/>
  <c r="AO21" i="81"/>
  <c r="AF41" i="81"/>
  <c r="AT12" i="81"/>
  <c r="AS19" i="81"/>
  <c r="AO14" i="81"/>
  <c r="AH15" i="81"/>
  <c r="AI8" i="81"/>
  <c r="AR6" i="81"/>
  <c r="AG22" i="81"/>
  <c r="AR13" i="81"/>
  <c r="AQ33" i="81"/>
  <c r="AR26" i="81"/>
  <c r="AP27" i="81"/>
  <c r="AS5" i="81"/>
  <c r="BX28" i="81"/>
  <c r="BY28" i="81" s="1"/>
  <c r="CB21" i="81"/>
  <c r="CC21" i="81" s="1"/>
  <c r="CF19" i="81"/>
  <c r="CG19" i="81" s="1"/>
  <c r="CB14" i="81"/>
  <c r="CC14" i="81" s="1"/>
  <c r="BV8" i="81"/>
  <c r="BW8" i="81" s="1"/>
  <c r="BT22" i="81"/>
  <c r="BU22" i="81" s="1"/>
  <c r="CD33" i="81"/>
  <c r="CE33" i="81" s="1"/>
  <c r="CF5" i="81"/>
  <c r="CG5" i="81" s="1"/>
  <c r="AQ26" i="81"/>
  <c r="AQ6" i="81"/>
  <c r="AR19" i="81"/>
  <c r="AJ28" i="81"/>
  <c r="AP33" i="81"/>
  <c r="AH8" i="81"/>
  <c r="AS12" i="81"/>
  <c r="AG35" i="81"/>
  <c r="AR5" i="81"/>
  <c r="AQ13" i="81"/>
  <c r="AG15" i="81"/>
  <c r="AN21" i="81"/>
  <c r="AQ20" i="81"/>
  <c r="AO27" i="81"/>
  <c r="AF22" i="81"/>
  <c r="AN14" i="81"/>
  <c r="AM7" i="81"/>
  <c r="AM34" i="81"/>
  <c r="CD26" i="81"/>
  <c r="CE26" i="81" s="1"/>
  <c r="CD6" i="81"/>
  <c r="CE6" i="81" s="1"/>
  <c r="CF12" i="81"/>
  <c r="CG12" i="81" s="1"/>
  <c r="BT35" i="81"/>
  <c r="BU35" i="81" s="1"/>
  <c r="CD13" i="81"/>
  <c r="CE13" i="81" s="1"/>
  <c r="BT15" i="81"/>
  <c r="BU15" i="81" s="1"/>
  <c r="CD20" i="81"/>
  <c r="CE20" i="81" s="1"/>
  <c r="CB27" i="81"/>
  <c r="CC27" i="81" s="1"/>
  <c r="BZ7" i="81"/>
  <c r="CA7" i="81" s="1"/>
  <c r="BZ34" i="81"/>
  <c r="CA34" i="81" s="1"/>
  <c r="AM14" i="81"/>
  <c r="AF15" i="81"/>
  <c r="AR12" i="81"/>
  <c r="AQ19" i="81"/>
  <c r="AN27" i="81"/>
  <c r="AP13" i="81"/>
  <c r="AG8" i="81"/>
  <c r="AP6" i="81"/>
  <c r="AL34" i="81"/>
  <c r="AP20" i="81"/>
  <c r="AQ5" i="81"/>
  <c r="AO33" i="81"/>
  <c r="AP26" i="81"/>
  <c r="AL7" i="81"/>
  <c r="AM21" i="81"/>
  <c r="AF35" i="81"/>
  <c r="AI28" i="81"/>
  <c r="BZ14" i="81"/>
  <c r="CA14" i="81" s="1"/>
  <c r="CD19" i="81"/>
  <c r="CE19" i="81" s="1"/>
  <c r="BT8" i="81"/>
  <c r="BU8" i="81" s="1"/>
  <c r="CD5" i="81"/>
  <c r="CE5" i="81" s="1"/>
  <c r="CB33" i="81"/>
  <c r="CC33" i="81" s="1"/>
  <c r="BZ21" i="81"/>
  <c r="CA21" i="81" s="1"/>
  <c r="BV28" i="81"/>
  <c r="BW28" i="81" s="1"/>
  <c r="AK7" i="81"/>
  <c r="AO20" i="81"/>
  <c r="AO13" i="81"/>
  <c r="AL14" i="81"/>
  <c r="AO26" i="81"/>
  <c r="AK34" i="81"/>
  <c r="AM27" i="81"/>
  <c r="AH28" i="81"/>
  <c r="AN33" i="81"/>
  <c r="AO6" i="81"/>
  <c r="AP19" i="81"/>
  <c r="AL21" i="81"/>
  <c r="AP5" i="81"/>
  <c r="AF8" i="81"/>
  <c r="AQ12" i="81"/>
  <c r="BX7" i="81"/>
  <c r="BY7" i="81" s="1"/>
  <c r="CB20" i="81"/>
  <c r="CC20" i="81" s="1"/>
  <c r="CB13" i="81"/>
  <c r="CC13" i="81" s="1"/>
  <c r="CB26" i="81"/>
  <c r="CC26" i="81" s="1"/>
  <c r="BX34" i="81"/>
  <c r="BY34" i="81" s="1"/>
  <c r="BZ27" i="81"/>
  <c r="CA27" i="81" s="1"/>
  <c r="CB6" i="81"/>
  <c r="CC6" i="81" s="1"/>
  <c r="CD12" i="81"/>
  <c r="CE12" i="81" s="1"/>
  <c r="AP12" i="81"/>
  <c r="AN6" i="81"/>
  <c r="AJ34" i="81"/>
  <c r="AN20" i="81"/>
  <c r="AJ7" i="81"/>
  <c r="AG28" i="81"/>
  <c r="AO5" i="81"/>
  <c r="AM33" i="81"/>
  <c r="AN26" i="81"/>
  <c r="AK14" i="81"/>
  <c r="AO19" i="81"/>
  <c r="AL27" i="81"/>
  <c r="AN13" i="81"/>
  <c r="AK21" i="81"/>
  <c r="BT28" i="81"/>
  <c r="BU28" i="81" s="1"/>
  <c r="CB5" i="81"/>
  <c r="CC5" i="81" s="1"/>
  <c r="BZ33" i="81"/>
  <c r="CA33" i="81" s="1"/>
  <c r="BX14" i="81"/>
  <c r="BY14" i="81" s="1"/>
  <c r="CB19" i="81"/>
  <c r="CC19" i="81" s="1"/>
  <c r="BX21" i="81"/>
  <c r="BY21" i="81" s="1"/>
  <c r="AJ21" i="81"/>
  <c r="AJ14" i="81"/>
  <c r="AM26" i="81"/>
  <c r="AK27" i="81"/>
  <c r="AL33" i="81"/>
  <c r="AM20" i="81"/>
  <c r="AN5" i="81"/>
  <c r="AI34" i="81"/>
  <c r="AF28" i="81"/>
  <c r="AM13" i="81"/>
  <c r="AI7" i="81"/>
  <c r="AN19" i="81"/>
  <c r="AM6" i="81"/>
  <c r="AO12" i="81"/>
  <c r="BZ26" i="81"/>
  <c r="CA26" i="81" s="1"/>
  <c r="BX27" i="81"/>
  <c r="BY27" i="81" s="1"/>
  <c r="BZ20" i="81"/>
  <c r="CA20" i="81" s="1"/>
  <c r="BV34" i="81"/>
  <c r="BW34" i="81" s="1"/>
  <c r="BZ13" i="81"/>
  <c r="CA13" i="81" s="1"/>
  <c r="BV7" i="81"/>
  <c r="BW7" i="81" s="1"/>
  <c r="BZ6" i="81"/>
  <c r="CA6" i="81" s="1"/>
  <c r="CB12" i="81"/>
  <c r="CC12" i="81" s="1"/>
  <c r="AL6" i="81"/>
  <c r="AH34" i="81"/>
  <c r="AJ27" i="81"/>
  <c r="AM19" i="81"/>
  <c r="AM5" i="81"/>
  <c r="AL26" i="81"/>
  <c r="AI21" i="81"/>
  <c r="AH7" i="81"/>
  <c r="AL20" i="81"/>
  <c r="AI14" i="81"/>
  <c r="AN12" i="81"/>
  <c r="AL13" i="81"/>
  <c r="AK33" i="81"/>
  <c r="BZ19" i="81"/>
  <c r="CA19" i="81" s="1"/>
  <c r="BZ5" i="81"/>
  <c r="CA5" i="81" s="1"/>
  <c r="BV21" i="81"/>
  <c r="BW21" i="81" s="1"/>
  <c r="BV14" i="81"/>
  <c r="BW14" i="81" s="1"/>
  <c r="BX33" i="81"/>
  <c r="BY33" i="81" s="1"/>
  <c r="AK13" i="81"/>
  <c r="AG7" i="81"/>
  <c r="AL19" i="81"/>
  <c r="AM12" i="81"/>
  <c r="AH21" i="81"/>
  <c r="AI27" i="81"/>
  <c r="AK6" i="81"/>
  <c r="AH14" i="81"/>
  <c r="AK26" i="81"/>
  <c r="AG34" i="81"/>
  <c r="AJ33" i="81"/>
  <c r="AK20" i="81"/>
  <c r="AL5" i="81"/>
  <c r="BX13" i="81"/>
  <c r="BY13" i="81" s="1"/>
  <c r="BT7" i="81"/>
  <c r="BU7" i="81" s="1"/>
  <c r="BZ12" i="81"/>
  <c r="CA12" i="81" s="1"/>
  <c r="BV27" i="81"/>
  <c r="BW27" i="81" s="1"/>
  <c r="BX6" i="81"/>
  <c r="BY6" i="81" s="1"/>
  <c r="BX26" i="81"/>
  <c r="BY26" i="81" s="1"/>
  <c r="BT34" i="81"/>
  <c r="BU34" i="81" s="1"/>
  <c r="BX20" i="81"/>
  <c r="BY20" i="81" s="1"/>
  <c r="AJ20" i="81"/>
  <c r="AG14" i="81"/>
  <c r="AL12" i="81"/>
  <c r="AH27" i="81"/>
  <c r="AK5" i="81"/>
  <c r="AG21" i="81"/>
  <c r="AI33" i="81"/>
  <c r="AJ6" i="81"/>
  <c r="AK19" i="81"/>
  <c r="AF34" i="81"/>
  <c r="AF7" i="81"/>
  <c r="AJ26" i="81"/>
  <c r="AJ13" i="81"/>
  <c r="BT14" i="81"/>
  <c r="BU14" i="81" s="1"/>
  <c r="BX5" i="81"/>
  <c r="BY5" i="81" s="1"/>
  <c r="BT21" i="81"/>
  <c r="BU21" i="81" s="1"/>
  <c r="BV33" i="81"/>
  <c r="BW33" i="81" s="1"/>
  <c r="BX19" i="81"/>
  <c r="BY19" i="81" s="1"/>
  <c r="AI26" i="81"/>
  <c r="AF21" i="81"/>
  <c r="AF14" i="81"/>
  <c r="AI6" i="81"/>
  <c r="AI13" i="81"/>
  <c r="AK12" i="81"/>
  <c r="AJ19" i="81"/>
  <c r="AJ5" i="81"/>
  <c r="AI20" i="81"/>
  <c r="AG27" i="81"/>
  <c r="AH33" i="81"/>
  <c r="BV26" i="81"/>
  <c r="BW26" i="81" s="1"/>
  <c r="BV6" i="81"/>
  <c r="BW6" i="81" s="1"/>
  <c r="BV13" i="81"/>
  <c r="BW13" i="81" s="1"/>
  <c r="BX12" i="81"/>
  <c r="BY12" i="81" s="1"/>
  <c r="BV20" i="81"/>
  <c r="BW20" i="81" s="1"/>
  <c r="BT27" i="81"/>
  <c r="BU27" i="81" s="1"/>
  <c r="AF27" i="81"/>
  <c r="AJ12" i="81"/>
  <c r="AH6" i="81"/>
  <c r="AI19" i="81"/>
  <c r="AH20" i="81"/>
  <c r="AH13" i="81"/>
  <c r="AI5" i="81"/>
  <c r="AG33" i="81"/>
  <c r="AH26" i="81"/>
  <c r="BV19" i="81"/>
  <c r="BW19" i="81" s="1"/>
  <c r="BV5" i="81"/>
  <c r="BW5" i="81" s="1"/>
  <c r="BT33" i="81"/>
  <c r="BU33" i="81" s="1"/>
  <c r="AF33" i="81"/>
  <c r="AH19" i="81"/>
  <c r="AI12" i="81"/>
  <c r="AG20" i="81"/>
  <c r="AH5" i="81"/>
  <c r="AG6" i="81"/>
  <c r="AG13" i="81"/>
  <c r="AG26" i="81"/>
  <c r="BV12" i="81"/>
  <c r="BW12" i="81" s="1"/>
  <c r="BT20" i="81"/>
  <c r="BU20" i="81" s="1"/>
  <c r="BT6" i="81"/>
  <c r="BU6" i="81" s="1"/>
  <c r="BT13" i="81"/>
  <c r="BU13" i="81" s="1"/>
  <c r="BT26" i="81"/>
  <c r="BU26" i="81" s="1"/>
  <c r="AF13" i="81"/>
  <c r="AH12" i="81"/>
  <c r="AF26" i="81"/>
  <c r="AF6" i="81"/>
  <c r="AG19" i="81"/>
  <c r="AG5" i="81"/>
  <c r="AF20" i="81"/>
  <c r="BT19" i="81"/>
  <c r="BU19" i="81" s="1"/>
  <c r="BT5" i="81"/>
  <c r="BU5" i="81" s="1"/>
  <c r="AF19" i="81"/>
  <c r="AF5" i="81"/>
  <c r="AG12" i="81"/>
  <c r="BT12" i="81"/>
  <c r="BU12" i="81" s="1"/>
  <c r="AF12" i="81"/>
  <c r="D86" i="84"/>
  <c r="E117" i="84" a="1"/>
  <c r="E95" i="84" a="1"/>
  <c r="E124" i="84" a="1"/>
  <c r="E115" i="84" a="1"/>
  <c r="E101" i="84" a="1"/>
  <c r="E96" i="84" a="1"/>
  <c r="E104" i="84" a="1"/>
  <c r="E112" i="84" a="1"/>
  <c r="E121" i="84" a="1"/>
  <c r="E127" i="84" a="1"/>
  <c r="E128" i="84" a="1"/>
  <c r="E136" i="84" a="1"/>
  <c r="E144" i="84" a="1"/>
  <c r="E135" i="84" a="1"/>
  <c r="E143" i="84" a="1"/>
  <c r="E151" i="84" a="1"/>
  <c r="E109" i="84" a="1"/>
  <c r="E99" i="84" a="1"/>
  <c r="E119" i="84" a="1"/>
  <c r="E106" i="84" a="1"/>
  <c r="E126" i="84" a="1"/>
  <c r="E130" i="84" a="1"/>
  <c r="E146" i="84" a="1"/>
  <c r="E145" i="84" a="1"/>
  <c r="E91" i="84" a="1"/>
  <c r="E97" i="84" a="1"/>
  <c r="E125" i="84" a="1"/>
  <c r="E100" i="84" a="1"/>
  <c r="E116" i="84" a="1"/>
  <c r="E131" i="84" a="1"/>
  <c r="E140" i="84" a="1"/>
  <c r="E139" i="84" a="1"/>
  <c r="E90" i="84" a="1"/>
  <c r="E113" i="84" a="1"/>
  <c r="E105" i="84" a="1"/>
  <c r="E111" i="84" a="1"/>
  <c r="E93" i="84" a="1"/>
  <c r="E94" i="84" a="1"/>
  <c r="E102" i="84" a="1"/>
  <c r="E110" i="84" a="1"/>
  <c r="E118" i="84" a="1"/>
  <c r="E123" i="84" a="1"/>
  <c r="E133" i="84" a="1"/>
  <c r="E134" i="84" a="1"/>
  <c r="E142" i="84" a="1"/>
  <c r="E150" i="84" a="1"/>
  <c r="E141" i="84" a="1"/>
  <c r="E149" i="84" a="1"/>
  <c r="D87" i="84"/>
  <c r="P170" i="84"/>
  <c r="E103" i="84" a="1"/>
  <c r="E122" i="84" a="1"/>
  <c r="E98" i="84" a="1"/>
  <c r="E114" i="84" a="1"/>
  <c r="E129" i="84" a="1"/>
  <c r="E138" i="84" a="1"/>
  <c r="E137" i="84" a="1"/>
  <c r="B91" i="84" a="1"/>
  <c r="P165" i="84"/>
  <c r="E107" i="84" a="1"/>
  <c r="E92" i="84" a="1"/>
  <c r="E108" i="84" a="1"/>
  <c r="E120" i="84" a="1"/>
  <c r="E132" i="84" a="1"/>
  <c r="E148" i="84" a="1"/>
  <c r="E147" i="84" a="1"/>
  <c r="E4" i="79"/>
  <c r="E5" i="79"/>
  <c r="P166" i="84"/>
  <c r="P172" i="84"/>
  <c r="P167" i="84"/>
  <c r="P168" i="84"/>
  <c r="P171" i="84"/>
  <c r="P169" i="84"/>
  <c r="S392" i="84"/>
  <c r="S396" i="84"/>
  <c r="S390" i="84"/>
  <c r="S394" i="84"/>
  <c r="S391" i="84"/>
  <c r="S393" i="84"/>
  <c r="S395" i="84"/>
  <c r="S397" i="84"/>
  <c r="Q151" i="84" l="1"/>
  <c r="P151" i="84"/>
  <c r="L151" i="84"/>
  <c r="H151" i="84"/>
  <c r="N151" i="84"/>
  <c r="J151" i="84"/>
  <c r="F151" i="84"/>
  <c r="M151" i="84"/>
  <c r="E151" i="84"/>
  <c r="K151" i="84"/>
  <c r="I151" i="84"/>
  <c r="G151" i="84"/>
  <c r="O151" i="84"/>
  <c r="P149" i="84"/>
  <c r="L149" i="84"/>
  <c r="H149" i="84"/>
  <c r="N149" i="84"/>
  <c r="J149" i="84"/>
  <c r="F149" i="84"/>
  <c r="Q149" i="84"/>
  <c r="I149" i="84"/>
  <c r="O149" i="84"/>
  <c r="G149" i="84"/>
  <c r="E149" i="84"/>
  <c r="M149" i="84"/>
  <c r="K149" i="84"/>
  <c r="P147" i="84"/>
  <c r="L147" i="84"/>
  <c r="H147" i="84"/>
  <c r="N147" i="84"/>
  <c r="J147" i="84"/>
  <c r="F147" i="84"/>
  <c r="M147" i="84"/>
  <c r="E147" i="84"/>
  <c r="K147" i="84"/>
  <c r="Q147" i="84"/>
  <c r="O147" i="84"/>
  <c r="I147" i="84"/>
  <c r="G147" i="84"/>
  <c r="P145" i="84"/>
  <c r="L145" i="84"/>
  <c r="H145" i="84"/>
  <c r="N145" i="84"/>
  <c r="J145" i="84"/>
  <c r="F145" i="84"/>
  <c r="Q145" i="84"/>
  <c r="I145" i="84"/>
  <c r="O145" i="84"/>
  <c r="G145" i="84"/>
  <c r="M145" i="84"/>
  <c r="K145" i="84"/>
  <c r="E145" i="84"/>
  <c r="P143" i="84"/>
  <c r="L143" i="84"/>
  <c r="H143" i="84"/>
  <c r="N143" i="84"/>
  <c r="J143" i="84"/>
  <c r="F143" i="84"/>
  <c r="M143" i="84"/>
  <c r="E143" i="84"/>
  <c r="K143" i="84"/>
  <c r="I143" i="84"/>
  <c r="G143" i="84"/>
  <c r="Q143" i="84"/>
  <c r="O143" i="84"/>
  <c r="P141" i="84"/>
  <c r="L141" i="84"/>
  <c r="H141" i="84"/>
  <c r="N141" i="84"/>
  <c r="J141" i="84"/>
  <c r="F141" i="84"/>
  <c r="Q141" i="84"/>
  <c r="I141" i="84"/>
  <c r="O141" i="84"/>
  <c r="G141" i="84"/>
  <c r="E141" i="84"/>
  <c r="M141" i="84"/>
  <c r="K141" i="84"/>
  <c r="P139" i="84"/>
  <c r="L139" i="84"/>
  <c r="H139" i="84"/>
  <c r="N139" i="84"/>
  <c r="J139" i="84"/>
  <c r="F139" i="84"/>
  <c r="M139" i="84"/>
  <c r="E139" i="84"/>
  <c r="K139" i="84"/>
  <c r="Q139" i="84"/>
  <c r="O139" i="84"/>
  <c r="I139" i="84"/>
  <c r="G139" i="84"/>
  <c r="P137" i="84"/>
  <c r="L137" i="84"/>
  <c r="H137" i="84"/>
  <c r="N137" i="84"/>
  <c r="J137" i="84"/>
  <c r="F137" i="84"/>
  <c r="Q137" i="84"/>
  <c r="I137" i="84"/>
  <c r="O137" i="84"/>
  <c r="G137" i="84"/>
  <c r="M137" i="84"/>
  <c r="K137" i="84"/>
  <c r="E137" i="84"/>
  <c r="P135" i="84"/>
  <c r="L135" i="84"/>
  <c r="H135" i="84"/>
  <c r="N135" i="84"/>
  <c r="J135" i="84"/>
  <c r="F135" i="84"/>
  <c r="M135" i="84"/>
  <c r="E135" i="84"/>
  <c r="K135" i="84"/>
  <c r="I135" i="84"/>
  <c r="G135" i="84"/>
  <c r="Q135" i="84"/>
  <c r="O135" i="84"/>
  <c r="N150" i="84"/>
  <c r="J150" i="84"/>
  <c r="F150" i="84"/>
  <c r="P150" i="84"/>
  <c r="L150" i="84"/>
  <c r="H150" i="84"/>
  <c r="K150" i="84"/>
  <c r="Q150" i="84"/>
  <c r="I150" i="84"/>
  <c r="G150" i="84"/>
  <c r="E150" i="84"/>
  <c r="O150" i="84"/>
  <c r="M150" i="84"/>
  <c r="N148" i="84"/>
  <c r="J148" i="84"/>
  <c r="F148" i="84"/>
  <c r="P148" i="84"/>
  <c r="L148" i="84"/>
  <c r="H148" i="84"/>
  <c r="O148" i="84"/>
  <c r="G148" i="84"/>
  <c r="M148" i="84"/>
  <c r="E148" i="84"/>
  <c r="Q148" i="84"/>
  <c r="K148" i="84"/>
  <c r="I148" i="84"/>
  <c r="N146" i="84"/>
  <c r="J146" i="84"/>
  <c r="F146" i="84"/>
  <c r="P146" i="84"/>
  <c r="L146" i="84"/>
  <c r="H146" i="84"/>
  <c r="K146" i="84"/>
  <c r="Q146" i="84"/>
  <c r="I146" i="84"/>
  <c r="O146" i="84"/>
  <c r="M146" i="84"/>
  <c r="G146" i="84"/>
  <c r="E146" i="84"/>
  <c r="N144" i="84"/>
  <c r="J144" i="84"/>
  <c r="F144" i="84"/>
  <c r="P144" i="84"/>
  <c r="L144" i="84"/>
  <c r="H144" i="84"/>
  <c r="O144" i="84"/>
  <c r="G144" i="84"/>
  <c r="M144" i="84"/>
  <c r="E144" i="84"/>
  <c r="K144" i="84"/>
  <c r="I144" i="84"/>
  <c r="Q144" i="84"/>
  <c r="N142" i="84"/>
  <c r="J142" i="84"/>
  <c r="F142" i="84"/>
  <c r="P142" i="84"/>
  <c r="L142" i="84"/>
  <c r="H142" i="84"/>
  <c r="K142" i="84"/>
  <c r="Q142" i="84"/>
  <c r="I142" i="84"/>
  <c r="G142" i="84"/>
  <c r="E142" i="84"/>
  <c r="O142" i="84"/>
  <c r="M142" i="84"/>
  <c r="N140" i="84"/>
  <c r="J140" i="84"/>
  <c r="F140" i="84"/>
  <c r="P140" i="84"/>
  <c r="L140" i="84"/>
  <c r="H140" i="84"/>
  <c r="O140" i="84"/>
  <c r="G140" i="84"/>
  <c r="M140" i="84"/>
  <c r="E140" i="84"/>
  <c r="Q140" i="84"/>
  <c r="K140" i="84"/>
  <c r="I140" i="84"/>
  <c r="N138" i="84"/>
  <c r="J138" i="84"/>
  <c r="F138" i="84"/>
  <c r="P138" i="84"/>
  <c r="L138" i="84"/>
  <c r="H138" i="84"/>
  <c r="K138" i="84"/>
  <c r="Q138" i="84"/>
  <c r="I138" i="84"/>
  <c r="O138" i="84"/>
  <c r="M138" i="84"/>
  <c r="G138" i="84"/>
  <c r="E138" i="84"/>
  <c r="N136" i="84"/>
  <c r="J136" i="84"/>
  <c r="F136" i="84"/>
  <c r="P136" i="84"/>
  <c r="L136" i="84"/>
  <c r="H136" i="84"/>
  <c r="O136" i="84"/>
  <c r="G136" i="84"/>
  <c r="M136" i="84"/>
  <c r="E136" i="84"/>
  <c r="K136" i="84"/>
  <c r="I136" i="84"/>
  <c r="Q136" i="84"/>
  <c r="P134" i="84"/>
  <c r="L134" i="84"/>
  <c r="H134" i="84"/>
  <c r="Q134" i="84"/>
  <c r="K134" i="84"/>
  <c r="F134" i="84"/>
  <c r="M134" i="84"/>
  <c r="E134" i="84"/>
  <c r="J134" i="84"/>
  <c r="O134" i="84"/>
  <c r="N134" i="84"/>
  <c r="I134" i="84"/>
  <c r="G134" i="84"/>
  <c r="P132" i="84"/>
  <c r="L132" i="84"/>
  <c r="H132" i="84"/>
  <c r="M132" i="84"/>
  <c r="G132" i="84"/>
  <c r="K132" i="84"/>
  <c r="E132" i="84"/>
  <c r="Q132" i="84"/>
  <c r="J132" i="84"/>
  <c r="O132" i="84"/>
  <c r="N132" i="84"/>
  <c r="I132" i="84"/>
  <c r="F132" i="84"/>
  <c r="P130" i="84"/>
  <c r="L130" i="84"/>
  <c r="H130" i="84"/>
  <c r="N130" i="84"/>
  <c r="I130" i="84"/>
  <c r="K130" i="84"/>
  <c r="E130" i="84"/>
  <c r="Q130" i="84"/>
  <c r="J130" i="84"/>
  <c r="O130" i="84"/>
  <c r="M130" i="84"/>
  <c r="G130" i="84"/>
  <c r="F130" i="84"/>
  <c r="P128" i="84"/>
  <c r="L128" i="84"/>
  <c r="H128" i="84"/>
  <c r="O128" i="84"/>
  <c r="J128" i="84"/>
  <c r="E128" i="84"/>
  <c r="K128" i="84"/>
  <c r="Q128" i="84"/>
  <c r="I128" i="84"/>
  <c r="N128" i="84"/>
  <c r="M128" i="84"/>
  <c r="G128" i="84"/>
  <c r="F128" i="84"/>
  <c r="N133" i="84"/>
  <c r="J133" i="84"/>
  <c r="F133" i="84"/>
  <c r="O133" i="84"/>
  <c r="I133" i="84"/>
  <c r="L133" i="84"/>
  <c r="E133" i="84"/>
  <c r="Q133" i="84"/>
  <c r="K133" i="84"/>
  <c r="P133" i="84"/>
  <c r="M133" i="84"/>
  <c r="H133" i="84"/>
  <c r="G133" i="84"/>
  <c r="N131" i="84"/>
  <c r="J131" i="84"/>
  <c r="F131" i="84"/>
  <c r="P131" i="84"/>
  <c r="K131" i="84"/>
  <c r="E131" i="84"/>
  <c r="L131" i="84"/>
  <c r="Q131" i="84"/>
  <c r="I131" i="84"/>
  <c r="O131" i="84"/>
  <c r="M131" i="84"/>
  <c r="H131" i="84"/>
  <c r="G131" i="84"/>
  <c r="N129" i="84"/>
  <c r="J129" i="84"/>
  <c r="F129" i="84"/>
  <c r="Q129" i="84"/>
  <c r="L129" i="84"/>
  <c r="G129" i="84"/>
  <c r="K129" i="84"/>
  <c r="P129" i="84"/>
  <c r="I129" i="84"/>
  <c r="O129" i="84"/>
  <c r="M129" i="84"/>
  <c r="H129" i="84"/>
  <c r="E129" i="84"/>
  <c r="N127" i="84"/>
  <c r="J127" i="84"/>
  <c r="F127" i="84"/>
  <c r="M127" i="84"/>
  <c r="H127" i="84"/>
  <c r="Q127" i="84"/>
  <c r="K127" i="84"/>
  <c r="P127" i="84"/>
  <c r="I127" i="84"/>
  <c r="O127" i="84"/>
  <c r="L127" i="84"/>
  <c r="G127" i="84"/>
  <c r="E127" i="84"/>
  <c r="Q123" i="84"/>
  <c r="M123" i="84"/>
  <c r="I123" i="84"/>
  <c r="E123" i="84"/>
  <c r="O123" i="84"/>
  <c r="J123" i="84"/>
  <c r="N123" i="84"/>
  <c r="H123" i="84"/>
  <c r="L123" i="84"/>
  <c r="K123" i="84"/>
  <c r="G123" i="84"/>
  <c r="P123" i="84"/>
  <c r="F123" i="84"/>
  <c r="O120" i="84"/>
  <c r="K120" i="84"/>
  <c r="G120" i="84"/>
  <c r="N120" i="84"/>
  <c r="I120" i="84"/>
  <c r="M120" i="84"/>
  <c r="H120" i="84"/>
  <c r="L120" i="84"/>
  <c r="J120" i="84"/>
  <c r="Q120" i="84"/>
  <c r="F120" i="84"/>
  <c r="P120" i="84"/>
  <c r="E120" i="84"/>
  <c r="P126" i="84"/>
  <c r="L126" i="84"/>
  <c r="Q126" i="84"/>
  <c r="K126" i="84"/>
  <c r="G126" i="84"/>
  <c r="J126" i="84"/>
  <c r="E126" i="84"/>
  <c r="O126" i="84"/>
  <c r="I126" i="84"/>
  <c r="N126" i="84"/>
  <c r="M126" i="84"/>
  <c r="H126" i="84"/>
  <c r="F126" i="84"/>
  <c r="Q121" i="84"/>
  <c r="M121" i="84"/>
  <c r="I121" i="84"/>
  <c r="E121" i="84"/>
  <c r="P121" i="84"/>
  <c r="K121" i="84"/>
  <c r="F121" i="84"/>
  <c r="O121" i="84"/>
  <c r="J121" i="84"/>
  <c r="H121" i="84"/>
  <c r="G121" i="84"/>
  <c r="N121" i="84"/>
  <c r="L121" i="84"/>
  <c r="O118" i="84"/>
  <c r="K118" i="84"/>
  <c r="G118" i="84"/>
  <c r="P118" i="84"/>
  <c r="J118" i="84"/>
  <c r="E118" i="84"/>
  <c r="N118" i="84"/>
  <c r="I118" i="84"/>
  <c r="H118" i="84"/>
  <c r="Q118" i="84"/>
  <c r="F118" i="84"/>
  <c r="M118" i="84"/>
  <c r="L118" i="84"/>
  <c r="Q116" i="84"/>
  <c r="M116" i="84"/>
  <c r="I116" i="84"/>
  <c r="E116" i="84"/>
  <c r="P116" i="84"/>
  <c r="L116" i="84"/>
  <c r="H116" i="84"/>
  <c r="O116" i="84"/>
  <c r="G116" i="84"/>
  <c r="N116" i="84"/>
  <c r="F116" i="84"/>
  <c r="K116" i="84"/>
  <c r="J116" i="84"/>
  <c r="Q114" i="84"/>
  <c r="M114" i="84"/>
  <c r="I114" i="84"/>
  <c r="E114" i="84"/>
  <c r="P114" i="84"/>
  <c r="L114" i="84"/>
  <c r="H114" i="84"/>
  <c r="K114" i="84"/>
  <c r="J114" i="84"/>
  <c r="O114" i="84"/>
  <c r="G114" i="84"/>
  <c r="F114" i="84"/>
  <c r="N114" i="84"/>
  <c r="Q112" i="84"/>
  <c r="M112" i="84"/>
  <c r="I112" i="84"/>
  <c r="E112" i="84"/>
  <c r="P112" i="84"/>
  <c r="L112" i="84"/>
  <c r="H112" i="84"/>
  <c r="O112" i="84"/>
  <c r="G112" i="84"/>
  <c r="N112" i="84"/>
  <c r="F112" i="84"/>
  <c r="K112" i="84"/>
  <c r="J112" i="84"/>
  <c r="Q110" i="84"/>
  <c r="M110" i="84"/>
  <c r="I110" i="84"/>
  <c r="E110" i="84"/>
  <c r="P110" i="84"/>
  <c r="L110" i="84"/>
  <c r="H110" i="84"/>
  <c r="K110" i="84"/>
  <c r="J110" i="84"/>
  <c r="O110" i="84"/>
  <c r="G110" i="84"/>
  <c r="F110" i="84"/>
  <c r="N110" i="84"/>
  <c r="Q108" i="84"/>
  <c r="M108" i="84"/>
  <c r="I108" i="84"/>
  <c r="P108" i="84"/>
  <c r="L108" i="84"/>
  <c r="H108" i="84"/>
  <c r="O108" i="84"/>
  <c r="G108" i="84"/>
  <c r="N108" i="84"/>
  <c r="F108" i="84"/>
  <c r="K108" i="84"/>
  <c r="E108" i="84"/>
  <c r="J108" i="84"/>
  <c r="P106" i="84"/>
  <c r="L106" i="84"/>
  <c r="H106" i="84"/>
  <c r="N106" i="84"/>
  <c r="I106" i="84"/>
  <c r="M106" i="84"/>
  <c r="G106" i="84"/>
  <c r="Q106" i="84"/>
  <c r="K106" i="84"/>
  <c r="F106" i="84"/>
  <c r="E106" i="84"/>
  <c r="O106" i="84"/>
  <c r="J106" i="84"/>
  <c r="P104" i="84"/>
  <c r="L104" i="84"/>
  <c r="H104" i="84"/>
  <c r="O104" i="84"/>
  <c r="J104" i="84"/>
  <c r="E104" i="84"/>
  <c r="N104" i="84"/>
  <c r="I104" i="84"/>
  <c r="M104" i="84"/>
  <c r="G104" i="84"/>
  <c r="K104" i="84"/>
  <c r="F104" i="84"/>
  <c r="Q104" i="84"/>
  <c r="P102" i="84"/>
  <c r="L102" i="84"/>
  <c r="H102" i="84"/>
  <c r="Q102" i="84"/>
  <c r="K102" i="84"/>
  <c r="F102" i="84"/>
  <c r="O102" i="84"/>
  <c r="J102" i="84"/>
  <c r="E102" i="84"/>
  <c r="N102" i="84"/>
  <c r="I102" i="84"/>
  <c r="M102" i="84"/>
  <c r="G102" i="84"/>
  <c r="P100" i="84"/>
  <c r="L100" i="84"/>
  <c r="H100" i="84"/>
  <c r="M100" i="84"/>
  <c r="G100" i="84"/>
  <c r="Q100" i="84"/>
  <c r="K100" i="84"/>
  <c r="F100" i="84"/>
  <c r="O100" i="84"/>
  <c r="J100" i="84"/>
  <c r="E100" i="84"/>
  <c r="N100" i="84"/>
  <c r="I100" i="84"/>
  <c r="P98" i="84"/>
  <c r="L98" i="84"/>
  <c r="H98" i="84"/>
  <c r="N98" i="84"/>
  <c r="I98" i="84"/>
  <c r="M98" i="84"/>
  <c r="G98" i="84"/>
  <c r="Q98" i="84"/>
  <c r="K98" i="84"/>
  <c r="F98" i="84"/>
  <c r="J98" i="84"/>
  <c r="E98" i="84"/>
  <c r="O98" i="84"/>
  <c r="P96" i="84"/>
  <c r="L96" i="84"/>
  <c r="H96" i="84"/>
  <c r="O96" i="84"/>
  <c r="J96" i="84"/>
  <c r="E96" i="84"/>
  <c r="N96" i="84"/>
  <c r="I96" i="84"/>
  <c r="M96" i="84"/>
  <c r="G96" i="84"/>
  <c r="Q96" i="84"/>
  <c r="K96" i="84"/>
  <c r="F96" i="84"/>
  <c r="P94" i="84"/>
  <c r="L94" i="84"/>
  <c r="H94" i="84"/>
  <c r="Q94" i="84"/>
  <c r="K94" i="84"/>
  <c r="F94" i="84"/>
  <c r="O94" i="84"/>
  <c r="J94" i="84"/>
  <c r="E94" i="84"/>
  <c r="N94" i="84"/>
  <c r="I94" i="84"/>
  <c r="M94" i="84"/>
  <c r="G94" i="84"/>
  <c r="P92" i="84"/>
  <c r="L92" i="84"/>
  <c r="H92" i="84"/>
  <c r="M92" i="84"/>
  <c r="G92" i="84"/>
  <c r="Q92" i="84"/>
  <c r="K92" i="84"/>
  <c r="F92" i="84"/>
  <c r="O92" i="84"/>
  <c r="J92" i="84"/>
  <c r="I92" i="84"/>
  <c r="E92" i="84"/>
  <c r="N92" i="84"/>
  <c r="Q119" i="84"/>
  <c r="M119" i="84"/>
  <c r="I119" i="84"/>
  <c r="E119" i="84"/>
  <c r="L119" i="84"/>
  <c r="G119" i="84"/>
  <c r="P119" i="84"/>
  <c r="K119" i="84"/>
  <c r="F119" i="84"/>
  <c r="O119" i="84"/>
  <c r="N119" i="84"/>
  <c r="J119" i="84"/>
  <c r="H119" i="84"/>
  <c r="N101" i="84"/>
  <c r="J101" i="84"/>
  <c r="F101" i="84"/>
  <c r="O101" i="84"/>
  <c r="I101" i="84"/>
  <c r="M101" i="84"/>
  <c r="H101" i="84"/>
  <c r="Q101" i="84"/>
  <c r="L101" i="84"/>
  <c r="G101" i="84"/>
  <c r="K101" i="84"/>
  <c r="E101" i="84"/>
  <c r="P101" i="84"/>
  <c r="N93" i="84"/>
  <c r="J93" i="84"/>
  <c r="F93" i="84"/>
  <c r="O93" i="84"/>
  <c r="I93" i="84"/>
  <c r="M93" i="84"/>
  <c r="H93" i="84"/>
  <c r="Q93" i="84"/>
  <c r="L93" i="84"/>
  <c r="G93" i="84"/>
  <c r="P93" i="84"/>
  <c r="E93" i="84"/>
  <c r="K93" i="84"/>
  <c r="Q125" i="84"/>
  <c r="M125" i="84"/>
  <c r="I125" i="84"/>
  <c r="E125" i="84"/>
  <c r="N125" i="84"/>
  <c r="H125" i="84"/>
  <c r="L125" i="84"/>
  <c r="G125" i="84"/>
  <c r="P125" i="84"/>
  <c r="F125" i="84"/>
  <c r="O125" i="84"/>
  <c r="K125" i="84"/>
  <c r="J125" i="84"/>
  <c r="O122" i="84"/>
  <c r="K122" i="84"/>
  <c r="G122" i="84"/>
  <c r="M122" i="84"/>
  <c r="H122" i="84"/>
  <c r="Q122" i="84"/>
  <c r="L122" i="84"/>
  <c r="F122" i="84"/>
  <c r="P122" i="84"/>
  <c r="E122" i="84"/>
  <c r="N122" i="84"/>
  <c r="J122" i="84"/>
  <c r="I122" i="84"/>
  <c r="O115" i="84"/>
  <c r="K115" i="84"/>
  <c r="G115" i="84"/>
  <c r="N115" i="84"/>
  <c r="J115" i="84"/>
  <c r="F115" i="84"/>
  <c r="M115" i="84"/>
  <c r="E115" i="84"/>
  <c r="L115" i="84"/>
  <c r="Q115" i="84"/>
  <c r="I115" i="84"/>
  <c r="H115" i="84"/>
  <c r="P115" i="84"/>
  <c r="O111" i="84"/>
  <c r="K111" i="84"/>
  <c r="G111" i="84"/>
  <c r="N111" i="84"/>
  <c r="J111" i="84"/>
  <c r="F111" i="84"/>
  <c r="M111" i="84"/>
  <c r="E111" i="84"/>
  <c r="L111" i="84"/>
  <c r="Q111" i="84"/>
  <c r="I111" i="84"/>
  <c r="P111" i="84"/>
  <c r="H111" i="84"/>
  <c r="N107" i="84"/>
  <c r="J107" i="84"/>
  <c r="F107" i="84"/>
  <c r="P107" i="84"/>
  <c r="K107" i="84"/>
  <c r="E107" i="84"/>
  <c r="O107" i="84"/>
  <c r="I107" i="84"/>
  <c r="M107" i="84"/>
  <c r="H107" i="84"/>
  <c r="L107" i="84"/>
  <c r="G107" i="84"/>
  <c r="Q107" i="84"/>
  <c r="N99" i="84"/>
  <c r="J99" i="84"/>
  <c r="F99" i="84"/>
  <c r="P99" i="84"/>
  <c r="K99" i="84"/>
  <c r="E99" i="84"/>
  <c r="O99" i="84"/>
  <c r="I99" i="84"/>
  <c r="M99" i="84"/>
  <c r="H99" i="84"/>
  <c r="Q99" i="84"/>
  <c r="L99" i="84"/>
  <c r="G99" i="84"/>
  <c r="O124" i="84"/>
  <c r="K124" i="84"/>
  <c r="G124" i="84"/>
  <c r="Q124" i="84"/>
  <c r="L124" i="84"/>
  <c r="F124" i="84"/>
  <c r="P124" i="84"/>
  <c r="J124" i="84"/>
  <c r="E124" i="84"/>
  <c r="I124" i="84"/>
  <c r="H124" i="84"/>
  <c r="N124" i="84"/>
  <c r="M124" i="84"/>
  <c r="N105" i="84"/>
  <c r="J105" i="84"/>
  <c r="F105" i="84"/>
  <c r="Q105" i="84"/>
  <c r="L105" i="84"/>
  <c r="G105" i="84"/>
  <c r="P105" i="84"/>
  <c r="K105" i="84"/>
  <c r="E105" i="84"/>
  <c r="O105" i="84"/>
  <c r="I105" i="84"/>
  <c r="M105" i="84"/>
  <c r="H105" i="84"/>
  <c r="N97" i="84"/>
  <c r="J97" i="84"/>
  <c r="F97" i="84"/>
  <c r="Q97" i="84"/>
  <c r="L97" i="84"/>
  <c r="G97" i="84"/>
  <c r="P97" i="84"/>
  <c r="K97" i="84"/>
  <c r="E97" i="84"/>
  <c r="O97" i="84"/>
  <c r="I97" i="84"/>
  <c r="M97" i="84"/>
  <c r="H97" i="84"/>
  <c r="N103" i="84"/>
  <c r="J103" i="84"/>
  <c r="F103" i="84"/>
  <c r="M103" i="84"/>
  <c r="H103" i="84"/>
  <c r="Q103" i="84"/>
  <c r="L103" i="84"/>
  <c r="G103" i="84"/>
  <c r="P103" i="84"/>
  <c r="K103" i="84"/>
  <c r="E103" i="84"/>
  <c r="O103" i="84"/>
  <c r="I103" i="84"/>
  <c r="N95" i="84"/>
  <c r="J95" i="84"/>
  <c r="F95" i="84"/>
  <c r="M95" i="84"/>
  <c r="H95" i="84"/>
  <c r="Q95" i="84"/>
  <c r="L95" i="84"/>
  <c r="G95" i="84"/>
  <c r="P95" i="84"/>
  <c r="K95" i="84"/>
  <c r="E95" i="84"/>
  <c r="I95" i="84"/>
  <c r="O95" i="84"/>
  <c r="O113" i="84"/>
  <c r="K113" i="84"/>
  <c r="G113" i="84"/>
  <c r="N113" i="84"/>
  <c r="J113" i="84"/>
  <c r="F113" i="84"/>
  <c r="Q113" i="84"/>
  <c r="I113" i="84"/>
  <c r="P113" i="84"/>
  <c r="H113" i="84"/>
  <c r="M113" i="84"/>
  <c r="E113" i="84"/>
  <c r="L113" i="84"/>
  <c r="E91" i="84"/>
  <c r="I91" i="84"/>
  <c r="M91" i="84"/>
  <c r="Q91" i="84"/>
  <c r="F91" i="84"/>
  <c r="J91" i="84"/>
  <c r="N91" i="84"/>
  <c r="G91" i="84"/>
  <c r="O91" i="84"/>
  <c r="H91" i="84"/>
  <c r="P91" i="84"/>
  <c r="K91" i="84"/>
  <c r="L91" i="84"/>
  <c r="O109" i="84"/>
  <c r="K109" i="84"/>
  <c r="G109" i="84"/>
  <c r="N109" i="84"/>
  <c r="J109" i="84"/>
  <c r="F109" i="84"/>
  <c r="Q109" i="84"/>
  <c r="I109" i="84"/>
  <c r="P109" i="84"/>
  <c r="H109" i="84"/>
  <c r="M109" i="84"/>
  <c r="E109" i="84"/>
  <c r="L109" i="84"/>
  <c r="Q117" i="84"/>
  <c r="M117" i="84"/>
  <c r="I117" i="84"/>
  <c r="E117" i="84"/>
  <c r="N117" i="84"/>
  <c r="H117" i="84"/>
  <c r="L117" i="84"/>
  <c r="G117" i="84"/>
  <c r="K117" i="84"/>
  <c r="J117" i="84"/>
  <c r="P117" i="84"/>
  <c r="F117" i="84"/>
  <c r="O117" i="84"/>
  <c r="P90" i="84"/>
  <c r="L185" i="84" s="1"/>
  <c r="G90" i="84"/>
  <c r="K90" i="84"/>
  <c r="G185" i="84" s="1"/>
  <c r="O90" i="84"/>
  <c r="K185" i="84" s="1"/>
  <c r="L90" i="84"/>
  <c r="H185" i="84" s="1"/>
  <c r="J90" i="84"/>
  <c r="H90" i="84"/>
  <c r="F185" i="84" s="1"/>
  <c r="I90" i="84"/>
  <c r="F90" i="84"/>
  <c r="N90" i="84"/>
  <c r="J185" i="84" s="1"/>
  <c r="M90" i="84"/>
  <c r="I185" i="84" s="1"/>
  <c r="E90" i="84"/>
  <c r="E185" i="84" s="1"/>
  <c r="Q90" i="84"/>
  <c r="M185" i="84" s="1"/>
  <c r="B97" i="84"/>
  <c r="B147" i="84"/>
  <c r="B129" i="84"/>
  <c r="B119" i="84"/>
  <c r="B138" i="84"/>
  <c r="B107" i="84"/>
  <c r="B106" i="84"/>
  <c r="B114" i="84"/>
  <c r="B110" i="84"/>
  <c r="B92" i="84"/>
  <c r="B137" i="84"/>
  <c r="B126" i="84"/>
  <c r="B140" i="84"/>
  <c r="B118" i="84"/>
  <c r="B96" i="84"/>
  <c r="B108" i="84"/>
  <c r="B130" i="84"/>
  <c r="B127" i="84"/>
  <c r="B141" i="84"/>
  <c r="B136" i="84"/>
  <c r="B111" i="84"/>
  <c r="B142" i="84"/>
  <c r="B132" i="84"/>
  <c r="B100" i="84"/>
  <c r="B98" i="84"/>
  <c r="B151" i="84"/>
  <c r="D151" i="84" s="1"/>
  <c r="B115" i="84"/>
  <c r="B121" i="84"/>
  <c r="B93" i="84"/>
  <c r="B117" i="84"/>
  <c r="B109" i="84"/>
  <c r="B102" i="84"/>
  <c r="B144" i="84"/>
  <c r="B123" i="84"/>
  <c r="B131" i="84"/>
  <c r="B112" i="84"/>
  <c r="B91" i="84"/>
  <c r="B143" i="84"/>
  <c r="B135" i="84"/>
  <c r="B139" i="84"/>
  <c r="B122" i="84"/>
  <c r="B133" i="84"/>
  <c r="B145" i="84"/>
  <c r="B124" i="84"/>
  <c r="B94" i="84"/>
  <c r="B128" i="84"/>
  <c r="B113" i="84"/>
  <c r="B146" i="84"/>
  <c r="B134" i="84"/>
  <c r="B120" i="84"/>
  <c r="B116" i="84"/>
  <c r="B103" i="84"/>
  <c r="B95" i="84"/>
  <c r="B99" i="84"/>
  <c r="B150" i="84"/>
  <c r="D150" i="84" s="1"/>
  <c r="B104" i="84"/>
  <c r="B101" i="84"/>
  <c r="B149" i="84"/>
  <c r="B125" i="84"/>
  <c r="B148" i="84"/>
  <c r="B105" i="84"/>
  <c r="U119" i="84"/>
  <c r="U126" i="84"/>
  <c r="U136" i="84"/>
  <c r="V121" i="84"/>
  <c r="V112" i="84"/>
  <c r="V124" i="84"/>
  <c r="U103" i="84"/>
  <c r="V148" i="84"/>
  <c r="V147" i="84"/>
  <c r="V92" i="84"/>
  <c r="U118" i="84"/>
  <c r="U142" i="84"/>
  <c r="U137" i="84"/>
  <c r="U115" i="84"/>
  <c r="U113" i="84"/>
  <c r="V138" i="84"/>
  <c r="V140" i="84"/>
  <c r="U111" i="84"/>
  <c r="U93" i="84"/>
  <c r="V144" i="84"/>
  <c r="U122" i="84"/>
  <c r="U134" i="84"/>
  <c r="U101" i="84"/>
  <c r="V117" i="84"/>
  <c r="U143" i="84"/>
  <c r="V120" i="84"/>
  <c r="V149" i="84"/>
  <c r="U132" i="84"/>
  <c r="V109" i="84"/>
  <c r="U145" i="84"/>
  <c r="V125" i="84"/>
  <c r="W103" i="84"/>
  <c r="W118" i="84"/>
  <c r="W142" i="84"/>
  <c r="U114" i="84"/>
  <c r="W114" i="84" s="1"/>
  <c r="U108" i="84"/>
  <c r="W108" i="84" s="1"/>
  <c r="U100" i="84"/>
  <c r="W100" i="84" s="1"/>
  <c r="U102" i="84"/>
  <c r="U112" i="84"/>
  <c r="W112" i="84" s="1"/>
  <c r="U124" i="84"/>
  <c r="W124" i="84" s="1"/>
  <c r="V103" i="84"/>
  <c r="U148" i="84"/>
  <c r="W148" i="84" s="1"/>
  <c r="U107" i="84"/>
  <c r="X92" i="84"/>
  <c r="V127" i="84"/>
  <c r="U129" i="84"/>
  <c r="V137" i="84"/>
  <c r="V115" i="84"/>
  <c r="V113" i="84"/>
  <c r="U138" i="84"/>
  <c r="U140" i="84"/>
  <c r="V111" i="84"/>
  <c r="W93" i="84"/>
  <c r="V91" i="84"/>
  <c r="V94" i="84"/>
  <c r="U95" i="84"/>
  <c r="W95" i="84" s="1"/>
  <c r="V105" i="84"/>
  <c r="U123" i="84"/>
  <c r="W123" i="84" s="1"/>
  <c r="U133" i="84"/>
  <c r="W133" i="84" s="1"/>
  <c r="V128" i="84"/>
  <c r="U99" i="84"/>
  <c r="U149" i="84"/>
  <c r="V106" i="84"/>
  <c r="V132" i="84"/>
  <c r="U135" i="84"/>
  <c r="W145" i="84"/>
  <c r="U125" i="84"/>
  <c r="Y114" i="84"/>
  <c r="Y108" i="84"/>
  <c r="Y100" i="84"/>
  <c r="Y112" i="84"/>
  <c r="Y124" i="84"/>
  <c r="Y103" i="84"/>
  <c r="Y148" i="84"/>
  <c r="Y118" i="84"/>
  <c r="Y142" i="84"/>
  <c r="Y95" i="84"/>
  <c r="Y123" i="84"/>
  <c r="Y133" i="84"/>
  <c r="Y134" i="84"/>
  <c r="Y125" i="84"/>
  <c r="V114" i="84"/>
  <c r="V108" i="84"/>
  <c r="V100" i="84"/>
  <c r="W102" i="84"/>
  <c r="V139" i="84"/>
  <c r="V146" i="84"/>
  <c r="U104" i="84"/>
  <c r="U147" i="84"/>
  <c r="V107" i="84"/>
  <c r="U127" i="84"/>
  <c r="W129" i="84"/>
  <c r="V141" i="84"/>
  <c r="V131" i="84"/>
  <c r="U97" i="84"/>
  <c r="V110" i="84"/>
  <c r="V130" i="84"/>
  <c r="V98" i="84"/>
  <c r="V93" i="84"/>
  <c r="U91" i="84"/>
  <c r="U94" i="84"/>
  <c r="V95" i="84"/>
  <c r="U105" i="84"/>
  <c r="V123" i="84"/>
  <c r="V133" i="84"/>
  <c r="U120" i="84"/>
  <c r="W99" i="84"/>
  <c r="W149" i="84"/>
  <c r="V96" i="84"/>
  <c r="W132" i="84"/>
  <c r="V135" i="84"/>
  <c r="U116" i="84"/>
  <c r="W119" i="84"/>
  <c r="W126" i="84"/>
  <c r="W136" i="84"/>
  <c r="W104" i="84"/>
  <c r="W107" i="84"/>
  <c r="W127" i="84"/>
  <c r="W137" i="84"/>
  <c r="W115" i="84"/>
  <c r="W113" i="84"/>
  <c r="W138" i="84"/>
  <c r="W140" i="84"/>
  <c r="W111" i="84"/>
  <c r="W122" i="84"/>
  <c r="W134" i="84"/>
  <c r="W101" i="84"/>
  <c r="W143" i="84"/>
  <c r="W135" i="84"/>
  <c r="W125" i="84"/>
  <c r="Z89" i="84"/>
  <c r="V119" i="84"/>
  <c r="V126" i="84"/>
  <c r="V136" i="84"/>
  <c r="U121" i="84"/>
  <c r="W121" i="84" s="1"/>
  <c r="V102" i="84"/>
  <c r="U139" i="84"/>
  <c r="W139" i="84" s="1"/>
  <c r="U146" i="84"/>
  <c r="W146" i="84" s="1"/>
  <c r="V104" i="84"/>
  <c r="W147" i="84"/>
  <c r="U92" i="84"/>
  <c r="V118" i="84"/>
  <c r="V142" i="84"/>
  <c r="V129" i="84"/>
  <c r="U141" i="84"/>
  <c r="U131" i="84"/>
  <c r="V97" i="84"/>
  <c r="U110" i="84"/>
  <c r="U130" i="84"/>
  <c r="U98" i="84"/>
  <c r="U144" i="84"/>
  <c r="W144" i="84" s="1"/>
  <c r="V122" i="84"/>
  <c r="V134" i="84"/>
  <c r="V101" i="84"/>
  <c r="U117" i="84"/>
  <c r="V143" i="84"/>
  <c r="U128" i="84"/>
  <c r="W120" i="84"/>
  <c r="V99" i="84"/>
  <c r="U106" i="84"/>
  <c r="U96" i="84"/>
  <c r="U109" i="84"/>
  <c r="V145" i="84"/>
  <c r="V116" i="84"/>
  <c r="Y119" i="84"/>
  <c r="Y126" i="84"/>
  <c r="Y136" i="84"/>
  <c r="Y121" i="84"/>
  <c r="Y139" i="84"/>
  <c r="Y146" i="84"/>
  <c r="Y104" i="84"/>
  <c r="Y107" i="84"/>
  <c r="Y127" i="84"/>
  <c r="Y137" i="84"/>
  <c r="Y115" i="84"/>
  <c r="Y113" i="84"/>
  <c r="Y138" i="84"/>
  <c r="Y140" i="84"/>
  <c r="Y111" i="84"/>
  <c r="Y144" i="84"/>
  <c r="Y122" i="84"/>
  <c r="Y101" i="84"/>
  <c r="Y143" i="84"/>
  <c r="Y135" i="84"/>
  <c r="Y97" i="84"/>
  <c r="W97" i="84"/>
  <c r="Y91" i="84"/>
  <c r="W91" i="84"/>
  <c r="Y94" i="84"/>
  <c r="W94" i="84"/>
  <c r="Y105" i="84"/>
  <c r="W105" i="84"/>
  <c r="Y116" i="84"/>
  <c r="W116" i="84"/>
  <c r="W92" i="84"/>
  <c r="Y141" i="84"/>
  <c r="W141" i="84"/>
  <c r="Y131" i="84"/>
  <c r="W131" i="84"/>
  <c r="Y110" i="84"/>
  <c r="W110" i="84"/>
  <c r="Y130" i="84"/>
  <c r="W130" i="84"/>
  <c r="Y98" i="84"/>
  <c r="W98" i="84"/>
  <c r="W117" i="84"/>
  <c r="Y117" i="84"/>
  <c r="W128" i="84"/>
  <c r="W106" i="84"/>
  <c r="W96" i="84"/>
  <c r="Y96" i="84"/>
  <c r="Y109" i="84"/>
  <c r="W109" i="84"/>
  <c r="B315" i="84" l="1" a="1"/>
  <c r="E249" i="84" a="1"/>
  <c r="B250" i="84" a="1"/>
  <c r="B186" i="84" a="1"/>
  <c r="D125" i="84"/>
  <c r="D116" i="84"/>
  <c r="D145" i="84"/>
  <c r="D135" i="84"/>
  <c r="D109" i="84"/>
  <c r="D132" i="84"/>
  <c r="D96" i="84"/>
  <c r="D106" i="84"/>
  <c r="D149" i="84"/>
  <c r="D99" i="84"/>
  <c r="D120" i="84"/>
  <c r="D128" i="84"/>
  <c r="D133" i="84"/>
  <c r="D143" i="84"/>
  <c r="D123" i="84"/>
  <c r="D117" i="84"/>
  <c r="D105" i="84"/>
  <c r="D101" i="84"/>
  <c r="D95" i="84"/>
  <c r="D134" i="84"/>
  <c r="D94" i="84"/>
  <c r="D122" i="84"/>
  <c r="D91" i="84"/>
  <c r="D144" i="84"/>
  <c r="D93" i="84"/>
  <c r="D98" i="84"/>
  <c r="D111" i="84"/>
  <c r="D130" i="84"/>
  <c r="D140" i="84"/>
  <c r="D110" i="84"/>
  <c r="D138" i="84"/>
  <c r="D97" i="84"/>
  <c r="D113" i="84"/>
  <c r="D131" i="84"/>
  <c r="D115" i="84"/>
  <c r="D141" i="84"/>
  <c r="D137" i="84"/>
  <c r="D129" i="84"/>
  <c r="D142" i="84"/>
  <c r="D127" i="84"/>
  <c r="D118" i="84"/>
  <c r="D92" i="84"/>
  <c r="D107" i="84"/>
  <c r="D147" i="84"/>
  <c r="D148" i="84"/>
  <c r="D104" i="84"/>
  <c r="D103" i="84"/>
  <c r="D146" i="84"/>
  <c r="D124" i="84"/>
  <c r="D139" i="84"/>
  <c r="D112" i="84"/>
  <c r="D102" i="84"/>
  <c r="D121" i="84"/>
  <c r="D100" i="84"/>
  <c r="D136" i="84"/>
  <c r="D108" i="84"/>
  <c r="D126" i="84"/>
  <c r="D114" i="84"/>
  <c r="D119" i="84"/>
  <c r="Z116" i="84"/>
  <c r="Z101" i="84"/>
  <c r="Z118" i="84"/>
  <c r="Z126" i="84"/>
  <c r="Z123" i="84"/>
  <c r="Z130" i="84"/>
  <c r="Z100" i="84"/>
  <c r="Y149" i="84"/>
  <c r="Z94" i="84"/>
  <c r="Z115" i="84"/>
  <c r="Y102" i="84"/>
  <c r="Y132" i="84"/>
  <c r="Z92" i="84"/>
  <c r="X116" i="84"/>
  <c r="X105" i="84"/>
  <c r="X113" i="84"/>
  <c r="X139" i="84"/>
  <c r="X117" i="84"/>
  <c r="X102" i="84"/>
  <c r="X97" i="84"/>
  <c r="X145" i="84"/>
  <c r="X101" i="84"/>
  <c r="X131" i="84"/>
  <c r="X112" i="84"/>
  <c r="X128" i="84"/>
  <c r="X142" i="84"/>
  <c r="X149" i="84"/>
  <c r="X148" i="84"/>
  <c r="Z132" i="84"/>
  <c r="Z140" i="84"/>
  <c r="Z144" i="84"/>
  <c r="Z131" i="84"/>
  <c r="Z142" i="84"/>
  <c r="Y106" i="84"/>
  <c r="Z122" i="84"/>
  <c r="Y92" i="84"/>
  <c r="Z119" i="84"/>
  <c r="Z95" i="84"/>
  <c r="Z110" i="84"/>
  <c r="Z108" i="84"/>
  <c r="Y99" i="84"/>
  <c r="Z91" i="84"/>
  <c r="Y129" i="84"/>
  <c r="Z125" i="84"/>
  <c r="Z120" i="84"/>
  <c r="Z124" i="84"/>
  <c r="X132" i="84"/>
  <c r="X94" i="84"/>
  <c r="X100" i="84"/>
  <c r="X111" i="84"/>
  <c r="X127" i="84"/>
  <c r="X122" i="84"/>
  <c r="X136" i="84"/>
  <c r="X146" i="84"/>
  <c r="Z148" i="84"/>
  <c r="Z139" i="84"/>
  <c r="AA119" i="84"/>
  <c r="Z97" i="84"/>
  <c r="Z104" i="84"/>
  <c r="Z93" i="84"/>
  <c r="Z114" i="84"/>
  <c r="Z111" i="84"/>
  <c r="Y145" i="84"/>
  <c r="Z112" i="84"/>
  <c r="X93" i="84"/>
  <c r="X114" i="84"/>
  <c r="X133" i="84"/>
  <c r="X120" i="84"/>
  <c r="X107" i="84"/>
  <c r="X91" i="84"/>
  <c r="X130" i="84"/>
  <c r="Z137" i="84"/>
  <c r="Z134" i="84"/>
  <c r="Z141" i="84"/>
  <c r="Y128" i="84"/>
  <c r="Z129" i="84"/>
  <c r="Z102" i="84"/>
  <c r="Y120" i="84"/>
  <c r="Z98" i="84"/>
  <c r="Y147" i="84"/>
  <c r="Z106" i="84"/>
  <c r="Z105" i="84"/>
  <c r="Z113" i="84"/>
  <c r="Z103" i="84"/>
  <c r="Z109" i="84"/>
  <c r="Y93" i="84"/>
  <c r="Z121" i="84"/>
  <c r="X143" i="84"/>
  <c r="X140" i="84"/>
  <c r="X104" i="84"/>
  <c r="X106" i="84"/>
  <c r="X147" i="84"/>
  <c r="X144" i="84"/>
  <c r="X121" i="84"/>
  <c r="X123" i="84"/>
  <c r="X110" i="84"/>
  <c r="X103" i="84"/>
  <c r="X135" i="84"/>
  <c r="X138" i="84"/>
  <c r="X125" i="84"/>
  <c r="X141" i="84"/>
  <c r="Z143" i="84"/>
  <c r="Z145" i="84"/>
  <c r="Z133" i="84"/>
  <c r="Z135" i="84"/>
  <c r="Z136" i="84"/>
  <c r="X137" i="84"/>
  <c r="X109" i="84"/>
  <c r="X96" i="84"/>
  <c r="X129" i="84"/>
  <c r="X95" i="84"/>
  <c r="X134" i="84"/>
  <c r="X126" i="84"/>
  <c r="Z146" i="84"/>
  <c r="Z147" i="84"/>
  <c r="Z99" i="84"/>
  <c r="Z96" i="84"/>
  <c r="Z107" i="84"/>
  <c r="Z128" i="84"/>
  <c r="Z127" i="84"/>
  <c r="Z117" i="84"/>
  <c r="X99" i="84"/>
  <c r="X118" i="84"/>
  <c r="X115" i="84"/>
  <c r="X124" i="84"/>
  <c r="X98" i="84"/>
  <c r="X119" i="84"/>
  <c r="X108" i="84"/>
  <c r="Z138" i="84"/>
  <c r="Z149" i="84"/>
  <c r="AB119" i="84"/>
  <c r="AD92" i="84" l="1"/>
  <c r="AD142" i="84"/>
  <c r="AD136" i="84"/>
  <c r="AD141" i="84"/>
  <c r="AD147" i="84"/>
  <c r="AD131" i="84"/>
  <c r="AD135" i="84"/>
  <c r="AD134" i="84"/>
  <c r="AD139" i="84"/>
  <c r="AD144" i="84"/>
  <c r="AD133" i="84"/>
  <c r="AD149" i="84"/>
  <c r="AD146" i="84"/>
  <c r="AD140" i="84"/>
  <c r="AD145" i="84"/>
  <c r="AD137" i="84"/>
  <c r="AD148" i="84"/>
  <c r="AD132" i="84"/>
  <c r="AD143" i="84"/>
  <c r="AD138" i="84"/>
  <c r="AD126" i="84"/>
  <c r="AD130" i="84"/>
  <c r="AD125" i="84"/>
  <c r="AD108" i="84"/>
  <c r="AD91" i="84"/>
  <c r="AD95" i="84"/>
  <c r="AD128" i="84"/>
  <c r="AD119" i="84"/>
  <c r="AD112" i="84"/>
  <c r="AD103" i="84"/>
  <c r="AD107" i="84"/>
  <c r="AD129" i="84"/>
  <c r="AD110" i="84"/>
  <c r="AD98" i="84"/>
  <c r="AD122" i="84"/>
  <c r="AD101" i="84"/>
  <c r="AD123" i="84"/>
  <c r="AD120" i="84"/>
  <c r="AD96" i="84"/>
  <c r="AD121" i="84"/>
  <c r="AD124" i="84"/>
  <c r="AD127" i="84"/>
  <c r="AD97" i="84"/>
  <c r="AD109" i="84"/>
  <c r="AD102" i="84"/>
  <c r="AD115" i="84"/>
  <c r="AD111" i="84"/>
  <c r="AD117" i="84"/>
  <c r="AD106" i="84"/>
  <c r="AD114" i="84"/>
  <c r="AD100" i="84"/>
  <c r="AD104" i="84"/>
  <c r="AD118" i="84"/>
  <c r="AD113" i="84"/>
  <c r="AD93" i="84"/>
  <c r="AD94" i="84"/>
  <c r="AD105" i="84"/>
  <c r="AD99" i="84"/>
  <c r="AD116" i="84"/>
  <c r="B316" i="84"/>
  <c r="B320" i="84"/>
  <c r="B324" i="84"/>
  <c r="B328" i="84"/>
  <c r="B332" i="84"/>
  <c r="B336" i="84"/>
  <c r="B340" i="84"/>
  <c r="B344" i="84"/>
  <c r="B348" i="84"/>
  <c r="B352" i="84"/>
  <c r="B356" i="84"/>
  <c r="B360" i="84"/>
  <c r="B364" i="84"/>
  <c r="B368" i="84"/>
  <c r="B372" i="84"/>
  <c r="B319" i="84"/>
  <c r="B325" i="84"/>
  <c r="B330" i="84"/>
  <c r="B335" i="84"/>
  <c r="B341" i="84"/>
  <c r="B346" i="84"/>
  <c r="B351" i="84"/>
  <c r="B357" i="84"/>
  <c r="B362" i="84"/>
  <c r="B367" i="84"/>
  <c r="B373" i="84"/>
  <c r="B315" i="84"/>
  <c r="B321" i="84"/>
  <c r="B326" i="84"/>
  <c r="B331" i="84"/>
  <c r="B337" i="84"/>
  <c r="B342" i="84"/>
  <c r="B347" i="84"/>
  <c r="B353" i="84"/>
  <c r="B358" i="84"/>
  <c r="B363" i="84"/>
  <c r="B369" i="84"/>
  <c r="B374" i="84"/>
  <c r="B318" i="84"/>
  <c r="B334" i="84"/>
  <c r="B345" i="84"/>
  <c r="B355" i="84"/>
  <c r="B366" i="84"/>
  <c r="B317" i="84"/>
  <c r="B322" i="84"/>
  <c r="B327" i="84"/>
  <c r="B333" i="84"/>
  <c r="B338" i="84"/>
  <c r="B343" i="84"/>
  <c r="B349" i="84"/>
  <c r="B354" i="84"/>
  <c r="B359" i="84"/>
  <c r="B365" i="84"/>
  <c r="B370" i="84"/>
  <c r="B375" i="84"/>
  <c r="B323" i="84"/>
  <c r="B329" i="84"/>
  <c r="B339" i="84"/>
  <c r="B350" i="84"/>
  <c r="B361" i="84"/>
  <c r="B371" i="84"/>
  <c r="B188" i="84"/>
  <c r="D188" i="84" s="1"/>
  <c r="B192" i="84"/>
  <c r="D192" i="84" s="1"/>
  <c r="B196" i="84"/>
  <c r="D196" i="84" s="1"/>
  <c r="B200" i="84"/>
  <c r="D200" i="84" s="1"/>
  <c r="B204" i="84"/>
  <c r="D204" i="84" s="1"/>
  <c r="B208" i="84"/>
  <c r="D208" i="84" s="1"/>
  <c r="B212" i="84"/>
  <c r="D212" i="84" s="1"/>
  <c r="B216" i="84"/>
  <c r="D216" i="84" s="1"/>
  <c r="B220" i="84"/>
  <c r="D220" i="84" s="1"/>
  <c r="B224" i="84"/>
  <c r="D224" i="84" s="1"/>
  <c r="B228" i="84"/>
  <c r="D228" i="84" s="1"/>
  <c r="B232" i="84"/>
  <c r="D232" i="84" s="1"/>
  <c r="B236" i="84"/>
  <c r="D236" i="84" s="1"/>
  <c r="B240" i="84"/>
  <c r="D240" i="84" s="1"/>
  <c r="B244" i="84"/>
  <c r="D244" i="84" s="1"/>
  <c r="B190" i="84"/>
  <c r="D190" i="84" s="1"/>
  <c r="B195" i="84"/>
  <c r="D195" i="84" s="1"/>
  <c r="B201" i="84"/>
  <c r="D201" i="84" s="1"/>
  <c r="B206" i="84"/>
  <c r="D206" i="84" s="1"/>
  <c r="B211" i="84"/>
  <c r="D211" i="84" s="1"/>
  <c r="B217" i="84"/>
  <c r="D217" i="84" s="1"/>
  <c r="B222" i="84"/>
  <c r="D222" i="84" s="1"/>
  <c r="B227" i="84"/>
  <c r="D227" i="84" s="1"/>
  <c r="B233" i="84"/>
  <c r="D233" i="84" s="1"/>
  <c r="B238" i="84"/>
  <c r="D238" i="84" s="1"/>
  <c r="B243" i="84"/>
  <c r="D243" i="84" s="1"/>
  <c r="B187" i="84"/>
  <c r="D187" i="84" s="1"/>
  <c r="B193" i="84"/>
  <c r="D193" i="84" s="1"/>
  <c r="B198" i="84"/>
  <c r="D198" i="84" s="1"/>
  <c r="B203" i="84"/>
  <c r="D203" i="84" s="1"/>
  <c r="B209" i="84"/>
  <c r="D209" i="84" s="1"/>
  <c r="B214" i="84"/>
  <c r="D214" i="84" s="1"/>
  <c r="B219" i="84"/>
  <c r="D219" i="84" s="1"/>
  <c r="B225" i="84"/>
  <c r="D225" i="84" s="1"/>
  <c r="B230" i="84"/>
  <c r="D230" i="84" s="1"/>
  <c r="B235" i="84"/>
  <c r="D235" i="84" s="1"/>
  <c r="B241" i="84"/>
  <c r="D241" i="84" s="1"/>
  <c r="B246" i="84"/>
  <c r="B186" i="84"/>
  <c r="D186" i="84" s="1"/>
  <c r="B191" i="84"/>
  <c r="D191" i="84" s="1"/>
  <c r="B197" i="84"/>
  <c r="D197" i="84" s="1"/>
  <c r="B202" i="84"/>
  <c r="D202" i="84" s="1"/>
  <c r="B207" i="84"/>
  <c r="D207" i="84" s="1"/>
  <c r="B213" i="84"/>
  <c r="D213" i="84" s="1"/>
  <c r="B218" i="84"/>
  <c r="D218" i="84" s="1"/>
  <c r="B223" i="84"/>
  <c r="D223" i="84" s="1"/>
  <c r="B229" i="84"/>
  <c r="D229" i="84" s="1"/>
  <c r="B234" i="84"/>
  <c r="D234" i="84" s="1"/>
  <c r="B239" i="84"/>
  <c r="D239" i="84" s="1"/>
  <c r="B245" i="84"/>
  <c r="B189" i="84"/>
  <c r="D189" i="84" s="1"/>
  <c r="B194" i="84"/>
  <c r="D194" i="84" s="1"/>
  <c r="B199" i="84"/>
  <c r="D199" i="84" s="1"/>
  <c r="B205" i="84"/>
  <c r="D205" i="84" s="1"/>
  <c r="B210" i="84"/>
  <c r="D210" i="84" s="1"/>
  <c r="B215" i="84"/>
  <c r="D215" i="84" s="1"/>
  <c r="B221" i="84"/>
  <c r="D221" i="84" s="1"/>
  <c r="B226" i="84"/>
  <c r="D226" i="84" s="1"/>
  <c r="B231" i="84"/>
  <c r="D231" i="84" s="1"/>
  <c r="B237" i="84"/>
  <c r="D237" i="84" s="1"/>
  <c r="B242" i="84"/>
  <c r="D242" i="84" s="1"/>
  <c r="H249" i="84"/>
  <c r="H314" i="84" s="1"/>
  <c r="L249" i="84"/>
  <c r="L314" i="84" s="1"/>
  <c r="P249" i="84"/>
  <c r="P314" i="84" s="1"/>
  <c r="E249" i="84"/>
  <c r="E314" i="84" s="1"/>
  <c r="I249" i="84"/>
  <c r="I314" i="84" s="1"/>
  <c r="M249" i="84"/>
  <c r="M314" i="84" s="1"/>
  <c r="Q249" i="84"/>
  <c r="Q314" i="84" s="1"/>
  <c r="J249" i="84"/>
  <c r="J314" i="84" s="1"/>
  <c r="F249" i="84"/>
  <c r="F314" i="84" s="1"/>
  <c r="K249" i="84"/>
  <c r="K314" i="84" s="1"/>
  <c r="N249" i="84"/>
  <c r="N314" i="84" s="1"/>
  <c r="G249" i="84"/>
  <c r="G314" i="84" s="1"/>
  <c r="O249" i="84"/>
  <c r="O314" i="84" s="1"/>
  <c r="B251" i="84"/>
  <c r="D251" i="84" s="1"/>
  <c r="B255" i="84"/>
  <c r="D255" i="84" s="1"/>
  <c r="B259" i="84"/>
  <c r="D259" i="84" s="1"/>
  <c r="B263" i="84"/>
  <c r="D263" i="84" s="1"/>
  <c r="B252" i="84"/>
  <c r="D252" i="84" s="1"/>
  <c r="B256" i="84"/>
  <c r="D256" i="84" s="1"/>
  <c r="B260" i="84"/>
  <c r="D260" i="84" s="1"/>
  <c r="B264" i="84"/>
  <c r="D264" i="84" s="1"/>
  <c r="B268" i="84"/>
  <c r="D268" i="84" s="1"/>
  <c r="B272" i="84"/>
  <c r="D272" i="84" s="1"/>
  <c r="B276" i="84"/>
  <c r="D276" i="84" s="1"/>
  <c r="B280" i="84"/>
  <c r="D280" i="84" s="1"/>
  <c r="B284" i="84"/>
  <c r="D284" i="84" s="1"/>
  <c r="B288" i="84"/>
  <c r="D288" i="84" s="1"/>
  <c r="B292" i="84"/>
  <c r="D292" i="84" s="1"/>
  <c r="B296" i="84"/>
  <c r="D296" i="84" s="1"/>
  <c r="B300" i="84"/>
  <c r="D300" i="84" s="1"/>
  <c r="B304" i="84"/>
  <c r="D304" i="84" s="1"/>
  <c r="B308" i="84"/>
  <c r="D308" i="84" s="1"/>
  <c r="B257" i="84"/>
  <c r="D257" i="84" s="1"/>
  <c r="B265" i="84"/>
  <c r="D265" i="84" s="1"/>
  <c r="B270" i="84"/>
  <c r="D270" i="84" s="1"/>
  <c r="B275" i="84"/>
  <c r="D275" i="84" s="1"/>
  <c r="B281" i="84"/>
  <c r="D281" i="84" s="1"/>
  <c r="B286" i="84"/>
  <c r="D286" i="84" s="1"/>
  <c r="B291" i="84"/>
  <c r="D291" i="84" s="1"/>
  <c r="B297" i="84"/>
  <c r="D297" i="84" s="1"/>
  <c r="B302" i="84"/>
  <c r="D302" i="84" s="1"/>
  <c r="B307" i="84"/>
  <c r="D307" i="84" s="1"/>
  <c r="B253" i="84"/>
  <c r="D253" i="84" s="1"/>
  <c r="B267" i="84"/>
  <c r="D267" i="84" s="1"/>
  <c r="B278" i="84"/>
  <c r="D278" i="84" s="1"/>
  <c r="B289" i="84"/>
  <c r="D289" i="84" s="1"/>
  <c r="B299" i="84"/>
  <c r="D299" i="84" s="1"/>
  <c r="B310" i="84"/>
  <c r="B254" i="84"/>
  <c r="D254" i="84" s="1"/>
  <c r="B269" i="84"/>
  <c r="D269" i="84" s="1"/>
  <c r="B279" i="84"/>
  <c r="D279" i="84" s="1"/>
  <c r="B290" i="84"/>
  <c r="D290" i="84" s="1"/>
  <c r="B301" i="84"/>
  <c r="D301" i="84" s="1"/>
  <c r="B250" i="84"/>
  <c r="D250" i="84" s="1"/>
  <c r="B258" i="84"/>
  <c r="D258" i="84" s="1"/>
  <c r="B266" i="84"/>
  <c r="D266" i="84" s="1"/>
  <c r="B271" i="84"/>
  <c r="D271" i="84" s="1"/>
  <c r="B277" i="84"/>
  <c r="D277" i="84" s="1"/>
  <c r="B282" i="84"/>
  <c r="D282" i="84" s="1"/>
  <c r="B287" i="84"/>
  <c r="D287" i="84" s="1"/>
  <c r="B293" i="84"/>
  <c r="D293" i="84" s="1"/>
  <c r="B298" i="84"/>
  <c r="D298" i="84" s="1"/>
  <c r="B303" i="84"/>
  <c r="D303" i="84" s="1"/>
  <c r="B309" i="84"/>
  <c r="B261" i="84"/>
  <c r="D261" i="84" s="1"/>
  <c r="B273" i="84"/>
  <c r="D273" i="84" s="1"/>
  <c r="B283" i="84"/>
  <c r="D283" i="84" s="1"/>
  <c r="B294" i="84"/>
  <c r="D294" i="84" s="1"/>
  <c r="B305" i="84"/>
  <c r="D305" i="84" s="1"/>
  <c r="B262" i="84"/>
  <c r="D262" i="84" s="1"/>
  <c r="B274" i="84"/>
  <c r="D274" i="84" s="1"/>
  <c r="B285" i="84"/>
  <c r="D285" i="84" s="1"/>
  <c r="B295" i="84"/>
  <c r="D295" i="84" s="1"/>
  <c r="B306" i="84"/>
  <c r="D306" i="84" s="1"/>
  <c r="AC119" i="84"/>
  <c r="AA114" i="84"/>
  <c r="AB126" i="84"/>
  <c r="AB100" i="84"/>
  <c r="AB121" i="84"/>
  <c r="AA139" i="84"/>
  <c r="AB124" i="84"/>
  <c r="AB104" i="84"/>
  <c r="AB148" i="84"/>
  <c r="AB92" i="84"/>
  <c r="AB118" i="84"/>
  <c r="AB129" i="84"/>
  <c r="AB137" i="84"/>
  <c r="AA131" i="84"/>
  <c r="AB113" i="84"/>
  <c r="AB110" i="84"/>
  <c r="AB140" i="84"/>
  <c r="AA98" i="84"/>
  <c r="AB93" i="84"/>
  <c r="AB122" i="84"/>
  <c r="AA94" i="84"/>
  <c r="AA101" i="84"/>
  <c r="AA105" i="84"/>
  <c r="AA143" i="84"/>
  <c r="AB133" i="84"/>
  <c r="AA99" i="84"/>
  <c r="AB149" i="84"/>
  <c r="AA132" i="84"/>
  <c r="AA109" i="84"/>
  <c r="AA116" i="84"/>
  <c r="AA125" i="84"/>
  <c r="H162" i="84"/>
  <c r="H163" i="84"/>
  <c r="AB114" i="84"/>
  <c r="AA100" i="84"/>
  <c r="AB139" i="84"/>
  <c r="AA103" i="84"/>
  <c r="AA92" i="84"/>
  <c r="AA129" i="84"/>
  <c r="AB115" i="84"/>
  <c r="AA110" i="84"/>
  <c r="AB111" i="84"/>
  <c r="AA122" i="84"/>
  <c r="AA95" i="84"/>
  <c r="AB143" i="84"/>
  <c r="AB120" i="84"/>
  <c r="AB96" i="84"/>
  <c r="AB116" i="84"/>
  <c r="I162" i="84"/>
  <c r="I163" i="84"/>
  <c r="AB136" i="84"/>
  <c r="AA112" i="84"/>
  <c r="AB146" i="84"/>
  <c r="AB107" i="84"/>
  <c r="AB127" i="84"/>
  <c r="AA115" i="84"/>
  <c r="AB97" i="84"/>
  <c r="AA111" i="84"/>
  <c r="AA144" i="84"/>
  <c r="AB95" i="84"/>
  <c r="AA123" i="84"/>
  <c r="AA120" i="84"/>
  <c r="AA106" i="84"/>
  <c r="AA145" i="84"/>
  <c r="D177" i="84" a="1"/>
  <c r="AA126" i="84"/>
  <c r="AB108" i="84"/>
  <c r="AA121" i="84"/>
  <c r="AA102" i="84"/>
  <c r="AA124" i="84"/>
  <c r="AA146" i="84"/>
  <c r="AA148" i="84"/>
  <c r="AB147" i="84"/>
  <c r="AA118" i="84"/>
  <c r="AA127" i="84"/>
  <c r="AA137" i="84"/>
  <c r="AB141" i="84"/>
  <c r="AA113" i="84"/>
  <c r="AA97" i="84"/>
  <c r="AA140" i="84"/>
  <c r="AB130" i="84"/>
  <c r="AA93" i="84"/>
  <c r="AB144" i="84"/>
  <c r="AB94" i="84"/>
  <c r="AB134" i="84"/>
  <c r="AB105" i="84"/>
  <c r="AB117" i="84"/>
  <c r="AA133" i="84"/>
  <c r="AA128" i="84"/>
  <c r="AA149" i="84"/>
  <c r="AB106" i="84"/>
  <c r="AB109" i="84"/>
  <c r="AB135" i="84"/>
  <c r="AB125" i="84"/>
  <c r="AA136" i="84"/>
  <c r="AB112" i="84"/>
  <c r="AA104" i="84"/>
  <c r="AA107" i="84"/>
  <c r="AB142" i="84"/>
  <c r="AB131" i="84"/>
  <c r="AB138" i="84"/>
  <c r="AB98" i="84"/>
  <c r="AB91" i="84"/>
  <c r="AB101" i="84"/>
  <c r="AB123" i="84"/>
  <c r="AB99" i="84"/>
  <c r="AB132" i="84"/>
  <c r="AB145" i="84"/>
  <c r="D156" i="84" a="1"/>
  <c r="AA108" i="84"/>
  <c r="AB102" i="84"/>
  <c r="AB103" i="84"/>
  <c r="AA147" i="84"/>
  <c r="AA142" i="84"/>
  <c r="AA141" i="84"/>
  <c r="AA138" i="84"/>
  <c r="AA130" i="84"/>
  <c r="AA91" i="84"/>
  <c r="AA134" i="84"/>
  <c r="AA117" i="84"/>
  <c r="AB128" i="84"/>
  <c r="AA96" i="84"/>
  <c r="AA135" i="84"/>
  <c r="D158" i="84"/>
  <c r="S14" i="75"/>
  <c r="U15" i="75" a="1"/>
  <c r="V15" i="75" a="1"/>
  <c r="S29" i="75"/>
  <c r="S15" i="75"/>
  <c r="AC135" i="84" l="1"/>
  <c r="AC96" i="84"/>
  <c r="AC117" i="84"/>
  <c r="AC134" i="84"/>
  <c r="AC91" i="84"/>
  <c r="AC130" i="84"/>
  <c r="AC138" i="84"/>
  <c r="AC141" i="84"/>
  <c r="AC142" i="84"/>
  <c r="AC147" i="84"/>
  <c r="AC108" i="84"/>
  <c r="D156" i="84"/>
  <c r="AC107" i="84"/>
  <c r="AC104" i="84"/>
  <c r="AC136" i="84"/>
  <c r="AC149" i="84"/>
  <c r="AC128" i="84"/>
  <c r="AC133" i="84"/>
  <c r="AC93" i="84"/>
  <c r="AC140" i="84"/>
  <c r="AC97" i="84"/>
  <c r="AC113" i="84"/>
  <c r="AC137" i="84"/>
  <c r="AC127" i="84"/>
  <c r="AC118" i="84"/>
  <c r="AC148" i="84"/>
  <c r="AC146" i="84"/>
  <c r="AC124" i="84"/>
  <c r="AC102" i="84"/>
  <c r="AC121" i="84"/>
  <c r="AC126" i="84"/>
  <c r="D177" i="84"/>
  <c r="AC145" i="84"/>
  <c r="AC106" i="84"/>
  <c r="AC120" i="84"/>
  <c r="AC123" i="84"/>
  <c r="AC144" i="84"/>
  <c r="AC111" i="84"/>
  <c r="AC115" i="84"/>
  <c r="AC112" i="84"/>
  <c r="AC95" i="84"/>
  <c r="AC122" i="84"/>
  <c r="AC110" i="84"/>
  <c r="AC129" i="84"/>
  <c r="AC92" i="84"/>
  <c r="AC103" i="84"/>
  <c r="AC100" i="84"/>
  <c r="AC125" i="84"/>
  <c r="AC116" i="84"/>
  <c r="AC109" i="84"/>
  <c r="AC132" i="84"/>
  <c r="AC99" i="84"/>
  <c r="AC143" i="84"/>
  <c r="AC105" i="84"/>
  <c r="AC101" i="84"/>
  <c r="AC94" i="84"/>
  <c r="AC98" i="84"/>
  <c r="AC131" i="84"/>
  <c r="AC139" i="84"/>
  <c r="AC114" i="84"/>
  <c r="V44" i="75"/>
  <c r="V34" i="75"/>
  <c r="V38" i="75"/>
  <c r="V43" i="75"/>
  <c r="V20" i="75"/>
  <c r="V46" i="75"/>
  <c r="V32" i="75"/>
  <c r="V16" i="75"/>
  <c r="V18" i="75"/>
  <c r="V42" i="75"/>
  <c r="V30" i="75"/>
  <c r="V31" i="75"/>
  <c r="V49" i="75"/>
  <c r="V40" i="75"/>
  <c r="V21" i="75"/>
  <c r="V45" i="75"/>
  <c r="V47" i="75"/>
  <c r="V33" i="75"/>
  <c r="V17" i="75"/>
  <c r="V22" i="75"/>
  <c r="V15" i="75"/>
  <c r="V26" i="75"/>
  <c r="V28" i="75"/>
  <c r="V48" i="75"/>
  <c r="V29" i="75"/>
  <c r="V24" i="75"/>
  <c r="V41" i="75"/>
  <c r="V27" i="75"/>
  <c r="V23" i="75"/>
  <c r="V35" i="75"/>
  <c r="V19" i="75"/>
  <c r="V39" i="75"/>
  <c r="V37" i="75"/>
  <c r="V25" i="75"/>
  <c r="V36" i="75"/>
  <c r="U39" i="75"/>
  <c r="U41" i="75"/>
  <c r="U26" i="75"/>
  <c r="U19" i="75"/>
  <c r="U18" i="75"/>
  <c r="U15" i="75"/>
  <c r="U23" i="75"/>
  <c r="U38" i="75"/>
  <c r="U31" i="75"/>
  <c r="U40" i="75"/>
  <c r="U44" i="75"/>
  <c r="U21" i="75"/>
  <c r="U32" i="75"/>
  <c r="U48" i="75"/>
  <c r="U46" i="75"/>
  <c r="U35" i="75"/>
  <c r="U27" i="75"/>
  <c r="U22" i="75"/>
  <c r="U30" i="75"/>
  <c r="U25" i="75"/>
  <c r="U49" i="75"/>
  <c r="U16" i="75"/>
  <c r="U24" i="75"/>
  <c r="U20" i="75"/>
  <c r="U43" i="75"/>
  <c r="U36" i="75"/>
  <c r="U45" i="75"/>
  <c r="U37" i="75"/>
  <c r="U33" i="75"/>
  <c r="U42" i="75"/>
  <c r="U29" i="75"/>
  <c r="U34" i="75"/>
  <c r="U28" i="75"/>
  <c r="U17" i="75"/>
  <c r="U47" i="75"/>
  <c r="N217" i="75"/>
  <c r="N162" i="75"/>
  <c r="N155" i="75"/>
  <c r="N81" i="75"/>
  <c r="N140" i="75"/>
  <c r="N207" i="75"/>
  <c r="N158" i="75"/>
  <c r="N132" i="75"/>
  <c r="N219" i="75"/>
  <c r="N154" i="75"/>
  <c r="N128" i="75"/>
  <c r="N211" i="75"/>
  <c r="N180" i="75"/>
  <c r="N159" i="75"/>
  <c r="N125" i="75"/>
  <c r="N96" i="75"/>
  <c r="N89" i="75"/>
  <c r="N170" i="75"/>
  <c r="N90" i="75"/>
  <c r="N216" i="75"/>
  <c r="N161" i="75"/>
  <c r="N95" i="75"/>
  <c r="N218" i="75"/>
  <c r="N177" i="75"/>
  <c r="N157" i="75"/>
  <c r="N91" i="75"/>
  <c r="N92" i="75"/>
  <c r="N123" i="75"/>
  <c r="N165" i="75"/>
  <c r="N131" i="75"/>
  <c r="N135" i="75"/>
  <c r="N169" i="75"/>
  <c r="N134" i="75"/>
  <c r="N208" i="75"/>
  <c r="N174" i="75"/>
  <c r="N163" i="75"/>
  <c r="N94" i="75"/>
  <c r="N141" i="75"/>
  <c r="N84" i="75"/>
  <c r="N210" i="75"/>
  <c r="N156" i="75"/>
  <c r="N87" i="75"/>
  <c r="N178" i="75"/>
  <c r="N126" i="75"/>
  <c r="N133" i="75"/>
  <c r="S36" i="75"/>
  <c r="N164" i="75"/>
  <c r="N122" i="75"/>
  <c r="N182" i="75"/>
  <c r="N88" i="75"/>
  <c r="N176" i="75"/>
  <c r="N138" i="75"/>
  <c r="N220" i="75"/>
  <c r="N137" i="75"/>
  <c r="N172" i="75"/>
  <c r="N215" i="75"/>
  <c r="N160" i="75"/>
  <c r="N136" i="75"/>
  <c r="N179" i="75"/>
  <c r="N86" i="75"/>
  <c r="N97" i="75"/>
  <c r="N213" i="75"/>
  <c r="N124" i="75"/>
  <c r="N173" i="75"/>
  <c r="N221" i="75"/>
  <c r="N82" i="75"/>
  <c r="N85" i="75"/>
  <c r="N166" i="75"/>
  <c r="N224" i="75"/>
  <c r="N83" i="75"/>
  <c r="N127" i="75"/>
  <c r="N130" i="75"/>
  <c r="N181" i="75"/>
  <c r="N168" i="75"/>
  <c r="N223" i="75"/>
  <c r="N167" i="75"/>
  <c r="N209" i="75"/>
  <c r="N93" i="75"/>
  <c r="N171" i="75"/>
  <c r="N175" i="75"/>
  <c r="N222" i="75"/>
  <c r="N80" i="75"/>
  <c r="N212" i="75"/>
  <c r="N214" i="75"/>
  <c r="N139" i="75"/>
  <c r="N129" i="75"/>
  <c r="D157" i="84"/>
  <c r="D178" i="84"/>
  <c r="D179" i="84"/>
  <c r="H303" i="84"/>
  <c r="L298" i="84"/>
  <c r="P293" i="84"/>
  <c r="H287" i="84"/>
  <c r="L282" i="84"/>
  <c r="P277" i="84"/>
  <c r="H271" i="84"/>
  <c r="J267" i="84"/>
  <c r="F264" i="84"/>
  <c r="N262" i="84"/>
  <c r="J259" i="84"/>
  <c r="F256" i="84"/>
  <c r="N254" i="84"/>
  <c r="J251" i="84"/>
  <c r="E308" i="84"/>
  <c r="H302" i="84"/>
  <c r="L297" i="84"/>
  <c r="P292" i="84"/>
  <c r="H286" i="84"/>
  <c r="L281" i="84"/>
  <c r="P276" i="84"/>
  <c r="H270" i="84"/>
  <c r="P267" i="84"/>
  <c r="L264" i="84"/>
  <c r="H261" i="84"/>
  <c r="P259" i="84"/>
  <c r="L256" i="84"/>
  <c r="H253" i="84"/>
  <c r="P251" i="84"/>
  <c r="L305" i="84"/>
  <c r="P300" i="84"/>
  <c r="H294" i="84"/>
  <c r="L289" i="84"/>
  <c r="P284" i="84"/>
  <c r="H278" i="84"/>
  <c r="L273" i="84"/>
  <c r="L268" i="84"/>
  <c r="H265" i="84"/>
  <c r="P263" i="84"/>
  <c r="L260" i="84"/>
  <c r="H257" i="84"/>
  <c r="P255" i="84"/>
  <c r="L252" i="84"/>
  <c r="L306" i="84"/>
  <c r="P285" i="84"/>
  <c r="N266" i="84"/>
  <c r="J255" i="84"/>
  <c r="P301" i="84"/>
  <c r="H279" i="84"/>
  <c r="J263" i="84"/>
  <c r="F252" i="84"/>
  <c r="H295" i="84"/>
  <c r="F260" i="84"/>
  <c r="N250" i="84"/>
  <c r="L290" i="84"/>
  <c r="P269" i="84"/>
  <c r="N258" i="84"/>
  <c r="L274" i="84"/>
  <c r="O155" i="75"/>
  <c r="P155" i="75" s="1"/>
  <c r="O158" i="75"/>
  <c r="P158" i="75" s="1"/>
  <c r="O128" i="75"/>
  <c r="P128" i="75" s="1"/>
  <c r="O125" i="75"/>
  <c r="P125" i="75" s="1"/>
  <c r="O90" i="75"/>
  <c r="P90" i="75" s="1"/>
  <c r="O92" i="75"/>
  <c r="P92" i="75" s="1"/>
  <c r="O135" i="75"/>
  <c r="P135" i="75" s="1"/>
  <c r="O174" i="75"/>
  <c r="P174" i="75" s="1"/>
  <c r="O84" i="75"/>
  <c r="P84" i="75" s="1"/>
  <c r="O178" i="75"/>
  <c r="P178" i="75" s="1"/>
  <c r="O164" i="75"/>
  <c r="P164" i="75" s="1"/>
  <c r="O176" i="75"/>
  <c r="P176" i="75" s="1"/>
  <c r="O172" i="75"/>
  <c r="P172" i="75" s="1"/>
  <c r="O179" i="75"/>
  <c r="P179" i="75" s="1"/>
  <c r="O124" i="75"/>
  <c r="P124" i="75" s="1"/>
  <c r="O85" i="75"/>
  <c r="P85" i="75" s="1"/>
  <c r="O127" i="75"/>
  <c r="P127" i="75" s="1"/>
  <c r="O171" i="75"/>
  <c r="P171" i="75" s="1"/>
  <c r="O132" i="75"/>
  <c r="P132" i="75" s="1"/>
  <c r="O96" i="75"/>
  <c r="P96" i="75" s="1"/>
  <c r="O177" i="75"/>
  <c r="P177" i="75" s="1"/>
  <c r="O169" i="75"/>
  <c r="P169" i="75" s="1"/>
  <c r="O126" i="75"/>
  <c r="P126" i="75" s="1"/>
  <c r="O138" i="75"/>
  <c r="P138" i="75" s="1"/>
  <c r="O86" i="75"/>
  <c r="P86" i="75" s="1"/>
  <c r="O130" i="75"/>
  <c r="P130" i="75" s="1"/>
  <c r="O175" i="75"/>
  <c r="P175" i="75" s="1"/>
  <c r="O140" i="75"/>
  <c r="P140" i="75" s="1"/>
  <c r="O180" i="75"/>
  <c r="P180" i="75" s="1"/>
  <c r="O161" i="75"/>
  <c r="P161" i="75" s="1"/>
  <c r="O165" i="75"/>
  <c r="P165" i="75" s="1"/>
  <c r="O133" i="75"/>
  <c r="P133" i="75" s="1"/>
  <c r="O97" i="75"/>
  <c r="P97" i="75" s="1"/>
  <c r="O139" i="75"/>
  <c r="P139" i="75" s="1"/>
  <c r="O162" i="75"/>
  <c r="P162" i="75" s="1"/>
  <c r="O154" i="75"/>
  <c r="O159" i="75"/>
  <c r="P159" i="75" s="1"/>
  <c r="O170" i="75"/>
  <c r="P170" i="75" s="1"/>
  <c r="O95" i="75"/>
  <c r="P95" i="75" s="1"/>
  <c r="O91" i="75"/>
  <c r="P91" i="75" s="1"/>
  <c r="O131" i="75"/>
  <c r="P131" i="75" s="1"/>
  <c r="O141" i="75"/>
  <c r="P141" i="75" s="1"/>
  <c r="O87" i="75"/>
  <c r="P87" i="75" s="1"/>
  <c r="S32" i="75"/>
  <c r="S33" i="75" s="1"/>
  <c r="O88" i="75"/>
  <c r="P88" i="75" s="1"/>
  <c r="O137" i="75"/>
  <c r="P137" i="75" s="1"/>
  <c r="O136" i="75"/>
  <c r="P136" i="75" s="1"/>
  <c r="O82" i="75"/>
  <c r="P82" i="75" s="1"/>
  <c r="O83" i="75"/>
  <c r="P83" i="75" s="1"/>
  <c r="O168" i="75"/>
  <c r="P168" i="75" s="1"/>
  <c r="O93" i="75"/>
  <c r="P93" i="75" s="1"/>
  <c r="O80" i="75"/>
  <c r="O129" i="75"/>
  <c r="P129" i="75" s="1"/>
  <c r="O81" i="75"/>
  <c r="P81" i="75" s="1"/>
  <c r="O123" i="75"/>
  <c r="P123" i="75" s="1"/>
  <c r="O163" i="75"/>
  <c r="P163" i="75" s="1"/>
  <c r="O122" i="75"/>
  <c r="O173" i="75"/>
  <c r="P173" i="75" s="1"/>
  <c r="O166" i="75"/>
  <c r="P166" i="75" s="1"/>
  <c r="O167" i="75"/>
  <c r="P167" i="75" s="1"/>
  <c r="O89" i="75"/>
  <c r="P89" i="75" s="1"/>
  <c r="O157" i="75"/>
  <c r="P157" i="75" s="1"/>
  <c r="O134" i="75"/>
  <c r="P134" i="75" s="1"/>
  <c r="O94" i="75"/>
  <c r="P94" i="75" s="1"/>
  <c r="O156" i="75"/>
  <c r="P156" i="75" s="1"/>
  <c r="O182" i="75"/>
  <c r="P182" i="75" s="1"/>
  <c r="O160" i="75"/>
  <c r="P160" i="75" s="1"/>
  <c r="O181" i="75"/>
  <c r="P181" i="75" s="1"/>
  <c r="P154" i="75"/>
  <c r="S151" i="75"/>
  <c r="S65" i="75"/>
  <c r="P80" i="75"/>
  <c r="S107" i="75"/>
  <c r="P122" i="75"/>
  <c r="S166" i="75"/>
  <c r="S152" i="75"/>
  <c r="U153" i="75" a="1"/>
  <c r="V153" i="75" a="1"/>
  <c r="S66" i="75"/>
  <c r="S80" i="75"/>
  <c r="U65" i="75" a="1"/>
  <c r="V65" i="75" a="1"/>
  <c r="V109" i="75" a="1"/>
  <c r="S108" i="75"/>
  <c r="S122" i="75"/>
  <c r="U109" i="75" a="1"/>
  <c r="M168" i="84"/>
  <c r="M165" i="84"/>
  <c r="M171" i="84"/>
  <c r="M166" i="84"/>
  <c r="D159" i="84"/>
  <c r="M172" i="84"/>
  <c r="M169" i="84"/>
  <c r="M170" i="84"/>
  <c r="M167" i="84"/>
  <c r="D160" i="84"/>
  <c r="F250" i="84"/>
  <c r="N252" i="84"/>
  <c r="J253" i="84"/>
  <c r="F254" i="84"/>
  <c r="N256" i="84"/>
  <c r="J257" i="84"/>
  <c r="F258" i="84"/>
  <c r="N260" i="84"/>
  <c r="J261" i="84"/>
  <c r="F262" i="84"/>
  <c r="N264" i="84"/>
  <c r="J265" i="84"/>
  <c r="F266" i="84"/>
  <c r="N268" i="84"/>
  <c r="L270" i="84"/>
  <c r="P273" i="84"/>
  <c r="H275" i="84"/>
  <c r="L278" i="84"/>
  <c r="P281" i="84"/>
  <c r="H283" i="84"/>
  <c r="L286" i="84"/>
  <c r="P289" i="84"/>
  <c r="H291" i="84"/>
  <c r="L294" i="84"/>
  <c r="P297" i="84"/>
  <c r="H299" i="84"/>
  <c r="L302" i="84"/>
  <c r="P305" i="84"/>
  <c r="H307" i="84"/>
  <c r="L250" i="84"/>
  <c r="H251" i="84"/>
  <c r="P253" i="84"/>
  <c r="L254" i="84"/>
  <c r="H255" i="84"/>
  <c r="P257" i="84"/>
  <c r="L258" i="84"/>
  <c r="H259" i="84"/>
  <c r="P261" i="84"/>
  <c r="L262" i="84"/>
  <c r="H263" i="84"/>
  <c r="P265" i="84"/>
  <c r="L266" i="84"/>
  <c r="H267" i="84"/>
  <c r="L269" i="84"/>
  <c r="P272" i="84"/>
  <c r="H274" i="84"/>
  <c r="L277" i="84"/>
  <c r="P280" i="84"/>
  <c r="H282" i="84"/>
  <c r="L285" i="84"/>
  <c r="P288" i="84"/>
  <c r="H290" i="84"/>
  <c r="L293" i="84"/>
  <c r="P296" i="84"/>
  <c r="H298" i="84"/>
  <c r="L301" i="84"/>
  <c r="P304" i="84"/>
  <c r="H306" i="84"/>
  <c r="J250" i="84"/>
  <c r="N251" i="84"/>
  <c r="F251" i="84"/>
  <c r="J252" i="84"/>
  <c r="N253" i="84"/>
  <c r="F253" i="84"/>
  <c r="J254" i="84"/>
  <c r="N255" i="84"/>
  <c r="F255" i="84"/>
  <c r="J256" i="84"/>
  <c r="N257" i="84"/>
  <c r="F257" i="84"/>
  <c r="J258" i="84"/>
  <c r="N259" i="84"/>
  <c r="F259" i="84"/>
  <c r="J260" i="84"/>
  <c r="N261" i="84"/>
  <c r="F261" i="84"/>
  <c r="J262" i="84"/>
  <c r="N263" i="84"/>
  <c r="F263" i="84"/>
  <c r="J264" i="84"/>
  <c r="N265" i="84"/>
  <c r="F265" i="84"/>
  <c r="J266" i="84"/>
  <c r="N267" i="84"/>
  <c r="F267" i="84"/>
  <c r="J268" i="84"/>
  <c r="H269" i="84"/>
  <c r="P271" i="84"/>
  <c r="L272" i="84"/>
  <c r="H273" i="84"/>
  <c r="P275" i="84"/>
  <c r="L276" i="84"/>
  <c r="H277" i="84"/>
  <c r="P279" i="84"/>
  <c r="L280" i="84"/>
  <c r="H281" i="84"/>
  <c r="P283" i="84"/>
  <c r="L284" i="84"/>
  <c r="H285" i="84"/>
  <c r="P287" i="84"/>
  <c r="L288" i="84"/>
  <c r="H289" i="84"/>
  <c r="P291" i="84"/>
  <c r="L292" i="84"/>
  <c r="H293" i="84"/>
  <c r="P295" i="84"/>
  <c r="L296" i="84"/>
  <c r="H297" i="84"/>
  <c r="P299" i="84"/>
  <c r="L300" i="84"/>
  <c r="H301" i="84"/>
  <c r="P303" i="84"/>
  <c r="L304" i="84"/>
  <c r="H305" i="84"/>
  <c r="P307" i="84"/>
  <c r="I308" i="84"/>
  <c r="P250" i="84"/>
  <c r="H250" i="84"/>
  <c r="L251" i="84"/>
  <c r="P252" i="84"/>
  <c r="H252" i="84"/>
  <c r="L253" i="84"/>
  <c r="P254" i="84"/>
  <c r="H254" i="84"/>
  <c r="L255" i="84"/>
  <c r="P256" i="84"/>
  <c r="H256" i="84"/>
  <c r="L257" i="84"/>
  <c r="P258" i="84"/>
  <c r="H258" i="84"/>
  <c r="L259" i="84"/>
  <c r="P260" i="84"/>
  <c r="H260" i="84"/>
  <c r="L261" i="84"/>
  <c r="P262" i="84"/>
  <c r="H262" i="84"/>
  <c r="L263" i="84"/>
  <c r="P264" i="84"/>
  <c r="H264" i="84"/>
  <c r="L265" i="84"/>
  <c r="P266" i="84"/>
  <c r="H266" i="84"/>
  <c r="L267" i="84"/>
  <c r="P268" i="84"/>
  <c r="H268" i="84"/>
  <c r="P270" i="84"/>
  <c r="L271" i="84"/>
  <c r="H272" i="84"/>
  <c r="P274" i="84"/>
  <c r="L275" i="84"/>
  <c r="H276" i="84"/>
  <c r="P278" i="84"/>
  <c r="L279" i="84"/>
  <c r="H280" i="84"/>
  <c r="P282" i="84"/>
  <c r="L283" i="84"/>
  <c r="H284" i="84"/>
  <c r="P286" i="84"/>
  <c r="L287" i="84"/>
  <c r="H288" i="84"/>
  <c r="P290" i="84"/>
  <c r="L291" i="84"/>
  <c r="H292" i="84"/>
  <c r="P294" i="84"/>
  <c r="L295" i="84"/>
  <c r="H296" i="84"/>
  <c r="P298" i="84"/>
  <c r="L299" i="84"/>
  <c r="H300" i="84"/>
  <c r="P302" i="84"/>
  <c r="L303" i="84"/>
  <c r="H304" i="84"/>
  <c r="P306" i="84"/>
  <c r="L307" i="84"/>
  <c r="M308" i="84"/>
  <c r="M250" i="84"/>
  <c r="I250" i="84"/>
  <c r="E250" i="84"/>
  <c r="M251" i="84"/>
  <c r="I251" i="84"/>
  <c r="E251" i="84"/>
  <c r="M252" i="84"/>
  <c r="I252" i="84"/>
  <c r="E252" i="84"/>
  <c r="M253" i="84"/>
  <c r="I253" i="84"/>
  <c r="E253" i="84"/>
  <c r="M254" i="84"/>
  <c r="I254" i="84"/>
  <c r="E254" i="84"/>
  <c r="M255" i="84"/>
  <c r="I255" i="84"/>
  <c r="E255" i="84"/>
  <c r="M256" i="84"/>
  <c r="I256" i="84"/>
  <c r="E256" i="84"/>
  <c r="M257" i="84"/>
  <c r="I257" i="84"/>
  <c r="E257" i="84"/>
  <c r="M258" i="84"/>
  <c r="I258" i="84"/>
  <c r="E258" i="84"/>
  <c r="M259" i="84"/>
  <c r="I259" i="84"/>
  <c r="E259" i="84"/>
  <c r="M260" i="84"/>
  <c r="I260" i="84"/>
  <c r="E260" i="84"/>
  <c r="M261" i="84"/>
  <c r="I261" i="84"/>
  <c r="E261" i="84"/>
  <c r="M262" i="84"/>
  <c r="I262" i="84"/>
  <c r="E262" i="84"/>
  <c r="M263" i="84"/>
  <c r="I263" i="84"/>
  <c r="E263" i="84"/>
  <c r="M264" i="84"/>
  <c r="I264" i="84"/>
  <c r="E264" i="84"/>
  <c r="M265" i="84"/>
  <c r="I265" i="84"/>
  <c r="E265" i="84"/>
  <c r="M266" i="84"/>
  <c r="I266" i="84"/>
  <c r="E266" i="84"/>
  <c r="M267" i="84"/>
  <c r="I267" i="84"/>
  <c r="E267" i="84"/>
  <c r="M268" i="84"/>
  <c r="I268" i="84"/>
  <c r="N269" i="84"/>
  <c r="F269" i="84"/>
  <c r="J270" i="84"/>
  <c r="N271" i="84"/>
  <c r="F271" i="84"/>
  <c r="J272" i="84"/>
  <c r="N273" i="84"/>
  <c r="F273" i="84"/>
  <c r="J274" i="84"/>
  <c r="N275" i="84"/>
  <c r="F275" i="84"/>
  <c r="J276" i="84"/>
  <c r="N277" i="84"/>
  <c r="F277" i="84"/>
  <c r="J278" i="84"/>
  <c r="N279" i="84"/>
  <c r="F279" i="84"/>
  <c r="J280" i="84"/>
  <c r="N281" i="84"/>
  <c r="F281" i="84"/>
  <c r="J282" i="84"/>
  <c r="N283" i="84"/>
  <c r="F283" i="84"/>
  <c r="J284" i="84"/>
  <c r="N285" i="84"/>
  <c r="F285" i="84"/>
  <c r="J286" i="84"/>
  <c r="N287" i="84"/>
  <c r="F287" i="84"/>
  <c r="J288" i="84"/>
  <c r="N289" i="84"/>
  <c r="F289" i="84"/>
  <c r="J290" i="84"/>
  <c r="N291" i="84"/>
  <c r="F291" i="84"/>
  <c r="J292" i="84"/>
  <c r="N293" i="84"/>
  <c r="F293" i="84"/>
  <c r="J294" i="84"/>
  <c r="N295" i="84"/>
  <c r="F295" i="84"/>
  <c r="J296" i="84"/>
  <c r="N297" i="84"/>
  <c r="F297" i="84"/>
  <c r="J298" i="84"/>
  <c r="N299" i="84"/>
  <c r="F299" i="84"/>
  <c r="J300" i="84"/>
  <c r="N301" i="84"/>
  <c r="F301" i="84"/>
  <c r="J302" i="84"/>
  <c r="N303" i="84"/>
  <c r="F303" i="84"/>
  <c r="J304" i="84"/>
  <c r="N305" i="84"/>
  <c r="F305" i="84"/>
  <c r="J306" i="84"/>
  <c r="N307" i="84"/>
  <c r="F307" i="84"/>
  <c r="K308" i="84"/>
  <c r="O250" i="84"/>
  <c r="K250" i="84"/>
  <c r="G250" i="84"/>
  <c r="O251" i="84"/>
  <c r="K251" i="84"/>
  <c r="G251" i="84"/>
  <c r="O252" i="84"/>
  <c r="K252" i="84"/>
  <c r="G252" i="84"/>
  <c r="O253" i="84"/>
  <c r="K253" i="84"/>
  <c r="G253" i="84"/>
  <c r="O254" i="84"/>
  <c r="K254" i="84"/>
  <c r="G254" i="84"/>
  <c r="O255" i="84"/>
  <c r="K255" i="84"/>
  <c r="G255" i="84"/>
  <c r="O256" i="84"/>
  <c r="K256" i="84"/>
  <c r="G256" i="84"/>
  <c r="O257" i="84"/>
  <c r="K257" i="84"/>
  <c r="G257" i="84"/>
  <c r="O258" i="84"/>
  <c r="K258" i="84"/>
  <c r="G258" i="84"/>
  <c r="O259" i="84"/>
  <c r="K259" i="84"/>
  <c r="G259" i="84"/>
  <c r="O260" i="84"/>
  <c r="K260" i="84"/>
  <c r="G260" i="84"/>
  <c r="O261" i="84"/>
  <c r="K261" i="84"/>
  <c r="G261" i="84"/>
  <c r="O262" i="84"/>
  <c r="K262" i="84"/>
  <c r="G262" i="84"/>
  <c r="O263" i="84"/>
  <c r="K263" i="84"/>
  <c r="G263" i="84"/>
  <c r="O264" i="84"/>
  <c r="K264" i="84"/>
  <c r="G264" i="84"/>
  <c r="O265" i="84"/>
  <c r="K265" i="84"/>
  <c r="G265" i="84"/>
  <c r="O266" i="84"/>
  <c r="K266" i="84"/>
  <c r="G266" i="84"/>
  <c r="O267" i="84"/>
  <c r="K267" i="84"/>
  <c r="G267" i="84"/>
  <c r="O268" i="84"/>
  <c r="K268" i="84"/>
  <c r="F268" i="84"/>
  <c r="J269" i="84"/>
  <c r="N270" i="84"/>
  <c r="F270" i="84"/>
  <c r="J271" i="84"/>
  <c r="N272" i="84"/>
  <c r="F272" i="84"/>
  <c r="J273" i="84"/>
  <c r="N274" i="84"/>
  <c r="F274" i="84"/>
  <c r="J275" i="84"/>
  <c r="N276" i="84"/>
  <c r="F276" i="84"/>
  <c r="J277" i="84"/>
  <c r="N278" i="84"/>
  <c r="F278" i="84"/>
  <c r="J279" i="84"/>
  <c r="N280" i="84"/>
  <c r="F280" i="84"/>
  <c r="J281" i="84"/>
  <c r="N282" i="84"/>
  <c r="F282" i="84"/>
  <c r="J283" i="84"/>
  <c r="N284" i="84"/>
  <c r="F284" i="84"/>
  <c r="J285" i="84"/>
  <c r="N286" i="84"/>
  <c r="F286" i="84"/>
  <c r="J287" i="84"/>
  <c r="N288" i="84"/>
  <c r="F288" i="84"/>
  <c r="J289" i="84"/>
  <c r="N290" i="84"/>
  <c r="F290" i="84"/>
  <c r="J291" i="84"/>
  <c r="N292" i="84"/>
  <c r="F292" i="84"/>
  <c r="J293" i="84"/>
  <c r="N294" i="84"/>
  <c r="F294" i="84"/>
  <c r="J295" i="84"/>
  <c r="N296" i="84"/>
  <c r="F296" i="84"/>
  <c r="J297" i="84"/>
  <c r="N298" i="84"/>
  <c r="F298" i="84"/>
  <c r="J299" i="84"/>
  <c r="N300" i="84"/>
  <c r="F300" i="84"/>
  <c r="J301" i="84"/>
  <c r="N302" i="84"/>
  <c r="F302" i="84"/>
  <c r="J303" i="84"/>
  <c r="N304" i="84"/>
  <c r="F304" i="84"/>
  <c r="J305" i="84"/>
  <c r="N306" i="84"/>
  <c r="F306" i="84"/>
  <c r="J307" i="84"/>
  <c r="G308" i="84"/>
  <c r="O308" i="84"/>
  <c r="G268" i="84"/>
  <c r="O269" i="84"/>
  <c r="K269" i="84"/>
  <c r="G269" i="84"/>
  <c r="O270" i="84"/>
  <c r="K270" i="84"/>
  <c r="G270" i="84"/>
  <c r="O271" i="84"/>
  <c r="K271" i="84"/>
  <c r="G271" i="84"/>
  <c r="O272" i="84"/>
  <c r="K272" i="84"/>
  <c r="G272" i="84"/>
  <c r="O273" i="84"/>
  <c r="K273" i="84"/>
  <c r="G273" i="84"/>
  <c r="O274" i="84"/>
  <c r="K274" i="84"/>
  <c r="G274" i="84"/>
  <c r="O275" i="84"/>
  <c r="K275" i="84"/>
  <c r="G275" i="84"/>
  <c r="O276" i="84"/>
  <c r="K276" i="84"/>
  <c r="G276" i="84"/>
  <c r="O277" i="84"/>
  <c r="K277" i="84"/>
  <c r="G277" i="84"/>
  <c r="O278" i="84"/>
  <c r="K278" i="84"/>
  <c r="G278" i="84"/>
  <c r="O279" i="84"/>
  <c r="K279" i="84"/>
  <c r="G279" i="84"/>
  <c r="O280" i="84"/>
  <c r="K280" i="84"/>
  <c r="G280" i="84"/>
  <c r="O281" i="84"/>
  <c r="K281" i="84"/>
  <c r="G281" i="84"/>
  <c r="O282" i="84"/>
  <c r="K282" i="84"/>
  <c r="G282" i="84"/>
  <c r="O283" i="84"/>
  <c r="K283" i="84"/>
  <c r="G283" i="84"/>
  <c r="O284" i="84"/>
  <c r="K284" i="84"/>
  <c r="G284" i="84"/>
  <c r="O285" i="84"/>
  <c r="K285" i="84"/>
  <c r="G285" i="84"/>
  <c r="O286" i="84"/>
  <c r="K286" i="84"/>
  <c r="G286" i="84"/>
  <c r="O287" i="84"/>
  <c r="K287" i="84"/>
  <c r="G287" i="84"/>
  <c r="O288" i="84"/>
  <c r="K288" i="84"/>
  <c r="G288" i="84"/>
  <c r="O289" i="84"/>
  <c r="K289" i="84"/>
  <c r="G289" i="84"/>
  <c r="O290" i="84"/>
  <c r="K290" i="84"/>
  <c r="G290" i="84"/>
  <c r="O291" i="84"/>
  <c r="K291" i="84"/>
  <c r="G291" i="84"/>
  <c r="O292" i="84"/>
  <c r="K292" i="84"/>
  <c r="G292" i="84"/>
  <c r="O293" i="84"/>
  <c r="K293" i="84"/>
  <c r="G293" i="84"/>
  <c r="O294" i="84"/>
  <c r="K294" i="84"/>
  <c r="G294" i="84"/>
  <c r="O295" i="84"/>
  <c r="K295" i="84"/>
  <c r="G295" i="84"/>
  <c r="O296" i="84"/>
  <c r="K296" i="84"/>
  <c r="G296" i="84"/>
  <c r="O297" i="84"/>
  <c r="K297" i="84"/>
  <c r="G297" i="84"/>
  <c r="O298" i="84"/>
  <c r="K298" i="84"/>
  <c r="G298" i="84"/>
  <c r="O299" i="84"/>
  <c r="K299" i="84"/>
  <c r="G299" i="84"/>
  <c r="O300" i="84"/>
  <c r="K300" i="84"/>
  <c r="G300" i="84"/>
  <c r="O301" i="84"/>
  <c r="K301" i="84"/>
  <c r="G301" i="84"/>
  <c r="O302" i="84"/>
  <c r="K302" i="84"/>
  <c r="G302" i="84"/>
  <c r="O303" i="84"/>
  <c r="K303" i="84"/>
  <c r="G303" i="84"/>
  <c r="O304" i="84"/>
  <c r="K304" i="84"/>
  <c r="G304" i="84"/>
  <c r="O305" i="84"/>
  <c r="K305" i="84"/>
  <c r="G305" i="84"/>
  <c r="O306" i="84"/>
  <c r="K306" i="84"/>
  <c r="G306" i="84"/>
  <c r="O307" i="84"/>
  <c r="K307" i="84"/>
  <c r="G307" i="84"/>
  <c r="F308" i="84"/>
  <c r="J308" i="84"/>
  <c r="N308" i="84"/>
  <c r="E268" i="84"/>
  <c r="M269" i="84"/>
  <c r="I269" i="84"/>
  <c r="E269" i="84"/>
  <c r="M270" i="84"/>
  <c r="I270" i="84"/>
  <c r="E270" i="84"/>
  <c r="M271" i="84"/>
  <c r="I271" i="84"/>
  <c r="E271" i="84"/>
  <c r="M272" i="84"/>
  <c r="I272" i="84"/>
  <c r="E272" i="84"/>
  <c r="M273" i="84"/>
  <c r="I273" i="84"/>
  <c r="E273" i="84"/>
  <c r="M274" i="84"/>
  <c r="I274" i="84"/>
  <c r="E274" i="84"/>
  <c r="M275" i="84"/>
  <c r="I275" i="84"/>
  <c r="E275" i="84"/>
  <c r="M276" i="84"/>
  <c r="I276" i="84"/>
  <c r="E276" i="84"/>
  <c r="M277" i="84"/>
  <c r="I277" i="84"/>
  <c r="E277" i="84"/>
  <c r="M278" i="84"/>
  <c r="I278" i="84"/>
  <c r="E278" i="84"/>
  <c r="M279" i="84"/>
  <c r="I279" i="84"/>
  <c r="E279" i="84"/>
  <c r="M280" i="84"/>
  <c r="I280" i="84"/>
  <c r="E280" i="84"/>
  <c r="M281" i="84"/>
  <c r="I281" i="84"/>
  <c r="E281" i="84"/>
  <c r="M282" i="84"/>
  <c r="I282" i="84"/>
  <c r="E282" i="84"/>
  <c r="M283" i="84"/>
  <c r="I283" i="84"/>
  <c r="E283" i="84"/>
  <c r="M284" i="84"/>
  <c r="I284" i="84"/>
  <c r="E284" i="84"/>
  <c r="M285" i="84"/>
  <c r="I285" i="84"/>
  <c r="E285" i="84"/>
  <c r="M286" i="84"/>
  <c r="I286" i="84"/>
  <c r="E286" i="84"/>
  <c r="M287" i="84"/>
  <c r="I287" i="84"/>
  <c r="E287" i="84"/>
  <c r="M288" i="84"/>
  <c r="I288" i="84"/>
  <c r="E288" i="84"/>
  <c r="M289" i="84"/>
  <c r="I289" i="84"/>
  <c r="E289" i="84"/>
  <c r="M290" i="84"/>
  <c r="I290" i="84"/>
  <c r="E290" i="84"/>
  <c r="M291" i="84"/>
  <c r="I291" i="84"/>
  <c r="E291" i="84"/>
  <c r="M292" i="84"/>
  <c r="I292" i="84"/>
  <c r="E292" i="84"/>
  <c r="M293" i="84"/>
  <c r="I293" i="84"/>
  <c r="E293" i="84"/>
  <c r="M294" i="84"/>
  <c r="I294" i="84"/>
  <c r="E294" i="84"/>
  <c r="M295" i="84"/>
  <c r="I295" i="84"/>
  <c r="E295" i="84"/>
  <c r="M296" i="84"/>
  <c r="I296" i="84"/>
  <c r="E296" i="84"/>
  <c r="M297" i="84"/>
  <c r="I297" i="84"/>
  <c r="E297" i="84"/>
  <c r="M298" i="84"/>
  <c r="I298" i="84"/>
  <c r="E298" i="84"/>
  <c r="M299" i="84"/>
  <c r="I299" i="84"/>
  <c r="E299" i="84"/>
  <c r="M300" i="84"/>
  <c r="I300" i="84"/>
  <c r="E300" i="84"/>
  <c r="M301" i="84"/>
  <c r="I301" i="84"/>
  <c r="E301" i="84"/>
  <c r="M302" i="84"/>
  <c r="I302" i="84"/>
  <c r="E302" i="84"/>
  <c r="M303" i="84"/>
  <c r="I303" i="84"/>
  <c r="E303" i="84"/>
  <c r="M304" i="84"/>
  <c r="I304" i="84"/>
  <c r="E304" i="84"/>
  <c r="M305" i="84"/>
  <c r="I305" i="84"/>
  <c r="E305" i="84"/>
  <c r="M306" i="84"/>
  <c r="I306" i="84"/>
  <c r="E306" i="84"/>
  <c r="M307" i="84"/>
  <c r="I307" i="84"/>
  <c r="E307" i="84"/>
  <c r="H308" i="84"/>
  <c r="L308" i="84"/>
  <c r="P308" i="84"/>
  <c r="N170" i="84"/>
  <c r="N165" i="84"/>
  <c r="N169" i="84"/>
  <c r="N166" i="84"/>
  <c r="N167" i="84"/>
  <c r="N171" i="84"/>
  <c r="N168" i="84"/>
  <c r="N172" i="84"/>
  <c r="O170" i="84"/>
  <c r="O165" i="84"/>
  <c r="O169" i="84"/>
  <c r="O166" i="84"/>
  <c r="O167" i="84"/>
  <c r="O171" i="84"/>
  <c r="O168" i="84"/>
  <c r="O172" i="84"/>
  <c r="R390" i="84"/>
  <c r="R394" i="84"/>
  <c r="R391" i="84"/>
  <c r="R395" i="84"/>
  <c r="R392" i="84"/>
  <c r="R396" i="84"/>
  <c r="R393" i="84"/>
  <c r="R397" i="84"/>
  <c r="S172" i="84" l="1"/>
  <c r="S168" i="84"/>
  <c r="S171" i="84"/>
  <c r="S167" i="84"/>
  <c r="S166" i="84"/>
  <c r="S169" i="84"/>
  <c r="S165" i="84"/>
  <c r="S170" i="84"/>
  <c r="R172" i="84"/>
  <c r="R168" i="84"/>
  <c r="R171" i="84"/>
  <c r="R167" i="84"/>
  <c r="R166" i="84"/>
  <c r="R169" i="84"/>
  <c r="R165" i="84"/>
  <c r="R170" i="84"/>
  <c r="P373" i="84"/>
  <c r="L373" i="84"/>
  <c r="H373" i="84"/>
  <c r="E372" i="84"/>
  <c r="I372" i="84"/>
  <c r="M372" i="84"/>
  <c r="E371" i="84"/>
  <c r="I371" i="84"/>
  <c r="M371" i="84"/>
  <c r="E370" i="84"/>
  <c r="I370" i="84"/>
  <c r="M370" i="84"/>
  <c r="E369" i="84"/>
  <c r="I369" i="84"/>
  <c r="M369" i="84"/>
  <c r="E368" i="84"/>
  <c r="I368" i="84"/>
  <c r="M368" i="84"/>
  <c r="E367" i="84"/>
  <c r="I367" i="84"/>
  <c r="M367" i="84"/>
  <c r="E366" i="84"/>
  <c r="I366" i="84"/>
  <c r="M366" i="84"/>
  <c r="E365" i="84"/>
  <c r="I365" i="84"/>
  <c r="M365" i="84"/>
  <c r="E364" i="84"/>
  <c r="I364" i="84"/>
  <c r="M364" i="84"/>
  <c r="E363" i="84"/>
  <c r="I363" i="84"/>
  <c r="M363" i="84"/>
  <c r="E362" i="84"/>
  <c r="I362" i="84"/>
  <c r="M362" i="84"/>
  <c r="E361" i="84"/>
  <c r="I361" i="84"/>
  <c r="M361" i="84"/>
  <c r="E360" i="84"/>
  <c r="I360" i="84"/>
  <c r="M360" i="84"/>
  <c r="E359" i="84"/>
  <c r="I359" i="84"/>
  <c r="M359" i="84"/>
  <c r="E358" i="84"/>
  <c r="I358" i="84"/>
  <c r="M358" i="84"/>
  <c r="E357" i="84"/>
  <c r="I357" i="84"/>
  <c r="M357" i="84"/>
  <c r="E356" i="84"/>
  <c r="I356" i="84"/>
  <c r="M356" i="84"/>
  <c r="E355" i="84"/>
  <c r="I355" i="84"/>
  <c r="M355" i="84"/>
  <c r="E354" i="84"/>
  <c r="I354" i="84"/>
  <c r="M354" i="84"/>
  <c r="E353" i="84"/>
  <c r="I353" i="84"/>
  <c r="M353" i="84"/>
  <c r="E352" i="84"/>
  <c r="I352" i="84"/>
  <c r="M352" i="84"/>
  <c r="E351" i="84"/>
  <c r="I351" i="84"/>
  <c r="M351" i="84"/>
  <c r="E350" i="84"/>
  <c r="I350" i="84"/>
  <c r="M350" i="84"/>
  <c r="E349" i="84"/>
  <c r="I349" i="84"/>
  <c r="M349" i="84"/>
  <c r="E348" i="84"/>
  <c r="I348" i="84"/>
  <c r="M348" i="84"/>
  <c r="E347" i="84"/>
  <c r="I347" i="84"/>
  <c r="M347" i="84"/>
  <c r="E346" i="84"/>
  <c r="I346" i="84"/>
  <c r="M346" i="84"/>
  <c r="E345" i="84"/>
  <c r="I345" i="84"/>
  <c r="M345" i="84"/>
  <c r="E344" i="84"/>
  <c r="I344" i="84"/>
  <c r="M344" i="84"/>
  <c r="E343" i="84"/>
  <c r="I343" i="84"/>
  <c r="M343" i="84"/>
  <c r="E342" i="84"/>
  <c r="I342" i="84"/>
  <c r="M342" i="84"/>
  <c r="E341" i="84"/>
  <c r="I341" i="84"/>
  <c r="M341" i="84"/>
  <c r="E340" i="84"/>
  <c r="I340" i="84"/>
  <c r="M340" i="84"/>
  <c r="E339" i="84"/>
  <c r="I339" i="84"/>
  <c r="M339" i="84"/>
  <c r="E338" i="84"/>
  <c r="I338" i="84"/>
  <c r="M338" i="84"/>
  <c r="E337" i="84"/>
  <c r="I337" i="84"/>
  <c r="M337" i="84"/>
  <c r="E336" i="84"/>
  <c r="I336" i="84"/>
  <c r="M336" i="84"/>
  <c r="E335" i="84"/>
  <c r="I335" i="84"/>
  <c r="M335" i="84"/>
  <c r="E334" i="84"/>
  <c r="I334" i="84"/>
  <c r="M334" i="84"/>
  <c r="E333" i="84"/>
  <c r="N373" i="84"/>
  <c r="J373" i="84"/>
  <c r="F373" i="84"/>
  <c r="G372" i="84"/>
  <c r="K372" i="84"/>
  <c r="O372" i="84"/>
  <c r="G371" i="84"/>
  <c r="K371" i="84"/>
  <c r="O371" i="84"/>
  <c r="G370" i="84"/>
  <c r="K370" i="84"/>
  <c r="O370" i="84"/>
  <c r="G369" i="84"/>
  <c r="K369" i="84"/>
  <c r="O369" i="84"/>
  <c r="G368" i="84"/>
  <c r="K368" i="84"/>
  <c r="O368" i="84"/>
  <c r="G367" i="84"/>
  <c r="K367" i="84"/>
  <c r="O367" i="84"/>
  <c r="G366" i="84"/>
  <c r="K366" i="84"/>
  <c r="O366" i="84"/>
  <c r="G365" i="84"/>
  <c r="K365" i="84"/>
  <c r="O365" i="84"/>
  <c r="G364" i="84"/>
  <c r="K364" i="84"/>
  <c r="O364" i="84"/>
  <c r="G363" i="84"/>
  <c r="K363" i="84"/>
  <c r="O363" i="84"/>
  <c r="G362" i="84"/>
  <c r="K362" i="84"/>
  <c r="O362" i="84"/>
  <c r="G361" i="84"/>
  <c r="K361" i="84"/>
  <c r="O361" i="84"/>
  <c r="G360" i="84"/>
  <c r="K360" i="84"/>
  <c r="O360" i="84"/>
  <c r="G359" i="84"/>
  <c r="K359" i="84"/>
  <c r="O359" i="84"/>
  <c r="G358" i="84"/>
  <c r="K358" i="84"/>
  <c r="O358" i="84"/>
  <c r="G357" i="84"/>
  <c r="K357" i="84"/>
  <c r="O357" i="84"/>
  <c r="G356" i="84"/>
  <c r="K356" i="84"/>
  <c r="O356" i="84"/>
  <c r="G355" i="84"/>
  <c r="K355" i="84"/>
  <c r="O355" i="84"/>
  <c r="G354" i="84"/>
  <c r="K354" i="84"/>
  <c r="O354" i="84"/>
  <c r="G353" i="84"/>
  <c r="K353" i="84"/>
  <c r="O353" i="84"/>
  <c r="G352" i="84"/>
  <c r="K352" i="84"/>
  <c r="O352" i="84"/>
  <c r="G351" i="84"/>
  <c r="K351" i="84"/>
  <c r="O351" i="84"/>
  <c r="G350" i="84"/>
  <c r="K350" i="84"/>
  <c r="O350" i="84"/>
  <c r="G349" i="84"/>
  <c r="K349" i="84"/>
  <c r="O349" i="84"/>
  <c r="G348" i="84"/>
  <c r="K348" i="84"/>
  <c r="O348" i="84"/>
  <c r="G347" i="84"/>
  <c r="K347" i="84"/>
  <c r="O347" i="84"/>
  <c r="G346" i="84"/>
  <c r="K346" i="84"/>
  <c r="O346" i="84"/>
  <c r="G345" i="84"/>
  <c r="K345" i="84"/>
  <c r="O345" i="84"/>
  <c r="G344" i="84"/>
  <c r="K344" i="84"/>
  <c r="O344" i="84"/>
  <c r="G343" i="84"/>
  <c r="K343" i="84"/>
  <c r="O343" i="84"/>
  <c r="G342" i="84"/>
  <c r="K342" i="84"/>
  <c r="O342" i="84"/>
  <c r="G341" i="84"/>
  <c r="K341" i="84"/>
  <c r="O341" i="84"/>
  <c r="G340" i="84"/>
  <c r="K340" i="84"/>
  <c r="O340" i="84"/>
  <c r="G339" i="84"/>
  <c r="K339" i="84"/>
  <c r="O339" i="84"/>
  <c r="G338" i="84"/>
  <c r="K338" i="84"/>
  <c r="O338" i="84"/>
  <c r="G337" i="84"/>
  <c r="K337" i="84"/>
  <c r="O337" i="84"/>
  <c r="G336" i="84"/>
  <c r="K336" i="84"/>
  <c r="O336" i="84"/>
  <c r="G335" i="84"/>
  <c r="K335" i="84"/>
  <c r="O335" i="84"/>
  <c r="G334" i="84"/>
  <c r="K334" i="84"/>
  <c r="O334" i="84"/>
  <c r="G333" i="84"/>
  <c r="O373" i="84"/>
  <c r="G373" i="84"/>
  <c r="J372" i="84"/>
  <c r="F371" i="84"/>
  <c r="N371" i="84"/>
  <c r="J370" i="84"/>
  <c r="F369" i="84"/>
  <c r="N369" i="84"/>
  <c r="J368" i="84"/>
  <c r="F367" i="84"/>
  <c r="N367" i="84"/>
  <c r="J366" i="84"/>
  <c r="F365" i="84"/>
  <c r="N365" i="84"/>
  <c r="J364" i="84"/>
  <c r="F363" i="84"/>
  <c r="N363" i="84"/>
  <c r="J362" i="84"/>
  <c r="F361" i="84"/>
  <c r="N361" i="84"/>
  <c r="J360" i="84"/>
  <c r="F359" i="84"/>
  <c r="N359" i="84"/>
  <c r="J358" i="84"/>
  <c r="F357" i="84"/>
  <c r="N357" i="84"/>
  <c r="J356" i="84"/>
  <c r="F355" i="84"/>
  <c r="N355" i="84"/>
  <c r="J354" i="84"/>
  <c r="F353" i="84"/>
  <c r="N353" i="84"/>
  <c r="J352" i="84"/>
  <c r="F351" i="84"/>
  <c r="N351" i="84"/>
  <c r="J350" i="84"/>
  <c r="F349" i="84"/>
  <c r="N349" i="84"/>
  <c r="J348" i="84"/>
  <c r="F347" i="84"/>
  <c r="N347" i="84"/>
  <c r="J346" i="84"/>
  <c r="F345" i="84"/>
  <c r="N345" i="84"/>
  <c r="J344" i="84"/>
  <c r="F343" i="84"/>
  <c r="N343" i="84"/>
  <c r="J342" i="84"/>
  <c r="F341" i="84"/>
  <c r="N341" i="84"/>
  <c r="J340" i="84"/>
  <c r="F339" i="84"/>
  <c r="N339" i="84"/>
  <c r="J338" i="84"/>
  <c r="F337" i="84"/>
  <c r="N337" i="84"/>
  <c r="J336" i="84"/>
  <c r="F335" i="84"/>
  <c r="N335" i="84"/>
  <c r="J334" i="84"/>
  <c r="F333" i="84"/>
  <c r="K333" i="84"/>
  <c r="O333" i="84"/>
  <c r="G332" i="84"/>
  <c r="K332" i="84"/>
  <c r="O332" i="84"/>
  <c r="G331" i="84"/>
  <c r="K331" i="84"/>
  <c r="O331" i="84"/>
  <c r="G330" i="84"/>
  <c r="K330" i="84"/>
  <c r="O330" i="84"/>
  <c r="G329" i="84"/>
  <c r="K329" i="84"/>
  <c r="O329" i="84"/>
  <c r="G328" i="84"/>
  <c r="K328" i="84"/>
  <c r="O328" i="84"/>
  <c r="G327" i="84"/>
  <c r="K327" i="84"/>
  <c r="O327" i="84"/>
  <c r="G326" i="84"/>
  <c r="K326" i="84"/>
  <c r="O326" i="84"/>
  <c r="G325" i="84"/>
  <c r="K325" i="84"/>
  <c r="O325" i="84"/>
  <c r="G324" i="84"/>
  <c r="K324" i="84"/>
  <c r="O324" i="84"/>
  <c r="G323" i="84"/>
  <c r="K323" i="84"/>
  <c r="O323" i="84"/>
  <c r="G322" i="84"/>
  <c r="K322" i="84"/>
  <c r="O322" i="84"/>
  <c r="G321" i="84"/>
  <c r="K321" i="84"/>
  <c r="O321" i="84"/>
  <c r="G320" i="84"/>
  <c r="K320" i="84"/>
  <c r="O320" i="84"/>
  <c r="G319" i="84"/>
  <c r="K319" i="84"/>
  <c r="O319" i="84"/>
  <c r="G318" i="84"/>
  <c r="K318" i="84"/>
  <c r="O318" i="84"/>
  <c r="G317" i="84"/>
  <c r="K317" i="84"/>
  <c r="O317" i="84"/>
  <c r="G316" i="84"/>
  <c r="K316" i="84"/>
  <c r="O316" i="84"/>
  <c r="G315" i="84"/>
  <c r="K315" i="84"/>
  <c r="O315" i="84"/>
  <c r="K373" i="84"/>
  <c r="F372" i="84"/>
  <c r="N372" i="84"/>
  <c r="J371" i="84"/>
  <c r="F370" i="84"/>
  <c r="N370" i="84"/>
  <c r="J369" i="84"/>
  <c r="F368" i="84"/>
  <c r="N368" i="84"/>
  <c r="J367" i="84"/>
  <c r="F366" i="84"/>
  <c r="N366" i="84"/>
  <c r="J365" i="84"/>
  <c r="F364" i="84"/>
  <c r="N364" i="84"/>
  <c r="J363" i="84"/>
  <c r="F362" i="84"/>
  <c r="N362" i="84"/>
  <c r="J361" i="84"/>
  <c r="F360" i="84"/>
  <c r="N360" i="84"/>
  <c r="J359" i="84"/>
  <c r="F358" i="84"/>
  <c r="N358" i="84"/>
  <c r="J357" i="84"/>
  <c r="F356" i="84"/>
  <c r="N356" i="84"/>
  <c r="J355" i="84"/>
  <c r="F354" i="84"/>
  <c r="N354" i="84"/>
  <c r="J353" i="84"/>
  <c r="F352" i="84"/>
  <c r="N352" i="84"/>
  <c r="J351" i="84"/>
  <c r="F350" i="84"/>
  <c r="N350" i="84"/>
  <c r="J349" i="84"/>
  <c r="F348" i="84"/>
  <c r="N348" i="84"/>
  <c r="J347" i="84"/>
  <c r="F346" i="84"/>
  <c r="N346" i="84"/>
  <c r="J345" i="84"/>
  <c r="F344" i="84"/>
  <c r="N344" i="84"/>
  <c r="J343" i="84"/>
  <c r="F342" i="84"/>
  <c r="N342" i="84"/>
  <c r="J341" i="84"/>
  <c r="F340" i="84"/>
  <c r="N340" i="84"/>
  <c r="J339" i="84"/>
  <c r="F338" i="84"/>
  <c r="N338" i="84"/>
  <c r="J337" i="84"/>
  <c r="F336" i="84"/>
  <c r="N336" i="84"/>
  <c r="J335" i="84"/>
  <c r="F334" i="84"/>
  <c r="N334" i="84"/>
  <c r="I333" i="84"/>
  <c r="M333" i="84"/>
  <c r="E332" i="84"/>
  <c r="I332" i="84"/>
  <c r="M332" i="84"/>
  <c r="E331" i="84"/>
  <c r="I331" i="84"/>
  <c r="M331" i="84"/>
  <c r="E330" i="84"/>
  <c r="I330" i="84"/>
  <c r="M330" i="84"/>
  <c r="E329" i="84"/>
  <c r="I329" i="84"/>
  <c r="M329" i="84"/>
  <c r="E328" i="84"/>
  <c r="I328" i="84"/>
  <c r="M328" i="84"/>
  <c r="E327" i="84"/>
  <c r="I327" i="84"/>
  <c r="M327" i="84"/>
  <c r="E326" i="84"/>
  <c r="I326" i="84"/>
  <c r="M326" i="84"/>
  <c r="E325" i="84"/>
  <c r="I325" i="84"/>
  <c r="M325" i="84"/>
  <c r="E324" i="84"/>
  <c r="I324" i="84"/>
  <c r="M324" i="84"/>
  <c r="E323" i="84"/>
  <c r="I323" i="84"/>
  <c r="M323" i="84"/>
  <c r="E322" i="84"/>
  <c r="I322" i="84"/>
  <c r="M322" i="84"/>
  <c r="E321" i="84"/>
  <c r="I321" i="84"/>
  <c r="M321" i="84"/>
  <c r="E320" i="84"/>
  <c r="I320" i="84"/>
  <c r="M320" i="84"/>
  <c r="E319" i="84"/>
  <c r="I319" i="84"/>
  <c r="M319" i="84"/>
  <c r="E318" i="84"/>
  <c r="I318" i="84"/>
  <c r="M318" i="84"/>
  <c r="E317" i="84"/>
  <c r="I317" i="84"/>
  <c r="M317" i="84"/>
  <c r="E316" i="84"/>
  <c r="I316" i="84"/>
  <c r="M316" i="84"/>
  <c r="E315" i="84"/>
  <c r="I315" i="84"/>
  <c r="M315" i="84"/>
  <c r="M373" i="84"/>
  <c r="L372" i="84"/>
  <c r="P371" i="84"/>
  <c r="H369" i="84"/>
  <c r="L368" i="84"/>
  <c r="P367" i="84"/>
  <c r="H365" i="84"/>
  <c r="L364" i="84"/>
  <c r="P363" i="84"/>
  <c r="H361" i="84"/>
  <c r="L360" i="84"/>
  <c r="P359" i="84"/>
  <c r="H357" i="84"/>
  <c r="L356" i="84"/>
  <c r="P355" i="84"/>
  <c r="H353" i="84"/>
  <c r="L352" i="84"/>
  <c r="P351" i="84"/>
  <c r="H349" i="84"/>
  <c r="L348" i="84"/>
  <c r="P347" i="84"/>
  <c r="H345" i="84"/>
  <c r="L344" i="84"/>
  <c r="P343" i="84"/>
  <c r="H341" i="84"/>
  <c r="L340" i="84"/>
  <c r="P339" i="84"/>
  <c r="H337" i="84"/>
  <c r="L336" i="84"/>
  <c r="P335" i="84"/>
  <c r="H333" i="84"/>
  <c r="P333" i="84"/>
  <c r="L332" i="84"/>
  <c r="H331" i="84"/>
  <c r="P331" i="84"/>
  <c r="L330" i="84"/>
  <c r="H329" i="84"/>
  <c r="P329" i="84"/>
  <c r="L328" i="84"/>
  <c r="H327" i="84"/>
  <c r="P327" i="84"/>
  <c r="L326" i="84"/>
  <c r="H325" i="84"/>
  <c r="P325" i="84"/>
  <c r="L324" i="84"/>
  <c r="H323" i="84"/>
  <c r="P323" i="84"/>
  <c r="L322" i="84"/>
  <c r="H321" i="84"/>
  <c r="P321" i="84"/>
  <c r="L320" i="84"/>
  <c r="H319" i="84"/>
  <c r="P319" i="84"/>
  <c r="L318" i="84"/>
  <c r="H317" i="84"/>
  <c r="P317" i="84"/>
  <c r="L316" i="84"/>
  <c r="H315" i="84"/>
  <c r="P315" i="84"/>
  <c r="I373" i="84"/>
  <c r="P372" i="84"/>
  <c r="H370" i="84"/>
  <c r="L369" i="84"/>
  <c r="P368" i="84"/>
  <c r="H366" i="84"/>
  <c r="L365" i="84"/>
  <c r="P364" i="84"/>
  <c r="H362" i="84"/>
  <c r="L361" i="84"/>
  <c r="P360" i="84"/>
  <c r="H358" i="84"/>
  <c r="L357" i="84"/>
  <c r="P356" i="84"/>
  <c r="H354" i="84"/>
  <c r="L353" i="84"/>
  <c r="P352" i="84"/>
  <c r="H350" i="84"/>
  <c r="L349" i="84"/>
  <c r="P348" i="84"/>
  <c r="H346" i="84"/>
  <c r="L345" i="84"/>
  <c r="P344" i="84"/>
  <c r="H342" i="84"/>
  <c r="L341" i="84"/>
  <c r="P340" i="84"/>
  <c r="H338" i="84"/>
  <c r="L337" i="84"/>
  <c r="P336" i="84"/>
  <c r="H334" i="84"/>
  <c r="J333" i="84"/>
  <c r="F332" i="84"/>
  <c r="N332" i="84"/>
  <c r="J331" i="84"/>
  <c r="F330" i="84"/>
  <c r="N330" i="84"/>
  <c r="J329" i="84"/>
  <c r="F328" i="84"/>
  <c r="N328" i="84"/>
  <c r="J327" i="84"/>
  <c r="F326" i="84"/>
  <c r="N326" i="84"/>
  <c r="J325" i="84"/>
  <c r="F324" i="84"/>
  <c r="N324" i="84"/>
  <c r="J323" i="84"/>
  <c r="F322" i="84"/>
  <c r="N322" i="84"/>
  <c r="J321" i="84"/>
  <c r="F320" i="84"/>
  <c r="N320" i="84"/>
  <c r="J319" i="84"/>
  <c r="F318" i="84"/>
  <c r="N318" i="84"/>
  <c r="J317" i="84"/>
  <c r="F316" i="84"/>
  <c r="N316" i="84"/>
  <c r="J315" i="84"/>
  <c r="H371" i="84"/>
  <c r="P369" i="84"/>
  <c r="L366" i="84"/>
  <c r="H363" i="84"/>
  <c r="P361" i="84"/>
  <c r="L358" i="84"/>
  <c r="H355" i="84"/>
  <c r="P353" i="84"/>
  <c r="L350" i="84"/>
  <c r="H347" i="84"/>
  <c r="P345" i="84"/>
  <c r="L342" i="84"/>
  <c r="H339" i="84"/>
  <c r="P337" i="84"/>
  <c r="L334" i="84"/>
  <c r="H332" i="84"/>
  <c r="L331" i="84"/>
  <c r="P330" i="84"/>
  <c r="H328" i="84"/>
  <c r="L327" i="84"/>
  <c r="P326" i="84"/>
  <c r="H324" i="84"/>
  <c r="L323" i="84"/>
  <c r="P322" i="84"/>
  <c r="H320" i="84"/>
  <c r="L319" i="84"/>
  <c r="P318" i="84"/>
  <c r="H316" i="84"/>
  <c r="L315" i="84"/>
  <c r="H372" i="84"/>
  <c r="P370" i="84"/>
  <c r="L367" i="84"/>
  <c r="H364" i="84"/>
  <c r="P362" i="84"/>
  <c r="L359" i="84"/>
  <c r="H356" i="84"/>
  <c r="P354" i="84"/>
  <c r="L351" i="84"/>
  <c r="H348" i="84"/>
  <c r="P346" i="84"/>
  <c r="L343" i="84"/>
  <c r="H340" i="84"/>
  <c r="P338" i="84"/>
  <c r="L335" i="84"/>
  <c r="N333" i="84"/>
  <c r="F331" i="84"/>
  <c r="J330" i="84"/>
  <c r="N329" i="84"/>
  <c r="F327" i="84"/>
  <c r="J326" i="84"/>
  <c r="N325" i="84"/>
  <c r="F323" i="84"/>
  <c r="J322" i="84"/>
  <c r="N321" i="84"/>
  <c r="F319" i="84"/>
  <c r="J318" i="84"/>
  <c r="N317" i="84"/>
  <c r="F315" i="84"/>
  <c r="L339" i="84"/>
  <c r="N323" i="84"/>
  <c r="P334" i="84"/>
  <c r="L355" i="84"/>
  <c r="N315" i="84"/>
  <c r="F325" i="84"/>
  <c r="H360" i="84"/>
  <c r="F317" i="84"/>
  <c r="J328" i="84"/>
  <c r="H344" i="84"/>
  <c r="P366" i="84"/>
  <c r="J320" i="84"/>
  <c r="N331" i="84"/>
  <c r="P350" i="84"/>
  <c r="L371" i="84"/>
  <c r="L317" i="84"/>
  <c r="P320" i="84"/>
  <c r="H322" i="84"/>
  <c r="L325" i="84"/>
  <c r="P328" i="84"/>
  <c r="H330" i="84"/>
  <c r="L333" i="84"/>
  <c r="L338" i="84"/>
  <c r="H343" i="84"/>
  <c r="P349" i="84"/>
  <c r="L354" i="84"/>
  <c r="H359" i="84"/>
  <c r="P365" i="84"/>
  <c r="L370" i="84"/>
  <c r="P316" i="84"/>
  <c r="H318" i="84"/>
  <c r="L321" i="84"/>
  <c r="P324" i="84"/>
  <c r="H326" i="84"/>
  <c r="L329" i="84"/>
  <c r="P332" i="84"/>
  <c r="H335" i="84"/>
  <c r="P341" i="84"/>
  <c r="L346" i="84"/>
  <c r="H351" i="84"/>
  <c r="P357" i="84"/>
  <c r="L362" i="84"/>
  <c r="H367" i="84"/>
  <c r="E373" i="84"/>
  <c r="J316" i="84"/>
  <c r="N319" i="84"/>
  <c r="F321" i="84"/>
  <c r="J324" i="84"/>
  <c r="N327" i="84"/>
  <c r="F329" i="84"/>
  <c r="J332" i="84"/>
  <c r="H336" i="84"/>
  <c r="P342" i="84"/>
  <c r="L347" i="84"/>
  <c r="H352" i="84"/>
  <c r="P358" i="84"/>
  <c r="L363" i="84"/>
  <c r="H368" i="84"/>
  <c r="U115" i="75"/>
  <c r="U125" i="75"/>
  <c r="U123" i="75"/>
  <c r="U134" i="75"/>
  <c r="U110" i="75"/>
  <c r="U126" i="75"/>
  <c r="U116" i="75"/>
  <c r="U118" i="75"/>
  <c r="U111" i="75"/>
  <c r="U112" i="75"/>
  <c r="U109" i="75"/>
  <c r="U124" i="75"/>
  <c r="U137" i="75"/>
  <c r="U122" i="75"/>
  <c r="U136" i="75"/>
  <c r="U132" i="75"/>
  <c r="U119" i="75"/>
  <c r="U128" i="75"/>
  <c r="U120" i="75"/>
  <c r="U131" i="75"/>
  <c r="U138" i="75"/>
  <c r="U135" i="75"/>
  <c r="U121" i="75"/>
  <c r="U129" i="75"/>
  <c r="U127" i="75"/>
  <c r="U130" i="75"/>
  <c r="U133" i="75"/>
  <c r="U114" i="75"/>
  <c r="U117" i="75"/>
  <c r="U113" i="75"/>
  <c r="V114" i="75"/>
  <c r="V121" i="75"/>
  <c r="V110" i="75"/>
  <c r="V132" i="75"/>
  <c r="V134" i="75"/>
  <c r="V123" i="75"/>
  <c r="V124" i="75"/>
  <c r="V122" i="75"/>
  <c r="V118" i="75"/>
  <c r="V136" i="75"/>
  <c r="V135" i="75"/>
  <c r="V120" i="75"/>
  <c r="V109" i="75"/>
  <c r="V113" i="75"/>
  <c r="V111" i="75"/>
  <c r="V128" i="75"/>
  <c r="V137" i="75"/>
  <c r="V112" i="75"/>
  <c r="V127" i="75"/>
  <c r="V126" i="75"/>
  <c r="V125" i="75"/>
  <c r="V119" i="75"/>
  <c r="V115" i="75"/>
  <c r="V131" i="75"/>
  <c r="V116" i="75"/>
  <c r="V138" i="75"/>
  <c r="V133" i="75"/>
  <c r="V117" i="75"/>
  <c r="V129" i="75"/>
  <c r="V130" i="75"/>
  <c r="V74" i="75"/>
  <c r="V75" i="75"/>
  <c r="V67" i="75"/>
  <c r="V68" i="75"/>
  <c r="V88" i="75"/>
  <c r="V66" i="75"/>
  <c r="V94" i="75"/>
  <c r="V85" i="75"/>
  <c r="V78" i="75"/>
  <c r="V80" i="75"/>
  <c r="V93" i="75"/>
  <c r="V71" i="75"/>
  <c r="V92" i="75"/>
  <c r="V89" i="75"/>
  <c r="V84" i="75"/>
  <c r="V86" i="75"/>
  <c r="V69" i="75"/>
  <c r="V81" i="75"/>
  <c r="V82" i="75"/>
  <c r="V79" i="75"/>
  <c r="V83" i="75"/>
  <c r="V91" i="75"/>
  <c r="V76" i="75"/>
  <c r="V87" i="75"/>
  <c r="V72" i="75"/>
  <c r="V73" i="75"/>
  <c r="V90" i="75"/>
  <c r="V77" i="75"/>
  <c r="V70" i="75"/>
  <c r="V65" i="75"/>
  <c r="U77" i="75"/>
  <c r="U66" i="75"/>
  <c r="U70" i="75"/>
  <c r="U83" i="75"/>
  <c r="U86" i="75"/>
  <c r="U80" i="75"/>
  <c r="U93" i="75"/>
  <c r="U73" i="75"/>
  <c r="U88" i="75"/>
  <c r="U90" i="75"/>
  <c r="U76" i="75"/>
  <c r="U74" i="75"/>
  <c r="U92" i="75"/>
  <c r="U91" i="75"/>
  <c r="U78" i="75"/>
  <c r="U94" i="75"/>
  <c r="U65" i="75"/>
  <c r="U82" i="75"/>
  <c r="U87" i="75"/>
  <c r="U79" i="75"/>
  <c r="U72" i="75"/>
  <c r="U68" i="75"/>
  <c r="U67" i="75"/>
  <c r="U75" i="75"/>
  <c r="U69" i="75"/>
  <c r="U81" i="75"/>
  <c r="U85" i="75"/>
  <c r="U84" i="75"/>
  <c r="U89" i="75"/>
  <c r="U71" i="75"/>
  <c r="V166" i="75"/>
  <c r="V163" i="75"/>
  <c r="V169" i="75"/>
  <c r="V157" i="75"/>
  <c r="V181" i="75"/>
  <c r="V161" i="75"/>
  <c r="V170" i="75"/>
  <c r="V160" i="75"/>
  <c r="V173" i="75"/>
  <c r="V182" i="75"/>
  <c r="V179" i="75"/>
  <c r="V167" i="75"/>
  <c r="V164" i="75"/>
  <c r="V154" i="75"/>
  <c r="V180" i="75"/>
  <c r="V174" i="75"/>
  <c r="V159" i="75"/>
  <c r="V158" i="75"/>
  <c r="V176" i="75"/>
  <c r="V153" i="75"/>
  <c r="V155" i="75"/>
  <c r="V177" i="75"/>
  <c r="V162" i="75"/>
  <c r="V178" i="75"/>
  <c r="V175" i="75"/>
  <c r="V165" i="75"/>
  <c r="V168" i="75"/>
  <c r="V171" i="75"/>
  <c r="V156" i="75"/>
  <c r="V172" i="75"/>
  <c r="U158" i="75"/>
  <c r="U153" i="75"/>
  <c r="U160" i="75"/>
  <c r="U168" i="75"/>
  <c r="U157" i="75"/>
  <c r="U180" i="75"/>
  <c r="U181" i="75"/>
  <c r="U177" i="75"/>
  <c r="U170" i="75"/>
  <c r="U156" i="75"/>
  <c r="U174" i="75"/>
  <c r="U159" i="75"/>
  <c r="U161" i="75"/>
  <c r="U175" i="75"/>
  <c r="U163" i="75"/>
  <c r="U182" i="75"/>
  <c r="U155" i="75"/>
  <c r="U171" i="75"/>
  <c r="U164" i="75"/>
  <c r="U169" i="75"/>
  <c r="U162" i="75"/>
  <c r="U176" i="75"/>
  <c r="U165" i="75"/>
  <c r="U154" i="75"/>
  <c r="U166" i="75"/>
  <c r="U172" i="75"/>
  <c r="U179" i="75"/>
  <c r="U178" i="75"/>
  <c r="U173" i="75"/>
  <c r="U167" i="75"/>
  <c r="S129" i="75"/>
  <c r="S87" i="75"/>
  <c r="S173" i="75"/>
  <c r="S125" i="75"/>
  <c r="S83" i="75"/>
  <c r="S84" i="75" s="1"/>
  <c r="S169" i="75"/>
  <c r="S170" i="75" s="1"/>
  <c r="S126" i="75"/>
  <c r="K190" i="75" l="1"/>
  <c r="L210" i="75" l="1"/>
  <c r="L218" i="75"/>
  <c r="L215" i="75"/>
  <c r="L216" i="75"/>
  <c r="L209" i="75"/>
  <c r="L224" i="75"/>
  <c r="L223" i="75"/>
  <c r="L207" i="75"/>
  <c r="L221" i="75"/>
  <c r="L217" i="75"/>
  <c r="L212" i="75"/>
  <c r="L214" i="75"/>
  <c r="L208" i="75"/>
  <c r="L213" i="75"/>
  <c r="L219" i="75"/>
  <c r="L220" i="75"/>
  <c r="L222" i="75"/>
  <c r="L211" i="75"/>
  <c r="O210" i="75"/>
  <c r="P210" i="75" s="1"/>
  <c r="O218" i="75"/>
  <c r="P218" i="75" s="1"/>
  <c r="O224" i="75"/>
  <c r="P224" i="75" s="1"/>
  <c r="O217" i="75"/>
  <c r="P217" i="75" s="1"/>
  <c r="O213" i="75"/>
  <c r="P213" i="75" s="1"/>
  <c r="O211" i="75"/>
  <c r="P211" i="75" s="1"/>
  <c r="O215" i="75"/>
  <c r="P215" i="75" s="1"/>
  <c r="O212" i="75"/>
  <c r="P212" i="75" s="1"/>
  <c r="O216" i="75"/>
  <c r="P216" i="75" s="1"/>
  <c r="O207" i="75"/>
  <c r="O214" i="75"/>
  <c r="P214" i="75" s="1"/>
  <c r="O220" i="75"/>
  <c r="P220" i="75" s="1"/>
  <c r="O209" i="75"/>
  <c r="P209" i="75" s="1"/>
  <c r="O221" i="75"/>
  <c r="P221" i="75" s="1"/>
  <c r="O208" i="75"/>
  <c r="P208" i="75" s="1"/>
  <c r="O222" i="75"/>
  <c r="P222" i="75" s="1"/>
  <c r="O223" i="75"/>
  <c r="P223" i="75" s="1"/>
  <c r="O219" i="75"/>
  <c r="P219" i="75" s="1"/>
  <c r="S193" i="75"/>
  <c r="P207" i="75"/>
  <c r="S194" i="75"/>
  <c r="U195" i="75" a="1"/>
  <c r="V195" i="75" a="1"/>
  <c r="S208" i="75"/>
  <c r="V215" i="75" l="1"/>
  <c r="V210" i="75"/>
  <c r="V202" i="75"/>
  <c r="V205" i="75"/>
  <c r="V199" i="75"/>
  <c r="V217" i="75"/>
  <c r="V220" i="75"/>
  <c r="V223" i="75"/>
  <c r="V222" i="75"/>
  <c r="V214" i="75"/>
  <c r="V197" i="75"/>
  <c r="V203" i="75"/>
  <c r="V221" i="75"/>
  <c r="V196" i="75"/>
  <c r="V200" i="75"/>
  <c r="V204" i="75"/>
  <c r="V207" i="75"/>
  <c r="V206" i="75"/>
  <c r="V209" i="75"/>
  <c r="V213" i="75"/>
  <c r="V219" i="75"/>
  <c r="V218" i="75"/>
  <c r="V201" i="75"/>
  <c r="V212" i="75"/>
  <c r="V211" i="75"/>
  <c r="V224" i="75"/>
  <c r="V216" i="75"/>
  <c r="V195" i="75"/>
  <c r="V198" i="75"/>
  <c r="V208" i="75"/>
  <c r="U215" i="75"/>
  <c r="U197" i="75"/>
  <c r="U212" i="75"/>
  <c r="U221" i="75"/>
  <c r="U224" i="75"/>
  <c r="U211" i="75"/>
  <c r="U223" i="75"/>
  <c r="U210" i="75"/>
  <c r="U206" i="75"/>
  <c r="U202" i="75"/>
  <c r="U207" i="75"/>
  <c r="U216" i="75"/>
  <c r="U218" i="75"/>
  <c r="U199" i="75"/>
  <c r="U196" i="75"/>
  <c r="U222" i="75"/>
  <c r="U214" i="75"/>
  <c r="U217" i="75"/>
  <c r="U195" i="75"/>
  <c r="U205" i="75"/>
  <c r="U213" i="75"/>
  <c r="U201" i="75"/>
  <c r="U219" i="75"/>
  <c r="U208" i="75"/>
  <c r="U200" i="75"/>
  <c r="U198" i="75"/>
  <c r="U209" i="75"/>
  <c r="U220" i="75"/>
  <c r="U204" i="75"/>
  <c r="U203" i="75"/>
  <c r="S215" i="75"/>
  <c r="S211" i="75"/>
  <c r="S212" i="75" s="1"/>
  <c r="D380" i="84"/>
  <c r="D381" i="84"/>
  <c r="N397" i="84"/>
  <c r="N396" i="84"/>
  <c r="N395" i="84"/>
  <c r="N394" i="84"/>
  <c r="N393" i="84"/>
  <c r="N392" i="84"/>
  <c r="N391" i="84"/>
  <c r="N390" i="84"/>
  <c r="H387" i="84"/>
  <c r="I387" i="84"/>
  <c r="D382" i="84"/>
  <c r="D383" i="84"/>
  <c r="O396" i="84"/>
  <c r="O395" i="84"/>
  <c r="O394" i="84"/>
  <c r="O393" i="84"/>
  <c r="O392" i="84"/>
  <c r="O391" i="84"/>
  <c r="O390" i="84"/>
  <c r="D384" i="84"/>
  <c r="P396" i="84"/>
  <c r="P395" i="84"/>
  <c r="P394" i="84"/>
  <c r="P393" i="84"/>
  <c r="P392" i="84"/>
  <c r="P391" i="84"/>
  <c r="P390" i="84"/>
  <c r="D385" i="84"/>
  <c r="Q396" i="84"/>
  <c r="Q395" i="84"/>
  <c r="Q394" i="84"/>
  <c r="Q393" i="84"/>
  <c r="Q392" i="84"/>
  <c r="Q391" i="84"/>
  <c r="Q390" i="84"/>
  <c r="H388" i="84"/>
  <c r="I388" i="84"/>
  <c r="W396" i="84"/>
  <c r="U393" i="84"/>
  <c r="U397" i="84"/>
  <c r="U395" i="84"/>
  <c r="V392" i="84"/>
  <c r="W395" i="84"/>
  <c r="W393" i="84"/>
  <c r="V391" i="84"/>
  <c r="V393" i="84"/>
  <c r="U396" i="84"/>
  <c r="V390" i="84"/>
  <c r="U391" i="84"/>
  <c r="V394" i="84"/>
  <c r="W397" i="84"/>
  <c r="W391" i="84"/>
  <c r="U390" i="84"/>
  <c r="V395" i="84"/>
  <c r="U394" i="84"/>
  <c r="U392" i="84"/>
  <c r="W394" i="84"/>
  <c r="W390" i="84"/>
  <c r="V396" i="84"/>
  <c r="W392" i="84"/>
  <c r="V397" i="84"/>
</calcChain>
</file>

<file path=xl/comments1.xml><?xml version="1.0" encoding="utf-8"?>
<comments xmlns="http://schemas.openxmlformats.org/spreadsheetml/2006/main">
  <authors>
    <author>Ferdinando Ametrano</author>
  </authors>
  <commentList>
    <comment ref="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6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F16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6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6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6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7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5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1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6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1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3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8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5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57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5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6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6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62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6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99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G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G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4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G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0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0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  <author>Schlenkrich Sebastian</author>
  </authors>
  <commentList>
    <comment ref="J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G218" authorId="1">
      <text>
        <r>
          <rPr>
            <b/>
            <sz val="9"/>
            <color indexed="81"/>
            <rFont val="Tahoma"/>
            <family val="2"/>
          </rPr>
          <t>SSH:</t>
        </r>
        <r>
          <rPr>
            <sz val="9"/>
            <color indexed="81"/>
            <rFont val="Tahoma"/>
            <family val="2"/>
          </rPr>
          <t xml:space="preserve">
We need at least a dummy volatility for annuity calculation</t>
        </r>
      </text>
    </comment>
    <comment ref="J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</commentList>
</comments>
</file>

<file path=xl/sharedStrings.xml><?xml version="1.0" encoding="utf-8"?>
<sst xmlns="http://schemas.openxmlformats.org/spreadsheetml/2006/main" count="99522" uniqueCount="12227">
  <si>
    <t>EUR</t>
  </si>
  <si>
    <t>Expiry</t>
  </si>
  <si>
    <t>USD</t>
  </si>
  <si>
    <t>G5</t>
  </si>
  <si>
    <t>GBP</t>
  </si>
  <si>
    <t>G10</t>
  </si>
  <si>
    <t>JPY</t>
  </si>
  <si>
    <t>CHF</t>
  </si>
  <si>
    <t>CAD</t>
  </si>
  <si>
    <t>AUD</t>
  </si>
  <si>
    <t>NZD</t>
  </si>
  <si>
    <t>SEK</t>
  </si>
  <si>
    <t>NOK</t>
  </si>
  <si>
    <t>DKK</t>
  </si>
  <si>
    <t>EMEA</t>
  </si>
  <si>
    <t>CZK</t>
  </si>
  <si>
    <t>PLN</t>
  </si>
  <si>
    <t>HUF</t>
  </si>
  <si>
    <t>RON</t>
  </si>
  <si>
    <t>RUB</t>
  </si>
  <si>
    <t>ILS</t>
  </si>
  <si>
    <t>TRY</t>
  </si>
  <si>
    <t>ZAR</t>
  </si>
  <si>
    <t>BRL</t>
  </si>
  <si>
    <t>MXN</t>
  </si>
  <si>
    <t>Americas</t>
  </si>
  <si>
    <t>CLP</t>
  </si>
  <si>
    <t>CNY</t>
  </si>
  <si>
    <t>APAC</t>
  </si>
  <si>
    <t>HKD</t>
  </si>
  <si>
    <t>KRW</t>
  </si>
  <si>
    <t>SGD</t>
  </si>
  <si>
    <t>COP</t>
  </si>
  <si>
    <t>Currency</t>
  </si>
  <si>
    <t>Region</t>
  </si>
  <si>
    <t>Maturity</t>
  </si>
  <si>
    <t>Instrument</t>
  </si>
  <si>
    <t>EONIA</t>
  </si>
  <si>
    <t>ON</t>
  </si>
  <si>
    <t>Eonia Fixing</t>
  </si>
  <si>
    <t>Eonia Swap</t>
  </si>
  <si>
    <t>1Y</t>
  </si>
  <si>
    <t>2Y</t>
  </si>
  <si>
    <t>3Y</t>
  </si>
  <si>
    <t>5Y</t>
  </si>
  <si>
    <t>7Y</t>
  </si>
  <si>
    <t>10Y</t>
  </si>
  <si>
    <t>15Y</t>
  </si>
  <si>
    <t>20Y</t>
  </si>
  <si>
    <t>25Y</t>
  </si>
  <si>
    <t>30Y</t>
  </si>
  <si>
    <t>40Y</t>
  </si>
  <si>
    <t>50Y</t>
  </si>
  <si>
    <t>Euribor3M</t>
  </si>
  <si>
    <t>3M</t>
  </si>
  <si>
    <t>Euribor Fixing</t>
  </si>
  <si>
    <t>PX_LAST</t>
  </si>
  <si>
    <t>Euribor6M</t>
  </si>
  <si>
    <t>6M</t>
  </si>
  <si>
    <t>OIS</t>
  </si>
  <si>
    <t>OIS fixing</t>
  </si>
  <si>
    <t>OIS Swap</t>
  </si>
  <si>
    <t>Libor3M</t>
  </si>
  <si>
    <t>Libor Fixing</t>
  </si>
  <si>
    <t>Libor6M</t>
  </si>
  <si>
    <t>3M Euribor Swap</t>
  </si>
  <si>
    <t>6M Euribor Swap</t>
  </si>
  <si>
    <t>3M Libor Swap</t>
  </si>
  <si>
    <t>3M vs 6M Basis Swap</t>
  </si>
  <si>
    <t>SONIA</t>
  </si>
  <si>
    <t>TOIS</t>
  </si>
  <si>
    <t>9M</t>
  </si>
  <si>
    <t>Market Sector</t>
  </si>
  <si>
    <t>Curncy</t>
  </si>
  <si>
    <t>Ticker</t>
  </si>
  <si>
    <t>EUSWE1</t>
  </si>
  <si>
    <t>EUSWE2</t>
  </si>
  <si>
    <t>EUSWE3</t>
  </si>
  <si>
    <t>EUSWE5</t>
  </si>
  <si>
    <t>EUSWE7</t>
  </si>
  <si>
    <t>EUSWE10</t>
  </si>
  <si>
    <t>EUSWE15</t>
  </si>
  <si>
    <t>EUSWE20</t>
  </si>
  <si>
    <t>EUSWE25</t>
  </si>
  <si>
    <t>EUSWE30</t>
  </si>
  <si>
    <t>EUSWE40</t>
  </si>
  <si>
    <t>EUSWE50</t>
  </si>
  <si>
    <t>EUSW2V3</t>
  </si>
  <si>
    <t>EUSW3V3</t>
  </si>
  <si>
    <t>EUSW5V3</t>
  </si>
  <si>
    <t>EUSW7V3</t>
  </si>
  <si>
    <t>EUSW10V3</t>
  </si>
  <si>
    <t>EUSW15V3</t>
  </si>
  <si>
    <t>EUSW20V3</t>
  </si>
  <si>
    <t>EUSW25V3</t>
  </si>
  <si>
    <t>EUSW30V3</t>
  </si>
  <si>
    <t>EUSW40V3</t>
  </si>
  <si>
    <t>EUSW50V3</t>
  </si>
  <si>
    <t>EUSA2</t>
  </si>
  <si>
    <t>EUSA3</t>
  </si>
  <si>
    <t>EUSA5</t>
  </si>
  <si>
    <t>EUSA7</t>
  </si>
  <si>
    <t>EUSA10</t>
  </si>
  <si>
    <t>EUSA15</t>
  </si>
  <si>
    <t>EUSA20</t>
  </si>
  <si>
    <t>EUSA25</t>
  </si>
  <si>
    <t>EUSA30</t>
  </si>
  <si>
    <t>EUSA40</t>
  </si>
  <si>
    <t>EUSA50</t>
  </si>
  <si>
    <t>USSO1</t>
  </si>
  <si>
    <t>USSO2</t>
  </si>
  <si>
    <t>USSO3</t>
  </si>
  <si>
    <t>USSO5</t>
  </si>
  <si>
    <t>USSO7</t>
  </si>
  <si>
    <t>USSO10</t>
  </si>
  <si>
    <t>USSO15</t>
  </si>
  <si>
    <t>USSO20</t>
  </si>
  <si>
    <t>USSO25</t>
  </si>
  <si>
    <t>USSO30</t>
  </si>
  <si>
    <t>USSO40</t>
  </si>
  <si>
    <t>USSO50</t>
  </si>
  <si>
    <t>USSW2</t>
  </si>
  <si>
    <t>USSW3</t>
  </si>
  <si>
    <t>USSW5</t>
  </si>
  <si>
    <t>USSW7</t>
  </si>
  <si>
    <t>USSW10</t>
  </si>
  <si>
    <t>USSW15</t>
  </si>
  <si>
    <t>USSW20</t>
  </si>
  <si>
    <t>USSW25</t>
  </si>
  <si>
    <t>USSW30</t>
  </si>
  <si>
    <t>USSW40</t>
  </si>
  <si>
    <t>USSW50</t>
  </si>
  <si>
    <t>USBC2</t>
  </si>
  <si>
    <t>USBC3</t>
  </si>
  <si>
    <t>USBC5</t>
  </si>
  <si>
    <t>USBC7</t>
  </si>
  <si>
    <t>USBC10</t>
  </si>
  <si>
    <t>USBC15</t>
  </si>
  <si>
    <t>USBC20</t>
  </si>
  <si>
    <t>USBC25</t>
  </si>
  <si>
    <t>USBC30</t>
  </si>
  <si>
    <t>USBC40</t>
  </si>
  <si>
    <t>USBC50</t>
  </si>
  <si>
    <t>FRA 0M x 3M (Mx)</t>
  </si>
  <si>
    <t>EUFR00C</t>
  </si>
  <si>
    <t>15M</t>
  </si>
  <si>
    <t>18M</t>
  </si>
  <si>
    <t>EUFR0CF</t>
  </si>
  <si>
    <t>EUFR0FI</t>
  </si>
  <si>
    <t xml:space="preserve"> EUFR0I1</t>
  </si>
  <si>
    <t>EUFR011C</t>
  </si>
  <si>
    <t>EUFR1C1F</t>
  </si>
  <si>
    <t>4Y</t>
  </si>
  <si>
    <t>EUSW6V3</t>
  </si>
  <si>
    <t>EUSW4V3</t>
  </si>
  <si>
    <t>6Y</t>
  </si>
  <si>
    <t>8Y</t>
  </si>
  <si>
    <t>9Y</t>
  </si>
  <si>
    <t>EUSW8V3</t>
  </si>
  <si>
    <t>EUSW9V3</t>
  </si>
  <si>
    <t>11Y</t>
  </si>
  <si>
    <t>12Y</t>
  </si>
  <si>
    <t>13Y</t>
  </si>
  <si>
    <t>14Y</t>
  </si>
  <si>
    <t>EUSW11V3</t>
  </si>
  <si>
    <t>EUSW12V3</t>
  </si>
  <si>
    <t>EUSW13V3</t>
  </si>
  <si>
    <t>EUSW14V3</t>
  </si>
  <si>
    <t>EUSW60V3</t>
  </si>
  <si>
    <t>60Y</t>
  </si>
  <si>
    <t>FRA 3M x 6M</t>
  </si>
  <si>
    <t>FRA 6M x 9M</t>
  </si>
  <si>
    <t>FRA 9M x 12M</t>
  </si>
  <si>
    <t>FRA 12M x 15M</t>
  </si>
  <si>
    <t>FRA 15M x 18M</t>
  </si>
  <si>
    <t>FRA 0M x 6M (Mx)</t>
  </si>
  <si>
    <t>EUFR00F</t>
  </si>
  <si>
    <t>7M</t>
  </si>
  <si>
    <t>8M</t>
  </si>
  <si>
    <t>10M</t>
  </si>
  <si>
    <t>11M</t>
  </si>
  <si>
    <t>13M</t>
  </si>
  <si>
    <t>14M</t>
  </si>
  <si>
    <t>16M</t>
  </si>
  <si>
    <t>17M</t>
  </si>
  <si>
    <t>FRA 2M x 8M</t>
  </si>
  <si>
    <t>FRA 3M x 9M</t>
  </si>
  <si>
    <t>FRA 4M x 10M</t>
  </si>
  <si>
    <t>FRA 6M x 12M</t>
  </si>
  <si>
    <t>FRA 7M x 13M</t>
  </si>
  <si>
    <t>FRA 8M x 14M</t>
  </si>
  <si>
    <t>FRA 9M x 15M</t>
  </si>
  <si>
    <t>FRA 10M x 16M</t>
  </si>
  <si>
    <t>FRA 12M x 18M</t>
  </si>
  <si>
    <t>EUFR0AG</t>
  </si>
  <si>
    <t>EUFR0BH</t>
  </si>
  <si>
    <t>EUFR0CI</t>
  </si>
  <si>
    <t>EUFR0DJ</t>
  </si>
  <si>
    <t>EUFR0EK</t>
  </si>
  <si>
    <t>EUFR0F1</t>
  </si>
  <si>
    <t>EUFR0G1A</t>
  </si>
  <si>
    <t>EUFR0H1B</t>
  </si>
  <si>
    <t>EUFR0I1C</t>
  </si>
  <si>
    <t>EUFR0J1D</t>
  </si>
  <si>
    <t>EUFR0K1E</t>
  </si>
  <si>
    <t>EUFR011F</t>
  </si>
  <si>
    <t>1W</t>
  </si>
  <si>
    <t>2W</t>
  </si>
  <si>
    <t>3W</t>
  </si>
  <si>
    <t>1M</t>
  </si>
  <si>
    <t>2M</t>
  </si>
  <si>
    <t>4M</t>
  </si>
  <si>
    <t>5M</t>
  </si>
  <si>
    <t>19M</t>
  </si>
  <si>
    <t>20M</t>
  </si>
  <si>
    <t>22M</t>
  </si>
  <si>
    <t>23M</t>
  </si>
  <si>
    <t>EUSWE1Z</t>
  </si>
  <si>
    <t>EUSWE2Z</t>
  </si>
  <si>
    <t>EUSWE3Z</t>
  </si>
  <si>
    <t>EUSWEA</t>
  </si>
  <si>
    <t>EUSWEB</t>
  </si>
  <si>
    <t>EUSWEF</t>
  </si>
  <si>
    <t>EUSWEC</t>
  </si>
  <si>
    <t>EUSWED</t>
  </si>
  <si>
    <t>EUSWEE</t>
  </si>
  <si>
    <t>EUSWEK</t>
  </si>
  <si>
    <t>EUSWEG</t>
  </si>
  <si>
    <t>EUSWEH</t>
  </si>
  <si>
    <t>EUSWEI</t>
  </si>
  <si>
    <t>EUSWEJ</t>
  </si>
  <si>
    <t>EUSWE1A</t>
  </si>
  <si>
    <t>EUSWE1B</t>
  </si>
  <si>
    <t>EUSWE1C</t>
  </si>
  <si>
    <t>EUSWE1D</t>
  </si>
  <si>
    <t>EUSWE1E</t>
  </si>
  <si>
    <t>EUSWE1F</t>
  </si>
  <si>
    <t>EUSWE1G</t>
  </si>
  <si>
    <t>EUSWE1H</t>
  </si>
  <si>
    <t>EUSWE1I</t>
  </si>
  <si>
    <t>EUSWE1J</t>
  </si>
  <si>
    <t>EUSWE1K</t>
  </si>
  <si>
    <t>EUSWE4</t>
  </si>
  <si>
    <t>EUSWE6</t>
  </si>
  <si>
    <t>EUSWE8</t>
  </si>
  <si>
    <t>EUSWE9</t>
  </si>
  <si>
    <t>EUSWE12</t>
  </si>
  <si>
    <t>USFR0CF</t>
  </si>
  <si>
    <t>USFR0FI</t>
  </si>
  <si>
    <t>USFR011C</t>
  </si>
  <si>
    <t>USFR1C1F</t>
  </si>
  <si>
    <t>USFR1F1I</t>
  </si>
  <si>
    <t>USSW60</t>
  </si>
  <si>
    <t>USSW4</t>
  </si>
  <si>
    <t>USSW6</t>
  </si>
  <si>
    <t>USSW8</t>
  </si>
  <si>
    <t>USSW9</t>
  </si>
  <si>
    <t>USSW12</t>
  </si>
  <si>
    <t>USBC4</t>
  </si>
  <si>
    <t>USSO1Z</t>
  </si>
  <si>
    <t>USSO2Z</t>
  </si>
  <si>
    <t>USSO3Z</t>
  </si>
  <si>
    <t>USSOA</t>
  </si>
  <si>
    <t>USSOB</t>
  </si>
  <si>
    <t>USSOC</t>
  </si>
  <si>
    <t>USSOD</t>
  </si>
  <si>
    <t>USSOE</t>
  </si>
  <si>
    <t>USSOF</t>
  </si>
  <si>
    <t>USSOG</t>
  </si>
  <si>
    <t>USSOH</t>
  </si>
  <si>
    <t>USSOI</t>
  </si>
  <si>
    <t>USSOJ</t>
  </si>
  <si>
    <t>USSOK</t>
  </si>
  <si>
    <t>USSO1C</t>
  </si>
  <si>
    <t>USSO1F</t>
  </si>
  <si>
    <t>USSO1I</t>
  </si>
  <si>
    <t>USSO4</t>
  </si>
  <si>
    <t>Index</t>
  </si>
  <si>
    <t>12M</t>
  </si>
  <si>
    <t>6M Libor Swap</t>
  </si>
  <si>
    <t>EUSA60</t>
  </si>
  <si>
    <t>TOIS Fixing</t>
  </si>
  <si>
    <t>TOIS Swap</t>
  </si>
  <si>
    <t>OIS Fixing</t>
  </si>
  <si>
    <t>ID</t>
  </si>
  <si>
    <t>FRA 13M x 17M</t>
  </si>
  <si>
    <t>FRA 3M x 7M</t>
  </si>
  <si>
    <t>Euribor1M</t>
  </si>
  <si>
    <t>1M Libor</t>
  </si>
  <si>
    <t>NAME</t>
  </si>
  <si>
    <t>EUR003M</t>
  </si>
  <si>
    <t>LAST_UPDATE_DT</t>
  </si>
  <si>
    <t>LAST_UPDATE</t>
  </si>
  <si>
    <t>EUR006M</t>
  </si>
  <si>
    <t>FRA 5M x 11M</t>
  </si>
  <si>
    <t>EUSA4</t>
  </si>
  <si>
    <t>EUSA6</t>
  </si>
  <si>
    <t>EUSA8</t>
  </si>
  <si>
    <t>EUSA9</t>
  </si>
  <si>
    <t>EUSA11</t>
  </si>
  <si>
    <t>EUSA12</t>
  </si>
  <si>
    <t>EUSA13</t>
  </si>
  <si>
    <t>EUSA14</t>
  </si>
  <si>
    <t>Euribor12M</t>
  </si>
  <si>
    <t>EUR012M</t>
  </si>
  <si>
    <t>FRA 4M x 7M</t>
  </si>
  <si>
    <t>FRA 5M x 8M</t>
  </si>
  <si>
    <t>FRA 1M x 4M</t>
  </si>
  <si>
    <t>FRA 2M x 5M</t>
  </si>
  <si>
    <t>EUFR0AD</t>
  </si>
  <si>
    <t>EUFR0BE</t>
  </si>
  <si>
    <t>EUFR0DG</t>
  </si>
  <si>
    <t>EUFR0EH</t>
  </si>
  <si>
    <t>FRA 7M x 10M</t>
  </si>
  <si>
    <t>FRA 8M x 11M</t>
  </si>
  <si>
    <t xml:space="preserve"> EUFR0GJ</t>
  </si>
  <si>
    <t xml:space="preserve"> EUFR0HK</t>
  </si>
  <si>
    <t>FRA 10M x 13M</t>
  </si>
  <si>
    <t>FRA 11M x 14M</t>
  </si>
  <si>
    <t>EUFR0J1A</t>
  </si>
  <si>
    <t>EUFR0K1B</t>
  </si>
  <si>
    <t>21M</t>
  </si>
  <si>
    <t>EUSW1IV3</t>
  </si>
  <si>
    <t>EUR001M</t>
  </si>
  <si>
    <t>EUSW2V1</t>
  </si>
  <si>
    <t>EUSW3V1</t>
  </si>
  <si>
    <t>EUSW4V1</t>
  </si>
  <si>
    <t>EUSW5V1</t>
  </si>
  <si>
    <t>EUSW6V1</t>
  </si>
  <si>
    <t>EUSW7V1</t>
  </si>
  <si>
    <t>EUSW8V1</t>
  </si>
  <si>
    <t>EUSW9V1</t>
  </si>
  <si>
    <t>EUSW10V1</t>
  </si>
  <si>
    <t>EUSW11V1</t>
  </si>
  <si>
    <t>EUSW12V1</t>
  </si>
  <si>
    <t>EUSW13V1</t>
  </si>
  <si>
    <t>EUSW14V1</t>
  </si>
  <si>
    <t>EUSW15V1</t>
  </si>
  <si>
    <t>EUSW20V1</t>
  </si>
  <si>
    <t>EUSW25V1</t>
  </si>
  <si>
    <t>EUSW30V1</t>
  </si>
  <si>
    <t>EUSW40V1</t>
  </si>
  <si>
    <t>EUSW50V1</t>
  </si>
  <si>
    <t>EUSW60V1</t>
  </si>
  <si>
    <t>1M Euribor Swap</t>
  </si>
  <si>
    <t>EUSWBV1</t>
  </si>
  <si>
    <t>EUSWCV1</t>
  </si>
  <si>
    <t>EUSWDV1</t>
  </si>
  <si>
    <t>EUSWEV1</t>
  </si>
  <si>
    <t>EUSWFV1</t>
  </si>
  <si>
    <t>EUSWGV1</t>
  </si>
  <si>
    <t>EUSWHV1</t>
  </si>
  <si>
    <t>EUSWJV1</t>
  </si>
  <si>
    <t>EUSWKV1</t>
  </si>
  <si>
    <t>EUSW1V1</t>
  </si>
  <si>
    <t>EUSW1AV1</t>
  </si>
  <si>
    <t>EUSW1BV1</t>
  </si>
  <si>
    <t>EUSW1CV1</t>
  </si>
  <si>
    <t>EUSW1DV1</t>
  </si>
  <si>
    <t>EUSW1FV1</t>
  </si>
  <si>
    <t>EUSW1GV1</t>
  </si>
  <si>
    <t>EUSW1HV1</t>
  </si>
  <si>
    <t>EUSW1IV1</t>
  </si>
  <si>
    <t>EUSW1JV1</t>
  </si>
  <si>
    <t>EUSW1KV1</t>
  </si>
  <si>
    <t>6M vs 12M Euribor Basis Swap</t>
  </si>
  <si>
    <t>EUBSS2</t>
  </si>
  <si>
    <t>EUBSS3</t>
  </si>
  <si>
    <t>EUBSS4</t>
  </si>
  <si>
    <t>EUBSS5</t>
  </si>
  <si>
    <t>EUBSS6</t>
  </si>
  <si>
    <t>EUBSS7</t>
  </si>
  <si>
    <t>EUBSS8</t>
  </si>
  <si>
    <t>EUBSS9</t>
  </si>
  <si>
    <t>EUBSS10</t>
  </si>
  <si>
    <t>EUBSS11</t>
  </si>
  <si>
    <t>EUBSS12</t>
  </si>
  <si>
    <t>EUBSS13</t>
  </si>
  <si>
    <t>EUBSS14</t>
  </si>
  <si>
    <t>EUBSS15</t>
  </si>
  <si>
    <t>EUBSS20</t>
  </si>
  <si>
    <t>EUBSS25</t>
  </si>
  <si>
    <t>EUBSS30</t>
  </si>
  <si>
    <t>EUBSS40</t>
  </si>
  <si>
    <t>EUBSS50</t>
  </si>
  <si>
    <t>EUBSS60</t>
  </si>
  <si>
    <t>TONAR</t>
  </si>
  <si>
    <t>FEDL01</t>
  </si>
  <si>
    <t>USSO6</t>
  </si>
  <si>
    <t>USSO8</t>
  </si>
  <si>
    <t>USSO9</t>
  </si>
  <si>
    <t>USSO12</t>
  </si>
  <si>
    <t>US0003M</t>
  </si>
  <si>
    <t>USFR00C</t>
  </si>
  <si>
    <t>USFR0AD</t>
  </si>
  <si>
    <t>USFR0BE</t>
  </si>
  <si>
    <t>USFR0DG</t>
  </si>
  <si>
    <t>USFR0EH</t>
  </si>
  <si>
    <t xml:space="preserve"> USFR0GJ</t>
  </si>
  <si>
    <t xml:space="preserve"> USFR0HK</t>
  </si>
  <si>
    <t xml:space="preserve"> USFR0I1</t>
  </si>
  <si>
    <t>USFR0J1A</t>
  </si>
  <si>
    <t>USFR0K1B</t>
  </si>
  <si>
    <t>FRA 18M x 21M</t>
  </si>
  <si>
    <t>USSW11</t>
  </si>
  <si>
    <t>USSW13</t>
  </si>
  <si>
    <t>USSW14</t>
  </si>
  <si>
    <t>Libor1M</t>
  </si>
  <si>
    <t>0M</t>
  </si>
  <si>
    <t>FRA 0M x 1M</t>
  </si>
  <si>
    <t>USFR00A</t>
  </si>
  <si>
    <t>FRA 1M x 2M</t>
  </si>
  <si>
    <t>FRA 2M x 3M</t>
  </si>
  <si>
    <t>FRA 3M x 4M</t>
  </si>
  <si>
    <t>FRA 4M x 5M</t>
  </si>
  <si>
    <t>FRA 5M x 6M</t>
  </si>
  <si>
    <t>FRA 6M x 7M</t>
  </si>
  <si>
    <t>FRA 7M x 8M</t>
  </si>
  <si>
    <t>FRA 9M x 10M</t>
  </si>
  <si>
    <t>FRA 10M x 11M</t>
  </si>
  <si>
    <t>USFR0AB</t>
  </si>
  <si>
    <t>USFR0BC</t>
  </si>
  <si>
    <t>USFR0CD</t>
  </si>
  <si>
    <t>USFR0DE</t>
  </si>
  <si>
    <t>USFR0EF</t>
  </si>
  <si>
    <t>USFR0FG</t>
  </si>
  <si>
    <t>USFR0GH</t>
  </si>
  <si>
    <t xml:space="preserve"> USFR0IJ</t>
  </si>
  <si>
    <t xml:space="preserve"> USFR0JK</t>
  </si>
  <si>
    <t>USBAAI</t>
  </si>
  <si>
    <t>1M vs 3M Libor Swap</t>
  </si>
  <si>
    <t>USBA1</t>
  </si>
  <si>
    <t>USBA1C</t>
  </si>
  <si>
    <t>USBA1F</t>
  </si>
  <si>
    <t>USBA2</t>
  </si>
  <si>
    <t>USBA3</t>
  </si>
  <si>
    <t>USBA4</t>
  </si>
  <si>
    <t>USBA5</t>
  </si>
  <si>
    <t>USBA6</t>
  </si>
  <si>
    <t>USBA7</t>
  </si>
  <si>
    <t>USBA8</t>
  </si>
  <si>
    <t>USBA9</t>
  </si>
  <si>
    <t>USBA10</t>
  </si>
  <si>
    <t>USBA11</t>
  </si>
  <si>
    <t>USBA12</t>
  </si>
  <si>
    <t>USBA13</t>
  </si>
  <si>
    <t>USBA14</t>
  </si>
  <si>
    <t>USBA15</t>
  </si>
  <si>
    <t>USBA20</t>
  </si>
  <si>
    <t>USBA25</t>
  </si>
  <si>
    <t>USBA30</t>
  </si>
  <si>
    <t>USBA40</t>
  </si>
  <si>
    <t>USBA50</t>
  </si>
  <si>
    <t>USBA60</t>
  </si>
  <si>
    <t>US0006M</t>
  </si>
  <si>
    <t>US0001M</t>
  </si>
  <si>
    <t>USFR00F</t>
  </si>
  <si>
    <t>USFR0AG</t>
  </si>
  <si>
    <t>USFR0BH</t>
  </si>
  <si>
    <t>USFR0DJ</t>
  </si>
  <si>
    <t>USFR0EK</t>
  </si>
  <si>
    <t>USFR0CI</t>
  </si>
  <si>
    <t>FRA 0M x 6M</t>
  </si>
  <si>
    <t>FRA 1M x 7M</t>
  </si>
  <si>
    <t>USFR0F1</t>
  </si>
  <si>
    <t>USFR0G1A</t>
  </si>
  <si>
    <t>USFR0H1B</t>
  </si>
  <si>
    <t>USFR0I1C</t>
  </si>
  <si>
    <t>USFR0J1D</t>
  </si>
  <si>
    <t>USFR0K1E</t>
  </si>
  <si>
    <t>USFR011F</t>
  </si>
  <si>
    <t>USFR1C1I</t>
  </si>
  <si>
    <t>USBC6</t>
  </si>
  <si>
    <t>USBC8</t>
  </si>
  <si>
    <t>USBC9</t>
  </si>
  <si>
    <t>USBC11</t>
  </si>
  <si>
    <t>USBC12</t>
  </si>
  <si>
    <t>USBC13</t>
  </si>
  <si>
    <t>USBC14</t>
  </si>
  <si>
    <t>USBC60</t>
  </si>
  <si>
    <t>FRA 11M x 17M</t>
  </si>
  <si>
    <t>FRA 15M x 21M</t>
  </si>
  <si>
    <t>3M vs 6M Libor Swap</t>
  </si>
  <si>
    <t>Libor12M</t>
  </si>
  <si>
    <t>US0012M</t>
  </si>
  <si>
    <t>USFR001</t>
  </si>
  <si>
    <t>USFR0A1A</t>
  </si>
  <si>
    <t>USFR0B1B</t>
  </si>
  <si>
    <t>USFR0C1C</t>
  </si>
  <si>
    <t>USFR0D1D</t>
  </si>
  <si>
    <t>USFR0E1E</t>
  </si>
  <si>
    <t>USFR0F1F</t>
  </si>
  <si>
    <t>USFR0G1G</t>
  </si>
  <si>
    <t>USFR0H1H</t>
  </si>
  <si>
    <t>USFR0I1I</t>
  </si>
  <si>
    <t>USFR0J1J</t>
  </si>
  <si>
    <t>USFR0K1K</t>
  </si>
  <si>
    <t>USFR012</t>
  </si>
  <si>
    <t>USBL2</t>
  </si>
  <si>
    <t>USBL3</t>
  </si>
  <si>
    <t>USBL4</t>
  </si>
  <si>
    <t>USBL5</t>
  </si>
  <si>
    <t>USBL6</t>
  </si>
  <si>
    <t>USBL7</t>
  </si>
  <si>
    <t>USBL8</t>
  </si>
  <si>
    <t>USBL9</t>
  </si>
  <si>
    <t>USBL10</t>
  </si>
  <si>
    <t>USBL11</t>
  </si>
  <si>
    <t>USBL12</t>
  </si>
  <si>
    <t>USBL13</t>
  </si>
  <si>
    <t>USBL14</t>
  </si>
  <si>
    <t>USBL15</t>
  </si>
  <si>
    <t>USBL20</t>
  </si>
  <si>
    <t>USBL25</t>
  </si>
  <si>
    <t>USBL30</t>
  </si>
  <si>
    <t>USBL40</t>
  </si>
  <si>
    <t>USBL50</t>
  </si>
  <si>
    <t>USBL60</t>
  </si>
  <si>
    <t>24M</t>
  </si>
  <si>
    <t>Sonia Fixing</t>
  </si>
  <si>
    <t>Sonia Swap</t>
  </si>
  <si>
    <t>SONIO/N</t>
  </si>
  <si>
    <t>BPSWS1Z</t>
  </si>
  <si>
    <t>BPSWS2Z</t>
  </si>
  <si>
    <t>BPSWS3Z</t>
  </si>
  <si>
    <t>BPSWSA</t>
  </si>
  <si>
    <t>BPSWSB</t>
  </si>
  <si>
    <t>BPSWSC</t>
  </si>
  <si>
    <t>BPSWSD</t>
  </si>
  <si>
    <t>BPSWSE</t>
  </si>
  <si>
    <t>BPSWSF</t>
  </si>
  <si>
    <t>BPSWSG</t>
  </si>
  <si>
    <t>BPSWSH</t>
  </si>
  <si>
    <t>BPSWSI</t>
  </si>
  <si>
    <t>BPSWSJ</t>
  </si>
  <si>
    <t>BPSWSK</t>
  </si>
  <si>
    <t>BPSWS1</t>
  </si>
  <si>
    <t>BPSWS1A</t>
  </si>
  <si>
    <t>BPSWS1B</t>
  </si>
  <si>
    <t>BPSWS1C</t>
  </si>
  <si>
    <t>BPSWS1D</t>
  </si>
  <si>
    <t>BPSWS1E</t>
  </si>
  <si>
    <t>BPSWS1F</t>
  </si>
  <si>
    <t>BPSWS1G</t>
  </si>
  <si>
    <t>BPSWS1H</t>
  </si>
  <si>
    <t>BPSWS1I</t>
  </si>
  <si>
    <t>BPSWS1J</t>
  </si>
  <si>
    <t>BPSWS1K</t>
  </si>
  <si>
    <t>BPSWS2</t>
  </si>
  <si>
    <t>BPSWS3</t>
  </si>
  <si>
    <t>BPSWS4</t>
  </si>
  <si>
    <t>BPSWS5</t>
  </si>
  <si>
    <t>BPSWS6</t>
  </si>
  <si>
    <t>BPSWS7</t>
  </si>
  <si>
    <t>BPSWS8</t>
  </si>
  <si>
    <t>BPSWS9</t>
  </si>
  <si>
    <t>BPSWS10</t>
  </si>
  <si>
    <t>BPSWS12</t>
  </si>
  <si>
    <t>BPSWS15</t>
  </si>
  <si>
    <t>BPSWS20</t>
  </si>
  <si>
    <t>BPSWS25</t>
  </si>
  <si>
    <t>BPSWS30</t>
  </si>
  <si>
    <t>BPSWS40</t>
  </si>
  <si>
    <t>BPSWS50</t>
  </si>
  <si>
    <t>BPFR00C</t>
  </si>
  <si>
    <t>BPFR0AD</t>
  </si>
  <si>
    <t>BPFR0BE</t>
  </si>
  <si>
    <t>BPFR0CF</t>
  </si>
  <si>
    <t>BPFR0DG</t>
  </si>
  <si>
    <t>BPFR0EH</t>
  </si>
  <si>
    <t>BPFR0FI</t>
  </si>
  <si>
    <t xml:space="preserve"> BPFR0GJ</t>
  </si>
  <si>
    <t xml:space="preserve"> BPFR0HK</t>
  </si>
  <si>
    <t xml:space="preserve"> BPFR0I1</t>
  </si>
  <si>
    <t>BPFR0J1A</t>
  </si>
  <si>
    <t>BPFR0K1B</t>
  </si>
  <si>
    <t>BPFR011C</t>
  </si>
  <si>
    <t>BPFR1C1F</t>
  </si>
  <si>
    <t>BPSW1IV3</t>
  </si>
  <si>
    <t>BPSW2V3</t>
  </si>
  <si>
    <t>BPSW3V3</t>
  </si>
  <si>
    <t>BPSW4V3</t>
  </si>
  <si>
    <t>BPSW5V3</t>
  </si>
  <si>
    <t>BPSW6V3</t>
  </si>
  <si>
    <t>BPSW7V3</t>
  </si>
  <si>
    <t>BPSW8V3</t>
  </si>
  <si>
    <t>BPSW9V3</t>
  </si>
  <si>
    <t>BPSW10V3</t>
  </si>
  <si>
    <t>BPSW11V3</t>
  </si>
  <si>
    <t>BPSW12V3</t>
  </si>
  <si>
    <t>BPSW13V3</t>
  </si>
  <si>
    <t>BPSW14V3</t>
  </si>
  <si>
    <t>BPSW15V3</t>
  </si>
  <si>
    <t>BPSW20V3</t>
  </si>
  <si>
    <t>BPSW25V3</t>
  </si>
  <si>
    <t>BPSW30V3</t>
  </si>
  <si>
    <t>BPSW40V3</t>
  </si>
  <si>
    <t>BPSW50V3</t>
  </si>
  <si>
    <t>BPSW60V3</t>
  </si>
  <si>
    <t>BP0006M</t>
  </si>
  <si>
    <t>BP0003M</t>
  </si>
  <si>
    <t>BPFR00F</t>
  </si>
  <si>
    <t>BPFR0AG</t>
  </si>
  <si>
    <t>BPFR0BH</t>
  </si>
  <si>
    <t>BPFR0CI</t>
  </si>
  <si>
    <t>BPFR0DJ</t>
  </si>
  <si>
    <t>BPFR0EK</t>
  </si>
  <si>
    <t>BPFR0F1</t>
  </si>
  <si>
    <t>BPFR0G1A</t>
  </si>
  <si>
    <t>BPFR0H1B</t>
  </si>
  <si>
    <t>BPFR0I1C</t>
  </si>
  <si>
    <t>BPFR0J1D</t>
  </si>
  <si>
    <t>BPFR0K1E</t>
  </si>
  <si>
    <t>BPFR011F</t>
  </si>
  <si>
    <t>BPSW2</t>
  </si>
  <si>
    <t>BPSW3</t>
  </si>
  <si>
    <t>BPSW4</t>
  </si>
  <si>
    <t>BPSW5</t>
  </si>
  <si>
    <t>BPSW6</t>
  </si>
  <si>
    <t>BPSW7</t>
  </si>
  <si>
    <t>BPSW8</t>
  </si>
  <si>
    <t>BPSW9</t>
  </si>
  <si>
    <t>BPSW10</t>
  </si>
  <si>
    <t>BPSW11</t>
  </si>
  <si>
    <t>BPSW12</t>
  </si>
  <si>
    <t>BPSW13</t>
  </si>
  <si>
    <t>BPSW14</t>
  </si>
  <si>
    <t>BPSW15</t>
  </si>
  <si>
    <t>BPSW20</t>
  </si>
  <si>
    <t>BPSW25</t>
  </si>
  <si>
    <t>BPSW30</t>
  </si>
  <si>
    <t>BPSW40</t>
  </si>
  <si>
    <t>BPSW50</t>
  </si>
  <si>
    <t>BPSW60</t>
  </si>
  <si>
    <t>BP0001M</t>
  </si>
  <si>
    <t>BPSCVA2</t>
  </si>
  <si>
    <t>BPSCVA3</t>
  </si>
  <si>
    <t>BPSCVA4</t>
  </si>
  <si>
    <t>BPSCVA5</t>
  </si>
  <si>
    <t>BPSCVA6</t>
  </si>
  <si>
    <t>BPSCVA7</t>
  </si>
  <si>
    <t>BPSCVA8</t>
  </si>
  <si>
    <t>BPSCVA9</t>
  </si>
  <si>
    <t>BPSCVA10</t>
  </si>
  <si>
    <t>BPSCVA11</t>
  </si>
  <si>
    <t>BPSCVA12</t>
  </si>
  <si>
    <t>BPSCVA13</t>
  </si>
  <si>
    <t>BPSCVA14</t>
  </si>
  <si>
    <t>BPSCVA15</t>
  </si>
  <si>
    <t>BPSCVA20</t>
  </si>
  <si>
    <t>BPSCVA25</t>
  </si>
  <si>
    <t>BPSCVA30</t>
  </si>
  <si>
    <t>BPSCVA40</t>
  </si>
  <si>
    <t>BPSCVA50</t>
  </si>
  <si>
    <t>BPSCVA60</t>
  </si>
  <si>
    <t>BPSCVAC</t>
  </si>
  <si>
    <t>BPSCVAF</t>
  </si>
  <si>
    <t>BPSCVA1</t>
  </si>
  <si>
    <t>BPSCVAI</t>
  </si>
  <si>
    <t>BPSCVA1C</t>
  </si>
  <si>
    <t>BPSCVA1F</t>
  </si>
  <si>
    <t>3M vs 1M Libor Swap</t>
  </si>
  <si>
    <t>BP0012M</t>
  </si>
  <si>
    <t>BPSIVC1</t>
  </si>
  <si>
    <t>BPSIVC2</t>
  </si>
  <si>
    <t>BPSIVC3</t>
  </si>
  <si>
    <t>BPSIVC4</t>
  </si>
  <si>
    <t>BPSIVC5</t>
  </si>
  <si>
    <t>BPSIVC6</t>
  </si>
  <si>
    <t>BPSIVC7</t>
  </si>
  <si>
    <t>BPSIVC8</t>
  </si>
  <si>
    <t>BPSIVC9</t>
  </si>
  <si>
    <t>BPSIVC10</t>
  </si>
  <si>
    <t>BPSIVC11</t>
  </si>
  <si>
    <t>BPSIVC12</t>
  </si>
  <si>
    <t>BPSIVC13</t>
  </si>
  <si>
    <t>BPSIVC14</t>
  </si>
  <si>
    <t>BPSIVC15</t>
  </si>
  <si>
    <t>BPSIVC20</t>
  </si>
  <si>
    <t>BPSIVC25</t>
  </si>
  <si>
    <t>BPSIVC30</t>
  </si>
  <si>
    <t>BPSIVC40</t>
  </si>
  <si>
    <t>BPSIVC50</t>
  </si>
  <si>
    <t>BPSIVC60</t>
  </si>
  <si>
    <t>FRA 0M x 12M</t>
  </si>
  <si>
    <t>FRA 1M x 13M</t>
  </si>
  <si>
    <t>FRA 2M x 14M</t>
  </si>
  <si>
    <t>FRA 3M x 15M</t>
  </si>
  <si>
    <t>FRA 4M x 16M</t>
  </si>
  <si>
    <t>FRA 5M x 17M</t>
  </si>
  <si>
    <t>FRA 6M x 18M</t>
  </si>
  <si>
    <t>FRA 7M x 19M</t>
  </si>
  <si>
    <t>FRA 8M x 20M</t>
  </si>
  <si>
    <t>FRA 9M x 21M</t>
  </si>
  <si>
    <t>FRA 10M x 22M</t>
  </si>
  <si>
    <t>FRA 11M x 23M</t>
  </si>
  <si>
    <t>FRA 12M x 24M</t>
  </si>
  <si>
    <t>EUFR001</t>
  </si>
  <si>
    <t>EUFR0A1A</t>
  </si>
  <si>
    <t>EUFR0B1B</t>
  </si>
  <si>
    <t>EUFR0C1C</t>
  </si>
  <si>
    <t>EUFR0D1D</t>
  </si>
  <si>
    <t>EUFR0E1E</t>
  </si>
  <si>
    <t>EUFR0F1F</t>
  </si>
  <si>
    <t>EUFR0G1G</t>
  </si>
  <si>
    <t>EUFR0H1H</t>
  </si>
  <si>
    <t>EUFR0I1I</t>
  </si>
  <si>
    <t>EUFR0J1J</t>
  </si>
  <si>
    <t>EUFR0K1K</t>
  </si>
  <si>
    <t>EUFR012</t>
  </si>
  <si>
    <t>BPFR0A1A</t>
  </si>
  <si>
    <t>BPFR0B1B</t>
  </si>
  <si>
    <t>BPFR0C1C</t>
  </si>
  <si>
    <t>BPFR0D1D</t>
  </si>
  <si>
    <t>BPFR0E1E</t>
  </si>
  <si>
    <t>BPFR0F1F</t>
  </si>
  <si>
    <t>BPFR0G1G</t>
  </si>
  <si>
    <t>BPFR0H1H</t>
  </si>
  <si>
    <t>BPFR0I1I</t>
  </si>
  <si>
    <t>BPFR0J1J</t>
  </si>
  <si>
    <t>BPFR0K1K</t>
  </si>
  <si>
    <t>BPFR012</t>
  </si>
  <si>
    <t>12M vs 3M Libor Swap</t>
  </si>
  <si>
    <t>MUTKCALM</t>
  </si>
  <si>
    <t>JYSO1Z</t>
  </si>
  <si>
    <t>JYSO2Z</t>
  </si>
  <si>
    <t>JYSO3Z</t>
  </si>
  <si>
    <t>JYSOA</t>
  </si>
  <si>
    <t>JYSOB</t>
  </si>
  <si>
    <t>JYSOC</t>
  </si>
  <si>
    <t>JYSOD</t>
  </si>
  <si>
    <t>JYSOE</t>
  </si>
  <si>
    <t>JYSOF</t>
  </si>
  <si>
    <t>JYSOG</t>
  </si>
  <si>
    <t>JYSOH</t>
  </si>
  <si>
    <t>JYSOI</t>
  </si>
  <si>
    <t>JYSOJ</t>
  </si>
  <si>
    <t>JYSOK</t>
  </si>
  <si>
    <t>JYSO1</t>
  </si>
  <si>
    <t>JYSO1A</t>
  </si>
  <si>
    <t>JYSO1B</t>
  </si>
  <si>
    <t>JYSO1C</t>
  </si>
  <si>
    <t>JYSO1D</t>
  </si>
  <si>
    <t>JYSO1E</t>
  </si>
  <si>
    <t>JYSO1F</t>
  </si>
  <si>
    <t>JYSO1G</t>
  </si>
  <si>
    <t>JYSO1H</t>
  </si>
  <si>
    <t>JYSO1I</t>
  </si>
  <si>
    <t>JYSO1J</t>
  </si>
  <si>
    <t>JYSO1K</t>
  </si>
  <si>
    <t>JYSO2</t>
  </si>
  <si>
    <t>JYSO3</t>
  </si>
  <si>
    <t>JYSO4</t>
  </si>
  <si>
    <t>JYSO5</t>
  </si>
  <si>
    <t>JYSO6</t>
  </si>
  <si>
    <t>JYSO7</t>
  </si>
  <si>
    <t>JYSO8</t>
  </si>
  <si>
    <t>JYSO9</t>
  </si>
  <si>
    <t>JYSO10</t>
  </si>
  <si>
    <t>JYSO12</t>
  </si>
  <si>
    <t>JYSO15</t>
  </si>
  <si>
    <t>JYSO20</t>
  </si>
  <si>
    <t>JYSO25</t>
  </si>
  <si>
    <t>JYSO30</t>
  </si>
  <si>
    <t>JYSO40</t>
  </si>
  <si>
    <t>JYSO50</t>
  </si>
  <si>
    <t>JY0006M</t>
  </si>
  <si>
    <t>JYFR00F</t>
  </si>
  <si>
    <t>JYFR0AG</t>
  </si>
  <si>
    <t>JYFR0BH</t>
  </si>
  <si>
    <t>JYFR0CI</t>
  </si>
  <si>
    <t>JYFR0DJ</t>
  </si>
  <si>
    <t>JYFR0EK</t>
  </si>
  <si>
    <t>JYFR0F1</t>
  </si>
  <si>
    <t>JYFR0G1A</t>
  </si>
  <si>
    <t>JYFR0H1B</t>
  </si>
  <si>
    <t>JYFR0I1C</t>
  </si>
  <si>
    <t>JYFR0J1D</t>
  </si>
  <si>
    <t>JYFR0K1E</t>
  </si>
  <si>
    <t>JYFR011F</t>
  </si>
  <si>
    <t>JYSW2</t>
  </si>
  <si>
    <t>JYSW3</t>
  </si>
  <si>
    <t>JYSW4</t>
  </si>
  <si>
    <t>JYSW5</t>
  </si>
  <si>
    <t>JYSW6</t>
  </si>
  <si>
    <t>JYSW7</t>
  </si>
  <si>
    <t>JYSW8</t>
  </si>
  <si>
    <t>JYSW9</t>
  </si>
  <si>
    <t>JYSW10</t>
  </si>
  <si>
    <t>JYSW11</t>
  </si>
  <si>
    <t>JYSW12</t>
  </si>
  <si>
    <t>JYSW13</t>
  </si>
  <si>
    <t>JYSW14</t>
  </si>
  <si>
    <t>JYSW15</t>
  </si>
  <si>
    <t>JYSW20</t>
  </si>
  <si>
    <t>JYSW25</t>
  </si>
  <si>
    <t>JYSW30</t>
  </si>
  <si>
    <t>JYSW40</t>
  </si>
  <si>
    <t>JYSW50</t>
  </si>
  <si>
    <t>JYSW60</t>
  </si>
  <si>
    <t>JY0003M</t>
  </si>
  <si>
    <t>JYFR00C</t>
  </si>
  <si>
    <t>JYFR0AD</t>
  </si>
  <si>
    <t>JYFR0BE</t>
  </si>
  <si>
    <t>JYFR0CF</t>
  </si>
  <si>
    <t>JYFR0DG</t>
  </si>
  <si>
    <t>JYFR0EH</t>
  </si>
  <si>
    <t>JYFR0FI</t>
  </si>
  <si>
    <t xml:space="preserve"> JYFR0GJ</t>
  </si>
  <si>
    <t xml:space="preserve"> JYFR0HK</t>
  </si>
  <si>
    <t xml:space="preserve"> JYFR0I1</t>
  </si>
  <si>
    <t>JYFR0J1A</t>
  </si>
  <si>
    <t>JYFR0K1B</t>
  </si>
  <si>
    <t>JYFR011C</t>
  </si>
  <si>
    <t>JYFR1C1F</t>
  </si>
  <si>
    <t>JYFR1F1I</t>
  </si>
  <si>
    <t>JYBC2</t>
  </si>
  <si>
    <t>JYBC3</t>
  </si>
  <si>
    <t>JYBC4</t>
  </si>
  <si>
    <t>JYBC5</t>
  </si>
  <si>
    <t>JYBC6</t>
  </si>
  <si>
    <t>JYBC7</t>
  </si>
  <si>
    <t>JYBC8</t>
  </si>
  <si>
    <t>JYBC9</t>
  </si>
  <si>
    <t>JYBC10</t>
  </si>
  <si>
    <t>JYBC11</t>
  </si>
  <si>
    <t>JYBC12</t>
  </si>
  <si>
    <t>JYBC13</t>
  </si>
  <si>
    <t>JYBC14</t>
  </si>
  <si>
    <t>JYBC15</t>
  </si>
  <si>
    <t>JYBC20</t>
  </si>
  <si>
    <t>JYBC25</t>
  </si>
  <si>
    <t>JYBC30</t>
  </si>
  <si>
    <t>JYBC40</t>
  </si>
  <si>
    <t>JYBC50</t>
  </si>
  <si>
    <t>JYBC60</t>
  </si>
  <si>
    <t>JY0001M</t>
  </si>
  <si>
    <t xml:space="preserve"> JYSWCV1</t>
  </si>
  <si>
    <t xml:space="preserve"> JYSWAV1</t>
  </si>
  <si>
    <t xml:space="preserve"> JYSWBV1</t>
  </si>
  <si>
    <t xml:space="preserve"> JYSWDV1</t>
  </si>
  <si>
    <t xml:space="preserve"> JYSWEV1</t>
  </si>
  <si>
    <t xml:space="preserve"> JYSWFV1</t>
  </si>
  <si>
    <t xml:space="preserve"> JYSWGV1</t>
  </si>
  <si>
    <t xml:space="preserve"> JYSWHV1</t>
  </si>
  <si>
    <t xml:space="preserve"> JYSWIV1</t>
  </si>
  <si>
    <t xml:space="preserve"> JYSWJV1</t>
  </si>
  <si>
    <t xml:space="preserve"> JYSWKV1</t>
  </si>
  <si>
    <t xml:space="preserve"> JYSW1V1</t>
  </si>
  <si>
    <t>JYBD1</t>
  </si>
  <si>
    <t>JYBD1F</t>
  </si>
  <si>
    <t>JYBD2</t>
  </si>
  <si>
    <t>JYBD3</t>
  </si>
  <si>
    <t>JYBD4</t>
  </si>
  <si>
    <t>JYBD5</t>
  </si>
  <si>
    <t>JYBD6</t>
  </si>
  <si>
    <t>JYBD7</t>
  </si>
  <si>
    <t>JYBD8</t>
  </si>
  <si>
    <t>JYBD9</t>
  </si>
  <si>
    <t>JYBD10</t>
  </si>
  <si>
    <t>JYBD11</t>
  </si>
  <si>
    <t>JYBD12</t>
  </si>
  <si>
    <t>JYBD13</t>
  </si>
  <si>
    <t>JYBD14</t>
  </si>
  <si>
    <t>JYBD15</t>
  </si>
  <si>
    <t>JYBD20</t>
  </si>
  <si>
    <t>JYBD25</t>
  </si>
  <si>
    <t>JYBD30</t>
  </si>
  <si>
    <t>JYBD40</t>
  </si>
  <si>
    <t>JYBD50</t>
  </si>
  <si>
    <t>JYBD60</t>
  </si>
  <si>
    <t>1M vs 6M Libor Swap</t>
  </si>
  <si>
    <t>TOISTOIS</t>
  </si>
  <si>
    <t>SFSWT1Z</t>
  </si>
  <si>
    <t>SFSWT2Z</t>
  </si>
  <si>
    <t>SFSWT3Z</t>
  </si>
  <si>
    <t>SFSWTA</t>
  </si>
  <si>
    <t>SFSWTB</t>
  </si>
  <si>
    <t>SFSWTC</t>
  </si>
  <si>
    <t>SFSWTD</t>
  </si>
  <si>
    <t>SFSWTE</t>
  </si>
  <si>
    <t>SFSWTF</t>
  </si>
  <si>
    <t>SFSWTG</t>
  </si>
  <si>
    <t>SFSWTH</t>
  </si>
  <si>
    <t>SFSWTI</t>
  </si>
  <si>
    <t>SFSWTJ</t>
  </si>
  <si>
    <t>SFSWTK</t>
  </si>
  <si>
    <t>SFSWT1</t>
  </si>
  <si>
    <t>SFSWT1C</t>
  </si>
  <si>
    <t>SFSWT1F</t>
  </si>
  <si>
    <t>SFSWT1I</t>
  </si>
  <si>
    <t>SFSWT2</t>
  </si>
  <si>
    <t>SFSWT3</t>
  </si>
  <si>
    <t>SFSWT4</t>
  </si>
  <si>
    <t>SFSWT5</t>
  </si>
  <si>
    <t>SFSWT6</t>
  </si>
  <si>
    <t>SFSWT7</t>
  </si>
  <si>
    <t>SFSWT8</t>
  </si>
  <si>
    <t>SFSWT9</t>
  </si>
  <si>
    <t>SFSWT10</t>
  </si>
  <si>
    <t>SFSWT12</t>
  </si>
  <si>
    <t>SFSWT15</t>
  </si>
  <si>
    <t>SFSWT20</t>
  </si>
  <si>
    <t>SFSWT25</t>
  </si>
  <si>
    <t>SFSWT30</t>
  </si>
  <si>
    <t>SFSWT40</t>
  </si>
  <si>
    <t>SFSWT50</t>
  </si>
  <si>
    <t>SF0006M</t>
  </si>
  <si>
    <t>SFFR00F</t>
  </si>
  <si>
    <t>SFFR0AG</t>
  </si>
  <si>
    <t>SFFR0BH</t>
  </si>
  <si>
    <t>SFFR0CI</t>
  </si>
  <si>
    <t>SFFR0DJ</t>
  </si>
  <si>
    <t>SFFR0EK</t>
  </si>
  <si>
    <t>SFFR0F1</t>
  </si>
  <si>
    <t>SFFR0G1A</t>
  </si>
  <si>
    <t>SFFR0H1B</t>
  </si>
  <si>
    <t>SFFR0I1C</t>
  </si>
  <si>
    <t>SFFR0J1D</t>
  </si>
  <si>
    <t>SFFR0K1E</t>
  </si>
  <si>
    <t>SFFR011F</t>
  </si>
  <si>
    <t>SFSW2</t>
  </si>
  <si>
    <t>SFSW3</t>
  </si>
  <si>
    <t>SFSW4</t>
  </si>
  <si>
    <t>SFSW5</t>
  </si>
  <si>
    <t>SFSW6</t>
  </si>
  <si>
    <t>SFSW7</t>
  </si>
  <si>
    <t>SFSW8</t>
  </si>
  <si>
    <t>SFSW9</t>
  </si>
  <si>
    <t>SFSW10</t>
  </si>
  <si>
    <t>SFSW11</t>
  </si>
  <si>
    <t>SFSW12</t>
  </si>
  <si>
    <t>SFSW13</t>
  </si>
  <si>
    <t>SFSW14</t>
  </si>
  <si>
    <t>SFSW15</t>
  </si>
  <si>
    <t>SFSW20</t>
  </si>
  <si>
    <t>SFSW25</t>
  </si>
  <si>
    <t>SFSW30</t>
  </si>
  <si>
    <t>SFSW40</t>
  </si>
  <si>
    <t>SFSW50</t>
  </si>
  <si>
    <t>SFSW60</t>
  </si>
  <si>
    <t>SF0003M</t>
  </si>
  <si>
    <t>SFFR00C</t>
  </si>
  <si>
    <t>SFFR0AD</t>
  </si>
  <si>
    <t>SFFR0BE</t>
  </si>
  <si>
    <t>SFFR0CF</t>
  </si>
  <si>
    <t>SFFR0DG</t>
  </si>
  <si>
    <t>SFFR0EH</t>
  </si>
  <si>
    <t>SFFR0FI</t>
  </si>
  <si>
    <t xml:space="preserve"> SFFR0GJ</t>
  </si>
  <si>
    <t xml:space="preserve"> SFFR0HK</t>
  </si>
  <si>
    <t xml:space="preserve"> SFFR0I1</t>
  </si>
  <si>
    <t>SFFR0J1A</t>
  </si>
  <si>
    <t>SFFR0K1B</t>
  </si>
  <si>
    <t>SFFR011C</t>
  </si>
  <si>
    <t>SFFR1C1F</t>
  </si>
  <si>
    <t>SFSW1IV3</t>
  </si>
  <si>
    <t>SFSW2V3</t>
  </si>
  <si>
    <t>SFSW3V3</t>
  </si>
  <si>
    <t>SFSW4V3</t>
  </si>
  <si>
    <t>SFSW5V3</t>
  </si>
  <si>
    <t>SFSW6V3</t>
  </si>
  <si>
    <t>SFSW7V3</t>
  </si>
  <si>
    <t>SFSW8V3</t>
  </si>
  <si>
    <t>SFSW9V3</t>
  </si>
  <si>
    <t>SFSW10V3</t>
  </si>
  <si>
    <t>SFSW11V3</t>
  </si>
  <si>
    <t>SFSW12V3</t>
  </si>
  <si>
    <t>SFSW13V3</t>
  </si>
  <si>
    <t>SFSW14V3</t>
  </si>
  <si>
    <t>SFSW15V3</t>
  </si>
  <si>
    <t>SFSW20V3</t>
  </si>
  <si>
    <t>SFSW25V3</t>
  </si>
  <si>
    <t>SFSW30V3</t>
  </si>
  <si>
    <t>SFSW40V3</t>
  </si>
  <si>
    <t>SFSW50V3</t>
  </si>
  <si>
    <t>SFSW60V3</t>
  </si>
  <si>
    <t>EUSWIV1</t>
  </si>
  <si>
    <t>SF0001M</t>
  </si>
  <si>
    <t>SFSWBV1</t>
  </si>
  <si>
    <t>SFSWCV1</t>
  </si>
  <si>
    <t>SFSWDV1</t>
  </si>
  <si>
    <t>SFSWEV1</t>
  </si>
  <si>
    <t>SFSWFV1</t>
  </si>
  <si>
    <t>SFSWGV1</t>
  </si>
  <si>
    <t>SFSWHV1</t>
  </si>
  <si>
    <t>SFSWIV1</t>
  </si>
  <si>
    <t>SFSWJV1</t>
  </si>
  <si>
    <t>SFSWKV1</t>
  </si>
  <si>
    <t>SFSW1V1</t>
  </si>
  <si>
    <t>SFSW1AV1</t>
  </si>
  <si>
    <t>SFSW1BV1</t>
  </si>
  <si>
    <t>SFSW1CV1</t>
  </si>
  <si>
    <t>SFSW1DV1</t>
  </si>
  <si>
    <t>SFSW1FV1</t>
  </si>
  <si>
    <t>SFSW1GV1</t>
  </si>
  <si>
    <t>SFSW1HV1</t>
  </si>
  <si>
    <t>SFSW1IV1</t>
  </si>
  <si>
    <t>SFSW1JV1</t>
  </si>
  <si>
    <t>SFSW1KV1</t>
  </si>
  <si>
    <t>SFSW2V1</t>
  </si>
  <si>
    <t>SFSW3V1</t>
  </si>
  <si>
    <t>SFSW4V1</t>
  </si>
  <si>
    <t>SFSW5V1</t>
  </si>
  <si>
    <t>SFSW6V1</t>
  </si>
  <si>
    <t>SFSW7V1</t>
  </si>
  <si>
    <t>SFSW8V1</t>
  </si>
  <si>
    <t>SFSW9V1</t>
  </si>
  <si>
    <t>SFSW10V1</t>
  </si>
  <si>
    <t>SFSW11V1</t>
  </si>
  <si>
    <t>SFSW12V1</t>
  </si>
  <si>
    <t>SFSW13V1</t>
  </si>
  <si>
    <t>SFSW14V1</t>
  </si>
  <si>
    <t>SFSW15V1</t>
  </si>
  <si>
    <t>SFSW20V1</t>
  </si>
  <si>
    <t>SFSW25V1</t>
  </si>
  <si>
    <t>SFSW30V1</t>
  </si>
  <si>
    <t>SFSW40V1</t>
  </si>
  <si>
    <t>SFSW50V1</t>
  </si>
  <si>
    <t>SFSW60V1</t>
  </si>
  <si>
    <t>1M Libor Swap</t>
  </si>
  <si>
    <t>SF0012M</t>
  </si>
  <si>
    <t>SFFR001</t>
  </si>
  <si>
    <t>SFFR0A1A</t>
  </si>
  <si>
    <t>SFFR0B1B</t>
  </si>
  <si>
    <t>SFFR0C1C</t>
  </si>
  <si>
    <t>SFFR0D1D</t>
  </si>
  <si>
    <t>SFFR0E1E</t>
  </si>
  <si>
    <t>SFFR0F1F</t>
  </si>
  <si>
    <t>SFFR0G1G</t>
  </si>
  <si>
    <t>SFFR0H1H</t>
  </si>
  <si>
    <t>SFFR0I1I</t>
  </si>
  <si>
    <t>SFFR0J1J</t>
  </si>
  <si>
    <t>SFFR0K1K</t>
  </si>
  <si>
    <t>SFFR012</t>
  </si>
  <si>
    <t>CFBSPV2</t>
  </si>
  <si>
    <t>CFBSPV3</t>
  </si>
  <si>
    <t>CFBSPV4</t>
  </si>
  <si>
    <t>CFBSPV5</t>
  </si>
  <si>
    <t>CFBSPV6</t>
  </si>
  <si>
    <t>CFBSPV7</t>
  </si>
  <si>
    <t>CFBSPV8</t>
  </si>
  <si>
    <t>CFBSPV9</t>
  </si>
  <si>
    <t>CFBSPV10</t>
  </si>
  <si>
    <t>CFBSPV11</t>
  </si>
  <si>
    <t>CFBSPV12</t>
  </si>
  <si>
    <t>CFBSPV13</t>
  </si>
  <si>
    <t>CFBSPV14</t>
  </si>
  <si>
    <t>CFBSPV15</t>
  </si>
  <si>
    <t>CFBSPV20</t>
  </si>
  <si>
    <t>CFBSPV25</t>
  </si>
  <si>
    <t>CFBSPV30</t>
  </si>
  <si>
    <t>CFBSPV40</t>
  </si>
  <si>
    <t>CFBSPV50</t>
  </si>
  <si>
    <t>CFBSPV60</t>
  </si>
  <si>
    <t>ICPL</t>
  </si>
  <si>
    <t>3M vs 12M Libor Swap</t>
  </si>
  <si>
    <t>3M vs 12M Libor Basis Swap</t>
  </si>
  <si>
    <t>OIS (FFE) Swap</t>
  </si>
  <si>
    <t>CDSO1Z</t>
  </si>
  <si>
    <t>CDSO2Z</t>
  </si>
  <si>
    <t>CDSO3Z</t>
  </si>
  <si>
    <t>CDSOA</t>
  </si>
  <si>
    <t>CDSOB</t>
  </si>
  <si>
    <t>CDSOC</t>
  </si>
  <si>
    <t>CDSOD</t>
  </si>
  <si>
    <t>CDSOE</t>
  </si>
  <si>
    <t>CDSOF</t>
  </si>
  <si>
    <t>CDSOG</t>
  </si>
  <si>
    <t>CDSOH</t>
  </si>
  <si>
    <t>CDSOI</t>
  </si>
  <si>
    <t>CDSOJ</t>
  </si>
  <si>
    <t>CDSOK</t>
  </si>
  <si>
    <t>CDSO1</t>
  </si>
  <si>
    <t>CDSO1C</t>
  </si>
  <si>
    <t>CDSO1F</t>
  </si>
  <si>
    <t>CDSO1I</t>
  </si>
  <si>
    <t>CDSO2</t>
  </si>
  <si>
    <t>CDOSS1</t>
  </si>
  <si>
    <t>CDOSS2</t>
  </si>
  <si>
    <t>CDOSS3</t>
  </si>
  <si>
    <t>CDOSS4</t>
  </si>
  <si>
    <t>CDOSS5</t>
  </si>
  <si>
    <t>CDOSS6</t>
  </si>
  <si>
    <t>CDOSS7</t>
  </si>
  <si>
    <t>CDOSS8</t>
  </si>
  <si>
    <t>CDOSS9</t>
  </si>
  <si>
    <t>CDOSS10</t>
  </si>
  <si>
    <t>CDOSS12</t>
  </si>
  <si>
    <t>CDOSS15</t>
  </si>
  <si>
    <t>CDOSS20</t>
  </si>
  <si>
    <t>CDOSS25</t>
  </si>
  <si>
    <t>CDOSS30</t>
  </si>
  <si>
    <t>CDOSS40</t>
  </si>
  <si>
    <t>CDOSS50</t>
  </si>
  <si>
    <t>CAONREPO</t>
  </si>
  <si>
    <t>CDFR00C</t>
  </si>
  <si>
    <t>CDFR0AD</t>
  </si>
  <si>
    <t>CDFR0BE</t>
  </si>
  <si>
    <t>CDFR0CF</t>
  </si>
  <si>
    <t>CDFR0DG</t>
  </si>
  <si>
    <t>CDFR0EH</t>
  </si>
  <si>
    <t>CDFR0FI</t>
  </si>
  <si>
    <t xml:space="preserve"> CDFR0GJ</t>
  </si>
  <si>
    <t xml:space="preserve"> CDFR0HK</t>
  </si>
  <si>
    <t xml:space="preserve"> CDFR0I1</t>
  </si>
  <si>
    <t>CDFR0J1A</t>
  </si>
  <si>
    <t>CDFR0K1B</t>
  </si>
  <si>
    <t>CDSW2</t>
  </si>
  <si>
    <t>CDSW3</t>
  </si>
  <si>
    <t>CDSW4</t>
  </si>
  <si>
    <t>CDSW5</t>
  </si>
  <si>
    <t>CDSW6</t>
  </si>
  <si>
    <t>CDSW7</t>
  </si>
  <si>
    <t>CDSW8</t>
  </si>
  <si>
    <t>CDSW9</t>
  </si>
  <si>
    <t>CDSW10</t>
  </si>
  <si>
    <t>CDSW11</t>
  </si>
  <si>
    <t>CDSW12</t>
  </si>
  <si>
    <t>CDSW13</t>
  </si>
  <si>
    <t>CDSW14</t>
  </si>
  <si>
    <t>CDSW15</t>
  </si>
  <si>
    <t>CDSW20</t>
  </si>
  <si>
    <t>CDSW25</t>
  </si>
  <si>
    <t>CDSW30</t>
  </si>
  <si>
    <t>CDSW40</t>
  </si>
  <si>
    <t>CDSW50</t>
  </si>
  <si>
    <t>CDSW60</t>
  </si>
  <si>
    <t>CDSW1I</t>
  </si>
  <si>
    <t>CDSW1F</t>
  </si>
  <si>
    <t>CDSW1C</t>
  </si>
  <si>
    <t>CDOR03</t>
  </si>
  <si>
    <t>CDOR01</t>
  </si>
  <si>
    <t>Cdor1M</t>
  </si>
  <si>
    <t>Cdor3M</t>
  </si>
  <si>
    <t>Cdor Fixing</t>
  </si>
  <si>
    <t>CDFR00A</t>
  </si>
  <si>
    <t>CDFR0AB</t>
  </si>
  <si>
    <t>CDFR0BC</t>
  </si>
  <si>
    <t>CDFR0CD</t>
  </si>
  <si>
    <t>CDFR0DE</t>
  </si>
  <si>
    <t>CDFR0EF</t>
  </si>
  <si>
    <t>CDFR0FG</t>
  </si>
  <si>
    <t>CDFR0GH</t>
  </si>
  <si>
    <t>CDBAAI</t>
  </si>
  <si>
    <t xml:space="preserve"> CDFR0IJ</t>
  </si>
  <si>
    <t xml:space="preserve"> CDFR0JK</t>
  </si>
  <si>
    <t>CDBAAC1</t>
  </si>
  <si>
    <t>CDBAAC1C</t>
  </si>
  <si>
    <t>CDBAAC1F</t>
  </si>
  <si>
    <t>CDBAAC2</t>
  </si>
  <si>
    <t>CDBAAC3</t>
  </si>
  <si>
    <t>CDBAAC4</t>
  </si>
  <si>
    <t>CDBAAC5</t>
  </si>
  <si>
    <t>CDBAAC6</t>
  </si>
  <si>
    <t>CDBAAC7</t>
  </si>
  <si>
    <t>CDBAAC8</t>
  </si>
  <si>
    <t>CDBAAC9</t>
  </si>
  <si>
    <t>CDBAAC10</t>
  </si>
  <si>
    <t>CDBAAC11</t>
  </si>
  <si>
    <t>CDBAAC12</t>
  </si>
  <si>
    <t>CDBAAC13</t>
  </si>
  <si>
    <t>CDBAAC14</t>
  </si>
  <si>
    <t>CDBAAC15</t>
  </si>
  <si>
    <t>CDBAAC20</t>
  </si>
  <si>
    <t>CDBAAC25</t>
  </si>
  <si>
    <t>CDBAAC30</t>
  </si>
  <si>
    <t>CDBAAC40</t>
  </si>
  <si>
    <t>CDBAAC50</t>
  </si>
  <si>
    <t>CDBAAC60</t>
  </si>
  <si>
    <t>OIS vs 3M Swap</t>
  </si>
  <si>
    <t>Cdor6M</t>
  </si>
  <si>
    <t>CDOR06</t>
  </si>
  <si>
    <t>CDFR00F</t>
  </si>
  <si>
    <t>CDFR0AG</t>
  </si>
  <si>
    <t>CDFR0BH</t>
  </si>
  <si>
    <t>CDFR0CI</t>
  </si>
  <si>
    <t>CDFR0DJ</t>
  </si>
  <si>
    <t>CDFR0EK</t>
  </si>
  <si>
    <t>CDFR0F1</t>
  </si>
  <si>
    <t>CDFR0G1A</t>
  </si>
  <si>
    <t>CDFR0H1B</t>
  </si>
  <si>
    <t>CDFR0I1C</t>
  </si>
  <si>
    <t>CDFR0J1D</t>
  </si>
  <si>
    <t>CDFR0K1E</t>
  </si>
  <si>
    <t>CDFR011F</t>
  </si>
  <si>
    <t>CDFR1C1I</t>
  </si>
  <si>
    <t>CDBFVC2</t>
  </si>
  <si>
    <t>CDBFVC3</t>
  </si>
  <si>
    <t>CDBFVC4</t>
  </si>
  <si>
    <t>CDBFVC5</t>
  </si>
  <si>
    <t>CDBFVC6</t>
  </si>
  <si>
    <t>CDBFVC7</t>
  </si>
  <si>
    <t>CDBFVC8</t>
  </si>
  <si>
    <t>CDBFVC9</t>
  </si>
  <si>
    <t>CDBFVC10</t>
  </si>
  <si>
    <t>CDBFVC11</t>
  </si>
  <si>
    <t>CDBFVC12</t>
  </si>
  <si>
    <t>CDBFVC13</t>
  </si>
  <si>
    <t>CDBFVC14</t>
  </si>
  <si>
    <t>CDBFVC15</t>
  </si>
  <si>
    <t>CDBFVC20</t>
  </si>
  <si>
    <t>CDBFVC25</t>
  </si>
  <si>
    <t>CDBFVC30</t>
  </si>
  <si>
    <t>CDBFVC40</t>
  </si>
  <si>
    <t>CDBFVC50</t>
  </si>
  <si>
    <t>CDBFVC60</t>
  </si>
  <si>
    <t>ADSO1Z</t>
  </si>
  <si>
    <t>ADSO2Z</t>
  </si>
  <si>
    <t>ADSO3Z</t>
  </si>
  <si>
    <t>ADSOA</t>
  </si>
  <si>
    <t>ADSOB</t>
  </si>
  <si>
    <t>ADSOC</t>
  </si>
  <si>
    <t>ADSOD</t>
  </si>
  <si>
    <t>ADSOE</t>
  </si>
  <si>
    <t>ADSOF</t>
  </si>
  <si>
    <t>ADSOG</t>
  </si>
  <si>
    <t>ADSOH</t>
  </si>
  <si>
    <t>ADSOI</t>
  </si>
  <si>
    <t>ADSOJ</t>
  </si>
  <si>
    <t>ADSOK</t>
  </si>
  <si>
    <t>ADSO1</t>
  </si>
  <si>
    <t>ADSO1C</t>
  </si>
  <si>
    <t>ADSO1F</t>
  </si>
  <si>
    <t>ADSO1I</t>
  </si>
  <si>
    <t>ADSO2</t>
  </si>
  <si>
    <t>ADSO3</t>
  </si>
  <si>
    <t>ADSO4</t>
  </si>
  <si>
    <t>ADSO5</t>
  </si>
  <si>
    <t>ADSO6</t>
  </si>
  <si>
    <t>ADSO7</t>
  </si>
  <si>
    <t>ADSO8</t>
  </si>
  <si>
    <t>ADSO9</t>
  </si>
  <si>
    <t>ADSO10</t>
  </si>
  <si>
    <t>ADSO12</t>
  </si>
  <si>
    <t>ADSO15</t>
  </si>
  <si>
    <t>ADSO20</t>
  </si>
  <si>
    <t>ADSO25</t>
  </si>
  <si>
    <t>ADSO30</t>
  </si>
  <si>
    <t>ADSO40</t>
  </si>
  <si>
    <t>ADSO50</t>
  </si>
  <si>
    <t>RBACOR</t>
  </si>
  <si>
    <t>ADFR00A</t>
  </si>
  <si>
    <t>ADFR0AB</t>
  </si>
  <si>
    <t>ADFR0CD</t>
  </si>
  <si>
    <t>ADFR0DE</t>
  </si>
  <si>
    <t>ADFR0FG</t>
  </si>
  <si>
    <t>ADFR0GH</t>
  </si>
  <si>
    <t xml:space="preserve"> ADFR0IJ</t>
  </si>
  <si>
    <t xml:space="preserve"> ADFR0JK</t>
  </si>
  <si>
    <t>ADBBCA1</t>
  </si>
  <si>
    <t>ADBBCA1C</t>
  </si>
  <si>
    <t>ADBBCA1F</t>
  </si>
  <si>
    <t>ADBBCA2</t>
  </si>
  <si>
    <t>ADBBCA3</t>
  </si>
  <si>
    <t>ADBBCA4</t>
  </si>
  <si>
    <t>ADBBCA5</t>
  </si>
  <si>
    <t>ADBBCA6</t>
  </si>
  <si>
    <t>ADBBCA7</t>
  </si>
  <si>
    <t>ADBBCA8</t>
  </si>
  <si>
    <t>ADBBCA9</t>
  </si>
  <si>
    <t>ADBBCA10</t>
  </si>
  <si>
    <t>ADBBCA11</t>
  </si>
  <si>
    <t>ADBBCA12</t>
  </si>
  <si>
    <t>ADBBCA13</t>
  </si>
  <si>
    <t>ADBBCA14</t>
  </si>
  <si>
    <t>ADBBCA15</t>
  </si>
  <si>
    <t>ADBBCA20</t>
  </si>
  <si>
    <t>ADBBCA25</t>
  </si>
  <si>
    <t>ADBBCA30</t>
  </si>
  <si>
    <t>ADBBCA40</t>
  </si>
  <si>
    <t>ADBBCA50</t>
  </si>
  <si>
    <t>ADBBCA60</t>
  </si>
  <si>
    <t>ADBBCAI</t>
  </si>
  <si>
    <t>ADBBCAF</t>
  </si>
  <si>
    <t>ADBBCAC</t>
  </si>
  <si>
    <t>BBSW1M</t>
  </si>
  <si>
    <t>BBSW6M</t>
  </si>
  <si>
    <t>BBSW3M</t>
  </si>
  <si>
    <t>ADFR00C</t>
  </si>
  <si>
    <t>ADFR0AD</t>
  </si>
  <si>
    <t>ADFR0BE</t>
  </si>
  <si>
    <t>ADFR0CF</t>
  </si>
  <si>
    <t>ADFR0DG</t>
  </si>
  <si>
    <t>ADFR0EH</t>
  </si>
  <si>
    <t>ADFR0FI</t>
  </si>
  <si>
    <t xml:space="preserve"> ADFR0GJ</t>
  </si>
  <si>
    <t xml:space="preserve"> ADFR0HK</t>
  </si>
  <si>
    <t xml:space="preserve"> ADFR0I1</t>
  </si>
  <si>
    <t>ADFR0J1A</t>
  </si>
  <si>
    <t>ADFR0K1B</t>
  </si>
  <si>
    <t>ADFR011C</t>
  </si>
  <si>
    <t>ADFR1C1F</t>
  </si>
  <si>
    <t>ADFR1F1I</t>
  </si>
  <si>
    <t>ADBBCF2</t>
  </si>
  <si>
    <t>ADBBCF3</t>
  </si>
  <si>
    <t>ADBBCF4</t>
  </si>
  <si>
    <t>ADBBCF5</t>
  </si>
  <si>
    <t>ADBBCF6</t>
  </si>
  <si>
    <t>ADBBCF7</t>
  </si>
  <si>
    <t>ADBBCF8</t>
  </si>
  <si>
    <t>ADBBCF9</t>
  </si>
  <si>
    <t>ADBBCF10</t>
  </si>
  <si>
    <t>ADBBCF11</t>
  </si>
  <si>
    <t>ADBBCF12</t>
  </si>
  <si>
    <t>ADBBCF13</t>
  </si>
  <si>
    <t>ADBBCF14</t>
  </si>
  <si>
    <t>ADBBCF15</t>
  </si>
  <si>
    <t>ADBBCF20</t>
  </si>
  <si>
    <t>ADBBCF25</t>
  </si>
  <si>
    <t>ADBBCF30</t>
  </si>
  <si>
    <t>ADBBCF40</t>
  </si>
  <si>
    <t>ADBBCF50</t>
  </si>
  <si>
    <t>ADBBCF60</t>
  </si>
  <si>
    <t>BBSW Fixing</t>
  </si>
  <si>
    <t>ADFR00F</t>
  </si>
  <si>
    <t>ADFR0AG</t>
  </si>
  <si>
    <t>ADFR0BH</t>
  </si>
  <si>
    <t>ADFR0CI</t>
  </si>
  <si>
    <t>ADFR0DJ</t>
  </si>
  <si>
    <t>ADFR0EK</t>
  </si>
  <si>
    <t>ADFR0F1</t>
  </si>
  <si>
    <t>ADFR0G1A</t>
  </si>
  <si>
    <t>ADFR0H1B</t>
  </si>
  <si>
    <t>ADFR0I1C</t>
  </si>
  <si>
    <t>ADFR0J1D</t>
  </si>
  <si>
    <t>ADFR0K1E</t>
  </si>
  <si>
    <t>ADFR011F</t>
  </si>
  <si>
    <t>ADFR1C1I</t>
  </si>
  <si>
    <t>ADSW2</t>
  </si>
  <si>
    <t>ADSW3</t>
  </si>
  <si>
    <t>ADSW4</t>
  </si>
  <si>
    <t>ADSW5</t>
  </si>
  <si>
    <t>ADSW6</t>
  </si>
  <si>
    <t>ADSW7</t>
  </si>
  <si>
    <t>ADSW8</t>
  </si>
  <si>
    <t>ADSW9</t>
  </si>
  <si>
    <t>ADSW10</t>
  </si>
  <si>
    <t>ADSW11</t>
  </si>
  <si>
    <t>ADSW12</t>
  </si>
  <si>
    <t>ADSW13</t>
  </si>
  <si>
    <t>ADSW14</t>
  </si>
  <si>
    <t>ADSW15</t>
  </si>
  <si>
    <t>ADSW20</t>
  </si>
  <si>
    <t>ADSW25</t>
  </si>
  <si>
    <t>ADSW30</t>
  </si>
  <si>
    <t>ADSW40</t>
  </si>
  <si>
    <t>ADSW50</t>
  </si>
  <si>
    <t>ADSW60</t>
  </si>
  <si>
    <t>NZOCRS</t>
  </si>
  <si>
    <t>NDSO1Z</t>
  </si>
  <si>
    <t>NDSO2Z</t>
  </si>
  <si>
    <t>NDSO3Z</t>
  </si>
  <si>
    <t>NDSOA</t>
  </si>
  <si>
    <t>NDSOB</t>
  </si>
  <si>
    <t>NDSOC</t>
  </si>
  <si>
    <t>NDSOD</t>
  </si>
  <si>
    <t>NDSOE</t>
  </si>
  <si>
    <t>NDSOF</t>
  </si>
  <si>
    <t>NDSOG</t>
  </si>
  <si>
    <t>NDSOH</t>
  </si>
  <si>
    <t>NDSOI</t>
  </si>
  <si>
    <t>NDSOJ</t>
  </si>
  <si>
    <t>NDSOK</t>
  </si>
  <si>
    <t>NDSO1</t>
  </si>
  <si>
    <t>NDSO1C</t>
  </si>
  <si>
    <t>NDSO1F</t>
  </si>
  <si>
    <t>NDSO1I</t>
  </si>
  <si>
    <t>NDSO2</t>
  </si>
  <si>
    <t>NDSO3</t>
  </si>
  <si>
    <t>NDSO4</t>
  </si>
  <si>
    <t>NDSO5</t>
  </si>
  <si>
    <t>NDSO6</t>
  </si>
  <si>
    <t>NDSO7</t>
  </si>
  <si>
    <t>NDSO8</t>
  </si>
  <si>
    <t>NDSO9</t>
  </si>
  <si>
    <t>NDSO10</t>
  </si>
  <si>
    <t>NDSO12</t>
  </si>
  <si>
    <t>NDSO15</t>
  </si>
  <si>
    <t>NDSO20</t>
  </si>
  <si>
    <t>NDSO25</t>
  </si>
  <si>
    <t>NDSO30</t>
  </si>
  <si>
    <t>NDSO40</t>
  </si>
  <si>
    <t>NDSO50</t>
  </si>
  <si>
    <t>NFIX3FRA</t>
  </si>
  <si>
    <t>NDFR00C</t>
  </si>
  <si>
    <t>NDFR0AD</t>
  </si>
  <si>
    <t>NDFR0BE</t>
  </si>
  <si>
    <t>NDFR0CF</t>
  </si>
  <si>
    <t>NDFR0DG</t>
  </si>
  <si>
    <t>NDFR0EH</t>
  </si>
  <si>
    <t>NDFR0FI</t>
  </si>
  <si>
    <t xml:space="preserve"> NDFR0GJ</t>
  </si>
  <si>
    <t xml:space="preserve"> NDFR0HK</t>
  </si>
  <si>
    <t xml:space="preserve"> NDFR0I1</t>
  </si>
  <si>
    <t>NDFR0J1A</t>
  </si>
  <si>
    <t>NDFR0K1B</t>
  </si>
  <si>
    <t>NDFR011C</t>
  </si>
  <si>
    <t>NDFR1C1F</t>
  </si>
  <si>
    <t>NDFR1F1I</t>
  </si>
  <si>
    <t>NDSW2</t>
  </si>
  <si>
    <t>NDSW3</t>
  </si>
  <si>
    <t>NDSW4</t>
  </si>
  <si>
    <t>NDSW5</t>
  </si>
  <si>
    <t>NDSW6</t>
  </si>
  <si>
    <t>NDSW7</t>
  </si>
  <si>
    <t>NDSW8</t>
  </si>
  <si>
    <t>NDSW9</t>
  </si>
  <si>
    <t>NDSW10</t>
  </si>
  <si>
    <t>NDSW11</t>
  </si>
  <si>
    <t>NDSW12</t>
  </si>
  <si>
    <t>NDSW13</t>
  </si>
  <si>
    <t>NDSW14</t>
  </si>
  <si>
    <t>NDSW15</t>
  </si>
  <si>
    <t>NDSW20</t>
  </si>
  <si>
    <t>NDSW25</t>
  </si>
  <si>
    <t>NDSW30</t>
  </si>
  <si>
    <t>NDSW40</t>
  </si>
  <si>
    <t>NDSW50</t>
  </si>
  <si>
    <t>NDSW60</t>
  </si>
  <si>
    <t>STIB1D</t>
  </si>
  <si>
    <t>Stibor Fixing</t>
  </si>
  <si>
    <t>SKSWTN1Z</t>
  </si>
  <si>
    <t>SKSWTN2Z</t>
  </si>
  <si>
    <t>SKSWTN3Z</t>
  </si>
  <si>
    <t>SKSWTNA</t>
  </si>
  <si>
    <t>SKSWTNB</t>
  </si>
  <si>
    <t>SKSWTNC</t>
  </si>
  <si>
    <t>SKSWTND</t>
  </si>
  <si>
    <t>SKSWTNE</t>
  </si>
  <si>
    <t>SKSWTNF</t>
  </si>
  <si>
    <t>SKSWTNG</t>
  </si>
  <si>
    <t>SKSWTNH</t>
  </si>
  <si>
    <t>SKSWTNI</t>
  </si>
  <si>
    <t>SKSWTNJ</t>
  </si>
  <si>
    <t>SKSWTNK</t>
  </si>
  <si>
    <t>SKSWTN1</t>
  </si>
  <si>
    <t>SKSWTN1A</t>
  </si>
  <si>
    <t>SKSWTN1B</t>
  </si>
  <si>
    <t>SKSWTN1C</t>
  </si>
  <si>
    <t>SKSWTN1D</t>
  </si>
  <si>
    <t>SKSWTN1E</t>
  </si>
  <si>
    <t>SKSWTN1F</t>
  </si>
  <si>
    <t>SKSWTN1G</t>
  </si>
  <si>
    <t>SKSWTN1H</t>
  </si>
  <si>
    <t>SKSWTN1I</t>
  </si>
  <si>
    <t>SKSWTN1J</t>
  </si>
  <si>
    <t>SKSWTN1K</t>
  </si>
  <si>
    <t>SKSWTN2</t>
  </si>
  <si>
    <t>SKSWTN3</t>
  </si>
  <si>
    <t>SKSWTN4</t>
  </si>
  <si>
    <t>SKSWTN5</t>
  </si>
  <si>
    <t>SKSWTN6</t>
  </si>
  <si>
    <t>SKSWTN7</t>
  </si>
  <si>
    <t>SKSWTN8</t>
  </si>
  <si>
    <t>SKSWTN9</t>
  </si>
  <si>
    <t>SKSWTN10</t>
  </si>
  <si>
    <t>SKSWTN12</t>
  </si>
  <si>
    <t>SKSWTN15</t>
  </si>
  <si>
    <t>SKSWTN20</t>
  </si>
  <si>
    <t>SKSWTN25</t>
  </si>
  <si>
    <t>SKSWTN30</t>
  </si>
  <si>
    <t>SKSWTN40</t>
  </si>
  <si>
    <t>SKSWTN50</t>
  </si>
  <si>
    <t>STIB3M</t>
  </si>
  <si>
    <t>SKSW2</t>
  </si>
  <si>
    <t>SKSW3</t>
  </si>
  <si>
    <t>SKSW4</t>
  </si>
  <si>
    <t>SKSW5</t>
  </si>
  <si>
    <t>SKSW6</t>
  </si>
  <si>
    <t>SKSW7</t>
  </si>
  <si>
    <t>SKSW8</t>
  </si>
  <si>
    <t>SKSW9</t>
  </si>
  <si>
    <t>SKSW10</t>
  </si>
  <si>
    <t>SKSW11</t>
  </si>
  <si>
    <t>SKSW12</t>
  </si>
  <si>
    <t>SKSW13</t>
  </si>
  <si>
    <t>SKSW14</t>
  </si>
  <si>
    <t>SKSW15</t>
  </si>
  <si>
    <t>SKSW20</t>
  </si>
  <si>
    <t>SKSW25</t>
  </si>
  <si>
    <t>SKSW30</t>
  </si>
  <si>
    <t>SKSW40</t>
  </si>
  <si>
    <t>SKSW50</t>
  </si>
  <si>
    <t>SKSW60</t>
  </si>
  <si>
    <t>SKSW1I</t>
  </si>
  <si>
    <t>SKSW1F</t>
  </si>
  <si>
    <t>SKSW1C</t>
  </si>
  <si>
    <t>SKSW1</t>
  </si>
  <si>
    <t>SKSWI</t>
  </si>
  <si>
    <t>SKSWF</t>
  </si>
  <si>
    <t>SKSWC</t>
  </si>
  <si>
    <t>3M Stibor Swap</t>
  </si>
  <si>
    <t>STIB1M</t>
  </si>
  <si>
    <t>SKBCVA1</t>
  </si>
  <si>
    <t>SKBCVA1C</t>
  </si>
  <si>
    <t>SKBCVA1F</t>
  </si>
  <si>
    <t>SKBCVA2</t>
  </si>
  <si>
    <t>SKBCVA3</t>
  </si>
  <si>
    <t>SKBCVA4</t>
  </si>
  <si>
    <t>SKBCVA5</t>
  </si>
  <si>
    <t>SKBCVA6</t>
  </si>
  <si>
    <t>SKBCVA7</t>
  </si>
  <si>
    <t>SKBCVA8</t>
  </si>
  <si>
    <t>SKBCVA9</t>
  </si>
  <si>
    <t>SKBCVA10</t>
  </si>
  <si>
    <t>SKBCVA11</t>
  </si>
  <si>
    <t>SKBCVA12</t>
  </si>
  <si>
    <t>SKBCVA13</t>
  </si>
  <si>
    <t>SKBCVA14</t>
  </si>
  <si>
    <t>SKBCVA15</t>
  </si>
  <si>
    <t>SKBCVA20</t>
  </si>
  <si>
    <t>SKBCVA25</t>
  </si>
  <si>
    <t>SKBCVA30</t>
  </si>
  <si>
    <t>SKBCVA40</t>
  </si>
  <si>
    <t>SKBCVA50</t>
  </si>
  <si>
    <t>SKBCVA60</t>
  </si>
  <si>
    <t>STIB6M</t>
  </si>
  <si>
    <t>SKBFVC1</t>
  </si>
  <si>
    <t>SKBFVC1C</t>
  </si>
  <si>
    <t>SKBFVC1F</t>
  </si>
  <si>
    <t>SKBFVC2</t>
  </si>
  <si>
    <t>SKBFVC3</t>
  </si>
  <si>
    <t>SKBFVC4</t>
  </si>
  <si>
    <t>SKBFVC5</t>
  </si>
  <si>
    <t>SKBFVC6</t>
  </si>
  <si>
    <t>SKBFVC7</t>
  </si>
  <si>
    <t>SKBFVC8</t>
  </si>
  <si>
    <t>SKBFVC9</t>
  </si>
  <si>
    <t>SKBFVC10</t>
  </si>
  <si>
    <t>SKBFVC11</t>
  </si>
  <si>
    <t>SKBFVC12</t>
  </si>
  <si>
    <t>SKBFVC13</t>
  </si>
  <si>
    <t>SKBFVC14</t>
  </si>
  <si>
    <t>SKBFVC15</t>
  </si>
  <si>
    <t>SKBFVC20</t>
  </si>
  <si>
    <t>SKBFVC25</t>
  </si>
  <si>
    <t>SKBFVC30</t>
  </si>
  <si>
    <t>SKBFVC40</t>
  </si>
  <si>
    <t>SKBFVC50</t>
  </si>
  <si>
    <t>SKBFVC60</t>
  </si>
  <si>
    <t>NIBOR6M</t>
  </si>
  <si>
    <t>NKSW2</t>
  </si>
  <si>
    <t>NKSW3</t>
  </si>
  <si>
    <t>NKSW4</t>
  </si>
  <si>
    <t>NKSW5</t>
  </si>
  <si>
    <t>NKSW6</t>
  </si>
  <si>
    <t>NKSW7</t>
  </si>
  <si>
    <t>NKSW8</t>
  </si>
  <si>
    <t>NKSW9</t>
  </si>
  <si>
    <t>NKSW10</t>
  </si>
  <si>
    <t>NKSW11</t>
  </si>
  <si>
    <t>NKSW12</t>
  </si>
  <si>
    <t>NKSW13</t>
  </si>
  <si>
    <t>NKSW14</t>
  </si>
  <si>
    <t>NKSW15</t>
  </si>
  <si>
    <t>NKSW20</t>
  </si>
  <si>
    <t>NKSW25</t>
  </si>
  <si>
    <t>NKSW30</t>
  </si>
  <si>
    <t>NKSW40</t>
  </si>
  <si>
    <t>NKSW50</t>
  </si>
  <si>
    <t>NKSW60</t>
  </si>
  <si>
    <t>NKSWF</t>
  </si>
  <si>
    <t>NKSW1</t>
  </si>
  <si>
    <t>NKSW1F</t>
  </si>
  <si>
    <t>6M Nibor Swap</t>
  </si>
  <si>
    <t>NIBOR3M</t>
  </si>
  <si>
    <t>NKBFVCF</t>
  </si>
  <si>
    <t>NKBFVC1</t>
  </si>
  <si>
    <t>NKBFVC1F</t>
  </si>
  <si>
    <t>NKBFVC2</t>
  </si>
  <si>
    <t>NKBFVC3</t>
  </si>
  <si>
    <t>NKBFVC4</t>
  </si>
  <si>
    <t>NKBFVC5</t>
  </si>
  <si>
    <t>NKBFVC6</t>
  </si>
  <si>
    <t>NKBFVC7</t>
  </si>
  <si>
    <t>NKBFVC8</t>
  </si>
  <si>
    <t>NKBFVC9</t>
  </si>
  <si>
    <t>NKBFVC10</t>
  </si>
  <si>
    <t>NKBFVC11</t>
  </si>
  <si>
    <t>NKBFVC12</t>
  </si>
  <si>
    <t>NKBFVC13</t>
  </si>
  <si>
    <t>NKBFVC14</t>
  </si>
  <si>
    <t>NKBFVC15</t>
  </si>
  <si>
    <t>NKBFVC20</t>
  </si>
  <si>
    <t>NKBFVC25</t>
  </si>
  <si>
    <t>NKBFVC30</t>
  </si>
  <si>
    <t>NKBFVC40</t>
  </si>
  <si>
    <t>NKBFVC50</t>
  </si>
  <si>
    <t>NKBFVC60</t>
  </si>
  <si>
    <t>Nibor Fixing</t>
  </si>
  <si>
    <t>NIBOR1M</t>
  </si>
  <si>
    <t>NKBCVAF</t>
  </si>
  <si>
    <t>NKBCVA1</t>
  </si>
  <si>
    <t>NKBCVA1F</t>
  </si>
  <si>
    <t>NKBCVA2</t>
  </si>
  <si>
    <t>NKBCVA3</t>
  </si>
  <si>
    <t>NKBCVA4</t>
  </si>
  <si>
    <t>NKBCVA5</t>
  </si>
  <si>
    <t>NKBCVA6</t>
  </si>
  <si>
    <t>NKBCVA7</t>
  </si>
  <si>
    <t>NKBCVA8</t>
  </si>
  <si>
    <t>NKBCVA9</t>
  </si>
  <si>
    <t>NKBCVA10</t>
  </si>
  <si>
    <t>NKBCVA11</t>
  </si>
  <si>
    <t>NKBCVA12</t>
  </si>
  <si>
    <t>NKBCVA13</t>
  </si>
  <si>
    <t>NKBCVA14</t>
  </si>
  <si>
    <t>NKBCVA15</t>
  </si>
  <si>
    <t>NKBCVA20</t>
  </si>
  <si>
    <t>NKBCVA25</t>
  </si>
  <si>
    <t>NKBCVA30</t>
  </si>
  <si>
    <t>NKBCVA40</t>
  </si>
  <si>
    <t>NKBCVA50</t>
  </si>
  <si>
    <t>NKBCVA60</t>
  </si>
  <si>
    <t>1M vs 3M Nibor Swap</t>
  </si>
  <si>
    <t>3M vs. 6M Nibor Swap</t>
  </si>
  <si>
    <t>DKSWTN1Z</t>
  </si>
  <si>
    <t>DKSWTN2Z</t>
  </si>
  <si>
    <t>DKSWTN3Z</t>
  </si>
  <si>
    <t>DKSWTNA</t>
  </si>
  <si>
    <t>DKSWTNB</t>
  </si>
  <si>
    <t>DKSWTNC</t>
  </si>
  <si>
    <t>DKSWTND</t>
  </si>
  <si>
    <t>DKSWTNE</t>
  </si>
  <si>
    <t>DKSWTNF</t>
  </si>
  <si>
    <t>DKSWTNG</t>
  </si>
  <si>
    <t>DKSWTNH</t>
  </si>
  <si>
    <t>DKSWTNI</t>
  </si>
  <si>
    <t>DKSWTNJ</t>
  </si>
  <si>
    <t>DKSWTNK</t>
  </si>
  <si>
    <t>DKSWTN1</t>
  </si>
  <si>
    <t>DKSWTN1A</t>
  </si>
  <si>
    <t>DKSWTN1B</t>
  </si>
  <si>
    <t>DKSWTN1C</t>
  </si>
  <si>
    <t>DKSWTN1D</t>
  </si>
  <si>
    <t>DKSWTN1E</t>
  </si>
  <si>
    <t>DKSWTN1F</t>
  </si>
  <si>
    <t>DKSWTN1G</t>
  </si>
  <si>
    <t>DKSWTN1H</t>
  </si>
  <si>
    <t>DKSWTN1I</t>
  </si>
  <si>
    <t>DKSWTN1J</t>
  </si>
  <si>
    <t>DKSWTN1K</t>
  </si>
  <si>
    <t>DKSWTN2</t>
  </si>
  <si>
    <t>DKSWTN3</t>
  </si>
  <si>
    <t>DKSWTN4</t>
  </si>
  <si>
    <t>DKSWTN5</t>
  </si>
  <si>
    <t>DKSWTN6</t>
  </si>
  <si>
    <t>DKSWTN7</t>
  </si>
  <si>
    <t>DKSWTN8</t>
  </si>
  <si>
    <t>DKSWTN9</t>
  </si>
  <si>
    <t>DKSWTN10</t>
  </si>
  <si>
    <t>DKSWTN12</t>
  </si>
  <si>
    <t>DKSWTN15</t>
  </si>
  <si>
    <t>DKSWTN20</t>
  </si>
  <si>
    <t>DKSWTN25</t>
  </si>
  <si>
    <t>DKSWTN30</t>
  </si>
  <si>
    <t>DKSWTN40</t>
  </si>
  <si>
    <t>DKSWTN50</t>
  </si>
  <si>
    <t>DETNT/N</t>
  </si>
  <si>
    <t>Cibor6M</t>
  </si>
  <si>
    <t>CIBO06M</t>
  </si>
  <si>
    <t>DKSW2</t>
  </si>
  <si>
    <t>DKSW3</t>
  </si>
  <si>
    <t>DKSW4</t>
  </si>
  <si>
    <t>DKSW5</t>
  </si>
  <si>
    <t>DKSW6</t>
  </si>
  <si>
    <t>DKSW7</t>
  </si>
  <si>
    <t>DKSW8</t>
  </si>
  <si>
    <t>DKSW9</t>
  </si>
  <si>
    <t>DKSW10</t>
  </si>
  <si>
    <t>DKSW11</t>
  </si>
  <si>
    <t>DKSW12</t>
  </si>
  <si>
    <t>DKSW13</t>
  </si>
  <si>
    <t>DKSW14</t>
  </si>
  <si>
    <t>DKSW15</t>
  </si>
  <si>
    <t>DKSW20</t>
  </si>
  <si>
    <t>DKSW25</t>
  </si>
  <si>
    <t>DKSW30</t>
  </si>
  <si>
    <t>DKSW40</t>
  </si>
  <si>
    <t>DKSW50</t>
  </si>
  <si>
    <t>DKSW60</t>
  </si>
  <si>
    <t>DKSW1F</t>
  </si>
  <si>
    <t>DKSW1</t>
  </si>
  <si>
    <t>DKSWF</t>
  </si>
  <si>
    <t>Cibor1M</t>
  </si>
  <si>
    <t>Cibor3M</t>
  </si>
  <si>
    <t>Cibor Fixing</t>
  </si>
  <si>
    <t>1M vs 3M Cibor Swap</t>
  </si>
  <si>
    <t>3M vs. 6M Cibor Swap</t>
  </si>
  <si>
    <t>CIBO01M</t>
  </si>
  <si>
    <t>CIBO03M</t>
  </si>
  <si>
    <t>DKBCVAF</t>
  </si>
  <si>
    <t>DKBCVA1</t>
  </si>
  <si>
    <t>DKBCVA1F</t>
  </si>
  <si>
    <t>DKBCVA2</t>
  </si>
  <si>
    <t>DKBCVA3</t>
  </si>
  <si>
    <t>DKBCVA4</t>
  </si>
  <si>
    <t>DKBCVA5</t>
  </si>
  <si>
    <t>DKBCVA6</t>
  </si>
  <si>
    <t>DKBCVA7</t>
  </si>
  <si>
    <t>DKBCVA8</t>
  </si>
  <si>
    <t>DKBCVA9</t>
  </si>
  <si>
    <t>DKBCVA10</t>
  </si>
  <si>
    <t>DKBCVA11</t>
  </si>
  <si>
    <t>DKBCVA12</t>
  </si>
  <si>
    <t>DKBCVA13</t>
  </si>
  <si>
    <t>DKBCVA14</t>
  </si>
  <si>
    <t>DKBCVA15</t>
  </si>
  <si>
    <t>DKBCVA20</t>
  </si>
  <si>
    <t>DKBCVA25</t>
  </si>
  <si>
    <t>DKBCVA30</t>
  </si>
  <si>
    <t>DKBCVA40</t>
  </si>
  <si>
    <t>DKBCVA50</t>
  </si>
  <si>
    <t>DKBCVA60</t>
  </si>
  <si>
    <t>DKBFVCF</t>
  </si>
  <si>
    <t>DKBFVC1</t>
  </si>
  <si>
    <t>DKBFVC1F</t>
  </si>
  <si>
    <t>DKBFVC2</t>
  </si>
  <si>
    <t>DKBFVC3</t>
  </si>
  <si>
    <t>DKBFVC4</t>
  </si>
  <si>
    <t>DKBFVC5</t>
  </si>
  <si>
    <t>DKBFVC6</t>
  </si>
  <si>
    <t>DKBFVC7</t>
  </si>
  <si>
    <t>DKBFVC8</t>
  </si>
  <si>
    <t>DKBFVC9</t>
  </si>
  <si>
    <t>DKBFVC10</t>
  </si>
  <si>
    <t>DKBFVC11</t>
  </si>
  <si>
    <t>DKBFVC12</t>
  </si>
  <si>
    <t>DKBFVC13</t>
  </si>
  <si>
    <t>DKBFVC14</t>
  </si>
  <si>
    <t>DKBFVC15</t>
  </si>
  <si>
    <t>DKBFVC20</t>
  </si>
  <si>
    <t>DKBFVC25</t>
  </si>
  <si>
    <t>DKBFVC30</t>
  </si>
  <si>
    <t>DKBFVC40</t>
  </si>
  <si>
    <t>DKBFVC50</t>
  </si>
  <si>
    <t>DKBFVC60</t>
  </si>
  <si>
    <t>Pribor6M</t>
  </si>
  <si>
    <t>Pribor Fixing</t>
  </si>
  <si>
    <t>PRIB06M</t>
  </si>
  <si>
    <t>CKFR00F</t>
  </si>
  <si>
    <t>CKFR0AG</t>
  </si>
  <si>
    <t>CKFR0BH</t>
  </si>
  <si>
    <t>CKFR0CI</t>
  </si>
  <si>
    <t>CKFR0DJ</t>
  </si>
  <si>
    <t>CKFR0EK</t>
  </si>
  <si>
    <t>CKFR0F1</t>
  </si>
  <si>
    <t>CKFR0G1A</t>
  </si>
  <si>
    <t>CKFR0H1B</t>
  </si>
  <si>
    <t>CKFR0I1C</t>
  </si>
  <si>
    <t>CKFR0J1D</t>
  </si>
  <si>
    <t>CKFR0K1E</t>
  </si>
  <si>
    <t>CKFR011F</t>
  </si>
  <si>
    <t>CKSW2</t>
  </si>
  <si>
    <t>CKSW3</t>
  </si>
  <si>
    <t>CKSW4</t>
  </si>
  <si>
    <t>CKSW5</t>
  </si>
  <si>
    <t>CKSW6</t>
  </si>
  <si>
    <t>CKSW7</t>
  </si>
  <si>
    <t>CKSW8</t>
  </si>
  <si>
    <t>CKSW9</t>
  </si>
  <si>
    <t>CKSW10</t>
  </si>
  <si>
    <t>CKSW11</t>
  </si>
  <si>
    <t>CKSW12</t>
  </si>
  <si>
    <t>CKSW13</t>
  </si>
  <si>
    <t>CKSW14</t>
  </si>
  <si>
    <t>CKSW15</t>
  </si>
  <si>
    <t>CKSW20</t>
  </si>
  <si>
    <t>CKSW25</t>
  </si>
  <si>
    <t>CKSW30</t>
  </si>
  <si>
    <t>CKSW40</t>
  </si>
  <si>
    <t>CKSW50</t>
  </si>
  <si>
    <t>CKSW60</t>
  </si>
  <si>
    <t>6M Pribor Swap</t>
  </si>
  <si>
    <t>Pribor3M</t>
  </si>
  <si>
    <t>PRIB03M</t>
  </si>
  <si>
    <t>CKFR00C</t>
  </si>
  <si>
    <t>CKFR0AD</t>
  </si>
  <si>
    <t>CKFR0BE</t>
  </si>
  <si>
    <t>CKFR0CF</t>
  </si>
  <si>
    <t>CKFR0DG</t>
  </si>
  <si>
    <t>CKFR0EH</t>
  </si>
  <si>
    <t>CKFR0FI</t>
  </si>
  <si>
    <t xml:space="preserve"> CKFR0GJ</t>
  </si>
  <si>
    <t xml:space="preserve"> CKFR0HK</t>
  </si>
  <si>
    <t xml:space="preserve"> CKFR0I1</t>
  </si>
  <si>
    <t>CKFR0J1A</t>
  </si>
  <si>
    <t>CKFR0K1B</t>
  </si>
  <si>
    <t>CKFR011C</t>
  </si>
  <si>
    <t>CKFR1C1F</t>
  </si>
  <si>
    <t>CKBSV1I</t>
  </si>
  <si>
    <t>CKBSV2</t>
  </si>
  <si>
    <t>CKBSV3</t>
  </si>
  <si>
    <t>CKBSV4</t>
  </si>
  <si>
    <t>CKBSV5</t>
  </si>
  <si>
    <t>CKBSV6</t>
  </si>
  <si>
    <t>CKBSV7</t>
  </si>
  <si>
    <t>CKBSV8</t>
  </si>
  <si>
    <t>CKBSV9</t>
  </si>
  <si>
    <t>CKBSV10</t>
  </si>
  <si>
    <t>CKBSV11</t>
  </si>
  <si>
    <t>CKBSV12</t>
  </si>
  <si>
    <t>CKBSV13</t>
  </si>
  <si>
    <t>CKBSV14</t>
  </si>
  <si>
    <t>CKBSV15</t>
  </si>
  <si>
    <t>CKBSV20</t>
  </si>
  <si>
    <t>CKBSV25</t>
  </si>
  <si>
    <t>CKBSV30</t>
  </si>
  <si>
    <t>CKBSV40</t>
  </si>
  <si>
    <t>CKBSV50</t>
  </si>
  <si>
    <t>CKBSV60</t>
  </si>
  <si>
    <t>3M vs 6M Pribor Swap</t>
  </si>
  <si>
    <t>Pribor1M</t>
  </si>
  <si>
    <t>PRIB01M</t>
  </si>
  <si>
    <t>CKFR00A</t>
  </si>
  <si>
    <t>CKFR0AB</t>
  </si>
  <si>
    <t>CKFR0BC</t>
  </si>
  <si>
    <t>CKFR0CD</t>
  </si>
  <si>
    <t>CKFR0DE</t>
  </si>
  <si>
    <t>CKFR0EF</t>
  </si>
  <si>
    <t>CKFR0FG</t>
  </si>
  <si>
    <t>CKFR0GH</t>
  </si>
  <si>
    <t>CKBAAI</t>
  </si>
  <si>
    <t xml:space="preserve"> CKFR0IJ</t>
  </si>
  <si>
    <t xml:space="preserve"> CKFR0JK</t>
  </si>
  <si>
    <t>CKBSAV1</t>
  </si>
  <si>
    <t>CKBSAV1C</t>
  </si>
  <si>
    <t>CKBSAV1F</t>
  </si>
  <si>
    <t>CKBSAV2</t>
  </si>
  <si>
    <t>CKBSAV3</t>
  </si>
  <si>
    <t>CKBSAV4</t>
  </si>
  <si>
    <t>CKBSAV5</t>
  </si>
  <si>
    <t>CKBSAV6</t>
  </si>
  <si>
    <t>CKBSAV7</t>
  </si>
  <si>
    <t>CKBSAV8</t>
  </si>
  <si>
    <t>CKBSAV9</t>
  </si>
  <si>
    <t>CKBSAV10</t>
  </si>
  <si>
    <t>CKBSAV11</t>
  </si>
  <si>
    <t>CKBSAV12</t>
  </si>
  <si>
    <t>CKBSAV13</t>
  </si>
  <si>
    <t>CKBSAV14</t>
  </si>
  <si>
    <t>CKBSAV15</t>
  </si>
  <si>
    <t>CKBSAV20</t>
  </si>
  <si>
    <t>CKBSAV25</t>
  </si>
  <si>
    <t>CKBSAV30</t>
  </si>
  <si>
    <t>CKBSAV40</t>
  </si>
  <si>
    <t>CKBSAV50</t>
  </si>
  <si>
    <t>CKBSAV60</t>
  </si>
  <si>
    <t>Wibor3M</t>
  </si>
  <si>
    <t>Wibor6M</t>
  </si>
  <si>
    <t>Wibor Fixing</t>
  </si>
  <si>
    <t>3M Wibor Swap</t>
  </si>
  <si>
    <t>6M Wibor Swap</t>
  </si>
  <si>
    <t>PZFR00C</t>
  </si>
  <si>
    <t>PZFR0AD</t>
  </si>
  <si>
    <t>PZFR0BE</t>
  </si>
  <si>
    <t>PZFR0CF</t>
  </si>
  <si>
    <t>PZFR0DG</t>
  </si>
  <si>
    <t>PZFR0EH</t>
  </si>
  <si>
    <t>PZFR0FI</t>
  </si>
  <si>
    <t xml:space="preserve"> PZFR0GJ</t>
  </si>
  <si>
    <t xml:space="preserve"> PZFR0HK</t>
  </si>
  <si>
    <t xml:space="preserve"> PZFR0I1</t>
  </si>
  <si>
    <t>PZFR0J1A</t>
  </si>
  <si>
    <t>PZFR0K1B</t>
  </si>
  <si>
    <t>PZFR011C</t>
  </si>
  <si>
    <t>PZFR1C1F</t>
  </si>
  <si>
    <t>PZSW1IV3</t>
  </si>
  <si>
    <t>PZSW2V3</t>
  </si>
  <si>
    <t>PZSW3V3</t>
  </si>
  <si>
    <t>PZSW4V3</t>
  </si>
  <si>
    <t>PZSW5V3</t>
  </si>
  <si>
    <t>PZSW6V3</t>
  </si>
  <si>
    <t>PZSW7V3</t>
  </si>
  <si>
    <t>PZSW8V3</t>
  </si>
  <si>
    <t>PZSW9V3</t>
  </si>
  <si>
    <t>PZSW10V3</t>
  </si>
  <si>
    <t>PZSW11V3</t>
  </si>
  <si>
    <t>PZSW12V3</t>
  </si>
  <si>
    <t>PZSW13V3</t>
  </si>
  <si>
    <t>PZSW14V3</t>
  </si>
  <si>
    <t>PZSW15V3</t>
  </si>
  <si>
    <t>PZSW20V3</t>
  </si>
  <si>
    <t>PZSW25V3</t>
  </si>
  <si>
    <t>PZSW30V3</t>
  </si>
  <si>
    <t>PZSW40V3</t>
  </si>
  <si>
    <t>PZSW50V3</t>
  </si>
  <si>
    <t>PZSW60V3</t>
  </si>
  <si>
    <t>WIBR3M</t>
  </si>
  <si>
    <t>WIBR6M</t>
  </si>
  <si>
    <t>PZFR00F</t>
  </si>
  <si>
    <t>PZFR0AG</t>
  </si>
  <si>
    <t>PZFR0BH</t>
  </si>
  <si>
    <t>PZFR0CI</t>
  </si>
  <si>
    <t>PZFR0DJ</t>
  </si>
  <si>
    <t>PZFR0EK</t>
  </si>
  <si>
    <t>PZFR0F1</t>
  </si>
  <si>
    <t>PZFR0G1A</t>
  </si>
  <si>
    <t>PZFR0H1B</t>
  </si>
  <si>
    <t>PZFR0I1C</t>
  </si>
  <si>
    <t>PZFR0J1D</t>
  </si>
  <si>
    <t>PZFR0K1E</t>
  </si>
  <si>
    <t>PZFR011F</t>
  </si>
  <si>
    <t>PZSW2</t>
  </si>
  <si>
    <t>PZSW3</t>
  </si>
  <si>
    <t>PZSW4</t>
  </si>
  <si>
    <t>PZSW5</t>
  </si>
  <si>
    <t>PZSW6</t>
  </si>
  <si>
    <t>PZSW7</t>
  </si>
  <si>
    <t>PZSW8</t>
  </si>
  <si>
    <t>PZSW9</t>
  </si>
  <si>
    <t>PZSW10</t>
  </si>
  <si>
    <t>PZSW11</t>
  </si>
  <si>
    <t>PZSW12</t>
  </si>
  <si>
    <t>PZSW13</t>
  </si>
  <si>
    <t>PZSW14</t>
  </si>
  <si>
    <t>PZSW15</t>
  </si>
  <si>
    <t>PZSW20</t>
  </si>
  <si>
    <t>PZSW25</t>
  </si>
  <si>
    <t>PZSW30</t>
  </si>
  <si>
    <t>PZSW40</t>
  </si>
  <si>
    <t>PZSW50</t>
  </si>
  <si>
    <t>PZSW60</t>
  </si>
  <si>
    <t>Wibor1M</t>
  </si>
  <si>
    <t>PZFR00A</t>
  </si>
  <si>
    <t>PZFR0AB</t>
  </si>
  <si>
    <t>PZFR0BC</t>
  </si>
  <si>
    <t>PZFR0CD</t>
  </si>
  <si>
    <t>PZFR0DE</t>
  </si>
  <si>
    <t>PZFR0EF</t>
  </si>
  <si>
    <t>PZFR0FG</t>
  </si>
  <si>
    <t>PZFR0GH</t>
  </si>
  <si>
    <t>PZBAAI</t>
  </si>
  <si>
    <t xml:space="preserve"> PZFR0IJ</t>
  </si>
  <si>
    <t xml:space="preserve"> PZFR0JK</t>
  </si>
  <si>
    <t>PZBSAV1</t>
  </si>
  <si>
    <t>PZBSAV1C</t>
  </si>
  <si>
    <t>PZBSAV1F</t>
  </si>
  <si>
    <t>PZBSAV2</t>
  </si>
  <si>
    <t>PZBSAV3</t>
  </si>
  <si>
    <t>PZBSAV4</t>
  </si>
  <si>
    <t>PZBSAV5</t>
  </si>
  <si>
    <t>PZBSAV6</t>
  </si>
  <si>
    <t>PZBSAV7</t>
  </si>
  <si>
    <t>PZBSAV8</t>
  </si>
  <si>
    <t>PZBSAV9</t>
  </si>
  <si>
    <t>PZBSAV10</t>
  </si>
  <si>
    <t>PZBSAV11</t>
  </si>
  <si>
    <t>PZBSAV12</t>
  </si>
  <si>
    <t>PZBSAV13</t>
  </si>
  <si>
    <t>PZBSAV14</t>
  </si>
  <si>
    <t>PZBSAV15</t>
  </si>
  <si>
    <t>PZBSAV20</t>
  </si>
  <si>
    <t>PZBSAV25</t>
  </si>
  <si>
    <t>PZBSAV30</t>
  </si>
  <si>
    <t>PZBSAV40</t>
  </si>
  <si>
    <t>PZBSAV50</t>
  </si>
  <si>
    <t>PZBSAV60</t>
  </si>
  <si>
    <t>WIBR1M</t>
  </si>
  <si>
    <t>HFFR00A</t>
  </si>
  <si>
    <t>HFFR0AB</t>
  </si>
  <si>
    <t>HFFR0BC</t>
  </si>
  <si>
    <t>HFFR0CD</t>
  </si>
  <si>
    <t>HFFR0DE</t>
  </si>
  <si>
    <t>HFFR0EF</t>
  </si>
  <si>
    <t>HFFR0FG</t>
  </si>
  <si>
    <t>HFFR0GH</t>
  </si>
  <si>
    <t>HFBAAI</t>
  </si>
  <si>
    <t xml:space="preserve"> HFFR0IJ</t>
  </si>
  <si>
    <t xml:space="preserve"> HFFR0JK</t>
  </si>
  <si>
    <t>HFSAVC1</t>
  </si>
  <si>
    <t>HFSAVC1C</t>
  </si>
  <si>
    <t>HFSAVC1F</t>
  </si>
  <si>
    <t>HFSAVC2</t>
  </si>
  <si>
    <t>HFSAVC3</t>
  </si>
  <si>
    <t>HFSAVC4</t>
  </si>
  <si>
    <t>HFSAVC5</t>
  </si>
  <si>
    <t>HFSAVC6</t>
  </si>
  <si>
    <t>HFSAVC7</t>
  </si>
  <si>
    <t>HFSAVC8</t>
  </si>
  <si>
    <t>HFSAVC9</t>
  </si>
  <si>
    <t>HFSAVC10</t>
  </si>
  <si>
    <t>HFSAVC11</t>
  </si>
  <si>
    <t>HFSAVC12</t>
  </si>
  <si>
    <t>HFSAVC13</t>
  </si>
  <si>
    <t>HFSAVC14</t>
  </si>
  <si>
    <t>HFSAVC15</t>
  </si>
  <si>
    <t>HFSAVC20</t>
  </si>
  <si>
    <t>HFSAVC25</t>
  </si>
  <si>
    <t>HFSAVC30</t>
  </si>
  <si>
    <t>HFSAVC40</t>
  </si>
  <si>
    <t>HFSAVC50</t>
  </si>
  <si>
    <t>HFSAVC60</t>
  </si>
  <si>
    <t>BUBOR01M</t>
  </si>
  <si>
    <t>Bubor1M</t>
  </si>
  <si>
    <t>Bubor3M</t>
  </si>
  <si>
    <t>BUBOR03M</t>
  </si>
  <si>
    <t>HFFR00C</t>
  </si>
  <si>
    <t>HFFR0AD</t>
  </si>
  <si>
    <t>HFFR0BE</t>
  </si>
  <si>
    <t>HFFR0CF</t>
  </si>
  <si>
    <t>HFFR0DG</t>
  </si>
  <si>
    <t>HFFR0EH</t>
  </si>
  <si>
    <t>HFFR0FI</t>
  </si>
  <si>
    <t xml:space="preserve"> HFFR0GJ</t>
  </si>
  <si>
    <t xml:space="preserve"> HFFR0HK</t>
  </si>
  <si>
    <t xml:space="preserve"> HFFR0I1</t>
  </si>
  <si>
    <t>HFFR0J1A</t>
  </si>
  <si>
    <t>HFFR0K1B</t>
  </si>
  <si>
    <t>HFFR011C</t>
  </si>
  <si>
    <t>HFFR1C1F</t>
  </si>
  <si>
    <t>HFSW2</t>
  </si>
  <si>
    <t>HFSW3</t>
  </si>
  <si>
    <t>HFSW4</t>
  </si>
  <si>
    <t>HFSW5</t>
  </si>
  <si>
    <t>HFSW6</t>
  </si>
  <si>
    <t>HFSW7</t>
  </si>
  <si>
    <t>HFSW8</t>
  </si>
  <si>
    <t>HFSW9</t>
  </si>
  <si>
    <t>HFSW10</t>
  </si>
  <si>
    <t>HFSW11</t>
  </si>
  <si>
    <t>HFSW12</t>
  </si>
  <si>
    <t>HFSW13</t>
  </si>
  <si>
    <t>HFSW14</t>
  </si>
  <si>
    <t>HFSW15</t>
  </si>
  <si>
    <t>HFSW20</t>
  </si>
  <si>
    <t>HFSW25</t>
  </si>
  <si>
    <t>HFSW30</t>
  </si>
  <si>
    <t>HFSW40</t>
  </si>
  <si>
    <t>HFSW50</t>
  </si>
  <si>
    <t>HFSW60</t>
  </si>
  <si>
    <t>HFBSV2</t>
  </si>
  <si>
    <t>HFBSV3</t>
  </si>
  <si>
    <t>HFBSV4</t>
  </si>
  <si>
    <t>HFBSV5</t>
  </si>
  <si>
    <t>HFBSV6</t>
  </si>
  <si>
    <t>HFBSV7</t>
  </si>
  <si>
    <t>HFBSV8</t>
  </si>
  <si>
    <t>HFBSV9</t>
  </si>
  <si>
    <t>HFBSV10</t>
  </si>
  <si>
    <t>HFBSV11</t>
  </si>
  <si>
    <t>HFBSV12</t>
  </si>
  <si>
    <t>HFBSV13</t>
  </si>
  <si>
    <t>HFBSV14</t>
  </si>
  <si>
    <t>HFBSV15</t>
  </si>
  <si>
    <t>HFBSV20</t>
  </si>
  <si>
    <t>HFBSV25</t>
  </si>
  <si>
    <t>HFBSV30</t>
  </si>
  <si>
    <t>HFBSV40</t>
  </si>
  <si>
    <t>HFBSV50</t>
  </si>
  <si>
    <t>HFBSV60</t>
  </si>
  <si>
    <t>HFFR1F1I</t>
  </si>
  <si>
    <t>Bubor6M</t>
  </si>
  <si>
    <t>BUBOR06M</t>
  </si>
  <si>
    <t>HFFR00F</t>
  </si>
  <si>
    <t>HFFR0AG</t>
  </si>
  <si>
    <t>HFFR0BH</t>
  </si>
  <si>
    <t>HFFR0CI</t>
  </si>
  <si>
    <t>HFFR0DJ</t>
  </si>
  <si>
    <t>HFFR0EK</t>
  </si>
  <si>
    <t>HFFR0F1</t>
  </si>
  <si>
    <t>HFFR0G1A</t>
  </si>
  <si>
    <t>HFFR0H1B</t>
  </si>
  <si>
    <t>HFFR0I1C</t>
  </si>
  <si>
    <t>HFFR0J1D</t>
  </si>
  <si>
    <t>HFFR0K1E</t>
  </si>
  <si>
    <t>HFFR011F</t>
  </si>
  <si>
    <t>BUBR3M</t>
  </si>
  <si>
    <t>RNSW2</t>
  </si>
  <si>
    <t>RNSW3</t>
  </si>
  <si>
    <t>RNSW4</t>
  </si>
  <si>
    <t>RNSW5</t>
  </si>
  <si>
    <t>RNSW6</t>
  </si>
  <si>
    <t>RNSW7</t>
  </si>
  <si>
    <t>RNSW8</t>
  </si>
  <si>
    <t>RNSW9</t>
  </si>
  <si>
    <t>RNSW10</t>
  </si>
  <si>
    <t>RNSW11</t>
  </si>
  <si>
    <t>RNSW12</t>
  </si>
  <si>
    <t>RNSW13</t>
  </si>
  <si>
    <t>RNSW14</t>
  </si>
  <si>
    <t>RNSW15</t>
  </si>
  <si>
    <t>RNSW20</t>
  </si>
  <si>
    <t>RNSW25</t>
  </si>
  <si>
    <t>RNSW30</t>
  </si>
  <si>
    <t>RNSW40</t>
  </si>
  <si>
    <t>RNSW50</t>
  </si>
  <si>
    <t>RNSW60</t>
  </si>
  <si>
    <t>RNSW1</t>
  </si>
  <si>
    <t>Bubr3M</t>
  </si>
  <si>
    <t>Mosp3M</t>
  </si>
  <si>
    <t>MOSKP3</t>
  </si>
  <si>
    <t>RRSWM1</t>
  </si>
  <si>
    <t>RRSWM2</t>
  </si>
  <si>
    <t>RRSWM3</t>
  </si>
  <si>
    <t>RRSWM4</t>
  </si>
  <si>
    <t>RRSWM5</t>
  </si>
  <si>
    <t>RRSWM6</t>
  </si>
  <si>
    <t>RRSWM7</t>
  </si>
  <si>
    <t>RRSWM8</t>
  </si>
  <si>
    <t>RRSWM9</t>
  </si>
  <si>
    <t>RRSWM10</t>
  </si>
  <si>
    <t>RRSWM11</t>
  </si>
  <si>
    <t>RRSWM12</t>
  </si>
  <si>
    <t>RRSWM13</t>
  </si>
  <si>
    <t>RRSWM14</t>
  </si>
  <si>
    <t>RRSWM15</t>
  </si>
  <si>
    <t>RRSWM20</t>
  </si>
  <si>
    <t>RRSWM25</t>
  </si>
  <si>
    <t>RRSWM30</t>
  </si>
  <si>
    <t>RRSWM40</t>
  </si>
  <si>
    <t>RRSWM50</t>
  </si>
  <si>
    <t>RRSWM60</t>
  </si>
  <si>
    <t>RRSWMF</t>
  </si>
  <si>
    <t>RRSWM1F</t>
  </si>
  <si>
    <t>Telbor3M</t>
  </si>
  <si>
    <t>3M Telbor Swap</t>
  </si>
  <si>
    <t>Telbor Fixing</t>
  </si>
  <si>
    <t>TELBOR03</t>
  </si>
  <si>
    <t>ISSWF</t>
  </si>
  <si>
    <t>ISSW1</t>
  </si>
  <si>
    <t>ISSW1F</t>
  </si>
  <si>
    <t>ISSW2</t>
  </si>
  <si>
    <t>ISSW3</t>
  </si>
  <si>
    <t>ISSW4</t>
  </si>
  <si>
    <t>ISSW5</t>
  </si>
  <si>
    <t>ISSW6</t>
  </si>
  <si>
    <t>ISSW7</t>
  </si>
  <si>
    <t>ISSW8</t>
  </si>
  <si>
    <t>ISSW9</t>
  </si>
  <si>
    <t>ISSW10</t>
  </si>
  <si>
    <t>ISSW11</t>
  </si>
  <si>
    <t>ISSW12</t>
  </si>
  <si>
    <t>ISSW13</t>
  </si>
  <si>
    <t>ISSW14</t>
  </si>
  <si>
    <t>ISSW15</t>
  </si>
  <si>
    <t>ISSW20</t>
  </si>
  <si>
    <t>ISSW25</t>
  </si>
  <si>
    <t>ISSW30</t>
  </si>
  <si>
    <t>ISSW40</t>
  </si>
  <si>
    <t>ISSW50</t>
  </si>
  <si>
    <t>ISSW60</t>
  </si>
  <si>
    <t>MosPrime Fixing</t>
  </si>
  <si>
    <t>3M MosPrime Swap</t>
  </si>
  <si>
    <t>TRLibor3M</t>
  </si>
  <si>
    <t>TRLibor Fixing</t>
  </si>
  <si>
    <t>TRLIB3M</t>
  </si>
  <si>
    <t>TYSWFV3</t>
  </si>
  <si>
    <t>TYSW1V3</t>
  </si>
  <si>
    <t>TYSW1FV3</t>
  </si>
  <si>
    <t>TYSW2V3</t>
  </si>
  <si>
    <t>TYSW3V3</t>
  </si>
  <si>
    <t>TYSW4V3</t>
  </si>
  <si>
    <t>TYSW5V3</t>
  </si>
  <si>
    <t>TYSW6V3</t>
  </si>
  <si>
    <t>TYSW7V3</t>
  </si>
  <si>
    <t>TYSW8V3</t>
  </si>
  <si>
    <t>TYSW9V3</t>
  </si>
  <si>
    <t>TYSW10V3</t>
  </si>
  <si>
    <t>TYSW11V3</t>
  </si>
  <si>
    <t>TYSW12V3</t>
  </si>
  <si>
    <t>TYSW13V3</t>
  </si>
  <si>
    <t>TYSW14V3</t>
  </si>
  <si>
    <t>TYSW15V3</t>
  </si>
  <si>
    <t>TYSW20V3</t>
  </si>
  <si>
    <t>TYSW25V3</t>
  </si>
  <si>
    <t>TYSW30V3</t>
  </si>
  <si>
    <t>TYSW40V3</t>
  </si>
  <si>
    <t>TYSW50V3</t>
  </si>
  <si>
    <t>TYSW60V3</t>
  </si>
  <si>
    <t>3M TRLibor Swap</t>
  </si>
  <si>
    <t>Jibar3M</t>
  </si>
  <si>
    <t>Jibar Fixing</t>
  </si>
  <si>
    <t>3M Jibar Swap</t>
  </si>
  <si>
    <t>JIBA3M</t>
  </si>
  <si>
    <t>SASWF</t>
  </si>
  <si>
    <t>SASW1</t>
  </si>
  <si>
    <t>SASW1F</t>
  </si>
  <si>
    <t>SASW2</t>
  </si>
  <si>
    <t>SASW3</t>
  </si>
  <si>
    <t>SASW4</t>
  </si>
  <si>
    <t>SASW5</t>
  </si>
  <si>
    <t>SASW6</t>
  </si>
  <si>
    <t>SASW7</t>
  </si>
  <si>
    <t>SASW8</t>
  </si>
  <si>
    <t>SASW9</t>
  </si>
  <si>
    <t>SASW10</t>
  </si>
  <si>
    <t>SASW11</t>
  </si>
  <si>
    <t>SASW12</t>
  </si>
  <si>
    <t>SASW13</t>
  </si>
  <si>
    <t>SASW14</t>
  </si>
  <si>
    <t>SASW15</t>
  </si>
  <si>
    <t>SASW20</t>
  </si>
  <si>
    <t>SASW25</t>
  </si>
  <si>
    <t>SASW30</t>
  </si>
  <si>
    <t>SASW40</t>
  </si>
  <si>
    <t>SASW50</t>
  </si>
  <si>
    <t>SASW60</t>
  </si>
  <si>
    <t xml:space="preserve">BCSFAPDV </t>
  </si>
  <si>
    <t xml:space="preserve">BCSFBPDV </t>
  </si>
  <si>
    <t xml:space="preserve">BCSFCPDV </t>
  </si>
  <si>
    <t xml:space="preserve">BCSFDPDV </t>
  </si>
  <si>
    <t xml:space="preserve">BCSFEPDV </t>
  </si>
  <si>
    <t xml:space="preserve">BCSFFPDV </t>
  </si>
  <si>
    <t xml:space="preserve">BCSFGPDV </t>
  </si>
  <si>
    <t xml:space="preserve">BCSFHPDV </t>
  </si>
  <si>
    <t xml:space="preserve">BCSFIPDV </t>
  </si>
  <si>
    <t xml:space="preserve">BCSFJPDV </t>
  </si>
  <si>
    <t xml:space="preserve">BCSFKPDV </t>
  </si>
  <si>
    <t xml:space="preserve">BCSFLPDV </t>
  </si>
  <si>
    <t xml:space="preserve">BCSFMPDV </t>
  </si>
  <si>
    <t xml:space="preserve">BCSFNPDV </t>
  </si>
  <si>
    <t xml:space="preserve">BCSFPPDV </t>
  </si>
  <si>
    <t xml:space="preserve">BCSFQPDV </t>
  </si>
  <si>
    <t xml:space="preserve">BCSFRPDV </t>
  </si>
  <si>
    <t xml:space="preserve">BCSFSPDV </t>
  </si>
  <si>
    <t xml:space="preserve">BCSFTPDV </t>
  </si>
  <si>
    <t xml:space="preserve">BCSFUPDV </t>
  </si>
  <si>
    <t xml:space="preserve">BCSFVPDV </t>
  </si>
  <si>
    <t xml:space="preserve">BCSFWPDV </t>
  </si>
  <si>
    <t xml:space="preserve">BCSFXPDV </t>
  </si>
  <si>
    <t xml:space="preserve">BCSFYPDV </t>
  </si>
  <si>
    <t>BCSFZPDV</t>
  </si>
  <si>
    <t>BZDIOVRA</t>
  </si>
  <si>
    <t>DI</t>
  </si>
  <si>
    <t>PRE</t>
  </si>
  <si>
    <t>BCSW1TPD</t>
  </si>
  <si>
    <t>BCSWAPD</t>
  </si>
  <si>
    <t>BCSWBPD</t>
  </si>
  <si>
    <t>BCSWCPD</t>
  </si>
  <si>
    <t>BCSWDPD</t>
  </si>
  <si>
    <t>BCSWEPD</t>
  </si>
  <si>
    <t>BCSWGPD</t>
  </si>
  <si>
    <t>BCSWFPD</t>
  </si>
  <si>
    <t>BCSWHPD</t>
  </si>
  <si>
    <t>BCSWIPD</t>
  </si>
  <si>
    <t>BCSWKPD</t>
  </si>
  <si>
    <t>BCSWLPD</t>
  </si>
  <si>
    <t>BCSWMPD</t>
  </si>
  <si>
    <t>BCSWNPD</t>
  </si>
  <si>
    <t>CLSWIBF</t>
  </si>
  <si>
    <t>CLSWIB1</t>
  </si>
  <si>
    <t>CLSWIB1F</t>
  </si>
  <si>
    <t>CLSWIB2</t>
  </si>
  <si>
    <t>CLSWIB3</t>
  </si>
  <si>
    <t>CLSWIB4</t>
  </si>
  <si>
    <t>CLSWIB5</t>
  </si>
  <si>
    <t>CLSWIB6</t>
  </si>
  <si>
    <t>CLSWIB7</t>
  </si>
  <si>
    <t>CLSWIB8</t>
  </si>
  <si>
    <t>CLSWIB9</t>
  </si>
  <si>
    <t>CLSWIB10</t>
  </si>
  <si>
    <t>CLSWIB11</t>
  </si>
  <si>
    <t>CLSWIB12</t>
  </si>
  <si>
    <t>CLSWIB13</t>
  </si>
  <si>
    <t>CLSWIB14</t>
  </si>
  <si>
    <t>CLSWIB15</t>
  </si>
  <si>
    <t>CLSWIB20</t>
  </si>
  <si>
    <t>CLSWIB25</t>
  </si>
  <si>
    <t>CLSWIB30</t>
  </si>
  <si>
    <t>CLSWIB40</t>
  </si>
  <si>
    <t>CLSWIB50</t>
  </si>
  <si>
    <t>CLSWIB60</t>
  </si>
  <si>
    <t>COOVIBR</t>
  </si>
  <si>
    <t>MXIBTIIE</t>
  </si>
  <si>
    <t>MPSWF</t>
  </si>
  <si>
    <t>MPSW10K</t>
  </si>
  <si>
    <t>MPSWC</t>
  </si>
  <si>
    <t>MPSWI</t>
  </si>
  <si>
    <t>MPSW1A</t>
  </si>
  <si>
    <t>MPSW2B</t>
  </si>
  <si>
    <t>MPSW3C</t>
  </si>
  <si>
    <t>MPSW4D</t>
  </si>
  <si>
    <t>MPSW5E</t>
  </si>
  <si>
    <t>MPSW7G</t>
  </si>
  <si>
    <t>MPSW16C</t>
  </si>
  <si>
    <t>MPSW21H</t>
  </si>
  <si>
    <t>MPSW32F</t>
  </si>
  <si>
    <t>13M (1Y)</t>
  </si>
  <si>
    <t>26M (2Y)</t>
  </si>
  <si>
    <t>39M (3Y)</t>
  </si>
  <si>
    <t>52M (4Y)</t>
  </si>
  <si>
    <t>65M (5Y)</t>
  </si>
  <si>
    <t>91M (7Y)</t>
  </si>
  <si>
    <t>130M (10Y)</t>
  </si>
  <si>
    <t>208M (16Y)</t>
  </si>
  <si>
    <t>260M (20Y)</t>
  </si>
  <si>
    <t>390M (30Y)</t>
  </si>
  <si>
    <t>CLICP</t>
  </si>
  <si>
    <t>CHSWPF</t>
  </si>
  <si>
    <t>CHSWP1</t>
  </si>
  <si>
    <t>CHSWP1F</t>
  </si>
  <si>
    <t>CHSWP2</t>
  </si>
  <si>
    <t>CHSWP3</t>
  </si>
  <si>
    <t>CHSWP4</t>
  </si>
  <si>
    <t>CHSWP5</t>
  </si>
  <si>
    <t>CHSWP6</t>
  </si>
  <si>
    <t>CHSWP7</t>
  </si>
  <si>
    <t>CHSWP8</t>
  </si>
  <si>
    <t>CHSWP9</t>
  </si>
  <si>
    <t>CHSWP10</t>
  </si>
  <si>
    <t>CHSWP11</t>
  </si>
  <si>
    <t>CHSWP12</t>
  </si>
  <si>
    <t>CHSWP13</t>
  </si>
  <si>
    <t>CHSWP14</t>
  </si>
  <si>
    <t>CHSWP15</t>
  </si>
  <si>
    <t>CHSWP20</t>
  </si>
  <si>
    <t>CHSWP25</t>
  </si>
  <si>
    <t>CHSWP30</t>
  </si>
  <si>
    <t>CHSWP40</t>
  </si>
  <si>
    <t>CHSWP50</t>
  </si>
  <si>
    <t>CHSWP60</t>
  </si>
  <si>
    <t>HDSO1Z</t>
  </si>
  <si>
    <t>HDSO2Z</t>
  </si>
  <si>
    <t>HDSO3Z</t>
  </si>
  <si>
    <t>HDSOA</t>
  </si>
  <si>
    <t>HDSOB</t>
  </si>
  <si>
    <t>HDSOC</t>
  </si>
  <si>
    <t>HDSOD</t>
  </si>
  <si>
    <t>HDSOE</t>
  </si>
  <si>
    <t>HDSOF</t>
  </si>
  <si>
    <t>HDSOG</t>
  </si>
  <si>
    <t>HDSOH</t>
  </si>
  <si>
    <t>HDSOI</t>
  </si>
  <si>
    <t>HDSOJ</t>
  </si>
  <si>
    <t>HDSOK</t>
  </si>
  <si>
    <t>HDSO1</t>
  </si>
  <si>
    <t>HDSO1C</t>
  </si>
  <si>
    <t>HDSO1F</t>
  </si>
  <si>
    <t>HDSO1I</t>
  </si>
  <si>
    <t>HDSO2</t>
  </si>
  <si>
    <t>HDSO3</t>
  </si>
  <si>
    <t>HDSO4</t>
  </si>
  <si>
    <t>HDSO5</t>
  </si>
  <si>
    <t>HDSO6</t>
  </si>
  <si>
    <t>HDSO7</t>
  </si>
  <si>
    <t>HDSO8</t>
  </si>
  <si>
    <t>HDSO9</t>
  </si>
  <si>
    <t>HDSO10</t>
  </si>
  <si>
    <t>HDSO12</t>
  </si>
  <si>
    <t>HDSO15</t>
  </si>
  <si>
    <t>HDSO20</t>
  </si>
  <si>
    <t>HDSO25</t>
  </si>
  <si>
    <t>HDSO30</t>
  </si>
  <si>
    <t>HDSO40</t>
  </si>
  <si>
    <t>HDSO50</t>
  </si>
  <si>
    <t>HDFR00C</t>
  </si>
  <si>
    <t>HDFR0AD</t>
  </si>
  <si>
    <t>HDFR0BE</t>
  </si>
  <si>
    <t>HDFR0CF</t>
  </si>
  <si>
    <t>HDFR0DG</t>
  </si>
  <si>
    <t>HDFR0EH</t>
  </si>
  <si>
    <t>HDFR0FI</t>
  </si>
  <si>
    <t xml:space="preserve"> HDFR0GJ</t>
  </si>
  <si>
    <t xml:space="preserve"> HDFR0HK</t>
  </si>
  <si>
    <t xml:space="preserve"> HDFR0I1</t>
  </si>
  <si>
    <t>HDFR0J1A</t>
  </si>
  <si>
    <t>HDFR0K1B</t>
  </si>
  <si>
    <t>HDFR011C</t>
  </si>
  <si>
    <t>HDFR1C1F</t>
  </si>
  <si>
    <t>HDFR1F1I</t>
  </si>
  <si>
    <t>HDSW2</t>
  </si>
  <si>
    <t>HDSW3</t>
  </si>
  <si>
    <t>HDSW4</t>
  </si>
  <si>
    <t>HDSW5</t>
  </si>
  <si>
    <t>HDSW6</t>
  </si>
  <si>
    <t>HDSW7</t>
  </si>
  <si>
    <t>HDSW8</t>
  </si>
  <si>
    <t>HDSW9</t>
  </si>
  <si>
    <t>HDSW10</t>
  </si>
  <si>
    <t>HDSW11</t>
  </si>
  <si>
    <t>HDSW12</t>
  </si>
  <si>
    <t>HDSW13</t>
  </si>
  <si>
    <t>HDSW14</t>
  </si>
  <si>
    <t>HDSW15</t>
  </si>
  <si>
    <t>HDSW20</t>
  </si>
  <si>
    <t>HDSW25</t>
  </si>
  <si>
    <t>HDSW30</t>
  </si>
  <si>
    <t>HDSW40</t>
  </si>
  <si>
    <t>HDSW50</t>
  </si>
  <si>
    <t>HDSW60</t>
  </si>
  <si>
    <t>HDSW1F</t>
  </si>
  <si>
    <t>HDSW1</t>
  </si>
  <si>
    <t>HDSWF</t>
  </si>
  <si>
    <t>HDSWC</t>
  </si>
  <si>
    <t>HDFR00F</t>
  </si>
  <si>
    <t>HDFR0AG</t>
  </si>
  <si>
    <t>HDFR0BH</t>
  </si>
  <si>
    <t>HDFR0CI</t>
  </si>
  <si>
    <t>HDFR0DJ</t>
  </si>
  <si>
    <t>HDFR0EK</t>
  </si>
  <si>
    <t>HDFR0F1</t>
  </si>
  <si>
    <t>HDFR0G1A</t>
  </si>
  <si>
    <t>HDFR0H1B</t>
  </si>
  <si>
    <t>HDFR0I1C</t>
  </si>
  <si>
    <t>HDFR0J1D</t>
  </si>
  <si>
    <t>HDFR0K1E</t>
  </si>
  <si>
    <t>HDFR011F</t>
  </si>
  <si>
    <t>HDFR1C1I</t>
  </si>
  <si>
    <t>HDBB2</t>
  </si>
  <si>
    <t>HDBB3</t>
  </si>
  <si>
    <t>HDBB4</t>
  </si>
  <si>
    <t>HDBB5</t>
  </si>
  <si>
    <t>HDBB6</t>
  </si>
  <si>
    <t>HDBB7</t>
  </si>
  <si>
    <t>HDBB8</t>
  </si>
  <si>
    <t>HDBB9</t>
  </si>
  <si>
    <t>HDBB10</t>
  </si>
  <si>
    <t>HDBB11</t>
  </si>
  <si>
    <t>HDBB12</t>
  </si>
  <si>
    <t>HDBB13</t>
  </si>
  <si>
    <t>HDBB14</t>
  </si>
  <si>
    <t>HDBB15</t>
  </si>
  <si>
    <t>HDBB20</t>
  </si>
  <si>
    <t>HDBB25</t>
  </si>
  <si>
    <t>HDBB30</t>
  </si>
  <si>
    <t>HDBB40</t>
  </si>
  <si>
    <t>HDBB50</t>
  </si>
  <si>
    <t>HDBB60</t>
  </si>
  <si>
    <t>HIHD03M</t>
  </si>
  <si>
    <t>HIHD06M</t>
  </si>
  <si>
    <t>H$ONWGHT</t>
  </si>
  <si>
    <t>CCSHOC</t>
  </si>
  <si>
    <t>CCSHOF</t>
  </si>
  <si>
    <t>CCSHO1</t>
  </si>
  <si>
    <t>CCSHO1F</t>
  </si>
  <si>
    <t>CCSHO2</t>
  </si>
  <si>
    <t>CCSHO3</t>
  </si>
  <si>
    <t>CCSHO4</t>
  </si>
  <si>
    <t>CCSHO5</t>
  </si>
  <si>
    <t>CCSHO6</t>
  </si>
  <si>
    <t>CCSHO7</t>
  </si>
  <si>
    <t>CCSHO8</t>
  </si>
  <si>
    <t>CCSHO9</t>
  </si>
  <si>
    <t>CCSHO10</t>
  </si>
  <si>
    <t>CCSHO11</t>
  </si>
  <si>
    <t>CCSHO12</t>
  </si>
  <si>
    <t>CCSHO13</t>
  </si>
  <si>
    <t>CCSHO14</t>
  </si>
  <si>
    <t>CCSHO15</t>
  </si>
  <si>
    <t>CCSHO20</t>
  </si>
  <si>
    <t>CCSHO25</t>
  </si>
  <si>
    <t>CCSHO30</t>
  </si>
  <si>
    <t>CCSHO40</t>
  </si>
  <si>
    <t>CCSHO50</t>
  </si>
  <si>
    <t>CCSHO60</t>
  </si>
  <si>
    <t>KWSWNIC</t>
  </si>
  <si>
    <t>KWSWNIF</t>
  </si>
  <si>
    <t>KWSWNI1</t>
  </si>
  <si>
    <t>KWSWNI1F</t>
  </si>
  <si>
    <t>KWSWNI2</t>
  </si>
  <si>
    <t>KWSWNI3</t>
  </si>
  <si>
    <t>KWSWNI4</t>
  </si>
  <si>
    <t>KWSWNI5</t>
  </si>
  <si>
    <t>KWSWNI6</t>
  </si>
  <si>
    <t>KWSWNI7</t>
  </si>
  <si>
    <t>KWSWNI8</t>
  </si>
  <si>
    <t>KWSWNI9</t>
  </si>
  <si>
    <t>KWSWNI10</t>
  </si>
  <si>
    <t>KWSWNI11</t>
  </si>
  <si>
    <t>KWSWNI12</t>
  </si>
  <si>
    <t>KWSWNI13</t>
  </si>
  <si>
    <t>KWSWNI14</t>
  </si>
  <si>
    <t>KWSWNI15</t>
  </si>
  <si>
    <t>KWSWNI20</t>
  </si>
  <si>
    <t>KWSWNI25</t>
  </si>
  <si>
    <t>KWSWNI30</t>
  </si>
  <si>
    <t>KWSWNI40</t>
  </si>
  <si>
    <t>KWSWNI50</t>
  </si>
  <si>
    <t>KWSWNI60</t>
  </si>
  <si>
    <t>KWCDC</t>
  </si>
  <si>
    <t>SHIF3M</t>
  </si>
  <si>
    <t>SDSO1Z</t>
  </si>
  <si>
    <t>SDSO2Z</t>
  </si>
  <si>
    <t>SDSO3Z</t>
  </si>
  <si>
    <t>SDSOA</t>
  </si>
  <si>
    <t>SDSOB</t>
  </si>
  <si>
    <t>SDSOC</t>
  </si>
  <si>
    <t>SDSOD</t>
  </si>
  <si>
    <t>SDSOE</t>
  </si>
  <si>
    <t>SDSOF</t>
  </si>
  <si>
    <t>SDSOG</t>
  </si>
  <si>
    <t>SDSOH</t>
  </si>
  <si>
    <t>SDSOI</t>
  </si>
  <si>
    <t>SDSOJ</t>
  </si>
  <si>
    <t>SDSOK</t>
  </si>
  <si>
    <t>SDSO1</t>
  </si>
  <si>
    <t>SDSO1C</t>
  </si>
  <si>
    <t>SDSO1F</t>
  </si>
  <si>
    <t>SDSO1I</t>
  </si>
  <si>
    <t>SDSO2</t>
  </si>
  <si>
    <t>SDSO3</t>
  </si>
  <si>
    <t>SDSO4</t>
  </si>
  <si>
    <t>SDSO5</t>
  </si>
  <si>
    <t>SDSO6</t>
  </si>
  <si>
    <t>SDSO7</t>
  </si>
  <si>
    <t>SDSO8</t>
  </si>
  <si>
    <t>SDSO9</t>
  </si>
  <si>
    <t>SDSO10</t>
  </si>
  <si>
    <t>SDSO12</t>
  </si>
  <si>
    <t>SDSO15</t>
  </si>
  <si>
    <t>SDSO20</t>
  </si>
  <si>
    <t>SDSO25</t>
  </si>
  <si>
    <t>SDSO30</t>
  </si>
  <si>
    <t>SDSO40</t>
  </si>
  <si>
    <t>SDSO50</t>
  </si>
  <si>
    <t>SDFR00F</t>
  </si>
  <si>
    <t>SDFR0AG</t>
  </si>
  <si>
    <t>SDFR0BH</t>
  </si>
  <si>
    <t>SDFR0CI</t>
  </si>
  <si>
    <t>SDFR0DJ</t>
  </si>
  <si>
    <t>SDFR0EK</t>
  </si>
  <si>
    <t>SDFR0F1</t>
  </si>
  <si>
    <t>SDFR0G1A</t>
  </si>
  <si>
    <t>SDFR0H1B</t>
  </si>
  <si>
    <t>SDFR0I1C</t>
  </si>
  <si>
    <t>SDFR0J1D</t>
  </si>
  <si>
    <t>SDFR0K1E</t>
  </si>
  <si>
    <t>SDFR011F</t>
  </si>
  <si>
    <t>SDFR1C1I</t>
  </si>
  <si>
    <t>SDSW2</t>
  </si>
  <si>
    <t>SDSW3</t>
  </si>
  <si>
    <t>SDSW4</t>
  </si>
  <si>
    <t>SDSW5</t>
  </si>
  <si>
    <t>SDSW6</t>
  </si>
  <si>
    <t>SDSW7</t>
  </si>
  <si>
    <t>SDSW8</t>
  </si>
  <si>
    <t>SDSW9</t>
  </si>
  <si>
    <t>SDSW10</t>
  </si>
  <si>
    <t>SDSW11</t>
  </si>
  <si>
    <t>SDSW12</t>
  </si>
  <si>
    <t>SDSW13</t>
  </si>
  <si>
    <t>SDSW14</t>
  </si>
  <si>
    <t>SDSW15</t>
  </si>
  <si>
    <t>SDSW20</t>
  </si>
  <si>
    <t>SDSW25</t>
  </si>
  <si>
    <t>SDSW30</t>
  </si>
  <si>
    <t>SDSW40</t>
  </si>
  <si>
    <t>SDSW50</t>
  </si>
  <si>
    <t>SDSW60</t>
  </si>
  <si>
    <t>SDSW1F</t>
  </si>
  <si>
    <t>SDSW1</t>
  </si>
  <si>
    <t>SDSWF</t>
  </si>
  <si>
    <t>SORF6M</t>
  </si>
  <si>
    <t>HISD03M</t>
  </si>
  <si>
    <t>SDFR00C</t>
  </si>
  <si>
    <t>SDFR0AD</t>
  </si>
  <si>
    <t>SDFR0BE</t>
  </si>
  <si>
    <t>SDFR0CF</t>
  </si>
  <si>
    <t>SDFR0DG</t>
  </si>
  <si>
    <t>SDFR0EH</t>
  </si>
  <si>
    <t>SDFR0FI</t>
  </si>
  <si>
    <t xml:space="preserve"> SDFR0GJ</t>
  </si>
  <si>
    <t xml:space="preserve"> SDFR0HK</t>
  </si>
  <si>
    <t xml:space="preserve"> SDFR0I1</t>
  </si>
  <si>
    <t>SDFR0J1A</t>
  </si>
  <si>
    <t>SDFR0K1B</t>
  </si>
  <si>
    <t>SDFR011C</t>
  </si>
  <si>
    <t>SDFR1C1F</t>
  </si>
  <si>
    <t>SDFR1F1I</t>
  </si>
  <si>
    <t>SDBSVS1</t>
  </si>
  <si>
    <t>SDBSVS1F</t>
  </si>
  <si>
    <t>SDBSVS2</t>
  </si>
  <si>
    <t>SDBSVS3</t>
  </si>
  <si>
    <t>SDBSVS4</t>
  </si>
  <si>
    <t>SDBSVS5</t>
  </si>
  <si>
    <t>SDBSVS6</t>
  </si>
  <si>
    <t>SDBSVS7</t>
  </si>
  <si>
    <t>SDBSVS8</t>
  </si>
  <si>
    <t>SDBSVS9</t>
  </si>
  <si>
    <t>SDBSVS10</t>
  </si>
  <si>
    <t>SDBSVS11</t>
  </si>
  <si>
    <t>SDBSVS12</t>
  </si>
  <si>
    <t>SDBSVS13</t>
  </si>
  <si>
    <t>SDBSVS14</t>
  </si>
  <si>
    <t>SDBSVS15</t>
  </si>
  <si>
    <t>SDBSVS20</t>
  </si>
  <si>
    <t>SDBSVS25</t>
  </si>
  <si>
    <t>SDBSVS30</t>
  </si>
  <si>
    <t>SDBSVS40</t>
  </si>
  <si>
    <t>SDBSVS50</t>
  </si>
  <si>
    <t>SDBSVS60</t>
  </si>
  <si>
    <t>SwapTerm</t>
  </si>
  <si>
    <t>EUNEA1</t>
  </si>
  <si>
    <t>EUNEB1</t>
  </si>
  <si>
    <t>EUNEC1</t>
  </si>
  <si>
    <t>EUNEF1</t>
  </si>
  <si>
    <t>EUNEI1</t>
  </si>
  <si>
    <t>EUNE11</t>
  </si>
  <si>
    <t>EUNER1</t>
  </si>
  <si>
    <t>EUNE21</t>
  </si>
  <si>
    <t>EUNE31</t>
  </si>
  <si>
    <t>EUNE41</t>
  </si>
  <si>
    <t>EUNE51</t>
  </si>
  <si>
    <t>EUNE71</t>
  </si>
  <si>
    <t>EUNE101</t>
  </si>
  <si>
    <t>EUNE151</t>
  </si>
  <si>
    <t>EUNE201</t>
  </si>
  <si>
    <t>EUNEA2</t>
  </si>
  <si>
    <t>EUNEB2</t>
  </si>
  <si>
    <t>EUNEC2</t>
  </si>
  <si>
    <t>EUNEF2</t>
  </si>
  <si>
    <t>EUNEI2</t>
  </si>
  <si>
    <t>EUNE12</t>
  </si>
  <si>
    <t>EUNER2</t>
  </si>
  <si>
    <t>EUNE22</t>
  </si>
  <si>
    <t>EUNE32</t>
  </si>
  <si>
    <t>EUNE42</t>
  </si>
  <si>
    <t>EUNE52</t>
  </si>
  <si>
    <t>EUNE72</t>
  </si>
  <si>
    <t>EUNE102</t>
  </si>
  <si>
    <t>EUNE152</t>
  </si>
  <si>
    <t>EUNE202</t>
  </si>
  <si>
    <t>EUNEA3</t>
  </si>
  <si>
    <t>EUNEB3</t>
  </si>
  <si>
    <t>EUNEC3</t>
  </si>
  <si>
    <t>EUNEF3</t>
  </si>
  <si>
    <t>EUNEI3</t>
  </si>
  <si>
    <t>EUNE13</t>
  </si>
  <si>
    <t>EUNER3</t>
  </si>
  <si>
    <t>EUNE23</t>
  </si>
  <si>
    <t>EUNE33</t>
  </si>
  <si>
    <t>EUNE43</t>
  </si>
  <si>
    <t>EUNE53</t>
  </si>
  <si>
    <t>EUNE73</t>
  </si>
  <si>
    <t>EUNE103</t>
  </si>
  <si>
    <t>EUNE153</t>
  </si>
  <si>
    <t>EUNE203</t>
  </si>
  <si>
    <t>EUNEA4</t>
  </si>
  <si>
    <t>EUNEB4</t>
  </si>
  <si>
    <t>EUNEC4</t>
  </si>
  <si>
    <t>EUNEF4</t>
  </si>
  <si>
    <t>EUNEI4</t>
  </si>
  <si>
    <t>EUNE14</t>
  </si>
  <si>
    <t>EUNER4</t>
  </si>
  <si>
    <t>EUNE24</t>
  </si>
  <si>
    <t>EUNE34</t>
  </si>
  <si>
    <t>EUNE44</t>
  </si>
  <si>
    <t>EUNE54</t>
  </si>
  <si>
    <t>EUNE74</t>
  </si>
  <si>
    <t>EUNE104</t>
  </si>
  <si>
    <t>EUNE154</t>
  </si>
  <si>
    <t>EUNE204</t>
  </si>
  <si>
    <t>EUNEA5</t>
  </si>
  <si>
    <t>EUNEB5</t>
  </si>
  <si>
    <t>EUNEC5</t>
  </si>
  <si>
    <t>EUNEF5</t>
  </si>
  <si>
    <t>EUNEI5</t>
  </si>
  <si>
    <t>EUNE15</t>
  </si>
  <si>
    <t>EUNER5</t>
  </si>
  <si>
    <t>EUNE25</t>
  </si>
  <si>
    <t>EUNE35</t>
  </si>
  <si>
    <t>EUNE45</t>
  </si>
  <si>
    <t>EUNE55</t>
  </si>
  <si>
    <t>EUNE75</t>
  </si>
  <si>
    <t>EUNE105</t>
  </si>
  <si>
    <t>EUNE155</t>
  </si>
  <si>
    <t>EUNE205</t>
  </si>
  <si>
    <t>EUNEA6</t>
  </si>
  <si>
    <t>EUNEB6</t>
  </si>
  <si>
    <t>EUNEC6</t>
  </si>
  <si>
    <t>EUNEF6</t>
  </si>
  <si>
    <t>EUNEI6</t>
  </si>
  <si>
    <t>EUNE16</t>
  </si>
  <si>
    <t>EUNER6</t>
  </si>
  <si>
    <t>EUNE26</t>
  </si>
  <si>
    <t>EUNE36</t>
  </si>
  <si>
    <t>EUNE46</t>
  </si>
  <si>
    <t>EUNE56</t>
  </si>
  <si>
    <t>EUNE76</t>
  </si>
  <si>
    <t>EUNE106</t>
  </si>
  <si>
    <t>EUNE156</t>
  </si>
  <si>
    <t>EUNE206</t>
  </si>
  <si>
    <t>EUNEA7</t>
  </si>
  <si>
    <t>EUNEB7</t>
  </si>
  <si>
    <t>EUNEC7</t>
  </si>
  <si>
    <t>EUNEF7</t>
  </si>
  <si>
    <t>EUNEI7</t>
  </si>
  <si>
    <t>EUNE17</t>
  </si>
  <si>
    <t>EUNER7</t>
  </si>
  <si>
    <t>EUNE27</t>
  </si>
  <si>
    <t>EUNE37</t>
  </si>
  <si>
    <t>EUNE47</t>
  </si>
  <si>
    <t>EUNE57</t>
  </si>
  <si>
    <t>EUNE77</t>
  </si>
  <si>
    <t>EUNE107</t>
  </si>
  <si>
    <t>EUNE157</t>
  </si>
  <si>
    <t>EUNE207</t>
  </si>
  <si>
    <t>EUNEA8</t>
  </si>
  <si>
    <t>EUNEB8</t>
  </si>
  <si>
    <t>EUNEC8</t>
  </si>
  <si>
    <t>EUNEF8</t>
  </si>
  <si>
    <t>EUNEI8</t>
  </si>
  <si>
    <t>EUNE18</t>
  </si>
  <si>
    <t>EUNER8</t>
  </si>
  <si>
    <t>EUNE28</t>
  </si>
  <si>
    <t>EUNE38</t>
  </si>
  <si>
    <t>EUNE48</t>
  </si>
  <si>
    <t>EUNE58</t>
  </si>
  <si>
    <t>EUNE78</t>
  </si>
  <si>
    <t>EUNE108</t>
  </si>
  <si>
    <t>EUNE158</t>
  </si>
  <si>
    <t>EUNE208</t>
  </si>
  <si>
    <t>EUNEA9</t>
  </si>
  <si>
    <t>EUNEB9</t>
  </si>
  <si>
    <t>EUNEC9</t>
  </si>
  <si>
    <t>EUNEF9</t>
  </si>
  <si>
    <t>EUNEI9</t>
  </si>
  <si>
    <t>EUNE19</t>
  </si>
  <si>
    <t>EUNER9</t>
  </si>
  <si>
    <t>EUNE29</t>
  </si>
  <si>
    <t>EUNE39</t>
  </si>
  <si>
    <t>EUNE49</t>
  </si>
  <si>
    <t>EUNE59</t>
  </si>
  <si>
    <t>EUNE79</t>
  </si>
  <si>
    <t>EUNE109</t>
  </si>
  <si>
    <t>EUNE159</t>
  </si>
  <si>
    <t>EUNE209</t>
  </si>
  <si>
    <t>EUNEA10</t>
  </si>
  <si>
    <t>EUNEB10</t>
  </si>
  <si>
    <t>EUNEC10</t>
  </si>
  <si>
    <t>EUNEF10</t>
  </si>
  <si>
    <t>EUNEI10</t>
  </si>
  <si>
    <t>EUNE110</t>
  </si>
  <si>
    <t>EUNER10</t>
  </si>
  <si>
    <t>EUNE210</t>
  </si>
  <si>
    <t>EUNE310</t>
  </si>
  <si>
    <t>EUNE410</t>
  </si>
  <si>
    <t>EUNE510</t>
  </si>
  <si>
    <t>EUNE710</t>
  </si>
  <si>
    <t>EUNE1010</t>
  </si>
  <si>
    <t>EUNE1510</t>
  </si>
  <si>
    <t>EUNE2010</t>
  </si>
  <si>
    <t>EUNEA15</t>
  </si>
  <si>
    <t>EUNEB15</t>
  </si>
  <si>
    <t>EUNEC15</t>
  </si>
  <si>
    <t>EUNEF15</t>
  </si>
  <si>
    <t>EUNEI15</t>
  </si>
  <si>
    <t>EUNE115</t>
  </si>
  <si>
    <t>EUNER15</t>
  </si>
  <si>
    <t>EUNE215</t>
  </si>
  <si>
    <t>EUNE315</t>
  </si>
  <si>
    <t>EUNE415</t>
  </si>
  <si>
    <t>EUNE515</t>
  </si>
  <si>
    <t>EUNE715</t>
  </si>
  <si>
    <t>EUNE1015</t>
  </si>
  <si>
    <t>EUNE1515</t>
  </si>
  <si>
    <t>EUNE2015</t>
  </si>
  <si>
    <t>EUNEA20</t>
  </si>
  <si>
    <t>EUNEB20</t>
  </si>
  <si>
    <t>EUNEC20</t>
  </si>
  <si>
    <t>EUNEF20</t>
  </si>
  <si>
    <t>EUNEI20</t>
  </si>
  <si>
    <t>EUNE120</t>
  </si>
  <si>
    <t>EUNER20</t>
  </si>
  <si>
    <t>EUNE220</t>
  </si>
  <si>
    <t>EUNE320</t>
  </si>
  <si>
    <t>EUNE420</t>
  </si>
  <si>
    <t>EUNE520</t>
  </si>
  <si>
    <t>EUNE720</t>
  </si>
  <si>
    <t>EUNE1020</t>
  </si>
  <si>
    <t>EUNE1520</t>
  </si>
  <si>
    <t>EUNE2020</t>
  </si>
  <si>
    <t>EUNEA25</t>
  </si>
  <si>
    <t>EUNEB25</t>
  </si>
  <si>
    <t>EUNEC25</t>
  </si>
  <si>
    <t>EUNEF25</t>
  </si>
  <si>
    <t>EUNEI25</t>
  </si>
  <si>
    <t>EUNE125</t>
  </si>
  <si>
    <t>EUNER25</t>
  </si>
  <si>
    <t>EUNE225</t>
  </si>
  <si>
    <t>EUNE325</t>
  </si>
  <si>
    <t>EUNE425</t>
  </si>
  <si>
    <t>EUNE525</t>
  </si>
  <si>
    <t>EUNE725</t>
  </si>
  <si>
    <t>EUNE1025</t>
  </si>
  <si>
    <t>EUNE1525</t>
  </si>
  <si>
    <t>EUNE2025</t>
  </si>
  <si>
    <t>EUNEA30</t>
  </si>
  <si>
    <t>EUNEB30</t>
  </si>
  <si>
    <t>EUNEC30</t>
  </si>
  <si>
    <t>EUNEF30</t>
  </si>
  <si>
    <t>EUNEI30</t>
  </si>
  <si>
    <t>EUNE130</t>
  </si>
  <si>
    <t>EUNER30</t>
  </si>
  <si>
    <t>EUNE230</t>
  </si>
  <si>
    <t>EUNE330</t>
  </si>
  <si>
    <t>EUNE430</t>
  </si>
  <si>
    <t>EUNE530</t>
  </si>
  <si>
    <t>EUNE730</t>
  </si>
  <si>
    <t>EUNE1030</t>
  </si>
  <si>
    <t>EUNE1530</t>
  </si>
  <si>
    <t>EUNE2030</t>
  </si>
  <si>
    <t>TRPU</t>
  </si>
  <si>
    <t>RelStrike</t>
  </si>
  <si>
    <t>Swaption Nvol</t>
  </si>
  <si>
    <t>Straddle FW Prem</t>
  </si>
  <si>
    <t>EUPEA1</t>
  </si>
  <si>
    <t>EUPEB1</t>
  </si>
  <si>
    <t>EUPEC1</t>
  </si>
  <si>
    <t>EUPEF1</t>
  </si>
  <si>
    <t>EUPEI1</t>
  </si>
  <si>
    <t>EUPE11</t>
  </si>
  <si>
    <t>EUPER1</t>
  </si>
  <si>
    <t>EUPE21</t>
  </si>
  <si>
    <t>EUPE31</t>
  </si>
  <si>
    <t>EUPE41</t>
  </si>
  <si>
    <t>EUPE51</t>
  </si>
  <si>
    <t>EUPE71</t>
  </si>
  <si>
    <t>EUPE101</t>
  </si>
  <si>
    <t>EUPE151</t>
  </si>
  <si>
    <t>EUPE201</t>
  </si>
  <si>
    <t>EUPEA2</t>
  </si>
  <si>
    <t>EUPEB2</t>
  </si>
  <si>
    <t>EUPEC2</t>
  </si>
  <si>
    <t>EUPEF2</t>
  </si>
  <si>
    <t>EUPEI2</t>
  </si>
  <si>
    <t>EUPE12</t>
  </si>
  <si>
    <t>EUPER2</t>
  </si>
  <si>
    <t>EUPE22</t>
  </si>
  <si>
    <t>EUPE32</t>
  </si>
  <si>
    <t>EUPE42</t>
  </si>
  <si>
    <t>EUPE52</t>
  </si>
  <si>
    <t>EUPE72</t>
  </si>
  <si>
    <t>EUPE102</t>
  </si>
  <si>
    <t>EUPE152</t>
  </si>
  <si>
    <t>EUPE202</t>
  </si>
  <si>
    <t>EUPEA3</t>
  </si>
  <si>
    <t>EUPEB3</t>
  </si>
  <si>
    <t>EUPEC3</t>
  </si>
  <si>
    <t>EUPEF3</t>
  </si>
  <si>
    <t>EUPEI3</t>
  </si>
  <si>
    <t>EUPE13</t>
  </si>
  <si>
    <t>EUPER3</t>
  </si>
  <si>
    <t>EUPE23</t>
  </si>
  <si>
    <t>EUPE33</t>
  </si>
  <si>
    <t>EUPE43</t>
  </si>
  <si>
    <t>EUPE53</t>
  </si>
  <si>
    <t>EUPE73</t>
  </si>
  <si>
    <t>EUPE103</t>
  </si>
  <si>
    <t>EUPE153</t>
  </si>
  <si>
    <t>EUPE203</t>
  </si>
  <si>
    <t>EUPEA4</t>
  </si>
  <si>
    <t>EUPEB4</t>
  </si>
  <si>
    <t>EUPEC4</t>
  </si>
  <si>
    <t>EUPEF4</t>
  </si>
  <si>
    <t>EUPEI4</t>
  </si>
  <si>
    <t>EUPE14</t>
  </si>
  <si>
    <t>EUPER4</t>
  </si>
  <si>
    <t>EUPE24</t>
  </si>
  <si>
    <t>EUPE34</t>
  </si>
  <si>
    <t>EUPE44</t>
  </si>
  <si>
    <t>EUPE54</t>
  </si>
  <si>
    <t>EUPE74</t>
  </si>
  <si>
    <t>EUPE104</t>
  </si>
  <si>
    <t>EUPE154</t>
  </si>
  <si>
    <t>EUPE204</t>
  </si>
  <si>
    <t>EUPEA5</t>
  </si>
  <si>
    <t>EUPEB5</t>
  </si>
  <si>
    <t>EUPEC5</t>
  </si>
  <si>
    <t>EUPEF5</t>
  </si>
  <si>
    <t>EUPEI5</t>
  </si>
  <si>
    <t>EUPE15</t>
  </si>
  <si>
    <t>EUPER5</t>
  </si>
  <si>
    <t>EUPE25</t>
  </si>
  <si>
    <t>EUPE35</t>
  </si>
  <si>
    <t>EUPE45</t>
  </si>
  <si>
    <t>EUPE55</t>
  </si>
  <si>
    <t>EUPE75</t>
  </si>
  <si>
    <t>EUPE105</t>
  </si>
  <si>
    <t>EUPE155</t>
  </si>
  <si>
    <t>EUPE205</t>
  </si>
  <si>
    <t>EUPEA6</t>
  </si>
  <si>
    <t>EUPEB6</t>
  </si>
  <si>
    <t>EUPEC6</t>
  </si>
  <si>
    <t>EUPEF6</t>
  </si>
  <si>
    <t>EUPEI6</t>
  </si>
  <si>
    <t>EUPE16</t>
  </si>
  <si>
    <t>EUPER6</t>
  </si>
  <si>
    <t>EUPE26</t>
  </si>
  <si>
    <t>EUPE36</t>
  </si>
  <si>
    <t>EUPE46</t>
  </si>
  <si>
    <t>EUPE56</t>
  </si>
  <si>
    <t>EUPE76</t>
  </si>
  <si>
    <t>EUPE106</t>
  </si>
  <si>
    <t>EUPE156</t>
  </si>
  <si>
    <t>EUPE206</t>
  </si>
  <si>
    <t>EUPEA7</t>
  </si>
  <si>
    <t>EUPEB7</t>
  </si>
  <si>
    <t>EUPEC7</t>
  </si>
  <si>
    <t>EUPEF7</t>
  </si>
  <si>
    <t>EUPEI7</t>
  </si>
  <si>
    <t>EUPE17</t>
  </si>
  <si>
    <t>EUPER7</t>
  </si>
  <si>
    <t>EUPE27</t>
  </si>
  <si>
    <t>EUPE37</t>
  </si>
  <si>
    <t>EUPE47</t>
  </si>
  <si>
    <t>EUPE57</t>
  </si>
  <si>
    <t>EUPE77</t>
  </si>
  <si>
    <t>EUPE107</t>
  </si>
  <si>
    <t>EUPE157</t>
  </si>
  <si>
    <t>EUPE207</t>
  </si>
  <si>
    <t>EUPEA8</t>
  </si>
  <si>
    <t>EUPEB8</t>
  </si>
  <si>
    <t>EUPEC8</t>
  </si>
  <si>
    <t>EUPEF8</t>
  </si>
  <si>
    <t>EUPEI8</t>
  </si>
  <si>
    <t>EUPE18</t>
  </si>
  <si>
    <t>EUPER8</t>
  </si>
  <si>
    <t>EUPE28</t>
  </si>
  <si>
    <t>EUPE38</t>
  </si>
  <si>
    <t>EUPE48</t>
  </si>
  <si>
    <t>EUPE58</t>
  </si>
  <si>
    <t>EUPE78</t>
  </si>
  <si>
    <t>EUPE108</t>
  </si>
  <si>
    <t>EUPE158</t>
  </si>
  <si>
    <t>EUPE208</t>
  </si>
  <si>
    <t>EUPEA9</t>
  </si>
  <si>
    <t>EUPEB9</t>
  </si>
  <si>
    <t>EUPEC9</t>
  </si>
  <si>
    <t>EUPEF9</t>
  </si>
  <si>
    <t>EUPEI9</t>
  </si>
  <si>
    <t>EUPE19</t>
  </si>
  <si>
    <t>EUPER9</t>
  </si>
  <si>
    <t>EUPE29</t>
  </si>
  <si>
    <t>EUPE39</t>
  </si>
  <si>
    <t>EUPE49</t>
  </si>
  <si>
    <t>EUPE59</t>
  </si>
  <si>
    <t>EUPE79</t>
  </si>
  <si>
    <t>EUPE109</t>
  </si>
  <si>
    <t>EUPE159</t>
  </si>
  <si>
    <t>EUPE209</t>
  </si>
  <si>
    <t>EUPEA10</t>
  </si>
  <si>
    <t>EUPEB10</t>
  </si>
  <si>
    <t>EUPEC10</t>
  </si>
  <si>
    <t>EUPEF10</t>
  </si>
  <si>
    <t>EUPEI10</t>
  </si>
  <si>
    <t>EUPE110</t>
  </si>
  <si>
    <t>EUPER10</t>
  </si>
  <si>
    <t>EUPE210</t>
  </si>
  <si>
    <t>EUPE310</t>
  </si>
  <si>
    <t>EUPE410</t>
  </si>
  <si>
    <t>EUPE510</t>
  </si>
  <si>
    <t>EUPE710</t>
  </si>
  <si>
    <t>EUPE1010</t>
  </si>
  <si>
    <t>EUPE1510</t>
  </si>
  <si>
    <t>EUPE2010</t>
  </si>
  <si>
    <t>EUPEA15</t>
  </si>
  <si>
    <t>EUPEB15</t>
  </si>
  <si>
    <t>EUPEC15</t>
  </si>
  <si>
    <t>EUPEF15</t>
  </si>
  <si>
    <t>EUPEI15</t>
  </si>
  <si>
    <t>EUPE115</t>
  </si>
  <si>
    <t>EUPER15</t>
  </si>
  <si>
    <t>EUPE215</t>
  </si>
  <si>
    <t>EUPE315</t>
  </si>
  <si>
    <t>EUPE415</t>
  </si>
  <si>
    <t>EUPE515</t>
  </si>
  <si>
    <t>EUPE715</t>
  </si>
  <si>
    <t>EUPE1015</t>
  </si>
  <si>
    <t>EUPE1515</t>
  </si>
  <si>
    <t>EUPE2015</t>
  </si>
  <si>
    <t>EUPEA20</t>
  </si>
  <si>
    <t>EUPEB20</t>
  </si>
  <si>
    <t>EUPEC20</t>
  </si>
  <si>
    <t>EUPEF20</t>
  </si>
  <si>
    <t>EUPEI20</t>
  </si>
  <si>
    <t>EUPE120</t>
  </si>
  <si>
    <t>EUPER20</t>
  </si>
  <si>
    <t>EUPE220</t>
  </si>
  <si>
    <t>EUPE320</t>
  </si>
  <si>
    <t>EUPE420</t>
  </si>
  <si>
    <t>EUPE520</t>
  </si>
  <si>
    <t>EUPE720</t>
  </si>
  <si>
    <t>EUPE1020</t>
  </si>
  <si>
    <t>EUPE1520</t>
  </si>
  <si>
    <t>EUPE2020</t>
  </si>
  <si>
    <t>EUPEA25</t>
  </si>
  <si>
    <t>EUPEB25</t>
  </si>
  <si>
    <t>EUPEC25</t>
  </si>
  <si>
    <t>EUPEF25</t>
  </si>
  <si>
    <t>EUPEI25</t>
  </si>
  <si>
    <t>EUPE125</t>
  </si>
  <si>
    <t>EUPER25</t>
  </si>
  <si>
    <t>EUPE225</t>
  </si>
  <si>
    <t>EUPE325</t>
  </si>
  <si>
    <t>EUPE425</t>
  </si>
  <si>
    <t>EUPE525</t>
  </si>
  <si>
    <t>EUPE725</t>
  </si>
  <si>
    <t>EUPE1025</t>
  </si>
  <si>
    <t>EUPE1525</t>
  </si>
  <si>
    <t>EUPE2025</t>
  </si>
  <si>
    <t>EUPEA30</t>
  </si>
  <si>
    <t>EUPEB30</t>
  </si>
  <si>
    <t>EUPEC30</t>
  </si>
  <si>
    <t>EUPEF30</t>
  </si>
  <si>
    <t>EUPEI30</t>
  </si>
  <si>
    <t>EUPE130</t>
  </si>
  <si>
    <t>EUPER30</t>
  </si>
  <si>
    <t>EUPE230</t>
  </si>
  <si>
    <t>EUPE330</t>
  </si>
  <si>
    <t>EUPE430</t>
  </si>
  <si>
    <t>EUPE530</t>
  </si>
  <si>
    <t>EUPE730</t>
  </si>
  <si>
    <t>EUPE1030</t>
  </si>
  <si>
    <t>EUPE1530</t>
  </si>
  <si>
    <t>EUPE2030</t>
  </si>
  <si>
    <t>RecPay FW Prem</t>
  </si>
  <si>
    <t>EUPKA1</t>
  </si>
  <si>
    <t>EUPKA2</t>
  </si>
  <si>
    <t>EUPKA5</t>
  </si>
  <si>
    <t>EUPKA10</t>
  </si>
  <si>
    <t>EUPKA15</t>
  </si>
  <si>
    <t>EUPKA20</t>
  </si>
  <si>
    <t>EUPKA30</t>
  </si>
  <si>
    <t>EUPKC1</t>
  </si>
  <si>
    <t>EUPKC2</t>
  </si>
  <si>
    <t>EUPKC5</t>
  </si>
  <si>
    <t>EUPKC10</t>
  </si>
  <si>
    <t>EUPKC15</t>
  </si>
  <si>
    <t>EUPKC20</t>
  </si>
  <si>
    <t>EUPKC30</t>
  </si>
  <si>
    <t>EUPKF1</t>
  </si>
  <si>
    <t>EUPKF2</t>
  </si>
  <si>
    <t>EUPKF5</t>
  </si>
  <si>
    <t>EUPKF10</t>
  </si>
  <si>
    <t>EUPKF15</t>
  </si>
  <si>
    <t>EUPKF20</t>
  </si>
  <si>
    <t>EUPLA1</t>
  </si>
  <si>
    <t>EUPLA2</t>
  </si>
  <si>
    <t>EUPLA5</t>
  </si>
  <si>
    <t>EUPLA10</t>
  </si>
  <si>
    <t>EUPLA15</t>
  </si>
  <si>
    <t>EUPLA20</t>
  </si>
  <si>
    <t>EUPLA30</t>
  </si>
  <si>
    <t>EUPLC1</t>
  </si>
  <si>
    <t>EUPLC2</t>
  </si>
  <si>
    <t>EUPLC5</t>
  </si>
  <si>
    <t>EUPLC10</t>
  </si>
  <si>
    <t>EUPLC15</t>
  </si>
  <si>
    <t>EUPLC20</t>
  </si>
  <si>
    <t>EUPLC30</t>
  </si>
  <si>
    <t>EUPLF1</t>
  </si>
  <si>
    <t>EUPLF2</t>
  </si>
  <si>
    <t>EUPLF5</t>
  </si>
  <si>
    <t>EUPLF10</t>
  </si>
  <si>
    <t>EUPLF15</t>
  </si>
  <si>
    <t>EUPLF20</t>
  </si>
  <si>
    <t>EUPMA1</t>
  </si>
  <si>
    <t>EUPMA2</t>
  </si>
  <si>
    <t>EUPMA5</t>
  </si>
  <si>
    <t>EUPMA10</t>
  </si>
  <si>
    <t>EUPMA15</t>
  </si>
  <si>
    <t>EUPMA20</t>
  </si>
  <si>
    <t>EUPMA30</t>
  </si>
  <si>
    <t>EUPMC1</t>
  </si>
  <si>
    <t>EUPMC2</t>
  </si>
  <si>
    <t>EUPMC5</t>
  </si>
  <si>
    <t>EUPMC10</t>
  </si>
  <si>
    <t>EUPMC15</t>
  </si>
  <si>
    <t>EUPMC20</t>
  </si>
  <si>
    <t>EUPMC30</t>
  </si>
  <si>
    <t>EUPMF1</t>
  </si>
  <si>
    <t>EUPMF2</t>
  </si>
  <si>
    <t>EUPMF5</t>
  </si>
  <si>
    <t>EUPMF10</t>
  </si>
  <si>
    <t>EUPMF15</t>
  </si>
  <si>
    <t>EUPMF20</t>
  </si>
  <si>
    <t>EUPNA1</t>
  </si>
  <si>
    <t>EUPNA2</t>
  </si>
  <si>
    <t>EUPNA5</t>
  </si>
  <si>
    <t>EUPNA10</t>
  </si>
  <si>
    <t>EUPNA15</t>
  </si>
  <si>
    <t>EUPNA20</t>
  </si>
  <si>
    <t>EUPNA30</t>
  </si>
  <si>
    <t>EUPNC1</t>
  </si>
  <si>
    <t>EUPNC2</t>
  </si>
  <si>
    <t>EUPNC5</t>
  </si>
  <si>
    <t>EUPNC10</t>
  </si>
  <si>
    <t>EUPNC15</t>
  </si>
  <si>
    <t>EUPNC20</t>
  </si>
  <si>
    <t>EUPNC30</t>
  </si>
  <si>
    <t>EUPNF1</t>
  </si>
  <si>
    <t>EUPNF2</t>
  </si>
  <si>
    <t>EUPNF5</t>
  </si>
  <si>
    <t>EUPNF10</t>
  </si>
  <si>
    <t>EUPNF15</t>
  </si>
  <si>
    <t>EUPNF20</t>
  </si>
  <si>
    <t>EUPOA1</t>
  </si>
  <si>
    <t>EUPOA2</t>
  </si>
  <si>
    <t>EUPOA5</t>
  </si>
  <si>
    <t>EUPOA10</t>
  </si>
  <si>
    <t>EUPOA15</t>
  </si>
  <si>
    <t>EUPOA20</t>
  </si>
  <si>
    <t>EUPOA30</t>
  </si>
  <si>
    <t>EUPOC1</t>
  </si>
  <si>
    <t>EUPOC2</t>
  </si>
  <si>
    <t>EUPOC5</t>
  </si>
  <si>
    <t>EUPOC10</t>
  </si>
  <si>
    <t>EUPOC15</t>
  </si>
  <si>
    <t>EUPOC20</t>
  </si>
  <si>
    <t>EUPOC30</t>
  </si>
  <si>
    <t>EUPOF1</t>
  </si>
  <si>
    <t>EUPOF2</t>
  </si>
  <si>
    <t>EUPOF5</t>
  </si>
  <si>
    <t>EUPOF10</t>
  </si>
  <si>
    <t>EUPOF15</t>
  </si>
  <si>
    <t>EUPOF20</t>
  </si>
  <si>
    <t>EUPPA1</t>
  </si>
  <si>
    <t>EUPPA2</t>
  </si>
  <si>
    <t>EUPPA5</t>
  </si>
  <si>
    <t>EUPPA10</t>
  </si>
  <si>
    <t>EUPPA15</t>
  </si>
  <si>
    <t>EUPPA20</t>
  </si>
  <si>
    <t>EUPPA30</t>
  </si>
  <si>
    <t>EUPPC1</t>
  </si>
  <si>
    <t>EUPPC2</t>
  </si>
  <si>
    <t>EUPPC5</t>
  </si>
  <si>
    <t>EUPPC10</t>
  </si>
  <si>
    <t>EUPPC15</t>
  </si>
  <si>
    <t>EUPPC20</t>
  </si>
  <si>
    <t>EUPPC30</t>
  </si>
  <si>
    <t>EUPPF1</t>
  </si>
  <si>
    <t>EUPPF2</t>
  </si>
  <si>
    <t>EUPPF5</t>
  </si>
  <si>
    <t>EUPPF10</t>
  </si>
  <si>
    <t>EUPPF15</t>
  </si>
  <si>
    <t>EUPPF20</t>
  </si>
  <si>
    <t>EUPQA1</t>
  </si>
  <si>
    <t>EUPQA2</t>
  </si>
  <si>
    <t>EUPQA5</t>
  </si>
  <si>
    <t>EUPQA10</t>
  </si>
  <si>
    <t>EUPQA15</t>
  </si>
  <si>
    <t>EUPQA20</t>
  </si>
  <si>
    <t>EUPQA30</t>
  </si>
  <si>
    <t>EUPQC1</t>
  </si>
  <si>
    <t>EUPQC2</t>
  </si>
  <si>
    <t>EUPQC5</t>
  </si>
  <si>
    <t>EUPQC10</t>
  </si>
  <si>
    <t>EUPQC15</t>
  </si>
  <si>
    <t>EUPQC20</t>
  </si>
  <si>
    <t>EUPQC30</t>
  </si>
  <si>
    <t>EUPQF1</t>
  </si>
  <si>
    <t>EUPQF2</t>
  </si>
  <si>
    <t>EUPQF5</t>
  </si>
  <si>
    <t>EUPQF10</t>
  </si>
  <si>
    <t>EUPQF15</t>
  </si>
  <si>
    <t>EUPQF20</t>
  </si>
  <si>
    <t>EUPRA1</t>
  </si>
  <si>
    <t>EUPRA2</t>
  </si>
  <si>
    <t>EUPRA5</t>
  </si>
  <si>
    <t>EUPRA10</t>
  </si>
  <si>
    <t>EUPRA15</t>
  </si>
  <si>
    <t>EUPRA20</t>
  </si>
  <si>
    <t>EUPRA30</t>
  </si>
  <si>
    <t>EUPR1</t>
  </si>
  <si>
    <t>EUPRC2</t>
  </si>
  <si>
    <t>EUPR5</t>
  </si>
  <si>
    <t>EUPRC10</t>
  </si>
  <si>
    <t>EUPRC15</t>
  </si>
  <si>
    <t>EUPRC20</t>
  </si>
  <si>
    <t>EUPRC30</t>
  </si>
  <si>
    <t>EUPR2</t>
  </si>
  <si>
    <t>EUPR10</t>
  </si>
  <si>
    <t>EUPRF15</t>
  </si>
  <si>
    <t>EUPR20</t>
  </si>
  <si>
    <t>EUPK11</t>
  </si>
  <si>
    <t>EUPK12</t>
  </si>
  <si>
    <t>EUPK15</t>
  </si>
  <si>
    <t>EUPK110</t>
  </si>
  <si>
    <t>EUPK115</t>
  </si>
  <si>
    <t>EUPK120</t>
  </si>
  <si>
    <t>EUPK130</t>
  </si>
  <si>
    <t>EUPK21</t>
  </si>
  <si>
    <t>EUPK22</t>
  </si>
  <si>
    <t>EUPK25</t>
  </si>
  <si>
    <t>EUPK210</t>
  </si>
  <si>
    <t>EUPK215</t>
  </si>
  <si>
    <t>EUPK220</t>
  </si>
  <si>
    <t>EUPK230</t>
  </si>
  <si>
    <t>EUPK51</t>
  </si>
  <si>
    <t>EUPK52</t>
  </si>
  <si>
    <t>EUPK55</t>
  </si>
  <si>
    <t>EUPK510</t>
  </si>
  <si>
    <t>EUPK515</t>
  </si>
  <si>
    <t>EUPLF30</t>
  </si>
  <si>
    <t>EUPL11</t>
  </si>
  <si>
    <t>EUPL12</t>
  </si>
  <si>
    <t>EUPL15</t>
  </si>
  <si>
    <t>EUPL110</t>
  </si>
  <si>
    <t>EUPL115</t>
  </si>
  <si>
    <t>EUPL120</t>
  </si>
  <si>
    <t>EUPL130</t>
  </si>
  <si>
    <t>EUPL21</t>
  </si>
  <si>
    <t>EUPL22</t>
  </si>
  <si>
    <t>EUPL25</t>
  </si>
  <si>
    <t>EUPL210</t>
  </si>
  <si>
    <t>EUPL215</t>
  </si>
  <si>
    <t>EUPL220</t>
  </si>
  <si>
    <t>EUPL230</t>
  </si>
  <si>
    <t>EUPL51</t>
  </si>
  <si>
    <t>EUPL52</t>
  </si>
  <si>
    <t>EUPL55</t>
  </si>
  <si>
    <t>EUPL510</t>
  </si>
  <si>
    <t>EUPL515</t>
  </si>
  <si>
    <t>EUPMF30</t>
  </si>
  <si>
    <t>EUPM11</t>
  </si>
  <si>
    <t>EUPM12</t>
  </si>
  <si>
    <t>EUPM15</t>
  </si>
  <si>
    <t>EUPM110</t>
  </si>
  <si>
    <t>EUPM115</t>
  </si>
  <si>
    <t>EUPM120</t>
  </si>
  <si>
    <t>EUPM130</t>
  </si>
  <si>
    <t>EUPM21</t>
  </si>
  <si>
    <t>EUPM22</t>
  </si>
  <si>
    <t>EUPM25</t>
  </si>
  <si>
    <t>EUPM210</t>
  </si>
  <si>
    <t>EUPM215</t>
  </si>
  <si>
    <t>EUPM220</t>
  </si>
  <si>
    <t>EUPM230</t>
  </si>
  <si>
    <t>EUPM51</t>
  </si>
  <si>
    <t>EUPM52</t>
  </si>
  <si>
    <t>EUPM55</t>
  </si>
  <si>
    <t>EUPM510</t>
  </si>
  <si>
    <t>EUPM515</t>
  </si>
  <si>
    <t>EUPNF30</t>
  </si>
  <si>
    <t>EUPN11</t>
  </si>
  <si>
    <t>EUPN12</t>
  </si>
  <si>
    <t>EUPN15</t>
  </si>
  <si>
    <t>EUPN110</t>
  </si>
  <si>
    <t>EUPN115</t>
  </si>
  <si>
    <t>EUPN120</t>
  </si>
  <si>
    <t>EUPN130</t>
  </si>
  <si>
    <t>EUPN21</t>
  </si>
  <si>
    <t>EUPN22</t>
  </si>
  <si>
    <t>EUPN25</t>
  </si>
  <si>
    <t>EUPN210</t>
  </si>
  <si>
    <t>EUPN215</t>
  </si>
  <si>
    <t>EUPN220</t>
  </si>
  <si>
    <t>EUPN230</t>
  </si>
  <si>
    <t>EUPN51</t>
  </si>
  <si>
    <t>EUPN52</t>
  </si>
  <si>
    <t>EUPN55</t>
  </si>
  <si>
    <t>EUPN510</t>
  </si>
  <si>
    <t>EUPN515</t>
  </si>
  <si>
    <t>EUPOF30</t>
  </si>
  <si>
    <t>EUPO11</t>
  </si>
  <si>
    <t>EUPO12</t>
  </si>
  <si>
    <t>EUPO15</t>
  </si>
  <si>
    <t>EUPO110</t>
  </si>
  <si>
    <t>EUPO115</t>
  </si>
  <si>
    <t>EUPO120</t>
  </si>
  <si>
    <t>EUPO130</t>
  </si>
  <si>
    <t>EUPO21</t>
  </si>
  <si>
    <t>EUPO22</t>
  </si>
  <si>
    <t>EUPO25</t>
  </si>
  <si>
    <t>EUPO210</t>
  </si>
  <si>
    <t>EUPO215</t>
  </si>
  <si>
    <t>EUPO220</t>
  </si>
  <si>
    <t>EUPO230</t>
  </si>
  <si>
    <t>EUPO51</t>
  </si>
  <si>
    <t>EUPO52</t>
  </si>
  <si>
    <t>EUPO55</t>
  </si>
  <si>
    <t>EUPO510</t>
  </si>
  <si>
    <t>EUPO515</t>
  </si>
  <si>
    <t>EUPPF30</t>
  </si>
  <si>
    <t>EUPP11</t>
  </si>
  <si>
    <t>EUPP12</t>
  </si>
  <si>
    <t>EUPP15</t>
  </si>
  <si>
    <t>EUPP110</t>
  </si>
  <si>
    <t>EUPP115</t>
  </si>
  <si>
    <t>EUPP120</t>
  </si>
  <si>
    <t>EUPP130</t>
  </si>
  <si>
    <t>EUPP21</t>
  </si>
  <si>
    <t>EUPP22</t>
  </si>
  <si>
    <t>EUPP25</t>
  </si>
  <si>
    <t>EUPP210</t>
  </si>
  <si>
    <t>EUPP215</t>
  </si>
  <si>
    <t>EUPP220</t>
  </si>
  <si>
    <t>EUPP230</t>
  </si>
  <si>
    <t>EUPP51</t>
  </si>
  <si>
    <t>EUPP52</t>
  </si>
  <si>
    <t>EUPP55</t>
  </si>
  <si>
    <t>EUPP510</t>
  </si>
  <si>
    <t>EUPP515</t>
  </si>
  <si>
    <t>EUPQF30</t>
  </si>
  <si>
    <t>EUPQ11</t>
  </si>
  <si>
    <t>EUPQ12</t>
  </si>
  <si>
    <t>EUPQ15</t>
  </si>
  <si>
    <t>EUPQ110</t>
  </si>
  <si>
    <t>EUPQ115</t>
  </si>
  <si>
    <t>EUPQ120</t>
  </si>
  <si>
    <t>EUPQ130</t>
  </si>
  <si>
    <t>EUPQ21</t>
  </si>
  <si>
    <t>EUPQ22</t>
  </si>
  <si>
    <t>EUPQ25</t>
  </si>
  <si>
    <t>EUPQ210</t>
  </si>
  <si>
    <t>EUPQ215</t>
  </si>
  <si>
    <t>EUPQ220</t>
  </si>
  <si>
    <t>EUPQ230</t>
  </si>
  <si>
    <t>EUPQ51</t>
  </si>
  <si>
    <t>EUPQ52</t>
  </si>
  <si>
    <t>EUPQ55</t>
  </si>
  <si>
    <t>EUPQ510</t>
  </si>
  <si>
    <t>EUPQ515</t>
  </si>
  <si>
    <t>EUPR30</t>
  </si>
  <si>
    <t>EUPR11</t>
  </si>
  <si>
    <t>EUPR12</t>
  </si>
  <si>
    <t>EUPR15</t>
  </si>
  <si>
    <t>EUPR110</t>
  </si>
  <si>
    <t>EUPR115</t>
  </si>
  <si>
    <t>EUPR120</t>
  </si>
  <si>
    <t>EUPR130</t>
  </si>
  <si>
    <t>EUPR21</t>
  </si>
  <si>
    <t>EUPR22</t>
  </si>
  <si>
    <t>EUPR25</t>
  </si>
  <si>
    <t>EUPR210</t>
  </si>
  <si>
    <t>EUPR215</t>
  </si>
  <si>
    <t>EUPR220</t>
  </si>
  <si>
    <t>EUPR230</t>
  </si>
  <si>
    <t>EUPR51</t>
  </si>
  <si>
    <t>EUPR52</t>
  </si>
  <si>
    <t>EUPR55</t>
  </si>
  <si>
    <t>EUPR510</t>
  </si>
  <si>
    <t>EUPR515</t>
  </si>
  <si>
    <t>EUPK530</t>
  </si>
  <si>
    <t>EUPK101</t>
  </si>
  <si>
    <t>EUPK102</t>
  </si>
  <si>
    <t>EUPK105</t>
  </si>
  <si>
    <t>EUPK1010</t>
  </si>
  <si>
    <t>EUPK1015</t>
  </si>
  <si>
    <t>EUPK1020</t>
  </si>
  <si>
    <t>EUPK1030</t>
  </si>
  <si>
    <t>EUPK151</t>
  </si>
  <si>
    <t>EUPK152</t>
  </si>
  <si>
    <t>EUPK155</t>
  </si>
  <si>
    <t>EUPK1510</t>
  </si>
  <si>
    <t>EUPK1515</t>
  </si>
  <si>
    <t>EUPK1520</t>
  </si>
  <si>
    <t>EUPK1530</t>
  </si>
  <si>
    <t>EUPL520</t>
  </si>
  <si>
    <t>EUPL530</t>
  </si>
  <si>
    <t>EUPL101</t>
  </si>
  <si>
    <t>EUPL102</t>
  </si>
  <si>
    <t>EUPL105</t>
  </si>
  <si>
    <t>EUPL1010</t>
  </si>
  <si>
    <t>EUPL1015</t>
  </si>
  <si>
    <t>EUPL1020</t>
  </si>
  <si>
    <t>EUPL1030</t>
  </si>
  <si>
    <t>EUPL151</t>
  </si>
  <si>
    <t>EUPL152</t>
  </si>
  <si>
    <t>EUPL155</t>
  </si>
  <si>
    <t>EUPL1510</t>
  </si>
  <si>
    <t>EUPL1515</t>
  </si>
  <si>
    <t>EUPL1520</t>
  </si>
  <si>
    <t>EUPL1530</t>
  </si>
  <si>
    <t>EUPM520</t>
  </si>
  <si>
    <t>EUPM530</t>
  </si>
  <si>
    <t>EUPM101</t>
  </si>
  <si>
    <t>EUPM102</t>
  </si>
  <si>
    <t>EUPM105</t>
  </si>
  <si>
    <t>EUPM1010</t>
  </si>
  <si>
    <t>EUPM1015</t>
  </si>
  <si>
    <t>EUPM1020</t>
  </si>
  <si>
    <t>EUPM1030</t>
  </si>
  <si>
    <t>EUPM151</t>
  </si>
  <si>
    <t>EUPM152</t>
  </si>
  <si>
    <t>EUPM155</t>
  </si>
  <si>
    <t>EUPM1510</t>
  </si>
  <si>
    <t>EUPM1515</t>
  </si>
  <si>
    <t>EUPM1520</t>
  </si>
  <si>
    <t>EUPM1530</t>
  </si>
  <si>
    <t>EUPN520</t>
  </si>
  <si>
    <t>EUPN530</t>
  </si>
  <si>
    <t>EUPN101</t>
  </si>
  <si>
    <t>EUPN102</t>
  </si>
  <si>
    <t>EUPN105</t>
  </si>
  <si>
    <t>EUPN1010</t>
  </si>
  <si>
    <t>EUPN1015</t>
  </si>
  <si>
    <t>EUPN1020</t>
  </si>
  <si>
    <t>EUPN1030</t>
  </si>
  <si>
    <t>EUPN151</t>
  </si>
  <si>
    <t>EUPN152</t>
  </si>
  <si>
    <t>EUPN155</t>
  </si>
  <si>
    <t>EUPN1510</t>
  </si>
  <si>
    <t>EUPN1515</t>
  </si>
  <si>
    <t>EUPN1520</t>
  </si>
  <si>
    <t>EUPN1530</t>
  </si>
  <si>
    <t>EUPO520</t>
  </si>
  <si>
    <t>EUPO530</t>
  </si>
  <si>
    <t>EUPO101</t>
  </si>
  <si>
    <t>EUPO102</t>
  </si>
  <si>
    <t>EUPO105</t>
  </si>
  <si>
    <t>EUPO1010</t>
  </si>
  <si>
    <t>EUPO1015</t>
  </si>
  <si>
    <t>EUPO1020</t>
  </si>
  <si>
    <t>EUPO1030</t>
  </si>
  <si>
    <t>EUPO151</t>
  </si>
  <si>
    <t>EUPO152</t>
  </si>
  <si>
    <t>EUPO155</t>
  </si>
  <si>
    <t>EUPO1510</t>
  </si>
  <si>
    <t>EUPO1515</t>
  </si>
  <si>
    <t>EUPO1520</t>
  </si>
  <si>
    <t>EUPO1530</t>
  </si>
  <si>
    <t>EUPP520</t>
  </si>
  <si>
    <t>EUPP530</t>
  </si>
  <si>
    <t>EUPP101</t>
  </si>
  <si>
    <t>EUPP102</t>
  </si>
  <si>
    <t>EUPP105</t>
  </si>
  <si>
    <t>EUPP1010</t>
  </si>
  <si>
    <t>EUPP1015</t>
  </si>
  <si>
    <t>EUPP1020</t>
  </si>
  <si>
    <t>EUPP1030</t>
  </si>
  <si>
    <t>EUPP151</t>
  </si>
  <si>
    <t>EUPP152</t>
  </si>
  <si>
    <t>EUPP155</t>
  </si>
  <si>
    <t>EUPP1510</t>
  </si>
  <si>
    <t>EUPP1515</t>
  </si>
  <si>
    <t>EUPP1520</t>
  </si>
  <si>
    <t>EUPP1530</t>
  </si>
  <si>
    <t>EUPQ520</t>
  </si>
  <si>
    <t>EUPQ530</t>
  </si>
  <si>
    <t>EUPQ101</t>
  </si>
  <si>
    <t>EUPQ102</t>
  </si>
  <si>
    <t>EUPQ105</t>
  </si>
  <si>
    <t>EUPQ1010</t>
  </si>
  <si>
    <t>EUPQ1015</t>
  </si>
  <si>
    <t>EUPQ1020</t>
  </si>
  <si>
    <t>EUPQ1030</t>
  </si>
  <si>
    <t>EUPQ151</t>
  </si>
  <si>
    <t>EUPQ152</t>
  </si>
  <si>
    <t>EUPQ155</t>
  </si>
  <si>
    <t>EUPQ1510</t>
  </si>
  <si>
    <t>EUPQ1515</t>
  </si>
  <si>
    <t>EUPQ1520</t>
  </si>
  <si>
    <t>EUPQ1530</t>
  </si>
  <si>
    <t>EUPR520</t>
  </si>
  <si>
    <t>EUPR530</t>
  </si>
  <si>
    <t>EUPR101</t>
  </si>
  <si>
    <t>EUPR102</t>
  </si>
  <si>
    <t>EUPR105</t>
  </si>
  <si>
    <t>EUPR1010</t>
  </si>
  <si>
    <t>EUPR1015</t>
  </si>
  <si>
    <t>EUPR1020</t>
  </si>
  <si>
    <t>EUPR1030</t>
  </si>
  <si>
    <t>EUPR151</t>
  </si>
  <si>
    <t>EUPR152</t>
  </si>
  <si>
    <t>EUPR155</t>
  </si>
  <si>
    <t>EUPR1510</t>
  </si>
  <si>
    <t>EUPR1515</t>
  </si>
  <si>
    <t>EUPR1520</t>
  </si>
  <si>
    <t>EUPR1530</t>
  </si>
  <si>
    <t>EUPRF1</t>
  </si>
  <si>
    <t>EUPRF5</t>
  </si>
  <si>
    <t>EUPK520</t>
  </si>
  <si>
    <t>EUPKF30</t>
  </si>
  <si>
    <t>USSN0A1</t>
  </si>
  <si>
    <t>USSN0B1</t>
  </si>
  <si>
    <t>USSN0C1</t>
  </si>
  <si>
    <t>USSN0F1</t>
  </si>
  <si>
    <t>USSN0I1</t>
  </si>
  <si>
    <t>USSN011</t>
  </si>
  <si>
    <t>USSN1F1</t>
  </si>
  <si>
    <t>USSN021</t>
  </si>
  <si>
    <t>USSN031</t>
  </si>
  <si>
    <t>USSN041</t>
  </si>
  <si>
    <t>USSN051</t>
  </si>
  <si>
    <t>USSN071</t>
  </si>
  <si>
    <t>USSN101</t>
  </si>
  <si>
    <t>USSN151</t>
  </si>
  <si>
    <t>USSN201</t>
  </si>
  <si>
    <t>USSN0A2</t>
  </si>
  <si>
    <t>USSN0B2</t>
  </si>
  <si>
    <t>USSN0C2</t>
  </si>
  <si>
    <t>USSN0F2</t>
  </si>
  <si>
    <t>USSN0I2</t>
  </si>
  <si>
    <t>USSN012</t>
  </si>
  <si>
    <t>USSN1F2</t>
  </si>
  <si>
    <t>USSN022</t>
  </si>
  <si>
    <t>USSN032</t>
  </si>
  <si>
    <t>USSN042</t>
  </si>
  <si>
    <t>USSN052</t>
  </si>
  <si>
    <t>USSN072</t>
  </si>
  <si>
    <t>USSN102</t>
  </si>
  <si>
    <t>USSN152</t>
  </si>
  <si>
    <t>USSN202</t>
  </si>
  <si>
    <t>USSN0A3</t>
  </si>
  <si>
    <t>USSN0B3</t>
  </si>
  <si>
    <t>USSN0C3</t>
  </si>
  <si>
    <t>USSN0F3</t>
  </si>
  <si>
    <t>USSN0I3</t>
  </si>
  <si>
    <t>USSN013</t>
  </si>
  <si>
    <t>USSN1F3</t>
  </si>
  <si>
    <t>USSN023</t>
  </si>
  <si>
    <t>USSN033</t>
  </si>
  <si>
    <t>USSN043</t>
  </si>
  <si>
    <t>USSN053</t>
  </si>
  <si>
    <t>USSN073</t>
  </si>
  <si>
    <t>USSN103</t>
  </si>
  <si>
    <t>USSN153</t>
  </si>
  <si>
    <t>USSN203</t>
  </si>
  <si>
    <t>USSN0A4</t>
  </si>
  <si>
    <t>USSN0B4</t>
  </si>
  <si>
    <t>USSN0C4</t>
  </si>
  <si>
    <t>USSN0F4</t>
  </si>
  <si>
    <t>USSN0I4</t>
  </si>
  <si>
    <t>USSN014</t>
  </si>
  <si>
    <t>USSN1F4</t>
  </si>
  <si>
    <t>USSN024</t>
  </si>
  <si>
    <t>USSN034</t>
  </si>
  <si>
    <t>USSN044</t>
  </si>
  <si>
    <t>USSN054</t>
  </si>
  <si>
    <t>USSN074</t>
  </si>
  <si>
    <t>USSN104</t>
  </si>
  <si>
    <t>USSN154</t>
  </si>
  <si>
    <t>USSN204</t>
  </si>
  <si>
    <t>USSN0A5</t>
  </si>
  <si>
    <t>USSN0B5</t>
  </si>
  <si>
    <t>USSN0C5</t>
  </si>
  <si>
    <t>USSN0F5</t>
  </si>
  <si>
    <t>USSN0I5</t>
  </si>
  <si>
    <t>USSN015</t>
  </si>
  <si>
    <t>USSN1F5</t>
  </si>
  <si>
    <t>USSN025</t>
  </si>
  <si>
    <t>USSN035</t>
  </si>
  <si>
    <t>USSN045</t>
  </si>
  <si>
    <t>USSN055</t>
  </si>
  <si>
    <t>USSN075</t>
  </si>
  <si>
    <t>USSN105</t>
  </si>
  <si>
    <t>USSN155</t>
  </si>
  <si>
    <t>USSN205</t>
  </si>
  <si>
    <t>USSN0A6</t>
  </si>
  <si>
    <t>USSN0B6</t>
  </si>
  <si>
    <t>USSN0C6</t>
  </si>
  <si>
    <t>USSN0F6</t>
  </si>
  <si>
    <t>USSN0I6</t>
  </si>
  <si>
    <t>USSN016</t>
  </si>
  <si>
    <t>USSN1F6</t>
  </si>
  <si>
    <t>USSN026</t>
  </si>
  <si>
    <t>USSN036</t>
  </si>
  <si>
    <t>USSN046</t>
  </si>
  <si>
    <t>USSN056</t>
  </si>
  <si>
    <t>USSN076</t>
  </si>
  <si>
    <t>USSN106</t>
  </si>
  <si>
    <t>USSN156</t>
  </si>
  <si>
    <t>USSN206</t>
  </si>
  <si>
    <t>USSN0A7</t>
  </si>
  <si>
    <t>USSN0B7</t>
  </si>
  <si>
    <t>USSN0C7</t>
  </si>
  <si>
    <t>USSN0F7</t>
  </si>
  <si>
    <t>USSN0I7</t>
  </si>
  <si>
    <t>USSN017</t>
  </si>
  <si>
    <t>USSN1F7</t>
  </si>
  <si>
    <t>USSN027</t>
  </si>
  <si>
    <t>USSN037</t>
  </si>
  <si>
    <t>USSN047</t>
  </si>
  <si>
    <t>USSN057</t>
  </si>
  <si>
    <t>USSN077</t>
  </si>
  <si>
    <t>USSN107</t>
  </si>
  <si>
    <t>USSN157</t>
  </si>
  <si>
    <t>USSN207</t>
  </si>
  <si>
    <t>USSN0A8</t>
  </si>
  <si>
    <t>USSN0B8</t>
  </si>
  <si>
    <t>USSN0C8</t>
  </si>
  <si>
    <t>USSN0F8</t>
  </si>
  <si>
    <t>USSN0I8</t>
  </si>
  <si>
    <t>USSN018</t>
  </si>
  <si>
    <t>USSN1F8</t>
  </si>
  <si>
    <t>USSN028</t>
  </si>
  <si>
    <t>USSN038</t>
  </si>
  <si>
    <t>USSN048</t>
  </si>
  <si>
    <t>USSN058</t>
  </si>
  <si>
    <t>USSN078</t>
  </si>
  <si>
    <t>USSN108</t>
  </si>
  <si>
    <t>USSN158</t>
  </si>
  <si>
    <t>USSN208</t>
  </si>
  <si>
    <t>USSN0A9</t>
  </si>
  <si>
    <t>USSN0B9</t>
  </si>
  <si>
    <t>USSN0C9</t>
  </si>
  <si>
    <t>USSN0F9</t>
  </si>
  <si>
    <t>USSN0I9</t>
  </si>
  <si>
    <t>USSN019</t>
  </si>
  <si>
    <t>USSN1F9</t>
  </si>
  <si>
    <t>USSN029</t>
  </si>
  <si>
    <t>USSN039</t>
  </si>
  <si>
    <t>USSN049</t>
  </si>
  <si>
    <t>USSN059</t>
  </si>
  <si>
    <t>USSN079</t>
  </si>
  <si>
    <t>USSN109</t>
  </si>
  <si>
    <t>USSN159</t>
  </si>
  <si>
    <t>USSN209</t>
  </si>
  <si>
    <t>USSN0A10</t>
  </si>
  <si>
    <t>USSN0B10</t>
  </si>
  <si>
    <t>USSN0C10</t>
  </si>
  <si>
    <t>USSN0F10</t>
  </si>
  <si>
    <t>USSN0I10</t>
  </si>
  <si>
    <t>USSN0110</t>
  </si>
  <si>
    <t>USSN1F10</t>
  </si>
  <si>
    <t>USSN0210</t>
  </si>
  <si>
    <t>USSN0310</t>
  </si>
  <si>
    <t>USSN0410</t>
  </si>
  <si>
    <t>USSN0510</t>
  </si>
  <si>
    <t>USSN0710</t>
  </si>
  <si>
    <t>USSN1010</t>
  </si>
  <si>
    <t>USSN1510</t>
  </si>
  <si>
    <t>USSN2010</t>
  </si>
  <si>
    <t>USSN0A15</t>
  </si>
  <si>
    <t>USSN0B15</t>
  </si>
  <si>
    <t>USSN0C15</t>
  </si>
  <si>
    <t>USSN0F15</t>
  </si>
  <si>
    <t>USSN0I15</t>
  </si>
  <si>
    <t>USSN0115</t>
  </si>
  <si>
    <t>USSN1F15</t>
  </si>
  <si>
    <t>USSN0215</t>
  </si>
  <si>
    <t>USSN0315</t>
  </si>
  <si>
    <t>USSN0415</t>
  </si>
  <si>
    <t>USSN0515</t>
  </si>
  <si>
    <t>USSN0715</t>
  </si>
  <si>
    <t>USSN1015</t>
  </si>
  <si>
    <t>USSN1515</t>
  </si>
  <si>
    <t>USSN2015</t>
  </si>
  <si>
    <t>USSN0A20</t>
  </si>
  <si>
    <t>USSN0B20</t>
  </si>
  <si>
    <t>USSN0C20</t>
  </si>
  <si>
    <t>USSN0F20</t>
  </si>
  <si>
    <t>USSN0I20</t>
  </si>
  <si>
    <t>USSN0120</t>
  </si>
  <si>
    <t>USSN1F20</t>
  </si>
  <si>
    <t>USSN0220</t>
  </si>
  <si>
    <t>USSN0320</t>
  </si>
  <si>
    <t>USSN0420</t>
  </si>
  <si>
    <t>USSN0520</t>
  </si>
  <si>
    <t>USSN0720</t>
  </si>
  <si>
    <t>USSN1020</t>
  </si>
  <si>
    <t>USSN1520</t>
  </si>
  <si>
    <t>USSN2020</t>
  </si>
  <si>
    <t>USSN0A25</t>
  </si>
  <si>
    <t>USSN0B25</t>
  </si>
  <si>
    <t>USSN0C25</t>
  </si>
  <si>
    <t>USSN0F25</t>
  </si>
  <si>
    <t>USSN0I25</t>
  </si>
  <si>
    <t>USSN0125</t>
  </si>
  <si>
    <t>USSN1F25</t>
  </si>
  <si>
    <t>USSN0225</t>
  </si>
  <si>
    <t>USSN0325</t>
  </si>
  <si>
    <t>USSN0425</t>
  </si>
  <si>
    <t>USSN0525</t>
  </si>
  <si>
    <t>USSN0725</t>
  </si>
  <si>
    <t>USSN1025</t>
  </si>
  <si>
    <t>USSN1525</t>
  </si>
  <si>
    <t>USSN2025</t>
  </si>
  <si>
    <t>USSN0A30</t>
  </si>
  <si>
    <t>USSN0B30</t>
  </si>
  <si>
    <t>USSN0C30</t>
  </si>
  <si>
    <t>USSN0F30</t>
  </si>
  <si>
    <t>USSN0I30</t>
  </si>
  <si>
    <t>USSN0130</t>
  </si>
  <si>
    <t>USSN1F30</t>
  </si>
  <si>
    <t>USSN0230</t>
  </si>
  <si>
    <t>USSN0330</t>
  </si>
  <si>
    <t>USSN0430</t>
  </si>
  <si>
    <t>USSN0530</t>
  </si>
  <si>
    <t>USSN0730</t>
  </si>
  <si>
    <t>USSN1030</t>
  </si>
  <si>
    <t>USSN1530</t>
  </si>
  <si>
    <t>USSN2030</t>
  </si>
  <si>
    <t>USPEA1</t>
  </si>
  <si>
    <t>USPEB1</t>
  </si>
  <si>
    <t>USPEC1</t>
  </si>
  <si>
    <t>USPEF1</t>
  </si>
  <si>
    <t>USPEI1</t>
  </si>
  <si>
    <t>USPE11</t>
  </si>
  <si>
    <t>USPE1F1</t>
  </si>
  <si>
    <t>USPE21</t>
  </si>
  <si>
    <t>USPE31</t>
  </si>
  <si>
    <t>USPE41</t>
  </si>
  <si>
    <t>USPE51</t>
  </si>
  <si>
    <t>USPE61</t>
  </si>
  <si>
    <t>USPE71</t>
  </si>
  <si>
    <t>USPE101</t>
  </si>
  <si>
    <t>USPE151</t>
  </si>
  <si>
    <t>USPE201</t>
  </si>
  <si>
    <t>USPEA2</t>
  </si>
  <si>
    <t>USPEB2</t>
  </si>
  <si>
    <t>USPEC2</t>
  </si>
  <si>
    <t>USPEF2</t>
  </si>
  <si>
    <t>USPEI2</t>
  </si>
  <si>
    <t>USPE12</t>
  </si>
  <si>
    <t>USPE1F2</t>
  </si>
  <si>
    <t>USPE22</t>
  </si>
  <si>
    <t>USPE32</t>
  </si>
  <si>
    <t>USPE42</t>
  </si>
  <si>
    <t>USPE52</t>
  </si>
  <si>
    <t>USPE62</t>
  </si>
  <si>
    <t>USPE72</t>
  </si>
  <si>
    <t>USPE102</t>
  </si>
  <si>
    <t>USPE152</t>
  </si>
  <si>
    <t>USPE202</t>
  </si>
  <si>
    <t>USPEA3</t>
  </si>
  <si>
    <t>USPEB3</t>
  </si>
  <si>
    <t>USPEC3</t>
  </si>
  <si>
    <t>USPEF3</t>
  </si>
  <si>
    <t>USPEI3</t>
  </si>
  <si>
    <t>USPE13</t>
  </si>
  <si>
    <t>USPE1F3</t>
  </si>
  <si>
    <t>USPE23</t>
  </si>
  <si>
    <t>USPE33</t>
  </si>
  <si>
    <t>USPE43</t>
  </si>
  <si>
    <t>USPE53</t>
  </si>
  <si>
    <t>USPE63</t>
  </si>
  <si>
    <t>USPE73</t>
  </si>
  <si>
    <t>USPE103</t>
  </si>
  <si>
    <t>USPE153</t>
  </si>
  <si>
    <t>USPE203</t>
  </si>
  <si>
    <t>USPEA4</t>
  </si>
  <si>
    <t>USPEB4</t>
  </si>
  <si>
    <t>USPEC4</t>
  </si>
  <si>
    <t>USPEF4</t>
  </si>
  <si>
    <t>USPEI4</t>
  </si>
  <si>
    <t>USPE14</t>
  </si>
  <si>
    <t>USPE1F4</t>
  </si>
  <si>
    <t>USPE24</t>
  </si>
  <si>
    <t>USPE34</t>
  </si>
  <si>
    <t>USPE44</t>
  </si>
  <si>
    <t>USPE54</t>
  </si>
  <si>
    <t>USPE64</t>
  </si>
  <si>
    <t>USPE74</t>
  </si>
  <si>
    <t>USPE104</t>
  </si>
  <si>
    <t>USPE154</t>
  </si>
  <si>
    <t>USPE204</t>
  </si>
  <si>
    <t>USPEA5</t>
  </si>
  <si>
    <t>USPEB5</t>
  </si>
  <si>
    <t>USPEC5</t>
  </si>
  <si>
    <t>USPEF5</t>
  </si>
  <si>
    <t>USPEI5</t>
  </si>
  <si>
    <t>USPE15</t>
  </si>
  <si>
    <t>USPE1F5</t>
  </si>
  <si>
    <t>USPE25</t>
  </si>
  <si>
    <t>USPE35</t>
  </si>
  <si>
    <t>USPE45</t>
  </si>
  <si>
    <t>USPE55</t>
  </si>
  <si>
    <t>USPE65</t>
  </si>
  <si>
    <t>USPE75</t>
  </si>
  <si>
    <t>USPE105</t>
  </si>
  <si>
    <t>USPE155</t>
  </si>
  <si>
    <t>USPE205</t>
  </si>
  <si>
    <t>USPEA6</t>
  </si>
  <si>
    <t>USPEB6</t>
  </si>
  <si>
    <t>USPEC6</t>
  </si>
  <si>
    <t>USPEF6</t>
  </si>
  <si>
    <t>USPEI6</t>
  </si>
  <si>
    <t>USPE16</t>
  </si>
  <si>
    <t>USPE1F6</t>
  </si>
  <si>
    <t>USPE26</t>
  </si>
  <si>
    <t>USPE36</t>
  </si>
  <si>
    <t>USPE46</t>
  </si>
  <si>
    <t>USPE56</t>
  </si>
  <si>
    <t>USPE66</t>
  </si>
  <si>
    <t>USPE76</t>
  </si>
  <si>
    <t>USPE106</t>
  </si>
  <si>
    <t>USPE156</t>
  </si>
  <si>
    <t>USPE206</t>
  </si>
  <si>
    <t>USPEA7</t>
  </si>
  <si>
    <t>USPEB7</t>
  </si>
  <si>
    <t>USPEC7</t>
  </si>
  <si>
    <t>USPEF7</t>
  </si>
  <si>
    <t>USPEI7</t>
  </si>
  <si>
    <t>USPE17</t>
  </si>
  <si>
    <t>USPE1F7</t>
  </si>
  <si>
    <t>USPE27</t>
  </si>
  <si>
    <t>USPE37</t>
  </si>
  <si>
    <t>USPE47</t>
  </si>
  <si>
    <t>USPE57</t>
  </si>
  <si>
    <t>USPE67</t>
  </si>
  <si>
    <t>USPE77</t>
  </si>
  <si>
    <t>USPE107</t>
  </si>
  <si>
    <t>USPE157</t>
  </si>
  <si>
    <t>USPE207</t>
  </si>
  <si>
    <t>USPEA8</t>
  </si>
  <si>
    <t>USPEB8</t>
  </si>
  <si>
    <t>USPEC8</t>
  </si>
  <si>
    <t>USPEF8</t>
  </si>
  <si>
    <t>USPEI8</t>
  </si>
  <si>
    <t>USPE18</t>
  </si>
  <si>
    <t>USPE1F8</t>
  </si>
  <si>
    <t>USPE28</t>
  </si>
  <si>
    <t>USPE38</t>
  </si>
  <si>
    <t>USPE48</t>
  </si>
  <si>
    <t>USPE58</t>
  </si>
  <si>
    <t>USPE68</t>
  </si>
  <si>
    <t>USPE78</t>
  </si>
  <si>
    <t>USPE108</t>
  </si>
  <si>
    <t>USPE158</t>
  </si>
  <si>
    <t>USPE208</t>
  </si>
  <si>
    <t>USPEA9</t>
  </si>
  <si>
    <t>USPEB9</t>
  </si>
  <si>
    <t>USPEC9</t>
  </si>
  <si>
    <t>USPEF9</t>
  </si>
  <si>
    <t>USPEI9</t>
  </si>
  <si>
    <t>USPE19</t>
  </si>
  <si>
    <t>USPE1F9</t>
  </si>
  <si>
    <t>USPE29</t>
  </si>
  <si>
    <t>USPE39</t>
  </si>
  <si>
    <t>USPE49</t>
  </si>
  <si>
    <t>USPE59</t>
  </si>
  <si>
    <t>USPE69</t>
  </si>
  <si>
    <t>USPE79</t>
  </si>
  <si>
    <t>USPE109</t>
  </si>
  <si>
    <t>USPE159</t>
  </si>
  <si>
    <t>USPE209</t>
  </si>
  <si>
    <t>USPEA10</t>
  </si>
  <si>
    <t>USPEB10</t>
  </si>
  <si>
    <t>USPEC10</t>
  </si>
  <si>
    <t>USPEF10</t>
  </si>
  <si>
    <t>USPEI10</t>
  </si>
  <si>
    <t>USPE110</t>
  </si>
  <si>
    <t>USPE1F10</t>
  </si>
  <si>
    <t>USPE210</t>
  </si>
  <si>
    <t>USPE310</t>
  </si>
  <si>
    <t>USPE410</t>
  </si>
  <si>
    <t>USPE510</t>
  </si>
  <si>
    <t>USPE610</t>
  </si>
  <si>
    <t>USPE710</t>
  </si>
  <si>
    <t>USPE1010</t>
  </si>
  <si>
    <t>USPE1510</t>
  </si>
  <si>
    <t>USPE2010</t>
  </si>
  <si>
    <t>USPEA15</t>
  </si>
  <si>
    <t>USPEB15</t>
  </si>
  <si>
    <t>USPEC15</t>
  </si>
  <si>
    <t>USPEF15</t>
  </si>
  <si>
    <t>USPEI15</t>
  </si>
  <si>
    <t>USPE115</t>
  </si>
  <si>
    <t>USPE1F15</t>
  </si>
  <si>
    <t>USPE215</t>
  </si>
  <si>
    <t>USPE315</t>
  </si>
  <si>
    <t>USPE415</t>
  </si>
  <si>
    <t>USPE515</t>
  </si>
  <si>
    <t>USPE615</t>
  </si>
  <si>
    <t>USPE715</t>
  </si>
  <si>
    <t>USPR1015</t>
  </si>
  <si>
    <t>USPR1515</t>
  </si>
  <si>
    <t>USPR2015</t>
  </si>
  <si>
    <t>USPEA20</t>
  </si>
  <si>
    <t>USPEB20</t>
  </si>
  <si>
    <t>USPEC20</t>
  </si>
  <si>
    <t>USPEF20</t>
  </si>
  <si>
    <t>USPEI20</t>
  </si>
  <si>
    <t>USPE120</t>
  </si>
  <si>
    <t>USPE1F20</t>
  </si>
  <si>
    <t>USPE220</t>
  </si>
  <si>
    <t>USPE320</t>
  </si>
  <si>
    <t>USPE420</t>
  </si>
  <si>
    <t>USPE520</t>
  </si>
  <si>
    <t>USPE620</t>
  </si>
  <si>
    <t>USPE720</t>
  </si>
  <si>
    <t>USPE1020</t>
  </si>
  <si>
    <t>USPE1520</t>
  </si>
  <si>
    <t>USPE2020</t>
  </si>
  <si>
    <t>USPEA25</t>
  </si>
  <si>
    <t>USPEB25</t>
  </si>
  <si>
    <t>USPEC25</t>
  </si>
  <si>
    <t>USPEF25</t>
  </si>
  <si>
    <t>USPEI25</t>
  </si>
  <si>
    <t>USPE125</t>
  </si>
  <si>
    <t>USPE1F25</t>
  </si>
  <si>
    <t>USPE225</t>
  </si>
  <si>
    <t>USPE325</t>
  </si>
  <si>
    <t>USPE425</t>
  </si>
  <si>
    <t>USPE525</t>
  </si>
  <si>
    <t>USPE625</t>
  </si>
  <si>
    <t>USPE725</t>
  </si>
  <si>
    <t>USPR1025</t>
  </si>
  <si>
    <t>USPR1525</t>
  </si>
  <si>
    <t>USPR2025</t>
  </si>
  <si>
    <t>USPEA30</t>
  </si>
  <si>
    <t>USPEB30</t>
  </si>
  <si>
    <t>USPEC30</t>
  </si>
  <si>
    <t>USPEF30</t>
  </si>
  <si>
    <t>USPEI30</t>
  </si>
  <si>
    <t>USPE130</t>
  </si>
  <si>
    <t>USPE1F30</t>
  </si>
  <si>
    <t>USPE230</t>
  </si>
  <si>
    <t>USPE330</t>
  </si>
  <si>
    <t>USPE430</t>
  </si>
  <si>
    <t>USPE530</t>
  </si>
  <si>
    <t>USPE630</t>
  </si>
  <si>
    <t>USPE730</t>
  </si>
  <si>
    <t>USPE1030</t>
  </si>
  <si>
    <t>USPE1530</t>
  </si>
  <si>
    <t>USPE2030</t>
  </si>
  <si>
    <t>USPKA01</t>
  </si>
  <si>
    <t>USPLA01</t>
  </si>
  <si>
    <t>USPMA01</t>
  </si>
  <si>
    <t>USPNA01</t>
  </si>
  <si>
    <t>USPOA01</t>
  </si>
  <si>
    <t>USPPA01</t>
  </si>
  <si>
    <t>USPQA01</t>
  </si>
  <si>
    <t>USPSA01</t>
  </si>
  <si>
    <t>USPKC01</t>
  </si>
  <si>
    <t>USPLC01</t>
  </si>
  <si>
    <t>USPMC01</t>
  </si>
  <si>
    <t>USPNC01</t>
  </si>
  <si>
    <t>USPOC01</t>
  </si>
  <si>
    <t>USPPC01</t>
  </si>
  <si>
    <t>USPQC01</t>
  </si>
  <si>
    <t>USPSC01</t>
  </si>
  <si>
    <t>USPKF01</t>
  </si>
  <si>
    <t>USPLF01</t>
  </si>
  <si>
    <t>USPMF01</t>
  </si>
  <si>
    <t>USPNF01</t>
  </si>
  <si>
    <t>USPOF01</t>
  </si>
  <si>
    <t>USPPF01</t>
  </si>
  <si>
    <t>USPQF01</t>
  </si>
  <si>
    <t>USPSF01</t>
  </si>
  <si>
    <t>USPK0101</t>
  </si>
  <si>
    <t>USPL0101</t>
  </si>
  <si>
    <t>USPM0101</t>
  </si>
  <si>
    <t>USPN0101</t>
  </si>
  <si>
    <t>USPO0101</t>
  </si>
  <si>
    <t>USPP0101</t>
  </si>
  <si>
    <t>USPQ0101</t>
  </si>
  <si>
    <t>USPS0101</t>
  </si>
  <si>
    <t>USPK0201</t>
  </si>
  <si>
    <t>USPL0201</t>
  </si>
  <si>
    <t>USPM0201</t>
  </si>
  <si>
    <t>USPN0201</t>
  </si>
  <si>
    <t>USPO0201</t>
  </si>
  <si>
    <t>USPP0201</t>
  </si>
  <si>
    <t>USPQ0201</t>
  </si>
  <si>
    <t>USPS0201</t>
  </si>
  <si>
    <t>USPK0501</t>
  </si>
  <si>
    <t>USPL0501</t>
  </si>
  <si>
    <t>USPM0501</t>
  </si>
  <si>
    <t>USPN0501</t>
  </si>
  <si>
    <t>USPO0501</t>
  </si>
  <si>
    <t>USPP0501</t>
  </si>
  <si>
    <t>USPQ0501</t>
  </si>
  <si>
    <t>USPS0501</t>
  </si>
  <si>
    <t>USPK1001</t>
  </si>
  <si>
    <t>USPL1001</t>
  </si>
  <si>
    <t>USPM1001</t>
  </si>
  <si>
    <t>USPN1001</t>
  </si>
  <si>
    <t>USPO1001</t>
  </si>
  <si>
    <t>USPP1001</t>
  </si>
  <si>
    <t>USPQ1001</t>
  </si>
  <si>
    <t>USPS1001</t>
  </si>
  <si>
    <t>USPK1501</t>
  </si>
  <si>
    <t>USPL1501</t>
  </si>
  <si>
    <t>USPM1501</t>
  </si>
  <si>
    <t>USPN1501</t>
  </si>
  <si>
    <t>USPO1501</t>
  </si>
  <si>
    <t>USPP1501</t>
  </si>
  <si>
    <t>USPQ1501</t>
  </si>
  <si>
    <t>USPS1501</t>
  </si>
  <si>
    <t>USPKA02</t>
  </si>
  <si>
    <t>USPLA02</t>
  </si>
  <si>
    <t>USPMA02</t>
  </si>
  <si>
    <t>USPNA02</t>
  </si>
  <si>
    <t>USPOA02</t>
  </si>
  <si>
    <t>USPPA02</t>
  </si>
  <si>
    <t>USPQA02</t>
  </si>
  <si>
    <t>USPSA02</t>
  </si>
  <si>
    <t>USPKC02</t>
  </si>
  <si>
    <t>USPLC02</t>
  </si>
  <si>
    <t>USPMC02</t>
  </si>
  <si>
    <t>USPNC02</t>
  </si>
  <si>
    <t>USPOC02</t>
  </si>
  <si>
    <t>USPPC02</t>
  </si>
  <si>
    <t>USPQC02</t>
  </si>
  <si>
    <t>USPSC02</t>
  </si>
  <si>
    <t>USPKF02</t>
  </si>
  <si>
    <t>USPLF02</t>
  </si>
  <si>
    <t>USPMF02</t>
  </si>
  <si>
    <t>USPNF02</t>
  </si>
  <si>
    <t>USPOF02</t>
  </si>
  <si>
    <t>USPPF02</t>
  </si>
  <si>
    <t>USPQF02</t>
  </si>
  <si>
    <t>USPSF02</t>
  </si>
  <si>
    <t>USPK0102</t>
  </si>
  <si>
    <t>USPL0102</t>
  </si>
  <si>
    <t>USPM0102</t>
  </si>
  <si>
    <t>USPN0102</t>
  </si>
  <si>
    <t>USPO0102</t>
  </si>
  <si>
    <t>USPP0102</t>
  </si>
  <si>
    <t>USPQ0102</t>
  </si>
  <si>
    <t>USPS0102</t>
  </si>
  <si>
    <t>USPK0202</t>
  </si>
  <si>
    <t>USPL0202</t>
  </si>
  <si>
    <t>USPM0202</t>
  </si>
  <si>
    <t>USPN0202</t>
  </si>
  <si>
    <t>USPO0202</t>
  </si>
  <si>
    <t>USPP0202</t>
  </si>
  <si>
    <t>USPQ0202</t>
  </si>
  <si>
    <t>USPS0202</t>
  </si>
  <si>
    <t>USPK0502</t>
  </si>
  <si>
    <t>USPL0502</t>
  </si>
  <si>
    <t>USPM0502</t>
  </si>
  <si>
    <t>USPN0502</t>
  </si>
  <si>
    <t>USPO0502</t>
  </si>
  <si>
    <t>USPP0502</t>
  </si>
  <si>
    <t>USPQ0502</t>
  </si>
  <si>
    <t>USPS0502</t>
  </si>
  <si>
    <t>USPK1002</t>
  </si>
  <si>
    <t>USPL1002</t>
  </si>
  <si>
    <t>USPM1002</t>
  </si>
  <si>
    <t>USPN1002</t>
  </si>
  <si>
    <t>USPO1002</t>
  </si>
  <si>
    <t>USPP1002</t>
  </si>
  <si>
    <t>USPQ1002</t>
  </si>
  <si>
    <t>USPS1002</t>
  </si>
  <si>
    <t>USPK1502</t>
  </si>
  <si>
    <t>USPL1502</t>
  </si>
  <si>
    <t>USPM1502</t>
  </si>
  <si>
    <t>USPN1502</t>
  </si>
  <si>
    <t>USPO1502</t>
  </si>
  <si>
    <t>USPP1502</t>
  </si>
  <si>
    <t>USPQ1502</t>
  </si>
  <si>
    <t>USPS1502</t>
  </si>
  <si>
    <t>USPKA05</t>
  </si>
  <si>
    <t>USPLA05</t>
  </si>
  <si>
    <t>USPMA05</t>
  </si>
  <si>
    <t>USPNA05</t>
  </si>
  <si>
    <t>USPOA05</t>
  </si>
  <si>
    <t>USPPA05</t>
  </si>
  <si>
    <t>USPQA05</t>
  </si>
  <si>
    <t>USPSA05</t>
  </si>
  <si>
    <t>USPKC05</t>
  </si>
  <si>
    <t>USPLC05</t>
  </si>
  <si>
    <t>USPMC05</t>
  </si>
  <si>
    <t>USPNC05</t>
  </si>
  <si>
    <t>USPOC05</t>
  </si>
  <si>
    <t>USPPC05</t>
  </si>
  <si>
    <t>USPQC05</t>
  </si>
  <si>
    <t>USPSC05</t>
  </si>
  <si>
    <t>USPKF05</t>
  </si>
  <si>
    <t>USPLF05</t>
  </si>
  <si>
    <t>USPMF05</t>
  </si>
  <si>
    <t>USPNF05</t>
  </si>
  <si>
    <t>USPOF05</t>
  </si>
  <si>
    <t>USPPF05</t>
  </si>
  <si>
    <t>USPQF05</t>
  </si>
  <si>
    <t>USPSF05</t>
  </si>
  <si>
    <t>USPK0105</t>
  </si>
  <si>
    <t>USPL0105</t>
  </si>
  <si>
    <t>USPM0105</t>
  </si>
  <si>
    <t>USPN0105</t>
  </si>
  <si>
    <t>USPO0105</t>
  </si>
  <si>
    <t>USPP0105</t>
  </si>
  <si>
    <t>USPQ0105</t>
  </si>
  <si>
    <t>USPS0105</t>
  </si>
  <si>
    <t>USPK0205</t>
  </si>
  <si>
    <t>USPL0205</t>
  </si>
  <si>
    <t>USPM0205</t>
  </si>
  <si>
    <t>USPN0205</t>
  </si>
  <si>
    <t>USPO0205</t>
  </si>
  <si>
    <t>USPP0205</t>
  </si>
  <si>
    <t>USPQ0205</t>
  </si>
  <si>
    <t>USPS0205</t>
  </si>
  <si>
    <t>USPK0505</t>
  </si>
  <si>
    <t>USPL0505</t>
  </si>
  <si>
    <t>USPM0505</t>
  </si>
  <si>
    <t>USPN0505</t>
  </si>
  <si>
    <t>USPO0505</t>
  </si>
  <si>
    <t>USPP0505</t>
  </si>
  <si>
    <t>USPQ0505</t>
  </si>
  <si>
    <t>USPS0505</t>
  </si>
  <si>
    <t>USPK1005</t>
  </si>
  <si>
    <t>USPL1005</t>
  </si>
  <si>
    <t>USPM1005</t>
  </si>
  <si>
    <t>USPN1005</t>
  </si>
  <si>
    <t>USPO1005</t>
  </si>
  <si>
    <t>USPP1005</t>
  </si>
  <si>
    <t>USPQ1005</t>
  </si>
  <si>
    <t>USPS1005</t>
  </si>
  <si>
    <t>USPK1505</t>
  </si>
  <si>
    <t>USPL1505</t>
  </si>
  <si>
    <t>USPM1505</t>
  </si>
  <si>
    <t>USPN1505</t>
  </si>
  <si>
    <t>USPO1505</t>
  </si>
  <si>
    <t>USPP1505</t>
  </si>
  <si>
    <t>USPQ1505</t>
  </si>
  <si>
    <t>USPS1505</t>
  </si>
  <si>
    <t>USPKA10</t>
  </si>
  <si>
    <t>USPLA10</t>
  </si>
  <si>
    <t>USPMA10</t>
  </si>
  <si>
    <t>USPNA10</t>
  </si>
  <si>
    <t>USPOA10</t>
  </si>
  <si>
    <t>USPPA10</t>
  </si>
  <si>
    <t>USPQA10</t>
  </si>
  <si>
    <t>USPSA10</t>
  </si>
  <si>
    <t>USPKC10</t>
  </si>
  <si>
    <t>USPLC10</t>
  </si>
  <si>
    <t>USPMC10</t>
  </si>
  <si>
    <t>USPNC10</t>
  </si>
  <si>
    <t>USPOC10</t>
  </si>
  <si>
    <t>USPPC10</t>
  </si>
  <si>
    <t>USPQC10</t>
  </si>
  <si>
    <t>USPSC10</t>
  </si>
  <si>
    <t>USPKF10</t>
  </si>
  <si>
    <t>USPLF10</t>
  </si>
  <si>
    <t>USPMF10</t>
  </si>
  <si>
    <t>USPNF10</t>
  </si>
  <si>
    <t>USPOF10</t>
  </si>
  <si>
    <t>USPPF10</t>
  </si>
  <si>
    <t>USPQF10</t>
  </si>
  <si>
    <t>USPSF10</t>
  </si>
  <si>
    <t>USPK0110</t>
  </si>
  <si>
    <t>USPL0110</t>
  </si>
  <si>
    <t>USPM0110</t>
  </si>
  <si>
    <t>USPN0110</t>
  </si>
  <si>
    <t>USPO0110</t>
  </si>
  <si>
    <t>USPP0110</t>
  </si>
  <si>
    <t>USPQ0110</t>
  </si>
  <si>
    <t>USPS0110</t>
  </si>
  <si>
    <t>USPK0210</t>
  </si>
  <si>
    <t>USPL0210</t>
  </si>
  <si>
    <t>USPM0210</t>
  </si>
  <si>
    <t>USPN0210</t>
  </si>
  <si>
    <t>USPO0210</t>
  </si>
  <si>
    <t>USPP0210</t>
  </si>
  <si>
    <t>USPQ0210</t>
  </si>
  <si>
    <t>USPS0210</t>
  </si>
  <si>
    <t>USPK0510</t>
  </si>
  <si>
    <t>USPL0510</t>
  </si>
  <si>
    <t>USPM0510</t>
  </si>
  <si>
    <t>USPN0510</t>
  </si>
  <si>
    <t>USPO0510</t>
  </si>
  <si>
    <t>USPP0510</t>
  </si>
  <si>
    <t>USPQ0510</t>
  </si>
  <si>
    <t>USPS0510</t>
  </si>
  <si>
    <t>USPK1010</t>
  </si>
  <si>
    <t>USPL1010</t>
  </si>
  <si>
    <t>USPM1010</t>
  </si>
  <si>
    <t>USPN1010</t>
  </si>
  <si>
    <t>USPO1010</t>
  </si>
  <si>
    <t>USPP1010</t>
  </si>
  <si>
    <t>USPQ1010</t>
  </si>
  <si>
    <t>USPS1010</t>
  </si>
  <si>
    <t>USPK1510</t>
  </si>
  <si>
    <t>USPL1510</t>
  </si>
  <si>
    <t>USPM1510</t>
  </si>
  <si>
    <t>USPN1510</t>
  </si>
  <si>
    <t>USPO1510</t>
  </si>
  <si>
    <t>USPP1510</t>
  </si>
  <si>
    <t>USPQ1510</t>
  </si>
  <si>
    <t>USPS1510</t>
  </si>
  <si>
    <t>USPKA15</t>
  </si>
  <si>
    <t>USPLA15</t>
  </si>
  <si>
    <t>USPMA15</t>
  </si>
  <si>
    <t>USPNA15</t>
  </si>
  <si>
    <t>USPOA15</t>
  </si>
  <si>
    <t>USPPA15</t>
  </si>
  <si>
    <t>USPQA15</t>
  </si>
  <si>
    <t>USPSA15</t>
  </si>
  <si>
    <t>USPKC15</t>
  </si>
  <si>
    <t>USPLC15</t>
  </si>
  <si>
    <t>USPMC15</t>
  </si>
  <si>
    <t>USPNC15</t>
  </si>
  <si>
    <t>USPOC15</t>
  </si>
  <si>
    <t>USPPC15</t>
  </si>
  <si>
    <t>USPQC15</t>
  </si>
  <si>
    <t>USPSC15</t>
  </si>
  <si>
    <t>USPKF15</t>
  </si>
  <si>
    <t>USPLF15</t>
  </si>
  <si>
    <t>USPMF15</t>
  </si>
  <si>
    <t>USPNF15</t>
  </si>
  <si>
    <t>USPOF15</t>
  </si>
  <si>
    <t>USPPF15</t>
  </si>
  <si>
    <t>USPQF15</t>
  </si>
  <si>
    <t>USPSF15</t>
  </si>
  <si>
    <t>USPK0115</t>
  </si>
  <si>
    <t>USPL0115</t>
  </si>
  <si>
    <t>USPM0115</t>
  </si>
  <si>
    <t>USPN0115</t>
  </si>
  <si>
    <t>USPO0115</t>
  </si>
  <si>
    <t>USPP0115</t>
  </si>
  <si>
    <t>USPQ0115</t>
  </si>
  <si>
    <t>USPS0115</t>
  </si>
  <si>
    <t>USPK0215</t>
  </si>
  <si>
    <t>USPL0215</t>
  </si>
  <si>
    <t>USPM0215</t>
  </si>
  <si>
    <t>USPN0215</t>
  </si>
  <si>
    <t>USPO0215</t>
  </si>
  <si>
    <t>USPP0215</t>
  </si>
  <si>
    <t>USPQ0215</t>
  </si>
  <si>
    <t>USPS0215</t>
  </si>
  <si>
    <t>USPK0515</t>
  </si>
  <si>
    <t>USPL0515</t>
  </si>
  <si>
    <t>USPM0515</t>
  </si>
  <si>
    <t>USPN0515</t>
  </si>
  <si>
    <t>USPO0515</t>
  </si>
  <si>
    <t>USPP0515</t>
  </si>
  <si>
    <t>USPQ0515</t>
  </si>
  <si>
    <t>USPS0515</t>
  </si>
  <si>
    <t>USPK1015</t>
  </si>
  <si>
    <t>USPL1015</t>
  </si>
  <si>
    <t>USPM1015</t>
  </si>
  <si>
    <t>USPN1015</t>
  </si>
  <si>
    <t>USPO1015</t>
  </si>
  <si>
    <t>USPP1015</t>
  </si>
  <si>
    <t>USPQ1015</t>
  </si>
  <si>
    <t>USPS1015</t>
  </si>
  <si>
    <t>USPK1515</t>
  </si>
  <si>
    <t>USPL1515</t>
  </si>
  <si>
    <t>USPM1515</t>
  </si>
  <si>
    <t>USPN1515</t>
  </si>
  <si>
    <t>USPO1515</t>
  </si>
  <si>
    <t>USPP1515</t>
  </si>
  <si>
    <t>USPQ1515</t>
  </si>
  <si>
    <t>USPS1515</t>
  </si>
  <si>
    <t>USPKA20</t>
  </si>
  <si>
    <t>USPLA20</t>
  </si>
  <si>
    <t>USPMA20</t>
  </si>
  <si>
    <t>USPNA20</t>
  </si>
  <si>
    <t>USPOA20</t>
  </si>
  <si>
    <t>USPPA20</t>
  </si>
  <si>
    <t>USPQA20</t>
  </si>
  <si>
    <t>USPSA20</t>
  </si>
  <si>
    <t>USPKC20</t>
  </si>
  <si>
    <t>USPLC20</t>
  </si>
  <si>
    <t>USPMC20</t>
  </si>
  <si>
    <t>USPNC20</t>
  </si>
  <si>
    <t>USPOC20</t>
  </si>
  <si>
    <t>USPPC20</t>
  </si>
  <si>
    <t>USPQC20</t>
  </si>
  <si>
    <t>USPSC20</t>
  </si>
  <si>
    <t>USPKF20</t>
  </si>
  <si>
    <t>USPLF20</t>
  </si>
  <si>
    <t>USPMF20</t>
  </si>
  <si>
    <t>USPNF20</t>
  </si>
  <si>
    <t>USPOF20</t>
  </si>
  <si>
    <t>USPPF20</t>
  </si>
  <si>
    <t>USPQF20</t>
  </si>
  <si>
    <t>USPSF20</t>
  </si>
  <si>
    <t>USPK0120</t>
  </si>
  <si>
    <t>USPL0120</t>
  </si>
  <si>
    <t>USPM0120</t>
  </si>
  <si>
    <t>USPN0120</t>
  </si>
  <si>
    <t>USPO0120</t>
  </si>
  <si>
    <t>USPP0120</t>
  </si>
  <si>
    <t>USPQ0120</t>
  </si>
  <si>
    <t>USPS0120</t>
  </si>
  <si>
    <t>USPK0220</t>
  </si>
  <si>
    <t>USPL0220</t>
  </si>
  <si>
    <t>USPM0220</t>
  </si>
  <si>
    <t>USPN0220</t>
  </si>
  <si>
    <t>USPO0220</t>
  </si>
  <si>
    <t>USPP0220</t>
  </si>
  <si>
    <t>USPQ0220</t>
  </si>
  <si>
    <t>USPS0220</t>
  </si>
  <si>
    <t>USPL0520</t>
  </si>
  <si>
    <t>USPM0520</t>
  </si>
  <si>
    <t>USPN0520</t>
  </si>
  <si>
    <t>USPO0520</t>
  </si>
  <si>
    <t>USPP0520</t>
  </si>
  <si>
    <t>USPQ0520</t>
  </si>
  <si>
    <t>USPS0520</t>
  </si>
  <si>
    <t>USPK1020</t>
  </si>
  <si>
    <t>USPL1020</t>
  </si>
  <si>
    <t>USPM1020</t>
  </si>
  <si>
    <t>USPN1020</t>
  </si>
  <si>
    <t>USPO1020</t>
  </si>
  <si>
    <t>USPP1020</t>
  </si>
  <si>
    <t>USPQ1020</t>
  </si>
  <si>
    <t>USPS1020</t>
  </si>
  <si>
    <t>USPK1520</t>
  </si>
  <si>
    <t>USPL1520</t>
  </si>
  <si>
    <t>USPM1520</t>
  </si>
  <si>
    <t>USPN1520</t>
  </si>
  <si>
    <t>USPO1520</t>
  </si>
  <si>
    <t>USPP1520</t>
  </si>
  <si>
    <t>USPQ1520</t>
  </si>
  <si>
    <t>USPS1520</t>
  </si>
  <si>
    <t>USPKA30</t>
  </si>
  <si>
    <t>USPLA30</t>
  </si>
  <si>
    <t>USPMA30</t>
  </si>
  <si>
    <t>USPNA30</t>
  </si>
  <si>
    <t>USPOA30</t>
  </si>
  <si>
    <t>USPPA30</t>
  </si>
  <si>
    <t>USPQA30</t>
  </si>
  <si>
    <t>USPSA30</t>
  </si>
  <si>
    <t>USPKC30</t>
  </si>
  <si>
    <t>USPLC30</t>
  </si>
  <si>
    <t>USPMC30</t>
  </si>
  <si>
    <t>USPNC30</t>
  </si>
  <si>
    <t>USPOC30</t>
  </si>
  <si>
    <t>USPPC30</t>
  </si>
  <si>
    <t>USPQC30</t>
  </si>
  <si>
    <t>USPSC30</t>
  </si>
  <si>
    <t>USPLF30</t>
  </si>
  <si>
    <t>USPMF30</t>
  </si>
  <si>
    <t>USPNF30</t>
  </si>
  <si>
    <t>USPOF30</t>
  </si>
  <si>
    <t>USPPF30</t>
  </si>
  <si>
    <t>USPQF30</t>
  </si>
  <si>
    <t>USPSF30</t>
  </si>
  <si>
    <t>USPK0130</t>
  </si>
  <si>
    <t>USPL0130</t>
  </si>
  <si>
    <t>USPM0130</t>
  </si>
  <si>
    <t>USPN0130</t>
  </si>
  <si>
    <t>USPO0130</t>
  </si>
  <si>
    <t>USPP0130</t>
  </si>
  <si>
    <t>USPQ0130</t>
  </si>
  <si>
    <t>USPS0130</t>
  </si>
  <si>
    <t>USPK0230</t>
  </si>
  <si>
    <t>USPL0230</t>
  </si>
  <si>
    <t>USPM0230</t>
  </si>
  <si>
    <t>USPN0230</t>
  </si>
  <si>
    <t>USPO0230</t>
  </si>
  <si>
    <t>USPP0230</t>
  </si>
  <si>
    <t>USPQ0230</t>
  </si>
  <si>
    <t>USPS0230</t>
  </si>
  <si>
    <t>USPK0530</t>
  </si>
  <si>
    <t>USPL0530</t>
  </si>
  <si>
    <t>USPM0530</t>
  </si>
  <si>
    <t>USPN0530</t>
  </si>
  <si>
    <t>USPO0530</t>
  </si>
  <si>
    <t>USPP0530</t>
  </si>
  <si>
    <t>USPQ0530</t>
  </si>
  <si>
    <t>USPS0530</t>
  </si>
  <si>
    <t>USPK1030</t>
  </si>
  <si>
    <t>USPL1030</t>
  </si>
  <si>
    <t>USPM1030</t>
  </si>
  <si>
    <t>USPN1030</t>
  </si>
  <si>
    <t>USPO1030</t>
  </si>
  <si>
    <t>USPP1030</t>
  </si>
  <si>
    <t>USPQ1030</t>
  </si>
  <si>
    <t>USPS1030</t>
  </si>
  <si>
    <t>USPK1530</t>
  </si>
  <si>
    <t>USPL1530</t>
  </si>
  <si>
    <t>USPM1530</t>
  </si>
  <si>
    <t>USPN1530</t>
  </si>
  <si>
    <t>USPO1530</t>
  </si>
  <si>
    <t>USPP1530</t>
  </si>
  <si>
    <t>USPQ1530</t>
  </si>
  <si>
    <t>USPS1530</t>
  </si>
  <si>
    <t>BPNEA1</t>
  </si>
  <si>
    <t>BPNEB1</t>
  </si>
  <si>
    <t>BPNEC1</t>
  </si>
  <si>
    <t>BPNEF1</t>
  </si>
  <si>
    <t>BPNEI1</t>
  </si>
  <si>
    <t>BPNE11</t>
  </si>
  <si>
    <t>BPNER1</t>
  </si>
  <si>
    <t>BPNE21</t>
  </si>
  <si>
    <t>BPNE31</t>
  </si>
  <si>
    <t>BPNE41</t>
  </si>
  <si>
    <t>BPNE51</t>
  </si>
  <si>
    <t>BPNE61</t>
  </si>
  <si>
    <t>BPNE71</t>
  </si>
  <si>
    <t>BPNE101</t>
  </si>
  <si>
    <t>BPNE151</t>
  </si>
  <si>
    <t>BPNE201</t>
  </si>
  <si>
    <t>BPNEA2</t>
  </si>
  <si>
    <t>BPNEB2</t>
  </si>
  <si>
    <t>BPNEC2</t>
  </si>
  <si>
    <t>BPNEF2</t>
  </si>
  <si>
    <t>BPNEI2</t>
  </si>
  <si>
    <t>BPNE12</t>
  </si>
  <si>
    <t>BPNER2</t>
  </si>
  <si>
    <t>BPNE22</t>
  </si>
  <si>
    <t>BPNE32</t>
  </si>
  <si>
    <t>BPNE42</t>
  </si>
  <si>
    <t>BPNE52</t>
  </si>
  <si>
    <t>BPNE62</t>
  </si>
  <si>
    <t>BPNE72</t>
  </si>
  <si>
    <t>BPNE102</t>
  </si>
  <si>
    <t>BPNE152</t>
  </si>
  <si>
    <t>BPNE202</t>
  </si>
  <si>
    <t>BPNEA3</t>
  </si>
  <si>
    <t>BPNEB3</t>
  </si>
  <si>
    <t>BPNEC3</t>
  </si>
  <si>
    <t>BPNEF3</t>
  </si>
  <si>
    <t>BPNEI3</t>
  </si>
  <si>
    <t>BPNE13</t>
  </si>
  <si>
    <t>BPNER3</t>
  </si>
  <si>
    <t>BPNE23</t>
  </si>
  <si>
    <t>BPNE33</t>
  </si>
  <si>
    <t>BPNE43</t>
  </si>
  <si>
    <t>BPNE53</t>
  </si>
  <si>
    <t>BPNE63</t>
  </si>
  <si>
    <t>BPNE73</t>
  </si>
  <si>
    <t>BPNE103</t>
  </si>
  <si>
    <t>BPNE153</t>
  </si>
  <si>
    <t>BPNE203</t>
  </si>
  <si>
    <t>BPNEA4</t>
  </si>
  <si>
    <t>BPNEB4</t>
  </si>
  <si>
    <t>BPNEC4</t>
  </si>
  <si>
    <t>BPNEF4</t>
  </si>
  <si>
    <t>BPNEI4</t>
  </si>
  <si>
    <t>BPNE14</t>
  </si>
  <si>
    <t>BPNER4</t>
  </si>
  <si>
    <t>BPNE24</t>
  </si>
  <si>
    <t>BPNE34</t>
  </si>
  <si>
    <t>BPNE44</t>
  </si>
  <si>
    <t>BPNE54</t>
  </si>
  <si>
    <t>BPNE64</t>
  </si>
  <si>
    <t>BPNE74</t>
  </si>
  <si>
    <t>BPNE104</t>
  </si>
  <si>
    <t>BPNE154</t>
  </si>
  <si>
    <t>BPNE204</t>
  </si>
  <si>
    <t>BPNEA5</t>
  </si>
  <si>
    <t>BPNEB5</t>
  </si>
  <si>
    <t>BPNEC5</t>
  </si>
  <si>
    <t>BPNEF5</t>
  </si>
  <si>
    <t>BPNEI5</t>
  </si>
  <si>
    <t>BPNE15</t>
  </si>
  <si>
    <t>BPNER5</t>
  </si>
  <si>
    <t>BPNE25</t>
  </si>
  <si>
    <t>BPNE35</t>
  </si>
  <si>
    <t>BPNE45</t>
  </si>
  <si>
    <t>BPNE55</t>
  </si>
  <si>
    <t>BPNE65</t>
  </si>
  <si>
    <t>BPNE75</t>
  </si>
  <si>
    <t>BPNE105</t>
  </si>
  <si>
    <t>BPNE155</t>
  </si>
  <si>
    <t>BPNE205</t>
  </si>
  <si>
    <t>BPNEA6</t>
  </si>
  <si>
    <t>BPNEB6</t>
  </si>
  <si>
    <t>BPNEC6</t>
  </si>
  <si>
    <t>BPNEF6</t>
  </si>
  <si>
    <t>BPNEI6</t>
  </si>
  <si>
    <t>BPNE16</t>
  </si>
  <si>
    <t>BPNER6</t>
  </si>
  <si>
    <t>BPNE26</t>
  </si>
  <si>
    <t>BPNE36</t>
  </si>
  <si>
    <t>BPNE46</t>
  </si>
  <si>
    <t>BPNE56</t>
  </si>
  <si>
    <t>BPNE66</t>
  </si>
  <si>
    <t>BPNE76</t>
  </si>
  <si>
    <t>BPNE106</t>
  </si>
  <si>
    <t>BPNE156</t>
  </si>
  <si>
    <t>BPNE206</t>
  </si>
  <si>
    <t>BPNEA7</t>
  </si>
  <si>
    <t>BPNEB7</t>
  </si>
  <si>
    <t>BPNEC7</t>
  </si>
  <si>
    <t>BPNEF7</t>
  </si>
  <si>
    <t>BPNEI7</t>
  </si>
  <si>
    <t>BPNE17</t>
  </si>
  <si>
    <t>BPNER7</t>
  </si>
  <si>
    <t>BPNE27</t>
  </si>
  <si>
    <t>BPNE37</t>
  </si>
  <si>
    <t>BPNE47</t>
  </si>
  <si>
    <t>BPNE57</t>
  </si>
  <si>
    <t>BPNE67</t>
  </si>
  <si>
    <t>BPNE77</t>
  </si>
  <si>
    <t>BPNE107</t>
  </si>
  <si>
    <t>BPNE157</t>
  </si>
  <si>
    <t>BPNE207</t>
  </si>
  <si>
    <t>BPNEA8</t>
  </si>
  <si>
    <t>BPNEB8</t>
  </si>
  <si>
    <t>BPNEC8</t>
  </si>
  <si>
    <t>BPNEF8</t>
  </si>
  <si>
    <t>BPNEI8</t>
  </si>
  <si>
    <t>BPNE18</t>
  </si>
  <si>
    <t>BPNER8</t>
  </si>
  <si>
    <t>BPNE28</t>
  </si>
  <si>
    <t>BPNE38</t>
  </si>
  <si>
    <t>BPNE48</t>
  </si>
  <si>
    <t>BPNE58</t>
  </si>
  <si>
    <t>BPNE68</t>
  </si>
  <si>
    <t>BPNE78</t>
  </si>
  <si>
    <t>BPNE108</t>
  </si>
  <si>
    <t>BPNE158</t>
  </si>
  <si>
    <t>BPNE208</t>
  </si>
  <si>
    <t>BPNEA9</t>
  </si>
  <si>
    <t>BPNEB9</t>
  </si>
  <si>
    <t>BPNEC9</t>
  </si>
  <si>
    <t>BPNEF9</t>
  </si>
  <si>
    <t>BPNEI9</t>
  </si>
  <si>
    <t>BPNE19</t>
  </si>
  <si>
    <t>BPNER9</t>
  </si>
  <si>
    <t>BPNE29</t>
  </si>
  <si>
    <t>BPNE39</t>
  </si>
  <si>
    <t>BPNE49</t>
  </si>
  <si>
    <t>BPNE59</t>
  </si>
  <si>
    <t>BPNE69</t>
  </si>
  <si>
    <t>BPNE79</t>
  </si>
  <si>
    <t>BPNE109</t>
  </si>
  <si>
    <t>BPNE159</t>
  </si>
  <si>
    <t>BPNE209</t>
  </si>
  <si>
    <t>BPNEA10</t>
  </si>
  <si>
    <t>BPNEB10</t>
  </si>
  <si>
    <t>BPNEC10</t>
  </si>
  <si>
    <t>BPNEF10</t>
  </si>
  <si>
    <t>BPNEI10</t>
  </si>
  <si>
    <t>BPNE110</t>
  </si>
  <si>
    <t>BPNER10</t>
  </si>
  <si>
    <t>BPNE210</t>
  </si>
  <si>
    <t>BPNE310</t>
  </si>
  <si>
    <t>BPNE410</t>
  </si>
  <si>
    <t>BPNE510</t>
  </si>
  <si>
    <t>BPNE610</t>
  </si>
  <si>
    <t>BPNE710</t>
  </si>
  <si>
    <t>BPNE1010</t>
  </si>
  <si>
    <t>BPNE1510</t>
  </si>
  <si>
    <t>BPNE2010</t>
  </si>
  <si>
    <t>BPNEA15</t>
  </si>
  <si>
    <t>BPNEB15</t>
  </si>
  <si>
    <t>BPNEC15</t>
  </si>
  <si>
    <t>BPNEF15</t>
  </si>
  <si>
    <t>BPNEI15</t>
  </si>
  <si>
    <t>BPNE115</t>
  </si>
  <si>
    <t>BPNER15</t>
  </si>
  <si>
    <t>BPNE215</t>
  </si>
  <si>
    <t>BPNE315</t>
  </si>
  <si>
    <t>BPNE415</t>
  </si>
  <si>
    <t>BPNE515</t>
  </si>
  <si>
    <t>BPNE615</t>
  </si>
  <si>
    <t>BPNE715</t>
  </si>
  <si>
    <t>BPNE1015</t>
  </si>
  <si>
    <t>BPNE1515</t>
  </si>
  <si>
    <t>BPNE2015</t>
  </si>
  <si>
    <t>BPNEA20</t>
  </si>
  <si>
    <t>BPNEB20</t>
  </si>
  <si>
    <t>BPNEC20</t>
  </si>
  <si>
    <t>BPNEF20</t>
  </si>
  <si>
    <t>BPNEI20</t>
  </si>
  <si>
    <t>BPNE120</t>
  </si>
  <si>
    <t>BPNER20</t>
  </si>
  <si>
    <t>BPNE220</t>
  </si>
  <si>
    <t>BPNE320</t>
  </si>
  <si>
    <t>BPNE420</t>
  </si>
  <si>
    <t>BPNE520</t>
  </si>
  <si>
    <t>BPNE620</t>
  </si>
  <si>
    <t>BPNE720</t>
  </si>
  <si>
    <t>BPNE1020</t>
  </si>
  <si>
    <t>BPNE1520</t>
  </si>
  <si>
    <t>BPNE2020</t>
  </si>
  <si>
    <t>BPNEA25</t>
  </si>
  <si>
    <t>BPNEB25</t>
  </si>
  <si>
    <t>BPNEC25</t>
  </si>
  <si>
    <t>BPNEF25</t>
  </si>
  <si>
    <t>BPNEI25</t>
  </si>
  <si>
    <t>BPNE125</t>
  </si>
  <si>
    <t>BPNER25</t>
  </si>
  <si>
    <t>BPNE225</t>
  </si>
  <si>
    <t>BPNE325</t>
  </si>
  <si>
    <t>BPNE425</t>
  </si>
  <si>
    <t>BPNE525</t>
  </si>
  <si>
    <t>BPNE625</t>
  </si>
  <si>
    <t>BPNE725</t>
  </si>
  <si>
    <t>BPNE1025</t>
  </si>
  <si>
    <t>BPNE1525</t>
  </si>
  <si>
    <t>BPNE2025</t>
  </si>
  <si>
    <t>BPNEA30</t>
  </si>
  <si>
    <t>BPNEB30</t>
  </si>
  <si>
    <t>BPNEC30</t>
  </si>
  <si>
    <t>BPNEF30</t>
  </si>
  <si>
    <t>BPNEI30</t>
  </si>
  <si>
    <t>BPNE130</t>
  </si>
  <si>
    <t>BPNER30</t>
  </si>
  <si>
    <t>BPNE230</t>
  </si>
  <si>
    <t>BPNE330</t>
  </si>
  <si>
    <t>BPNE430</t>
  </si>
  <si>
    <t>BPNE530</t>
  </si>
  <si>
    <t>BPNE630</t>
  </si>
  <si>
    <t>BPNE730</t>
  </si>
  <si>
    <t>BPNE1030</t>
  </si>
  <si>
    <t>BPNE1530</t>
  </si>
  <si>
    <t>BPNE2030</t>
  </si>
  <si>
    <t>BPPEA1</t>
  </si>
  <si>
    <t>BPPEB1</t>
  </si>
  <si>
    <t>BPPEC1</t>
  </si>
  <si>
    <t>BPPEF1</t>
  </si>
  <si>
    <t>BPPEI1</t>
  </si>
  <si>
    <t>BPPE11</t>
  </si>
  <si>
    <t>BPPER1</t>
  </si>
  <si>
    <t>BPPE21</t>
  </si>
  <si>
    <t>BPPE31</t>
  </si>
  <si>
    <t>BPPE41</t>
  </si>
  <si>
    <t>BPPE51</t>
  </si>
  <si>
    <t>BPPE71</t>
  </si>
  <si>
    <t>BPPE101</t>
  </si>
  <si>
    <t>BPPE151</t>
  </si>
  <si>
    <t>BPPE201</t>
  </si>
  <si>
    <t>BPPEA2</t>
  </si>
  <si>
    <t>BPPEB2</t>
  </si>
  <si>
    <t>BPPEC2</t>
  </si>
  <si>
    <t>BPPEF2</t>
  </si>
  <si>
    <t>BPPEI2</t>
  </si>
  <si>
    <t>BPPE12</t>
  </si>
  <si>
    <t>BPPER2</t>
  </si>
  <si>
    <t>BPPE22</t>
  </si>
  <si>
    <t>BPPE32</t>
  </si>
  <si>
    <t>BPPE42</t>
  </si>
  <si>
    <t>BPPE52</t>
  </si>
  <si>
    <t>BPPE72</t>
  </si>
  <si>
    <t>BPPE102</t>
  </si>
  <si>
    <t>BPPE152</t>
  </si>
  <si>
    <t>BPPE202</t>
  </si>
  <si>
    <t>BPPEA3</t>
  </si>
  <si>
    <t>BPPEB3</t>
  </si>
  <si>
    <t>BPPEC3</t>
  </si>
  <si>
    <t>BPPEF3</t>
  </si>
  <si>
    <t>BPPEI3</t>
  </si>
  <si>
    <t>BPPE13</t>
  </si>
  <si>
    <t>BPPER3</t>
  </si>
  <si>
    <t>BPPE23</t>
  </si>
  <si>
    <t>BPPE33</t>
  </si>
  <si>
    <t>BPPE43</t>
  </si>
  <si>
    <t>BPPE53</t>
  </si>
  <si>
    <t>BPPE73</t>
  </si>
  <si>
    <t>BPPE103</t>
  </si>
  <si>
    <t>BPPE153</t>
  </si>
  <si>
    <t>BPPE203</t>
  </si>
  <si>
    <t>BPPEA4</t>
  </si>
  <si>
    <t>BPPEB4</t>
  </si>
  <si>
    <t>BPPEC4</t>
  </si>
  <si>
    <t>BPPEF4</t>
  </si>
  <si>
    <t>BPPEI4</t>
  </si>
  <si>
    <t>BPPE14</t>
  </si>
  <si>
    <t>BPPER4</t>
  </si>
  <si>
    <t>BPPE24</t>
  </si>
  <si>
    <t>BPPE34</t>
  </si>
  <si>
    <t>BPPE44</t>
  </si>
  <si>
    <t>BPPE54</t>
  </si>
  <si>
    <t>BPPE74</t>
  </si>
  <si>
    <t>BPPE104</t>
  </si>
  <si>
    <t>BPPE154</t>
  </si>
  <si>
    <t>BPPE204</t>
  </si>
  <si>
    <t>BPPEA5</t>
  </si>
  <si>
    <t>BPPEB5</t>
  </si>
  <si>
    <t>BPPEC5</t>
  </si>
  <si>
    <t>BPPEF5</t>
  </si>
  <si>
    <t>BPPEI5</t>
  </si>
  <si>
    <t>BPPE15</t>
  </si>
  <si>
    <t>BPPER5</t>
  </si>
  <si>
    <t>BPPE25</t>
  </si>
  <si>
    <t>BPPE35</t>
  </si>
  <si>
    <t>BPPE45</t>
  </si>
  <si>
    <t>BPPE55</t>
  </si>
  <si>
    <t>BPPE75</t>
  </si>
  <si>
    <t>BPPE105</t>
  </si>
  <si>
    <t>BPPE155</t>
  </si>
  <si>
    <t>BPPE205</t>
  </si>
  <si>
    <t>BPPEA6</t>
  </si>
  <si>
    <t>BPPEB6</t>
  </si>
  <si>
    <t>BPPEC6</t>
  </si>
  <si>
    <t>BPPEF6</t>
  </si>
  <si>
    <t>BPPEI6</t>
  </si>
  <si>
    <t>BPPE16</t>
  </si>
  <si>
    <t>BPPER6</t>
  </si>
  <si>
    <t>BPPE26</t>
  </si>
  <si>
    <t>BPPE36</t>
  </si>
  <si>
    <t>BPPE46</t>
  </si>
  <si>
    <t>BPPE56</t>
  </si>
  <si>
    <t>BPPE76</t>
  </si>
  <si>
    <t>BPPE106</t>
  </si>
  <si>
    <t>BPPE156</t>
  </si>
  <si>
    <t>BPPE206</t>
  </si>
  <si>
    <t>BPPEA7</t>
  </si>
  <si>
    <t>BPPEB7</t>
  </si>
  <si>
    <t>BPPEC7</t>
  </si>
  <si>
    <t>BPPEF7</t>
  </si>
  <si>
    <t>BPPEI7</t>
  </si>
  <si>
    <t>BPPE17</t>
  </si>
  <si>
    <t>BPPER7</t>
  </si>
  <si>
    <t>BPPE27</t>
  </si>
  <si>
    <t>BPPE37</t>
  </si>
  <si>
    <t>BPPE47</t>
  </si>
  <si>
    <t>BPPE57</t>
  </si>
  <si>
    <t>BPPE77</t>
  </si>
  <si>
    <t>BPPE107</t>
  </si>
  <si>
    <t>BPPE157</t>
  </si>
  <si>
    <t>BPPE207</t>
  </si>
  <si>
    <t>BPPEA8</t>
  </si>
  <si>
    <t>BPPEB8</t>
  </si>
  <si>
    <t>BPPEC8</t>
  </si>
  <si>
    <t>BPPEF8</t>
  </si>
  <si>
    <t>BPPEI8</t>
  </si>
  <si>
    <t>BPPE18</t>
  </si>
  <si>
    <t>BPPER8</t>
  </si>
  <si>
    <t>BPPE28</t>
  </si>
  <si>
    <t>BPPE38</t>
  </si>
  <si>
    <t>BPPE48</t>
  </si>
  <si>
    <t>BPPE58</t>
  </si>
  <si>
    <t>BPPE78</t>
  </si>
  <si>
    <t>BPPE108</t>
  </si>
  <si>
    <t>BPPE158</t>
  </si>
  <si>
    <t>BPPE208</t>
  </si>
  <si>
    <t>BPPEA9</t>
  </si>
  <si>
    <t>BPPEB9</t>
  </si>
  <si>
    <t>BPPEC9</t>
  </si>
  <si>
    <t>BPPEF9</t>
  </si>
  <si>
    <t>BPPEI9</t>
  </si>
  <si>
    <t>BPPE19</t>
  </si>
  <si>
    <t>BPPER9</t>
  </si>
  <si>
    <t>BPPE29</t>
  </si>
  <si>
    <t>BPPE39</t>
  </si>
  <si>
    <t>BPPE49</t>
  </si>
  <si>
    <t>BPPE59</t>
  </si>
  <si>
    <t>BPPE79</t>
  </si>
  <si>
    <t>BPPE109</t>
  </si>
  <si>
    <t>BPPE159</t>
  </si>
  <si>
    <t>BPPE209</t>
  </si>
  <si>
    <t>BPPEA10</t>
  </si>
  <si>
    <t>BPPEB10</t>
  </si>
  <si>
    <t>BPPEC10</t>
  </si>
  <si>
    <t>BPPEF10</t>
  </si>
  <si>
    <t>BPPEI10</t>
  </si>
  <si>
    <t>BPPE110</t>
  </si>
  <si>
    <t>BPPER10</t>
  </si>
  <si>
    <t>BPPE210</t>
  </si>
  <si>
    <t>BPPE310</t>
  </si>
  <si>
    <t>BPPE410</t>
  </si>
  <si>
    <t>BPPE510</t>
  </si>
  <si>
    <t>BPPE710</t>
  </si>
  <si>
    <t>BPPE1010</t>
  </si>
  <si>
    <t>BPPE1510</t>
  </si>
  <si>
    <t>BPPE2010</t>
  </si>
  <si>
    <t>BPPEA15</t>
  </si>
  <si>
    <t>BPPEB15</t>
  </si>
  <si>
    <t>BPPEC15</t>
  </si>
  <si>
    <t>BPPEF15</t>
  </si>
  <si>
    <t>BPPEI15</t>
  </si>
  <si>
    <t>BPPE115</t>
  </si>
  <si>
    <t>BPPER15</t>
  </si>
  <si>
    <t>BPPE215</t>
  </si>
  <si>
    <t>BPPE315</t>
  </si>
  <si>
    <t>BPPE415</t>
  </si>
  <si>
    <t>BPPE515</t>
  </si>
  <si>
    <t>BPPE715</t>
  </si>
  <si>
    <t>BPPE1015</t>
  </si>
  <si>
    <t>BPPE1515</t>
  </si>
  <si>
    <t>BPPE2015</t>
  </si>
  <si>
    <t>BPPEA20</t>
  </si>
  <si>
    <t>BPPEB20</t>
  </si>
  <si>
    <t>BPPEC20</t>
  </si>
  <si>
    <t>BPPEF20</t>
  </si>
  <si>
    <t>BPPEI20</t>
  </si>
  <si>
    <t>BPPE120</t>
  </si>
  <si>
    <t>BPPER20</t>
  </si>
  <si>
    <t>BPPE220</t>
  </si>
  <si>
    <t>BPPE320</t>
  </si>
  <si>
    <t>BPPE420</t>
  </si>
  <si>
    <t>BPPE520</t>
  </si>
  <si>
    <t>BPPE720</t>
  </si>
  <si>
    <t>BPPE1020</t>
  </si>
  <si>
    <t>BPPE1520</t>
  </si>
  <si>
    <t>BPPE2020</t>
  </si>
  <si>
    <t>BPPEA25</t>
  </si>
  <si>
    <t>BPPEB25</t>
  </si>
  <si>
    <t>BPPEC25</t>
  </si>
  <si>
    <t>BPPEF25</t>
  </si>
  <si>
    <t>BPPEI25</t>
  </si>
  <si>
    <t>BPPE125</t>
  </si>
  <si>
    <t>BPPER25</t>
  </si>
  <si>
    <t>BPPE225</t>
  </si>
  <si>
    <t>BPPE325</t>
  </si>
  <si>
    <t>BPPE425</t>
  </si>
  <si>
    <t>BPPE525</t>
  </si>
  <si>
    <t>BPPE725</t>
  </si>
  <si>
    <t>BPPE1025</t>
  </si>
  <si>
    <t>BPPE1525</t>
  </si>
  <si>
    <t>BPPE2025</t>
  </si>
  <si>
    <t>BPPEA30</t>
  </si>
  <si>
    <t>BPPEB30</t>
  </si>
  <si>
    <t>BPPEC30</t>
  </si>
  <si>
    <t>BPPEF30</t>
  </si>
  <si>
    <t>BPPEI30</t>
  </si>
  <si>
    <t>BPPE130</t>
  </si>
  <si>
    <t>BPPER30</t>
  </si>
  <si>
    <t>BPPE230</t>
  </si>
  <si>
    <t>BPPE330</t>
  </si>
  <si>
    <t>BPPE430</t>
  </si>
  <si>
    <t>BPPE530</t>
  </si>
  <si>
    <t>BPPE730</t>
  </si>
  <si>
    <t>BPPE1030</t>
  </si>
  <si>
    <t>BPPE1530</t>
  </si>
  <si>
    <t>BPPE2030</t>
  </si>
  <si>
    <t>BPPKA1</t>
  </si>
  <si>
    <t>BPPLA1</t>
  </si>
  <si>
    <t>BPPMA1</t>
  </si>
  <si>
    <t>BPPNA1</t>
  </si>
  <si>
    <t>BPPOA1</t>
  </si>
  <si>
    <t>BPPPA1</t>
  </si>
  <si>
    <t>BPPQA1</t>
  </si>
  <si>
    <t>BPPRA1</t>
  </si>
  <si>
    <t>BPPKC1</t>
  </si>
  <si>
    <t>BPPLC1</t>
  </si>
  <si>
    <t>BPPMC1</t>
  </si>
  <si>
    <t>BPPNC1</t>
  </si>
  <si>
    <t>BPPOC1</t>
  </si>
  <si>
    <t>BPPPC1</t>
  </si>
  <si>
    <t>BPPQC1</t>
  </si>
  <si>
    <t>BPPRC1</t>
  </si>
  <si>
    <t>BPPKF1</t>
  </si>
  <si>
    <t>BPPLF1</t>
  </si>
  <si>
    <t>BPPMF1</t>
  </si>
  <si>
    <t>BPPNF1</t>
  </si>
  <si>
    <t>BPPOF1</t>
  </si>
  <si>
    <t>BPPPF1</t>
  </si>
  <si>
    <t>BPPQF1</t>
  </si>
  <si>
    <t>BPPRF1</t>
  </si>
  <si>
    <t>BPPK11</t>
  </si>
  <si>
    <t>BPPL11</t>
  </si>
  <si>
    <t>BPPM11</t>
  </si>
  <si>
    <t>BPPN11</t>
  </si>
  <si>
    <t>BPPO11</t>
  </si>
  <si>
    <t>BPPP11</t>
  </si>
  <si>
    <t>BPPQ11</t>
  </si>
  <si>
    <t>BPPR11</t>
  </si>
  <si>
    <t>BPPK21</t>
  </si>
  <si>
    <t>BPPL21</t>
  </si>
  <si>
    <t>BPPM21</t>
  </si>
  <si>
    <t>BPPN21</t>
  </si>
  <si>
    <t>BPPO21</t>
  </si>
  <si>
    <t>BPPP21</t>
  </si>
  <si>
    <t>BPPQ21</t>
  </si>
  <si>
    <t>BPPR21</t>
  </si>
  <si>
    <t>BPPK51</t>
  </si>
  <si>
    <t>BPPL51</t>
  </si>
  <si>
    <t>BPPM51</t>
  </si>
  <si>
    <t>BPPN51</t>
  </si>
  <si>
    <t>BPPO51</t>
  </si>
  <si>
    <t>BPPP51</t>
  </si>
  <si>
    <t>BPPQ51</t>
  </si>
  <si>
    <t>BPPR51</t>
  </si>
  <si>
    <t>BPPK101</t>
  </si>
  <si>
    <t>BPPL101</t>
  </si>
  <si>
    <t>BPPM101</t>
  </si>
  <si>
    <t>BPPN101</t>
  </si>
  <si>
    <t>BPPO101</t>
  </si>
  <si>
    <t>BPPP101</t>
  </si>
  <si>
    <t>BPPQ101</t>
  </si>
  <si>
    <t>BPPR101</t>
  </si>
  <si>
    <t>BPPK151</t>
  </si>
  <si>
    <t>BPPL151</t>
  </si>
  <si>
    <t>BPPM151</t>
  </si>
  <si>
    <t>BPPN151</t>
  </si>
  <si>
    <t>BPPO151</t>
  </si>
  <si>
    <t>BPPP151</t>
  </si>
  <si>
    <t>BPPQ151</t>
  </si>
  <si>
    <t>BPPR151</t>
  </si>
  <si>
    <t>BPPKA2</t>
  </si>
  <si>
    <t>BPPLA2</t>
  </si>
  <si>
    <t>BPPMA2</t>
  </si>
  <si>
    <t>BPPNA2</t>
  </si>
  <si>
    <t>BPPOA2</t>
  </si>
  <si>
    <t>BPPPA2</t>
  </si>
  <si>
    <t>BPPQA2</t>
  </si>
  <si>
    <t>BPPRA2</t>
  </si>
  <si>
    <t>BPPKC2</t>
  </si>
  <si>
    <t>BPPLC2</t>
  </si>
  <si>
    <t>BPPMC2</t>
  </si>
  <si>
    <t>BPPNC2</t>
  </si>
  <si>
    <t>BPPOC2</t>
  </si>
  <si>
    <t>BPPPC2</t>
  </si>
  <si>
    <t>BPPQC2</t>
  </si>
  <si>
    <t>BPPRC2</t>
  </si>
  <si>
    <t>BPPKF2</t>
  </si>
  <si>
    <t>BPPLF2</t>
  </si>
  <si>
    <t>BPPMF2</t>
  </si>
  <si>
    <t>BPPNF2</t>
  </si>
  <si>
    <t>BPPOF2</t>
  </si>
  <si>
    <t>BPPPF2</t>
  </si>
  <si>
    <t>BPPQF2</t>
  </si>
  <si>
    <t>BPPRF2</t>
  </si>
  <si>
    <t>BPPK12</t>
  </si>
  <si>
    <t>BPPL12</t>
  </si>
  <si>
    <t>BPPN12</t>
  </si>
  <si>
    <t>BPPO12</t>
  </si>
  <si>
    <t>BPPP12</t>
  </si>
  <si>
    <t>BPPQ12</t>
  </si>
  <si>
    <t>BPPR12</t>
  </si>
  <si>
    <t>BPPK22</t>
  </si>
  <si>
    <t>BPPL22</t>
  </si>
  <si>
    <t>BPPM22</t>
  </si>
  <si>
    <t>BPPN22</t>
  </si>
  <si>
    <t>BPPO22</t>
  </si>
  <si>
    <t>BPPP22</t>
  </si>
  <si>
    <t>BPPQ22</t>
  </si>
  <si>
    <t>BPPR22</t>
  </si>
  <si>
    <t>BPPK52</t>
  </si>
  <si>
    <t>BPPL52</t>
  </si>
  <si>
    <t>BPPM52</t>
  </si>
  <si>
    <t>BPPN52</t>
  </si>
  <si>
    <t>BPPO52</t>
  </si>
  <si>
    <t>BPPP52</t>
  </si>
  <si>
    <t>BPPQ52</t>
  </si>
  <si>
    <t>BPPR52</t>
  </si>
  <si>
    <t>BPPK102</t>
  </si>
  <si>
    <t>BPPL102</t>
  </si>
  <si>
    <t>BPPM102</t>
  </si>
  <si>
    <t>BPPN102</t>
  </si>
  <si>
    <t>BPPO102</t>
  </si>
  <si>
    <t>BPPP102</t>
  </si>
  <si>
    <t>BPPQ102</t>
  </si>
  <si>
    <t>BPPR102</t>
  </si>
  <si>
    <t>BPPK152</t>
  </si>
  <si>
    <t>BPPL152</t>
  </si>
  <si>
    <t>BPPM152</t>
  </si>
  <si>
    <t>BPPN152</t>
  </si>
  <si>
    <t>BPPO152</t>
  </si>
  <si>
    <t>BPPP152</t>
  </si>
  <si>
    <t>BPPQ152</t>
  </si>
  <si>
    <t>BPPR152</t>
  </si>
  <si>
    <t>BPPKA5</t>
  </si>
  <si>
    <t>BPPLA5</t>
  </si>
  <si>
    <t>BPPMA5</t>
  </si>
  <si>
    <t>BPPNA5</t>
  </si>
  <si>
    <t>BPPOA5</t>
  </si>
  <si>
    <t>BPPPA5</t>
  </si>
  <si>
    <t>BPPQA5</t>
  </si>
  <si>
    <t>BPPRA5</t>
  </si>
  <si>
    <t>BPPKC5</t>
  </si>
  <si>
    <t>BPPLC5</t>
  </si>
  <si>
    <t>BPPMC5</t>
  </si>
  <si>
    <t>BPPNC5</t>
  </si>
  <si>
    <t>BPPOC5</t>
  </si>
  <si>
    <t>BPPPC5</t>
  </si>
  <si>
    <t>BPPQC5</t>
  </si>
  <si>
    <t>BPPRC5</t>
  </si>
  <si>
    <t>BPPKF5</t>
  </si>
  <si>
    <t>BPPLF5</t>
  </si>
  <si>
    <t>BPPMF5</t>
  </si>
  <si>
    <t>BPPNF5</t>
  </si>
  <si>
    <t>BPPOF5</t>
  </si>
  <si>
    <t>BPPPF5</t>
  </si>
  <si>
    <t>BPPQF5</t>
  </si>
  <si>
    <t>BPPRF5</t>
  </si>
  <si>
    <t>BPPK15</t>
  </si>
  <si>
    <t>BPPL15</t>
  </si>
  <si>
    <t>BPPM15</t>
  </si>
  <si>
    <t>BPPN15</t>
  </si>
  <si>
    <t>BPPO15</t>
  </si>
  <si>
    <t>BPPP15</t>
  </si>
  <si>
    <t>BPPQ15</t>
  </si>
  <si>
    <t>BPPR15</t>
  </si>
  <si>
    <t>BPPK25</t>
  </si>
  <si>
    <t>BPPL25</t>
  </si>
  <si>
    <t>BPPM25</t>
  </si>
  <si>
    <t>BPPN25</t>
  </si>
  <si>
    <t>BPPO25</t>
  </si>
  <si>
    <t>BPPP25</t>
  </si>
  <si>
    <t>BPPQ25</t>
  </si>
  <si>
    <t>BPPR25</t>
  </si>
  <si>
    <t>BPPK55</t>
  </si>
  <si>
    <t>BPPL55</t>
  </si>
  <si>
    <t>BPPM55</t>
  </si>
  <si>
    <t>BPPN55</t>
  </si>
  <si>
    <t>BPPO55</t>
  </si>
  <si>
    <t>BPPP55</t>
  </si>
  <si>
    <t>BPPQ55</t>
  </si>
  <si>
    <t>BPPR55</t>
  </si>
  <si>
    <t>BPPK105</t>
  </si>
  <si>
    <t>BPPL105</t>
  </si>
  <si>
    <t>BPPM105</t>
  </si>
  <si>
    <t>BPPN105</t>
  </si>
  <si>
    <t>BPPO105</t>
  </si>
  <si>
    <t>BPPP105</t>
  </si>
  <si>
    <t>BPPQ105</t>
  </si>
  <si>
    <t>BPPR105</t>
  </si>
  <si>
    <t>BPPK155</t>
  </si>
  <si>
    <t>BPPL155</t>
  </si>
  <si>
    <t>BPPM155</t>
  </si>
  <si>
    <t>BPPN155</t>
  </si>
  <si>
    <t>BPPO155</t>
  </si>
  <si>
    <t>BPPP155</t>
  </si>
  <si>
    <t>BPPQ155</t>
  </si>
  <si>
    <t>BPPR155</t>
  </si>
  <si>
    <t>BPPKA10</t>
  </si>
  <si>
    <t>BPPLA10</t>
  </si>
  <si>
    <t>BPPMA10</t>
  </si>
  <si>
    <t>BPPNA10</t>
  </si>
  <si>
    <t>BPPOA10</t>
  </si>
  <si>
    <t>BPPPA10</t>
  </si>
  <si>
    <t>BPPQA10</t>
  </si>
  <si>
    <t>BPPRA10</t>
  </si>
  <si>
    <t>BPPKC10</t>
  </si>
  <si>
    <t>BPPLC10</t>
  </si>
  <si>
    <t>BPPMC10</t>
  </si>
  <si>
    <t>BPPNC10</t>
  </si>
  <si>
    <t>BPPOC10</t>
  </si>
  <si>
    <t>BPPPC10</t>
  </si>
  <si>
    <t>BPPQC10</t>
  </si>
  <si>
    <t>BPPRC10</t>
  </si>
  <si>
    <t>BPPKF10</t>
  </si>
  <si>
    <t>BPPLF10</t>
  </si>
  <si>
    <t>BPPMF10</t>
  </si>
  <si>
    <t>BPPNF10</t>
  </si>
  <si>
    <t>BPPOF10</t>
  </si>
  <si>
    <t>BPPPF10</t>
  </si>
  <si>
    <t>BPPQF10</t>
  </si>
  <si>
    <t>BPPRF10</t>
  </si>
  <si>
    <t>BPPK110</t>
  </si>
  <si>
    <t>BPPL110</t>
  </si>
  <si>
    <t>BPPM110</t>
  </si>
  <si>
    <t>BPPN110</t>
  </si>
  <si>
    <t>BPPO110</t>
  </si>
  <si>
    <t>BPPP110</t>
  </si>
  <si>
    <t>BPPQ110</t>
  </si>
  <si>
    <t>BPPR110</t>
  </si>
  <si>
    <t>BPPK210</t>
  </si>
  <si>
    <t>BPPL210</t>
  </si>
  <si>
    <t>BPPM210</t>
  </si>
  <si>
    <t>BPPN210</t>
  </si>
  <si>
    <t>BPPO210</t>
  </si>
  <si>
    <t>BPPP210</t>
  </si>
  <si>
    <t>BPPQ210</t>
  </si>
  <si>
    <t>BPPR210</t>
  </si>
  <si>
    <t>BPPK510</t>
  </si>
  <si>
    <t>BPPL510</t>
  </si>
  <si>
    <t>BPPM510</t>
  </si>
  <si>
    <t>BPPN510</t>
  </si>
  <si>
    <t>BPPO510</t>
  </si>
  <si>
    <t>BPPP510</t>
  </si>
  <si>
    <t>BPPQ510</t>
  </si>
  <si>
    <t>BPPR510</t>
  </si>
  <si>
    <t>BPPK1010</t>
  </si>
  <si>
    <t>BPPL1010</t>
  </si>
  <si>
    <t>BPPM1010</t>
  </si>
  <si>
    <t>BPPN1010</t>
  </si>
  <si>
    <t>BPPO1010</t>
  </si>
  <si>
    <t>BPPP1010</t>
  </si>
  <si>
    <t>BPPQ1010</t>
  </si>
  <si>
    <t>BPPR1010</t>
  </si>
  <si>
    <t>BPPK1510</t>
  </si>
  <si>
    <t>BPPL1510</t>
  </si>
  <si>
    <t>BPPM1510</t>
  </si>
  <si>
    <t>BPPN1510</t>
  </si>
  <si>
    <t>BPPO1510</t>
  </si>
  <si>
    <t>BPPP1510</t>
  </si>
  <si>
    <t>BPPQ1510</t>
  </si>
  <si>
    <t>BPPR1510</t>
  </si>
  <si>
    <t>BPPKA15</t>
  </si>
  <si>
    <t>BPPLA15</t>
  </si>
  <si>
    <t>BPPMA15</t>
  </si>
  <si>
    <t>BPPNA15</t>
  </si>
  <si>
    <t>BPPOA15</t>
  </si>
  <si>
    <t>BPPPA15</t>
  </si>
  <si>
    <t>BPPQA15</t>
  </si>
  <si>
    <t>BPPRA15</t>
  </si>
  <si>
    <t>BPPKC15</t>
  </si>
  <si>
    <t>BPPLC15</t>
  </si>
  <si>
    <t>BPPMC15</t>
  </si>
  <si>
    <t>BPPNC15</t>
  </si>
  <si>
    <t>BPPOC15</t>
  </si>
  <si>
    <t>BPPPC15</t>
  </si>
  <si>
    <t>BPPQC15</t>
  </si>
  <si>
    <t>BPPRC15</t>
  </si>
  <si>
    <t>BPPKF15</t>
  </si>
  <si>
    <t>BPPLF15</t>
  </si>
  <si>
    <t>BPPMF15</t>
  </si>
  <si>
    <t>BPPNF15</t>
  </si>
  <si>
    <t>BPPOF15</t>
  </si>
  <si>
    <t>BPPPF15</t>
  </si>
  <si>
    <t>BPPQF15</t>
  </si>
  <si>
    <t>BPPRF15</t>
  </si>
  <si>
    <t>BPPK115</t>
  </si>
  <si>
    <t>BPPL115</t>
  </si>
  <si>
    <t>BPPM115</t>
  </si>
  <si>
    <t>BPPN115</t>
  </si>
  <si>
    <t>BPPO115</t>
  </si>
  <si>
    <t>BPPP115</t>
  </si>
  <si>
    <t>BPPQ115</t>
  </si>
  <si>
    <t>BPPR115</t>
  </si>
  <si>
    <t>BPPK215</t>
  </si>
  <si>
    <t>BPPL215</t>
  </si>
  <si>
    <t>BPPM215</t>
  </si>
  <si>
    <t>BPPN215</t>
  </si>
  <si>
    <t>BPPO215</t>
  </si>
  <si>
    <t>BPPP215</t>
  </si>
  <si>
    <t>BPPQ215</t>
  </si>
  <si>
    <t>BPPR215</t>
  </si>
  <si>
    <t>BPPK515</t>
  </si>
  <si>
    <t>BPPL515</t>
  </si>
  <si>
    <t>BPPM515</t>
  </si>
  <si>
    <t>BPPN515</t>
  </si>
  <si>
    <t>BPPO515</t>
  </si>
  <si>
    <t>BPPP515</t>
  </si>
  <si>
    <t>BPPQ515</t>
  </si>
  <si>
    <t>BPPR515</t>
  </si>
  <si>
    <t>BPPK1015</t>
  </si>
  <si>
    <t>BPPL1015</t>
  </si>
  <si>
    <t>BPPM1015</t>
  </si>
  <si>
    <t>BPPN1015</t>
  </si>
  <si>
    <t>BPPO1015</t>
  </si>
  <si>
    <t>BPPP1015</t>
  </si>
  <si>
    <t>BPPQ1015</t>
  </si>
  <si>
    <t>BPPR1015</t>
  </si>
  <si>
    <t>BPPK1515</t>
  </si>
  <si>
    <t>BPPL1515</t>
  </si>
  <si>
    <t>BPPM1515</t>
  </si>
  <si>
    <t>BPPN1515</t>
  </si>
  <si>
    <t>BPPO1515</t>
  </si>
  <si>
    <t>BPPP1515</t>
  </si>
  <si>
    <t>BPPQ1515</t>
  </si>
  <si>
    <t>BPPR1515</t>
  </si>
  <si>
    <t>BPPKA20</t>
  </si>
  <si>
    <t>BPPLA20</t>
  </si>
  <si>
    <t>BPPMA20</t>
  </si>
  <si>
    <t>BPPNA20</t>
  </si>
  <si>
    <t>BPPOA20</t>
  </si>
  <si>
    <t>BPPPA20</t>
  </si>
  <si>
    <t>BPPQA20</t>
  </si>
  <si>
    <t>BPPRA20</t>
  </si>
  <si>
    <t>BPPKC20</t>
  </si>
  <si>
    <t>BPPLC20</t>
  </si>
  <si>
    <t>BPPMC20</t>
  </si>
  <si>
    <t>BPPNC20</t>
  </si>
  <si>
    <t>BPPOC20</t>
  </si>
  <si>
    <t>BPPPC20</t>
  </si>
  <si>
    <t>BPPQC20</t>
  </si>
  <si>
    <t>BPPRC20</t>
  </si>
  <si>
    <t>BPPKF20</t>
  </si>
  <si>
    <t>BPPLF20</t>
  </si>
  <si>
    <t>BPPMF20</t>
  </si>
  <si>
    <t>BPPNF20</t>
  </si>
  <si>
    <t>BPPOF20</t>
  </si>
  <si>
    <t>BPPPF20</t>
  </si>
  <si>
    <t>BPPQF20</t>
  </si>
  <si>
    <t>BPPRF20</t>
  </si>
  <si>
    <t>BPPK120</t>
  </si>
  <si>
    <t>BPPL120</t>
  </si>
  <si>
    <t>BPPM120</t>
  </si>
  <si>
    <t>BPPN120</t>
  </si>
  <si>
    <t>BPPO120</t>
  </si>
  <si>
    <t>BPPP120</t>
  </si>
  <si>
    <t>BPPQ120</t>
  </si>
  <si>
    <t>BPPR120</t>
  </si>
  <si>
    <t>BPPK220</t>
  </si>
  <si>
    <t>BPPL220</t>
  </si>
  <si>
    <t>BPPM220</t>
  </si>
  <si>
    <t>BPPN220</t>
  </si>
  <si>
    <t>BPPO220</t>
  </si>
  <si>
    <t>BPPP220</t>
  </si>
  <si>
    <t>BPPQ220</t>
  </si>
  <si>
    <t>BPPR220</t>
  </si>
  <si>
    <t>BPPL520</t>
  </si>
  <si>
    <t>BPPM520</t>
  </si>
  <si>
    <t>BPPN520</t>
  </si>
  <si>
    <t>BPPO520</t>
  </si>
  <si>
    <t>BPPP520</t>
  </si>
  <si>
    <t>BPPQ520</t>
  </si>
  <si>
    <t>BPPR520</t>
  </si>
  <si>
    <t>BPPK1020</t>
  </si>
  <si>
    <t>BPPL1020</t>
  </si>
  <si>
    <t>BPPM1020</t>
  </si>
  <si>
    <t>BPPN1020</t>
  </si>
  <si>
    <t>BPPO1020</t>
  </si>
  <si>
    <t>BPPP1020</t>
  </si>
  <si>
    <t>BPPQ1020</t>
  </si>
  <si>
    <t>BPPR1020</t>
  </si>
  <si>
    <t>BPPK1520</t>
  </si>
  <si>
    <t>BPPL1520</t>
  </si>
  <si>
    <t>BPPM1520</t>
  </si>
  <si>
    <t>BPPN1520</t>
  </si>
  <si>
    <t>BPPO1520</t>
  </si>
  <si>
    <t>BPPP1520</t>
  </si>
  <si>
    <t>BPPQ1520</t>
  </si>
  <si>
    <t>BPPR1520</t>
  </si>
  <si>
    <t>BPPKA30</t>
  </si>
  <si>
    <t>BPPLA30</t>
  </si>
  <si>
    <t>BPPMA30</t>
  </si>
  <si>
    <t>BPPNA30</t>
  </si>
  <si>
    <t>BPPOA30</t>
  </si>
  <si>
    <t>BPPPA30</t>
  </si>
  <si>
    <t>BPPQA30</t>
  </si>
  <si>
    <t>BPPRA30</t>
  </si>
  <si>
    <t>BPPKC30</t>
  </si>
  <si>
    <t>BPPLC30</t>
  </si>
  <si>
    <t>BPPMC30</t>
  </si>
  <si>
    <t>BPPNC30</t>
  </si>
  <si>
    <t>BPPOC30</t>
  </si>
  <si>
    <t>BPPPC30</t>
  </si>
  <si>
    <t>BPPQC30</t>
  </si>
  <si>
    <t>BPPRC30</t>
  </si>
  <si>
    <t>BPPLF30</t>
  </si>
  <si>
    <t>BPPMF30</t>
  </si>
  <si>
    <t>BPPNF30</t>
  </si>
  <si>
    <t>BPPOF30</t>
  </si>
  <si>
    <t>BPPPF30</t>
  </si>
  <si>
    <t>BPPQF30</t>
  </si>
  <si>
    <t>BPPRF30</t>
  </si>
  <si>
    <t>BPPK130</t>
  </si>
  <si>
    <t>BPPL130</t>
  </si>
  <si>
    <t>BPPM130</t>
  </si>
  <si>
    <t>BPPN130</t>
  </si>
  <si>
    <t>BPPO130</t>
  </si>
  <si>
    <t>BPPP130</t>
  </si>
  <si>
    <t>BPPQ130</t>
  </si>
  <si>
    <t>BPPR130</t>
  </si>
  <si>
    <t>BPPK230</t>
  </si>
  <si>
    <t>BPPL230</t>
  </si>
  <si>
    <t>BPPM230</t>
  </si>
  <si>
    <t>BPPN230</t>
  </si>
  <si>
    <t>BPPO230</t>
  </si>
  <si>
    <t>BPPP230</t>
  </si>
  <si>
    <t>BPPQ230</t>
  </si>
  <si>
    <t>BPPR230</t>
  </si>
  <si>
    <t>BPPK530</t>
  </si>
  <si>
    <t>BPPL530</t>
  </si>
  <si>
    <t>BPPM530</t>
  </si>
  <si>
    <t>BPPN530</t>
  </si>
  <si>
    <t>BPPO530</t>
  </si>
  <si>
    <t>BPPP530</t>
  </si>
  <si>
    <t>BPPQ530</t>
  </si>
  <si>
    <t>BPPR530</t>
  </si>
  <si>
    <t>BPPK1030</t>
  </si>
  <si>
    <t>BPPL1030</t>
  </si>
  <si>
    <t>BPPM1030</t>
  </si>
  <si>
    <t>BPPN1030</t>
  </si>
  <si>
    <t>BPPO1030</t>
  </si>
  <si>
    <t>BPPP1030</t>
  </si>
  <si>
    <t>BPPQ1030</t>
  </si>
  <si>
    <t>BPPR1030</t>
  </si>
  <si>
    <t>BPPK1530</t>
  </si>
  <si>
    <t>BPPL1530</t>
  </si>
  <si>
    <t>BPPM1530</t>
  </si>
  <si>
    <t>BPPN1530</t>
  </si>
  <si>
    <t>BPPO1530</t>
  </si>
  <si>
    <t>BPPP1530</t>
  </si>
  <si>
    <t>BPPQ1530</t>
  </si>
  <si>
    <t>BPPR1530</t>
  </si>
  <si>
    <t>BPPK520</t>
  </si>
  <si>
    <t>BPPKF30</t>
  </si>
  <si>
    <t>Date</t>
  </si>
  <si>
    <t>PricingSource</t>
  </si>
  <si>
    <t>Global</t>
  </si>
  <si>
    <t>Snap</t>
  </si>
  <si>
    <t>Field1</t>
  </si>
  <si>
    <t>Field2</t>
  </si>
  <si>
    <t>Field3</t>
  </si>
  <si>
    <t>Field4</t>
  </si>
  <si>
    <t>Field5</t>
  </si>
  <si>
    <t>Field6</t>
  </si>
  <si>
    <t>PX_BID</t>
  </si>
  <si>
    <t>PX_ASK</t>
  </si>
  <si>
    <t>Security</t>
  </si>
  <si>
    <t>Object</t>
  </si>
  <si>
    <t>YC</t>
  </si>
  <si>
    <t>Today</t>
  </si>
  <si>
    <t>SV</t>
  </si>
  <si>
    <t>--</t>
  </si>
  <si>
    <t>EUR001M ICPL Index</t>
  </si>
  <si>
    <t>[DISABLED]</t>
  </si>
  <si>
    <t>EUSWBV1 ICPL Curncy</t>
  </si>
  <si>
    <t>EUSWCV1 ICPL Curncy</t>
  </si>
  <si>
    <t>EUSWDV1 ICPL Curncy</t>
  </si>
  <si>
    <t>EUSWEV1 ICPL Curncy</t>
  </si>
  <si>
    <t>EUSWFV1 ICPL Curncy</t>
  </si>
  <si>
    <t>EUSWGV1 ICPL Curncy</t>
  </si>
  <si>
    <t>EUSWHV1 ICPL Curncy</t>
  </si>
  <si>
    <t>EUSWIV1 ICPL Curncy</t>
  </si>
  <si>
    <t>EUSWJV1 ICPL Curncy</t>
  </si>
  <si>
    <t>EUSWKV1 ICPL Curncy</t>
  </si>
  <si>
    <t>EUSW1V1 ICPL Curncy</t>
  </si>
  <si>
    <t>EUSW1AV1 ICPL Curncy</t>
  </si>
  <si>
    <t>EUSW1BV1 ICPL Curncy</t>
  </si>
  <si>
    <t>EUSW1CV1 ICPL Curncy</t>
  </si>
  <si>
    <t>EUSW1DV1 ICPL Curncy</t>
  </si>
  <si>
    <t>EUSW1FV1 ICPL Curncy</t>
  </si>
  <si>
    <t>EUSW1GV1 ICPL Curncy</t>
  </si>
  <si>
    <t>EUSW1HV1 ICPL Curncy</t>
  </si>
  <si>
    <t>EUSW1IV1 ICPL Curncy</t>
  </si>
  <si>
    <t>EUSW1JV1 ICPL Curncy</t>
  </si>
  <si>
    <t>EUSW1KV1 ICPL Curncy</t>
  </si>
  <si>
    <t>EUSW2V1 ICPL Curncy</t>
  </si>
  <si>
    <t>EUSW3V1 ICPL Curncy</t>
  </si>
  <si>
    <t>EUSW4V1 ICPL Curncy</t>
  </si>
  <si>
    <t>EUSW5V1 ICPL Curncy</t>
  </si>
  <si>
    <t>EUSW6V1 ICPL Curncy</t>
  </si>
  <si>
    <t>EUSW7V1 ICPL Curncy</t>
  </si>
  <si>
    <t>EUSW8V1 ICPL Curncy</t>
  </si>
  <si>
    <t>EUSW9V1 ICPL Curncy</t>
  </si>
  <si>
    <t>EUSW10V1 ICPL Curncy</t>
  </si>
  <si>
    <t>EUSW11V1 ICPL Curncy</t>
  </si>
  <si>
    <t>EUSW12V1 ICPL Curncy</t>
  </si>
  <si>
    <t>EUSW13V1 ICPL Curncy</t>
  </si>
  <si>
    <t>EUSW14V1 ICPL Curncy</t>
  </si>
  <si>
    <t>EUSW15V1 ICPL Curncy</t>
  </si>
  <si>
    <t>EUSW20V1 ICPL Curncy</t>
  </si>
  <si>
    <t>EUSW25V1 ICPL Curncy</t>
  </si>
  <si>
    <t>EUSW30V1 ICPL Curncy</t>
  </si>
  <si>
    <t>EUSW40V1 ICPL Curncy</t>
  </si>
  <si>
    <t>EUSW50V1 ICPL Curncy</t>
  </si>
  <si>
    <t>EUSW60V1 ICPL Curncy</t>
  </si>
  <si>
    <t>EUR012M ICPL Index</t>
  </si>
  <si>
    <t>EUFR001 ICPL Curncy</t>
  </si>
  <si>
    <t>EUFR0A1A ICPL Curncy</t>
  </si>
  <si>
    <t>EUFR0B1B ICPL Curncy</t>
  </si>
  <si>
    <t>EUFR0C1C ICPL Curncy</t>
  </si>
  <si>
    <t>EUFR0D1D ICPL Curncy</t>
  </si>
  <si>
    <t>EUFR0E1E ICPL Curncy</t>
  </si>
  <si>
    <t>EUFR0F1F ICPL Curncy</t>
  </si>
  <si>
    <t>EUFR0G1G ICPL Curncy</t>
  </si>
  <si>
    <t>EUFR0H1H ICPL Curncy</t>
  </si>
  <si>
    <t>EUFR0I1I ICPL Curncy</t>
  </si>
  <si>
    <t>EUFR0J1J ICPL Curncy</t>
  </si>
  <si>
    <t>EUFR0K1K ICPL Curncy</t>
  </si>
  <si>
    <t>EUFR012 ICPL Curncy</t>
  </si>
  <si>
    <t>EUBSS2 ICPL Curncy</t>
  </si>
  <si>
    <t>EUBSS3 ICPL Curncy</t>
  </si>
  <si>
    <t>EUBSS4 ICPL Curncy</t>
  </si>
  <si>
    <t>EUBSS5 ICPL Curncy</t>
  </si>
  <si>
    <t>EUBSS6 ICPL Curncy</t>
  </si>
  <si>
    <t>EUBSS7 ICPL Curncy</t>
  </si>
  <si>
    <t>EUBSS8 ICPL Curncy</t>
  </si>
  <si>
    <t>EUBSS9 ICPL Curncy</t>
  </si>
  <si>
    <t>EUBSS10 ICPL Curncy</t>
  </si>
  <si>
    <t>EUBSS11 ICPL Curncy</t>
  </si>
  <si>
    <t>EUBSS12 ICPL Curncy</t>
  </si>
  <si>
    <t>EUBSS13 ICPL Curncy</t>
  </si>
  <si>
    <t>EUBSS14 ICPL Curncy</t>
  </si>
  <si>
    <t>EUBSS15 ICPL Curncy</t>
  </si>
  <si>
    <t>EUBSS20 ICPL Curncy</t>
  </si>
  <si>
    <t>EUBSS25 ICPL Curncy</t>
  </si>
  <si>
    <t>EUBSS30 ICPL Curncy</t>
  </si>
  <si>
    <t>EUBSS40 ICPL Curncy</t>
  </si>
  <si>
    <t>EUBSS50 ICPL Curncy</t>
  </si>
  <si>
    <t>EUBSS60 ICPL Curncy</t>
  </si>
  <si>
    <t>FEDL01 ICPL Index</t>
  </si>
  <si>
    <t>USSO1Z ICPL Curncy</t>
  </si>
  <si>
    <t>USSO2Z ICPL Curncy</t>
  </si>
  <si>
    <t>USSO3Z ICPL Curncy</t>
  </si>
  <si>
    <t>USSOA ICPL Curncy</t>
  </si>
  <si>
    <t>USSOB ICPL Curncy</t>
  </si>
  <si>
    <t>USSOC ICPL Curncy</t>
  </si>
  <si>
    <t>USSOD ICPL Curncy</t>
  </si>
  <si>
    <t>USSOE ICPL Curncy</t>
  </si>
  <si>
    <t>USSOF ICPL Curncy</t>
  </si>
  <si>
    <t>USSOG ICPL Curncy</t>
  </si>
  <si>
    <t>USSOH ICPL Curncy</t>
  </si>
  <si>
    <t>USSOI ICPL Curncy</t>
  </si>
  <si>
    <t>USSOJ ICPL Curncy</t>
  </si>
  <si>
    <t>USSOK ICPL Curncy</t>
  </si>
  <si>
    <t>USSO1 ICPL Curncy</t>
  </si>
  <si>
    <t>USSO1C ICPL Curncy</t>
  </si>
  <si>
    <t>USSO1F ICPL Curncy</t>
  </si>
  <si>
    <t>USSO1I ICPL Curncy</t>
  </si>
  <si>
    <t>USSO2 ICPL Curncy</t>
  </si>
  <si>
    <t>USSO3 ICPL Curncy</t>
  </si>
  <si>
    <t>USSO4 ICPL Curncy</t>
  </si>
  <si>
    <t>USSO5 ICPL Curncy</t>
  </si>
  <si>
    <t>USSO6 ICPL Curncy</t>
  </si>
  <si>
    <t>USSO7 ICPL Curncy</t>
  </si>
  <si>
    <t>USSO8 ICPL Curncy</t>
  </si>
  <si>
    <t>USSO9 ICPL Curncy</t>
  </si>
  <si>
    <t>USSO10 ICPL Curncy</t>
  </si>
  <si>
    <t>USSO12 ICPL Curncy</t>
  </si>
  <si>
    <t>USSO15 ICPL Curncy</t>
  </si>
  <si>
    <t>USSO20 ICPL Curncy</t>
  </si>
  <si>
    <t>USSO25 ICPL Curncy</t>
  </si>
  <si>
    <t>USSO30 ICPL Curncy</t>
  </si>
  <si>
    <t>USSO40 ICPL Curncy</t>
  </si>
  <si>
    <t>USSO50 ICPL Curncy</t>
  </si>
  <si>
    <t>US0001M ICPL Index</t>
  </si>
  <si>
    <t>USFR00A ICPL Curncy</t>
  </si>
  <si>
    <t>USFR0AB ICPL Curncy</t>
  </si>
  <si>
    <t>USFR0BC ICPL Curncy</t>
  </si>
  <si>
    <t>USFR0CD ICPL Curncy</t>
  </si>
  <si>
    <t>USFR0DE ICPL Curncy</t>
  </si>
  <si>
    <t>USFR0EF ICPL Curncy</t>
  </si>
  <si>
    <t>USFR0FG ICPL Curncy</t>
  </si>
  <si>
    <t>USFR0GH ICPL Curncy</t>
  </si>
  <si>
    <t>USBAAI ICPL Curncy</t>
  </si>
  <si>
    <t xml:space="preserve"> USFR0IJ ICPL Curncy</t>
  </si>
  <si>
    <t xml:space="preserve"> USFR0JK ICPL Curncy</t>
  </si>
  <si>
    <t>USBA1 ICPL Curncy</t>
  </si>
  <si>
    <t>USBA1C ICPL Curncy</t>
  </si>
  <si>
    <t>USBA1F ICPL Curncy</t>
  </si>
  <si>
    <t>USBA2 ICPL Curncy</t>
  </si>
  <si>
    <t>USBA3 ICPL Curncy</t>
  </si>
  <si>
    <t>USBA4 ICPL Curncy</t>
  </si>
  <si>
    <t>USBA5 ICPL Curncy</t>
  </si>
  <si>
    <t>USBA6 ICPL Curncy</t>
  </si>
  <si>
    <t>USBA7 ICPL Curncy</t>
  </si>
  <si>
    <t>USBA8 ICPL Curncy</t>
  </si>
  <si>
    <t>USBA9 ICPL Curncy</t>
  </si>
  <si>
    <t>USBA10 ICPL Curncy</t>
  </si>
  <si>
    <t>USBA11 ICPL Curncy</t>
  </si>
  <si>
    <t>USBA12 ICPL Curncy</t>
  </si>
  <si>
    <t>USBA13 ICPL Curncy</t>
  </si>
  <si>
    <t>USBA14 ICPL Curncy</t>
  </si>
  <si>
    <t>USBA15 ICPL Curncy</t>
  </si>
  <si>
    <t>USBA20 ICPL Curncy</t>
  </si>
  <si>
    <t>USBA25 ICPL Curncy</t>
  </si>
  <si>
    <t>USBA30 ICPL Curncy</t>
  </si>
  <si>
    <t>USBA40 ICPL Curncy</t>
  </si>
  <si>
    <t>USBA50 ICPL Curncy</t>
  </si>
  <si>
    <t>USBA60 ICPL Curncy</t>
  </si>
  <si>
    <t>US0003M ICPL Index</t>
  </si>
  <si>
    <t>USFR00C ICPL Curncy</t>
  </si>
  <si>
    <t>USFR0AD ICPL Curncy</t>
  </si>
  <si>
    <t>USFR0BE ICPL Curncy</t>
  </si>
  <si>
    <t>USFR0CF ICPL Curncy</t>
  </si>
  <si>
    <t>USFR0DG ICPL Curncy</t>
  </si>
  <si>
    <t>USFR0EH ICPL Curncy</t>
  </si>
  <si>
    <t>USFR0FI ICPL Curncy</t>
  </si>
  <si>
    <t xml:space="preserve"> USFR0GJ ICPL Curncy</t>
  </si>
  <si>
    <t xml:space="preserve"> USFR0HK ICPL Curncy</t>
  </si>
  <si>
    <t xml:space="preserve"> USFR0I1 ICPL Curncy</t>
  </si>
  <si>
    <t>USFR0J1A ICPL Curncy</t>
  </si>
  <si>
    <t>USFR0K1B ICPL Curncy</t>
  </si>
  <si>
    <t>USFR011C ICPL Curncy</t>
  </si>
  <si>
    <t>USFR1C1F ICPL Curncy</t>
  </si>
  <si>
    <t>USFR1F1I ICPL Curncy</t>
  </si>
  <si>
    <t>USSW2 ICPL Curncy</t>
  </si>
  <si>
    <t>USSW3 ICPL Curncy</t>
  </si>
  <si>
    <t>USSW4 ICPL Curncy</t>
  </si>
  <si>
    <t>USSW5 ICPL Curncy</t>
  </si>
  <si>
    <t>USSW6 ICPL Curncy</t>
  </si>
  <si>
    <t>USSW7 ICPL Curncy</t>
  </si>
  <si>
    <t>USSW8 ICPL Curncy</t>
  </si>
  <si>
    <t>USSW9 ICPL Curncy</t>
  </si>
  <si>
    <t>USSW10 ICPL Curncy</t>
  </si>
  <si>
    <t>USSW11 ICPL Curncy</t>
  </si>
  <si>
    <t>USSW12 ICPL Curncy</t>
  </si>
  <si>
    <t>USSW13 ICPL Curncy</t>
  </si>
  <si>
    <t>USSW14 ICPL Curncy</t>
  </si>
  <si>
    <t>USSW15 ICPL Curncy</t>
  </si>
  <si>
    <t>USSW20 ICPL Curncy</t>
  </si>
  <si>
    <t>USSW25 ICPL Curncy</t>
  </si>
  <si>
    <t>USSW30 ICPL Curncy</t>
  </si>
  <si>
    <t>USSW40 ICPL Curncy</t>
  </si>
  <si>
    <t>USSW50 ICPL Curncy</t>
  </si>
  <si>
    <t>USSW60 ICPL Curncy</t>
  </si>
  <si>
    <t>US0006M ICPL Index</t>
  </si>
  <si>
    <t>USFR00F ICPL Curncy</t>
  </si>
  <si>
    <t>USFR0AG ICPL Curncy</t>
  </si>
  <si>
    <t>USFR0BH ICPL Curncy</t>
  </si>
  <si>
    <t>USFR0CI ICPL Curncy</t>
  </si>
  <si>
    <t>USFR0DJ ICPL Curncy</t>
  </si>
  <si>
    <t>USFR0EK ICPL Curncy</t>
  </si>
  <si>
    <t>USFR0F1 ICPL Curncy</t>
  </si>
  <si>
    <t>USFR0G1A ICPL Curncy</t>
  </si>
  <si>
    <t>USFR0H1B ICPL Curncy</t>
  </si>
  <si>
    <t>USFR0I1C ICPL Curncy</t>
  </si>
  <si>
    <t>USFR0J1D ICPL Curncy</t>
  </si>
  <si>
    <t>USFR0K1E ICPL Curncy</t>
  </si>
  <si>
    <t>USFR011F ICPL Curncy</t>
  </si>
  <si>
    <t>USFR1C1I ICPL Curncy</t>
  </si>
  <si>
    <t>USBC2 ICPL Curncy</t>
  </si>
  <si>
    <t>USBC3 ICPL Curncy</t>
  </si>
  <si>
    <t>USBC4 ICPL Curncy</t>
  </si>
  <si>
    <t>USBC5 ICPL Curncy</t>
  </si>
  <si>
    <t>USBC6 ICPL Curncy</t>
  </si>
  <si>
    <t>USBC7 ICPL Curncy</t>
  </si>
  <si>
    <t>USBC8 ICPL Curncy</t>
  </si>
  <si>
    <t>USBC9 ICPL Curncy</t>
  </si>
  <si>
    <t>USBC10 ICPL Curncy</t>
  </si>
  <si>
    <t>USBC11 ICPL Curncy</t>
  </si>
  <si>
    <t>USBC12 ICPL Curncy</t>
  </si>
  <si>
    <t>USBC13 ICPL Curncy</t>
  </si>
  <si>
    <t>USBC14 ICPL Curncy</t>
  </si>
  <si>
    <t>USBC15 ICPL Curncy</t>
  </si>
  <si>
    <t>USBC20 ICPL Curncy</t>
  </si>
  <si>
    <t>USBC25 ICPL Curncy</t>
  </si>
  <si>
    <t>USBC30 ICPL Curncy</t>
  </si>
  <si>
    <t>USBC40 ICPL Curncy</t>
  </si>
  <si>
    <t>USBC50 ICPL Curncy</t>
  </si>
  <si>
    <t>USBC60 ICPL Curncy</t>
  </si>
  <si>
    <t>US0012M ICPL Index</t>
  </si>
  <si>
    <t>USFR001 ICPL Curncy</t>
  </si>
  <si>
    <t>USFR0A1A ICPL Curncy</t>
  </si>
  <si>
    <t>USFR0B1B ICPL Curncy</t>
  </si>
  <si>
    <t>USFR0C1C ICPL Curncy</t>
  </si>
  <si>
    <t>USFR0D1D ICPL Curncy</t>
  </si>
  <si>
    <t>USFR0E1E ICPL Curncy</t>
  </si>
  <si>
    <t>USFR0F1F ICPL Curncy</t>
  </si>
  <si>
    <t>USFR0G1G ICPL Curncy</t>
  </si>
  <si>
    <t>USFR0H1H ICPL Curncy</t>
  </si>
  <si>
    <t>USFR0I1I ICPL Curncy</t>
  </si>
  <si>
    <t>USFR0J1J ICPL Curncy</t>
  </si>
  <si>
    <t>USFR0K1K ICPL Curncy</t>
  </si>
  <si>
    <t>USFR012 ICPL Curncy</t>
  </si>
  <si>
    <t>USBL2 ICPL Curncy</t>
  </si>
  <si>
    <t>USBL3 ICPL Curncy</t>
  </si>
  <si>
    <t>USBL4 ICPL Curncy</t>
  </si>
  <si>
    <t>USBL5 ICPL Curncy</t>
  </si>
  <si>
    <t>USBL6 ICPL Curncy</t>
  </si>
  <si>
    <t>USBL7 ICPL Curncy</t>
  </si>
  <si>
    <t>USBL8 ICPL Curncy</t>
  </si>
  <si>
    <t>USBL9 ICPL Curncy</t>
  </si>
  <si>
    <t>USBL10 ICPL Curncy</t>
  </si>
  <si>
    <t>USBL11 ICPL Curncy</t>
  </si>
  <si>
    <t>USBL12 ICPL Curncy</t>
  </si>
  <si>
    <t>USBL13 ICPL Curncy</t>
  </si>
  <si>
    <t>USBL14 ICPL Curncy</t>
  </si>
  <si>
    <t>USBL15 ICPL Curncy</t>
  </si>
  <si>
    <t>USBL20 ICPL Curncy</t>
  </si>
  <si>
    <t>USBL25 ICPL Curncy</t>
  </si>
  <si>
    <t>USBL30 ICPL Curncy</t>
  </si>
  <si>
    <t>USBL40 ICPL Curncy</t>
  </si>
  <si>
    <t>USBL50 ICPL Curncy</t>
  </si>
  <si>
    <t>USBL60 ICPL Curncy</t>
  </si>
  <si>
    <t>SONIO/N ICPL Index</t>
  </si>
  <si>
    <t>BPSWS1Z ICPL Curncy</t>
  </si>
  <si>
    <t>BPSWS2Z ICPL Curncy</t>
  </si>
  <si>
    <t>BPSWS3Z ICPL Curncy</t>
  </si>
  <si>
    <t>BPSWSA ICPL Curncy</t>
  </si>
  <si>
    <t>BPSWSB ICPL Curncy</t>
  </si>
  <si>
    <t>BPSWSC ICPL Curncy</t>
  </si>
  <si>
    <t>BPSWSD ICPL Curncy</t>
  </si>
  <si>
    <t>BPSWSE ICPL Curncy</t>
  </si>
  <si>
    <t>BPSWSF ICPL Curncy</t>
  </si>
  <si>
    <t>BPSWSG ICPL Curncy</t>
  </si>
  <si>
    <t>BPSWSH ICPL Curncy</t>
  </si>
  <si>
    <t>BPSWSI ICPL Curncy</t>
  </si>
  <si>
    <t>BPSWSJ ICPL Curncy</t>
  </si>
  <si>
    <t>BPSWSK ICPL Curncy</t>
  </si>
  <si>
    <t>BPSWS1 ICPL Curncy</t>
  </si>
  <si>
    <t>BPSWS1A ICPL Curncy</t>
  </si>
  <si>
    <t>BPSWS1B ICPL Curncy</t>
  </si>
  <si>
    <t>BPSWS1C ICPL Curncy</t>
  </si>
  <si>
    <t>BPSWS1D ICPL Curncy</t>
  </si>
  <si>
    <t>BPSWS1E ICPL Curncy</t>
  </si>
  <si>
    <t>BPSWS1F ICPL Curncy</t>
  </si>
  <si>
    <t>BPSWS1G ICPL Curncy</t>
  </si>
  <si>
    <t>BPSWS1H ICPL Curncy</t>
  </si>
  <si>
    <t>BPSWS1I ICPL Curncy</t>
  </si>
  <si>
    <t>BPSWS1J ICPL Curncy</t>
  </si>
  <si>
    <t>BPSWS1K ICPL Curncy</t>
  </si>
  <si>
    <t>BPSWS2 ICPL Curncy</t>
  </si>
  <si>
    <t>BPSWS3 ICPL Curncy</t>
  </si>
  <si>
    <t>BPSWS4 ICPL Curncy</t>
  </si>
  <si>
    <t>BPSWS5 ICPL Curncy</t>
  </si>
  <si>
    <t>BPSWS6 ICPL Curncy</t>
  </si>
  <si>
    <t>BPSWS7 ICPL Curncy</t>
  </si>
  <si>
    <t>BPSWS8 ICPL Curncy</t>
  </si>
  <si>
    <t>BPSWS9 ICPL Curncy</t>
  </si>
  <si>
    <t>BPSWS10 ICPL Curncy</t>
  </si>
  <si>
    <t>BPSWS12 ICPL Curncy</t>
  </si>
  <si>
    <t>BPSWS15 ICPL Curncy</t>
  </si>
  <si>
    <t>BPSWS20 ICPL Curncy</t>
  </si>
  <si>
    <t>BPSWS25 ICPL Curncy</t>
  </si>
  <si>
    <t>BPSWS30 ICPL Curncy</t>
  </si>
  <si>
    <t>BPSWS40 ICPL Curncy</t>
  </si>
  <si>
    <t>BPSWS50 ICPL Curncy</t>
  </si>
  <si>
    <t>BP0001M ICPL Index</t>
  </si>
  <si>
    <t>BPSCVAC ICPL Curncy</t>
  </si>
  <si>
    <t>BPSCVAF ICPL Curncy</t>
  </si>
  <si>
    <t>BPSCVAI ICPL Curncy</t>
  </si>
  <si>
    <t>BPSCVA1 ICPL Curncy</t>
  </si>
  <si>
    <t>BPSCVA1C ICPL Curncy</t>
  </si>
  <si>
    <t>BPSCVA1F ICPL Curncy</t>
  </si>
  <si>
    <t>BPSCVA2 ICPL Curncy</t>
  </si>
  <si>
    <t>BPSCVA3 ICPL Curncy</t>
  </si>
  <si>
    <t>BPSCVA4 ICPL Curncy</t>
  </si>
  <si>
    <t>BPSCVA5 ICPL Curncy</t>
  </si>
  <si>
    <t>BPSCVA6 ICPL Curncy</t>
  </si>
  <si>
    <t>BPSCVA7 ICPL Curncy</t>
  </si>
  <si>
    <t>BPSCVA8 ICPL Curncy</t>
  </si>
  <si>
    <t>BPSCVA9 ICPL Curncy</t>
  </si>
  <si>
    <t>BPSCVA10 ICPL Curncy</t>
  </si>
  <si>
    <t>BPSCVA11 ICPL Curncy</t>
  </si>
  <si>
    <t>BPSCVA12 ICPL Curncy</t>
  </si>
  <si>
    <t>BPSCVA13 ICPL Curncy</t>
  </si>
  <si>
    <t>BPSCVA14 ICPL Curncy</t>
  </si>
  <si>
    <t>BPSCVA15 ICPL Curncy</t>
  </si>
  <si>
    <t>BPSCVA20 ICPL Curncy</t>
  </si>
  <si>
    <t>BPSCVA25 ICPL Curncy</t>
  </si>
  <si>
    <t>BPSCVA30 ICPL Curncy</t>
  </si>
  <si>
    <t>BPSCVA40 ICPL Curncy</t>
  </si>
  <si>
    <t>BPSCVA50 ICPL Curncy</t>
  </si>
  <si>
    <t>BPSCVA60 ICPL Curncy</t>
  </si>
  <si>
    <t>BP0003M ICPL Index</t>
  </si>
  <si>
    <t>BPFR00C ICPL Curncy</t>
  </si>
  <si>
    <t>BPFR0AD ICPL Curncy</t>
  </si>
  <si>
    <t>BPFR0BE ICPL Curncy</t>
  </si>
  <si>
    <t>BPFR0CF ICPL Curncy</t>
  </si>
  <si>
    <t>BPFR0DG ICPL Curncy</t>
  </si>
  <si>
    <t>BPFR0EH ICPL Curncy</t>
  </si>
  <si>
    <t>BPFR0FI ICPL Curncy</t>
  </si>
  <si>
    <t xml:space="preserve"> BPFR0GJ ICPL Curncy</t>
  </si>
  <si>
    <t xml:space="preserve"> BPFR0HK ICPL Curncy</t>
  </si>
  <si>
    <t xml:space="preserve"> BPFR0I1 ICPL Curncy</t>
  </si>
  <si>
    <t>BPFR0J1A ICPL Curncy</t>
  </si>
  <si>
    <t>BPFR0K1B ICPL Curncy</t>
  </si>
  <si>
    <t>BPFR011C ICPL Curncy</t>
  </si>
  <si>
    <t>BPFR1C1F ICPL Curncy</t>
  </si>
  <si>
    <t>BPSW1IV3 ICPL Curncy</t>
  </si>
  <si>
    <t>BPSW2V3 ICPL Curncy</t>
  </si>
  <si>
    <t>BPSW3V3 ICPL Curncy</t>
  </si>
  <si>
    <t>BPSW4V3 ICPL Curncy</t>
  </si>
  <si>
    <t>BPSW5V3 ICPL Curncy</t>
  </si>
  <si>
    <t>BPSW6V3 ICPL Curncy</t>
  </si>
  <si>
    <t>BPSW7V3 ICPL Curncy</t>
  </si>
  <si>
    <t>BPSW8V3 ICPL Curncy</t>
  </si>
  <si>
    <t>BPSW9V3 ICPL Curncy</t>
  </si>
  <si>
    <t>BPSW10V3 ICPL Curncy</t>
  </si>
  <si>
    <t>BPSW11V3 ICPL Curncy</t>
  </si>
  <si>
    <t>BPSW12V3 ICPL Curncy</t>
  </si>
  <si>
    <t>BPSW13V3 ICPL Curncy</t>
  </si>
  <si>
    <t>BPSW14V3 ICPL Curncy</t>
  </si>
  <si>
    <t>BPSW15V3 ICPL Curncy</t>
  </si>
  <si>
    <t>BPSW20V3 ICPL Curncy</t>
  </si>
  <si>
    <t>BPSW25V3 ICPL Curncy</t>
  </si>
  <si>
    <t>BPSW30V3 ICPL Curncy</t>
  </si>
  <si>
    <t>BPSW40V3 ICPL Curncy</t>
  </si>
  <si>
    <t>BPSW50V3 ICPL Curncy</t>
  </si>
  <si>
    <t>BPSW60V3 ICPL Curncy</t>
  </si>
  <si>
    <t>BP0006M ICPL Index</t>
  </si>
  <si>
    <t>BPFR00F ICPL Curncy</t>
  </si>
  <si>
    <t>BPFR0AG ICPL Curncy</t>
  </si>
  <si>
    <t>BPFR0BH ICPL Curncy</t>
  </si>
  <si>
    <t>BPFR0CI ICPL Curncy</t>
  </si>
  <si>
    <t>BPFR0DJ ICPL Curncy</t>
  </si>
  <si>
    <t>BPFR0EK ICPL Curncy</t>
  </si>
  <si>
    <t>BPFR0F1 ICPL Curncy</t>
  </si>
  <si>
    <t>BPFR0G1A ICPL Curncy</t>
  </si>
  <si>
    <t>BPFR0H1B ICPL Curncy</t>
  </si>
  <si>
    <t>BPFR0I1C ICPL Curncy</t>
  </si>
  <si>
    <t>BPFR0J1D ICPL Curncy</t>
  </si>
  <si>
    <t>BPFR0K1E ICPL Curncy</t>
  </si>
  <si>
    <t>BPFR011F ICPL Curncy</t>
  </si>
  <si>
    <t>BPSW2 ICPL Curncy</t>
  </si>
  <si>
    <t>BPSW3 ICPL Curncy</t>
  </si>
  <si>
    <t>BPSW4 ICPL Curncy</t>
  </si>
  <si>
    <t>BPSW5 ICPL Curncy</t>
  </si>
  <si>
    <t>BPSW6 ICPL Curncy</t>
  </si>
  <si>
    <t>BPSW7 ICPL Curncy</t>
  </si>
  <si>
    <t>BPSW8 ICPL Curncy</t>
  </si>
  <si>
    <t>BPSW9 ICPL Curncy</t>
  </si>
  <si>
    <t>BPSW10 ICPL Curncy</t>
  </si>
  <si>
    <t>BPSW11 ICPL Curncy</t>
  </si>
  <si>
    <t>BPSW12 ICPL Curncy</t>
  </si>
  <si>
    <t>BPSW13 ICPL Curncy</t>
  </si>
  <si>
    <t>BPSW14 ICPL Curncy</t>
  </si>
  <si>
    <t>BPSW15 ICPL Curncy</t>
  </si>
  <si>
    <t>BPSW20 ICPL Curncy</t>
  </si>
  <si>
    <t>BPSW25 ICPL Curncy</t>
  </si>
  <si>
    <t>BPSW30 ICPL Curncy</t>
  </si>
  <si>
    <t>BPSW40 ICPL Curncy</t>
  </si>
  <si>
    <t>BPSW50 ICPL Curncy</t>
  </si>
  <si>
    <t>BPSW60 ICPL Curncy</t>
  </si>
  <si>
    <t>BP0012M ICPL Index</t>
  </si>
  <si>
    <t>BPSIVC1 ICPL Curncy</t>
  </si>
  <si>
    <t>BPFR0A1A ICPL Curncy</t>
  </si>
  <si>
    <t>BPFR0B1B ICPL Curncy</t>
  </si>
  <si>
    <t>BPFR0C1C ICPL Curncy</t>
  </si>
  <si>
    <t>BPFR0D1D ICPL Curncy</t>
  </si>
  <si>
    <t>BPFR0E1E ICPL Curncy</t>
  </si>
  <si>
    <t>BPFR0F1F ICPL Curncy</t>
  </si>
  <si>
    <t>BPFR0G1G ICPL Curncy</t>
  </si>
  <si>
    <t>BPFR0H1H ICPL Curncy</t>
  </si>
  <si>
    <t>BPFR0I1I ICPL Curncy</t>
  </si>
  <si>
    <t>BPFR0J1J ICPL Curncy</t>
  </si>
  <si>
    <t>BPFR0K1K ICPL Curncy</t>
  </si>
  <si>
    <t>BPFR012 ICPL Curncy</t>
  </si>
  <si>
    <t>BPSIVC2 ICPL Curncy</t>
  </si>
  <si>
    <t>BPSIVC3 ICPL Curncy</t>
  </si>
  <si>
    <t>BPSIVC4 ICPL Curncy</t>
  </si>
  <si>
    <t>BPSIVC5 ICPL Curncy</t>
  </si>
  <si>
    <t>BPSIVC6 ICPL Curncy</t>
  </si>
  <si>
    <t>BPSIVC7 ICPL Curncy</t>
  </si>
  <si>
    <t>BPSIVC8 ICPL Curncy</t>
  </si>
  <si>
    <t>BPSIVC9 ICPL Curncy</t>
  </si>
  <si>
    <t>BPSIVC10 ICPL Curncy</t>
  </si>
  <si>
    <t>BPSIVC11 ICPL Curncy</t>
  </si>
  <si>
    <t>BPSIVC12 ICPL Curncy</t>
  </si>
  <si>
    <t>BPSIVC13 ICPL Curncy</t>
  </si>
  <si>
    <t>BPSIVC14 ICPL Curncy</t>
  </si>
  <si>
    <t>BPSIVC15 ICPL Curncy</t>
  </si>
  <si>
    <t>BPSIVC20 ICPL Curncy</t>
  </si>
  <si>
    <t>BPSIVC25 ICPL Curncy</t>
  </si>
  <si>
    <t>BPSIVC30 ICPL Curncy</t>
  </si>
  <si>
    <t>BPSIVC40 ICPL Curncy</t>
  </si>
  <si>
    <t>BPSIVC50 ICPL Curncy</t>
  </si>
  <si>
    <t>BPSIVC60 ICPL Curncy</t>
  </si>
  <si>
    <t>MUTKCALM ICPL Index</t>
  </si>
  <si>
    <t>JYSO1Z ICPL Curncy</t>
  </si>
  <si>
    <t>JYSO2Z ICPL Curncy</t>
  </si>
  <si>
    <t>JYSO3Z ICPL Curncy</t>
  </si>
  <si>
    <t>JYSOA ICPL Curncy</t>
  </si>
  <si>
    <t>JYSOB ICPL Curncy</t>
  </si>
  <si>
    <t>JYSOC ICPL Curncy</t>
  </si>
  <si>
    <t>JYSOD ICPL Curncy</t>
  </si>
  <si>
    <t>JYSOE ICPL Curncy</t>
  </si>
  <si>
    <t>JYSOF ICPL Curncy</t>
  </si>
  <si>
    <t>JYSOG ICPL Curncy</t>
  </si>
  <si>
    <t>JYSOH ICPL Curncy</t>
  </si>
  <si>
    <t>JYSOI ICPL Curncy</t>
  </si>
  <si>
    <t>JYSOJ ICPL Curncy</t>
  </si>
  <si>
    <t>JYSOK ICPL Curncy</t>
  </si>
  <si>
    <t>JYSO1 ICPL Curncy</t>
  </si>
  <si>
    <t>JYSO1A ICPL Curncy</t>
  </si>
  <si>
    <t>JYSO1B ICPL Curncy</t>
  </si>
  <si>
    <t>JYSO1C ICPL Curncy</t>
  </si>
  <si>
    <t>JYSO1D ICPL Curncy</t>
  </si>
  <si>
    <t>JYSO1E ICPL Curncy</t>
  </si>
  <si>
    <t>JYSO1F ICPL Curncy</t>
  </si>
  <si>
    <t>JYSO1G ICPL Curncy</t>
  </si>
  <si>
    <t>JYSO1H ICPL Curncy</t>
  </si>
  <si>
    <t>JYSO1I ICPL Curncy</t>
  </si>
  <si>
    <t>JYSO1J ICPL Curncy</t>
  </si>
  <si>
    <t>JYSO1K ICPL Curncy</t>
  </si>
  <si>
    <t>JYSO2 ICPL Curncy</t>
  </si>
  <si>
    <t>JYSO3 ICPL Curncy</t>
  </si>
  <si>
    <t>JYSO4 ICPL Curncy</t>
  </si>
  <si>
    <t>JYSO5 ICPL Curncy</t>
  </si>
  <si>
    <t>JYSO6 ICPL Curncy</t>
  </si>
  <si>
    <t>JYSO7 ICPL Curncy</t>
  </si>
  <si>
    <t>JYSO8 ICPL Curncy</t>
  </si>
  <si>
    <t>JYSO9 ICPL Curncy</t>
  </si>
  <si>
    <t>JYSO10 ICPL Curncy</t>
  </si>
  <si>
    <t>JYSO12 ICPL Curncy</t>
  </si>
  <si>
    <t>JYSO15 ICPL Curncy</t>
  </si>
  <si>
    <t>JYSO20 ICPL Curncy</t>
  </si>
  <si>
    <t>JYSO25 ICPL Curncy</t>
  </si>
  <si>
    <t>JYSO30 ICPL Curncy</t>
  </si>
  <si>
    <t>JYSO40 ICPL Curncy</t>
  </si>
  <si>
    <t>JYSO50 ICPL Curncy</t>
  </si>
  <si>
    <t>JY0001M ICPL Index</t>
  </si>
  <si>
    <t xml:space="preserve"> JYSWAV1 ICPL Curncy</t>
  </si>
  <si>
    <t xml:space="preserve"> JYSWBV1 ICPL Curncy</t>
  </si>
  <si>
    <t xml:space="preserve"> JYSWCV1 ICPL Curncy</t>
  </si>
  <si>
    <t xml:space="preserve"> JYSWDV1 ICPL Curncy</t>
  </si>
  <si>
    <t xml:space="preserve"> JYSWEV1 ICPL Curncy</t>
  </si>
  <si>
    <t xml:space="preserve"> JYSWFV1 ICPL Curncy</t>
  </si>
  <si>
    <t xml:space="preserve"> JYSWGV1 ICPL Curncy</t>
  </si>
  <si>
    <t xml:space="preserve"> JYSWHV1 ICPL Curncy</t>
  </si>
  <si>
    <t xml:space="preserve"> JYSWIV1 ICPL Curncy</t>
  </si>
  <si>
    <t xml:space="preserve"> JYSWJV1 ICPL Curncy</t>
  </si>
  <si>
    <t xml:space="preserve"> JYSWKV1 ICPL Curncy</t>
  </si>
  <si>
    <t xml:space="preserve"> JYSW1V1 ICPL Curncy</t>
  </si>
  <si>
    <t>JYBD1 ICPL Curncy</t>
  </si>
  <si>
    <t>JYBD1F ICPL Curncy</t>
  </si>
  <si>
    <t>JYBD2 ICPL Curncy</t>
  </si>
  <si>
    <t>JYBD3 ICPL Curncy</t>
  </si>
  <si>
    <t>JYBD4 ICPL Curncy</t>
  </si>
  <si>
    <t>JYBD5 ICPL Curncy</t>
  </si>
  <si>
    <t>JYBD6 ICPL Curncy</t>
  </si>
  <si>
    <t>JYBD7 ICPL Curncy</t>
  </si>
  <si>
    <t>JYBD8 ICPL Curncy</t>
  </si>
  <si>
    <t>JYBD9 ICPL Curncy</t>
  </si>
  <si>
    <t>JYBD10 ICPL Curncy</t>
  </si>
  <si>
    <t>JYBD11 ICPL Curncy</t>
  </si>
  <si>
    <t>JYBD12 ICPL Curncy</t>
  </si>
  <si>
    <t>JYBD13 ICPL Curncy</t>
  </si>
  <si>
    <t>JYBD14 ICPL Curncy</t>
  </si>
  <si>
    <t>JYBD15 ICPL Curncy</t>
  </si>
  <si>
    <t>JYBD20 ICPL Curncy</t>
  </si>
  <si>
    <t>JYBD25 ICPL Curncy</t>
  </si>
  <si>
    <t>JYBD30 ICPL Curncy</t>
  </si>
  <si>
    <t>JYBD40 ICPL Curncy</t>
  </si>
  <si>
    <t>JYBD50 ICPL Curncy</t>
  </si>
  <si>
    <t>JYBD60 ICPL Curncy</t>
  </si>
  <si>
    <t>JY0003M ICPL Index</t>
  </si>
  <si>
    <t>JYFR00C ICPL Curncy</t>
  </si>
  <si>
    <t>JYFR0AD ICPL Curncy</t>
  </si>
  <si>
    <t>JYFR0BE ICPL Curncy</t>
  </si>
  <si>
    <t>JYFR0CF ICPL Curncy</t>
  </si>
  <si>
    <t>JYFR0DG ICPL Curncy</t>
  </si>
  <si>
    <t>JYFR0EH ICPL Curncy</t>
  </si>
  <si>
    <t>JYFR0FI ICPL Curncy</t>
  </si>
  <si>
    <t xml:space="preserve"> JYFR0GJ ICPL Curncy</t>
  </si>
  <si>
    <t xml:space="preserve"> JYFR0HK ICPL Curncy</t>
  </si>
  <si>
    <t xml:space="preserve"> JYFR0I1 ICPL Curncy</t>
  </si>
  <si>
    <t>JYFR0J1A ICPL Curncy</t>
  </si>
  <si>
    <t>JYFR0K1B ICPL Curncy</t>
  </si>
  <si>
    <t>JYFR011C ICPL Curncy</t>
  </si>
  <si>
    <t>JYFR1C1F ICPL Curncy</t>
  </si>
  <si>
    <t>JYFR1F1I ICPL Curncy</t>
  </si>
  <si>
    <t>JYBC2 ICPL Curncy</t>
  </si>
  <si>
    <t>JYBC3 ICPL Curncy</t>
  </si>
  <si>
    <t>JYBC4 ICPL Curncy</t>
  </si>
  <si>
    <t>JYBC5 ICPL Curncy</t>
  </si>
  <si>
    <t>JYBC6 ICPL Curncy</t>
  </si>
  <si>
    <t>JYBC7 ICPL Curncy</t>
  </si>
  <si>
    <t>JYBC8 ICPL Curncy</t>
  </si>
  <si>
    <t>JYBC9 ICPL Curncy</t>
  </si>
  <si>
    <t>JYBC10 ICPL Curncy</t>
  </si>
  <si>
    <t>JYBC11 ICPL Curncy</t>
  </si>
  <si>
    <t>JYBC12 ICPL Curncy</t>
  </si>
  <si>
    <t>JYBC13 ICPL Curncy</t>
  </si>
  <si>
    <t>JYBC14 ICPL Curncy</t>
  </si>
  <si>
    <t>JYBC15 ICPL Curncy</t>
  </si>
  <si>
    <t>JYBC20 ICPL Curncy</t>
  </si>
  <si>
    <t>JYBC25 ICPL Curncy</t>
  </si>
  <si>
    <t>JYBC30 ICPL Curncy</t>
  </si>
  <si>
    <t>JYBC40 ICPL Curncy</t>
  </si>
  <si>
    <t>JYBC50 ICPL Curncy</t>
  </si>
  <si>
    <t>JYBC60 ICPL Curncy</t>
  </si>
  <si>
    <t>JY0006M ICPL Index</t>
  </si>
  <si>
    <t>JYFR00F ICPL Curncy</t>
  </si>
  <si>
    <t>JYFR0AG ICPL Curncy</t>
  </si>
  <si>
    <t>JYFR0BH ICPL Curncy</t>
  </si>
  <si>
    <t>JYFR0CI ICPL Curncy</t>
  </si>
  <si>
    <t>JYFR0DJ ICPL Curncy</t>
  </si>
  <si>
    <t>JYFR0EK ICPL Curncy</t>
  </si>
  <si>
    <t>JYFR0F1 ICPL Curncy</t>
  </si>
  <si>
    <t>JYFR0G1A ICPL Curncy</t>
  </si>
  <si>
    <t>JYFR0H1B ICPL Curncy</t>
  </si>
  <si>
    <t>JYFR0I1C ICPL Curncy</t>
  </si>
  <si>
    <t>JYFR0J1D ICPL Curncy</t>
  </si>
  <si>
    <t>JYFR0K1E ICPL Curncy</t>
  </si>
  <si>
    <t>JYFR011F ICPL Curncy</t>
  </si>
  <si>
    <t>JYSW2 ICPL Curncy</t>
  </si>
  <si>
    <t>JYSW3 ICPL Curncy</t>
  </si>
  <si>
    <t>JYSW4 ICPL Curncy</t>
  </si>
  <si>
    <t>JYSW5 ICPL Curncy</t>
  </si>
  <si>
    <t>JYSW6 ICPL Curncy</t>
  </si>
  <si>
    <t>JYSW7 ICPL Curncy</t>
  </si>
  <si>
    <t>JYSW8 ICPL Curncy</t>
  </si>
  <si>
    <t>JYSW9 ICPL Curncy</t>
  </si>
  <si>
    <t>JYSW10 ICPL Curncy</t>
  </si>
  <si>
    <t>JYSW11 ICPL Curncy</t>
  </si>
  <si>
    <t>JYSW12 ICPL Curncy</t>
  </si>
  <si>
    <t>JYSW13 ICPL Curncy</t>
  </si>
  <si>
    <t>JYSW14 ICPL Curncy</t>
  </si>
  <si>
    <t>JYSW15 ICPL Curncy</t>
  </si>
  <si>
    <t>JYSW20 ICPL Curncy</t>
  </si>
  <si>
    <t>JYSW25 ICPL Curncy</t>
  </si>
  <si>
    <t>JYSW30 ICPL Curncy</t>
  </si>
  <si>
    <t>JYSW40 ICPL Curncy</t>
  </si>
  <si>
    <t>JYSW50 ICPL Curncy</t>
  </si>
  <si>
    <t>JYSW60 ICPL Curncy</t>
  </si>
  <si>
    <t>TOISTOIS ICPL Index</t>
  </si>
  <si>
    <t>SFSWT1Z ICPL Curncy</t>
  </si>
  <si>
    <t>SFSWT2Z ICPL Curncy</t>
  </si>
  <si>
    <t>SFSWT3Z ICPL Curncy</t>
  </si>
  <si>
    <t>SFSWTA ICPL Curncy</t>
  </si>
  <si>
    <t>SFSWTB ICPL Curncy</t>
  </si>
  <si>
    <t>SFSWTC ICPL Curncy</t>
  </si>
  <si>
    <t>SFSWTD ICPL Curncy</t>
  </si>
  <si>
    <t>SFSWTE ICPL Curncy</t>
  </si>
  <si>
    <t>SFSWTF ICPL Curncy</t>
  </si>
  <si>
    <t>SFSWTG ICPL Curncy</t>
  </si>
  <si>
    <t>SFSWTH ICPL Curncy</t>
  </si>
  <si>
    <t>SFSWTI ICPL Curncy</t>
  </si>
  <si>
    <t>SFSWTJ ICPL Curncy</t>
  </si>
  <si>
    <t>SFSWTK ICPL Curncy</t>
  </si>
  <si>
    <t>SFSWT1 ICPL Curncy</t>
  </si>
  <si>
    <t>SFSWT1C ICPL Curncy</t>
  </si>
  <si>
    <t>SFSWT1F ICPL Curncy</t>
  </si>
  <si>
    <t>SFSWT1I ICPL Curncy</t>
  </si>
  <si>
    <t>SFSWT2 ICPL Curncy</t>
  </si>
  <si>
    <t>SFSWT3 ICPL Curncy</t>
  </si>
  <si>
    <t>SFSWT4 ICPL Curncy</t>
  </si>
  <si>
    <t>SFSWT5 ICPL Curncy</t>
  </si>
  <si>
    <t>SFSWT6 ICPL Curncy</t>
  </si>
  <si>
    <t>SFSWT7 ICPL Curncy</t>
  </si>
  <si>
    <t>SFSWT8 ICPL Curncy</t>
  </si>
  <si>
    <t>SFSWT9 ICPL Curncy</t>
  </si>
  <si>
    <t>SFSWT10 ICPL Curncy</t>
  </si>
  <si>
    <t>SFSWT12 ICPL Curncy</t>
  </si>
  <si>
    <t>SFSWT15 ICPL Curncy</t>
  </si>
  <si>
    <t>SFSWT20 ICPL Curncy</t>
  </si>
  <si>
    <t>SFSWT25 ICPL Curncy</t>
  </si>
  <si>
    <t>SFSWT30 ICPL Curncy</t>
  </si>
  <si>
    <t>SFSWT40 ICPL Curncy</t>
  </si>
  <si>
    <t>SFSWT50 ICPL Curncy</t>
  </si>
  <si>
    <t>SF0001M ICPL Index</t>
  </si>
  <si>
    <t>SFSWBV1 ICPL Curncy</t>
  </si>
  <si>
    <t>SFSWCV1 ICPL Curncy</t>
  </si>
  <si>
    <t>SFSWDV1 ICPL Curncy</t>
  </si>
  <si>
    <t>SFSWEV1 ICPL Curncy</t>
  </si>
  <si>
    <t>SFSWFV1 ICPL Curncy</t>
  </si>
  <si>
    <t>SFSWGV1 ICPL Curncy</t>
  </si>
  <si>
    <t>SFSWHV1 ICPL Curncy</t>
  </si>
  <si>
    <t>SFSWIV1 ICPL Curncy</t>
  </si>
  <si>
    <t>SFSWJV1 ICPL Curncy</t>
  </si>
  <si>
    <t>SFSWKV1 ICPL Curncy</t>
  </si>
  <si>
    <t>SFSW1V1 ICPL Curncy</t>
  </si>
  <si>
    <t>SFSW1AV1 ICPL Curncy</t>
  </si>
  <si>
    <t>SFSW1BV1 ICPL Curncy</t>
  </si>
  <si>
    <t>SFSW1CV1 ICPL Curncy</t>
  </si>
  <si>
    <t>SFSW1DV1 ICPL Curncy</t>
  </si>
  <si>
    <t>SFSW1FV1 ICPL Curncy</t>
  </si>
  <si>
    <t>SFSW1GV1 ICPL Curncy</t>
  </si>
  <si>
    <t>SFSW1HV1 ICPL Curncy</t>
  </si>
  <si>
    <t>SFSW1IV1 ICPL Curncy</t>
  </si>
  <si>
    <t>SFSW1JV1 ICPL Curncy</t>
  </si>
  <si>
    <t>SFSW1KV1 ICPL Curncy</t>
  </si>
  <si>
    <t>SFSW2V1 ICPL Curncy</t>
  </si>
  <si>
    <t>SFSW3V1 ICPL Curncy</t>
  </si>
  <si>
    <t>SFSW4V1 ICPL Curncy</t>
  </si>
  <si>
    <t>SFSW5V1 ICPL Curncy</t>
  </si>
  <si>
    <t>SFSW6V1 ICPL Curncy</t>
  </si>
  <si>
    <t>SFSW7V1 ICPL Curncy</t>
  </si>
  <si>
    <t>SFSW8V1 ICPL Curncy</t>
  </si>
  <si>
    <t>SFSW9V1 ICPL Curncy</t>
  </si>
  <si>
    <t>SFSW10V1 ICPL Curncy</t>
  </si>
  <si>
    <t>SFSW11V1 ICPL Curncy</t>
  </si>
  <si>
    <t>SFSW12V1 ICPL Curncy</t>
  </si>
  <si>
    <t>SFSW13V1 ICPL Curncy</t>
  </si>
  <si>
    <t>SFSW14V1 ICPL Curncy</t>
  </si>
  <si>
    <t>SFSW15V1 ICPL Curncy</t>
  </si>
  <si>
    <t>SFSW20V1 ICPL Curncy</t>
  </si>
  <si>
    <t>SFSW25V1 ICPL Curncy</t>
  </si>
  <si>
    <t>SFSW30V1 ICPL Curncy</t>
  </si>
  <si>
    <t>SFSW40V1 ICPL Curncy</t>
  </si>
  <si>
    <t>SFSW50V1 ICPL Curncy</t>
  </si>
  <si>
    <t>SFSW60V1 ICPL Curncy</t>
  </si>
  <si>
    <t>SF0003M ICPL Index</t>
  </si>
  <si>
    <t>SFFR00C ICPL Curncy</t>
  </si>
  <si>
    <t>SFFR0AD ICPL Curncy</t>
  </si>
  <si>
    <t>SFFR0BE ICPL Curncy</t>
  </si>
  <si>
    <t>SFFR0CF ICPL Curncy</t>
  </si>
  <si>
    <t>SFFR0DG ICPL Curncy</t>
  </si>
  <si>
    <t>SFFR0EH ICPL Curncy</t>
  </si>
  <si>
    <t>SFFR0FI ICPL Curncy</t>
  </si>
  <si>
    <t xml:space="preserve"> SFFR0GJ ICPL Curncy</t>
  </si>
  <si>
    <t xml:space="preserve"> SFFR0HK ICPL Curncy</t>
  </si>
  <si>
    <t xml:space="preserve"> SFFR0I1 ICPL Curncy</t>
  </si>
  <si>
    <t>SFFR0J1A ICPL Curncy</t>
  </si>
  <si>
    <t>SFFR0K1B ICPL Curncy</t>
  </si>
  <si>
    <t>SFFR011C ICPL Curncy</t>
  </si>
  <si>
    <t>SFFR1C1F ICPL Curncy</t>
  </si>
  <si>
    <t>SFSW1IV3 ICPL Curncy</t>
  </si>
  <si>
    <t>SFSW2V3 ICPL Curncy</t>
  </si>
  <si>
    <t>SFSW3V3 ICPL Curncy</t>
  </si>
  <si>
    <t>SFSW4V3 ICPL Curncy</t>
  </si>
  <si>
    <t>SFSW5V3 ICPL Curncy</t>
  </si>
  <si>
    <t>SFSW6V3 ICPL Curncy</t>
  </si>
  <si>
    <t>SFSW7V3 ICPL Curncy</t>
  </si>
  <si>
    <t>SFSW8V3 ICPL Curncy</t>
  </si>
  <si>
    <t>SFSW9V3 ICPL Curncy</t>
  </si>
  <si>
    <t>SFSW10V3 ICPL Curncy</t>
  </si>
  <si>
    <t>SFSW11V3 ICPL Curncy</t>
  </si>
  <si>
    <t>SFSW12V3 ICPL Curncy</t>
  </si>
  <si>
    <t>SFSW13V3 ICPL Curncy</t>
  </si>
  <si>
    <t>SFSW14V3 ICPL Curncy</t>
  </si>
  <si>
    <t>SFSW15V3 ICPL Curncy</t>
  </si>
  <si>
    <t>SFSW20V3 ICPL Curncy</t>
  </si>
  <si>
    <t>SFSW25V3 ICPL Curncy</t>
  </si>
  <si>
    <t>SFSW30V3 ICPL Curncy</t>
  </si>
  <si>
    <t>SFSW40V3 ICPL Curncy</t>
  </si>
  <si>
    <t>SFSW50V3 ICPL Curncy</t>
  </si>
  <si>
    <t>SFSW60V3 ICPL Curncy</t>
  </si>
  <si>
    <t>SF0006M ICPL Index</t>
  </si>
  <si>
    <t>SFFR00F ICPL Curncy</t>
  </si>
  <si>
    <t>SFFR0AG ICPL Curncy</t>
  </si>
  <si>
    <t>SFFR0BH ICPL Curncy</t>
  </si>
  <si>
    <t>SFFR0CI ICPL Curncy</t>
  </si>
  <si>
    <t>SFFR0DJ ICPL Curncy</t>
  </si>
  <si>
    <t>SFFR0EK ICPL Curncy</t>
  </si>
  <si>
    <t>SFFR0F1 ICPL Curncy</t>
  </si>
  <si>
    <t>SFFR0G1A ICPL Curncy</t>
  </si>
  <si>
    <t>SFFR0H1B ICPL Curncy</t>
  </si>
  <si>
    <t>SFFR0I1C ICPL Curncy</t>
  </si>
  <si>
    <t>SFFR0J1D ICPL Curncy</t>
  </si>
  <si>
    <t>SFFR0K1E ICPL Curncy</t>
  </si>
  <si>
    <t>SFFR011F ICPL Curncy</t>
  </si>
  <si>
    <t>SFSW2 ICPL Curncy</t>
  </si>
  <si>
    <t>SFSW3 ICPL Curncy</t>
  </si>
  <si>
    <t>SFSW4 ICPL Curncy</t>
  </si>
  <si>
    <t>SFSW5 ICPL Curncy</t>
  </si>
  <si>
    <t>SFSW6 ICPL Curncy</t>
  </si>
  <si>
    <t>SFSW7 ICPL Curncy</t>
  </si>
  <si>
    <t>SFSW8 ICPL Curncy</t>
  </si>
  <si>
    <t>SFSW9 ICPL Curncy</t>
  </si>
  <si>
    <t>SFSW10 ICPL Curncy</t>
  </si>
  <si>
    <t>SFSW11 ICPL Curncy</t>
  </si>
  <si>
    <t>SFSW12 ICPL Curncy</t>
  </si>
  <si>
    <t>SFSW13 ICPL Curncy</t>
  </si>
  <si>
    <t>SFSW14 ICPL Curncy</t>
  </si>
  <si>
    <t>SFSW15 ICPL Curncy</t>
  </si>
  <si>
    <t>SFSW20 ICPL Curncy</t>
  </si>
  <si>
    <t>SFSW25 ICPL Curncy</t>
  </si>
  <si>
    <t>SFSW30 ICPL Curncy</t>
  </si>
  <si>
    <t>SFSW40 ICPL Curncy</t>
  </si>
  <si>
    <t>SFSW50 ICPL Curncy</t>
  </si>
  <si>
    <t>SFSW60 ICPL Curncy</t>
  </si>
  <si>
    <t>SF0012M ICPL Index</t>
  </si>
  <si>
    <t>SFFR001 ICPL Curncy</t>
  </si>
  <si>
    <t>SFFR0A1A ICPL Curncy</t>
  </si>
  <si>
    <t>SFFR0B1B ICPL Curncy</t>
  </si>
  <si>
    <t>SFFR0C1C ICPL Curncy</t>
  </si>
  <si>
    <t>SFFR0D1D ICPL Curncy</t>
  </si>
  <si>
    <t>SFFR0E1E ICPL Curncy</t>
  </si>
  <si>
    <t>SFFR0F1F ICPL Curncy</t>
  </si>
  <si>
    <t>SFFR0G1G ICPL Curncy</t>
  </si>
  <si>
    <t>SFFR0H1H ICPL Curncy</t>
  </si>
  <si>
    <t>SFFR0I1I ICPL Curncy</t>
  </si>
  <si>
    <t>SFFR0J1J ICPL Curncy</t>
  </si>
  <si>
    <t>SFFR0K1K ICPL Curncy</t>
  </si>
  <si>
    <t>SFFR012 ICPL Curncy</t>
  </si>
  <si>
    <t>CFBSPV2 ICPL Curncy</t>
  </si>
  <si>
    <t>CFBSPV3 ICPL Curncy</t>
  </si>
  <si>
    <t>CFBSPV4 ICPL Curncy</t>
  </si>
  <si>
    <t>CFBSPV5 ICPL Curncy</t>
  </si>
  <si>
    <t>CFBSPV6 ICPL Curncy</t>
  </si>
  <si>
    <t>CFBSPV7 ICPL Curncy</t>
  </si>
  <si>
    <t>CFBSPV8 ICPL Curncy</t>
  </si>
  <si>
    <t>CFBSPV9 ICPL Curncy</t>
  </si>
  <si>
    <t>CFBSPV10 ICPL Curncy</t>
  </si>
  <si>
    <t>CFBSPV11 ICPL Curncy</t>
  </si>
  <si>
    <t>CFBSPV12 ICPL Curncy</t>
  </si>
  <si>
    <t>CFBSPV13 ICPL Curncy</t>
  </si>
  <si>
    <t>CFBSPV14 ICPL Curncy</t>
  </si>
  <si>
    <t>CFBSPV15 ICPL Curncy</t>
  </si>
  <si>
    <t>CFBSPV20 ICPL Curncy</t>
  </si>
  <si>
    <t>CFBSPV25 ICPL Curncy</t>
  </si>
  <si>
    <t>CFBSPV30 ICPL Curncy</t>
  </si>
  <si>
    <t>CFBSPV40 ICPL Curncy</t>
  </si>
  <si>
    <t>CFBSPV50 ICPL Curncy</t>
  </si>
  <si>
    <t>CFBSPV60 ICPL Curncy</t>
  </si>
  <si>
    <t>CAONREPO ICPL Index</t>
  </si>
  <si>
    <t>CDSO1Z ICPL Curncy</t>
  </si>
  <si>
    <t>CDSO2Z ICPL Curncy</t>
  </si>
  <si>
    <t>CDSO3Z ICPL Curncy</t>
  </si>
  <si>
    <t>CDSOA ICPL Curncy</t>
  </si>
  <si>
    <t>CDSOB ICPL Curncy</t>
  </si>
  <si>
    <t>CDSOC ICPL Curncy</t>
  </si>
  <si>
    <t>CDSOD ICPL Curncy</t>
  </si>
  <si>
    <t>CDSOE ICPL Curncy</t>
  </si>
  <si>
    <t>CDSOF ICPL Curncy</t>
  </si>
  <si>
    <t>CDSOG ICPL Curncy</t>
  </si>
  <si>
    <t>CDSOH ICPL Curncy</t>
  </si>
  <si>
    <t>CDSOI ICPL Curncy</t>
  </si>
  <si>
    <t>CDSOJ ICPL Curncy</t>
  </si>
  <si>
    <t>CDSOK ICPL Curncy</t>
  </si>
  <si>
    <t>CDSO1 ICPL Curncy</t>
  </si>
  <si>
    <t>CDSO1C ICPL Curncy</t>
  </si>
  <si>
    <t>CDSO1F ICPL Curncy</t>
  </si>
  <si>
    <t>CDSO1I ICPL Curncy</t>
  </si>
  <si>
    <t>CDSO2 ICPL Curncy</t>
  </si>
  <si>
    <t>CDOSS1 ICPL Curncy</t>
  </si>
  <si>
    <t>CDOSS2 ICPL Curncy</t>
  </si>
  <si>
    <t>CDOSS3 ICPL Curncy</t>
  </si>
  <si>
    <t>CDOSS4 ICPL Curncy</t>
  </si>
  <si>
    <t>CDOSS5 ICPL Curncy</t>
  </si>
  <si>
    <t>CDOSS6 ICPL Curncy</t>
  </si>
  <si>
    <t>CDOSS7 ICPL Curncy</t>
  </si>
  <si>
    <t>CDOSS8 ICPL Curncy</t>
  </si>
  <si>
    <t>CDOSS9 ICPL Curncy</t>
  </si>
  <si>
    <t>CDOSS10 ICPL Curncy</t>
  </si>
  <si>
    <t>CDOSS12 ICPL Curncy</t>
  </si>
  <si>
    <t>CDOSS15 ICPL Curncy</t>
  </si>
  <si>
    <t>CDOSS20 ICPL Curncy</t>
  </si>
  <si>
    <t>CDOSS25 ICPL Curncy</t>
  </si>
  <si>
    <t>CDOSS30 ICPL Curncy</t>
  </si>
  <si>
    <t>CDOSS40 ICPL Curncy</t>
  </si>
  <si>
    <t>CDOSS50 ICPL Curncy</t>
  </si>
  <si>
    <t>CDOR01 ICPL Index</t>
  </si>
  <si>
    <t>CDFR00A ICPL Curncy</t>
  </si>
  <si>
    <t>CDFR0AB ICPL Curncy</t>
  </si>
  <si>
    <t>CDFR0BC ICPL Curncy</t>
  </si>
  <si>
    <t>CDFR0CD ICPL Curncy</t>
  </si>
  <si>
    <t>CDFR0DE ICPL Curncy</t>
  </si>
  <si>
    <t>CDFR0EF ICPL Curncy</t>
  </si>
  <si>
    <t>CDFR0FG ICPL Curncy</t>
  </si>
  <si>
    <t>CDFR0GH ICPL Curncy</t>
  </si>
  <si>
    <t>CDBAAI ICPL Curncy</t>
  </si>
  <si>
    <t xml:space="preserve"> CDFR0IJ ICPL Curncy</t>
  </si>
  <si>
    <t xml:space="preserve"> CDFR0JK ICPL Curncy</t>
  </si>
  <si>
    <t>CDBAAC1 ICPL Curncy</t>
  </si>
  <si>
    <t>CDBAAC1C ICPL Curncy</t>
  </si>
  <si>
    <t>CDBAAC1F ICPL Curncy</t>
  </si>
  <si>
    <t>CDBAAC2 ICPL Curncy</t>
  </si>
  <si>
    <t>CDBAAC3 ICPL Curncy</t>
  </si>
  <si>
    <t>CDBAAC4 ICPL Curncy</t>
  </si>
  <si>
    <t>CDBAAC5 ICPL Curncy</t>
  </si>
  <si>
    <t>CDBAAC6 ICPL Curncy</t>
  </si>
  <si>
    <t>CDBAAC7 ICPL Curncy</t>
  </si>
  <si>
    <t>CDBAAC8 ICPL Curncy</t>
  </si>
  <si>
    <t>CDBAAC9 ICPL Curncy</t>
  </si>
  <si>
    <t>CDBAAC10 ICPL Curncy</t>
  </si>
  <si>
    <t>CDBAAC11 ICPL Curncy</t>
  </si>
  <si>
    <t>CDBAAC12 ICPL Curncy</t>
  </si>
  <si>
    <t>CDBAAC13 ICPL Curncy</t>
  </si>
  <si>
    <t>CDBAAC14 ICPL Curncy</t>
  </si>
  <si>
    <t>CDBAAC15 ICPL Curncy</t>
  </si>
  <si>
    <t>CDBAAC20 ICPL Curncy</t>
  </si>
  <si>
    <t>CDBAAC25 ICPL Curncy</t>
  </si>
  <si>
    <t>CDBAAC30 ICPL Curncy</t>
  </si>
  <si>
    <t>CDBAAC40 ICPL Curncy</t>
  </si>
  <si>
    <t>CDBAAC50 ICPL Curncy</t>
  </si>
  <si>
    <t>CDBAAC60 ICPL Curncy</t>
  </si>
  <si>
    <t>CDOR03 ICPL Index</t>
  </si>
  <si>
    <t>CDFR00C ICPL Curncy</t>
  </si>
  <si>
    <t>CDFR0AD ICPL Curncy</t>
  </si>
  <si>
    <t>CDFR0BE ICPL Curncy</t>
  </si>
  <si>
    <t>CDFR0CF ICPL Curncy</t>
  </si>
  <si>
    <t>CDFR0DG ICPL Curncy</t>
  </si>
  <si>
    <t>CDFR0EH ICPL Curncy</t>
  </si>
  <si>
    <t>CDFR0FI ICPL Curncy</t>
  </si>
  <si>
    <t xml:space="preserve"> CDFR0GJ ICPL Curncy</t>
  </si>
  <si>
    <t xml:space="preserve"> CDFR0HK ICPL Curncy</t>
  </si>
  <si>
    <t xml:space="preserve"> CDFR0I1 ICPL Curncy</t>
  </si>
  <si>
    <t>CDFR0J1A ICPL Curncy</t>
  </si>
  <si>
    <t>CDFR0K1B ICPL Curncy</t>
  </si>
  <si>
    <t>CDSW1C ICPL Curncy</t>
  </si>
  <si>
    <t>CDSW1F ICPL Curncy</t>
  </si>
  <si>
    <t>CDSW1I ICPL Curncy</t>
  </si>
  <si>
    <t>CDSW2 ICPL Curncy</t>
  </si>
  <si>
    <t>CDSW3 ICPL Curncy</t>
  </si>
  <si>
    <t>CDSW4 ICPL Curncy</t>
  </si>
  <si>
    <t>CDSW5 ICPL Curncy</t>
  </si>
  <si>
    <t>CDSW6 ICPL Curncy</t>
  </si>
  <si>
    <t>CDSW7 ICPL Curncy</t>
  </si>
  <si>
    <t>CDSW8 ICPL Curncy</t>
  </si>
  <si>
    <t>CDSW9 ICPL Curncy</t>
  </si>
  <si>
    <t>CDSW10 ICPL Curncy</t>
  </si>
  <si>
    <t>CDSW11 ICPL Curncy</t>
  </si>
  <si>
    <t>CDSW12 ICPL Curncy</t>
  </si>
  <si>
    <t>CDSW13 ICPL Curncy</t>
  </si>
  <si>
    <t>CDSW14 ICPL Curncy</t>
  </si>
  <si>
    <t>CDSW15 ICPL Curncy</t>
  </si>
  <si>
    <t>CDSW20 ICPL Curncy</t>
  </si>
  <si>
    <t>CDSW25 ICPL Curncy</t>
  </si>
  <si>
    <t>CDSW30 ICPL Curncy</t>
  </si>
  <si>
    <t>CDSW40 ICPL Curncy</t>
  </si>
  <si>
    <t>CDSW50 ICPL Curncy</t>
  </si>
  <si>
    <t>CDSW60 ICPL Curncy</t>
  </si>
  <si>
    <t>CDOR06 ICPL Index</t>
  </si>
  <si>
    <t>CDFR00F ICPL Curncy</t>
  </si>
  <si>
    <t>CDFR0AG ICPL Curncy</t>
  </si>
  <si>
    <t>CDFR0BH ICPL Curncy</t>
  </si>
  <si>
    <t>CDFR0CI ICPL Curncy</t>
  </si>
  <si>
    <t>CDFR0DJ ICPL Curncy</t>
  </si>
  <si>
    <t>CDFR0EK ICPL Curncy</t>
  </si>
  <si>
    <t>CDFR0F1 ICPL Curncy</t>
  </si>
  <si>
    <t>CDFR0G1A ICPL Curncy</t>
  </si>
  <si>
    <t>CDFR0H1B ICPL Curncy</t>
  </si>
  <si>
    <t>CDFR0I1C ICPL Curncy</t>
  </si>
  <si>
    <t>CDFR0J1D ICPL Curncy</t>
  </si>
  <si>
    <t>CDFR0K1E ICPL Curncy</t>
  </si>
  <si>
    <t>CDFR011F ICPL Curncy</t>
  </si>
  <si>
    <t>CDFR1C1I ICPL Curncy</t>
  </si>
  <si>
    <t>CDBFVC2 ICPL Curncy</t>
  </si>
  <si>
    <t>CDBFVC3 ICPL Curncy</t>
  </si>
  <si>
    <t>CDBFVC4 ICPL Curncy</t>
  </si>
  <si>
    <t>CDBFVC5 ICPL Curncy</t>
  </si>
  <si>
    <t>CDBFVC6 ICPL Curncy</t>
  </si>
  <si>
    <t>CDBFVC7 ICPL Curncy</t>
  </si>
  <si>
    <t>CDBFVC8 ICPL Curncy</t>
  </si>
  <si>
    <t>CDBFVC9 ICPL Curncy</t>
  </si>
  <si>
    <t>CDBFVC10 ICPL Curncy</t>
  </si>
  <si>
    <t>CDBFVC11 ICPL Curncy</t>
  </si>
  <si>
    <t>CDBFVC12 ICPL Curncy</t>
  </si>
  <si>
    <t>CDBFVC13 ICPL Curncy</t>
  </si>
  <si>
    <t>CDBFVC14 ICPL Curncy</t>
  </si>
  <si>
    <t>CDBFVC15 ICPL Curncy</t>
  </si>
  <si>
    <t>CDBFVC20 ICPL Curncy</t>
  </si>
  <si>
    <t>CDBFVC25 ICPL Curncy</t>
  </si>
  <si>
    <t>CDBFVC30 ICPL Curncy</t>
  </si>
  <si>
    <t>CDBFVC40 ICPL Curncy</t>
  </si>
  <si>
    <t>CDBFVC50 ICPL Curncy</t>
  </si>
  <si>
    <t>CDBFVC60 ICPL Curncy</t>
  </si>
  <si>
    <t>RBACOR ICPL Index</t>
  </si>
  <si>
    <t>ADSO1Z ICPL Curncy</t>
  </si>
  <si>
    <t>ADSO2Z ICPL Curncy</t>
  </si>
  <si>
    <t>ADSO3Z ICPL Curncy</t>
  </si>
  <si>
    <t>ADSOA ICPL Curncy</t>
  </si>
  <si>
    <t>ADSOB ICPL Curncy</t>
  </si>
  <si>
    <t>ADSOC ICPL Curncy</t>
  </si>
  <si>
    <t>ADSOD ICPL Curncy</t>
  </si>
  <si>
    <t>ADSOE ICPL Curncy</t>
  </si>
  <si>
    <t>ADSOF ICPL Curncy</t>
  </si>
  <si>
    <t>ADSOG ICPL Curncy</t>
  </si>
  <si>
    <t>ADSOH ICPL Curncy</t>
  </si>
  <si>
    <t>ADSOI ICPL Curncy</t>
  </si>
  <si>
    <t>ADSOJ ICPL Curncy</t>
  </si>
  <si>
    <t>ADSOK ICPL Curncy</t>
  </si>
  <si>
    <t>ADSO1 ICPL Curncy</t>
  </si>
  <si>
    <t>ADSO1C ICPL Curncy</t>
  </si>
  <si>
    <t>ADSO1F ICPL Curncy</t>
  </si>
  <si>
    <t>ADSO1I ICPL Curncy</t>
  </si>
  <si>
    <t>ADSO2 ICPL Curncy</t>
  </si>
  <si>
    <t>ADSO3 ICPL Curncy</t>
  </si>
  <si>
    <t>ADSO4 ICPL Curncy</t>
  </si>
  <si>
    <t>ADSO5 ICPL Curncy</t>
  </si>
  <si>
    <t>ADSO6 ICPL Curncy</t>
  </si>
  <si>
    <t>ADSO7 ICPL Curncy</t>
  </si>
  <si>
    <t>ADSO8 ICPL Curncy</t>
  </si>
  <si>
    <t>ADSO9 ICPL Curncy</t>
  </si>
  <si>
    <t>ADSO10 ICPL Curncy</t>
  </si>
  <si>
    <t>ADSO12 ICPL Curncy</t>
  </si>
  <si>
    <t>ADSO15 ICPL Curncy</t>
  </si>
  <si>
    <t>ADSO20 ICPL Curncy</t>
  </si>
  <si>
    <t>ADSO25 ICPL Curncy</t>
  </si>
  <si>
    <t>ADSO30 ICPL Curncy</t>
  </si>
  <si>
    <t>ADSO40 ICPL Curncy</t>
  </si>
  <si>
    <t>ADSO50 ICPL Curncy</t>
  </si>
  <si>
    <t>BBSW1M ICPL Index</t>
  </si>
  <si>
    <t>ADFR00A ICPL Curncy</t>
  </si>
  <si>
    <t>ADFR0AB ICPL Curncy</t>
  </si>
  <si>
    <t>ADBBCAC ICPL Curncy</t>
  </si>
  <si>
    <t>ADFR0CD ICPL Curncy</t>
  </si>
  <si>
    <t>ADFR0DE ICPL Curncy</t>
  </si>
  <si>
    <t>ADBBCAF ICPL Curncy</t>
  </si>
  <si>
    <t>ADFR0FG ICPL Curncy</t>
  </si>
  <si>
    <t>ADFR0GH ICPL Curncy</t>
  </si>
  <si>
    <t>ADBBCAI ICPL Curncy</t>
  </si>
  <si>
    <t xml:space="preserve"> ADFR0IJ ICPL Curncy</t>
  </si>
  <si>
    <t xml:space="preserve"> ADFR0JK ICPL Curncy</t>
  </si>
  <si>
    <t>ADBBCA1 ICPL Curncy</t>
  </si>
  <si>
    <t>ADBBCA1C ICPL Curncy</t>
  </si>
  <si>
    <t>ADBBCA1F ICPL Curncy</t>
  </si>
  <si>
    <t>ADBBCA2 ICPL Curncy</t>
  </si>
  <si>
    <t>ADBBCA3 ICPL Curncy</t>
  </si>
  <si>
    <t>ADBBCA4 ICPL Curncy</t>
  </si>
  <si>
    <t>ADBBCA5 ICPL Curncy</t>
  </si>
  <si>
    <t>ADBBCA6 ICPL Curncy</t>
  </si>
  <si>
    <t>ADBBCA7 ICPL Curncy</t>
  </si>
  <si>
    <t>ADBBCA8 ICPL Curncy</t>
  </si>
  <si>
    <t>ADBBCA9 ICPL Curncy</t>
  </si>
  <si>
    <t>ADBBCA10 ICPL Curncy</t>
  </si>
  <si>
    <t>ADBBCA11 ICPL Curncy</t>
  </si>
  <si>
    <t>ADBBCA12 ICPL Curncy</t>
  </si>
  <si>
    <t>ADBBCA13 ICPL Curncy</t>
  </si>
  <si>
    <t>ADBBCA14 ICPL Curncy</t>
  </si>
  <si>
    <t>ADBBCA15 ICPL Curncy</t>
  </si>
  <si>
    <t>ADBBCA20 ICPL Curncy</t>
  </si>
  <si>
    <t>ADBBCA25 ICPL Curncy</t>
  </si>
  <si>
    <t>ADBBCA30 ICPL Curncy</t>
  </si>
  <si>
    <t>ADBBCA40 ICPL Curncy</t>
  </si>
  <si>
    <t>ADBBCA50 ICPL Curncy</t>
  </si>
  <si>
    <t>ADBBCA60 ICPL Curncy</t>
  </si>
  <si>
    <t>BBSW3M ICPL Index</t>
  </si>
  <si>
    <t>ADFR00C ICPL Curncy</t>
  </si>
  <si>
    <t>ADFR0AD ICPL Curncy</t>
  </si>
  <si>
    <t>ADFR0BE ICPL Curncy</t>
  </si>
  <si>
    <t>ADFR0CF ICPL Curncy</t>
  </si>
  <si>
    <t>ADFR0DG ICPL Curncy</t>
  </si>
  <si>
    <t>ADFR0EH ICPL Curncy</t>
  </si>
  <si>
    <t>ADFR0FI ICPL Curncy</t>
  </si>
  <si>
    <t xml:space="preserve"> ADFR0GJ ICPL Curncy</t>
  </si>
  <si>
    <t xml:space="preserve"> ADFR0HK ICPL Curncy</t>
  </si>
  <si>
    <t xml:space="preserve"> ADFR0I1 ICPL Curncy</t>
  </si>
  <si>
    <t>ADFR0J1A ICPL Curncy</t>
  </si>
  <si>
    <t>ADFR0K1B ICPL Curncy</t>
  </si>
  <si>
    <t>ADFR011C ICPL Curncy</t>
  </si>
  <si>
    <t>ADFR1C1F ICPL Curncy</t>
  </si>
  <si>
    <t>ADFR1F1I ICPL Curncy</t>
  </si>
  <si>
    <t>ADBBCF2 ICPL Curncy</t>
  </si>
  <si>
    <t>ADBBCF3 ICPL Curncy</t>
  </si>
  <si>
    <t>ADBBCF4 ICPL Curncy</t>
  </si>
  <si>
    <t>ADBBCF5 ICPL Curncy</t>
  </si>
  <si>
    <t>ADBBCF6 ICPL Curncy</t>
  </si>
  <si>
    <t>ADBBCF7 ICPL Curncy</t>
  </si>
  <si>
    <t>ADBBCF8 ICPL Curncy</t>
  </si>
  <si>
    <t>ADBBCF9 ICPL Curncy</t>
  </si>
  <si>
    <t>ADBBCF10 ICPL Curncy</t>
  </si>
  <si>
    <t>ADBBCF11 ICPL Curncy</t>
  </si>
  <si>
    <t>ADBBCF12 ICPL Curncy</t>
  </si>
  <si>
    <t>ADBBCF13 ICPL Curncy</t>
  </si>
  <si>
    <t>ADBBCF14 ICPL Curncy</t>
  </si>
  <si>
    <t>ADBBCF15 ICPL Curncy</t>
  </si>
  <si>
    <t>ADBBCF20 ICPL Curncy</t>
  </si>
  <si>
    <t>ADBBCF25 ICPL Curncy</t>
  </si>
  <si>
    <t>ADBBCF30 ICPL Curncy</t>
  </si>
  <si>
    <t>ADBBCF40 ICPL Curncy</t>
  </si>
  <si>
    <t>ADBBCF50 ICPL Curncy</t>
  </si>
  <si>
    <t>ADBBCF60 ICPL Curncy</t>
  </si>
  <si>
    <t>BBSW6M ICPL Index</t>
  </si>
  <si>
    <t>ADFR00F ICPL Curncy</t>
  </si>
  <si>
    <t>ADFR0AG ICPL Curncy</t>
  </si>
  <si>
    <t>ADFR0BH ICPL Curncy</t>
  </si>
  <si>
    <t>ADFR0CI ICPL Curncy</t>
  </si>
  <si>
    <t>ADFR0DJ ICPL Curncy</t>
  </si>
  <si>
    <t>ADFR0EK ICPL Curncy</t>
  </si>
  <si>
    <t>ADFR0F1 ICPL Curncy</t>
  </si>
  <si>
    <t>ADFR0G1A ICPL Curncy</t>
  </si>
  <si>
    <t>ADFR0H1B ICPL Curncy</t>
  </si>
  <si>
    <t>ADFR0I1C ICPL Curncy</t>
  </si>
  <si>
    <t>ADFR0J1D ICPL Curncy</t>
  </si>
  <si>
    <t>ADFR0K1E ICPL Curncy</t>
  </si>
  <si>
    <t>ADFR011F ICPL Curncy</t>
  </si>
  <si>
    <t>ADFR1C1I ICPL Curncy</t>
  </si>
  <si>
    <t>ADSW2 ICPL Curncy</t>
  </si>
  <si>
    <t>ADSW3 ICPL Curncy</t>
  </si>
  <si>
    <t>ADSW4 ICPL Curncy</t>
  </si>
  <si>
    <t>ADSW5 ICPL Curncy</t>
  </si>
  <si>
    <t>ADSW6 ICPL Curncy</t>
  </si>
  <si>
    <t>ADSW7 ICPL Curncy</t>
  </si>
  <si>
    <t>ADSW8 ICPL Curncy</t>
  </si>
  <si>
    <t>ADSW9 ICPL Curncy</t>
  </si>
  <si>
    <t>ADSW10 ICPL Curncy</t>
  </si>
  <si>
    <t>ADSW11 ICPL Curncy</t>
  </si>
  <si>
    <t>ADSW12 ICPL Curncy</t>
  </si>
  <si>
    <t>ADSW13 ICPL Curncy</t>
  </si>
  <si>
    <t>ADSW14 ICPL Curncy</t>
  </si>
  <si>
    <t>ADSW15 ICPL Curncy</t>
  </si>
  <si>
    <t>ADSW20 ICPL Curncy</t>
  </si>
  <si>
    <t>ADSW25 ICPL Curncy</t>
  </si>
  <si>
    <t>ADSW30 ICPL Curncy</t>
  </si>
  <si>
    <t>ADSW40 ICPL Curncy</t>
  </si>
  <si>
    <t>ADSW50 ICPL Curncy</t>
  </si>
  <si>
    <t>ADSW60 ICPL Curncy</t>
  </si>
  <si>
    <t>NZOCRS ICPL Index</t>
  </si>
  <si>
    <t>NDSO1Z ICPL Curncy</t>
  </si>
  <si>
    <t>NDSO2Z ICPL Curncy</t>
  </si>
  <si>
    <t>NDSO3Z ICPL Curncy</t>
  </si>
  <si>
    <t>NDSOA ICPL Curncy</t>
  </si>
  <si>
    <t>NDSOB ICPL Curncy</t>
  </si>
  <si>
    <t>NDSOC ICPL Curncy</t>
  </si>
  <si>
    <t>NDSOD ICPL Curncy</t>
  </si>
  <si>
    <t>NDSOE ICPL Curncy</t>
  </si>
  <si>
    <t>NDSOF ICPL Curncy</t>
  </si>
  <si>
    <t>NDSOG ICPL Curncy</t>
  </si>
  <si>
    <t>NDSOH ICPL Curncy</t>
  </si>
  <si>
    <t>NDSOI ICPL Curncy</t>
  </si>
  <si>
    <t>NDSOJ ICPL Curncy</t>
  </si>
  <si>
    <t>NDSOK ICPL Curncy</t>
  </si>
  <si>
    <t>NDSO1 ICPL Curncy</t>
  </si>
  <si>
    <t>NDSO1C ICPL Curncy</t>
  </si>
  <si>
    <t>NDSO1F ICPL Curncy</t>
  </si>
  <si>
    <t>NDSO1I ICPL Curncy</t>
  </si>
  <si>
    <t>NDSO2 ICPL Curncy</t>
  </si>
  <si>
    <t>NDSO3 ICPL Curncy</t>
  </si>
  <si>
    <t>NDSO4 ICPL Curncy</t>
  </si>
  <si>
    <t>NDSO5 ICPL Curncy</t>
  </si>
  <si>
    <t>NDSO6 ICPL Curncy</t>
  </si>
  <si>
    <t>NDSO7 ICPL Curncy</t>
  </si>
  <si>
    <t>NDSO8 ICPL Curncy</t>
  </si>
  <si>
    <t>NDSO9 ICPL Curncy</t>
  </si>
  <si>
    <t>NDSO10 ICPL Curncy</t>
  </si>
  <si>
    <t>NDSO12 ICPL Curncy</t>
  </si>
  <si>
    <t>NDSO15 ICPL Curncy</t>
  </si>
  <si>
    <t>NDSO20 ICPL Curncy</t>
  </si>
  <si>
    <t>NDSO25 ICPL Curncy</t>
  </si>
  <si>
    <t>NDSO30 ICPL Curncy</t>
  </si>
  <si>
    <t>NDSO40 ICPL Curncy</t>
  </si>
  <si>
    <t>NDSO50 ICPL Curncy</t>
  </si>
  <si>
    <t>NFIX3FRA ICPL Index</t>
  </si>
  <si>
    <t>NDFR00C ICPL Curncy</t>
  </si>
  <si>
    <t>NDFR0AD ICPL Curncy</t>
  </si>
  <si>
    <t>NDFR0BE ICPL Curncy</t>
  </si>
  <si>
    <t>NDFR0CF ICPL Curncy</t>
  </si>
  <si>
    <t>NDFR0DG ICPL Curncy</t>
  </si>
  <si>
    <t>NDFR0EH ICPL Curncy</t>
  </si>
  <si>
    <t>NDFR0FI ICPL Curncy</t>
  </si>
  <si>
    <t xml:space="preserve"> NDFR0GJ ICPL Curncy</t>
  </si>
  <si>
    <t xml:space="preserve"> NDFR0HK ICPL Curncy</t>
  </si>
  <si>
    <t xml:space="preserve"> NDFR0I1 ICPL Curncy</t>
  </si>
  <si>
    <t>NDFR0J1A ICPL Curncy</t>
  </si>
  <si>
    <t>NDFR0K1B ICPL Curncy</t>
  </si>
  <si>
    <t>NDFR011C ICPL Curncy</t>
  </si>
  <si>
    <t>NDFR1C1F ICPL Curncy</t>
  </si>
  <si>
    <t>NDFR1F1I ICPL Curncy</t>
  </si>
  <si>
    <t>NDSW2 ICPL Curncy</t>
  </si>
  <si>
    <t>NDSW3 ICPL Curncy</t>
  </si>
  <si>
    <t>NDSW4 ICPL Curncy</t>
  </si>
  <si>
    <t>NDSW5 ICPL Curncy</t>
  </si>
  <si>
    <t>NDSW6 ICPL Curncy</t>
  </si>
  <si>
    <t>NDSW7 ICPL Curncy</t>
  </si>
  <si>
    <t>NDSW8 ICPL Curncy</t>
  </si>
  <si>
    <t>NDSW9 ICPL Curncy</t>
  </si>
  <si>
    <t>NDSW10 ICPL Curncy</t>
  </si>
  <si>
    <t>NDSW11 ICPL Curncy</t>
  </si>
  <si>
    <t>NDSW12 ICPL Curncy</t>
  </si>
  <si>
    <t>NDSW13 ICPL Curncy</t>
  </si>
  <si>
    <t>NDSW14 ICPL Curncy</t>
  </si>
  <si>
    <t>NDSW15 ICPL Curncy</t>
  </si>
  <si>
    <t>NDSW20 ICPL Curncy</t>
  </si>
  <si>
    <t>NDSW25 ICPL Curncy</t>
  </si>
  <si>
    <t>NDSW30 ICPL Curncy</t>
  </si>
  <si>
    <t>NDSW40 ICPL Curncy</t>
  </si>
  <si>
    <t>NDSW50 ICPL Curncy</t>
  </si>
  <si>
    <t>NDSW60 ICPL Curncy</t>
  </si>
  <si>
    <t>STIB1D ICPL Index</t>
  </si>
  <si>
    <t>SKSWTN1Z ICPL Curncy</t>
  </si>
  <si>
    <t>SKSWTN2Z ICPL Curncy</t>
  </si>
  <si>
    <t>SKSWTN3Z ICPL Curncy</t>
  </si>
  <si>
    <t>SKSWTNA ICPL Curncy</t>
  </si>
  <si>
    <t>SKSWTNB ICPL Curncy</t>
  </si>
  <si>
    <t>SKSWTNC ICPL Curncy</t>
  </si>
  <si>
    <t>SKSWTND ICPL Curncy</t>
  </si>
  <si>
    <t>SKSWTNE ICPL Curncy</t>
  </si>
  <si>
    <t>SKSWTNF ICPL Curncy</t>
  </si>
  <si>
    <t>SKSWTNG ICPL Curncy</t>
  </si>
  <si>
    <t>SKSWTNH ICPL Curncy</t>
  </si>
  <si>
    <t>SKSWTNI ICPL Curncy</t>
  </si>
  <si>
    <t>SKSWTNJ ICPL Curncy</t>
  </si>
  <si>
    <t>SKSWTNK ICPL Curncy</t>
  </si>
  <si>
    <t>SKSWTN1 ICPL Curncy</t>
  </si>
  <si>
    <t>SKSWTN1A ICPL Curncy</t>
  </si>
  <si>
    <t>SKSWTN1B ICPL Curncy</t>
  </si>
  <si>
    <t>SKSWTN1C ICPL Curncy</t>
  </si>
  <si>
    <t>SKSWTN1D ICPL Curncy</t>
  </si>
  <si>
    <t>SKSWTN1E ICPL Curncy</t>
  </si>
  <si>
    <t>SKSWTN1F ICPL Curncy</t>
  </si>
  <si>
    <t>SKSWTN1G ICPL Curncy</t>
  </si>
  <si>
    <t>SKSWTN1H ICPL Curncy</t>
  </si>
  <si>
    <t>SKSWTN1I ICPL Curncy</t>
  </si>
  <si>
    <t>SKSWTN1J ICPL Curncy</t>
  </si>
  <si>
    <t>SKSWTN1K ICPL Curncy</t>
  </si>
  <si>
    <t>SKSWTN2 ICPL Curncy</t>
  </si>
  <si>
    <t>SKSWTN3 ICPL Curncy</t>
  </si>
  <si>
    <t>SKSWTN4 ICPL Curncy</t>
  </si>
  <si>
    <t>SKSWTN5 ICPL Curncy</t>
  </si>
  <si>
    <t>SKSWTN6 ICPL Curncy</t>
  </si>
  <si>
    <t>SKSWTN7 ICPL Curncy</t>
  </si>
  <si>
    <t>SKSWTN8 ICPL Curncy</t>
  </si>
  <si>
    <t>SKSWTN9 ICPL Curncy</t>
  </si>
  <si>
    <t>SKSWTN10 ICPL Curncy</t>
  </si>
  <si>
    <t>SKSWTN12 ICPL Curncy</t>
  </si>
  <si>
    <t>SKSWTN15 ICPL Curncy</t>
  </si>
  <si>
    <t>SKSWTN20 ICPL Curncy</t>
  </si>
  <si>
    <t>SKSWTN25 ICPL Curncy</t>
  </si>
  <si>
    <t>SKSWTN30 ICPL Curncy</t>
  </si>
  <si>
    <t>SKSWTN40 ICPL Curncy</t>
  </si>
  <si>
    <t>SKSWTN50 ICPL Curncy</t>
  </si>
  <si>
    <t>STIB1M ICPL Index</t>
  </si>
  <si>
    <t>SKBCVA1 ICPL Curncy</t>
  </si>
  <si>
    <t>SKBCVA1C ICPL Curncy</t>
  </si>
  <si>
    <t>SKBCVA1F ICPL Curncy</t>
  </si>
  <si>
    <t>SKBCVA2 ICPL Curncy</t>
  </si>
  <si>
    <t>SKBCVA3 ICPL Curncy</t>
  </si>
  <si>
    <t>SKBCVA4 ICPL Curncy</t>
  </si>
  <si>
    <t>SKBCVA5 ICPL Curncy</t>
  </si>
  <si>
    <t>SKBCVA6 ICPL Curncy</t>
  </si>
  <si>
    <t>SKBCVA7 ICPL Curncy</t>
  </si>
  <si>
    <t>SKBCVA8 ICPL Curncy</t>
  </si>
  <si>
    <t>SKBCVA9 ICPL Curncy</t>
  </si>
  <si>
    <t>SKBCVA10 ICPL Curncy</t>
  </si>
  <si>
    <t>SKBCVA11 ICPL Curncy</t>
  </si>
  <si>
    <t>SKBCVA12 ICPL Curncy</t>
  </si>
  <si>
    <t>SKBCVA13 ICPL Curncy</t>
  </si>
  <si>
    <t>SKBCVA14 ICPL Curncy</t>
  </si>
  <si>
    <t>SKBCVA15 ICPL Curncy</t>
  </si>
  <si>
    <t>SKBCVA20 ICPL Curncy</t>
  </si>
  <si>
    <t>SKBCVA25 ICPL Curncy</t>
  </si>
  <si>
    <t>SKBCVA30 ICPL Curncy</t>
  </si>
  <si>
    <t>SKBCVA40 ICPL Curncy</t>
  </si>
  <si>
    <t>SKBCVA50 ICPL Curncy</t>
  </si>
  <si>
    <t>SKBCVA60 ICPL Curncy</t>
  </si>
  <si>
    <t>STIB3M ICPL Index</t>
  </si>
  <si>
    <t>SKSWC ICPL Curncy</t>
  </si>
  <si>
    <t>SKSWF ICPL Curncy</t>
  </si>
  <si>
    <t>SKSWI ICPL Curncy</t>
  </si>
  <si>
    <t>SKSW1 ICPL Curncy</t>
  </si>
  <si>
    <t>SKSW1C ICPL Curncy</t>
  </si>
  <si>
    <t>SKSW1F ICPL Curncy</t>
  </si>
  <si>
    <t>SKSW1I ICPL Curncy</t>
  </si>
  <si>
    <t>SKSW2 ICPL Curncy</t>
  </si>
  <si>
    <t>SKSW3 ICPL Curncy</t>
  </si>
  <si>
    <t>SKSW4 ICPL Curncy</t>
  </si>
  <si>
    <t>SKSW5 ICPL Curncy</t>
  </si>
  <si>
    <t>SKSW6 ICPL Curncy</t>
  </si>
  <si>
    <t>SKSW7 ICPL Curncy</t>
  </si>
  <si>
    <t>SKSW8 ICPL Curncy</t>
  </si>
  <si>
    <t>SKSW9 ICPL Curncy</t>
  </si>
  <si>
    <t>SKSW10 ICPL Curncy</t>
  </si>
  <si>
    <t>SKSW11 ICPL Curncy</t>
  </si>
  <si>
    <t>SKSW12 ICPL Curncy</t>
  </si>
  <si>
    <t>SKSW13 ICPL Curncy</t>
  </si>
  <si>
    <t>SKSW14 ICPL Curncy</t>
  </si>
  <si>
    <t>SKSW15 ICPL Curncy</t>
  </si>
  <si>
    <t>SKSW20 ICPL Curncy</t>
  </si>
  <si>
    <t>SKSW25 ICPL Curncy</t>
  </si>
  <si>
    <t>SKSW30 ICPL Curncy</t>
  </si>
  <si>
    <t>SKSW40 ICPL Curncy</t>
  </si>
  <si>
    <t>SKSW50 ICPL Curncy</t>
  </si>
  <si>
    <t>SKSW60 ICPL Curncy</t>
  </si>
  <si>
    <t>STIB6M ICPL Index</t>
  </si>
  <si>
    <t>SKBFVC1 ICPL Curncy</t>
  </si>
  <si>
    <t>SKBFVC1C ICPL Curncy</t>
  </si>
  <si>
    <t>SKBFVC1F ICPL Curncy</t>
  </si>
  <si>
    <t>SKBFVC2 ICPL Curncy</t>
  </si>
  <si>
    <t>SKBFVC3 ICPL Curncy</t>
  </si>
  <si>
    <t>SKBFVC4 ICPL Curncy</t>
  </si>
  <si>
    <t>SKBFVC5 ICPL Curncy</t>
  </si>
  <si>
    <t>SKBFVC6 ICPL Curncy</t>
  </si>
  <si>
    <t>SKBFVC7 ICPL Curncy</t>
  </si>
  <si>
    <t>SKBFVC8 ICPL Curncy</t>
  </si>
  <si>
    <t>SKBFVC9 ICPL Curncy</t>
  </si>
  <si>
    <t>SKBFVC10 ICPL Curncy</t>
  </si>
  <si>
    <t>SKBFVC11 ICPL Curncy</t>
  </si>
  <si>
    <t>SKBFVC12 ICPL Curncy</t>
  </si>
  <si>
    <t>SKBFVC13 ICPL Curncy</t>
  </si>
  <si>
    <t>SKBFVC14 ICPL Curncy</t>
  </si>
  <si>
    <t>SKBFVC15 ICPL Curncy</t>
  </si>
  <si>
    <t>SKBFVC20 ICPL Curncy</t>
  </si>
  <si>
    <t>SKBFVC25 ICPL Curncy</t>
  </si>
  <si>
    <t>SKBFVC30 ICPL Curncy</t>
  </si>
  <si>
    <t>SKBFVC40 ICPL Curncy</t>
  </si>
  <si>
    <t>SKBFVC50 ICPL Curncy</t>
  </si>
  <si>
    <t>SKBFVC60 ICPL Curncy</t>
  </si>
  <si>
    <t xml:space="preserve"> ICPL </t>
  </si>
  <si>
    <t>NIBOR1M ICPL Index</t>
  </si>
  <si>
    <t>NKBCVAF ICPL Curncy</t>
  </si>
  <si>
    <t>NKBCVA1 ICPL Curncy</t>
  </si>
  <si>
    <t>NKBCVA1F ICPL Curncy</t>
  </si>
  <si>
    <t>NKBCVA2 ICPL Curncy</t>
  </si>
  <si>
    <t>NKBCVA3 ICPL Curncy</t>
  </si>
  <si>
    <t>NKBCVA4 ICPL Curncy</t>
  </si>
  <si>
    <t>NKBCVA5 ICPL Curncy</t>
  </si>
  <si>
    <t>NKBCVA6 ICPL Curncy</t>
  </si>
  <si>
    <t>NKBCVA7 ICPL Curncy</t>
  </si>
  <si>
    <t>NKBCVA8 ICPL Curncy</t>
  </si>
  <si>
    <t>NKBCVA9 ICPL Curncy</t>
  </si>
  <si>
    <t>NKBCVA10 ICPL Curncy</t>
  </si>
  <si>
    <t>NKBCVA11 ICPL Curncy</t>
  </si>
  <si>
    <t>NKBCVA12 ICPL Curncy</t>
  </si>
  <si>
    <t>NKBCVA13 ICPL Curncy</t>
  </si>
  <si>
    <t>NKBCVA14 ICPL Curncy</t>
  </si>
  <si>
    <t>NKBCVA15 ICPL Curncy</t>
  </si>
  <si>
    <t>NKBCVA20 ICPL Curncy</t>
  </si>
  <si>
    <t>NKBCVA25 ICPL Curncy</t>
  </si>
  <si>
    <t>NKBCVA30 ICPL Curncy</t>
  </si>
  <si>
    <t>NKBCVA40 ICPL Curncy</t>
  </si>
  <si>
    <t>NKBCVA50 ICPL Curncy</t>
  </si>
  <si>
    <t>NKBCVA60 ICPL Curncy</t>
  </si>
  <si>
    <t>NIBOR3M ICPL Index</t>
  </si>
  <si>
    <t>NKBFVCF ICPL Curncy</t>
  </si>
  <si>
    <t>NKBFVC1 ICPL Curncy</t>
  </si>
  <si>
    <t>NKBFVC1F ICPL Curncy</t>
  </si>
  <si>
    <t>NKBFVC2 ICPL Curncy</t>
  </si>
  <si>
    <t>NKBFVC3 ICPL Curncy</t>
  </si>
  <si>
    <t>NKBFVC4 ICPL Curncy</t>
  </si>
  <si>
    <t>NKBFVC5 ICPL Curncy</t>
  </si>
  <si>
    <t>NKBFVC6 ICPL Curncy</t>
  </si>
  <si>
    <t>NKBFVC7 ICPL Curncy</t>
  </si>
  <si>
    <t>NKBFVC8 ICPL Curncy</t>
  </si>
  <si>
    <t>NKBFVC9 ICPL Curncy</t>
  </si>
  <si>
    <t>NKBFVC10 ICPL Curncy</t>
  </si>
  <si>
    <t>NKBFVC11 ICPL Curncy</t>
  </si>
  <si>
    <t>NKBFVC12 ICPL Curncy</t>
  </si>
  <si>
    <t>NKBFVC13 ICPL Curncy</t>
  </si>
  <si>
    <t>NKBFVC14 ICPL Curncy</t>
  </si>
  <si>
    <t>NKBFVC15 ICPL Curncy</t>
  </si>
  <si>
    <t>NKBFVC20 ICPL Curncy</t>
  </si>
  <si>
    <t>NKBFVC25 ICPL Curncy</t>
  </si>
  <si>
    <t>NKBFVC30 ICPL Curncy</t>
  </si>
  <si>
    <t>NKBFVC40 ICPL Curncy</t>
  </si>
  <si>
    <t>NKBFVC50 ICPL Curncy</t>
  </si>
  <si>
    <t>NKBFVC60 ICPL Curncy</t>
  </si>
  <si>
    <t>NIBOR6M ICPL Index</t>
  </si>
  <si>
    <t>NKSWF ICPL Curncy</t>
  </si>
  <si>
    <t>NKSW1 ICPL Curncy</t>
  </si>
  <si>
    <t>NKSW1F ICPL Curncy</t>
  </si>
  <si>
    <t>NKSW2 ICPL Curncy</t>
  </si>
  <si>
    <t>NKSW3 ICPL Curncy</t>
  </si>
  <si>
    <t>NKSW4 ICPL Curncy</t>
  </si>
  <si>
    <t>NKSW5 ICPL Curncy</t>
  </si>
  <si>
    <t>NKSW6 ICPL Curncy</t>
  </si>
  <si>
    <t>NKSW7 ICPL Curncy</t>
  </si>
  <si>
    <t>NKSW8 ICPL Curncy</t>
  </si>
  <si>
    <t>NKSW9 ICPL Curncy</t>
  </si>
  <si>
    <t>NKSW10 ICPL Curncy</t>
  </si>
  <si>
    <t>NKSW11 ICPL Curncy</t>
  </si>
  <si>
    <t>NKSW12 ICPL Curncy</t>
  </si>
  <si>
    <t>NKSW13 ICPL Curncy</t>
  </si>
  <si>
    <t>NKSW14 ICPL Curncy</t>
  </si>
  <si>
    <t>NKSW15 ICPL Curncy</t>
  </si>
  <si>
    <t>NKSW20 ICPL Curncy</t>
  </si>
  <si>
    <t>NKSW25 ICPL Curncy</t>
  </si>
  <si>
    <t>NKSW30 ICPL Curncy</t>
  </si>
  <si>
    <t>NKSW40 ICPL Curncy</t>
  </si>
  <si>
    <t>NKSW50 ICPL Curncy</t>
  </si>
  <si>
    <t>NKSW60 ICPL Curncy</t>
  </si>
  <si>
    <t>DETNT/N ICPL Index</t>
  </si>
  <si>
    <t>CIBO01M ICPL Index</t>
  </si>
  <si>
    <t>CIBO03M ICPL Index</t>
  </si>
  <si>
    <t>CIBO06M ICPL Index</t>
  </si>
  <si>
    <t>PRIB01M ICPL Index</t>
  </si>
  <si>
    <t>PRIB03M ICPL Index</t>
  </si>
  <si>
    <t>PRIB06M ICPL Index</t>
  </si>
  <si>
    <t>WIBR1M ICPL Index</t>
  </si>
  <si>
    <t>WIBR3M ICPL Index</t>
  </si>
  <si>
    <t>WIBR6M ICPL Index</t>
  </si>
  <si>
    <t>BUBOR01M ICPL Index</t>
  </si>
  <si>
    <t>BUBOR03M ICPL Index</t>
  </si>
  <si>
    <t>BUBOR06M ICPL Index</t>
  </si>
  <si>
    <t>BUBR3M ICPL Index</t>
  </si>
  <si>
    <t>MOSKP3 ICPL Index</t>
  </si>
  <si>
    <t>TELBOR03 ICPL Index</t>
  </si>
  <si>
    <t>TRLIB3M ICPL Index</t>
  </si>
  <si>
    <t>JIBA3M ICPL Index</t>
  </si>
  <si>
    <t>BZDIOVRA ICPL Index</t>
  </si>
  <si>
    <t xml:space="preserve"> ICPL Index</t>
  </si>
  <si>
    <t>COOVIBR ICPL Index</t>
  </si>
  <si>
    <t>MXIBTIIE ICPL Index</t>
  </si>
  <si>
    <t>CLICP ICPL Index</t>
  </si>
  <si>
    <t>H$ONWGHT ICPL Index</t>
  </si>
  <si>
    <t>HIHD03M ICPL Index</t>
  </si>
  <si>
    <t>HIHD06M ICPL Index</t>
  </si>
  <si>
    <t>HISD03M ICPL Index</t>
  </si>
  <si>
    <t>SORF6M ICPL Index</t>
  </si>
  <si>
    <t>SHIF3M ICPL Index</t>
  </si>
  <si>
    <t>KWCDC ICPL Index</t>
  </si>
  <si>
    <t>Euro OverNight Index Average</t>
  </si>
  <si>
    <t>#N/A N/A</t>
  </si>
  <si>
    <t>EUR SWAP (EONIA)    1 WK</t>
  </si>
  <si>
    <t>EUR SWAP (EONIA)    2 WK</t>
  </si>
  <si>
    <t>EUR SWAP (EONIA)    3 WK</t>
  </si>
  <si>
    <t>EUR SWAP (EONIA)    1 MO</t>
  </si>
  <si>
    <t>EUR SWAP (EONIA)    2 MO</t>
  </si>
  <si>
    <t>EUR SWAP (EONIA)    3 MO</t>
  </si>
  <si>
    <t>EUR SWAP (EONIA)    4 MO</t>
  </si>
  <si>
    <t>EUR SWAP (EONIA)    5 MO</t>
  </si>
  <si>
    <t>EUR SWAP (EONIA)    6 MO</t>
  </si>
  <si>
    <t>EUR SWAP (EONIA)    7 MO</t>
  </si>
  <si>
    <t>EUR SWAP (EONIA)    8 MO</t>
  </si>
  <si>
    <t>EUR SWAP (EONIA)    9 MO</t>
  </si>
  <si>
    <t>EUR SWAP (EONIA)   10 MO</t>
  </si>
  <si>
    <t>EUR SWAP (EONIA)   11 MO</t>
  </si>
  <si>
    <t>EUR SWAP (EONIA)    1 YR</t>
  </si>
  <si>
    <t>EUR SWAP (EONIA)   13 MO</t>
  </si>
  <si>
    <t>EUR SWAP (EONIA)   14 MO</t>
  </si>
  <si>
    <t>EUR SWAP (EONIA)   15 MO</t>
  </si>
  <si>
    <t>EUR SWAP (EONIA)   16 MO</t>
  </si>
  <si>
    <t>EUR SWAP (EONIA)   17 MO</t>
  </si>
  <si>
    <t>EUR SWAP (EONIA)   18 MO</t>
  </si>
  <si>
    <t>EUR SWAP (EONIA)   19 MO</t>
  </si>
  <si>
    <t>EUR SWAP (EONIA)   20 MO</t>
  </si>
  <si>
    <t>EUR SWAP (EONIA)   21 MO</t>
  </si>
  <si>
    <t>EUR SWAP (EONIA)   22 MO</t>
  </si>
  <si>
    <t>EUR SWAP (EONIA)   23 MO</t>
  </si>
  <si>
    <t>EUR SWAP (EONIA)    2 YR</t>
  </si>
  <si>
    <t>EUR SWAP (EONIA)    3 YR</t>
  </si>
  <si>
    <t>EUR SWAP (EONIA)    4 YR</t>
  </si>
  <si>
    <t>EUR SWAP (EONIA)    5 YR</t>
  </si>
  <si>
    <t>EUR SWAP (EONIA)    6 YR</t>
  </si>
  <si>
    <t>EUR SWAP (EONIA)    7 YR</t>
  </si>
  <si>
    <t>EUR SWAP (EONIA)    8 YR</t>
  </si>
  <si>
    <t>EUR SWAP (EONIA)    9 YR</t>
  </si>
  <si>
    <t>EUR SWAP (EONIA)   10 YR</t>
  </si>
  <si>
    <t>EUR SWAP (EONIA)   12 YR</t>
  </si>
  <si>
    <t>EUR SWAP (EONIA)   15 YR</t>
  </si>
  <si>
    <t>EUR SWAP (EONIA)   20 YR</t>
  </si>
  <si>
    <t>EUR SWAP (EONIA)   25 YR</t>
  </si>
  <si>
    <t>EUR SWAP (EONIA)   30 YR</t>
  </si>
  <si>
    <t>EUR SWAP (EONIA)   40 YR</t>
  </si>
  <si>
    <t>EUR SWAP (EONIA)   50 YR</t>
  </si>
  <si>
    <t>Euribor 3 Month ACT/360</t>
  </si>
  <si>
    <t>EUR FRA              0X3</t>
  </si>
  <si>
    <t>EUR FRA             1X4</t>
  </si>
  <si>
    <t>EUR FRA             2x5</t>
  </si>
  <si>
    <t>EUR FRA             3x6</t>
  </si>
  <si>
    <t>EUR FRA             4x7</t>
  </si>
  <si>
    <t>EUR FRA             5x8</t>
  </si>
  <si>
    <t>EUR FRA             6x9</t>
  </si>
  <si>
    <t>EUR FRA             7x10</t>
  </si>
  <si>
    <t>EUR FRA             8x11</t>
  </si>
  <si>
    <t>EUR FRA             9x12</t>
  </si>
  <si>
    <t>EUR FRA            10X13</t>
  </si>
  <si>
    <t>EUR FRA            11x14</t>
  </si>
  <si>
    <t>EUR FRA            12x15</t>
  </si>
  <si>
    <t>EUR FRA            15X18</t>
  </si>
  <si>
    <t>EUR SWAP (vs 3M)   21 MO</t>
  </si>
  <si>
    <t>EUR SWAP (vs 3M)    2 YR</t>
  </si>
  <si>
    <t>EUR SWAP (vs 3M)    3 YR</t>
  </si>
  <si>
    <t>EUR SWAP (vs 3M)    4 YR</t>
  </si>
  <si>
    <t>EUR SWAP (vs 3M)    5 YR</t>
  </si>
  <si>
    <t>EUR SWAP (vs 3M)    6 YR</t>
  </si>
  <si>
    <t>EUR SWAP (vs 3M)    7 YR</t>
  </si>
  <si>
    <t>EUR SWAP (vs 3M)    8 YR</t>
  </si>
  <si>
    <t>EUR SWAP (vs 3M)    9 YR</t>
  </si>
  <si>
    <t>EUR SWAP (vs 3M)   10 YR</t>
  </si>
  <si>
    <t>EUR SWAP (vs 3M)   11 YR</t>
  </si>
  <si>
    <t>EUR SWAP (vs 3M)   12 YR</t>
  </si>
  <si>
    <t>EUR SWAP (vs 3M)   13 YR</t>
  </si>
  <si>
    <t>EUR SWAP (vs 3M)   14 YR</t>
  </si>
  <si>
    <t>EUR SWAP (vs 3M)   15 YR</t>
  </si>
  <si>
    <t>EUR SWAP (vs 3M)   20 YR</t>
  </si>
  <si>
    <t>EUR SWAP (vs 3M)   25 YR</t>
  </si>
  <si>
    <t>EUR SWAP (vs 3M)   30 YR</t>
  </si>
  <si>
    <t>EUR SWAP (vs 3M)   40 YR</t>
  </si>
  <si>
    <t>EUR SWAP (vs 3M)   50 YR</t>
  </si>
  <si>
    <t>EUR SWAP (VS 3M)   60 YR</t>
  </si>
  <si>
    <t>Euribor 6 Month ACT/360</t>
  </si>
  <si>
    <t>EUR FRA              0X6</t>
  </si>
  <si>
    <t>EUR FRA             1X7</t>
  </si>
  <si>
    <t>EUR FRA             2x8</t>
  </si>
  <si>
    <t>EUR FRA             3x9</t>
  </si>
  <si>
    <t>EUR FRA             4x10</t>
  </si>
  <si>
    <t>EUR FRA             5x11</t>
  </si>
  <si>
    <t>EUR FRA             6x12</t>
  </si>
  <si>
    <t>EUR FRA             7x13</t>
  </si>
  <si>
    <t>EUR FRA             8x14</t>
  </si>
  <si>
    <t>EUR FRA             9x15</t>
  </si>
  <si>
    <t>EUR FRA            10X16</t>
  </si>
  <si>
    <t>EUR FRA            11x17</t>
  </si>
  <si>
    <t>EUR FRA            12x18</t>
  </si>
  <si>
    <t>EUR SWAP ANNUAL     2 YR</t>
  </si>
  <si>
    <t>EUR SWAP ANNUAL     3 YR</t>
  </si>
  <si>
    <t>EUR SWAP ANNUAL     4 YR</t>
  </si>
  <si>
    <t>EUR SWAP ANNUAL     5 YR</t>
  </si>
  <si>
    <t>EUR SWAP ANNUAL     6 YR</t>
  </si>
  <si>
    <t>EUR SWAP ANNUAL     7 YR</t>
  </si>
  <si>
    <t>EUR SWAP ANNUAL     8 YR</t>
  </si>
  <si>
    <t>EUR SWAP ANNUAL     9 YR</t>
  </si>
  <si>
    <t>EUR SWAP ANNUAL    10 YR</t>
  </si>
  <si>
    <t>EUR SWAP ANNUAL    11 YR</t>
  </si>
  <si>
    <t>EUR SWAP ANNUAL    12 YR</t>
  </si>
  <si>
    <t>EUR SWAP ANNUAL    13 YR</t>
  </si>
  <si>
    <t>EUR SWAP ANNUAL    14 YR</t>
  </si>
  <si>
    <t>EUR SWAP ANNUAL    15 YR</t>
  </si>
  <si>
    <t>EUR SWAP ANNUAL    20 YR</t>
  </si>
  <si>
    <t>EUR SWAP ANNUAL    25 YR</t>
  </si>
  <si>
    <t>EUR SWAP ANNUAL    30 YR</t>
  </si>
  <si>
    <t>EUR SWAP ANNUAL    40 YR</t>
  </si>
  <si>
    <t>EUR SWAP ANNUAL    50 YR</t>
  </si>
  <si>
    <t>EUR SWAP ANNUAL    60 YR</t>
  </si>
  <si>
    <t>EUR SWPT NVOL OIS 1M1Y</t>
  </si>
  <si>
    <t>EUR SWPT NVOL OIS 2M1Y</t>
  </si>
  <si>
    <t>EUR SWPT NVOL OIS 3M1Y</t>
  </si>
  <si>
    <t>EUR SWPT NVOL OIS 6M1Y</t>
  </si>
  <si>
    <t>EUR SWPT NVOL OIS 9M1Y</t>
  </si>
  <si>
    <t>EUR SWPT NVOL OIS 1Y1Y</t>
  </si>
  <si>
    <t>EUR SWPT NVOL OIS 18M1Y</t>
  </si>
  <si>
    <t>EUR SWPT NVOL OIS 2Y1Y</t>
  </si>
  <si>
    <t>EUR SWPT NVOL OIS 3Y1Y</t>
  </si>
  <si>
    <t>EUR SWPT NVOL OIS 4Y1Y</t>
  </si>
  <si>
    <t>EUR SWPT NVOL OIS 5Y1Y</t>
  </si>
  <si>
    <t>EUR SWPT NVOL OIS 7Y1Y</t>
  </si>
  <si>
    <t>EUR SWPT NVOL OIS 10Y1Y</t>
  </si>
  <si>
    <t>EUR SWPT NVOL OIS 15Y1Y</t>
  </si>
  <si>
    <t>EUR SWPT NVOL OIS 20Y1Y</t>
  </si>
  <si>
    <t>EUR SWPT NVOL OIS 1M2Y</t>
  </si>
  <si>
    <t>EUR SWPT NVOL OIS 2M2Y</t>
  </si>
  <si>
    <t>EUR SWPT NVOL OIS 3M2Y</t>
  </si>
  <si>
    <t>EUR SWPT NVOL OIS 6M2Y</t>
  </si>
  <si>
    <t>EUR SWPT NVOL OIS 9M2Y</t>
  </si>
  <si>
    <t>EUR SWPT NVOL OIS 1Y2Y</t>
  </si>
  <si>
    <t>EUR SWPT NVOL OIS18M2Y</t>
  </si>
  <si>
    <t>EUR SWPT NVOL OIS 2Y2Y</t>
  </si>
  <si>
    <t>EUR SWPT NVOL OIS 3Y2Y</t>
  </si>
  <si>
    <t>EUR SWPT NVOL OIS 4Y2Y</t>
  </si>
  <si>
    <t>EUR SWPT NVOL OIS 5Y2Y</t>
  </si>
  <si>
    <t>EUR SWPT NVOL OIS 7Y2Y</t>
  </si>
  <si>
    <t>EUR SWPT NVOL OIS 10Y2Y</t>
  </si>
  <si>
    <t>EUR SWPT NVOL OIS 15Y2Y</t>
  </si>
  <si>
    <t>EUR SWPT NVOL OIS 20Y2Y</t>
  </si>
  <si>
    <t>EUR SWPT NVOL OIS 1M3Y</t>
  </si>
  <si>
    <t>EUR SWPT NVOL OIS 2M3Y</t>
  </si>
  <si>
    <t>EUR SWPT NVOL OIS 3M3Y</t>
  </si>
  <si>
    <t>EUR SWPT NVOL OIS 6M3Y</t>
  </si>
  <si>
    <t>EUR SWPT NVOL OIS 9M3Y</t>
  </si>
  <si>
    <t>EUR SWPT NVOL OIS 1Y3Y</t>
  </si>
  <si>
    <t>EUR SWPT NVOL OIS18M3Y</t>
  </si>
  <si>
    <t>EUR SWPT NVOL OIS 2Y3Y</t>
  </si>
  <si>
    <t>EUR SWPT NVOL OIS 3Y3Y</t>
  </si>
  <si>
    <t>EUR SWPT NVOL OIS 4Y3Y</t>
  </si>
  <si>
    <t>EUR SWPT NVOL OIS 5Y3Y</t>
  </si>
  <si>
    <t>EUR SWPT NVOL OIS 7Y3Y</t>
  </si>
  <si>
    <t>EUR SWPT NVOL OIS 10Y3Y</t>
  </si>
  <si>
    <t>EUR SWPT NVOL OIS 15Y3Y</t>
  </si>
  <si>
    <t>EUR SWPT NVOL OIS 20Y3Y</t>
  </si>
  <si>
    <t>EUR SWPT NVOL OIS 1M4Y</t>
  </si>
  <si>
    <t>EUR SWPT NVOL OIS 2M4Y</t>
  </si>
  <si>
    <t>EUR SWPT NVOL OIS 3M4Y</t>
  </si>
  <si>
    <t>EUR SWPT NVOL OIS 6M4Y</t>
  </si>
  <si>
    <t>EUR SWPT NVOL OIS 9M4Y</t>
  </si>
  <si>
    <t>EUR SWPT NVOL OIS 1Y4Y</t>
  </si>
  <si>
    <t>EUR SWPT NVOL OIS 18M4Y</t>
  </si>
  <si>
    <t>EUR SWPT NVOL OIS 2Y4Y</t>
  </si>
  <si>
    <t>EUR SWPT NVOL OIS 3Y4Y</t>
  </si>
  <si>
    <t>EUR SWPT NVOL OIS 4Y4Y</t>
  </si>
  <si>
    <t>EUR SWPT NVOL OIS 5Y4Y</t>
  </si>
  <si>
    <t>EUR SWPT NVOL OIS 7Y4Y</t>
  </si>
  <si>
    <t>EUR SWPT NVOL OIS 10Y4Y</t>
  </si>
  <si>
    <t>EUR SWPT NVOL OIS 15Y4Y</t>
  </si>
  <si>
    <t>EUR SWPT NVOL OIS 20Y4Y</t>
  </si>
  <si>
    <t>EUR SWPT NVOL OIS 1M5Y</t>
  </si>
  <si>
    <t>EUR SWPT NVOL OIS 2M5Y</t>
  </si>
  <si>
    <t>EUR SWPT NVOL OIS 3M5Y</t>
  </si>
  <si>
    <t>EUR SWPT NVOL OIS 6M5Y</t>
  </si>
  <si>
    <t>EUR SWPT NVOL OIS 9M5Y</t>
  </si>
  <si>
    <t>EUR SWPT NVOL OIS 1Y5Y</t>
  </si>
  <si>
    <t>EUR SWPT NVOL OIS 18M5Y</t>
  </si>
  <si>
    <t>EUR SWPT NVOL OIS 2Y5Y</t>
  </si>
  <si>
    <t>EUR SWPT NVOL OIS 3Y5Y</t>
  </si>
  <si>
    <t>EUR SWPT NVOL OIS 4Y5Y</t>
  </si>
  <si>
    <t>EUR SWPT NVOL OIS 5Y5Y</t>
  </si>
  <si>
    <t>EUR SWPT NVOL OIS 7Y5Y</t>
  </si>
  <si>
    <t>EUR SWPT NVOL OIS 10Y5Y</t>
  </si>
  <si>
    <t>EUR SWPT NVOL OIS 15Y5Y</t>
  </si>
  <si>
    <t>EUR SWPT NVOL OIS 20Y5Y</t>
  </si>
  <si>
    <t>EUR SWPT NVOL OIS 1M6Y</t>
  </si>
  <si>
    <t>EUR SWPT NVOL OIS 2M6Y</t>
  </si>
  <si>
    <t>EUR SWPT NVOL OIS 3M6Y</t>
  </si>
  <si>
    <t>EUR SWPT NVOL OIS 6M6Y</t>
  </si>
  <si>
    <t>EUR SWPT NVOL OIS 9M6Y</t>
  </si>
  <si>
    <t>EUR SWPT NVOL OIS 1Y6Y</t>
  </si>
  <si>
    <t>EUR SWPT NVOL OIS 18M6Y</t>
  </si>
  <si>
    <t>EUR SWPT NVOL OIS 2Y6Y</t>
  </si>
  <si>
    <t>EUR SWPT NVOL OIS 3Y6Y</t>
  </si>
  <si>
    <t>EUR SWPT NVOL OIS 4Y6Y</t>
  </si>
  <si>
    <t>EUR SWPT NVOL OIS 5Y6Y</t>
  </si>
  <si>
    <t>EUR SWPT NVOL OIS 7Y6Y</t>
  </si>
  <si>
    <t>EUR SWPT NVOL OIS 10Y6Y</t>
  </si>
  <si>
    <t>EUR SWPT NVOL OIS 15Y6Y</t>
  </si>
  <si>
    <t>EUR SWPT NVOL OIS 20Y6Y</t>
  </si>
  <si>
    <t>EUR SWPT NVOL OIS 1M7Y</t>
  </si>
  <si>
    <t>EUR SWPT NVOL OIS 2M7Y</t>
  </si>
  <si>
    <t>EUR SWPT NVOL OIS 3M7Y</t>
  </si>
  <si>
    <t>EUR SWPT NVOL OIS 6M7Y</t>
  </si>
  <si>
    <t>EUR SWPT NVOL OIS 9M7Y</t>
  </si>
  <si>
    <t>EUR SWPT NVOL OIS 1Y7Y</t>
  </si>
  <si>
    <t>EUR SWPT NVOL OIS 18M7Y</t>
  </si>
  <si>
    <t>EUR SWPT NVOL OIS 2Y7Y</t>
  </si>
  <si>
    <t>EUR SWPT NVOL OIS 3Y7Y</t>
  </si>
  <si>
    <t>EUR SWPT NVOL OIS 4Y7Y</t>
  </si>
  <si>
    <t>EUR SWPT NVOL OIS 5Y7Y</t>
  </si>
  <si>
    <t>EUR SWPT NVOL OIS 7Y7Y</t>
  </si>
  <si>
    <t>EUR SWPT NVOL OIS 10Y7Y</t>
  </si>
  <si>
    <t>EUR SWPT NVOL OIS 15Y7Y</t>
  </si>
  <si>
    <t>EUR SWPT NVOL OIS 20Y7Y</t>
  </si>
  <si>
    <t>EUR SWPT NVOL OIS 1M8Y</t>
  </si>
  <si>
    <t>EUR SWPT NVOL OIS 2M8Y</t>
  </si>
  <si>
    <t>EUR SWPT NVOL OIS 3M8Y</t>
  </si>
  <si>
    <t>EUR SWPT NVOL OIS 6M8Y</t>
  </si>
  <si>
    <t>EUR SWPT NVOL OIS 9M8Y</t>
  </si>
  <si>
    <t>EUR SWPT NVOL OIS 1Y8Y</t>
  </si>
  <si>
    <t>EUR SWPT NVOL OIS 18M8Y</t>
  </si>
  <si>
    <t>EUR SWPT NVOL OIS 2Y8Y</t>
  </si>
  <si>
    <t>EUR SWPT NVOL OIS 3Y8Y</t>
  </si>
  <si>
    <t>EUR SWPT NVOL OIS 4Y8Y</t>
  </si>
  <si>
    <t>EUR SWPT NVOL OIS 5Y8Y</t>
  </si>
  <si>
    <t>EUR SWPT NVOL OIS 7Y8Y</t>
  </si>
  <si>
    <t>EUR SWPT NVOL OIS 10Y8Y</t>
  </si>
  <si>
    <t>EUR SWPT NVOL OIS 15Y8Y</t>
  </si>
  <si>
    <t>EUR SWPT NVOL OIS 20Y8Y</t>
  </si>
  <si>
    <t>EUR SWPT NVOL OIS 1M9Y</t>
  </si>
  <si>
    <t>EUR SWPT NVOL OIS 2M9Y</t>
  </si>
  <si>
    <t>EUR SWPT NVOL OIS 3M9Y</t>
  </si>
  <si>
    <t>EUR SWPT NVOL OIS 6M9Y</t>
  </si>
  <si>
    <t>EUR SWPT NVOL OIS 9M9Y</t>
  </si>
  <si>
    <t>EUR SWPT NVOL OIS 1Y9Y</t>
  </si>
  <si>
    <t>EUR SWPT NVOL OIS 18M9Y</t>
  </si>
  <si>
    <t>EUR SWPT NVOL OIS 2Y9Y</t>
  </si>
  <si>
    <t>EUR SWPT NVOL OIS 3Y9Y</t>
  </si>
  <si>
    <t>EUR SWPT NVOL OIS 4Y9Y</t>
  </si>
  <si>
    <t>EUR SWPT NVOL OIS 5Y9Y</t>
  </si>
  <si>
    <t>EUR SWPT NVOL OIS 7Y9Y</t>
  </si>
  <si>
    <t>EUR SWPT NVOL OIS 10Y9Y</t>
  </si>
  <si>
    <t>EUR SWPT NVOL OIS 15Y9Y</t>
  </si>
  <si>
    <t>EUR SWPT NVOL OIS 20Y9Y</t>
  </si>
  <si>
    <t>EUR SWPT NVOL OIS 1M10Y</t>
  </si>
  <si>
    <t>EUR SWPT NVOL OIS 2M10Y</t>
  </si>
  <si>
    <t>EUR SWPT NVOL OIS 3M10Y</t>
  </si>
  <si>
    <t>EUR SWPT NVOL OIS 6M10Y</t>
  </si>
  <si>
    <t>EUR SWPT NVOL OIS 9M10Y</t>
  </si>
  <si>
    <t>EUR SWPT NVOL OIS 1Y10Y</t>
  </si>
  <si>
    <t>EUR SWPT NVOL OIS 18M10Y</t>
  </si>
  <si>
    <t>EUR SWPT NVOL OIS 2Y10Y</t>
  </si>
  <si>
    <t>EUR SWPT NVOL OIS 3Y10Y</t>
  </si>
  <si>
    <t>EUR SWPT NVOL OIS 4Y10Y</t>
  </si>
  <si>
    <t>EUR SWPT NVOL OIS 5Y10Y</t>
  </si>
  <si>
    <t>EUR SWPT NVOL OIS 7Y10Y</t>
  </si>
  <si>
    <t>EUR SWPT NVOL OIS 10Y10Y</t>
  </si>
  <si>
    <t>EUR SWPT NVOL OIS 15Y10Y</t>
  </si>
  <si>
    <t>EUR SWPT NVOL OIS 20Y10Y</t>
  </si>
  <si>
    <t>EUR SWPT NVOL OIS 1M15Y</t>
  </si>
  <si>
    <t>EUR SWPT NVOL OIS 2M15Y</t>
  </si>
  <si>
    <t>EUR SWPT NVOL OIS 3M15Y</t>
  </si>
  <si>
    <t>EUR SWPT NVOL OIS 6M15Y</t>
  </si>
  <si>
    <t>EUR SWPT NVOL OIS 9M15Y</t>
  </si>
  <si>
    <t>EUR SWPT NVOL OIS 1Y15Y</t>
  </si>
  <si>
    <t>EUR SWPT NVOL OIS 18M15Y</t>
  </si>
  <si>
    <t>EUR SWPT NVOL OIS 2Y15Y</t>
  </si>
  <si>
    <t>EUR SWPT NVOL OIS 3Y15Y</t>
  </si>
  <si>
    <t>EUR SWPT NVOL OIS 4Y15Y</t>
  </si>
  <si>
    <t>EUR SWPT NVOL OIS 5Y15Y</t>
  </si>
  <si>
    <t>EUR SWPT NVOL OIS 7Y15Y</t>
  </si>
  <si>
    <t>EUR SWPT NVOL OIS 10Y15Y</t>
  </si>
  <si>
    <t>EUR SWPT NVOL OIS 15Y15Y</t>
  </si>
  <si>
    <t>EUR SWPT NVOL OIS 20Y15Y</t>
  </si>
  <si>
    <t>EUR SWPT NVOL OIS 1M20Y</t>
  </si>
  <si>
    <t>EUR SWPT NVOL OIS 2M20Y</t>
  </si>
  <si>
    <t>EUR SWPT NVOL OIS 3M20Y</t>
  </si>
  <si>
    <t>EUR SWPT NVOL OIS 6M20Y</t>
  </si>
  <si>
    <t>EUR SWPT NVOL OIS 9M20Y</t>
  </si>
  <si>
    <t>EUR SWPT NVOL OIS 1Y20Y</t>
  </si>
  <si>
    <t>EUR SWPT NVOL OIS 18M20Y</t>
  </si>
  <si>
    <t>EUR SWPT NVOL OIS 2Y20Y</t>
  </si>
  <si>
    <t>EUR SWPT NVOL OIS 3Y20Y</t>
  </si>
  <si>
    <t>EUR SWPT NVOL OIS 4Y20Y</t>
  </si>
  <si>
    <t>EUR SWPT NVOL OIS 5Y20Y</t>
  </si>
  <si>
    <t>EUR SWPT NVOL OIS 7Y20Y</t>
  </si>
  <si>
    <t>EUR SWPT NVOL OIS 10Y20Y</t>
  </si>
  <si>
    <t>EUR SWPT NVOL OIS 15Y20Y</t>
  </si>
  <si>
    <t>EUR SWPT NVOL OIS 20Y20Y</t>
  </si>
  <si>
    <t>EUR SWPT NVOL OIS 1M25Y</t>
  </si>
  <si>
    <t>EUR SWPT NVOL OIS 2M25Y</t>
  </si>
  <si>
    <t>EUR SWPT NVOL OIS 3M25Y</t>
  </si>
  <si>
    <t>EUR SWPT NVOL OIS 6M25Y</t>
  </si>
  <si>
    <t>EUR SWPT NVOL OIS 9M25Y</t>
  </si>
  <si>
    <t>EUR SWPT NVOL OIS 1Y25Y</t>
  </si>
  <si>
    <t>EUR SWPT NVOL OIS 18M25Y</t>
  </si>
  <si>
    <t>EUR SWPT NVOL OIS 2Y25Y</t>
  </si>
  <si>
    <t>EUR SWPT NVOL OIS 3Y25Y</t>
  </si>
  <si>
    <t>EUR SWPT NVOL OIS 4Y25Y</t>
  </si>
  <si>
    <t>EUR SWPT NVOL OIS 5Y25Y</t>
  </si>
  <si>
    <t>EUR SWPT NVOL OIS 7Y25Y</t>
  </si>
  <si>
    <t>EUR SWPT NVOL OIS 10Y25Y</t>
  </si>
  <si>
    <t>EUR SWPT NVOL OIS 15Y25Y</t>
  </si>
  <si>
    <t>EUR SWPT NVOL OIS 20Y25Y</t>
  </si>
  <si>
    <t>EUR SWPT NVOL OIS 1M30Y</t>
  </si>
  <si>
    <t>EUR SWPT NVOL OIS 2M30Y</t>
  </si>
  <si>
    <t>EUR SWPT NVOL OIS 3M30Y</t>
  </si>
  <si>
    <t>EUR SWPT NVOL OIS 6M30Y</t>
  </si>
  <si>
    <t>EUR SWPT NVOL OIS 9M30Y</t>
  </si>
  <si>
    <t>EUR SWPT NVOL OIS 1Y30Y</t>
  </si>
  <si>
    <t>EUR SWPT NVOL OIS 18M30Y</t>
  </si>
  <si>
    <t>EUR SWPT NVOL OIS 2Y30Y</t>
  </si>
  <si>
    <t>EUR SWPT NVOL OIS 3Y30Y</t>
  </si>
  <si>
    <t>EUR SWPT NVOL OIS 4Y30Y</t>
  </si>
  <si>
    <t>EUR SWPT NVOL OIS 5Y30Y</t>
  </si>
  <si>
    <t>EUR SWPT NVOL OIS 7Y30Y</t>
  </si>
  <si>
    <t>EUR SWPT NVOL OIS 10Y30Y</t>
  </si>
  <si>
    <t>EUR SWPT NVOL OIS 15Y30Y</t>
  </si>
  <si>
    <t>EUR SWPT NVOL OIS 20Y30Y</t>
  </si>
  <si>
    <t>EUR SWPT FRD PREM 1M1Y</t>
  </si>
  <si>
    <t>EUR SWPT FRD PREM 2M1Y</t>
  </si>
  <si>
    <t>EUR SWPT FRD PREM 3M1Y</t>
  </si>
  <si>
    <t>EUR SWPT FRD PREM 6M1Y</t>
  </si>
  <si>
    <t>EUR SWPT FRD PREM 9M1Y</t>
  </si>
  <si>
    <t>EUR SWPT FRD PREM 1Y1Y</t>
  </si>
  <si>
    <t>EUR SWPT FRD PREM 18M1Y</t>
  </si>
  <si>
    <t>EUR SWPT FRD PREM 2Y1Y</t>
  </si>
  <si>
    <t>EUR SWPT FRD PREM 3Y1Y</t>
  </si>
  <si>
    <t>EUR SWPT FRD PREM 4Y1Y</t>
  </si>
  <si>
    <t>EUR SWPT FRD PREM 5Y1Y</t>
  </si>
  <si>
    <t>EUR SWPT FRD PREM 7Y1Y</t>
  </si>
  <si>
    <t>EUR SWPT FRD PREM 10Y1Y</t>
  </si>
  <si>
    <t>EUR SWPT FRD PREM 15Y1Y</t>
  </si>
  <si>
    <t>EUR SWPT FRD PREM 20Y1Y</t>
  </si>
  <si>
    <t>EUR SWPT FRD PREM 1M2Y</t>
  </si>
  <si>
    <t>EUR SWPT FRD PREM 2M2Y</t>
  </si>
  <si>
    <t>EUR SWPT FRD PREM 3M2Y</t>
  </si>
  <si>
    <t>EUR SWPT FRD PREM 6M2Y</t>
  </si>
  <si>
    <t>EUR SWPT FRD PREM 9M2Y</t>
  </si>
  <si>
    <t>EUR SWPT FRD PREM 1Y2Y</t>
  </si>
  <si>
    <t>EUR SWPT FRD PREM 18M2Y</t>
  </si>
  <si>
    <t>EUR SWPT FRD PREM 2Y2Y</t>
  </si>
  <si>
    <t>EUR SWPT FRD PREM 3Y2Y</t>
  </si>
  <si>
    <t>EUR SWPT FRD PREM 4Y2Y</t>
  </si>
  <si>
    <t>EUR SWPT FRD PREM 5Y2Y</t>
  </si>
  <si>
    <t>EUR SWPT FRD PREM 7Y2Y</t>
  </si>
  <si>
    <t>EUR SWPT FRD PREM 10Y2Y</t>
  </si>
  <si>
    <t>EUR SWPT FRD PREM 15Y2Y</t>
  </si>
  <si>
    <t>EUR SWPT FRD PREM 20Y2Y</t>
  </si>
  <si>
    <t>EUR SWPT FRD PREM 1M3Y</t>
  </si>
  <si>
    <t>EUR SWPT FRD PREM 2M3Y</t>
  </si>
  <si>
    <t>EUR SWPT FRD PREM 3M3Y</t>
  </si>
  <si>
    <t>EUR SWPT FRD PREM 6M3Y</t>
  </si>
  <si>
    <t>EUR SWPT FRD PREM 9M3Y</t>
  </si>
  <si>
    <t>EUR SWPT FRD PREM 1Y3Y</t>
  </si>
  <si>
    <t>EUR SWPT FRD PREM 18M3Y</t>
  </si>
  <si>
    <t>EUR SWPT FRD PREM 2Y3Y</t>
  </si>
  <si>
    <t>EUR SWPT FRD PREM 3Y3Y</t>
  </si>
  <si>
    <t>EUR SWPT FRD PREM 4Y3Y</t>
  </si>
  <si>
    <t>EUR SWPT FRD PREM 5Y3Y</t>
  </si>
  <si>
    <t>EUR SWPT FRD PREM 7Y3Y</t>
  </si>
  <si>
    <t>EUR SWPT FRD PREM 10Y3Y</t>
  </si>
  <si>
    <t>EUR SWPT FRD PREM 15Y3Y</t>
  </si>
  <si>
    <t>EUR SWPT FRD PREM 20Y3Y</t>
  </si>
  <si>
    <t>EUR SWPT FRD PREM 1M4Y</t>
  </si>
  <si>
    <t>EUR SWPT FRD PREM 2M4Y</t>
  </si>
  <si>
    <t>EUR SWPT FRD PREM 3M4Y</t>
  </si>
  <si>
    <t>EUR SWPT FRD PREM 6M4Y</t>
  </si>
  <si>
    <t>EUR SWPT FRD PREM 9M4Y</t>
  </si>
  <si>
    <t>EUR SWPT FRD PREM 1Y4Y</t>
  </si>
  <si>
    <t>EUR SWPT FRD PREM 18M4Y</t>
  </si>
  <si>
    <t>EUR SWPT FRD PREM 2Y4Y</t>
  </si>
  <si>
    <t>EUR SWPT FRD PREM 3Y4Y</t>
  </si>
  <si>
    <t>EUR SWPT FRD PREM 4Y4Y</t>
  </si>
  <si>
    <t>EUR SWPT FRD PREM 5Y4Y</t>
  </si>
  <si>
    <t>EUR SWPT FRD PREM 7Y4Y</t>
  </si>
  <si>
    <t>EUR SWPT FRD PREM 10Y4Y</t>
  </si>
  <si>
    <t>EUR SWPT FRD PREM 15Y4Y</t>
  </si>
  <si>
    <t>EUR SWPT FRD PREM 20Y4Y</t>
  </si>
  <si>
    <t>EUR SWPT FRD PREM 1M5Y</t>
  </si>
  <si>
    <t>EUR SWPT FRD PREM 2M5Y</t>
  </si>
  <si>
    <t>EUR SWPT FRD PREM 3M5Y</t>
  </si>
  <si>
    <t>EUR SWPT FRD PREM 6M5Y</t>
  </si>
  <si>
    <t>EUR SWPT FRD PREM 9M5Y</t>
  </si>
  <si>
    <t>EUR SWPT FRD PREM 1Y5Y</t>
  </si>
  <si>
    <t>EUR SWPT FRD PREM 18M5Y</t>
  </si>
  <si>
    <t>EUR SWPT FRD PREM 2Y5Y</t>
  </si>
  <si>
    <t>EUR SWPT FRD PREM 3Y5Y</t>
  </si>
  <si>
    <t>EUR SWPT FRD PREM 4Y5Y</t>
  </si>
  <si>
    <t>EUR SWPT FRD PREM 5Y5Y</t>
  </si>
  <si>
    <t>EUR SWPT FRD PREM 7Y5Y</t>
  </si>
  <si>
    <t>EUR SWPT FRD PREM 10Y5Y</t>
  </si>
  <si>
    <t>EUR SWPT FRD PREM 15Y5Y</t>
  </si>
  <si>
    <t>EUR SWPT FRD PREM 20Y5Y</t>
  </si>
  <si>
    <t>EUR SWPT FRD PREM 1M6Y</t>
  </si>
  <si>
    <t>EUR SWPT FRD PREM 2M6Y</t>
  </si>
  <si>
    <t>EUR SWPT FRD PREM 3M6Y</t>
  </si>
  <si>
    <t>EUR SWPT FRD PREM 6M6Y</t>
  </si>
  <si>
    <t>EUR SWPT FRD PREM 9M6Y</t>
  </si>
  <si>
    <t>EUR SWPT FRD PREM 1Y6Y</t>
  </si>
  <si>
    <t>EUR SWPT FRD PREM 18M6Y</t>
  </si>
  <si>
    <t>EUR SWPT FRD PREM 2Y6Y</t>
  </si>
  <si>
    <t>EUR SWPT FRD PREM 3Y6Y</t>
  </si>
  <si>
    <t>EUR SWPT FRD PREM 4Y6Y</t>
  </si>
  <si>
    <t>EUR SWPT FRD PREM 5Y6Y</t>
  </si>
  <si>
    <t>EUR SWPT FRD PREM 7Y6Y</t>
  </si>
  <si>
    <t>EUR SWPT FRD PREM 10Y6Y</t>
  </si>
  <si>
    <t>EUR SWPT FRD PREM 15Y6Y</t>
  </si>
  <si>
    <t>EUR SWPT FRD PREM 20Y6Y</t>
  </si>
  <si>
    <t>EUR SWPT FRD PREM 1M7Y</t>
  </si>
  <si>
    <t>EUR SWPT FRD PREM 2M7Y</t>
  </si>
  <si>
    <t>EUR SWPT FRD PREM 3M7Y</t>
  </si>
  <si>
    <t>EUR SWPT FRD PREM 6M7Y</t>
  </si>
  <si>
    <t>EUR SWPT FRD PREM 9M7Y</t>
  </si>
  <si>
    <t>EUR SWPT FRD PREM 1Y7Y</t>
  </si>
  <si>
    <t>EUR SWPT FRD PREM 18M7Y</t>
  </si>
  <si>
    <t>EUR SWPT FRD PREM 2Y7Y</t>
  </si>
  <si>
    <t>EUR SWPT FRD PREM 3Y7Y</t>
  </si>
  <si>
    <t>EUR SWPT FRD PREM 4Y7Y</t>
  </si>
  <si>
    <t>EUR SWPT FRD PREM 5Y7Y</t>
  </si>
  <si>
    <t>EUR SWPT FRD PREM 7Y7Y</t>
  </si>
  <si>
    <t>EUR SWPT FRD PREM 10Y7Y</t>
  </si>
  <si>
    <t>EUR SWPT FRD PREM 15Y7Y</t>
  </si>
  <si>
    <t>EUR SWPT FRD PREM 20Y7Y</t>
  </si>
  <si>
    <t>EUR SWPT FRD PREM 1M8Y</t>
  </si>
  <si>
    <t>EUR SWPT FRD PREM 2M8Y</t>
  </si>
  <si>
    <t>EUR SWPT FRD PREM 3M8Y</t>
  </si>
  <si>
    <t>EUR SWPT FRD PREM 6M8Y</t>
  </si>
  <si>
    <t>EUR SWPT FRD PREM 9M8Y</t>
  </si>
  <si>
    <t>EUR SWPT FRD PREM 1Y8Y</t>
  </si>
  <si>
    <t>EUR SWPT FRD PREM 18M8Y</t>
  </si>
  <si>
    <t>EUR SWPT FRD PREM 2Y8Y</t>
  </si>
  <si>
    <t>EUR SWPT FRD PREM 3Y8Y</t>
  </si>
  <si>
    <t>EUR SWPT FRD PREM 4Y8Y</t>
  </si>
  <si>
    <t>EUR SWPT FRD PREM 5Y8Y</t>
  </si>
  <si>
    <t>EUR SWPT FRD PREM 7Y8Y</t>
  </si>
  <si>
    <t>EUR SWPT FRD PREM 10Y8Y</t>
  </si>
  <si>
    <t>EUR SWPT FRD PREM 15Y8Y</t>
  </si>
  <si>
    <t>EUR SWPT FRD PREM 20Y8Y</t>
  </si>
  <si>
    <t>EUR SWPT FRD PREM 1M9Y</t>
  </si>
  <si>
    <t>EUR SWPT FRD PREM 2M9Y</t>
  </si>
  <si>
    <t>EUR SWPT FRD PREM 3M9Y</t>
  </si>
  <si>
    <t>EUR SWPT FRD PREM 6M9Y</t>
  </si>
  <si>
    <t>EUR SWPT FRD PREM 9M9Y</t>
  </si>
  <si>
    <t>EUR SWPT FRD PREM 1Y9Y</t>
  </si>
  <si>
    <t>EUR SWPT FRD PREM 18M9Y</t>
  </si>
  <si>
    <t>EUR SWPT FRD PREM 2Y9Y</t>
  </si>
  <si>
    <t>EUR SWPT FRD PREM 3Y9Y</t>
  </si>
  <si>
    <t>EUR SWPT FRD PREM 4Y9Y</t>
  </si>
  <si>
    <t>EUR SWPT FRD PREM 5Y9Y</t>
  </si>
  <si>
    <t>EUR SWPT FRD PREM 7Y9Y</t>
  </si>
  <si>
    <t>EUR SWPT FRD PREM 10Y9Y</t>
  </si>
  <si>
    <t>EUR SWPT FRD PREM 15Y9Y</t>
  </si>
  <si>
    <t>EUR SWPT FRD PREM 20Y9Y</t>
  </si>
  <si>
    <t>EUR SWPT FRD PREM 1M10Y</t>
  </si>
  <si>
    <t>EUR SWPT FRD PREM 2M10Y</t>
  </si>
  <si>
    <t>EUR SWPT FRD PREM 3M10Y</t>
  </si>
  <si>
    <t>EUR SWPT FRD PREM 6M10Y</t>
  </si>
  <si>
    <t>EUR SWPT FRD PREM 9M10Y</t>
  </si>
  <si>
    <t>EUR SWPT FRD PREM 1Y10Y</t>
  </si>
  <si>
    <t>EUR SWPT FRD PREM 18M10Y</t>
  </si>
  <si>
    <t>EUR SWPT FRD PREM 2Y10Y</t>
  </si>
  <si>
    <t>EUR SWPT FRD PREM 3Y10Y</t>
  </si>
  <si>
    <t>EUR SWPT FRD PREM 4Y10Y</t>
  </si>
  <si>
    <t>EUR SWPT FRD PREM 5Y10Y</t>
  </si>
  <si>
    <t>EUR SWPT FRD PREM 7Y10Y</t>
  </si>
  <si>
    <t>EUR SWPT FRD PREM 10Y10Y</t>
  </si>
  <si>
    <t>EUR SWPT FRD PREM 15Y10Y</t>
  </si>
  <si>
    <t>EUR SWPT FRD PREM 20Y10Y</t>
  </si>
  <si>
    <t>EUR SWPT FRD PREM 1M15Y</t>
  </si>
  <si>
    <t>EUR SWPT FRD PREM 2M15Y</t>
  </si>
  <si>
    <t>EUR SWPT FRD PREM 3M15Y</t>
  </si>
  <si>
    <t>EUR SWPT FRD PREM 6M15Y</t>
  </si>
  <si>
    <t>EUR SWPT FRD PREM 9M15Y</t>
  </si>
  <si>
    <t>EUR SWPT FRD PREM 1Y15Y</t>
  </si>
  <si>
    <t>EUR SWPT FRD PREM 18M15Y</t>
  </si>
  <si>
    <t>EUR SWPT FRD PREM 2Y15Y</t>
  </si>
  <si>
    <t>EUR SWPT FRD PREM 3Y15Y</t>
  </si>
  <si>
    <t>EUR SWPT FRD PREM 4Y15Y</t>
  </si>
  <si>
    <t>EUR SWPT FRD PREM 5Y15Y</t>
  </si>
  <si>
    <t>EUR SWPT FRD PREM 7Y15Y</t>
  </si>
  <si>
    <t>EUR SWPT FRD PREM 10Y15Y</t>
  </si>
  <si>
    <t>EUR SWPT FRD PREM 15Y15Y</t>
  </si>
  <si>
    <t>EUR SWPT FRD PREM 20Y15Y</t>
  </si>
  <si>
    <t>EUR SWPT FRD PREM 1M20Y</t>
  </si>
  <si>
    <t>EUR SWPT FRD PREM 2M20Y</t>
  </si>
  <si>
    <t>EUR SWPT FRD PREM 3M20Y</t>
  </si>
  <si>
    <t>EUR SWPT FRD PREM 6M20Y</t>
  </si>
  <si>
    <t>EUR SWPT FRD PREM 9M20Y</t>
  </si>
  <si>
    <t>EUR SWPT FRD PREM 1Y20Y</t>
  </si>
  <si>
    <t>EUR SWPT FRD PREM 18M20Y</t>
  </si>
  <si>
    <t>EUR SWPT FRD PREM 2Y20Y</t>
  </si>
  <si>
    <t>EUR SWPT FRD PREM 3Y20Y</t>
  </si>
  <si>
    <t>EUR SWPT FRD PREM 4Y20Y</t>
  </si>
  <si>
    <t>EUR SWPT FRD PREM 5Y20Y</t>
  </si>
  <si>
    <t>EUR SWPT FRD PREM 7Y20Y</t>
  </si>
  <si>
    <t>EUR SWPT FRD PREM 10Y20Y</t>
  </si>
  <si>
    <t>EUR SWPT FRD PREM 15Y20Y</t>
  </si>
  <si>
    <t>EUR SWPT FRD PREM 20Y20Y</t>
  </si>
  <si>
    <t>EUR SWPT FRD PREM 1M25Y</t>
  </si>
  <si>
    <t>EUR SWPT FRD PREM 2M25Y</t>
  </si>
  <si>
    <t>EUR SWPT FRD PREM 3M25Y</t>
  </si>
  <si>
    <t>EUR SWPT FRD PREM 6M25Y</t>
  </si>
  <si>
    <t>EUR SWPT FRD PREM 9M25Y</t>
  </si>
  <si>
    <t>EUR SWPT FRD PREM 1Y25Y</t>
  </si>
  <si>
    <t>EUR SWPT FRD PREM 18M25Y</t>
  </si>
  <si>
    <t>EUR SWPT FRD PREM 2Y25Y</t>
  </si>
  <si>
    <t>EUR SWPT FRD PREM 3Y25Y</t>
  </si>
  <si>
    <t>EUR SWPT FRD PREM 4Y25Y</t>
  </si>
  <si>
    <t>EUR SWPT FRD PREM 5Y25Y</t>
  </si>
  <si>
    <t>EUR SWPT FRD PREM 7Y25Y</t>
  </si>
  <si>
    <t>EUR SWPT FRD PREM 10Y25Y</t>
  </si>
  <si>
    <t>EUR SWPT FRD PREM 15Y25Y</t>
  </si>
  <si>
    <t>EUR SWPT FRD PREM 20Y25Y</t>
  </si>
  <si>
    <t>EUR SWPT FRD PREM 1M30Y</t>
  </si>
  <si>
    <t>EUR SWPT FRD PREM 2M30Y</t>
  </si>
  <si>
    <t>EUR SWPT FRD PREM 3M30Y</t>
  </si>
  <si>
    <t>EUR SWPT FRD PREM 6M30Y</t>
  </si>
  <si>
    <t>EUR SWPT FRD PREM 9M30Y</t>
  </si>
  <si>
    <t>EUR SWPT FRD PREM 1Y30Y</t>
  </si>
  <si>
    <t>EUR SWPT FRD PREM 18M30Y</t>
  </si>
  <si>
    <t>EUR SWPT FRD PREM 2Y30Y</t>
  </si>
  <si>
    <t>EUR SWPT FRD PREM 3Y30Y</t>
  </si>
  <si>
    <t>EUR SWPT FRD PREM 4Y30Y</t>
  </si>
  <si>
    <t>EUR SWPT FRD PREM 5Y30Y</t>
  </si>
  <si>
    <t>EUR SWPT FRD PREM 7Y30Y</t>
  </si>
  <si>
    <t>EUR SWPT FRD PREM 10Y30Y</t>
  </si>
  <si>
    <t>EUR SWPT FRD PREM 15Y30Y</t>
  </si>
  <si>
    <t>EUR SWPT FRD PREM 20Y30Y</t>
  </si>
  <si>
    <t>EUR FWD PREM-200 1M1Y</t>
  </si>
  <si>
    <t>EUR FWD PREM-100 1M1Y</t>
  </si>
  <si>
    <t>EUR FWD PREM-50 1M1Y</t>
  </si>
  <si>
    <t>EUR FWD PREM-25 1M1Y</t>
  </si>
  <si>
    <t>EUR FWD PREM 25 1M1Y</t>
  </si>
  <si>
    <t>EUR FWD PREM 50 1M1Y</t>
  </si>
  <si>
    <t>EUR FWD PREM 100 1M1Y</t>
  </si>
  <si>
    <t>EUR FWD PREM 200 1M1Y</t>
  </si>
  <si>
    <t>EUR FWD PREM-200 3M1Y</t>
  </si>
  <si>
    <t>EUR FWD PREM-100 3M1Y</t>
  </si>
  <si>
    <t>EUR FWD PREM-50 3M1Y</t>
  </si>
  <si>
    <t>EUR FWD PREM-25 3M1Y</t>
  </si>
  <si>
    <t>EUR FWD PREM 25 3M1Y</t>
  </si>
  <si>
    <t>EUR FWD PREM 50 3M1Y</t>
  </si>
  <si>
    <t>EUR FWD PREM 100 3M1Y</t>
  </si>
  <si>
    <t>EURSW FRPREM EO200  3M1Y</t>
  </si>
  <si>
    <t>EUR FWD PREM-200 6M1Y</t>
  </si>
  <si>
    <t>EUR FWD PREM-100 6M1Y</t>
  </si>
  <si>
    <t>EUR FWD PREM-50 6M1Y</t>
  </si>
  <si>
    <t>EUR FWD PREM-25 6M1Y</t>
  </si>
  <si>
    <t>EUR FWD PREM 25 6M1Y</t>
  </si>
  <si>
    <t>EUR FWD PREM 50 6M1Y</t>
  </si>
  <si>
    <t>EUR FWD PREM 100 6M1Y</t>
  </si>
  <si>
    <t>#N/A Invalid Security</t>
  </si>
  <si>
    <t>EUR FWD PREM-200 1Y1Y</t>
  </si>
  <si>
    <t>EUR FWD PREM-100 1Y1Y</t>
  </si>
  <si>
    <t>EUR FWD PREM-50 1Y1Y</t>
  </si>
  <si>
    <t>EUR FWD PREM-25 1Y1Y</t>
  </si>
  <si>
    <t>EUR FWD PREM 25 1Y1Y</t>
  </si>
  <si>
    <t>EUR FWD PREM 50 1Y1Y</t>
  </si>
  <si>
    <t>EUR FWD PREM 100 1Y1Y</t>
  </si>
  <si>
    <t>EUR FWD PREM 200 1Y1Y</t>
  </si>
  <si>
    <t>EUR FWD PREM-200 2Y1Y</t>
  </si>
  <si>
    <t>EUR FWD PREM-100 2Y1Y</t>
  </si>
  <si>
    <t>EUR FWD PREM-50 2Y1Y</t>
  </si>
  <si>
    <t>EUR FWD PREM-25 2Y1Y</t>
  </si>
  <si>
    <t>EUR FWD PREM 25 2Y1Y</t>
  </si>
  <si>
    <t>EUR FWD PREM 50 5Y1Y</t>
  </si>
  <si>
    <t>EUR FWD PREM 100 5Y1Y</t>
  </si>
  <si>
    <t>EUR FWD PREM 200 2Y1Y</t>
  </si>
  <si>
    <t>EUR FWD PREM-200 5Y1Y</t>
  </si>
  <si>
    <t>EUR FWD PREM-100 5Y1Y</t>
  </si>
  <si>
    <t>EUR FWD PREM-50 5Y1Y</t>
  </si>
  <si>
    <t>EUR FWD PREM-25 5Y1Y</t>
  </si>
  <si>
    <t>EUR FWD PREM 200 5Y1Y</t>
  </si>
  <si>
    <t>EUR FWD PREM-200 10Y1Y</t>
  </si>
  <si>
    <t>EUR FWD PREM-100 10Y1Y</t>
  </si>
  <si>
    <t>EUR FWD PREM-50 10Y1Y</t>
  </si>
  <si>
    <t>EUR FWD PREM-25 10Y1Y</t>
  </si>
  <si>
    <t>EUR FWD PREM 25 10Y1Y</t>
  </si>
  <si>
    <t>EUR FWD PREM 50 10Y1Y</t>
  </si>
  <si>
    <t>EUR FWD PREM 100 10Y1Y</t>
  </si>
  <si>
    <t>EUR FWD PREM 200 10Y1Y</t>
  </si>
  <si>
    <t>EUR FWD PREM-200 15Y1Y</t>
  </si>
  <si>
    <t>EUR FWD PREM-100 15Y1Y</t>
  </si>
  <si>
    <t>EUR FWD PREM-50 15Y1Y</t>
  </si>
  <si>
    <t>EUR FWD PREM-25 15Y1Y</t>
  </si>
  <si>
    <t>EUR FWD PREM 25 15Y1Y</t>
  </si>
  <si>
    <t>EUR FWD PREM 50 15Y1Y</t>
  </si>
  <si>
    <t>EUR FWD PREM 100 15Y1Y</t>
  </si>
  <si>
    <t>EUR FWD PREM 200 15Y1Y</t>
  </si>
  <si>
    <t>EUR FWD PREM-200 1M2Y</t>
  </si>
  <si>
    <t>EUR FWD PREM-100 1M2Y</t>
  </si>
  <si>
    <t>EUR FWD PREM-50 1M2Y</t>
  </si>
  <si>
    <t>EUR FWD PREM-25 1M2Y</t>
  </si>
  <si>
    <t>EUR FWD PREM 25 1M2Y</t>
  </si>
  <si>
    <t>EUR FWD PREM 50 1M2Y</t>
  </si>
  <si>
    <t>EUR FWD PREM 100 1M2Y</t>
  </si>
  <si>
    <t>EUR FWD PREM 200 1M2Y</t>
  </si>
  <si>
    <t>EUR FWD PREM-200 3M2Y</t>
  </si>
  <si>
    <t>EUR FWD PREM-100 3M2Y</t>
  </si>
  <si>
    <t>EUR FWD PREM-50 3M2Y</t>
  </si>
  <si>
    <t>EUR FWD PREM-25 3M2Y</t>
  </si>
  <si>
    <t>EUR FWD PREM 25 3M2Y</t>
  </si>
  <si>
    <t>EUR FWD PREM 50 3M2Y</t>
  </si>
  <si>
    <t>EUR FWD PREM 100 3M2Y</t>
  </si>
  <si>
    <t>EUR FWD PREM 200 3M2Y</t>
  </si>
  <si>
    <t>EUR FWD PREM-200 6M2Y</t>
  </si>
  <si>
    <t>EUR FWD PREM-100 6M2Y</t>
  </si>
  <si>
    <t>EUR FWD PREM-50 6M2Y</t>
  </si>
  <si>
    <t>EUR FWD PREM-25 6M2Y</t>
  </si>
  <si>
    <t>EUR FWD PREM 25 6M2Y</t>
  </si>
  <si>
    <t>EUR FWD PREM 50 6M2Y</t>
  </si>
  <si>
    <t>EUR FWD PREM 100 6M2Y</t>
  </si>
  <si>
    <t>EURSW FRPREM EO200  6M2Y</t>
  </si>
  <si>
    <t>EUR FWD PREM-200 1Y2Y</t>
  </si>
  <si>
    <t>EUR FWD PREM-100 1Y2Y</t>
  </si>
  <si>
    <t>EUR FWD PREM-50 1Y2Y</t>
  </si>
  <si>
    <t>EUR FWD PREM-25 1Y2Y</t>
  </si>
  <si>
    <t>EUR FWD PREM 25 1Y2Y</t>
  </si>
  <si>
    <t>EUR FWD PREM 50 1Y2Y</t>
  </si>
  <si>
    <t>EUR FWD PREM 100 1Y2Y</t>
  </si>
  <si>
    <t>EURSW FRPREM EO200  1Y2Y</t>
  </si>
  <si>
    <t>EUR FWD PREM-200 2Y2Y</t>
  </si>
  <si>
    <t>EUR FWD PREM-100 2Y2Y</t>
  </si>
  <si>
    <t>EUR FWD PREM-50 2Y2Y</t>
  </si>
  <si>
    <t>EUR FWD PREM-25 2Y2Y</t>
  </si>
  <si>
    <t>EUR FWD PREM 25 2Y2Y</t>
  </si>
  <si>
    <t>EUR FWD PREM 50 2Y2Y</t>
  </si>
  <si>
    <t>EUR FWD PREM 100 2Y2Y</t>
  </si>
  <si>
    <t>EUR FWD PREM 200 2Y2Y</t>
  </si>
  <si>
    <t>EUR FWD PREM-200 5Y2Y</t>
  </si>
  <si>
    <t>EUR FWD PREM-100 5Y2Y</t>
  </si>
  <si>
    <t>EUR FWD PREM-50 5Y2Y</t>
  </si>
  <si>
    <t>EUR FWD PREM-25 5Y2Y</t>
  </si>
  <si>
    <t>EUR FWD PREM 25 5Y2Y</t>
  </si>
  <si>
    <t>EUR FWD PREM 100 5Y2Y</t>
  </si>
  <si>
    <t>EUR FWD PREM 200 5Y2Y</t>
  </si>
  <si>
    <t>EUR FWD PREM-200 10Y2Y</t>
  </si>
  <si>
    <t>EUR FWD PREM-100 10Y2Y</t>
  </si>
  <si>
    <t>EUR FWD PREM-50 10Y2Y</t>
  </si>
  <si>
    <t>EUR FWD PREM-25 10Y2Y</t>
  </si>
  <si>
    <t>EUR FWD PREM 25 10Y2Y</t>
  </si>
  <si>
    <t>EUR FWD PREM 50 10Y2Y</t>
  </si>
  <si>
    <t>EUR FWD PREM 100 10Y2Y</t>
  </si>
  <si>
    <t>EUR FWD PREM 200 10Y2Y</t>
  </si>
  <si>
    <t>EUR FWD PREM-200 15Y2Y</t>
  </si>
  <si>
    <t>EUR FWD PREM-100 15Y2Y</t>
  </si>
  <si>
    <t>EUR FWD PREM-50 15Y2Y</t>
  </si>
  <si>
    <t>EUR FWD PREM-25 15Y2Y</t>
  </si>
  <si>
    <t>EUR FWD PREM 25 15Y2Y</t>
  </si>
  <si>
    <t>EUR FWD PREM 50 15Y2Y</t>
  </si>
  <si>
    <t>EUR FWD PREM 100 15Y2Y</t>
  </si>
  <si>
    <t>EUR FWD PREM 200 15Y2Y</t>
  </si>
  <si>
    <t>EUR FWD PREM-200 1M5Y</t>
  </si>
  <si>
    <t>EUR FWD PREM-100 1M5Y</t>
  </si>
  <si>
    <t>EUR FWD PREM-50 1M5Y</t>
  </si>
  <si>
    <t>EUR FWD PREM-25 1M5Y</t>
  </si>
  <si>
    <t>EUR FWD PREM 25 1M5Y</t>
  </si>
  <si>
    <t>EUR FWD PREM 50 1M5Y</t>
  </si>
  <si>
    <t>EUR FWD PREM 100 1M5Y</t>
  </si>
  <si>
    <t>EUR FWD PREM 200 1M5Y</t>
  </si>
  <si>
    <t>EUR FWD PREM-200 3M5Y</t>
  </si>
  <si>
    <t>EUR FWD PREM-100 3M5Y</t>
  </si>
  <si>
    <t>EUR FWD PREM-50 3M5Y</t>
  </si>
  <si>
    <t>EUR FWD PREM-25 3M5Y</t>
  </si>
  <si>
    <t>EUR FWD PREM 25 3M5Y</t>
  </si>
  <si>
    <t>EUR FWD PREM 50 3M5Y</t>
  </si>
  <si>
    <t>EUR FWD PREM 100 3M5Y</t>
  </si>
  <si>
    <t>EURSW FRPREM EO200  3M5Y</t>
  </si>
  <si>
    <t>EUR FWD PREM-200 6M5Y</t>
  </si>
  <si>
    <t>EUR FWD PREM-100 6M5Y</t>
  </si>
  <si>
    <t>EUR FWD PREM-50 6M5Y</t>
  </si>
  <si>
    <t>EUR FWD PREM-25 6M5Y</t>
  </si>
  <si>
    <t>EUR FWD PREM 25 6M5Y</t>
  </si>
  <si>
    <t>EUR FWD PREM 50 6M5Y</t>
  </si>
  <si>
    <t>EUR FWD PREM 100 6M5Y</t>
  </si>
  <si>
    <t>EUR FWD PREM-200 1Y5Y</t>
  </si>
  <si>
    <t>EUR FWD PREM-100 1Y5Y</t>
  </si>
  <si>
    <t>EUR FWD PREM-50 1Y5Y</t>
  </si>
  <si>
    <t>EUR FWD PREM-25 1Y5Y</t>
  </si>
  <si>
    <t>EUR FWD PREM 25 1Y5Y</t>
  </si>
  <si>
    <t>EUR FWD PREM 50 1Y5Y</t>
  </si>
  <si>
    <t>EUR FWD PREM 100 1Y5Y</t>
  </si>
  <si>
    <t>EUR FWD PREM 200 1Y5Y</t>
  </si>
  <si>
    <t>EUR FWD PREM-200 2Y5Y</t>
  </si>
  <si>
    <t>EUR FWD PREM-100 2Y5Y</t>
  </si>
  <si>
    <t>EUR FWD PREM-50 2Y5Y</t>
  </si>
  <si>
    <t>EUR FWD PREM-25 2Y5Y</t>
  </si>
  <si>
    <t>EUR FWD PREM 25 2Y5Y</t>
  </si>
  <si>
    <t>EUR FWD PREM 50 2Y5Y</t>
  </si>
  <si>
    <t>EUR FWD PREM 100 2Y5Y</t>
  </si>
  <si>
    <t>EUR FWD PREM 200 2Y5Y</t>
  </si>
  <si>
    <t>EUR FWD PREM-200 5Y5Y</t>
  </si>
  <si>
    <t>EUR FWD PREM-100 5Y5Y</t>
  </si>
  <si>
    <t>EUR FWD PREM-50 5Y5Y</t>
  </si>
  <si>
    <t>EUR FWD PREM-25 5Y5Y</t>
  </si>
  <si>
    <t>EUR FWD PREM 25 5Y5Y</t>
  </si>
  <si>
    <t>EUR FWD PREM 50 5Y5Y</t>
  </si>
  <si>
    <t>EUR FWD PREM 100 5Y5Y</t>
  </si>
  <si>
    <t>EUR FWD PREM 200 5Y5Y</t>
  </si>
  <si>
    <t>EUR FWD PREM-200 10Y5Y</t>
  </si>
  <si>
    <t>EUR FWD PREM-100 10Y5Y</t>
  </si>
  <si>
    <t>EUR FWD PREM-50 10Y5Y</t>
  </si>
  <si>
    <t>EUR FWD PREM-25 10Y5Y</t>
  </si>
  <si>
    <t>EUR FWD PREM 25 10Y5Y</t>
  </si>
  <si>
    <t>EUR FWD PREM 50 10Y5Y</t>
  </si>
  <si>
    <t>EUR FWD PREM 100 10Y5Y</t>
  </si>
  <si>
    <t>EUR FWD PREM 200 10Y5Y</t>
  </si>
  <si>
    <t>EUR FWD PREM-200 15Y5Y</t>
  </si>
  <si>
    <t>EUR FWD PREM-100 15Y5Y</t>
  </si>
  <si>
    <t>EUR FWD PREM-50 15Y5Y</t>
  </si>
  <si>
    <t>EUR FWD PREM-25 15Y5Y</t>
  </si>
  <si>
    <t>EUR FWD PREM 25 15Y5Y</t>
  </si>
  <si>
    <t>EUR FWD PREM 50 15Y5Y</t>
  </si>
  <si>
    <t>EUR FWD PREM 100 15Y5Y</t>
  </si>
  <si>
    <t>EUR FWD PREM 200 15Y5Y</t>
  </si>
  <si>
    <t>EUR FWD PREM-200 1M10Y</t>
  </si>
  <si>
    <t>EUR FWD PREM-100 1M10Y</t>
  </si>
  <si>
    <t>EUR FWD PREM-50 1M10Y</t>
  </si>
  <si>
    <t>EUR FWD PREM-25 1M10Y</t>
  </si>
  <si>
    <t>EUR FWD PREM 25 1M10Y</t>
  </si>
  <si>
    <t>EUR FWD PREM 50 1M10Y</t>
  </si>
  <si>
    <t>EUR FWD PREM 100 1M10Y</t>
  </si>
  <si>
    <t>EUR FWD PREM 200 1M10Y</t>
  </si>
  <si>
    <t>EUR FWD PREM-200 3M10Y</t>
  </si>
  <si>
    <t>EUR FWD PREM-100 3M10Y</t>
  </si>
  <si>
    <t>EUR FWD PREM-50 3M10Y</t>
  </si>
  <si>
    <t>EUR FWD PREM-25 3M10Y</t>
  </si>
  <si>
    <t>EUR FWD PREM 25 3M10Y</t>
  </si>
  <si>
    <t>EUR FWD PREM 50 3M10Y</t>
  </si>
  <si>
    <t>EUR FWD PREM 100 3M10Y</t>
  </si>
  <si>
    <t>EUR FWD PREM 200 3M10Y</t>
  </si>
  <si>
    <t>EUR FWD PREM-200 6M10Y</t>
  </si>
  <si>
    <t>EUR FWD PREM-100 6M10Y</t>
  </si>
  <si>
    <t>EUR FWD PREM-50 6M10Y</t>
  </si>
  <si>
    <t>EUR FWD PREM-25 6M10Y</t>
  </si>
  <si>
    <t>EUR FWD PREM 25 6M10Y</t>
  </si>
  <si>
    <t>EUR FWD PREM 50 6M10Y</t>
  </si>
  <si>
    <t>EUR FWD PREM 100 6M10Y</t>
  </si>
  <si>
    <t>EURSW FPREM EON200 6M10Y</t>
  </si>
  <si>
    <t>EUR FWD PREM-200 1Y10Y</t>
  </si>
  <si>
    <t>EUR FWD PREM-100 1Y10Y</t>
  </si>
  <si>
    <t>EUR FWD PREM-50 1Y10Y</t>
  </si>
  <si>
    <t>EUR FWD PREM-25 1Y10Y</t>
  </si>
  <si>
    <t>EUR FWD PREM 25 1Y10Y</t>
  </si>
  <si>
    <t>EUR FWD PREM 50 1Y10Y</t>
  </si>
  <si>
    <t>EUR FWD PREM 100 1Y10Y</t>
  </si>
  <si>
    <t>EUR FWD PREM 200 1Y10Y</t>
  </si>
  <si>
    <t>EUR FWD PREM-200 2Y10Y</t>
  </si>
  <si>
    <t>EUR FWD PREM-100 2Y10Y</t>
  </si>
  <si>
    <t>EUR FWD PREM-50 2Y10Y</t>
  </si>
  <si>
    <t>EUR FWD PREM-25 2Y10Y</t>
  </si>
  <si>
    <t>EUR FWD PREM 25 2Y10Y</t>
  </si>
  <si>
    <t>EUR FWD PREM 50 2Y10Y</t>
  </si>
  <si>
    <t>EUR FWD PREM 100 2Y10Y</t>
  </si>
  <si>
    <t>EUR FWD PREM 200 2Y10Y</t>
  </si>
  <si>
    <t>EUR FWD PREM-200 5Y10Y</t>
  </si>
  <si>
    <t>EUR FWD PREM-100 5Y10Y</t>
  </si>
  <si>
    <t>EUR FWD PREM-50 5Y10Y</t>
  </si>
  <si>
    <t>EUR FWD PREM-25 5Y10Y</t>
  </si>
  <si>
    <t>EUR FWD PREM 25 5Y10Y</t>
  </si>
  <si>
    <t>EUR FWD PREM 50 5Y10Y</t>
  </si>
  <si>
    <t>EUR FWD PREM 100 5Y10Y</t>
  </si>
  <si>
    <t>EUR FWD PREM 200 5Y10Y</t>
  </si>
  <si>
    <t>EUR FWD PREM-200 10Y10Y</t>
  </si>
  <si>
    <t>EUR FWD PREM-100 10Y10Y</t>
  </si>
  <si>
    <t>EUR FWD PREM-50 10Y10Y</t>
  </si>
  <si>
    <t>EUR FWD PREM-25 10Y10Y</t>
  </si>
  <si>
    <t>EUR FWD PREM 25 10Y10Y</t>
  </si>
  <si>
    <t>EUR FWD PREM 50 10Y10Y</t>
  </si>
  <si>
    <t>EUR FWD PREM 100 10Y10Y</t>
  </si>
  <si>
    <t>EUR FWD PREM 200 10Y10Y</t>
  </si>
  <si>
    <t>EUR FWD PREM-200 15Y10Y</t>
  </si>
  <si>
    <t>EUR FWD PREM-100 15Y10Y</t>
  </si>
  <si>
    <t>EUR FWD PREM-50 15Y10Y</t>
  </si>
  <si>
    <t>EUR FWD PREM-25 15Y10Y</t>
  </si>
  <si>
    <t>EUR FWD PREM 25 15Y10Y</t>
  </si>
  <si>
    <t>EUR FWD PREM 50 15Y10Y</t>
  </si>
  <si>
    <t>EUR FWD PREM 100 15Y10Y</t>
  </si>
  <si>
    <t>EUR FWD PREM 200 15Y10Y</t>
  </si>
  <si>
    <t>EUR FWD PREM-200 1M15Y</t>
  </si>
  <si>
    <t>EUR FWD PREM-100 1M15Y</t>
  </si>
  <si>
    <t>EUR FWD PREM-50 1M15Y</t>
  </si>
  <si>
    <t>EUR FWD PREM-25 1M15Y</t>
  </si>
  <si>
    <t>EUR FWD PREM 25 1M15Y</t>
  </si>
  <si>
    <t>EUR FWD PREM 50 1M15Y</t>
  </si>
  <si>
    <t>EUR FWD PREM 100 1M15Y</t>
  </si>
  <si>
    <t>EUR FWD PREM 200 1M15Y</t>
  </si>
  <si>
    <t>EUR FWD PREM-200 3M15Y</t>
  </si>
  <si>
    <t>EUR FWD PREM-100 3M15Y</t>
  </si>
  <si>
    <t>EUR FWD PREM-50 3M15Y</t>
  </si>
  <si>
    <t>EUR FWD PREM-25 3M15Y</t>
  </si>
  <si>
    <t>EUR FWD PREM 25 3M15Y</t>
  </si>
  <si>
    <t>EUR FWD PREM 50 3M15Y</t>
  </si>
  <si>
    <t>EUR FWD PREM 100 3M15Y</t>
  </si>
  <si>
    <t>EUR FWD PREM 200 3M15Y</t>
  </si>
  <si>
    <t>EUR FWD PREM-200 6M15Y</t>
  </si>
  <si>
    <t>EUR FWD PREM-100 6M15Y</t>
  </si>
  <si>
    <t>EUR FWD PREM-50 6M15Y</t>
  </si>
  <si>
    <t>EUR FWD PREM-25 6M15Y</t>
  </si>
  <si>
    <t>EUR FWD PREM 25 6M15Y</t>
  </si>
  <si>
    <t>EUR FWD PREM 50 6M15Y</t>
  </si>
  <si>
    <t>EUR FWD PREM 100 6M15Y</t>
  </si>
  <si>
    <t>EUR FWD PREM 200 6M15Y</t>
  </si>
  <si>
    <t>EUR FWD PREM-200 1Y15Y</t>
  </si>
  <si>
    <t>EUR FWD PREM-100 1Y15Y</t>
  </si>
  <si>
    <t>EUR FWD PREM-50 1Y15Y</t>
  </si>
  <si>
    <t>EUR FWD PREM-25 1Y15Y</t>
  </si>
  <si>
    <t>EUR FWD PREM 25 1Y15Y</t>
  </si>
  <si>
    <t>EUR FWD PREM 50 1Y15Y</t>
  </si>
  <si>
    <t>EUR FWD PREM 100 1Y15Y</t>
  </si>
  <si>
    <t>EUR FWD PREM 200 1Y15Y</t>
  </si>
  <si>
    <t>EUR FWD PREM-200 2Y15Y</t>
  </si>
  <si>
    <t>EUR FWD PREM-100 2Y15Y</t>
  </si>
  <si>
    <t>EUR FWD PREM-50 2Y15Y</t>
  </si>
  <si>
    <t>EUR FWD PREM-25 2Y15Y</t>
  </si>
  <si>
    <t>EUR FWD PREM 25 2Y15Y</t>
  </si>
  <si>
    <t>EUR FWD PREM 50 2Y15Y</t>
  </si>
  <si>
    <t>EUR FWD PREM 100 2Y15Y</t>
  </si>
  <si>
    <t>EUR FWD PREM 200 2Y15Y</t>
  </si>
  <si>
    <t>EUR FWD PREM-200 5Y15Y</t>
  </si>
  <si>
    <t>EUR FWD PREM-100 5Y15Y</t>
  </si>
  <si>
    <t>EUR FWD PREM-50 5Y15Y</t>
  </si>
  <si>
    <t>EUR FWD PREM-25 5Y15Y</t>
  </si>
  <si>
    <t>EUR FWD PREM 25 5Y15Y</t>
  </si>
  <si>
    <t>EUR FWD PREM 50 5Y15Y</t>
  </si>
  <si>
    <t>EUR FWD PREM 100 5Y15Y</t>
  </si>
  <si>
    <t>EUR FWD PREM 200 5Y15Y</t>
  </si>
  <si>
    <t>EUR FWD PREM-200 10Y15Y</t>
  </si>
  <si>
    <t>EUR FWD PREM-100 10Y15Y</t>
  </si>
  <si>
    <t>EUR FWD PREM-50 10Y15Y</t>
  </si>
  <si>
    <t>EUR FWD PREM-25 10Y15Y</t>
  </si>
  <si>
    <t>EUR FWD PREM 25 10Y15Y</t>
  </si>
  <si>
    <t>EUR FWD PREM 50 10Y15Y</t>
  </si>
  <si>
    <t>EUR FWD PREM 100 10Y15Y</t>
  </si>
  <si>
    <t>EUR FWD PREM 200 10Y15Y</t>
  </si>
  <si>
    <t>EUR FWD PREM-200 15Y15Y</t>
  </si>
  <si>
    <t>EUR FWD PREM-100 15Y15Y</t>
  </si>
  <si>
    <t>EUR FWD PREM-50 15Y15Y</t>
  </si>
  <si>
    <t>EUR FWD PREM-25 15Y15Y</t>
  </si>
  <si>
    <t>EUR FWD PREM 25 15Y15Y</t>
  </si>
  <si>
    <t>EUR FWD PREM 50 15Y15Y</t>
  </si>
  <si>
    <t>EUR FWD PREM 100 15Y15Y</t>
  </si>
  <si>
    <t>EUR FWD PREM 200 15Y15Y</t>
  </si>
  <si>
    <t>EUR FWD PREM-200 1M20Y</t>
  </si>
  <si>
    <t>EUR FWD PREM-100 1M20Y</t>
  </si>
  <si>
    <t>EUR FWD PREM-50 1M20Y</t>
  </si>
  <si>
    <t>EUR FWD PREM-25 1M20Y</t>
  </si>
  <si>
    <t>EUR FWD PREM 25 1M20Y</t>
  </si>
  <si>
    <t>EUR FWD PREM 50 1M20Y</t>
  </si>
  <si>
    <t>EUR FWD PREM 100 1M20Y</t>
  </si>
  <si>
    <t>EUR FWD PREM 200 1M20Y</t>
  </si>
  <si>
    <t>EUR FWD PREM-200 3M20Y</t>
  </si>
  <si>
    <t>EUR FWD PREM-100 3M20Y</t>
  </si>
  <si>
    <t>EUR FWD PREM-50 3M20Y</t>
  </si>
  <si>
    <t>EUR FWD PREM-25 3M20Y</t>
  </si>
  <si>
    <t>EUR FWD PREM 25 3M20Y</t>
  </si>
  <si>
    <t>EUR FWD PREM 50 3M20Y</t>
  </si>
  <si>
    <t>EUR FWD PREM 100 3M20Y</t>
  </si>
  <si>
    <t>EUR FWD PREM 200 3M20Y</t>
  </si>
  <si>
    <t>EUR FWD PREM-200 6M20Y</t>
  </si>
  <si>
    <t>EUR FWD PREM-100 6M20Y</t>
  </si>
  <si>
    <t>EUR FWD PREM-50 6M20Y</t>
  </si>
  <si>
    <t>EUR FWD PREM-25 6M20Y</t>
  </si>
  <si>
    <t>EUR FWD PREM 25 6M20Y</t>
  </si>
  <si>
    <t>EUR FWD PREM 50 6M20Y</t>
  </si>
  <si>
    <t>EUR FWD PREM 100 6M20Y</t>
  </si>
  <si>
    <t>EURSW FPREM EON200 6M20Y</t>
  </si>
  <si>
    <t>EUR FWD PREM-200 1Y20Y</t>
  </si>
  <si>
    <t>EUR FWD PREM-100 1Y20Y</t>
  </si>
  <si>
    <t>EUR FWD PREM-50 1Y20Y</t>
  </si>
  <si>
    <t>EUR FWD PREM-25 1Y20Y</t>
  </si>
  <si>
    <t>EUR FWD PREM 25 1Y20Y</t>
  </si>
  <si>
    <t>EUR FWD PREM 50 1Y20Y</t>
  </si>
  <si>
    <t>EUR FWD PREM 100 1Y20Y</t>
  </si>
  <si>
    <t>EUR FWD PREM 200 1Y20Y</t>
  </si>
  <si>
    <t>EUR FWD PREM-200 2Y20Y</t>
  </si>
  <si>
    <t>EUR FWD PREM-100 2Y20Y</t>
  </si>
  <si>
    <t>EUR FWD PREM-50 2Y20Y</t>
  </si>
  <si>
    <t>EUR FWD PREM-25 2Y20Y</t>
  </si>
  <si>
    <t>EUR FWD PREM 25 2Y20Y</t>
  </si>
  <si>
    <t>EUR FWD PREM 50 2Y20Y</t>
  </si>
  <si>
    <t>EUR FWD PREM 100 2Y20Y</t>
  </si>
  <si>
    <t>EUR FWD PREM 200 2Y20Y</t>
  </si>
  <si>
    <t>EUR FWD PREM-200 5Y20Y</t>
  </si>
  <si>
    <t>EUR FWD PREM-100 5Y20Y</t>
  </si>
  <si>
    <t>EUR FWD PREM-50 5Y20Y</t>
  </si>
  <si>
    <t>EUR FWD PREM-25 5Y20Y</t>
  </si>
  <si>
    <t>EUR FWD PREM 25 5Y20Y</t>
  </si>
  <si>
    <t>EUR FWD PREM 50 5Y20Y</t>
  </si>
  <si>
    <t>EUR FWD PREM 100 5Y20Y</t>
  </si>
  <si>
    <t>EUR FWD PREM 200 5Y20Y</t>
  </si>
  <si>
    <t>EUR FWD PREM-200 10Y20Y</t>
  </si>
  <si>
    <t>EUR FWD PREM-100 10Y20Y</t>
  </si>
  <si>
    <t>EUR FWD PREM-50 10Y20Y</t>
  </si>
  <si>
    <t>EUR FWD PREM-25 10Y20Y</t>
  </si>
  <si>
    <t>EUR FWD PREM 25 10Y20Y</t>
  </si>
  <si>
    <t>EUR FWD PREM 50 10Y20Y</t>
  </si>
  <si>
    <t>EUR FWD PREM 100 10Y20Y</t>
  </si>
  <si>
    <t>EUR FWD PREM 200 10Y20Y</t>
  </si>
  <si>
    <t>EUR FWD PREM-200 15Y20Y</t>
  </si>
  <si>
    <t>EUR FWD PREM-100 15Y20Y</t>
  </si>
  <si>
    <t>EUR FWD PREM-50 15Y20Y</t>
  </si>
  <si>
    <t>EUR FWD PREM-25 15Y20Y</t>
  </si>
  <si>
    <t>EUR FWD PREM 25 15Y20Y</t>
  </si>
  <si>
    <t>EUR FWD PREM 50 15Y20Y</t>
  </si>
  <si>
    <t>EUR FWD PREM 100 15Y20Y</t>
  </si>
  <si>
    <t>EUR FWD PREM 200 15Y20Y</t>
  </si>
  <si>
    <t>EUR FWD PREM-200 1M30Y</t>
  </si>
  <si>
    <t>EUR FWD PREM-100 1M30Y</t>
  </si>
  <si>
    <t>EUR FWD PREM-50 1M30Y</t>
  </si>
  <si>
    <t>EUR FWD PREM-25 1M30Y</t>
  </si>
  <si>
    <t>EUR FWD PREM 25 1M30Y</t>
  </si>
  <si>
    <t>EUR FWD PREM 50 1M30Y</t>
  </si>
  <si>
    <t>EUR FWD PREM 100 1M30Y</t>
  </si>
  <si>
    <t>EUR FWD PREM 200 1M30Y</t>
  </si>
  <si>
    <t>EUR FWD PREM-200 3M30Y</t>
  </si>
  <si>
    <t>EUR FWD PREM-100 3M30Y</t>
  </si>
  <si>
    <t>EUR FWD PREM-50 3M30Y</t>
  </si>
  <si>
    <t>EUR FWD PREM-25 3M30Y</t>
  </si>
  <si>
    <t>EUR FWD PREM 25 3M30Y</t>
  </si>
  <si>
    <t>EUR FWD PREM 50 3M30Y</t>
  </si>
  <si>
    <t>EUR FWD PREM 100 3M30Y</t>
  </si>
  <si>
    <t>EUR FWD PREM 200 3M30Y</t>
  </si>
  <si>
    <t>EUR FWD PREM-200 6M30Y</t>
  </si>
  <si>
    <t>EUR FWD PREM-100 6M30Y</t>
  </si>
  <si>
    <t>EUR FWD PREM-50 6M30Y</t>
  </si>
  <si>
    <t>EUR FWD PREM-25 6M30Y</t>
  </si>
  <si>
    <t>EUR FWD PREM 25 6M30Y</t>
  </si>
  <si>
    <t>EUR FWD PREM 50 6M30Y</t>
  </si>
  <si>
    <t>EUR FWD PREM 100 6M30Y</t>
  </si>
  <si>
    <t>EURSW FPREM EON200 6M30Y</t>
  </si>
  <si>
    <t>EUR FWD PREM-200 1Y30Y</t>
  </si>
  <si>
    <t>EUR FWD PREM-100 1Y30Y</t>
  </si>
  <si>
    <t>EUR FWD PREM-50 1Y30Y</t>
  </si>
  <si>
    <t>EUR FWD PREM-25 1Y30Y</t>
  </si>
  <si>
    <t>EUR FWD PREM 25 1Y30Y</t>
  </si>
  <si>
    <t>EUR FWD PREM 50 1Y30Y</t>
  </si>
  <si>
    <t>EUR FWD PREM 100 1Y30Y</t>
  </si>
  <si>
    <t>EUR FWD PREM 200 1Y30Y</t>
  </si>
  <si>
    <t>EUR FWD PREM-200 2Y30Y</t>
  </si>
  <si>
    <t>EUR FWD PREM-100 2Y30Y</t>
  </si>
  <si>
    <t>EUR FWD PREM-50 2Y30Y</t>
  </si>
  <si>
    <t>EUR FWD PREM-25 2Y30Y</t>
  </si>
  <si>
    <t>EUR FWD PREM 25 2Y30Y</t>
  </si>
  <si>
    <t>EUR FWD PREM 50 2Y30Y</t>
  </si>
  <si>
    <t>EUR FWD PREM 100 2Y30Y</t>
  </si>
  <si>
    <t>EUR FWD PREM 200 2Y30Y</t>
  </si>
  <si>
    <t>EUR FWD PREM-200 5Y30Y</t>
  </si>
  <si>
    <t>EUR FWD PREM-100 5Y30Y</t>
  </si>
  <si>
    <t>EUR FWD PREM-50 5Y30Y</t>
  </si>
  <si>
    <t>EUR FWD PREM-25 5Y30Y</t>
  </si>
  <si>
    <t>EUR FWD PREM 25 5Y30Y</t>
  </si>
  <si>
    <t>EUR FWD PREM 50 5Y30Y</t>
  </si>
  <si>
    <t>EUR FWD PREM 100 5Y30Y</t>
  </si>
  <si>
    <t>EUR FWD PREM 200 5Y30Y</t>
  </si>
  <si>
    <t>EUR FWD PREM-200 10Y30Y</t>
  </si>
  <si>
    <t>EUR FWD PREM-100 10Y30Y</t>
  </si>
  <si>
    <t>EUR FWD PREM-50 10Y30Y</t>
  </si>
  <si>
    <t>EUR FWD PREM-25 10Y30Y</t>
  </si>
  <si>
    <t>EUR FWD PREM 25 10Y30Y</t>
  </si>
  <si>
    <t>EUR FWD PREM 50 10Y30Y</t>
  </si>
  <si>
    <t>EUR FWD PREM 100 10Y30Y</t>
  </si>
  <si>
    <t>EUR FWD PREM 200 10Y30Y</t>
  </si>
  <si>
    <t>EUR FWD PREM-200 15Y30Y</t>
  </si>
  <si>
    <t>EUR FWD PREM-100 15Y30Y</t>
  </si>
  <si>
    <t>EUR FWD PREM-50 15Y30Y</t>
  </si>
  <si>
    <t>EUR FWD PREM-25 15Y30Y</t>
  </si>
  <si>
    <t>EUR FWD PREM 25 15Y30Y</t>
  </si>
  <si>
    <t>EUR FWD PREM 50 15Y30Y</t>
  </si>
  <si>
    <t>EUR FWD PREM 100 15Y30Y</t>
  </si>
  <si>
    <t>EUR FWD PREM 200 15Y30Y</t>
  </si>
  <si>
    <t>Eval.Date</t>
  </si>
  <si>
    <t>EUR OIS Curve</t>
  </si>
  <si>
    <t>RateHelpers</t>
  </si>
  <si>
    <t>BootstrapIndex</t>
  </si>
  <si>
    <t>Yield Curve Stripping</t>
  </si>
  <si>
    <t>Resulting Curve</t>
  </si>
  <si>
    <t>ObjectID</t>
  </si>
  <si>
    <t>Quote</t>
  </si>
  <si>
    <t>Period</t>
  </si>
  <si>
    <t>FixingDays</t>
  </si>
  <si>
    <t>Calendar</t>
  </si>
  <si>
    <t>Convention</t>
  </si>
  <si>
    <t>EndofMonth</t>
  </si>
  <si>
    <t>DayCounter</t>
  </si>
  <si>
    <t>Deposits</t>
  </si>
  <si>
    <t>Error</t>
  </si>
  <si>
    <t>SwapEngine</t>
  </si>
  <si>
    <t>Dates</t>
  </si>
  <si>
    <t>Values</t>
  </si>
  <si>
    <t>Tenor</t>
  </si>
  <si>
    <t>FL Feq.</t>
  </si>
  <si>
    <t>FL Convention</t>
  </si>
  <si>
    <t>FL DCC</t>
  </si>
  <si>
    <t>IBOR Index</t>
  </si>
  <si>
    <t>Spread</t>
  </si>
  <si>
    <t>FW Start</t>
  </si>
  <si>
    <t>BSDiscountCurve</t>
  </si>
  <si>
    <t>Swaps</t>
  </si>
  <si>
    <t>1D</t>
  </si>
  <si>
    <t>TARGET</t>
  </si>
  <si>
    <t>Modified Following</t>
  </si>
  <si>
    <t>Actual/360</t>
  </si>
  <si>
    <t>1w</t>
  </si>
  <si>
    <t>NDays (advance)</t>
  </si>
  <si>
    <t>2w</t>
  </si>
  <si>
    <t>3w</t>
  </si>
  <si>
    <t>1m</t>
  </si>
  <si>
    <t>DCC</t>
  </si>
  <si>
    <t>Actual/365 (Fixed)</t>
  </si>
  <si>
    <t>2m</t>
  </si>
  <si>
    <t>Jumps</t>
  </si>
  <si>
    <t>3m</t>
  </si>
  <si>
    <t>JumpDates</t>
  </si>
  <si>
    <t>4m</t>
  </si>
  <si>
    <t>Accuracy</t>
  </si>
  <si>
    <t>5m</t>
  </si>
  <si>
    <t>Traits</t>
  </si>
  <si>
    <t>Discount</t>
  </si>
  <si>
    <t>6m</t>
  </si>
  <si>
    <t>Interpolator</t>
  </si>
  <si>
    <t>LogCubicNaturalSpline</t>
  </si>
  <si>
    <t>7m</t>
  </si>
  <si>
    <t>Permanent</t>
  </si>
  <si>
    <t>8m</t>
  </si>
  <si>
    <t>Trigger</t>
  </si>
  <si>
    <t>9m</t>
  </si>
  <si>
    <t>OverWrite</t>
  </si>
  <si>
    <t>Extrapolator</t>
  </si>
  <si>
    <t>Eonia-Index</t>
  </si>
  <si>
    <t>FwdCurve</t>
  </si>
  <si>
    <t>EUR SWAP (EONIA)   60 YR</t>
  </si>
  <si>
    <t>EUR 3M Curve</t>
  </si>
  <si>
    <t>10m</t>
  </si>
  <si>
    <t>11m</t>
  </si>
  <si>
    <t>12m</t>
  </si>
  <si>
    <t>2y</t>
  </si>
  <si>
    <t>Target</t>
  </si>
  <si>
    <t>Annual</t>
  </si>
  <si>
    <t>30/360 (Bond Basis)</t>
  </si>
  <si>
    <t>0D</t>
  </si>
  <si>
    <t>3y</t>
  </si>
  <si>
    <t>4y</t>
  </si>
  <si>
    <t>5y</t>
  </si>
  <si>
    <t>Euribor-Index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</si>
  <si>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</si>
  <si>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</si>
  <si>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</si>
  <si>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</si>
  <si>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</si>
  <si>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</si>
  <si>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</si>
  <si>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</si>
  <si>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</si>
  <si>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</si>
  <si>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</si>
  <si>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</si>
  <si>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</si>
  <si>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60y</t>
  </si>
  <si>
    <t>EUR 6M Curve</t>
  </si>
  <si>
    <t>13y</t>
  </si>
  <si>
    <t>14y</t>
  </si>
  <si>
    <t>0m</t>
  </si>
  <si>
    <t>YC-EUR-EURIBOR3M</t>
  </si>
  <si>
    <t>EUR-EURIBOR3M</t>
  </si>
  <si>
    <t>YC-EUR-EURIBOR6M</t>
  </si>
  <si>
    <t>EUR-EURIBOR6M</t>
  </si>
  <si>
    <t>EUR-EONIA</t>
  </si>
  <si>
    <t>YC-EUR-EONIA</t>
  </si>
  <si>
    <t>Exercise</t>
  </si>
  <si>
    <t xml:space="preserve">EUR SWPT NVOL OIS </t>
  </si>
  <si>
    <t xml:space="preserve">EUR SWPT FRD PREM </t>
  </si>
  <si>
    <t>ExerciseDate</t>
  </si>
  <si>
    <t>EffectiveDate</t>
  </si>
  <si>
    <t>TerminationDate</t>
  </si>
  <si>
    <t>TermDateConv</t>
  </si>
  <si>
    <t>GenRule</t>
  </si>
  <si>
    <t>FixedSchedule</t>
  </si>
  <si>
    <t>FloatSchedule</t>
  </si>
  <si>
    <t>FixedDayCount</t>
  </si>
  <si>
    <t>FloatDayCount</t>
  </si>
  <si>
    <t>EmptySwap</t>
  </si>
  <si>
    <t>SetEngine</t>
  </si>
  <si>
    <t>SwapRate</t>
  </si>
  <si>
    <t>PayerReceiver</t>
  </si>
  <si>
    <t>Nominal</t>
  </si>
  <si>
    <t>VanillaSwap</t>
  </si>
  <si>
    <t>SettlementType</t>
  </si>
  <si>
    <t>Swaption</t>
  </si>
  <si>
    <t>VolTS</t>
  </si>
  <si>
    <t>Straddle FW</t>
  </si>
  <si>
    <t>Annuity</t>
  </si>
  <si>
    <t>E[(S-K)^+]</t>
  </si>
  <si>
    <t>NVol</t>
  </si>
  <si>
    <t>LVol</t>
  </si>
  <si>
    <t>Cash</t>
  </si>
  <si>
    <t>Backward</t>
  </si>
  <si>
    <t>30/360</t>
  </si>
  <si>
    <t>Act/360</t>
  </si>
  <si>
    <t>Payer</t>
  </si>
  <si>
    <t>RefDate</t>
  </si>
  <si>
    <t>EUR ATM Data</t>
  </si>
  <si>
    <t>EUR Skew Data</t>
  </si>
  <si>
    <t>Key</t>
  </si>
  <si>
    <t>EUR FWD PREM</t>
  </si>
  <si>
    <t>FWD PREM</t>
  </si>
  <si>
    <t>ATM NVOL</t>
  </si>
  <si>
    <t>Implied Normal Volatilities</t>
  </si>
  <si>
    <t>SwaptionVTSMatrix</t>
  </si>
  <si>
    <t>BDC (Adjustment)</t>
  </si>
  <si>
    <t>OptionTenors</t>
  </si>
  <si>
    <t>SwapTenors</t>
  </si>
  <si>
    <t>Volas</t>
  </si>
  <si>
    <t>Act/365 (Fixed)</t>
  </si>
  <si>
    <t>Exc | Swp</t>
  </si>
  <si>
    <t>Implied Lognormal Volatilities</t>
  </si>
  <si>
    <t>EUR-SWPN-LVOL-ATM</t>
  </si>
  <si>
    <t>EUR-SWPN-NVOL-ATM</t>
  </si>
  <si>
    <t>Swap</t>
  </si>
  <si>
    <t>ATM</t>
  </si>
  <si>
    <t>FWD</t>
  </si>
  <si>
    <t>Exp</t>
  </si>
  <si>
    <t>Alpha</t>
  </si>
  <si>
    <t>Beta</t>
  </si>
  <si>
    <t>Nu</t>
  </si>
  <si>
    <t>Rho</t>
  </si>
  <si>
    <t>IsFixed</t>
  </si>
  <si>
    <t>SABR</t>
  </si>
  <si>
    <t>DDSABR</t>
  </si>
  <si>
    <t>Shift</t>
  </si>
  <si>
    <t>Shifted</t>
  </si>
  <si>
    <t>Calibrated</t>
  </si>
  <si>
    <t>MaxError</t>
  </si>
  <si>
    <t xml:space="preserve">   VolSpreads | RelStrike</t>
  </si>
  <si>
    <t>Terms</t>
  </si>
  <si>
    <t>VolCube2</t>
  </si>
  <si>
    <t>ATMVolTS</t>
  </si>
  <si>
    <t>VolSpreads</t>
  </si>
  <si>
    <t>SwapIndex</t>
  </si>
  <si>
    <t>ShortSwapIndex</t>
  </si>
  <si>
    <t>EUR-SWPN-NVOL-SKEW</t>
  </si>
  <si>
    <t>AbsStrike</t>
  </si>
  <si>
    <t>Strike</t>
  </si>
  <si>
    <t>3M Euribor</t>
  </si>
  <si>
    <t>EUCOST1</t>
  </si>
  <si>
    <t>EUCOSTR</t>
  </si>
  <si>
    <t>EUCOST2</t>
  </si>
  <si>
    <t>6M Euribor</t>
  </si>
  <si>
    <t>EUCFS3</t>
  </si>
  <si>
    <t>EUCFS4</t>
  </si>
  <si>
    <t>EUCFS5</t>
  </si>
  <si>
    <t>EUCFS6</t>
  </si>
  <si>
    <t>EUCFS7</t>
  </si>
  <si>
    <t>EUCFS8</t>
  </si>
  <si>
    <t>EUCFS9</t>
  </si>
  <si>
    <t>EUCFS10</t>
  </si>
  <si>
    <t>EUCFS12</t>
  </si>
  <si>
    <t>EUCFS15</t>
  </si>
  <si>
    <t>EUCFS20</t>
  </si>
  <si>
    <t>EUCFS25</t>
  </si>
  <si>
    <t>EUCFS30</t>
  </si>
  <si>
    <t>Flat CF NVol ATM</t>
  </si>
  <si>
    <t>EUNS01</t>
  </si>
  <si>
    <t>EUNS1F</t>
  </si>
  <si>
    <t>EUNS02</t>
  </si>
  <si>
    <t>EUNS03</t>
  </si>
  <si>
    <t>EUNS04</t>
  </si>
  <si>
    <t>EUNS05</t>
  </si>
  <si>
    <t>EUNS06</t>
  </si>
  <si>
    <t>EUNS07</t>
  </si>
  <si>
    <t>EUNS08</t>
  </si>
  <si>
    <t>EUNS09</t>
  </si>
  <si>
    <t>EUNS10</t>
  </si>
  <si>
    <t>EUNS12</t>
  </si>
  <si>
    <t>EUNS15</t>
  </si>
  <si>
    <t>EUNS20</t>
  </si>
  <si>
    <t>EUNS25</t>
  </si>
  <si>
    <t>EUNS30</t>
  </si>
  <si>
    <t>Flat CF NVol</t>
  </si>
  <si>
    <t>EU0Z0501</t>
  </si>
  <si>
    <t>EU0Z050F</t>
  </si>
  <si>
    <t>EU0Z0502</t>
  </si>
  <si>
    <t>EU0Z0503</t>
  </si>
  <si>
    <t>EU0Z0504</t>
  </si>
  <si>
    <t>EU0Z0505</t>
  </si>
  <si>
    <t>EU0Z0506</t>
  </si>
  <si>
    <t>EU0Z0507</t>
  </si>
  <si>
    <t>EU0Z0508</t>
  </si>
  <si>
    <t>EU0Z0509</t>
  </si>
  <si>
    <t>EU0Z0510</t>
  </si>
  <si>
    <t>EU0Z0512</t>
  </si>
  <si>
    <t>EU0Z0515</t>
  </si>
  <si>
    <t>EU0Z0520</t>
  </si>
  <si>
    <t>EU0Z0525</t>
  </si>
  <si>
    <t>EU0Z0530</t>
  </si>
  <si>
    <t>EU0Z2501</t>
  </si>
  <si>
    <t>EU0Z250F</t>
  </si>
  <si>
    <t>EU0Z2502</t>
  </si>
  <si>
    <t>EU0Z2503</t>
  </si>
  <si>
    <t>EU0Z2504</t>
  </si>
  <si>
    <t>EU0Z2505</t>
  </si>
  <si>
    <t>EU0Z2506</t>
  </si>
  <si>
    <t>EU0Z2507</t>
  </si>
  <si>
    <t>EU0Z2508</t>
  </si>
  <si>
    <t>EU0Z2509</t>
  </si>
  <si>
    <t>EU0Z2510</t>
  </si>
  <si>
    <t>EU0Z2512</t>
  </si>
  <si>
    <t>EU0Z2515</t>
  </si>
  <si>
    <t>EU0Z2520</t>
  </si>
  <si>
    <t>EU0Z2525</t>
  </si>
  <si>
    <t>EU0Z2530</t>
  </si>
  <si>
    <t>EU0Z1301</t>
  </si>
  <si>
    <t>EU0Z130F</t>
  </si>
  <si>
    <t>EU0Z1302</t>
  </si>
  <si>
    <t>EU0Z1303</t>
  </si>
  <si>
    <t>EU0Z1304</t>
  </si>
  <si>
    <t>EU0Z1305</t>
  </si>
  <si>
    <t>EU0Z1306</t>
  </si>
  <si>
    <t>EU0Z1307</t>
  </si>
  <si>
    <t>EU0Z1308</t>
  </si>
  <si>
    <t>EU0Z1309</t>
  </si>
  <si>
    <t>EU0Z1310</t>
  </si>
  <si>
    <t>EU0Z1312</t>
  </si>
  <si>
    <t>EU0Z1315</t>
  </si>
  <si>
    <t>EU0Z1320</t>
  </si>
  <si>
    <t>EU0Z1325</t>
  </si>
  <si>
    <t>EU0Z1330</t>
  </si>
  <si>
    <t>EUNZO1</t>
  </si>
  <si>
    <t>EUNZO1F</t>
  </si>
  <si>
    <t>EUNZO2</t>
  </si>
  <si>
    <t>EUNZO3</t>
  </si>
  <si>
    <t>EUNZO4</t>
  </si>
  <si>
    <t>EUNZO5</t>
  </si>
  <si>
    <t>EUNZO6</t>
  </si>
  <si>
    <t>EUNZO7</t>
  </si>
  <si>
    <t>EUNZO8</t>
  </si>
  <si>
    <t>EUNZO9</t>
  </si>
  <si>
    <t>EUNZO10</t>
  </si>
  <si>
    <t>EUNZO12</t>
  </si>
  <si>
    <t>EUNZO15</t>
  </si>
  <si>
    <t>EUNZO20</t>
  </si>
  <si>
    <t>EUNZO25</t>
  </si>
  <si>
    <t>EUNZO30</t>
  </si>
  <si>
    <t>EUNVD1</t>
  </si>
  <si>
    <t>EUNVD18</t>
  </si>
  <si>
    <t>EUNVD2</t>
  </si>
  <si>
    <t>EUNVD3</t>
  </si>
  <si>
    <t>EUNVD4</t>
  </si>
  <si>
    <t>EUNVD5</t>
  </si>
  <si>
    <t>EUNVD6</t>
  </si>
  <si>
    <t>EUNVD7</t>
  </si>
  <si>
    <t>EUNVD8</t>
  </si>
  <si>
    <t>EUNVD9</t>
  </si>
  <si>
    <t>EUNVD10</t>
  </si>
  <si>
    <t>EUNVD12</t>
  </si>
  <si>
    <t>EUNVD15</t>
  </si>
  <si>
    <t>EUNVD20</t>
  </si>
  <si>
    <t>EUNVD25</t>
  </si>
  <si>
    <t>EUNVD30</t>
  </si>
  <si>
    <t>EUNZA1</t>
  </si>
  <si>
    <t>EUNZA1F</t>
  </si>
  <si>
    <t>EUNZA2</t>
  </si>
  <si>
    <t>EUNZA3</t>
  </si>
  <si>
    <t>EUNZA4</t>
  </si>
  <si>
    <t>EUNZA5</t>
  </si>
  <si>
    <t>EUNZA6</t>
  </si>
  <si>
    <t>EUNZA7</t>
  </si>
  <si>
    <t>EUNZA8</t>
  </si>
  <si>
    <t>EUNZA9</t>
  </si>
  <si>
    <t>EUNZA10</t>
  </si>
  <si>
    <t>EUNZA12</t>
  </si>
  <si>
    <t>EUNZA15</t>
  </si>
  <si>
    <t>EUNZA20</t>
  </si>
  <si>
    <t>EUNZA25</t>
  </si>
  <si>
    <t>EUNZA30</t>
  </si>
  <si>
    <t>EUNZ051</t>
  </si>
  <si>
    <t>EUNZ051F</t>
  </si>
  <si>
    <t>EUNZ052</t>
  </si>
  <si>
    <t>EUNZ053</t>
  </si>
  <si>
    <t>EUNZ054</t>
  </si>
  <si>
    <t>EUNZ055</t>
  </si>
  <si>
    <t>EUNZ056</t>
  </si>
  <si>
    <t>EUNZ057</t>
  </si>
  <si>
    <t>EUNZ058</t>
  </si>
  <si>
    <t>EUNZ059</t>
  </si>
  <si>
    <t>EUNZ0510</t>
  </si>
  <si>
    <t>EUNZ0512</t>
  </si>
  <si>
    <t>EUNZ0515</t>
  </si>
  <si>
    <t>EUNZ0520</t>
  </si>
  <si>
    <t>EUNZ0525</t>
  </si>
  <si>
    <t>EUNZ0530</t>
  </si>
  <si>
    <t>EUNZ101</t>
  </si>
  <si>
    <t>EUNZ101F</t>
  </si>
  <si>
    <t>EUNZ102</t>
  </si>
  <si>
    <t>EUNZ103</t>
  </si>
  <si>
    <t>EUNZ104</t>
  </si>
  <si>
    <t>EUNZ105</t>
  </si>
  <si>
    <t>EUNZ106</t>
  </si>
  <si>
    <t>EUNZ107</t>
  </si>
  <si>
    <t>EUNZ108</t>
  </si>
  <si>
    <t>EUNZ109</t>
  </si>
  <si>
    <t>EUNZ1010</t>
  </si>
  <si>
    <t>EUNZ1012</t>
  </si>
  <si>
    <t>EUNZ1015</t>
  </si>
  <si>
    <t>EUNZ1020</t>
  </si>
  <si>
    <t>EUNZ1025</t>
  </si>
  <si>
    <t>EUNZ1030</t>
  </si>
  <si>
    <t>EUNZ151</t>
  </si>
  <si>
    <t>EUNZ151F</t>
  </si>
  <si>
    <t>EUNZ152</t>
  </si>
  <si>
    <t>EUNZ153</t>
  </si>
  <si>
    <t>EUNZ154</t>
  </si>
  <si>
    <t>EUNZ155</t>
  </si>
  <si>
    <t>EUNZ156</t>
  </si>
  <si>
    <t>EUNZ157</t>
  </si>
  <si>
    <t>EUNZ158</t>
  </si>
  <si>
    <t>EUNZ159</t>
  </si>
  <si>
    <t>EUNZ1510</t>
  </si>
  <si>
    <t>EUNZ1512</t>
  </si>
  <si>
    <t>EUNZ1515</t>
  </si>
  <si>
    <t>EUNZ1520</t>
  </si>
  <si>
    <t>EUNZ1525</t>
  </si>
  <si>
    <t>EUNZ1530</t>
  </si>
  <si>
    <t>EUNZ201</t>
  </si>
  <si>
    <t>EUNZ201F</t>
  </si>
  <si>
    <t>EUNZ202</t>
  </si>
  <si>
    <t>EUNZ203</t>
  </si>
  <si>
    <t>EUNZ204</t>
  </si>
  <si>
    <t>EUNZ205</t>
  </si>
  <si>
    <t>EUNZ206</t>
  </si>
  <si>
    <t>EUNZ207</t>
  </si>
  <si>
    <t>EUNZ208</t>
  </si>
  <si>
    <t>EUNZ209</t>
  </si>
  <si>
    <t>EUNZ2010</t>
  </si>
  <si>
    <t>EUNZ2012</t>
  </si>
  <si>
    <t>EUNZ2015</t>
  </si>
  <si>
    <t>EUNZ2020</t>
  </si>
  <si>
    <t>EUNZ2025</t>
  </si>
  <si>
    <t>EUNZ2030</t>
  </si>
  <si>
    <t>EUNZ301</t>
  </si>
  <si>
    <t>EUNZ301F</t>
  </si>
  <si>
    <t>EUNZ302</t>
  </si>
  <si>
    <t>EUNZ303</t>
  </si>
  <si>
    <t>EUNZ304</t>
  </si>
  <si>
    <t>EUNZ305</t>
  </si>
  <si>
    <t>EUNZ306</t>
  </si>
  <si>
    <t>EUNZ307</t>
  </si>
  <si>
    <t>EUNZ308</t>
  </si>
  <si>
    <t>EUNZ309</t>
  </si>
  <si>
    <t>EUNZ3010</t>
  </si>
  <si>
    <t>EUNZ3012</t>
  </si>
  <si>
    <t>EUNZ3015</t>
  </si>
  <si>
    <t>EUNZ3020</t>
  </si>
  <si>
    <t>EUNZ3025</t>
  </si>
  <si>
    <t>EUNZ3030</t>
  </si>
  <si>
    <t>EUNZ501</t>
  </si>
  <si>
    <t>EUNZ501F</t>
  </si>
  <si>
    <t>EUNZ502</t>
  </si>
  <si>
    <t>EUNZ503</t>
  </si>
  <si>
    <t>EUNZ504</t>
  </si>
  <si>
    <t>EUNZ505</t>
  </si>
  <si>
    <t>EUNZ506</t>
  </si>
  <si>
    <t>EUNZ507</t>
  </si>
  <si>
    <t>EUNZ508</t>
  </si>
  <si>
    <t>EUNZ509</t>
  </si>
  <si>
    <t>EUNZ5010</t>
  </si>
  <si>
    <t>EUNZ5012</t>
  </si>
  <si>
    <t>EUNZ5015</t>
  </si>
  <si>
    <t>EUNZ5020</t>
  </si>
  <si>
    <t>EUNZ5025</t>
  </si>
  <si>
    <t>EUNZ5030</t>
  </si>
  <si>
    <t>EUNZ001</t>
  </si>
  <si>
    <t>EUNZ001F</t>
  </si>
  <si>
    <t>EUNZ002</t>
  </si>
  <si>
    <t>EUNZ003</t>
  </si>
  <si>
    <t>EUNZ004</t>
  </si>
  <si>
    <t>EUNZ005</t>
  </si>
  <si>
    <t>EUNZ006</t>
  </si>
  <si>
    <t>EUNZ007</t>
  </si>
  <si>
    <t>EUNZ008</t>
  </si>
  <si>
    <t>EUNZ009</t>
  </si>
  <si>
    <t>EUNZ0010</t>
  </si>
  <si>
    <t>EUNZ0012</t>
  </si>
  <si>
    <t>EUNZ0015</t>
  </si>
  <si>
    <t>EUNZ0020</t>
  </si>
  <si>
    <t>EUNZ0025</t>
  </si>
  <si>
    <t>EUNZ0030</t>
  </si>
  <si>
    <t>3M USD Libor</t>
  </si>
  <si>
    <t>USCFS1</t>
  </si>
  <si>
    <t>USCFS2</t>
  </si>
  <si>
    <t>USCFS3</t>
  </si>
  <si>
    <t>USCFS4</t>
  </si>
  <si>
    <t>USCFS5</t>
  </si>
  <si>
    <t>USCFS6</t>
  </si>
  <si>
    <t>USCFS7</t>
  </si>
  <si>
    <t>USCFS8</t>
  </si>
  <si>
    <t>USCFS9</t>
  </si>
  <si>
    <t>USCFS10</t>
  </si>
  <si>
    <t>USCFS12</t>
  </si>
  <si>
    <t>USCFS15</t>
  </si>
  <si>
    <t>USCFS20</t>
  </si>
  <si>
    <t>Flat CF LVol ATM</t>
  </si>
  <si>
    <t>USCV1</t>
  </si>
  <si>
    <t>USCV2</t>
  </si>
  <si>
    <t>USCV3</t>
  </si>
  <si>
    <t>USCV4</t>
  </si>
  <si>
    <t>USCV5</t>
  </si>
  <si>
    <t>USCV6</t>
  </si>
  <si>
    <t>USCV7</t>
  </si>
  <si>
    <t>USCV8</t>
  </si>
  <si>
    <t>USCV9</t>
  </si>
  <si>
    <t>USCV10</t>
  </si>
  <si>
    <t>USCV12</t>
  </si>
  <si>
    <t>USCV15</t>
  </si>
  <si>
    <t>USCV20</t>
  </si>
  <si>
    <t>Flat CF LVol</t>
  </si>
  <si>
    <t>USCF0A1</t>
  </si>
  <si>
    <t>USCF0A2</t>
  </si>
  <si>
    <t>USCF0A3</t>
  </si>
  <si>
    <t>USCF0A04</t>
  </si>
  <si>
    <t>USCF0A5</t>
  </si>
  <si>
    <t>USCF0A6</t>
  </si>
  <si>
    <t>USCF0A7</t>
  </si>
  <si>
    <t>USCF0A8</t>
  </si>
  <si>
    <t>USCF0A9</t>
  </si>
  <si>
    <t>USCF0A10</t>
  </si>
  <si>
    <t>USCF0A12</t>
  </si>
  <si>
    <t>USCF0A15</t>
  </si>
  <si>
    <t>USCF0A20</t>
  </si>
  <si>
    <t>USCF051</t>
  </si>
  <si>
    <t>USCF052</t>
  </si>
  <si>
    <t>USCF053</t>
  </si>
  <si>
    <t>USCF054</t>
  </si>
  <si>
    <t>USCF055</t>
  </si>
  <si>
    <t>USCF056</t>
  </si>
  <si>
    <t>USCF057</t>
  </si>
  <si>
    <t>USCF058</t>
  </si>
  <si>
    <t>USCF059</t>
  </si>
  <si>
    <t>USCF0510</t>
  </si>
  <si>
    <t>USCF0512</t>
  </si>
  <si>
    <t>USCF0515</t>
  </si>
  <si>
    <t>USCF0520</t>
  </si>
  <si>
    <t>USCF0C1</t>
  </si>
  <si>
    <t>USCF0C2</t>
  </si>
  <si>
    <t>USCF0C3</t>
  </si>
  <si>
    <t>USCF0C04</t>
  </si>
  <si>
    <t>USCF0C5</t>
  </si>
  <si>
    <t>USCF0C6</t>
  </si>
  <si>
    <t>USCF0C7</t>
  </si>
  <si>
    <t>USCF0C8</t>
  </si>
  <si>
    <t>USCF0C9</t>
  </si>
  <si>
    <t>USCF0C10</t>
  </si>
  <si>
    <t>USCF0C12</t>
  </si>
  <si>
    <t>USCF0C15</t>
  </si>
  <si>
    <t>USCF0C20</t>
  </si>
  <si>
    <t>USCF101</t>
  </si>
  <si>
    <t>USCF102</t>
  </si>
  <si>
    <t>USCF103</t>
  </si>
  <si>
    <t>USCF104</t>
  </si>
  <si>
    <t>USCF105</t>
  </si>
  <si>
    <t>USCF106</t>
  </si>
  <si>
    <t>USCF107</t>
  </si>
  <si>
    <t>USCF108</t>
  </si>
  <si>
    <t>USCF109</t>
  </si>
  <si>
    <t>USCF1010</t>
  </si>
  <si>
    <t>USCF1012</t>
  </si>
  <si>
    <t>USCF1015</t>
  </si>
  <si>
    <t>USCF1020</t>
  </si>
  <si>
    <t>USCF151</t>
  </si>
  <si>
    <t>USCF152</t>
  </si>
  <si>
    <t>USCF153</t>
  </si>
  <si>
    <t>USCF154</t>
  </si>
  <si>
    <t>USCF155</t>
  </si>
  <si>
    <t>USCF156</t>
  </si>
  <si>
    <t>USCF157</t>
  </si>
  <si>
    <t>USCF158</t>
  </si>
  <si>
    <t>USCF159</t>
  </si>
  <si>
    <t>USCF1510</t>
  </si>
  <si>
    <t>USCF1512</t>
  </si>
  <si>
    <t>USCF1515</t>
  </si>
  <si>
    <t>USCF1520</t>
  </si>
  <si>
    <t>USCF201</t>
  </si>
  <si>
    <t>USCF202</t>
  </si>
  <si>
    <t>USCF203</t>
  </si>
  <si>
    <t>USCF204</t>
  </si>
  <si>
    <t>USCF205</t>
  </si>
  <si>
    <t>USCF206</t>
  </si>
  <si>
    <t>USCF207</t>
  </si>
  <si>
    <t>USCF208</t>
  </si>
  <si>
    <t>USCF209</t>
  </si>
  <si>
    <t>USCF2010</t>
  </si>
  <si>
    <t>USCF2012</t>
  </si>
  <si>
    <t>USCF2015</t>
  </si>
  <si>
    <t>USCF2020</t>
  </si>
  <si>
    <t>USCF251</t>
  </si>
  <si>
    <t>USCF252</t>
  </si>
  <si>
    <t>USCF253</t>
  </si>
  <si>
    <t>USCF254</t>
  </si>
  <si>
    <t>USCF255</t>
  </si>
  <si>
    <t>USCF256</t>
  </si>
  <si>
    <t>USCF257</t>
  </si>
  <si>
    <t>USCF258</t>
  </si>
  <si>
    <t>USCF259</t>
  </si>
  <si>
    <t>USCF2510</t>
  </si>
  <si>
    <t>USCF2512</t>
  </si>
  <si>
    <t>USCF2515</t>
  </si>
  <si>
    <t>USCF2520</t>
  </si>
  <si>
    <t>USCF301</t>
  </si>
  <si>
    <t>USCF302</t>
  </si>
  <si>
    <t>USCF303</t>
  </si>
  <si>
    <t>USCF304</t>
  </si>
  <si>
    <t>USCF305</t>
  </si>
  <si>
    <t>USCF306</t>
  </si>
  <si>
    <t>USCF307</t>
  </si>
  <si>
    <t>USCF308</t>
  </si>
  <si>
    <t>USCF309</t>
  </si>
  <si>
    <t>USCF3010</t>
  </si>
  <si>
    <t>USCF3012</t>
  </si>
  <si>
    <t>USCF3015</t>
  </si>
  <si>
    <t>USCF3020</t>
  </si>
  <si>
    <t>USCF401</t>
  </si>
  <si>
    <t>USCF402</t>
  </si>
  <si>
    <t>USCF403</t>
  </si>
  <si>
    <t>USCF404</t>
  </si>
  <si>
    <t>USCF405</t>
  </si>
  <si>
    <t>USCF406</t>
  </si>
  <si>
    <t>USCF407</t>
  </si>
  <si>
    <t>USCF408</t>
  </si>
  <si>
    <t>USCF409</t>
  </si>
  <si>
    <t>USCF4010</t>
  </si>
  <si>
    <t>USCF4012</t>
  </si>
  <si>
    <t>USCF4015</t>
  </si>
  <si>
    <t>USCF4020</t>
  </si>
  <si>
    <t>USCF501</t>
  </si>
  <si>
    <t>USCF502</t>
  </si>
  <si>
    <t>USCF503</t>
  </si>
  <si>
    <t>USCF504</t>
  </si>
  <si>
    <t>USCF505</t>
  </si>
  <si>
    <t>USCF506</t>
  </si>
  <si>
    <t>USCF507</t>
  </si>
  <si>
    <t>USCF508</t>
  </si>
  <si>
    <t>USCF509</t>
  </si>
  <si>
    <t>USCF5010</t>
  </si>
  <si>
    <t>USCF5012</t>
  </si>
  <si>
    <t>USCF5015</t>
  </si>
  <si>
    <t>USCF5020</t>
  </si>
  <si>
    <t>USCF601</t>
  </si>
  <si>
    <t>USCF602</t>
  </si>
  <si>
    <t>USCF603</t>
  </si>
  <si>
    <t>USCF604</t>
  </si>
  <si>
    <t>USCF605</t>
  </si>
  <si>
    <t>USCF606</t>
  </si>
  <si>
    <t>USCF607</t>
  </si>
  <si>
    <t>USCF608</t>
  </si>
  <si>
    <t>USCF609</t>
  </si>
  <si>
    <t>USCF6010</t>
  </si>
  <si>
    <t>USCF6012</t>
  </si>
  <si>
    <t>USCF6015</t>
  </si>
  <si>
    <t>USCF6020</t>
  </si>
  <si>
    <t>USCF701</t>
  </si>
  <si>
    <t>USCF702</t>
  </si>
  <si>
    <t>USCF703</t>
  </si>
  <si>
    <t>USCF704</t>
  </si>
  <si>
    <t>USCF705</t>
  </si>
  <si>
    <t>USCF706</t>
  </si>
  <si>
    <t>USCF707</t>
  </si>
  <si>
    <t>USCF708</t>
  </si>
  <si>
    <t>USCF709</t>
  </si>
  <si>
    <t>USCF7010</t>
  </si>
  <si>
    <t>USCF7012</t>
  </si>
  <si>
    <t>USCF7015</t>
  </si>
  <si>
    <t>USCF7020</t>
  </si>
  <si>
    <t>BPCPST1</t>
  </si>
  <si>
    <t>BPCPST2</t>
  </si>
  <si>
    <t>BPCPST3</t>
  </si>
  <si>
    <t>BPCPST4</t>
  </si>
  <si>
    <t>BPCPST5</t>
  </si>
  <si>
    <t>BPCPST6</t>
  </si>
  <si>
    <t>BPCPST7</t>
  </si>
  <si>
    <t>BPCPST8</t>
  </si>
  <si>
    <t>BPCPST9</t>
  </si>
  <si>
    <t>BPCPST10</t>
  </si>
  <si>
    <t>BPCPST12</t>
  </si>
  <si>
    <t>BPCPST15</t>
  </si>
  <si>
    <t>BPCPST20</t>
  </si>
  <si>
    <t>BPIAM1</t>
  </si>
  <si>
    <t>BPIAM2</t>
  </si>
  <si>
    <t>BPIAM3</t>
  </si>
  <si>
    <t>BPIAM4</t>
  </si>
  <si>
    <t>BPIAM5</t>
  </si>
  <si>
    <t>BPIAM6</t>
  </si>
  <si>
    <t>BPIAM7</t>
  </si>
  <si>
    <t>BPIAM8</t>
  </si>
  <si>
    <t>BPIAM9</t>
  </si>
  <si>
    <t>BPIAM10</t>
  </si>
  <si>
    <t>BPIAM12</t>
  </si>
  <si>
    <t>BPIAM15</t>
  </si>
  <si>
    <t>BPIAM20</t>
  </si>
  <si>
    <t>BPI051</t>
  </si>
  <si>
    <t>BPI052</t>
  </si>
  <si>
    <t>BPI053</t>
  </si>
  <si>
    <t>BPI054</t>
  </si>
  <si>
    <t>BPI055</t>
  </si>
  <si>
    <t>BPI056</t>
  </si>
  <si>
    <t>BPI057</t>
  </si>
  <si>
    <t>BPI058</t>
  </si>
  <si>
    <t>BPI059</t>
  </si>
  <si>
    <t>BPI0510</t>
  </si>
  <si>
    <t>BPI0512</t>
  </si>
  <si>
    <t>BPI0515</t>
  </si>
  <si>
    <t>BPI0520</t>
  </si>
  <si>
    <t>BPI101</t>
  </si>
  <si>
    <t>BPI102</t>
  </si>
  <si>
    <t>BPI103</t>
  </si>
  <si>
    <t>BPI104</t>
  </si>
  <si>
    <t>BPI105</t>
  </si>
  <si>
    <t>BPI106</t>
  </si>
  <si>
    <t>BPI107</t>
  </si>
  <si>
    <t>BPI108</t>
  </si>
  <si>
    <t>BPI109</t>
  </si>
  <si>
    <t>BPI1010</t>
  </si>
  <si>
    <t>BPI1012</t>
  </si>
  <si>
    <t>BPI1015</t>
  </si>
  <si>
    <t>BPI1020</t>
  </si>
  <si>
    <t>BPI151</t>
  </si>
  <si>
    <t>BPI152</t>
  </si>
  <si>
    <t>BPI153</t>
  </si>
  <si>
    <t>BPI154</t>
  </si>
  <si>
    <t>BPI155</t>
  </si>
  <si>
    <t>BPI156</t>
  </si>
  <si>
    <t>BPI157</t>
  </si>
  <si>
    <t>BPI158</t>
  </si>
  <si>
    <t>BPI159</t>
  </si>
  <si>
    <t>BPI1510</t>
  </si>
  <si>
    <t>BPI1512</t>
  </si>
  <si>
    <t>BPI1515</t>
  </si>
  <si>
    <t>BPI1520</t>
  </si>
  <si>
    <t>BPI201</t>
  </si>
  <si>
    <t>BPI202</t>
  </si>
  <si>
    <t>BPI203</t>
  </si>
  <si>
    <t>BPI204</t>
  </si>
  <si>
    <t>BPI205</t>
  </si>
  <si>
    <t>BPI206</t>
  </si>
  <si>
    <t>BPI207</t>
  </si>
  <si>
    <t>BPI208</t>
  </si>
  <si>
    <t>BPI209</t>
  </si>
  <si>
    <t>BPI2010</t>
  </si>
  <si>
    <t>BPI2012</t>
  </si>
  <si>
    <t>BPI2015</t>
  </si>
  <si>
    <t>BPI2020</t>
  </si>
  <si>
    <t>BPI251</t>
  </si>
  <si>
    <t>BPI252</t>
  </si>
  <si>
    <t>BPI253</t>
  </si>
  <si>
    <t>BPI254</t>
  </si>
  <si>
    <t>BPI255</t>
  </si>
  <si>
    <t>BPI256</t>
  </si>
  <si>
    <t>BPI257</t>
  </si>
  <si>
    <t>BPI258</t>
  </si>
  <si>
    <t>BPI259</t>
  </si>
  <si>
    <t>BPI2510</t>
  </si>
  <si>
    <t>BPI2512</t>
  </si>
  <si>
    <t>BPI2515</t>
  </si>
  <si>
    <t>BPI2520</t>
  </si>
  <si>
    <t>BPI301</t>
  </si>
  <si>
    <t>BPI302</t>
  </si>
  <si>
    <t>BPI303</t>
  </si>
  <si>
    <t>BPI304</t>
  </si>
  <si>
    <t>BPI305</t>
  </si>
  <si>
    <t>BPI306</t>
  </si>
  <si>
    <t>BPI307</t>
  </si>
  <si>
    <t>BPI308</t>
  </si>
  <si>
    <t>BPI309</t>
  </si>
  <si>
    <t>BPI3010</t>
  </si>
  <si>
    <t>BPI3012</t>
  </si>
  <si>
    <t>BPI3015</t>
  </si>
  <si>
    <t>BPI3020</t>
  </si>
  <si>
    <t>BPI351</t>
  </si>
  <si>
    <t>BPI352</t>
  </si>
  <si>
    <t>BPI353</t>
  </si>
  <si>
    <t>BPI354</t>
  </si>
  <si>
    <t>BPI355</t>
  </si>
  <si>
    <t>BPI356</t>
  </si>
  <si>
    <t>BPI357</t>
  </si>
  <si>
    <t>BPI358</t>
  </si>
  <si>
    <t>BPI359</t>
  </si>
  <si>
    <t>BPI3510</t>
  </si>
  <si>
    <t>BPI3512</t>
  </si>
  <si>
    <t>BPI3515</t>
  </si>
  <si>
    <t>BPI3520</t>
  </si>
  <si>
    <t>BPI401</t>
  </si>
  <si>
    <t>BPI402</t>
  </si>
  <si>
    <t>BPI403</t>
  </si>
  <si>
    <t>BPI404</t>
  </si>
  <si>
    <t>BPI405</t>
  </si>
  <si>
    <t>BPI406</t>
  </si>
  <si>
    <t>BPI407</t>
  </si>
  <si>
    <t>BPI408</t>
  </si>
  <si>
    <t>BPI409</t>
  </si>
  <si>
    <t>BPI4010</t>
  </si>
  <si>
    <t>BPI4012</t>
  </si>
  <si>
    <t>BPI4015</t>
  </si>
  <si>
    <t>BPI4020</t>
  </si>
  <si>
    <t>BPI451</t>
  </si>
  <si>
    <t>BPI452</t>
  </si>
  <si>
    <t>BPI453</t>
  </si>
  <si>
    <t>BPI454</t>
  </si>
  <si>
    <t>BPI455</t>
  </si>
  <si>
    <t>BPI456</t>
  </si>
  <si>
    <t>BPI457</t>
  </si>
  <si>
    <t>BPI458</t>
  </si>
  <si>
    <t>BPI459</t>
  </si>
  <si>
    <t>BPI4510</t>
  </si>
  <si>
    <t>BPI4512</t>
  </si>
  <si>
    <t>BPI4515</t>
  </si>
  <si>
    <t>BPI4520</t>
  </si>
  <si>
    <t>BPI501</t>
  </si>
  <si>
    <t>BPI502</t>
  </si>
  <si>
    <t>BPI503</t>
  </si>
  <si>
    <t>BPI504</t>
  </si>
  <si>
    <t>BPI505</t>
  </si>
  <si>
    <t>BPI506</t>
  </si>
  <si>
    <t>BPI507</t>
  </si>
  <si>
    <t>BPI508</t>
  </si>
  <si>
    <t>BPI509</t>
  </si>
  <si>
    <t>BPI5010</t>
  </si>
  <si>
    <t>BPI5012</t>
  </si>
  <si>
    <t>BPI5015</t>
  </si>
  <si>
    <t>BPI5020</t>
  </si>
  <si>
    <t>BPI601</t>
  </si>
  <si>
    <t>BPI602</t>
  </si>
  <si>
    <t>BPI603</t>
  </si>
  <si>
    <t>BPI604</t>
  </si>
  <si>
    <t>BPI605</t>
  </si>
  <si>
    <t>BPI606</t>
  </si>
  <si>
    <t>BPI607</t>
  </si>
  <si>
    <t>BPI608</t>
  </si>
  <si>
    <t>BPI609</t>
  </si>
  <si>
    <t>BPI6010</t>
  </si>
  <si>
    <t>BPI6012</t>
  </si>
  <si>
    <t>BPI6015</t>
  </si>
  <si>
    <t>BPI6020</t>
  </si>
  <si>
    <t>BPI701</t>
  </si>
  <si>
    <t>BPI702</t>
  </si>
  <si>
    <t>BPI703</t>
  </si>
  <si>
    <t>BPI704</t>
  </si>
  <si>
    <t>BPI705</t>
  </si>
  <si>
    <t>BPI706</t>
  </si>
  <si>
    <t>BPI707</t>
  </si>
  <si>
    <t>BPI708</t>
  </si>
  <si>
    <t>BPI709</t>
  </si>
  <si>
    <t>BPI7010</t>
  </si>
  <si>
    <t>BPI7012</t>
  </si>
  <si>
    <t>BPI7015</t>
  </si>
  <si>
    <t>BPI7020</t>
  </si>
  <si>
    <t>Euribor3M6M</t>
  </si>
  <si>
    <t>CV</t>
  </si>
  <si>
    <t>EONIA ICPL Index</t>
  </si>
  <si>
    <t>09/25/2015</t>
  </si>
  <si>
    <t>EUSWE1Z ICPL Curncy</t>
  </si>
  <si>
    <t>09/29/2015</t>
  </si>
  <si>
    <t>8:53:34 AM</t>
  </si>
  <si>
    <t>EUSWE2Z ICPL Curncy</t>
  </si>
  <si>
    <t>11:08:52 AM</t>
  </si>
  <si>
    <t>EUSWE3Z ICPL Curncy</t>
  </si>
  <si>
    <t>11:05:36 AM</t>
  </si>
  <si>
    <t>EUSWEA ICPL Curncy</t>
  </si>
  <si>
    <t>EUSWEB ICPL Curncy</t>
  </si>
  <si>
    <t>11:08:11 AM</t>
  </si>
  <si>
    <t>EUSWEC ICPL Curncy</t>
  </si>
  <si>
    <t>EUSWED ICPL Curncy</t>
  </si>
  <si>
    <t>11:05:26 AM</t>
  </si>
  <si>
    <t>EUSWEE ICPL Curncy</t>
  </si>
  <si>
    <t>5:04:26 PM</t>
  </si>
  <si>
    <t>EUSWEF ICPL Curncy</t>
  </si>
  <si>
    <t>5:09:36 PM</t>
  </si>
  <si>
    <t>EUSWEG ICPL Curncy</t>
  </si>
  <si>
    <t>EUSWEH ICPL Curncy</t>
  </si>
  <si>
    <t>EUSWEI ICPL Curncy</t>
  </si>
  <si>
    <t>4:17:16 PM</t>
  </si>
  <si>
    <t>EUSWEJ ICPL Curncy</t>
  </si>
  <si>
    <t>EUSWEK ICPL Curncy</t>
  </si>
  <si>
    <t>4:18:12 PM</t>
  </si>
  <si>
    <t>EUSWE1 ICPL Curncy</t>
  </si>
  <si>
    <t>EUSWE1A ICPL Curncy</t>
  </si>
  <si>
    <t>EUSWE1B ICPL Curncy</t>
  </si>
  <si>
    <t>EUSWE1C ICPL Curncy</t>
  </si>
  <si>
    <t>5:14:16 PM</t>
  </si>
  <si>
    <t>EUSWE1D ICPL Curncy</t>
  </si>
  <si>
    <t>EUSWE1E ICPL Curncy</t>
  </si>
  <si>
    <t>EUSWE1F ICPL Curncy</t>
  </si>
  <si>
    <t>EUSWE1G ICPL Curncy</t>
  </si>
  <si>
    <t>EUSWE1H ICPL Curncy</t>
  </si>
  <si>
    <t>EUSWE1I ICPL Curncy</t>
  </si>
  <si>
    <t>5:19:51 PM</t>
  </si>
  <si>
    <t>EUSWE1J ICPL Curncy</t>
  </si>
  <si>
    <t>EUSWE1K ICPL Curncy</t>
  </si>
  <si>
    <t>EUSWE2 ICPL Curncy</t>
  </si>
  <si>
    <t>5:14:31 PM</t>
  </si>
  <si>
    <t>EUSWE3 ICPL Curncy</t>
  </si>
  <si>
    <t>EUSWE4 ICPL Curncy</t>
  </si>
  <si>
    <t>5:37:32 PM</t>
  </si>
  <si>
    <t>EUSWE5 ICPL Curncy</t>
  </si>
  <si>
    <t>EUSWE6 ICPL Curncy</t>
  </si>
  <si>
    <t>EUSWE7 ICPL Curncy</t>
  </si>
  <si>
    <t>5:38:51 PM</t>
  </si>
  <si>
    <t>EUSWE8 ICPL Curncy</t>
  </si>
  <si>
    <t>5:39:46 PM</t>
  </si>
  <si>
    <t>EUSWE9 ICPL Curncy</t>
  </si>
  <si>
    <t>EUSWE10 ICPL Curncy</t>
  </si>
  <si>
    <t>EUSWE12 ICPL Curncy</t>
  </si>
  <si>
    <t>EUSWE15 ICPL Curncy</t>
  </si>
  <si>
    <t>EUSWE20 ICPL Curncy</t>
  </si>
  <si>
    <t>EUSWE25 ICPL Curncy</t>
  </si>
  <si>
    <t>EUSWE30 ICPL Curncy</t>
  </si>
  <si>
    <t>EUSWE40 ICPL Curncy</t>
  </si>
  <si>
    <t>EUSWE50 ICPL Curncy</t>
  </si>
  <si>
    <t>Euribor 1 Month ACT/360</t>
  </si>
  <si>
    <t>09/28/2015</t>
  </si>
  <si>
    <t>EUR SWAP (vs 1M)    2 MO</t>
  </si>
  <si>
    <t>11:01:51 AM</t>
  </si>
  <si>
    <t>EUR SWAP (vs 1M)    3 MO</t>
  </si>
  <si>
    <t>EUR SWAP (vs 1M)    4 MO</t>
  </si>
  <si>
    <t>EUR SWAP (vs 1M)    5 MO</t>
  </si>
  <si>
    <t>EUR SWAP (vs 1M)    6 MO</t>
  </si>
  <si>
    <t>EUR SWAP (vs 1M)    7 MO</t>
  </si>
  <si>
    <t>EUR SWAP (vs 1M)    8 MO</t>
  </si>
  <si>
    <t>EUR SWAP (vs 1M)    9 MO</t>
  </si>
  <si>
    <t>EUR SWAP (vs 1M)   10 MO</t>
  </si>
  <si>
    <t>EUR SWAP (vs 1M)   11 MO</t>
  </si>
  <si>
    <t>5:35:26 PM</t>
  </si>
  <si>
    <t>EUR SWAP (VS 1M)    1 YR</t>
  </si>
  <si>
    <t>4:18:06 PM</t>
  </si>
  <si>
    <t>EUR SWAP (VS 1M)   13 MO</t>
  </si>
  <si>
    <t>EUR SWAP (VS 1M)   14 MO</t>
  </si>
  <si>
    <t>EUR SWAP (VS 1M)   15 MO</t>
  </si>
  <si>
    <t>EUR SWAP (VS 1M)   16 MO</t>
  </si>
  <si>
    <t>EUR SWAP (VS 1M)   18 MO</t>
  </si>
  <si>
    <t>EUR SWAP (VS 1M)   19 MO</t>
  </si>
  <si>
    <t>EUR SWAP (VS 1M)   20 MO</t>
  </si>
  <si>
    <t>EUR SWAP (VS 1M)   21 MO</t>
  </si>
  <si>
    <t>EUR SWAP (VS 1M)   22 MO</t>
  </si>
  <si>
    <t>EUR SWAP (VS 1M)   23 MO</t>
  </si>
  <si>
    <t>EUR SWAP (VS 1M)    2 YR</t>
  </si>
  <si>
    <t>EUR SWAP (VS 1M)    3 YR</t>
  </si>
  <si>
    <t>EUR SWAP (VS 1M)    4 YR</t>
  </si>
  <si>
    <t>EUR SWAP (VS 1M)    5 YR</t>
  </si>
  <si>
    <t>EUR SWAP (VS 1M)    6 YR</t>
  </si>
  <si>
    <t>EUR SWAP (VS 1M)    7 YR</t>
  </si>
  <si>
    <t>EUR SWAP (VS 1M)    8 YR</t>
  </si>
  <si>
    <t>EUR SWAP (VS 1M)    9 YR</t>
  </si>
  <si>
    <t>EUR SWAP (VS 1M)   10 YR</t>
  </si>
  <si>
    <t>EUR SWAP (VS 1M)   11 YR</t>
  </si>
  <si>
    <t>EUR SWAP (VS 1M)   12 YR</t>
  </si>
  <si>
    <t>EUR SWAP (VS 1M)   13 YR</t>
  </si>
  <si>
    <t>EUR SWAP (VS 1M)   14 YR</t>
  </si>
  <si>
    <t>EUR SWAP (VS 1M)   15 YR</t>
  </si>
  <si>
    <t>EUR SWAP (VS 1M)   20 YR</t>
  </si>
  <si>
    <t>EUR SWAP (VS 1M)   25 YR</t>
  </si>
  <si>
    <t>EUR SWAP (VS 1M)   30 YR</t>
  </si>
  <si>
    <t>EUR SWAP (VS 1M)   40 YR</t>
  </si>
  <si>
    <t>EUR SWAP (VS 1M)   50 YR</t>
  </si>
  <si>
    <t>EUR SWAP (VS 1M)   60 YR</t>
  </si>
  <si>
    <t>EUR003M ICPL Index</t>
  </si>
  <si>
    <t>EUFR00C ICPL Curncy</t>
  </si>
  <si>
    <t>EUFR0AD ICPL Curncy</t>
  </si>
  <si>
    <t>EUFR0BE ICPL Curncy</t>
  </si>
  <si>
    <t>EUFR0CF ICPL Curncy</t>
  </si>
  <si>
    <t>EUFR0DG ICPL Curncy</t>
  </si>
  <si>
    <t>EUFR0EH ICPL Curncy</t>
  </si>
  <si>
    <t>EUFR0FI ICPL Curncy</t>
  </si>
  <si>
    <t>4:25:01 PM</t>
  </si>
  <si>
    <t xml:space="preserve"> EUFR0GJ ICPL Curncy</t>
  </si>
  <si>
    <t xml:space="preserve"> EUFR0HK ICPL Curncy</t>
  </si>
  <si>
    <t xml:space="preserve"> EUFR0I1 ICPL Curncy</t>
  </si>
  <si>
    <t>EUFR0J1A ICPL Curncy</t>
  </si>
  <si>
    <t>5:24:01 PM</t>
  </si>
  <si>
    <t>EUFR0K1B ICPL Curncy</t>
  </si>
  <si>
    <t>EUFR011C ICPL Curncy</t>
  </si>
  <si>
    <t>EUFR1C1F ICPL Curncy</t>
  </si>
  <si>
    <t>EUSW1IV3 ICPL Curncy</t>
  </si>
  <si>
    <t>EUSW2V3 ICPL Curncy</t>
  </si>
  <si>
    <t>EUSW3V3 ICPL Curncy</t>
  </si>
  <si>
    <t>EUSW4V3 ICPL Curncy</t>
  </si>
  <si>
    <t>EUSW5V3 ICPL Curncy</t>
  </si>
  <si>
    <t>EUSW6V3 ICPL Curncy</t>
  </si>
  <si>
    <t>EUSW7V3 ICPL Curncy</t>
  </si>
  <si>
    <t>EUSW8V3 ICPL Curncy</t>
  </si>
  <si>
    <t>EUSW9V3 ICPL Curncy</t>
  </si>
  <si>
    <t>EUSW10V3 ICPL Curncy</t>
  </si>
  <si>
    <t>EUSW11V3 ICPL Curncy</t>
  </si>
  <si>
    <t>EUSW12V3 ICPL Curncy</t>
  </si>
  <si>
    <t>EUSW13V3 ICPL Curncy</t>
  </si>
  <si>
    <t>EUSW14V3 ICPL Curncy</t>
  </si>
  <si>
    <t>EUSW15V3 ICPL Curncy</t>
  </si>
  <si>
    <t>EUSW20V3 ICPL Curncy</t>
  </si>
  <si>
    <t>EUSW25V3 ICPL Curncy</t>
  </si>
  <si>
    <t>EUSW30V3 ICPL Curncy</t>
  </si>
  <si>
    <t>EUSW40V3 ICPL Curncy</t>
  </si>
  <si>
    <t>EUSW50V3 ICPL Curncy</t>
  </si>
  <si>
    <t>EUSW60V3 ICPL Curncy</t>
  </si>
  <si>
    <t>EUR006M ICPL Index</t>
  </si>
  <si>
    <t>EUFR00F ICPL Curncy</t>
  </si>
  <si>
    <t>EUFR0AG ICPL Curncy</t>
  </si>
  <si>
    <t>EUFR0BH ICPL Curncy</t>
  </si>
  <si>
    <t>EUFR0CI ICPL Curncy</t>
  </si>
  <si>
    <t>EUFR0DJ ICPL Curncy</t>
  </si>
  <si>
    <t>EUFR0EK ICPL Curncy</t>
  </si>
  <si>
    <t>EUFR0F1 ICPL Curncy</t>
  </si>
  <si>
    <t>EUFR0G1A ICPL Curncy</t>
  </si>
  <si>
    <t>EUFR0H1B ICPL Curncy</t>
  </si>
  <si>
    <t>EUFR0I1C ICPL Curncy</t>
  </si>
  <si>
    <t>EUFR0J1D ICPL Curncy</t>
  </si>
  <si>
    <t>EUFR0K1E ICPL Curncy</t>
  </si>
  <si>
    <t>5:21:46 PM</t>
  </si>
  <si>
    <t>EUFR011F ICPL Curncy</t>
  </si>
  <si>
    <t>5:35:31 PM</t>
  </si>
  <si>
    <t>EUSA2 ICPL Curncy</t>
  </si>
  <si>
    <t>5:19:49 PM</t>
  </si>
  <si>
    <t>EUSA3 ICPL Curncy</t>
  </si>
  <si>
    <t>EUSA4 ICPL Curncy</t>
  </si>
  <si>
    <t>5:37:29 PM</t>
  </si>
  <si>
    <t>EUSA5 ICPL Curncy</t>
  </si>
  <si>
    <t>EUSA6 ICPL Curncy</t>
  </si>
  <si>
    <t>EUSA7 ICPL Curncy</t>
  </si>
  <si>
    <t>EUSA8 ICPL Curncy</t>
  </si>
  <si>
    <t>5:39:42 PM</t>
  </si>
  <si>
    <t>EUSA9 ICPL Curncy</t>
  </si>
  <si>
    <t>5:39:43 PM</t>
  </si>
  <si>
    <t>EUSA10 ICPL Curncy</t>
  </si>
  <si>
    <t>EUSA11 ICPL Curncy</t>
  </si>
  <si>
    <t>EUSA12 ICPL Curncy</t>
  </si>
  <si>
    <t>EUSA13 ICPL Curncy</t>
  </si>
  <si>
    <t>EUSA14 ICPL Curncy</t>
  </si>
  <si>
    <t>EUSA15 ICPL Curncy</t>
  </si>
  <si>
    <t>EUSA20 ICPL Curncy</t>
  </si>
  <si>
    <t>EUSA25 ICPL Curncy</t>
  </si>
  <si>
    <t>EUSA30 ICPL Curncy</t>
  </si>
  <si>
    <t>EUSA40 ICPL Curncy</t>
  </si>
  <si>
    <t>EUSA50 ICPL Curncy</t>
  </si>
  <si>
    <t>EUSA60 ICPL Curncy</t>
  </si>
  <si>
    <t>Euribor 12 Month ACT/360</t>
  </si>
  <si>
    <t>EUR FRA             0X12</t>
  </si>
  <si>
    <t>EUR FRA             1X13</t>
  </si>
  <si>
    <t>EUR FRA             2X14</t>
  </si>
  <si>
    <t>EUR FRA             3X15</t>
  </si>
  <si>
    <t>EUR FRA             4X16</t>
  </si>
  <si>
    <t>EUR FRA             5X17</t>
  </si>
  <si>
    <t>EUR FRA             6x18</t>
  </si>
  <si>
    <t>EUR FRA             7X19</t>
  </si>
  <si>
    <t>EUR FRA             8X20</t>
  </si>
  <si>
    <t>EUR FRA             9X21</t>
  </si>
  <si>
    <t>EUR FRA            10X22</t>
  </si>
  <si>
    <t>5:20:06 PM</t>
  </si>
  <si>
    <t>EUR FRA            11X23</t>
  </si>
  <si>
    <t>EUR FRA            12x24</t>
  </si>
  <si>
    <t>5:24:32 PM</t>
  </si>
  <si>
    <t>EUR BASIS SW 6MV12M  2YR</t>
  </si>
  <si>
    <t>5:19:21 PM</t>
  </si>
  <si>
    <t>EUR BASIS SW 6MV12M  3YR</t>
  </si>
  <si>
    <t>5:20:04 PM</t>
  </si>
  <si>
    <t>EUR BASIS SW 6MV12M  4YR</t>
  </si>
  <si>
    <t>7:00:51 AM</t>
  </si>
  <si>
    <t>EUR BASIS SW 6MV12M  5YR</t>
  </si>
  <si>
    <t>11:01:49 AM</t>
  </si>
  <si>
    <t>EUR BASIS SW 6MV12M  6YR</t>
  </si>
  <si>
    <t>EUR BASIS SW 6MV12M  7YR</t>
  </si>
  <si>
    <t>EUR BASIS SW 6MV12M  8YR</t>
  </si>
  <si>
    <t>EUR BASIS SW 6MV12M  9YR</t>
  </si>
  <si>
    <t>EUR BASIS SW 6MV12M 10YR</t>
  </si>
  <si>
    <t>EUR BASIS SW 6MV12M 11YR</t>
  </si>
  <si>
    <t>EUR BASIS SW 6MV12M 12YR</t>
  </si>
  <si>
    <t>10:05:30 AM</t>
  </si>
  <si>
    <t>EUR BASIS SW 6MV12M 13YR</t>
  </si>
  <si>
    <t>EUR BASIS SW 6MV12M 14YR</t>
  </si>
  <si>
    <t>EUR BASIS SW 6MV12M 15YR</t>
  </si>
  <si>
    <t>EUR BASIS SW 6MV12M 20YR</t>
  </si>
  <si>
    <t>7:00:52 AM</t>
  </si>
  <si>
    <t>EUR BASIS SW 6MV12M 25YR</t>
  </si>
  <si>
    <t>EUR BASIS SW 6MV12M 30YR</t>
  </si>
  <si>
    <t>EUR BASIS SW 6MV12M 40YR</t>
  </si>
  <si>
    <t>10:05:46 AM</t>
  </si>
  <si>
    <t>EUR BASIS SW 6MV12M 50YR</t>
  </si>
  <si>
    <t>10:05:52 AM</t>
  </si>
  <si>
    <t>EUR BASIS SW 6MV12M 60YR</t>
  </si>
  <si>
    <t>EUNEA1 ICPL Curncy</t>
  </si>
  <si>
    <t>3:52:50 PM</t>
  </si>
  <si>
    <t>EUNEB1 ICPL Curncy</t>
  </si>
  <si>
    <t>1:16:27 PM</t>
  </si>
  <si>
    <t>EUNEC1 ICPL Curncy</t>
  </si>
  <si>
    <t>1:55:16 PM</t>
  </si>
  <si>
    <t>EUNEF1 ICPL Curncy</t>
  </si>
  <si>
    <t>EUNEI1 ICPL Curncy</t>
  </si>
  <si>
    <t>2:01:25 PM</t>
  </si>
  <si>
    <t>EUNE11 ICPL Curncy</t>
  </si>
  <si>
    <t>1:26:58 PM</t>
  </si>
  <si>
    <t>EUNER1 ICPL Curncy</t>
  </si>
  <si>
    <t>EUNE21 ICPL Curncy</t>
  </si>
  <si>
    <t>9:44:42 AM</t>
  </si>
  <si>
    <t>EUNE31 ICPL Curncy</t>
  </si>
  <si>
    <t>10:46:57 AM</t>
  </si>
  <si>
    <t>EUNE41 ICPL Curncy</t>
  </si>
  <si>
    <t>EUNE51 ICPL Curncy</t>
  </si>
  <si>
    <t>EUNE71 ICPL Curncy</t>
  </si>
  <si>
    <t>10:46:58 AM</t>
  </si>
  <si>
    <t>EUNE101 ICPL Curncy</t>
  </si>
  <si>
    <t>EUNE151 ICPL Curncy</t>
  </si>
  <si>
    <t>11:04:19 AM</t>
  </si>
  <si>
    <t>EUNE201 ICPL Curncy</t>
  </si>
  <si>
    <t>EUNEA2 ICPL Curncy</t>
  </si>
  <si>
    <t>EUNEB2 ICPL Curncy</t>
  </si>
  <si>
    <t>1:12:54 PM</t>
  </si>
  <si>
    <t>EUNEC2 ICPL Curncy</t>
  </si>
  <si>
    <t>EUNEF2 ICPL Curncy</t>
  </si>
  <si>
    <t>EUNEI2 ICPL Curncy</t>
  </si>
  <si>
    <t>EUNE12 ICPL Curncy</t>
  </si>
  <si>
    <t>EUNER2 ICPL Curncy</t>
  </si>
  <si>
    <t>EUNE22 ICPL Curncy</t>
  </si>
  <si>
    <t>EUNE32 ICPL Curncy</t>
  </si>
  <si>
    <t>EUNE42 ICPL Curncy</t>
  </si>
  <si>
    <t>EUNE52 ICPL Curncy</t>
  </si>
  <si>
    <t>EUNE72 ICPL Curncy</t>
  </si>
  <si>
    <t>EUNE102 ICPL Curncy</t>
  </si>
  <si>
    <t>EUNE152 ICPL Curncy</t>
  </si>
  <si>
    <t>EUNE202 ICPL Curncy</t>
  </si>
  <si>
    <t>EUNEA3 ICPL Curncy</t>
  </si>
  <si>
    <t>EUNEB3 ICPL Curncy</t>
  </si>
  <si>
    <t>EUNEC3 ICPL Curncy</t>
  </si>
  <si>
    <t>EUNEF3 ICPL Curncy</t>
  </si>
  <si>
    <t>EUNEI3 ICPL Curncy</t>
  </si>
  <si>
    <t>EUNE13 ICPL Curncy</t>
  </si>
  <si>
    <t>11:19:36 AM</t>
  </si>
  <si>
    <t>EUNER3 ICPL Curncy</t>
  </si>
  <si>
    <t>1:27:53 PM</t>
  </si>
  <si>
    <t>EUNE23 ICPL Curncy</t>
  </si>
  <si>
    <t>EUNE33 ICPL Curncy</t>
  </si>
  <si>
    <t>EUNE43 ICPL Curncy</t>
  </si>
  <si>
    <t>EUNE53 ICPL Curncy</t>
  </si>
  <si>
    <t>EUNE73 ICPL Curncy</t>
  </si>
  <si>
    <t>EUNE103 ICPL Curncy</t>
  </si>
  <si>
    <t>EUNE153 ICPL Curncy</t>
  </si>
  <si>
    <t>EUNE203 ICPL Curncy</t>
  </si>
  <si>
    <t>EUNEA4 ICPL Curncy</t>
  </si>
  <si>
    <t>EUNEB4 ICPL Curncy</t>
  </si>
  <si>
    <t>EUNEC4 ICPL Curncy</t>
  </si>
  <si>
    <t>EUNEF4 ICPL Curncy</t>
  </si>
  <si>
    <t>1:12:55 PM</t>
  </si>
  <si>
    <t>EUNEI4 ICPL Curncy</t>
  </si>
  <si>
    <t>EUNE14 ICPL Curncy</t>
  </si>
  <si>
    <t>12:06:48 PM</t>
  </si>
  <si>
    <t>EUNER4 ICPL Curncy</t>
  </si>
  <si>
    <t>EUNE24 ICPL Curncy</t>
  </si>
  <si>
    <t>EUNE34 ICPL Curncy</t>
  </si>
  <si>
    <t>EUNE44 ICPL Curncy</t>
  </si>
  <si>
    <t>EUNE54 ICPL Curncy</t>
  </si>
  <si>
    <t>EUNE74 ICPL Curncy</t>
  </si>
  <si>
    <t>EUNE104 ICPL Curncy</t>
  </si>
  <si>
    <t>EUNE154 ICPL Curncy</t>
  </si>
  <si>
    <t>EUNE204 ICPL Curncy</t>
  </si>
  <si>
    <t>EUNEA5 ICPL Curncy</t>
  </si>
  <si>
    <t>10:57:40 AM</t>
  </si>
  <si>
    <t>EUNEB5 ICPL Curncy</t>
  </si>
  <si>
    <t>EUNEC5 ICPL Curncy</t>
  </si>
  <si>
    <t>1:06:27 PM</t>
  </si>
  <si>
    <t>EUNEF5 ICPL Curncy</t>
  </si>
  <si>
    <t>4:38:06 PM</t>
  </si>
  <si>
    <t>EUNEI5 ICPL Curncy</t>
  </si>
  <si>
    <t>4:15:19 PM</t>
  </si>
  <si>
    <t>EUNE15 ICPL Curncy</t>
  </si>
  <si>
    <t>EUNER5 ICPL Curncy</t>
  </si>
  <si>
    <t>EUNE25 ICPL Curncy</t>
  </si>
  <si>
    <t>EUNE35 ICPL Curncy</t>
  </si>
  <si>
    <t>EUNE45 ICPL Curncy</t>
  </si>
  <si>
    <t>1:26:59 PM</t>
  </si>
  <si>
    <t>EUNE55 ICPL Curncy</t>
  </si>
  <si>
    <t>12:06:49 PM</t>
  </si>
  <si>
    <t>EUNE75 ICPL Curncy</t>
  </si>
  <si>
    <t>EUNE105 ICPL Curncy</t>
  </si>
  <si>
    <t>EUNE155 ICPL Curncy</t>
  </si>
  <si>
    <t>EUNE205 ICPL Curncy</t>
  </si>
  <si>
    <t>EUNEA6 ICPL Curncy</t>
  </si>
  <si>
    <t>EUNEB6 ICPL Curncy</t>
  </si>
  <si>
    <t>10:57:41 AM</t>
  </si>
  <si>
    <t>EUNEC6 ICPL Curncy</t>
  </si>
  <si>
    <t>12:56:01 PM</t>
  </si>
  <si>
    <t>EUNEF6 ICPL Curncy</t>
  </si>
  <si>
    <t>EUNEI6 ICPL Curncy</t>
  </si>
  <si>
    <t>EUNE16 ICPL Curncy</t>
  </si>
  <si>
    <t>EUNER6 ICPL Curncy</t>
  </si>
  <si>
    <t>EUNE26 ICPL Curncy</t>
  </si>
  <si>
    <t>EUNE36 ICPL Curncy</t>
  </si>
  <si>
    <t>2:07:44 PM</t>
  </si>
  <si>
    <t>EUNE46 ICPL Curncy</t>
  </si>
  <si>
    <t>EUNE56 ICPL Curncy</t>
  </si>
  <si>
    <t>EUNE76 ICPL Curncy</t>
  </si>
  <si>
    <t>EUNE106 ICPL Curncy</t>
  </si>
  <si>
    <t>EUNE156 ICPL Curncy</t>
  </si>
  <si>
    <t>EUNE206 ICPL Curncy</t>
  </si>
  <si>
    <t>EUNEA7 ICPL Curncy</t>
  </si>
  <si>
    <t>EUNEB7 ICPL Curncy</t>
  </si>
  <si>
    <t>EUNEC7 ICPL Curncy</t>
  </si>
  <si>
    <t>EUNEF7 ICPL Curncy</t>
  </si>
  <si>
    <t>EUNEI7 ICPL Curncy</t>
  </si>
  <si>
    <t>EUNE17 ICPL Curncy</t>
  </si>
  <si>
    <t>EUNER7 ICPL Curncy</t>
  </si>
  <si>
    <t>EUNE27 ICPL Curncy</t>
  </si>
  <si>
    <t>EUNE37 ICPL Curncy</t>
  </si>
  <si>
    <t>EUNE47 ICPL Curncy</t>
  </si>
  <si>
    <t>EUNE57 ICPL Curncy</t>
  </si>
  <si>
    <t>EUNE77 ICPL Curncy</t>
  </si>
  <si>
    <t>EUNE107 ICPL Curncy</t>
  </si>
  <si>
    <t>EUNE157 ICPL Curncy</t>
  </si>
  <si>
    <t>EUNE207 ICPL Curncy</t>
  </si>
  <si>
    <t>EUNEA8 ICPL Curncy</t>
  </si>
  <si>
    <t>EUNEB8 ICPL Curncy</t>
  </si>
  <si>
    <t>EUNEC8 ICPL Curncy</t>
  </si>
  <si>
    <t>4:16:54 PM</t>
  </si>
  <si>
    <t>EUNEF8 ICPL Curncy</t>
  </si>
  <si>
    <t>EUNEI8 ICPL Curncy</t>
  </si>
  <si>
    <t>EUNE18 ICPL Curncy</t>
  </si>
  <si>
    <t>EUNER8 ICPL Curncy</t>
  </si>
  <si>
    <t>EUNE28 ICPL Curncy</t>
  </si>
  <si>
    <t>EUNE38 ICPL Curncy</t>
  </si>
  <si>
    <t>EUNE48 ICPL Curncy</t>
  </si>
  <si>
    <t>EUNE58 ICPL Curncy</t>
  </si>
  <si>
    <t>EUNE78 ICPL Curncy</t>
  </si>
  <si>
    <t>EUNE108 ICPL Curncy</t>
  </si>
  <si>
    <t>EUNE158 ICPL Curncy</t>
  </si>
  <si>
    <t>EUNE208 ICPL Curncy</t>
  </si>
  <si>
    <t>EUNEA9 ICPL Curncy</t>
  </si>
  <si>
    <t>EUNEB9 ICPL Curncy</t>
  </si>
  <si>
    <t>EUNEC9 ICPL Curncy</t>
  </si>
  <si>
    <t>EUNEF9 ICPL Curncy</t>
  </si>
  <si>
    <t>EUNEI9 ICPL Curncy</t>
  </si>
  <si>
    <t>EUNE19 ICPL Curncy</t>
  </si>
  <si>
    <t>EUNER9 ICPL Curncy</t>
  </si>
  <si>
    <t>EUNE29 ICPL Curncy</t>
  </si>
  <si>
    <t>EUNE39 ICPL Curncy</t>
  </si>
  <si>
    <t>EUNE49 ICPL Curncy</t>
  </si>
  <si>
    <t>EUNE59 ICPL Curncy</t>
  </si>
  <si>
    <t>EUNE79 ICPL Curncy</t>
  </si>
  <si>
    <t>EUNE109 ICPL Curncy</t>
  </si>
  <si>
    <t>EUNE159 ICPL Curncy</t>
  </si>
  <si>
    <t>EUNE209 ICPL Curncy</t>
  </si>
  <si>
    <t>EUNEA10 ICPL Curncy</t>
  </si>
  <si>
    <t>EUNEB10 ICPL Curncy</t>
  </si>
  <si>
    <t>EUNEC10 ICPL Curncy</t>
  </si>
  <si>
    <t>EUNEF10 ICPL Curncy</t>
  </si>
  <si>
    <t>EUNEI10 ICPL Curncy</t>
  </si>
  <si>
    <t>EUNE110 ICPL Curncy</t>
  </si>
  <si>
    <t>EUNER10 ICPL Curncy</t>
  </si>
  <si>
    <t>EUNE210 ICPL Curncy</t>
  </si>
  <si>
    <t>EUNE310 ICPL Curncy</t>
  </si>
  <si>
    <t>EUNE410 ICPL Curncy</t>
  </si>
  <si>
    <t>EUNE510 ICPL Curncy</t>
  </si>
  <si>
    <t>EUNE710 ICPL Curncy</t>
  </si>
  <si>
    <t>EUNE1010 ICPL Curncy</t>
  </si>
  <si>
    <t>EUNE1510 ICPL Curncy</t>
  </si>
  <si>
    <t>EUNE2010 ICPL Curncy</t>
  </si>
  <si>
    <t>EUNEA15 ICPL Curncy</t>
  </si>
  <si>
    <t>EUNEB15 ICPL Curncy</t>
  </si>
  <si>
    <t>EUNEC15 ICPL Curncy</t>
  </si>
  <si>
    <t>EUNEF15 ICPL Curncy</t>
  </si>
  <si>
    <t>EUNEI15 ICPL Curncy</t>
  </si>
  <si>
    <t>EUNE115 ICPL Curncy</t>
  </si>
  <si>
    <t>EUNER15 ICPL Curncy</t>
  </si>
  <si>
    <t>EUNE215 ICPL Curncy</t>
  </si>
  <si>
    <t>EUNE315 ICPL Curncy</t>
  </si>
  <si>
    <t>EUNE415 ICPL Curncy</t>
  </si>
  <si>
    <t>1:55:17 PM</t>
  </si>
  <si>
    <t>EUNE515 ICPL Curncy</t>
  </si>
  <si>
    <t>EUNE715 ICPL Curncy</t>
  </si>
  <si>
    <t>EUNE1015 ICPL Curncy</t>
  </si>
  <si>
    <t>EUNE1515 ICPL Curncy</t>
  </si>
  <si>
    <t>EUNE2015 ICPL Curncy</t>
  </si>
  <si>
    <t>EUNEA20 ICPL Curncy</t>
  </si>
  <si>
    <t>EUNEB20 ICPL Curncy</t>
  </si>
  <si>
    <t>EUNEC20 ICPL Curncy</t>
  </si>
  <si>
    <t>EUNEF20 ICPL Curncy</t>
  </si>
  <si>
    <t>EUNEI20 ICPL Curncy</t>
  </si>
  <si>
    <t>EUNE120 ICPL Curncy</t>
  </si>
  <si>
    <t>EUNER20 ICPL Curncy</t>
  </si>
  <si>
    <t>EUNE220 ICPL Curncy</t>
  </si>
  <si>
    <t>EUNE320 ICPL Curncy</t>
  </si>
  <si>
    <t>EUNE420 ICPL Curncy</t>
  </si>
  <si>
    <t>EUNE520 ICPL Curncy</t>
  </si>
  <si>
    <t>EUNE720 ICPL Curncy</t>
  </si>
  <si>
    <t>EUNE1020 ICPL Curncy</t>
  </si>
  <si>
    <t>EUNE1520 ICPL Curncy</t>
  </si>
  <si>
    <t>EUNE2020 ICPL Curncy</t>
  </si>
  <si>
    <t>EUNEA25 ICPL Curncy</t>
  </si>
  <si>
    <t>EUNEB25 ICPL Curncy</t>
  </si>
  <si>
    <t>EUNEC25 ICPL Curncy</t>
  </si>
  <si>
    <t>EUNEF25 ICPL Curncy</t>
  </si>
  <si>
    <t>EUNEI25 ICPL Curncy</t>
  </si>
  <si>
    <t>EUNE125 ICPL Curncy</t>
  </si>
  <si>
    <t>EUNER25 ICPL Curncy</t>
  </si>
  <si>
    <t>EUNE225 ICPL Curncy</t>
  </si>
  <si>
    <t>EUNE325 ICPL Curncy</t>
  </si>
  <si>
    <t>EUNE425 ICPL Curncy</t>
  </si>
  <si>
    <t>EUNE525 ICPL Curncy</t>
  </si>
  <si>
    <t>EUNE725 ICPL Curncy</t>
  </si>
  <si>
    <t>EUNE1025 ICPL Curncy</t>
  </si>
  <si>
    <t>EUNE1525 ICPL Curncy</t>
  </si>
  <si>
    <t>EUNE2025 ICPL Curncy</t>
  </si>
  <si>
    <t>EUNEA30 ICPL Curncy</t>
  </si>
  <si>
    <t>EUNEB30 ICPL Curncy</t>
  </si>
  <si>
    <t>EUNEC30 ICPL Curncy</t>
  </si>
  <si>
    <t>EUNEF30 ICPL Curncy</t>
  </si>
  <si>
    <t>EUNEI30 ICPL Curncy</t>
  </si>
  <si>
    <t>EUNE130 ICPL Curncy</t>
  </si>
  <si>
    <t>EUNER30 ICPL Curncy</t>
  </si>
  <si>
    <t>EUNE230 ICPL Curncy</t>
  </si>
  <si>
    <t>EUNE330 ICPL Curncy</t>
  </si>
  <si>
    <t>EUNE430 ICPL Curncy</t>
  </si>
  <si>
    <t>EUNE530 ICPL Curncy</t>
  </si>
  <si>
    <t>EUNE730 ICPL Curncy</t>
  </si>
  <si>
    <t>EUNE1030 ICPL Curncy</t>
  </si>
  <si>
    <t>EUNE1530 ICPL Curncy</t>
  </si>
  <si>
    <t>EUNE2030 ICPL Curncy</t>
  </si>
  <si>
    <t>EUPEA1 ICPL Curncy</t>
  </si>
  <si>
    <t>1:10:28 PM</t>
  </si>
  <si>
    <t>EUPEB1 ICPL Curncy</t>
  </si>
  <si>
    <t>7:00:50 AM</t>
  </si>
  <si>
    <t>EUPEC1 ICPL Curncy</t>
  </si>
  <si>
    <t>EUPEF1 ICPL Curncy</t>
  </si>
  <si>
    <t>EUPEI1 ICPL Curncy</t>
  </si>
  <si>
    <t>9:38:35 AM</t>
  </si>
  <si>
    <t>EUPE11 ICPL Curncy</t>
  </si>
  <si>
    <t>7:00:49 AM</t>
  </si>
  <si>
    <t>EUPER1 ICPL Curncy</t>
  </si>
  <si>
    <t>EUPE21 ICPL Curncy</t>
  </si>
  <si>
    <t>EUPE31 ICPL Curncy</t>
  </si>
  <si>
    <t>EUPE41 ICPL Curncy</t>
  </si>
  <si>
    <t>9:44:43 AM</t>
  </si>
  <si>
    <t>EUPE51 ICPL Curncy</t>
  </si>
  <si>
    <t>EUPE71 ICPL Curncy</t>
  </si>
  <si>
    <t>4:32:47 PM</t>
  </si>
  <si>
    <t>EUPE101 ICPL Curncy</t>
  </si>
  <si>
    <t>EUPE151 ICPL Curncy</t>
  </si>
  <si>
    <t>2:58:39 PM</t>
  </si>
  <si>
    <t>EUPE201 ICPL Curncy</t>
  </si>
  <si>
    <t>EUPEA2 ICPL Curncy</t>
  </si>
  <si>
    <t>EUPEB2 ICPL Curncy</t>
  </si>
  <si>
    <t>EUPEC2 ICPL Curncy</t>
  </si>
  <si>
    <t>EUPEF2 ICPL Curncy</t>
  </si>
  <si>
    <t>EUPEI2 ICPL Curncy</t>
  </si>
  <si>
    <t>EUPE12 ICPL Curncy</t>
  </si>
  <si>
    <t>EUPER2 ICPL Curncy</t>
  </si>
  <si>
    <t>EUPE22 ICPL Curncy</t>
  </si>
  <si>
    <t>EUPE32 ICPL Curncy</t>
  </si>
  <si>
    <t>EUPE42 ICPL Curncy</t>
  </si>
  <si>
    <t>EUPE52 ICPL Curncy</t>
  </si>
  <si>
    <t>EUPE72 ICPL Curncy</t>
  </si>
  <si>
    <t>EUPE102 ICPL Curncy</t>
  </si>
  <si>
    <t>EUPE152 ICPL Curncy</t>
  </si>
  <si>
    <t>EUPE202 ICPL Curncy</t>
  </si>
  <si>
    <t>EUPEA3 ICPL Curncy</t>
  </si>
  <si>
    <t>EUPEB3 ICPL Curncy</t>
  </si>
  <si>
    <t>EUPEC3 ICPL Curncy</t>
  </si>
  <si>
    <t>EUPEF3 ICPL Curncy</t>
  </si>
  <si>
    <t>EUPEI3 ICPL Curncy</t>
  </si>
  <si>
    <t>EUPE13 ICPL Curncy</t>
  </si>
  <si>
    <t>EUPER3 ICPL Curncy</t>
  </si>
  <si>
    <t>EUPE23 ICPL Curncy</t>
  </si>
  <si>
    <t>11:19:37 AM</t>
  </si>
  <si>
    <t>EUPE33 ICPL Curncy</t>
  </si>
  <si>
    <t>EUPE43 ICPL Curncy</t>
  </si>
  <si>
    <t>EUPE53 ICPL Curncy</t>
  </si>
  <si>
    <t>EUPE73 ICPL Curncy</t>
  </si>
  <si>
    <t>2:24:01 PM</t>
  </si>
  <si>
    <t>EUPE103 ICPL Curncy</t>
  </si>
  <si>
    <t>3:25:33 PM</t>
  </si>
  <si>
    <t>EUPE153 ICPL Curncy</t>
  </si>
  <si>
    <t>EUPE203 ICPL Curncy</t>
  </si>
  <si>
    <t>EUPEA4 ICPL Curncy</t>
  </si>
  <si>
    <t>EUPEB4 ICPL Curncy</t>
  </si>
  <si>
    <t>EUPEC4 ICPL Curncy</t>
  </si>
  <si>
    <t>EUPEF4 ICPL Curncy</t>
  </si>
  <si>
    <t>3:41:16 PM</t>
  </si>
  <si>
    <t>EUPEI4 ICPL Curncy</t>
  </si>
  <si>
    <t>EUPE14 ICPL Curncy</t>
  </si>
  <si>
    <t>EUPER4 ICPL Curncy</t>
  </si>
  <si>
    <t>EUPE24 ICPL Curncy</t>
  </si>
  <si>
    <t>3:52:51 PM</t>
  </si>
  <si>
    <t>EUPE34 ICPL Curncy</t>
  </si>
  <si>
    <t>EUPE44 ICPL Curncy</t>
  </si>
  <si>
    <t>EUPE54 ICPL Curncy</t>
  </si>
  <si>
    <t>EUPE74 ICPL Curncy</t>
  </si>
  <si>
    <t>EUPE104 ICPL Curncy</t>
  </si>
  <si>
    <t>EUPE154 ICPL Curncy</t>
  </si>
  <si>
    <t>EUPE204 ICPL Curncy</t>
  </si>
  <si>
    <t>EUPEA5 ICPL Curncy</t>
  </si>
  <si>
    <t>EUPEB5 ICPL Curncy</t>
  </si>
  <si>
    <t>EUPEC5 ICPL Curncy</t>
  </si>
  <si>
    <t>EUPEF5 ICPL Curncy</t>
  </si>
  <si>
    <t>4:44:34 PM</t>
  </si>
  <si>
    <t>EUPEI5 ICPL Curncy</t>
  </si>
  <si>
    <t>EUPE15 ICPL Curncy</t>
  </si>
  <si>
    <t>3:25:32 PM</t>
  </si>
  <si>
    <t>EUPER5 ICPL Curncy</t>
  </si>
  <si>
    <t>EUPE25 ICPL Curncy</t>
  </si>
  <si>
    <t>EUPE35 ICPL Curncy</t>
  </si>
  <si>
    <t>EUPE45 ICPL Curncy</t>
  </si>
  <si>
    <t>5:02:39 PM</t>
  </si>
  <si>
    <t>EUPE55 ICPL Curncy</t>
  </si>
  <si>
    <t>4:38:07 PM</t>
  </si>
  <si>
    <t>EUPE75 ICPL Curncy</t>
  </si>
  <si>
    <t>EUPE105 ICPL Curncy</t>
  </si>
  <si>
    <t>EUPE155 ICPL Curncy</t>
  </si>
  <si>
    <t>EUPE205 ICPL Curncy</t>
  </si>
  <si>
    <t>EUPEA6 ICPL Curncy</t>
  </si>
  <si>
    <t>EUPEB6 ICPL Curncy</t>
  </si>
  <si>
    <t>10:40:12 AM</t>
  </si>
  <si>
    <t>EUPEC6 ICPL Curncy</t>
  </si>
  <si>
    <t>EUPEF6 ICPL Curncy</t>
  </si>
  <si>
    <t>EUPEI6 ICPL Curncy</t>
  </si>
  <si>
    <t>4:32:45 PM</t>
  </si>
  <si>
    <t>EUPE16 ICPL Curncy</t>
  </si>
  <si>
    <t>EUPER6 ICPL Curncy</t>
  </si>
  <si>
    <t>EUPE26 ICPL Curncy</t>
  </si>
  <si>
    <t>EUPE36 ICPL Curncy</t>
  </si>
  <si>
    <t>EUPE46 ICPL Curncy</t>
  </si>
  <si>
    <t>EUPE56 ICPL Curncy</t>
  </si>
  <si>
    <t>5:11:29 PM</t>
  </si>
  <si>
    <t>EUPE76 ICPL Curncy</t>
  </si>
  <si>
    <t>EUPE106 ICPL Curncy</t>
  </si>
  <si>
    <t>EUPE156 ICPL Curncy</t>
  </si>
  <si>
    <t>4:56:24 PM</t>
  </si>
  <si>
    <t>EUPE206 ICPL Curncy</t>
  </si>
  <si>
    <t>EUPEA7 ICPL Curncy</t>
  </si>
  <si>
    <t>EUPEB7 ICPL Curncy</t>
  </si>
  <si>
    <t>EUPEC7 ICPL Curncy</t>
  </si>
  <si>
    <t>EUPEF7 ICPL Curncy</t>
  </si>
  <si>
    <t>EUPEI7 ICPL Curncy</t>
  </si>
  <si>
    <t>EUPE17 ICPL Curncy</t>
  </si>
  <si>
    <t>EUPER7 ICPL Curncy</t>
  </si>
  <si>
    <t>EUPE27 ICPL Curncy</t>
  </si>
  <si>
    <t>EUPE37 ICPL Curncy</t>
  </si>
  <si>
    <t>EUPE47 ICPL Curncy</t>
  </si>
  <si>
    <t>EUPE57 ICPL Curncy</t>
  </si>
  <si>
    <t>5:05:17 PM</t>
  </si>
  <si>
    <t>EUPE77 ICPL Curncy</t>
  </si>
  <si>
    <t>EUPE107 ICPL Curncy</t>
  </si>
  <si>
    <t>EUPE157 ICPL Curncy</t>
  </si>
  <si>
    <t>5:11:30 PM</t>
  </si>
  <si>
    <t>EUPE207 ICPL Curncy</t>
  </si>
  <si>
    <t>EUPEA8 ICPL Curncy</t>
  </si>
  <si>
    <t>EUPEB8 ICPL Curncy</t>
  </si>
  <si>
    <t>EUPEC8 ICPL Curncy</t>
  </si>
  <si>
    <t>2:58:38 PM</t>
  </si>
  <si>
    <t>EUPEF8 ICPL Curncy</t>
  </si>
  <si>
    <t>EUPEI8 ICPL Curncy</t>
  </si>
  <si>
    <t>EUPE18 ICPL Curncy</t>
  </si>
  <si>
    <t>EUPER8 ICPL Curncy</t>
  </si>
  <si>
    <t>EUPE28 ICPL Curncy</t>
  </si>
  <si>
    <t>EUPE38 ICPL Curncy</t>
  </si>
  <si>
    <t>EUPE48 ICPL Curncy</t>
  </si>
  <si>
    <t>EUPE58 ICPL Curncy</t>
  </si>
  <si>
    <t>EUPE78 ICPL Curncy</t>
  </si>
  <si>
    <t>EUPE108 ICPL Curncy</t>
  </si>
  <si>
    <t>EUPE158 ICPL Curncy</t>
  </si>
  <si>
    <t>EUPE208 ICPL Curncy</t>
  </si>
  <si>
    <t>EUPEA9 ICPL Curncy</t>
  </si>
  <si>
    <t>EUPEB9 ICPL Curncy</t>
  </si>
  <si>
    <t>EUPEC9 ICPL Curncy</t>
  </si>
  <si>
    <t>EUPEF9 ICPL Curncy</t>
  </si>
  <si>
    <t>EUPEI9 ICPL Curncy</t>
  </si>
  <si>
    <t>EUPE19 ICPL Curncy</t>
  </si>
  <si>
    <t>5:02:38 PM</t>
  </si>
  <si>
    <t>EUPER9 ICPL Curncy</t>
  </si>
  <si>
    <t>EUPE29 ICPL Curncy</t>
  </si>
  <si>
    <t>EUPE39 ICPL Curncy</t>
  </si>
  <si>
    <t>EUPE49 ICPL Curncy</t>
  </si>
  <si>
    <t>EUPE59 ICPL Curncy</t>
  </si>
  <si>
    <t>EUPE79 ICPL Curncy</t>
  </si>
  <si>
    <t>EUPE109 ICPL Curncy</t>
  </si>
  <si>
    <t>EUPE159 ICPL Curncy</t>
  </si>
  <si>
    <t>EUPE209 ICPL Curncy</t>
  </si>
  <si>
    <t>EUPEA10 ICPL Curncy</t>
  </si>
  <si>
    <t>EUPEB10 ICPL Curncy</t>
  </si>
  <si>
    <t>EUPEC10 ICPL Curncy</t>
  </si>
  <si>
    <t>EUPEF10 ICPL Curncy</t>
  </si>
  <si>
    <t>EUPEI10 ICPL Curncy</t>
  </si>
  <si>
    <t>EUPE110 ICPL Curncy</t>
  </si>
  <si>
    <t>EUPER10 ICPL Curncy</t>
  </si>
  <si>
    <t>EUPE210 ICPL Curncy</t>
  </si>
  <si>
    <t>EUPE310 ICPL Curncy</t>
  </si>
  <si>
    <t>EUPE410 ICPL Curncy</t>
  </si>
  <si>
    <t>EUPE510 ICPL Curncy</t>
  </si>
  <si>
    <t>EUPE710 ICPL Curncy</t>
  </si>
  <si>
    <t>EUPE1010 ICPL Curncy</t>
  </si>
  <si>
    <t>EUPE1510 ICPL Curncy</t>
  </si>
  <si>
    <t>EUPE2010 ICPL Curncy</t>
  </si>
  <si>
    <t>EUPEA15 ICPL Curncy</t>
  </si>
  <si>
    <t>EUPEB15 ICPL Curncy</t>
  </si>
  <si>
    <t>EUPEC15 ICPL Curncy</t>
  </si>
  <si>
    <t>EUPEF15 ICPL Curncy</t>
  </si>
  <si>
    <t>EUPEI15 ICPL Curncy</t>
  </si>
  <si>
    <t>EUPE115 ICPL Curncy</t>
  </si>
  <si>
    <t>EUPER15 ICPL Curncy</t>
  </si>
  <si>
    <t>EUPE215 ICPL Curncy</t>
  </si>
  <si>
    <t>EUPE315 ICPL Curncy</t>
  </si>
  <si>
    <t>EUPE415 ICPL Curncy</t>
  </si>
  <si>
    <t>EUPE515 ICPL Curncy</t>
  </si>
  <si>
    <t>EUPE715 ICPL Curncy</t>
  </si>
  <si>
    <t>EUPE1015 ICPL Curncy</t>
  </si>
  <si>
    <t>EUPE1515 ICPL Curncy</t>
  </si>
  <si>
    <t>EUPE2015 ICPL Curncy</t>
  </si>
  <si>
    <t>EUPEA20 ICPL Curncy</t>
  </si>
  <si>
    <t>EUPEB20 ICPL Curncy</t>
  </si>
  <si>
    <t>EUPEC20 ICPL Curncy</t>
  </si>
  <si>
    <t>EUPEF20 ICPL Curncy</t>
  </si>
  <si>
    <t>EUPEI20 ICPL Curncy</t>
  </si>
  <si>
    <t>EUPE120 ICPL Curncy</t>
  </si>
  <si>
    <t>EUPER20 ICPL Curncy</t>
  </si>
  <si>
    <t>EUPE220 ICPL Curncy</t>
  </si>
  <si>
    <t>EUPE320 ICPL Curncy</t>
  </si>
  <si>
    <t>EUPE420 ICPL Curncy</t>
  </si>
  <si>
    <t>EUPE520 ICPL Curncy</t>
  </si>
  <si>
    <t>EUPE720 ICPL Curncy</t>
  </si>
  <si>
    <t>EUPE1020 ICPL Curncy</t>
  </si>
  <si>
    <t>EUPE1520 ICPL Curncy</t>
  </si>
  <si>
    <t>EUPE2020 ICPL Curncy</t>
  </si>
  <si>
    <t>5:08:27 PM</t>
  </si>
  <si>
    <t>EUPEA25 ICPL Curncy</t>
  </si>
  <si>
    <t>EUPEB25 ICPL Curncy</t>
  </si>
  <si>
    <t>EUPEC25 ICPL Curncy</t>
  </si>
  <si>
    <t>EUPEF25 ICPL Curncy</t>
  </si>
  <si>
    <t>EUPEI25 ICPL Curncy</t>
  </si>
  <si>
    <t>EUPE125 ICPL Curncy</t>
  </si>
  <si>
    <t>EUPER25 ICPL Curncy</t>
  </si>
  <si>
    <t>EUPE225 ICPL Curncy</t>
  </si>
  <si>
    <t>EUPE325 ICPL Curncy</t>
  </si>
  <si>
    <t>EUPE425 ICPL Curncy</t>
  </si>
  <si>
    <t>EUPE525 ICPL Curncy</t>
  </si>
  <si>
    <t>EUPE725 ICPL Curncy</t>
  </si>
  <si>
    <t>EUPE1025 ICPL Curncy</t>
  </si>
  <si>
    <t>EUPE1525 ICPL Curncy</t>
  </si>
  <si>
    <t>EUPE2025 ICPL Curncy</t>
  </si>
  <si>
    <t>EUPEA30 ICPL Curncy</t>
  </si>
  <si>
    <t>EUPEB30 ICPL Curncy</t>
  </si>
  <si>
    <t>EUPEC30 ICPL Curncy</t>
  </si>
  <si>
    <t>EUPEF30 ICPL Curncy</t>
  </si>
  <si>
    <t>EUPEI30 ICPL Curncy</t>
  </si>
  <si>
    <t>EUPE130 ICPL Curncy</t>
  </si>
  <si>
    <t>EUPER30 ICPL Curncy</t>
  </si>
  <si>
    <t>EUPE230 ICPL Curncy</t>
  </si>
  <si>
    <t>EUPE330 ICPL Curncy</t>
  </si>
  <si>
    <t>EUPE430 ICPL Curncy</t>
  </si>
  <si>
    <t>EUPE530 ICPL Curncy</t>
  </si>
  <si>
    <t>EUPE730 ICPL Curncy</t>
  </si>
  <si>
    <t>EUPE1030 ICPL Curncy</t>
  </si>
  <si>
    <t>EUPE1530 ICPL Curncy</t>
  </si>
  <si>
    <t>EUPE2030 ICPL Curncy</t>
  </si>
  <si>
    <t>EUPKA1 ICPL Curncy</t>
  </si>
  <si>
    <t>EUPLA1 ICPL Curncy</t>
  </si>
  <si>
    <t>EUPMA1 ICPL Curncy</t>
  </si>
  <si>
    <t>EUPNA1 ICPL Curncy</t>
  </si>
  <si>
    <t>EUPOA1 ICPL Curncy</t>
  </si>
  <si>
    <t>EUPPA1 ICPL Curncy</t>
  </si>
  <si>
    <t>EUPQA1 ICPL Curncy</t>
  </si>
  <si>
    <t>EUPRA1 ICPL Curncy</t>
  </si>
  <si>
    <t>EUPKC1 ICPL Curncy</t>
  </si>
  <si>
    <t>EUPLC1 ICPL Curncy</t>
  </si>
  <si>
    <t>EUPMC1 ICPL Curncy</t>
  </si>
  <si>
    <t>EUPNC1 ICPL Curncy</t>
  </si>
  <si>
    <t>EUPOC1 ICPL Curncy</t>
  </si>
  <si>
    <t>EUPPC1 ICPL Curncy</t>
  </si>
  <si>
    <t>EUPQC1 ICPL Curncy</t>
  </si>
  <si>
    <t>EUPR1 ICPL Curncy</t>
  </si>
  <si>
    <t>EUPKF1 ICPL Curncy</t>
  </si>
  <si>
    <t>EUPLF1 ICPL Curncy</t>
  </si>
  <si>
    <t>EUPMF1 ICPL Curncy</t>
  </si>
  <si>
    <t>EUPNF1 ICPL Curncy</t>
  </si>
  <si>
    <t>EUPOF1 ICPL Curncy</t>
  </si>
  <si>
    <t>EUPPF1 ICPL Curncy</t>
  </si>
  <si>
    <t>EUPQF1 ICPL Curncy</t>
  </si>
  <si>
    <t>EUPRF1 ICPL Curncy</t>
  </si>
  <si>
    <t>EUPK11 ICPL Curncy</t>
  </si>
  <si>
    <t>EUPL11 ICPL Curncy</t>
  </si>
  <si>
    <t>EUPM11 ICPL Curncy</t>
  </si>
  <si>
    <t>EUPN11 ICPL Curncy</t>
  </si>
  <si>
    <t>EUPO11 ICPL Curncy</t>
  </si>
  <si>
    <t>EUPP11 ICPL Curncy</t>
  </si>
  <si>
    <t>EUPQ11 ICPL Curncy</t>
  </si>
  <si>
    <t>EUPR11 ICPL Curncy</t>
  </si>
  <si>
    <t>EUPK21 ICPL Curncy</t>
  </si>
  <si>
    <t>EUPL21 ICPL Curncy</t>
  </si>
  <si>
    <t>EUPM21 ICPL Curncy</t>
  </si>
  <si>
    <t>EUPN21 ICPL Curncy</t>
  </si>
  <si>
    <t>EUPO21 ICPL Curncy</t>
  </si>
  <si>
    <t>EUPP21 ICPL Curncy</t>
  </si>
  <si>
    <t>EUPQ21 ICPL Curncy</t>
  </si>
  <si>
    <t>EUPR21 ICPL Curncy</t>
  </si>
  <si>
    <t>EUPK51 ICPL Curncy</t>
  </si>
  <si>
    <t>EUPL51 ICPL Curncy</t>
  </si>
  <si>
    <t>EUPM51 ICPL Curncy</t>
  </si>
  <si>
    <t>EUPN51 ICPL Curncy</t>
  </si>
  <si>
    <t>EUPO51 ICPL Curncy</t>
  </si>
  <si>
    <t>EUPP51 ICPL Curncy</t>
  </si>
  <si>
    <t>EUPQ51 ICPL Curncy</t>
  </si>
  <si>
    <t>EUPR51 ICPL Curncy</t>
  </si>
  <si>
    <t>EUPK101 ICPL Curncy</t>
  </si>
  <si>
    <t>EUPL101 ICPL Curncy</t>
  </si>
  <si>
    <t>EUPM101 ICPL Curncy</t>
  </si>
  <si>
    <t>EUPN101 ICPL Curncy</t>
  </si>
  <si>
    <t>EUPO101 ICPL Curncy</t>
  </si>
  <si>
    <t>EUPP101 ICPL Curncy</t>
  </si>
  <si>
    <t>EUPQ101 ICPL Curncy</t>
  </si>
  <si>
    <t>EUPR101 ICPL Curncy</t>
  </si>
  <si>
    <t>EUPK151 ICPL Curncy</t>
  </si>
  <si>
    <t>EUPL151 ICPL Curncy</t>
  </si>
  <si>
    <t>EUPM151 ICPL Curncy</t>
  </si>
  <si>
    <t>EUPN151 ICPL Curncy</t>
  </si>
  <si>
    <t>EUPO151 ICPL Curncy</t>
  </si>
  <si>
    <t>EUPP151 ICPL Curncy</t>
  </si>
  <si>
    <t>EUPQ151 ICPL Curncy</t>
  </si>
  <si>
    <t>EUPR151 ICPL Curncy</t>
  </si>
  <si>
    <t>EUPKA2 ICPL Curncy</t>
  </si>
  <si>
    <t>EUPLA2 ICPL Curncy</t>
  </si>
  <si>
    <t>EUPMA2 ICPL Curncy</t>
  </si>
  <si>
    <t>EUPNA2 ICPL Curncy</t>
  </si>
  <si>
    <t>EUPOA2 ICPL Curncy</t>
  </si>
  <si>
    <t>EUPPA2 ICPL Curncy</t>
  </si>
  <si>
    <t>EUPQA2 ICPL Curncy</t>
  </si>
  <si>
    <t>EUPRA2 ICPL Curncy</t>
  </si>
  <si>
    <t>EUPKC2 ICPL Curncy</t>
  </si>
  <si>
    <t>EUPLC2 ICPL Curncy</t>
  </si>
  <si>
    <t>EUPMC2 ICPL Curncy</t>
  </si>
  <si>
    <t>EUPNC2 ICPL Curncy</t>
  </si>
  <si>
    <t>EUPOC2 ICPL Curncy</t>
  </si>
  <si>
    <t>EUPPC2 ICPL Curncy</t>
  </si>
  <si>
    <t>EUPQC2 ICPL Curncy</t>
  </si>
  <si>
    <t>EUPRC2 ICPL Curncy</t>
  </si>
  <si>
    <t>EUPKF2 ICPL Curncy</t>
  </si>
  <si>
    <t>EUPLF2 ICPL Curncy</t>
  </si>
  <si>
    <t>EUPMF2 ICPL Curncy</t>
  </si>
  <si>
    <t>EUPNF2 ICPL Curncy</t>
  </si>
  <si>
    <t>EUPOF2 ICPL Curncy</t>
  </si>
  <si>
    <t>EUPPF2 ICPL Curncy</t>
  </si>
  <si>
    <t>EUPQF2 ICPL Curncy</t>
  </si>
  <si>
    <t>EUPR2 ICPL Curncy</t>
  </si>
  <si>
    <t>EUPK12 ICPL Curncy</t>
  </si>
  <si>
    <t>EUPL12 ICPL Curncy</t>
  </si>
  <si>
    <t>EUPM12 ICPL Curncy</t>
  </si>
  <si>
    <t>EUPN12 ICPL Curncy</t>
  </si>
  <si>
    <t>EUPO12 ICPL Curncy</t>
  </si>
  <si>
    <t>EUPP12 ICPL Curncy</t>
  </si>
  <si>
    <t>EUPQ12 ICPL Curncy</t>
  </si>
  <si>
    <t>EUPR12 ICPL Curncy</t>
  </si>
  <si>
    <t>EUPK22 ICPL Curncy</t>
  </si>
  <si>
    <t>EUPL22 ICPL Curncy</t>
  </si>
  <si>
    <t>EUPM22 ICPL Curncy</t>
  </si>
  <si>
    <t>EUPN22 ICPL Curncy</t>
  </si>
  <si>
    <t>EUPO22 ICPL Curncy</t>
  </si>
  <si>
    <t>EUPP22 ICPL Curncy</t>
  </si>
  <si>
    <t>EUPQ22 ICPL Curncy</t>
  </si>
  <si>
    <t>EUPR22 ICPL Curncy</t>
  </si>
  <si>
    <t>EUPK52 ICPL Curncy</t>
  </si>
  <si>
    <t>EUPL52 ICPL Curncy</t>
  </si>
  <si>
    <t>EUPM52 ICPL Curncy</t>
  </si>
  <si>
    <t>EUPN52 ICPL Curncy</t>
  </si>
  <si>
    <t>EUPO52 ICPL Curncy</t>
  </si>
  <si>
    <t>EUPP52 ICPL Curncy</t>
  </si>
  <si>
    <t>EUPQ52 ICPL Curncy</t>
  </si>
  <si>
    <t>EUPR52 ICPL Curncy</t>
  </si>
  <si>
    <t>EUPK102 ICPL Curncy</t>
  </si>
  <si>
    <t>EUPL102 ICPL Curncy</t>
  </si>
  <si>
    <t>EUPM102 ICPL Curncy</t>
  </si>
  <si>
    <t>EUPN102 ICPL Curncy</t>
  </si>
  <si>
    <t>EUPO102 ICPL Curncy</t>
  </si>
  <si>
    <t>EUPP102 ICPL Curncy</t>
  </si>
  <si>
    <t>EUPQ102 ICPL Curncy</t>
  </si>
  <si>
    <t>EUPR102 ICPL Curncy</t>
  </si>
  <si>
    <t>EUPK152 ICPL Curncy</t>
  </si>
  <si>
    <t>EUPL152 ICPL Curncy</t>
  </si>
  <si>
    <t>EUPM152 ICPL Curncy</t>
  </si>
  <si>
    <t>EUPN152 ICPL Curncy</t>
  </si>
  <si>
    <t>EUPO152 ICPL Curncy</t>
  </si>
  <si>
    <t>EUPP152 ICPL Curncy</t>
  </si>
  <si>
    <t>EUPQ152 ICPL Curncy</t>
  </si>
  <si>
    <t>EUPR152 ICPL Curncy</t>
  </si>
  <si>
    <t>EUPKA5 ICPL Curncy</t>
  </si>
  <si>
    <t>EUPLA5 ICPL Curncy</t>
  </si>
  <si>
    <t>EUPMA5 ICPL Curncy</t>
  </si>
  <si>
    <t>EUPNA5 ICPL Curncy</t>
  </si>
  <si>
    <t>EUPOA5 ICPL Curncy</t>
  </si>
  <si>
    <t>EUPPA5 ICPL Curncy</t>
  </si>
  <si>
    <t>EUPQA5 ICPL Curncy</t>
  </si>
  <si>
    <t>EUPRA5 ICPL Curncy</t>
  </si>
  <si>
    <t>EUPKC5 ICPL Curncy</t>
  </si>
  <si>
    <t>EUPLC5 ICPL Curncy</t>
  </si>
  <si>
    <t>EUPMC5 ICPL Curncy</t>
  </si>
  <si>
    <t>EUPNC5 ICPL Curncy</t>
  </si>
  <si>
    <t>EUPOC5 ICPL Curncy</t>
  </si>
  <si>
    <t>EUPPC5 ICPL Curncy</t>
  </si>
  <si>
    <t>EUPQC5 ICPL Curncy</t>
  </si>
  <si>
    <t>EUPR5 ICPL Curncy</t>
  </si>
  <si>
    <t>EUPKF5 ICPL Curncy</t>
  </si>
  <si>
    <t>EUPLF5 ICPL Curncy</t>
  </si>
  <si>
    <t>EUPMF5 ICPL Curncy</t>
  </si>
  <si>
    <t>EUPNF5 ICPL Curncy</t>
  </si>
  <si>
    <t>EUPOF5 ICPL Curncy</t>
  </si>
  <si>
    <t>EUPPF5 ICPL Curncy</t>
  </si>
  <si>
    <t>EUPQF5 ICPL Curncy</t>
  </si>
  <si>
    <t>EUPRF5 ICPL Curncy</t>
  </si>
  <si>
    <t>EUPK15 ICPL Curncy</t>
  </si>
  <si>
    <t>EUPL15 ICPL Curncy</t>
  </si>
  <si>
    <t>EUPM15 ICPL Curncy</t>
  </si>
  <si>
    <t>EUPN15 ICPL Curncy</t>
  </si>
  <si>
    <t>EUPO15 ICPL Curncy</t>
  </si>
  <si>
    <t>EUPP15 ICPL Curncy</t>
  </si>
  <si>
    <t>EUPQ15 ICPL Curncy</t>
  </si>
  <si>
    <t>EUPR15 ICPL Curncy</t>
  </si>
  <si>
    <t>EUPK25 ICPL Curncy</t>
  </si>
  <si>
    <t>EUPL25 ICPL Curncy</t>
  </si>
  <si>
    <t>EUPM25 ICPL Curncy</t>
  </si>
  <si>
    <t>EUPN25 ICPL Curncy</t>
  </si>
  <si>
    <t>EUPO25 ICPL Curncy</t>
  </si>
  <si>
    <t>EUPP25 ICPL Curncy</t>
  </si>
  <si>
    <t>EUPQ25 ICPL Curncy</t>
  </si>
  <si>
    <t>EUPR25 ICPL Curncy</t>
  </si>
  <si>
    <t>EUPK55 ICPL Curncy</t>
  </si>
  <si>
    <t>EUPL55 ICPL Curncy</t>
  </si>
  <si>
    <t>EUPM55 ICPL Curncy</t>
  </si>
  <si>
    <t>EUPN55 ICPL Curncy</t>
  </si>
  <si>
    <t>EUPO55 ICPL Curncy</t>
  </si>
  <si>
    <t>EUPP55 ICPL Curncy</t>
  </si>
  <si>
    <t>EUPQ55 ICPL Curncy</t>
  </si>
  <si>
    <t>EUPR55 ICPL Curncy</t>
  </si>
  <si>
    <t>EUPK105 ICPL Curncy</t>
  </si>
  <si>
    <t>EUPL105 ICPL Curncy</t>
  </si>
  <si>
    <t>EUPM105 ICPL Curncy</t>
  </si>
  <si>
    <t>EUPN105 ICPL Curncy</t>
  </si>
  <si>
    <t>EUPO105 ICPL Curncy</t>
  </si>
  <si>
    <t>EUPP105 ICPL Curncy</t>
  </si>
  <si>
    <t>EUPQ105 ICPL Curncy</t>
  </si>
  <si>
    <t>EUPR105 ICPL Curncy</t>
  </si>
  <si>
    <t>EUPK155 ICPL Curncy</t>
  </si>
  <si>
    <t>EUPL155 ICPL Curncy</t>
  </si>
  <si>
    <t>EUPM155 ICPL Curncy</t>
  </si>
  <si>
    <t>EUPN155 ICPL Curncy</t>
  </si>
  <si>
    <t>EUPO155 ICPL Curncy</t>
  </si>
  <si>
    <t>EUPP155 ICPL Curncy</t>
  </si>
  <si>
    <t>EUPQ155 ICPL Curncy</t>
  </si>
  <si>
    <t>EUPR155 ICPL Curncy</t>
  </si>
  <si>
    <t>EUPKA10 ICPL Curncy</t>
  </si>
  <si>
    <t>EUPLA10 ICPL Curncy</t>
  </si>
  <si>
    <t>EUPMA10 ICPL Curncy</t>
  </si>
  <si>
    <t>EUPNA10 ICPL Curncy</t>
  </si>
  <si>
    <t>EUPOA10 ICPL Curncy</t>
  </si>
  <si>
    <t>EUPPA10 ICPL Curncy</t>
  </si>
  <si>
    <t>EUPQA10 ICPL Curncy</t>
  </si>
  <si>
    <t>EUPRA10 ICPL Curncy</t>
  </si>
  <si>
    <t>EUPKC10 ICPL Curncy</t>
  </si>
  <si>
    <t>EUPLC10 ICPL Curncy</t>
  </si>
  <si>
    <t>EUPMC10 ICPL Curncy</t>
  </si>
  <si>
    <t>EUPNC10 ICPL Curncy</t>
  </si>
  <si>
    <t>EUPOC10 ICPL Curncy</t>
  </si>
  <si>
    <t>EUPPC10 ICPL Curncy</t>
  </si>
  <si>
    <t>EUPQC10 ICPL Curncy</t>
  </si>
  <si>
    <t>EUPRC10 ICPL Curncy</t>
  </si>
  <si>
    <t>EUPKF10 ICPL Curncy</t>
  </si>
  <si>
    <t>EUPLF10 ICPL Curncy</t>
  </si>
  <si>
    <t>EUPMF10 ICPL Curncy</t>
  </si>
  <si>
    <t>EUPNF10 ICPL Curncy</t>
  </si>
  <si>
    <t>EUPOF10 ICPL Curncy</t>
  </si>
  <si>
    <t>EUPPF10 ICPL Curncy</t>
  </si>
  <si>
    <t>EUPQF10 ICPL Curncy</t>
  </si>
  <si>
    <t>EUPR10 ICPL Curncy</t>
  </si>
  <si>
    <t>EUPK110 ICPL Curncy</t>
  </si>
  <si>
    <t>EUPL110 ICPL Curncy</t>
  </si>
  <si>
    <t>EUPM110 ICPL Curncy</t>
  </si>
  <si>
    <t>EUPN110 ICPL Curncy</t>
  </si>
  <si>
    <t>EUPO110 ICPL Curncy</t>
  </si>
  <si>
    <t>EUPP110 ICPL Curncy</t>
  </si>
  <si>
    <t>EUPQ110 ICPL Curncy</t>
  </si>
  <si>
    <t>EUPR110 ICPL Curncy</t>
  </si>
  <si>
    <t>EUPK210 ICPL Curncy</t>
  </si>
  <si>
    <t>EUPL210 ICPL Curncy</t>
  </si>
  <si>
    <t>EUPM210 ICPL Curncy</t>
  </si>
  <si>
    <t>EUPN210 ICPL Curncy</t>
  </si>
  <si>
    <t>EUPO210 ICPL Curncy</t>
  </si>
  <si>
    <t>EUPP210 ICPL Curncy</t>
  </si>
  <si>
    <t>EUPQ210 ICPL Curncy</t>
  </si>
  <si>
    <t>EUPR210 ICPL Curncy</t>
  </si>
  <si>
    <t>EUPK510 ICPL Curncy</t>
  </si>
  <si>
    <t>EUPL510 ICPL Curncy</t>
  </si>
  <si>
    <t>EUPM510 ICPL Curncy</t>
  </si>
  <si>
    <t>EUPN510 ICPL Curncy</t>
  </si>
  <si>
    <t>EUPO510 ICPL Curncy</t>
  </si>
  <si>
    <t>EUPP510 ICPL Curncy</t>
  </si>
  <si>
    <t>EUPQ510 ICPL Curncy</t>
  </si>
  <si>
    <t>EUPR510 ICPL Curncy</t>
  </si>
  <si>
    <t>EUPK1010 ICPL Curncy</t>
  </si>
  <si>
    <t>EUPL1010 ICPL Curncy</t>
  </si>
  <si>
    <t>EUPM1010 ICPL Curncy</t>
  </si>
  <si>
    <t>EUPN1010 ICPL Curncy</t>
  </si>
  <si>
    <t>EUPO1010 ICPL Curncy</t>
  </si>
  <si>
    <t>EUPP1010 ICPL Curncy</t>
  </si>
  <si>
    <t>EUPQ1010 ICPL Curncy</t>
  </si>
  <si>
    <t>EUPR1010 ICPL Curncy</t>
  </si>
  <si>
    <t>EUPK1510 ICPL Curncy</t>
  </si>
  <si>
    <t>EUPL1510 ICPL Curncy</t>
  </si>
  <si>
    <t>EUPM1510 ICPL Curncy</t>
  </si>
  <si>
    <t>EUPN1510 ICPL Curncy</t>
  </si>
  <si>
    <t>EUPO1510 ICPL Curncy</t>
  </si>
  <si>
    <t>EUPP1510 ICPL Curncy</t>
  </si>
  <si>
    <t>EUPQ1510 ICPL Curncy</t>
  </si>
  <si>
    <t>EUPR1510 ICPL Curncy</t>
  </si>
  <si>
    <t>EUPKA15 ICPL Curncy</t>
  </si>
  <si>
    <t>EUPLA15 ICPL Curncy</t>
  </si>
  <si>
    <t>EUPMA15 ICPL Curncy</t>
  </si>
  <si>
    <t>EUPNA15 ICPL Curncy</t>
  </si>
  <si>
    <t>EUPOA15 ICPL Curncy</t>
  </si>
  <si>
    <t>EUPPA15 ICPL Curncy</t>
  </si>
  <si>
    <t>EUPQA15 ICPL Curncy</t>
  </si>
  <si>
    <t>EUPRA15 ICPL Curncy</t>
  </si>
  <si>
    <t>EUPKC15 ICPL Curncy</t>
  </si>
  <si>
    <t>EUPLC15 ICPL Curncy</t>
  </si>
  <si>
    <t>EUPMC15 ICPL Curncy</t>
  </si>
  <si>
    <t>EUPNC15 ICPL Curncy</t>
  </si>
  <si>
    <t>EUPOC15 ICPL Curncy</t>
  </si>
  <si>
    <t>EUPPC15 ICPL Curncy</t>
  </si>
  <si>
    <t>EUPQC15 ICPL Curncy</t>
  </si>
  <si>
    <t>EUPRC15 ICPL Curncy</t>
  </si>
  <si>
    <t>EUPKF15 ICPL Curncy</t>
  </si>
  <si>
    <t>EUPLF15 ICPL Curncy</t>
  </si>
  <si>
    <t>EUPMF15 ICPL Curncy</t>
  </si>
  <si>
    <t>EUPNF15 ICPL Curncy</t>
  </si>
  <si>
    <t>EUPOF15 ICPL Curncy</t>
  </si>
  <si>
    <t>EUPPF15 ICPL Curncy</t>
  </si>
  <si>
    <t>EUPQF15 ICPL Curncy</t>
  </si>
  <si>
    <t>EUPRF15 ICPL Curncy</t>
  </si>
  <si>
    <t>EUPK115 ICPL Curncy</t>
  </si>
  <si>
    <t>EUPL115 ICPL Curncy</t>
  </si>
  <si>
    <t>EUPM115 ICPL Curncy</t>
  </si>
  <si>
    <t>EUPN115 ICPL Curncy</t>
  </si>
  <si>
    <t>EUPO115 ICPL Curncy</t>
  </si>
  <si>
    <t>EUPP115 ICPL Curncy</t>
  </si>
  <si>
    <t>EUPQ115 ICPL Curncy</t>
  </si>
  <si>
    <t>EUPR115 ICPL Curncy</t>
  </si>
  <si>
    <t>EUPK215 ICPL Curncy</t>
  </si>
  <si>
    <t>EUPL215 ICPL Curncy</t>
  </si>
  <si>
    <t>EUPM215 ICPL Curncy</t>
  </si>
  <si>
    <t>EUPN215 ICPL Curncy</t>
  </si>
  <si>
    <t>EUPO215 ICPL Curncy</t>
  </si>
  <si>
    <t>EUPP215 ICPL Curncy</t>
  </si>
  <si>
    <t>EUPQ215 ICPL Curncy</t>
  </si>
  <si>
    <t>EUPR215 ICPL Curncy</t>
  </si>
  <si>
    <t>EUPK515 ICPL Curncy</t>
  </si>
  <si>
    <t>EUPL515 ICPL Curncy</t>
  </si>
  <si>
    <t>EUPM515 ICPL Curncy</t>
  </si>
  <si>
    <t>EUPN515 ICPL Curncy</t>
  </si>
  <si>
    <t>EUPO515 ICPL Curncy</t>
  </si>
  <si>
    <t>EUPP515 ICPL Curncy</t>
  </si>
  <si>
    <t>EUPQ515 ICPL Curncy</t>
  </si>
  <si>
    <t>EUPR515 ICPL Curncy</t>
  </si>
  <si>
    <t>EUPK1015 ICPL Curncy</t>
  </si>
  <si>
    <t>EUPL1015 ICPL Curncy</t>
  </si>
  <si>
    <t>EUPM1015 ICPL Curncy</t>
  </si>
  <si>
    <t>EUPN1015 ICPL Curncy</t>
  </si>
  <si>
    <t>EUPO1015 ICPL Curncy</t>
  </si>
  <si>
    <t>EUPP1015 ICPL Curncy</t>
  </si>
  <si>
    <t>EUPQ1015 ICPL Curncy</t>
  </si>
  <si>
    <t>EUPR1015 ICPL Curncy</t>
  </si>
  <si>
    <t>EUPK1515 ICPL Curncy</t>
  </si>
  <si>
    <t>EUPL1515 ICPL Curncy</t>
  </si>
  <si>
    <t>EUPM1515 ICPL Curncy</t>
  </si>
  <si>
    <t>EUPN1515 ICPL Curncy</t>
  </si>
  <si>
    <t>EUPO1515 ICPL Curncy</t>
  </si>
  <si>
    <t>EUPP1515 ICPL Curncy</t>
  </si>
  <si>
    <t>EUPQ1515 ICPL Curncy</t>
  </si>
  <si>
    <t>EUPR1515 ICPL Curncy</t>
  </si>
  <si>
    <t>EUPKA20 ICPL Curncy</t>
  </si>
  <si>
    <t>EUPLA20 ICPL Curncy</t>
  </si>
  <si>
    <t>EUPMA20 ICPL Curncy</t>
  </si>
  <si>
    <t>EUPNA20 ICPL Curncy</t>
  </si>
  <si>
    <t>EUPOA20 ICPL Curncy</t>
  </si>
  <si>
    <t>EUPPA20 ICPL Curncy</t>
  </si>
  <si>
    <t>EUPQA20 ICPL Curncy</t>
  </si>
  <si>
    <t>EUPRA20 ICPL Curncy</t>
  </si>
  <si>
    <t>EUPKC20 ICPL Curncy</t>
  </si>
  <si>
    <t>EUPLC20 ICPL Curncy</t>
  </si>
  <si>
    <t>EUPMC20 ICPL Curncy</t>
  </si>
  <si>
    <t>EUPNC20 ICPL Curncy</t>
  </si>
  <si>
    <t>EUPOC20 ICPL Curncy</t>
  </si>
  <si>
    <t>EUPPC20 ICPL Curncy</t>
  </si>
  <si>
    <t>EUPQC20 ICPL Curncy</t>
  </si>
  <si>
    <t>EUPRC20 ICPL Curncy</t>
  </si>
  <si>
    <t>EUPKF20 ICPL Curncy</t>
  </si>
  <si>
    <t>EUPLF20 ICPL Curncy</t>
  </si>
  <si>
    <t>EUPMF20 ICPL Curncy</t>
  </si>
  <si>
    <t>EUPNF20 ICPL Curncy</t>
  </si>
  <si>
    <t>EUPOF20 ICPL Curncy</t>
  </si>
  <si>
    <t>EUPPF20 ICPL Curncy</t>
  </si>
  <si>
    <t>EUPQF20 ICPL Curncy</t>
  </si>
  <si>
    <t>EUPR20 ICPL Curncy</t>
  </si>
  <si>
    <t>EUPK120 ICPL Curncy</t>
  </si>
  <si>
    <t>EUPL120 ICPL Curncy</t>
  </si>
  <si>
    <t>EUPM120 ICPL Curncy</t>
  </si>
  <si>
    <t>EUPN120 ICPL Curncy</t>
  </si>
  <si>
    <t>EUPO120 ICPL Curncy</t>
  </si>
  <si>
    <t>EUPP120 ICPL Curncy</t>
  </si>
  <si>
    <t>EUPQ120 ICPL Curncy</t>
  </si>
  <si>
    <t>EUPR120 ICPL Curncy</t>
  </si>
  <si>
    <t>EUPK220 ICPL Curncy</t>
  </si>
  <si>
    <t>EUPL220 ICPL Curncy</t>
  </si>
  <si>
    <t>EUPM220 ICPL Curncy</t>
  </si>
  <si>
    <t>EUPN220 ICPL Curncy</t>
  </si>
  <si>
    <t>EUPO220 ICPL Curncy</t>
  </si>
  <si>
    <t>EUPP220 ICPL Curncy</t>
  </si>
  <si>
    <t>EUPQ220 ICPL Curncy</t>
  </si>
  <si>
    <t>EUPR220 ICPL Curncy</t>
  </si>
  <si>
    <t>EUPK520 ICPL Curncy</t>
  </si>
  <si>
    <t>EUPL520 ICPL Curncy</t>
  </si>
  <si>
    <t>EUPM520 ICPL Curncy</t>
  </si>
  <si>
    <t>EUPN520 ICPL Curncy</t>
  </si>
  <si>
    <t>EUPO520 ICPL Curncy</t>
  </si>
  <si>
    <t>EUPP520 ICPL Curncy</t>
  </si>
  <si>
    <t>EUPQ520 ICPL Curncy</t>
  </si>
  <si>
    <t>EUPR520 ICPL Curncy</t>
  </si>
  <si>
    <t>EUPK1020 ICPL Curncy</t>
  </si>
  <si>
    <t>EUPL1020 ICPL Curncy</t>
  </si>
  <si>
    <t>EUPM1020 ICPL Curncy</t>
  </si>
  <si>
    <t>EUPN1020 ICPL Curncy</t>
  </si>
  <si>
    <t>EUPO1020 ICPL Curncy</t>
  </si>
  <si>
    <t>EUPP1020 ICPL Curncy</t>
  </si>
  <si>
    <t>EUPQ1020 ICPL Curncy</t>
  </si>
  <si>
    <t>EUPR1020 ICPL Curncy</t>
  </si>
  <si>
    <t>EUPK1520 ICPL Curncy</t>
  </si>
  <si>
    <t>EUPL1520 ICPL Curncy</t>
  </si>
  <si>
    <t>EUPM1520 ICPL Curncy</t>
  </si>
  <si>
    <t>EUPN1520 ICPL Curncy</t>
  </si>
  <si>
    <t>EUPO1520 ICPL Curncy</t>
  </si>
  <si>
    <t>EUPP1520 ICPL Curncy</t>
  </si>
  <si>
    <t>EUPQ1520 ICPL Curncy</t>
  </si>
  <si>
    <t>EUPR1520 ICPL Curncy</t>
  </si>
  <si>
    <t>EUPKA30 ICPL Curncy</t>
  </si>
  <si>
    <t>EUPLA30 ICPL Curncy</t>
  </si>
  <si>
    <t>EUPMA30 ICPL Curncy</t>
  </si>
  <si>
    <t>EUPNA30 ICPL Curncy</t>
  </si>
  <si>
    <t>EUPOA30 ICPL Curncy</t>
  </si>
  <si>
    <t>EUPPA30 ICPL Curncy</t>
  </si>
  <si>
    <t>EUPQA30 ICPL Curncy</t>
  </si>
  <si>
    <t>EUPRA30 ICPL Curncy</t>
  </si>
  <si>
    <t>EUPKC30 ICPL Curncy</t>
  </si>
  <si>
    <t>EUPLC30 ICPL Curncy</t>
  </si>
  <si>
    <t>EUPMC30 ICPL Curncy</t>
  </si>
  <si>
    <t>EUPNC30 ICPL Curncy</t>
  </si>
  <si>
    <t>EUPOC30 ICPL Curncy</t>
  </si>
  <si>
    <t>EUPPC30 ICPL Curncy</t>
  </si>
  <si>
    <t>EUPQC30 ICPL Curncy</t>
  </si>
  <si>
    <t>EUPRC30 ICPL Curncy</t>
  </si>
  <si>
    <t>EUPKF30 ICPL Curncy</t>
  </si>
  <si>
    <t>EUPLF30 ICPL Curncy</t>
  </si>
  <si>
    <t>EUPMF30 ICPL Curncy</t>
  </si>
  <si>
    <t>EUPNF30 ICPL Curncy</t>
  </si>
  <si>
    <t>EUPOF30 ICPL Curncy</t>
  </si>
  <si>
    <t>EUPPF30 ICPL Curncy</t>
  </si>
  <si>
    <t>EUPQF30 ICPL Curncy</t>
  </si>
  <si>
    <t>EUPR30 ICPL Curncy</t>
  </si>
  <si>
    <t>EUPK130 ICPL Curncy</t>
  </si>
  <si>
    <t>EUPL130 ICPL Curncy</t>
  </si>
  <si>
    <t>EUPM130 ICPL Curncy</t>
  </si>
  <si>
    <t>EUPN130 ICPL Curncy</t>
  </si>
  <si>
    <t>EUPO130 ICPL Curncy</t>
  </si>
  <si>
    <t>EUPP130 ICPL Curncy</t>
  </si>
  <si>
    <t>EUPQ130 ICPL Curncy</t>
  </si>
  <si>
    <t>EUPR130 ICPL Curncy</t>
  </si>
  <si>
    <t>EUPK230 ICPL Curncy</t>
  </si>
  <si>
    <t>EUPL230 ICPL Curncy</t>
  </si>
  <si>
    <t>EUPM230 ICPL Curncy</t>
  </si>
  <si>
    <t>EUPN230 ICPL Curncy</t>
  </si>
  <si>
    <t>EUPO230 ICPL Curncy</t>
  </si>
  <si>
    <t>EUPP230 ICPL Curncy</t>
  </si>
  <si>
    <t>EUPQ230 ICPL Curncy</t>
  </si>
  <si>
    <t>EUPR230 ICPL Curncy</t>
  </si>
  <si>
    <t>EUPK530 ICPL Curncy</t>
  </si>
  <si>
    <t>EUPL530 ICPL Curncy</t>
  </si>
  <si>
    <t>EUPM530 ICPL Curncy</t>
  </si>
  <si>
    <t>EUPN530 ICPL Curncy</t>
  </si>
  <si>
    <t>EUPO530 ICPL Curncy</t>
  </si>
  <si>
    <t>EUPP530 ICPL Curncy</t>
  </si>
  <si>
    <t>EUPQ530 ICPL Curncy</t>
  </si>
  <si>
    <t>EUPR530 ICPL Curncy</t>
  </si>
  <si>
    <t>EUPK1030 ICPL Curncy</t>
  </si>
  <si>
    <t>EUPL1030 ICPL Curncy</t>
  </si>
  <si>
    <t>EUPM1030 ICPL Curncy</t>
  </si>
  <si>
    <t>EUPN1030 ICPL Curncy</t>
  </si>
  <si>
    <t>EUPO1030 ICPL Curncy</t>
  </si>
  <si>
    <t>EUPP1030 ICPL Curncy</t>
  </si>
  <si>
    <t>EUPQ1030 ICPL Curncy</t>
  </si>
  <si>
    <t>EUPR1030 ICPL Curncy</t>
  </si>
  <si>
    <t>EUPK1530 ICPL Curncy</t>
  </si>
  <si>
    <t>EUPL1530 ICPL Curncy</t>
  </si>
  <si>
    <t>EUPM1530 ICPL Curncy</t>
  </si>
  <si>
    <t>EUPN1530 ICPL Curncy</t>
  </si>
  <si>
    <t>EUPO1530 ICPL Curncy</t>
  </si>
  <si>
    <t>EUPP1530 ICPL Curncy</t>
  </si>
  <si>
    <t>EUPQ1530 ICPL Curncy</t>
  </si>
  <si>
    <t>EUPR1530 ICPL Curncy</t>
  </si>
  <si>
    <t>USSN0A1 ICPL Curncy</t>
  </si>
  <si>
    <t>USSN0B1 ICPL Curncy</t>
  </si>
  <si>
    <t>USSN0C1 ICPL Curncy</t>
  </si>
  <si>
    <t>USSN0F1 ICPL Curncy</t>
  </si>
  <si>
    <t>USSN0I1 ICPL Curncy</t>
  </si>
  <si>
    <t>USSN011 ICPL Curncy</t>
  </si>
  <si>
    <t>USSN1F1 ICPL Curncy</t>
  </si>
  <si>
    <t>USSN021 ICPL Curncy</t>
  </si>
  <si>
    <t>USSN031 ICPL Curncy</t>
  </si>
  <si>
    <t>USSN041 ICPL Curncy</t>
  </si>
  <si>
    <t>USSN051 ICPL Curncy</t>
  </si>
  <si>
    <t>USSN071 ICPL Curncy</t>
  </si>
  <si>
    <t>USSN101 ICPL Curncy</t>
  </si>
  <si>
    <t>USSN151 ICPL Curncy</t>
  </si>
  <si>
    <t>USSN201 ICPL Curncy</t>
  </si>
  <si>
    <t>USSN0A2 ICPL Curncy</t>
  </si>
  <si>
    <t>USSN0B2 ICPL Curncy</t>
  </si>
  <si>
    <t>USSN0C2 ICPL Curncy</t>
  </si>
  <si>
    <t>USSN0F2 ICPL Curncy</t>
  </si>
  <si>
    <t>USSN0I2 ICPL Curncy</t>
  </si>
  <si>
    <t>USSN012 ICPL Curncy</t>
  </si>
  <si>
    <t>USSN1F2 ICPL Curncy</t>
  </si>
  <si>
    <t>USSN022 ICPL Curncy</t>
  </si>
  <si>
    <t>USSN032 ICPL Curncy</t>
  </si>
  <si>
    <t>USSN042 ICPL Curncy</t>
  </si>
  <si>
    <t>USSN052 ICPL Curncy</t>
  </si>
  <si>
    <t>USSN072 ICPL Curncy</t>
  </si>
  <si>
    <t>USSN102 ICPL Curncy</t>
  </si>
  <si>
    <t>USSN152 ICPL Curncy</t>
  </si>
  <si>
    <t>USSN202 ICPL Curncy</t>
  </si>
  <si>
    <t>USSN0A3 ICPL Curncy</t>
  </si>
  <si>
    <t>USSN0B3 ICPL Curncy</t>
  </si>
  <si>
    <t>USSN0C3 ICPL Curncy</t>
  </si>
  <si>
    <t>USSN0F3 ICPL Curncy</t>
  </si>
  <si>
    <t>USSN0I3 ICPL Curncy</t>
  </si>
  <si>
    <t>USSN013 ICPL Curncy</t>
  </si>
  <si>
    <t>USSN1F3 ICPL Curncy</t>
  </si>
  <si>
    <t>USSN023 ICPL Curncy</t>
  </si>
  <si>
    <t>USSN033 ICPL Curncy</t>
  </si>
  <si>
    <t>USSN043 ICPL Curncy</t>
  </si>
  <si>
    <t>USSN053 ICPL Curncy</t>
  </si>
  <si>
    <t>USSN073 ICPL Curncy</t>
  </si>
  <si>
    <t>USSN103 ICPL Curncy</t>
  </si>
  <si>
    <t>USSN153 ICPL Curncy</t>
  </si>
  <si>
    <t>USSN203 ICPL Curncy</t>
  </si>
  <si>
    <t>USSN0A4 ICPL Curncy</t>
  </si>
  <si>
    <t>USSN0B4 ICPL Curncy</t>
  </si>
  <si>
    <t>USSN0C4 ICPL Curncy</t>
  </si>
  <si>
    <t>USSN0F4 ICPL Curncy</t>
  </si>
  <si>
    <t>USSN0I4 ICPL Curncy</t>
  </si>
  <si>
    <t>USSN014 ICPL Curncy</t>
  </si>
  <si>
    <t>USSN1F4 ICPL Curncy</t>
  </si>
  <si>
    <t>USSN024 ICPL Curncy</t>
  </si>
  <si>
    <t>USSN034 ICPL Curncy</t>
  </si>
  <si>
    <t>USSN044 ICPL Curncy</t>
  </si>
  <si>
    <t>USSN054 ICPL Curncy</t>
  </si>
  <si>
    <t>USSN074 ICPL Curncy</t>
  </si>
  <si>
    <t>USSN104 ICPL Curncy</t>
  </si>
  <si>
    <t>USSN154 ICPL Curncy</t>
  </si>
  <si>
    <t>USSN204 ICPL Curncy</t>
  </si>
  <si>
    <t>USSN0A5 ICPL Curncy</t>
  </si>
  <si>
    <t>USSN0B5 ICPL Curncy</t>
  </si>
  <si>
    <t>USSN0C5 ICPL Curncy</t>
  </si>
  <si>
    <t>USSN0F5 ICPL Curncy</t>
  </si>
  <si>
    <t>USSN0I5 ICPL Curncy</t>
  </si>
  <si>
    <t>USSN015 ICPL Curncy</t>
  </si>
  <si>
    <t>USSN1F5 ICPL Curncy</t>
  </si>
  <si>
    <t>USSN025 ICPL Curncy</t>
  </si>
  <si>
    <t>USSN035 ICPL Curncy</t>
  </si>
  <si>
    <t>USSN045 ICPL Curncy</t>
  </si>
  <si>
    <t>USSN055 ICPL Curncy</t>
  </si>
  <si>
    <t>USSN075 ICPL Curncy</t>
  </si>
  <si>
    <t>USSN105 ICPL Curncy</t>
  </si>
  <si>
    <t>USSN155 ICPL Curncy</t>
  </si>
  <si>
    <t>USSN205 ICPL Curncy</t>
  </si>
  <si>
    <t>USSN0A6 ICPL Curncy</t>
  </si>
  <si>
    <t>USSN0B6 ICPL Curncy</t>
  </si>
  <si>
    <t>USSN0C6 ICPL Curncy</t>
  </si>
  <si>
    <t>USSN0F6 ICPL Curncy</t>
  </si>
  <si>
    <t>USSN0I6 ICPL Curncy</t>
  </si>
  <si>
    <t>USSN016 ICPL Curncy</t>
  </si>
  <si>
    <t>USSN1F6 ICPL Curncy</t>
  </si>
  <si>
    <t>USSN026 ICPL Curncy</t>
  </si>
  <si>
    <t>USSN036 ICPL Curncy</t>
  </si>
  <si>
    <t>USSN046 ICPL Curncy</t>
  </si>
  <si>
    <t>USSN056 ICPL Curncy</t>
  </si>
  <si>
    <t>USSN076 ICPL Curncy</t>
  </si>
  <si>
    <t>USSN106 ICPL Curncy</t>
  </si>
  <si>
    <t>USSN156 ICPL Curncy</t>
  </si>
  <si>
    <t>USSN206 ICPL Curncy</t>
  </si>
  <si>
    <t>USSN0A7 ICPL Curncy</t>
  </si>
  <si>
    <t>USSN0B7 ICPL Curncy</t>
  </si>
  <si>
    <t>USSN0C7 ICPL Curncy</t>
  </si>
  <si>
    <t>USSN0F7 ICPL Curncy</t>
  </si>
  <si>
    <t>USSN0I7 ICPL Curncy</t>
  </si>
  <si>
    <t>USSN017 ICPL Curncy</t>
  </si>
  <si>
    <t>USSN1F7 ICPL Curncy</t>
  </si>
  <si>
    <t>USSN027 ICPL Curncy</t>
  </si>
  <si>
    <t>USSN037 ICPL Curncy</t>
  </si>
  <si>
    <t>USSN047 ICPL Curncy</t>
  </si>
  <si>
    <t>USSN057 ICPL Curncy</t>
  </si>
  <si>
    <t>USSN077 ICPL Curncy</t>
  </si>
  <si>
    <t>USSN107 ICPL Curncy</t>
  </si>
  <si>
    <t>USSN157 ICPL Curncy</t>
  </si>
  <si>
    <t>USSN207 ICPL Curncy</t>
  </si>
  <si>
    <t>USSN0A8 ICPL Curncy</t>
  </si>
  <si>
    <t>USSN0B8 ICPL Curncy</t>
  </si>
  <si>
    <t>USSN0C8 ICPL Curncy</t>
  </si>
  <si>
    <t>USSN0F8 ICPL Curncy</t>
  </si>
  <si>
    <t>USSN0I8 ICPL Curncy</t>
  </si>
  <si>
    <t>USSN018 ICPL Curncy</t>
  </si>
  <si>
    <t>USSN1F8 ICPL Curncy</t>
  </si>
  <si>
    <t>USSN028 ICPL Curncy</t>
  </si>
  <si>
    <t>USSN038 ICPL Curncy</t>
  </si>
  <si>
    <t>USSN048 ICPL Curncy</t>
  </si>
  <si>
    <t>USSN058 ICPL Curncy</t>
  </si>
  <si>
    <t>USSN078 ICPL Curncy</t>
  </si>
  <si>
    <t>USSN108 ICPL Curncy</t>
  </si>
  <si>
    <t>USSN158 ICPL Curncy</t>
  </si>
  <si>
    <t>USSN208 ICPL Curncy</t>
  </si>
  <si>
    <t>USSN0A9 ICPL Curncy</t>
  </si>
  <si>
    <t>USSN0B9 ICPL Curncy</t>
  </si>
  <si>
    <t>USSN0C9 ICPL Curncy</t>
  </si>
  <si>
    <t>USSN0F9 ICPL Curncy</t>
  </si>
  <si>
    <t>USSN0I9 ICPL Curncy</t>
  </si>
  <si>
    <t>USSN019 ICPL Curncy</t>
  </si>
  <si>
    <t>USSN1F9 ICPL Curncy</t>
  </si>
  <si>
    <t>USSN029 ICPL Curncy</t>
  </si>
  <si>
    <t>USSN039 ICPL Curncy</t>
  </si>
  <si>
    <t>USSN049 ICPL Curncy</t>
  </si>
  <si>
    <t>USSN059 ICPL Curncy</t>
  </si>
  <si>
    <t>USSN079 ICPL Curncy</t>
  </si>
  <si>
    <t>USSN109 ICPL Curncy</t>
  </si>
  <si>
    <t>USSN159 ICPL Curncy</t>
  </si>
  <si>
    <t>USSN209 ICPL Curncy</t>
  </si>
  <si>
    <t>USSN0A10 ICPL Curncy</t>
  </si>
  <si>
    <t>USSN0B10 ICPL Curncy</t>
  </si>
  <si>
    <t>USSN0C10 ICPL Curncy</t>
  </si>
  <si>
    <t>USSN0F10 ICPL Curncy</t>
  </si>
  <si>
    <t>USSN0I10 ICPL Curncy</t>
  </si>
  <si>
    <t>USSN0110 ICPL Curncy</t>
  </si>
  <si>
    <t>USSN1F10 ICPL Curncy</t>
  </si>
  <si>
    <t>USSN0210 ICPL Curncy</t>
  </si>
  <si>
    <t>USSN0310 ICPL Curncy</t>
  </si>
  <si>
    <t>USSN0410 ICPL Curncy</t>
  </si>
  <si>
    <t>USSN0510 ICPL Curncy</t>
  </si>
  <si>
    <t>USSN0710 ICPL Curncy</t>
  </si>
  <si>
    <t>USSN1010 ICPL Curncy</t>
  </si>
  <si>
    <t>USSN1510 ICPL Curncy</t>
  </si>
  <si>
    <t>USSN2010 ICPL Curncy</t>
  </si>
  <si>
    <t>USSN0A15 ICPL Curncy</t>
  </si>
  <si>
    <t>USSN0B15 ICPL Curncy</t>
  </si>
  <si>
    <t>USSN0C15 ICPL Curncy</t>
  </si>
  <si>
    <t>USSN0F15 ICPL Curncy</t>
  </si>
  <si>
    <t>USSN0I15 ICPL Curncy</t>
  </si>
  <si>
    <t>USSN0115 ICPL Curncy</t>
  </si>
  <si>
    <t>USSN1F15 ICPL Curncy</t>
  </si>
  <si>
    <t>USSN0215 ICPL Curncy</t>
  </si>
  <si>
    <t>USSN0315 ICPL Curncy</t>
  </si>
  <si>
    <t>USSN0415 ICPL Curncy</t>
  </si>
  <si>
    <t>USSN0515 ICPL Curncy</t>
  </si>
  <si>
    <t>USSN0715 ICPL Curncy</t>
  </si>
  <si>
    <t>USSN1015 ICPL Curncy</t>
  </si>
  <si>
    <t>USSN1515 ICPL Curncy</t>
  </si>
  <si>
    <t>USSN2015 ICPL Curncy</t>
  </si>
  <si>
    <t>USSN0A20 ICPL Curncy</t>
  </si>
  <si>
    <t>USSN0B20 ICPL Curncy</t>
  </si>
  <si>
    <t>USSN0C20 ICPL Curncy</t>
  </si>
  <si>
    <t>USSN0F20 ICPL Curncy</t>
  </si>
  <si>
    <t>USSN0I20 ICPL Curncy</t>
  </si>
  <si>
    <t>USSN0120 ICPL Curncy</t>
  </si>
  <si>
    <t>USSN1F20 ICPL Curncy</t>
  </si>
  <si>
    <t>USSN0220 ICPL Curncy</t>
  </si>
  <si>
    <t>USSN0320 ICPL Curncy</t>
  </si>
  <si>
    <t>USSN0420 ICPL Curncy</t>
  </si>
  <si>
    <t>USSN0520 ICPL Curncy</t>
  </si>
  <si>
    <t>USSN0720 ICPL Curncy</t>
  </si>
  <si>
    <t>USSN1020 ICPL Curncy</t>
  </si>
  <si>
    <t>USSN1520 ICPL Curncy</t>
  </si>
  <si>
    <t>USSN2020 ICPL Curncy</t>
  </si>
  <si>
    <t>USSN0A25 ICPL Curncy</t>
  </si>
  <si>
    <t>USSN0B25 ICPL Curncy</t>
  </si>
  <si>
    <t>USSN0C25 ICPL Curncy</t>
  </si>
  <si>
    <t>USSN0F25 ICPL Curncy</t>
  </si>
  <si>
    <t>USSN0I25 ICPL Curncy</t>
  </si>
  <si>
    <t>USSN0125 ICPL Curncy</t>
  </si>
  <si>
    <t>USSN1F25 ICPL Curncy</t>
  </si>
  <si>
    <t>USSN0225 ICPL Curncy</t>
  </si>
  <si>
    <t>USSN0325 ICPL Curncy</t>
  </si>
  <si>
    <t>USSN0425 ICPL Curncy</t>
  </si>
  <si>
    <t>USSN0525 ICPL Curncy</t>
  </si>
  <si>
    <t>USSN0725 ICPL Curncy</t>
  </si>
  <si>
    <t>USSN1025 ICPL Curncy</t>
  </si>
  <si>
    <t>USSN1525 ICPL Curncy</t>
  </si>
  <si>
    <t>USSN2025 ICPL Curncy</t>
  </si>
  <si>
    <t>USSN0A30 ICPL Curncy</t>
  </si>
  <si>
    <t>USSN0B30 ICPL Curncy</t>
  </si>
  <si>
    <t>USSN0C30 ICPL Curncy</t>
  </si>
  <si>
    <t>USSN0F30 ICPL Curncy</t>
  </si>
  <si>
    <t>USSN0I30 ICPL Curncy</t>
  </si>
  <si>
    <t>USSN0130 ICPL Curncy</t>
  </si>
  <si>
    <t>USSN1F30 ICPL Curncy</t>
  </si>
  <si>
    <t>USSN0230 ICPL Curncy</t>
  </si>
  <si>
    <t>USSN0330 ICPL Curncy</t>
  </si>
  <si>
    <t>USSN0430 ICPL Curncy</t>
  </si>
  <si>
    <t>USSN0530 ICPL Curncy</t>
  </si>
  <si>
    <t>USSN0730 ICPL Curncy</t>
  </si>
  <si>
    <t>USSN1030 ICPL Curncy</t>
  </si>
  <si>
    <t>USSN1530 ICPL Curncy</t>
  </si>
  <si>
    <t>USSN2030 ICPL Curncy</t>
  </si>
  <si>
    <t>USPEA1 ICPL Curncy</t>
  </si>
  <si>
    <t>USPEB1 ICPL Curncy</t>
  </si>
  <si>
    <t>USPEC1 ICPL Curncy</t>
  </si>
  <si>
    <t>USPEF1 ICPL Curncy</t>
  </si>
  <si>
    <t>USPEI1 ICPL Curncy</t>
  </si>
  <si>
    <t>USPE11 ICPL Curncy</t>
  </si>
  <si>
    <t>USPE1F1 ICPL Curncy</t>
  </si>
  <si>
    <t>USPE21 ICPL Curncy</t>
  </si>
  <si>
    <t>USPE31 ICPL Curncy</t>
  </si>
  <si>
    <t>USPE41 ICPL Curncy</t>
  </si>
  <si>
    <t>USPE51 ICPL Curncy</t>
  </si>
  <si>
    <t>USPE61 ICPL Curncy</t>
  </si>
  <si>
    <t>USPE71 ICPL Curncy</t>
  </si>
  <si>
    <t>USPE101 ICPL Curncy</t>
  </si>
  <si>
    <t>USPE151 ICPL Curncy</t>
  </si>
  <si>
    <t>USPE201 ICPL Curncy</t>
  </si>
  <si>
    <t>USPEA2 ICPL Curncy</t>
  </si>
  <si>
    <t>USPEB2 ICPL Curncy</t>
  </si>
  <si>
    <t>USPEC2 ICPL Curncy</t>
  </si>
  <si>
    <t>USPEF2 ICPL Curncy</t>
  </si>
  <si>
    <t>USPEI2 ICPL Curncy</t>
  </si>
  <si>
    <t>USPE12 ICPL Curncy</t>
  </si>
  <si>
    <t>USPE1F2 ICPL Curncy</t>
  </si>
  <si>
    <t>USPE22 ICPL Curncy</t>
  </si>
  <si>
    <t>USPE32 ICPL Curncy</t>
  </si>
  <si>
    <t>USPE42 ICPL Curncy</t>
  </si>
  <si>
    <t>USPE52 ICPL Curncy</t>
  </si>
  <si>
    <t>USPE62 ICPL Curncy</t>
  </si>
  <si>
    <t>USPE72 ICPL Curncy</t>
  </si>
  <si>
    <t>USPE102 ICPL Curncy</t>
  </si>
  <si>
    <t>USPE152 ICPL Curncy</t>
  </si>
  <si>
    <t>USPE202 ICPL Curncy</t>
  </si>
  <si>
    <t>USPEA3 ICPL Curncy</t>
  </si>
  <si>
    <t>USPEB3 ICPL Curncy</t>
  </si>
  <si>
    <t>USPEC3 ICPL Curncy</t>
  </si>
  <si>
    <t>USPEF3 ICPL Curncy</t>
  </si>
  <si>
    <t>USPEI3 ICPL Curncy</t>
  </si>
  <si>
    <t>USPE13 ICPL Curncy</t>
  </si>
  <si>
    <t>USPE1F3 ICPL Curncy</t>
  </si>
  <si>
    <t>USPE23 ICPL Curncy</t>
  </si>
  <si>
    <t>USPE33 ICPL Curncy</t>
  </si>
  <si>
    <t>USPE43 ICPL Curncy</t>
  </si>
  <si>
    <t>USPE53 ICPL Curncy</t>
  </si>
  <si>
    <t>USPE63 ICPL Curncy</t>
  </si>
  <si>
    <t>USPE73 ICPL Curncy</t>
  </si>
  <si>
    <t>USPE103 ICPL Curncy</t>
  </si>
  <si>
    <t>USPE153 ICPL Curncy</t>
  </si>
  <si>
    <t>USPE203 ICPL Curncy</t>
  </si>
  <si>
    <t>USPEA4 ICPL Curncy</t>
  </si>
  <si>
    <t>USPEB4 ICPL Curncy</t>
  </si>
  <si>
    <t>USPEC4 ICPL Curncy</t>
  </si>
  <si>
    <t>USPEF4 ICPL Curncy</t>
  </si>
  <si>
    <t>USPEI4 ICPL Curncy</t>
  </si>
  <si>
    <t>USPE14 ICPL Curncy</t>
  </si>
  <si>
    <t>USPE1F4 ICPL Curncy</t>
  </si>
  <si>
    <t>USPE24 ICPL Curncy</t>
  </si>
  <si>
    <t>USPE34 ICPL Curncy</t>
  </si>
  <si>
    <t>USPE44 ICPL Curncy</t>
  </si>
  <si>
    <t>USPE54 ICPL Curncy</t>
  </si>
  <si>
    <t>USPE64 ICPL Curncy</t>
  </si>
  <si>
    <t>USPE74 ICPL Curncy</t>
  </si>
  <si>
    <t>USPE104 ICPL Curncy</t>
  </si>
  <si>
    <t>USPE154 ICPL Curncy</t>
  </si>
  <si>
    <t>USPE204 ICPL Curncy</t>
  </si>
  <si>
    <t>USPEA5 ICPL Curncy</t>
  </si>
  <si>
    <t>USPEB5 ICPL Curncy</t>
  </si>
  <si>
    <t>USPEC5 ICPL Curncy</t>
  </si>
  <si>
    <t>USPEF5 ICPL Curncy</t>
  </si>
  <si>
    <t>USPEI5 ICPL Curncy</t>
  </si>
  <si>
    <t>USPE15 ICPL Curncy</t>
  </si>
  <si>
    <t>USPE1F5 ICPL Curncy</t>
  </si>
  <si>
    <t>USPE25 ICPL Curncy</t>
  </si>
  <si>
    <t>USPE35 ICPL Curncy</t>
  </si>
  <si>
    <t>USPE45 ICPL Curncy</t>
  </si>
  <si>
    <t>USPE55 ICPL Curncy</t>
  </si>
  <si>
    <t>USPE65 ICPL Curncy</t>
  </si>
  <si>
    <t>USPE75 ICPL Curncy</t>
  </si>
  <si>
    <t>USPE105 ICPL Curncy</t>
  </si>
  <si>
    <t>USPE155 ICPL Curncy</t>
  </si>
  <si>
    <t>USPE205 ICPL Curncy</t>
  </si>
  <si>
    <t>USPEA6 ICPL Curncy</t>
  </si>
  <si>
    <t>USPEB6 ICPL Curncy</t>
  </si>
  <si>
    <t>USPEC6 ICPL Curncy</t>
  </si>
  <si>
    <t>USPEF6 ICPL Curncy</t>
  </si>
  <si>
    <t>USPEI6 ICPL Curncy</t>
  </si>
  <si>
    <t>USPE16 ICPL Curncy</t>
  </si>
  <si>
    <t>USPE1F6 ICPL Curncy</t>
  </si>
  <si>
    <t>USPE26 ICPL Curncy</t>
  </si>
  <si>
    <t>USPE36 ICPL Curncy</t>
  </si>
  <si>
    <t>USPE46 ICPL Curncy</t>
  </si>
  <si>
    <t>USPE56 ICPL Curncy</t>
  </si>
  <si>
    <t>USPE66 ICPL Curncy</t>
  </si>
  <si>
    <t>USPE76 ICPL Curncy</t>
  </si>
  <si>
    <t>USPE106 ICPL Curncy</t>
  </si>
  <si>
    <t>USPE156 ICPL Curncy</t>
  </si>
  <si>
    <t>USPE206 ICPL Curncy</t>
  </si>
  <si>
    <t>USPEA7 ICPL Curncy</t>
  </si>
  <si>
    <t>USPEB7 ICPL Curncy</t>
  </si>
  <si>
    <t>USPEC7 ICPL Curncy</t>
  </si>
  <si>
    <t>USPEF7 ICPL Curncy</t>
  </si>
  <si>
    <t>USPEI7 ICPL Curncy</t>
  </si>
  <si>
    <t>USPE17 ICPL Curncy</t>
  </si>
  <si>
    <t>USPE1F7 ICPL Curncy</t>
  </si>
  <si>
    <t>USPE27 ICPL Curncy</t>
  </si>
  <si>
    <t>USPE37 ICPL Curncy</t>
  </si>
  <si>
    <t>USPE47 ICPL Curncy</t>
  </si>
  <si>
    <t>USPE57 ICPL Curncy</t>
  </si>
  <si>
    <t>USPE67 ICPL Curncy</t>
  </si>
  <si>
    <t>USPE77 ICPL Curncy</t>
  </si>
  <si>
    <t>USPE107 ICPL Curncy</t>
  </si>
  <si>
    <t>USPE157 ICPL Curncy</t>
  </si>
  <si>
    <t>USPE207 ICPL Curncy</t>
  </si>
  <si>
    <t>USPEA8 ICPL Curncy</t>
  </si>
  <si>
    <t>USPEB8 ICPL Curncy</t>
  </si>
  <si>
    <t>USPEC8 ICPL Curncy</t>
  </si>
  <si>
    <t>USPEF8 ICPL Curncy</t>
  </si>
  <si>
    <t>USPEI8 ICPL Curncy</t>
  </si>
  <si>
    <t>USPE18 ICPL Curncy</t>
  </si>
  <si>
    <t>USPE1F8 ICPL Curncy</t>
  </si>
  <si>
    <t>USPE28 ICPL Curncy</t>
  </si>
  <si>
    <t>USPE38 ICPL Curncy</t>
  </si>
  <si>
    <t>USPE48 ICPL Curncy</t>
  </si>
  <si>
    <t>USPE58 ICPL Curncy</t>
  </si>
  <si>
    <t>USPE68 ICPL Curncy</t>
  </si>
  <si>
    <t>USPE78 ICPL Curncy</t>
  </si>
  <si>
    <t>USPE108 ICPL Curncy</t>
  </si>
  <si>
    <t>USPE158 ICPL Curncy</t>
  </si>
  <si>
    <t>USPE208 ICPL Curncy</t>
  </si>
  <si>
    <t>USPEA9 ICPL Curncy</t>
  </si>
  <si>
    <t>USPEB9 ICPL Curncy</t>
  </si>
  <si>
    <t>USPEC9 ICPL Curncy</t>
  </si>
  <si>
    <t>USPEF9 ICPL Curncy</t>
  </si>
  <si>
    <t>USPEI9 ICPL Curncy</t>
  </si>
  <si>
    <t>USPE19 ICPL Curncy</t>
  </si>
  <si>
    <t>USPE1F9 ICPL Curncy</t>
  </si>
  <si>
    <t>USPE29 ICPL Curncy</t>
  </si>
  <si>
    <t>USPE39 ICPL Curncy</t>
  </si>
  <si>
    <t>USPE49 ICPL Curncy</t>
  </si>
  <si>
    <t>USPE59 ICPL Curncy</t>
  </si>
  <si>
    <t>USPE69 ICPL Curncy</t>
  </si>
  <si>
    <t>USPE79 ICPL Curncy</t>
  </si>
  <si>
    <t>USPE109 ICPL Curncy</t>
  </si>
  <si>
    <t>USPE159 ICPL Curncy</t>
  </si>
  <si>
    <t>USPE209 ICPL Curncy</t>
  </si>
  <si>
    <t>USPEA10 ICPL Curncy</t>
  </si>
  <si>
    <t>USPEB10 ICPL Curncy</t>
  </si>
  <si>
    <t>USPEC10 ICPL Curncy</t>
  </si>
  <si>
    <t>USPEF10 ICPL Curncy</t>
  </si>
  <si>
    <t>USPEI10 ICPL Curncy</t>
  </si>
  <si>
    <t>USPE110 ICPL Curncy</t>
  </si>
  <si>
    <t>USPE1F10 ICPL Curncy</t>
  </si>
  <si>
    <t>USPE210 ICPL Curncy</t>
  </si>
  <si>
    <t>USPE310 ICPL Curncy</t>
  </si>
  <si>
    <t>USPE410 ICPL Curncy</t>
  </si>
  <si>
    <t>USPE510 ICPL Curncy</t>
  </si>
  <si>
    <t>USPE610 ICPL Curncy</t>
  </si>
  <si>
    <t>USPE710 ICPL Curncy</t>
  </si>
  <si>
    <t>USPE1010 ICPL Curncy</t>
  </si>
  <si>
    <t>USPE1510 ICPL Curncy</t>
  </si>
  <si>
    <t>USPE2010 ICPL Curncy</t>
  </si>
  <si>
    <t>USPEA15 ICPL Curncy</t>
  </si>
  <si>
    <t>USPEB15 ICPL Curncy</t>
  </si>
  <si>
    <t>USPEC15 ICPL Curncy</t>
  </si>
  <si>
    <t>USPEF15 ICPL Curncy</t>
  </si>
  <si>
    <t>USPEI15 ICPL Curncy</t>
  </si>
  <si>
    <t>USPE115 ICPL Curncy</t>
  </si>
  <si>
    <t>USPE1F15 ICPL Curncy</t>
  </si>
  <si>
    <t>USPE215 ICPL Curncy</t>
  </si>
  <si>
    <t>USPE315 ICPL Curncy</t>
  </si>
  <si>
    <t>USPE415 ICPL Curncy</t>
  </si>
  <si>
    <t>USPE515 ICPL Curncy</t>
  </si>
  <si>
    <t>USPE615 ICPL Curncy</t>
  </si>
  <si>
    <t>USPE715 ICPL Curncy</t>
  </si>
  <si>
    <t>USPR1015 ICPL Curncy</t>
  </si>
  <si>
    <t>USPR1515 ICPL Curncy</t>
  </si>
  <si>
    <t>USPR2015 ICPL Curncy</t>
  </si>
  <si>
    <t>USPEA20 ICPL Curncy</t>
  </si>
  <si>
    <t>USPEB20 ICPL Curncy</t>
  </si>
  <si>
    <t>USPEC20 ICPL Curncy</t>
  </si>
  <si>
    <t>USPEF20 ICPL Curncy</t>
  </si>
  <si>
    <t>USPEI20 ICPL Curncy</t>
  </si>
  <si>
    <t>USPE120 ICPL Curncy</t>
  </si>
  <si>
    <t>USPE1F20 ICPL Curncy</t>
  </si>
  <si>
    <t>USPE220 ICPL Curncy</t>
  </si>
  <si>
    <t>USPE320 ICPL Curncy</t>
  </si>
  <si>
    <t>USPE420 ICPL Curncy</t>
  </si>
  <si>
    <t>USPE520 ICPL Curncy</t>
  </si>
  <si>
    <t>USPE620 ICPL Curncy</t>
  </si>
  <si>
    <t>USPE720 ICPL Curncy</t>
  </si>
  <si>
    <t>USPE1020 ICPL Curncy</t>
  </si>
  <si>
    <t>USPE1520 ICPL Curncy</t>
  </si>
  <si>
    <t>USPE2020 ICPL Curncy</t>
  </si>
  <si>
    <t>USPEA25 ICPL Curncy</t>
  </si>
  <si>
    <t>USPEB25 ICPL Curncy</t>
  </si>
  <si>
    <t>USPEC25 ICPL Curncy</t>
  </si>
  <si>
    <t>USPEF25 ICPL Curncy</t>
  </si>
  <si>
    <t>USPEI25 ICPL Curncy</t>
  </si>
  <si>
    <t>USPE125 ICPL Curncy</t>
  </si>
  <si>
    <t>USPE1F25 ICPL Curncy</t>
  </si>
  <si>
    <t>USPE225 ICPL Curncy</t>
  </si>
  <si>
    <t>USPE325 ICPL Curncy</t>
  </si>
  <si>
    <t>USPE425 ICPL Curncy</t>
  </si>
  <si>
    <t>USPE525 ICPL Curncy</t>
  </si>
  <si>
    <t>USPE625 ICPL Curncy</t>
  </si>
  <si>
    <t>USPE725 ICPL Curncy</t>
  </si>
  <si>
    <t>USPR1025 ICPL Curncy</t>
  </si>
  <si>
    <t>USPR1525 ICPL Curncy</t>
  </si>
  <si>
    <t>USPR2025 ICPL Curncy</t>
  </si>
  <si>
    <t>USPEA30 ICPL Curncy</t>
  </si>
  <si>
    <t>USPEB30 ICPL Curncy</t>
  </si>
  <si>
    <t>USPEC30 ICPL Curncy</t>
  </si>
  <si>
    <t>USPEF30 ICPL Curncy</t>
  </si>
  <si>
    <t>USPEI30 ICPL Curncy</t>
  </si>
  <si>
    <t>USPE130 ICPL Curncy</t>
  </si>
  <si>
    <t>USPE1F30 ICPL Curncy</t>
  </si>
  <si>
    <t>USPE230 ICPL Curncy</t>
  </si>
  <si>
    <t>USPE330 ICPL Curncy</t>
  </si>
  <si>
    <t>USPE430 ICPL Curncy</t>
  </si>
  <si>
    <t>USPE530 ICPL Curncy</t>
  </si>
  <si>
    <t>USPE630 ICPL Curncy</t>
  </si>
  <si>
    <t>USPE730 ICPL Curncy</t>
  </si>
  <si>
    <t>USPE1030 ICPL Curncy</t>
  </si>
  <si>
    <t>USPE1530 ICPL Curncy</t>
  </si>
  <si>
    <t>USPE2030 ICPL Curncy</t>
  </si>
  <si>
    <t>USPKA01 ICPL Curncy</t>
  </si>
  <si>
    <t>USPLA01 ICPL Curncy</t>
  </si>
  <si>
    <t>USPMA01 ICPL Curncy</t>
  </si>
  <si>
    <t>USPNA01 ICPL Curncy</t>
  </si>
  <si>
    <t>USPOA01 ICPL Curncy</t>
  </si>
  <si>
    <t>USPPA01 ICPL Curncy</t>
  </si>
  <si>
    <t>USPQA01 ICPL Curncy</t>
  </si>
  <si>
    <t>USPSA01 ICPL Curncy</t>
  </si>
  <si>
    <t>USPKC01 ICPL Curncy</t>
  </si>
  <si>
    <t>USPLC01 ICPL Curncy</t>
  </si>
  <si>
    <t>USPMC01 ICPL Curncy</t>
  </si>
  <si>
    <t>USPNC01 ICPL Curncy</t>
  </si>
  <si>
    <t>USPOC01 ICPL Curncy</t>
  </si>
  <si>
    <t>USPPC01 ICPL Curncy</t>
  </si>
  <si>
    <t>USPQC01 ICPL Curncy</t>
  </si>
  <si>
    <t>USPSC01 ICPL Curncy</t>
  </si>
  <si>
    <t>USPKF01 ICPL Curncy</t>
  </si>
  <si>
    <t>USPLF01 ICPL Curncy</t>
  </si>
  <si>
    <t>USPMF01 ICPL Curncy</t>
  </si>
  <si>
    <t>USPNF01 ICPL Curncy</t>
  </si>
  <si>
    <t>USPOF01 ICPL Curncy</t>
  </si>
  <si>
    <t>USPPF01 ICPL Curncy</t>
  </si>
  <si>
    <t>USPQF01 ICPL Curncy</t>
  </si>
  <si>
    <t>USPSF01 ICPL Curncy</t>
  </si>
  <si>
    <t>USPK0101 ICPL Curncy</t>
  </si>
  <si>
    <t>USPL0101 ICPL Curncy</t>
  </si>
  <si>
    <t>USPM0101 ICPL Curncy</t>
  </si>
  <si>
    <t>USPN0101 ICPL Curncy</t>
  </si>
  <si>
    <t>USPO0101 ICPL Curncy</t>
  </si>
  <si>
    <t>USPP0101 ICPL Curncy</t>
  </si>
  <si>
    <t>USPQ0101 ICPL Curncy</t>
  </si>
  <si>
    <t>USPS0101 ICPL Curncy</t>
  </si>
  <si>
    <t>USPK0201 ICPL Curncy</t>
  </si>
  <si>
    <t>USPL0201 ICPL Curncy</t>
  </si>
  <si>
    <t>USPM0201 ICPL Curncy</t>
  </si>
  <si>
    <t>USPN0201 ICPL Curncy</t>
  </si>
  <si>
    <t>USPO0201 ICPL Curncy</t>
  </si>
  <si>
    <t>USPP0201 ICPL Curncy</t>
  </si>
  <si>
    <t>USPQ0201 ICPL Curncy</t>
  </si>
  <si>
    <t>USPS0201 ICPL Curncy</t>
  </si>
  <si>
    <t>USPK0501 ICPL Curncy</t>
  </si>
  <si>
    <t>USPL0501 ICPL Curncy</t>
  </si>
  <si>
    <t>USPM0501 ICPL Curncy</t>
  </si>
  <si>
    <t>USPN0501 ICPL Curncy</t>
  </si>
  <si>
    <t>USPO0501 ICPL Curncy</t>
  </si>
  <si>
    <t>USPP0501 ICPL Curncy</t>
  </si>
  <si>
    <t>USPQ0501 ICPL Curncy</t>
  </si>
  <si>
    <t>USPS0501 ICPL Curncy</t>
  </si>
  <si>
    <t>USPK1001 ICPL Curncy</t>
  </si>
  <si>
    <t>USPL1001 ICPL Curncy</t>
  </si>
  <si>
    <t>USPM1001 ICPL Curncy</t>
  </si>
  <si>
    <t>USPN1001 ICPL Curncy</t>
  </si>
  <si>
    <t>USPO1001 ICPL Curncy</t>
  </si>
  <si>
    <t>USPP1001 ICPL Curncy</t>
  </si>
  <si>
    <t>USPQ1001 ICPL Curncy</t>
  </si>
  <si>
    <t>USPS1001 ICPL Curncy</t>
  </si>
  <si>
    <t>USPK1501 ICPL Curncy</t>
  </si>
  <si>
    <t>USPL1501 ICPL Curncy</t>
  </si>
  <si>
    <t>USPM1501 ICPL Curncy</t>
  </si>
  <si>
    <t>USPN1501 ICPL Curncy</t>
  </si>
  <si>
    <t>USPO1501 ICPL Curncy</t>
  </si>
  <si>
    <t>USPP1501 ICPL Curncy</t>
  </si>
  <si>
    <t>USPQ1501 ICPL Curncy</t>
  </si>
  <si>
    <t>USPS1501 ICPL Curncy</t>
  </si>
  <si>
    <t>USPKA02 ICPL Curncy</t>
  </si>
  <si>
    <t>USPLA02 ICPL Curncy</t>
  </si>
  <si>
    <t>USPMA02 ICPL Curncy</t>
  </si>
  <si>
    <t>USPNA02 ICPL Curncy</t>
  </si>
  <si>
    <t>USPOA02 ICPL Curncy</t>
  </si>
  <si>
    <t>USPPA02 ICPL Curncy</t>
  </si>
  <si>
    <t>USPQA02 ICPL Curncy</t>
  </si>
  <si>
    <t>USPSA02 ICPL Curncy</t>
  </si>
  <si>
    <t>USPKC02 ICPL Curncy</t>
  </si>
  <si>
    <t>USPLC02 ICPL Curncy</t>
  </si>
  <si>
    <t>USPMC02 ICPL Curncy</t>
  </si>
  <si>
    <t>USPNC02 ICPL Curncy</t>
  </si>
  <si>
    <t>USPOC02 ICPL Curncy</t>
  </si>
  <si>
    <t>USPPC02 ICPL Curncy</t>
  </si>
  <si>
    <t>USPQC02 ICPL Curncy</t>
  </si>
  <si>
    <t>USPSC02 ICPL Curncy</t>
  </si>
  <si>
    <t>USPKF02 ICPL Curncy</t>
  </si>
  <si>
    <t>USPLF02 ICPL Curncy</t>
  </si>
  <si>
    <t>USPMF02 ICPL Curncy</t>
  </si>
  <si>
    <t>USPNF02 ICPL Curncy</t>
  </si>
  <si>
    <t>USPOF02 ICPL Curncy</t>
  </si>
  <si>
    <t>USPPF02 ICPL Curncy</t>
  </si>
  <si>
    <t>USPQF02 ICPL Curncy</t>
  </si>
  <si>
    <t>USPSF02 ICPL Curncy</t>
  </si>
  <si>
    <t>USPK0102 ICPL Curncy</t>
  </si>
  <si>
    <t>USPL0102 ICPL Curncy</t>
  </si>
  <si>
    <t>USPM0102 ICPL Curncy</t>
  </si>
  <si>
    <t>USPN0102 ICPL Curncy</t>
  </si>
  <si>
    <t>USPO0102 ICPL Curncy</t>
  </si>
  <si>
    <t>USPP0102 ICPL Curncy</t>
  </si>
  <si>
    <t>USPQ0102 ICPL Curncy</t>
  </si>
  <si>
    <t>USPS0102 ICPL Curncy</t>
  </si>
  <si>
    <t>USPK0202 ICPL Curncy</t>
  </si>
  <si>
    <t>USPL0202 ICPL Curncy</t>
  </si>
  <si>
    <t>USPM0202 ICPL Curncy</t>
  </si>
  <si>
    <t>USPN0202 ICPL Curncy</t>
  </si>
  <si>
    <t>USPO0202 ICPL Curncy</t>
  </si>
  <si>
    <t>USPP0202 ICPL Curncy</t>
  </si>
  <si>
    <t>USPQ0202 ICPL Curncy</t>
  </si>
  <si>
    <t>USPS0202 ICPL Curncy</t>
  </si>
  <si>
    <t>USPK0502 ICPL Curncy</t>
  </si>
  <si>
    <t>USPL0502 ICPL Curncy</t>
  </si>
  <si>
    <t>USPM0502 ICPL Curncy</t>
  </si>
  <si>
    <t>USPN0502 ICPL Curncy</t>
  </si>
  <si>
    <t>USPO0502 ICPL Curncy</t>
  </si>
  <si>
    <t>USPP0502 ICPL Curncy</t>
  </si>
  <si>
    <t>USPQ0502 ICPL Curncy</t>
  </si>
  <si>
    <t>USPS0502 ICPL Curncy</t>
  </si>
  <si>
    <t>USPK1002 ICPL Curncy</t>
  </si>
  <si>
    <t>USPL1002 ICPL Curncy</t>
  </si>
  <si>
    <t>USPM1002 ICPL Curncy</t>
  </si>
  <si>
    <t>USPN1002 ICPL Curncy</t>
  </si>
  <si>
    <t>USPO1002 ICPL Curncy</t>
  </si>
  <si>
    <t>USPP1002 ICPL Curncy</t>
  </si>
  <si>
    <t>USPQ1002 ICPL Curncy</t>
  </si>
  <si>
    <t>USPS1002 ICPL Curncy</t>
  </si>
  <si>
    <t>USPK1502 ICPL Curncy</t>
  </si>
  <si>
    <t>USPL1502 ICPL Curncy</t>
  </si>
  <si>
    <t>USPM1502 ICPL Curncy</t>
  </si>
  <si>
    <t>USPN1502 ICPL Curncy</t>
  </si>
  <si>
    <t>USPO1502 ICPL Curncy</t>
  </si>
  <si>
    <t>USPP1502 ICPL Curncy</t>
  </si>
  <si>
    <t>USPQ1502 ICPL Curncy</t>
  </si>
  <si>
    <t>USPS1502 ICPL Curncy</t>
  </si>
  <si>
    <t>USPKA05 ICPL Curncy</t>
  </si>
  <si>
    <t>USPLA05 ICPL Curncy</t>
  </si>
  <si>
    <t>USPMA05 ICPL Curncy</t>
  </si>
  <si>
    <t>USPNA05 ICPL Curncy</t>
  </si>
  <si>
    <t>USPOA05 ICPL Curncy</t>
  </si>
  <si>
    <t>USPPA05 ICPL Curncy</t>
  </si>
  <si>
    <t>USPQA05 ICPL Curncy</t>
  </si>
  <si>
    <t>USPSA05 ICPL Curncy</t>
  </si>
  <si>
    <t>USPKC05 ICPL Curncy</t>
  </si>
  <si>
    <t>USPLC05 ICPL Curncy</t>
  </si>
  <si>
    <t>USPMC05 ICPL Curncy</t>
  </si>
  <si>
    <t>USPNC05 ICPL Curncy</t>
  </si>
  <si>
    <t>USPOC05 ICPL Curncy</t>
  </si>
  <si>
    <t>USPPC05 ICPL Curncy</t>
  </si>
  <si>
    <t>USPQC05 ICPL Curncy</t>
  </si>
  <si>
    <t>USPSC05 ICPL Curncy</t>
  </si>
  <si>
    <t>USPKF05 ICPL Curncy</t>
  </si>
  <si>
    <t>USPLF05 ICPL Curncy</t>
  </si>
  <si>
    <t>USPMF05 ICPL Curncy</t>
  </si>
  <si>
    <t>USPNF05 ICPL Curncy</t>
  </si>
  <si>
    <t>USPOF05 ICPL Curncy</t>
  </si>
  <si>
    <t>USPPF05 ICPL Curncy</t>
  </si>
  <si>
    <t>USPQF05 ICPL Curncy</t>
  </si>
  <si>
    <t>USPSF05 ICPL Curncy</t>
  </si>
  <si>
    <t>USPK0105 ICPL Curncy</t>
  </si>
  <si>
    <t>USPL0105 ICPL Curncy</t>
  </si>
  <si>
    <t>USPM0105 ICPL Curncy</t>
  </si>
  <si>
    <t>USPN0105 ICPL Curncy</t>
  </si>
  <si>
    <t>USPO0105 ICPL Curncy</t>
  </si>
  <si>
    <t>USPP0105 ICPL Curncy</t>
  </si>
  <si>
    <t>USPQ0105 ICPL Curncy</t>
  </si>
  <si>
    <t>USPS0105 ICPL Curncy</t>
  </si>
  <si>
    <t>USPK0205 ICPL Curncy</t>
  </si>
  <si>
    <t>USPL0205 ICPL Curncy</t>
  </si>
  <si>
    <t>USPM0205 ICPL Curncy</t>
  </si>
  <si>
    <t>USPN0205 ICPL Curncy</t>
  </si>
  <si>
    <t>USPO0205 ICPL Curncy</t>
  </si>
  <si>
    <t>USPP0205 ICPL Curncy</t>
  </si>
  <si>
    <t>USPQ0205 ICPL Curncy</t>
  </si>
  <si>
    <t>USPS0205 ICPL Curncy</t>
  </si>
  <si>
    <t>USPK0505 ICPL Curncy</t>
  </si>
  <si>
    <t>USPL0505 ICPL Curncy</t>
  </si>
  <si>
    <t>USPM0505 ICPL Curncy</t>
  </si>
  <si>
    <t>USPN0505 ICPL Curncy</t>
  </si>
  <si>
    <t>USPO0505 ICPL Curncy</t>
  </si>
  <si>
    <t>USPP0505 ICPL Curncy</t>
  </si>
  <si>
    <t>USPQ0505 ICPL Curncy</t>
  </si>
  <si>
    <t>USPS0505 ICPL Curncy</t>
  </si>
  <si>
    <t>USPK1005 ICPL Curncy</t>
  </si>
  <si>
    <t>USPL1005 ICPL Curncy</t>
  </si>
  <si>
    <t>USPM1005 ICPL Curncy</t>
  </si>
  <si>
    <t>USPN1005 ICPL Curncy</t>
  </si>
  <si>
    <t>USPO1005 ICPL Curncy</t>
  </si>
  <si>
    <t>USPP1005 ICPL Curncy</t>
  </si>
  <si>
    <t>USPQ1005 ICPL Curncy</t>
  </si>
  <si>
    <t>USPS1005 ICPL Curncy</t>
  </si>
  <si>
    <t>USPK1505 ICPL Curncy</t>
  </si>
  <si>
    <t>USPL1505 ICPL Curncy</t>
  </si>
  <si>
    <t>USPM1505 ICPL Curncy</t>
  </si>
  <si>
    <t>USPN1505 ICPL Curncy</t>
  </si>
  <si>
    <t>USPO1505 ICPL Curncy</t>
  </si>
  <si>
    <t>USPP1505 ICPL Curncy</t>
  </si>
  <si>
    <t>USPQ1505 ICPL Curncy</t>
  </si>
  <si>
    <t>USPS1505 ICPL Curncy</t>
  </si>
  <si>
    <t>USPKA10 ICPL Curncy</t>
  </si>
  <si>
    <t>USPLA10 ICPL Curncy</t>
  </si>
  <si>
    <t>USPMA10 ICPL Curncy</t>
  </si>
  <si>
    <t>USPNA10 ICPL Curncy</t>
  </si>
  <si>
    <t>USPOA10 ICPL Curncy</t>
  </si>
  <si>
    <t>USPPA10 ICPL Curncy</t>
  </si>
  <si>
    <t>USPQA10 ICPL Curncy</t>
  </si>
  <si>
    <t>USPSA10 ICPL Curncy</t>
  </si>
  <si>
    <t>USPKC10 ICPL Curncy</t>
  </si>
  <si>
    <t>USPLC10 ICPL Curncy</t>
  </si>
  <si>
    <t>USPMC10 ICPL Curncy</t>
  </si>
  <si>
    <t>USPNC10 ICPL Curncy</t>
  </si>
  <si>
    <t>USPOC10 ICPL Curncy</t>
  </si>
  <si>
    <t>USPPC10 ICPL Curncy</t>
  </si>
  <si>
    <t>USPQC10 ICPL Curncy</t>
  </si>
  <si>
    <t>USPSC10 ICPL Curncy</t>
  </si>
  <si>
    <t>USPKF10 ICPL Curncy</t>
  </si>
  <si>
    <t>USPLF10 ICPL Curncy</t>
  </si>
  <si>
    <t>USPMF10 ICPL Curncy</t>
  </si>
  <si>
    <t>USPNF10 ICPL Curncy</t>
  </si>
  <si>
    <t>USPOF10 ICPL Curncy</t>
  </si>
  <si>
    <t>USPPF10 ICPL Curncy</t>
  </si>
  <si>
    <t>USPQF10 ICPL Curncy</t>
  </si>
  <si>
    <t>USPSF10 ICPL Curncy</t>
  </si>
  <si>
    <t>USPK0110 ICPL Curncy</t>
  </si>
  <si>
    <t>USPL0110 ICPL Curncy</t>
  </si>
  <si>
    <t>USPM0110 ICPL Curncy</t>
  </si>
  <si>
    <t>USPN0110 ICPL Curncy</t>
  </si>
  <si>
    <t>USPO0110 ICPL Curncy</t>
  </si>
  <si>
    <t>USPP0110 ICPL Curncy</t>
  </si>
  <si>
    <t>USPQ0110 ICPL Curncy</t>
  </si>
  <si>
    <t>USPS0110 ICPL Curncy</t>
  </si>
  <si>
    <t>USPK0210 ICPL Curncy</t>
  </si>
  <si>
    <t>USPL0210 ICPL Curncy</t>
  </si>
  <si>
    <t>USPM0210 ICPL Curncy</t>
  </si>
  <si>
    <t>USPN0210 ICPL Curncy</t>
  </si>
  <si>
    <t>USPO0210 ICPL Curncy</t>
  </si>
  <si>
    <t>USPP0210 ICPL Curncy</t>
  </si>
  <si>
    <t>USPQ0210 ICPL Curncy</t>
  </si>
  <si>
    <t>USPS0210 ICPL Curncy</t>
  </si>
  <si>
    <t>USPK0510 ICPL Curncy</t>
  </si>
  <si>
    <t>USPL0510 ICPL Curncy</t>
  </si>
  <si>
    <t>USPM0510 ICPL Curncy</t>
  </si>
  <si>
    <t>USPN0510 ICPL Curncy</t>
  </si>
  <si>
    <t>USPO0510 ICPL Curncy</t>
  </si>
  <si>
    <t>USPP0510 ICPL Curncy</t>
  </si>
  <si>
    <t>USPQ0510 ICPL Curncy</t>
  </si>
  <si>
    <t>USPS0510 ICPL Curncy</t>
  </si>
  <si>
    <t>USPK1010 ICPL Curncy</t>
  </si>
  <si>
    <t>USPL1010 ICPL Curncy</t>
  </si>
  <si>
    <t>USPM1010 ICPL Curncy</t>
  </si>
  <si>
    <t>USPN1010 ICPL Curncy</t>
  </si>
  <si>
    <t>USPO1010 ICPL Curncy</t>
  </si>
  <si>
    <t>USPP1010 ICPL Curncy</t>
  </si>
  <si>
    <t>USPQ1010 ICPL Curncy</t>
  </si>
  <si>
    <t>USPS1010 ICPL Curncy</t>
  </si>
  <si>
    <t>USPK1510 ICPL Curncy</t>
  </si>
  <si>
    <t>USPL1510 ICPL Curncy</t>
  </si>
  <si>
    <t>USPM1510 ICPL Curncy</t>
  </si>
  <si>
    <t>USPN1510 ICPL Curncy</t>
  </si>
  <si>
    <t>USPO1510 ICPL Curncy</t>
  </si>
  <si>
    <t>USPP1510 ICPL Curncy</t>
  </si>
  <si>
    <t>USPQ1510 ICPL Curncy</t>
  </si>
  <si>
    <t>USPS1510 ICPL Curncy</t>
  </si>
  <si>
    <t>USPKA15 ICPL Curncy</t>
  </si>
  <si>
    <t>USPLA15 ICPL Curncy</t>
  </si>
  <si>
    <t>USPMA15 ICPL Curncy</t>
  </si>
  <si>
    <t>USPNA15 ICPL Curncy</t>
  </si>
  <si>
    <t>USPOA15 ICPL Curncy</t>
  </si>
  <si>
    <t>USPPA15 ICPL Curncy</t>
  </si>
  <si>
    <t>USPQA15 ICPL Curncy</t>
  </si>
  <si>
    <t>USPSA15 ICPL Curncy</t>
  </si>
  <si>
    <t>USPKC15 ICPL Curncy</t>
  </si>
  <si>
    <t>USPLC15 ICPL Curncy</t>
  </si>
  <si>
    <t>USPMC15 ICPL Curncy</t>
  </si>
  <si>
    <t>USPNC15 ICPL Curncy</t>
  </si>
  <si>
    <t>USPOC15 ICPL Curncy</t>
  </si>
  <si>
    <t>USPPC15 ICPL Curncy</t>
  </si>
  <si>
    <t>USPQC15 ICPL Curncy</t>
  </si>
  <si>
    <t>USPSC15 ICPL Curncy</t>
  </si>
  <si>
    <t>USPKF15 ICPL Curncy</t>
  </si>
  <si>
    <t>USPLF15 ICPL Curncy</t>
  </si>
  <si>
    <t>USPMF15 ICPL Curncy</t>
  </si>
  <si>
    <t>USPNF15 ICPL Curncy</t>
  </si>
  <si>
    <t>USPOF15 ICPL Curncy</t>
  </si>
  <si>
    <t>USPPF15 ICPL Curncy</t>
  </si>
  <si>
    <t>USPQF15 ICPL Curncy</t>
  </si>
  <si>
    <t>USPSF15 ICPL Curncy</t>
  </si>
  <si>
    <t>USPK0115 ICPL Curncy</t>
  </si>
  <si>
    <t>USPL0115 ICPL Curncy</t>
  </si>
  <si>
    <t>USPM0115 ICPL Curncy</t>
  </si>
  <si>
    <t>USPN0115 ICPL Curncy</t>
  </si>
  <si>
    <t>USPO0115 ICPL Curncy</t>
  </si>
  <si>
    <t>USPP0115 ICPL Curncy</t>
  </si>
  <si>
    <t>USPQ0115 ICPL Curncy</t>
  </si>
  <si>
    <t>USPS0115 ICPL Curncy</t>
  </si>
  <si>
    <t>USPK0215 ICPL Curncy</t>
  </si>
  <si>
    <t>USPL0215 ICPL Curncy</t>
  </si>
  <si>
    <t>USPM0215 ICPL Curncy</t>
  </si>
  <si>
    <t>USPN0215 ICPL Curncy</t>
  </si>
  <si>
    <t>USPO0215 ICPL Curncy</t>
  </si>
  <si>
    <t>USPP0215 ICPL Curncy</t>
  </si>
  <si>
    <t>USPQ0215 ICPL Curncy</t>
  </si>
  <si>
    <t>USPS0215 ICPL Curncy</t>
  </si>
  <si>
    <t>USPK0515 ICPL Curncy</t>
  </si>
  <si>
    <t>USPL0515 ICPL Curncy</t>
  </si>
  <si>
    <t>USPM0515 ICPL Curncy</t>
  </si>
  <si>
    <t>USPN0515 ICPL Curncy</t>
  </si>
  <si>
    <t>USPO0515 ICPL Curncy</t>
  </si>
  <si>
    <t>USPP0515 ICPL Curncy</t>
  </si>
  <si>
    <t>USPQ0515 ICPL Curncy</t>
  </si>
  <si>
    <t>USPS0515 ICPL Curncy</t>
  </si>
  <si>
    <t>USPK1015 ICPL Curncy</t>
  </si>
  <si>
    <t>USPL1015 ICPL Curncy</t>
  </si>
  <si>
    <t>USPM1015 ICPL Curncy</t>
  </si>
  <si>
    <t>USPN1015 ICPL Curncy</t>
  </si>
  <si>
    <t>USPO1015 ICPL Curncy</t>
  </si>
  <si>
    <t>USPP1015 ICPL Curncy</t>
  </si>
  <si>
    <t>USPQ1015 ICPL Curncy</t>
  </si>
  <si>
    <t>USPS1015 ICPL Curncy</t>
  </si>
  <si>
    <t>USPK1515 ICPL Curncy</t>
  </si>
  <si>
    <t>USPL1515 ICPL Curncy</t>
  </si>
  <si>
    <t>USPM1515 ICPL Curncy</t>
  </si>
  <si>
    <t>USPN1515 ICPL Curncy</t>
  </si>
  <si>
    <t>USPO1515 ICPL Curncy</t>
  </si>
  <si>
    <t>USPP1515 ICPL Curncy</t>
  </si>
  <si>
    <t>USPQ1515 ICPL Curncy</t>
  </si>
  <si>
    <t>USPS1515 ICPL Curncy</t>
  </si>
  <si>
    <t>USPKA20 ICPL Curncy</t>
  </si>
  <si>
    <t>USPLA20 ICPL Curncy</t>
  </si>
  <si>
    <t>USPMA20 ICPL Curncy</t>
  </si>
  <si>
    <t>USPNA20 ICPL Curncy</t>
  </si>
  <si>
    <t>USPOA20 ICPL Curncy</t>
  </si>
  <si>
    <t>USPPA20 ICPL Curncy</t>
  </si>
  <si>
    <t>USPQA20 ICPL Curncy</t>
  </si>
  <si>
    <t>USPSA20 ICPL Curncy</t>
  </si>
  <si>
    <t>USPKC20 ICPL Curncy</t>
  </si>
  <si>
    <t>USPLC20 ICPL Curncy</t>
  </si>
  <si>
    <t>USPMC20 ICPL Curncy</t>
  </si>
  <si>
    <t>USPNC20 ICPL Curncy</t>
  </si>
  <si>
    <t>USPOC20 ICPL Curncy</t>
  </si>
  <si>
    <t>USPPC20 ICPL Curncy</t>
  </si>
  <si>
    <t>USPQC20 ICPL Curncy</t>
  </si>
  <si>
    <t>USPSC20 ICPL Curncy</t>
  </si>
  <si>
    <t>USPKF20 ICPL Curncy</t>
  </si>
  <si>
    <t>USPLF20 ICPL Curncy</t>
  </si>
  <si>
    <t>USPMF20 ICPL Curncy</t>
  </si>
  <si>
    <t>USPNF20 ICPL Curncy</t>
  </si>
  <si>
    <t>USPOF20 ICPL Curncy</t>
  </si>
  <si>
    <t>USPPF20 ICPL Curncy</t>
  </si>
  <si>
    <t>USPQF20 ICPL Curncy</t>
  </si>
  <si>
    <t>USPSF20 ICPL Curncy</t>
  </si>
  <si>
    <t>USPK0120 ICPL Curncy</t>
  </si>
  <si>
    <t>USPL0120 ICPL Curncy</t>
  </si>
  <si>
    <t>USPM0120 ICPL Curncy</t>
  </si>
  <si>
    <t>USPN0120 ICPL Curncy</t>
  </si>
  <si>
    <t>USPO0120 ICPL Curncy</t>
  </si>
  <si>
    <t>USPP0120 ICPL Curncy</t>
  </si>
  <si>
    <t>USPQ0120 ICPL Curncy</t>
  </si>
  <si>
    <t>USPS0120 ICPL Curncy</t>
  </si>
  <si>
    <t>USPK0220 ICPL Curncy</t>
  </si>
  <si>
    <t>USPL0220 ICPL Curncy</t>
  </si>
  <si>
    <t>USPM0220 ICPL Curncy</t>
  </si>
  <si>
    <t>USPN0220 ICPL Curncy</t>
  </si>
  <si>
    <t>USPO0220 ICPL Curncy</t>
  </si>
  <si>
    <t>USPP0220 ICPL Curncy</t>
  </si>
  <si>
    <t>USPQ0220 ICPL Curncy</t>
  </si>
  <si>
    <t>USPS0220 ICPL Curncy</t>
  </si>
  <si>
    <t>USPL0520 ICPL Curncy</t>
  </si>
  <si>
    <t>USPM0520 ICPL Curncy</t>
  </si>
  <si>
    <t>USPN0520 ICPL Curncy</t>
  </si>
  <si>
    <t>USPO0520 ICPL Curncy</t>
  </si>
  <si>
    <t>USPP0520 ICPL Curncy</t>
  </si>
  <si>
    <t>USPQ0520 ICPL Curncy</t>
  </si>
  <si>
    <t>USPS0520 ICPL Curncy</t>
  </si>
  <si>
    <t>USPK1020 ICPL Curncy</t>
  </si>
  <si>
    <t>USPL1020 ICPL Curncy</t>
  </si>
  <si>
    <t>USPM1020 ICPL Curncy</t>
  </si>
  <si>
    <t>USPN1020 ICPL Curncy</t>
  </si>
  <si>
    <t>USPO1020 ICPL Curncy</t>
  </si>
  <si>
    <t>USPP1020 ICPL Curncy</t>
  </si>
  <si>
    <t>USPQ1020 ICPL Curncy</t>
  </si>
  <si>
    <t>USPS1020 ICPL Curncy</t>
  </si>
  <si>
    <t>USPK1520 ICPL Curncy</t>
  </si>
  <si>
    <t>USPL1520 ICPL Curncy</t>
  </si>
  <si>
    <t>USPM1520 ICPL Curncy</t>
  </si>
  <si>
    <t>USPN1520 ICPL Curncy</t>
  </si>
  <si>
    <t>USPO1520 ICPL Curncy</t>
  </si>
  <si>
    <t>USPP1520 ICPL Curncy</t>
  </si>
  <si>
    <t>USPQ1520 ICPL Curncy</t>
  </si>
  <si>
    <t>USPS1520 ICPL Curncy</t>
  </si>
  <si>
    <t>USPKA30 ICPL Curncy</t>
  </si>
  <si>
    <t>USPLA30 ICPL Curncy</t>
  </si>
  <si>
    <t>USPMA30 ICPL Curncy</t>
  </si>
  <si>
    <t>USPNA30 ICPL Curncy</t>
  </si>
  <si>
    <t>USPOA30 ICPL Curncy</t>
  </si>
  <si>
    <t>USPPA30 ICPL Curncy</t>
  </si>
  <si>
    <t>USPQA30 ICPL Curncy</t>
  </si>
  <si>
    <t>USPSA30 ICPL Curncy</t>
  </si>
  <si>
    <t>USPKC30 ICPL Curncy</t>
  </si>
  <si>
    <t>USPLC30 ICPL Curncy</t>
  </si>
  <si>
    <t>USPMC30 ICPL Curncy</t>
  </si>
  <si>
    <t>USPNC30 ICPL Curncy</t>
  </si>
  <si>
    <t>USPOC30 ICPL Curncy</t>
  </si>
  <si>
    <t>USPPC30 ICPL Curncy</t>
  </si>
  <si>
    <t>USPQC30 ICPL Curncy</t>
  </si>
  <si>
    <t>USPSC30 ICPL Curncy</t>
  </si>
  <si>
    <t>USPLF30 ICPL Curncy</t>
  </si>
  <si>
    <t>USPMF30 ICPL Curncy</t>
  </si>
  <si>
    <t>USPNF30 ICPL Curncy</t>
  </si>
  <si>
    <t>USPOF30 ICPL Curncy</t>
  </si>
  <si>
    <t>USPPF30 ICPL Curncy</t>
  </si>
  <si>
    <t>USPQF30 ICPL Curncy</t>
  </si>
  <si>
    <t>USPSF30 ICPL Curncy</t>
  </si>
  <si>
    <t>USPK0130 ICPL Curncy</t>
  </si>
  <si>
    <t>USPL0130 ICPL Curncy</t>
  </si>
  <si>
    <t>USPM0130 ICPL Curncy</t>
  </si>
  <si>
    <t>USPN0130 ICPL Curncy</t>
  </si>
  <si>
    <t>USPO0130 ICPL Curncy</t>
  </si>
  <si>
    <t>USPP0130 ICPL Curncy</t>
  </si>
  <si>
    <t>USPQ0130 ICPL Curncy</t>
  </si>
  <si>
    <t>USPS0130 ICPL Curncy</t>
  </si>
  <si>
    <t>USPK0230 ICPL Curncy</t>
  </si>
  <si>
    <t>USPL0230 ICPL Curncy</t>
  </si>
  <si>
    <t>USPM0230 ICPL Curncy</t>
  </si>
  <si>
    <t>USPN0230 ICPL Curncy</t>
  </si>
  <si>
    <t>USPO0230 ICPL Curncy</t>
  </si>
  <si>
    <t>USPP0230 ICPL Curncy</t>
  </si>
  <si>
    <t>USPQ0230 ICPL Curncy</t>
  </si>
  <si>
    <t>USPS0230 ICPL Curncy</t>
  </si>
  <si>
    <t>USPK0530 ICPL Curncy</t>
  </si>
  <si>
    <t>USPL0530 ICPL Curncy</t>
  </si>
  <si>
    <t>USPM0530 ICPL Curncy</t>
  </si>
  <si>
    <t>USPN0530 ICPL Curncy</t>
  </si>
  <si>
    <t>USPO0530 ICPL Curncy</t>
  </si>
  <si>
    <t>USPP0530 ICPL Curncy</t>
  </si>
  <si>
    <t>USPQ0530 ICPL Curncy</t>
  </si>
  <si>
    <t>USPS0530 ICPL Curncy</t>
  </si>
  <si>
    <t>USPK1030 ICPL Curncy</t>
  </si>
  <si>
    <t>USPL1030 ICPL Curncy</t>
  </si>
  <si>
    <t>USPM1030 ICPL Curncy</t>
  </si>
  <si>
    <t>USPN1030 ICPL Curncy</t>
  </si>
  <si>
    <t>USPO1030 ICPL Curncy</t>
  </si>
  <si>
    <t>USPP1030 ICPL Curncy</t>
  </si>
  <si>
    <t>USPQ1030 ICPL Curncy</t>
  </si>
  <si>
    <t>USPS1030 ICPL Curncy</t>
  </si>
  <si>
    <t>USPK1530 ICPL Curncy</t>
  </si>
  <si>
    <t>USPL1530 ICPL Curncy</t>
  </si>
  <si>
    <t>USPM1530 ICPL Curncy</t>
  </si>
  <si>
    <t>USPN1530 ICPL Curncy</t>
  </si>
  <si>
    <t>USPO1530 ICPL Curncy</t>
  </si>
  <si>
    <t>USPP1530 ICPL Curncy</t>
  </si>
  <si>
    <t>USPQ1530 ICPL Curncy</t>
  </si>
  <si>
    <t>USPS1530 ICPL Curncy</t>
  </si>
  <si>
    <t>BPNEA1 ICPL Curncy</t>
  </si>
  <si>
    <t>BPNEB1 ICPL Curncy</t>
  </si>
  <si>
    <t>BPNEC1 ICPL Curncy</t>
  </si>
  <si>
    <t>BPNEF1 ICPL Curncy</t>
  </si>
  <si>
    <t>BPNEI1 ICPL Curncy</t>
  </si>
  <si>
    <t>BPNE11 ICPL Curncy</t>
  </si>
  <si>
    <t>BPNER1 ICPL Curncy</t>
  </si>
  <si>
    <t>BPNE21 ICPL Curncy</t>
  </si>
  <si>
    <t>BPNE31 ICPL Curncy</t>
  </si>
  <si>
    <t>BPNE41 ICPL Curncy</t>
  </si>
  <si>
    <t>BPNE51 ICPL Curncy</t>
  </si>
  <si>
    <t>BPNE61 ICPL Curncy</t>
  </si>
  <si>
    <t>BPNE71 ICPL Curncy</t>
  </si>
  <si>
    <t>BPNE101 ICPL Curncy</t>
  </si>
  <si>
    <t>BPNE151 ICPL Curncy</t>
  </si>
  <si>
    <t>BPNE201 ICPL Curncy</t>
  </si>
  <si>
    <t>BPNEA2 ICPL Curncy</t>
  </si>
  <si>
    <t>BPNEB2 ICPL Curncy</t>
  </si>
  <si>
    <t>BPNEC2 ICPL Curncy</t>
  </si>
  <si>
    <t>BPNEF2 ICPL Curncy</t>
  </si>
  <si>
    <t>BPNEI2 ICPL Curncy</t>
  </si>
  <si>
    <t>BPNE12 ICPL Curncy</t>
  </si>
  <si>
    <t>BPNER2 ICPL Curncy</t>
  </si>
  <si>
    <t>BPNE22 ICPL Curncy</t>
  </si>
  <si>
    <t>BPNE32 ICPL Curncy</t>
  </si>
  <si>
    <t>BPNE42 ICPL Curncy</t>
  </si>
  <si>
    <t>BPNE52 ICPL Curncy</t>
  </si>
  <si>
    <t>BPNE62 ICPL Curncy</t>
  </si>
  <si>
    <t>BPNE72 ICPL Curncy</t>
  </si>
  <si>
    <t>BPNE102 ICPL Curncy</t>
  </si>
  <si>
    <t>BPNE152 ICPL Curncy</t>
  </si>
  <si>
    <t>BPNE202 ICPL Curncy</t>
  </si>
  <si>
    <t>BPNEA3 ICPL Curncy</t>
  </si>
  <si>
    <t>BPNEB3 ICPL Curncy</t>
  </si>
  <si>
    <t>BPNEC3 ICPL Curncy</t>
  </si>
  <si>
    <t>BPNEF3 ICPL Curncy</t>
  </si>
  <si>
    <t>BPNEI3 ICPL Curncy</t>
  </si>
  <si>
    <t>BPNE13 ICPL Curncy</t>
  </si>
  <si>
    <t>BPNER3 ICPL Curncy</t>
  </si>
  <si>
    <t>BPNE23 ICPL Curncy</t>
  </si>
  <si>
    <t>BPNE33 ICPL Curncy</t>
  </si>
  <si>
    <t>BPNE43 ICPL Curncy</t>
  </si>
  <si>
    <t>BPNE53 ICPL Curncy</t>
  </si>
  <si>
    <t>BPNE63 ICPL Curncy</t>
  </si>
  <si>
    <t>BPNE73 ICPL Curncy</t>
  </si>
  <si>
    <t>BPNE103 ICPL Curncy</t>
  </si>
  <si>
    <t>BPNE153 ICPL Curncy</t>
  </si>
  <si>
    <t>BPNE203 ICPL Curncy</t>
  </si>
  <si>
    <t>BPNEA4 ICPL Curncy</t>
  </si>
  <si>
    <t>BPNEB4 ICPL Curncy</t>
  </si>
  <si>
    <t>BPNEC4 ICPL Curncy</t>
  </si>
  <si>
    <t>BPNEF4 ICPL Curncy</t>
  </si>
  <si>
    <t>BPNEI4 ICPL Curncy</t>
  </si>
  <si>
    <t>BPNE14 ICPL Curncy</t>
  </si>
  <si>
    <t>BPNER4 ICPL Curncy</t>
  </si>
  <si>
    <t>BPNE24 ICPL Curncy</t>
  </si>
  <si>
    <t>BPNE34 ICPL Curncy</t>
  </si>
  <si>
    <t>BPNE44 ICPL Curncy</t>
  </si>
  <si>
    <t>BPNE54 ICPL Curncy</t>
  </si>
  <si>
    <t>BPNE64 ICPL Curncy</t>
  </si>
  <si>
    <t>BPNE74 ICPL Curncy</t>
  </si>
  <si>
    <t>BPNE104 ICPL Curncy</t>
  </si>
  <si>
    <t>BPNE154 ICPL Curncy</t>
  </si>
  <si>
    <t>BPNE204 ICPL Curncy</t>
  </si>
  <si>
    <t>BPNEA5 ICPL Curncy</t>
  </si>
  <si>
    <t>BPNEB5 ICPL Curncy</t>
  </si>
  <si>
    <t>BPNEC5 ICPL Curncy</t>
  </si>
  <si>
    <t>BPNEF5 ICPL Curncy</t>
  </si>
  <si>
    <t>BPNEI5 ICPL Curncy</t>
  </si>
  <si>
    <t>BPNE15 ICPL Curncy</t>
  </si>
  <si>
    <t>BPNER5 ICPL Curncy</t>
  </si>
  <si>
    <t>BPNE25 ICPL Curncy</t>
  </si>
  <si>
    <t>BPNE35 ICPL Curncy</t>
  </si>
  <si>
    <t>BPNE45 ICPL Curncy</t>
  </si>
  <si>
    <t>BPNE55 ICPL Curncy</t>
  </si>
  <si>
    <t>BPNE65 ICPL Curncy</t>
  </si>
  <si>
    <t>BPNE75 ICPL Curncy</t>
  </si>
  <si>
    <t>BPNE105 ICPL Curncy</t>
  </si>
  <si>
    <t>BPNE155 ICPL Curncy</t>
  </si>
  <si>
    <t>BPNE205 ICPL Curncy</t>
  </si>
  <si>
    <t>BPNEA6 ICPL Curncy</t>
  </si>
  <si>
    <t>BPNEB6 ICPL Curncy</t>
  </si>
  <si>
    <t>BPNEC6 ICPL Curncy</t>
  </si>
  <si>
    <t>BPNEF6 ICPL Curncy</t>
  </si>
  <si>
    <t>BPNEI6 ICPL Curncy</t>
  </si>
  <si>
    <t>BPNE16 ICPL Curncy</t>
  </si>
  <si>
    <t>BPNER6 ICPL Curncy</t>
  </si>
  <si>
    <t>BPNE26 ICPL Curncy</t>
  </si>
  <si>
    <t>BPNE36 ICPL Curncy</t>
  </si>
  <si>
    <t>BPNE46 ICPL Curncy</t>
  </si>
  <si>
    <t>BPNE56 ICPL Curncy</t>
  </si>
  <si>
    <t>BPNE66 ICPL Curncy</t>
  </si>
  <si>
    <t>BPNE76 ICPL Curncy</t>
  </si>
  <si>
    <t>BPNE106 ICPL Curncy</t>
  </si>
  <si>
    <t>BPNE156 ICPL Curncy</t>
  </si>
  <si>
    <t>BPNE206 ICPL Curncy</t>
  </si>
  <si>
    <t>BPNEA7 ICPL Curncy</t>
  </si>
  <si>
    <t>BPNEB7 ICPL Curncy</t>
  </si>
  <si>
    <t>BPNEC7 ICPL Curncy</t>
  </si>
  <si>
    <t>BPNEF7 ICPL Curncy</t>
  </si>
  <si>
    <t>BPNEI7 ICPL Curncy</t>
  </si>
  <si>
    <t>BPNE17 ICPL Curncy</t>
  </si>
  <si>
    <t>BPNER7 ICPL Curncy</t>
  </si>
  <si>
    <t>BPNE27 ICPL Curncy</t>
  </si>
  <si>
    <t>BPNE37 ICPL Curncy</t>
  </si>
  <si>
    <t>BPNE47 ICPL Curncy</t>
  </si>
  <si>
    <t>BPNE57 ICPL Curncy</t>
  </si>
  <si>
    <t>BPNE67 ICPL Curncy</t>
  </si>
  <si>
    <t>BPNE77 ICPL Curncy</t>
  </si>
  <si>
    <t>BPNE107 ICPL Curncy</t>
  </si>
  <si>
    <t>BPNE157 ICPL Curncy</t>
  </si>
  <si>
    <t>BPNE207 ICPL Curncy</t>
  </si>
  <si>
    <t>BPNEA8 ICPL Curncy</t>
  </si>
  <si>
    <t>BPNEB8 ICPL Curncy</t>
  </si>
  <si>
    <t>BPNEC8 ICPL Curncy</t>
  </si>
  <si>
    <t>BPNEF8 ICPL Curncy</t>
  </si>
  <si>
    <t>BPNEI8 ICPL Curncy</t>
  </si>
  <si>
    <t>BPNE18 ICPL Curncy</t>
  </si>
  <si>
    <t>BPNER8 ICPL Curncy</t>
  </si>
  <si>
    <t>BPNE28 ICPL Curncy</t>
  </si>
  <si>
    <t>BPNE38 ICPL Curncy</t>
  </si>
  <si>
    <t>BPNE48 ICPL Curncy</t>
  </si>
  <si>
    <t>BPNE58 ICPL Curncy</t>
  </si>
  <si>
    <t>BPNE68 ICPL Curncy</t>
  </si>
  <si>
    <t>BPNE78 ICPL Curncy</t>
  </si>
  <si>
    <t>BPNE108 ICPL Curncy</t>
  </si>
  <si>
    <t>BPNE158 ICPL Curncy</t>
  </si>
  <si>
    <t>BPNE208 ICPL Curncy</t>
  </si>
  <si>
    <t>BPNEA9 ICPL Curncy</t>
  </si>
  <si>
    <t>BPNEB9 ICPL Curncy</t>
  </si>
  <si>
    <t>BPNEC9 ICPL Curncy</t>
  </si>
  <si>
    <t>BPNEF9 ICPL Curncy</t>
  </si>
  <si>
    <t>BPNEI9 ICPL Curncy</t>
  </si>
  <si>
    <t>BPNE19 ICPL Curncy</t>
  </si>
  <si>
    <t>BPNER9 ICPL Curncy</t>
  </si>
  <si>
    <t>BPNE29 ICPL Curncy</t>
  </si>
  <si>
    <t>BPNE39 ICPL Curncy</t>
  </si>
  <si>
    <t>BPNE49 ICPL Curncy</t>
  </si>
  <si>
    <t>BPNE59 ICPL Curncy</t>
  </si>
  <si>
    <t>BPNE69 ICPL Curncy</t>
  </si>
  <si>
    <t>BPNE79 ICPL Curncy</t>
  </si>
  <si>
    <t>BPNE109 ICPL Curncy</t>
  </si>
  <si>
    <t>BPNE159 ICPL Curncy</t>
  </si>
  <si>
    <t>BPNE209 ICPL Curncy</t>
  </si>
  <si>
    <t>BPNEA10 ICPL Curncy</t>
  </si>
  <si>
    <t>BPNEB10 ICPL Curncy</t>
  </si>
  <si>
    <t>BPNEC10 ICPL Curncy</t>
  </si>
  <si>
    <t>BPNEF10 ICPL Curncy</t>
  </si>
  <si>
    <t>BPNEI10 ICPL Curncy</t>
  </si>
  <si>
    <t>BPNE110 ICPL Curncy</t>
  </si>
  <si>
    <t>BPNER10 ICPL Curncy</t>
  </si>
  <si>
    <t>BPNE210 ICPL Curncy</t>
  </si>
  <si>
    <t>BPNE310 ICPL Curncy</t>
  </si>
  <si>
    <t>BPNE410 ICPL Curncy</t>
  </si>
  <si>
    <t>BPNE510 ICPL Curncy</t>
  </si>
  <si>
    <t>BPNE610 ICPL Curncy</t>
  </si>
  <si>
    <t>BPNE710 ICPL Curncy</t>
  </si>
  <si>
    <t>BPNE1010 ICPL Curncy</t>
  </si>
  <si>
    <t>BPNE1510 ICPL Curncy</t>
  </si>
  <si>
    <t>BPNE2010 ICPL Curncy</t>
  </si>
  <si>
    <t>BPNEA15 ICPL Curncy</t>
  </si>
  <si>
    <t>BPNEB15 ICPL Curncy</t>
  </si>
  <si>
    <t>BPNEC15 ICPL Curncy</t>
  </si>
  <si>
    <t>BPNEF15 ICPL Curncy</t>
  </si>
  <si>
    <t>BPNEI15 ICPL Curncy</t>
  </si>
  <si>
    <t>BPNE115 ICPL Curncy</t>
  </si>
  <si>
    <t>BPNER15 ICPL Curncy</t>
  </si>
  <si>
    <t>BPNE215 ICPL Curncy</t>
  </si>
  <si>
    <t>BPNE315 ICPL Curncy</t>
  </si>
  <si>
    <t>BPNE415 ICPL Curncy</t>
  </si>
  <si>
    <t>BPNE515 ICPL Curncy</t>
  </si>
  <si>
    <t>BPNE615 ICPL Curncy</t>
  </si>
  <si>
    <t>BPNE715 ICPL Curncy</t>
  </si>
  <si>
    <t>BPNE1015 ICPL Curncy</t>
  </si>
  <si>
    <t>BPNE1515 ICPL Curncy</t>
  </si>
  <si>
    <t>BPNE2015 ICPL Curncy</t>
  </si>
  <si>
    <t>BPNEA20 ICPL Curncy</t>
  </si>
  <si>
    <t>BPNEB20 ICPL Curncy</t>
  </si>
  <si>
    <t>BPNEC20 ICPL Curncy</t>
  </si>
  <si>
    <t>BPNEF20 ICPL Curncy</t>
  </si>
  <si>
    <t>BPNEI20 ICPL Curncy</t>
  </si>
  <si>
    <t>BPNE120 ICPL Curncy</t>
  </si>
  <si>
    <t>BPNER20 ICPL Curncy</t>
  </si>
  <si>
    <t>BPNE220 ICPL Curncy</t>
  </si>
  <si>
    <t>BPNE320 ICPL Curncy</t>
  </si>
  <si>
    <t>BPNE420 ICPL Curncy</t>
  </si>
  <si>
    <t>BPNE520 ICPL Curncy</t>
  </si>
  <si>
    <t>BPNE620 ICPL Curncy</t>
  </si>
  <si>
    <t>BPNE720 ICPL Curncy</t>
  </si>
  <si>
    <t>BPNE1020 ICPL Curncy</t>
  </si>
  <si>
    <t>BPNE1520 ICPL Curncy</t>
  </si>
  <si>
    <t>BPNE2020 ICPL Curncy</t>
  </si>
  <si>
    <t>BPNEA25 ICPL Curncy</t>
  </si>
  <si>
    <t>BPNEB25 ICPL Curncy</t>
  </si>
  <si>
    <t>BPNEC25 ICPL Curncy</t>
  </si>
  <si>
    <t>BPNEF25 ICPL Curncy</t>
  </si>
  <si>
    <t>BPNEI25 ICPL Curncy</t>
  </si>
  <si>
    <t>BPNE125 ICPL Curncy</t>
  </si>
  <si>
    <t>BPNER25 ICPL Curncy</t>
  </si>
  <si>
    <t>BPNE225 ICPL Curncy</t>
  </si>
  <si>
    <t>BPNE325 ICPL Curncy</t>
  </si>
  <si>
    <t>BPNE425 ICPL Curncy</t>
  </si>
  <si>
    <t>BPNE525 ICPL Curncy</t>
  </si>
  <si>
    <t>BPNE625 ICPL Curncy</t>
  </si>
  <si>
    <t>BPNE725 ICPL Curncy</t>
  </si>
  <si>
    <t>BPNE1025 ICPL Curncy</t>
  </si>
  <si>
    <t>BPNE1525 ICPL Curncy</t>
  </si>
  <si>
    <t>BPNE2025 ICPL Curncy</t>
  </si>
  <si>
    <t>BPNEA30 ICPL Curncy</t>
  </si>
  <si>
    <t>BPNEB30 ICPL Curncy</t>
  </si>
  <si>
    <t>BPNEC30 ICPL Curncy</t>
  </si>
  <si>
    <t>BPNEF30 ICPL Curncy</t>
  </si>
  <si>
    <t>BPNEI30 ICPL Curncy</t>
  </si>
  <si>
    <t>BPNE130 ICPL Curncy</t>
  </si>
  <si>
    <t>BPNER30 ICPL Curncy</t>
  </si>
  <si>
    <t>BPNE230 ICPL Curncy</t>
  </si>
  <si>
    <t>BPNE330 ICPL Curncy</t>
  </si>
  <si>
    <t>BPNE430 ICPL Curncy</t>
  </si>
  <si>
    <t>BPNE530 ICPL Curncy</t>
  </si>
  <si>
    <t>BPNE630 ICPL Curncy</t>
  </si>
  <si>
    <t>BPNE730 ICPL Curncy</t>
  </si>
  <si>
    <t>BPNE1030 ICPL Curncy</t>
  </si>
  <si>
    <t>BPNE1530 ICPL Curncy</t>
  </si>
  <si>
    <t>BPNE2030 ICPL Curncy</t>
  </si>
  <si>
    <t>BPPEA1 ICPL Curncy</t>
  </si>
  <si>
    <t>BPPEB1 ICPL Curncy</t>
  </si>
  <si>
    <t>BPPEC1 ICPL Curncy</t>
  </si>
  <si>
    <t>BPPEF1 ICPL Curncy</t>
  </si>
  <si>
    <t>BPPEI1 ICPL Curncy</t>
  </si>
  <si>
    <t>BPPE11 ICPL Curncy</t>
  </si>
  <si>
    <t>BPPER1 ICPL Curncy</t>
  </si>
  <si>
    <t>BPPE21 ICPL Curncy</t>
  </si>
  <si>
    <t>BPPE31 ICPL Curncy</t>
  </si>
  <si>
    <t>BPPE41 ICPL Curncy</t>
  </si>
  <si>
    <t>BPPE51 ICPL Curncy</t>
  </si>
  <si>
    <t>BPPE71 ICPL Curncy</t>
  </si>
  <si>
    <t>BPPE101 ICPL Curncy</t>
  </si>
  <si>
    <t>BPPE151 ICPL Curncy</t>
  </si>
  <si>
    <t>BPPE201 ICPL Curncy</t>
  </si>
  <si>
    <t>BPPEA2 ICPL Curncy</t>
  </si>
  <si>
    <t>BPPEB2 ICPL Curncy</t>
  </si>
  <si>
    <t>BPPEC2 ICPL Curncy</t>
  </si>
  <si>
    <t>BPPEF2 ICPL Curncy</t>
  </si>
  <si>
    <t>BPPEI2 ICPL Curncy</t>
  </si>
  <si>
    <t>BPPE12 ICPL Curncy</t>
  </si>
  <si>
    <t>BPPER2 ICPL Curncy</t>
  </si>
  <si>
    <t>BPPE22 ICPL Curncy</t>
  </si>
  <si>
    <t>BPPE32 ICPL Curncy</t>
  </si>
  <si>
    <t>BPPE42 ICPL Curncy</t>
  </si>
  <si>
    <t>BPPE52 ICPL Curncy</t>
  </si>
  <si>
    <t>BPPE72 ICPL Curncy</t>
  </si>
  <si>
    <t>BPPE102 ICPL Curncy</t>
  </si>
  <si>
    <t>BPPE152 ICPL Curncy</t>
  </si>
  <si>
    <t>BPPE202 ICPL Curncy</t>
  </si>
  <si>
    <t>BPPEA3 ICPL Curncy</t>
  </si>
  <si>
    <t>BPPEB3 ICPL Curncy</t>
  </si>
  <si>
    <t>BPPEC3 ICPL Curncy</t>
  </si>
  <si>
    <t>BPPEF3 ICPL Curncy</t>
  </si>
  <si>
    <t>BPPEI3 ICPL Curncy</t>
  </si>
  <si>
    <t>BPPE13 ICPL Curncy</t>
  </si>
  <si>
    <t>BPPER3 ICPL Curncy</t>
  </si>
  <si>
    <t>BPPE23 ICPL Curncy</t>
  </si>
  <si>
    <t>BPPE33 ICPL Curncy</t>
  </si>
  <si>
    <t>BPPE43 ICPL Curncy</t>
  </si>
  <si>
    <t>BPPE53 ICPL Curncy</t>
  </si>
  <si>
    <t>BPPE73 ICPL Curncy</t>
  </si>
  <si>
    <t>BPPE103 ICPL Curncy</t>
  </si>
  <si>
    <t>BPPE153 ICPL Curncy</t>
  </si>
  <si>
    <t>BPPE203 ICPL Curncy</t>
  </si>
  <si>
    <t>BPPEA4 ICPL Curncy</t>
  </si>
  <si>
    <t>BPPEB4 ICPL Curncy</t>
  </si>
  <si>
    <t>BPPEC4 ICPL Curncy</t>
  </si>
  <si>
    <t>BPPEF4 ICPL Curncy</t>
  </si>
  <si>
    <t>BPPEI4 ICPL Curncy</t>
  </si>
  <si>
    <t>BPPE14 ICPL Curncy</t>
  </si>
  <si>
    <t>BPPER4 ICPL Curncy</t>
  </si>
  <si>
    <t>BPPE24 ICPL Curncy</t>
  </si>
  <si>
    <t>BPPE34 ICPL Curncy</t>
  </si>
  <si>
    <t>BPPE44 ICPL Curncy</t>
  </si>
  <si>
    <t>BPPE54 ICPL Curncy</t>
  </si>
  <si>
    <t>BPPE74 ICPL Curncy</t>
  </si>
  <si>
    <t>BPPE104 ICPL Curncy</t>
  </si>
  <si>
    <t>BPPE154 ICPL Curncy</t>
  </si>
  <si>
    <t>BPPE204 ICPL Curncy</t>
  </si>
  <si>
    <t>BPPEA5 ICPL Curncy</t>
  </si>
  <si>
    <t>BPPEB5 ICPL Curncy</t>
  </si>
  <si>
    <t>BPPEC5 ICPL Curncy</t>
  </si>
  <si>
    <t>BPPEF5 ICPL Curncy</t>
  </si>
  <si>
    <t>BPPEI5 ICPL Curncy</t>
  </si>
  <si>
    <t>BPPE15 ICPL Curncy</t>
  </si>
  <si>
    <t>BPPER5 ICPL Curncy</t>
  </si>
  <si>
    <t>BPPE25 ICPL Curncy</t>
  </si>
  <si>
    <t>BPPE35 ICPL Curncy</t>
  </si>
  <si>
    <t>BPPE45 ICPL Curncy</t>
  </si>
  <si>
    <t>BPPE55 ICPL Curncy</t>
  </si>
  <si>
    <t>BPPE75 ICPL Curncy</t>
  </si>
  <si>
    <t>BPPE105 ICPL Curncy</t>
  </si>
  <si>
    <t>BPPE155 ICPL Curncy</t>
  </si>
  <si>
    <t>BPPE205 ICPL Curncy</t>
  </si>
  <si>
    <t>BPPEA6 ICPL Curncy</t>
  </si>
  <si>
    <t>BPPEB6 ICPL Curncy</t>
  </si>
  <si>
    <t>BPPEC6 ICPL Curncy</t>
  </si>
  <si>
    <t>BPPEF6 ICPL Curncy</t>
  </si>
  <si>
    <t>BPPEI6 ICPL Curncy</t>
  </si>
  <si>
    <t>BPPE16 ICPL Curncy</t>
  </si>
  <si>
    <t>BPPER6 ICPL Curncy</t>
  </si>
  <si>
    <t>BPPE26 ICPL Curncy</t>
  </si>
  <si>
    <t>BPPE36 ICPL Curncy</t>
  </si>
  <si>
    <t>BPPE46 ICPL Curncy</t>
  </si>
  <si>
    <t>BPPE56 ICPL Curncy</t>
  </si>
  <si>
    <t>BPPE76 ICPL Curncy</t>
  </si>
  <si>
    <t>BPPE106 ICPL Curncy</t>
  </si>
  <si>
    <t>BPPE156 ICPL Curncy</t>
  </si>
  <si>
    <t>BPPE206 ICPL Curncy</t>
  </si>
  <si>
    <t>BPPEA7 ICPL Curncy</t>
  </si>
  <si>
    <t>BPPEB7 ICPL Curncy</t>
  </si>
  <si>
    <t>BPPEC7 ICPL Curncy</t>
  </si>
  <si>
    <t>BPPEF7 ICPL Curncy</t>
  </si>
  <si>
    <t>BPPEI7 ICPL Curncy</t>
  </si>
  <si>
    <t>BPPE17 ICPL Curncy</t>
  </si>
  <si>
    <t>BPPER7 ICPL Curncy</t>
  </si>
  <si>
    <t>BPPE27 ICPL Curncy</t>
  </si>
  <si>
    <t>BPPE37 ICPL Curncy</t>
  </si>
  <si>
    <t>BPPE47 ICPL Curncy</t>
  </si>
  <si>
    <t>BPPE57 ICPL Curncy</t>
  </si>
  <si>
    <t>BPPE77 ICPL Curncy</t>
  </si>
  <si>
    <t>BPPE107 ICPL Curncy</t>
  </si>
  <si>
    <t>BPPE157 ICPL Curncy</t>
  </si>
  <si>
    <t>BPPE207 ICPL Curncy</t>
  </si>
  <si>
    <t>BPPEA8 ICPL Curncy</t>
  </si>
  <si>
    <t>BPPEB8 ICPL Curncy</t>
  </si>
  <si>
    <t>BPPEC8 ICPL Curncy</t>
  </si>
  <si>
    <t>BPPEF8 ICPL Curncy</t>
  </si>
  <si>
    <t>BPPEI8 ICPL Curncy</t>
  </si>
  <si>
    <t>BPPE18 ICPL Curncy</t>
  </si>
  <si>
    <t>BPPER8 ICPL Curncy</t>
  </si>
  <si>
    <t>BPPE28 ICPL Curncy</t>
  </si>
  <si>
    <t>BPPE38 ICPL Curncy</t>
  </si>
  <si>
    <t>BPPE48 ICPL Curncy</t>
  </si>
  <si>
    <t>BPPE58 ICPL Curncy</t>
  </si>
  <si>
    <t>BPPE78 ICPL Curncy</t>
  </si>
  <si>
    <t>BPPE108 ICPL Curncy</t>
  </si>
  <si>
    <t>BPPE158 ICPL Curncy</t>
  </si>
  <si>
    <t>BPPE208 ICPL Curncy</t>
  </si>
  <si>
    <t>BPPEA9 ICPL Curncy</t>
  </si>
  <si>
    <t>BPPEB9 ICPL Curncy</t>
  </si>
  <si>
    <t>BPPEC9 ICPL Curncy</t>
  </si>
  <si>
    <t>BPPEF9 ICPL Curncy</t>
  </si>
  <si>
    <t>BPPEI9 ICPL Curncy</t>
  </si>
  <si>
    <t>BPPE19 ICPL Curncy</t>
  </si>
  <si>
    <t>BPPER9 ICPL Curncy</t>
  </si>
  <si>
    <t>BPPE29 ICPL Curncy</t>
  </si>
  <si>
    <t>BPPE39 ICPL Curncy</t>
  </si>
  <si>
    <t>BPPE49 ICPL Curncy</t>
  </si>
  <si>
    <t>BPPE59 ICPL Curncy</t>
  </si>
  <si>
    <t>BPPE79 ICPL Curncy</t>
  </si>
  <si>
    <t>BPPE109 ICPL Curncy</t>
  </si>
  <si>
    <t>BPPE159 ICPL Curncy</t>
  </si>
  <si>
    <t>BPPE209 ICPL Curncy</t>
  </si>
  <si>
    <t>BPPEA10 ICPL Curncy</t>
  </si>
  <si>
    <t>BPPEB10 ICPL Curncy</t>
  </si>
  <si>
    <t>BPPEC10 ICPL Curncy</t>
  </si>
  <si>
    <t>BPPEF10 ICPL Curncy</t>
  </si>
  <si>
    <t>BPPEI10 ICPL Curncy</t>
  </si>
  <si>
    <t>BPPE110 ICPL Curncy</t>
  </si>
  <si>
    <t>BPPER10 ICPL Curncy</t>
  </si>
  <si>
    <t>BPPE210 ICPL Curncy</t>
  </si>
  <si>
    <t>BPPE310 ICPL Curncy</t>
  </si>
  <si>
    <t>BPPE410 ICPL Curncy</t>
  </si>
  <si>
    <t>BPPE510 ICPL Curncy</t>
  </si>
  <si>
    <t>BPPE710 ICPL Curncy</t>
  </si>
  <si>
    <t>BPPE1010 ICPL Curncy</t>
  </si>
  <si>
    <t>BPPE1510 ICPL Curncy</t>
  </si>
  <si>
    <t>BPPE2010 ICPL Curncy</t>
  </si>
  <si>
    <t>BPPEA15 ICPL Curncy</t>
  </si>
  <si>
    <t>BPPEB15 ICPL Curncy</t>
  </si>
  <si>
    <t>BPPEC15 ICPL Curncy</t>
  </si>
  <si>
    <t>BPPEF15 ICPL Curncy</t>
  </si>
  <si>
    <t>BPPEI15 ICPL Curncy</t>
  </si>
  <si>
    <t>BPPE115 ICPL Curncy</t>
  </si>
  <si>
    <t>BPPER15 ICPL Curncy</t>
  </si>
  <si>
    <t>BPPE215 ICPL Curncy</t>
  </si>
  <si>
    <t>BPPE315 ICPL Curncy</t>
  </si>
  <si>
    <t>BPPE415 ICPL Curncy</t>
  </si>
  <si>
    <t>BPPE515 ICPL Curncy</t>
  </si>
  <si>
    <t>BPPE715 ICPL Curncy</t>
  </si>
  <si>
    <t>BPPE1015 ICPL Curncy</t>
  </si>
  <si>
    <t>BPPE1515 ICPL Curncy</t>
  </si>
  <si>
    <t>BPPE2015 ICPL Curncy</t>
  </si>
  <si>
    <t>BPPEA20 ICPL Curncy</t>
  </si>
  <si>
    <t>BPPEB20 ICPL Curncy</t>
  </si>
  <si>
    <t>BPPEC20 ICPL Curncy</t>
  </si>
  <si>
    <t>BPPEF20 ICPL Curncy</t>
  </si>
  <si>
    <t>BPPEI20 ICPL Curncy</t>
  </si>
  <si>
    <t>BPPE120 ICPL Curncy</t>
  </si>
  <si>
    <t>BPPER20 ICPL Curncy</t>
  </si>
  <si>
    <t>BPPE220 ICPL Curncy</t>
  </si>
  <si>
    <t>BPPE320 ICPL Curncy</t>
  </si>
  <si>
    <t>BPPE420 ICPL Curncy</t>
  </si>
  <si>
    <t>BPPE520 ICPL Curncy</t>
  </si>
  <si>
    <t>BPPE720 ICPL Curncy</t>
  </si>
  <si>
    <t>BPPE1020 ICPL Curncy</t>
  </si>
  <si>
    <t>BPPE1520 ICPL Curncy</t>
  </si>
  <si>
    <t>BPPE2020 ICPL Curncy</t>
  </si>
  <si>
    <t>BPPEA25 ICPL Curncy</t>
  </si>
  <si>
    <t>BPPEB25 ICPL Curncy</t>
  </si>
  <si>
    <t>BPPEC25 ICPL Curncy</t>
  </si>
  <si>
    <t>BPPEF25 ICPL Curncy</t>
  </si>
  <si>
    <t>BPPEI25 ICPL Curncy</t>
  </si>
  <si>
    <t>BPPE125 ICPL Curncy</t>
  </si>
  <si>
    <t>BPPER25 ICPL Curncy</t>
  </si>
  <si>
    <t>BPPE225 ICPL Curncy</t>
  </si>
  <si>
    <t>BPPE325 ICPL Curncy</t>
  </si>
  <si>
    <t>BPPE425 ICPL Curncy</t>
  </si>
  <si>
    <t>BPPE525 ICPL Curncy</t>
  </si>
  <si>
    <t>BPPE725 ICPL Curncy</t>
  </si>
  <si>
    <t>BPPE1025 ICPL Curncy</t>
  </si>
  <si>
    <t>BPPE1525 ICPL Curncy</t>
  </si>
  <si>
    <t>BPPE2025 ICPL Curncy</t>
  </si>
  <si>
    <t>BPPEA30 ICPL Curncy</t>
  </si>
  <si>
    <t>BPPEB30 ICPL Curncy</t>
  </si>
  <si>
    <t>BPPEC30 ICPL Curncy</t>
  </si>
  <si>
    <t>BPPEF30 ICPL Curncy</t>
  </si>
  <si>
    <t>BPPEI30 ICPL Curncy</t>
  </si>
  <si>
    <t>BPPE130 ICPL Curncy</t>
  </si>
  <si>
    <t>BPPER30 ICPL Curncy</t>
  </si>
  <si>
    <t>BPPE230 ICPL Curncy</t>
  </si>
  <si>
    <t>BPPE330 ICPL Curncy</t>
  </si>
  <si>
    <t>BPPE430 ICPL Curncy</t>
  </si>
  <si>
    <t>BPPE530 ICPL Curncy</t>
  </si>
  <si>
    <t>BPPE730 ICPL Curncy</t>
  </si>
  <si>
    <t>BPPE1030 ICPL Curncy</t>
  </si>
  <si>
    <t>BPPE1530 ICPL Curncy</t>
  </si>
  <si>
    <t>BPPE2030 ICPL Curncy</t>
  </si>
  <si>
    <t>BPPKA1 ICPL Curncy</t>
  </si>
  <si>
    <t>BPPLA1 ICPL Curncy</t>
  </si>
  <si>
    <t>BPPMA1 ICPL Curncy</t>
  </si>
  <si>
    <t>BPPNA1 ICPL Curncy</t>
  </si>
  <si>
    <t>BPPOA1 ICPL Curncy</t>
  </si>
  <si>
    <t>BPPPA1 ICPL Curncy</t>
  </si>
  <si>
    <t>BPPQA1 ICPL Curncy</t>
  </si>
  <si>
    <t>BPPRA1 ICPL Curncy</t>
  </si>
  <si>
    <t>BPPKC1 ICPL Curncy</t>
  </si>
  <si>
    <t>BPPLC1 ICPL Curncy</t>
  </si>
  <si>
    <t>BPPMC1 ICPL Curncy</t>
  </si>
  <si>
    <t>BPPNC1 ICPL Curncy</t>
  </si>
  <si>
    <t>BPPOC1 ICPL Curncy</t>
  </si>
  <si>
    <t>BPPPC1 ICPL Curncy</t>
  </si>
  <si>
    <t>BPPQC1 ICPL Curncy</t>
  </si>
  <si>
    <t>BPPRC1 ICPL Curncy</t>
  </si>
  <si>
    <t>BPPKF1 ICPL Curncy</t>
  </si>
  <si>
    <t>BPPLF1 ICPL Curncy</t>
  </si>
  <si>
    <t>BPPMF1 ICPL Curncy</t>
  </si>
  <si>
    <t>BPPNF1 ICPL Curncy</t>
  </si>
  <si>
    <t>BPPOF1 ICPL Curncy</t>
  </si>
  <si>
    <t>BPPPF1 ICPL Curncy</t>
  </si>
  <si>
    <t>BPPQF1 ICPL Curncy</t>
  </si>
  <si>
    <t>BPPRF1 ICPL Curncy</t>
  </si>
  <si>
    <t>BPPK11 ICPL Curncy</t>
  </si>
  <si>
    <t>BPPL11 ICPL Curncy</t>
  </si>
  <si>
    <t>BPPM11 ICPL Curncy</t>
  </si>
  <si>
    <t>BPPN11 ICPL Curncy</t>
  </si>
  <si>
    <t>BPPO11 ICPL Curncy</t>
  </si>
  <si>
    <t>BPPP11 ICPL Curncy</t>
  </si>
  <si>
    <t>BPPQ11 ICPL Curncy</t>
  </si>
  <si>
    <t>BPPR11 ICPL Curncy</t>
  </si>
  <si>
    <t>BPPK21 ICPL Curncy</t>
  </si>
  <si>
    <t>BPPL21 ICPL Curncy</t>
  </si>
  <si>
    <t>BPPM21 ICPL Curncy</t>
  </si>
  <si>
    <t>BPPN21 ICPL Curncy</t>
  </si>
  <si>
    <t>BPPO21 ICPL Curncy</t>
  </si>
  <si>
    <t>BPPP21 ICPL Curncy</t>
  </si>
  <si>
    <t>BPPQ21 ICPL Curncy</t>
  </si>
  <si>
    <t>BPPR21 ICPL Curncy</t>
  </si>
  <si>
    <t>BPPK51 ICPL Curncy</t>
  </si>
  <si>
    <t>BPPL51 ICPL Curncy</t>
  </si>
  <si>
    <t>BPPM51 ICPL Curncy</t>
  </si>
  <si>
    <t>BPPN51 ICPL Curncy</t>
  </si>
  <si>
    <t>BPPO51 ICPL Curncy</t>
  </si>
  <si>
    <t>BPPP51 ICPL Curncy</t>
  </si>
  <si>
    <t>BPPQ51 ICPL Curncy</t>
  </si>
  <si>
    <t>BPPR51 ICPL Curncy</t>
  </si>
  <si>
    <t>BPPK101 ICPL Curncy</t>
  </si>
  <si>
    <t>BPPL101 ICPL Curncy</t>
  </si>
  <si>
    <t>BPPM101 ICPL Curncy</t>
  </si>
  <si>
    <t>BPPN101 ICPL Curncy</t>
  </si>
  <si>
    <t>BPPO101 ICPL Curncy</t>
  </si>
  <si>
    <t>BPPP101 ICPL Curncy</t>
  </si>
  <si>
    <t>BPPQ101 ICPL Curncy</t>
  </si>
  <si>
    <t>BPPR101 ICPL Curncy</t>
  </si>
  <si>
    <t>BPPK151 ICPL Curncy</t>
  </si>
  <si>
    <t>BPPL151 ICPL Curncy</t>
  </si>
  <si>
    <t>BPPM151 ICPL Curncy</t>
  </si>
  <si>
    <t>BPPN151 ICPL Curncy</t>
  </si>
  <si>
    <t>BPPO151 ICPL Curncy</t>
  </si>
  <si>
    <t>BPPP151 ICPL Curncy</t>
  </si>
  <si>
    <t>BPPQ151 ICPL Curncy</t>
  </si>
  <si>
    <t>BPPR151 ICPL Curncy</t>
  </si>
  <si>
    <t>BPPKA2 ICPL Curncy</t>
  </si>
  <si>
    <t>BPPLA2 ICPL Curncy</t>
  </si>
  <si>
    <t>BPPMA2 ICPL Curncy</t>
  </si>
  <si>
    <t>BPPNA2 ICPL Curncy</t>
  </si>
  <si>
    <t>BPPOA2 ICPL Curncy</t>
  </si>
  <si>
    <t>BPPPA2 ICPL Curncy</t>
  </si>
  <si>
    <t>BPPQA2 ICPL Curncy</t>
  </si>
  <si>
    <t>BPPRA2 ICPL Curncy</t>
  </si>
  <si>
    <t>BPPKC2 ICPL Curncy</t>
  </si>
  <si>
    <t>BPPLC2 ICPL Curncy</t>
  </si>
  <si>
    <t>BPPMC2 ICPL Curncy</t>
  </si>
  <si>
    <t>BPPNC2 ICPL Curncy</t>
  </si>
  <si>
    <t>BPPOC2 ICPL Curncy</t>
  </si>
  <si>
    <t>BPPPC2 ICPL Curncy</t>
  </si>
  <si>
    <t>BPPQC2 ICPL Curncy</t>
  </si>
  <si>
    <t>BPPRC2 ICPL Curncy</t>
  </si>
  <si>
    <t>BPPKF2 ICPL Curncy</t>
  </si>
  <si>
    <t>BPPLF2 ICPL Curncy</t>
  </si>
  <si>
    <t>BPPMF2 ICPL Curncy</t>
  </si>
  <si>
    <t>BPPNF2 ICPL Curncy</t>
  </si>
  <si>
    <t>BPPOF2 ICPL Curncy</t>
  </si>
  <si>
    <t>BPPPF2 ICPL Curncy</t>
  </si>
  <si>
    <t>BPPQF2 ICPL Curncy</t>
  </si>
  <si>
    <t>BPPRF2 ICPL Curncy</t>
  </si>
  <si>
    <t>BPPK12 ICPL Curncy</t>
  </si>
  <si>
    <t>BPPL12 ICPL Curncy</t>
  </si>
  <si>
    <t>BPPN12 ICPL Curncy</t>
  </si>
  <si>
    <t>BPPO12 ICPL Curncy</t>
  </si>
  <si>
    <t>BPPP12 ICPL Curncy</t>
  </si>
  <si>
    <t>BPPQ12 ICPL Curncy</t>
  </si>
  <si>
    <t>BPPR12 ICPL Curncy</t>
  </si>
  <si>
    <t>BPPK22 ICPL Curncy</t>
  </si>
  <si>
    <t>BPPL22 ICPL Curncy</t>
  </si>
  <si>
    <t>BPPM22 ICPL Curncy</t>
  </si>
  <si>
    <t>BPPN22 ICPL Curncy</t>
  </si>
  <si>
    <t>BPPO22 ICPL Curncy</t>
  </si>
  <si>
    <t>BPPP22 ICPL Curncy</t>
  </si>
  <si>
    <t>BPPQ22 ICPL Curncy</t>
  </si>
  <si>
    <t>BPPR22 ICPL Curncy</t>
  </si>
  <si>
    <t>BPPK52 ICPL Curncy</t>
  </si>
  <si>
    <t>BPPL52 ICPL Curncy</t>
  </si>
  <si>
    <t>BPPM52 ICPL Curncy</t>
  </si>
  <si>
    <t>BPPN52 ICPL Curncy</t>
  </si>
  <si>
    <t>BPPO52 ICPL Curncy</t>
  </si>
  <si>
    <t>BPPP52 ICPL Curncy</t>
  </si>
  <si>
    <t>BPPQ52 ICPL Curncy</t>
  </si>
  <si>
    <t>BPPR52 ICPL Curncy</t>
  </si>
  <si>
    <t>BPPK102 ICPL Curncy</t>
  </si>
  <si>
    <t>BPPL102 ICPL Curncy</t>
  </si>
  <si>
    <t>BPPM102 ICPL Curncy</t>
  </si>
  <si>
    <t>BPPN102 ICPL Curncy</t>
  </si>
  <si>
    <t>BPPO102 ICPL Curncy</t>
  </si>
  <si>
    <t>BPPP102 ICPL Curncy</t>
  </si>
  <si>
    <t>BPPQ102 ICPL Curncy</t>
  </si>
  <si>
    <t>BPPR102 ICPL Curncy</t>
  </si>
  <si>
    <t>BPPK152 ICPL Curncy</t>
  </si>
  <si>
    <t>BPPL152 ICPL Curncy</t>
  </si>
  <si>
    <t>BPPM152 ICPL Curncy</t>
  </si>
  <si>
    <t>BPPN152 ICPL Curncy</t>
  </si>
  <si>
    <t>BPPO152 ICPL Curncy</t>
  </si>
  <si>
    <t>BPPP152 ICPL Curncy</t>
  </si>
  <si>
    <t>BPPQ152 ICPL Curncy</t>
  </si>
  <si>
    <t>BPPR152 ICPL Curncy</t>
  </si>
  <si>
    <t>BPPKA5 ICPL Curncy</t>
  </si>
  <si>
    <t>BPPLA5 ICPL Curncy</t>
  </si>
  <si>
    <t>BPPMA5 ICPL Curncy</t>
  </si>
  <si>
    <t>BPPNA5 ICPL Curncy</t>
  </si>
  <si>
    <t>BPPOA5 ICPL Curncy</t>
  </si>
  <si>
    <t>BPPPA5 ICPL Curncy</t>
  </si>
  <si>
    <t>BPPQA5 ICPL Curncy</t>
  </si>
  <si>
    <t>BPPRA5 ICPL Curncy</t>
  </si>
  <si>
    <t>BPPKC5 ICPL Curncy</t>
  </si>
  <si>
    <t>BPPLC5 ICPL Curncy</t>
  </si>
  <si>
    <t>BPPMC5 ICPL Curncy</t>
  </si>
  <si>
    <t>BPPNC5 ICPL Curncy</t>
  </si>
  <si>
    <t>BPPOC5 ICPL Curncy</t>
  </si>
  <si>
    <t>BPPPC5 ICPL Curncy</t>
  </si>
  <si>
    <t>BPPQC5 ICPL Curncy</t>
  </si>
  <si>
    <t>BPPRC5 ICPL Curncy</t>
  </si>
  <si>
    <t>BPPKF5 ICPL Curncy</t>
  </si>
  <si>
    <t>BPPLF5 ICPL Curncy</t>
  </si>
  <si>
    <t>BPPMF5 ICPL Curncy</t>
  </si>
  <si>
    <t>BPPNF5 ICPL Curncy</t>
  </si>
  <si>
    <t>BPPOF5 ICPL Curncy</t>
  </si>
  <si>
    <t>BPPPF5 ICPL Curncy</t>
  </si>
  <si>
    <t>BPPQF5 ICPL Curncy</t>
  </si>
  <si>
    <t>BPPRF5 ICPL Curncy</t>
  </si>
  <si>
    <t>BPPK15 ICPL Curncy</t>
  </si>
  <si>
    <t>BPPL15 ICPL Curncy</t>
  </si>
  <si>
    <t>BPPM15 ICPL Curncy</t>
  </si>
  <si>
    <t>BPPN15 ICPL Curncy</t>
  </si>
  <si>
    <t>BPPO15 ICPL Curncy</t>
  </si>
  <si>
    <t>BPPP15 ICPL Curncy</t>
  </si>
  <si>
    <t>BPPQ15 ICPL Curncy</t>
  </si>
  <si>
    <t>BPPR15 ICPL Curncy</t>
  </si>
  <si>
    <t>BPPK25 ICPL Curncy</t>
  </si>
  <si>
    <t>BPPL25 ICPL Curncy</t>
  </si>
  <si>
    <t>BPPM25 ICPL Curncy</t>
  </si>
  <si>
    <t>BPPN25 ICPL Curncy</t>
  </si>
  <si>
    <t>BPPO25 ICPL Curncy</t>
  </si>
  <si>
    <t>BPPP25 ICPL Curncy</t>
  </si>
  <si>
    <t>BPPQ25 ICPL Curncy</t>
  </si>
  <si>
    <t>BPPR25 ICPL Curncy</t>
  </si>
  <si>
    <t>BPPK55 ICPL Curncy</t>
  </si>
  <si>
    <t>BPPL55 ICPL Curncy</t>
  </si>
  <si>
    <t>BPPM55 ICPL Curncy</t>
  </si>
  <si>
    <t>BPPN55 ICPL Curncy</t>
  </si>
  <si>
    <t>BPPO55 ICPL Curncy</t>
  </si>
  <si>
    <t>BPPP55 ICPL Curncy</t>
  </si>
  <si>
    <t>BPPQ55 ICPL Curncy</t>
  </si>
  <si>
    <t>BPPR55 ICPL Curncy</t>
  </si>
  <si>
    <t>BPPK105 ICPL Curncy</t>
  </si>
  <si>
    <t>BPPL105 ICPL Curncy</t>
  </si>
  <si>
    <t>BPPM105 ICPL Curncy</t>
  </si>
  <si>
    <t>BPPN105 ICPL Curncy</t>
  </si>
  <si>
    <t>BPPO105 ICPL Curncy</t>
  </si>
  <si>
    <t>BPPP105 ICPL Curncy</t>
  </si>
  <si>
    <t>BPPQ105 ICPL Curncy</t>
  </si>
  <si>
    <t>BPPR105 ICPL Curncy</t>
  </si>
  <si>
    <t>BPPK155 ICPL Curncy</t>
  </si>
  <si>
    <t>BPPL155 ICPL Curncy</t>
  </si>
  <si>
    <t>BPPM155 ICPL Curncy</t>
  </si>
  <si>
    <t>BPPN155 ICPL Curncy</t>
  </si>
  <si>
    <t>BPPO155 ICPL Curncy</t>
  </si>
  <si>
    <t>BPPP155 ICPL Curncy</t>
  </si>
  <si>
    <t>BPPQ155 ICPL Curncy</t>
  </si>
  <si>
    <t>BPPR155 ICPL Curncy</t>
  </si>
  <si>
    <t>BPPKA10 ICPL Curncy</t>
  </si>
  <si>
    <t>BPPLA10 ICPL Curncy</t>
  </si>
  <si>
    <t>BPPMA10 ICPL Curncy</t>
  </si>
  <si>
    <t>BPPNA10 ICPL Curncy</t>
  </si>
  <si>
    <t>BPPOA10 ICPL Curncy</t>
  </si>
  <si>
    <t>BPPPA10 ICPL Curncy</t>
  </si>
  <si>
    <t>BPPQA10 ICPL Curncy</t>
  </si>
  <si>
    <t>BPPRA10 ICPL Curncy</t>
  </si>
  <si>
    <t>BPPKC10 ICPL Curncy</t>
  </si>
  <si>
    <t>BPPLC10 ICPL Curncy</t>
  </si>
  <si>
    <t>BPPMC10 ICPL Curncy</t>
  </si>
  <si>
    <t>BPPNC10 ICPL Curncy</t>
  </si>
  <si>
    <t>BPPOC10 ICPL Curncy</t>
  </si>
  <si>
    <t>BPPPC10 ICPL Curncy</t>
  </si>
  <si>
    <t>BPPQC10 ICPL Curncy</t>
  </si>
  <si>
    <t>BPPRC10 ICPL Curncy</t>
  </si>
  <si>
    <t>BPPKF10 ICPL Curncy</t>
  </si>
  <si>
    <t>BPPLF10 ICPL Curncy</t>
  </si>
  <si>
    <t>BPPMF10 ICPL Curncy</t>
  </si>
  <si>
    <t>BPPNF10 ICPL Curncy</t>
  </si>
  <si>
    <t>BPPOF10 ICPL Curncy</t>
  </si>
  <si>
    <t>BPPPF10 ICPL Curncy</t>
  </si>
  <si>
    <t>BPPQF10 ICPL Curncy</t>
  </si>
  <si>
    <t>BPPRF10 ICPL Curncy</t>
  </si>
  <si>
    <t>BPPK110 ICPL Curncy</t>
  </si>
  <si>
    <t>BPPL110 ICPL Curncy</t>
  </si>
  <si>
    <t>BPPM110 ICPL Curncy</t>
  </si>
  <si>
    <t>BPPN110 ICPL Curncy</t>
  </si>
  <si>
    <t>BPPO110 ICPL Curncy</t>
  </si>
  <si>
    <t>BPPP110 ICPL Curncy</t>
  </si>
  <si>
    <t>BPPQ110 ICPL Curncy</t>
  </si>
  <si>
    <t>BPPR110 ICPL Curncy</t>
  </si>
  <si>
    <t>BPPK210 ICPL Curncy</t>
  </si>
  <si>
    <t>BPPL210 ICPL Curncy</t>
  </si>
  <si>
    <t>BPPM210 ICPL Curncy</t>
  </si>
  <si>
    <t>BPPN210 ICPL Curncy</t>
  </si>
  <si>
    <t>BPPO210 ICPL Curncy</t>
  </si>
  <si>
    <t>BPPP210 ICPL Curncy</t>
  </si>
  <si>
    <t>BPPQ210 ICPL Curncy</t>
  </si>
  <si>
    <t>BPPR210 ICPL Curncy</t>
  </si>
  <si>
    <t>BPPK510 ICPL Curncy</t>
  </si>
  <si>
    <t>BPPL510 ICPL Curncy</t>
  </si>
  <si>
    <t>BPPM510 ICPL Curncy</t>
  </si>
  <si>
    <t>BPPN510 ICPL Curncy</t>
  </si>
  <si>
    <t>BPPO510 ICPL Curncy</t>
  </si>
  <si>
    <t>BPPP510 ICPL Curncy</t>
  </si>
  <si>
    <t>BPPQ510 ICPL Curncy</t>
  </si>
  <si>
    <t>BPPR510 ICPL Curncy</t>
  </si>
  <si>
    <t>BPPK1010 ICPL Curncy</t>
  </si>
  <si>
    <t>BPPL1010 ICPL Curncy</t>
  </si>
  <si>
    <t>BPPM1010 ICPL Curncy</t>
  </si>
  <si>
    <t>BPPN1010 ICPL Curncy</t>
  </si>
  <si>
    <t>BPPO1010 ICPL Curncy</t>
  </si>
  <si>
    <t>BPPP1010 ICPL Curncy</t>
  </si>
  <si>
    <t>BPPQ1010 ICPL Curncy</t>
  </si>
  <si>
    <t>BPPR1010 ICPL Curncy</t>
  </si>
  <si>
    <t>BPPK1510 ICPL Curncy</t>
  </si>
  <si>
    <t>BPPL1510 ICPL Curncy</t>
  </si>
  <si>
    <t>BPPM1510 ICPL Curncy</t>
  </si>
  <si>
    <t>BPPN1510 ICPL Curncy</t>
  </si>
  <si>
    <t>BPPO1510 ICPL Curncy</t>
  </si>
  <si>
    <t>BPPP1510 ICPL Curncy</t>
  </si>
  <si>
    <t>BPPQ1510 ICPL Curncy</t>
  </si>
  <si>
    <t>BPPR1510 ICPL Curncy</t>
  </si>
  <si>
    <t>BPPKA15 ICPL Curncy</t>
  </si>
  <si>
    <t>BPPLA15 ICPL Curncy</t>
  </si>
  <si>
    <t>BPPMA15 ICPL Curncy</t>
  </si>
  <si>
    <t>BPPNA15 ICPL Curncy</t>
  </si>
  <si>
    <t>BPPOA15 ICPL Curncy</t>
  </si>
  <si>
    <t>BPPPA15 ICPL Curncy</t>
  </si>
  <si>
    <t>BPPQA15 ICPL Curncy</t>
  </si>
  <si>
    <t>BPPRA15 ICPL Curncy</t>
  </si>
  <si>
    <t>BPPKC15 ICPL Curncy</t>
  </si>
  <si>
    <t>BPPLC15 ICPL Curncy</t>
  </si>
  <si>
    <t>BPPMC15 ICPL Curncy</t>
  </si>
  <si>
    <t>BPPNC15 ICPL Curncy</t>
  </si>
  <si>
    <t>BPPOC15 ICPL Curncy</t>
  </si>
  <si>
    <t>BPPPC15 ICPL Curncy</t>
  </si>
  <si>
    <t>BPPQC15 ICPL Curncy</t>
  </si>
  <si>
    <t>BPPRC15 ICPL Curncy</t>
  </si>
  <si>
    <t>BPPKF15 ICPL Curncy</t>
  </si>
  <si>
    <t>BPPLF15 ICPL Curncy</t>
  </si>
  <si>
    <t>BPPMF15 ICPL Curncy</t>
  </si>
  <si>
    <t>BPPNF15 ICPL Curncy</t>
  </si>
  <si>
    <t>BPPOF15 ICPL Curncy</t>
  </si>
  <si>
    <t>BPPPF15 ICPL Curncy</t>
  </si>
  <si>
    <t>BPPQF15 ICPL Curncy</t>
  </si>
  <si>
    <t>BPPRF15 ICPL Curncy</t>
  </si>
  <si>
    <t>BPPK115 ICPL Curncy</t>
  </si>
  <si>
    <t>BPPL115 ICPL Curncy</t>
  </si>
  <si>
    <t>BPPM115 ICPL Curncy</t>
  </si>
  <si>
    <t>BPPN115 ICPL Curncy</t>
  </si>
  <si>
    <t>BPPO115 ICPL Curncy</t>
  </si>
  <si>
    <t>BPPP115 ICPL Curncy</t>
  </si>
  <si>
    <t>BPPQ115 ICPL Curncy</t>
  </si>
  <si>
    <t>BPPR115 ICPL Curncy</t>
  </si>
  <si>
    <t>BPPK215 ICPL Curncy</t>
  </si>
  <si>
    <t>BPPL215 ICPL Curncy</t>
  </si>
  <si>
    <t>BPPM215 ICPL Curncy</t>
  </si>
  <si>
    <t>BPPN215 ICPL Curncy</t>
  </si>
  <si>
    <t>BPPO215 ICPL Curncy</t>
  </si>
  <si>
    <t>BPPP215 ICPL Curncy</t>
  </si>
  <si>
    <t>BPPQ215 ICPL Curncy</t>
  </si>
  <si>
    <t>BPPR215 ICPL Curncy</t>
  </si>
  <si>
    <t>BPPK515 ICPL Curncy</t>
  </si>
  <si>
    <t>BPPL515 ICPL Curncy</t>
  </si>
  <si>
    <t>BPPM515 ICPL Curncy</t>
  </si>
  <si>
    <t>BPPN515 ICPL Curncy</t>
  </si>
  <si>
    <t>BPPO515 ICPL Curncy</t>
  </si>
  <si>
    <t>BPPP515 ICPL Curncy</t>
  </si>
  <si>
    <t>BPPQ515 ICPL Curncy</t>
  </si>
  <si>
    <t>BPPR515 ICPL Curncy</t>
  </si>
  <si>
    <t>BPPK1015 ICPL Curncy</t>
  </si>
  <si>
    <t>BPPL1015 ICPL Curncy</t>
  </si>
  <si>
    <t>BPPM1015 ICPL Curncy</t>
  </si>
  <si>
    <t>BPPN1015 ICPL Curncy</t>
  </si>
  <si>
    <t>BPPO1015 ICPL Curncy</t>
  </si>
  <si>
    <t>BPPP1015 ICPL Curncy</t>
  </si>
  <si>
    <t>BPPQ1015 ICPL Curncy</t>
  </si>
  <si>
    <t>BPPR1015 ICPL Curncy</t>
  </si>
  <si>
    <t>BPPK1515 ICPL Curncy</t>
  </si>
  <si>
    <t>BPPL1515 ICPL Curncy</t>
  </si>
  <si>
    <t>BPPM1515 ICPL Curncy</t>
  </si>
  <si>
    <t>BPPN1515 ICPL Curncy</t>
  </si>
  <si>
    <t>BPPO1515 ICPL Curncy</t>
  </si>
  <si>
    <t>BPPP1515 ICPL Curncy</t>
  </si>
  <si>
    <t>BPPQ1515 ICPL Curncy</t>
  </si>
  <si>
    <t>BPPR1515 ICPL Curncy</t>
  </si>
  <si>
    <t>BPPKA20 ICPL Curncy</t>
  </si>
  <si>
    <t>BPPLA20 ICPL Curncy</t>
  </si>
  <si>
    <t>BPPMA20 ICPL Curncy</t>
  </si>
  <si>
    <t>BPPNA20 ICPL Curncy</t>
  </si>
  <si>
    <t>BPPOA20 ICPL Curncy</t>
  </si>
  <si>
    <t>BPPPA20 ICPL Curncy</t>
  </si>
  <si>
    <t>BPPQA20 ICPL Curncy</t>
  </si>
  <si>
    <t>BPPRA20 ICPL Curncy</t>
  </si>
  <si>
    <t>BPPKC20 ICPL Curncy</t>
  </si>
  <si>
    <t>BPPLC20 ICPL Curncy</t>
  </si>
  <si>
    <t>BPPMC20 ICPL Curncy</t>
  </si>
  <si>
    <t>BPPNC20 ICPL Curncy</t>
  </si>
  <si>
    <t>BPPOC20 ICPL Curncy</t>
  </si>
  <si>
    <t>BPPPC20 ICPL Curncy</t>
  </si>
  <si>
    <t>BPPQC20 ICPL Curncy</t>
  </si>
  <si>
    <t>BPPRC20 ICPL Curncy</t>
  </si>
  <si>
    <t>BPPKF20 ICPL Curncy</t>
  </si>
  <si>
    <t>BPPLF20 ICPL Curncy</t>
  </si>
  <si>
    <t>BPPMF20 ICPL Curncy</t>
  </si>
  <si>
    <t>BPPNF20 ICPL Curncy</t>
  </si>
  <si>
    <t>BPPOF20 ICPL Curncy</t>
  </si>
  <si>
    <t>BPPPF20 ICPL Curncy</t>
  </si>
  <si>
    <t>BPPQF20 ICPL Curncy</t>
  </si>
  <si>
    <t>BPPRF20 ICPL Curncy</t>
  </si>
  <si>
    <t>BPPK120 ICPL Curncy</t>
  </si>
  <si>
    <t>BPPL120 ICPL Curncy</t>
  </si>
  <si>
    <t>BPPM120 ICPL Curncy</t>
  </si>
  <si>
    <t>BPPN120 ICPL Curncy</t>
  </si>
  <si>
    <t>BPPO120 ICPL Curncy</t>
  </si>
  <si>
    <t>BPPP120 ICPL Curncy</t>
  </si>
  <si>
    <t>BPPQ120 ICPL Curncy</t>
  </si>
  <si>
    <t>BPPR120 ICPL Curncy</t>
  </si>
  <si>
    <t>BPPK220 ICPL Curncy</t>
  </si>
  <si>
    <t>BPPL220 ICPL Curncy</t>
  </si>
  <si>
    <t>BPPM220 ICPL Curncy</t>
  </si>
  <si>
    <t>BPPN220 ICPL Curncy</t>
  </si>
  <si>
    <t>BPPO220 ICPL Curncy</t>
  </si>
  <si>
    <t>BPPP220 ICPL Curncy</t>
  </si>
  <si>
    <t>BPPQ220 ICPL Curncy</t>
  </si>
  <si>
    <t>BPPR220 ICPL Curncy</t>
  </si>
  <si>
    <t>BPPK520 ICPL Curncy</t>
  </si>
  <si>
    <t>BPPL520 ICPL Curncy</t>
  </si>
  <si>
    <t>BPPM520 ICPL Curncy</t>
  </si>
  <si>
    <t>BPPN520 ICPL Curncy</t>
  </si>
  <si>
    <t>BPPO520 ICPL Curncy</t>
  </si>
  <si>
    <t>BPPP520 ICPL Curncy</t>
  </si>
  <si>
    <t>BPPQ520 ICPL Curncy</t>
  </si>
  <si>
    <t>BPPR520 ICPL Curncy</t>
  </si>
  <si>
    <t>BPPK1020 ICPL Curncy</t>
  </si>
  <si>
    <t>BPPL1020 ICPL Curncy</t>
  </si>
  <si>
    <t>BPPM1020 ICPL Curncy</t>
  </si>
  <si>
    <t>BPPN1020 ICPL Curncy</t>
  </si>
  <si>
    <t>BPPO1020 ICPL Curncy</t>
  </si>
  <si>
    <t>BPPP1020 ICPL Curncy</t>
  </si>
  <si>
    <t>BPPQ1020 ICPL Curncy</t>
  </si>
  <si>
    <t>BPPR1020 ICPL Curncy</t>
  </si>
  <si>
    <t>BPPK1520 ICPL Curncy</t>
  </si>
  <si>
    <t>BPPL1520 ICPL Curncy</t>
  </si>
  <si>
    <t>BPPM1520 ICPL Curncy</t>
  </si>
  <si>
    <t>BPPN1520 ICPL Curncy</t>
  </si>
  <si>
    <t>BPPO1520 ICPL Curncy</t>
  </si>
  <si>
    <t>BPPP1520 ICPL Curncy</t>
  </si>
  <si>
    <t>BPPQ1520 ICPL Curncy</t>
  </si>
  <si>
    <t>BPPR1520 ICPL Curncy</t>
  </si>
  <si>
    <t>BPPKA30 ICPL Curncy</t>
  </si>
  <si>
    <t>BPPLA30 ICPL Curncy</t>
  </si>
  <si>
    <t>BPPMA30 ICPL Curncy</t>
  </si>
  <si>
    <t>BPPNA30 ICPL Curncy</t>
  </si>
  <si>
    <t>BPPOA30 ICPL Curncy</t>
  </si>
  <si>
    <t>BPPPA30 ICPL Curncy</t>
  </si>
  <si>
    <t>BPPQA30 ICPL Curncy</t>
  </si>
  <si>
    <t>BPPRA30 ICPL Curncy</t>
  </si>
  <si>
    <t>BPPKC30 ICPL Curncy</t>
  </si>
  <si>
    <t>BPPLC30 ICPL Curncy</t>
  </si>
  <si>
    <t>BPPMC30 ICPL Curncy</t>
  </si>
  <si>
    <t>BPPNC30 ICPL Curncy</t>
  </si>
  <si>
    <t>BPPOC30 ICPL Curncy</t>
  </si>
  <si>
    <t>BPPPC30 ICPL Curncy</t>
  </si>
  <si>
    <t>BPPQC30 ICPL Curncy</t>
  </si>
  <si>
    <t>BPPRC30 ICPL Curncy</t>
  </si>
  <si>
    <t>BPPKF30 ICPL Curncy</t>
  </si>
  <si>
    <t>BPPLF30 ICPL Curncy</t>
  </si>
  <si>
    <t>BPPMF30 ICPL Curncy</t>
  </si>
  <si>
    <t>BPPNF30 ICPL Curncy</t>
  </si>
  <si>
    <t>BPPOF30 ICPL Curncy</t>
  </si>
  <si>
    <t>BPPPF30 ICPL Curncy</t>
  </si>
  <si>
    <t>BPPQF30 ICPL Curncy</t>
  </si>
  <si>
    <t>BPPRF30 ICPL Curncy</t>
  </si>
  <si>
    <t>BPPK130 ICPL Curncy</t>
  </si>
  <si>
    <t>BPPL130 ICPL Curncy</t>
  </si>
  <si>
    <t>BPPM130 ICPL Curncy</t>
  </si>
  <si>
    <t>BPPN130 ICPL Curncy</t>
  </si>
  <si>
    <t>BPPO130 ICPL Curncy</t>
  </si>
  <si>
    <t>BPPP130 ICPL Curncy</t>
  </si>
  <si>
    <t>BPPQ130 ICPL Curncy</t>
  </si>
  <si>
    <t>BPPR130 ICPL Curncy</t>
  </si>
  <si>
    <t>BPPK230 ICPL Curncy</t>
  </si>
  <si>
    <t>BPPL230 ICPL Curncy</t>
  </si>
  <si>
    <t>BPPM230 ICPL Curncy</t>
  </si>
  <si>
    <t>BPPN230 ICPL Curncy</t>
  </si>
  <si>
    <t>BPPO230 ICPL Curncy</t>
  </si>
  <si>
    <t>BPPP230 ICPL Curncy</t>
  </si>
  <si>
    <t>BPPQ230 ICPL Curncy</t>
  </si>
  <si>
    <t>BPPR230 ICPL Curncy</t>
  </si>
  <si>
    <t>BPPK530 ICPL Curncy</t>
  </si>
  <si>
    <t>BPPL530 ICPL Curncy</t>
  </si>
  <si>
    <t>BPPM530 ICPL Curncy</t>
  </si>
  <si>
    <t>BPPN530 ICPL Curncy</t>
  </si>
  <si>
    <t>BPPO530 ICPL Curncy</t>
  </si>
  <si>
    <t>BPPP530 ICPL Curncy</t>
  </si>
  <si>
    <t>BPPQ530 ICPL Curncy</t>
  </si>
  <si>
    <t>BPPR530 ICPL Curncy</t>
  </si>
  <si>
    <t>BPPK1030 ICPL Curncy</t>
  </si>
  <si>
    <t>BPPL1030 ICPL Curncy</t>
  </si>
  <si>
    <t>BPPM1030 ICPL Curncy</t>
  </si>
  <si>
    <t>BPPN1030 ICPL Curncy</t>
  </si>
  <si>
    <t>BPPO1030 ICPL Curncy</t>
  </si>
  <si>
    <t>BPPP1030 ICPL Curncy</t>
  </si>
  <si>
    <t>BPPQ1030 ICPL Curncy</t>
  </si>
  <si>
    <t>BPPR1030 ICPL Curncy</t>
  </si>
  <si>
    <t>BPPK1530 ICPL Curncy</t>
  </si>
  <si>
    <t>BPPL1530 ICPL Curncy</t>
  </si>
  <si>
    <t>BPPM1530 ICPL Curncy</t>
  </si>
  <si>
    <t>BPPN1530 ICPL Curncy</t>
  </si>
  <si>
    <t>BPPO1530 ICPL Curncy</t>
  </si>
  <si>
    <t>BPPP1530 ICPL Curncy</t>
  </si>
  <si>
    <t>BPPQ1530 ICPL Curncy</t>
  </si>
  <si>
    <t>BPPR1530 ICPL Curncy</t>
  </si>
  <si>
    <t>EUCOST1 ICPL Curncy</t>
  </si>
  <si>
    <t>EUR CAP PRM STK  3M  1Y</t>
  </si>
  <si>
    <t>9:15:41 AM</t>
  </si>
  <si>
    <t>EUCOSTR ICPL Curncy</t>
  </si>
  <si>
    <t>EUR CAP PRM STK  3M  18M</t>
  </si>
  <si>
    <t>4:28:39 PM</t>
  </si>
  <si>
    <t>EUCOST2 ICPL Curncy</t>
  </si>
  <si>
    <t>EUR CAP PRM STK  3M  2Y</t>
  </si>
  <si>
    <t>3:10:22 PM</t>
  </si>
  <si>
    <t>EUCFS3 ICPL Curncy</t>
  </si>
  <si>
    <t>EUR CP/FLR ImpVolSTK 3YR</t>
  </si>
  <si>
    <t>3:10:23 PM</t>
  </si>
  <si>
    <t>EUCFS4 ICPL Curncy</t>
  </si>
  <si>
    <t>EUR CP/FLR ImpVolSTK 4YR</t>
  </si>
  <si>
    <t>4:18:25 PM</t>
  </si>
  <si>
    <t>EUCFS5 ICPL Curncy</t>
  </si>
  <si>
    <t>EUR CP/FLR ImpVolSTK 5YR</t>
  </si>
  <si>
    <t>4:44:16 PM</t>
  </si>
  <si>
    <t>EUCFS6 ICPL Curncy</t>
  </si>
  <si>
    <t>EUR CP/FLR ImpVolSTK 6YR</t>
  </si>
  <si>
    <t>EUCFS7 ICPL Curncy</t>
  </si>
  <si>
    <t>EUR CP/FLR ImpVolSTK 7YR</t>
  </si>
  <si>
    <t>5:05:08 PM</t>
  </si>
  <si>
    <t>EUCFS8 ICPL Curncy</t>
  </si>
  <si>
    <t>EUR CP/FLR ImpVolSTK 8YR</t>
  </si>
  <si>
    <t>4:44:21 PM</t>
  </si>
  <si>
    <t>EUCFS9 ICPL Curncy</t>
  </si>
  <si>
    <t>EUR CP/FLR ImpVolSTK 9YR</t>
  </si>
  <si>
    <t>EUCFS10 ICPL Curncy</t>
  </si>
  <si>
    <t>EUR CP/FLR ImpVolSTK 10Y</t>
  </si>
  <si>
    <t>5:05:13 PM</t>
  </si>
  <si>
    <t>EUCFS12 ICPL Curncy</t>
  </si>
  <si>
    <t>EUR CP/FLR ImpVolSTK 12Y</t>
  </si>
  <si>
    <t>5:10:43 PM</t>
  </si>
  <si>
    <t>EUCFS15 ICPL Curncy</t>
  </si>
  <si>
    <t>EUR CP/FLR ImpVolSTK 15Y</t>
  </si>
  <si>
    <t>EUCFS20 ICPL Curncy</t>
  </si>
  <si>
    <t>EUR CP/FLR ImpVolSTK 20Y</t>
  </si>
  <si>
    <t>EUCFS25 ICPL Curncy</t>
  </si>
  <si>
    <t>EUR CP/FLR ImpVolSTK 25Y</t>
  </si>
  <si>
    <t>5:10:48 PM</t>
  </si>
  <si>
    <t>EUCFS30 ICPL Curncy</t>
  </si>
  <si>
    <t>EUR CP/FLR ImpVolSTK 30Y</t>
  </si>
  <si>
    <t>EUNS01 ICPL Curncy</t>
  </si>
  <si>
    <t>EUR CF NVOL OIS 1Y</t>
  </si>
  <si>
    <t>4:18:24 PM</t>
  </si>
  <si>
    <t>EUNS1F ICPL Curncy</t>
  </si>
  <si>
    <t>EUR CF NVOL OIS 18M</t>
  </si>
  <si>
    <t>5:05:07 PM</t>
  </si>
  <si>
    <t>EUNS02 ICPL Curncy</t>
  </si>
  <si>
    <t>EUR CF NVOL OIS 2Y</t>
  </si>
  <si>
    <t>EUNS03 ICPL Curncy</t>
  </si>
  <si>
    <t>EUR CF NVOL OIS 3Y</t>
  </si>
  <si>
    <t>5:11:36 PM</t>
  </si>
  <si>
    <t>EUNS04 ICPL Curncy</t>
  </si>
  <si>
    <t>EUR CF NVOL OIS 4Y</t>
  </si>
  <si>
    <t>5:11:02 PM</t>
  </si>
  <si>
    <t>EUNS05 ICPL Curncy</t>
  </si>
  <si>
    <t>EUR CF NVOL OIS 5Y</t>
  </si>
  <si>
    <t>5:11:03 PM</t>
  </si>
  <si>
    <t>EUNS06 ICPL Curncy</t>
  </si>
  <si>
    <t>EUR CF NVOL OIS 6Y</t>
  </si>
  <si>
    <t>EUNS07 ICPL Curncy</t>
  </si>
  <si>
    <t>EUR CF NVOL OIS 7Y</t>
  </si>
  <si>
    <t>EUNS08 ICPL Curncy</t>
  </si>
  <si>
    <t>EUR CF NVOL OIS 8Y</t>
  </si>
  <si>
    <t>EUNS09 ICPL Curncy</t>
  </si>
  <si>
    <t>EUR CF NVOL OIS 9Y</t>
  </si>
  <si>
    <t>EUNS10 ICPL Curncy</t>
  </si>
  <si>
    <t>EUR CF NVOL OIS 10Y</t>
  </si>
  <si>
    <t>EUNS12 ICPL Curncy</t>
  </si>
  <si>
    <t>EUR CF NVOL OIS 12Y</t>
  </si>
  <si>
    <t>EUNS15 ICPL Curncy</t>
  </si>
  <si>
    <t>EUR CF NVOL OIS 15Y</t>
  </si>
  <si>
    <t>EUNS20 ICPL Curncy</t>
  </si>
  <si>
    <t>EUR CF NVOL OIS 20Y</t>
  </si>
  <si>
    <t>EUNS25 ICPL Curncy</t>
  </si>
  <si>
    <t>EUR CF NVOL OIS 25Y</t>
  </si>
  <si>
    <t>EUNS30 ICPL Curncy</t>
  </si>
  <si>
    <t>EUR CF NVOL OIS 30Y</t>
  </si>
  <si>
    <t>EU0Z0501 ICPL Curncy</t>
  </si>
  <si>
    <t>EUR CF NVOL OIS -0.5 1Y</t>
  </si>
  <si>
    <t>4:23:27 PM</t>
  </si>
  <si>
    <t>EU0Z050F ICPL Curncy</t>
  </si>
  <si>
    <t>EUR CF NVOL OIS -0.5 18M</t>
  </si>
  <si>
    <t>4:18:20 PM</t>
  </si>
  <si>
    <t>EU0Z0502 ICPL Curncy</t>
  </si>
  <si>
    <t>EUR CF NVOL OIS -0.5 2Y</t>
  </si>
  <si>
    <t>EU0Z0503 ICPL Curncy</t>
  </si>
  <si>
    <t>EUR CF NVOL OIS -0.5 3Y</t>
  </si>
  <si>
    <t>5:10:42 PM</t>
  </si>
  <si>
    <t>EU0Z0504 ICPL Curncy</t>
  </si>
  <si>
    <t>EUR CF NVOL OIS -0.5 4Y</t>
  </si>
  <si>
    <t>EU0Z0505 ICPL Curncy</t>
  </si>
  <si>
    <t>EUR CF NVOL OIS -0.5 5Y</t>
  </si>
  <si>
    <t>EU0Z0506 ICPL Curncy</t>
  </si>
  <si>
    <t>EUR CF NVOL OIS -0.5 6Y</t>
  </si>
  <si>
    <t>EU0Z0507 ICPL Curncy</t>
  </si>
  <si>
    <t>EUR CF NVOL OIS -0.5 7Y</t>
  </si>
  <si>
    <t>EU0Z0508 ICPL Curncy</t>
  </si>
  <si>
    <t>EUR CF NVOL OIS -0.5 8Y</t>
  </si>
  <si>
    <t>EU0Z0509 ICPL Curncy</t>
  </si>
  <si>
    <t>EUR CF NVOL OIS -0.5 9Y</t>
  </si>
  <si>
    <t>EU0Z0510 ICPL Curncy</t>
  </si>
  <si>
    <t>EUR CF NVOL OIS -0.5 10Y</t>
  </si>
  <si>
    <t>EU0Z0512 ICPL Curncy</t>
  </si>
  <si>
    <t>EUR CF NVOL OIS -0.5 12Y</t>
  </si>
  <si>
    <t>EU0Z0515 ICPL Curncy</t>
  </si>
  <si>
    <t>EUR CF NVOL OIS -0.5 15Y</t>
  </si>
  <si>
    <t>EU0Z0520 ICPL Curncy</t>
  </si>
  <si>
    <t>EUR CF NVOL OIS -0.5 20Y</t>
  </si>
  <si>
    <t>EU0Z0525 ICPL Curncy</t>
  </si>
  <si>
    <t>EUR CF NVOL OIS -0.5 25Y</t>
  </si>
  <si>
    <t>EU0Z0530 ICPL Curncy</t>
  </si>
  <si>
    <t>EUR CF NVOL OIS -0.5 30Y</t>
  </si>
  <si>
    <t>4:54:40 PM</t>
  </si>
  <si>
    <t>EU0Z2501 ICPL Curncy</t>
  </si>
  <si>
    <t>EUR CF NVOL OIS-0.25 1Y</t>
  </si>
  <si>
    <t>EU0Z250F ICPL Curncy</t>
  </si>
  <si>
    <t>EUR CF NVOL OIS-0.25 18M</t>
  </si>
  <si>
    <t>EU0Z2502 ICPL Curncy</t>
  </si>
  <si>
    <t>EUR CF NVOL OIS-0.25 2Y</t>
  </si>
  <si>
    <t>EU0Z2503 ICPL Curncy</t>
  </si>
  <si>
    <t>EUR CF NVOL OIS-0.25 3Y</t>
  </si>
  <si>
    <t>EU0Z2504 ICPL Curncy</t>
  </si>
  <si>
    <t>EUR CF NVOL OIS-0.25 4Y</t>
  </si>
  <si>
    <t>EU0Z2505 ICPL Curncy</t>
  </si>
  <si>
    <t>EUR CF NVOL OIS-0.25 5Y</t>
  </si>
  <si>
    <t>EU0Z2506 ICPL Curncy</t>
  </si>
  <si>
    <t>EUR CF NVOL OIS-0.25 6Y</t>
  </si>
  <si>
    <t>EU0Z2507 ICPL Curncy</t>
  </si>
  <si>
    <t>EUR CF NVOL OIS-0.25 7Y</t>
  </si>
  <si>
    <t>EU0Z2508 ICPL Curncy</t>
  </si>
  <si>
    <t>EUR CF NVOL OIS-0.25 8Y</t>
  </si>
  <si>
    <t>EU0Z2509 ICPL Curncy</t>
  </si>
  <si>
    <t>EUR CF NVOL OIS-0.25 9Y</t>
  </si>
  <si>
    <t>EU0Z2510 ICPL Curncy</t>
  </si>
  <si>
    <t>EUR CF NVOL OIS-0.25 10Y</t>
  </si>
  <si>
    <t>EU0Z2512 ICPL Curncy</t>
  </si>
  <si>
    <t>EUR CF NVOL OIS-0.25 12Y</t>
  </si>
  <si>
    <t>EU0Z2515 ICPL Curncy</t>
  </si>
  <si>
    <t>EUR CF NVOL OIS-0.25 15Y</t>
  </si>
  <si>
    <t>EU0Z2520 ICPL Curncy</t>
  </si>
  <si>
    <t>EUR CF NVOL OIS-0.25 20Y</t>
  </si>
  <si>
    <t>EU0Z2525 ICPL Curncy</t>
  </si>
  <si>
    <t>EUR CF NVOL OIS-0.25 25Y</t>
  </si>
  <si>
    <t>EU0Z2530 ICPL Curncy</t>
  </si>
  <si>
    <t>EUR CF NVOL OIS-0.25 30Y</t>
  </si>
  <si>
    <t>EU0Z1301 ICPL Curncy</t>
  </si>
  <si>
    <t>EUR CF NVOL OIS-.125 1Y</t>
  </si>
  <si>
    <t>3:59:01 PM</t>
  </si>
  <si>
    <t>EU0Z130F ICPL Curncy</t>
  </si>
  <si>
    <t>EUR CF NVOL OIS-.125 18M</t>
  </si>
  <si>
    <t>EU0Z1302 ICPL Curncy</t>
  </si>
  <si>
    <t>EUR CF NVOL OIS-.125 2Y</t>
  </si>
  <si>
    <t>EU0Z1303 ICPL Curncy</t>
  </si>
  <si>
    <t>EUR CF NVOL OIS-.125 3Y</t>
  </si>
  <si>
    <t>EU0Z1304 ICPL Curncy</t>
  </si>
  <si>
    <t>EUR CF NVOL OIS-.125 4Y</t>
  </si>
  <si>
    <t>EU0Z1305 ICPL Curncy</t>
  </si>
  <si>
    <t>EUR CF NVOL OIS-.125 5Y</t>
  </si>
  <si>
    <t>EU0Z1306 ICPL Curncy</t>
  </si>
  <si>
    <t>EUR CF NVOL OIS-.125 6Y</t>
  </si>
  <si>
    <t>EU0Z1307 ICPL Curncy</t>
  </si>
  <si>
    <t>EUR CF NVOL OIS-.125 7Y</t>
  </si>
  <si>
    <t>EU0Z1308 ICPL Curncy</t>
  </si>
  <si>
    <t>EUR CF NVOL OIS-.125 8Y</t>
  </si>
  <si>
    <t>EU0Z1309 ICPL Curncy</t>
  </si>
  <si>
    <t>EUR CF NVOL OIS-.125 9Y</t>
  </si>
  <si>
    <t>EU0Z1310 ICPL Curncy</t>
  </si>
  <si>
    <t>EUR CF NVOL OIS-.125 10Y</t>
  </si>
  <si>
    <t>EU0Z1312 ICPL Curncy</t>
  </si>
  <si>
    <t>EUR CF NVOL OIS-.125 12Y</t>
  </si>
  <si>
    <t>EU0Z1315 ICPL Curncy</t>
  </si>
  <si>
    <t>EUR CF NVOL OIS-.125 15Y</t>
  </si>
  <si>
    <t>5:11:37 PM</t>
  </si>
  <si>
    <t>EU0Z1320 ICPL Curncy</t>
  </si>
  <si>
    <t>EUR CF NVOL OIS-.125 20Y</t>
  </si>
  <si>
    <t>EU0Z1325 ICPL Curncy</t>
  </si>
  <si>
    <t>EUR CF NVOL OIS-.125 25Y</t>
  </si>
  <si>
    <t>EU0Z1330 ICPL Curncy</t>
  </si>
  <si>
    <t>EUR CF NVOL OIS-.125 30Y</t>
  </si>
  <si>
    <t>EUNZO1 ICPL Curncy</t>
  </si>
  <si>
    <t>EUR CF NVOL OIS 0% 1Y</t>
  </si>
  <si>
    <t>EUNZO1F ICPL Curncy</t>
  </si>
  <si>
    <t>EUR CF NVOL OIS 0% 18M</t>
  </si>
  <si>
    <t>EUNZO2 ICPL Curncy</t>
  </si>
  <si>
    <t>EUR CF NVOL OIS 0% 2Y</t>
  </si>
  <si>
    <t>EUNZO3 ICPL Curncy</t>
  </si>
  <si>
    <t>EUR CF NVOL OIS 0% 3Y</t>
  </si>
  <si>
    <t>EUNZO4 ICPL Curncy</t>
  </si>
  <si>
    <t>EUR CF NVOL OIS 0% 4Y</t>
  </si>
  <si>
    <t>EUNZO5 ICPL Curncy</t>
  </si>
  <si>
    <t>EUR CF NVOL OIS 0% 5Y</t>
  </si>
  <si>
    <t>EUNZO6 ICPL Curncy</t>
  </si>
  <si>
    <t>EUR CF NVOL OIS 0% 6Y</t>
  </si>
  <si>
    <t>EUNZO7 ICPL Curncy</t>
  </si>
  <si>
    <t>EUR CF NVOL OIS 0% 7Y</t>
  </si>
  <si>
    <t>EUNZO8 ICPL Curncy</t>
  </si>
  <si>
    <t>EUR CF NVOL OIS 0% 8Y</t>
  </si>
  <si>
    <t>EUNZO9 ICPL Curncy</t>
  </si>
  <si>
    <t>EUR CF NVOL OIS 0% 9Y</t>
  </si>
  <si>
    <t>EUNZO10 ICPL Curncy</t>
  </si>
  <si>
    <t>EUR CF NVOL OIS 0% 10Y</t>
  </si>
  <si>
    <t>EUNZO12 ICPL Curncy</t>
  </si>
  <si>
    <t>EUR CF NVOL OIS 0% 12Y</t>
  </si>
  <si>
    <t>EUNZO15 ICPL Curncy</t>
  </si>
  <si>
    <t>EUR CF NVOL OIS 0% 15Y</t>
  </si>
  <si>
    <t>EUNZO20 ICPL Curncy</t>
  </si>
  <si>
    <t>EUR CF NVOL OIS 0% 20Y</t>
  </si>
  <si>
    <t>EUNZO25 ICPL Curncy</t>
  </si>
  <si>
    <t>EUR CF NVOL OIS 0% 25Y</t>
  </si>
  <si>
    <t>EUNZO30 ICPL Curncy</t>
  </si>
  <si>
    <t>EUR CF NVOL OIS 0% 30Y</t>
  </si>
  <si>
    <t>5:10:21 PM</t>
  </si>
  <si>
    <t>EUNVD1 ICPL Curncy</t>
  </si>
  <si>
    <t>EUR CFNVOL OIS 0.125% 1Y</t>
  </si>
  <si>
    <t>EUNVD18 ICPL Curncy</t>
  </si>
  <si>
    <t>EUR CFNVOLOIS 0.125% 18M</t>
  </si>
  <si>
    <t>EUNVD2 ICPL Curncy</t>
  </si>
  <si>
    <t>EUR CFNVOL OIS 0.125% 2Y</t>
  </si>
  <si>
    <t>EUNVD3 ICPL Curncy</t>
  </si>
  <si>
    <t>EUR CFNVOL OIS 0.125% 3Y</t>
  </si>
  <si>
    <t>EUNVD4 ICPL Curncy</t>
  </si>
  <si>
    <t>EUR CFNVOL OIS 0.125% 4Y</t>
  </si>
  <si>
    <t>EUNVD5 ICPL Curncy</t>
  </si>
  <si>
    <t>EUR CFNVOL OIS 0.125% 5Y</t>
  </si>
  <si>
    <t>EUNVD6 ICPL Curncy</t>
  </si>
  <si>
    <t>EUR CFNVOL OIS 0.125% 6Y</t>
  </si>
  <si>
    <t>EUNVD7 ICPL Curncy</t>
  </si>
  <si>
    <t>EUR CFNVOL OIS 0.125% 7Y</t>
  </si>
  <si>
    <t>EUNVD8 ICPL Curncy</t>
  </si>
  <si>
    <t>EUR CFNVOL OIS 0.125% 8Y</t>
  </si>
  <si>
    <t>EUNVD9 ICPL Curncy</t>
  </si>
  <si>
    <t>EUR CFNVOL OIS 0.125% 9Y</t>
  </si>
  <si>
    <t>EUNVD10 ICPL Curncy</t>
  </si>
  <si>
    <t>EUR CFNVOLOIS 0.125% 10Y</t>
  </si>
  <si>
    <t>EUNVD12 ICPL Curncy</t>
  </si>
  <si>
    <t>EUR CFNVOLOIS 0.125% 12Y</t>
  </si>
  <si>
    <t>EUNVD15 ICPL Curncy</t>
  </si>
  <si>
    <t>EUR CFNVOLOIS 0.125% 15Y</t>
  </si>
  <si>
    <t>EUNVD20 ICPL Curncy</t>
  </si>
  <si>
    <t>EUR CFNVOLOIS 0.125% 20Y</t>
  </si>
  <si>
    <t>EUNVD25 ICPL Curncy</t>
  </si>
  <si>
    <t>EUR CFNVOLOIS 0.125% 25Y</t>
  </si>
  <si>
    <t>EUNVD30 ICPL Curncy</t>
  </si>
  <si>
    <t>EUR CFNVOLOIS 0.125% 30Y</t>
  </si>
  <si>
    <t>EUNZA1 ICPL Curncy</t>
  </si>
  <si>
    <t>EUR CF NVOL OIS .25% 1Y</t>
  </si>
  <si>
    <t>EUNZA1F ICPL Curncy</t>
  </si>
  <si>
    <t>EUR CF NVOL OIS .25% 18M</t>
  </si>
  <si>
    <t>EUNZA2 ICPL Curncy</t>
  </si>
  <si>
    <t>EUR CF NVOL OIS .25% 2Y</t>
  </si>
  <si>
    <t>EUNZA3 ICPL Curncy</t>
  </si>
  <si>
    <t>EUR CF NVOL OIS .25% 3Y</t>
  </si>
  <si>
    <t>EUNZA4 ICPL Curncy</t>
  </si>
  <si>
    <t>EUR CF NVOL OIS .25% 4Y</t>
  </si>
  <si>
    <t>EUNZA5 ICPL Curncy</t>
  </si>
  <si>
    <t>EUR CF NVOL OIS .25% 5Y</t>
  </si>
  <si>
    <t>EUNZA6 ICPL Curncy</t>
  </si>
  <si>
    <t>EUR CF NVOL OIS .25% 6Y</t>
  </si>
  <si>
    <t>EUNZA7 ICPL Curncy</t>
  </si>
  <si>
    <t>EUR CF NVOL OIS .25% 7Y</t>
  </si>
  <si>
    <t>EUNZA8 ICPL Curncy</t>
  </si>
  <si>
    <t>EUR CF NVOL OIS .25% 8Y</t>
  </si>
  <si>
    <t>EUNZA9 ICPL Curncy</t>
  </si>
  <si>
    <t>EUR CF NVOL OIS .25% 9Y</t>
  </si>
  <si>
    <t>EUNZA10 ICPL Curncy</t>
  </si>
  <si>
    <t>EUR CF NVOL OIS .25% 10Y</t>
  </si>
  <si>
    <t>EUNZA12 ICPL Curncy</t>
  </si>
  <si>
    <t>EUR CF NVOL OIS .25% 12Y</t>
  </si>
  <si>
    <t>EUNZA15 ICPL Curncy</t>
  </si>
  <si>
    <t>EUR CF NVOL OIS .25% 15Y</t>
  </si>
  <si>
    <t>EUNZA20 ICPL Curncy</t>
  </si>
  <si>
    <t>EUR CF NVOL OIS .25% 20Y</t>
  </si>
  <si>
    <t>EUNZA25 ICPL Curncy</t>
  </si>
  <si>
    <t>EUR CF NVOL OIS .25% 25Y</t>
  </si>
  <si>
    <t>EUNZA30 ICPL Curncy</t>
  </si>
  <si>
    <t>EUR CF NVOL OIS .25% 30Y</t>
  </si>
  <si>
    <t>EUNZ051 ICPL Curncy</t>
  </si>
  <si>
    <t>EUR CF NVOL OIS 0.5% 1Y</t>
  </si>
  <si>
    <t>EUNZ051F ICPL Curncy</t>
  </si>
  <si>
    <t>EUR CF NVOL OIS 0.5% 18M</t>
  </si>
  <si>
    <t>4:54:39 PM</t>
  </si>
  <si>
    <t>EUNZ052 ICPL Curncy</t>
  </si>
  <si>
    <t>EUR CF NVOL OIS 0.5% 2Y</t>
  </si>
  <si>
    <t>EUNZ053 ICPL Curncy</t>
  </si>
  <si>
    <t>EUR CF NVOL OIS 0.5% 3Y</t>
  </si>
  <si>
    <t>EUNZ054 ICPL Curncy</t>
  </si>
  <si>
    <t>EUR CF NVOL OIS 0.5% 4Y</t>
  </si>
  <si>
    <t>EUNZ055 ICPL Curncy</t>
  </si>
  <si>
    <t>EUR CF NVOL OIS 0.5% 5Y</t>
  </si>
  <si>
    <t>EUNZ056 ICPL Curncy</t>
  </si>
  <si>
    <t>EUR CF NVOL OIS 0.5% 6Y</t>
  </si>
  <si>
    <t>EUNZ057 ICPL Curncy</t>
  </si>
  <si>
    <t>EUR CF NVOL OIS 0.5% 7Y</t>
  </si>
  <si>
    <t>EUNZ058 ICPL Curncy</t>
  </si>
  <si>
    <t>EUR CF NVOL OIS 0.5% 8Y</t>
  </si>
  <si>
    <t>EUNZ059 ICPL Curncy</t>
  </si>
  <si>
    <t>EUR CF NVOL OIS 0.5% 9Y</t>
  </si>
  <si>
    <t>4:49:27 PM</t>
  </si>
  <si>
    <t>EUNZ0510 ICPL Curncy</t>
  </si>
  <si>
    <t>EUR CF NVOL OIS 0.5% 10Y</t>
  </si>
  <si>
    <t>EUNZ0512 ICPL Curncy</t>
  </si>
  <si>
    <t>EUR CF NVOL OIS 0.5% 12Y</t>
  </si>
  <si>
    <t>EUNZ0515 ICPL Curncy</t>
  </si>
  <si>
    <t>EUR CF NVOL OIS 0.5% 15Y</t>
  </si>
  <si>
    <t>4:23:28 PM</t>
  </si>
  <si>
    <t>EUNZ0520 ICPL Curncy</t>
  </si>
  <si>
    <t>EUR CF NVOL OIS 0.5% 20Y</t>
  </si>
  <si>
    <t>5:10:20 PM</t>
  </si>
  <si>
    <t>EUNZ0525 ICPL Curncy</t>
  </si>
  <si>
    <t>EUR CF NVOL OIS 0.5% 25Y</t>
  </si>
  <si>
    <t>4:49:28 PM</t>
  </si>
  <si>
    <t>EUNZ0530 ICPL Curncy</t>
  </si>
  <si>
    <t>EUR CF NVOL OIS 0.5% 30Y</t>
  </si>
  <si>
    <t>EUNZ101 ICPL Curncy</t>
  </si>
  <si>
    <t>EUR CF NVOL OIS 1% 1Y</t>
  </si>
  <si>
    <t>4:13:08 PM</t>
  </si>
  <si>
    <t>EUNZ101F ICPL Curncy</t>
  </si>
  <si>
    <t>EUR CF NVOL OIS 1% 18M</t>
  </si>
  <si>
    <t>EUNZ102 ICPL Curncy</t>
  </si>
  <si>
    <t>EUR CF NVOL OIS 1% 2Y</t>
  </si>
  <si>
    <t>EUNZ103 ICPL Curncy</t>
  </si>
  <si>
    <t>EUR CF NVOL OIS 1% 3Y</t>
  </si>
  <si>
    <t>EUNZ104 ICPL Curncy</t>
  </si>
  <si>
    <t>EUR CF NVOL OIS 1% 4Y</t>
  </si>
  <si>
    <t>EUNZ105 ICPL Curncy</t>
  </si>
  <si>
    <t>EUR CF NVOL OIS 1% 5Y</t>
  </si>
  <si>
    <t>EUNZ106 ICPL Curncy</t>
  </si>
  <si>
    <t>EUR CF NVOL OIS 1% 6Y</t>
  </si>
  <si>
    <t>EUNZ107 ICPL Curncy</t>
  </si>
  <si>
    <t>EUR CF NVOL OIS 1% 7Y</t>
  </si>
  <si>
    <t>EUNZ108 ICPL Curncy</t>
  </si>
  <si>
    <t>EUR CF NVOL OIS 1% 8Y</t>
  </si>
  <si>
    <t>EUNZ109 ICPL Curncy</t>
  </si>
  <si>
    <t>EUR CF NVOL OIS 1% 9Y</t>
  </si>
  <si>
    <t>EUNZ1010 ICPL Curncy</t>
  </si>
  <si>
    <t>EUR CF NVOL OIS 1% 10Y</t>
  </si>
  <si>
    <t>EUNZ1012 ICPL Curncy</t>
  </si>
  <si>
    <t>EUR CF NVOL OIS 1% 12Y</t>
  </si>
  <si>
    <t>EUNZ1015 ICPL Curncy</t>
  </si>
  <si>
    <t>EUR CF NVOL OIS 1% 15Y</t>
  </si>
  <si>
    <t>4:28:40 PM</t>
  </si>
  <si>
    <t>EUNZ1020 ICPL Curncy</t>
  </si>
  <si>
    <t>EUR CF NVOL OIS 1% 20Y</t>
  </si>
  <si>
    <t>EUNZ1025 ICPL Curncy</t>
  </si>
  <si>
    <t>EUR CF NVOL OIS 1% 25Y</t>
  </si>
  <si>
    <t>EUNZ1030 ICPL Curncy</t>
  </si>
  <si>
    <t>EUR CF NVOL OIS 1% 30Y</t>
  </si>
  <si>
    <t>EUNZ151 ICPL Curncy</t>
  </si>
  <si>
    <t>EUR CF NVOL OIS 1.5% 1Y</t>
  </si>
  <si>
    <t>4:07:54 PM</t>
  </si>
  <si>
    <t>EUNZ151F ICPL Curncy</t>
  </si>
  <si>
    <t>EUR CF NVOL OIS 1.5% 18M</t>
  </si>
  <si>
    <t>EUNZ152 ICPL Curncy</t>
  </si>
  <si>
    <t>EUR CF NVOL OIS 1.5% 2Y</t>
  </si>
  <si>
    <t>EUNZ153 ICPL Curncy</t>
  </si>
  <si>
    <t>EUR CF NVOL OIS 1.5% 3Y</t>
  </si>
  <si>
    <t>EUNZ154 ICPL Curncy</t>
  </si>
  <si>
    <t>EUR CF NVOL OIS 1.5% 4Y</t>
  </si>
  <si>
    <t>EUNZ155 ICPL Curncy</t>
  </si>
  <si>
    <t>EUR CF NVOL OIS 1.5% 5Y</t>
  </si>
  <si>
    <t>EUNZ156 ICPL Curncy</t>
  </si>
  <si>
    <t>EUR CF NVOL OIS 1.5% 6Y</t>
  </si>
  <si>
    <t>EUNZ157 ICPL Curncy</t>
  </si>
  <si>
    <t>EUR CF NVOL OIS 1.5% 7Y</t>
  </si>
  <si>
    <t>EUNZ158 ICPL Curncy</t>
  </si>
  <si>
    <t>EUR CF NVOL OIS 1.5% 8Y</t>
  </si>
  <si>
    <t>EUNZ159 ICPL Curncy</t>
  </si>
  <si>
    <t>EUR CF NVOL OIS 1.5% 9Y</t>
  </si>
  <si>
    <t>EUNZ1510 ICPL Curncy</t>
  </si>
  <si>
    <t>EUR CF NVOL OIS 1.5% 10Y</t>
  </si>
  <si>
    <t>EUNZ1512 ICPL Curncy</t>
  </si>
  <si>
    <t>EUR CF NVOL OIS 1.5% 12Y</t>
  </si>
  <si>
    <t>EUNZ1515 ICPL Curncy</t>
  </si>
  <si>
    <t>EUR CF NVOL OIS 1.5% 15Y</t>
  </si>
  <si>
    <t>EUNZ1520 ICPL Curncy</t>
  </si>
  <si>
    <t>EUR CF NVOL OIS 1.5% 20Y</t>
  </si>
  <si>
    <t>EUNZ1525 ICPL Curncy</t>
  </si>
  <si>
    <t>EUR CF NVOL OIS 1.5% 25Y</t>
  </si>
  <si>
    <t>EUNZ1530 ICPL Curncy</t>
  </si>
  <si>
    <t>EUR CF NVOL OIS 1.5% 30Y</t>
  </si>
  <si>
    <t>EUNZ201 ICPL Curncy</t>
  </si>
  <si>
    <t>EUR CF NVOL OIS 2% 1Y</t>
  </si>
  <si>
    <t>EUNZ201F ICPL Curncy</t>
  </si>
  <si>
    <t>EUR CF NVOL OIS 2% 18M</t>
  </si>
  <si>
    <t>EUNZ202 ICPL Curncy</t>
  </si>
  <si>
    <t>EUR CF NVOL OIS 2% 2Y</t>
  </si>
  <si>
    <t>EUNZ203 ICPL Curncy</t>
  </si>
  <si>
    <t>EUR CF NVOL OIS 2% 3Y</t>
  </si>
  <si>
    <t>EUNZ204 ICPL Curncy</t>
  </si>
  <si>
    <t>EUR CF NVOL OIS 2% 4Y</t>
  </si>
  <si>
    <t>EUNZ205 ICPL Curncy</t>
  </si>
  <si>
    <t>EUR CF NVOL OIS 2% 5Y</t>
  </si>
  <si>
    <t>EUNZ206 ICPL Curncy</t>
  </si>
  <si>
    <t>EUR CF NVOL OIS 2% 6Y</t>
  </si>
  <si>
    <t>EUNZ207 ICPL Curncy</t>
  </si>
  <si>
    <t>EUR CF NVOL OIS 2% 7Y</t>
  </si>
  <si>
    <t>EUNZ208 ICPL Curncy</t>
  </si>
  <si>
    <t>EUR CF NVOL OIS 2% 8Y</t>
  </si>
  <si>
    <t>EUNZ209 ICPL Curncy</t>
  </si>
  <si>
    <t>EUR CF NVOL OIS 2% 9Y</t>
  </si>
  <si>
    <t>EUNZ2010 ICPL Curncy</t>
  </si>
  <si>
    <t>EUR CF NVOL OIS 2% 10Y</t>
  </si>
  <si>
    <t>EUNZ2012 ICPL Curncy</t>
  </si>
  <si>
    <t>EUR CF NVOL OIS 2% 12Y</t>
  </si>
  <si>
    <t>EUNZ2015 ICPL Curncy</t>
  </si>
  <si>
    <t>EUR CF NVOL OIS 2% 15Y</t>
  </si>
  <si>
    <t>EUNZ2020 ICPL Curncy</t>
  </si>
  <si>
    <t>EUR CF NVOL OIS 2% 20Y</t>
  </si>
  <si>
    <t>EUNZ2025 ICPL Curncy</t>
  </si>
  <si>
    <t>EUR CF NVOL OIS 2% 25Y</t>
  </si>
  <si>
    <t>EUNZ2030 ICPL Curncy</t>
  </si>
  <si>
    <t>EUR CF NVOL OIS 2% 30Y</t>
  </si>
  <si>
    <t>EUNZ301 ICPL Curncy</t>
  </si>
  <si>
    <t>EUR CF NVOL OIS 3% 1Y</t>
  </si>
  <si>
    <t>EUNZ301F ICPL Curncy</t>
  </si>
  <si>
    <t>EUR CF NVOL OIS 3% 18M</t>
  </si>
  <si>
    <t>EUNZ302 ICPL Curncy</t>
  </si>
  <si>
    <t>EUR CF NVOL OIS 3% 2Y</t>
  </si>
  <si>
    <t>EUNZ303 ICPL Curncy</t>
  </si>
  <si>
    <t>EUR CF NVOL OIS 3% 3Y</t>
  </si>
  <si>
    <t>EUNZ304 ICPL Curncy</t>
  </si>
  <si>
    <t>EUR CF NVOL OIS 3% 4Y</t>
  </si>
  <si>
    <t>EUNZ305 ICPL Curncy</t>
  </si>
  <si>
    <t>EUR CF NVOL OIS 3% 5Y</t>
  </si>
  <si>
    <t>EUNZ306 ICPL Curncy</t>
  </si>
  <si>
    <t>EUR CF NVOL OIS 3% 6Y</t>
  </si>
  <si>
    <t>EUNZ307 ICPL Curncy</t>
  </si>
  <si>
    <t>EUR CF NVOL OIS 3% 7Y</t>
  </si>
  <si>
    <t>EUNZ308 ICPL Curncy</t>
  </si>
  <si>
    <t>EUR CF NVOL OIS 3% 8Y</t>
  </si>
  <si>
    <t>EUNZ309 ICPL Curncy</t>
  </si>
  <si>
    <t>EUR CF NVOL OIS 3% 9Y</t>
  </si>
  <si>
    <t>EUNZ3010 ICPL Curncy</t>
  </si>
  <si>
    <t>EUR CF NVOL OIS 3% 10Y</t>
  </si>
  <si>
    <t>EUNZ3012 ICPL Curncy</t>
  </si>
  <si>
    <t>EUR CF NVOL OIS 3% 12Y</t>
  </si>
  <si>
    <t>EUNZ3015 ICPL Curncy</t>
  </si>
  <si>
    <t>EUR CF NVOL OIS 3% 15Y</t>
  </si>
  <si>
    <t>EUNZ3020 ICPL Curncy</t>
  </si>
  <si>
    <t>EUR CF NVOL OIS 3% 20Y</t>
  </si>
  <si>
    <t>EUNZ3025 ICPL Curncy</t>
  </si>
  <si>
    <t>EUR CF NVOL OIS 3% 25Y</t>
  </si>
  <si>
    <t>EUNZ3030 ICPL Curncy</t>
  </si>
  <si>
    <t>EUR CF NVOL OIS 3% 30Y</t>
  </si>
  <si>
    <t>EUNZ501 ICPL Curncy</t>
  </si>
  <si>
    <t>EUR CF NVOL OIS 5% 1Y</t>
  </si>
  <si>
    <t>EUNZ501F ICPL Curncy</t>
  </si>
  <si>
    <t>EUR CF NVOL OIS 5% 18M</t>
  </si>
  <si>
    <t>4:59:51 PM</t>
  </si>
  <si>
    <t>EUNZ502 ICPL Curncy</t>
  </si>
  <si>
    <t>EUR CF NVOL OIS 5% 2Y</t>
  </si>
  <si>
    <t>EUNZ503 ICPL Curncy</t>
  </si>
  <si>
    <t>EUR CF NVOL OIS 5% 3Y</t>
  </si>
  <si>
    <t>EUNZ504 ICPL Curncy</t>
  </si>
  <si>
    <t>EUR CF NVOL OIS 5% 4Y</t>
  </si>
  <si>
    <t>EUNZ505 ICPL Curncy</t>
  </si>
  <si>
    <t>EUR CF NVOL OIS 5% 5Y</t>
  </si>
  <si>
    <t>EUNZ506 ICPL Curncy</t>
  </si>
  <si>
    <t>EUR CF NVOL OIS 5% 6Y</t>
  </si>
  <si>
    <t>EUNZ507 ICPL Curncy</t>
  </si>
  <si>
    <t>EUR CF NVOL OIS 5% 7Y</t>
  </si>
  <si>
    <t>EUNZ508 ICPL Curncy</t>
  </si>
  <si>
    <t>EUR CF NVOL OIS 5% 8Y</t>
  </si>
  <si>
    <t>EUNZ509 ICPL Curncy</t>
  </si>
  <si>
    <t>EUR CF NVOL OIS 5% 9Y</t>
  </si>
  <si>
    <t>EUNZ5010 ICPL Curncy</t>
  </si>
  <si>
    <t>EUR CF NVOL OIS 5% 10Y</t>
  </si>
  <si>
    <t>EUNZ5012 ICPL Curncy</t>
  </si>
  <si>
    <t>EUR CF NVOL OIS 5% 12Y</t>
  </si>
  <si>
    <t>EUNZ5015 ICPL Curncy</t>
  </si>
  <si>
    <t>EUR CF NVOL OIS 5% 15Y</t>
  </si>
  <si>
    <t>EUNZ5020 ICPL Curncy</t>
  </si>
  <si>
    <t>EUR CF NVOL OIS 5% 20Y</t>
  </si>
  <si>
    <t>EUNZ5025 ICPL Curncy</t>
  </si>
  <si>
    <t>EUR CF NVOL OIS 5% 25Y</t>
  </si>
  <si>
    <t>EUNZ5030 ICPL Curncy</t>
  </si>
  <si>
    <t>EUR CF NVOL OIS 5% 30Y</t>
  </si>
  <si>
    <t>EUNZ001 ICPL Curncy</t>
  </si>
  <si>
    <t>EUR CF NVOL OIS 10% 1Y</t>
  </si>
  <si>
    <t>EUNZ001F ICPL Curncy</t>
  </si>
  <si>
    <t>EUR CF NVOL OIS 10% 18M</t>
  </si>
  <si>
    <t>EUNZ002 ICPL Curncy</t>
  </si>
  <si>
    <t>EUR CF NVOL OIS 10% 2Y</t>
  </si>
  <si>
    <t>EUNZ003 ICPL Curncy</t>
  </si>
  <si>
    <t>EUR CF NVOL OIS 10% 3Y</t>
  </si>
  <si>
    <t>EUNZ004 ICPL Curncy</t>
  </si>
  <si>
    <t>EUR CF NVOL OIS 10% 4Y</t>
  </si>
  <si>
    <t>EUNZ005 ICPL Curncy</t>
  </si>
  <si>
    <t>EUR CF NVOL OIS 10% 5Y</t>
  </si>
  <si>
    <t>EUNZ006 ICPL Curncy</t>
  </si>
  <si>
    <t>EUR CF NVOL OIS 10% 6Y</t>
  </si>
  <si>
    <t>EUNZ007 ICPL Curncy</t>
  </si>
  <si>
    <t>EUR CF NVOL OIS 10% 7Y</t>
  </si>
  <si>
    <t>EUNZ008 ICPL Curncy</t>
  </si>
  <si>
    <t>EUR CF NVOL OIS 10% 8Y</t>
  </si>
  <si>
    <t>EUNZ009 ICPL Curncy</t>
  </si>
  <si>
    <t>EUR CF NVOL OIS 10% 9Y</t>
  </si>
  <si>
    <t>EUNZ0010 ICPL Curncy</t>
  </si>
  <si>
    <t>EUR CF NVOL OIS 10% 10Y</t>
  </si>
  <si>
    <t>EUNZ0012 ICPL Curncy</t>
  </si>
  <si>
    <t>EUR CF NVOL OIS 10% 12Y</t>
  </si>
  <si>
    <t>EUNZ0015 ICPL Curncy</t>
  </si>
  <si>
    <t>EUR CF NVOL OIS 10% 15Y</t>
  </si>
  <si>
    <t>EUNZ0020 ICPL Curncy</t>
  </si>
  <si>
    <t>EUR CF NVOL OIS 10% 20Y</t>
  </si>
  <si>
    <t>EUNZ0025 ICPL Curncy</t>
  </si>
  <si>
    <t>EUR CF NVOL OIS 10% 25Y</t>
  </si>
  <si>
    <t>EUNZ0030 ICPL Curncy</t>
  </si>
  <si>
    <t>EUR CF NVOL OIS 10% 30Y</t>
  </si>
  <si>
    <t>5:10:44 PM</t>
  </si>
  <si>
    <t>USCFS1 ICPL Curncy</t>
  </si>
  <si>
    <t>USCFS2 ICPL Curncy</t>
  </si>
  <si>
    <t>USCFS3 ICPL Curncy</t>
  </si>
  <si>
    <t>USCFS4 ICPL Curncy</t>
  </si>
  <si>
    <t>USCFS5 ICPL Curncy</t>
  </si>
  <si>
    <t>USCFS6 ICPL Curncy</t>
  </si>
  <si>
    <t>USCFS7 ICPL Curncy</t>
  </si>
  <si>
    <t>USCFS8 ICPL Curncy</t>
  </si>
  <si>
    <t>USCFS9 ICPL Curncy</t>
  </si>
  <si>
    <t>USCFS10 ICPL Curncy</t>
  </si>
  <si>
    <t>USCFS12 ICPL Curncy</t>
  </si>
  <si>
    <t>USCFS15 ICPL Curncy</t>
  </si>
  <si>
    <t>USCFS20 ICPL Curncy</t>
  </si>
  <si>
    <t>USCV1 ICPL Curncy</t>
  </si>
  <si>
    <t>USCV2 ICPL Curncy</t>
  </si>
  <si>
    <t>USCV3 ICPL Curncy</t>
  </si>
  <si>
    <t>USCV4 ICPL Curncy</t>
  </si>
  <si>
    <t>USCV5 ICPL Curncy</t>
  </si>
  <si>
    <t>USCV6 ICPL Curncy</t>
  </si>
  <si>
    <t>USCV7 ICPL Curncy</t>
  </si>
  <si>
    <t>USCV8 ICPL Curncy</t>
  </si>
  <si>
    <t>USCV9 ICPL Curncy</t>
  </si>
  <si>
    <t>USCV10 ICPL Curncy</t>
  </si>
  <si>
    <t>USCV12 ICPL Curncy</t>
  </si>
  <si>
    <t>USCV15 ICPL Curncy</t>
  </si>
  <si>
    <t>USCV20 ICPL Curncy</t>
  </si>
  <si>
    <t>USCF0A1 ICPL Curncy</t>
  </si>
  <si>
    <t>USCF0A2 ICPL Curncy</t>
  </si>
  <si>
    <t>USCF0A3 ICPL Curncy</t>
  </si>
  <si>
    <t>USCF0A04 ICPL Curncy</t>
  </si>
  <si>
    <t>USCF0A5 ICPL Curncy</t>
  </si>
  <si>
    <t>USCF0A6 ICPL Curncy</t>
  </si>
  <si>
    <t>USCF0A7 ICPL Curncy</t>
  </si>
  <si>
    <t>USCF0A8 ICPL Curncy</t>
  </si>
  <si>
    <t>USCF0A9 ICPL Curncy</t>
  </si>
  <si>
    <t>USCF0A10 ICPL Curncy</t>
  </si>
  <si>
    <t>USCF0A12 ICPL Curncy</t>
  </si>
  <si>
    <t>USCF0A15 ICPL Curncy</t>
  </si>
  <si>
    <t>USCF0A20 ICPL Curncy</t>
  </si>
  <si>
    <t>USCF051 ICPL Curncy</t>
  </si>
  <si>
    <t>USCF052 ICPL Curncy</t>
  </si>
  <si>
    <t>USCF053 ICPL Curncy</t>
  </si>
  <si>
    <t>USCF054 ICPL Curncy</t>
  </si>
  <si>
    <t>USCF055 ICPL Curncy</t>
  </si>
  <si>
    <t>USCF056 ICPL Curncy</t>
  </si>
  <si>
    <t>USCF057 ICPL Curncy</t>
  </si>
  <si>
    <t>USCF058 ICPL Curncy</t>
  </si>
  <si>
    <t>USCF059 ICPL Curncy</t>
  </si>
  <si>
    <t>USCF0510 ICPL Curncy</t>
  </si>
  <si>
    <t>USCF0512 ICPL Curncy</t>
  </si>
  <si>
    <t>USCF0515 ICPL Curncy</t>
  </si>
  <si>
    <t>USCF0520 ICPL Curncy</t>
  </si>
  <si>
    <t>USCF0C1 ICPL Curncy</t>
  </si>
  <si>
    <t>USCF0C2 ICPL Curncy</t>
  </si>
  <si>
    <t>USCF0C3 ICPL Curncy</t>
  </si>
  <si>
    <t>USCF0C04 ICPL Curncy</t>
  </si>
  <si>
    <t>USCF0C5 ICPL Curncy</t>
  </si>
  <si>
    <t>USCF0C6 ICPL Curncy</t>
  </si>
  <si>
    <t>USCF0C7 ICPL Curncy</t>
  </si>
  <si>
    <t>USCF0C8 ICPL Curncy</t>
  </si>
  <si>
    <t>USCF0C9 ICPL Curncy</t>
  </si>
  <si>
    <t>USCF0C10 ICPL Curncy</t>
  </si>
  <si>
    <t>USCF0C12 ICPL Curncy</t>
  </si>
  <si>
    <t>USCF0C15 ICPL Curncy</t>
  </si>
  <si>
    <t>USCF0C20 ICPL Curncy</t>
  </si>
  <si>
    <t>USCF101 ICPL Curncy</t>
  </si>
  <si>
    <t>USCF102 ICPL Curncy</t>
  </si>
  <si>
    <t>USCF103 ICPL Curncy</t>
  </si>
  <si>
    <t>USCF104 ICPL Curncy</t>
  </si>
  <si>
    <t>USCF105 ICPL Curncy</t>
  </si>
  <si>
    <t>USCF106 ICPL Curncy</t>
  </si>
  <si>
    <t>USCF107 ICPL Curncy</t>
  </si>
  <si>
    <t>USCF108 ICPL Curncy</t>
  </si>
  <si>
    <t>USCF109 ICPL Curncy</t>
  </si>
  <si>
    <t>USCF1010 ICPL Curncy</t>
  </si>
  <si>
    <t>USCF1012 ICPL Curncy</t>
  </si>
  <si>
    <t>USCF1015 ICPL Curncy</t>
  </si>
  <si>
    <t>USCF1020 ICPL Curncy</t>
  </si>
  <si>
    <t>USCF151 ICPL Curncy</t>
  </si>
  <si>
    <t>USCF152 ICPL Curncy</t>
  </si>
  <si>
    <t>USCF153 ICPL Curncy</t>
  </si>
  <si>
    <t>USCF154 ICPL Curncy</t>
  </si>
  <si>
    <t>USCF155 ICPL Curncy</t>
  </si>
  <si>
    <t>USCF156 ICPL Curncy</t>
  </si>
  <si>
    <t>USCF157 ICPL Curncy</t>
  </si>
  <si>
    <t>USCF158 ICPL Curncy</t>
  </si>
  <si>
    <t>USCF159 ICPL Curncy</t>
  </si>
  <si>
    <t>USCF1510 ICPL Curncy</t>
  </si>
  <si>
    <t>USCF1512 ICPL Curncy</t>
  </si>
  <si>
    <t>USCF1515 ICPL Curncy</t>
  </si>
  <si>
    <t>USCF1520 ICPL Curncy</t>
  </si>
  <si>
    <t>USCF201 ICPL Curncy</t>
  </si>
  <si>
    <t>USCF202 ICPL Curncy</t>
  </si>
  <si>
    <t>USCF203 ICPL Curncy</t>
  </si>
  <si>
    <t>USCF204 ICPL Curncy</t>
  </si>
  <si>
    <t>USCF205 ICPL Curncy</t>
  </si>
  <si>
    <t>USCF206 ICPL Curncy</t>
  </si>
  <si>
    <t>USCF207 ICPL Curncy</t>
  </si>
  <si>
    <t>USCF208 ICPL Curncy</t>
  </si>
  <si>
    <t>USCF209 ICPL Curncy</t>
  </si>
  <si>
    <t>USCF2010 ICPL Curncy</t>
  </si>
  <si>
    <t>USCF2012 ICPL Curncy</t>
  </si>
  <si>
    <t>USCF2015 ICPL Curncy</t>
  </si>
  <si>
    <t>USCF2020 ICPL Curncy</t>
  </si>
  <si>
    <t>USCF251 ICPL Curncy</t>
  </si>
  <si>
    <t>USCF252 ICPL Curncy</t>
  </si>
  <si>
    <t>USCF253 ICPL Curncy</t>
  </si>
  <si>
    <t>USCF254 ICPL Curncy</t>
  </si>
  <si>
    <t>USCF255 ICPL Curncy</t>
  </si>
  <si>
    <t>USCF256 ICPL Curncy</t>
  </si>
  <si>
    <t>USCF257 ICPL Curncy</t>
  </si>
  <si>
    <t>USCF258 ICPL Curncy</t>
  </si>
  <si>
    <t>USCF259 ICPL Curncy</t>
  </si>
  <si>
    <t>USCF2510 ICPL Curncy</t>
  </si>
  <si>
    <t>USCF2512 ICPL Curncy</t>
  </si>
  <si>
    <t>USCF2515 ICPL Curncy</t>
  </si>
  <si>
    <t>USCF2520 ICPL Curncy</t>
  </si>
  <si>
    <t>USCF301 ICPL Curncy</t>
  </si>
  <si>
    <t>USCF302 ICPL Curncy</t>
  </si>
  <si>
    <t>USCF303 ICPL Curncy</t>
  </si>
  <si>
    <t>USCF304 ICPL Curncy</t>
  </si>
  <si>
    <t>USCF305 ICPL Curncy</t>
  </si>
  <si>
    <t>USCF306 ICPL Curncy</t>
  </si>
  <si>
    <t>USCF307 ICPL Curncy</t>
  </si>
  <si>
    <t>USCF308 ICPL Curncy</t>
  </si>
  <si>
    <t>USCF309 ICPL Curncy</t>
  </si>
  <si>
    <t>USCF3010 ICPL Curncy</t>
  </si>
  <si>
    <t>USCF3012 ICPL Curncy</t>
  </si>
  <si>
    <t>USCF3015 ICPL Curncy</t>
  </si>
  <si>
    <t>USCF3020 ICPL Curncy</t>
  </si>
  <si>
    <t>USCF401 ICPL Curncy</t>
  </si>
  <si>
    <t>USCF402 ICPL Curncy</t>
  </si>
  <si>
    <t>USCF403 ICPL Curncy</t>
  </si>
  <si>
    <t>USCF404 ICPL Curncy</t>
  </si>
  <si>
    <t>USCF405 ICPL Curncy</t>
  </si>
  <si>
    <t>USCF406 ICPL Curncy</t>
  </si>
  <si>
    <t>USCF407 ICPL Curncy</t>
  </si>
  <si>
    <t>USCF408 ICPL Curncy</t>
  </si>
  <si>
    <t>USCF409 ICPL Curncy</t>
  </si>
  <si>
    <t>USCF4010 ICPL Curncy</t>
  </si>
  <si>
    <t>USCF4012 ICPL Curncy</t>
  </si>
  <si>
    <t>USCF4015 ICPL Curncy</t>
  </si>
  <si>
    <t>USCF4020 ICPL Curncy</t>
  </si>
  <si>
    <t>USCF501 ICPL Curncy</t>
  </si>
  <si>
    <t>USCF502 ICPL Curncy</t>
  </si>
  <si>
    <t>USCF503 ICPL Curncy</t>
  </si>
  <si>
    <t>USCF504 ICPL Curncy</t>
  </si>
  <si>
    <t>USCF505 ICPL Curncy</t>
  </si>
  <si>
    <t>USCF506 ICPL Curncy</t>
  </si>
  <si>
    <t>USCF507 ICPL Curncy</t>
  </si>
  <si>
    <t>USCF508 ICPL Curncy</t>
  </si>
  <si>
    <t>USCF509 ICPL Curncy</t>
  </si>
  <si>
    <t>USCF5010 ICPL Curncy</t>
  </si>
  <si>
    <t>USCF5012 ICPL Curncy</t>
  </si>
  <si>
    <t>USCF5015 ICPL Curncy</t>
  </si>
  <si>
    <t>USCF5020 ICPL Curncy</t>
  </si>
  <si>
    <t>USCF601 ICPL Curncy</t>
  </si>
  <si>
    <t>USCF602 ICPL Curncy</t>
  </si>
  <si>
    <t>USCF603 ICPL Curncy</t>
  </si>
  <si>
    <t>USCF604 ICPL Curncy</t>
  </si>
  <si>
    <t>USCF605 ICPL Curncy</t>
  </si>
  <si>
    <t>USCF606 ICPL Curncy</t>
  </si>
  <si>
    <t>USCF607 ICPL Curncy</t>
  </si>
  <si>
    <t>USCF608 ICPL Curncy</t>
  </si>
  <si>
    <t>USCF609 ICPL Curncy</t>
  </si>
  <si>
    <t>USCF6010 ICPL Curncy</t>
  </si>
  <si>
    <t>USCF6012 ICPL Curncy</t>
  </si>
  <si>
    <t>USCF6015 ICPL Curncy</t>
  </si>
  <si>
    <t>USCF6020 ICPL Curncy</t>
  </si>
  <si>
    <t>USCF701 ICPL Curncy</t>
  </si>
  <si>
    <t>USCF702 ICPL Curncy</t>
  </si>
  <si>
    <t>USCF703 ICPL Curncy</t>
  </si>
  <si>
    <t>USCF704 ICPL Curncy</t>
  </si>
  <si>
    <t>USCF705 ICPL Curncy</t>
  </si>
  <si>
    <t>USCF706 ICPL Curncy</t>
  </si>
  <si>
    <t>USCF707 ICPL Curncy</t>
  </si>
  <si>
    <t>USCF708 ICPL Curncy</t>
  </si>
  <si>
    <t>USCF709 ICPL Curncy</t>
  </si>
  <si>
    <t>USCF7010 ICPL Curncy</t>
  </si>
  <si>
    <t>USCF7012 ICPL Curncy</t>
  </si>
  <si>
    <t>USCF7015 ICPL Curncy</t>
  </si>
  <si>
    <t>USCF7020 ICPL Curncy</t>
  </si>
  <si>
    <t>BPCPST1 ICPL Curncy</t>
  </si>
  <si>
    <t>BPCPST2 ICPL Curncy</t>
  </si>
  <si>
    <t>BPCPST3 ICPL Curncy</t>
  </si>
  <si>
    <t>BPCPST4 ICPL Curncy</t>
  </si>
  <si>
    <t>BPCPST5 ICPL Curncy</t>
  </si>
  <si>
    <t>BPCPST6 ICPL Curncy</t>
  </si>
  <si>
    <t>BPCPST7 ICPL Curncy</t>
  </si>
  <si>
    <t>BPCPST8 ICPL Curncy</t>
  </si>
  <si>
    <t>BPCPST9 ICPL Curncy</t>
  </si>
  <si>
    <t>BPCPST10 ICPL Curncy</t>
  </si>
  <si>
    <t>BPCPST12 ICPL Curncy</t>
  </si>
  <si>
    <t>BPCPST15 ICPL Curncy</t>
  </si>
  <si>
    <t>BPCPST20 ICPL Curncy</t>
  </si>
  <si>
    <t>BPIAM1 ICPL Curncy</t>
  </si>
  <si>
    <t>BPIAM2 ICPL Curncy</t>
  </si>
  <si>
    <t>BPIAM3 ICPL Curncy</t>
  </si>
  <si>
    <t>BPIAM4 ICPL Curncy</t>
  </si>
  <si>
    <t>BPIAM5 ICPL Curncy</t>
  </si>
  <si>
    <t>BPIAM6 ICPL Curncy</t>
  </si>
  <si>
    <t>BPIAM7 ICPL Curncy</t>
  </si>
  <si>
    <t>BPIAM8 ICPL Curncy</t>
  </si>
  <si>
    <t>BPIAM9 ICPL Curncy</t>
  </si>
  <si>
    <t>BPIAM10 ICPL Curncy</t>
  </si>
  <si>
    <t>BPIAM12 ICPL Curncy</t>
  </si>
  <si>
    <t>BPIAM15 ICPL Curncy</t>
  </si>
  <si>
    <t>BPIAM20 ICPL Curncy</t>
  </si>
  <si>
    <t>BPI051 ICPL Curncy</t>
  </si>
  <si>
    <t>BPI052 ICPL Curncy</t>
  </si>
  <si>
    <t>BPI053 ICPL Curncy</t>
  </si>
  <si>
    <t>BPI054 ICPL Curncy</t>
  </si>
  <si>
    <t>BPI055 ICPL Curncy</t>
  </si>
  <si>
    <t>BPI056 ICPL Curncy</t>
  </si>
  <si>
    <t>BPI057 ICPL Curncy</t>
  </si>
  <si>
    <t>BPI058 ICPL Curncy</t>
  </si>
  <si>
    <t>BPI059 ICPL Curncy</t>
  </si>
  <si>
    <t>BPI0510 ICPL Curncy</t>
  </si>
  <si>
    <t>BPI0512 ICPL Curncy</t>
  </si>
  <si>
    <t>BPI0515 ICPL Curncy</t>
  </si>
  <si>
    <t>BPI0520 ICPL Curncy</t>
  </si>
  <si>
    <t>BPI101 ICPL Curncy</t>
  </si>
  <si>
    <t>BPI102 ICPL Curncy</t>
  </si>
  <si>
    <t>BPI103 ICPL Curncy</t>
  </si>
  <si>
    <t>BPI104 ICPL Curncy</t>
  </si>
  <si>
    <t>BPI105 ICPL Curncy</t>
  </si>
  <si>
    <t>BPI106 ICPL Curncy</t>
  </si>
  <si>
    <t>BPI107 ICPL Curncy</t>
  </si>
  <si>
    <t>BPI108 ICPL Curncy</t>
  </si>
  <si>
    <t>BPI109 ICPL Curncy</t>
  </si>
  <si>
    <t>BPI1010 ICPL Curncy</t>
  </si>
  <si>
    <t>BPI1012 ICPL Curncy</t>
  </si>
  <si>
    <t>BPI1015 ICPL Curncy</t>
  </si>
  <si>
    <t>BPI1020 ICPL Curncy</t>
  </si>
  <si>
    <t>BPI151 ICPL Curncy</t>
  </si>
  <si>
    <t>BPI152 ICPL Curncy</t>
  </si>
  <si>
    <t>BPI153 ICPL Curncy</t>
  </si>
  <si>
    <t>BPI154 ICPL Curncy</t>
  </si>
  <si>
    <t>BPI155 ICPL Curncy</t>
  </si>
  <si>
    <t>BPI156 ICPL Curncy</t>
  </si>
  <si>
    <t>BPI157 ICPL Curncy</t>
  </si>
  <si>
    <t>BPI158 ICPL Curncy</t>
  </si>
  <si>
    <t>BPI159 ICPL Curncy</t>
  </si>
  <si>
    <t>BPI1510 ICPL Curncy</t>
  </si>
  <si>
    <t>BPI1512 ICPL Curncy</t>
  </si>
  <si>
    <t>BPI1515 ICPL Curncy</t>
  </si>
  <si>
    <t>BPI1520 ICPL Curncy</t>
  </si>
  <si>
    <t>BPI201 ICPL Curncy</t>
  </si>
  <si>
    <t>BPI202 ICPL Curncy</t>
  </si>
  <si>
    <t>BPI203 ICPL Curncy</t>
  </si>
  <si>
    <t>BPI204 ICPL Curncy</t>
  </si>
  <si>
    <t>BPI205 ICPL Curncy</t>
  </si>
  <si>
    <t>BPI206 ICPL Curncy</t>
  </si>
  <si>
    <t>BPI207 ICPL Curncy</t>
  </si>
  <si>
    <t>BPI208 ICPL Curncy</t>
  </si>
  <si>
    <t>BPI209 ICPL Curncy</t>
  </si>
  <si>
    <t>BPI2010 ICPL Curncy</t>
  </si>
  <si>
    <t>BPI2012 ICPL Curncy</t>
  </si>
  <si>
    <t>BPI2015 ICPL Curncy</t>
  </si>
  <si>
    <t>BPI2020 ICPL Curncy</t>
  </si>
  <si>
    <t>BPI251 ICPL Curncy</t>
  </si>
  <si>
    <t>BPI252 ICPL Curncy</t>
  </si>
  <si>
    <t>BPI253 ICPL Curncy</t>
  </si>
  <si>
    <t>BPI254 ICPL Curncy</t>
  </si>
  <si>
    <t>BPI255 ICPL Curncy</t>
  </si>
  <si>
    <t>BPI256 ICPL Curncy</t>
  </si>
  <si>
    <t>BPI257 ICPL Curncy</t>
  </si>
  <si>
    <t>BPI258 ICPL Curncy</t>
  </si>
  <si>
    <t>BPI259 ICPL Curncy</t>
  </si>
  <si>
    <t>BPI2510 ICPL Curncy</t>
  </si>
  <si>
    <t>BPI2512 ICPL Curncy</t>
  </si>
  <si>
    <t>BPI2515 ICPL Curncy</t>
  </si>
  <si>
    <t>BPI2520 ICPL Curncy</t>
  </si>
  <si>
    <t>BPI301 ICPL Curncy</t>
  </si>
  <si>
    <t>BPI302 ICPL Curncy</t>
  </si>
  <si>
    <t>BPI303 ICPL Curncy</t>
  </si>
  <si>
    <t>BPI304 ICPL Curncy</t>
  </si>
  <si>
    <t>BPI305 ICPL Curncy</t>
  </si>
  <si>
    <t>BPI306 ICPL Curncy</t>
  </si>
  <si>
    <t>BPI307 ICPL Curncy</t>
  </si>
  <si>
    <t>BPI308 ICPL Curncy</t>
  </si>
  <si>
    <t>BPI309 ICPL Curncy</t>
  </si>
  <si>
    <t>BPI3010 ICPL Curncy</t>
  </si>
  <si>
    <t>BPI3012 ICPL Curncy</t>
  </si>
  <si>
    <t>BPI3015 ICPL Curncy</t>
  </si>
  <si>
    <t>BPI3020 ICPL Curncy</t>
  </si>
  <si>
    <t>BPI351 ICPL Curncy</t>
  </si>
  <si>
    <t>BPI352 ICPL Curncy</t>
  </si>
  <si>
    <t>BPI353 ICPL Curncy</t>
  </si>
  <si>
    <t>BPI354 ICPL Curncy</t>
  </si>
  <si>
    <t>BPI355 ICPL Curncy</t>
  </si>
  <si>
    <t>BPI356 ICPL Curncy</t>
  </si>
  <si>
    <t>BPI357 ICPL Curncy</t>
  </si>
  <si>
    <t>BPI358 ICPL Curncy</t>
  </si>
  <si>
    <t>BPI359 ICPL Curncy</t>
  </si>
  <si>
    <t>BPI3510 ICPL Curncy</t>
  </si>
  <si>
    <t>BPI3512 ICPL Curncy</t>
  </si>
  <si>
    <t>BPI3515 ICPL Curncy</t>
  </si>
  <si>
    <t>BPI3520 ICPL Curncy</t>
  </si>
  <si>
    <t>BPI401 ICPL Curncy</t>
  </si>
  <si>
    <t>BPI402 ICPL Curncy</t>
  </si>
  <si>
    <t>BPI403 ICPL Curncy</t>
  </si>
  <si>
    <t>BPI404 ICPL Curncy</t>
  </si>
  <si>
    <t>BPI405 ICPL Curncy</t>
  </si>
  <si>
    <t>BPI406 ICPL Curncy</t>
  </si>
  <si>
    <t>BPI407 ICPL Curncy</t>
  </si>
  <si>
    <t>BPI408 ICPL Curncy</t>
  </si>
  <si>
    <t>BPI409 ICPL Curncy</t>
  </si>
  <si>
    <t>BPI4010 ICPL Curncy</t>
  </si>
  <si>
    <t>BPI4012 ICPL Curncy</t>
  </si>
  <si>
    <t>BPI4015 ICPL Curncy</t>
  </si>
  <si>
    <t>BPI4020 ICPL Curncy</t>
  </si>
  <si>
    <t>BPI451 ICPL Curncy</t>
  </si>
  <si>
    <t>BPI452 ICPL Curncy</t>
  </si>
  <si>
    <t>BPI453 ICPL Curncy</t>
  </si>
  <si>
    <t>BPI454 ICPL Curncy</t>
  </si>
  <si>
    <t>BPI455 ICPL Curncy</t>
  </si>
  <si>
    <t>BPI456 ICPL Curncy</t>
  </si>
  <si>
    <t>BPI457 ICPL Curncy</t>
  </si>
  <si>
    <t>BPI458 ICPL Curncy</t>
  </si>
  <si>
    <t>BPI459 ICPL Curncy</t>
  </si>
  <si>
    <t>BPI4510 ICPL Curncy</t>
  </si>
  <si>
    <t>BPI4512 ICPL Curncy</t>
  </si>
  <si>
    <t>BPI4515 ICPL Curncy</t>
  </si>
  <si>
    <t>BPI4520 ICPL Curncy</t>
  </si>
  <si>
    <t>BPI501 ICPL Curncy</t>
  </si>
  <si>
    <t>BPI502 ICPL Curncy</t>
  </si>
  <si>
    <t>BPI503 ICPL Curncy</t>
  </si>
  <si>
    <t>BPI504 ICPL Curncy</t>
  </si>
  <si>
    <t>BPI505 ICPL Curncy</t>
  </si>
  <si>
    <t>BPI506 ICPL Curncy</t>
  </si>
  <si>
    <t>BPI507 ICPL Curncy</t>
  </si>
  <si>
    <t>BPI508 ICPL Curncy</t>
  </si>
  <si>
    <t>BPI509 ICPL Curncy</t>
  </si>
  <si>
    <t>BPI5010 ICPL Curncy</t>
  </si>
  <si>
    <t>BPI5012 ICPL Curncy</t>
  </si>
  <si>
    <t>BPI5015 ICPL Curncy</t>
  </si>
  <si>
    <t>BPI5020 ICPL Curncy</t>
  </si>
  <si>
    <t>BPI601 ICPL Curncy</t>
  </si>
  <si>
    <t>BPI602 ICPL Curncy</t>
  </si>
  <si>
    <t>BPI603 ICPL Curncy</t>
  </si>
  <si>
    <t>BPI604 ICPL Curncy</t>
  </si>
  <si>
    <t>BPI605 ICPL Curncy</t>
  </si>
  <si>
    <t>BPI606 ICPL Curncy</t>
  </si>
  <si>
    <t>BPI607 ICPL Curncy</t>
  </si>
  <si>
    <t>BPI608 ICPL Curncy</t>
  </si>
  <si>
    <t>BPI609 ICPL Curncy</t>
  </si>
  <si>
    <t>BPI6010 ICPL Curncy</t>
  </si>
  <si>
    <t>BPI6012 ICPL Curncy</t>
  </si>
  <si>
    <t>BPI6015 ICPL Curncy</t>
  </si>
  <si>
    <t>BPI6020 ICPL Curncy</t>
  </si>
  <si>
    <t>BPI701 ICPL Curncy</t>
  </si>
  <si>
    <t>BPI702 ICPL Curncy</t>
  </si>
  <si>
    <t>BPI703 ICPL Curncy</t>
  </si>
  <si>
    <t>BPI704 ICPL Curncy</t>
  </si>
  <si>
    <t>BPI705 ICPL Curncy</t>
  </si>
  <si>
    <t>BPI706 ICPL Curncy</t>
  </si>
  <si>
    <t>BPI707 ICPL Curncy</t>
  </si>
  <si>
    <t>BPI708 ICPL Curncy</t>
  </si>
  <si>
    <t>BPI709 ICPL Curncy</t>
  </si>
  <si>
    <t>BPI7010 ICPL Curncy</t>
  </si>
  <si>
    <t>BPI7012 ICPL Curncy</t>
  </si>
  <si>
    <t>BPI7015 ICPL Curncy</t>
  </si>
  <si>
    <t>BPI7020 ICPL Curncy</t>
  </si>
  <si>
    <t>ZeroYield</t>
  </si>
  <si>
    <t>CubicNaturalSpline</t>
  </si>
  <si>
    <t>Maturity \ Strike</t>
  </si>
  <si>
    <t>EUR Short Term (3M Euribor)</t>
  </si>
  <si>
    <t>Cap Surface</t>
  </si>
  <si>
    <t>QL Caplets</t>
  </si>
  <si>
    <t>Stripper</t>
  </si>
  <si>
    <t>Caplet Adapter</t>
  </si>
  <si>
    <t>Term(Y)</t>
  </si>
  <si>
    <t>EUR 1M Curve</t>
  </si>
  <si>
    <t>YC-EUR-EURIBOR1M</t>
  </si>
  <si>
    <t>EUR-EURIBOR1M</t>
  </si>
  <si>
    <t>6M Index</t>
  </si>
  <si>
    <t>SpreadOnRecLeg</t>
  </si>
  <si>
    <t>Following</t>
  </si>
  <si>
    <t>EUR 12M Curve (from Tenor Basis)</t>
  </si>
  <si>
    <t>12M Index</t>
  </si>
  <si>
    <t>Pay Convention</t>
  </si>
  <si>
    <t>(Pay)Index</t>
  </si>
  <si>
    <t>RecIndex</t>
  </si>
  <si>
    <t>YC-EUR-EURIBOR12M</t>
  </si>
  <si>
    <t>EUR-EURIBOR12M</t>
  </si>
  <si>
    <t>VolatilityType</t>
  </si>
  <si>
    <t>Normal</t>
  </si>
  <si>
    <t>FW</t>
  </si>
  <si>
    <t>sigma</t>
  </si>
  <si>
    <t>Put/Call</t>
  </si>
  <si>
    <t>ShLVol</t>
  </si>
  <si>
    <t>shift</t>
  </si>
  <si>
    <t>Nvol~</t>
  </si>
  <si>
    <t>EUR Long Term (6M Euribor)</t>
  </si>
  <si>
    <t>6m Fwd</t>
  </si>
  <si>
    <t>12m Fwd</t>
  </si>
  <si>
    <t>rho_i,i+1</t>
  </si>
  <si>
    <t>Time</t>
  </si>
  <si>
    <t>Rho | Beta</t>
  </si>
  <si>
    <t>Time | Extrap.</t>
  </si>
  <si>
    <t>CorrelationStructure</t>
  </si>
  <si>
    <t>Transformation</t>
  </si>
  <si>
    <t>1y Swaption (3m)</t>
  </si>
  <si>
    <t>1y Swaption (12m)</t>
  </si>
  <si>
    <t>Caplet 12m</t>
  </si>
  <si>
    <t>ExcTerm</t>
  </si>
  <si>
    <t>ExcDate</t>
  </si>
  <si>
    <t>3m Fwd</t>
  </si>
  <si>
    <t>12 Fwd</t>
  </si>
  <si>
    <t>3m SwVol</t>
  </si>
  <si>
    <t>12m SwVol</t>
  </si>
  <si>
    <t>3m CplVol</t>
  </si>
  <si>
    <t>12m CplVol</t>
  </si>
  <si>
    <t>Volatility Fit</t>
  </si>
  <si>
    <t>CalcShort12mCapletVol</t>
  </si>
  <si>
    <t>rho_inf</t>
  </si>
  <si>
    <t>beta</t>
  </si>
  <si>
    <t>Caplet 6m</t>
  </si>
  <si>
    <t>IborLeg</t>
  </si>
  <si>
    <t>Schedule</t>
  </si>
  <si>
    <t>Strikes</t>
  </si>
  <si>
    <t>Short Term 6m CapFloor</t>
  </si>
  <si>
    <t>Short Term 6m CapFloor PV</t>
  </si>
  <si>
    <t>Short Term 6m CapFloor Nvol</t>
  </si>
  <si>
    <t>6m CplVol</t>
  </si>
  <si>
    <t>12m Cpl VTS</t>
  </si>
  <si>
    <t>CorrStructure</t>
  </si>
  <si>
    <t>EUR 3M ATM (Vol &amp; Corr's)</t>
  </si>
  <si>
    <t>3m Vol</t>
  </si>
  <si>
    <t>RhoInf</t>
  </si>
  <si>
    <t>3M ATM VTS</t>
  </si>
  <si>
    <t>6M ATM VTS</t>
  </si>
  <si>
    <t>3M ATM Strip</t>
  </si>
  <si>
    <t>12M ATM VTS</t>
  </si>
  <si>
    <t>3m ATMVol</t>
  </si>
  <si>
    <t>6m ATMVol</t>
  </si>
  <si>
    <t>12m ATMVol</t>
  </si>
  <si>
    <t>3m VolMin</t>
  </si>
  <si>
    <t>3m VolMax</t>
  </si>
  <si>
    <t>6M Stripped</t>
  </si>
  <si>
    <t>12m Sw</t>
  </si>
  <si>
    <t>Calc3mTo6m12mCapletVol</t>
  </si>
  <si>
    <t>6m Var</t>
  </si>
  <si>
    <t>12m Var</t>
  </si>
  <si>
    <t>Vol vs 6m</t>
  </si>
  <si>
    <t>Corr vs 12m</t>
  </si>
  <si>
    <t>3M Surface (ATM &amp; Smile</t>
  </si>
  <si>
    <t>Idx</t>
  </si>
  <si>
    <t>3M Strip</t>
  </si>
  <si>
    <t>3M VolTS</t>
  </si>
  <si>
    <t>3M Input Vols</t>
  </si>
  <si>
    <t>Calibrate</t>
  </si>
  <si>
    <t>Calc3mTo6mSmile</t>
  </si>
  <si>
    <t>6M Transformed Vols</t>
  </si>
  <si>
    <t>6M Vols Variance</t>
  </si>
  <si>
    <t>EUR CapFloor Ticker</t>
  </si>
  <si>
    <t>CalcRoutine</t>
  </si>
  <si>
    <t>DoCalib</t>
  </si>
  <si>
    <t>Calc6mTo12mCorr</t>
  </si>
  <si>
    <t>Variance</t>
  </si>
  <si>
    <t>rho_i,i+2</t>
  </si>
  <si>
    <t>rho_i,i+3</t>
  </si>
  <si>
    <t>rho_i,i+4</t>
  </si>
  <si>
    <t>6M VTS</t>
  </si>
  <si>
    <t>EUR 1M ATM (Vol &amp; Corr's)</t>
  </si>
  <si>
    <t>1M ATM Strip</t>
  </si>
  <si>
    <t>1M ATM VTS</t>
  </si>
  <si>
    <t>1m Fwd</t>
  </si>
  <si>
    <t>1m ATMVol</t>
  </si>
  <si>
    <t>3m Var</t>
  </si>
  <si>
    <t>Vol vs 3m</t>
  </si>
  <si>
    <t>beta vs 6m</t>
  </si>
  <si>
    <t>rhoInf vs 12m</t>
  </si>
  <si>
    <t>Calc1mTo3m6m12mCapletVol</t>
  </si>
  <si>
    <t>rho_i,i+6</t>
  </si>
  <si>
    <t>rho_i,i+12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</si>
</sst>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.00\ [$€]_-;\-* #,##0.00\ [$€]_-;_-* &quot;-&quot;??\ [$€]_-;_-@_-"/>
    <numFmt numFmtId="167" formatCode="ddd\,\ dd/mm/yyyy"/>
    <numFmt numFmtId="168" formatCode="ddd\,\ d\-mmm\-yyyy"/>
    <numFmt numFmtId="169" formatCode="0.000%"/>
    <numFmt numFmtId="170" formatCode="0.0000%"/>
    <numFmt numFmtId="171" formatCode="&quot;\&quot;#,##0.00;[Red]&quot;\&quot;\-#,##0.00"/>
    <numFmt numFmtId="172" formatCode="0.0000000000000%"/>
    <numFmt numFmtId="173" formatCode="0\ 00\ 000\ 000"/>
    <numFmt numFmtId="174" formatCode="_-* #,##0\ _B_F_-;\-* #,##0\ _B_F_-;_-* &quot;-&quot;\ _B_F_-;_-@_-"/>
    <numFmt numFmtId="175" formatCode="_-* #,##0.00_-;\-* #,##0.00_-;_-* &quot;-&quot;??_-;_-@_-"/>
    <numFmt numFmtId="176" formatCode="dd\-mmm\-yy_)"/>
    <numFmt numFmtId="177" formatCode="dd\ mmmyy\ hh:mm"/>
    <numFmt numFmtId="178" formatCode="0.00000000"/>
    <numFmt numFmtId="179" formatCode="_-* #,##0\ _F_-;\-* #,##0\ _F_-;_-* &quot;-&quot;\ _F_-;_-@_-"/>
    <numFmt numFmtId="180" formatCode="_-* #,##0.00\ _F_-;\-* #,##0.00\ _F_-;_-* &quot;-&quot;??\ _F_-;_-@_-"/>
    <numFmt numFmtId="181" formatCode="_-* #,##0\ &quot;F&quot;_-;\-* #,##0\ &quot;F&quot;_-;_-* &quot;-&quot;\ &quot;F&quot;_-;_-@_-"/>
    <numFmt numFmtId="182" formatCode="_-* #,##0.00\ &quot;F&quot;_-;\-* #,##0.00\ &quot;F&quot;_-;_-* &quot;-&quot;??\ &quot;F&quot;_-;_-@_-"/>
    <numFmt numFmtId="183" formatCode="0.000000%"/>
    <numFmt numFmtId="184" formatCode="0.0&quot; X EBITDA&quot;"/>
    <numFmt numFmtId="185" formatCode="0.00_)"/>
    <numFmt numFmtId="186" formatCode="[Blue]#,##0;[Red]\-#,##0"/>
    <numFmt numFmtId="187" formatCode="#,##0.0000"/>
    <numFmt numFmtId="188" formatCode="\+#,##0.00;\-#,##0.00"/>
    <numFmt numFmtId="189" formatCode="#,##0&quot;  &quot;"/>
    <numFmt numFmtId="190" formatCode="#,##0.0;\-#,##0.0"/>
    <numFmt numFmtId="191" formatCode="&quot;\&quot;#,##0;[Red]&quot;\&quot;\-#,##0"/>
    <numFmt numFmtId="192" formatCode="0.0"/>
    <numFmt numFmtId="193" formatCode="0.0%"/>
    <numFmt numFmtId="194" formatCode="#,##0.000"/>
  </numFmts>
  <fonts count="13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color rgb="FF7030A0"/>
      <name val="Arial"/>
      <family val="2"/>
    </font>
    <font>
      <b/>
      <sz val="11"/>
      <color rgb="FF000000"/>
      <name val="Calibri"/>
      <family val="2"/>
    </font>
    <font>
      <sz val="10"/>
      <color rgb="FF00B050"/>
      <name val="Arial"/>
      <family val="2"/>
    </font>
    <font>
      <sz val="11"/>
      <color indexed="8"/>
      <name val="Calibri"/>
      <family val="2"/>
    </font>
    <font>
      <b/>
      <sz val="10"/>
      <color indexed="20"/>
      <name val="Arial"/>
      <family val="2"/>
    </font>
    <font>
      <sz val="10"/>
      <color indexed="8"/>
      <name val="Arial"/>
      <family val="2"/>
    </font>
    <font>
      <b/>
      <sz val="10"/>
      <color indexed="36"/>
      <name val="Arial"/>
      <family val="2"/>
    </font>
    <font>
      <b/>
      <sz val="10"/>
      <color indexed="8"/>
      <name val="Arial"/>
      <family val="2"/>
    </font>
    <font>
      <sz val="10"/>
      <color indexed="36"/>
      <name val="Arial"/>
      <family val="2"/>
    </font>
    <font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sz val="11"/>
      <name val="MS P????"/>
      <family val="3"/>
    </font>
    <font>
      <sz val="8"/>
      <name val="Arial"/>
      <family val="2"/>
    </font>
    <font>
      <sz val="10"/>
      <name val="Courier"/>
      <family val="3"/>
    </font>
    <font>
      <sz val="10"/>
      <color indexed="9"/>
      <name val="Arial"/>
      <family val="2"/>
    </font>
    <font>
      <sz val="10"/>
      <color indexed="10"/>
      <name val="Helv"/>
    </font>
    <font>
      <sz val="10"/>
      <name val="MS Sans Serif"/>
      <family val="2"/>
    </font>
    <font>
      <sz val="9"/>
      <name val="Times New Roman"/>
      <family val="1"/>
    </font>
    <font>
      <sz val="10"/>
      <color indexed="10"/>
      <name val="MS Sans Serif"/>
      <family val="2"/>
    </font>
    <font>
      <sz val="9"/>
      <name val="Tahoma"/>
      <family val="2"/>
    </font>
    <font>
      <b/>
      <sz val="12"/>
      <color indexed="61"/>
      <name val="Tahoma"/>
      <family val="2"/>
    </font>
    <font>
      <sz val="10"/>
      <color indexed="56"/>
      <name val="Arial"/>
      <family val="2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9"/>
      <color indexed="12"/>
      <name val="Tahoma"/>
      <family val="2"/>
    </font>
    <font>
      <sz val="10"/>
      <name val="Times New Roman"/>
      <family val="1"/>
    </font>
    <font>
      <sz val="8"/>
      <name val="Palatino"/>
      <family val="1"/>
    </font>
    <font>
      <sz val="12"/>
      <color indexed="8"/>
      <name val="Courier"/>
      <family val="3"/>
    </font>
    <font>
      <sz val="10"/>
      <name val="Helv"/>
    </font>
    <font>
      <sz val="8"/>
      <name val="Arial MT"/>
    </font>
    <font>
      <b/>
      <sz val="8"/>
      <name val="Arial"/>
      <family val="2"/>
    </font>
    <font>
      <b/>
      <sz val="9"/>
      <name val="Tahoma"/>
      <family val="2"/>
    </font>
    <font>
      <b/>
      <i/>
      <sz val="10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7"/>
      <name val="Palatino"/>
      <family val="1"/>
    </font>
    <font>
      <b/>
      <sz val="9"/>
      <color indexed="23"/>
      <name val="Arial"/>
      <family val="2"/>
    </font>
    <font>
      <b/>
      <sz val="9"/>
      <color indexed="42"/>
      <name val="Tahoma"/>
      <family val="2"/>
    </font>
    <font>
      <b/>
      <sz val="12"/>
      <name val="Arial"/>
      <family val="2"/>
    </font>
    <font>
      <b/>
      <sz val="10"/>
      <color indexed="8"/>
      <name val="MS Sans Serif"/>
      <family val="2"/>
    </font>
    <font>
      <b/>
      <sz val="10"/>
      <color indexed="22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0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b/>
      <sz val="9"/>
      <color indexed="63"/>
      <name val="Tahoma"/>
      <family val="2"/>
    </font>
    <font>
      <sz val="8"/>
      <name val="Helv"/>
    </font>
    <font>
      <b/>
      <sz val="12"/>
      <color indexed="20"/>
      <name val="Tahoma"/>
      <family val="2"/>
    </font>
    <font>
      <sz val="12"/>
      <name val="Arial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sz val="9"/>
      <color indexed="52"/>
      <name val="Arial"/>
      <family val="2"/>
    </font>
    <font>
      <b/>
      <sz val="9"/>
      <color indexed="16"/>
      <name val="Verdana"/>
      <family val="2"/>
    </font>
    <font>
      <sz val="10"/>
      <color indexed="16"/>
      <name val="Helvetica-Black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0"/>
      <color indexed="17"/>
      <name val="MS Sans Serif"/>
      <family val="2"/>
    </font>
    <font>
      <b/>
      <sz val="12"/>
      <name val="Helv"/>
    </font>
    <font>
      <sz val="8"/>
      <color indexed="18"/>
      <name val="Helvetica"/>
      <family val="2"/>
    </font>
    <font>
      <sz val="8.5"/>
      <color indexed="8"/>
      <name val="MS Sans Serif"/>
      <family val="2"/>
    </font>
    <font>
      <b/>
      <sz val="8"/>
      <name val="Tahoma"/>
      <family val="2"/>
    </font>
    <font>
      <b/>
      <sz val="6"/>
      <name val="Helv"/>
    </font>
    <font>
      <b/>
      <sz val="9"/>
      <name val="Times New Roman"/>
      <family val="1"/>
    </font>
    <font>
      <sz val="8"/>
      <color indexed="12"/>
      <name val="MS Sans Serif"/>
      <family val="2"/>
    </font>
    <font>
      <b/>
      <i/>
      <sz val="8"/>
      <name val="Helv"/>
      <family val="2"/>
    </font>
    <font>
      <b/>
      <sz val="8"/>
      <color indexed="12"/>
      <name val="Arial"/>
      <family val="2"/>
    </font>
    <font>
      <sz val="9"/>
      <name val="NewsGoth Dm BT"/>
      <family val="2"/>
    </font>
    <font>
      <sz val="10"/>
      <name val="NewsGoth Dm BT"/>
      <family val="2"/>
    </font>
    <font>
      <b/>
      <sz val="12"/>
      <name val="NewsGoth BT"/>
      <family val="2"/>
    </font>
    <font>
      <sz val="9"/>
      <name val="NewsGoth BT"/>
      <family val="2"/>
    </font>
    <font>
      <sz val="9"/>
      <name val="NewsGoth Lt BT"/>
      <family val="2"/>
    </font>
    <font>
      <sz val="7.5"/>
      <name val="NewsGoth Lt BT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1"/>
      <color indexed="10"/>
      <name val="Arial"/>
      <family val="2"/>
    </font>
    <font>
      <b/>
      <sz val="24"/>
      <name val="MS Sans Serif"/>
      <family val="2"/>
    </font>
    <font>
      <b/>
      <i/>
      <sz val="12"/>
      <name val="Galliard BT"/>
      <family val="1"/>
    </font>
    <font>
      <b/>
      <sz val="8"/>
      <name val="Helv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8"/>
      <color indexed="10"/>
      <name val="Arial Narrow"/>
      <family val="2"/>
    </font>
    <font>
      <sz val="10"/>
      <color indexed="52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alibri"/>
      <family val="2"/>
    </font>
    <font>
      <b/>
      <sz val="10"/>
      <color indexed="17"/>
      <name val="Arial"/>
      <family val="2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7030A0"/>
      <name val="Arial"/>
      <family val="2"/>
    </font>
    <font>
      <b/>
      <sz val="12"/>
      <color indexed="8"/>
      <name val="Arial"/>
      <family val="2"/>
    </font>
    <font>
      <b/>
      <sz val="11"/>
      <color rgb="FF7030A0"/>
      <name val="Calibri"/>
      <family val="2"/>
      <scheme val="minor"/>
    </font>
    <font>
      <b/>
      <sz val="11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5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22"/>
      </patternFill>
    </fill>
    <fill>
      <patternFill patternType="solid">
        <fgColor indexed="8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mediumGray"/>
    </fill>
    <fill>
      <patternFill patternType="solid">
        <fgColor indexed="47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mediumGray">
        <fgColor indexed="17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lightGray"/>
    </fill>
    <fill>
      <patternFill patternType="solid">
        <fgColor indexed="13"/>
        <bgColor indexed="64"/>
      </patternFill>
    </fill>
    <fill>
      <patternFill patternType="solid">
        <fgColor indexed="55"/>
      </patternFill>
    </fill>
    <fill>
      <patternFill patternType="solid">
        <fgColor theme="0" tint="-0.249977111117893"/>
        <bgColor indexed="64"/>
      </patternFill>
    </fill>
  </fills>
  <borders count="5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639">
    <xf numFmtId="0" fontId="0" fillId="0" borderId="0"/>
    <xf numFmtId="166" fontId="2" fillId="0" borderId="0" applyFont="0" applyFill="0" applyBorder="0" applyAlignment="0" applyProtection="0"/>
    <xf numFmtId="0" fontId="2" fillId="0" borderId="0"/>
    <xf numFmtId="0" fontId="4" fillId="3" borderId="0" applyNumberFormat="0" applyBorder="0" applyAlignment="0" applyProtection="0"/>
    <xf numFmtId="0" fontId="5" fillId="4" borderId="14" applyNumberFormat="0" applyAlignment="0" applyProtection="0"/>
    <xf numFmtId="0" fontId="6" fillId="5" borderId="15" applyNumberFormat="0" applyAlignment="0" applyProtection="0"/>
    <xf numFmtId="0" fontId="7" fillId="5" borderId="14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16" applyNumberFormat="0" applyFill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10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10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10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0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0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10" fillId="23" borderId="0" applyNumberFormat="0" applyBorder="0" applyAlignment="0" applyProtection="0"/>
    <xf numFmtId="0" fontId="2" fillId="0" borderId="0"/>
    <xf numFmtId="0" fontId="22" fillId="0" borderId="0"/>
    <xf numFmtId="9" fontId="22" fillId="0" borderId="0" applyFont="0" applyFill="0" applyBorder="0" applyAlignment="0" applyProtection="0"/>
    <xf numFmtId="0" fontId="2" fillId="0" borderId="0"/>
    <xf numFmtId="0" fontId="33" fillId="0" borderId="0"/>
    <xf numFmtId="171" fontId="33" fillId="0" borderId="0" applyFont="0" applyFill="0" applyBorder="0" applyAlignment="0" applyProtection="0"/>
    <xf numFmtId="40" fontId="33" fillId="0" borderId="0" applyFont="0" applyFill="0" applyBorder="0" applyAlignment="0" applyProtection="0"/>
    <xf numFmtId="38" fontId="33" fillId="0" borderId="0" applyFont="0" applyFill="0" applyBorder="0" applyAlignment="0" applyProtection="0"/>
    <xf numFmtId="0" fontId="34" fillId="0" borderId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 applyFont="0" applyFill="0" applyBorder="0" applyAlignment="0" applyProtection="0"/>
    <xf numFmtId="0" fontId="35" fillId="0" borderId="0">
      <alignment vertical="center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4" fillId="0" borderId="0">
      <alignment vertical="top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/>
    <xf numFmtId="0" fontId="2" fillId="0" borderId="0"/>
    <xf numFmtId="0" fontId="2" fillId="0" borderId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>
      <alignment horizontal="left" wrapText="1"/>
    </xf>
    <xf numFmtId="0" fontId="35" fillId="0" borderId="0">
      <alignment vertical="center"/>
    </xf>
    <xf numFmtId="0" fontId="2" fillId="0" borderId="0"/>
    <xf numFmtId="0" fontId="2" fillId="0" borderId="0">
      <alignment horizontal="left" wrapText="1"/>
    </xf>
    <xf numFmtId="0" fontId="2" fillId="0" borderId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 applyFont="0" applyFill="0" applyBorder="0" applyAlignment="0" applyProtection="0"/>
    <xf numFmtId="0" fontId="35" fillId="0" borderId="0">
      <alignment vertical="center"/>
    </xf>
    <xf numFmtId="0" fontId="22" fillId="28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6" borderId="0" applyNumberFormat="0" applyBorder="0" applyAlignment="0" applyProtection="0"/>
    <xf numFmtId="0" fontId="22" fillId="31" borderId="0" applyNumberFormat="0" applyBorder="0" applyAlignment="0" applyProtection="0"/>
    <xf numFmtId="0" fontId="22" fillId="31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4" fontId="37" fillId="0" borderId="13">
      <alignment horizontal="center"/>
      <protection locked="0"/>
    </xf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0" fontId="36" fillId="40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36" fillId="43" borderId="0" applyNumberFormat="0" applyBorder="0" applyAlignment="0" applyProtection="0"/>
    <xf numFmtId="39" fontId="38" fillId="44" borderId="0" applyFont="0" applyFill="0" applyBorder="0" applyAlignment="0" applyProtection="0"/>
    <xf numFmtId="0" fontId="39" fillId="0" borderId="0"/>
    <xf numFmtId="0" fontId="40" fillId="46" borderId="0" applyAlignment="0"/>
    <xf numFmtId="0" fontId="41" fillId="25" borderId="0"/>
    <xf numFmtId="0" fontId="42" fillId="47" borderId="0">
      <alignment vertical="center"/>
    </xf>
    <xf numFmtId="0" fontId="2" fillId="44" borderId="0"/>
    <xf numFmtId="172" fontId="2" fillId="0" borderId="0" applyFont="0" applyFill="0" applyBorder="0" applyAlignment="0" applyProtection="0"/>
    <xf numFmtId="10" fontId="43" fillId="0" borderId="0" applyNumberFormat="0"/>
    <xf numFmtId="0" fontId="44" fillId="48" borderId="0">
      <alignment horizontal="left"/>
    </xf>
    <xf numFmtId="2" fontId="45" fillId="44" borderId="1" applyProtection="0">
      <alignment horizontal="left"/>
      <protection locked="0"/>
    </xf>
    <xf numFmtId="0" fontId="46" fillId="0" borderId="0" applyNumberFormat="0" applyFill="0" applyBorder="0" applyAlignment="0" applyProtection="0"/>
    <xf numFmtId="0" fontId="47" fillId="49" borderId="0"/>
    <xf numFmtId="173" fontId="30" fillId="0" borderId="1" applyBorder="0">
      <alignment horizontal="center" vertical="center"/>
    </xf>
    <xf numFmtId="174" fontId="48" fillId="0" borderId="0"/>
    <xf numFmtId="0" fontId="49" fillId="0" borderId="0" applyFont="0" applyFill="0" applyBorder="0" applyAlignment="0" applyProtection="0">
      <alignment horizontal="right"/>
    </xf>
    <xf numFmtId="175" fontId="34" fillId="0" borderId="0" applyFont="0" applyFill="0" applyBorder="0" applyAlignment="0" applyProtection="0"/>
    <xf numFmtId="3" fontId="50" fillId="0" borderId="0">
      <protection locked="0"/>
    </xf>
    <xf numFmtId="0" fontId="51" fillId="0" borderId="18"/>
    <xf numFmtId="0" fontId="50" fillId="0" borderId="0">
      <protection locked="0"/>
    </xf>
    <xf numFmtId="164" fontId="2" fillId="0" borderId="0" applyFont="0" applyFill="0" applyBorder="0" applyAlignment="0" applyProtection="0"/>
    <xf numFmtId="0" fontId="41" fillId="50" borderId="0">
      <protection locked="0"/>
    </xf>
    <xf numFmtId="0" fontId="2" fillId="51" borderId="0" applyNumberFormat="0" applyBorder="0" applyAlignment="0" applyProtection="0"/>
    <xf numFmtId="176" fontId="52" fillId="0" borderId="0"/>
    <xf numFmtId="0" fontId="49" fillId="0" borderId="0" applyFont="0" applyFill="0" applyBorder="0" applyAlignment="0" applyProtection="0"/>
    <xf numFmtId="0" fontId="53" fillId="44" borderId="0">
      <alignment horizontal="left"/>
    </xf>
    <xf numFmtId="176" fontId="52" fillId="0" borderId="0"/>
    <xf numFmtId="14" fontId="2" fillId="0" borderId="0"/>
    <xf numFmtId="177" fontId="54" fillId="49" borderId="0" applyFont="0" applyFill="0" applyBorder="0" applyAlignment="0" applyProtection="0">
      <alignment vertical="center"/>
    </xf>
    <xf numFmtId="15" fontId="55" fillId="0" borderId="0">
      <alignment horizontal="right"/>
    </xf>
    <xf numFmtId="0" fontId="24" fillId="0" borderId="0">
      <alignment horizontal="right"/>
    </xf>
    <xf numFmtId="0" fontId="49" fillId="0" borderId="19" applyNumberFormat="0" applyFont="0" applyFill="0" applyAlignment="0" applyProtection="0"/>
    <xf numFmtId="0" fontId="56" fillId="0" borderId="0" applyNumberFormat="0" applyFill="0" applyBorder="0" applyAlignment="0" applyProtection="0"/>
    <xf numFmtId="0" fontId="57" fillId="0" borderId="0" applyProtection="0"/>
    <xf numFmtId="0" fontId="34" fillId="0" borderId="0" applyProtection="0"/>
    <xf numFmtId="0" fontId="58" fillId="0" borderId="0" applyProtection="0"/>
    <xf numFmtId="0" fontId="56" fillId="0" borderId="0" applyProtection="0"/>
    <xf numFmtId="0" fontId="59" fillId="0" borderId="0" applyProtection="0"/>
    <xf numFmtId="0" fontId="60" fillId="0" borderId="0" applyProtection="0"/>
    <xf numFmtId="0" fontId="61" fillId="0" borderId="0" applyProtection="0"/>
    <xf numFmtId="0" fontId="50" fillId="0" borderId="0">
      <protection locked="0"/>
    </xf>
    <xf numFmtId="2" fontId="62" fillId="0" borderId="20">
      <alignment horizontal="center"/>
    </xf>
    <xf numFmtId="0" fontId="63" fillId="0" borderId="0" applyFill="0" applyBorder="0" applyProtection="0">
      <alignment horizontal="left"/>
    </xf>
    <xf numFmtId="178" fontId="38" fillId="44" borderId="0" applyFont="0" applyFill="0" applyBorder="0" applyAlignment="0" applyProtection="0"/>
    <xf numFmtId="2" fontId="64" fillId="44" borderId="1" applyProtection="0">
      <alignment horizontal="left"/>
      <protection locked="0"/>
    </xf>
    <xf numFmtId="0" fontId="11" fillId="27" borderId="5" applyAlignment="0" applyProtection="0"/>
    <xf numFmtId="0" fontId="30" fillId="30" borderId="0" applyNumberFormat="0" applyBorder="0" applyAlignment="0" applyProtection="0"/>
    <xf numFmtId="0" fontId="65" fillId="52" borderId="0"/>
    <xf numFmtId="0" fontId="66" fillId="0" borderId="21" applyNumberFormat="0" applyAlignment="0" applyProtection="0">
      <alignment horizontal="left" vertical="center"/>
    </xf>
    <xf numFmtId="0" fontId="66" fillId="0" borderId="5">
      <alignment horizontal="left" vertical="center"/>
    </xf>
    <xf numFmtId="0" fontId="67" fillId="25" borderId="0" applyNumberFormat="0" applyBorder="0" applyAlignment="0" applyProtection="0"/>
    <xf numFmtId="17" fontId="68" fillId="53" borderId="0" applyNumberFormat="0" applyFill="0">
      <alignment horizontal="left"/>
    </xf>
    <xf numFmtId="0" fontId="69" fillId="54" borderId="0" applyNumberFormat="0" applyBorder="0">
      <alignment horizontal="right" vertical="center"/>
    </xf>
    <xf numFmtId="19" fontId="69" fillId="54" borderId="22" applyNumberFormat="0" applyBorder="0">
      <alignment horizontal="left" vertical="center"/>
    </xf>
    <xf numFmtId="2" fontId="70" fillId="55" borderId="0">
      <alignment horizontal="center" vertical="center"/>
    </xf>
    <xf numFmtId="2" fontId="70" fillId="55" borderId="23" applyBorder="0">
      <alignment horizontal="left" vertical="center"/>
    </xf>
    <xf numFmtId="0" fontId="69" fillId="54" borderId="0">
      <alignment horizontal="right" vertical="center"/>
    </xf>
    <xf numFmtId="19" fontId="71" fillId="54" borderId="2" applyNumberFormat="0" applyBorder="0">
      <alignment horizontal="left" vertical="center" indent="1"/>
    </xf>
    <xf numFmtId="2" fontId="72" fillId="55" borderId="24" applyBorder="0">
      <alignment horizontal="left" vertical="center" indent="1"/>
    </xf>
    <xf numFmtId="2" fontId="72" fillId="55" borderId="25" applyBorder="0">
      <alignment horizontal="center" vertical="center"/>
    </xf>
    <xf numFmtId="2" fontId="2" fillId="56" borderId="17" applyBorder="0">
      <alignment horizontal="left" vertical="center" indent="1"/>
    </xf>
    <xf numFmtId="0" fontId="2" fillId="56" borderId="0">
      <alignment horizontal="right" vertical="center"/>
    </xf>
    <xf numFmtId="2" fontId="2" fillId="56" borderId="22" applyNumberFormat="0" applyBorder="0">
      <alignment horizontal="right" vertical="center"/>
    </xf>
    <xf numFmtId="2" fontId="73" fillId="57" borderId="2" applyBorder="0">
      <alignment horizontal="left" vertical="center" indent="1"/>
    </xf>
    <xf numFmtId="2" fontId="73" fillId="57" borderId="0">
      <alignment horizontal="right" vertical="center"/>
    </xf>
    <xf numFmtId="2" fontId="73" fillId="57" borderId="23" applyBorder="0">
      <alignment horizontal="left" vertical="center"/>
    </xf>
    <xf numFmtId="2" fontId="73" fillId="57" borderId="20" applyBorder="0">
      <alignment horizontal="center" vertical="center"/>
    </xf>
    <xf numFmtId="19" fontId="71" fillId="58" borderId="26" applyNumberFormat="0" applyBorder="0">
      <alignment horizontal="left" vertical="center"/>
    </xf>
    <xf numFmtId="15" fontId="71" fillId="58" borderId="25" applyNumberFormat="0" applyBorder="0">
      <alignment horizontal="right" vertical="center"/>
    </xf>
    <xf numFmtId="19" fontId="71" fillId="58" borderId="27" applyNumberFormat="0" applyBorder="0">
      <alignment horizontal="right" vertical="center"/>
    </xf>
    <xf numFmtId="2" fontId="72" fillId="59" borderId="28" applyBorder="0">
      <alignment horizontal="left" vertical="center" indent="1"/>
    </xf>
    <xf numFmtId="2" fontId="72" fillId="59" borderId="23" applyNumberFormat="0">
      <alignment horizontal="center" vertical="center"/>
    </xf>
    <xf numFmtId="2" fontId="72" fillId="59" borderId="23" applyNumberFormat="0" applyBorder="0">
      <alignment horizontal="left" vertical="center"/>
    </xf>
    <xf numFmtId="2" fontId="2" fillId="60" borderId="27" applyNumberFormat="0" applyBorder="0">
      <alignment horizontal="right" vertical="center"/>
    </xf>
    <xf numFmtId="0" fontId="74" fillId="0" borderId="0"/>
    <xf numFmtId="38" fontId="59" fillId="0" borderId="0"/>
    <xf numFmtId="38" fontId="75" fillId="0" borderId="0"/>
    <xf numFmtId="38" fontId="76" fillId="0" borderId="0"/>
    <xf numFmtId="38" fontId="61" fillId="0" borderId="0"/>
    <xf numFmtId="0" fontId="62" fillId="0" borderId="0"/>
    <xf numFmtId="0" fontId="62" fillId="0" borderId="0"/>
    <xf numFmtId="0" fontId="77" fillId="25" borderId="0"/>
    <xf numFmtId="3" fontId="2" fillId="0" borderId="0"/>
    <xf numFmtId="0" fontId="78" fillId="61" borderId="0" applyFill="0" applyBorder="0">
      <protection hidden="1"/>
    </xf>
    <xf numFmtId="0" fontId="79" fillId="62" borderId="29">
      <protection locked="0"/>
    </xf>
    <xf numFmtId="0" fontId="34" fillId="0" borderId="0"/>
    <xf numFmtId="0" fontId="34" fillId="25" borderId="0"/>
    <xf numFmtId="179" fontId="80" fillId="0" borderId="0" applyFont="0" applyFill="0" applyBorder="0" applyAlignment="0" applyProtection="0"/>
    <xf numFmtId="180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2" fontId="80" fillId="0" borderId="0" applyFont="0" applyFill="0" applyBorder="0" applyAlignment="0" applyProtection="0"/>
    <xf numFmtId="183" fontId="2" fillId="0" borderId="0">
      <alignment horizontal="right"/>
    </xf>
    <xf numFmtId="184" fontId="80" fillId="0" borderId="0" applyFont="0">
      <protection locked="0"/>
    </xf>
    <xf numFmtId="0" fontId="81" fillId="25" borderId="30" applyNumberFormat="0" applyFont="0" applyFill="0" applyAlignment="0" applyProtection="0">
      <alignment horizontal="center"/>
    </xf>
    <xf numFmtId="0" fontId="2" fillId="0" borderId="0" applyNumberFormat="0" applyFont="0" applyFill="0" applyBorder="0" applyAlignment="0"/>
    <xf numFmtId="37" fontId="82" fillId="0" borderId="0"/>
    <xf numFmtId="185" fontId="8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2" fillId="0" borderId="0"/>
    <xf numFmtId="0" fontId="34" fillId="0" borderId="0"/>
    <xf numFmtId="0" fontId="2" fillId="0" borderId="0">
      <alignment horizontal="left"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22" fillId="63" borderId="31" applyNumberFormat="0" applyFont="0" applyAlignment="0" applyProtection="0"/>
    <xf numFmtId="0" fontId="22" fillId="63" borderId="31" applyNumberFormat="0" applyFont="0" applyAlignment="0" applyProtection="0"/>
    <xf numFmtId="0" fontId="2" fillId="63" borderId="31" applyNumberFormat="0" applyFont="0" applyAlignment="0" applyProtection="0"/>
    <xf numFmtId="37" fontId="2" fillId="0" borderId="0"/>
    <xf numFmtId="0" fontId="11" fillId="64" borderId="32" applyNumberFormat="0" applyBorder="0">
      <alignment horizontal="left" vertical="center"/>
    </xf>
    <xf numFmtId="2" fontId="11" fillId="64" borderId="23" applyNumberFormat="0" applyBorder="0">
      <alignment horizontal="left" vertical="center"/>
    </xf>
    <xf numFmtId="2" fontId="73" fillId="57" borderId="33" applyNumberFormat="0" applyBorder="0">
      <alignment horizontal="left" vertical="center"/>
    </xf>
    <xf numFmtId="2" fontId="73" fillId="57" borderId="23" applyNumberFormat="0" applyBorder="0">
      <alignment horizontal="left" vertical="center"/>
    </xf>
    <xf numFmtId="2" fontId="84" fillId="44" borderId="1">
      <alignment horizontal="left"/>
    </xf>
    <xf numFmtId="19" fontId="2" fillId="65" borderId="7" applyNumberFormat="0" applyBorder="0">
      <alignment horizontal="left" vertical="center" indent="1"/>
    </xf>
    <xf numFmtId="0" fontId="2" fillId="65" borderId="0">
      <alignment horizontal="right" vertical="center"/>
    </xf>
    <xf numFmtId="19" fontId="2" fillId="65" borderId="27" applyNumberFormat="0" applyBorder="0">
      <alignment horizontal="right" vertical="center"/>
    </xf>
    <xf numFmtId="2" fontId="85" fillId="66" borderId="24" applyBorder="0">
      <alignment horizontal="left" vertical="center" indent="1"/>
    </xf>
    <xf numFmtId="2" fontId="85" fillId="66" borderId="0">
      <alignment horizontal="center" vertical="center"/>
    </xf>
    <xf numFmtId="2" fontId="85" fillId="66" borderId="34">
      <alignment horizontal="left" vertical="center"/>
    </xf>
    <xf numFmtId="1" fontId="86" fillId="0" borderId="0" applyProtection="0">
      <alignment horizontal="right" vertical="center"/>
    </xf>
    <xf numFmtId="0" fontId="2" fillId="67" borderId="0" applyNumberFormat="0" applyFont="0" applyBorder="0" applyAlignment="0" applyProtection="0">
      <protection hidden="1"/>
    </xf>
    <xf numFmtId="0" fontId="87" fillId="47" borderId="20">
      <alignment horizontal="center"/>
    </xf>
    <xf numFmtId="9" fontId="48" fillId="0" borderId="0" applyFont="0" applyFill="0" applyBorder="0" applyAlignment="0" applyProtection="0"/>
    <xf numFmtId="10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88" fillId="51" borderId="0" applyNumberFormat="0" applyBorder="0">
      <alignment horizontal="right" vertical="center"/>
    </xf>
    <xf numFmtId="0" fontId="89" fillId="68" borderId="20" applyNumberFormat="0">
      <alignment horizontal="center" vertical="center"/>
    </xf>
    <xf numFmtId="0" fontId="89" fillId="68" borderId="0" applyNumberFormat="0" applyBorder="0">
      <alignment horizontal="left" vertical="center" indent="1"/>
    </xf>
    <xf numFmtId="186" fontId="2" fillId="0" borderId="0"/>
    <xf numFmtId="0" fontId="71" fillId="44" borderId="24">
      <alignment horizontal="center"/>
    </xf>
    <xf numFmtId="0" fontId="90" fillId="53" borderId="0" applyNumberFormat="0" applyAlignment="0" applyProtection="0"/>
    <xf numFmtId="0" fontId="54" fillId="49" borderId="0"/>
    <xf numFmtId="38" fontId="91" fillId="0" borderId="0"/>
    <xf numFmtId="3" fontId="92" fillId="0" borderId="35">
      <alignment horizontal="center"/>
      <protection locked="0"/>
    </xf>
    <xf numFmtId="0" fontId="47" fillId="69" borderId="0"/>
    <xf numFmtId="0" fontId="2" fillId="70" borderId="36" applyNumberFormat="0" applyProtection="0">
      <alignment horizontal="left" vertical="center" indent="1"/>
    </xf>
    <xf numFmtId="0" fontId="2" fillId="0" borderId="0" applyNumberFormat="0" applyFont="0" applyFill="0" applyBorder="0" applyAlignment="0" applyProtection="0"/>
    <xf numFmtId="0" fontId="29" fillId="29" borderId="0" applyNumberFormat="0" applyBorder="0" applyAlignment="0" applyProtection="0"/>
    <xf numFmtId="15" fontId="93" fillId="44" borderId="0" applyBorder="0" applyAlignment="0" applyProtection="0">
      <alignment horizontal="right"/>
    </xf>
    <xf numFmtId="0" fontId="94" fillId="0" borderId="0"/>
    <xf numFmtId="187" fontId="95" fillId="0" borderId="0"/>
    <xf numFmtId="38" fontId="96" fillId="0" borderId="0"/>
    <xf numFmtId="188" fontId="97" fillId="71" borderId="0">
      <alignment horizontal="center" vertical="center"/>
      <protection locked="0"/>
    </xf>
    <xf numFmtId="0" fontId="2" fillId="0" borderId="0">
      <alignment horizontal="left"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>
      <alignment horizontal="left"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8" fillId="0" borderId="0"/>
    <xf numFmtId="0" fontId="99" fillId="0" borderId="0"/>
    <xf numFmtId="0" fontId="100" fillId="0" borderId="37" applyNumberFormat="0" applyAlignment="0" applyProtection="0">
      <alignment horizontal="left" vertical="top"/>
    </xf>
    <xf numFmtId="0" fontId="100" fillId="0" borderId="0" applyNumberFormat="0" applyProtection="0">
      <alignment horizontal="right" vertical="top"/>
    </xf>
    <xf numFmtId="0" fontId="2" fillId="0" borderId="0" applyNumberFormat="0" applyFont="0" applyAlignment="0" applyProtection="0"/>
    <xf numFmtId="0" fontId="101" fillId="0" borderId="0" applyNumberFormat="0" applyFill="0" applyBorder="0" applyProtection="0"/>
    <xf numFmtId="0" fontId="102" fillId="0" borderId="0" applyNumberFormat="0" applyFill="0" applyBorder="0" applyProtection="0">
      <alignment vertical="top"/>
    </xf>
    <xf numFmtId="0" fontId="103" fillId="0" borderId="5" applyNumberFormat="0" applyProtection="0">
      <alignment horizontal="left" vertical="top"/>
    </xf>
    <xf numFmtId="0" fontId="103" fillId="0" borderId="5" applyNumberFormat="0" applyProtection="0">
      <alignment horizontal="right" vertical="top"/>
    </xf>
    <xf numFmtId="0" fontId="100" fillId="0" borderId="0" applyNumberFormat="0" applyProtection="0">
      <alignment horizontal="left" vertical="top"/>
    </xf>
    <xf numFmtId="0" fontId="104" fillId="0" borderId="0" applyNumberFormat="0" applyProtection="0">
      <alignment horizontal="left" vertical="top"/>
    </xf>
    <xf numFmtId="0" fontId="104" fillId="0" borderId="0" applyNumberFormat="0" applyProtection="0">
      <alignment horizontal="right" vertical="top"/>
    </xf>
    <xf numFmtId="0" fontId="2" fillId="0" borderId="38" applyNumberFormat="0" applyFont="0" applyAlignment="0" applyProtection="0"/>
    <xf numFmtId="0" fontId="2" fillId="0" borderId="39" applyNumberFormat="0" applyFont="0" applyAlignment="0" applyProtection="0"/>
    <xf numFmtId="0" fontId="2" fillId="0" borderId="40" applyNumberFormat="0" applyFont="0" applyAlignment="0" applyProtection="0"/>
    <xf numFmtId="10" fontId="105" fillId="0" borderId="0" applyNumberFormat="0" applyFill="0" applyBorder="0" applyProtection="0">
      <alignment horizontal="right" vertical="top"/>
    </xf>
    <xf numFmtId="0" fontId="100" fillId="0" borderId="5" applyNumberFormat="0" applyFill="0" applyAlignment="0" applyProtection="0"/>
    <xf numFmtId="0" fontId="104" fillId="0" borderId="8" applyNumberFormat="0" applyFont="0" applyFill="0" applyAlignment="0" applyProtection="0">
      <alignment horizontal="left" vertical="top"/>
    </xf>
    <xf numFmtId="0" fontId="100" fillId="0" borderId="11" applyNumberFormat="0" applyFill="0" applyAlignment="0" applyProtection="0">
      <alignment vertical="top"/>
    </xf>
    <xf numFmtId="0" fontId="106" fillId="0" borderId="0" applyBorder="0" applyProtection="0">
      <alignment vertical="center"/>
    </xf>
    <xf numFmtId="0" fontId="106" fillId="0" borderId="11" applyBorder="0" applyProtection="0">
      <alignment horizontal="right" vertical="center"/>
    </xf>
    <xf numFmtId="0" fontId="107" fillId="72" borderId="0" applyBorder="0" applyProtection="0">
      <alignment horizontal="centerContinuous" vertical="center"/>
    </xf>
    <xf numFmtId="0" fontId="107" fillId="73" borderId="11" applyBorder="0" applyProtection="0">
      <alignment horizontal="centerContinuous" vertical="center"/>
    </xf>
    <xf numFmtId="0" fontId="53" fillId="0" borderId="0" applyBorder="0" applyProtection="0">
      <alignment horizontal="left"/>
    </xf>
    <xf numFmtId="0" fontId="108" fillId="0" borderId="0" applyFill="0" applyBorder="0" applyProtection="0">
      <alignment horizontal="left"/>
    </xf>
    <xf numFmtId="0" fontId="63" fillId="0" borderId="24" applyFill="0" applyBorder="0" applyProtection="0">
      <alignment horizontal="left" vertical="top"/>
    </xf>
    <xf numFmtId="2" fontId="2" fillId="52" borderId="23" applyNumberFormat="0" applyBorder="0">
      <alignment horizontal="right" vertical="center"/>
    </xf>
    <xf numFmtId="2" fontId="2" fillId="52" borderId="0">
      <alignment horizontal="right" vertical="center"/>
    </xf>
    <xf numFmtId="2" fontId="73" fillId="74" borderId="20">
      <alignment horizontal="center" vertical="center"/>
    </xf>
    <xf numFmtId="2" fontId="73" fillId="74" borderId="0" applyNumberFormat="0" applyBorder="0">
      <alignment horizontal="left" vertical="center"/>
    </xf>
    <xf numFmtId="189" fontId="109" fillId="0" borderId="1">
      <alignment vertical="center"/>
    </xf>
    <xf numFmtId="0" fontId="110" fillId="0" borderId="0">
      <alignment horizontal="center"/>
    </xf>
    <xf numFmtId="0" fontId="111" fillId="0" borderId="0"/>
    <xf numFmtId="38" fontId="112" fillId="75" borderId="13"/>
    <xf numFmtId="0" fontId="113" fillId="0" borderId="0" applyNumberFormat="0" applyFill="0" applyBorder="0" applyAlignment="0" applyProtection="0"/>
    <xf numFmtId="0" fontId="114" fillId="0" borderId="41" applyNumberFormat="0" applyFill="0" applyAlignment="0" applyProtection="0"/>
    <xf numFmtId="0" fontId="115" fillId="0" borderId="42" applyNumberFormat="0" applyFill="0" applyAlignment="0" applyProtection="0"/>
    <xf numFmtId="0" fontId="116" fillId="0" borderId="43" applyNumberFormat="0" applyFill="0" applyAlignment="0" applyProtection="0"/>
    <xf numFmtId="0" fontId="116" fillId="0" borderId="0" applyNumberFormat="0" applyFill="0" applyBorder="0" applyAlignment="0" applyProtection="0"/>
    <xf numFmtId="0" fontId="80" fillId="0" borderId="0"/>
    <xf numFmtId="0" fontId="117" fillId="0" borderId="0">
      <alignment vertical="top"/>
    </xf>
    <xf numFmtId="0" fontId="2" fillId="76" borderId="0" applyNumberFormat="0" applyBorder="0" applyAlignment="0">
      <protection locked="0"/>
    </xf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118" fillId="0" borderId="44" applyNumberFormat="0" applyFill="0" applyAlignment="0" applyProtection="0"/>
    <xf numFmtId="0" fontId="2" fillId="25" borderId="0" applyNumberFormat="0" applyFont="0" applyFill="0" applyBorder="0" applyProtection="0">
      <alignment horizontal="center" textRotation="90" wrapText="1"/>
    </xf>
    <xf numFmtId="0" fontId="119" fillId="70" borderId="0">
      <alignment horizontal="right"/>
    </xf>
    <xf numFmtId="0" fontId="38" fillId="45" borderId="0" applyNumberFormat="0" applyFont="0" applyBorder="0" applyAlignment="0" applyProtection="0"/>
    <xf numFmtId="0" fontId="120" fillId="25" borderId="0"/>
    <xf numFmtId="14" fontId="48" fillId="0" borderId="0" applyFont="0" applyFill="0" applyBorder="0" applyProtection="0"/>
    <xf numFmtId="190" fontId="2" fillId="0" borderId="0">
      <alignment horizontal="center"/>
    </xf>
    <xf numFmtId="0" fontId="121" fillId="77" borderId="45" applyNumberFormat="0" applyAlignment="0" applyProtection="0"/>
    <xf numFmtId="9" fontId="2" fillId="0" borderId="0" applyFont="0" applyFill="0" applyBorder="0" applyAlignment="0" applyProtection="0"/>
    <xf numFmtId="0" fontId="122" fillId="0" borderId="0" applyNumberFormat="0" applyFill="0" applyBorder="0" applyAlignment="0" applyProtection="0">
      <alignment vertical="top"/>
      <protection locked="0"/>
    </xf>
    <xf numFmtId="40" fontId="123" fillId="0" borderId="0" applyFont="0" applyFill="0" applyBorder="0" applyAlignment="0" applyProtection="0"/>
    <xf numFmtId="38" fontId="12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124" fillId="0" borderId="0" applyNumberFormat="0" applyFill="0" applyBorder="0" applyAlignment="0" applyProtection="0">
      <alignment vertical="top"/>
      <protection locked="0"/>
    </xf>
    <xf numFmtId="171" fontId="123" fillId="0" borderId="0" applyFont="0" applyFill="0" applyBorder="0" applyAlignment="0" applyProtection="0"/>
    <xf numFmtId="191" fontId="12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</cellStyleXfs>
  <cellXfs count="701">
    <xf numFmtId="0" fontId="0" fillId="0" borderId="0" xfId="0"/>
    <xf numFmtId="0" fontId="13" fillId="0" borderId="1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6" xfId="0" applyFont="1" applyBorder="1"/>
    <xf numFmtId="0" fontId="14" fillId="0" borderId="9" xfId="0" applyFont="1" applyBorder="1" applyAlignment="1">
      <alignment horizontal="center"/>
    </xf>
    <xf numFmtId="0" fontId="14" fillId="0" borderId="2" xfId="0" applyFont="1" applyBorder="1"/>
    <xf numFmtId="0" fontId="14" fillId="0" borderId="5" xfId="0" applyFont="1" applyBorder="1"/>
    <xf numFmtId="0" fontId="14" fillId="0" borderId="7" xfId="0" applyFont="1" applyFill="1" applyBorder="1" applyAlignment="1">
      <alignment horizontal="center"/>
    </xf>
    <xf numFmtId="0" fontId="14" fillId="0" borderId="7" xfId="0" applyFont="1" applyBorder="1"/>
    <xf numFmtId="20" fontId="14" fillId="0" borderId="7" xfId="0" applyNumberFormat="1" applyFont="1" applyFill="1" applyBorder="1" applyAlignment="1">
      <alignment horizontal="center"/>
    </xf>
    <xf numFmtId="20" fontId="14" fillId="0" borderId="7" xfId="0" applyNumberFormat="1" applyFont="1" applyBorder="1" applyAlignment="1">
      <alignment horizontal="center"/>
    </xf>
    <xf numFmtId="0" fontId="2" fillId="0" borderId="5" xfId="0" applyFont="1" applyFill="1" applyBorder="1"/>
    <xf numFmtId="0" fontId="14" fillId="0" borderId="7" xfId="0" applyFont="1" applyFill="1" applyBorder="1"/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2" fillId="2" borderId="7" xfId="0" applyFont="1" applyFill="1" applyBorder="1"/>
    <xf numFmtId="0" fontId="14" fillId="0" borderId="4" xfId="0" applyFont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14" fillId="0" borderId="5" xfId="0" applyFont="1" applyFill="1" applyBorder="1"/>
    <xf numFmtId="0" fontId="14" fillId="0" borderId="2" xfId="0" applyFont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4" fillId="0" borderId="0" xfId="0" applyFont="1" applyBorder="1"/>
    <xf numFmtId="0" fontId="13" fillId="0" borderId="13" xfId="0" applyFont="1" applyBorder="1"/>
    <xf numFmtId="0" fontId="12" fillId="0" borderId="2" xfId="0" applyFont="1" applyBorder="1" applyAlignment="1">
      <alignment horizontal="center"/>
    </xf>
    <xf numFmtId="14" fontId="12" fillId="0" borderId="2" xfId="0" applyNumberFormat="1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14" fontId="12" fillId="0" borderId="7" xfId="0" applyNumberFormat="1" applyFont="1" applyBorder="1" applyAlignment="1">
      <alignment horizontal="center"/>
    </xf>
    <xf numFmtId="20" fontId="2" fillId="0" borderId="7" xfId="0" applyNumberFormat="1" applyFont="1" applyFill="1" applyBorder="1"/>
    <xf numFmtId="20" fontId="14" fillId="0" borderId="7" xfId="0" applyNumberFormat="1" applyFont="1" applyBorder="1"/>
    <xf numFmtId="0" fontId="14" fillId="0" borderId="9" xfId="0" applyFont="1" applyBorder="1"/>
    <xf numFmtId="0" fontId="12" fillId="0" borderId="9" xfId="0" applyFont="1" applyBorder="1" applyAlignment="1">
      <alignment horizontal="center"/>
    </xf>
    <xf numFmtId="14" fontId="12" fillId="0" borderId="9" xfId="0" applyNumberFormat="1" applyFont="1" applyBorder="1" applyAlignment="1">
      <alignment horizontal="center"/>
    </xf>
    <xf numFmtId="0" fontId="13" fillId="0" borderId="4" xfId="0" applyFont="1" applyBorder="1"/>
    <xf numFmtId="0" fontId="13" fillId="0" borderId="2" xfId="0" applyFont="1" applyBorder="1"/>
    <xf numFmtId="0" fontId="16" fillId="2" borderId="9" xfId="0" applyFont="1" applyFill="1" applyBorder="1" applyAlignment="1">
      <alignment horizontal="center"/>
    </xf>
    <xf numFmtId="14" fontId="16" fillId="2" borderId="9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6" fillId="2" borderId="13" xfId="0" applyFont="1" applyFill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7" xfId="0" applyFont="1" applyBorder="1"/>
    <xf numFmtId="0" fontId="14" fillId="0" borderId="9" xfId="0" applyFont="1" applyFill="1" applyBorder="1" applyAlignment="1">
      <alignment horizontal="center"/>
    </xf>
    <xf numFmtId="0" fontId="14" fillId="0" borderId="9" xfId="0" applyFont="1" applyFill="1" applyBorder="1"/>
    <xf numFmtId="0" fontId="14" fillId="0" borderId="11" xfId="0" applyFont="1" applyBorder="1"/>
    <xf numFmtId="0" fontId="14" fillId="0" borderId="11" xfId="0" applyFont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7" xfId="0" applyFont="1" applyFill="1" applyBorder="1"/>
    <xf numFmtId="0" fontId="14" fillId="0" borderId="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3" fillId="0" borderId="3" xfId="0" applyFont="1" applyBorder="1"/>
    <xf numFmtId="20" fontId="11" fillId="0" borderId="2" xfId="0" applyNumberFormat="1" applyFont="1" applyFill="1" applyBorder="1"/>
    <xf numFmtId="0" fontId="2" fillId="0" borderId="7" xfId="0" applyFont="1" applyFill="1" applyBorder="1"/>
    <xf numFmtId="0" fontId="2" fillId="0" borderId="9" xfId="0" applyFont="1" applyFill="1" applyBorder="1"/>
    <xf numFmtId="20" fontId="13" fillId="0" borderId="2" xfId="0" applyNumberFormat="1" applyFont="1" applyBorder="1"/>
    <xf numFmtId="0" fontId="13" fillId="0" borderId="7" xfId="0" applyFont="1" applyFill="1" applyBorder="1"/>
    <xf numFmtId="0" fontId="14" fillId="0" borderId="5" xfId="0" applyFont="1" applyFill="1" applyBorder="1" applyAlignment="1">
      <alignment horizontal="center"/>
    </xf>
    <xf numFmtId="0" fontId="18" fillId="2" borderId="2" xfId="0" applyFont="1" applyFill="1" applyBorder="1"/>
    <xf numFmtId="0" fontId="18" fillId="2" borderId="7" xfId="0" applyFont="1" applyFill="1" applyBorder="1"/>
    <xf numFmtId="0" fontId="12" fillId="0" borderId="7" xfId="0" applyFont="1" applyBorder="1"/>
    <xf numFmtId="0" fontId="12" fillId="0" borderId="7" xfId="0" applyFont="1" applyFill="1" applyBorder="1"/>
    <xf numFmtId="0" fontId="12" fillId="0" borderId="9" xfId="0" applyFont="1" applyBorder="1"/>
    <xf numFmtId="0" fontId="14" fillId="0" borderId="0" xfId="0" applyFont="1" applyFill="1"/>
    <xf numFmtId="0" fontId="2" fillId="0" borderId="7" xfId="0" applyFont="1" applyBorder="1"/>
    <xf numFmtId="0" fontId="2" fillId="2" borderId="7" xfId="0" applyFont="1" applyFill="1" applyBorder="1"/>
    <xf numFmtId="0" fontId="2" fillId="0" borderId="9" xfId="0" applyFont="1" applyBorder="1"/>
    <xf numFmtId="0" fontId="15" fillId="0" borderId="2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24" borderId="4" xfId="0" applyFont="1" applyFill="1" applyBorder="1" applyAlignment="1">
      <alignment horizontal="center"/>
    </xf>
    <xf numFmtId="0" fontId="14" fillId="24" borderId="5" xfId="0" applyFont="1" applyFill="1" applyBorder="1"/>
    <xf numFmtId="0" fontId="14" fillId="24" borderId="5" xfId="0" applyFont="1" applyFill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8" xfId="0" applyFont="1" applyBorder="1"/>
    <xf numFmtId="0" fontId="17" fillId="24" borderId="13" xfId="0" applyFont="1" applyFill="1" applyBorder="1" applyAlignment="1">
      <alignment horizontal="center"/>
    </xf>
    <xf numFmtId="14" fontId="17" fillId="24" borderId="13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11" xfId="0" applyFont="1" applyBorder="1" applyAlignment="1">
      <alignment horizontal="center"/>
    </xf>
    <xf numFmtId="14" fontId="12" fillId="0" borderId="11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4" fontId="12" fillId="0" borderId="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4" fillId="0" borderId="11" xfId="0" applyFont="1" applyFill="1" applyBorder="1"/>
    <xf numFmtId="0" fontId="14" fillId="0" borderId="9" xfId="0" quotePrefix="1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24" borderId="6" xfId="0" applyFont="1" applyFill="1" applyBorder="1"/>
    <xf numFmtId="167" fontId="12" fillId="0" borderId="13" xfId="0" applyNumberFormat="1" applyFont="1" applyBorder="1"/>
    <xf numFmtId="0" fontId="16" fillId="0" borderId="5" xfId="0" applyFont="1" applyBorder="1" applyAlignment="1">
      <alignment horizontal="center"/>
    </xf>
    <xf numFmtId="0" fontId="21" fillId="0" borderId="5" xfId="0" applyFont="1" applyBorder="1"/>
    <xf numFmtId="0" fontId="21" fillId="0" borderId="8" xfId="0" applyFont="1" applyBorder="1" applyAlignment="1">
      <alignment horizontal="center"/>
    </xf>
    <xf numFmtId="0" fontId="21" fillId="24" borderId="5" xfId="0" applyFont="1" applyFill="1" applyBorder="1" applyAlignment="1">
      <alignment horizontal="center"/>
    </xf>
    <xf numFmtId="0" fontId="16" fillId="24" borderId="13" xfId="0" applyFont="1" applyFill="1" applyBorder="1" applyAlignment="1">
      <alignment horizontal="center"/>
    </xf>
    <xf numFmtId="14" fontId="16" fillId="24" borderId="13" xfId="0" applyNumberFormat="1" applyFont="1" applyFill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0" xfId="0" applyFont="1" applyAlignment="1">
      <alignment horizontal="center"/>
    </xf>
    <xf numFmtId="14" fontId="21" fillId="0" borderId="0" xfId="0" applyNumberFormat="1" applyFont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14" fontId="21" fillId="0" borderId="11" xfId="0" applyNumberFormat="1" applyFont="1" applyBorder="1" applyAlignment="1">
      <alignment horizontal="center"/>
    </xf>
    <xf numFmtId="0" fontId="21" fillId="0" borderId="0" xfId="0" applyFont="1"/>
    <xf numFmtId="0" fontId="21" fillId="0" borderId="10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14" fontId="21" fillId="0" borderId="8" xfId="0" applyNumberFormat="1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14" fontId="21" fillId="0" borderId="0" xfId="0" applyNumberFormat="1" applyFont="1" applyBorder="1" applyAlignment="1">
      <alignment horizontal="center"/>
    </xf>
    <xf numFmtId="0" fontId="21" fillId="0" borderId="7" xfId="0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0" fontId="21" fillId="0" borderId="5" xfId="0" applyFont="1" applyFill="1" applyBorder="1" applyAlignment="1">
      <alignment horizontal="center"/>
    </xf>
    <xf numFmtId="0" fontId="21" fillId="0" borderId="11" xfId="0" applyFont="1" applyFill="1" applyBorder="1"/>
    <xf numFmtId="0" fontId="21" fillId="0" borderId="5" xfId="0" applyFont="1" applyFill="1" applyBorder="1"/>
    <xf numFmtId="0" fontId="21" fillId="0" borderId="11" xfId="0" applyFont="1" applyBorder="1"/>
    <xf numFmtId="0" fontId="11" fillId="0" borderId="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21" fillId="0" borderId="0" xfId="0" applyFont="1" applyBorder="1"/>
    <xf numFmtId="0" fontId="21" fillId="24" borderId="6" xfId="0" applyFont="1" applyFill="1" applyBorder="1"/>
    <xf numFmtId="0" fontId="11" fillId="25" borderId="13" xfId="29" applyFont="1" applyFill="1" applyBorder="1" applyAlignment="1">
      <alignment horizontal="left"/>
    </xf>
    <xf numFmtId="0" fontId="24" fillId="0" borderId="0" xfId="29" applyFont="1"/>
    <xf numFmtId="0" fontId="26" fillId="27" borderId="13" xfId="29" applyFont="1" applyFill="1" applyBorder="1" applyAlignment="1">
      <alignment horizontal="center"/>
    </xf>
    <xf numFmtId="168" fontId="17" fillId="2" borderId="13" xfId="29" applyNumberFormat="1" applyFont="1" applyFill="1" applyBorder="1" applyAlignment="1">
      <alignment horizontal="center"/>
    </xf>
    <xf numFmtId="14" fontId="24" fillId="0" borderId="0" xfId="29" applyNumberFormat="1" applyFont="1"/>
    <xf numFmtId="0" fontId="26" fillId="0" borderId="0" xfId="29" applyFont="1"/>
    <xf numFmtId="0" fontId="11" fillId="0" borderId="0" xfId="29" applyFont="1"/>
    <xf numFmtId="0" fontId="2" fillId="0" borderId="0" xfId="29" applyFont="1"/>
    <xf numFmtId="0" fontId="11" fillId="27" borderId="13" xfId="29" applyFont="1" applyFill="1" applyBorder="1"/>
    <xf numFmtId="0" fontId="27" fillId="0" borderId="13" xfId="29" applyFont="1" applyBorder="1"/>
    <xf numFmtId="0" fontId="11" fillId="0" borderId="0" xfId="29" applyFont="1" applyFill="1" applyBorder="1"/>
    <xf numFmtId="0" fontId="11" fillId="25" borderId="2" xfId="29" applyFont="1" applyFill="1" applyBorder="1" applyAlignment="1">
      <alignment horizontal="center"/>
    </xf>
    <xf numFmtId="0" fontId="11" fillId="25" borderId="3" xfId="29" applyFont="1" applyFill="1" applyBorder="1" applyAlignment="1"/>
    <xf numFmtId="0" fontId="11" fillId="25" borderId="8" xfId="29" applyFont="1" applyFill="1" applyBorder="1" applyAlignment="1"/>
    <xf numFmtId="0" fontId="11" fillId="25" borderId="17" xfId="29" applyFont="1" applyFill="1" applyBorder="1" applyAlignment="1">
      <alignment horizontal="center"/>
    </xf>
    <xf numFmtId="0" fontId="11" fillId="25" borderId="2" xfId="29" applyFont="1" applyFill="1" applyBorder="1" applyAlignment="1">
      <alignment horizontal="left"/>
    </xf>
    <xf numFmtId="0" fontId="23" fillId="26" borderId="2" xfId="29" applyFont="1" applyFill="1" applyBorder="1" applyAlignment="1">
      <alignment horizontal="right"/>
    </xf>
    <xf numFmtId="0" fontId="11" fillId="25" borderId="13" xfId="29" applyFont="1" applyFill="1" applyBorder="1" applyAlignment="1">
      <alignment horizontal="center"/>
    </xf>
    <xf numFmtId="0" fontId="11" fillId="25" borderId="9" xfId="29" applyFont="1" applyFill="1" applyBorder="1" applyAlignment="1">
      <alignment horizontal="center"/>
    </xf>
    <xf numFmtId="0" fontId="11" fillId="25" borderId="9" xfId="29" applyFont="1" applyFill="1" applyBorder="1" applyAlignment="1">
      <alignment horizontal="left"/>
    </xf>
    <xf numFmtId="0" fontId="28" fillId="26" borderId="9" xfId="29" applyFont="1" applyFill="1" applyBorder="1" applyAlignment="1">
      <alignment horizontal="center"/>
    </xf>
    <xf numFmtId="14" fontId="29" fillId="0" borderId="2" xfId="29" applyNumberFormat="1" applyFont="1" applyBorder="1"/>
    <xf numFmtId="14" fontId="29" fillId="0" borderId="7" xfId="29" applyNumberFormat="1" applyFont="1" applyBorder="1"/>
    <xf numFmtId="14" fontId="29" fillId="0" borderId="9" xfId="29" applyNumberFormat="1" applyFont="1" applyBorder="1"/>
    <xf numFmtId="169" fontId="29" fillId="0" borderId="2" xfId="30" applyNumberFormat="1" applyFont="1" applyBorder="1"/>
    <xf numFmtId="169" fontId="29" fillId="0" borderId="7" xfId="30" applyNumberFormat="1" applyFont="1" applyBorder="1"/>
    <xf numFmtId="169" fontId="29" fillId="0" borderId="9" xfId="30" applyNumberFormat="1" applyFont="1" applyBorder="1"/>
    <xf numFmtId="10" fontId="24" fillId="0" borderId="0" xfId="30" applyNumberFormat="1" applyFont="1"/>
    <xf numFmtId="0" fontId="30" fillId="0" borderId="2" xfId="29" applyFont="1" applyFill="1" applyBorder="1" applyAlignment="1">
      <alignment horizontal="center"/>
    </xf>
    <xf numFmtId="170" fontId="15" fillId="0" borderId="2" xfId="30" applyNumberFormat="1" applyFont="1" applyFill="1" applyBorder="1" applyAlignment="1"/>
    <xf numFmtId="0" fontId="2" fillId="0" borderId="2" xfId="29" applyFont="1" applyBorder="1"/>
    <xf numFmtId="0" fontId="31" fillId="0" borderId="7" xfId="29" applyFont="1" applyFill="1" applyBorder="1" applyAlignment="1">
      <alignment horizontal="center"/>
    </xf>
    <xf numFmtId="0" fontId="29" fillId="26" borderId="2" xfId="29" applyFont="1" applyFill="1" applyBorder="1" applyAlignment="1">
      <alignment horizontal="left"/>
    </xf>
    <xf numFmtId="0" fontId="28" fillId="26" borderId="2" xfId="29" applyFont="1" applyFill="1" applyBorder="1" applyAlignment="1">
      <alignment horizontal="center"/>
    </xf>
    <xf numFmtId="0" fontId="11" fillId="0" borderId="2" xfId="29" applyFont="1" applyBorder="1"/>
    <xf numFmtId="0" fontId="30" fillId="0" borderId="2" xfId="29" applyFont="1" applyBorder="1" applyAlignment="1">
      <alignment horizontal="right"/>
    </xf>
    <xf numFmtId="0" fontId="30" fillId="0" borderId="7" xfId="29" applyFont="1" applyFill="1" applyBorder="1" applyAlignment="1">
      <alignment horizontal="center"/>
    </xf>
    <xf numFmtId="170" fontId="15" fillId="0" borderId="7" xfId="30" applyNumberFormat="1" applyFont="1" applyFill="1" applyBorder="1" applyAlignment="1"/>
    <xf numFmtId="0" fontId="30" fillId="0" borderId="7" xfId="29" applyFont="1" applyBorder="1"/>
    <xf numFmtId="0" fontId="29" fillId="26" borderId="7" xfId="29" applyFont="1" applyFill="1" applyBorder="1" applyAlignment="1">
      <alignment horizontal="left"/>
    </xf>
    <xf numFmtId="0" fontId="28" fillId="26" borderId="7" xfId="29" applyFont="1" applyFill="1" applyBorder="1" applyAlignment="1">
      <alignment horizontal="center"/>
    </xf>
    <xf numFmtId="0" fontId="11" fillId="0" borderId="7" xfId="29" applyFont="1" applyBorder="1"/>
    <xf numFmtId="0" fontId="30" fillId="0" borderId="7" xfId="29" applyFont="1" applyBorder="1" applyAlignment="1">
      <alignment horizontal="right"/>
    </xf>
    <xf numFmtId="0" fontId="30" fillId="0" borderId="7" xfId="29" applyFont="1" applyFill="1" applyBorder="1" applyAlignment="1">
      <alignment horizontal="right"/>
    </xf>
    <xf numFmtId="0" fontId="28" fillId="26" borderId="7" xfId="29" applyFont="1" applyFill="1" applyBorder="1" applyAlignment="1">
      <alignment horizontal="left"/>
    </xf>
    <xf numFmtId="14" fontId="2" fillId="25" borderId="7" xfId="29" applyNumberFormat="1" applyFont="1" applyFill="1" applyBorder="1" applyAlignment="1">
      <alignment horizontal="right"/>
    </xf>
    <xf numFmtId="0" fontId="11" fillId="0" borderId="7" xfId="29" applyFont="1" applyFill="1" applyBorder="1"/>
    <xf numFmtId="0" fontId="11" fillId="0" borderId="9" xfId="29" applyFont="1" applyBorder="1"/>
    <xf numFmtId="0" fontId="30" fillId="0" borderId="9" xfId="29" applyFont="1" applyBorder="1" applyAlignment="1">
      <alignment horizontal="right"/>
    </xf>
    <xf numFmtId="0" fontId="23" fillId="26" borderId="13" xfId="29" applyFont="1" applyFill="1" applyBorder="1" applyAlignment="1">
      <alignment horizontal="center"/>
    </xf>
    <xf numFmtId="0" fontId="11" fillId="25" borderId="2" xfId="29" applyFont="1" applyFill="1" applyBorder="1"/>
    <xf numFmtId="0" fontId="11" fillId="25" borderId="7" xfId="29" applyFont="1" applyFill="1" applyBorder="1"/>
    <xf numFmtId="0" fontId="31" fillId="0" borderId="7" xfId="29" applyFont="1" applyBorder="1" applyAlignment="1">
      <alignment horizontal="right"/>
    </xf>
    <xf numFmtId="0" fontId="11" fillId="25" borderId="9" xfId="29" applyFont="1" applyFill="1" applyBorder="1"/>
    <xf numFmtId="0" fontId="30" fillId="0" borderId="9" xfId="29" applyFont="1" applyFill="1" applyBorder="1" applyAlignment="1">
      <alignment horizontal="center"/>
    </xf>
    <xf numFmtId="170" fontId="15" fillId="0" borderId="9" xfId="30" applyNumberFormat="1" applyFont="1" applyFill="1" applyBorder="1" applyAlignment="1"/>
    <xf numFmtId="0" fontId="31" fillId="0" borderId="9" xfId="29" applyFont="1" applyFill="1" applyBorder="1" applyAlignment="1">
      <alignment horizontal="center"/>
    </xf>
    <xf numFmtId="0" fontId="30" fillId="0" borderId="9" xfId="29" applyFont="1" applyFill="1" applyBorder="1"/>
    <xf numFmtId="0" fontId="29" fillId="0" borderId="9" xfId="29" applyFont="1" applyFill="1" applyBorder="1" applyAlignment="1">
      <alignment horizontal="left"/>
    </xf>
    <xf numFmtId="0" fontId="28" fillId="0" borderId="9" xfId="29" applyFont="1" applyFill="1" applyBorder="1" applyAlignment="1">
      <alignment horizontal="center"/>
    </xf>
    <xf numFmtId="170" fontId="12" fillId="0" borderId="9" xfId="30" applyNumberFormat="1" applyFont="1" applyFill="1" applyBorder="1" applyAlignment="1"/>
    <xf numFmtId="0" fontId="22" fillId="0" borderId="0" xfId="29"/>
    <xf numFmtId="14" fontId="2" fillId="0" borderId="0" xfId="29" applyNumberFormat="1" applyFont="1"/>
    <xf numFmtId="10" fontId="29" fillId="0" borderId="2" xfId="30" applyNumberFormat="1" applyFont="1" applyBorder="1"/>
    <xf numFmtId="10" fontId="29" fillId="0" borderId="7" xfId="30" applyNumberFormat="1" applyFont="1" applyBorder="1"/>
    <xf numFmtId="10" fontId="29" fillId="0" borderId="9" xfId="30" applyNumberFormat="1" applyFont="1" applyBorder="1"/>
    <xf numFmtId="10" fontId="15" fillId="0" borderId="9" xfId="30" applyNumberFormat="1" applyFont="1" applyFill="1" applyBorder="1" applyAlignment="1"/>
    <xf numFmtId="0" fontId="30" fillId="0" borderId="0" xfId="29" applyFont="1" applyFill="1" applyBorder="1" applyAlignment="1">
      <alignment horizontal="center"/>
    </xf>
    <xf numFmtId="10" fontId="30" fillId="0" borderId="0" xfId="30" applyNumberFormat="1" applyFont="1" applyFill="1" applyBorder="1" applyAlignment="1"/>
    <xf numFmtId="0" fontId="31" fillId="0" borderId="0" xfId="29" applyFont="1" applyFill="1" applyBorder="1" applyAlignment="1">
      <alignment horizontal="center"/>
    </xf>
    <xf numFmtId="0" fontId="30" fillId="0" borderId="0" xfId="29" applyFont="1" applyFill="1" applyBorder="1"/>
    <xf numFmtId="0" fontId="29" fillId="0" borderId="0" xfId="29" applyFont="1" applyFill="1" applyBorder="1" applyAlignment="1">
      <alignment horizontal="left"/>
    </xf>
    <xf numFmtId="0" fontId="28" fillId="0" borderId="0" xfId="29" applyFont="1" applyFill="1" applyBorder="1" applyAlignment="1">
      <alignment horizontal="center"/>
    </xf>
    <xf numFmtId="0" fontId="24" fillId="0" borderId="0" xfId="29" applyFont="1" applyFill="1" applyBorder="1"/>
    <xf numFmtId="0" fontId="11" fillId="0" borderId="4" xfId="29" applyFont="1" applyFill="1" applyBorder="1" applyAlignment="1">
      <alignment horizontal="center"/>
    </xf>
    <xf numFmtId="0" fontId="11" fillId="0" borderId="5" xfId="29" applyFont="1" applyFill="1" applyBorder="1" applyAlignment="1">
      <alignment horizontal="right"/>
    </xf>
    <xf numFmtId="0" fontId="11" fillId="0" borderId="6" xfId="29" applyFont="1" applyFill="1" applyBorder="1" applyAlignment="1">
      <alignment horizontal="right"/>
    </xf>
    <xf numFmtId="0" fontId="11" fillId="0" borderId="4" xfId="29" applyFont="1" applyFill="1" applyBorder="1" applyAlignment="1">
      <alignment horizontal="right"/>
    </xf>
    <xf numFmtId="0" fontId="11" fillId="0" borderId="5" xfId="29" applyFont="1" applyFill="1" applyBorder="1" applyAlignment="1">
      <alignment horizontal="center"/>
    </xf>
    <xf numFmtId="0" fontId="11" fillId="0" borderId="6" xfId="29" applyFont="1" applyFill="1" applyBorder="1" applyAlignment="1">
      <alignment horizontal="center"/>
    </xf>
    <xf numFmtId="0" fontId="15" fillId="0" borderId="0" xfId="29" applyFont="1" applyFill="1" applyBorder="1" applyAlignment="1">
      <alignment horizontal="center"/>
    </xf>
    <xf numFmtId="168" fontId="15" fillId="0" borderId="0" xfId="29" applyNumberFormat="1" applyFont="1" applyFill="1" applyBorder="1" applyAlignment="1">
      <alignment horizontal="center"/>
    </xf>
    <xf numFmtId="0" fontId="21" fillId="0" borderId="0" xfId="29" applyFont="1" applyFill="1" applyBorder="1" applyAlignment="1">
      <alignment horizontal="center"/>
    </xf>
    <xf numFmtId="169" fontId="15" fillId="0" borderId="0" xfId="30" applyNumberFormat="1" applyFont="1" applyFill="1" applyBorder="1" applyAlignment="1">
      <alignment horizontal="center"/>
    </xf>
    <xf numFmtId="192" fontId="15" fillId="0" borderId="0" xfId="30" applyNumberFormat="1" applyFont="1" applyFill="1" applyBorder="1" applyAlignment="1">
      <alignment horizontal="center"/>
    </xf>
    <xf numFmtId="0" fontId="19" fillId="0" borderId="0" xfId="29" applyFont="1" applyFill="1" applyBorder="1"/>
    <xf numFmtId="0" fontId="21" fillId="0" borderId="0" xfId="29" quotePrefix="1" applyFont="1" applyFill="1" applyBorder="1" applyAlignment="1">
      <alignment horizontal="center"/>
    </xf>
    <xf numFmtId="0" fontId="21" fillId="0" borderId="0" xfId="29" applyFont="1" applyFill="1" applyBorder="1"/>
    <xf numFmtId="170" fontId="19" fillId="0" borderId="0" xfId="30" applyNumberFormat="1" applyFont="1" applyFill="1" applyBorder="1"/>
    <xf numFmtId="165" fontId="21" fillId="0" borderId="0" xfId="29" applyNumberFormat="1" applyFont="1" applyFill="1" applyBorder="1" applyAlignment="1">
      <alignment horizontal="center"/>
    </xf>
    <xf numFmtId="165" fontId="19" fillId="0" borderId="0" xfId="29" applyNumberFormat="1" applyFont="1" applyFill="1" applyBorder="1" applyAlignment="1">
      <alignment horizontal="center"/>
    </xf>
    <xf numFmtId="0" fontId="19" fillId="0" borderId="0" xfId="29" applyFont="1" applyAlignment="1">
      <alignment horizontal="center"/>
    </xf>
    <xf numFmtId="0" fontId="19" fillId="0" borderId="0" xfId="29" applyFont="1"/>
    <xf numFmtId="192" fontId="19" fillId="0" borderId="0" xfId="29" applyNumberFormat="1" applyFont="1" applyAlignment="1">
      <alignment horizontal="center"/>
    </xf>
    <xf numFmtId="170" fontId="19" fillId="0" borderId="0" xfId="30" applyNumberFormat="1" applyFont="1" applyAlignment="1">
      <alignment horizontal="center"/>
    </xf>
    <xf numFmtId="169" fontId="19" fillId="0" borderId="0" xfId="30" applyNumberFormat="1" applyFont="1" applyFill="1" applyBorder="1"/>
    <xf numFmtId="193" fontId="19" fillId="0" borderId="0" xfId="30" applyNumberFormat="1" applyFont="1" applyFill="1" applyBorder="1"/>
    <xf numFmtId="169" fontId="12" fillId="0" borderId="0" xfId="30" applyNumberFormat="1" applyFont="1" applyFill="1" applyBorder="1" applyAlignment="1">
      <alignment horizontal="center"/>
    </xf>
    <xf numFmtId="0" fontId="26" fillId="0" borderId="0" xfId="29" applyFont="1" applyFill="1" applyBorder="1"/>
    <xf numFmtId="0" fontId="24" fillId="0" borderId="0" xfId="29" applyFont="1" applyFill="1" applyBorder="1" applyAlignment="1">
      <alignment horizontal="center"/>
    </xf>
    <xf numFmtId="0" fontId="11" fillId="0" borderId="0" xfId="0" applyFont="1" applyFill="1" applyBorder="1"/>
    <xf numFmtId="0" fontId="11" fillId="25" borderId="2" xfId="0" applyFont="1" applyFill="1" applyBorder="1" applyAlignment="1">
      <alignment horizontal="left"/>
    </xf>
    <xf numFmtId="0" fontId="23" fillId="26" borderId="3" xfId="0" applyFont="1" applyFill="1" applyBorder="1" applyAlignment="1">
      <alignment horizontal="right"/>
    </xf>
    <xf numFmtId="0" fontId="23" fillId="26" borderId="17" xfId="0" applyFont="1" applyFill="1" applyBorder="1" applyAlignment="1">
      <alignment horizontal="right"/>
    </xf>
    <xf numFmtId="0" fontId="11" fillId="25" borderId="9" xfId="0" applyFont="1" applyFill="1" applyBorder="1" applyAlignment="1">
      <alignment horizontal="left"/>
    </xf>
    <xf numFmtId="0" fontId="28" fillId="26" borderId="10" xfId="0" applyFont="1" applyFill="1" applyBorder="1" applyAlignment="1">
      <alignment horizontal="center"/>
    </xf>
    <xf numFmtId="0" fontId="28" fillId="26" borderId="12" xfId="0" applyFont="1" applyFill="1" applyBorder="1" applyAlignment="1">
      <alignment horizontal="center"/>
    </xf>
    <xf numFmtId="0" fontId="11" fillId="0" borderId="2" xfId="0" applyFont="1" applyBorder="1"/>
    <xf numFmtId="0" fontId="30" fillId="0" borderId="3" xfId="0" applyFont="1" applyBorder="1" applyAlignment="1">
      <alignment horizontal="right"/>
    </xf>
    <xf numFmtId="0" fontId="30" fillId="0" borderId="17" xfId="0" applyFont="1" applyBorder="1" applyAlignment="1">
      <alignment horizontal="right"/>
    </xf>
    <xf numFmtId="0" fontId="11" fillId="0" borderId="7" xfId="0" applyFont="1" applyBorder="1"/>
    <xf numFmtId="0" fontId="30" fillId="0" borderId="24" xfId="0" applyFont="1" applyBorder="1" applyAlignment="1">
      <alignment horizontal="right"/>
    </xf>
    <xf numFmtId="0" fontId="30" fillId="0" borderId="1" xfId="0" applyFont="1" applyBorder="1" applyAlignment="1">
      <alignment horizontal="right"/>
    </xf>
    <xf numFmtId="0" fontId="30" fillId="25" borderId="24" xfId="0" applyFont="1" applyFill="1" applyBorder="1" applyAlignment="1">
      <alignment horizontal="right"/>
    </xf>
    <xf numFmtId="0" fontId="30" fillId="25" borderId="1" xfId="0" applyFont="1" applyFill="1" applyBorder="1" applyAlignment="1">
      <alignment horizontal="right"/>
    </xf>
    <xf numFmtId="0" fontId="11" fillId="0" borderId="9" xfId="0" applyFont="1" applyBorder="1"/>
    <xf numFmtId="0" fontId="30" fillId="0" borderId="10" xfId="0" applyFont="1" applyBorder="1" applyAlignment="1">
      <alignment horizontal="right"/>
    </xf>
    <xf numFmtId="0" fontId="30" fillId="0" borderId="12" xfId="0" applyFont="1" applyBorder="1" applyAlignment="1">
      <alignment horizontal="right"/>
    </xf>
    <xf numFmtId="0" fontId="127" fillId="78" borderId="13" xfId="0" applyFont="1" applyFill="1" applyBorder="1" applyAlignment="1">
      <alignment horizontal="center"/>
    </xf>
    <xf numFmtId="0" fontId="30" fillId="78" borderId="4" xfId="0" applyFont="1" applyFill="1" applyBorder="1" applyAlignment="1">
      <alignment horizontal="center"/>
    </xf>
    <xf numFmtId="0" fontId="128" fillId="78" borderId="5" xfId="0" applyFont="1" applyFill="1" applyBorder="1" applyAlignment="1">
      <alignment horizontal="center"/>
    </xf>
    <xf numFmtId="0" fontId="30" fillId="78" borderId="5" xfId="0" applyFont="1" applyFill="1" applyBorder="1" applyAlignment="1">
      <alignment horizontal="center"/>
    </xf>
    <xf numFmtId="0" fontId="128" fillId="78" borderId="6" xfId="0" applyFont="1" applyFill="1" applyBorder="1" applyAlignment="1">
      <alignment horizontal="center"/>
    </xf>
    <xf numFmtId="0" fontId="30" fillId="78" borderId="2" xfId="0" applyFont="1" applyFill="1" applyBorder="1" applyAlignment="1">
      <alignment horizontal="center"/>
    </xf>
    <xf numFmtId="169" fontId="15" fillId="0" borderId="3" xfId="30" applyNumberFormat="1" applyFont="1" applyFill="1" applyBorder="1" applyAlignment="1"/>
    <xf numFmtId="169" fontId="15" fillId="0" borderId="46" xfId="30" applyNumberFormat="1" applyFont="1" applyFill="1" applyBorder="1" applyAlignment="1"/>
    <xf numFmtId="0" fontId="30" fillId="78" borderId="7" xfId="0" applyFont="1" applyFill="1" applyBorder="1" applyAlignment="1">
      <alignment horizontal="center"/>
    </xf>
    <xf numFmtId="169" fontId="15" fillId="0" borderId="24" xfId="30" applyNumberFormat="1" applyFont="1" applyFill="1" applyBorder="1" applyAlignment="1"/>
    <xf numFmtId="169" fontId="15" fillId="0" borderId="0" xfId="30" applyNumberFormat="1" applyFont="1" applyFill="1" applyBorder="1" applyAlignment="1"/>
    <xf numFmtId="169" fontId="15" fillId="0" borderId="10" xfId="30" applyNumberFormat="1" applyFont="1" applyFill="1" applyBorder="1" applyAlignment="1"/>
    <xf numFmtId="169" fontId="15" fillId="0" borderId="11" xfId="30" applyNumberFormat="1" applyFont="1" applyFill="1" applyBorder="1" applyAlignment="1"/>
    <xf numFmtId="193" fontId="15" fillId="0" borderId="46" xfId="30" applyNumberFormat="1" applyFont="1" applyFill="1" applyBorder="1" applyAlignment="1"/>
    <xf numFmtId="193" fontId="15" fillId="0" borderId="24" xfId="30" applyNumberFormat="1" applyFont="1" applyFill="1" applyBorder="1" applyAlignment="1"/>
    <xf numFmtId="193" fontId="15" fillId="0" borderId="0" xfId="30" applyNumberFormat="1" applyFont="1" applyFill="1" applyBorder="1" applyAlignment="1"/>
    <xf numFmtId="193" fontId="15" fillId="0" borderId="10" xfId="30" applyNumberFormat="1" applyFont="1" applyFill="1" applyBorder="1" applyAlignment="1"/>
    <xf numFmtId="193" fontId="15" fillId="0" borderId="11" xfId="30" applyNumberFormat="1" applyFont="1" applyFill="1" applyBorder="1" applyAlignment="1"/>
    <xf numFmtId="169" fontId="15" fillId="0" borderId="47" xfId="30" applyNumberFormat="1" applyFont="1" applyFill="1" applyBorder="1" applyAlignment="1"/>
    <xf numFmtId="169" fontId="15" fillId="0" borderId="1" xfId="30" applyNumberFormat="1" applyFont="1" applyFill="1" applyBorder="1" applyAlignment="1"/>
    <xf numFmtId="169" fontId="15" fillId="0" borderId="12" xfId="30" applyNumberFormat="1" applyFont="1" applyFill="1" applyBorder="1" applyAlignment="1"/>
    <xf numFmtId="193" fontId="15" fillId="0" borderId="17" xfId="30" applyNumberFormat="1" applyFont="1" applyFill="1" applyBorder="1" applyAlignment="1"/>
    <xf numFmtId="193" fontId="15" fillId="0" borderId="1" xfId="30" applyNumberFormat="1" applyFont="1" applyFill="1" applyBorder="1" applyAlignment="1"/>
    <xf numFmtId="193" fontId="15" fillId="0" borderId="12" xfId="30" applyNumberFormat="1" applyFont="1" applyFill="1" applyBorder="1" applyAlignment="1"/>
    <xf numFmtId="0" fontId="1" fillId="0" borderId="48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0" fontId="129" fillId="0" borderId="48" xfId="637" applyNumberFormat="1" applyFont="1" applyBorder="1"/>
    <xf numFmtId="10" fontId="129" fillId="0" borderId="46" xfId="637" applyNumberFormat="1" applyFont="1" applyBorder="1"/>
    <xf numFmtId="10" fontId="129" fillId="0" borderId="47" xfId="637" applyNumberFormat="1" applyFont="1" applyBorder="1"/>
    <xf numFmtId="10" fontId="129" fillId="0" borderId="24" xfId="637" applyNumberFormat="1" applyFont="1" applyBorder="1"/>
    <xf numFmtId="10" fontId="129" fillId="0" borderId="0" xfId="637" applyNumberFormat="1" applyFont="1" applyBorder="1"/>
    <xf numFmtId="10" fontId="129" fillId="0" borderId="1" xfId="637" applyNumberFormat="1" applyFont="1" applyBorder="1"/>
    <xf numFmtId="10" fontId="129" fillId="0" borderId="10" xfId="637" applyNumberFormat="1" applyFont="1" applyBorder="1"/>
    <xf numFmtId="10" fontId="129" fillId="0" borderId="11" xfId="637" applyNumberFormat="1" applyFont="1" applyBorder="1"/>
    <xf numFmtId="10" fontId="129" fillId="0" borderId="12" xfId="637" applyNumberFormat="1" applyFont="1" applyBorder="1"/>
    <xf numFmtId="10" fontId="129" fillId="0" borderId="49" xfId="637" applyNumberFormat="1" applyFont="1" applyBorder="1"/>
    <xf numFmtId="10" fontId="129" fillId="0" borderId="7" xfId="637" applyNumberFormat="1" applyFont="1" applyBorder="1"/>
    <xf numFmtId="10" fontId="129" fillId="0" borderId="9" xfId="637" applyNumberFormat="1" applyFont="1" applyBorder="1"/>
    <xf numFmtId="0" fontId="1" fillId="0" borderId="49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4" fontId="129" fillId="0" borderId="49" xfId="637" applyNumberFormat="1" applyFont="1" applyBorder="1"/>
    <xf numFmtId="14" fontId="129" fillId="0" borderId="7" xfId="637" applyNumberFormat="1" applyFont="1" applyBorder="1"/>
    <xf numFmtId="14" fontId="129" fillId="0" borderId="9" xfId="637" applyNumberFormat="1" applyFont="1" applyBorder="1"/>
    <xf numFmtId="10" fontId="130" fillId="0" borderId="0" xfId="637" applyNumberFormat="1" applyFont="1" applyBorder="1"/>
    <xf numFmtId="2" fontId="130" fillId="0" borderId="0" xfId="637" applyNumberFormat="1" applyFont="1" applyBorder="1"/>
    <xf numFmtId="0" fontId="0" fillId="0" borderId="0" xfId="0" applyNumberFormat="1"/>
    <xf numFmtId="10" fontId="8" fillId="0" borderId="46" xfId="637" applyNumberFormat="1" applyFont="1" applyBorder="1"/>
    <xf numFmtId="0" fontId="1" fillId="0" borderId="48" xfId="0" applyFont="1" applyBorder="1" applyAlignment="1">
      <alignment horizontal="left"/>
    </xf>
    <xf numFmtId="0" fontId="1" fillId="0" borderId="48" xfId="0" applyFont="1" applyFill="1" applyBorder="1" applyAlignment="1">
      <alignment horizontal="center"/>
    </xf>
    <xf numFmtId="0" fontId="1" fillId="0" borderId="46" xfId="0" applyFont="1" applyFill="1" applyBorder="1" applyAlignment="1">
      <alignment horizontal="center"/>
    </xf>
    <xf numFmtId="0" fontId="1" fillId="0" borderId="47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46" xfId="0" applyBorder="1"/>
    <xf numFmtId="10" fontId="130" fillId="0" borderId="48" xfId="637" applyNumberFormat="1" applyFont="1" applyBorder="1"/>
    <xf numFmtId="2" fontId="130" fillId="0" borderId="46" xfId="637" applyNumberFormat="1" applyFont="1" applyBorder="1"/>
    <xf numFmtId="10" fontId="130" fillId="0" borderId="46" xfId="637" applyNumberFormat="1" applyFont="1" applyBorder="1"/>
    <xf numFmtId="0" fontId="130" fillId="0" borderId="46" xfId="0" applyFont="1" applyBorder="1"/>
    <xf numFmtId="0" fontId="8" fillId="0" borderId="46" xfId="0" applyFont="1" applyBorder="1"/>
    <xf numFmtId="10" fontId="130" fillId="0" borderId="47" xfId="637" applyNumberFormat="1" applyFont="1" applyBorder="1"/>
    <xf numFmtId="10" fontId="130" fillId="0" borderId="24" xfId="637" applyNumberFormat="1" applyFont="1" applyBorder="1"/>
    <xf numFmtId="0" fontId="130" fillId="0" borderId="0" xfId="0" applyFont="1" applyBorder="1"/>
    <xf numFmtId="0" fontId="8" fillId="0" borderId="0" xfId="0" applyFont="1" applyBorder="1"/>
    <xf numFmtId="10" fontId="130" fillId="0" borderId="1" xfId="637" applyNumberFormat="1" applyFont="1" applyBorder="1"/>
    <xf numFmtId="10" fontId="130" fillId="0" borderId="10" xfId="637" applyNumberFormat="1" applyFont="1" applyBorder="1"/>
    <xf numFmtId="2" fontId="130" fillId="0" borderId="11" xfId="637" applyNumberFormat="1" applyFont="1" applyBorder="1"/>
    <xf numFmtId="10" fontId="130" fillId="0" borderId="11" xfId="637" applyNumberFormat="1" applyFont="1" applyBorder="1"/>
    <xf numFmtId="0" fontId="130" fillId="0" borderId="11" xfId="0" applyFont="1" applyBorder="1"/>
    <xf numFmtId="10" fontId="130" fillId="0" borderId="12" xfId="637" applyNumberFormat="1" applyFont="1" applyBorder="1"/>
    <xf numFmtId="10" fontId="131" fillId="0" borderId="48" xfId="637" applyNumberFormat="1" applyFont="1" applyBorder="1"/>
    <xf numFmtId="10" fontId="131" fillId="0" borderId="46" xfId="637" applyNumberFormat="1" applyFont="1" applyBorder="1"/>
    <xf numFmtId="169" fontId="131" fillId="0" borderId="46" xfId="637" applyNumberFormat="1" applyFont="1" applyBorder="1"/>
    <xf numFmtId="169" fontId="131" fillId="0" borderId="47" xfId="637" applyNumberFormat="1" applyFont="1" applyBorder="1"/>
    <xf numFmtId="10" fontId="131" fillId="0" borderId="24" xfId="637" applyNumberFormat="1" applyFont="1" applyBorder="1"/>
    <xf numFmtId="10" fontId="131" fillId="0" borderId="0" xfId="637" applyNumberFormat="1" applyFont="1" applyBorder="1"/>
    <xf numFmtId="169" fontId="131" fillId="0" borderId="0" xfId="637" applyNumberFormat="1" applyFont="1" applyBorder="1"/>
    <xf numFmtId="169" fontId="131" fillId="0" borderId="1" xfId="637" applyNumberFormat="1" applyFont="1" applyBorder="1"/>
    <xf numFmtId="10" fontId="131" fillId="0" borderId="10" xfId="637" applyNumberFormat="1" applyFont="1" applyBorder="1"/>
    <xf numFmtId="10" fontId="131" fillId="0" borderId="11" xfId="637" applyNumberFormat="1" applyFont="1" applyBorder="1"/>
    <xf numFmtId="169" fontId="131" fillId="0" borderId="11" xfId="637" applyNumberFormat="1" applyFont="1" applyBorder="1"/>
    <xf numFmtId="169" fontId="131" fillId="0" borderId="12" xfId="637" applyNumberFormat="1" applyFont="1" applyBorder="1"/>
    <xf numFmtId="10" fontId="131" fillId="0" borderId="47" xfId="637" applyNumberFormat="1" applyFont="1" applyBorder="1"/>
    <xf numFmtId="10" fontId="131" fillId="0" borderId="1" xfId="637" applyNumberFormat="1" applyFont="1" applyBorder="1"/>
    <xf numFmtId="10" fontId="131" fillId="0" borderId="12" xfId="637" applyNumberFormat="1" applyFont="1" applyBorder="1"/>
    <xf numFmtId="0" fontId="12" fillId="0" borderId="0" xfId="29" applyFont="1" applyFill="1" applyBorder="1"/>
    <xf numFmtId="0" fontId="12" fillId="0" borderId="0" xfId="29" applyFont="1" applyFill="1" applyBorder="1" applyAlignment="1">
      <alignment horizontal="center"/>
    </xf>
    <xf numFmtId="0" fontId="130" fillId="0" borderId="49" xfId="0" applyFont="1" applyBorder="1" applyAlignment="1">
      <alignment horizontal="center"/>
    </xf>
    <xf numFmtId="0" fontId="130" fillId="0" borderId="7" xfId="0" applyFont="1" applyBorder="1" applyAlignment="1">
      <alignment horizontal="center"/>
    </xf>
    <xf numFmtId="0" fontId="130" fillId="0" borderId="9" xfId="0" applyFont="1" applyBorder="1" applyAlignment="1">
      <alignment horizontal="center"/>
    </xf>
    <xf numFmtId="0" fontId="130" fillId="0" borderId="9" xfId="0" applyFont="1" applyBorder="1"/>
    <xf numFmtId="0" fontId="15" fillId="0" borderId="1" xfId="0" applyFont="1" applyBorder="1" applyAlignment="1">
      <alignment horizontal="right"/>
    </xf>
    <xf numFmtId="0" fontId="19" fillId="0" borderId="1" xfId="0" applyFont="1" applyBorder="1" applyAlignment="1">
      <alignment horizontal="right"/>
    </xf>
    <xf numFmtId="170" fontId="0" fillId="0" borderId="0" xfId="637" applyNumberFormat="1" applyFont="1"/>
    <xf numFmtId="170" fontId="0" fillId="0" borderId="0" xfId="0" applyNumberFormat="1"/>
    <xf numFmtId="0" fontId="132" fillId="0" borderId="12" xfId="0" applyFont="1" applyBorder="1" applyAlignment="1">
      <alignment horizontal="center"/>
    </xf>
    <xf numFmtId="0" fontId="132" fillId="0" borderId="10" xfId="0" applyFont="1" applyBorder="1" applyAlignment="1">
      <alignment horizontal="center"/>
    </xf>
    <xf numFmtId="0" fontId="132" fillId="0" borderId="11" xfId="0" applyFont="1" applyBorder="1" applyAlignment="1">
      <alignment horizontal="center"/>
    </xf>
    <xf numFmtId="0" fontId="133" fillId="0" borderId="13" xfId="0" applyFont="1" applyBorder="1" applyAlignment="1">
      <alignment horizontal="center"/>
    </xf>
    <xf numFmtId="0" fontId="133" fillId="0" borderId="4" xfId="0" applyFont="1" applyBorder="1" applyAlignment="1">
      <alignment horizontal="center"/>
    </xf>
    <xf numFmtId="0" fontId="133" fillId="0" borderId="5" xfId="0" applyFont="1" applyBorder="1" applyAlignment="1">
      <alignment horizontal="center"/>
    </xf>
    <xf numFmtId="0" fontId="14" fillId="0" borderId="49" xfId="0" applyFont="1" applyBorder="1" applyAlignment="1">
      <alignment horizontal="center"/>
    </xf>
    <xf numFmtId="0" fontId="14" fillId="0" borderId="49" xfId="0" applyFont="1" applyBorder="1"/>
    <xf numFmtId="0" fontId="15" fillId="0" borderId="49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" fillId="0" borderId="0" xfId="0" applyFont="1"/>
    <xf numFmtId="4" fontId="2" fillId="0" borderId="5" xfId="638" applyNumberFormat="1" applyFont="1" applyBorder="1" applyAlignment="1">
      <alignment horizontal="center"/>
    </xf>
    <xf numFmtId="0" fontId="0" fillId="0" borderId="0" xfId="0" applyAlignment="1">
      <alignment horizontal="right"/>
    </xf>
    <xf numFmtId="4" fontId="11" fillId="0" borderId="5" xfId="638" applyNumberFormat="1" applyFont="1" applyBorder="1" applyAlignment="1">
      <alignment horizontal="center"/>
    </xf>
    <xf numFmtId="194" fontId="11" fillId="0" borderId="5" xfId="638" applyNumberFormat="1" applyFont="1" applyBorder="1" applyAlignment="1">
      <alignment horizontal="center"/>
    </xf>
    <xf numFmtId="4" fontId="11" fillId="0" borderId="6" xfId="638" applyNumberFormat="1" applyFont="1" applyBorder="1" applyAlignment="1">
      <alignment horizontal="center"/>
    </xf>
    <xf numFmtId="0" fontId="11" fillId="0" borderId="2" xfId="638" applyFont="1" applyBorder="1" applyAlignment="1">
      <alignment horizontal="center"/>
    </xf>
    <xf numFmtId="0" fontId="11" fillId="0" borderId="7" xfId="638" applyFont="1" applyBorder="1" applyAlignment="1">
      <alignment horizontal="center"/>
    </xf>
    <xf numFmtId="0" fontId="11" fillId="0" borderId="9" xfId="638" applyFont="1" applyBorder="1" applyAlignment="1">
      <alignment horizontal="center"/>
    </xf>
    <xf numFmtId="0" fontId="11" fillId="0" borderId="13" xfId="638" applyFont="1" applyBorder="1"/>
    <xf numFmtId="4" fontId="2" fillId="0" borderId="3" xfId="638" applyNumberFormat="1" applyFont="1" applyBorder="1" applyAlignment="1">
      <alignment horizontal="right"/>
    </xf>
    <xf numFmtId="4" fontId="2" fillId="0" borderId="8" xfId="638" applyNumberFormat="1" applyFont="1" applyBorder="1" applyAlignment="1">
      <alignment horizontal="right"/>
    </xf>
    <xf numFmtId="4" fontId="2" fillId="0" borderId="17" xfId="638" applyNumberFormat="1" applyFont="1" applyBorder="1" applyAlignment="1">
      <alignment horizontal="right"/>
    </xf>
    <xf numFmtId="4" fontId="2" fillId="0" borderId="24" xfId="638" applyNumberFormat="1" applyFont="1" applyBorder="1" applyAlignment="1">
      <alignment horizontal="right"/>
    </xf>
    <xf numFmtId="4" fontId="2" fillId="0" borderId="0" xfId="638" applyNumberFormat="1" applyFont="1" applyBorder="1" applyAlignment="1">
      <alignment horizontal="right"/>
    </xf>
    <xf numFmtId="4" fontId="2" fillId="0" borderId="1" xfId="638" applyNumberFormat="1" applyFont="1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4" fontId="2" fillId="0" borderId="10" xfId="638" applyNumberFormat="1" applyFont="1" applyBorder="1" applyAlignment="1">
      <alignment horizontal="right"/>
    </xf>
    <xf numFmtId="4" fontId="2" fillId="0" borderId="11" xfId="638" applyNumberFormat="1" applyFont="1" applyBorder="1" applyAlignment="1">
      <alignment horizontal="right"/>
    </xf>
    <xf numFmtId="4" fontId="2" fillId="0" borderId="12" xfId="638" applyNumberFormat="1" applyFont="1" applyBorder="1" applyAlignment="1">
      <alignment horizontal="right"/>
    </xf>
    <xf numFmtId="0" fontId="11" fillId="0" borderId="0" xfId="638" applyFont="1" applyFill="1" applyBorder="1" applyAlignment="1">
      <alignment horizontal="left"/>
    </xf>
    <xf numFmtId="4" fontId="15" fillId="0" borderId="3" xfId="638" applyNumberFormat="1" applyFont="1" applyBorder="1" applyAlignment="1">
      <alignment horizontal="right"/>
    </xf>
    <xf numFmtId="4" fontId="15" fillId="0" borderId="8" xfId="638" applyNumberFormat="1" applyFont="1" applyBorder="1" applyAlignment="1">
      <alignment horizontal="right"/>
    </xf>
    <xf numFmtId="4" fontId="15" fillId="0" borderId="17" xfId="638" applyNumberFormat="1" applyFont="1" applyBorder="1" applyAlignment="1">
      <alignment horizontal="right"/>
    </xf>
    <xf numFmtId="4" fontId="15" fillId="0" borderId="24" xfId="638" applyNumberFormat="1" applyFont="1" applyBorder="1" applyAlignment="1">
      <alignment horizontal="right"/>
    </xf>
    <xf numFmtId="4" fontId="15" fillId="0" borderId="0" xfId="638" applyNumberFormat="1" applyFont="1" applyBorder="1" applyAlignment="1">
      <alignment horizontal="right"/>
    </xf>
    <xf numFmtId="4" fontId="15" fillId="0" borderId="1" xfId="638" applyNumberFormat="1" applyFont="1" applyBorder="1" applyAlignment="1">
      <alignment horizontal="right"/>
    </xf>
    <xf numFmtId="4" fontId="15" fillId="0" borderId="10" xfId="638" applyNumberFormat="1" applyFont="1" applyBorder="1" applyAlignment="1">
      <alignment horizontal="right"/>
    </xf>
    <xf numFmtId="4" fontId="15" fillId="0" borderId="11" xfId="638" applyNumberFormat="1" applyFont="1" applyBorder="1" applyAlignment="1">
      <alignment horizontal="right"/>
    </xf>
    <xf numFmtId="4" fontId="15" fillId="0" borderId="12" xfId="638" applyNumberFormat="1" applyFont="1" applyBorder="1" applyAlignment="1">
      <alignment horizontal="right"/>
    </xf>
    <xf numFmtId="0" fontId="19" fillId="0" borderId="4" xfId="638" applyFont="1" applyBorder="1"/>
    <xf numFmtId="10" fontId="19" fillId="0" borderId="5" xfId="30" applyNumberFormat="1" applyFont="1" applyBorder="1" applyAlignment="1">
      <alignment horizontal="center"/>
    </xf>
    <xf numFmtId="10" fontId="19" fillId="0" borderId="6" xfId="30" applyNumberFormat="1" applyFont="1" applyBorder="1" applyAlignment="1">
      <alignment horizontal="center"/>
    </xf>
    <xf numFmtId="14" fontId="19" fillId="0" borderId="2" xfId="638" applyNumberFormat="1" applyFont="1" applyBorder="1"/>
    <xf numFmtId="14" fontId="19" fillId="0" borderId="7" xfId="638" applyNumberFormat="1" applyFont="1" applyBorder="1"/>
    <xf numFmtId="0" fontId="21" fillId="0" borderId="2" xfId="638" applyNumberFormat="1" applyFont="1" applyBorder="1"/>
    <xf numFmtId="10" fontId="19" fillId="0" borderId="3" xfId="30" applyNumberFormat="1" applyFont="1" applyBorder="1"/>
    <xf numFmtId="10" fontId="19" fillId="0" borderId="8" xfId="30" applyNumberFormat="1" applyFont="1" applyBorder="1"/>
    <xf numFmtId="10" fontId="19" fillId="0" borderId="17" xfId="30" applyNumberFormat="1" applyFont="1" applyBorder="1"/>
    <xf numFmtId="0" fontId="21" fillId="0" borderId="7" xfId="638" applyNumberFormat="1" applyFont="1" applyBorder="1"/>
    <xf numFmtId="10" fontId="19" fillId="0" borderId="24" xfId="30" applyNumberFormat="1" applyFont="1" applyBorder="1"/>
    <xf numFmtId="10" fontId="19" fillId="0" borderId="0" xfId="30" applyNumberFormat="1" applyFont="1" applyBorder="1"/>
    <xf numFmtId="10" fontId="19" fillId="0" borderId="1" xfId="30" applyNumberFormat="1" applyFont="1" applyBorder="1"/>
    <xf numFmtId="169" fontId="19" fillId="0" borderId="5" xfId="30" applyNumberFormat="1" applyFont="1" applyBorder="1" applyAlignment="1">
      <alignment horizontal="center"/>
    </xf>
    <xf numFmtId="14" fontId="19" fillId="0" borderId="9" xfId="638" applyNumberFormat="1" applyFont="1" applyBorder="1"/>
    <xf numFmtId="0" fontId="21" fillId="0" borderId="9" xfId="638" applyNumberFormat="1" applyFont="1" applyBorder="1"/>
    <xf numFmtId="10" fontId="19" fillId="0" borderId="10" xfId="30" applyNumberFormat="1" applyFont="1" applyBorder="1"/>
    <xf numFmtId="10" fontId="19" fillId="0" borderId="11" xfId="30" applyNumberFormat="1" applyFont="1" applyBorder="1"/>
    <xf numFmtId="10" fontId="19" fillId="0" borderId="12" xfId="30" applyNumberFormat="1" applyFont="1" applyBorder="1"/>
    <xf numFmtId="4" fontId="15" fillId="0" borderId="2" xfId="638" applyNumberFormat="1" applyFont="1" applyBorder="1"/>
    <xf numFmtId="4" fontId="15" fillId="0" borderId="7" xfId="638" applyNumberFormat="1" applyFont="1" applyBorder="1"/>
    <xf numFmtId="4" fontId="15" fillId="0" borderId="9" xfId="638" applyNumberFormat="1" applyFont="1" applyBorder="1"/>
    <xf numFmtId="0" fontId="11" fillId="0" borderId="13" xfId="638" applyFont="1" applyBorder="1" applyAlignment="1">
      <alignment horizontal="center"/>
    </xf>
    <xf numFmtId="0" fontId="1" fillId="0" borderId="0" xfId="0" applyFont="1" applyAlignment="1">
      <alignment horizontal="center"/>
    </xf>
    <xf numFmtId="0" fontId="31" fillId="0" borderId="13" xfId="29" applyFont="1" applyFill="1" applyBorder="1" applyAlignment="1">
      <alignment horizontal="center"/>
    </xf>
    <xf numFmtId="0" fontId="24" fillId="0" borderId="0" xfId="0" applyFont="1"/>
    <xf numFmtId="0" fontId="135" fillId="2" borderId="0" xfId="0" applyFont="1" applyFill="1"/>
    <xf numFmtId="0" fontId="24" fillId="2" borderId="0" xfId="0" applyFont="1" applyFill="1"/>
    <xf numFmtId="169" fontId="29" fillId="0" borderId="0" xfId="30" applyNumberFormat="1" applyFont="1" applyBorder="1"/>
    <xf numFmtId="0" fontId="2" fillId="0" borderId="0" xfId="0" applyFont="1"/>
    <xf numFmtId="0" fontId="11" fillId="0" borderId="0" xfId="0" applyFont="1"/>
    <xf numFmtId="0" fontId="11" fillId="27" borderId="13" xfId="0" applyFont="1" applyFill="1" applyBorder="1"/>
    <xf numFmtId="0" fontId="29" fillId="26" borderId="7" xfId="0" applyFont="1" applyFill="1" applyBorder="1" applyAlignment="1">
      <alignment horizontal="left"/>
    </xf>
    <xf numFmtId="0" fontId="28" fillId="26" borderId="7" xfId="0" applyFont="1" applyFill="1" applyBorder="1" applyAlignment="1">
      <alignment horizontal="left"/>
    </xf>
    <xf numFmtId="0" fontId="29" fillId="26" borderId="9" xfId="0" applyFont="1" applyFill="1" applyBorder="1" applyAlignment="1">
      <alignment horizontal="left"/>
    </xf>
    <xf numFmtId="0" fontId="15" fillId="0" borderId="13" xfId="0" applyFont="1" applyBorder="1"/>
    <xf numFmtId="169" fontId="15" fillId="0" borderId="7" xfId="30" applyNumberFormat="1" applyFont="1" applyFill="1" applyBorder="1" applyAlignment="1"/>
    <xf numFmtId="0" fontId="21" fillId="0" borderId="3" xfId="0" applyFont="1" applyBorder="1" applyAlignment="1">
      <alignment horizontal="center"/>
    </xf>
    <xf numFmtId="0" fontId="31" fillId="0" borderId="2" xfId="29" applyFont="1" applyFill="1" applyBorder="1" applyAlignment="1">
      <alignment horizontal="center"/>
    </xf>
    <xf numFmtId="0" fontId="30" fillId="0" borderId="2" xfId="29" applyFont="1" applyBorder="1"/>
    <xf numFmtId="0" fontId="21" fillId="0" borderId="24" xfId="0" applyFont="1" applyBorder="1" applyAlignment="1">
      <alignment horizontal="center"/>
    </xf>
    <xf numFmtId="0" fontId="24" fillId="0" borderId="0" xfId="29" applyFont="1" applyBorder="1"/>
    <xf numFmtId="169" fontId="15" fillId="0" borderId="9" xfId="30" applyNumberFormat="1" applyFont="1" applyFill="1" applyBorder="1" applyAlignment="1"/>
    <xf numFmtId="0" fontId="24" fillId="0" borderId="11" xfId="29" applyFont="1" applyBorder="1"/>
    <xf numFmtId="0" fontId="28" fillId="26" borderId="9" xfId="0" applyFont="1" applyFill="1" applyBorder="1" applyAlignment="1">
      <alignment horizontal="left"/>
    </xf>
    <xf numFmtId="0" fontId="24" fillId="0" borderId="7" xfId="29" applyFont="1" applyBorder="1"/>
    <xf numFmtId="0" fontId="21" fillId="0" borderId="7" xfId="29" applyFont="1" applyBorder="1" applyAlignment="1">
      <alignment horizontal="center"/>
    </xf>
    <xf numFmtId="0" fontId="21" fillId="0" borderId="7" xfId="29" applyFont="1" applyBorder="1"/>
    <xf numFmtId="0" fontId="24" fillId="0" borderId="9" xfId="29" applyFont="1" applyBorder="1"/>
    <xf numFmtId="0" fontId="21" fillId="0" borderId="9" xfId="29" applyFont="1" applyBorder="1" applyAlignment="1">
      <alignment horizontal="center"/>
    </xf>
    <xf numFmtId="0" fontId="21" fillId="0" borderId="9" xfId="29" applyFont="1" applyBorder="1"/>
    <xf numFmtId="170" fontId="131" fillId="0" borderId="0" xfId="637" applyNumberFormat="1" applyFont="1"/>
    <xf numFmtId="0" fontId="29" fillId="26" borderId="7" xfId="29" quotePrefix="1" applyFont="1" applyFill="1" applyBorder="1" applyAlignment="1">
      <alignment horizontal="left"/>
    </xf>
    <xf numFmtId="0" fontId="29" fillId="0" borderId="9" xfId="29" quotePrefix="1" applyFont="1" applyFill="1" applyBorder="1" applyAlignment="1">
      <alignment horizontal="left"/>
    </xf>
    <xf numFmtId="14" fontId="12" fillId="0" borderId="2" xfId="29" applyNumberFormat="1" applyFont="1" applyBorder="1"/>
    <xf numFmtId="169" fontId="12" fillId="0" borderId="2" xfId="30" applyNumberFormat="1" applyFont="1" applyBorder="1"/>
    <xf numFmtId="14" fontId="12" fillId="0" borderId="7" xfId="29" applyNumberFormat="1" applyFont="1" applyBorder="1"/>
    <xf numFmtId="169" fontId="12" fillId="0" borderId="7" xfId="30" applyNumberFormat="1" applyFont="1" applyBorder="1"/>
    <xf numFmtId="14" fontId="12" fillId="0" borderId="9" xfId="29" applyNumberFormat="1" applyFont="1" applyBorder="1"/>
    <xf numFmtId="169" fontId="12" fillId="0" borderId="9" xfId="30" applyNumberFormat="1" applyFont="1" applyBorder="1"/>
    <xf numFmtId="0" fontId="12" fillId="0" borderId="0" xfId="29" applyFont="1"/>
    <xf numFmtId="9" fontId="0" fillId="0" borderId="0" xfId="637" applyFont="1"/>
    <xf numFmtId="193" fontId="0" fillId="0" borderId="0" xfId="637" applyNumberFormat="1" applyFont="1"/>
    <xf numFmtId="10" fontId="0" fillId="0" borderId="0" xfId="637" applyNumberFormat="1" applyFont="1"/>
    <xf numFmtId="193" fontId="0" fillId="0" borderId="46" xfId="637" applyNumberFormat="1" applyFont="1" applyBorder="1"/>
    <xf numFmtId="170" fontId="0" fillId="0" borderId="46" xfId="637" applyNumberFormat="1" applyFont="1" applyBorder="1"/>
    <xf numFmtId="10" fontId="0" fillId="0" borderId="0" xfId="0" applyNumberFormat="1"/>
    <xf numFmtId="192" fontId="0" fillId="0" borderId="0" xfId="637" applyNumberFormat="1" applyFont="1"/>
    <xf numFmtId="9" fontId="129" fillId="0" borderId="0" xfId="637" applyFont="1"/>
    <xf numFmtId="0" fontId="136" fillId="0" borderId="9" xfId="0" applyFont="1" applyBorder="1" applyAlignment="1">
      <alignment horizontal="center"/>
    </xf>
    <xf numFmtId="193" fontId="130" fillId="0" borderId="7" xfId="637" applyNumberFormat="1" applyFont="1" applyBorder="1"/>
    <xf numFmtId="193" fontId="130" fillId="0" borderId="7" xfId="0" applyNumberFormat="1" applyFont="1" applyBorder="1"/>
    <xf numFmtId="0" fontId="0" fillId="0" borderId="7" xfId="0" applyBorder="1"/>
    <xf numFmtId="0" fontId="0" fillId="0" borderId="9" xfId="0" applyBorder="1"/>
    <xf numFmtId="0" fontId="131" fillId="0" borderId="0" xfId="0" applyFont="1" applyAlignment="1">
      <alignment horizontal="right"/>
    </xf>
    <xf numFmtId="10" fontId="130" fillId="0" borderId="0" xfId="637" applyNumberFormat="1" applyFont="1"/>
    <xf numFmtId="0" fontId="11" fillId="0" borderId="49" xfId="638" applyFont="1" applyFill="1" applyBorder="1" applyAlignment="1">
      <alignment horizontal="left"/>
    </xf>
    <xf numFmtId="0" fontId="11" fillId="0" borderId="7" xfId="638" applyFont="1" applyFill="1" applyBorder="1" applyAlignment="1">
      <alignment horizontal="left"/>
    </xf>
    <xf numFmtId="0" fontId="11" fillId="0" borderId="9" xfId="638" applyFont="1" applyFill="1" applyBorder="1" applyAlignment="1">
      <alignment horizontal="left"/>
    </xf>
    <xf numFmtId="0" fontId="0" fillId="0" borderId="48" xfId="0" applyBorder="1"/>
    <xf numFmtId="4" fontId="134" fillId="0" borderId="47" xfId="638" applyNumberFormat="1" applyFont="1" applyBorder="1" applyAlignment="1">
      <alignment horizontal="right"/>
    </xf>
    <xf numFmtId="0" fontId="0" fillId="0" borderId="24" xfId="0" applyBorder="1"/>
    <xf numFmtId="4" fontId="134" fillId="0" borderId="1" xfId="638" quotePrefix="1" applyNumberFormat="1" applyFont="1" applyBorder="1" applyAlignment="1">
      <alignment horizontal="right"/>
    </xf>
    <xf numFmtId="0" fontId="0" fillId="0" borderId="10" xfId="0" applyBorder="1"/>
    <xf numFmtId="4" fontId="134" fillId="0" borderId="12" xfId="638" quotePrefix="1" applyNumberFormat="1" applyFont="1" applyBorder="1" applyAlignment="1">
      <alignment horizontal="right"/>
    </xf>
    <xf numFmtId="14" fontId="19" fillId="0" borderId="0" xfId="638" applyNumberFormat="1" applyFont="1" applyBorder="1"/>
    <xf numFmtId="0" fontId="21" fillId="0" borderId="0" xfId="638" applyNumberFormat="1" applyFont="1" applyBorder="1"/>
    <xf numFmtId="4" fontId="15" fillId="0" borderId="0" xfId="638" applyNumberFormat="1" applyFont="1" applyBorder="1"/>
    <xf numFmtId="10" fontId="11" fillId="0" borderId="0" xfId="30" applyNumberFormat="1" applyFont="1" applyBorder="1"/>
    <xf numFmtId="14" fontId="13" fillId="0" borderId="51" xfId="638" applyNumberFormat="1" applyFont="1" applyBorder="1" applyAlignment="1">
      <alignment horizontal="left"/>
    </xf>
    <xf numFmtId="0" fontId="0" fillId="0" borderId="52" xfId="0" applyBorder="1"/>
    <xf numFmtId="0" fontId="131" fillId="0" borderId="50" xfId="0" applyFont="1" applyBorder="1"/>
    <xf numFmtId="4" fontId="11" fillId="0" borderId="49" xfId="638" applyNumberFormat="1" applyFont="1" applyBorder="1" applyAlignment="1">
      <alignment horizontal="center"/>
    </xf>
    <xf numFmtId="4" fontId="11" fillId="0" borderId="9" xfId="638" applyNumberFormat="1" applyFont="1" applyBorder="1" applyAlignment="1">
      <alignment horizontal="center"/>
    </xf>
    <xf numFmtId="0" fontId="131" fillId="0" borderId="49" xfId="0" applyFont="1" applyBorder="1" applyAlignment="1">
      <alignment horizontal="center"/>
    </xf>
    <xf numFmtId="10" fontId="130" fillId="0" borderId="49" xfId="637" applyNumberFormat="1" applyFont="1" applyBorder="1"/>
    <xf numFmtId="10" fontId="130" fillId="0" borderId="9" xfId="637" applyNumberFormat="1" applyFont="1" applyBorder="1"/>
    <xf numFmtId="4" fontId="21" fillId="0" borderId="49" xfId="638" applyNumberFormat="1" applyFont="1" applyBorder="1" applyAlignment="1">
      <alignment horizontal="center"/>
    </xf>
    <xf numFmtId="4" fontId="21" fillId="0" borderId="7" xfId="638" applyNumberFormat="1" applyFont="1" applyBorder="1" applyAlignment="1">
      <alignment horizontal="center"/>
    </xf>
    <xf numFmtId="10" fontId="130" fillId="0" borderId="7" xfId="637" applyNumberFormat="1" applyFont="1" applyBorder="1"/>
    <xf numFmtId="14" fontId="131" fillId="0" borderId="0" xfId="0" applyNumberFormat="1" applyFont="1"/>
    <xf numFmtId="10" fontId="131" fillId="0" borderId="0" xfId="637" applyNumberFormat="1" applyFont="1"/>
    <xf numFmtId="9" fontId="131" fillId="0" borderId="0" xfId="637" applyFont="1"/>
    <xf numFmtId="10" fontId="130" fillId="0" borderId="9" xfId="637" applyNumberFormat="1" applyFont="1" applyBorder="1" applyAlignment="1">
      <alignment horizontal="center"/>
    </xf>
    <xf numFmtId="0" fontId="19" fillId="0" borderId="0" xfId="638" applyNumberFormat="1" applyFont="1" applyBorder="1"/>
    <xf numFmtId="0" fontId="1" fillId="0" borderId="51" xfId="0" applyFont="1" applyBorder="1"/>
    <xf numFmtId="0" fontId="0" fillId="0" borderId="53" xfId="0" applyBorder="1"/>
    <xf numFmtId="10" fontId="19" fillId="0" borderId="46" xfId="30" applyNumberFormat="1" applyFont="1" applyBorder="1"/>
    <xf numFmtId="10" fontId="19" fillId="0" borderId="47" xfId="30" applyNumberFormat="1" applyFont="1" applyBorder="1"/>
    <xf numFmtId="4" fontId="11" fillId="0" borderId="10" xfId="638" applyNumberFormat="1" applyFont="1" applyBorder="1" applyAlignment="1">
      <alignment horizontal="center"/>
    </xf>
    <xf numFmtId="4" fontId="11" fillId="0" borderId="11" xfId="638" applyNumberFormat="1" applyFont="1" applyBorder="1" applyAlignment="1">
      <alignment horizontal="center"/>
    </xf>
    <xf numFmtId="194" fontId="11" fillId="0" borderId="11" xfId="638" applyNumberFormat="1" applyFont="1" applyBorder="1" applyAlignment="1">
      <alignment horizontal="center"/>
    </xf>
    <xf numFmtId="4" fontId="11" fillId="0" borderId="12" xfId="638" applyNumberFormat="1" applyFont="1" applyBorder="1" applyAlignment="1">
      <alignment horizontal="center"/>
    </xf>
    <xf numFmtId="14" fontId="11" fillId="0" borderId="51" xfId="638" applyNumberFormat="1" applyFont="1" applyBorder="1" applyAlignment="1">
      <alignment horizontal="center"/>
    </xf>
    <xf numFmtId="0" fontId="13" fillId="0" borderId="53" xfId="638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9" fillId="0" borderId="46" xfId="638" applyNumberFormat="1" applyFont="1" applyBorder="1"/>
    <xf numFmtId="0" fontId="131" fillId="0" borderId="47" xfId="0" applyFont="1" applyBorder="1" applyAlignment="1">
      <alignment horizontal="right"/>
    </xf>
    <xf numFmtId="0" fontId="131" fillId="0" borderId="1" xfId="0" applyFont="1" applyBorder="1" applyAlignment="1">
      <alignment horizontal="right"/>
    </xf>
    <xf numFmtId="0" fontId="19" fillId="0" borderId="11" xfId="638" applyNumberFormat="1" applyFont="1" applyBorder="1"/>
    <xf numFmtId="0" fontId="131" fillId="0" borderId="12" xfId="0" applyFont="1" applyBorder="1" applyAlignment="1">
      <alignment horizontal="right"/>
    </xf>
    <xf numFmtId="0" fontId="131" fillId="0" borderId="48" xfId="0" applyFont="1" applyBorder="1" applyAlignment="1">
      <alignment horizontal="right"/>
    </xf>
    <xf numFmtId="0" fontId="131" fillId="0" borderId="46" xfId="0" applyFont="1" applyBorder="1" applyAlignment="1">
      <alignment horizontal="right"/>
    </xf>
    <xf numFmtId="0" fontId="131" fillId="0" borderId="24" xfId="0" applyFont="1" applyBorder="1" applyAlignment="1">
      <alignment horizontal="right"/>
    </xf>
    <xf numFmtId="0" fontId="131" fillId="0" borderId="0" xfId="0" applyFont="1" applyBorder="1" applyAlignment="1">
      <alignment horizontal="right"/>
    </xf>
    <xf numFmtId="0" fontId="131" fillId="0" borderId="10" xfId="0" applyFont="1" applyBorder="1" applyAlignment="1">
      <alignment horizontal="right"/>
    </xf>
    <xf numFmtId="0" fontId="131" fillId="0" borderId="11" xfId="0" applyFont="1" applyBorder="1" applyAlignment="1">
      <alignment horizontal="right"/>
    </xf>
    <xf numFmtId="14" fontId="11" fillId="0" borderId="48" xfId="638" applyNumberFormat="1" applyFont="1" applyBorder="1" applyAlignment="1">
      <alignment horizontal="center"/>
    </xf>
    <xf numFmtId="14" fontId="11" fillId="0" borderId="24" xfId="638" applyNumberFormat="1" applyFont="1" applyBorder="1" applyAlignment="1">
      <alignment horizontal="center"/>
    </xf>
    <xf numFmtId="14" fontId="11" fillId="0" borderId="10" xfId="638" applyNumberFormat="1" applyFont="1" applyBorder="1" applyAlignment="1">
      <alignment horizontal="center"/>
    </xf>
    <xf numFmtId="0" fontId="1" fillId="0" borderId="50" xfId="0" applyFont="1" applyBorder="1"/>
    <xf numFmtId="0" fontId="21" fillId="0" borderId="51" xfId="638" applyNumberFormat="1" applyFont="1" applyBorder="1"/>
    <xf numFmtId="0" fontId="131" fillId="0" borderId="52" xfId="0" applyFont="1" applyBorder="1" applyAlignment="1">
      <alignment horizontal="right"/>
    </xf>
    <xf numFmtId="2" fontId="131" fillId="0" borderId="48" xfId="0" applyNumberFormat="1" applyFont="1" applyBorder="1" applyAlignment="1">
      <alignment horizontal="right"/>
    </xf>
    <xf numFmtId="2" fontId="131" fillId="0" borderId="46" xfId="0" applyNumberFormat="1" applyFont="1" applyBorder="1" applyAlignment="1">
      <alignment horizontal="right"/>
    </xf>
    <xf numFmtId="2" fontId="131" fillId="0" borderId="47" xfId="0" applyNumberFormat="1" applyFont="1" applyBorder="1" applyAlignment="1">
      <alignment horizontal="right"/>
    </xf>
    <xf numFmtId="2" fontId="131" fillId="0" borderId="24" xfId="0" applyNumberFormat="1" applyFont="1" applyBorder="1" applyAlignment="1">
      <alignment horizontal="right"/>
    </xf>
    <xf numFmtId="2" fontId="131" fillId="0" borderId="0" xfId="0" applyNumberFormat="1" applyFont="1" applyBorder="1" applyAlignment="1">
      <alignment horizontal="right"/>
    </xf>
    <xf numFmtId="2" fontId="131" fillId="0" borderId="1" xfId="0" applyNumberFormat="1" applyFont="1" applyBorder="1" applyAlignment="1">
      <alignment horizontal="right"/>
    </xf>
    <xf numFmtId="2" fontId="131" fillId="0" borderId="10" xfId="0" applyNumberFormat="1" applyFont="1" applyBorder="1" applyAlignment="1">
      <alignment horizontal="right"/>
    </xf>
    <xf numFmtId="2" fontId="131" fillId="0" borderId="11" xfId="0" applyNumberFormat="1" applyFont="1" applyBorder="1" applyAlignment="1">
      <alignment horizontal="right"/>
    </xf>
    <xf numFmtId="2" fontId="131" fillId="0" borderId="12" xfId="0" applyNumberFormat="1" applyFont="1" applyBorder="1" applyAlignment="1">
      <alignment horizontal="right"/>
    </xf>
    <xf numFmtId="10" fontId="131" fillId="0" borderId="48" xfId="637" applyNumberFormat="1" applyFont="1" applyBorder="1" applyAlignment="1">
      <alignment horizontal="right"/>
    </xf>
    <xf numFmtId="10" fontId="131" fillId="0" borderId="46" xfId="637" applyNumberFormat="1" applyFont="1" applyBorder="1" applyAlignment="1">
      <alignment horizontal="right"/>
    </xf>
    <xf numFmtId="10" fontId="131" fillId="0" borderId="47" xfId="637" applyNumberFormat="1" applyFont="1" applyBorder="1" applyAlignment="1">
      <alignment horizontal="right"/>
    </xf>
    <xf numFmtId="10" fontId="131" fillId="0" borderId="24" xfId="637" applyNumberFormat="1" applyFont="1" applyBorder="1" applyAlignment="1">
      <alignment horizontal="right"/>
    </xf>
    <xf numFmtId="10" fontId="131" fillId="0" borderId="0" xfId="637" applyNumberFormat="1" applyFont="1" applyBorder="1" applyAlignment="1">
      <alignment horizontal="right"/>
    </xf>
    <xf numFmtId="10" fontId="131" fillId="0" borderId="1" xfId="637" applyNumberFormat="1" applyFont="1" applyBorder="1" applyAlignment="1">
      <alignment horizontal="right"/>
    </xf>
    <xf numFmtId="10" fontId="131" fillId="0" borderId="10" xfId="637" applyNumberFormat="1" applyFont="1" applyBorder="1" applyAlignment="1">
      <alignment horizontal="right"/>
    </xf>
    <xf numFmtId="10" fontId="131" fillId="0" borderId="11" xfId="637" applyNumberFormat="1" applyFont="1" applyBorder="1" applyAlignment="1">
      <alignment horizontal="right"/>
    </xf>
    <xf numFmtId="10" fontId="131" fillId="0" borderId="12" xfId="637" applyNumberFormat="1" applyFont="1" applyBorder="1" applyAlignment="1">
      <alignment horizontal="right"/>
    </xf>
    <xf numFmtId="4" fontId="15" fillId="0" borderId="46" xfId="638" applyNumberFormat="1" applyFont="1" applyBorder="1" applyAlignment="1">
      <alignment horizontal="right"/>
    </xf>
    <xf numFmtId="0" fontId="0" fillId="0" borderId="47" xfId="0" applyBorder="1"/>
    <xf numFmtId="0" fontId="0" fillId="0" borderId="0" xfId="0" applyBorder="1"/>
    <xf numFmtId="0" fontId="0" fillId="0" borderId="1" xfId="0" applyBorder="1"/>
    <xf numFmtId="0" fontId="11" fillId="0" borderId="24" xfId="638" applyFont="1" applyBorder="1" applyAlignment="1">
      <alignment horizontal="center"/>
    </xf>
    <xf numFmtId="0" fontId="11" fillId="0" borderId="10" xfId="638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11" fillId="0" borderId="51" xfId="638" applyFont="1" applyBorder="1"/>
    <xf numFmtId="0" fontId="11" fillId="0" borderId="48" xfId="638" applyFont="1" applyBorder="1" applyAlignment="1">
      <alignment horizontal="center"/>
    </xf>
    <xf numFmtId="0" fontId="11" fillId="0" borderId="50" xfId="638" applyFont="1" applyBorder="1"/>
    <xf numFmtId="0" fontId="137" fillId="0" borderId="51" xfId="0" applyFont="1" applyBorder="1" applyAlignment="1">
      <alignment horizontal="center"/>
    </xf>
    <xf numFmtId="0" fontId="0" fillId="0" borderId="51" xfId="0" applyBorder="1"/>
    <xf numFmtId="10" fontId="19" fillId="0" borderId="51" xfId="30" applyNumberFormat="1" applyFont="1" applyBorder="1" applyAlignment="1">
      <alignment horizontal="center"/>
    </xf>
    <xf numFmtId="10" fontId="19" fillId="0" borderId="53" xfId="30" applyNumberFormat="1" applyFont="1" applyBorder="1" applyAlignment="1">
      <alignment horizontal="center"/>
    </xf>
    <xf numFmtId="169" fontId="19" fillId="0" borderId="53" xfId="30" applyNumberFormat="1" applyFont="1" applyBorder="1" applyAlignment="1">
      <alignment horizontal="center"/>
    </xf>
    <xf numFmtId="10" fontId="19" fillId="0" borderId="52" xfId="30" applyNumberFormat="1" applyFont="1" applyBorder="1" applyAlignment="1">
      <alignment horizontal="center"/>
    </xf>
    <xf numFmtId="193" fontId="130" fillId="0" borderId="0" xfId="0" applyNumberFormat="1" applyFont="1"/>
    <xf numFmtId="0" fontId="1" fillId="0" borderId="0" xfId="0" applyFont="1" applyAlignment="1">
      <alignment horizontal="left"/>
    </xf>
    <xf numFmtId="14" fontId="129" fillId="0" borderId="48" xfId="0" applyNumberFormat="1" applyFont="1" applyBorder="1"/>
    <xf numFmtId="14" fontId="129" fillId="0" borderId="24" xfId="0" applyNumberFormat="1" applyFont="1" applyBorder="1"/>
    <xf numFmtId="0" fontId="0" fillId="0" borderId="54" xfId="0" applyBorder="1"/>
    <xf numFmtId="14" fontId="129" fillId="0" borderId="10" xfId="0" applyNumberFormat="1" applyFont="1" applyBorder="1"/>
    <xf numFmtId="193" fontId="130" fillId="0" borderId="46" xfId="0" applyNumberFormat="1" applyFont="1" applyBorder="1"/>
    <xf numFmtId="10" fontId="129" fillId="0" borderId="10" xfId="637" applyNumberFormat="1" applyFont="1" applyBorder="1" applyAlignment="1">
      <alignment horizontal="center"/>
    </xf>
    <xf numFmtId="10" fontId="129" fillId="0" borderId="11" xfId="637" applyNumberFormat="1" applyFont="1" applyBorder="1" applyAlignment="1">
      <alignment horizontal="center"/>
    </xf>
    <xf numFmtId="10" fontId="129" fillId="0" borderId="12" xfId="637" applyNumberFormat="1" applyFont="1" applyBorder="1" applyAlignment="1">
      <alignment horizontal="center"/>
    </xf>
    <xf numFmtId="170" fontId="130" fillId="0" borderId="48" xfId="637" applyNumberFormat="1" applyFont="1" applyBorder="1"/>
    <xf numFmtId="170" fontId="130" fillId="0" borderId="46" xfId="637" applyNumberFormat="1" applyFont="1" applyBorder="1"/>
    <xf numFmtId="170" fontId="130" fillId="0" borderId="24" xfId="637" applyNumberFormat="1" applyFont="1" applyBorder="1"/>
    <xf numFmtId="170" fontId="130" fillId="0" borderId="0" xfId="637" applyNumberFormat="1" applyFont="1" applyBorder="1"/>
    <xf numFmtId="170" fontId="131" fillId="0" borderId="48" xfId="637" applyNumberFormat="1" applyFont="1" applyBorder="1"/>
    <xf numFmtId="170" fontId="131" fillId="0" borderId="46" xfId="637" applyNumberFormat="1" applyFont="1" applyBorder="1"/>
    <xf numFmtId="170" fontId="131" fillId="0" borderId="24" xfId="637" applyNumberFormat="1" applyFont="1" applyBorder="1"/>
    <xf numFmtId="170" fontId="131" fillId="0" borderId="0" xfId="637" applyNumberFormat="1" applyFont="1" applyBorder="1"/>
    <xf numFmtId="2" fontId="129" fillId="0" borderId="47" xfId="0" applyNumberFormat="1" applyFont="1" applyBorder="1"/>
    <xf numFmtId="2" fontId="129" fillId="0" borderId="54" xfId="0" applyNumberFormat="1" applyFont="1" applyBorder="1"/>
    <xf numFmtId="192" fontId="129" fillId="0" borderId="48" xfId="637" applyNumberFormat="1" applyFont="1" applyBorder="1"/>
    <xf numFmtId="192" fontId="129" fillId="0" borderId="46" xfId="637" applyNumberFormat="1" applyFont="1" applyBorder="1"/>
    <xf numFmtId="192" fontId="129" fillId="0" borderId="24" xfId="637" applyNumberFormat="1" applyFont="1" applyBorder="1"/>
    <xf numFmtId="192" fontId="129" fillId="0" borderId="0" xfId="637" applyNumberFormat="1" applyFont="1" applyBorder="1"/>
    <xf numFmtId="2" fontId="19" fillId="0" borderId="48" xfId="30" applyNumberFormat="1" applyFont="1" applyBorder="1"/>
    <xf numFmtId="2" fontId="19" fillId="0" borderId="46" xfId="30" applyNumberFormat="1" applyFont="1" applyBorder="1"/>
    <xf numFmtId="2" fontId="19" fillId="0" borderId="47" xfId="30" applyNumberFormat="1" applyFont="1" applyBorder="1"/>
    <xf numFmtId="2" fontId="19" fillId="0" borderId="24" xfId="30" applyNumberFormat="1" applyFont="1" applyBorder="1"/>
    <xf numFmtId="2" fontId="19" fillId="0" borderId="0" xfId="30" applyNumberFormat="1" applyFont="1" applyBorder="1"/>
    <xf numFmtId="2" fontId="19" fillId="0" borderId="54" xfId="30" applyNumberFormat="1" applyFont="1" applyBorder="1"/>
    <xf numFmtId="2" fontId="19" fillId="0" borderId="10" xfId="30" applyNumberFormat="1" applyFont="1" applyBorder="1"/>
    <xf numFmtId="2" fontId="19" fillId="0" borderId="11" xfId="30" applyNumberFormat="1" applyFont="1" applyBorder="1"/>
    <xf numFmtId="2" fontId="19" fillId="0" borderId="12" xfId="30" applyNumberFormat="1" applyFont="1" applyBorder="1"/>
    <xf numFmtId="2" fontId="131" fillId="0" borderId="48" xfId="637" applyNumberFormat="1" applyFont="1" applyBorder="1"/>
    <xf numFmtId="2" fontId="131" fillId="0" borderId="46" xfId="637" applyNumberFormat="1" applyFont="1" applyBorder="1"/>
    <xf numFmtId="2" fontId="131" fillId="0" borderId="24" xfId="637" applyNumberFormat="1" applyFont="1" applyBorder="1"/>
    <xf numFmtId="2" fontId="131" fillId="0" borderId="0" xfId="637" applyNumberFormat="1" applyFont="1" applyBorder="1"/>
    <xf numFmtId="0" fontId="1" fillId="0" borderId="49" xfId="0" applyFont="1" applyBorder="1"/>
    <xf numFmtId="0" fontId="1" fillId="0" borderId="7" xfId="0" applyFont="1" applyBorder="1"/>
    <xf numFmtId="0" fontId="1" fillId="0" borderId="9" xfId="0" applyFont="1" applyBorder="1"/>
    <xf numFmtId="0" fontId="130" fillId="0" borderId="49" xfId="0" applyFont="1" applyBorder="1" applyAlignment="1">
      <alignment horizontal="right"/>
    </xf>
    <xf numFmtId="0" fontId="131" fillId="0" borderId="7" xfId="0" applyFont="1" applyBorder="1" applyAlignment="1">
      <alignment horizontal="right"/>
    </xf>
    <xf numFmtId="0" fontId="131" fillId="0" borderId="9" xfId="0" applyFont="1" applyBorder="1" applyAlignment="1">
      <alignment horizontal="right"/>
    </xf>
    <xf numFmtId="0" fontId="131" fillId="0" borderId="0" xfId="0" applyFont="1" applyBorder="1"/>
    <xf numFmtId="0" fontId="130" fillId="0" borderId="7" xfId="0" applyFont="1" applyBorder="1" applyAlignment="1">
      <alignment horizontal="right"/>
    </xf>
    <xf numFmtId="10" fontId="137" fillId="0" borderId="7" xfId="637" applyNumberFormat="1" applyFont="1" applyBorder="1" applyAlignment="1">
      <alignment horizontal="center"/>
    </xf>
    <xf numFmtId="0" fontId="130" fillId="0" borderId="9" xfId="637" applyNumberFormat="1" applyFont="1" applyBorder="1" applyAlignment="1">
      <alignment horizontal="center"/>
    </xf>
    <xf numFmtId="10" fontId="130" fillId="2" borderId="7" xfId="637" applyNumberFormat="1" applyFont="1" applyFill="1" applyBorder="1"/>
    <xf numFmtId="0" fontId="8" fillId="2" borderId="7" xfId="0" quotePrefix="1" applyFont="1" applyFill="1" applyBorder="1" applyAlignment="1">
      <alignment horizontal="center"/>
    </xf>
    <xf numFmtId="0" fontId="131" fillId="0" borderId="54" xfId="0" applyFont="1" applyBorder="1" applyAlignment="1">
      <alignment horizontal="right"/>
    </xf>
    <xf numFmtId="0" fontId="131" fillId="0" borderId="24" xfId="0" applyFont="1" applyBorder="1"/>
    <xf numFmtId="0" fontId="131" fillId="0" borderId="54" xfId="0" applyFont="1" applyBorder="1"/>
    <xf numFmtId="193" fontId="130" fillId="0" borderId="48" xfId="0" applyNumberFormat="1" applyFont="1" applyBorder="1"/>
    <xf numFmtId="193" fontId="130" fillId="0" borderId="47" xfId="0" applyNumberFormat="1" applyFont="1" applyBorder="1"/>
    <xf numFmtId="193" fontId="130" fillId="0" borderId="24" xfId="0" applyNumberFormat="1" applyFont="1" applyBorder="1"/>
    <xf numFmtId="193" fontId="130" fillId="0" borderId="54" xfId="0" applyNumberFormat="1" applyFont="1" applyBorder="1"/>
    <xf numFmtId="193" fontId="130" fillId="0" borderId="10" xfId="0" applyNumberFormat="1" applyFont="1" applyBorder="1"/>
    <xf numFmtId="193" fontId="130" fillId="0" borderId="12" xfId="0" applyNumberFormat="1" applyFont="1" applyBorder="1"/>
    <xf numFmtId="14" fontId="131" fillId="0" borderId="46" xfId="0" applyNumberFormat="1" applyFont="1" applyBorder="1"/>
    <xf numFmtId="14" fontId="131" fillId="0" borderId="0" xfId="0" applyNumberFormat="1" applyFont="1" applyBorder="1"/>
    <xf numFmtId="14" fontId="131" fillId="0" borderId="11" xfId="0" applyNumberFormat="1" applyFont="1" applyBorder="1"/>
    <xf numFmtId="2" fontId="129" fillId="0" borderId="12" xfId="0" applyNumberFormat="1" applyFont="1" applyBorder="1"/>
    <xf numFmtId="10" fontId="130" fillId="0" borderId="48" xfId="0" applyNumberFormat="1" applyFont="1" applyBorder="1"/>
    <xf numFmtId="10" fontId="129" fillId="0" borderId="46" xfId="0" applyNumberFormat="1" applyFont="1" applyBorder="1"/>
    <xf numFmtId="10" fontId="129" fillId="0" borderId="47" xfId="0" applyNumberFormat="1" applyFont="1" applyBorder="1"/>
    <xf numFmtId="10" fontId="130" fillId="0" borderId="24" xfId="0" applyNumberFormat="1" applyFont="1" applyBorder="1"/>
    <xf numFmtId="10" fontId="129" fillId="0" borderId="0" xfId="0" applyNumberFormat="1" applyFont="1" applyBorder="1"/>
    <xf numFmtId="10" fontId="129" fillId="0" borderId="54" xfId="0" applyNumberFormat="1" applyFont="1" applyBorder="1"/>
    <xf numFmtId="10" fontId="130" fillId="0" borderId="10" xfId="0" applyNumberFormat="1" applyFont="1" applyBorder="1"/>
    <xf numFmtId="10" fontId="129" fillId="0" borderId="11" xfId="0" applyNumberFormat="1" applyFont="1" applyBorder="1"/>
    <xf numFmtId="10" fontId="129" fillId="0" borderId="12" xfId="0" applyNumberFormat="1" applyFont="1" applyBorder="1"/>
    <xf numFmtId="10" fontId="131" fillId="0" borderId="54" xfId="637" applyNumberFormat="1" applyFont="1" applyBorder="1"/>
    <xf numFmtId="2" fontId="131" fillId="0" borderId="47" xfId="637" applyNumberFormat="1" applyFont="1" applyBorder="1"/>
    <xf numFmtId="2" fontId="131" fillId="0" borderId="54" xfId="637" applyNumberFormat="1" applyFont="1" applyBorder="1"/>
    <xf numFmtId="2" fontId="131" fillId="0" borderId="10" xfId="637" applyNumberFormat="1" applyFont="1" applyBorder="1"/>
    <xf numFmtId="2" fontId="131" fillId="0" borderId="11" xfId="637" applyNumberFormat="1" applyFont="1" applyBorder="1"/>
    <xf numFmtId="2" fontId="131" fillId="0" borderId="12" xfId="637" applyNumberFormat="1" applyFont="1" applyBorder="1"/>
    <xf numFmtId="192" fontId="129" fillId="0" borderId="47" xfId="637" applyNumberFormat="1" applyFont="1" applyBorder="1"/>
    <xf numFmtId="192" fontId="129" fillId="0" borderId="54" xfId="637" applyNumberFormat="1" applyFont="1" applyBorder="1"/>
    <xf numFmtId="192" fontId="129" fillId="0" borderId="11" xfId="637" applyNumberFormat="1" applyFont="1" applyBorder="1"/>
    <xf numFmtId="192" fontId="129" fillId="0" borderId="12" xfId="637" applyNumberFormat="1" applyFont="1" applyBorder="1"/>
    <xf numFmtId="0" fontId="1" fillId="0" borderId="24" xfId="0" applyFont="1" applyBorder="1"/>
    <xf numFmtId="0" fontId="1" fillId="0" borderId="10" xfId="0" applyFont="1" applyBorder="1"/>
    <xf numFmtId="0" fontId="130" fillId="2" borderId="0" xfId="0" applyFont="1" applyFill="1" applyBorder="1"/>
    <xf numFmtId="0" fontId="8" fillId="2" borderId="0" xfId="0" quotePrefix="1" applyFont="1" applyFill="1" applyBorder="1"/>
    <xf numFmtId="0" fontId="130" fillId="2" borderId="11" xfId="0" applyFont="1" applyFill="1" applyBorder="1"/>
    <xf numFmtId="0" fontId="8" fillId="2" borderId="11" xfId="0" applyFont="1" applyFill="1" applyBorder="1"/>
    <xf numFmtId="0" fontId="130" fillId="0" borderId="46" xfId="0" applyFont="1" applyBorder="1" applyAlignment="1">
      <alignment horizontal="right"/>
    </xf>
    <xf numFmtId="0" fontId="8" fillId="0" borderId="54" xfId="0" applyFont="1" applyBorder="1"/>
    <xf numFmtId="0" fontId="8" fillId="0" borderId="12" xfId="0" applyFont="1" applyBorder="1"/>
    <xf numFmtId="193" fontId="130" fillId="0" borderId="54" xfId="637" applyNumberFormat="1" applyFont="1" applyBorder="1"/>
    <xf numFmtId="0" fontId="0" fillId="0" borderId="49" xfId="0" applyBorder="1"/>
    <xf numFmtId="10" fontId="2" fillId="0" borderId="9" xfId="30" applyNumberFormat="1" applyFont="1" applyBorder="1" applyAlignment="1">
      <alignment horizontal="center"/>
    </xf>
    <xf numFmtId="0" fontId="131" fillId="0" borderId="50" xfId="0" applyFont="1" applyBorder="1" applyAlignment="1">
      <alignment horizontal="center"/>
    </xf>
    <xf numFmtId="0" fontId="131" fillId="0" borderId="52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37" fillId="0" borderId="52" xfId="0" applyFont="1" applyBorder="1" applyAlignment="1">
      <alignment horizontal="center"/>
    </xf>
    <xf numFmtId="169" fontId="131" fillId="0" borderId="48" xfId="637" applyNumberFormat="1" applyFont="1" applyBorder="1"/>
    <xf numFmtId="170" fontId="131" fillId="0" borderId="47" xfId="637" applyNumberFormat="1" applyFont="1" applyBorder="1"/>
    <xf numFmtId="169" fontId="131" fillId="0" borderId="24" xfId="637" applyNumberFormat="1" applyFont="1" applyBorder="1"/>
    <xf numFmtId="170" fontId="131" fillId="0" borderId="54" xfId="637" applyNumberFormat="1" applyFont="1" applyBorder="1"/>
    <xf numFmtId="193" fontId="131" fillId="0" borderId="48" xfId="637" applyNumberFormat="1" applyFont="1" applyBorder="1"/>
    <xf numFmtId="193" fontId="131" fillId="0" borderId="46" xfId="637" applyNumberFormat="1" applyFont="1" applyBorder="1"/>
    <xf numFmtId="193" fontId="131" fillId="0" borderId="47" xfId="637" applyNumberFormat="1" applyFont="1" applyBorder="1"/>
    <xf numFmtId="193" fontId="131" fillId="0" borderId="24" xfId="637" applyNumberFormat="1" applyFont="1" applyBorder="1"/>
    <xf numFmtId="193" fontId="131" fillId="0" borderId="0" xfId="637" applyNumberFormat="1" applyFont="1" applyBorder="1"/>
    <xf numFmtId="193" fontId="131" fillId="0" borderId="54" xfId="637" applyNumberFormat="1" applyFont="1" applyBorder="1"/>
    <xf numFmtId="0" fontId="130" fillId="0" borderId="51" xfId="0" applyFont="1" applyBorder="1" applyAlignment="1">
      <alignment horizontal="center"/>
    </xf>
    <xf numFmtId="0" fontId="130" fillId="0" borderId="48" xfId="0" applyFont="1" applyBorder="1"/>
    <xf numFmtId="0" fontId="8" fillId="0" borderId="47" xfId="0" applyFont="1" applyBorder="1"/>
    <xf numFmtId="0" fontId="130" fillId="2" borderId="48" xfId="0" applyFont="1" applyFill="1" applyBorder="1"/>
    <xf numFmtId="0" fontId="8" fillId="2" borderId="46" xfId="0" applyFont="1" applyFill="1" applyBorder="1"/>
    <xf numFmtId="0" fontId="1" fillId="0" borderId="49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192" fontId="129" fillId="0" borderId="49" xfId="0" applyNumberFormat="1" applyFont="1" applyBorder="1"/>
    <xf numFmtId="192" fontId="129" fillId="0" borderId="7" xfId="0" applyNumberFormat="1" applyFont="1" applyBorder="1"/>
    <xf numFmtId="0" fontId="1" fillId="0" borderId="48" xfId="0" applyFont="1" applyBorder="1"/>
    <xf numFmtId="0" fontId="1" fillId="0" borderId="46" xfId="0" applyFont="1" applyBorder="1"/>
    <xf numFmtId="0" fontId="1" fillId="0" borderId="47" xfId="0" applyFont="1" applyBorder="1"/>
    <xf numFmtId="0" fontId="1" fillId="0" borderId="0" xfId="0" applyFont="1" applyBorder="1"/>
    <xf numFmtId="0" fontId="1" fillId="0" borderId="54" xfId="0" applyFont="1" applyBorder="1"/>
    <xf numFmtId="193" fontId="129" fillId="0" borderId="48" xfId="637" quotePrefix="1" applyNumberFormat="1" applyFont="1" applyBorder="1"/>
    <xf numFmtId="193" fontId="129" fillId="0" borderId="46" xfId="637" quotePrefix="1" applyNumberFormat="1" applyFont="1" applyBorder="1"/>
    <xf numFmtId="193" fontId="129" fillId="0" borderId="47" xfId="637" quotePrefix="1" applyNumberFormat="1" applyFont="1" applyBorder="1"/>
    <xf numFmtId="193" fontId="129" fillId="0" borderId="24" xfId="637" quotePrefix="1" applyNumberFormat="1" applyFont="1" applyBorder="1"/>
    <xf numFmtId="193" fontId="129" fillId="0" borderId="0" xfId="637" quotePrefix="1" applyNumberFormat="1" applyFont="1" applyBorder="1"/>
    <xf numFmtId="193" fontId="129" fillId="0" borderId="54" xfId="637" quotePrefix="1" applyNumberFormat="1" applyFont="1" applyBorder="1"/>
    <xf numFmtId="193" fontId="129" fillId="0" borderId="10" xfId="637" quotePrefix="1" applyNumberFormat="1" applyFont="1" applyBorder="1"/>
    <xf numFmtId="193" fontId="129" fillId="0" borderId="11" xfId="637" quotePrefix="1" applyNumberFormat="1" applyFont="1" applyBorder="1"/>
    <xf numFmtId="193" fontId="129" fillId="0" borderId="12" xfId="637" quotePrefix="1" applyNumberFormat="1" applyFont="1" applyBorder="1"/>
    <xf numFmtId="0" fontId="137" fillId="0" borderId="10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130" fillId="0" borderId="24" xfId="0" applyFont="1" applyBorder="1"/>
    <xf numFmtId="0" fontId="8" fillId="0" borderId="0" xfId="0" applyFont="1" applyBorder="1" applyAlignment="1">
      <alignment horizontal="center"/>
    </xf>
    <xf numFmtId="0" fontId="25" fillId="27" borderId="4" xfId="29" applyFont="1" applyFill="1" applyBorder="1" applyAlignment="1">
      <alignment horizontal="center"/>
    </xf>
    <xf numFmtId="0" fontId="25" fillId="27" borderId="6" xfId="29" applyFont="1" applyFill="1" applyBorder="1" applyAlignment="1">
      <alignment horizontal="center"/>
    </xf>
    <xf numFmtId="0" fontId="1" fillId="0" borderId="11" xfId="0" applyFont="1" applyBorder="1"/>
    <xf numFmtId="0" fontId="1" fillId="0" borderId="0" xfId="0" applyFont="1" applyBorder="1" applyAlignment="1">
      <alignment horizontal="center"/>
    </xf>
    <xf numFmtId="0" fontId="8" fillId="2" borderId="0" xfId="0" applyFont="1" applyFill="1" applyBorder="1"/>
  </cellXfs>
  <cellStyles count="639">
    <cellStyle name="%" xfId="31"/>
    <cellStyle name="??" xfId="32"/>
    <cellStyle name="?? [0.00]_APPEND" xfId="33"/>
    <cellStyle name="???? [0.00]_APPEND" xfId="34"/>
    <cellStyle name="????_APPEND" xfId="35"/>
    <cellStyle name="??_20080630_JPY_PRDC" xfId="36"/>
    <cellStyle name="_ATM" xfId="37"/>
    <cellStyle name="_AvidBatch" xfId="38"/>
    <cellStyle name="_Basis bidask provision" xfId="39"/>
    <cellStyle name="_Bonds Futures IPV" xfId="40"/>
    <cellStyle name="_Book1" xfId="41"/>
    <cellStyle name="_cap risk for Steve (2)" xfId="42"/>
    <cellStyle name="_CheckPv" xfId="43"/>
    <cellStyle name="_Control" xfId="44"/>
    <cellStyle name="_Control_EURGBP_IPV BasisCEV_7_F4" xfId="45"/>
    <cellStyle name="_Control_YC_MODEL" xfId="46"/>
    <cellStyle name="_Copy of Portfolios to Archeus 6-3-04 (2)" xfId="47"/>
    <cellStyle name="_EUR Berms PVDiff Daily" xfId="48"/>
    <cellStyle name="_EUR_EURCS_YC_02" xfId="49"/>
    <cellStyle name="_EUR_Imply_Sabr_F4" xfId="50"/>
    <cellStyle name="_EUR_Stn_Sub" xfId="51"/>
    <cellStyle name="_EURGBP_IPV BasisCEV_5.9" xfId="52"/>
    <cellStyle name="_EURGBP_IPV BasisCEV_7_F4" xfId="53"/>
    <cellStyle name="_EUROSWAPTION" xfId="54"/>
    <cellStyle name="_EURSWAPTION" xfId="55"/>
    <cellStyle name="_Exclude" xfId="56"/>
    <cellStyle name="_F3 YC Models" xfId="57"/>
    <cellStyle name="_FX_drilldown_POST_TOL_20100226_d" xfId="58"/>
    <cellStyle name="_GBP" xfId="59"/>
    <cellStyle name="_GBPSWAPTIONS" xfId="60"/>
    <cellStyle name="_ICAP FWD PREMIUM" xfId="61"/>
    <cellStyle name="_ICAP FWD PREMIUM_ATM" xfId="62"/>
    <cellStyle name="_ICAP FWD PREMIUM_Cap_Calc" xfId="63"/>
    <cellStyle name="_ICAP FWD PREMIUM_Control" xfId="64"/>
    <cellStyle name="_ICAP FWD PREMIUM_EUR_EURCS_YC_02" xfId="65"/>
    <cellStyle name="_ICAP FWD PREMIUM_EUR_Imply_Sabr_F3" xfId="66"/>
    <cellStyle name="_ICAP FWD PREMIUM_EURSWAPTION" xfId="67"/>
    <cellStyle name="_ICAP FWD PREMIUM_F3 YC Models" xfId="68"/>
    <cellStyle name="_ICAP FWD PREMIUM_GBP_Imply_Sabr_F3" xfId="69"/>
    <cellStyle name="_ICAP FWD PREMIUM_GBPSWAPTIONS" xfId="70"/>
    <cellStyle name="_ICAP FWD PREMIUM_JPY Swaption Submission_4_Final" xfId="71"/>
    <cellStyle name="_ICAP FWD PREMIUM_MktData" xfId="72"/>
    <cellStyle name="_ICAP FWD PREMIUM_Pricing_EUR_Swtn" xfId="73"/>
    <cellStyle name="_ICAP FWD PREMIUM_Rec Totem_LM" xfId="74"/>
    <cellStyle name="_ICAP FWD PREMIUM_Sabr" xfId="75"/>
    <cellStyle name="_ICAP FWD PREMIUM_SABR +sd" xfId="76"/>
    <cellStyle name="_ICAP FWD PREMIUM_SABR_1" xfId="77"/>
    <cellStyle name="_ICAP FWD PREMIUM_SABR_SW" xfId="78"/>
    <cellStyle name="_ICAP FWD PREMIUM_Sheet1" xfId="79"/>
    <cellStyle name="_ICAP FWD PREMIUM_Sheet3" xfId="80"/>
    <cellStyle name="_ICAP FWD PREMIUM_Skew Report for Flow_GBP_F3_Wings" xfId="81"/>
    <cellStyle name="_ICAP FWD PREMIUM_Static" xfId="82"/>
    <cellStyle name="_ICAP FWD PREMIUM_Static Data" xfId="83"/>
    <cellStyle name="_ICAP FWD PREMIUM_Totem Sabr" xfId="84"/>
    <cellStyle name="_ICAP FWD PREMIUM_Totem_Cap_LM" xfId="85"/>
    <cellStyle name="_ICAP FWD PREMIUM_Valuation" xfId="86"/>
    <cellStyle name="_IR Skew" xfId="87"/>
    <cellStyle name="_IRVolData" xfId="88"/>
    <cellStyle name="_JPY_Submission" xfId="89"/>
    <cellStyle name="_Kondor FX Forwards" xfId="90"/>
    <cellStyle name="_local markets 2010 02_2" xfId="91"/>
    <cellStyle name="_Local Markets MM &amp; OIS" xfId="92"/>
    <cellStyle name="_MktData" xfId="93"/>
    <cellStyle name="_Portfolio Default Distribution" xfId="94"/>
    <cellStyle name="_Pricing EUR_Swtn" xfId="95"/>
    <cellStyle name="_Pricing_EUR_Swtn" xfId="96"/>
    <cellStyle name="_Pricing_EUR_Wing" xfId="97"/>
    <cellStyle name="_Pricing_GBP_Swtn" xfId="98"/>
    <cellStyle name="_PricingSwaption" xfId="99"/>
    <cellStyle name="_PV Diffs" xfId="100"/>
    <cellStyle name="_Recalc_GBP_Sw" xfId="101"/>
    <cellStyle name="_Reuters" xfId="102"/>
    <cellStyle name="_Risk" xfId="103"/>
    <cellStyle name="_Risk Data" xfId="104"/>
    <cellStyle name="_Sabr" xfId="105"/>
    <cellStyle name="_SABR +sd" xfId="106"/>
    <cellStyle name="_SABR_1" xfId="107"/>
    <cellStyle name="_Sheet1" xfId="108"/>
    <cellStyle name="_Sheet2" xfId="109"/>
    <cellStyle name="_Sheet3" xfId="110"/>
    <cellStyle name="_Skew Report for Flow_GBP_F3_Wings" xfId="111"/>
    <cellStyle name="_Static Data" xfId="112"/>
    <cellStyle name="_Swaption Pricer_2.1" xfId="113"/>
    <cellStyle name="_Template_Coba_Feb10" xfId="114"/>
    <cellStyle name="_Today YC" xfId="115"/>
    <cellStyle name="_Totem ATM" xfId="116"/>
    <cellStyle name="_Totem Results" xfId="117"/>
    <cellStyle name="_Totem Sabr" xfId="118"/>
    <cellStyle name="_Valuation" xfId="119"/>
    <cellStyle name="_Volatility Cubes Caps" xfId="120"/>
    <cellStyle name="_Volatility Cubes Swpt" xfId="121"/>
    <cellStyle name="_Zero_Spreads" xfId="122"/>
    <cellStyle name="=C:\WINNT35\SYSTEM32\COMMAND.COM" xfId="123"/>
    <cellStyle name="20 % - Akzent1" xfId="10"/>
    <cellStyle name="20 % - Akzent2" xfId="13"/>
    <cellStyle name="20 % - Akzent3" xfId="16"/>
    <cellStyle name="20 % - Akzent4" xfId="19"/>
    <cellStyle name="20 % - Akzent5" xfId="22"/>
    <cellStyle name="20 % - Akzent6" xfId="25"/>
    <cellStyle name="20% - Accent1 2" xfId="124"/>
    <cellStyle name="20% - Accent1 3" xfId="125"/>
    <cellStyle name="20% - Accent2 2" xfId="126"/>
    <cellStyle name="20% - Accent2 3" xfId="127"/>
    <cellStyle name="20% - Accent3 2" xfId="128"/>
    <cellStyle name="20% - Accent3 3" xfId="129"/>
    <cellStyle name="20% - Accent4 2" xfId="130"/>
    <cellStyle name="20% - Accent4 3" xfId="131"/>
    <cellStyle name="20% - Accent5 2" xfId="132"/>
    <cellStyle name="20% - Accent5 3" xfId="133"/>
    <cellStyle name="20% - Accent6 2" xfId="134"/>
    <cellStyle name="20% - Accent6 3" xfId="135"/>
    <cellStyle name="40 % - Akzent1" xfId="11"/>
    <cellStyle name="40 % - Akzent2" xfId="14"/>
    <cellStyle name="40 % - Akzent3" xfId="17"/>
    <cellStyle name="40 % - Akzent4" xfId="20"/>
    <cellStyle name="40 % - Akzent5" xfId="23"/>
    <cellStyle name="40 % - Akzent6" xfId="26"/>
    <cellStyle name="40% - Accent1 2" xfId="136"/>
    <cellStyle name="40% - Accent1 3" xfId="137"/>
    <cellStyle name="40% - Accent2 2" xfId="138"/>
    <cellStyle name="40% - Accent2 3" xfId="139"/>
    <cellStyle name="40% - Accent3 2" xfId="140"/>
    <cellStyle name="40% - Accent3 3" xfId="141"/>
    <cellStyle name="40% - Accent4 2" xfId="142"/>
    <cellStyle name="40% - Accent4 3" xfId="143"/>
    <cellStyle name="40% - Accent5 2" xfId="144"/>
    <cellStyle name="40% - Accent5 3" xfId="145"/>
    <cellStyle name="40% - Accent6 2" xfId="146"/>
    <cellStyle name="40% - Accent6 3" xfId="147"/>
    <cellStyle name="60 % - Akzent1" xfId="12"/>
    <cellStyle name="60 % - Akzent2" xfId="15"/>
    <cellStyle name="60 % - Akzent3" xfId="18"/>
    <cellStyle name="60 % - Akzent4" xfId="21"/>
    <cellStyle name="60 % - Akzent5" xfId="24"/>
    <cellStyle name="60 % - Akzent6" xfId="27"/>
    <cellStyle name="9.86" xfId="148"/>
    <cellStyle name="Accent1" xfId="242" builtinId="29" customBuiltin="1"/>
    <cellStyle name="Accent2" xfId="243" builtinId="33" customBuiltin="1"/>
    <cellStyle name="Accent3" xfId="244" builtinId="37" customBuiltin="1"/>
    <cellStyle name="Accent4" xfId="245" builtinId="41" customBuiltin="1"/>
    <cellStyle name="Accent5" xfId="246" builtinId="45" customBuiltin="1"/>
    <cellStyle name="Accent6" xfId="247" builtinId="49" customBuiltin="1"/>
    <cellStyle name="adam" xfId="149"/>
    <cellStyle name="adam 2" xfId="150"/>
    <cellStyle name="adam 2 10" xfId="151"/>
    <cellStyle name="adam 2 11" xfId="152"/>
    <cellStyle name="adam 2 12" xfId="153"/>
    <cellStyle name="adam 2 13" xfId="154"/>
    <cellStyle name="adam 2 14" xfId="155"/>
    <cellStyle name="adam 2 15" xfId="156"/>
    <cellStyle name="adam 2 16" xfId="157"/>
    <cellStyle name="adam 2 17" xfId="158"/>
    <cellStyle name="adam 2 18" xfId="159"/>
    <cellStyle name="adam 2 19" xfId="160"/>
    <cellStyle name="adam 2 2" xfId="161"/>
    <cellStyle name="adam 2 20" xfId="162"/>
    <cellStyle name="adam 2 21" xfId="163"/>
    <cellStyle name="adam 2 22" xfId="164"/>
    <cellStyle name="adam 2 23" xfId="165"/>
    <cellStyle name="adam 2 24" xfId="166"/>
    <cellStyle name="adam 2 25" xfId="167"/>
    <cellStyle name="adam 2 26" xfId="168"/>
    <cellStyle name="adam 2 27" xfId="169"/>
    <cellStyle name="adam 2 28" xfId="170"/>
    <cellStyle name="adam 2 29" xfId="171"/>
    <cellStyle name="adam 2 3" xfId="172"/>
    <cellStyle name="adam 2 30" xfId="173"/>
    <cellStyle name="adam 2 31" xfId="174"/>
    <cellStyle name="adam 2 32" xfId="175"/>
    <cellStyle name="adam 2 33" xfId="176"/>
    <cellStyle name="adam 2 34" xfId="177"/>
    <cellStyle name="adam 2 35" xfId="178"/>
    <cellStyle name="adam 2 36" xfId="179"/>
    <cellStyle name="adam 2 37" xfId="180"/>
    <cellStyle name="adam 2 38" xfId="181"/>
    <cellStyle name="adam 2 39" xfId="182"/>
    <cellStyle name="adam 2 4" xfId="183"/>
    <cellStyle name="adam 2 40" xfId="184"/>
    <cellStyle name="adam 2 41" xfId="185"/>
    <cellStyle name="adam 2 42" xfId="186"/>
    <cellStyle name="adam 2 43" xfId="187"/>
    <cellStyle name="adam 2 44" xfId="188"/>
    <cellStyle name="adam 2 45" xfId="189"/>
    <cellStyle name="adam 2 46" xfId="190"/>
    <cellStyle name="adam 2 47" xfId="191"/>
    <cellStyle name="adam 2 48" xfId="192"/>
    <cellStyle name="adam 2 49" xfId="193"/>
    <cellStyle name="adam 2 5" xfId="194"/>
    <cellStyle name="adam 2 50" xfId="195"/>
    <cellStyle name="adam 2 51" xfId="196"/>
    <cellStyle name="adam 2 52" xfId="197"/>
    <cellStyle name="adam 2 53" xfId="198"/>
    <cellStyle name="adam 2 54" xfId="199"/>
    <cellStyle name="adam 2 55" xfId="200"/>
    <cellStyle name="adam 2 56" xfId="201"/>
    <cellStyle name="adam 2 57" xfId="202"/>
    <cellStyle name="adam 2 58" xfId="203"/>
    <cellStyle name="adam 2 59" xfId="204"/>
    <cellStyle name="adam 2 6" xfId="205"/>
    <cellStyle name="adam 2 60" xfId="206"/>
    <cellStyle name="adam 2 61" xfId="207"/>
    <cellStyle name="adam 2 62" xfId="208"/>
    <cellStyle name="adam 2 63" xfId="209"/>
    <cellStyle name="adam 2 64" xfId="210"/>
    <cellStyle name="adam 2 65" xfId="211"/>
    <cellStyle name="adam 2 66" xfId="212"/>
    <cellStyle name="adam 2 67" xfId="213"/>
    <cellStyle name="adam 2 68" xfId="214"/>
    <cellStyle name="adam 2 69" xfId="215"/>
    <cellStyle name="adam 2 7" xfId="216"/>
    <cellStyle name="adam 2 70" xfId="217"/>
    <cellStyle name="adam 2 71" xfId="218"/>
    <cellStyle name="adam 2 72" xfId="219"/>
    <cellStyle name="adam 2 73" xfId="220"/>
    <cellStyle name="adam 2 74" xfId="221"/>
    <cellStyle name="adam 2 75" xfId="222"/>
    <cellStyle name="adam 2 76" xfId="223"/>
    <cellStyle name="adam 2 77" xfId="224"/>
    <cellStyle name="adam 2 78" xfId="225"/>
    <cellStyle name="adam 2 79" xfId="226"/>
    <cellStyle name="adam 2 8" xfId="227"/>
    <cellStyle name="adam 2 80" xfId="228"/>
    <cellStyle name="adam 2 81" xfId="229"/>
    <cellStyle name="adam 2 82" xfId="230"/>
    <cellStyle name="adam 2 83" xfId="231"/>
    <cellStyle name="adam 2 84" xfId="232"/>
    <cellStyle name="adam 2 85" xfId="233"/>
    <cellStyle name="adam 2 86" xfId="234"/>
    <cellStyle name="adam 2 87" xfId="235"/>
    <cellStyle name="adam 2 88" xfId="236"/>
    <cellStyle name="adam 2 89" xfId="237"/>
    <cellStyle name="adam 2 9" xfId="238"/>
    <cellStyle name="adam 2 90" xfId="239"/>
    <cellStyle name="adam 2 91" xfId="240"/>
    <cellStyle name="adam 2 92" xfId="241"/>
    <cellStyle name="Amount" xfId="248"/>
    <cellStyle name="Ausgabe" xfId="5"/>
    <cellStyle name="Availability" xfId="249"/>
    <cellStyle name="back" xfId="250"/>
    <cellStyle name="background" xfId="251"/>
    <cellStyle name="Bad" xfId="406" builtinId="27" customBuiltin="1"/>
    <cellStyle name="banner" xfId="252"/>
    <cellStyle name="Bberg Code" xfId="253"/>
    <cellStyle name="Berechnung" xfId="6"/>
    <cellStyle name="BlankedZeros" xfId="254"/>
    <cellStyle name="Blue" xfId="255"/>
    <cellStyle name="blue axis cells" xfId="256"/>
    <cellStyle name="blue text cells" xfId="257"/>
    <cellStyle name="Body" xfId="258"/>
    <cellStyle name="calc" xfId="259"/>
    <cellStyle name="Check Cell" xfId="588" builtinId="23" customBuiltin="1"/>
    <cellStyle name="CodeEingabe" xfId="260"/>
    <cellStyle name="Comma  - Style1" xfId="261"/>
    <cellStyle name="Comma 0" xfId="262"/>
    <cellStyle name="Comma 2" xfId="263"/>
    <cellStyle name="Comma0" xfId="264"/>
    <cellStyle name="Curren - Style2" xfId="265"/>
    <cellStyle name="Currency0" xfId="266"/>
    <cellStyle name="CurrencyOAlarmModule" xfId="267"/>
    <cellStyle name="data_3000" xfId="268"/>
    <cellStyle name="DataFeed" xfId="269"/>
    <cellStyle name="Date" xfId="270"/>
    <cellStyle name="Date Aligned" xfId="271"/>
    <cellStyle name="date title" xfId="272"/>
    <cellStyle name="Date_Black Matrix Pricer" xfId="273"/>
    <cellStyle name="DateFormat" xfId="274"/>
    <cellStyle name="datetime" xfId="275"/>
    <cellStyle name="documentation data" xfId="276"/>
    <cellStyle name="documentation titles" xfId="277"/>
    <cellStyle name="Dotted Line" xfId="278"/>
    <cellStyle name="Eingabe" xfId="4"/>
    <cellStyle name="Ergebnis" xfId="9"/>
    <cellStyle name="Erklärender Text" xfId="8"/>
    <cellStyle name="Euro" xfId="1"/>
    <cellStyle name="EY House" xfId="279"/>
    <cellStyle name="F2" xfId="280"/>
    <cellStyle name="F3" xfId="281"/>
    <cellStyle name="F4" xfId="282"/>
    <cellStyle name="F5" xfId="283"/>
    <cellStyle name="F6" xfId="284"/>
    <cellStyle name="F7" xfId="285"/>
    <cellStyle name="F8" xfId="286"/>
    <cellStyle name="Fixed" xfId="287"/>
    <cellStyle name="font1" xfId="288"/>
    <cellStyle name="Footnote" xfId="289"/>
    <cellStyle name="FVF" xfId="290"/>
    <cellStyle name="Good" xfId="293" builtinId="26" customBuiltin="1"/>
    <cellStyle name="gray text cells" xfId="291"/>
    <cellStyle name="GreybarHeader" xfId="292"/>
    <cellStyle name="header" xfId="294"/>
    <cellStyle name="Header1" xfId="295"/>
    <cellStyle name="Header2" xfId="296"/>
    <cellStyle name="Heading" xfId="297"/>
    <cellStyle name="Heading 1" xfId="481" builtinId="16" customBuiltin="1"/>
    <cellStyle name="Heading 2" xfId="482" builtinId="17" customBuiltin="1"/>
    <cellStyle name="Heading 3" xfId="483" builtinId="18" customBuiltin="1"/>
    <cellStyle name="Heading 4" xfId="484" builtinId="19" customBuiltin="1"/>
    <cellStyle name="Info" xfId="298"/>
    <cellStyle name="InfoDataColumn" xfId="299"/>
    <cellStyle name="InfoDataRow" xfId="300"/>
    <cellStyle name="InfoLabelColumn" xfId="301"/>
    <cellStyle name="InfoLabelRow" xfId="302"/>
    <cellStyle name="InfolDataColumn" xfId="303"/>
    <cellStyle name="InformationalData" xfId="304"/>
    <cellStyle name="InformationalLabel" xfId="305"/>
    <cellStyle name="InformationalLabelTop" xfId="306"/>
    <cellStyle name="InputData" xfId="307"/>
    <cellStyle name="InputDataColumn" xfId="308"/>
    <cellStyle name="InputDataRow" xfId="309"/>
    <cellStyle name="InputLabel" xfId="310"/>
    <cellStyle name="InputLabelColumn" xfId="311"/>
    <cellStyle name="InputLabelRow" xfId="312"/>
    <cellStyle name="InputLabelTop" xfId="313"/>
    <cellStyle name="IntermediateData" xfId="314"/>
    <cellStyle name="IntermediateDataColumn" xfId="315"/>
    <cellStyle name="IntermediateDataRow" xfId="316"/>
    <cellStyle name="IntermediateLabel" xfId="317"/>
    <cellStyle name="IntermediateLabelColumn" xfId="318"/>
    <cellStyle name="IntermediateLabelRow" xfId="319"/>
    <cellStyle name="InvalidCell" xfId="320"/>
    <cellStyle name="ItalicHeader" xfId="321"/>
    <cellStyle name="KPMG Heading 1" xfId="322"/>
    <cellStyle name="KPMG Heading 2" xfId="323"/>
    <cellStyle name="KPMG Heading 3" xfId="324"/>
    <cellStyle name="KPMG Heading 4" xfId="325"/>
    <cellStyle name="KPMG Normal" xfId="326"/>
    <cellStyle name="KPMG Normal Text" xfId="327"/>
    <cellStyle name="label" xfId="328"/>
    <cellStyle name="Lien hypertexte visité" xfId="329"/>
    <cellStyle name="Linked Cell" xfId="581" builtinId="24" customBuiltin="1"/>
    <cellStyle name="Macro" xfId="330"/>
    <cellStyle name="main_input" xfId="331"/>
    <cellStyle name="McFormBody" xfId="332"/>
    <cellStyle name="Menu" xfId="333"/>
    <cellStyle name="Milliers [0]_book_indice" xfId="334"/>
    <cellStyle name="Milliers_book_indice" xfId="335"/>
    <cellStyle name="Monétaire [0]_book_indice" xfId="336"/>
    <cellStyle name="Monétaire_book_indice" xfId="337"/>
    <cellStyle name="Month" xfId="338"/>
    <cellStyle name="MultipleType" xfId="339"/>
    <cellStyle name="Neutral" xfId="3" builtinId="28" customBuiltin="1"/>
    <cellStyle name="NEW" xfId="340"/>
    <cellStyle name="NewSheet" xfId="341"/>
    <cellStyle name="no dec" xfId="342"/>
    <cellStyle name="Normal" xfId="0" builtinId="0"/>
    <cellStyle name="Normal - Style1" xfId="343"/>
    <cellStyle name="Normal 10" xfId="344"/>
    <cellStyle name="Normal 2" xfId="2"/>
    <cellStyle name="Normal 2 10" xfId="345"/>
    <cellStyle name="Normal 2 11" xfId="346"/>
    <cellStyle name="Normal 2 12" xfId="347"/>
    <cellStyle name="Normal 2 13" xfId="348"/>
    <cellStyle name="Normal 2 2" xfId="349"/>
    <cellStyle name="Normal 2 3" xfId="350"/>
    <cellStyle name="Normal 2 4" xfId="351"/>
    <cellStyle name="Normal 2 5" xfId="352"/>
    <cellStyle name="Normal 2 6" xfId="353"/>
    <cellStyle name="Normal 2 7" xfId="354"/>
    <cellStyle name="Normal 2 8" xfId="355"/>
    <cellStyle name="Normal 2 9" xfId="356"/>
    <cellStyle name="Normal 2_ATM" xfId="357"/>
    <cellStyle name="Normal 3" xfId="29"/>
    <cellStyle name="Normal 3 2" xfId="358"/>
    <cellStyle name="Normal 3_GBPSWAPTIONS" xfId="359"/>
    <cellStyle name="Normal 4" xfId="360"/>
    <cellStyle name="Normal 4 2" xfId="361"/>
    <cellStyle name="Normal 5" xfId="362"/>
    <cellStyle name="Normal 5 2" xfId="363"/>
    <cellStyle name="Normal 5 3" xfId="364"/>
    <cellStyle name="Normal 5 4" xfId="365"/>
    <cellStyle name="Normal 5 5" xfId="366"/>
    <cellStyle name="Normal 6" xfId="367"/>
    <cellStyle name="Normal 6 2" xfId="368"/>
    <cellStyle name="Normal 7" xfId="369"/>
    <cellStyle name="Normal 8" xfId="370"/>
    <cellStyle name="Normal 9" xfId="371"/>
    <cellStyle name="Normal_SwaptionPremiums" xfId="638"/>
    <cellStyle name="Note" xfId="374" builtinId="10" customBuiltin="1"/>
    <cellStyle name="Note 2" xfId="372"/>
    <cellStyle name="Note 3" xfId="373"/>
    <cellStyle name="NumberFormat" xfId="375"/>
    <cellStyle name="ObjectDataColumn" xfId="376"/>
    <cellStyle name="ObjectDataRow" xfId="377"/>
    <cellStyle name="ObjectLabelColumn" xfId="378"/>
    <cellStyle name="ObjectLabelRow" xfId="379"/>
    <cellStyle name="orange text cell" xfId="380"/>
    <cellStyle name="OutputData" xfId="381"/>
    <cellStyle name="OutputDataColumn" xfId="382"/>
    <cellStyle name="OutputDataRow" xfId="383"/>
    <cellStyle name="OutputLabel" xfId="384"/>
    <cellStyle name="OutputLabelColumn" xfId="385"/>
    <cellStyle name="OutputLabelRow" xfId="386"/>
    <cellStyle name="Page Number" xfId="387"/>
    <cellStyle name="Page1" xfId="388"/>
    <cellStyle name="PanelLabel" xfId="389"/>
    <cellStyle name="Percent" xfId="637" builtinId="5"/>
    <cellStyle name="Percent [0%]" xfId="390"/>
    <cellStyle name="Percent [0.00%]" xfId="391"/>
    <cellStyle name="Percent 2" xfId="30"/>
    <cellStyle name="Percent 3" xfId="392"/>
    <cellStyle name="Percent 4" xfId="393"/>
    <cellStyle name="PersonalDataColumn" xfId="394"/>
    <cellStyle name="PersonalLabelColumn" xfId="395"/>
    <cellStyle name="PersonalLabelRow" xfId="396"/>
    <cellStyle name="Pivot Table" xfId="397"/>
    <cellStyle name="PricingProducts" xfId="398"/>
    <cellStyle name="rate entry" xfId="399"/>
    <cellStyle name="realtime" xfId="400"/>
    <cellStyle name="RED_DEBITS" xfId="401"/>
    <cellStyle name="ReserveStyle" xfId="402"/>
    <cellStyle name="result" xfId="403"/>
    <cellStyle name="SAPBEXHLevel2" xfId="404"/>
    <cellStyle name="SAPOutput" xfId="405"/>
    <cellStyle name="Small Date" xfId="407"/>
    <cellStyle name="Small Heading" xfId="408"/>
    <cellStyle name="SMALL_NUMBERS" xfId="409"/>
    <cellStyle name="SMALLER_NUMBERS" xfId="410"/>
    <cellStyle name="spreads" xfId="411"/>
    <cellStyle name="Standard 2" xfId="28"/>
    <cellStyle name="Stil 1" xfId="412"/>
    <cellStyle name="Stil 10" xfId="413"/>
    <cellStyle name="Stil 11" xfId="414"/>
    <cellStyle name="Stil 12" xfId="415"/>
    <cellStyle name="Stil 13" xfId="416"/>
    <cellStyle name="Stil 14" xfId="417"/>
    <cellStyle name="Stil 15" xfId="418"/>
    <cellStyle name="Stil 16" xfId="419"/>
    <cellStyle name="Stil 17" xfId="420"/>
    <cellStyle name="Stil 18" xfId="421"/>
    <cellStyle name="Stil 2" xfId="422"/>
    <cellStyle name="Stil 3" xfId="423"/>
    <cellStyle name="Stil 4" xfId="424"/>
    <cellStyle name="Stil 5" xfId="425"/>
    <cellStyle name="Stil 6" xfId="426"/>
    <cellStyle name="Stil 7" xfId="427"/>
    <cellStyle name="Stil 8" xfId="428"/>
    <cellStyle name="Stil 9" xfId="429"/>
    <cellStyle name="Style 1" xfId="430"/>
    <cellStyle name="Style 10" xfId="431"/>
    <cellStyle name="Style 11" xfId="432"/>
    <cellStyle name="Style 12" xfId="433"/>
    <cellStyle name="Style 13" xfId="434"/>
    <cellStyle name="Style 14" xfId="435"/>
    <cellStyle name="Style 15" xfId="436"/>
    <cellStyle name="Style 16" xfId="437"/>
    <cellStyle name="Style 2" xfId="438"/>
    <cellStyle name="Style 3" xfId="439"/>
    <cellStyle name="Style 4" xfId="440"/>
    <cellStyle name="Style 5" xfId="441"/>
    <cellStyle name="Style 6" xfId="442"/>
    <cellStyle name="Style 7" xfId="443"/>
    <cellStyle name="Style 8" xfId="444"/>
    <cellStyle name="Style 9" xfId="445"/>
    <cellStyle name="Style1" xfId="446"/>
    <cellStyle name="subtitle" xfId="447"/>
    <cellStyle name="swpBody01" xfId="448"/>
    <cellStyle name="swpCaption" xfId="449"/>
    <cellStyle name="swpClear" xfId="450"/>
    <cellStyle name="swpHBBookTitle" xfId="451"/>
    <cellStyle name="swpHBChapterTitle" xfId="452"/>
    <cellStyle name="swpHead01" xfId="453"/>
    <cellStyle name="swpHead01R" xfId="454"/>
    <cellStyle name="swpHead02" xfId="455"/>
    <cellStyle name="swpHead03" xfId="456"/>
    <cellStyle name="swpHead03R" xfId="457"/>
    <cellStyle name="swpHeadBraL" xfId="458"/>
    <cellStyle name="swpHeadBraM" xfId="459"/>
    <cellStyle name="swpHeadBraR" xfId="460"/>
    <cellStyle name="swpTag" xfId="461"/>
    <cellStyle name="swpTotals" xfId="462"/>
    <cellStyle name="swpTotalsNo" xfId="463"/>
    <cellStyle name="swpTotalsTotal" xfId="464"/>
    <cellStyle name="Table Head" xfId="465"/>
    <cellStyle name="Table Head Aligned" xfId="466"/>
    <cellStyle name="Table Head Blue" xfId="467"/>
    <cellStyle name="Table Head Green" xfId="468"/>
    <cellStyle name="Table Heading" xfId="469"/>
    <cellStyle name="Table Title" xfId="470"/>
    <cellStyle name="Table Units" xfId="471"/>
    <cellStyle name="TableDataColumn" xfId="472"/>
    <cellStyle name="TableDataRow" xfId="473"/>
    <cellStyle name="TableLabelColumn" xfId="474"/>
    <cellStyle name="TableLabelRow" xfId="475"/>
    <cellStyle name="TEST" xfId="476"/>
    <cellStyle name="TIMES" xfId="477"/>
    <cellStyle name="Title" xfId="480" builtinId="15" customBuiltin="1"/>
    <cellStyle name="Title 2" xfId="478"/>
    <cellStyle name="TOTALS" xfId="479"/>
    <cellStyle name="Undefiniert" xfId="485"/>
    <cellStyle name="Update" xfId="486"/>
    <cellStyle name="UserInput" xfId="487"/>
    <cellStyle name="v" xfId="488"/>
    <cellStyle name="v 10" xfId="489"/>
    <cellStyle name="v 11" xfId="490"/>
    <cellStyle name="v 12" xfId="491"/>
    <cellStyle name="v 13" xfId="492"/>
    <cellStyle name="v 14" xfId="493"/>
    <cellStyle name="v 15" xfId="494"/>
    <cellStyle name="v 16" xfId="495"/>
    <cellStyle name="v 17" xfId="496"/>
    <cellStyle name="v 18" xfId="497"/>
    <cellStyle name="v 19" xfId="498"/>
    <cellStyle name="v 2" xfId="499"/>
    <cellStyle name="v 20" xfId="500"/>
    <cellStyle name="v 21" xfId="501"/>
    <cellStyle name="v 22" xfId="502"/>
    <cellStyle name="v 23" xfId="503"/>
    <cellStyle name="v 24" xfId="504"/>
    <cellStyle name="v 25" xfId="505"/>
    <cellStyle name="v 26" xfId="506"/>
    <cellStyle name="v 27" xfId="507"/>
    <cellStyle name="v 28" xfId="508"/>
    <cellStyle name="v 29" xfId="509"/>
    <cellStyle name="v 3" xfId="510"/>
    <cellStyle name="v 30" xfId="511"/>
    <cellStyle name="v 31" xfId="512"/>
    <cellStyle name="v 32" xfId="513"/>
    <cellStyle name="v 33" xfId="514"/>
    <cellStyle name="v 34" xfId="515"/>
    <cellStyle name="v 35" xfId="516"/>
    <cellStyle name="v 36" xfId="517"/>
    <cellStyle name="v 37" xfId="518"/>
    <cellStyle name="v 38" xfId="519"/>
    <cellStyle name="v 39" xfId="520"/>
    <cellStyle name="v 4" xfId="521"/>
    <cellStyle name="v 40" xfId="522"/>
    <cellStyle name="v 41" xfId="523"/>
    <cellStyle name="v 42" xfId="524"/>
    <cellStyle name="v 43" xfId="525"/>
    <cellStyle name="v 44" xfId="526"/>
    <cellStyle name="v 45" xfId="527"/>
    <cellStyle name="v 46" xfId="528"/>
    <cellStyle name="v 47" xfId="529"/>
    <cellStyle name="v 48" xfId="530"/>
    <cellStyle name="v 49" xfId="531"/>
    <cellStyle name="v 5" xfId="532"/>
    <cellStyle name="v 50" xfId="533"/>
    <cellStyle name="v 51" xfId="534"/>
    <cellStyle name="v 52" xfId="535"/>
    <cellStyle name="v 53" xfId="536"/>
    <cellStyle name="v 54" xfId="537"/>
    <cellStyle name="v 55" xfId="538"/>
    <cellStyle name="v 56" xfId="539"/>
    <cellStyle name="v 57" xfId="540"/>
    <cellStyle name="v 58" xfId="541"/>
    <cellStyle name="v 59" xfId="542"/>
    <cellStyle name="v 6" xfId="543"/>
    <cellStyle name="v 60" xfId="544"/>
    <cellStyle name="v 61" xfId="545"/>
    <cellStyle name="v 62" xfId="546"/>
    <cellStyle name="v 63" xfId="547"/>
    <cellStyle name="v 64" xfId="548"/>
    <cellStyle name="v 65" xfId="549"/>
    <cellStyle name="v 66" xfId="550"/>
    <cellStyle name="v 67" xfId="551"/>
    <cellStyle name="v 68" xfId="552"/>
    <cellStyle name="v 69" xfId="553"/>
    <cellStyle name="v 7" xfId="554"/>
    <cellStyle name="v 70" xfId="555"/>
    <cellStyle name="v 71" xfId="556"/>
    <cellStyle name="v 72" xfId="557"/>
    <cellStyle name="v 73" xfId="558"/>
    <cellStyle name="v 74" xfId="559"/>
    <cellStyle name="v 75" xfId="560"/>
    <cellStyle name="v 76" xfId="561"/>
    <cellStyle name="v 77" xfId="562"/>
    <cellStyle name="v 78" xfId="563"/>
    <cellStyle name="v 79" xfId="564"/>
    <cellStyle name="v 8" xfId="565"/>
    <cellStyle name="v 80" xfId="566"/>
    <cellStyle name="v 81" xfId="567"/>
    <cellStyle name="v 82" xfId="568"/>
    <cellStyle name="v 83" xfId="569"/>
    <cellStyle name="v 84" xfId="570"/>
    <cellStyle name="v 85" xfId="571"/>
    <cellStyle name="v 86" xfId="572"/>
    <cellStyle name="v 87" xfId="573"/>
    <cellStyle name="v 88" xfId="574"/>
    <cellStyle name="v 89" xfId="575"/>
    <cellStyle name="v 9" xfId="576"/>
    <cellStyle name="v 90" xfId="577"/>
    <cellStyle name="v 91" xfId="578"/>
    <cellStyle name="v 92" xfId="579"/>
    <cellStyle name="v 93" xfId="580"/>
    <cellStyle name="VerticalText" xfId="582"/>
    <cellStyle name="Warnender Text" xfId="7"/>
    <cellStyle name="WASP_PLStyle" xfId="583"/>
    <cellStyle name="working" xfId="584"/>
    <cellStyle name="WorksheetForm" xfId="585"/>
    <cellStyle name="Y2K Compliant Date Fmt" xfId="586"/>
    <cellStyle name="Year" xfId="587"/>
    <cellStyle name="パーセント 2" xfId="589"/>
    <cellStyle name="ハイパーリンク_Book1" xfId="590"/>
    <cellStyle name="桁区切り [0.00]_amendment" xfId="591"/>
    <cellStyle name="桁区切り_amendment" xfId="592"/>
    <cellStyle name="標準 10" xfId="593"/>
    <cellStyle name="標準 11" xfId="594"/>
    <cellStyle name="標準 12" xfId="595"/>
    <cellStyle name="標準 13" xfId="596"/>
    <cellStyle name="標準 14" xfId="597"/>
    <cellStyle name="標準 14 2" xfId="598"/>
    <cellStyle name="標準 15" xfId="599"/>
    <cellStyle name="標準 16" xfId="600"/>
    <cellStyle name="標準 17" xfId="601"/>
    <cellStyle name="標準 18" xfId="602"/>
    <cellStyle name="標準 18 10" xfId="603"/>
    <cellStyle name="標準 18 2" xfId="604"/>
    <cellStyle name="標準 18 3" xfId="605"/>
    <cellStyle name="標準 18 4" xfId="606"/>
    <cellStyle name="標準 18 5" xfId="607"/>
    <cellStyle name="標準 18 6" xfId="608"/>
    <cellStyle name="標準 18 7" xfId="609"/>
    <cellStyle name="標準 18 8" xfId="610"/>
    <cellStyle name="標準 18 9" xfId="611"/>
    <cellStyle name="標準 19" xfId="612"/>
    <cellStyle name="標準 19 2" xfId="613"/>
    <cellStyle name="標準 2" xfId="614"/>
    <cellStyle name="標準 2 10" xfId="615"/>
    <cellStyle name="標準 2 11" xfId="616"/>
    <cellStyle name="標準 2 12" xfId="617"/>
    <cellStyle name="標準 2 2" xfId="618"/>
    <cellStyle name="標準 2 3" xfId="619"/>
    <cellStyle name="標準 2 4" xfId="620"/>
    <cellStyle name="標準 2 5" xfId="621"/>
    <cellStyle name="標準 2 6" xfId="622"/>
    <cellStyle name="標準 2 7" xfId="623"/>
    <cellStyle name="標準 2 8" xfId="624"/>
    <cellStyle name="標準 2 9" xfId="625"/>
    <cellStyle name="標準 3" xfId="626"/>
    <cellStyle name="標準 4" xfId="627"/>
    <cellStyle name="標準 5" xfId="628"/>
    <cellStyle name="標準 6" xfId="629"/>
    <cellStyle name="標準 7" xfId="630"/>
    <cellStyle name="標準 8" xfId="631"/>
    <cellStyle name="標準 9" xfId="632"/>
    <cellStyle name="標準_10-03-11" xfId="633"/>
    <cellStyle name="表示済みのハイパーリンク_Book1" xfId="634"/>
    <cellStyle name="通貨 [0.00]_amendment" xfId="635"/>
    <cellStyle name="通貨_amendment" xfId="636"/>
  </cellStyles>
  <dxfs count="198"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SwaptionSkew!$B$12:$C$12</c:f>
              <c:strCache>
                <c:ptCount val="1"/>
                <c:pt idx="0">
                  <c:v>3M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SwaptionSkew!$AJ$12:$CZ$12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SwaptionSkew!$B$13:$C$13</c:f>
              <c:strCache>
                <c:ptCount val="1"/>
                <c:pt idx="0">
                  <c:v>3M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SwaptionSkew!$AJ$13:$CZ$13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SwaptionSkew!$B$14:$C$14</c:f>
              <c:strCache>
                <c:ptCount val="1"/>
                <c:pt idx="0">
                  <c:v>3M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SwaptionSkew!$AJ$14:$CZ$14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SwaptionSkew!$B$15:$C$15</c:f>
              <c:strCache>
                <c:ptCount val="1"/>
                <c:pt idx="0">
                  <c:v>3M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SwaptionSkew!$AJ$15:$CZ$15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SwaptionSkew!$B$16:$C$16</c:f>
              <c:strCache>
                <c:ptCount val="1"/>
                <c:pt idx="0">
                  <c:v>3M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SwaptionSkew!$AJ$16:$CZ$16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SwaptionSkew!$B$17:$C$17</c:f>
              <c:strCache>
                <c:ptCount val="1"/>
                <c:pt idx="0">
                  <c:v>3M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SwaptionSkew!$AJ$17:$CZ$17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SwaptionSkew!$B$18:$C$18</c:f>
              <c:strCache>
                <c:ptCount val="1"/>
                <c:pt idx="0">
                  <c:v>3M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SwaptionSkew!$AJ$18:$CZ$18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169792"/>
        <c:axId val="271659008"/>
      </c:scatterChart>
      <c:valAx>
        <c:axId val="271169792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71659008"/>
        <c:crosses val="autoZero"/>
        <c:crossBetween val="midCat"/>
      </c:valAx>
      <c:valAx>
        <c:axId val="27165900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71169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SwaptionSkew!$B$26:$C$26</c:f>
              <c:strCache>
                <c:ptCount val="1"/>
                <c:pt idx="0">
                  <c:v>1Y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SwaptionSkew!$AJ$26:$CZ$26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SwaptionSkew!$B$27:$C$27</c:f>
              <c:strCache>
                <c:ptCount val="1"/>
                <c:pt idx="0">
                  <c:v>1Y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SwaptionSkew!$AJ$27:$CZ$27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SwaptionSkew!$B$28:$C$28</c:f>
              <c:strCache>
                <c:ptCount val="1"/>
                <c:pt idx="0">
                  <c:v>1Y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SwaptionSkew!$AJ$28:$CZ$28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SwaptionSkew!$B$29:$C$29</c:f>
              <c:strCache>
                <c:ptCount val="1"/>
                <c:pt idx="0">
                  <c:v>1Y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SwaptionSkew!$AJ$29:$CZ$29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SwaptionSkew!$B$30:$C$30</c:f>
              <c:strCache>
                <c:ptCount val="1"/>
                <c:pt idx="0">
                  <c:v>1Y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SwaptionSkew!$AJ$30:$CZ$30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SwaptionSkew!$B$31:$C$31</c:f>
              <c:strCache>
                <c:ptCount val="1"/>
                <c:pt idx="0">
                  <c:v>1Y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SwaptionSkew!$AJ$31:$CZ$31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SwaptionSkew!$B$32:$C$32</c:f>
              <c:strCache>
                <c:ptCount val="1"/>
                <c:pt idx="0">
                  <c:v>1Y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SwaptionSkew!$AJ$32:$CZ$32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695872"/>
        <c:axId val="271697408"/>
      </c:scatterChart>
      <c:valAx>
        <c:axId val="271695872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71697408"/>
        <c:crosses val="autoZero"/>
        <c:crossBetween val="midCat"/>
      </c:valAx>
      <c:valAx>
        <c:axId val="271697408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71695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SwaptionSkew!$B$40:$C$40</c:f>
              <c:strCache>
                <c:ptCount val="1"/>
                <c:pt idx="0">
                  <c:v>5Y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SwaptionSkew!$AJ$40:$CZ$40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SwaptionSkew!$B$41:$C$41</c:f>
              <c:strCache>
                <c:ptCount val="1"/>
                <c:pt idx="0">
                  <c:v>5Y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SwaptionSkew!$AJ$41:$CZ$41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SwaptionSkew!$B$42:$C$42</c:f>
              <c:strCache>
                <c:ptCount val="1"/>
                <c:pt idx="0">
                  <c:v>5Y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SwaptionSkew!$AJ$42:$CZ$42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SwaptionSkew!$B$43:$C$43</c:f>
              <c:strCache>
                <c:ptCount val="1"/>
                <c:pt idx="0">
                  <c:v>5Y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SwaptionSkew!$AJ$43:$CZ$43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SwaptionSkew!$B$44:$C$44</c:f>
              <c:strCache>
                <c:ptCount val="1"/>
                <c:pt idx="0">
                  <c:v>5Y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SwaptionSkew!$AJ$44:$CZ$44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SwaptionSkew!$B$45:$C$45</c:f>
              <c:strCache>
                <c:ptCount val="1"/>
                <c:pt idx="0">
                  <c:v>5Y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SwaptionSkew!$AJ$45:$CZ$45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SwaptionSkew!$B$46:$C$46</c:f>
              <c:strCache>
                <c:ptCount val="1"/>
                <c:pt idx="0">
                  <c:v>5Y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SwaptionSkew!$AJ$46:$CZ$46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066816"/>
        <c:axId val="272084992"/>
      </c:scatterChart>
      <c:valAx>
        <c:axId val="272066816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72084992"/>
        <c:crosses val="autoZero"/>
        <c:crossBetween val="midCat"/>
      </c:valAx>
      <c:valAx>
        <c:axId val="27208499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72066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SwaptionSkew!$B$54:$C$54</c:f>
              <c:strCache>
                <c:ptCount val="1"/>
                <c:pt idx="0">
                  <c:v>15Y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SwaptionSkew!$AJ$54:$CZ$54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SwaptionSkew!$B$55:$C$55</c:f>
              <c:strCache>
                <c:ptCount val="1"/>
                <c:pt idx="0">
                  <c:v>15Y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SwaptionSkew!$AJ$55:$CZ$55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SwaptionSkew!$B$56:$C$56</c:f>
              <c:strCache>
                <c:ptCount val="1"/>
                <c:pt idx="0">
                  <c:v>15Y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SwaptionSkew!$AJ$56:$CZ$56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SwaptionSkew!$B$57:$C$57</c:f>
              <c:strCache>
                <c:ptCount val="1"/>
                <c:pt idx="0">
                  <c:v>15Y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SwaptionSkew!$AJ$57:$CZ$57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SwaptionSkew!$B$58:$C$58</c:f>
              <c:strCache>
                <c:ptCount val="1"/>
                <c:pt idx="0">
                  <c:v>15Y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SwaptionSkew!$AJ$58:$CZ$58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SwaptionSkew!$B$59:$C$59</c:f>
              <c:strCache>
                <c:ptCount val="1"/>
                <c:pt idx="0">
                  <c:v>15Y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SwaptionSkew!$AJ$59:$CZ$59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SwaptionSkew!$B$60:$C$60</c:f>
              <c:strCache>
                <c:ptCount val="1"/>
                <c:pt idx="0">
                  <c:v>15Y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SwaptionSkew!$AJ$60:$CZ$60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18144"/>
        <c:axId val="272119680"/>
      </c:scatterChart>
      <c:valAx>
        <c:axId val="272118144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72119680"/>
        <c:crosses val="autoZero"/>
        <c:crossBetween val="midCat"/>
      </c:valAx>
      <c:valAx>
        <c:axId val="27211968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72118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CapletVols!$AE$36</c:f>
              <c:strCache>
                <c:ptCount val="1"/>
                <c:pt idx="0">
                  <c:v>3m SwVol</c:v>
                </c:pt>
              </c:strCache>
            </c:strRef>
          </c:tx>
          <c:spPr>
            <a:ln w="0"/>
          </c:spPr>
          <c:cat>
            <c:strRef>
              <c:f>CapletVols!$AA$37:$AA$40</c:f>
              <c:strCache>
                <c:ptCount val="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</c:strCache>
            </c:strRef>
          </c:cat>
          <c:val>
            <c:numRef>
              <c:f>CapletVols!$AE$37:$AE$40</c:f>
              <c:numCache>
                <c:formatCode>00,000%</c:formatCode>
                <c:ptCount val="4"/>
                <c:pt idx="0">
                  <c:v>1.8714205467469335E-3</c:v>
                </c:pt>
                <c:pt idx="1">
                  <c:v>1.9466860649174904E-3</c:v>
                </c:pt>
                <c:pt idx="2">
                  <c:v>2.1524504689429415E-3</c:v>
                </c:pt>
                <c:pt idx="3">
                  <c:v>2.5564512971443785E-3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CapletVols!$AF$36</c:f>
              <c:strCache>
                <c:ptCount val="1"/>
                <c:pt idx="0">
                  <c:v>12m SwVol</c:v>
                </c:pt>
              </c:strCache>
            </c:strRef>
          </c:tx>
          <c:spPr>
            <a:ln w="25400"/>
          </c:spPr>
          <c:cat>
            <c:strRef>
              <c:f>CapletVols!$AA$37:$AA$40</c:f>
              <c:strCache>
                <c:ptCount val="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</c:strCache>
            </c:strRef>
          </c:cat>
          <c:val>
            <c:numRef>
              <c:f>CapletVols!$AF$37:$AF$40</c:f>
              <c:numCache>
                <c:formatCode>00,000%</c:formatCode>
                <c:ptCount val="4"/>
                <c:pt idx="0">
                  <c:v>1.8454327672365915E-3</c:v>
                </c:pt>
                <c:pt idx="1">
                  <c:v>1.9251500114399842E-3</c:v>
                </c:pt>
                <c:pt idx="2">
                  <c:v>2.1288560915865722E-3</c:v>
                </c:pt>
                <c:pt idx="3">
                  <c:v>2.5288140906882658E-3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CapletVols!$AG$36</c:f>
              <c:strCache>
                <c:ptCount val="1"/>
                <c:pt idx="0">
                  <c:v>3m CplVol</c:v>
                </c:pt>
              </c:strCache>
            </c:strRef>
          </c:tx>
          <c:spPr>
            <a:ln w="0"/>
          </c:spPr>
          <c:cat>
            <c:strRef>
              <c:f>CapletVols!$AA$37:$AA$40</c:f>
              <c:strCache>
                <c:ptCount val="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</c:strCache>
            </c:strRef>
          </c:cat>
          <c:val>
            <c:numRef>
              <c:f>CapletVols!$AG$37:$AG$40</c:f>
              <c:numCache>
                <c:formatCode>00,000%</c:formatCode>
                <c:ptCount val="4"/>
                <c:pt idx="0">
                  <c:v>1.8600426627410514E-3</c:v>
                </c:pt>
                <c:pt idx="1">
                  <c:v>2.0032370565811483E-3</c:v>
                </c:pt>
                <c:pt idx="2">
                  <c:v>2.1553292564081626E-3</c:v>
                </c:pt>
                <c:pt idx="3">
                  <c:v>2.3357107287453717E-3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CapletVols!$AH$36</c:f>
              <c:strCache>
                <c:ptCount val="1"/>
                <c:pt idx="0">
                  <c:v>12m CplVol</c:v>
                </c:pt>
              </c:strCache>
            </c:strRef>
          </c:tx>
          <c:spPr>
            <a:ln w="25400"/>
          </c:spPr>
          <c:cat>
            <c:strRef>
              <c:f>CapletVols!$AA$37:$AA$40</c:f>
              <c:strCache>
                <c:ptCount val="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</c:strCache>
            </c:strRef>
          </c:cat>
          <c:val>
            <c:numRef>
              <c:f>CapletVols!$AH$37:$AH$40</c:f>
              <c:numCache>
                <c:formatCode>00,000%</c:formatCode>
                <c:ptCount val="4"/>
                <c:pt idx="0">
                  <c:v>1.6688322267796186E-3</c:v>
                </c:pt>
                <c:pt idx="1">
                  <c:v>1.8951165171039266E-3</c:v>
                </c:pt>
                <c:pt idx="2">
                  <c:v>2.181999412971967E-3</c:v>
                </c:pt>
                <c:pt idx="3">
                  <c:v>2.5250202727336189E-3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237696"/>
        <c:axId val="272239232"/>
      </c:lineChart>
      <c:catAx>
        <c:axId val="272237696"/>
        <c:scaling>
          <c:orientation val="minMax"/>
        </c:scaling>
        <c:delete val="0"/>
        <c:axPos val="b"/>
        <c:majorTickMark val="out"/>
        <c:minorTickMark val="none"/>
        <c:tickLblPos val="nextTo"/>
        <c:crossAx val="272239232"/>
        <c:crosses val="autoZero"/>
        <c:auto val="1"/>
        <c:lblAlgn val="ctr"/>
        <c:lblOffset val="100"/>
        <c:noMultiLvlLbl val="0"/>
      </c:catAx>
      <c:valAx>
        <c:axId val="272239232"/>
        <c:scaling>
          <c:orientation val="minMax"/>
          <c:min val="1.500000000000000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72237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CapletVols!$E$67:$E$82</c:f>
              <c:numCache>
                <c:formatCode>#,##0.00</c:formatCode>
                <c:ptCount val="16"/>
                <c:pt idx="0">
                  <c:v>30.661837490747356</c:v>
                </c:pt>
                <c:pt idx="1">
                  <c:v>32.155660500148826</c:v>
                </c:pt>
                <c:pt idx="2">
                  <c:v>34.431823239465182</c:v>
                </c:pt>
                <c:pt idx="3">
                  <c:v>43.2</c:v>
                </c:pt>
                <c:pt idx="4">
                  <c:v>49.9</c:v>
                </c:pt>
                <c:pt idx="5">
                  <c:v>55.6</c:v>
                </c:pt>
                <c:pt idx="6">
                  <c:v>59.9</c:v>
                </c:pt>
                <c:pt idx="7">
                  <c:v>62.8</c:v>
                </c:pt>
                <c:pt idx="8">
                  <c:v>64.5</c:v>
                </c:pt>
                <c:pt idx="9">
                  <c:v>65.7</c:v>
                </c:pt>
                <c:pt idx="10">
                  <c:v>66.599999999999994</c:v>
                </c:pt>
                <c:pt idx="11">
                  <c:v>68.099999999999994</c:v>
                </c:pt>
                <c:pt idx="12">
                  <c:v>69.099999999999994</c:v>
                </c:pt>
                <c:pt idx="13">
                  <c:v>68.900000000000006</c:v>
                </c:pt>
                <c:pt idx="14">
                  <c:v>67.599999999999994</c:v>
                </c:pt>
                <c:pt idx="15">
                  <c:v>66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CapletVols!$F$67:$F$82</c:f>
              <c:numCache>
                <c:formatCode>#,##0.00</c:formatCode>
                <c:ptCount val="16"/>
                <c:pt idx="0">
                  <c:v>23.495496585183712</c:v>
                </c:pt>
                <c:pt idx="1">
                  <c:v>25.777948343319725</c:v>
                </c:pt>
                <c:pt idx="2">
                  <c:v>28.017993854673524</c:v>
                </c:pt>
                <c:pt idx="3">
                  <c:v>36.6</c:v>
                </c:pt>
                <c:pt idx="4">
                  <c:v>44.2</c:v>
                </c:pt>
                <c:pt idx="5">
                  <c:v>50.7</c:v>
                </c:pt>
                <c:pt idx="6">
                  <c:v>55.5</c:v>
                </c:pt>
                <c:pt idx="7">
                  <c:v>59</c:v>
                </c:pt>
                <c:pt idx="8">
                  <c:v>61.2</c:v>
                </c:pt>
                <c:pt idx="9">
                  <c:v>62.8</c:v>
                </c:pt>
                <c:pt idx="10">
                  <c:v>64.099999999999994</c:v>
                </c:pt>
                <c:pt idx="11">
                  <c:v>66</c:v>
                </c:pt>
                <c:pt idx="12">
                  <c:v>67.599999999999994</c:v>
                </c:pt>
                <c:pt idx="13">
                  <c:v>68</c:v>
                </c:pt>
                <c:pt idx="14">
                  <c:v>67.099999999999994</c:v>
                </c:pt>
                <c:pt idx="15">
                  <c:v>65.900000000000006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CapletVols!$G$67:$G$82</c:f>
              <c:numCache>
                <c:formatCode>#,##0.00</c:formatCode>
                <c:ptCount val="16"/>
                <c:pt idx="0">
                  <c:v>19.315929821417022</c:v>
                </c:pt>
                <c:pt idx="1">
                  <c:v>22.138841718857684</c:v>
                </c:pt>
                <c:pt idx="2">
                  <c:v>25.428690336104058</c:v>
                </c:pt>
                <c:pt idx="3">
                  <c:v>33.6</c:v>
                </c:pt>
                <c:pt idx="4">
                  <c:v>41.7</c:v>
                </c:pt>
                <c:pt idx="5">
                  <c:v>48.5</c:v>
                </c:pt>
                <c:pt idx="6">
                  <c:v>53.6</c:v>
                </c:pt>
                <c:pt idx="7">
                  <c:v>57.3</c:v>
                </c:pt>
                <c:pt idx="8">
                  <c:v>59.7</c:v>
                </c:pt>
                <c:pt idx="9">
                  <c:v>61.6</c:v>
                </c:pt>
                <c:pt idx="10">
                  <c:v>63</c:v>
                </c:pt>
                <c:pt idx="11">
                  <c:v>65.2</c:v>
                </c:pt>
                <c:pt idx="12">
                  <c:v>67</c:v>
                </c:pt>
                <c:pt idx="13">
                  <c:v>67.599999999999994</c:v>
                </c:pt>
                <c:pt idx="14">
                  <c:v>66.900000000000006</c:v>
                </c:pt>
                <c:pt idx="15">
                  <c:v>65.8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CapletVols!$H$67:$H$82</c:f>
              <c:numCache>
                <c:formatCode>#,##0.00</c:formatCode>
                <c:ptCount val="16"/>
                <c:pt idx="0">
                  <c:v>18.615179456802004</c:v>
                </c:pt>
                <c:pt idx="1">
                  <c:v>21.128567997477088</c:v>
                </c:pt>
                <c:pt idx="2">
                  <c:v>24.563118091772555</c:v>
                </c:pt>
                <c:pt idx="3">
                  <c:v>31.8</c:v>
                </c:pt>
                <c:pt idx="4">
                  <c:v>40</c:v>
                </c:pt>
                <c:pt idx="5">
                  <c:v>47.1</c:v>
                </c:pt>
                <c:pt idx="6">
                  <c:v>52.3</c:v>
                </c:pt>
                <c:pt idx="7">
                  <c:v>56.2</c:v>
                </c:pt>
                <c:pt idx="8">
                  <c:v>58.7</c:v>
                </c:pt>
                <c:pt idx="9">
                  <c:v>60.7</c:v>
                </c:pt>
                <c:pt idx="10">
                  <c:v>62.3</c:v>
                </c:pt>
                <c:pt idx="11">
                  <c:v>64.599999999999994</c:v>
                </c:pt>
                <c:pt idx="12">
                  <c:v>66.5</c:v>
                </c:pt>
                <c:pt idx="13">
                  <c:v>67.400000000000006</c:v>
                </c:pt>
                <c:pt idx="14">
                  <c:v>66.8</c:v>
                </c:pt>
                <c:pt idx="15">
                  <c:v>65.8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CapletVols!$I$67:$I$82</c:f>
              <c:numCache>
                <c:formatCode>#,##0.00</c:formatCode>
                <c:ptCount val="16"/>
                <c:pt idx="0">
                  <c:v>22.866719341828958</c:v>
                </c:pt>
                <c:pt idx="1">
                  <c:v>24.586021536131231</c:v>
                </c:pt>
                <c:pt idx="2">
                  <c:v>26.912780134937883</c:v>
                </c:pt>
                <c:pt idx="3">
                  <c:v>33.9</c:v>
                </c:pt>
                <c:pt idx="4">
                  <c:v>41.5</c:v>
                </c:pt>
                <c:pt idx="5">
                  <c:v>48.1</c:v>
                </c:pt>
                <c:pt idx="6">
                  <c:v>53.1</c:v>
                </c:pt>
                <c:pt idx="7">
                  <c:v>56.8</c:v>
                </c:pt>
                <c:pt idx="8">
                  <c:v>59.3</c:v>
                </c:pt>
                <c:pt idx="9">
                  <c:v>61.2</c:v>
                </c:pt>
                <c:pt idx="10">
                  <c:v>62.7</c:v>
                </c:pt>
                <c:pt idx="11">
                  <c:v>65</c:v>
                </c:pt>
                <c:pt idx="12">
                  <c:v>66.8</c:v>
                </c:pt>
                <c:pt idx="13">
                  <c:v>67.599999999999994</c:v>
                </c:pt>
                <c:pt idx="14">
                  <c:v>67.099999999999994</c:v>
                </c:pt>
                <c:pt idx="15">
                  <c:v>66.099999999999994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CapletVols!$J$67:$J$82</c:f>
              <c:numCache>
                <c:formatCode>#,##0.00</c:formatCode>
                <c:ptCount val="16"/>
                <c:pt idx="0">
                  <c:v>29.015063819626487</c:v>
                </c:pt>
                <c:pt idx="1">
                  <c:v>29.837881331283402</c:v>
                </c:pt>
                <c:pt idx="2">
                  <c:v>30.780451245664082</c:v>
                </c:pt>
                <c:pt idx="3">
                  <c:v>35.799999999999997</c:v>
                </c:pt>
                <c:pt idx="4">
                  <c:v>43</c:v>
                </c:pt>
                <c:pt idx="5">
                  <c:v>49.3</c:v>
                </c:pt>
                <c:pt idx="6">
                  <c:v>54.1</c:v>
                </c:pt>
                <c:pt idx="7">
                  <c:v>57.7</c:v>
                </c:pt>
                <c:pt idx="8">
                  <c:v>60</c:v>
                </c:pt>
                <c:pt idx="9">
                  <c:v>61.9</c:v>
                </c:pt>
                <c:pt idx="10">
                  <c:v>63.3</c:v>
                </c:pt>
                <c:pt idx="11">
                  <c:v>65.5</c:v>
                </c:pt>
                <c:pt idx="12">
                  <c:v>67.2</c:v>
                </c:pt>
                <c:pt idx="13">
                  <c:v>67.900000000000006</c:v>
                </c:pt>
                <c:pt idx="14">
                  <c:v>67.3</c:v>
                </c:pt>
                <c:pt idx="15">
                  <c:v>66.400000000000006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CapletVols!$K$67:$K$82</c:f>
              <c:numCache>
                <c:formatCode>#,##0.00</c:formatCode>
                <c:ptCount val="16"/>
                <c:pt idx="0">
                  <c:v>40.608950567794885</c:v>
                </c:pt>
                <c:pt idx="1">
                  <c:v>39.51947338010234</c:v>
                </c:pt>
                <c:pt idx="2">
                  <c:v>37.896842709934099</c:v>
                </c:pt>
                <c:pt idx="3">
                  <c:v>42.1</c:v>
                </c:pt>
                <c:pt idx="4">
                  <c:v>47.7</c:v>
                </c:pt>
                <c:pt idx="5">
                  <c:v>53.2</c:v>
                </c:pt>
                <c:pt idx="6">
                  <c:v>57.4</c:v>
                </c:pt>
                <c:pt idx="7">
                  <c:v>60.5</c:v>
                </c:pt>
                <c:pt idx="8">
                  <c:v>62.5</c:v>
                </c:pt>
                <c:pt idx="9">
                  <c:v>64.099999999999994</c:v>
                </c:pt>
                <c:pt idx="10">
                  <c:v>65.400000000000006</c:v>
                </c:pt>
                <c:pt idx="11">
                  <c:v>67.2</c:v>
                </c:pt>
                <c:pt idx="12">
                  <c:v>68.5</c:v>
                </c:pt>
                <c:pt idx="13">
                  <c:v>68.8</c:v>
                </c:pt>
                <c:pt idx="14">
                  <c:v>68.2</c:v>
                </c:pt>
                <c:pt idx="15">
                  <c:v>67.2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CapletVols!$L$67:$L$82</c:f>
              <c:numCache>
                <c:formatCode>#,##0.00</c:formatCode>
                <c:ptCount val="16"/>
                <c:pt idx="0">
                  <c:v>63.273119443152957</c:v>
                </c:pt>
                <c:pt idx="1">
                  <c:v>58.929986518206455</c:v>
                </c:pt>
                <c:pt idx="2">
                  <c:v>53.340497351922927</c:v>
                </c:pt>
                <c:pt idx="3">
                  <c:v>56.1</c:v>
                </c:pt>
                <c:pt idx="4">
                  <c:v>57.8</c:v>
                </c:pt>
                <c:pt idx="5">
                  <c:v>60.9</c:v>
                </c:pt>
                <c:pt idx="6">
                  <c:v>64</c:v>
                </c:pt>
                <c:pt idx="7">
                  <c:v>66.2</c:v>
                </c:pt>
                <c:pt idx="8">
                  <c:v>67.599999999999994</c:v>
                </c:pt>
                <c:pt idx="9">
                  <c:v>68.8</c:v>
                </c:pt>
                <c:pt idx="10">
                  <c:v>69.7</c:v>
                </c:pt>
                <c:pt idx="11">
                  <c:v>70.8</c:v>
                </c:pt>
                <c:pt idx="12">
                  <c:v>71.400000000000006</c:v>
                </c:pt>
                <c:pt idx="13">
                  <c:v>71</c:v>
                </c:pt>
                <c:pt idx="14">
                  <c:v>70</c:v>
                </c:pt>
                <c:pt idx="15">
                  <c:v>68.900000000000006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CapletVols!$M$67:$M$82</c:f>
              <c:numCache>
                <c:formatCode>#,##0.00</c:formatCode>
                <c:ptCount val="16"/>
                <c:pt idx="0">
                  <c:v>84.240614812222148</c:v>
                </c:pt>
                <c:pt idx="1">
                  <c:v>76.572855266889945</c:v>
                </c:pt>
                <c:pt idx="2">
                  <c:v>67.533455257279698</c:v>
                </c:pt>
                <c:pt idx="3">
                  <c:v>70.099999999999994</c:v>
                </c:pt>
                <c:pt idx="4">
                  <c:v>68.099999999999994</c:v>
                </c:pt>
                <c:pt idx="5">
                  <c:v>68.599999999999994</c:v>
                </c:pt>
                <c:pt idx="6">
                  <c:v>70.7</c:v>
                </c:pt>
                <c:pt idx="7">
                  <c:v>72.099999999999994</c:v>
                </c:pt>
                <c:pt idx="8">
                  <c:v>72.900000000000006</c:v>
                </c:pt>
                <c:pt idx="9">
                  <c:v>73.400000000000006</c:v>
                </c:pt>
                <c:pt idx="10">
                  <c:v>73.900000000000006</c:v>
                </c:pt>
                <c:pt idx="11">
                  <c:v>74.400000000000006</c:v>
                </c:pt>
                <c:pt idx="12">
                  <c:v>74.2</c:v>
                </c:pt>
                <c:pt idx="13">
                  <c:v>73.099999999999994</c:v>
                </c:pt>
                <c:pt idx="14">
                  <c:v>72</c:v>
                </c:pt>
                <c:pt idx="15">
                  <c:v>70.599999999999994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CapletVols!$N$67:$N$82</c:f>
              <c:numCache>
                <c:formatCode>#,##0.00</c:formatCode>
                <c:ptCount val="16"/>
                <c:pt idx="0">
                  <c:v>104.29644632800078</c:v>
                </c:pt>
                <c:pt idx="1">
                  <c:v>93.268726772540347</c:v>
                </c:pt>
                <c:pt idx="2">
                  <c:v>80.921231380242233</c:v>
                </c:pt>
                <c:pt idx="3">
                  <c:v>83.6</c:v>
                </c:pt>
                <c:pt idx="4">
                  <c:v>78.599999999999994</c:v>
                </c:pt>
                <c:pt idx="5">
                  <c:v>76.5</c:v>
                </c:pt>
                <c:pt idx="6">
                  <c:v>77.8</c:v>
                </c:pt>
                <c:pt idx="7">
                  <c:v>78.400000000000006</c:v>
                </c:pt>
                <c:pt idx="8">
                  <c:v>78.400000000000006</c:v>
                </c:pt>
                <c:pt idx="9">
                  <c:v>78.400000000000006</c:v>
                </c:pt>
                <c:pt idx="10">
                  <c:v>78.3</c:v>
                </c:pt>
                <c:pt idx="11">
                  <c:v>78</c:v>
                </c:pt>
                <c:pt idx="12">
                  <c:v>77.2</c:v>
                </c:pt>
                <c:pt idx="13">
                  <c:v>75.400000000000006</c:v>
                </c:pt>
                <c:pt idx="14">
                  <c:v>73.900000000000006</c:v>
                </c:pt>
                <c:pt idx="15">
                  <c:v>72.5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CapletVols!$O$67:$O$82</c:f>
              <c:numCache>
                <c:formatCode>#,##0.00</c:formatCode>
                <c:ptCount val="16"/>
                <c:pt idx="0">
                  <c:v>142.546691101861</c:v>
                </c:pt>
                <c:pt idx="1">
                  <c:v>124.74504536868434</c:v>
                </c:pt>
                <c:pt idx="2">
                  <c:v>105.91941017799378</c:v>
                </c:pt>
                <c:pt idx="3">
                  <c:v>109</c:v>
                </c:pt>
                <c:pt idx="4">
                  <c:v>99</c:v>
                </c:pt>
                <c:pt idx="5">
                  <c:v>92.5</c:v>
                </c:pt>
                <c:pt idx="6">
                  <c:v>92.8</c:v>
                </c:pt>
                <c:pt idx="7">
                  <c:v>92</c:v>
                </c:pt>
                <c:pt idx="8">
                  <c:v>90.4</c:v>
                </c:pt>
                <c:pt idx="9">
                  <c:v>88.9</c:v>
                </c:pt>
                <c:pt idx="10">
                  <c:v>87.6</c:v>
                </c:pt>
                <c:pt idx="11">
                  <c:v>85.7</c:v>
                </c:pt>
                <c:pt idx="12">
                  <c:v>83.4</c:v>
                </c:pt>
                <c:pt idx="13">
                  <c:v>80.400000000000006</c:v>
                </c:pt>
                <c:pt idx="14">
                  <c:v>78.2</c:v>
                </c:pt>
                <c:pt idx="15">
                  <c:v>76.3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cat>
            <c:strRef>
              <c:f>CapletVols!$B$67:$B$82</c:f>
              <c:strCache>
                <c:ptCount val="16"/>
                <c:pt idx="0">
                  <c:v>1Y</c:v>
                </c:pt>
                <c:pt idx="1">
                  <c:v>18M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12Y</c:v>
                </c:pt>
                <c:pt idx="12">
                  <c:v>15Y</c:v>
                </c:pt>
                <c:pt idx="13">
                  <c:v>20Y</c:v>
                </c:pt>
                <c:pt idx="14">
                  <c:v>25Y</c:v>
                </c:pt>
                <c:pt idx="15">
                  <c:v>30Y</c:v>
                </c:pt>
              </c:strCache>
            </c:strRef>
          </c:cat>
          <c:val>
            <c:numRef>
              <c:f>CapletVols!$P$67:$P$82</c:f>
              <c:numCache>
                <c:formatCode>#,##0.00</c:formatCode>
                <c:ptCount val="16"/>
                <c:pt idx="0">
                  <c:v>214.806059066785</c:v>
                </c:pt>
                <c:pt idx="1">
                  <c:v>182.95566950395167</c:v>
                </c:pt>
                <c:pt idx="2">
                  <c:v>151.08316522272176</c:v>
                </c:pt>
                <c:pt idx="3">
                  <c:v>155.5</c:v>
                </c:pt>
                <c:pt idx="4">
                  <c:v>137.30000000000001</c:v>
                </c:pt>
                <c:pt idx="5">
                  <c:v>124.2</c:v>
                </c:pt>
                <c:pt idx="6">
                  <c:v>122.9</c:v>
                </c:pt>
                <c:pt idx="7">
                  <c:v>120</c:v>
                </c:pt>
                <c:pt idx="8">
                  <c:v>115.5</c:v>
                </c:pt>
                <c:pt idx="9">
                  <c:v>111</c:v>
                </c:pt>
                <c:pt idx="10">
                  <c:v>107</c:v>
                </c:pt>
                <c:pt idx="11">
                  <c:v>101.7</c:v>
                </c:pt>
                <c:pt idx="12">
                  <c:v>96.9</c:v>
                </c:pt>
                <c:pt idx="13">
                  <c:v>91.4</c:v>
                </c:pt>
                <c:pt idx="14">
                  <c:v>87.6</c:v>
                </c:pt>
                <c:pt idx="15">
                  <c:v>84.6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501760"/>
        <c:axId val="272503552"/>
      </c:lineChart>
      <c:catAx>
        <c:axId val="272501760"/>
        <c:scaling>
          <c:orientation val="minMax"/>
        </c:scaling>
        <c:delete val="0"/>
        <c:axPos val="b"/>
        <c:majorTickMark val="out"/>
        <c:minorTickMark val="none"/>
        <c:tickLblPos val="nextTo"/>
        <c:crossAx val="272503552"/>
        <c:crosses val="autoZero"/>
        <c:auto val="1"/>
        <c:lblAlgn val="ctr"/>
        <c:lblOffset val="100"/>
        <c:noMultiLvlLbl val="0"/>
      </c:catAx>
      <c:valAx>
        <c:axId val="272503552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72501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CapletVols!$E$91:$E$110</c:f>
              <c:numCache>
                <c:formatCode>0.00</c:formatCode>
                <c:ptCount val="20"/>
                <c:pt idx="0">
                  <c:v>31.160313069248115</c:v>
                </c:pt>
                <c:pt idx="1">
                  <c:v>34.128897273772303</c:v>
                </c:pt>
                <c:pt idx="2">
                  <c:v>38.858054349153292</c:v>
                </c:pt>
                <c:pt idx="3">
                  <c:v>44.523254382727401</c:v>
                </c:pt>
                <c:pt idx="4">
                  <c:v>50.801850513450923</c:v>
                </c:pt>
                <c:pt idx="5">
                  <c:v>56.966516274882188</c:v>
                </c:pt>
                <c:pt idx="6">
                  <c:v>62.560378607477837</c:v>
                </c:pt>
                <c:pt idx="7">
                  <c:v>67.031793992547492</c:v>
                </c:pt>
                <c:pt idx="8">
                  <c:v>70.425109439335287</c:v>
                </c:pt>
                <c:pt idx="9">
                  <c:v>72.785574470293028</c:v>
                </c:pt>
                <c:pt idx="10">
                  <c:v>74.264032215623516</c:v>
                </c:pt>
                <c:pt idx="11">
                  <c:v>74.871288436710941</c:v>
                </c:pt>
                <c:pt idx="12">
                  <c:v>74.623920391834289</c:v>
                </c:pt>
                <c:pt idx="13">
                  <c:v>73.690347638485875</c:v>
                </c:pt>
                <c:pt idx="14">
                  <c:v>72.999743686153295</c:v>
                </c:pt>
                <c:pt idx="15">
                  <c:v>72.912896302640092</c:v>
                </c:pt>
                <c:pt idx="16">
                  <c:v>72.770207648015941</c:v>
                </c:pt>
                <c:pt idx="17">
                  <c:v>72.462601518223778</c:v>
                </c:pt>
                <c:pt idx="18">
                  <c:v>72.541766125125733</c:v>
                </c:pt>
                <c:pt idx="19">
                  <c:v>73.064845395357594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CapletVols!$F$91:$F$110</c:f>
              <c:numCache>
                <c:formatCode>0.00</c:formatCode>
                <c:ptCount val="20"/>
                <c:pt idx="0">
                  <c:v>22.741519342070582</c:v>
                </c:pt>
                <c:pt idx="1">
                  <c:v>26.814833313476978</c:v>
                </c:pt>
                <c:pt idx="2">
                  <c:v>32.805335795436349</c:v>
                </c:pt>
                <c:pt idx="3">
                  <c:v>39.66545569639414</c:v>
                </c:pt>
                <c:pt idx="4">
                  <c:v>47.034520885390457</c:v>
                </c:pt>
                <c:pt idx="5">
                  <c:v>54.114835915134499</c:v>
                </c:pt>
                <c:pt idx="6">
                  <c:v>60.462900301249675</c:v>
                </c:pt>
                <c:pt idx="7">
                  <c:v>65.491388276537961</c:v>
                </c:pt>
                <c:pt idx="8">
                  <c:v>69.02964740615154</c:v>
                </c:pt>
                <c:pt idx="9">
                  <c:v>71.11432534482995</c:v>
                </c:pt>
                <c:pt idx="10">
                  <c:v>72.679838565771476</c:v>
                </c:pt>
                <c:pt idx="11">
                  <c:v>74.003527371773671</c:v>
                </c:pt>
                <c:pt idx="12">
                  <c:v>74.302148740929752</c:v>
                </c:pt>
                <c:pt idx="13">
                  <c:v>73.434770176458542</c:v>
                </c:pt>
                <c:pt idx="14">
                  <c:v>72.689187528252972</c:v>
                </c:pt>
                <c:pt idx="15">
                  <c:v>72.59206012963736</c:v>
                </c:pt>
                <c:pt idx="16">
                  <c:v>72.677974931201803</c:v>
                </c:pt>
                <c:pt idx="17">
                  <c:v>72.797744581206857</c:v>
                </c:pt>
                <c:pt idx="18">
                  <c:v>72.942476717014628</c:v>
                </c:pt>
                <c:pt idx="19">
                  <c:v>73.050357637404531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CapletVols!$G$91:$G$110</c:f>
              <c:numCache>
                <c:formatCode>0.00</c:formatCode>
                <c:ptCount val="20"/>
                <c:pt idx="0">
                  <c:v>19.053951051291616</c:v>
                </c:pt>
                <c:pt idx="1">
                  <c:v>23.726751090873588</c:v>
                </c:pt>
                <c:pt idx="2">
                  <c:v>30.342672520464422</c:v>
                </c:pt>
                <c:pt idx="3">
                  <c:v>37.852341269620112</c:v>
                </c:pt>
                <c:pt idx="4">
                  <c:v>45.810482158757139</c:v>
                </c:pt>
                <c:pt idx="5">
                  <c:v>53.312196528113745</c:v>
                </c:pt>
                <c:pt idx="6">
                  <c:v>59.825553314438679</c:v>
                </c:pt>
                <c:pt idx="7">
                  <c:v>64.746444093216837</c:v>
                </c:pt>
                <c:pt idx="8">
                  <c:v>68.276983456210289</c:v>
                </c:pt>
                <c:pt idx="9">
                  <c:v>70.599586377361931</c:v>
                </c:pt>
                <c:pt idx="10">
                  <c:v>72.297754709445286</c:v>
                </c:pt>
                <c:pt idx="11">
                  <c:v>73.511582422210068</c:v>
                </c:pt>
                <c:pt idx="12">
                  <c:v>73.713550026817799</c:v>
                </c:pt>
                <c:pt idx="13">
                  <c:v>72.929120147166657</c:v>
                </c:pt>
                <c:pt idx="14">
                  <c:v>72.647273773925932</c:v>
                </c:pt>
                <c:pt idx="15">
                  <c:v>73.273751933241513</c:v>
                </c:pt>
                <c:pt idx="16">
                  <c:v>73.367583943588002</c:v>
                </c:pt>
                <c:pt idx="17">
                  <c:v>72.676308107330456</c:v>
                </c:pt>
                <c:pt idx="18">
                  <c:v>72.45947075825562</c:v>
                </c:pt>
                <c:pt idx="19">
                  <c:v>72.957994333176046</c:v>
                </c:pt>
              </c:numCache>
            </c:numRef>
          </c:yVal>
          <c:smooth val="0"/>
        </c:ser>
        <c:ser>
          <c:idx val="3"/>
          <c:order val="3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CapletVols!$H$91:$H$110</c:f>
              <c:numCache>
                <c:formatCode>0.00</c:formatCode>
                <c:ptCount val="20"/>
                <c:pt idx="0">
                  <c:v>16.625592463885898</c:v>
                </c:pt>
                <c:pt idx="1">
                  <c:v>22.352871243178129</c:v>
                </c:pt>
                <c:pt idx="2">
                  <c:v>29.216214289530946</c:v>
                </c:pt>
                <c:pt idx="3">
                  <c:v>36.71928177801729</c:v>
                </c:pt>
                <c:pt idx="4">
                  <c:v>44.579321512827697</c:v>
                </c:pt>
                <c:pt idx="5">
                  <c:v>52.080941430159321</c:v>
                </c:pt>
                <c:pt idx="6">
                  <c:v>58.866892983398756</c:v>
                </c:pt>
                <c:pt idx="7">
                  <c:v>64.324302244294046</c:v>
                </c:pt>
                <c:pt idx="8">
                  <c:v>68.009216664532076</c:v>
                </c:pt>
                <c:pt idx="9">
                  <c:v>69.901838326040462</c:v>
                </c:pt>
                <c:pt idx="10">
                  <c:v>71.505473545064802</c:v>
                </c:pt>
                <c:pt idx="11">
                  <c:v>73.240401390613812</c:v>
                </c:pt>
                <c:pt idx="12">
                  <c:v>73.701429330106038</c:v>
                </c:pt>
                <c:pt idx="13">
                  <c:v>72.636591760719568</c:v>
                </c:pt>
                <c:pt idx="14">
                  <c:v>72.13336315244878</c:v>
                </c:pt>
                <c:pt idx="15">
                  <c:v>72.842465211707236</c:v>
                </c:pt>
                <c:pt idx="16">
                  <c:v>73.33692657879017</c:v>
                </c:pt>
                <c:pt idx="17">
                  <c:v>73.25445325605142</c:v>
                </c:pt>
                <c:pt idx="18">
                  <c:v>73.215532068670825</c:v>
                </c:pt>
                <c:pt idx="19">
                  <c:v>73.317722825867691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CapletVols!$I$91:$I$110</c:f>
              <c:numCache>
                <c:formatCode>0.00</c:formatCode>
                <c:ptCount val="20"/>
                <c:pt idx="0">
                  <c:v>19.913275827331429</c:v>
                </c:pt>
                <c:pt idx="1">
                  <c:v>24.758520445886926</c:v>
                </c:pt>
                <c:pt idx="2">
                  <c:v>30.760295319967121</c:v>
                </c:pt>
                <c:pt idx="3">
                  <c:v>37.625986897697601</c:v>
                </c:pt>
                <c:pt idx="4">
                  <c:v>44.937775695556795</c:v>
                </c:pt>
                <c:pt idx="5">
                  <c:v>51.981017748508528</c:v>
                </c:pt>
                <c:pt idx="6">
                  <c:v>58.394321697138324</c:v>
                </c:pt>
                <c:pt idx="7">
                  <c:v>63.586335796423405</c:v>
                </c:pt>
                <c:pt idx="8">
                  <c:v>67.35047154228252</c:v>
                </c:pt>
                <c:pt idx="9">
                  <c:v>69.691955595467618</c:v>
                </c:pt>
                <c:pt idx="10">
                  <c:v>71.420434750936167</c:v>
                </c:pt>
                <c:pt idx="11">
                  <c:v>72.787342010064933</c:v>
                </c:pt>
                <c:pt idx="12">
                  <c:v>73.307138578176193</c:v>
                </c:pt>
                <c:pt idx="13">
                  <c:v>72.944808300397028</c:v>
                </c:pt>
                <c:pt idx="14">
                  <c:v>72.68399279958355</c:v>
                </c:pt>
                <c:pt idx="15">
                  <c:v>72.875074374630302</c:v>
                </c:pt>
                <c:pt idx="16">
                  <c:v>72.97606335883205</c:v>
                </c:pt>
                <c:pt idx="17">
                  <c:v>72.888736023378343</c:v>
                </c:pt>
                <c:pt idx="18">
                  <c:v>73.037306844063124</c:v>
                </c:pt>
                <c:pt idx="19">
                  <c:v>73.449639005724777</c:v>
                </c:pt>
              </c:numCache>
            </c:numRef>
          </c:yVal>
          <c:smooth val="0"/>
        </c:ser>
        <c:ser>
          <c:idx val="5"/>
          <c:order val="5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CapletVols!$J$91:$J$110</c:f>
              <c:numCache>
                <c:formatCode>0.00</c:formatCode>
                <c:ptCount val="20"/>
                <c:pt idx="0">
                  <c:v>22.490791604013666</c:v>
                </c:pt>
                <c:pt idx="1">
                  <c:v>26.542362199084771</c:v>
                </c:pt>
                <c:pt idx="2">
                  <c:v>31.852886320563545</c:v>
                </c:pt>
                <c:pt idx="3">
                  <c:v>38.103222317998963</c:v>
                </c:pt>
                <c:pt idx="4">
                  <c:v>44.906737694836821</c:v>
                </c:pt>
                <c:pt idx="5">
                  <c:v>51.593962891609138</c:v>
                </c:pt>
                <c:pt idx="6">
                  <c:v>57.854494168241175</c:v>
                </c:pt>
                <c:pt idx="7">
                  <c:v>63.074663438002744</c:v>
                </c:pt>
                <c:pt idx="8">
                  <c:v>66.909557079143497</c:v>
                </c:pt>
                <c:pt idx="9">
                  <c:v>69.320303296851009</c:v>
                </c:pt>
                <c:pt idx="10">
                  <c:v>71.239184569433888</c:v>
                </c:pt>
                <c:pt idx="11">
                  <c:v>72.897648279467802</c:v>
                </c:pt>
                <c:pt idx="12">
                  <c:v>73.278706039234805</c:v>
                </c:pt>
                <c:pt idx="13">
                  <c:v>72.300372632521771</c:v>
                </c:pt>
                <c:pt idx="14">
                  <c:v>72.099687361237045</c:v>
                </c:pt>
                <c:pt idx="15">
                  <c:v>73.21413670215783</c:v>
                </c:pt>
                <c:pt idx="16">
                  <c:v>73.619318658400118</c:v>
                </c:pt>
                <c:pt idx="17">
                  <c:v>72.916150252157053</c:v>
                </c:pt>
                <c:pt idx="18">
                  <c:v>72.683557143495904</c:v>
                </c:pt>
                <c:pt idx="19">
                  <c:v>73.258309356036932</c:v>
                </c:pt>
              </c:numCache>
            </c:numRef>
          </c:yVal>
          <c:smooth val="0"/>
        </c:ser>
        <c:ser>
          <c:idx val="6"/>
          <c:order val="6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CapletVols!$K$91:$K$110</c:f>
              <c:numCache>
                <c:formatCode>0.00</c:formatCode>
                <c:ptCount val="20"/>
                <c:pt idx="0">
                  <c:v>30.83162560674997</c:v>
                </c:pt>
                <c:pt idx="1">
                  <c:v>34.306813061744599</c:v>
                </c:pt>
                <c:pt idx="2">
                  <c:v>38.439242522223914</c:v>
                </c:pt>
                <c:pt idx="3">
                  <c:v>42.777270773906906</c:v>
                </c:pt>
                <c:pt idx="4">
                  <c:v>47.420761028992757</c:v>
                </c:pt>
                <c:pt idx="5">
                  <c:v>52.194211972370425</c:v>
                </c:pt>
                <c:pt idx="6">
                  <c:v>57.434460513628459</c:v>
                </c:pt>
                <c:pt idx="7">
                  <c:v>62.805933892965683</c:v>
                </c:pt>
                <c:pt idx="8">
                  <c:v>66.971172976793042</c:v>
                </c:pt>
                <c:pt idx="9">
                  <c:v>69.261859221103251</c:v>
                </c:pt>
                <c:pt idx="10">
                  <c:v>70.925608800743106</c:v>
                </c:pt>
                <c:pt idx="11">
                  <c:v>72.421300970276377</c:v>
                </c:pt>
                <c:pt idx="12">
                  <c:v>72.963791124052705</c:v>
                </c:pt>
                <c:pt idx="13">
                  <c:v>72.451802249329816</c:v>
                </c:pt>
                <c:pt idx="14">
                  <c:v>72.314320714642875</c:v>
                </c:pt>
                <c:pt idx="15">
                  <c:v>73.012998455455289</c:v>
                </c:pt>
                <c:pt idx="16">
                  <c:v>73.605818752476651</c:v>
                </c:pt>
                <c:pt idx="17">
                  <c:v>73.807697267069187</c:v>
                </c:pt>
                <c:pt idx="18">
                  <c:v>73.908052644858998</c:v>
                </c:pt>
                <c:pt idx="19">
                  <c:v>73.950648402765239</c:v>
                </c:pt>
              </c:numCache>
            </c:numRef>
          </c:yVal>
          <c:smooth val="0"/>
        </c:ser>
        <c:ser>
          <c:idx val="7"/>
          <c:order val="7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CapletVols!$L$91:$L$110</c:f>
              <c:numCache>
                <c:formatCode>0.00</c:formatCode>
                <c:ptCount val="20"/>
                <c:pt idx="0">
                  <c:v>50.860568767260297</c:v>
                </c:pt>
                <c:pt idx="1">
                  <c:v>53.275702486112941</c:v>
                </c:pt>
                <c:pt idx="2">
                  <c:v>55.283100530472531</c:v>
                </c:pt>
                <c:pt idx="3">
                  <c:v>56.343873357003332</c:v>
                </c:pt>
                <c:pt idx="4">
                  <c:v>57.271621390458634</c:v>
                </c:pt>
                <c:pt idx="5">
                  <c:v>58.228476239426477</c:v>
                </c:pt>
                <c:pt idx="6">
                  <c:v>60.313717528691718</c:v>
                </c:pt>
                <c:pt idx="7">
                  <c:v>63.839048030109076</c:v>
                </c:pt>
                <c:pt idx="8">
                  <c:v>67.525593857143392</c:v>
                </c:pt>
                <c:pt idx="9">
                  <c:v>70.345554068967246</c:v>
                </c:pt>
                <c:pt idx="10">
                  <c:v>72.24350601800144</c:v>
                </c:pt>
                <c:pt idx="11">
                  <c:v>73.125564432158228</c:v>
                </c:pt>
                <c:pt idx="12">
                  <c:v>73.35735174743111</c:v>
                </c:pt>
                <c:pt idx="13">
                  <c:v>73.240055496265867</c:v>
                </c:pt>
                <c:pt idx="14">
                  <c:v>73.549846754521582</c:v>
                </c:pt>
                <c:pt idx="15">
                  <c:v>74.484232338165029</c:v>
                </c:pt>
                <c:pt idx="16">
                  <c:v>75.072678143261797</c:v>
                </c:pt>
                <c:pt idx="17">
                  <c:v>75.008886747980199</c:v>
                </c:pt>
                <c:pt idx="18">
                  <c:v>74.846275611655571</c:v>
                </c:pt>
                <c:pt idx="19">
                  <c:v>74.735567530508746</c:v>
                </c:pt>
              </c:numCache>
            </c:numRef>
          </c:yVal>
          <c:smooth val="0"/>
        </c:ser>
        <c:ser>
          <c:idx val="8"/>
          <c:order val="8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CapletVols!$M$91:$M$110</c:f>
              <c:numCache>
                <c:formatCode>0.00</c:formatCode>
                <c:ptCount val="20"/>
                <c:pt idx="0">
                  <c:v>71.25540635034173</c:v>
                </c:pt>
                <c:pt idx="1">
                  <c:v>72.378201278273423</c:v>
                </c:pt>
                <c:pt idx="2">
                  <c:v>72.378345600531148</c:v>
                </c:pt>
                <c:pt idx="3">
                  <c:v>70.756989546809805</c:v>
                </c:pt>
                <c:pt idx="4">
                  <c:v>68.900470375568247</c:v>
                </c:pt>
                <c:pt idx="5">
                  <c:v>66.992773668377197</c:v>
                </c:pt>
                <c:pt idx="6">
                  <c:v>66.48004138782926</c:v>
                </c:pt>
                <c:pt idx="7">
                  <c:v>67.869212318611119</c:v>
                </c:pt>
                <c:pt idx="8">
                  <c:v>70.496053741842957</c:v>
                </c:pt>
                <c:pt idx="9">
                  <c:v>73.622905012258229</c:v>
                </c:pt>
                <c:pt idx="10">
                  <c:v>75.734799826987683</c:v>
                </c:pt>
                <c:pt idx="11">
                  <c:v>75.927463083408696</c:v>
                </c:pt>
                <c:pt idx="12">
                  <c:v>75.704738742853223</c:v>
                </c:pt>
                <c:pt idx="13">
                  <c:v>75.735042746956097</c:v>
                </c:pt>
                <c:pt idx="14">
                  <c:v>75.674642660677279</c:v>
                </c:pt>
                <c:pt idx="15">
                  <c:v>75.473737217368168</c:v>
                </c:pt>
                <c:pt idx="16">
                  <c:v>75.660276776090029</c:v>
                </c:pt>
                <c:pt idx="17">
                  <c:v>76.297373735704184</c:v>
                </c:pt>
                <c:pt idx="18">
                  <c:v>76.648789772965046</c:v>
                </c:pt>
                <c:pt idx="19">
                  <c:v>76.470714244789335</c:v>
                </c:pt>
              </c:numCache>
            </c:numRef>
          </c:yVal>
          <c:smooth val="0"/>
        </c:ser>
        <c:ser>
          <c:idx val="9"/>
          <c:order val="9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CapletVols!$N$91:$N$110</c:f>
              <c:numCache>
                <c:formatCode>0.00</c:formatCode>
                <c:ptCount val="20"/>
                <c:pt idx="0">
                  <c:v>90.960866738425324</c:v>
                </c:pt>
                <c:pt idx="1">
                  <c:v>90.335208795784624</c:v>
                </c:pt>
                <c:pt idx="2">
                  <c:v>88.193797668073188</c:v>
                </c:pt>
                <c:pt idx="3">
                  <c:v>84.694995479036066</c:v>
                </c:pt>
                <c:pt idx="4">
                  <c:v>80.624131433516055</c:v>
                </c:pt>
                <c:pt idx="5">
                  <c:v>76.922190037558792</c:v>
                </c:pt>
                <c:pt idx="6">
                  <c:v>74.272272148573421</c:v>
                </c:pt>
                <c:pt idx="7">
                  <c:v>73.489642103795163</c:v>
                </c:pt>
                <c:pt idx="8">
                  <c:v>75.010474455977487</c:v>
                </c:pt>
                <c:pt idx="9">
                  <c:v>78.639989545076148</c:v>
                </c:pt>
                <c:pt idx="10">
                  <c:v>81.090527649560258</c:v>
                </c:pt>
                <c:pt idx="11">
                  <c:v>80.435696144430423</c:v>
                </c:pt>
                <c:pt idx="12">
                  <c:v>79.17720293395405</c:v>
                </c:pt>
                <c:pt idx="13">
                  <c:v>78.538124537977879</c:v>
                </c:pt>
                <c:pt idx="14">
                  <c:v>78.313812458125781</c:v>
                </c:pt>
                <c:pt idx="15">
                  <c:v>78.44998005007001</c:v>
                </c:pt>
                <c:pt idx="16">
                  <c:v>78.395603620670499</c:v>
                </c:pt>
                <c:pt idx="17">
                  <c:v>78.03312472999751</c:v>
                </c:pt>
                <c:pt idx="18">
                  <c:v>77.708500098005445</c:v>
                </c:pt>
                <c:pt idx="19">
                  <c:v>77.545739162502102</c:v>
                </c:pt>
              </c:numCache>
            </c:numRef>
          </c:yVal>
          <c:smooth val="0"/>
        </c:ser>
        <c:ser>
          <c:idx val="10"/>
          <c:order val="10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CapletVols!$O$91:$O$110</c:f>
              <c:numCache>
                <c:formatCode>0.00</c:formatCode>
                <c:ptCount val="20"/>
                <c:pt idx="0">
                  <c:v>127.04085908319006</c:v>
                </c:pt>
                <c:pt idx="1">
                  <c:v>123.34767093974249</c:v>
                </c:pt>
                <c:pt idx="2">
                  <c:v>117.87958763403685</c:v>
                </c:pt>
                <c:pt idx="3">
                  <c:v>111.08390312078133</c:v>
                </c:pt>
                <c:pt idx="4">
                  <c:v>103.79230700218179</c:v>
                </c:pt>
                <c:pt idx="5">
                  <c:v>96.831699599570527</c:v>
                </c:pt>
                <c:pt idx="6">
                  <c:v>90.691193053332881</c:v>
                </c:pt>
                <c:pt idx="7">
                  <c:v>86.505820507085986</c:v>
                </c:pt>
                <c:pt idx="8">
                  <c:v>86.756657228138749</c:v>
                </c:pt>
                <c:pt idx="9">
                  <c:v>91.621525817527441</c:v>
                </c:pt>
                <c:pt idx="10">
                  <c:v>94.609783739295295</c:v>
                </c:pt>
                <c:pt idx="11">
                  <c:v>92.276960371499726</c:v>
                </c:pt>
                <c:pt idx="12">
                  <c:v>89.074846786700476</c:v>
                </c:pt>
                <c:pt idx="13">
                  <c:v>87.240379053003934</c:v>
                </c:pt>
                <c:pt idx="14">
                  <c:v>85.912730805871533</c:v>
                </c:pt>
                <c:pt idx="15">
                  <c:v>84.824327277307731</c:v>
                </c:pt>
                <c:pt idx="16">
                  <c:v>83.853355243907657</c:v>
                </c:pt>
                <c:pt idx="17">
                  <c:v>83.030690261554241</c:v>
                </c:pt>
                <c:pt idx="18">
                  <c:v>82.446224999346597</c:v>
                </c:pt>
                <c:pt idx="19">
                  <c:v>82.118471813860637</c:v>
                </c:pt>
              </c:numCache>
            </c:numRef>
          </c:yVal>
          <c:smooth val="0"/>
        </c:ser>
        <c:ser>
          <c:idx val="11"/>
          <c:order val="11"/>
          <c:marker>
            <c:symbol val="none"/>
          </c:marker>
          <c:xVal>
            <c:numRef>
              <c:f>CapletVols!$D$91:$D$110</c:f>
              <c:numCache>
                <c:formatCode>#,##0.00</c:formatCode>
                <c:ptCount val="2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</c:numCache>
            </c:numRef>
          </c:xVal>
          <c:yVal>
            <c:numRef>
              <c:f>CapletVols!$P$91:$P$110</c:f>
              <c:numCache>
                <c:formatCode>0.00</c:formatCode>
                <c:ptCount val="20"/>
                <c:pt idx="0">
                  <c:v>189.82387498297882</c:v>
                </c:pt>
                <c:pt idx="1">
                  <c:v>182.12901679525928</c:v>
                </c:pt>
                <c:pt idx="2">
                  <c:v>171.9525256256311</c:v>
                </c:pt>
                <c:pt idx="3">
                  <c:v>159.89793974460156</c:v>
                </c:pt>
                <c:pt idx="4">
                  <c:v>147.11630945903741</c:v>
                </c:pt>
                <c:pt idx="5">
                  <c:v>134.60673137102742</c:v>
                </c:pt>
                <c:pt idx="6">
                  <c:v>122.89146774004517</c:v>
                </c:pt>
                <c:pt idx="7">
                  <c:v>114.01841257154419</c:v>
                </c:pt>
                <c:pt idx="8">
                  <c:v>113.29633532801508</c:v>
                </c:pt>
                <c:pt idx="9">
                  <c:v>119.77955714621065</c:v>
                </c:pt>
                <c:pt idx="10">
                  <c:v>123.17599317267228</c:v>
                </c:pt>
                <c:pt idx="11">
                  <c:v>119.03633774766803</c:v>
                </c:pt>
                <c:pt idx="12">
                  <c:v>113.14178781642094</c:v>
                </c:pt>
                <c:pt idx="13">
                  <c:v>108.72051369017089</c:v>
                </c:pt>
                <c:pt idx="14">
                  <c:v>104.91289029141426</c:v>
                </c:pt>
                <c:pt idx="15">
                  <c:v>101.44644036576057</c:v>
                </c:pt>
                <c:pt idx="16">
                  <c:v>98.291041084905061</c:v>
                </c:pt>
                <c:pt idx="17">
                  <c:v>95.651395622191501</c:v>
                </c:pt>
                <c:pt idx="18">
                  <c:v>93.992358814131578</c:v>
                </c:pt>
                <c:pt idx="19">
                  <c:v>93.408538439637141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565376"/>
        <c:axId val="272566912"/>
      </c:scatterChart>
      <c:valAx>
        <c:axId val="27256537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72566912"/>
        <c:crosses val="autoZero"/>
        <c:crossBetween val="midCat"/>
      </c:valAx>
      <c:valAx>
        <c:axId val="2725669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72565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CapletVols!$W$90</c:f>
              <c:strCache>
                <c:ptCount val="1"/>
                <c:pt idx="0">
                  <c:v>3m SwVol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CapletVols!$D$91:$D$130</c:f>
              <c:numCache>
                <c:formatCode>#,##0.00</c:formatCode>
                <c:ptCount val="4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  <c:pt idx="20">
                  <c:v>10.499657768651609</c:v>
                </c:pt>
                <c:pt idx="21">
                  <c:v>11.000684462696784</c:v>
                </c:pt>
                <c:pt idx="22">
                  <c:v>11.498973305954825</c:v>
                </c:pt>
                <c:pt idx="23">
                  <c:v>12</c:v>
                </c:pt>
                <c:pt idx="24">
                  <c:v>12.501026694045175</c:v>
                </c:pt>
                <c:pt idx="25">
                  <c:v>12.999315537303216</c:v>
                </c:pt>
                <c:pt idx="26">
                  <c:v>13.494866529774127</c:v>
                </c:pt>
                <c:pt idx="27">
                  <c:v>13.995893223819301</c:v>
                </c:pt>
                <c:pt idx="28">
                  <c:v>14.494182067077345</c:v>
                </c:pt>
                <c:pt idx="29">
                  <c:v>14.99520876112252</c:v>
                </c:pt>
                <c:pt idx="30">
                  <c:v>15.493497604380561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17.002053388090349</c:v>
                </c:pt>
                <c:pt idx="34">
                  <c:v>17.500342231348391</c:v>
                </c:pt>
                <c:pt idx="35">
                  <c:v>18.001368925393567</c:v>
                </c:pt>
                <c:pt idx="36">
                  <c:v>18.499657768651609</c:v>
                </c:pt>
                <c:pt idx="37">
                  <c:v>18.997946611909651</c:v>
                </c:pt>
                <c:pt idx="38">
                  <c:v>19.496235455167692</c:v>
                </c:pt>
                <c:pt idx="39">
                  <c:v>19.994524298425734</c:v>
                </c:pt>
              </c:numCache>
            </c:numRef>
          </c:xVal>
          <c:yVal>
            <c:numRef>
              <c:f>CapletVols!$W$91:$W$130</c:f>
              <c:numCache>
                <c:formatCode>00,000%</c:formatCode>
                <c:ptCount val="40"/>
                <c:pt idx="0">
                  <c:v>1.9535288632645813E-3</c:v>
                </c:pt>
                <c:pt idx="1">
                  <c:v>2.5653297566945836E-3</c:v>
                </c:pt>
                <c:pt idx="2">
                  <c:v>3.1882001097968795E-3</c:v>
                </c:pt>
                <c:pt idx="3">
                  <c:v>3.8991149714109178E-3</c:v>
                </c:pt>
                <c:pt idx="4">
                  <c:v>4.6144717447785324E-3</c:v>
                </c:pt>
                <c:pt idx="5">
                  <c:v>5.3377799033287885E-3</c:v>
                </c:pt>
                <c:pt idx="6">
                  <c:v>5.8027011142112025E-3</c:v>
                </c:pt>
                <c:pt idx="7">
                  <c:v>6.2687633983710455E-3</c:v>
                </c:pt>
                <c:pt idx="8">
                  <c:v>6.5613605175426342E-3</c:v>
                </c:pt>
                <c:pt idx="9">
                  <c:v>6.8478829678498953E-3</c:v>
                </c:pt>
                <c:pt idx="10">
                  <c:v>6.9395264520970045E-3</c:v>
                </c:pt>
                <c:pt idx="11">
                  <c:v>7.031673471971844E-3</c:v>
                </c:pt>
                <c:pt idx="12">
                  <c:v>7.1233169562189532E-3</c:v>
                </c:pt>
                <c:pt idx="13">
                  <c:v>7.2154639760937936E-3</c:v>
                </c:pt>
                <c:pt idx="14">
                  <c:v>7.2388890277161489E-3</c:v>
                </c:pt>
                <c:pt idx="15">
                  <c:v>7.2623140793385043E-3</c:v>
                </c:pt>
                <c:pt idx="16">
                  <c:v>7.2856104218860119E-3</c:v>
                </c:pt>
                <c:pt idx="17">
                  <c:v>7.3092928916580636E-3</c:v>
                </c:pt>
                <c:pt idx="18">
                  <c:v>7.3327179432804181E-3</c:v>
                </c:pt>
                <c:pt idx="19">
                  <c:v>7.3565291221273183E-3</c:v>
                </c:pt>
                <c:pt idx="20">
                  <c:v>7.3310262365106418E-3</c:v>
                </c:pt>
                <c:pt idx="21">
                  <c:v>7.3053832251488192E-3</c:v>
                </c:pt>
                <c:pt idx="22">
                  <c:v>7.2798803395321418E-3</c:v>
                </c:pt>
                <c:pt idx="23">
                  <c:v>7.2542373281703192E-3</c:v>
                </c:pt>
                <c:pt idx="24">
                  <c:v>7.2285943168084957E-3</c:v>
                </c:pt>
                <c:pt idx="25">
                  <c:v>7.2030914311918201E-3</c:v>
                </c:pt>
                <c:pt idx="26">
                  <c:v>7.1777286713202906E-3</c:v>
                </c:pt>
                <c:pt idx="27">
                  <c:v>7.1520856599584671E-3</c:v>
                </c:pt>
                <c:pt idx="28">
                  <c:v>7.1265827743417906E-3</c:v>
                </c:pt>
                <c:pt idx="29">
                  <c:v>7.100939762979968E-3</c:v>
                </c:pt>
                <c:pt idx="30">
                  <c:v>7.0670396460103656E-3</c:v>
                </c:pt>
                <c:pt idx="31">
                  <c:v>7.0324376803633255E-3</c:v>
                </c:pt>
                <c:pt idx="32">
                  <c:v>6.9982097900205768E-3</c:v>
                </c:pt>
                <c:pt idx="33">
                  <c:v>6.9639818996778298E-3</c:v>
                </c:pt>
                <c:pt idx="34">
                  <c:v>6.9299410469872277E-3</c:v>
                </c:pt>
                <c:pt idx="35">
                  <c:v>6.8957131566444799E-3</c:v>
                </c:pt>
                <c:pt idx="36">
                  <c:v>6.8616723039538786E-3</c:v>
                </c:pt>
                <c:pt idx="37">
                  <c:v>6.8276314512632774E-3</c:v>
                </c:pt>
                <c:pt idx="38">
                  <c:v>6.7935905985726753E-3</c:v>
                </c:pt>
                <c:pt idx="39">
                  <c:v>6.7595497458820732E-3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CapletVols!$X$90</c:f>
              <c:strCache>
                <c:ptCount val="1"/>
                <c:pt idx="0">
                  <c:v>12m SwVol</c:v>
                </c:pt>
              </c:strCache>
            </c:strRef>
          </c:tx>
          <c:marker>
            <c:symbol val="none"/>
          </c:marker>
          <c:xVal>
            <c:numRef>
              <c:f>CapletVols!$D$91:$D$130</c:f>
              <c:numCache>
                <c:formatCode>#,##0.00</c:formatCode>
                <c:ptCount val="4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  <c:pt idx="20">
                  <c:v>10.499657768651609</c:v>
                </c:pt>
                <c:pt idx="21">
                  <c:v>11.000684462696784</c:v>
                </c:pt>
                <c:pt idx="22">
                  <c:v>11.498973305954825</c:v>
                </c:pt>
                <c:pt idx="23">
                  <c:v>12</c:v>
                </c:pt>
                <c:pt idx="24">
                  <c:v>12.501026694045175</c:v>
                </c:pt>
                <c:pt idx="25">
                  <c:v>12.999315537303216</c:v>
                </c:pt>
                <c:pt idx="26">
                  <c:v>13.494866529774127</c:v>
                </c:pt>
                <c:pt idx="27">
                  <c:v>13.995893223819301</c:v>
                </c:pt>
                <c:pt idx="28">
                  <c:v>14.494182067077345</c:v>
                </c:pt>
                <c:pt idx="29">
                  <c:v>14.99520876112252</c:v>
                </c:pt>
                <c:pt idx="30">
                  <c:v>15.493497604380561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17.002053388090349</c:v>
                </c:pt>
                <c:pt idx="34">
                  <c:v>17.500342231348391</c:v>
                </c:pt>
                <c:pt idx="35">
                  <c:v>18.001368925393567</c:v>
                </c:pt>
                <c:pt idx="36">
                  <c:v>18.499657768651609</c:v>
                </c:pt>
                <c:pt idx="37">
                  <c:v>18.997946611909651</c:v>
                </c:pt>
                <c:pt idx="38">
                  <c:v>19.496235455167692</c:v>
                </c:pt>
                <c:pt idx="39">
                  <c:v>19.994524298425734</c:v>
                </c:pt>
              </c:numCache>
            </c:numRef>
          </c:xVal>
          <c:yVal>
            <c:numRef>
              <c:f>CapletVols!$X$91:$X$130</c:f>
              <c:numCache>
                <c:formatCode>00,000%</c:formatCode>
                <c:ptCount val="40"/>
                <c:pt idx="0">
                  <c:v>1.9319533104418694E-3</c:v>
                </c:pt>
                <c:pt idx="1">
                  <c:v>2.5376385782611829E-3</c:v>
                </c:pt>
                <c:pt idx="2">
                  <c:v>3.1550187014207204E-3</c:v>
                </c:pt>
                <c:pt idx="3">
                  <c:v>3.8584921932787249E-3</c:v>
                </c:pt>
                <c:pt idx="4">
                  <c:v>4.5657515935599155E-3</c:v>
                </c:pt>
                <c:pt idx="5">
                  <c:v>5.2826232531563624E-3</c:v>
                </c:pt>
                <c:pt idx="6">
                  <c:v>5.7276911953911425E-3</c:v>
                </c:pt>
                <c:pt idx="7">
                  <c:v>6.1871772127020655E-3</c:v>
                </c:pt>
                <c:pt idx="8">
                  <c:v>6.4925960796151537E-3</c:v>
                </c:pt>
                <c:pt idx="9">
                  <c:v>6.7748380630811688E-3</c:v>
                </c:pt>
                <c:pt idx="10">
                  <c:v>6.8641931507063443E-3</c:v>
                </c:pt>
                <c:pt idx="11">
                  <c:v>6.9544921518621067E-3</c:v>
                </c:pt>
                <c:pt idx="12">
                  <c:v>7.0446315487278904E-3</c:v>
                </c:pt>
                <c:pt idx="13">
                  <c:v>7.1350446505120419E-3</c:v>
                </c:pt>
                <c:pt idx="14">
                  <c:v>7.1375371860626074E-3</c:v>
                </c:pt>
                <c:pt idx="15">
                  <c:v>7.1595806385911795E-3</c:v>
                </c:pt>
                <c:pt idx="16">
                  <c:v>7.2017927502573712E-3</c:v>
                </c:pt>
                <c:pt idx="17">
                  <c:v>7.2246060926138556E-3</c:v>
                </c:pt>
                <c:pt idx="18">
                  <c:v>7.2460792972978295E-3</c:v>
                </c:pt>
                <c:pt idx="19">
                  <c:v>7.2675934794673323E-3</c:v>
                </c:pt>
                <c:pt idx="20">
                  <c:v>7.2412928311135312E-3</c:v>
                </c:pt>
                <c:pt idx="21">
                  <c:v>7.215556980181447E-3</c:v>
                </c:pt>
                <c:pt idx="22">
                  <c:v>7.1702185919866835E-3</c:v>
                </c:pt>
                <c:pt idx="23">
                  <c:v>7.144090727411399E-3</c:v>
                </c:pt>
                <c:pt idx="24">
                  <c:v>7.1374695991546569E-3</c:v>
                </c:pt>
                <c:pt idx="25">
                  <c:v>7.1115953847328186E-3</c:v>
                </c:pt>
                <c:pt idx="26">
                  <c:v>7.0860138560510872E-3</c:v>
                </c:pt>
                <c:pt idx="27">
                  <c:v>7.0603481001181847E-3</c:v>
                </c:pt>
                <c:pt idx="28">
                  <c:v>7.0350088904008587E-3</c:v>
                </c:pt>
                <c:pt idx="29">
                  <c:v>7.0096249034658342E-3</c:v>
                </c:pt>
                <c:pt idx="30">
                  <c:v>6.9570545897434145E-3</c:v>
                </c:pt>
                <c:pt idx="31">
                  <c:v>6.9229241361152627E-3</c:v>
                </c:pt>
                <c:pt idx="32">
                  <c:v>6.9080177965083998E-3</c:v>
                </c:pt>
                <c:pt idx="33">
                  <c:v>6.8741785616000146E-3</c:v>
                </c:pt>
                <c:pt idx="34">
                  <c:v>6.8405041761189205E-3</c:v>
                </c:pt>
                <c:pt idx="35">
                  <c:v>6.8066296500536982E-3</c:v>
                </c:pt>
                <c:pt idx="36">
                  <c:v>6.772962646029685E-3</c:v>
                </c:pt>
                <c:pt idx="37">
                  <c:v>6.7393010830608044E-3</c:v>
                </c:pt>
                <c:pt idx="38">
                  <c:v>6.6873261812690739E-3</c:v>
                </c:pt>
                <c:pt idx="39">
                  <c:v>6.6537084858084416E-3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CapletVols!$Y$90</c:f>
              <c:strCache>
                <c:ptCount val="1"/>
                <c:pt idx="0">
                  <c:v>6m CplVol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CapletVols!$D$91:$D$130</c:f>
              <c:numCache>
                <c:formatCode>#,##0.00</c:formatCode>
                <c:ptCount val="4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  <c:pt idx="20">
                  <c:v>10.499657768651609</c:v>
                </c:pt>
                <c:pt idx="21">
                  <c:v>11.000684462696784</c:v>
                </c:pt>
                <c:pt idx="22">
                  <c:v>11.498973305954825</c:v>
                </c:pt>
                <c:pt idx="23">
                  <c:v>12</c:v>
                </c:pt>
                <c:pt idx="24">
                  <c:v>12.501026694045175</c:v>
                </c:pt>
                <c:pt idx="25">
                  <c:v>12.999315537303216</c:v>
                </c:pt>
                <c:pt idx="26">
                  <c:v>13.494866529774127</c:v>
                </c:pt>
                <c:pt idx="27">
                  <c:v>13.995893223819301</c:v>
                </c:pt>
                <c:pt idx="28">
                  <c:v>14.494182067077345</c:v>
                </c:pt>
                <c:pt idx="29">
                  <c:v>14.99520876112252</c:v>
                </c:pt>
                <c:pt idx="30">
                  <c:v>15.493497604380561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17.002053388090349</c:v>
                </c:pt>
                <c:pt idx="34">
                  <c:v>17.500342231348391</c:v>
                </c:pt>
                <c:pt idx="35">
                  <c:v>18.001368925393567</c:v>
                </c:pt>
                <c:pt idx="36">
                  <c:v>18.499657768651609</c:v>
                </c:pt>
                <c:pt idx="37">
                  <c:v>18.997946611909651</c:v>
                </c:pt>
                <c:pt idx="38">
                  <c:v>19.496235455167692</c:v>
                </c:pt>
                <c:pt idx="39">
                  <c:v>19.994524298425734</c:v>
                </c:pt>
              </c:numCache>
            </c:numRef>
          </c:xVal>
          <c:yVal>
            <c:numRef>
              <c:f>CapletVols!$Y$91:$Y$130</c:f>
              <c:numCache>
                <c:formatCode>00,000%</c:formatCode>
                <c:ptCount val="40"/>
                <c:pt idx="0">
                  <c:v>1.6853890954718468E-3</c:v>
                </c:pt>
                <c:pt idx="1">
                  <c:v>2.2949878086985305E-3</c:v>
                </c:pt>
                <c:pt idx="2">
                  <c:v>3.0640174332684242E-3</c:v>
                </c:pt>
                <c:pt idx="3">
                  <c:v>3.7914217344817967E-3</c:v>
                </c:pt>
                <c:pt idx="4">
                  <c:v>4.5310283626097281E-3</c:v>
                </c:pt>
                <c:pt idx="5">
                  <c:v>5.2032254852926512E-3</c:v>
                </c:pt>
                <c:pt idx="6">
                  <c:v>5.7721577814519595E-3</c:v>
                </c:pt>
                <c:pt idx="7">
                  <c:v>6.304941408883334E-3</c:v>
                </c:pt>
                <c:pt idx="8">
                  <c:v>6.7307058540930255E-3</c:v>
                </c:pt>
                <c:pt idx="9">
                  <c:v>7.0554140084704417E-3</c:v>
                </c:pt>
                <c:pt idx="10">
                  <c:v>7.3297518383302566E-3</c:v>
                </c:pt>
                <c:pt idx="11">
                  <c:v>7.4742331120276626E-3</c:v>
                </c:pt>
                <c:pt idx="12">
                  <c:v>7.5470490482205856E-3</c:v>
                </c:pt>
                <c:pt idx="13">
                  <c:v>7.6209946966822222E-3</c:v>
                </c:pt>
                <c:pt idx="14">
                  <c:v>7.6617697405599412E-3</c:v>
                </c:pt>
                <c:pt idx="15">
                  <c:v>7.6862219145110589E-3</c:v>
                </c:pt>
                <c:pt idx="16">
                  <c:v>7.7269149626588629E-3</c:v>
                </c:pt>
                <c:pt idx="17">
                  <c:v>7.7537406204909419E-3</c:v>
                </c:pt>
                <c:pt idx="18">
                  <c:v>7.7550422848814112E-3</c:v>
                </c:pt>
                <c:pt idx="19">
                  <c:v>7.7541233627606496E-3</c:v>
                </c:pt>
                <c:pt idx="20">
                  <c:v>7.7543679297094976E-3</c:v>
                </c:pt>
                <c:pt idx="21">
                  <c:v>7.7460143482413887E-3</c:v>
                </c:pt>
                <c:pt idx="22">
                  <c:v>7.727496523314727E-3</c:v>
                </c:pt>
                <c:pt idx="23">
                  <c:v>7.6973191165269489E-3</c:v>
                </c:pt>
                <c:pt idx="24">
                  <c:v>7.6592798624422502E-3</c:v>
                </c:pt>
                <c:pt idx="25">
                  <c:v>7.6159638695950365E-3</c:v>
                </c:pt>
                <c:pt idx="26">
                  <c:v>7.5660528295013168E-3</c:v>
                </c:pt>
                <c:pt idx="27">
                  <c:v>7.5113521735919375E-3</c:v>
                </c:pt>
                <c:pt idx="28">
                  <c:v>7.4578579913038854E-3</c:v>
                </c:pt>
                <c:pt idx="29">
                  <c:v>7.4075951094520493E-3</c:v>
                </c:pt>
                <c:pt idx="30">
                  <c:v>7.3578269263683063E-3</c:v>
                </c:pt>
                <c:pt idx="31">
                  <c:v>7.3083480793699812E-3</c:v>
                </c:pt>
                <c:pt idx="32">
                  <c:v>7.2599323519930486E-3</c:v>
                </c:pt>
                <c:pt idx="33">
                  <c:v>7.2136184418176924E-3</c:v>
                </c:pt>
                <c:pt idx="34">
                  <c:v>7.1698798794932461E-3</c:v>
                </c:pt>
                <c:pt idx="35">
                  <c:v>7.1300290487093659E-3</c:v>
                </c:pt>
                <c:pt idx="36">
                  <c:v>7.0954191259895646E-3</c:v>
                </c:pt>
                <c:pt idx="37">
                  <c:v>7.0663433542857979E-3</c:v>
                </c:pt>
                <c:pt idx="38">
                  <c:v>7.0438557746957927E-3</c:v>
                </c:pt>
                <c:pt idx="39">
                  <c:v>7.0270294705495132E-3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CapletVols!$Z$90</c:f>
              <c:strCache>
                <c:ptCount val="1"/>
                <c:pt idx="0">
                  <c:v>12m CplVol</c:v>
                </c:pt>
              </c:strCache>
            </c:strRef>
          </c:tx>
          <c:marker>
            <c:symbol val="none"/>
          </c:marker>
          <c:xVal>
            <c:numRef>
              <c:f>CapletVols!$D$91:$D$130</c:f>
              <c:numCache>
                <c:formatCode>#,##0.00</c:formatCode>
                <c:ptCount val="4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  <c:pt idx="20">
                  <c:v>10.499657768651609</c:v>
                </c:pt>
                <c:pt idx="21">
                  <c:v>11.000684462696784</c:v>
                </c:pt>
                <c:pt idx="22">
                  <c:v>11.498973305954825</c:v>
                </c:pt>
                <c:pt idx="23">
                  <c:v>12</c:v>
                </c:pt>
                <c:pt idx="24">
                  <c:v>12.501026694045175</c:v>
                </c:pt>
                <c:pt idx="25">
                  <c:v>12.999315537303216</c:v>
                </c:pt>
                <c:pt idx="26">
                  <c:v>13.494866529774127</c:v>
                </c:pt>
                <c:pt idx="27">
                  <c:v>13.995893223819301</c:v>
                </c:pt>
                <c:pt idx="28">
                  <c:v>14.494182067077345</c:v>
                </c:pt>
                <c:pt idx="29">
                  <c:v>14.99520876112252</c:v>
                </c:pt>
                <c:pt idx="30">
                  <c:v>15.493497604380561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17.002053388090349</c:v>
                </c:pt>
                <c:pt idx="34">
                  <c:v>17.500342231348391</c:v>
                </c:pt>
                <c:pt idx="35">
                  <c:v>18.001368925393567</c:v>
                </c:pt>
                <c:pt idx="36">
                  <c:v>18.499657768651609</c:v>
                </c:pt>
                <c:pt idx="37">
                  <c:v>18.997946611909651</c:v>
                </c:pt>
                <c:pt idx="38">
                  <c:v>19.496235455167692</c:v>
                </c:pt>
                <c:pt idx="39">
                  <c:v>19.994524298425734</c:v>
                </c:pt>
              </c:numCache>
            </c:numRef>
          </c:xVal>
          <c:yVal>
            <c:numRef>
              <c:f>CapletVols!$Z$91:$Z$130</c:f>
              <c:numCache>
                <c:formatCode>00,000%</c:formatCode>
                <c:ptCount val="40"/>
                <c:pt idx="0">
                  <c:v>1.8664565842356131E-3</c:v>
                </c:pt>
                <c:pt idx="1">
                  <c:v>2.5227164315168721E-3</c:v>
                </c:pt>
                <c:pt idx="2">
                  <c:v>3.2256213123034836E-3</c:v>
                </c:pt>
                <c:pt idx="3">
                  <c:v>3.914801996556791E-3</c:v>
                </c:pt>
                <c:pt idx="4">
                  <c:v>4.5864894458621996E-3</c:v>
                </c:pt>
                <c:pt idx="5">
                  <c:v>5.1719507166058691E-3</c:v>
                </c:pt>
                <c:pt idx="6">
                  <c:v>5.6775326266933187E-3</c:v>
                </c:pt>
                <c:pt idx="7">
                  <c:v>6.1153904110408811E-3</c:v>
                </c:pt>
                <c:pt idx="8">
                  <c:v>6.4536755109584178E-3</c:v>
                </c:pt>
                <c:pt idx="9">
                  <c:v>6.7241494849218575E-3</c:v>
                </c:pt>
                <c:pt idx="10">
                  <c:v>6.9072746750970951E-3</c:v>
                </c:pt>
                <c:pt idx="11">
                  <c:v>7.0022241693925794E-3</c:v>
                </c:pt>
                <c:pt idx="12">
                  <c:v>7.0523611470615418E-3</c:v>
                </c:pt>
                <c:pt idx="13">
                  <c:v>7.1049529025638087E-3</c:v>
                </c:pt>
                <c:pt idx="14">
                  <c:v>7.1343685794278298E-3</c:v>
                </c:pt>
                <c:pt idx="15">
                  <c:v>7.1654398505451283E-3</c:v>
                </c:pt>
                <c:pt idx="16">
                  <c:v>7.1972356426239052E-3</c:v>
                </c:pt>
                <c:pt idx="17">
                  <c:v>7.2138175002162607E-3</c:v>
                </c:pt>
                <c:pt idx="18">
                  <c:v>7.2112654506949533E-3</c:v>
                </c:pt>
                <c:pt idx="19">
                  <c:v>7.2142753673475205E-3</c:v>
                </c:pt>
                <c:pt idx="20">
                  <c:v>7.2222267389341135E-3</c:v>
                </c:pt>
                <c:pt idx="21">
                  <c:v>7.2269621858074944E-3</c:v>
                </c:pt>
                <c:pt idx="22">
                  <c:v>7.2152256684551242E-3</c:v>
                </c:pt>
                <c:pt idx="23">
                  <c:v>7.1913904203991129E-3</c:v>
                </c:pt>
                <c:pt idx="24">
                  <c:v>7.1715823064750599E-3</c:v>
                </c:pt>
                <c:pt idx="25">
                  <c:v>7.1414342163671042E-3</c:v>
                </c:pt>
                <c:pt idx="26">
                  <c:v>7.1055303172977684E-3</c:v>
                </c:pt>
                <c:pt idx="27">
                  <c:v>7.0709760974454108E-3</c:v>
                </c:pt>
                <c:pt idx="28">
                  <c:v>7.0330525470839811E-3</c:v>
                </c:pt>
                <c:pt idx="29">
                  <c:v>7.0008383719357033E-3</c:v>
                </c:pt>
                <c:pt idx="30">
                  <c:v>6.9575994720097812E-3</c:v>
                </c:pt>
                <c:pt idx="31">
                  <c:v>6.9168732078171442E-3</c:v>
                </c:pt>
                <c:pt idx="32">
                  <c:v>6.8773697462207409E-3</c:v>
                </c:pt>
                <c:pt idx="33">
                  <c:v>6.8420602357256782E-3</c:v>
                </c:pt>
                <c:pt idx="34">
                  <c:v>6.8018641578294365E-3</c:v>
                </c:pt>
                <c:pt idx="35">
                  <c:v>6.7775923516681371E-3</c:v>
                </c:pt>
                <c:pt idx="36">
                  <c:v>6.7505131832405292E-3</c:v>
                </c:pt>
                <c:pt idx="37">
                  <c:v>6.7330890079073816E-3</c:v>
                </c:pt>
                <c:pt idx="38">
                  <c:v>6.7177255374219749E-3</c:v>
                </c:pt>
                <c:pt idx="39">
                  <c:v>6.7074423325600447E-3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05568"/>
        <c:axId val="272607104"/>
      </c:scatterChart>
      <c:valAx>
        <c:axId val="27260556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72607104"/>
        <c:crosses val="autoZero"/>
        <c:crossBetween val="midCat"/>
      </c:valAx>
      <c:valAx>
        <c:axId val="27260710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72605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CapletVols!$M$164</c:f>
              <c:strCache>
                <c:ptCount val="1"/>
                <c:pt idx="0">
                  <c:v>3m ATMVol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CapletVols!$M$165:$M$172</c:f>
              <c:numCache>
                <c:formatCode>0.00</c:formatCode>
                <c:ptCount val="8"/>
                <c:pt idx="0">
                  <c:v>21.804872819601783</c:v>
                </c:pt>
                <c:pt idx="1">
                  <c:v>37.539675669664192</c:v>
                </c:pt>
                <c:pt idx="2">
                  <c:v>52.915326913938671</c:v>
                </c:pt>
                <c:pt idx="3">
                  <c:v>72.869294170103302</c:v>
                </c:pt>
                <c:pt idx="4">
                  <c:v>79.496990885340523</c:v>
                </c:pt>
                <c:pt idx="5">
                  <c:v>80.990045885147424</c:v>
                </c:pt>
                <c:pt idx="6">
                  <c:v>76.929312088756674</c:v>
                </c:pt>
                <c:pt idx="7">
                  <c:v>73.025955548615485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CapletVols!$N$164</c:f>
              <c:strCache>
                <c:ptCount val="1"/>
                <c:pt idx="0">
                  <c:v>6m ATMVol</c:v>
                </c:pt>
              </c:strCache>
            </c:strRef>
          </c:tx>
          <c:marker>
            <c:symbol val="none"/>
          </c:marker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CapletVols!$N$165:$N$172</c:f>
              <c:numCache>
                <c:formatCode>0.00</c:formatCode>
                <c:ptCount val="8"/>
                <c:pt idx="0">
                  <c:v>22.862604807437386</c:v>
                </c:pt>
                <c:pt idx="1">
                  <c:v>37.87158319382084</c:v>
                </c:pt>
                <c:pt idx="2">
                  <c:v>51.990223038238888</c:v>
                </c:pt>
                <c:pt idx="3">
                  <c:v>70.482853757245095</c:v>
                </c:pt>
                <c:pt idx="4">
                  <c:v>76.194460642259315</c:v>
                </c:pt>
                <c:pt idx="5">
                  <c:v>77.542954583946781</c:v>
                </c:pt>
                <c:pt idx="6">
                  <c:v>74.078674034563392</c:v>
                </c:pt>
                <c:pt idx="7">
                  <c:v>70.271544444489322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CapletVols!$O$164</c:f>
              <c:strCache>
                <c:ptCount val="1"/>
                <c:pt idx="0">
                  <c:v>12m ATMVol</c:v>
                </c:pt>
              </c:strCache>
            </c:strRef>
          </c:tx>
          <c:marker>
            <c:symbol val="none"/>
          </c:marker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CapletVols!$O$165:$O$172</c:f>
              <c:numCache>
                <c:formatCode>0.00</c:formatCode>
                <c:ptCount val="8"/>
                <c:pt idx="0">
                  <c:v>25.259015921042671</c:v>
                </c:pt>
                <c:pt idx="1">
                  <c:v>39.297993848146398</c:v>
                </c:pt>
                <c:pt idx="2">
                  <c:v>51.462851194770302</c:v>
                </c:pt>
                <c:pt idx="3">
                  <c:v>67.5314361275734</c:v>
                </c:pt>
                <c:pt idx="4">
                  <c:v>71.976415236739442</c:v>
                </c:pt>
                <c:pt idx="5">
                  <c:v>73.072048664520409</c:v>
                </c:pt>
                <c:pt idx="6">
                  <c:v>70.322767382892096</c:v>
                </c:pt>
                <c:pt idx="7">
                  <c:v>66.561254190842689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CapletVols!$P$164</c:f>
              <c:strCache>
                <c:ptCount val="1"/>
                <c:pt idx="0">
                  <c:v>6M Stripped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CapletVols!$P$165:$P$172</c:f>
              <c:numCache>
                <c:formatCode>0.00</c:formatCode>
                <c:ptCount val="8"/>
                <c:pt idx="0">
                  <c:v>22.862604807437393</c:v>
                </c:pt>
                <c:pt idx="1">
                  <c:v>37.87158319382084</c:v>
                </c:pt>
                <c:pt idx="2">
                  <c:v>51.990223038238888</c:v>
                </c:pt>
                <c:pt idx="3">
                  <c:v>70.482853757245095</c:v>
                </c:pt>
                <c:pt idx="4">
                  <c:v>76.194460642259315</c:v>
                </c:pt>
                <c:pt idx="5">
                  <c:v>77.542954583946781</c:v>
                </c:pt>
                <c:pt idx="6">
                  <c:v>74.078674034563392</c:v>
                </c:pt>
                <c:pt idx="7">
                  <c:v>70.271544444489322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CapletVols!$Q$164</c:f>
              <c:strCache>
                <c:ptCount val="1"/>
                <c:pt idx="0">
                  <c:v>12m Sw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CapletVols!$Q$165:$Q$172</c:f>
              <c:numCache>
                <c:formatCode>0.00</c:formatCode>
                <c:ptCount val="8"/>
                <c:pt idx="0">
                  <c:v>25.288140906882656</c:v>
                </c:pt>
                <c:pt idx="1">
                  <c:v>38.546457011859005</c:v>
                </c:pt>
                <c:pt idx="2">
                  <c:v>52.788148886077011</c:v>
                </c:pt>
                <c:pt idx="3">
                  <c:v>67.686584139081219</c:v>
                </c:pt>
                <c:pt idx="4">
                  <c:v>71.340679447640554</c:v>
                </c:pt>
                <c:pt idx="5">
                  <c:v>72.671036715167261</c:v>
                </c:pt>
                <c:pt idx="6">
                  <c:v>70.097638076936335</c:v>
                </c:pt>
                <c:pt idx="7">
                  <c:v>66.539002745360591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42816"/>
        <c:axId val="272644352"/>
      </c:scatterChart>
      <c:valAx>
        <c:axId val="2726428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72644352"/>
        <c:crosses val="autoZero"/>
        <c:crossBetween val="midCat"/>
      </c:valAx>
      <c:valAx>
        <c:axId val="2726443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72642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CapletVols!$I$164</c:f>
              <c:strCache>
                <c:ptCount val="1"/>
                <c:pt idx="0">
                  <c:v>Beta</c:v>
                </c:pt>
              </c:strCache>
            </c:strRef>
          </c:tx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CapletVols!$I$165:$I$172</c:f>
              <c:numCache>
                <c:formatCode>#,#00%</c:formatCode>
                <c:ptCount val="8"/>
                <c:pt idx="0">
                  <c:v>0.65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0.8</c:v>
                </c:pt>
                <c:pt idx="5">
                  <c:v>0.8</c:v>
                </c:pt>
                <c:pt idx="6">
                  <c:v>0.7</c:v>
                </c:pt>
                <c:pt idx="7">
                  <c:v>0.7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72640"/>
        <c:axId val="272674176"/>
      </c:scatterChart>
      <c:valAx>
        <c:axId val="272672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72674176"/>
        <c:crosses val="autoZero"/>
        <c:crossBetween val="midCat"/>
      </c:valAx>
      <c:valAx>
        <c:axId val="272674176"/>
        <c:scaling>
          <c:orientation val="minMax"/>
        </c:scaling>
        <c:delete val="0"/>
        <c:axPos val="l"/>
        <c:majorGridlines/>
        <c:numFmt formatCode="#,#00%" sourceLinked="1"/>
        <c:majorTickMark val="out"/>
        <c:minorTickMark val="none"/>
        <c:tickLblPos val="nextTo"/>
        <c:crossAx val="2726726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CapletVols!$E$250:$E$308</c:f>
              <c:numCache>
                <c:formatCode>0.00</c:formatCode>
                <c:ptCount val="59"/>
                <c:pt idx="0">
                  <c:v>31.22070433531038</c:v>
                </c:pt>
                <c:pt idx="1">
                  <c:v>33.762507495554317</c:v>
                </c:pt>
                <c:pt idx="2">
                  <c:v>36.792090366937067</c:v>
                </c:pt>
                <c:pt idx="3">
                  <c:v>44.586190612976651</c:v>
                </c:pt>
                <c:pt idx="4">
                  <c:v>54.397297819570007</c:v>
                </c:pt>
                <c:pt idx="5">
                  <c:v>59.092338367197883</c:v>
                </c:pt>
                <c:pt idx="6">
                  <c:v>60.560171800943913</c:v>
                </c:pt>
                <c:pt idx="7">
                  <c:v>65.830827751996921</c:v>
                </c:pt>
                <c:pt idx="8">
                  <c:v>70.932909371382934</c:v>
                </c:pt>
                <c:pt idx="9">
                  <c:v>73.100629653862427</c:v>
                </c:pt>
                <c:pt idx="10">
                  <c:v>74.019946914525235</c:v>
                </c:pt>
                <c:pt idx="11">
                  <c:v>74.697423257445081</c:v>
                </c:pt>
                <c:pt idx="12">
                  <c:v>74.644840044242457</c:v>
                </c:pt>
                <c:pt idx="13">
                  <c:v>73.719636099849893</c:v>
                </c:pt>
                <c:pt idx="14">
                  <c:v>72.959136894974677</c:v>
                </c:pt>
                <c:pt idx="15">
                  <c:v>72.804453698628407</c:v>
                </c:pt>
                <c:pt idx="16">
                  <c:v>72.680281402897151</c:v>
                </c:pt>
                <c:pt idx="17">
                  <c:v>72.476149269657157</c:v>
                </c:pt>
                <c:pt idx="18">
                  <c:v>72.592072536294324</c:v>
                </c:pt>
                <c:pt idx="19">
                  <c:v>73.031897482513386</c:v>
                </c:pt>
                <c:pt idx="20">
                  <c:v>73.374431331448505</c:v>
                </c:pt>
                <c:pt idx="21">
                  <c:v>73.462831116719641</c:v>
                </c:pt>
                <c:pt idx="22">
                  <c:v>73.301845465040259</c:v>
                </c:pt>
                <c:pt idx="23">
                  <c:v>72.908311204152568</c:v>
                </c:pt>
                <c:pt idx="24">
                  <c:v>72.450176986528376</c:v>
                </c:pt>
                <c:pt idx="25">
                  <c:v>71.990451902930104</c:v>
                </c:pt>
                <c:pt idx="26">
                  <c:v>71.545669502769996</c:v>
                </c:pt>
                <c:pt idx="27">
                  <c:v>71.107182625006644</c:v>
                </c:pt>
                <c:pt idx="28">
                  <c:v>70.696512715363653</c:v>
                </c:pt>
                <c:pt idx="29">
                  <c:v>70.327715553250826</c:v>
                </c:pt>
                <c:pt idx="30">
                  <c:v>69.959705213293063</c:v>
                </c:pt>
                <c:pt idx="31">
                  <c:v>69.575065953108151</c:v>
                </c:pt>
                <c:pt idx="32">
                  <c:v>69.18124161535107</c:v>
                </c:pt>
                <c:pt idx="33">
                  <c:v>68.78043452279519</c:v>
                </c:pt>
                <c:pt idx="34">
                  <c:v>68.371791629972606</c:v>
                </c:pt>
                <c:pt idx="35">
                  <c:v>67.959759526241825</c:v>
                </c:pt>
                <c:pt idx="36">
                  <c:v>67.55132069208463</c:v>
                </c:pt>
                <c:pt idx="37">
                  <c:v>67.145341635728883</c:v>
                </c:pt>
                <c:pt idx="38">
                  <c:v>66.745544176065607</c:v>
                </c:pt>
                <c:pt idx="39">
                  <c:v>66.355084728005124</c:v>
                </c:pt>
                <c:pt idx="40">
                  <c:v>65.96875813982281</c:v>
                </c:pt>
                <c:pt idx="41">
                  <c:v>65.583604766110383</c:v>
                </c:pt>
                <c:pt idx="42">
                  <c:v>65.202948528383516</c:v>
                </c:pt>
                <c:pt idx="43">
                  <c:v>64.82476889075825</c:v>
                </c:pt>
                <c:pt idx="44">
                  <c:v>64.451212617660872</c:v>
                </c:pt>
                <c:pt idx="45">
                  <c:v>64.083862905769521</c:v>
                </c:pt>
                <c:pt idx="46">
                  <c:v>63.72311973834487</c:v>
                </c:pt>
                <c:pt idx="47">
                  <c:v>63.369658607310576</c:v>
                </c:pt>
                <c:pt idx="48">
                  <c:v>63.031895126201505</c:v>
                </c:pt>
                <c:pt idx="49">
                  <c:v>62.7042107455487</c:v>
                </c:pt>
                <c:pt idx="50">
                  <c:v>62.376329117277372</c:v>
                </c:pt>
                <c:pt idx="51">
                  <c:v>62.047998304175096</c:v>
                </c:pt>
                <c:pt idx="52">
                  <c:v>61.723654574371743</c:v>
                </c:pt>
                <c:pt idx="53">
                  <c:v>61.399234187465247</c:v>
                </c:pt>
                <c:pt idx="54">
                  <c:v>61.080441533930767</c:v>
                </c:pt>
                <c:pt idx="55">
                  <c:v>60.777844248276686</c:v>
                </c:pt>
                <c:pt idx="56">
                  <c:v>60.459594120676968</c:v>
                </c:pt>
                <c:pt idx="57">
                  <c:v>60.142288460148137</c:v>
                </c:pt>
                <c:pt idx="58">
                  <c:v>59.827243960236864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CapletVols!$F$250:$F$308</c:f>
              <c:numCache>
                <c:formatCode>0.00</c:formatCode>
                <c:ptCount val="59"/>
                <c:pt idx="0">
                  <c:v>21.250891819133223</c:v>
                </c:pt>
                <c:pt idx="1">
                  <c:v>25.472601304988927</c:v>
                </c:pt>
                <c:pt idx="2">
                  <c:v>31.826910960486078</c:v>
                </c:pt>
                <c:pt idx="3">
                  <c:v>40.278498864771606</c:v>
                </c:pt>
                <c:pt idx="4">
                  <c:v>48.940301453915339</c:v>
                </c:pt>
                <c:pt idx="5">
                  <c:v>55.715965462369681</c:v>
                </c:pt>
                <c:pt idx="6">
                  <c:v>61.281618351501329</c:v>
                </c:pt>
                <c:pt idx="7">
                  <c:v>65.904925570257774</c:v>
                </c:pt>
                <c:pt idx="8">
                  <c:v>68.855050774866172</c:v>
                </c:pt>
                <c:pt idx="9">
                  <c:v>70.915066149831915</c:v>
                </c:pt>
                <c:pt idx="10">
                  <c:v>72.732864309065022</c:v>
                </c:pt>
                <c:pt idx="11">
                  <c:v>74.016893357980578</c:v>
                </c:pt>
                <c:pt idx="12">
                  <c:v>74.160129329886601</c:v>
                </c:pt>
                <c:pt idx="13">
                  <c:v>73.217111675566684</c:v>
                </c:pt>
                <c:pt idx="14">
                  <c:v>72.598519947692566</c:v>
                </c:pt>
                <c:pt idx="15">
                  <c:v>72.836520452219062</c:v>
                </c:pt>
                <c:pt idx="16">
                  <c:v>72.974771715798724</c:v>
                </c:pt>
                <c:pt idx="17">
                  <c:v>72.704808018422327</c:v>
                </c:pt>
                <c:pt idx="18">
                  <c:v>72.656475333247172</c:v>
                </c:pt>
                <c:pt idx="19">
                  <c:v>72.969170474523494</c:v>
                </c:pt>
                <c:pt idx="20">
                  <c:v>73.20707728199109</c:v>
                </c:pt>
                <c:pt idx="21">
                  <c:v>73.244965691275283</c:v>
                </c:pt>
                <c:pt idx="22">
                  <c:v>73.133231283703154</c:v>
                </c:pt>
                <c:pt idx="23">
                  <c:v>72.875677538179488</c:v>
                </c:pt>
                <c:pt idx="24">
                  <c:v>72.544939275432327</c:v>
                </c:pt>
                <c:pt idx="25">
                  <c:v>72.17131770741031</c:v>
                </c:pt>
                <c:pt idx="26">
                  <c:v>71.774149619190538</c:v>
                </c:pt>
                <c:pt idx="27">
                  <c:v>71.367460817324982</c:v>
                </c:pt>
                <c:pt idx="28">
                  <c:v>70.983358550404546</c:v>
                </c:pt>
                <c:pt idx="29">
                  <c:v>70.619382698841065</c:v>
                </c:pt>
                <c:pt idx="30">
                  <c:v>70.24489773492283</c:v>
                </c:pt>
                <c:pt idx="31">
                  <c:v>69.846354884556206</c:v>
                </c:pt>
                <c:pt idx="32">
                  <c:v>69.434845505805157</c:v>
                </c:pt>
                <c:pt idx="33">
                  <c:v>69.015742917287284</c:v>
                </c:pt>
                <c:pt idx="34">
                  <c:v>68.588892641529256</c:v>
                </c:pt>
                <c:pt idx="35">
                  <c:v>68.16296608548636</c:v>
                </c:pt>
                <c:pt idx="36">
                  <c:v>67.746263892791859</c:v>
                </c:pt>
                <c:pt idx="37">
                  <c:v>67.339190931242271</c:v>
                </c:pt>
                <c:pt idx="38">
                  <c:v>66.94201036979625</c:v>
                </c:pt>
                <c:pt idx="39">
                  <c:v>66.55636517242138</c:v>
                </c:pt>
                <c:pt idx="40">
                  <c:v>66.174593542283048</c:v>
                </c:pt>
                <c:pt idx="41">
                  <c:v>65.795197545839173</c:v>
                </c:pt>
                <c:pt idx="42">
                  <c:v>65.423699947637502</c:v>
                </c:pt>
                <c:pt idx="43">
                  <c:v>65.058445923400313</c:v>
                </c:pt>
                <c:pt idx="44">
                  <c:v>64.703180745348263</c:v>
                </c:pt>
                <c:pt idx="45">
                  <c:v>64.360116188739553</c:v>
                </c:pt>
                <c:pt idx="46">
                  <c:v>64.03211462661109</c:v>
                </c:pt>
                <c:pt idx="47">
                  <c:v>63.72024038364232</c:v>
                </c:pt>
                <c:pt idx="48">
                  <c:v>63.433696082048023</c:v>
                </c:pt>
                <c:pt idx="49">
                  <c:v>63.16510886221117</c:v>
                </c:pt>
                <c:pt idx="50">
                  <c:v>62.900313520273713</c:v>
                </c:pt>
                <c:pt idx="51">
                  <c:v>62.63488846252401</c:v>
                </c:pt>
                <c:pt idx="52">
                  <c:v>62.373856839867152</c:v>
                </c:pt>
                <c:pt idx="53">
                  <c:v>62.114619077520189</c:v>
                </c:pt>
                <c:pt idx="54">
                  <c:v>61.861503004048586</c:v>
                </c:pt>
                <c:pt idx="55">
                  <c:v>61.62414471324864</c:v>
                </c:pt>
                <c:pt idx="56">
                  <c:v>61.380306105609442</c:v>
                </c:pt>
                <c:pt idx="57">
                  <c:v>61.122590818963459</c:v>
                </c:pt>
                <c:pt idx="58">
                  <c:v>60.83673156060717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CapletVols!$G$250:$G$308</c:f>
              <c:numCache>
                <c:formatCode>0.00</c:formatCode>
                <c:ptCount val="59"/>
                <c:pt idx="0">
                  <c:v>20.245316357883322</c:v>
                </c:pt>
                <c:pt idx="1">
                  <c:v>24.365455797729009</c:v>
                </c:pt>
                <c:pt idx="2">
                  <c:v>30.77280121063643</c:v>
                </c:pt>
                <c:pt idx="3">
                  <c:v>38.909627491274314</c:v>
                </c:pt>
                <c:pt idx="4">
                  <c:v>47.179966817512081</c:v>
                </c:pt>
                <c:pt idx="5">
                  <c:v>54.371715688264217</c:v>
                </c:pt>
                <c:pt idx="6">
                  <c:v>60.706956908458785</c:v>
                </c:pt>
                <c:pt idx="7">
                  <c:v>65.408423160542938</c:v>
                </c:pt>
                <c:pt idx="8">
                  <c:v>68.154010135789065</c:v>
                </c:pt>
                <c:pt idx="9">
                  <c:v>70.229931893780375</c:v>
                </c:pt>
                <c:pt idx="10">
                  <c:v>72.188828381832224</c:v>
                </c:pt>
                <c:pt idx="11">
                  <c:v>73.644254036076219</c:v>
                </c:pt>
                <c:pt idx="12">
                  <c:v>73.890324613099736</c:v>
                </c:pt>
                <c:pt idx="13">
                  <c:v>72.981505432537176</c:v>
                </c:pt>
                <c:pt idx="14">
                  <c:v>72.456715123691652</c:v>
                </c:pt>
                <c:pt idx="15">
                  <c:v>72.850002041697152</c:v>
                </c:pt>
                <c:pt idx="16">
                  <c:v>73.070384771983726</c:v>
                </c:pt>
                <c:pt idx="17">
                  <c:v>72.791209730151323</c:v>
                </c:pt>
                <c:pt idx="18">
                  <c:v>72.725088959111872</c:v>
                </c:pt>
                <c:pt idx="19">
                  <c:v>73.025074609598576</c:v>
                </c:pt>
                <c:pt idx="20">
                  <c:v>73.247408973659162</c:v>
                </c:pt>
                <c:pt idx="21">
                  <c:v>73.269298068879493</c:v>
                </c:pt>
                <c:pt idx="22">
                  <c:v>73.150827427641175</c:v>
                </c:pt>
                <c:pt idx="23">
                  <c:v>72.899940529086493</c:v>
                </c:pt>
                <c:pt idx="24">
                  <c:v>72.577548057867375</c:v>
                </c:pt>
                <c:pt idx="25">
                  <c:v>72.207883946437335</c:v>
                </c:pt>
                <c:pt idx="26">
                  <c:v>71.810979359154288</c:v>
                </c:pt>
                <c:pt idx="27">
                  <c:v>71.407587616517063</c:v>
                </c:pt>
                <c:pt idx="28">
                  <c:v>71.035767090704752</c:v>
                </c:pt>
                <c:pt idx="29">
                  <c:v>70.689131795591408</c:v>
                </c:pt>
                <c:pt idx="30">
                  <c:v>70.330390250182973</c:v>
                </c:pt>
                <c:pt idx="31">
                  <c:v>69.944733338058413</c:v>
                </c:pt>
                <c:pt idx="32">
                  <c:v>69.543977914133734</c:v>
                </c:pt>
                <c:pt idx="33">
                  <c:v>69.133749713389534</c:v>
                </c:pt>
                <c:pt idx="34">
                  <c:v>68.715011092791272</c:v>
                </c:pt>
                <c:pt idx="35">
                  <c:v>68.296379470486244</c:v>
                </c:pt>
                <c:pt idx="36">
                  <c:v>67.886840391770406</c:v>
                </c:pt>
                <c:pt idx="37">
                  <c:v>67.487121969072049</c:v>
                </c:pt>
                <c:pt idx="38">
                  <c:v>67.097250517741983</c:v>
                </c:pt>
                <c:pt idx="39">
                  <c:v>66.719122890349965</c:v>
                </c:pt>
                <c:pt idx="40">
                  <c:v>66.344590052151972</c:v>
                </c:pt>
                <c:pt idx="41">
                  <c:v>65.97218077595312</c:v>
                </c:pt>
                <c:pt idx="42">
                  <c:v>65.607902965771217</c:v>
                </c:pt>
                <c:pt idx="43">
                  <c:v>65.250360132947506</c:v>
                </c:pt>
                <c:pt idx="44">
                  <c:v>64.902895937184184</c:v>
                </c:pt>
                <c:pt idx="45">
                  <c:v>64.568782590674459</c:v>
                </c:pt>
                <c:pt idx="46">
                  <c:v>64.250543622459986</c:v>
                </c:pt>
                <c:pt idx="47">
                  <c:v>63.949931001110215</c:v>
                </c:pt>
                <c:pt idx="48">
                  <c:v>63.676166045170845</c:v>
                </c:pt>
                <c:pt idx="49">
                  <c:v>63.421346885988285</c:v>
                </c:pt>
                <c:pt idx="50">
                  <c:v>63.170969723029764</c:v>
                </c:pt>
                <c:pt idx="51">
                  <c:v>62.920461716262842</c:v>
                </c:pt>
                <c:pt idx="52">
                  <c:v>62.674932003676666</c:v>
                </c:pt>
                <c:pt idx="53">
                  <c:v>62.43193044831208</c:v>
                </c:pt>
                <c:pt idx="54">
                  <c:v>62.195749240284563</c:v>
                </c:pt>
                <c:pt idx="55">
                  <c:v>61.975457536002828</c:v>
                </c:pt>
                <c:pt idx="56">
                  <c:v>61.750975180251622</c:v>
                </c:pt>
                <c:pt idx="57">
                  <c:v>61.50995591394549</c:v>
                </c:pt>
                <c:pt idx="58">
                  <c:v>61.234142626604545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CapletVols!$H$250:$H$308</c:f>
              <c:numCache>
                <c:formatCode>0.00</c:formatCode>
                <c:ptCount val="59"/>
                <c:pt idx="0">
                  <c:v>21.450078059137645</c:v>
                </c:pt>
                <c:pt idx="1">
                  <c:v>24.95794692127954</c:v>
                </c:pt>
                <c:pt idx="2">
                  <c:v>30.550381010281164</c:v>
                </c:pt>
                <c:pt idx="3">
                  <c:v>38.039805594040047</c:v>
                </c:pt>
                <c:pt idx="4">
                  <c:v>46.024729219610812</c:v>
                </c:pt>
                <c:pt idx="5">
                  <c:v>53.274136891107332</c:v>
                </c:pt>
                <c:pt idx="6">
                  <c:v>59.655612209059278</c:v>
                </c:pt>
                <c:pt idx="7">
                  <c:v>64.645928431960613</c:v>
                </c:pt>
                <c:pt idx="8">
                  <c:v>67.661435899740866</c:v>
                </c:pt>
                <c:pt idx="9">
                  <c:v>69.790776691064451</c:v>
                </c:pt>
                <c:pt idx="10">
                  <c:v>71.721926261602604</c:v>
                </c:pt>
                <c:pt idx="11">
                  <c:v>73.273076175463729</c:v>
                </c:pt>
                <c:pt idx="12">
                  <c:v>73.622068915333472</c:v>
                </c:pt>
                <c:pt idx="13">
                  <c:v>72.770812455793248</c:v>
                </c:pt>
                <c:pt idx="14">
                  <c:v>72.348066032698327</c:v>
                </c:pt>
                <c:pt idx="15">
                  <c:v>72.865729323214637</c:v>
                </c:pt>
                <c:pt idx="16">
                  <c:v>73.138878060723926</c:v>
                </c:pt>
                <c:pt idx="17">
                  <c:v>72.867457950552009</c:v>
                </c:pt>
                <c:pt idx="18">
                  <c:v>72.82072409600886</c:v>
                </c:pt>
                <c:pt idx="19">
                  <c:v>73.134251109891622</c:v>
                </c:pt>
                <c:pt idx="20">
                  <c:v>73.359062652624218</c:v>
                </c:pt>
                <c:pt idx="21">
                  <c:v>73.368924456920354</c:v>
                </c:pt>
                <c:pt idx="22">
                  <c:v>73.22655645635669</c:v>
                </c:pt>
                <c:pt idx="23">
                  <c:v>72.949370076977885</c:v>
                </c:pt>
                <c:pt idx="24">
                  <c:v>72.605497719121587</c:v>
                </c:pt>
                <c:pt idx="25">
                  <c:v>72.218688694106049</c:v>
                </c:pt>
                <c:pt idx="26">
                  <c:v>71.809410972698998</c:v>
                </c:pt>
                <c:pt idx="27">
                  <c:v>71.402585160514846</c:v>
                </c:pt>
                <c:pt idx="28">
                  <c:v>71.042193131933004</c:v>
                </c:pt>
                <c:pt idx="29">
                  <c:v>70.720202721558351</c:v>
                </c:pt>
                <c:pt idx="30">
                  <c:v>70.386749128141702</c:v>
                </c:pt>
                <c:pt idx="31">
                  <c:v>70.024157180136285</c:v>
                </c:pt>
                <c:pt idx="32">
                  <c:v>69.644372843839179</c:v>
                </c:pt>
                <c:pt idx="33">
                  <c:v>69.252574060133696</c:v>
                </c:pt>
                <c:pt idx="34">
                  <c:v>68.8512026339274</c:v>
                </c:pt>
                <c:pt idx="35">
                  <c:v>68.447696182140021</c:v>
                </c:pt>
                <c:pt idx="36">
                  <c:v>68.051702039471436</c:v>
                </c:pt>
                <c:pt idx="37">
                  <c:v>67.664043547517252</c:v>
                </c:pt>
                <c:pt idx="38">
                  <c:v>67.285266336794663</c:v>
                </c:pt>
                <c:pt idx="39">
                  <c:v>66.918027869280735</c:v>
                </c:pt>
                <c:pt idx="40">
                  <c:v>66.553946008640025</c:v>
                </c:pt>
                <c:pt idx="41">
                  <c:v>66.191163073031277</c:v>
                </c:pt>
                <c:pt idx="42">
                  <c:v>65.835823649747255</c:v>
                </c:pt>
                <c:pt idx="43">
                  <c:v>65.486799200128232</c:v>
                </c:pt>
                <c:pt idx="44">
                  <c:v>65.146398304646837</c:v>
                </c:pt>
                <c:pt idx="45">
                  <c:v>64.819292044709385</c:v>
                </c:pt>
                <c:pt idx="46">
                  <c:v>64.506835842798196</c:v>
                </c:pt>
                <c:pt idx="47">
                  <c:v>64.211681756116661</c:v>
                </c:pt>
                <c:pt idx="48">
                  <c:v>63.942863046366647</c:v>
                </c:pt>
                <c:pt idx="49">
                  <c:v>63.692174437918773</c:v>
                </c:pt>
                <c:pt idx="50">
                  <c:v>63.44583754405452</c:v>
                </c:pt>
                <c:pt idx="51">
                  <c:v>63.200204240849366</c:v>
                </c:pt>
                <c:pt idx="52">
                  <c:v>62.960370849471431</c:v>
                </c:pt>
                <c:pt idx="53">
                  <c:v>62.723744976800475</c:v>
                </c:pt>
                <c:pt idx="54">
                  <c:v>62.49492693616827</c:v>
                </c:pt>
                <c:pt idx="55">
                  <c:v>62.282394018478591</c:v>
                </c:pt>
                <c:pt idx="56">
                  <c:v>62.066815122147588</c:v>
                </c:pt>
                <c:pt idx="57">
                  <c:v>61.834658814517539</c:v>
                </c:pt>
                <c:pt idx="58">
                  <c:v>61.565743608778398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CapletVols!$I$250:$I$308</c:f>
              <c:numCache>
                <c:formatCode>0.00</c:formatCode>
                <c:ptCount val="59"/>
                <c:pt idx="0">
                  <c:v>24.532564434932183</c:v>
                </c:pt>
                <c:pt idx="1">
                  <c:v>27.007144537314641</c:v>
                </c:pt>
                <c:pt idx="2">
                  <c:v>31.069779776471304</c:v>
                </c:pt>
                <c:pt idx="3">
                  <c:v>37.651367885908982</c:v>
                </c:pt>
                <c:pt idx="4">
                  <c:v>45.444763016752063</c:v>
                </c:pt>
                <c:pt idx="5">
                  <c:v>52.437522439330607</c:v>
                </c:pt>
                <c:pt idx="6">
                  <c:v>58.238594852482137</c:v>
                </c:pt>
                <c:pt idx="7">
                  <c:v>63.685082691374596</c:v>
                </c:pt>
                <c:pt idx="8">
                  <c:v>67.36459567422439</c:v>
                </c:pt>
                <c:pt idx="9">
                  <c:v>69.578005087866401</c:v>
                </c:pt>
                <c:pt idx="10">
                  <c:v>71.34038319620457</c:v>
                </c:pt>
                <c:pt idx="11">
                  <c:v>72.920810474803304</c:v>
                </c:pt>
                <c:pt idx="12">
                  <c:v>73.370265920032296</c:v>
                </c:pt>
                <c:pt idx="13">
                  <c:v>72.595856304521206</c:v>
                </c:pt>
                <c:pt idx="14">
                  <c:v>72.278320650289885</c:v>
                </c:pt>
                <c:pt idx="15">
                  <c:v>72.887346735033972</c:v>
                </c:pt>
                <c:pt idx="16">
                  <c:v>73.186824630845734</c:v>
                </c:pt>
                <c:pt idx="17">
                  <c:v>72.94063424909271</c:v>
                </c:pt>
                <c:pt idx="18">
                  <c:v>72.945359270274935</c:v>
                </c:pt>
                <c:pt idx="19">
                  <c:v>73.291638210045875</c:v>
                </c:pt>
                <c:pt idx="20">
                  <c:v>73.53113712705445</c:v>
                </c:pt>
                <c:pt idx="21">
                  <c:v>73.531382891856168</c:v>
                </c:pt>
                <c:pt idx="22">
                  <c:v>73.351688922056965</c:v>
                </c:pt>
                <c:pt idx="23">
                  <c:v>73.022236420798535</c:v>
                </c:pt>
                <c:pt idx="24">
                  <c:v>72.633083015705594</c:v>
                </c:pt>
                <c:pt idx="25">
                  <c:v>72.21245300957257</c:v>
                </c:pt>
                <c:pt idx="26">
                  <c:v>71.781707435167661</c:v>
                </c:pt>
                <c:pt idx="27">
                  <c:v>71.368118356604811</c:v>
                </c:pt>
                <c:pt idx="28">
                  <c:v>71.019165016921946</c:v>
                </c:pt>
                <c:pt idx="29">
                  <c:v>70.725814783383882</c:v>
                </c:pt>
                <c:pt idx="30">
                  <c:v>70.423391275530832</c:v>
                </c:pt>
                <c:pt idx="31">
                  <c:v>70.090623451345422</c:v>
                </c:pt>
                <c:pt idx="32">
                  <c:v>69.739029310295322</c:v>
                </c:pt>
                <c:pt idx="33">
                  <c:v>69.372742673651388</c:v>
                </c:pt>
                <c:pt idx="34">
                  <c:v>68.995830165551041</c:v>
                </c:pt>
                <c:pt idx="35">
                  <c:v>68.613652734942733</c:v>
                </c:pt>
                <c:pt idx="36">
                  <c:v>68.236403238026938</c:v>
                </c:pt>
                <c:pt idx="37">
                  <c:v>67.864785148887506</c:v>
                </c:pt>
                <c:pt idx="38">
                  <c:v>67.50038498082553</c:v>
                </c:pt>
                <c:pt idx="39">
                  <c:v>67.146955246262777</c:v>
                </c:pt>
                <c:pt idx="40">
                  <c:v>66.796023264642344</c:v>
                </c:pt>
                <c:pt idx="41">
                  <c:v>66.445031474436703</c:v>
                </c:pt>
                <c:pt idx="42">
                  <c:v>66.099999839726564</c:v>
                </c:pt>
                <c:pt idx="43">
                  <c:v>65.760070870493877</c:v>
                </c:pt>
                <c:pt idx="44">
                  <c:v>65.426084490394643</c:v>
                </c:pt>
                <c:pt idx="45">
                  <c:v>65.104311298336157</c:v>
                </c:pt>
                <c:pt idx="46">
                  <c:v>64.794339204246526</c:v>
                </c:pt>
                <c:pt idx="47">
                  <c:v>64.499821599026262</c:v>
                </c:pt>
                <c:pt idx="48">
                  <c:v>64.229404841111588</c:v>
                </c:pt>
                <c:pt idx="49">
                  <c:v>63.974746819679005</c:v>
                </c:pt>
                <c:pt idx="50">
                  <c:v>63.723695811004994</c:v>
                </c:pt>
                <c:pt idx="51">
                  <c:v>63.474376368751244</c:v>
                </c:pt>
                <c:pt idx="52">
                  <c:v>63.231821580950793</c:v>
                </c:pt>
                <c:pt idx="53">
                  <c:v>62.993090967710145</c:v>
                </c:pt>
                <c:pt idx="54">
                  <c:v>62.763376559951979</c:v>
                </c:pt>
                <c:pt idx="55">
                  <c:v>62.550595046101115</c:v>
                </c:pt>
                <c:pt idx="56">
                  <c:v>62.335023921912374</c:v>
                </c:pt>
                <c:pt idx="57">
                  <c:v>62.105017325102295</c:v>
                </c:pt>
                <c:pt idx="58">
                  <c:v>61.840219041779086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CapletVols!$J$250:$J$308</c:f>
              <c:numCache>
                <c:formatCode>0.00</c:formatCode>
                <c:ptCount val="59"/>
                <c:pt idx="0">
                  <c:v>29.100089650617075</c:v>
                </c:pt>
                <c:pt idx="1">
                  <c:v>30.248316026916374</c:v>
                </c:pt>
                <c:pt idx="2">
                  <c:v>32.26219354609519</c:v>
                </c:pt>
                <c:pt idx="3">
                  <c:v>37.767930806666108</c:v>
                </c:pt>
                <c:pt idx="4">
                  <c:v>45.439248494578919</c:v>
                </c:pt>
                <c:pt idx="5">
                  <c:v>51.91859886746397</c:v>
                </c:pt>
                <c:pt idx="6">
                  <c:v>56.632301642032004</c:v>
                </c:pt>
                <c:pt idx="7">
                  <c:v>62.617793245157209</c:v>
                </c:pt>
                <c:pt idx="8">
                  <c:v>67.239585193647045</c:v>
                </c:pt>
                <c:pt idx="9">
                  <c:v>69.559600089995712</c:v>
                </c:pt>
                <c:pt idx="10">
                  <c:v>71.055378482663599</c:v>
                </c:pt>
                <c:pt idx="11">
                  <c:v>72.609379003900202</c:v>
                </c:pt>
                <c:pt idx="12">
                  <c:v>73.150385057995408</c:v>
                </c:pt>
                <c:pt idx="13">
                  <c:v>72.466823862456849</c:v>
                </c:pt>
                <c:pt idx="14">
                  <c:v>72.254719655327861</c:v>
                </c:pt>
                <c:pt idx="15">
                  <c:v>72.929102848865156</c:v>
                </c:pt>
                <c:pt idx="16">
                  <c:v>73.239314473892449</c:v>
                </c:pt>
                <c:pt idx="17">
                  <c:v>73.030567494459348</c:v>
                </c:pt>
                <c:pt idx="18">
                  <c:v>73.101342237476459</c:v>
                </c:pt>
                <c:pt idx="19">
                  <c:v>73.482185596172897</c:v>
                </c:pt>
                <c:pt idx="20">
                  <c:v>73.735619486068842</c:v>
                </c:pt>
                <c:pt idx="21">
                  <c:v>73.725823068621125</c:v>
                </c:pt>
                <c:pt idx="22">
                  <c:v>73.50436478806779</c:v>
                </c:pt>
                <c:pt idx="23">
                  <c:v>73.113110471105259</c:v>
                </c:pt>
                <c:pt idx="24">
                  <c:v>72.669313871902872</c:v>
                </c:pt>
                <c:pt idx="25">
                  <c:v>72.209384112576004</c:v>
                </c:pt>
                <c:pt idx="26">
                  <c:v>71.757073387117543</c:v>
                </c:pt>
                <c:pt idx="27">
                  <c:v>71.339869644889902</c:v>
                </c:pt>
                <c:pt idx="28">
                  <c:v>71.002547444642303</c:v>
                </c:pt>
                <c:pt idx="29">
                  <c:v>70.735022833529172</c:v>
                </c:pt>
                <c:pt idx="30">
                  <c:v>70.461484786880334</c:v>
                </c:pt>
                <c:pt idx="31">
                  <c:v>70.157838927056702</c:v>
                </c:pt>
                <c:pt idx="32">
                  <c:v>69.834807236581057</c:v>
                </c:pt>
                <c:pt idx="33">
                  <c:v>69.49518474174485</c:v>
                </c:pt>
                <c:pt idx="34">
                  <c:v>69.144424411664644</c:v>
                </c:pt>
                <c:pt idx="35">
                  <c:v>68.785409419325347</c:v>
                </c:pt>
                <c:pt idx="36">
                  <c:v>68.42859739034327</c:v>
                </c:pt>
                <c:pt idx="37">
                  <c:v>68.074363375244161</c:v>
                </c:pt>
                <c:pt idx="38">
                  <c:v>67.725487871900981</c:v>
                </c:pt>
                <c:pt idx="39">
                  <c:v>67.386842246469087</c:v>
                </c:pt>
                <c:pt idx="40">
                  <c:v>67.049982663070523</c:v>
                </c:pt>
                <c:pt idx="41">
                  <c:v>66.711571438106262</c:v>
                </c:pt>
                <c:pt idx="42">
                  <c:v>66.377383687912683</c:v>
                </c:pt>
                <c:pt idx="43">
                  <c:v>66.046819157261268</c:v>
                </c:pt>
                <c:pt idx="44">
                  <c:v>65.719221736100295</c:v>
                </c:pt>
                <c:pt idx="45">
                  <c:v>65.402348286627827</c:v>
                </c:pt>
                <c:pt idx="46">
                  <c:v>65.093910668119676</c:v>
                </c:pt>
                <c:pt idx="47">
                  <c:v>64.798447484566225</c:v>
                </c:pt>
                <c:pt idx="48">
                  <c:v>64.524072016004652</c:v>
                </c:pt>
                <c:pt idx="49">
                  <c:v>64.262399346555895</c:v>
                </c:pt>
                <c:pt idx="50">
                  <c:v>64.003151911237268</c:v>
                </c:pt>
                <c:pt idx="51">
                  <c:v>63.746513324635906</c:v>
                </c:pt>
                <c:pt idx="52">
                  <c:v>63.497447121042036</c:v>
                </c:pt>
                <c:pt idx="53">
                  <c:v>63.252539097463533</c:v>
                </c:pt>
                <c:pt idx="54">
                  <c:v>63.017751411698129</c:v>
                </c:pt>
                <c:pt idx="55">
                  <c:v>62.80056022557249</c:v>
                </c:pt>
                <c:pt idx="56">
                  <c:v>62.579975746246035</c:v>
                </c:pt>
                <c:pt idx="57">
                  <c:v>62.348489888299348</c:v>
                </c:pt>
                <c:pt idx="58">
                  <c:v>62.087149301857941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CapletVols!$K$250:$K$308</c:f>
              <c:numCache>
                <c:formatCode>0.00</c:formatCode>
                <c:ptCount val="59"/>
                <c:pt idx="0">
                  <c:v>40.739452355429428</c:v>
                </c:pt>
                <c:pt idx="1">
                  <c:v>39.066197682436979</c:v>
                </c:pt>
                <c:pt idx="2">
                  <c:v>36.564017569766008</c:v>
                </c:pt>
                <c:pt idx="3">
                  <c:v>40.04136582970402</c:v>
                </c:pt>
                <c:pt idx="4">
                  <c:v>47.501212407707229</c:v>
                </c:pt>
                <c:pt idx="5">
                  <c:v>52.37670110967008</c:v>
                </c:pt>
                <c:pt idx="6">
                  <c:v>54.386236307079436</c:v>
                </c:pt>
                <c:pt idx="7">
                  <c:v>60.986240323629033</c:v>
                </c:pt>
                <c:pt idx="8">
                  <c:v>67.295898631989047</c:v>
                </c:pt>
                <c:pt idx="9">
                  <c:v>69.817733218092101</c:v>
                </c:pt>
                <c:pt idx="10">
                  <c:v>70.83501693584914</c:v>
                </c:pt>
                <c:pt idx="11">
                  <c:v>72.23505914888554</c:v>
                </c:pt>
                <c:pt idx="12">
                  <c:v>72.873786653485141</c:v>
                </c:pt>
                <c:pt idx="13">
                  <c:v>72.384005573747061</c:v>
                </c:pt>
                <c:pt idx="14">
                  <c:v>72.377309946398185</c:v>
                </c:pt>
                <c:pt idx="15">
                  <c:v>73.168374291709569</c:v>
                </c:pt>
                <c:pt idx="16">
                  <c:v>73.525233774071708</c:v>
                </c:pt>
                <c:pt idx="17">
                  <c:v>73.386667711429027</c:v>
                </c:pt>
                <c:pt idx="18">
                  <c:v>73.521038389911539</c:v>
                </c:pt>
                <c:pt idx="19">
                  <c:v>73.881975878096497</c:v>
                </c:pt>
                <c:pt idx="20">
                  <c:v>74.097956926042656</c:v>
                </c:pt>
                <c:pt idx="21">
                  <c:v>74.051304598581609</c:v>
                </c:pt>
                <c:pt idx="22">
                  <c:v>73.775496941304766</c:v>
                </c:pt>
                <c:pt idx="23">
                  <c:v>73.317491311633546</c:v>
                </c:pt>
                <c:pt idx="24">
                  <c:v>72.816041489337309</c:v>
                </c:pt>
                <c:pt idx="25">
                  <c:v>72.320840867492166</c:v>
                </c:pt>
                <c:pt idx="26">
                  <c:v>71.863524961060662</c:v>
                </c:pt>
                <c:pt idx="27">
                  <c:v>71.467036005634412</c:v>
                </c:pt>
                <c:pt idx="28">
                  <c:v>71.149034114343067</c:v>
                </c:pt>
                <c:pt idx="29">
                  <c:v>70.89553871658552</c:v>
                </c:pt>
                <c:pt idx="30">
                  <c:v>70.639556628683493</c:v>
                </c:pt>
                <c:pt idx="31">
                  <c:v>70.358885436829027</c:v>
                </c:pt>
                <c:pt idx="32">
                  <c:v>70.062436368915996</c:v>
                </c:pt>
                <c:pt idx="33">
                  <c:v>69.751013658432484</c:v>
                </c:pt>
                <c:pt idx="34">
                  <c:v>69.430702274151827</c:v>
                </c:pt>
                <c:pt idx="35">
                  <c:v>69.101009111595289</c:v>
                </c:pt>
                <c:pt idx="36">
                  <c:v>68.771848784326139</c:v>
                </c:pt>
                <c:pt idx="37">
                  <c:v>68.442756380983511</c:v>
                </c:pt>
                <c:pt idx="38">
                  <c:v>68.117997541948299</c:v>
                </c:pt>
                <c:pt idx="39">
                  <c:v>67.803338951184045</c:v>
                </c:pt>
                <c:pt idx="40">
                  <c:v>67.490194749191943</c:v>
                </c:pt>
                <c:pt idx="41">
                  <c:v>67.174166739133199</c:v>
                </c:pt>
                <c:pt idx="42">
                  <c:v>66.860697689014742</c:v>
                </c:pt>
                <c:pt idx="43">
                  <c:v>66.549418600935724</c:v>
                </c:pt>
                <c:pt idx="44">
                  <c:v>66.238463931707031</c:v>
                </c:pt>
                <c:pt idx="45">
                  <c:v>65.936615917440704</c:v>
                </c:pt>
                <c:pt idx="46">
                  <c:v>65.639821560632512</c:v>
                </c:pt>
                <c:pt idx="47">
                  <c:v>65.353028110949495</c:v>
                </c:pt>
                <c:pt idx="48">
                  <c:v>65.083247142840932</c:v>
                </c:pt>
                <c:pt idx="49">
                  <c:v>64.822184867487792</c:v>
                </c:pt>
                <c:pt idx="50">
                  <c:v>64.561143285940318</c:v>
                </c:pt>
                <c:pt idx="51">
                  <c:v>64.302670387545007</c:v>
                </c:pt>
                <c:pt idx="52">
                  <c:v>64.051661241081305</c:v>
                </c:pt>
                <c:pt idx="53">
                  <c:v>63.803626431725107</c:v>
                </c:pt>
                <c:pt idx="54">
                  <c:v>63.566030928163542</c:v>
                </c:pt>
                <c:pt idx="55">
                  <c:v>63.346124372827923</c:v>
                </c:pt>
                <c:pt idx="56">
                  <c:v>63.118797468854154</c:v>
                </c:pt>
                <c:pt idx="57">
                  <c:v>62.887962915453798</c:v>
                </c:pt>
                <c:pt idx="58">
                  <c:v>62.641681908692526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CapletVols!$L$250:$L$308</c:f>
              <c:numCache>
                <c:formatCode>0.00</c:formatCode>
                <c:ptCount val="59"/>
                <c:pt idx="0">
                  <c:v>63.703286012282099</c:v>
                </c:pt>
                <c:pt idx="1">
                  <c:v>58.659399148884376</c:v>
                </c:pt>
                <c:pt idx="2">
                  <c:v>50.881048954743811</c:v>
                </c:pt>
                <c:pt idx="3">
                  <c:v>53.904552206330955</c:v>
                </c:pt>
                <c:pt idx="4">
                  <c:v>60.596930641853469</c:v>
                </c:pt>
                <c:pt idx="5">
                  <c:v>60.727315728925049</c:v>
                </c:pt>
                <c:pt idx="6">
                  <c:v>60.621152484067323</c:v>
                </c:pt>
                <c:pt idx="7">
                  <c:v>63.99671309818968</c:v>
                </c:pt>
                <c:pt idx="8">
                  <c:v>67.810818141347283</c:v>
                </c:pt>
                <c:pt idx="9">
                  <c:v>70.252735323450707</c:v>
                </c:pt>
                <c:pt idx="10">
                  <c:v>72.058672114415401</c:v>
                </c:pt>
                <c:pt idx="11">
                  <c:v>73.102738812561256</c:v>
                </c:pt>
                <c:pt idx="12">
                  <c:v>73.4107874682431</c:v>
                </c:pt>
                <c:pt idx="13">
                  <c:v>73.215438173240628</c:v>
                </c:pt>
                <c:pt idx="14">
                  <c:v>73.450987267680105</c:v>
                </c:pt>
                <c:pt idx="15">
                  <c:v>74.402147473066108</c:v>
                </c:pt>
                <c:pt idx="16">
                  <c:v>75.062423072333104</c:v>
                </c:pt>
                <c:pt idx="17">
                  <c:v>75.045529715544831</c:v>
                </c:pt>
                <c:pt idx="18">
                  <c:v>74.86697643611825</c:v>
                </c:pt>
                <c:pt idx="19">
                  <c:v>74.69899266254194</c:v>
                </c:pt>
                <c:pt idx="20">
                  <c:v>74.490582174515509</c:v>
                </c:pt>
                <c:pt idx="21">
                  <c:v>74.246490312299741</c:v>
                </c:pt>
                <c:pt idx="22">
                  <c:v>74.008593171988451</c:v>
                </c:pt>
                <c:pt idx="23">
                  <c:v>73.77823570562154</c:v>
                </c:pt>
                <c:pt idx="24">
                  <c:v>73.513998910390953</c:v>
                </c:pt>
                <c:pt idx="25">
                  <c:v>73.207824534443986</c:v>
                </c:pt>
                <c:pt idx="26">
                  <c:v>72.878494842605676</c:v>
                </c:pt>
                <c:pt idx="27">
                  <c:v>72.534649408549043</c:v>
                </c:pt>
                <c:pt idx="28">
                  <c:v>72.179823638584665</c:v>
                </c:pt>
                <c:pt idx="29">
                  <c:v>71.818074768732757</c:v>
                </c:pt>
                <c:pt idx="30">
                  <c:v>71.449810448782557</c:v>
                </c:pt>
                <c:pt idx="31">
                  <c:v>71.070787602404408</c:v>
                </c:pt>
                <c:pt idx="32">
                  <c:v>70.690442765810104</c:v>
                </c:pt>
                <c:pt idx="33">
                  <c:v>70.313845357413726</c:v>
                </c:pt>
                <c:pt idx="34">
                  <c:v>69.942450360972387</c:v>
                </c:pt>
                <c:pt idx="35">
                  <c:v>69.58361411612411</c:v>
                </c:pt>
                <c:pt idx="36">
                  <c:v>69.245601596874096</c:v>
                </c:pt>
                <c:pt idx="37">
                  <c:v>68.930304621222803</c:v>
                </c:pt>
                <c:pt idx="38">
                  <c:v>68.639767157454486</c:v>
                </c:pt>
                <c:pt idx="39">
                  <c:v>68.374975664888225</c:v>
                </c:pt>
                <c:pt idx="40">
                  <c:v>68.116018951760438</c:v>
                </c:pt>
                <c:pt idx="41">
                  <c:v>67.855630307298554</c:v>
                </c:pt>
                <c:pt idx="42">
                  <c:v>67.598077501641527</c:v>
                </c:pt>
                <c:pt idx="43">
                  <c:v>67.340164688039479</c:v>
                </c:pt>
                <c:pt idx="44">
                  <c:v>67.084365643367477</c:v>
                </c:pt>
                <c:pt idx="45">
                  <c:v>66.831315871909169</c:v>
                </c:pt>
                <c:pt idx="46">
                  <c:v>66.582446777509162</c:v>
                </c:pt>
                <c:pt idx="47">
                  <c:v>66.336978182106833</c:v>
                </c:pt>
                <c:pt idx="48">
                  <c:v>66.101822981459918</c:v>
                </c:pt>
                <c:pt idx="49">
                  <c:v>65.872452121053058</c:v>
                </c:pt>
                <c:pt idx="50">
                  <c:v>65.643189957670288</c:v>
                </c:pt>
                <c:pt idx="51">
                  <c:v>65.413573698340358</c:v>
                </c:pt>
                <c:pt idx="52">
                  <c:v>65.188445038722108</c:v>
                </c:pt>
                <c:pt idx="53">
                  <c:v>64.96185296750599</c:v>
                </c:pt>
                <c:pt idx="54">
                  <c:v>64.741732226331308</c:v>
                </c:pt>
                <c:pt idx="55">
                  <c:v>64.536842799612913</c:v>
                </c:pt>
                <c:pt idx="56">
                  <c:v>64.314952478002894</c:v>
                </c:pt>
                <c:pt idx="57">
                  <c:v>64.095066377255307</c:v>
                </c:pt>
                <c:pt idx="58">
                  <c:v>63.884619260634338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CapletVols!$M$250:$M$308</c:f>
              <c:numCache>
                <c:formatCode>0.00</c:formatCode>
                <c:ptCount val="59"/>
                <c:pt idx="0">
                  <c:v>84.925341869966744</c:v>
                </c:pt>
                <c:pt idx="1">
                  <c:v>76.01996163176581</c:v>
                </c:pt>
                <c:pt idx="2">
                  <c:v>63.326952594989756</c:v>
                </c:pt>
                <c:pt idx="3">
                  <c:v>66.518158425476187</c:v>
                </c:pt>
                <c:pt idx="4">
                  <c:v>73.833748049838164</c:v>
                </c:pt>
                <c:pt idx="5">
                  <c:v>69.449549784912861</c:v>
                </c:pt>
                <c:pt idx="6">
                  <c:v>63.176166339435596</c:v>
                </c:pt>
                <c:pt idx="7">
                  <c:v>66.399074427057386</c:v>
                </c:pt>
                <c:pt idx="8">
                  <c:v>71.478580436158083</c:v>
                </c:pt>
                <c:pt idx="9">
                  <c:v>74.082404068838514</c:v>
                </c:pt>
                <c:pt idx="10">
                  <c:v>75.30496205050062</c:v>
                </c:pt>
                <c:pt idx="11">
                  <c:v>75.706018367939564</c:v>
                </c:pt>
                <c:pt idx="12">
                  <c:v>75.778544202482408</c:v>
                </c:pt>
                <c:pt idx="13">
                  <c:v>75.739473163478635</c:v>
                </c:pt>
                <c:pt idx="14">
                  <c:v>75.598097305131091</c:v>
                </c:pt>
                <c:pt idx="15">
                  <c:v>75.419264638566361</c:v>
                </c:pt>
                <c:pt idx="16">
                  <c:v>75.623979050164792</c:v>
                </c:pt>
                <c:pt idx="17">
                  <c:v>76.248276034051116</c:v>
                </c:pt>
                <c:pt idx="18">
                  <c:v>76.599024699040484</c:v>
                </c:pt>
                <c:pt idx="19">
                  <c:v>76.428680192603053</c:v>
                </c:pt>
                <c:pt idx="20">
                  <c:v>76.091308644414227</c:v>
                </c:pt>
                <c:pt idx="21">
                  <c:v>75.695056308558733</c:v>
                </c:pt>
                <c:pt idx="22">
                  <c:v>75.265819008148824</c:v>
                </c:pt>
                <c:pt idx="23">
                  <c:v>74.81802681032481</c:v>
                </c:pt>
                <c:pt idx="24">
                  <c:v>74.361306417214237</c:v>
                </c:pt>
                <c:pt idx="25">
                  <c:v>73.89700280749301</c:v>
                </c:pt>
                <c:pt idx="26">
                  <c:v>73.445308346974983</c:v>
                </c:pt>
                <c:pt idx="27">
                  <c:v>73.018183731506156</c:v>
                </c:pt>
                <c:pt idx="28">
                  <c:v>72.626653006341243</c:v>
                </c:pt>
                <c:pt idx="29">
                  <c:v>72.275462892136261</c:v>
                </c:pt>
                <c:pt idx="30">
                  <c:v>71.938668044305146</c:v>
                </c:pt>
                <c:pt idx="31">
                  <c:v>71.60630447850825</c:v>
                </c:pt>
                <c:pt idx="32">
                  <c:v>71.286653461926775</c:v>
                </c:pt>
                <c:pt idx="33">
                  <c:v>70.984369657705628</c:v>
                </c:pt>
                <c:pt idx="34">
                  <c:v>70.702092341433925</c:v>
                </c:pt>
                <c:pt idx="35">
                  <c:v>70.446241609476033</c:v>
                </c:pt>
                <c:pt idx="36">
                  <c:v>70.224010675954133</c:v>
                </c:pt>
                <c:pt idx="37">
                  <c:v>70.037915820524915</c:v>
                </c:pt>
                <c:pt idx="38">
                  <c:v>69.889376624015114</c:v>
                </c:pt>
                <c:pt idx="39">
                  <c:v>69.775116631443069</c:v>
                </c:pt>
                <c:pt idx="40">
                  <c:v>69.653268478959362</c:v>
                </c:pt>
                <c:pt idx="41">
                  <c:v>69.507436521370238</c:v>
                </c:pt>
                <c:pt idx="42">
                  <c:v>69.338488613046906</c:v>
                </c:pt>
                <c:pt idx="43">
                  <c:v>69.14009404947592</c:v>
                </c:pt>
                <c:pt idx="44">
                  <c:v>68.9095906055976</c:v>
                </c:pt>
                <c:pt idx="45">
                  <c:v>68.645774843609857</c:v>
                </c:pt>
                <c:pt idx="46">
                  <c:v>68.343978642372292</c:v>
                </c:pt>
                <c:pt idx="47">
                  <c:v>68.000195585983988</c:v>
                </c:pt>
                <c:pt idx="48">
                  <c:v>67.61862789909415</c:v>
                </c:pt>
                <c:pt idx="49">
                  <c:v>67.19956697392297</c:v>
                </c:pt>
                <c:pt idx="50">
                  <c:v>66.774348210796788</c:v>
                </c:pt>
                <c:pt idx="51">
                  <c:v>66.355785140446102</c:v>
                </c:pt>
                <c:pt idx="52">
                  <c:v>65.950165449717346</c:v>
                </c:pt>
                <c:pt idx="53">
                  <c:v>65.553701332823067</c:v>
                </c:pt>
                <c:pt idx="54">
                  <c:v>65.17511406353502</c:v>
                </c:pt>
                <c:pt idx="55">
                  <c:v>64.825279765822003</c:v>
                </c:pt>
                <c:pt idx="56">
                  <c:v>64.473571189577484</c:v>
                </c:pt>
                <c:pt idx="57">
                  <c:v>64.13897562143552</c:v>
                </c:pt>
                <c:pt idx="58">
                  <c:v>63.826473311558388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CapletVols!$N$250:$N$308</c:f>
              <c:numCache>
                <c:formatCode>0.00</c:formatCode>
                <c:ptCount val="59"/>
                <c:pt idx="0">
                  <c:v>105.04274830878882</c:v>
                </c:pt>
                <c:pt idx="1">
                  <c:v>92.657377030532658</c:v>
                </c:pt>
                <c:pt idx="2">
                  <c:v>75.274136313630933</c:v>
                </c:pt>
                <c:pt idx="3">
                  <c:v>79.326924900116438</c:v>
                </c:pt>
                <c:pt idx="4">
                  <c:v>87.086885084513128</c:v>
                </c:pt>
                <c:pt idx="5">
                  <c:v>80.972626564147362</c:v>
                </c:pt>
                <c:pt idx="6">
                  <c:v>72.019273575741039</c:v>
                </c:pt>
                <c:pt idx="7">
                  <c:v>72.422666659479731</c:v>
                </c:pt>
                <c:pt idx="8">
                  <c:v>75.95242854811022</c:v>
                </c:pt>
                <c:pt idx="9">
                  <c:v>78.952978042445721</c:v>
                </c:pt>
                <c:pt idx="10">
                  <c:v>80.669178068151453</c:v>
                </c:pt>
                <c:pt idx="11">
                  <c:v>80.263726862774377</c:v>
                </c:pt>
                <c:pt idx="12">
                  <c:v>79.282816193042436</c:v>
                </c:pt>
                <c:pt idx="13">
                  <c:v>78.541101682055739</c:v>
                </c:pt>
                <c:pt idx="14">
                  <c:v>78.214867160298297</c:v>
                </c:pt>
                <c:pt idx="15">
                  <c:v>78.388683601484345</c:v>
                </c:pt>
                <c:pt idx="16">
                  <c:v>78.37580792443481</c:v>
                </c:pt>
                <c:pt idx="17">
                  <c:v>78.002877564520503</c:v>
                </c:pt>
                <c:pt idx="18">
                  <c:v>77.667421307267844</c:v>
                </c:pt>
                <c:pt idx="19">
                  <c:v>77.502739019030798</c:v>
                </c:pt>
                <c:pt idx="20">
                  <c:v>77.340597571881204</c:v>
                </c:pt>
                <c:pt idx="21">
                  <c:v>77.11469768842143</c:v>
                </c:pt>
                <c:pt idx="22">
                  <c:v>76.813297892139303</c:v>
                </c:pt>
                <c:pt idx="23">
                  <c:v>76.431095708714366</c:v>
                </c:pt>
                <c:pt idx="24">
                  <c:v>76.015440528115278</c:v>
                </c:pt>
                <c:pt idx="25">
                  <c:v>75.587492290895796</c:v>
                </c:pt>
                <c:pt idx="26">
                  <c:v>75.146849574079951</c:v>
                </c:pt>
                <c:pt idx="27">
                  <c:v>74.698146474484787</c:v>
                </c:pt>
                <c:pt idx="28">
                  <c:v>74.241283965148227</c:v>
                </c:pt>
                <c:pt idx="29">
                  <c:v>73.782358333270992</c:v>
                </c:pt>
                <c:pt idx="30">
                  <c:v>73.333409190371185</c:v>
                </c:pt>
                <c:pt idx="31">
                  <c:v>72.895004874162851</c:v>
                </c:pt>
                <c:pt idx="32">
                  <c:v>72.475557290432462</c:v>
                </c:pt>
                <c:pt idx="33">
                  <c:v>72.080861812795064</c:v>
                </c:pt>
                <c:pt idx="34">
                  <c:v>71.712550477535913</c:v>
                </c:pt>
                <c:pt idx="35">
                  <c:v>71.378983297718833</c:v>
                </c:pt>
                <c:pt idx="36">
                  <c:v>71.090599456496307</c:v>
                </c:pt>
                <c:pt idx="37">
                  <c:v>70.842402719398251</c:v>
                </c:pt>
                <c:pt idx="38">
                  <c:v>70.647979219722117</c:v>
                </c:pt>
                <c:pt idx="39">
                  <c:v>70.492372210164902</c:v>
                </c:pt>
                <c:pt idx="40">
                  <c:v>70.348667074961156</c:v>
                </c:pt>
                <c:pt idx="41">
                  <c:v>70.198479207213438</c:v>
                </c:pt>
                <c:pt idx="42">
                  <c:v>70.042812769035592</c:v>
                </c:pt>
                <c:pt idx="43">
                  <c:v>69.876267684011992</c:v>
                </c:pt>
                <c:pt idx="44">
                  <c:v>69.696987840899624</c:v>
                </c:pt>
                <c:pt idx="45">
                  <c:v>69.50419814690558</c:v>
                </c:pt>
                <c:pt idx="46">
                  <c:v>69.294754986552405</c:v>
                </c:pt>
                <c:pt idx="47">
                  <c:v>69.065410027575865</c:v>
                </c:pt>
                <c:pt idx="48">
                  <c:v>68.819304049757619</c:v>
                </c:pt>
                <c:pt idx="49">
                  <c:v>68.554401242702014</c:v>
                </c:pt>
                <c:pt idx="50">
                  <c:v>68.283011930500436</c:v>
                </c:pt>
                <c:pt idx="51">
                  <c:v>68.010820288112313</c:v>
                </c:pt>
                <c:pt idx="52">
                  <c:v>67.742453907618625</c:v>
                </c:pt>
                <c:pt idx="53">
                  <c:v>67.471921946756353</c:v>
                </c:pt>
                <c:pt idx="54">
                  <c:v>67.20674305986978</c:v>
                </c:pt>
                <c:pt idx="55">
                  <c:v>66.956442327622398</c:v>
                </c:pt>
                <c:pt idx="56">
                  <c:v>66.686752969747531</c:v>
                </c:pt>
                <c:pt idx="57">
                  <c:v>66.415596704971577</c:v>
                </c:pt>
                <c:pt idx="58">
                  <c:v>66.145124036145674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CapletVols!$O$250:$O$308</c:f>
              <c:numCache>
                <c:formatCode>0.00</c:formatCode>
                <c:ptCount val="59"/>
                <c:pt idx="0">
                  <c:v>143.57844957285607</c:v>
                </c:pt>
                <c:pt idx="1">
                  <c:v>124.07307333106738</c:v>
                </c:pt>
                <c:pt idx="2">
                  <c:v>97.261716241468093</c:v>
                </c:pt>
                <c:pt idx="3">
                  <c:v>102.82454038483218</c:v>
                </c:pt>
                <c:pt idx="4">
                  <c:v>112.37982019176836</c:v>
                </c:pt>
                <c:pt idx="5">
                  <c:v>101.81258395661477</c:v>
                </c:pt>
                <c:pt idx="6">
                  <c:v>85.01802799201694</c:v>
                </c:pt>
                <c:pt idx="7">
                  <c:v>84.19563490890782</c:v>
                </c:pt>
                <c:pt idx="8">
                  <c:v>88.310002658898938</c:v>
                </c:pt>
                <c:pt idx="9">
                  <c:v>92.24074751987709</c:v>
                </c:pt>
                <c:pt idx="10">
                  <c:v>94.005034148441155</c:v>
                </c:pt>
                <c:pt idx="11">
                  <c:v>91.987917793430313</c:v>
                </c:pt>
                <c:pt idx="12">
                  <c:v>89.215689774967487</c:v>
                </c:pt>
                <c:pt idx="13">
                  <c:v>87.260941136710429</c:v>
                </c:pt>
                <c:pt idx="14">
                  <c:v>85.799325513660548</c:v>
                </c:pt>
                <c:pt idx="15">
                  <c:v>84.75451408136405</c:v>
                </c:pt>
                <c:pt idx="16">
                  <c:v>83.829612543062524</c:v>
                </c:pt>
                <c:pt idx="17">
                  <c:v>82.992888652686005</c:v>
                </c:pt>
                <c:pt idx="18">
                  <c:v>82.39770428921517</c:v>
                </c:pt>
                <c:pt idx="19">
                  <c:v>82.071740632638551</c:v>
                </c:pt>
                <c:pt idx="20">
                  <c:v>81.779849430851385</c:v>
                </c:pt>
                <c:pt idx="21">
                  <c:v>81.419275605393409</c:v>
                </c:pt>
                <c:pt idx="22">
                  <c:v>80.945899408005914</c:v>
                </c:pt>
                <c:pt idx="23">
                  <c:v>80.339457206974203</c:v>
                </c:pt>
                <c:pt idx="24">
                  <c:v>79.723823184386703</c:v>
                </c:pt>
                <c:pt idx="25">
                  <c:v>79.136085651164635</c:v>
                </c:pt>
                <c:pt idx="26">
                  <c:v>78.572769564426054</c:v>
                </c:pt>
                <c:pt idx="27">
                  <c:v>78.037702279809494</c:v>
                </c:pt>
                <c:pt idx="28">
                  <c:v>77.53725851046957</c:v>
                </c:pt>
                <c:pt idx="29">
                  <c:v>77.076028840015567</c:v>
                </c:pt>
                <c:pt idx="30">
                  <c:v>76.642294031503624</c:v>
                </c:pt>
                <c:pt idx="31">
                  <c:v>76.227094358343336</c:v>
                </c:pt>
                <c:pt idx="32">
                  <c:v>75.832048910354132</c:v>
                </c:pt>
                <c:pt idx="33">
                  <c:v>75.457817834484473</c:v>
                </c:pt>
                <c:pt idx="34">
                  <c:v>75.099819370669778</c:v>
                </c:pt>
                <c:pt idx="35">
                  <c:v>74.761348455519439</c:v>
                </c:pt>
                <c:pt idx="36">
                  <c:v>74.446538981758735</c:v>
                </c:pt>
                <c:pt idx="37">
                  <c:v>74.145104672394993</c:v>
                </c:pt>
                <c:pt idx="38">
                  <c:v>73.863560412092525</c:v>
                </c:pt>
                <c:pt idx="39">
                  <c:v>73.590571525031535</c:v>
                </c:pt>
                <c:pt idx="40">
                  <c:v>73.330032270168104</c:v>
                </c:pt>
                <c:pt idx="41">
                  <c:v>73.073363483500088</c:v>
                </c:pt>
                <c:pt idx="42">
                  <c:v>72.820688475908739</c:v>
                </c:pt>
                <c:pt idx="43">
                  <c:v>72.567604671664867</c:v>
                </c:pt>
                <c:pt idx="44">
                  <c:v>72.312118282865981</c:v>
                </c:pt>
                <c:pt idx="45">
                  <c:v>72.054321883885876</c:v>
                </c:pt>
                <c:pt idx="46">
                  <c:v>71.790522128647382</c:v>
                </c:pt>
                <c:pt idx="47">
                  <c:v>71.518660461943227</c:v>
                </c:pt>
                <c:pt idx="48">
                  <c:v>71.242557491542328</c:v>
                </c:pt>
                <c:pt idx="49">
                  <c:v>70.957767734039166</c:v>
                </c:pt>
                <c:pt idx="50">
                  <c:v>70.666246394624196</c:v>
                </c:pt>
                <c:pt idx="51">
                  <c:v>70.371098442854873</c:v>
                </c:pt>
                <c:pt idx="52">
                  <c:v>70.075857842152686</c:v>
                </c:pt>
                <c:pt idx="53">
                  <c:v>69.774165115987586</c:v>
                </c:pt>
                <c:pt idx="54">
                  <c:v>69.471309227904598</c:v>
                </c:pt>
                <c:pt idx="55">
                  <c:v>69.178137821200153</c:v>
                </c:pt>
                <c:pt idx="56">
                  <c:v>68.857093559360635</c:v>
                </c:pt>
                <c:pt idx="57">
                  <c:v>68.526498027910094</c:v>
                </c:pt>
                <c:pt idx="58">
                  <c:v>68.187825818791396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CapletVols!$D$250:$D$308</c:f>
              <c:numCache>
                <c:formatCode>0.00</c:formatCode>
                <c:ptCount val="59"/>
                <c:pt idx="0">
                  <c:v>0.50136986301369868</c:v>
                </c:pt>
                <c:pt idx="1">
                  <c:v>1.0027397260273974</c:v>
                </c:pt>
                <c:pt idx="2">
                  <c:v>1.5013698630136987</c:v>
                </c:pt>
                <c:pt idx="3">
                  <c:v>2</c:v>
                </c:pt>
                <c:pt idx="4">
                  <c:v>2.495890410958904</c:v>
                </c:pt>
                <c:pt idx="5">
                  <c:v>2.9972602739726026</c:v>
                </c:pt>
                <c:pt idx="6">
                  <c:v>3.495890410958904</c:v>
                </c:pt>
                <c:pt idx="7">
                  <c:v>3.9972602739726026</c:v>
                </c:pt>
                <c:pt idx="8">
                  <c:v>4.5041095890410956</c:v>
                </c:pt>
                <c:pt idx="9">
                  <c:v>5.0054794520547947</c:v>
                </c:pt>
                <c:pt idx="10">
                  <c:v>5.5041095890410956</c:v>
                </c:pt>
                <c:pt idx="11">
                  <c:v>6.0054794520547947</c:v>
                </c:pt>
                <c:pt idx="12">
                  <c:v>6.5041095890410956</c:v>
                </c:pt>
                <c:pt idx="13">
                  <c:v>7.0054794520547947</c:v>
                </c:pt>
                <c:pt idx="14">
                  <c:v>7.5041095890410956</c:v>
                </c:pt>
                <c:pt idx="15">
                  <c:v>8.0027397260273965</c:v>
                </c:pt>
                <c:pt idx="16">
                  <c:v>8.4986301369863018</c:v>
                </c:pt>
                <c:pt idx="17">
                  <c:v>9.0027397260273965</c:v>
                </c:pt>
                <c:pt idx="18">
                  <c:v>9.5013698630136982</c:v>
                </c:pt>
                <c:pt idx="19">
                  <c:v>10.008219178082191</c:v>
                </c:pt>
                <c:pt idx="20">
                  <c:v>10.506849315068493</c:v>
                </c:pt>
                <c:pt idx="21">
                  <c:v>11.008219178082191</c:v>
                </c:pt>
                <c:pt idx="22">
                  <c:v>11.506849315068493</c:v>
                </c:pt>
                <c:pt idx="23">
                  <c:v>12.008219178082191</c:v>
                </c:pt>
                <c:pt idx="24">
                  <c:v>12.509589041095891</c:v>
                </c:pt>
                <c:pt idx="25">
                  <c:v>13.008219178082191</c:v>
                </c:pt>
                <c:pt idx="26">
                  <c:v>13.504109589041096</c:v>
                </c:pt>
                <c:pt idx="27">
                  <c:v>14.005479452054795</c:v>
                </c:pt>
                <c:pt idx="28">
                  <c:v>14.504109589041096</c:v>
                </c:pt>
                <c:pt idx="29">
                  <c:v>15.005479452054795</c:v>
                </c:pt>
                <c:pt idx="30">
                  <c:v>15.504109589041096</c:v>
                </c:pt>
                <c:pt idx="31">
                  <c:v>16.010958904109589</c:v>
                </c:pt>
                <c:pt idx="32">
                  <c:v>16.512328767123286</c:v>
                </c:pt>
                <c:pt idx="33">
                  <c:v>17.013698630136986</c:v>
                </c:pt>
                <c:pt idx="34">
                  <c:v>17.512328767123286</c:v>
                </c:pt>
                <c:pt idx="35">
                  <c:v>18.013698630136986</c:v>
                </c:pt>
                <c:pt idx="36">
                  <c:v>18.512328767123286</c:v>
                </c:pt>
                <c:pt idx="37">
                  <c:v>19.010958904109589</c:v>
                </c:pt>
                <c:pt idx="38">
                  <c:v>19.509589041095889</c:v>
                </c:pt>
                <c:pt idx="39">
                  <c:v>20.008219178082193</c:v>
                </c:pt>
                <c:pt idx="40">
                  <c:v>20.509589041095889</c:v>
                </c:pt>
                <c:pt idx="41">
                  <c:v>21.016438356164382</c:v>
                </c:pt>
                <c:pt idx="42">
                  <c:v>21.515068493150686</c:v>
                </c:pt>
                <c:pt idx="43">
                  <c:v>22.016438356164382</c:v>
                </c:pt>
                <c:pt idx="44">
                  <c:v>22.515068493150686</c:v>
                </c:pt>
                <c:pt idx="45">
                  <c:v>23.016438356164382</c:v>
                </c:pt>
                <c:pt idx="46">
                  <c:v>23.515068493150686</c:v>
                </c:pt>
                <c:pt idx="47">
                  <c:v>24.016438356164382</c:v>
                </c:pt>
                <c:pt idx="48">
                  <c:v>24.512328767123286</c:v>
                </c:pt>
                <c:pt idx="49">
                  <c:v>25.013698630136986</c:v>
                </c:pt>
                <c:pt idx="50">
                  <c:v>25.512328767123286</c:v>
                </c:pt>
                <c:pt idx="51">
                  <c:v>26.013698630136986</c:v>
                </c:pt>
                <c:pt idx="52">
                  <c:v>26.512328767123286</c:v>
                </c:pt>
                <c:pt idx="53">
                  <c:v>27.019178082191782</c:v>
                </c:pt>
                <c:pt idx="54">
                  <c:v>27.506849315068493</c:v>
                </c:pt>
                <c:pt idx="55">
                  <c:v>28.019178082191782</c:v>
                </c:pt>
                <c:pt idx="56">
                  <c:v>28.520547945205479</c:v>
                </c:pt>
                <c:pt idx="57">
                  <c:v>29.021917808219179</c:v>
                </c:pt>
                <c:pt idx="58">
                  <c:v>29.520547945205479</c:v>
                </c:pt>
              </c:numCache>
            </c:numRef>
          </c:xVal>
          <c:yVal>
            <c:numRef>
              <c:f>CapletVols!$P$250:$P$308</c:f>
              <c:numCache>
                <c:formatCode>0.00</c:formatCode>
                <c:ptCount val="59"/>
                <c:pt idx="0">
                  <c:v>216.46671860616533</c:v>
                </c:pt>
                <c:pt idx="1">
                  <c:v>182.45399772282022</c:v>
                </c:pt>
                <c:pt idx="2">
                  <c:v>134.64418610328332</c:v>
                </c:pt>
                <c:pt idx="3">
                  <c:v>146.02734315336585</c:v>
                </c:pt>
                <c:pt idx="4">
                  <c:v>159.37060666064093</c:v>
                </c:pt>
                <c:pt idx="5">
                  <c:v>143.97527912460143</c:v>
                </c:pt>
                <c:pt idx="6">
                  <c:v>113.45446622011487</c:v>
                </c:pt>
                <c:pt idx="7">
                  <c:v>110.4772368010545</c:v>
                </c:pt>
                <c:pt idx="8">
                  <c:v>115.59535528330299</c:v>
                </c:pt>
                <c:pt idx="9">
                  <c:v>120.4952740362008</c:v>
                </c:pt>
                <c:pt idx="10">
                  <c:v>122.46085101098498</c:v>
                </c:pt>
                <c:pt idx="11">
                  <c:v>118.70681473904877</c:v>
                </c:pt>
                <c:pt idx="12">
                  <c:v>113.36145262948604</c:v>
                </c:pt>
                <c:pt idx="13">
                  <c:v>108.76114890466579</c:v>
                </c:pt>
                <c:pt idx="14">
                  <c:v>104.75909390389653</c:v>
                </c:pt>
                <c:pt idx="15">
                  <c:v>101.35954227753811</c:v>
                </c:pt>
                <c:pt idx="16">
                  <c:v>98.275115401087902</c:v>
                </c:pt>
                <c:pt idx="17">
                  <c:v>95.61506035982093</c:v>
                </c:pt>
                <c:pt idx="18">
                  <c:v>93.932821471276128</c:v>
                </c:pt>
                <c:pt idx="19">
                  <c:v>93.350046770281963</c:v>
                </c:pt>
                <c:pt idx="20">
                  <c:v>92.997273588414586</c:v>
                </c:pt>
                <c:pt idx="21">
                  <c:v>92.59125444159109</c:v>
                </c:pt>
                <c:pt idx="22">
                  <c:v>92.061908542161575</c:v>
                </c:pt>
                <c:pt idx="23">
                  <c:v>91.35302753975985</c:v>
                </c:pt>
                <c:pt idx="24">
                  <c:v>90.646934247865502</c:v>
                </c:pt>
                <c:pt idx="25">
                  <c:v>89.968405517116111</c:v>
                </c:pt>
                <c:pt idx="26">
                  <c:v>89.281089504727049</c:v>
                </c:pt>
                <c:pt idx="27">
                  <c:v>88.563237610339414</c:v>
                </c:pt>
                <c:pt idx="28">
                  <c:v>87.803893069180958</c:v>
                </c:pt>
                <c:pt idx="29">
                  <c:v>87.005338091814025</c:v>
                </c:pt>
                <c:pt idx="30">
                  <c:v>86.229504205601259</c:v>
                </c:pt>
                <c:pt idx="31">
                  <c:v>85.490392636853372</c:v>
                </c:pt>
                <c:pt idx="32">
                  <c:v>84.786626601945045</c:v>
                </c:pt>
                <c:pt idx="33">
                  <c:v>84.121430850454161</c:v>
                </c:pt>
                <c:pt idx="34">
                  <c:v>83.485296327581807</c:v>
                </c:pt>
                <c:pt idx="35">
                  <c:v>82.885384699226478</c:v>
                </c:pt>
                <c:pt idx="36">
                  <c:v>82.326697572666362</c:v>
                </c:pt>
                <c:pt idx="37">
                  <c:v>81.796416696594207</c:v>
                </c:pt>
                <c:pt idx="38">
                  <c:v>81.299980104480198</c:v>
                </c:pt>
                <c:pt idx="39">
                  <c:v>80.827735921806408</c:v>
                </c:pt>
                <c:pt idx="40">
                  <c:v>80.384126734847086</c:v>
                </c:pt>
                <c:pt idx="41">
                  <c:v>79.965061748455781</c:v>
                </c:pt>
                <c:pt idx="42">
                  <c:v>79.565922277793007</c:v>
                </c:pt>
                <c:pt idx="43">
                  <c:v>79.184006502173844</c:v>
                </c:pt>
                <c:pt idx="44">
                  <c:v>78.815071886110701</c:v>
                </c:pt>
                <c:pt idx="45">
                  <c:v>78.459713830831319</c:v>
                </c:pt>
                <c:pt idx="46">
                  <c:v>78.110991068063839</c:v>
                </c:pt>
                <c:pt idx="47">
                  <c:v>77.767094007505818</c:v>
                </c:pt>
                <c:pt idx="48">
                  <c:v>77.430805384614246</c:v>
                </c:pt>
                <c:pt idx="49">
                  <c:v>77.098043007237976</c:v>
                </c:pt>
                <c:pt idx="50">
                  <c:v>76.75591375904699</c:v>
                </c:pt>
                <c:pt idx="51">
                  <c:v>76.405957837246973</c:v>
                </c:pt>
                <c:pt idx="52">
                  <c:v>76.049429857397584</c:v>
                </c:pt>
                <c:pt idx="53">
                  <c:v>75.68023962964341</c:v>
                </c:pt>
                <c:pt idx="54">
                  <c:v>75.299079837846591</c:v>
                </c:pt>
                <c:pt idx="55">
                  <c:v>74.920312968869354</c:v>
                </c:pt>
                <c:pt idx="56">
                  <c:v>74.494927405211499</c:v>
                </c:pt>
                <c:pt idx="57">
                  <c:v>74.046068115141978</c:v>
                </c:pt>
                <c:pt idx="58">
                  <c:v>73.574617368436236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77600"/>
        <c:axId val="272779136"/>
      </c:scatterChart>
      <c:valAx>
        <c:axId val="27277760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72779136"/>
        <c:crosses val="autoZero"/>
        <c:crossBetween val="midCat"/>
      </c:valAx>
      <c:valAx>
        <c:axId val="2727791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72777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CapletVols!$E$249:$P$249</c:f>
              <c:numCache>
                <c:formatCode>0.00%</c:formatCode>
                <c:ptCount val="12"/>
                <c:pt idx="0">
                  <c:v>-5.0000000000000001E-3</c:v>
                </c:pt>
                <c:pt idx="1">
                  <c:v>-2.5000000000000001E-3</c:v>
                </c:pt>
                <c:pt idx="2">
                  <c:v>-1.25E-3</c:v>
                </c:pt>
                <c:pt idx="3">
                  <c:v>0</c:v>
                </c:pt>
                <c:pt idx="4">
                  <c:v>1.25E-3</c:v>
                </c:pt>
                <c:pt idx="5">
                  <c:v>2.5000000000000001E-3</c:v>
                </c:pt>
                <c:pt idx="6">
                  <c:v>5.0000000000000001E-3</c:v>
                </c:pt>
                <c:pt idx="7">
                  <c:v>0.01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0.03</c:v>
                </c:pt>
                <c:pt idx="11">
                  <c:v>0.05</c:v>
                </c:pt>
              </c:numCache>
            </c:numRef>
          </c:xVal>
          <c:yVal>
            <c:numRef>
              <c:f>CapletVols!$E$256:$P$256</c:f>
              <c:numCache>
                <c:formatCode>0.00</c:formatCode>
                <c:ptCount val="12"/>
                <c:pt idx="0">
                  <c:v>60.560171800943913</c:v>
                </c:pt>
                <c:pt idx="1">
                  <c:v>61.281618351501329</c:v>
                </c:pt>
                <c:pt idx="2">
                  <c:v>60.706956908458785</c:v>
                </c:pt>
                <c:pt idx="3">
                  <c:v>59.655612209059278</c:v>
                </c:pt>
                <c:pt idx="4">
                  <c:v>58.238594852482137</c:v>
                </c:pt>
                <c:pt idx="5">
                  <c:v>56.632301642032004</c:v>
                </c:pt>
                <c:pt idx="6">
                  <c:v>54.386236307079436</c:v>
                </c:pt>
                <c:pt idx="7">
                  <c:v>60.621152484067323</c:v>
                </c:pt>
                <c:pt idx="8">
                  <c:v>63.176166339435596</c:v>
                </c:pt>
                <c:pt idx="9">
                  <c:v>72.019273575741039</c:v>
                </c:pt>
                <c:pt idx="10">
                  <c:v>85.01802799201694</c:v>
                </c:pt>
                <c:pt idx="11">
                  <c:v>113.45446622011487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CapletVols!$E$249:$P$249</c:f>
              <c:numCache>
                <c:formatCode>0.00%</c:formatCode>
                <c:ptCount val="12"/>
                <c:pt idx="0">
                  <c:v>-5.0000000000000001E-3</c:v>
                </c:pt>
                <c:pt idx="1">
                  <c:v>-2.5000000000000001E-3</c:v>
                </c:pt>
                <c:pt idx="2">
                  <c:v>-1.25E-3</c:v>
                </c:pt>
                <c:pt idx="3">
                  <c:v>0</c:v>
                </c:pt>
                <c:pt idx="4">
                  <c:v>1.25E-3</c:v>
                </c:pt>
                <c:pt idx="5">
                  <c:v>2.5000000000000001E-3</c:v>
                </c:pt>
                <c:pt idx="6">
                  <c:v>5.0000000000000001E-3</c:v>
                </c:pt>
                <c:pt idx="7">
                  <c:v>0.01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0.03</c:v>
                </c:pt>
                <c:pt idx="11">
                  <c:v>0.05</c:v>
                </c:pt>
              </c:numCache>
            </c:numRef>
          </c:xVal>
          <c:yVal>
            <c:numRef>
              <c:f>CapletVols!$E$257:$P$257</c:f>
              <c:numCache>
                <c:formatCode>0.00</c:formatCode>
                <c:ptCount val="12"/>
                <c:pt idx="0">
                  <c:v>65.830827751996921</c:v>
                </c:pt>
                <c:pt idx="1">
                  <c:v>65.904925570257774</c:v>
                </c:pt>
                <c:pt idx="2">
                  <c:v>65.408423160542938</c:v>
                </c:pt>
                <c:pt idx="3">
                  <c:v>64.645928431960613</c:v>
                </c:pt>
                <c:pt idx="4">
                  <c:v>63.685082691374596</c:v>
                </c:pt>
                <c:pt idx="5">
                  <c:v>62.617793245157209</c:v>
                </c:pt>
                <c:pt idx="6">
                  <c:v>60.986240323629033</c:v>
                </c:pt>
                <c:pt idx="7">
                  <c:v>63.99671309818968</c:v>
                </c:pt>
                <c:pt idx="8">
                  <c:v>66.399074427057386</c:v>
                </c:pt>
                <c:pt idx="9">
                  <c:v>72.422666659479731</c:v>
                </c:pt>
                <c:pt idx="10">
                  <c:v>84.19563490890782</c:v>
                </c:pt>
                <c:pt idx="11">
                  <c:v>110.4772368010545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CapletVols!$E$249:$P$249</c:f>
              <c:numCache>
                <c:formatCode>0.00%</c:formatCode>
                <c:ptCount val="12"/>
                <c:pt idx="0">
                  <c:v>-5.0000000000000001E-3</c:v>
                </c:pt>
                <c:pt idx="1">
                  <c:v>-2.5000000000000001E-3</c:v>
                </c:pt>
                <c:pt idx="2">
                  <c:v>-1.25E-3</c:v>
                </c:pt>
                <c:pt idx="3">
                  <c:v>0</c:v>
                </c:pt>
                <c:pt idx="4">
                  <c:v>1.25E-3</c:v>
                </c:pt>
                <c:pt idx="5">
                  <c:v>2.5000000000000001E-3</c:v>
                </c:pt>
                <c:pt idx="6">
                  <c:v>5.0000000000000001E-3</c:v>
                </c:pt>
                <c:pt idx="7">
                  <c:v>0.01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0.03</c:v>
                </c:pt>
                <c:pt idx="11">
                  <c:v>0.05</c:v>
                </c:pt>
              </c:numCache>
            </c:numRef>
          </c:xVal>
          <c:yVal>
            <c:numRef>
              <c:f>CapletVols!$E$258:$P$258</c:f>
              <c:numCache>
                <c:formatCode>0.00</c:formatCode>
                <c:ptCount val="12"/>
                <c:pt idx="0">
                  <c:v>70.932909371382934</c:v>
                </c:pt>
                <c:pt idx="1">
                  <c:v>68.855050774866172</c:v>
                </c:pt>
                <c:pt idx="2">
                  <c:v>68.154010135789065</c:v>
                </c:pt>
                <c:pt idx="3">
                  <c:v>67.661435899740866</c:v>
                </c:pt>
                <c:pt idx="4">
                  <c:v>67.36459567422439</c:v>
                </c:pt>
                <c:pt idx="5">
                  <c:v>67.239585193647045</c:v>
                </c:pt>
                <c:pt idx="6">
                  <c:v>67.295898631989047</c:v>
                </c:pt>
                <c:pt idx="7">
                  <c:v>67.810818141347283</c:v>
                </c:pt>
                <c:pt idx="8">
                  <c:v>71.478580436158083</c:v>
                </c:pt>
                <c:pt idx="9">
                  <c:v>75.95242854811022</c:v>
                </c:pt>
                <c:pt idx="10">
                  <c:v>88.310002658898938</c:v>
                </c:pt>
                <c:pt idx="11">
                  <c:v>115.59535528330299</c:v>
                </c:pt>
              </c:numCache>
            </c:numRef>
          </c:yVal>
          <c:smooth val="0"/>
        </c:ser>
        <c:ser>
          <c:idx val="3"/>
          <c:order val="3"/>
          <c:marker>
            <c:symbol val="none"/>
          </c:marker>
          <c:xVal>
            <c:numRef>
              <c:f>CapletVols!$E$249:$P$249</c:f>
              <c:numCache>
                <c:formatCode>0.00%</c:formatCode>
                <c:ptCount val="12"/>
                <c:pt idx="0">
                  <c:v>-5.0000000000000001E-3</c:v>
                </c:pt>
                <c:pt idx="1">
                  <c:v>-2.5000000000000001E-3</c:v>
                </c:pt>
                <c:pt idx="2">
                  <c:v>-1.25E-3</c:v>
                </c:pt>
                <c:pt idx="3">
                  <c:v>0</c:v>
                </c:pt>
                <c:pt idx="4">
                  <c:v>1.25E-3</c:v>
                </c:pt>
                <c:pt idx="5">
                  <c:v>2.5000000000000001E-3</c:v>
                </c:pt>
                <c:pt idx="6">
                  <c:v>5.0000000000000001E-3</c:v>
                </c:pt>
                <c:pt idx="7">
                  <c:v>0.01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0.03</c:v>
                </c:pt>
                <c:pt idx="11">
                  <c:v>0.05</c:v>
                </c:pt>
              </c:numCache>
            </c:numRef>
          </c:xVal>
          <c:yVal>
            <c:numRef>
              <c:f>CapletVols!$E$259:$P$259</c:f>
              <c:numCache>
                <c:formatCode>0.00</c:formatCode>
                <c:ptCount val="12"/>
                <c:pt idx="0">
                  <c:v>73.100629653862427</c:v>
                </c:pt>
                <c:pt idx="1">
                  <c:v>70.915066149831915</c:v>
                </c:pt>
                <c:pt idx="2">
                  <c:v>70.229931893780375</c:v>
                </c:pt>
                <c:pt idx="3">
                  <c:v>69.790776691064451</c:v>
                </c:pt>
                <c:pt idx="4">
                  <c:v>69.578005087866401</c:v>
                </c:pt>
                <c:pt idx="5">
                  <c:v>69.559600089995712</c:v>
                </c:pt>
                <c:pt idx="6">
                  <c:v>69.817733218092101</c:v>
                </c:pt>
                <c:pt idx="7">
                  <c:v>70.252735323450707</c:v>
                </c:pt>
                <c:pt idx="8">
                  <c:v>74.082404068838514</c:v>
                </c:pt>
                <c:pt idx="9">
                  <c:v>78.952978042445721</c:v>
                </c:pt>
                <c:pt idx="10">
                  <c:v>92.24074751987709</c:v>
                </c:pt>
                <c:pt idx="11">
                  <c:v>120.4952740362008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xVal>
            <c:numRef>
              <c:f>CapletVols!$E$249:$P$249</c:f>
              <c:numCache>
                <c:formatCode>0.00%</c:formatCode>
                <c:ptCount val="12"/>
                <c:pt idx="0">
                  <c:v>-5.0000000000000001E-3</c:v>
                </c:pt>
                <c:pt idx="1">
                  <c:v>-2.5000000000000001E-3</c:v>
                </c:pt>
                <c:pt idx="2">
                  <c:v>-1.25E-3</c:v>
                </c:pt>
                <c:pt idx="3">
                  <c:v>0</c:v>
                </c:pt>
                <c:pt idx="4">
                  <c:v>1.25E-3</c:v>
                </c:pt>
                <c:pt idx="5">
                  <c:v>2.5000000000000001E-3</c:v>
                </c:pt>
                <c:pt idx="6">
                  <c:v>5.0000000000000001E-3</c:v>
                </c:pt>
                <c:pt idx="7">
                  <c:v>0.01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0.03</c:v>
                </c:pt>
                <c:pt idx="11">
                  <c:v>0.05</c:v>
                </c:pt>
              </c:numCache>
            </c:numRef>
          </c:xVal>
          <c:yVal>
            <c:numRef>
              <c:f>CapletVols!$E$260:$P$260</c:f>
              <c:numCache>
                <c:formatCode>0.00</c:formatCode>
                <c:ptCount val="12"/>
                <c:pt idx="0">
                  <c:v>74.019946914525235</c:v>
                </c:pt>
                <c:pt idx="1">
                  <c:v>72.732864309065022</c:v>
                </c:pt>
                <c:pt idx="2">
                  <c:v>72.188828381832224</c:v>
                </c:pt>
                <c:pt idx="3">
                  <c:v>71.721926261602604</c:v>
                </c:pt>
                <c:pt idx="4">
                  <c:v>71.34038319620457</c:v>
                </c:pt>
                <c:pt idx="5">
                  <c:v>71.055378482663599</c:v>
                </c:pt>
                <c:pt idx="6">
                  <c:v>70.83501693584914</c:v>
                </c:pt>
                <c:pt idx="7">
                  <c:v>72.058672114415401</c:v>
                </c:pt>
                <c:pt idx="8">
                  <c:v>75.30496205050062</c:v>
                </c:pt>
                <c:pt idx="9">
                  <c:v>80.669178068151453</c:v>
                </c:pt>
                <c:pt idx="10">
                  <c:v>94.005034148441155</c:v>
                </c:pt>
                <c:pt idx="11">
                  <c:v>122.46085101098498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19328"/>
        <c:axId val="272820864"/>
      </c:scatterChart>
      <c:valAx>
        <c:axId val="2728193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72820864"/>
        <c:crosses val="autoZero"/>
        <c:crossBetween val="midCat"/>
      </c:valAx>
      <c:valAx>
        <c:axId val="2728208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72819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CapletVols!$R$91:$R$98</c:f>
              <c:numCache>
                <c:formatCode>0.00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</c:numCache>
            </c:numRef>
          </c:xVal>
          <c:yVal>
            <c:numRef>
              <c:f>CapletVols!$T$91:$T$98</c:f>
              <c:numCache>
                <c:formatCode>#,#00%</c:formatCode>
                <c:ptCount val="8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0.64976666675819139</c:v>
                </c:pt>
                <c:pt idx="4">
                  <c:v>0.7253335532591122</c:v>
                </c:pt>
                <c:pt idx="5">
                  <c:v>0.73382140883345215</c:v>
                </c:pt>
                <c:pt idx="6">
                  <c:v>0.55180336725319323</c:v>
                </c:pt>
                <c:pt idx="7">
                  <c:v>0.46408525721304711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36864"/>
        <c:axId val="272838656"/>
      </c:scatterChart>
      <c:valAx>
        <c:axId val="27283686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72838656"/>
        <c:crosses val="autoZero"/>
        <c:crossBetween val="midCat"/>
      </c:valAx>
      <c:valAx>
        <c:axId val="272838656"/>
        <c:scaling>
          <c:orientation val="minMax"/>
        </c:scaling>
        <c:delete val="0"/>
        <c:axPos val="l"/>
        <c:majorGridlines/>
        <c:numFmt formatCode="#,#00%" sourceLinked="1"/>
        <c:majorTickMark val="out"/>
        <c:minorTickMark val="none"/>
        <c:tickLblPos val="nextTo"/>
        <c:crossAx val="2728368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CapletVols!$AC$90</c:f>
              <c:strCache>
                <c:ptCount val="1"/>
                <c:pt idx="0">
                  <c:v>rho_i,i+1</c:v>
                </c:pt>
              </c:strCache>
            </c:strRef>
          </c:tx>
          <c:marker>
            <c:symbol val="none"/>
          </c:marker>
          <c:xVal>
            <c:numRef>
              <c:f>CapletVols!$D$91:$D$130</c:f>
              <c:numCache>
                <c:formatCode>#,##0.00</c:formatCode>
                <c:ptCount val="4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  <c:pt idx="20">
                  <c:v>10.499657768651609</c:v>
                </c:pt>
                <c:pt idx="21">
                  <c:v>11.000684462696784</c:v>
                </c:pt>
                <c:pt idx="22">
                  <c:v>11.498973305954825</c:v>
                </c:pt>
                <c:pt idx="23">
                  <c:v>12</c:v>
                </c:pt>
                <c:pt idx="24">
                  <c:v>12.501026694045175</c:v>
                </c:pt>
                <c:pt idx="25">
                  <c:v>12.999315537303216</c:v>
                </c:pt>
                <c:pt idx="26">
                  <c:v>13.494866529774127</c:v>
                </c:pt>
                <c:pt idx="27">
                  <c:v>13.995893223819301</c:v>
                </c:pt>
                <c:pt idx="28">
                  <c:v>14.494182067077345</c:v>
                </c:pt>
                <c:pt idx="29">
                  <c:v>14.99520876112252</c:v>
                </c:pt>
                <c:pt idx="30">
                  <c:v>15.493497604380561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17.002053388090349</c:v>
                </c:pt>
                <c:pt idx="34">
                  <c:v>17.500342231348391</c:v>
                </c:pt>
                <c:pt idx="35">
                  <c:v>18.001368925393567</c:v>
                </c:pt>
                <c:pt idx="36">
                  <c:v>18.499657768651609</c:v>
                </c:pt>
                <c:pt idx="37">
                  <c:v>18.997946611909651</c:v>
                </c:pt>
                <c:pt idx="38">
                  <c:v>19.496235455167692</c:v>
                </c:pt>
                <c:pt idx="39">
                  <c:v>19.994524298425734</c:v>
                </c:pt>
              </c:numCache>
            </c:numRef>
          </c:xVal>
          <c:yVal>
            <c:numRef>
              <c:f>CapletVols!$AC$91:$AC$130</c:f>
              <c:numCache>
                <c:formatCode>#,#00%</c:formatCode>
                <c:ptCount val="40"/>
                <c:pt idx="0">
                  <c:v>0.75957212322496848</c:v>
                </c:pt>
                <c:pt idx="1">
                  <c:v>0.75957212322496848</c:v>
                </c:pt>
                <c:pt idx="2">
                  <c:v>0.75957212322496848</c:v>
                </c:pt>
                <c:pt idx="3">
                  <c:v>0.75957212322496848</c:v>
                </c:pt>
                <c:pt idx="4">
                  <c:v>0.75957212322496848</c:v>
                </c:pt>
                <c:pt idx="5">
                  <c:v>0.75941642689898314</c:v>
                </c:pt>
                <c:pt idx="6">
                  <c:v>0.75003030494238088</c:v>
                </c:pt>
                <c:pt idx="7">
                  <c:v>0.74070957529311887</c:v>
                </c:pt>
                <c:pt idx="8">
                  <c:v>0.73150467563182164</c:v>
                </c:pt>
                <c:pt idx="9">
                  <c:v>0.72246206472507091</c:v>
                </c:pt>
                <c:pt idx="10">
                  <c:v>0.71568843906980939</c:v>
                </c:pt>
                <c:pt idx="11">
                  <c:v>0.70894162680298378</c:v>
                </c:pt>
                <c:pt idx="12">
                  <c:v>0.70229476543009928</c:v>
                </c:pt>
                <c:pt idx="13">
                  <c:v>0.69580207713024333</c:v>
                </c:pt>
                <c:pt idx="14">
                  <c:v>0.69531144293653613</c:v>
                </c:pt>
                <c:pt idx="15">
                  <c:v>0.69482115470602723</c:v>
                </c:pt>
                <c:pt idx="16">
                  <c:v>0.69432852115749244</c:v>
                </c:pt>
                <c:pt idx="17">
                  <c:v>0.69383892601924413</c:v>
                </c:pt>
                <c:pt idx="18">
                  <c:v>0.6933496761115201</c:v>
                </c:pt>
                <c:pt idx="19">
                  <c:v>0.69304429462037032</c:v>
                </c:pt>
                <c:pt idx="20">
                  <c:v>0.69936297321934149</c:v>
                </c:pt>
                <c:pt idx="21">
                  <c:v>0.70577445563007923</c:v>
                </c:pt>
                <c:pt idx="22">
                  <c:v>0.7122091986661403</c:v>
                </c:pt>
                <c:pt idx="23">
                  <c:v>0.718738450177689</c:v>
                </c:pt>
                <c:pt idx="24">
                  <c:v>0.72539990409208222</c:v>
                </c:pt>
                <c:pt idx="25">
                  <c:v>0.73201357782875598</c:v>
                </c:pt>
                <c:pt idx="26">
                  <c:v>0.73872438803517271</c:v>
                </c:pt>
                <c:pt idx="27">
                  <c:v>0.74542237119995181</c:v>
                </c:pt>
                <c:pt idx="28">
                  <c:v>0.75221859536723312</c:v>
                </c:pt>
                <c:pt idx="29">
                  <c:v>0.75899697320010673</c:v>
                </c:pt>
                <c:pt idx="30">
                  <c:v>0.76232401270421013</c:v>
                </c:pt>
                <c:pt idx="31">
                  <c:v>0.76568403715445532</c:v>
                </c:pt>
                <c:pt idx="32">
                  <c:v>0.76905887127108674</c:v>
                </c:pt>
                <c:pt idx="33">
                  <c:v>0.77244858032928942</c:v>
                </c:pt>
                <c:pt idx="34">
                  <c:v>0.77583458453271659</c:v>
                </c:pt>
                <c:pt idx="35">
                  <c:v>0.77929161380167711</c:v>
                </c:pt>
                <c:pt idx="36">
                  <c:v>0.78270761422840229</c:v>
                </c:pt>
                <c:pt idx="37">
                  <c:v>0.78613858858620633</c:v>
                </c:pt>
                <c:pt idx="38">
                  <c:v>0.7895846025128479</c:v>
                </c:pt>
                <c:pt idx="39">
                  <c:v>0.79304572193380696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46208"/>
        <c:axId val="272856192"/>
      </c:scatterChart>
      <c:valAx>
        <c:axId val="27284620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72856192"/>
        <c:crosses val="autoZero"/>
        <c:crossBetween val="midCat"/>
      </c:valAx>
      <c:valAx>
        <c:axId val="272856192"/>
        <c:scaling>
          <c:orientation val="minMax"/>
          <c:max val="1"/>
          <c:min val="0"/>
        </c:scaling>
        <c:delete val="0"/>
        <c:axPos val="l"/>
        <c:majorGridlines/>
        <c:numFmt formatCode="#,#00%" sourceLinked="1"/>
        <c:majorTickMark val="out"/>
        <c:minorTickMark val="none"/>
        <c:tickLblPos val="nextTo"/>
        <c:crossAx val="272846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CapletVols!$T$164</c:f>
              <c:strCache>
                <c:ptCount val="1"/>
                <c:pt idx="0">
                  <c:v>rho_i,i+1</c:v>
                </c:pt>
              </c:strCache>
            </c:strRef>
          </c:tx>
          <c:marker>
            <c:symbol val="none"/>
          </c:marker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CapletVols!$T$165:$T$172</c:f>
              <c:numCache>
                <c:formatCode>#,#00%</c:formatCode>
                <c:ptCount val="8"/>
                <c:pt idx="0">
                  <c:v>0.85001609022539815</c:v>
                </c:pt>
                <c:pt idx="1">
                  <c:v>0.83945702076920736</c:v>
                </c:pt>
                <c:pt idx="2">
                  <c:v>0.83945702076920736</c:v>
                </c:pt>
                <c:pt idx="3">
                  <c:v>0.83945702076920736</c:v>
                </c:pt>
                <c:pt idx="4">
                  <c:v>0.81873075307798182</c:v>
                </c:pt>
                <c:pt idx="5">
                  <c:v>0.81873075307798182</c:v>
                </c:pt>
                <c:pt idx="6">
                  <c:v>0.83945702076920736</c:v>
                </c:pt>
                <c:pt idx="7">
                  <c:v>0.83945702076920736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CapletVols!$U$164</c:f>
              <c:strCache>
                <c:ptCount val="1"/>
                <c:pt idx="0">
                  <c:v>rho_i,i+2</c:v>
                </c:pt>
              </c:strCache>
            </c:strRef>
          </c:tx>
          <c:marker>
            <c:symbol val="none"/>
          </c:marker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CapletVols!$U$165:$U$172</c:f>
              <c:numCache>
                <c:formatCode>#,#00%</c:formatCode>
                <c:ptCount val="8"/>
                <c:pt idx="0">
                  <c:v>0.72252735364207221</c:v>
                </c:pt>
                <c:pt idx="1">
                  <c:v>0.70468808971871344</c:v>
                </c:pt>
                <c:pt idx="2">
                  <c:v>0.70468808971871344</c:v>
                </c:pt>
                <c:pt idx="3">
                  <c:v>0.70468808971871344</c:v>
                </c:pt>
                <c:pt idx="4">
                  <c:v>0.67032004603563933</c:v>
                </c:pt>
                <c:pt idx="5">
                  <c:v>0.67032004603563933</c:v>
                </c:pt>
                <c:pt idx="6">
                  <c:v>0.70468808971871344</c:v>
                </c:pt>
                <c:pt idx="7">
                  <c:v>0.70468808971871344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CapletVols!$V$164</c:f>
              <c:strCache>
                <c:ptCount val="1"/>
                <c:pt idx="0">
                  <c:v>rho_i,i+3</c:v>
                </c:pt>
              </c:strCache>
            </c:strRef>
          </c:tx>
          <c:marker>
            <c:symbol val="none"/>
          </c:marker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CapletVols!$V$165:$V$172</c:f>
              <c:numCache>
                <c:formatCode>#,#00%</c:formatCode>
                <c:ptCount val="8"/>
                <c:pt idx="0">
                  <c:v>0.6141598762237378</c:v>
                </c:pt>
                <c:pt idx="1">
                  <c:v>0.59155536436681511</c:v>
                </c:pt>
                <c:pt idx="2">
                  <c:v>0.59155536436681511</c:v>
                </c:pt>
                <c:pt idx="3">
                  <c:v>0.59155536436681511</c:v>
                </c:pt>
                <c:pt idx="4">
                  <c:v>0.54881163609402639</c:v>
                </c:pt>
                <c:pt idx="5">
                  <c:v>0.54881163609402639</c:v>
                </c:pt>
                <c:pt idx="6">
                  <c:v>0.59155536436681511</c:v>
                </c:pt>
                <c:pt idx="7">
                  <c:v>0.59155536436681511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CapletVols!$W$164</c:f>
              <c:strCache>
                <c:ptCount val="1"/>
                <c:pt idx="0">
                  <c:v>rho_i,i+4</c:v>
                </c:pt>
              </c:strCache>
            </c:strRef>
          </c:tx>
          <c:marker>
            <c:symbol val="none"/>
          </c:marker>
          <c:xVal>
            <c:numRef>
              <c:f>CapletVols!$D$165:$D$172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CapletVols!$W$165:$W$172</c:f>
              <c:numCache>
                <c:formatCode>#,#00%</c:formatCode>
                <c:ptCount val="8"/>
                <c:pt idx="0">
                  <c:v>0.52204577676101604</c:v>
                </c:pt>
                <c:pt idx="1">
                  <c:v>0.49658530379140953</c:v>
                </c:pt>
                <c:pt idx="2">
                  <c:v>0.49658530379140953</c:v>
                </c:pt>
                <c:pt idx="3">
                  <c:v>0.49658530379140953</c:v>
                </c:pt>
                <c:pt idx="4">
                  <c:v>0.44932896411722156</c:v>
                </c:pt>
                <c:pt idx="5">
                  <c:v>0.44932896411722156</c:v>
                </c:pt>
                <c:pt idx="6">
                  <c:v>0.49658530379140953</c:v>
                </c:pt>
                <c:pt idx="7">
                  <c:v>0.49658530379140953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969088"/>
        <c:axId val="272974976"/>
      </c:scatterChart>
      <c:valAx>
        <c:axId val="27296908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72974976"/>
        <c:crosses val="autoZero"/>
        <c:crossBetween val="midCat"/>
      </c:valAx>
      <c:valAx>
        <c:axId val="272974976"/>
        <c:scaling>
          <c:orientation val="minMax"/>
        </c:scaling>
        <c:delete val="0"/>
        <c:axPos val="l"/>
        <c:majorGridlines/>
        <c:numFmt formatCode="#,#00%" sourceLinked="1"/>
        <c:majorTickMark val="out"/>
        <c:minorTickMark val="none"/>
        <c:tickLblPos val="nextTo"/>
        <c:crossAx val="2729690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CapletVols!$I$389</c:f>
              <c:strCache>
                <c:ptCount val="1"/>
                <c:pt idx="0">
                  <c:v>Beta</c:v>
                </c:pt>
              </c:strCache>
            </c:strRef>
          </c:tx>
          <c:xVal>
            <c:numRef>
              <c:f>CapletVols!$D$390:$D$397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CapletVols!$I$390:$I$397</c:f>
              <c:numCache>
                <c:formatCode>#,#00%</c:formatCode>
                <c:ptCount val="8"/>
                <c:pt idx="0">
                  <c:v>1.65</c:v>
                </c:pt>
                <c:pt idx="1">
                  <c:v>1.7</c:v>
                </c:pt>
                <c:pt idx="2">
                  <c:v>1.7</c:v>
                </c:pt>
                <c:pt idx="3">
                  <c:v>1.7</c:v>
                </c:pt>
                <c:pt idx="4">
                  <c:v>1.85</c:v>
                </c:pt>
                <c:pt idx="5">
                  <c:v>1.85</c:v>
                </c:pt>
                <c:pt idx="6">
                  <c:v>1.6</c:v>
                </c:pt>
                <c:pt idx="7">
                  <c:v>1.6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96608"/>
        <c:axId val="225353728"/>
      </c:scatterChart>
      <c:valAx>
        <c:axId val="22539660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25353728"/>
        <c:crosses val="autoZero"/>
        <c:crossBetween val="midCat"/>
      </c:valAx>
      <c:valAx>
        <c:axId val="225353728"/>
        <c:scaling>
          <c:orientation val="minMax"/>
        </c:scaling>
        <c:delete val="0"/>
        <c:axPos val="l"/>
        <c:majorGridlines/>
        <c:numFmt formatCode="#,#00%" sourceLinked="1"/>
        <c:majorTickMark val="out"/>
        <c:minorTickMark val="none"/>
        <c:tickLblPos val="nextTo"/>
        <c:crossAx val="225396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CapletVols!$N$389</c:f>
              <c:strCache>
                <c:ptCount val="1"/>
                <c:pt idx="0">
                  <c:v>1m ATMVol</c:v>
                </c:pt>
              </c:strCache>
            </c:strRef>
          </c:tx>
          <c:xVal>
            <c:numRef>
              <c:f>CapletVols!$D$390:$D$397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CapletVols!$N$390:$N$397</c:f>
              <c:numCache>
                <c:formatCode>0.00</c:formatCode>
                <c:ptCount val="8"/>
                <c:pt idx="0">
                  <c:v>21.500289706890509</c:v>
                </c:pt>
                <c:pt idx="1">
                  <c:v>37.871459640778738</c:v>
                </c:pt>
                <c:pt idx="2">
                  <c:v>54.351779152050611</c:v>
                </c:pt>
                <c:pt idx="3">
                  <c:v>75.570739201852945</c:v>
                </c:pt>
                <c:pt idx="4">
                  <c:v>82.937657043952115</c:v>
                </c:pt>
                <c:pt idx="5">
                  <c:v>84.45057713731137</c:v>
                </c:pt>
                <c:pt idx="6">
                  <c:v>79.745501275388946</c:v>
                </c:pt>
                <c:pt idx="7">
                  <c:v>75.782227248597835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CapletVols!$O$389</c:f>
              <c:strCache>
                <c:ptCount val="1"/>
                <c:pt idx="0">
                  <c:v>3m ATMVol</c:v>
                </c:pt>
              </c:strCache>
            </c:strRef>
          </c:tx>
          <c:xVal>
            <c:numRef>
              <c:f>CapletVols!$D$390:$D$397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CapletVols!$O$390:$O$397</c:f>
              <c:numCache>
                <c:formatCode>0.00</c:formatCode>
                <c:ptCount val="8"/>
                <c:pt idx="0">
                  <c:v>21.891090917410342</c:v>
                </c:pt>
                <c:pt idx="1">
                  <c:v>37.62415726990745</c:v>
                </c:pt>
                <c:pt idx="2">
                  <c:v>52.997329519100994</c:v>
                </c:pt>
                <c:pt idx="3">
                  <c:v>72.905511092044463</c:v>
                </c:pt>
                <c:pt idx="4">
                  <c:v>79.499720419161022</c:v>
                </c:pt>
                <c:pt idx="5">
                  <c:v>80.981155389698287</c:v>
                </c:pt>
                <c:pt idx="6">
                  <c:v>76.922899126204427</c:v>
                </c:pt>
                <c:pt idx="7">
                  <c:v>73.019542586063238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CapletVols!$P$389</c:f>
              <c:strCache>
                <c:ptCount val="1"/>
                <c:pt idx="0">
                  <c:v>6m ATMVol</c:v>
                </c:pt>
              </c:strCache>
            </c:strRef>
          </c:tx>
          <c:xVal>
            <c:numRef>
              <c:f>CapletVols!$D$390:$D$397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CapletVols!$P$390:$P$397</c:f>
              <c:numCache>
                <c:formatCode>0.00</c:formatCode>
                <c:ptCount val="8"/>
                <c:pt idx="0">
                  <c:v>22.847002382878038</c:v>
                </c:pt>
                <c:pt idx="1">
                  <c:v>37.916310252196276</c:v>
                </c:pt>
                <c:pt idx="2">
                  <c:v>51.989276221708764</c:v>
                </c:pt>
                <c:pt idx="3">
                  <c:v>70.385036667884251</c:v>
                </c:pt>
                <c:pt idx="4">
                  <c:v>76.228545632509949</c:v>
                </c:pt>
                <c:pt idx="5">
                  <c:v>77.51849590401558</c:v>
                </c:pt>
                <c:pt idx="6">
                  <c:v>74.037892877287831</c:v>
                </c:pt>
                <c:pt idx="7">
                  <c:v>70.241080327735972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CapletVols!$Q$389</c:f>
              <c:strCache>
                <c:ptCount val="1"/>
                <c:pt idx="0">
                  <c:v>12m ATMVol</c:v>
                </c:pt>
              </c:strCache>
            </c:strRef>
          </c:tx>
          <c:xVal>
            <c:numRef>
              <c:f>CapletVols!$D$390:$D$397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CapletVols!$Q$390:$Q$397</c:f>
              <c:numCache>
                <c:formatCode>0.00</c:formatCode>
                <c:ptCount val="8"/>
                <c:pt idx="0">
                  <c:v>24.90841103349489</c:v>
                </c:pt>
                <c:pt idx="1">
                  <c:v>38.990935935612129</c:v>
                </c:pt>
                <c:pt idx="2">
                  <c:v>50.914672616694567</c:v>
                </c:pt>
                <c:pt idx="3">
                  <c:v>66.700389865669578</c:v>
                </c:pt>
                <c:pt idx="4">
                  <c:v>71.458264752915071</c:v>
                </c:pt>
                <c:pt idx="5">
                  <c:v>72.478523866574562</c:v>
                </c:pt>
                <c:pt idx="6">
                  <c:v>69.675258779466333</c:v>
                </c:pt>
                <c:pt idx="7">
                  <c:v>65.986965006836087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CapletVols!$R$389</c:f>
              <c:strCache>
                <c:ptCount val="1"/>
                <c:pt idx="0">
                  <c:v>3M</c:v>
                </c:pt>
              </c:strCache>
            </c:strRef>
          </c:tx>
          <c:xVal>
            <c:numRef>
              <c:f>CapletVols!$D$390:$D$397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CapletVols!$R$390:$R$397</c:f>
              <c:numCache>
                <c:formatCode>0.00</c:formatCode>
                <c:ptCount val="8"/>
                <c:pt idx="0">
                  <c:v>21.891090917410342</c:v>
                </c:pt>
                <c:pt idx="1">
                  <c:v>37.624157269907457</c:v>
                </c:pt>
                <c:pt idx="2">
                  <c:v>52.997329519100994</c:v>
                </c:pt>
                <c:pt idx="3">
                  <c:v>72.905511092044478</c:v>
                </c:pt>
                <c:pt idx="4">
                  <c:v>79.499720419161022</c:v>
                </c:pt>
                <c:pt idx="5">
                  <c:v>80.981155389698287</c:v>
                </c:pt>
                <c:pt idx="6">
                  <c:v>76.922899126204413</c:v>
                </c:pt>
                <c:pt idx="7">
                  <c:v>73.019542586063238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CapletVols!$S$389</c:f>
              <c:strCache>
                <c:ptCount val="1"/>
                <c:pt idx="0">
                  <c:v>6M</c:v>
                </c:pt>
              </c:strCache>
            </c:strRef>
          </c:tx>
          <c:xVal>
            <c:numRef>
              <c:f>CapletVols!$D$390:$D$397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CapletVols!$S$390:$S$397</c:f>
              <c:numCache>
                <c:formatCode>0.00</c:formatCode>
                <c:ptCount val="8"/>
                <c:pt idx="0">
                  <c:v>22.862604807437393</c:v>
                </c:pt>
                <c:pt idx="1">
                  <c:v>37.87158319382084</c:v>
                </c:pt>
                <c:pt idx="2">
                  <c:v>51.990223038238888</c:v>
                </c:pt>
                <c:pt idx="3">
                  <c:v>70.482853757245095</c:v>
                </c:pt>
                <c:pt idx="4">
                  <c:v>76.194460642259315</c:v>
                </c:pt>
                <c:pt idx="5">
                  <c:v>77.542954583946781</c:v>
                </c:pt>
                <c:pt idx="6">
                  <c:v>74.078674034563392</c:v>
                </c:pt>
                <c:pt idx="7">
                  <c:v>70.271544444489322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CapletVols!$T$389</c:f>
              <c:strCache>
                <c:ptCount val="1"/>
                <c:pt idx="0">
                  <c:v>12m Sw</c:v>
                </c:pt>
              </c:strCache>
            </c:strRef>
          </c:tx>
          <c:xVal>
            <c:numRef>
              <c:f>CapletVols!$D$390:$D$397</c:f>
              <c:numCache>
                <c:formatCode>0.00</c:formatCode>
                <c:ptCount val="8"/>
                <c:pt idx="0">
                  <c:v>0.99726027397260275</c:v>
                </c:pt>
                <c:pt idx="1">
                  <c:v>1.9972602739726026</c:v>
                </c:pt>
                <c:pt idx="2">
                  <c:v>2.9945205479452053</c:v>
                </c:pt>
                <c:pt idx="3">
                  <c:v>4.9945205479452053</c:v>
                </c:pt>
                <c:pt idx="4">
                  <c:v>7</c:v>
                </c:pt>
                <c:pt idx="5">
                  <c:v>9.9972602739726035</c:v>
                </c:pt>
                <c:pt idx="6">
                  <c:v>15.002739726027396</c:v>
                </c:pt>
                <c:pt idx="7">
                  <c:v>20.005479452054793</c:v>
                </c:pt>
              </c:numCache>
            </c:numRef>
          </c:xVal>
          <c:yVal>
            <c:numRef>
              <c:f>CapletVols!$T$390:$T$397</c:f>
              <c:numCache>
                <c:formatCode>0.00</c:formatCode>
                <c:ptCount val="8"/>
                <c:pt idx="0">
                  <c:v>25.288140906882656</c:v>
                </c:pt>
                <c:pt idx="1">
                  <c:v>38.546457011859005</c:v>
                </c:pt>
                <c:pt idx="2">
                  <c:v>52.788148886077011</c:v>
                </c:pt>
                <c:pt idx="3">
                  <c:v>67.686584139081219</c:v>
                </c:pt>
                <c:pt idx="4">
                  <c:v>71.340679447640554</c:v>
                </c:pt>
                <c:pt idx="5">
                  <c:v>72.671036715167261</c:v>
                </c:pt>
                <c:pt idx="6">
                  <c:v>70.097638076936335</c:v>
                </c:pt>
                <c:pt idx="7">
                  <c:v>66.539002745360591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567936"/>
        <c:axId val="320566016"/>
      </c:scatterChart>
      <c:valAx>
        <c:axId val="320567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320566016"/>
        <c:crosses val="autoZero"/>
        <c:crossBetween val="midCat"/>
      </c:valAx>
      <c:valAx>
        <c:axId val="3205660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205679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CapletVols!$W$90</c:f>
              <c:strCache>
                <c:ptCount val="1"/>
                <c:pt idx="0">
                  <c:v>3m SwVol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CapletVols!$D$91:$D$130</c:f>
              <c:numCache>
                <c:formatCode>#,##0.00</c:formatCode>
                <c:ptCount val="4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  <c:pt idx="20">
                  <c:v>10.499657768651609</c:v>
                </c:pt>
                <c:pt idx="21">
                  <c:v>11.000684462696784</c:v>
                </c:pt>
                <c:pt idx="22">
                  <c:v>11.498973305954825</c:v>
                </c:pt>
                <c:pt idx="23">
                  <c:v>12</c:v>
                </c:pt>
                <c:pt idx="24">
                  <c:v>12.501026694045175</c:v>
                </c:pt>
                <c:pt idx="25">
                  <c:v>12.999315537303216</c:v>
                </c:pt>
                <c:pt idx="26">
                  <c:v>13.494866529774127</c:v>
                </c:pt>
                <c:pt idx="27">
                  <c:v>13.995893223819301</c:v>
                </c:pt>
                <c:pt idx="28">
                  <c:v>14.494182067077345</c:v>
                </c:pt>
                <c:pt idx="29">
                  <c:v>14.99520876112252</c:v>
                </c:pt>
                <c:pt idx="30">
                  <c:v>15.493497604380561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17.002053388090349</c:v>
                </c:pt>
                <c:pt idx="34">
                  <c:v>17.500342231348391</c:v>
                </c:pt>
                <c:pt idx="35">
                  <c:v>18.001368925393567</c:v>
                </c:pt>
                <c:pt idx="36">
                  <c:v>18.499657768651609</c:v>
                </c:pt>
                <c:pt idx="37">
                  <c:v>18.997946611909651</c:v>
                </c:pt>
                <c:pt idx="38">
                  <c:v>19.496235455167692</c:v>
                </c:pt>
                <c:pt idx="39">
                  <c:v>19.994524298425734</c:v>
                </c:pt>
              </c:numCache>
            </c:numRef>
          </c:xVal>
          <c:yVal>
            <c:numRef>
              <c:f>CapletVols!$W$91:$W$130</c:f>
              <c:numCache>
                <c:formatCode>00,000%</c:formatCode>
                <c:ptCount val="40"/>
                <c:pt idx="0">
                  <c:v>1.9535288632645813E-3</c:v>
                </c:pt>
                <c:pt idx="1">
                  <c:v>2.5653297566945836E-3</c:v>
                </c:pt>
                <c:pt idx="2">
                  <c:v>3.1882001097968795E-3</c:v>
                </c:pt>
                <c:pt idx="3">
                  <c:v>3.8991149714109178E-3</c:v>
                </c:pt>
                <c:pt idx="4">
                  <c:v>4.6144717447785324E-3</c:v>
                </c:pt>
                <c:pt idx="5">
                  <c:v>5.3377799033287885E-3</c:v>
                </c:pt>
                <c:pt idx="6">
                  <c:v>5.8027011142112025E-3</c:v>
                </c:pt>
                <c:pt idx="7">
                  <c:v>6.2687633983710455E-3</c:v>
                </c:pt>
                <c:pt idx="8">
                  <c:v>6.5613605175426342E-3</c:v>
                </c:pt>
                <c:pt idx="9">
                  <c:v>6.8478829678498953E-3</c:v>
                </c:pt>
                <c:pt idx="10">
                  <c:v>6.9395264520970045E-3</c:v>
                </c:pt>
                <c:pt idx="11">
                  <c:v>7.031673471971844E-3</c:v>
                </c:pt>
                <c:pt idx="12">
                  <c:v>7.1233169562189532E-3</c:v>
                </c:pt>
                <c:pt idx="13">
                  <c:v>7.2154639760937936E-3</c:v>
                </c:pt>
                <c:pt idx="14">
                  <c:v>7.2388890277161489E-3</c:v>
                </c:pt>
                <c:pt idx="15">
                  <c:v>7.2623140793385043E-3</c:v>
                </c:pt>
                <c:pt idx="16">
                  <c:v>7.2856104218860119E-3</c:v>
                </c:pt>
                <c:pt idx="17">
                  <c:v>7.3092928916580636E-3</c:v>
                </c:pt>
                <c:pt idx="18">
                  <c:v>7.3327179432804181E-3</c:v>
                </c:pt>
                <c:pt idx="19">
                  <c:v>7.3565291221273183E-3</c:v>
                </c:pt>
                <c:pt idx="20">
                  <c:v>7.3310262365106418E-3</c:v>
                </c:pt>
                <c:pt idx="21">
                  <c:v>7.3053832251488192E-3</c:v>
                </c:pt>
                <c:pt idx="22">
                  <c:v>7.2798803395321418E-3</c:v>
                </c:pt>
                <c:pt idx="23">
                  <c:v>7.2542373281703192E-3</c:v>
                </c:pt>
                <c:pt idx="24">
                  <c:v>7.2285943168084957E-3</c:v>
                </c:pt>
                <c:pt idx="25">
                  <c:v>7.2030914311918201E-3</c:v>
                </c:pt>
                <c:pt idx="26">
                  <c:v>7.1777286713202906E-3</c:v>
                </c:pt>
                <c:pt idx="27">
                  <c:v>7.1520856599584671E-3</c:v>
                </c:pt>
                <c:pt idx="28">
                  <c:v>7.1265827743417906E-3</c:v>
                </c:pt>
                <c:pt idx="29">
                  <c:v>7.100939762979968E-3</c:v>
                </c:pt>
                <c:pt idx="30">
                  <c:v>7.0670396460103656E-3</c:v>
                </c:pt>
                <c:pt idx="31">
                  <c:v>7.0324376803633255E-3</c:v>
                </c:pt>
                <c:pt idx="32">
                  <c:v>6.9982097900205768E-3</c:v>
                </c:pt>
                <c:pt idx="33">
                  <c:v>6.9639818996778298E-3</c:v>
                </c:pt>
                <c:pt idx="34">
                  <c:v>6.9299410469872277E-3</c:v>
                </c:pt>
                <c:pt idx="35">
                  <c:v>6.8957131566444799E-3</c:v>
                </c:pt>
                <c:pt idx="36">
                  <c:v>6.8616723039538786E-3</c:v>
                </c:pt>
                <c:pt idx="37">
                  <c:v>6.8276314512632774E-3</c:v>
                </c:pt>
                <c:pt idx="38">
                  <c:v>6.7935905985726753E-3</c:v>
                </c:pt>
                <c:pt idx="39">
                  <c:v>6.7595497458820732E-3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CapletVols!$X$90</c:f>
              <c:strCache>
                <c:ptCount val="1"/>
                <c:pt idx="0">
                  <c:v>12m SwVol</c:v>
                </c:pt>
              </c:strCache>
            </c:strRef>
          </c:tx>
          <c:marker>
            <c:symbol val="none"/>
          </c:marker>
          <c:xVal>
            <c:numRef>
              <c:f>CapletVols!$D$91:$D$130</c:f>
              <c:numCache>
                <c:formatCode>#,##0.00</c:formatCode>
                <c:ptCount val="4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  <c:pt idx="20">
                  <c:v>10.499657768651609</c:v>
                </c:pt>
                <c:pt idx="21">
                  <c:v>11.000684462696784</c:v>
                </c:pt>
                <c:pt idx="22">
                  <c:v>11.498973305954825</c:v>
                </c:pt>
                <c:pt idx="23">
                  <c:v>12</c:v>
                </c:pt>
                <c:pt idx="24">
                  <c:v>12.501026694045175</c:v>
                </c:pt>
                <c:pt idx="25">
                  <c:v>12.999315537303216</c:v>
                </c:pt>
                <c:pt idx="26">
                  <c:v>13.494866529774127</c:v>
                </c:pt>
                <c:pt idx="27">
                  <c:v>13.995893223819301</c:v>
                </c:pt>
                <c:pt idx="28">
                  <c:v>14.494182067077345</c:v>
                </c:pt>
                <c:pt idx="29">
                  <c:v>14.99520876112252</c:v>
                </c:pt>
                <c:pt idx="30">
                  <c:v>15.493497604380561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17.002053388090349</c:v>
                </c:pt>
                <c:pt idx="34">
                  <c:v>17.500342231348391</c:v>
                </c:pt>
                <c:pt idx="35">
                  <c:v>18.001368925393567</c:v>
                </c:pt>
                <c:pt idx="36">
                  <c:v>18.499657768651609</c:v>
                </c:pt>
                <c:pt idx="37">
                  <c:v>18.997946611909651</c:v>
                </c:pt>
                <c:pt idx="38">
                  <c:v>19.496235455167692</c:v>
                </c:pt>
                <c:pt idx="39">
                  <c:v>19.994524298425734</c:v>
                </c:pt>
              </c:numCache>
            </c:numRef>
          </c:xVal>
          <c:yVal>
            <c:numRef>
              <c:f>CapletVols!$X$91:$X$130</c:f>
              <c:numCache>
                <c:formatCode>00,000%</c:formatCode>
                <c:ptCount val="40"/>
                <c:pt idx="0">
                  <c:v>1.9319533104418694E-3</c:v>
                </c:pt>
                <c:pt idx="1">
                  <c:v>2.5376385782611829E-3</c:v>
                </c:pt>
                <c:pt idx="2">
                  <c:v>3.1550187014207204E-3</c:v>
                </c:pt>
                <c:pt idx="3">
                  <c:v>3.8584921932787249E-3</c:v>
                </c:pt>
                <c:pt idx="4">
                  <c:v>4.5657515935599155E-3</c:v>
                </c:pt>
                <c:pt idx="5">
                  <c:v>5.2826232531563624E-3</c:v>
                </c:pt>
                <c:pt idx="6">
                  <c:v>5.7276911953911425E-3</c:v>
                </c:pt>
                <c:pt idx="7">
                  <c:v>6.1871772127020655E-3</c:v>
                </c:pt>
                <c:pt idx="8">
                  <c:v>6.4925960796151537E-3</c:v>
                </c:pt>
                <c:pt idx="9">
                  <c:v>6.7748380630811688E-3</c:v>
                </c:pt>
                <c:pt idx="10">
                  <c:v>6.8641931507063443E-3</c:v>
                </c:pt>
                <c:pt idx="11">
                  <c:v>6.9544921518621067E-3</c:v>
                </c:pt>
                <c:pt idx="12">
                  <c:v>7.0446315487278904E-3</c:v>
                </c:pt>
                <c:pt idx="13">
                  <c:v>7.1350446505120419E-3</c:v>
                </c:pt>
                <c:pt idx="14">
                  <c:v>7.1375371860626074E-3</c:v>
                </c:pt>
                <c:pt idx="15">
                  <c:v>7.1595806385911795E-3</c:v>
                </c:pt>
                <c:pt idx="16">
                  <c:v>7.2017927502573712E-3</c:v>
                </c:pt>
                <c:pt idx="17">
                  <c:v>7.2246060926138556E-3</c:v>
                </c:pt>
                <c:pt idx="18">
                  <c:v>7.2460792972978295E-3</c:v>
                </c:pt>
                <c:pt idx="19">
                  <c:v>7.2675934794673323E-3</c:v>
                </c:pt>
                <c:pt idx="20">
                  <c:v>7.2412928311135312E-3</c:v>
                </c:pt>
                <c:pt idx="21">
                  <c:v>7.215556980181447E-3</c:v>
                </c:pt>
                <c:pt idx="22">
                  <c:v>7.1702185919866835E-3</c:v>
                </c:pt>
                <c:pt idx="23">
                  <c:v>7.144090727411399E-3</c:v>
                </c:pt>
                <c:pt idx="24">
                  <c:v>7.1374695991546569E-3</c:v>
                </c:pt>
                <c:pt idx="25">
                  <c:v>7.1115953847328186E-3</c:v>
                </c:pt>
                <c:pt idx="26">
                  <c:v>7.0860138560510872E-3</c:v>
                </c:pt>
                <c:pt idx="27">
                  <c:v>7.0603481001181847E-3</c:v>
                </c:pt>
                <c:pt idx="28">
                  <c:v>7.0350088904008587E-3</c:v>
                </c:pt>
                <c:pt idx="29">
                  <c:v>7.0096249034658342E-3</c:v>
                </c:pt>
                <c:pt idx="30">
                  <c:v>6.9570545897434145E-3</c:v>
                </c:pt>
                <c:pt idx="31">
                  <c:v>6.9229241361152627E-3</c:v>
                </c:pt>
                <c:pt idx="32">
                  <c:v>6.9080177965083998E-3</c:v>
                </c:pt>
                <c:pt idx="33">
                  <c:v>6.8741785616000146E-3</c:v>
                </c:pt>
                <c:pt idx="34">
                  <c:v>6.8405041761189205E-3</c:v>
                </c:pt>
                <c:pt idx="35">
                  <c:v>6.8066296500536982E-3</c:v>
                </c:pt>
                <c:pt idx="36">
                  <c:v>6.772962646029685E-3</c:v>
                </c:pt>
                <c:pt idx="37">
                  <c:v>6.7393010830608044E-3</c:v>
                </c:pt>
                <c:pt idx="38">
                  <c:v>6.6873261812690739E-3</c:v>
                </c:pt>
                <c:pt idx="39">
                  <c:v>6.6537084858084416E-3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CapletVols!$Y$90</c:f>
              <c:strCache>
                <c:ptCount val="1"/>
                <c:pt idx="0">
                  <c:v>6m CplVol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CapletVols!$D$91:$D$130</c:f>
              <c:numCache>
                <c:formatCode>#,##0.00</c:formatCode>
                <c:ptCount val="4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  <c:pt idx="20">
                  <c:v>10.499657768651609</c:v>
                </c:pt>
                <c:pt idx="21">
                  <c:v>11.000684462696784</c:v>
                </c:pt>
                <c:pt idx="22">
                  <c:v>11.498973305954825</c:v>
                </c:pt>
                <c:pt idx="23">
                  <c:v>12</c:v>
                </c:pt>
                <c:pt idx="24">
                  <c:v>12.501026694045175</c:v>
                </c:pt>
                <c:pt idx="25">
                  <c:v>12.999315537303216</c:v>
                </c:pt>
                <c:pt idx="26">
                  <c:v>13.494866529774127</c:v>
                </c:pt>
                <c:pt idx="27">
                  <c:v>13.995893223819301</c:v>
                </c:pt>
                <c:pt idx="28">
                  <c:v>14.494182067077345</c:v>
                </c:pt>
                <c:pt idx="29">
                  <c:v>14.99520876112252</c:v>
                </c:pt>
                <c:pt idx="30">
                  <c:v>15.493497604380561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17.002053388090349</c:v>
                </c:pt>
                <c:pt idx="34">
                  <c:v>17.500342231348391</c:v>
                </c:pt>
                <c:pt idx="35">
                  <c:v>18.001368925393567</c:v>
                </c:pt>
                <c:pt idx="36">
                  <c:v>18.499657768651609</c:v>
                </c:pt>
                <c:pt idx="37">
                  <c:v>18.997946611909651</c:v>
                </c:pt>
                <c:pt idx="38">
                  <c:v>19.496235455167692</c:v>
                </c:pt>
                <c:pt idx="39">
                  <c:v>19.994524298425734</c:v>
                </c:pt>
              </c:numCache>
            </c:numRef>
          </c:xVal>
          <c:yVal>
            <c:numRef>
              <c:f>CapletVols!$Y$91:$Y$130</c:f>
              <c:numCache>
                <c:formatCode>00,000%</c:formatCode>
                <c:ptCount val="40"/>
                <c:pt idx="0">
                  <c:v>1.6853890954718468E-3</c:v>
                </c:pt>
                <c:pt idx="1">
                  <c:v>2.2949878086985305E-3</c:v>
                </c:pt>
                <c:pt idx="2">
                  <c:v>3.0640174332684242E-3</c:v>
                </c:pt>
                <c:pt idx="3">
                  <c:v>3.7914217344817967E-3</c:v>
                </c:pt>
                <c:pt idx="4">
                  <c:v>4.5310283626097281E-3</c:v>
                </c:pt>
                <c:pt idx="5">
                  <c:v>5.2032254852926512E-3</c:v>
                </c:pt>
                <c:pt idx="6">
                  <c:v>5.7721577814519595E-3</c:v>
                </c:pt>
                <c:pt idx="7">
                  <c:v>6.304941408883334E-3</c:v>
                </c:pt>
                <c:pt idx="8">
                  <c:v>6.7307058540930255E-3</c:v>
                </c:pt>
                <c:pt idx="9">
                  <c:v>7.0554140084704417E-3</c:v>
                </c:pt>
                <c:pt idx="10">
                  <c:v>7.3297518383302566E-3</c:v>
                </c:pt>
                <c:pt idx="11">
                  <c:v>7.4742331120276626E-3</c:v>
                </c:pt>
                <c:pt idx="12">
                  <c:v>7.5470490482205856E-3</c:v>
                </c:pt>
                <c:pt idx="13">
                  <c:v>7.6209946966822222E-3</c:v>
                </c:pt>
                <c:pt idx="14">
                  <c:v>7.6617697405599412E-3</c:v>
                </c:pt>
                <c:pt idx="15">
                  <c:v>7.6862219145110589E-3</c:v>
                </c:pt>
                <c:pt idx="16">
                  <c:v>7.7269149626588629E-3</c:v>
                </c:pt>
                <c:pt idx="17">
                  <c:v>7.7537406204909419E-3</c:v>
                </c:pt>
                <c:pt idx="18">
                  <c:v>7.7550422848814112E-3</c:v>
                </c:pt>
                <c:pt idx="19">
                  <c:v>7.7541233627606496E-3</c:v>
                </c:pt>
                <c:pt idx="20">
                  <c:v>7.7543679297094976E-3</c:v>
                </c:pt>
                <c:pt idx="21">
                  <c:v>7.7460143482413887E-3</c:v>
                </c:pt>
                <c:pt idx="22">
                  <c:v>7.727496523314727E-3</c:v>
                </c:pt>
                <c:pt idx="23">
                  <c:v>7.6973191165269489E-3</c:v>
                </c:pt>
                <c:pt idx="24">
                  <c:v>7.6592798624422502E-3</c:v>
                </c:pt>
                <c:pt idx="25">
                  <c:v>7.6159638695950365E-3</c:v>
                </c:pt>
                <c:pt idx="26">
                  <c:v>7.5660528295013168E-3</c:v>
                </c:pt>
                <c:pt idx="27">
                  <c:v>7.5113521735919375E-3</c:v>
                </c:pt>
                <c:pt idx="28">
                  <c:v>7.4578579913038854E-3</c:v>
                </c:pt>
                <c:pt idx="29">
                  <c:v>7.4075951094520493E-3</c:v>
                </c:pt>
                <c:pt idx="30">
                  <c:v>7.3578269263683063E-3</c:v>
                </c:pt>
                <c:pt idx="31">
                  <c:v>7.3083480793699812E-3</c:v>
                </c:pt>
                <c:pt idx="32">
                  <c:v>7.2599323519930486E-3</c:v>
                </c:pt>
                <c:pt idx="33">
                  <c:v>7.2136184418176924E-3</c:v>
                </c:pt>
                <c:pt idx="34">
                  <c:v>7.1698798794932461E-3</c:v>
                </c:pt>
                <c:pt idx="35">
                  <c:v>7.1300290487093659E-3</c:v>
                </c:pt>
                <c:pt idx="36">
                  <c:v>7.0954191259895646E-3</c:v>
                </c:pt>
                <c:pt idx="37">
                  <c:v>7.0663433542857979E-3</c:v>
                </c:pt>
                <c:pt idx="38">
                  <c:v>7.0438557746957927E-3</c:v>
                </c:pt>
                <c:pt idx="39">
                  <c:v>7.0270294705495132E-3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CapletVols!$Z$90</c:f>
              <c:strCache>
                <c:ptCount val="1"/>
                <c:pt idx="0">
                  <c:v>12m CplVol</c:v>
                </c:pt>
              </c:strCache>
            </c:strRef>
          </c:tx>
          <c:marker>
            <c:symbol val="none"/>
          </c:marker>
          <c:xVal>
            <c:numRef>
              <c:f>CapletVols!$D$91:$D$130</c:f>
              <c:numCache>
                <c:formatCode>#,##0.00</c:formatCode>
                <c:ptCount val="40"/>
                <c:pt idx="0">
                  <c:v>0.50102669404517453</c:v>
                </c:pt>
                <c:pt idx="1">
                  <c:v>1.0020533880903491</c:v>
                </c:pt>
                <c:pt idx="2">
                  <c:v>1.5003422313483916</c:v>
                </c:pt>
                <c:pt idx="3">
                  <c:v>1.998631074606434</c:v>
                </c:pt>
                <c:pt idx="4">
                  <c:v>2.4941820670773445</c:v>
                </c:pt>
                <c:pt idx="5">
                  <c:v>2.9952087611225187</c:v>
                </c:pt>
                <c:pt idx="6">
                  <c:v>3.4934976043805612</c:v>
                </c:pt>
                <c:pt idx="7">
                  <c:v>3.9945242984257359</c:v>
                </c:pt>
                <c:pt idx="8">
                  <c:v>4.5010266940451746</c:v>
                </c:pt>
                <c:pt idx="9">
                  <c:v>5.0020533880903493</c:v>
                </c:pt>
                <c:pt idx="10">
                  <c:v>5.5003422313483918</c:v>
                </c:pt>
                <c:pt idx="11">
                  <c:v>6.0013689253935665</c:v>
                </c:pt>
                <c:pt idx="12">
                  <c:v>6.4996577686516082</c:v>
                </c:pt>
                <c:pt idx="13">
                  <c:v>7.0006844626967828</c:v>
                </c:pt>
                <c:pt idx="14">
                  <c:v>7.4989733059548254</c:v>
                </c:pt>
                <c:pt idx="15">
                  <c:v>7.9972621492128679</c:v>
                </c:pt>
                <c:pt idx="16">
                  <c:v>8.4928131416837775</c:v>
                </c:pt>
                <c:pt idx="17">
                  <c:v>8.9965776865160851</c:v>
                </c:pt>
                <c:pt idx="18">
                  <c:v>9.4948665297741268</c:v>
                </c:pt>
                <c:pt idx="19">
                  <c:v>10.001368925393566</c:v>
                </c:pt>
                <c:pt idx="20">
                  <c:v>10.499657768651609</c:v>
                </c:pt>
                <c:pt idx="21">
                  <c:v>11.000684462696784</c:v>
                </c:pt>
                <c:pt idx="22">
                  <c:v>11.498973305954825</c:v>
                </c:pt>
                <c:pt idx="23">
                  <c:v>12</c:v>
                </c:pt>
                <c:pt idx="24">
                  <c:v>12.501026694045175</c:v>
                </c:pt>
                <c:pt idx="25">
                  <c:v>12.999315537303216</c:v>
                </c:pt>
                <c:pt idx="26">
                  <c:v>13.494866529774127</c:v>
                </c:pt>
                <c:pt idx="27">
                  <c:v>13.995893223819301</c:v>
                </c:pt>
                <c:pt idx="28">
                  <c:v>14.494182067077345</c:v>
                </c:pt>
                <c:pt idx="29">
                  <c:v>14.99520876112252</c:v>
                </c:pt>
                <c:pt idx="30">
                  <c:v>15.493497604380561</c:v>
                </c:pt>
                <c:pt idx="31">
                  <c:v>16</c:v>
                </c:pt>
                <c:pt idx="32">
                  <c:v>16.501026694045173</c:v>
                </c:pt>
                <c:pt idx="33">
                  <c:v>17.002053388090349</c:v>
                </c:pt>
                <c:pt idx="34">
                  <c:v>17.500342231348391</c:v>
                </c:pt>
                <c:pt idx="35">
                  <c:v>18.001368925393567</c:v>
                </c:pt>
                <c:pt idx="36">
                  <c:v>18.499657768651609</c:v>
                </c:pt>
                <c:pt idx="37">
                  <c:v>18.997946611909651</c:v>
                </c:pt>
                <c:pt idx="38">
                  <c:v>19.496235455167692</c:v>
                </c:pt>
                <c:pt idx="39">
                  <c:v>19.994524298425734</c:v>
                </c:pt>
              </c:numCache>
            </c:numRef>
          </c:xVal>
          <c:yVal>
            <c:numRef>
              <c:f>CapletVols!$Z$91:$Z$130</c:f>
              <c:numCache>
                <c:formatCode>00,000%</c:formatCode>
                <c:ptCount val="40"/>
                <c:pt idx="0">
                  <c:v>1.8664565842356131E-3</c:v>
                </c:pt>
                <c:pt idx="1">
                  <c:v>2.5227164315168721E-3</c:v>
                </c:pt>
                <c:pt idx="2">
                  <c:v>3.2256213123034836E-3</c:v>
                </c:pt>
                <c:pt idx="3">
                  <c:v>3.914801996556791E-3</c:v>
                </c:pt>
                <c:pt idx="4">
                  <c:v>4.5864894458621996E-3</c:v>
                </c:pt>
                <c:pt idx="5">
                  <c:v>5.1719507166058691E-3</c:v>
                </c:pt>
                <c:pt idx="6">
                  <c:v>5.6775326266933187E-3</c:v>
                </c:pt>
                <c:pt idx="7">
                  <c:v>6.1153904110408811E-3</c:v>
                </c:pt>
                <c:pt idx="8">
                  <c:v>6.4536755109584178E-3</c:v>
                </c:pt>
                <c:pt idx="9">
                  <c:v>6.7241494849218575E-3</c:v>
                </c:pt>
                <c:pt idx="10">
                  <c:v>6.9072746750970951E-3</c:v>
                </c:pt>
                <c:pt idx="11">
                  <c:v>7.0022241693925794E-3</c:v>
                </c:pt>
                <c:pt idx="12">
                  <c:v>7.0523611470615418E-3</c:v>
                </c:pt>
                <c:pt idx="13">
                  <c:v>7.1049529025638087E-3</c:v>
                </c:pt>
                <c:pt idx="14">
                  <c:v>7.1343685794278298E-3</c:v>
                </c:pt>
                <c:pt idx="15">
                  <c:v>7.1654398505451283E-3</c:v>
                </c:pt>
                <c:pt idx="16">
                  <c:v>7.1972356426239052E-3</c:v>
                </c:pt>
                <c:pt idx="17">
                  <c:v>7.2138175002162607E-3</c:v>
                </c:pt>
                <c:pt idx="18">
                  <c:v>7.2112654506949533E-3</c:v>
                </c:pt>
                <c:pt idx="19">
                  <c:v>7.2142753673475205E-3</c:v>
                </c:pt>
                <c:pt idx="20">
                  <c:v>7.2222267389341135E-3</c:v>
                </c:pt>
                <c:pt idx="21">
                  <c:v>7.2269621858074944E-3</c:v>
                </c:pt>
                <c:pt idx="22">
                  <c:v>7.2152256684551242E-3</c:v>
                </c:pt>
                <c:pt idx="23">
                  <c:v>7.1913904203991129E-3</c:v>
                </c:pt>
                <c:pt idx="24">
                  <c:v>7.1715823064750599E-3</c:v>
                </c:pt>
                <c:pt idx="25">
                  <c:v>7.1414342163671042E-3</c:v>
                </c:pt>
                <c:pt idx="26">
                  <c:v>7.1055303172977684E-3</c:v>
                </c:pt>
                <c:pt idx="27">
                  <c:v>7.0709760974454108E-3</c:v>
                </c:pt>
                <c:pt idx="28">
                  <c:v>7.0330525470839811E-3</c:v>
                </c:pt>
                <c:pt idx="29">
                  <c:v>7.0008383719357033E-3</c:v>
                </c:pt>
                <c:pt idx="30">
                  <c:v>6.9575994720097812E-3</c:v>
                </c:pt>
                <c:pt idx="31">
                  <c:v>6.9168732078171442E-3</c:v>
                </c:pt>
                <c:pt idx="32">
                  <c:v>6.8773697462207409E-3</c:v>
                </c:pt>
                <c:pt idx="33">
                  <c:v>6.8420602357256782E-3</c:v>
                </c:pt>
                <c:pt idx="34">
                  <c:v>6.8018641578294365E-3</c:v>
                </c:pt>
                <c:pt idx="35">
                  <c:v>6.7775923516681371E-3</c:v>
                </c:pt>
                <c:pt idx="36">
                  <c:v>6.7505131832405292E-3</c:v>
                </c:pt>
                <c:pt idx="37">
                  <c:v>6.7330890079073816E-3</c:v>
                </c:pt>
                <c:pt idx="38">
                  <c:v>6.7177255374219749E-3</c:v>
                </c:pt>
                <c:pt idx="39">
                  <c:v>6.7074423325600447E-3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2688"/>
        <c:axId val="271852672"/>
      </c:scatterChart>
      <c:valAx>
        <c:axId val="27184268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71852672"/>
        <c:crosses val="autoZero"/>
        <c:crossBetween val="midCat"/>
      </c:valAx>
      <c:valAx>
        <c:axId val="27185267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71842688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123825</xdr:rowOff>
        </xdr:from>
        <xdr:to>
          <xdr:col>6</xdr:col>
          <xdr:colOff>533400</xdr:colOff>
          <xdr:row>2</xdr:row>
          <xdr:rowOff>123825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Copy Market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2</xdr:row>
          <xdr:rowOff>19050</xdr:rowOff>
        </xdr:from>
        <xdr:to>
          <xdr:col>7</xdr:col>
          <xdr:colOff>1323975</xdr:colOff>
          <xdr:row>4</xdr:row>
          <xdr:rowOff>9525</xdr:rowOff>
        </xdr:to>
        <xdr:sp macro="" textlink="">
          <xdr:nvSpPr>
            <xdr:cNvPr id="63116" name="Button 652" hidden="1">
              <a:extLst>
                <a:ext uri="{63B3BB69-23CF-44E3-9099-C40C66FF867C}">
                  <a14:compatExt spid="_x0000_s6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ohRepositoryDeleteAllObjects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504264</xdr:colOff>
      <xdr:row>4</xdr:row>
      <xdr:rowOff>89646</xdr:rowOff>
    </xdr:from>
    <xdr:to>
      <xdr:col>29</xdr:col>
      <xdr:colOff>605117</xdr:colOff>
      <xdr:row>17</xdr:row>
      <xdr:rowOff>116541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493059</xdr:colOff>
      <xdr:row>18</xdr:row>
      <xdr:rowOff>78441</xdr:rowOff>
    </xdr:from>
    <xdr:to>
      <xdr:col>29</xdr:col>
      <xdr:colOff>593912</xdr:colOff>
      <xdr:row>31</xdr:row>
      <xdr:rowOff>105336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448235</xdr:colOff>
      <xdr:row>32</xdr:row>
      <xdr:rowOff>100853</xdr:rowOff>
    </xdr:from>
    <xdr:to>
      <xdr:col>29</xdr:col>
      <xdr:colOff>549088</xdr:colOff>
      <xdr:row>45</xdr:row>
      <xdr:rowOff>127748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470647</xdr:colOff>
      <xdr:row>46</xdr:row>
      <xdr:rowOff>78441</xdr:rowOff>
    </xdr:from>
    <xdr:to>
      <xdr:col>29</xdr:col>
      <xdr:colOff>571500</xdr:colOff>
      <xdr:row>59</xdr:row>
      <xdr:rowOff>105336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244128</xdr:colOff>
      <xdr:row>41</xdr:row>
      <xdr:rowOff>38740</xdr:rowOff>
    </xdr:from>
    <xdr:to>
      <xdr:col>36</xdr:col>
      <xdr:colOff>164087</xdr:colOff>
      <xdr:row>60</xdr:row>
      <xdr:rowOff>136071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401409</xdr:colOff>
      <xdr:row>65</xdr:row>
      <xdr:rowOff>163286</xdr:rowOff>
    </xdr:from>
    <xdr:to>
      <xdr:col>23</xdr:col>
      <xdr:colOff>129267</xdr:colOff>
      <xdr:row>81</xdr:row>
      <xdr:rowOff>160564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741587</xdr:colOff>
      <xdr:row>93</xdr:row>
      <xdr:rowOff>70757</xdr:rowOff>
    </xdr:from>
    <xdr:to>
      <xdr:col>12</xdr:col>
      <xdr:colOff>47624</xdr:colOff>
      <xdr:row>107</xdr:row>
      <xdr:rowOff>146957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176894</xdr:colOff>
      <xdr:row>88</xdr:row>
      <xdr:rowOff>16327</xdr:rowOff>
    </xdr:from>
    <xdr:to>
      <xdr:col>41</xdr:col>
      <xdr:colOff>435430</xdr:colOff>
      <xdr:row>111</xdr:row>
      <xdr:rowOff>40822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707570</xdr:colOff>
      <xdr:row>155</xdr:row>
      <xdr:rowOff>70756</xdr:rowOff>
    </xdr:from>
    <xdr:to>
      <xdr:col>33</xdr:col>
      <xdr:colOff>326571</xdr:colOff>
      <xdr:row>178</xdr:row>
      <xdr:rowOff>27215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680356</xdr:colOff>
      <xdr:row>181</xdr:row>
      <xdr:rowOff>97971</xdr:rowOff>
    </xdr:from>
    <xdr:to>
      <xdr:col>29</xdr:col>
      <xdr:colOff>435428</xdr:colOff>
      <xdr:row>195</xdr:row>
      <xdr:rowOff>174171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201706</xdr:colOff>
      <xdr:row>267</xdr:row>
      <xdr:rowOff>107576</xdr:rowOff>
    </xdr:from>
    <xdr:to>
      <xdr:col>7</xdr:col>
      <xdr:colOff>313765</xdr:colOff>
      <xdr:row>281</xdr:row>
      <xdr:rowOff>183776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773206</xdr:colOff>
      <xdr:row>266</xdr:row>
      <xdr:rowOff>85165</xdr:rowOff>
    </xdr:from>
    <xdr:to>
      <xdr:col>16</xdr:col>
      <xdr:colOff>851647</xdr:colOff>
      <xdr:row>280</xdr:row>
      <xdr:rowOff>161365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204104</xdr:colOff>
      <xdr:row>112</xdr:row>
      <xdr:rowOff>43542</xdr:rowOff>
    </xdr:from>
    <xdr:to>
      <xdr:col>41</xdr:col>
      <xdr:colOff>380999</xdr:colOff>
      <xdr:row>128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244928</xdr:colOff>
      <xdr:row>129</xdr:row>
      <xdr:rowOff>136072</xdr:rowOff>
    </xdr:from>
    <xdr:to>
      <xdr:col>41</xdr:col>
      <xdr:colOff>353786</xdr:colOff>
      <xdr:row>150</xdr:row>
      <xdr:rowOff>146957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653144</xdr:colOff>
      <xdr:row>181</xdr:row>
      <xdr:rowOff>43543</xdr:rowOff>
    </xdr:from>
    <xdr:to>
      <xdr:col>37</xdr:col>
      <xdr:colOff>421822</xdr:colOff>
      <xdr:row>195</xdr:row>
      <xdr:rowOff>119743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544285</xdr:colOff>
      <xdr:row>399</xdr:row>
      <xdr:rowOff>43542</xdr:rowOff>
    </xdr:from>
    <xdr:to>
      <xdr:col>23</xdr:col>
      <xdr:colOff>13606</xdr:colOff>
      <xdr:row>423</xdr:row>
      <xdr:rowOff>163285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108857</xdr:colOff>
      <xdr:row>398</xdr:row>
      <xdr:rowOff>111578</xdr:rowOff>
    </xdr:from>
    <xdr:to>
      <xdr:col>13</xdr:col>
      <xdr:colOff>693963</xdr:colOff>
      <xdr:row>423</xdr:row>
      <xdr:rowOff>27213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68036</xdr:colOff>
      <xdr:row>24</xdr:row>
      <xdr:rowOff>24495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B2:P92"/>
  <sheetViews>
    <sheetView showGridLines="0" zoomScale="70" zoomScaleNormal="70" workbookViewId="0">
      <selection activeCell="D3" sqref="D3"/>
    </sheetView>
  </sheetViews>
  <sheetFormatPr defaultColWidth="9.140625" defaultRowHeight="12.75"/>
  <cols>
    <col min="1" max="1" width="9.140625" style="23"/>
    <col min="2" max="2" width="11.7109375" style="23" customWidth="1"/>
    <col min="3" max="3" width="10.28515625" style="23" bestFit="1" customWidth="1"/>
    <col min="4" max="4" width="15.85546875" style="23" customWidth="1"/>
    <col min="5" max="5" width="17.140625" style="23" customWidth="1"/>
    <col min="6" max="6" width="15.85546875" style="23" customWidth="1"/>
    <col min="7" max="7" width="15.42578125" style="24" customWidth="1"/>
    <col min="8" max="8" width="12.28515625" style="23" customWidth="1"/>
    <col min="9" max="14" width="18.5703125" style="23" customWidth="1"/>
    <col min="15" max="16384" width="9.140625" style="23"/>
  </cols>
  <sheetData>
    <row r="2" spans="2:16">
      <c r="B2" s="38" t="s">
        <v>5233</v>
      </c>
      <c r="C2" s="5"/>
      <c r="D2" s="99">
        <v>42276</v>
      </c>
    </row>
    <row r="5" spans="2:16">
      <c r="B5" s="38" t="s">
        <v>5220</v>
      </c>
      <c r="C5" s="8"/>
      <c r="D5" s="5"/>
      <c r="E5" s="1"/>
      <c r="F5" s="1" t="s">
        <v>5221</v>
      </c>
      <c r="G5" s="1" t="s">
        <v>5219</v>
      </c>
      <c r="H5" s="1" t="s">
        <v>5218</v>
      </c>
      <c r="I5" s="1" t="s">
        <v>5222</v>
      </c>
      <c r="J5" s="1" t="s">
        <v>5223</v>
      </c>
      <c r="K5" s="1" t="s">
        <v>5224</v>
      </c>
      <c r="L5" s="1" t="s">
        <v>5225</v>
      </c>
      <c r="M5" s="1" t="s">
        <v>5226</v>
      </c>
      <c r="N5" s="1" t="s">
        <v>5227</v>
      </c>
    </row>
    <row r="6" spans="2:16">
      <c r="B6" s="16"/>
      <c r="C6" s="8"/>
      <c r="D6" s="5"/>
      <c r="E6" s="40"/>
      <c r="F6" s="40" t="b">
        <v>0</v>
      </c>
      <c r="G6" s="40" t="s">
        <v>1055</v>
      </c>
      <c r="H6" s="41">
        <f ca="1">Today</f>
        <v>42276</v>
      </c>
      <c r="I6" s="43" t="s">
        <v>289</v>
      </c>
      <c r="J6" s="43" t="s">
        <v>291</v>
      </c>
      <c r="K6" s="43" t="s">
        <v>292</v>
      </c>
      <c r="L6" s="43" t="s">
        <v>56</v>
      </c>
      <c r="M6" s="43" t="s">
        <v>5228</v>
      </c>
      <c r="N6" s="43" t="s">
        <v>5229</v>
      </c>
    </row>
    <row r="8" spans="2:16">
      <c r="B8" s="1" t="s">
        <v>5231</v>
      </c>
      <c r="C8" s="1" t="s">
        <v>33</v>
      </c>
      <c r="D8" s="1" t="s">
        <v>277</v>
      </c>
      <c r="E8" s="1" t="s">
        <v>284</v>
      </c>
      <c r="F8" s="1" t="s">
        <v>5221</v>
      </c>
      <c r="G8" s="1" t="s">
        <v>5219</v>
      </c>
      <c r="H8" s="1" t="s">
        <v>5218</v>
      </c>
      <c r="I8" s="1" t="s">
        <v>5222</v>
      </c>
      <c r="J8" s="1" t="s">
        <v>5223</v>
      </c>
      <c r="K8" s="1" t="s">
        <v>5224</v>
      </c>
      <c r="L8" s="1" t="s">
        <v>5225</v>
      </c>
      <c r="M8" s="1" t="s">
        <v>5226</v>
      </c>
      <c r="N8" s="1" t="s">
        <v>5227</v>
      </c>
    </row>
    <row r="9" spans="2:16">
      <c r="B9" s="22" t="s">
        <v>5232</v>
      </c>
      <c r="C9" s="22" t="s">
        <v>0</v>
      </c>
      <c r="D9" s="7" t="s">
        <v>37</v>
      </c>
      <c r="E9" s="71" t="str">
        <f>B9&amp;"-"&amp;C9&amp;"-"&amp;D9</f>
        <v>YC-EUR-EONIA</v>
      </c>
      <c r="F9" s="29" t="b">
        <v>1</v>
      </c>
      <c r="G9" s="31" t="str">
        <f t="shared" ref="G9:G13" si="0">G$6</f>
        <v>ICPL</v>
      </c>
      <c r="H9" s="30">
        <f t="shared" ref="H9:N18" ca="1" si="1">H$6</f>
        <v>42276</v>
      </c>
      <c r="I9" s="29" t="str">
        <f t="shared" si="1"/>
        <v>NAME</v>
      </c>
      <c r="J9" s="29" t="str">
        <f t="shared" si="1"/>
        <v>LAST_UPDATE_DT</v>
      </c>
      <c r="K9" s="29" t="str">
        <f t="shared" si="1"/>
        <v>LAST_UPDATE</v>
      </c>
      <c r="L9" s="29" t="str">
        <f t="shared" si="1"/>
        <v>PX_LAST</v>
      </c>
      <c r="M9" s="29" t="str">
        <f t="shared" si="1"/>
        <v>PX_BID</v>
      </c>
      <c r="N9" s="29" t="str">
        <f t="shared" si="1"/>
        <v>PX_ASK</v>
      </c>
      <c r="P9" s="23">
        <f ca="1">INDIRECT("e3")</f>
        <v>0</v>
      </c>
    </row>
    <row r="10" spans="2:16">
      <c r="B10" s="4" t="s">
        <v>5232</v>
      </c>
      <c r="C10" s="4" t="s">
        <v>0</v>
      </c>
      <c r="D10" s="10" t="s">
        <v>287</v>
      </c>
      <c r="E10" s="72" t="str">
        <f t="shared" ref="E10:E73" si="2">B10&amp;"-"&amp;C10&amp;"-"&amp;D10</f>
        <v>YC-EUR-Euribor1M</v>
      </c>
      <c r="F10" s="31" t="b">
        <v>1</v>
      </c>
      <c r="G10" s="31" t="str">
        <f t="shared" si="0"/>
        <v>ICPL</v>
      </c>
      <c r="H10" s="32">
        <f t="shared" ca="1" si="1"/>
        <v>42276</v>
      </c>
      <c r="I10" s="31" t="str">
        <f t="shared" si="1"/>
        <v>NAME</v>
      </c>
      <c r="J10" s="31" t="str">
        <f t="shared" si="1"/>
        <v>LAST_UPDATE_DT</v>
      </c>
      <c r="K10" s="31" t="str">
        <f t="shared" si="1"/>
        <v>LAST_UPDATE</v>
      </c>
      <c r="L10" s="31" t="str">
        <f t="shared" si="1"/>
        <v>PX_LAST</v>
      </c>
      <c r="M10" s="31" t="str">
        <f t="shared" si="1"/>
        <v>PX_BID</v>
      </c>
      <c r="N10" s="31" t="str">
        <f t="shared" si="1"/>
        <v>PX_ASK</v>
      </c>
    </row>
    <row r="11" spans="2:16">
      <c r="B11" s="4" t="s">
        <v>5232</v>
      </c>
      <c r="C11" s="4" t="s">
        <v>0</v>
      </c>
      <c r="D11" s="10" t="s">
        <v>53</v>
      </c>
      <c r="E11" s="72" t="str">
        <f t="shared" si="2"/>
        <v>YC-EUR-Euribor3M</v>
      </c>
      <c r="F11" s="31" t="b">
        <v>1</v>
      </c>
      <c r="G11" s="31" t="str">
        <f t="shared" si="0"/>
        <v>ICPL</v>
      </c>
      <c r="H11" s="32">
        <f t="shared" ca="1" si="1"/>
        <v>42276</v>
      </c>
      <c r="I11" s="31" t="str">
        <f t="shared" si="1"/>
        <v>NAME</v>
      </c>
      <c r="J11" s="31" t="str">
        <f t="shared" si="1"/>
        <v>LAST_UPDATE_DT</v>
      </c>
      <c r="K11" s="31" t="str">
        <f t="shared" si="1"/>
        <v>LAST_UPDATE</v>
      </c>
      <c r="L11" s="31" t="str">
        <f t="shared" si="1"/>
        <v>PX_LAST</v>
      </c>
      <c r="M11" s="31" t="str">
        <f t="shared" si="1"/>
        <v>PX_BID</v>
      </c>
      <c r="N11" s="31" t="str">
        <f t="shared" si="1"/>
        <v>PX_ASK</v>
      </c>
    </row>
    <row r="12" spans="2:16">
      <c r="B12" s="4" t="s">
        <v>5232</v>
      </c>
      <c r="C12" s="4" t="s">
        <v>0</v>
      </c>
      <c r="D12" s="10" t="s">
        <v>57</v>
      </c>
      <c r="E12" s="72" t="str">
        <f t="shared" si="2"/>
        <v>YC-EUR-Euribor6M</v>
      </c>
      <c r="F12" s="31" t="b">
        <v>1</v>
      </c>
      <c r="G12" s="31" t="str">
        <f t="shared" si="0"/>
        <v>ICPL</v>
      </c>
      <c r="H12" s="32">
        <f t="shared" ca="1" si="1"/>
        <v>42276</v>
      </c>
      <c r="I12" s="31" t="str">
        <f t="shared" si="1"/>
        <v>NAME</v>
      </c>
      <c r="J12" s="31" t="str">
        <f t="shared" si="1"/>
        <v>LAST_UPDATE_DT</v>
      </c>
      <c r="K12" s="31" t="str">
        <f t="shared" si="1"/>
        <v>LAST_UPDATE</v>
      </c>
      <c r="L12" s="31" t="str">
        <f t="shared" si="1"/>
        <v>PX_LAST</v>
      </c>
      <c r="M12" s="31" t="str">
        <f t="shared" si="1"/>
        <v>PX_BID</v>
      </c>
      <c r="N12" s="31" t="str">
        <f t="shared" si="1"/>
        <v>PX_ASK</v>
      </c>
    </row>
    <row r="13" spans="2:16">
      <c r="B13" s="4" t="s">
        <v>5232</v>
      </c>
      <c r="C13" s="4" t="s">
        <v>0</v>
      </c>
      <c r="D13" s="10" t="s">
        <v>303</v>
      </c>
      <c r="E13" s="72" t="str">
        <f t="shared" si="2"/>
        <v>YC-EUR-Euribor12M</v>
      </c>
      <c r="F13" s="31" t="b">
        <v>1</v>
      </c>
      <c r="G13" s="31" t="str">
        <f t="shared" si="0"/>
        <v>ICPL</v>
      </c>
      <c r="H13" s="32">
        <f t="shared" ca="1" si="1"/>
        <v>42276</v>
      </c>
      <c r="I13" s="31" t="str">
        <f t="shared" si="1"/>
        <v>NAME</v>
      </c>
      <c r="J13" s="31" t="str">
        <f t="shared" si="1"/>
        <v>LAST_UPDATE_DT</v>
      </c>
      <c r="K13" s="31" t="str">
        <f t="shared" si="1"/>
        <v>LAST_UPDATE</v>
      </c>
      <c r="L13" s="31" t="str">
        <f t="shared" si="1"/>
        <v>PX_LAST</v>
      </c>
      <c r="M13" s="31" t="str">
        <f t="shared" si="1"/>
        <v>PX_BID</v>
      </c>
      <c r="N13" s="31" t="str">
        <f t="shared" si="1"/>
        <v>PX_ASK</v>
      </c>
    </row>
    <row r="14" spans="2:16">
      <c r="B14" s="4" t="s">
        <v>5232</v>
      </c>
      <c r="C14" s="4" t="s">
        <v>2</v>
      </c>
      <c r="D14" s="10" t="s">
        <v>59</v>
      </c>
      <c r="E14" s="72" t="str">
        <f t="shared" si="2"/>
        <v>YC-USD-OIS</v>
      </c>
      <c r="F14" s="31" t="b">
        <f t="shared" ref="F14:G32" si="3">F$6</f>
        <v>0</v>
      </c>
      <c r="G14" s="31" t="str">
        <f t="shared" si="3"/>
        <v>ICPL</v>
      </c>
      <c r="H14" s="32">
        <f t="shared" ca="1" si="1"/>
        <v>42276</v>
      </c>
      <c r="I14" s="31" t="str">
        <f t="shared" si="1"/>
        <v>NAME</v>
      </c>
      <c r="J14" s="31" t="str">
        <f t="shared" si="1"/>
        <v>LAST_UPDATE_DT</v>
      </c>
      <c r="K14" s="31" t="str">
        <f t="shared" si="1"/>
        <v>LAST_UPDATE</v>
      </c>
      <c r="L14" s="31" t="str">
        <f t="shared" si="1"/>
        <v>PX_LAST</v>
      </c>
      <c r="M14" s="31" t="str">
        <f t="shared" si="1"/>
        <v>PX_BID</v>
      </c>
      <c r="N14" s="31" t="str">
        <f t="shared" si="1"/>
        <v>PX_ASK</v>
      </c>
    </row>
    <row r="15" spans="2:16">
      <c r="B15" s="4" t="s">
        <v>5232</v>
      </c>
      <c r="C15" s="4" t="s">
        <v>2</v>
      </c>
      <c r="D15" s="10" t="s">
        <v>407</v>
      </c>
      <c r="E15" s="72" t="str">
        <f t="shared" si="2"/>
        <v>YC-USD-Libor1M</v>
      </c>
      <c r="F15" s="31" t="b">
        <f t="shared" si="3"/>
        <v>0</v>
      </c>
      <c r="G15" s="31" t="str">
        <f t="shared" si="3"/>
        <v>ICPL</v>
      </c>
      <c r="H15" s="32">
        <f t="shared" ca="1" si="1"/>
        <v>42276</v>
      </c>
      <c r="I15" s="31" t="str">
        <f t="shared" si="1"/>
        <v>NAME</v>
      </c>
      <c r="J15" s="31" t="str">
        <f t="shared" si="1"/>
        <v>LAST_UPDATE_DT</v>
      </c>
      <c r="K15" s="31" t="str">
        <f t="shared" si="1"/>
        <v>LAST_UPDATE</v>
      </c>
      <c r="L15" s="31" t="str">
        <f t="shared" si="1"/>
        <v>PX_LAST</v>
      </c>
      <c r="M15" s="31" t="str">
        <f t="shared" si="1"/>
        <v>PX_BID</v>
      </c>
      <c r="N15" s="31" t="str">
        <f t="shared" si="1"/>
        <v>PX_ASK</v>
      </c>
    </row>
    <row r="16" spans="2:16">
      <c r="B16" s="4" t="s">
        <v>5232</v>
      </c>
      <c r="C16" s="4" t="s">
        <v>2</v>
      </c>
      <c r="D16" s="10" t="s">
        <v>62</v>
      </c>
      <c r="E16" s="72" t="str">
        <f t="shared" si="2"/>
        <v>YC-USD-Libor3M</v>
      </c>
      <c r="F16" s="31" t="b">
        <f t="shared" si="3"/>
        <v>0</v>
      </c>
      <c r="G16" s="31" t="str">
        <f t="shared" si="3"/>
        <v>ICPL</v>
      </c>
      <c r="H16" s="32">
        <f t="shared" ca="1" si="1"/>
        <v>42276</v>
      </c>
      <c r="I16" s="31" t="str">
        <f t="shared" si="1"/>
        <v>NAME</v>
      </c>
      <c r="J16" s="31" t="str">
        <f t="shared" si="1"/>
        <v>LAST_UPDATE_DT</v>
      </c>
      <c r="K16" s="31" t="str">
        <f t="shared" si="1"/>
        <v>LAST_UPDATE</v>
      </c>
      <c r="L16" s="31" t="str">
        <f t="shared" si="1"/>
        <v>PX_LAST</v>
      </c>
      <c r="M16" s="31" t="str">
        <f t="shared" si="1"/>
        <v>PX_BID</v>
      </c>
      <c r="N16" s="31" t="str">
        <f t="shared" si="1"/>
        <v>PX_ASK</v>
      </c>
    </row>
    <row r="17" spans="2:14">
      <c r="B17" s="4" t="s">
        <v>5232</v>
      </c>
      <c r="C17" s="4" t="s">
        <v>2</v>
      </c>
      <c r="D17" s="10" t="s">
        <v>64</v>
      </c>
      <c r="E17" s="72" t="str">
        <f t="shared" si="2"/>
        <v>YC-USD-Libor6M</v>
      </c>
      <c r="F17" s="31" t="b">
        <f t="shared" si="3"/>
        <v>0</v>
      </c>
      <c r="G17" s="31" t="str">
        <f t="shared" si="3"/>
        <v>ICPL</v>
      </c>
      <c r="H17" s="32">
        <f t="shared" ca="1" si="1"/>
        <v>42276</v>
      </c>
      <c r="I17" s="31" t="str">
        <f t="shared" si="1"/>
        <v>NAME</v>
      </c>
      <c r="J17" s="31" t="str">
        <f t="shared" si="1"/>
        <v>LAST_UPDATE_DT</v>
      </c>
      <c r="K17" s="31" t="str">
        <f t="shared" si="1"/>
        <v>LAST_UPDATE</v>
      </c>
      <c r="L17" s="31" t="str">
        <f t="shared" si="1"/>
        <v>PX_LAST</v>
      </c>
      <c r="M17" s="31" t="str">
        <f t="shared" si="1"/>
        <v>PX_BID</v>
      </c>
      <c r="N17" s="31" t="str">
        <f t="shared" si="1"/>
        <v>PX_ASK</v>
      </c>
    </row>
    <row r="18" spans="2:14">
      <c r="B18" s="4" t="s">
        <v>5232</v>
      </c>
      <c r="C18" s="4" t="s">
        <v>2</v>
      </c>
      <c r="D18" s="10" t="s">
        <v>483</v>
      </c>
      <c r="E18" s="72" t="str">
        <f t="shared" si="2"/>
        <v>YC-USD-Libor12M</v>
      </c>
      <c r="F18" s="31" t="b">
        <f t="shared" si="3"/>
        <v>0</v>
      </c>
      <c r="G18" s="31" t="str">
        <f t="shared" si="3"/>
        <v>ICPL</v>
      </c>
      <c r="H18" s="32">
        <f t="shared" ca="1" si="1"/>
        <v>42276</v>
      </c>
      <c r="I18" s="31" t="str">
        <f t="shared" si="1"/>
        <v>NAME</v>
      </c>
      <c r="J18" s="31" t="str">
        <f t="shared" si="1"/>
        <v>LAST_UPDATE_DT</v>
      </c>
      <c r="K18" s="31" t="str">
        <f t="shared" si="1"/>
        <v>LAST_UPDATE</v>
      </c>
      <c r="L18" s="31" t="str">
        <f t="shared" si="1"/>
        <v>PX_LAST</v>
      </c>
      <c r="M18" s="31" t="str">
        <f t="shared" si="1"/>
        <v>PX_BID</v>
      </c>
      <c r="N18" s="31" t="str">
        <f t="shared" si="1"/>
        <v>PX_ASK</v>
      </c>
    </row>
    <row r="19" spans="2:14">
      <c r="B19" s="9" t="s">
        <v>5232</v>
      </c>
      <c r="C19" s="4" t="s">
        <v>4</v>
      </c>
      <c r="D19" s="10" t="s">
        <v>69</v>
      </c>
      <c r="E19" s="72" t="str">
        <f t="shared" si="2"/>
        <v>YC-GBP-SONIA</v>
      </c>
      <c r="F19" s="31" t="b">
        <f t="shared" si="3"/>
        <v>0</v>
      </c>
      <c r="G19" s="31" t="str">
        <f t="shared" si="3"/>
        <v>ICPL</v>
      </c>
      <c r="H19" s="32">
        <f t="shared" ref="H19:N28" ca="1" si="4">H$6</f>
        <v>42276</v>
      </c>
      <c r="I19" s="31" t="str">
        <f t="shared" si="4"/>
        <v>NAME</v>
      </c>
      <c r="J19" s="31" t="str">
        <f t="shared" si="4"/>
        <v>LAST_UPDATE_DT</v>
      </c>
      <c r="K19" s="31" t="str">
        <f t="shared" si="4"/>
        <v>LAST_UPDATE</v>
      </c>
      <c r="L19" s="31" t="str">
        <f t="shared" si="4"/>
        <v>PX_LAST</v>
      </c>
      <c r="M19" s="31" t="str">
        <f t="shared" si="4"/>
        <v>PX_BID</v>
      </c>
      <c r="N19" s="31" t="str">
        <f t="shared" si="4"/>
        <v>PX_ASK</v>
      </c>
    </row>
    <row r="20" spans="2:14">
      <c r="B20" s="11" t="s">
        <v>5232</v>
      </c>
      <c r="C20" s="12" t="s">
        <v>4</v>
      </c>
      <c r="D20" s="33" t="s">
        <v>407</v>
      </c>
      <c r="E20" s="72" t="str">
        <f t="shared" si="2"/>
        <v>YC-GBP-Libor1M</v>
      </c>
      <c r="F20" s="31" t="b">
        <f t="shared" si="3"/>
        <v>0</v>
      </c>
      <c r="G20" s="31" t="str">
        <f t="shared" si="3"/>
        <v>ICPL</v>
      </c>
      <c r="H20" s="32">
        <f t="shared" ca="1" si="4"/>
        <v>42276</v>
      </c>
      <c r="I20" s="31" t="str">
        <f t="shared" si="4"/>
        <v>NAME</v>
      </c>
      <c r="J20" s="31" t="str">
        <f t="shared" si="4"/>
        <v>LAST_UPDATE_DT</v>
      </c>
      <c r="K20" s="31" t="str">
        <f t="shared" si="4"/>
        <v>LAST_UPDATE</v>
      </c>
      <c r="L20" s="31" t="str">
        <f t="shared" si="4"/>
        <v>PX_LAST</v>
      </c>
      <c r="M20" s="31" t="str">
        <f t="shared" si="4"/>
        <v>PX_BID</v>
      </c>
      <c r="N20" s="31" t="str">
        <f t="shared" si="4"/>
        <v>PX_ASK</v>
      </c>
    </row>
    <row r="21" spans="2:14">
      <c r="B21" s="11" t="s">
        <v>5232</v>
      </c>
      <c r="C21" s="12" t="s">
        <v>4</v>
      </c>
      <c r="D21" s="34" t="s">
        <v>62</v>
      </c>
      <c r="E21" s="72" t="str">
        <f t="shared" si="2"/>
        <v>YC-GBP-Libor3M</v>
      </c>
      <c r="F21" s="31" t="b">
        <f t="shared" si="3"/>
        <v>0</v>
      </c>
      <c r="G21" s="31" t="str">
        <f t="shared" si="3"/>
        <v>ICPL</v>
      </c>
      <c r="H21" s="32">
        <f t="shared" ca="1" si="4"/>
        <v>42276</v>
      </c>
      <c r="I21" s="31" t="str">
        <f t="shared" si="4"/>
        <v>NAME</v>
      </c>
      <c r="J21" s="31" t="str">
        <f t="shared" si="4"/>
        <v>LAST_UPDATE_DT</v>
      </c>
      <c r="K21" s="31" t="str">
        <f t="shared" si="4"/>
        <v>LAST_UPDATE</v>
      </c>
      <c r="L21" s="31" t="str">
        <f t="shared" si="4"/>
        <v>PX_LAST</v>
      </c>
      <c r="M21" s="31" t="str">
        <f t="shared" si="4"/>
        <v>PX_BID</v>
      </c>
      <c r="N21" s="31" t="str">
        <f t="shared" si="4"/>
        <v>PX_ASK</v>
      </c>
    </row>
    <row r="22" spans="2:14">
      <c r="B22" s="9" t="s">
        <v>5232</v>
      </c>
      <c r="C22" s="4" t="s">
        <v>4</v>
      </c>
      <c r="D22" s="10" t="s">
        <v>64</v>
      </c>
      <c r="E22" s="72" t="str">
        <f t="shared" si="2"/>
        <v>YC-GBP-Libor6M</v>
      </c>
      <c r="F22" s="31" t="b">
        <f t="shared" si="3"/>
        <v>0</v>
      </c>
      <c r="G22" s="31" t="str">
        <f t="shared" si="3"/>
        <v>ICPL</v>
      </c>
      <c r="H22" s="32">
        <f t="shared" ca="1" si="4"/>
        <v>42276</v>
      </c>
      <c r="I22" s="31" t="str">
        <f t="shared" si="4"/>
        <v>NAME</v>
      </c>
      <c r="J22" s="31" t="str">
        <f t="shared" si="4"/>
        <v>LAST_UPDATE_DT</v>
      </c>
      <c r="K22" s="31" t="str">
        <f t="shared" si="4"/>
        <v>LAST_UPDATE</v>
      </c>
      <c r="L22" s="31" t="str">
        <f t="shared" si="4"/>
        <v>PX_LAST</v>
      </c>
      <c r="M22" s="31" t="str">
        <f t="shared" si="4"/>
        <v>PX_BID</v>
      </c>
      <c r="N22" s="31" t="str">
        <f t="shared" si="4"/>
        <v>PX_ASK</v>
      </c>
    </row>
    <row r="23" spans="2:14">
      <c r="B23" s="11" t="s">
        <v>5232</v>
      </c>
      <c r="C23" s="12" t="s">
        <v>4</v>
      </c>
      <c r="D23" s="33" t="s">
        <v>483</v>
      </c>
      <c r="E23" s="72" t="str">
        <f t="shared" si="2"/>
        <v>YC-GBP-Libor12M</v>
      </c>
      <c r="F23" s="31" t="b">
        <f t="shared" si="3"/>
        <v>0</v>
      </c>
      <c r="G23" s="31" t="str">
        <f t="shared" si="3"/>
        <v>ICPL</v>
      </c>
      <c r="H23" s="32">
        <f t="shared" ca="1" si="4"/>
        <v>42276</v>
      </c>
      <c r="I23" s="31" t="str">
        <f t="shared" si="4"/>
        <v>NAME</v>
      </c>
      <c r="J23" s="31" t="str">
        <f t="shared" si="4"/>
        <v>LAST_UPDATE_DT</v>
      </c>
      <c r="K23" s="31" t="str">
        <f t="shared" si="4"/>
        <v>LAST_UPDATE</v>
      </c>
      <c r="L23" s="31" t="str">
        <f t="shared" si="4"/>
        <v>PX_LAST</v>
      </c>
      <c r="M23" s="31" t="str">
        <f t="shared" si="4"/>
        <v>PX_BID</v>
      </c>
      <c r="N23" s="31" t="str">
        <f t="shared" si="4"/>
        <v>PX_ASK</v>
      </c>
    </row>
    <row r="24" spans="2:14">
      <c r="B24" s="9" t="s">
        <v>5232</v>
      </c>
      <c r="C24" s="9" t="s">
        <v>6</v>
      </c>
      <c r="D24" s="14" t="s">
        <v>386</v>
      </c>
      <c r="E24" s="72" t="str">
        <f t="shared" si="2"/>
        <v>YC-JPY-TONAR</v>
      </c>
      <c r="F24" s="31" t="b">
        <f t="shared" si="3"/>
        <v>0</v>
      </c>
      <c r="G24" s="31" t="str">
        <f t="shared" si="3"/>
        <v>ICPL</v>
      </c>
      <c r="H24" s="32">
        <f t="shared" ca="1" si="4"/>
        <v>42276</v>
      </c>
      <c r="I24" s="31" t="str">
        <f t="shared" si="4"/>
        <v>NAME</v>
      </c>
      <c r="J24" s="31" t="str">
        <f t="shared" si="4"/>
        <v>LAST_UPDATE_DT</v>
      </c>
      <c r="K24" s="31" t="str">
        <f t="shared" si="4"/>
        <v>LAST_UPDATE</v>
      </c>
      <c r="L24" s="31" t="str">
        <f t="shared" si="4"/>
        <v>PX_LAST</v>
      </c>
      <c r="M24" s="31" t="str">
        <f t="shared" si="4"/>
        <v>PX_BID</v>
      </c>
      <c r="N24" s="31" t="str">
        <f t="shared" si="4"/>
        <v>PX_ASK</v>
      </c>
    </row>
    <row r="25" spans="2:14">
      <c r="B25" s="4" t="s">
        <v>5232</v>
      </c>
      <c r="C25" s="4" t="s">
        <v>6</v>
      </c>
      <c r="D25" s="10" t="s">
        <v>407</v>
      </c>
      <c r="E25" s="72" t="str">
        <f t="shared" si="2"/>
        <v>YC-JPY-Libor1M</v>
      </c>
      <c r="F25" s="31" t="b">
        <f t="shared" si="3"/>
        <v>0</v>
      </c>
      <c r="G25" s="31" t="str">
        <f t="shared" si="3"/>
        <v>ICPL</v>
      </c>
      <c r="H25" s="32">
        <f t="shared" ca="1" si="4"/>
        <v>42276</v>
      </c>
      <c r="I25" s="31" t="str">
        <f t="shared" si="4"/>
        <v>NAME</v>
      </c>
      <c r="J25" s="31" t="str">
        <f t="shared" si="4"/>
        <v>LAST_UPDATE_DT</v>
      </c>
      <c r="K25" s="31" t="str">
        <f t="shared" si="4"/>
        <v>LAST_UPDATE</v>
      </c>
      <c r="L25" s="31" t="str">
        <f t="shared" si="4"/>
        <v>PX_LAST</v>
      </c>
      <c r="M25" s="31" t="str">
        <f t="shared" si="4"/>
        <v>PX_BID</v>
      </c>
      <c r="N25" s="31" t="str">
        <f t="shared" si="4"/>
        <v>PX_ASK</v>
      </c>
    </row>
    <row r="26" spans="2:14">
      <c r="B26" s="4" t="s">
        <v>5232</v>
      </c>
      <c r="C26" s="4" t="s">
        <v>6</v>
      </c>
      <c r="D26" s="10" t="s">
        <v>62</v>
      </c>
      <c r="E26" s="72" t="str">
        <f t="shared" si="2"/>
        <v>YC-JPY-Libor3M</v>
      </c>
      <c r="F26" s="31" t="b">
        <f t="shared" si="3"/>
        <v>0</v>
      </c>
      <c r="G26" s="31" t="str">
        <f t="shared" si="3"/>
        <v>ICPL</v>
      </c>
      <c r="H26" s="32">
        <f t="shared" ca="1" si="4"/>
        <v>42276</v>
      </c>
      <c r="I26" s="31" t="str">
        <f t="shared" si="4"/>
        <v>NAME</v>
      </c>
      <c r="J26" s="31" t="str">
        <f t="shared" si="4"/>
        <v>LAST_UPDATE_DT</v>
      </c>
      <c r="K26" s="31" t="str">
        <f t="shared" si="4"/>
        <v>LAST_UPDATE</v>
      </c>
      <c r="L26" s="31" t="str">
        <f t="shared" si="4"/>
        <v>PX_LAST</v>
      </c>
      <c r="M26" s="31" t="str">
        <f t="shared" si="4"/>
        <v>PX_BID</v>
      </c>
      <c r="N26" s="31" t="str">
        <f t="shared" si="4"/>
        <v>PX_ASK</v>
      </c>
    </row>
    <row r="27" spans="2:14">
      <c r="B27" s="4" t="s">
        <v>5232</v>
      </c>
      <c r="C27" s="4" t="s">
        <v>6</v>
      </c>
      <c r="D27" s="10" t="s">
        <v>64</v>
      </c>
      <c r="E27" s="72" t="str">
        <f t="shared" si="2"/>
        <v>YC-JPY-Libor6M</v>
      </c>
      <c r="F27" s="31" t="b">
        <f t="shared" si="3"/>
        <v>0</v>
      </c>
      <c r="G27" s="31" t="str">
        <f t="shared" si="3"/>
        <v>ICPL</v>
      </c>
      <c r="H27" s="32">
        <f t="shared" ca="1" si="4"/>
        <v>42276</v>
      </c>
      <c r="I27" s="31" t="str">
        <f t="shared" si="4"/>
        <v>NAME</v>
      </c>
      <c r="J27" s="31" t="str">
        <f t="shared" si="4"/>
        <v>LAST_UPDATE_DT</v>
      </c>
      <c r="K27" s="31" t="str">
        <f t="shared" si="4"/>
        <v>LAST_UPDATE</v>
      </c>
      <c r="L27" s="31" t="str">
        <f t="shared" si="4"/>
        <v>PX_LAST</v>
      </c>
      <c r="M27" s="31" t="str">
        <f t="shared" si="4"/>
        <v>PX_BID</v>
      </c>
      <c r="N27" s="31" t="str">
        <f t="shared" si="4"/>
        <v>PX_ASK</v>
      </c>
    </row>
    <row r="28" spans="2:14">
      <c r="B28" s="4" t="s">
        <v>5232</v>
      </c>
      <c r="C28" s="4" t="s">
        <v>7</v>
      </c>
      <c r="D28" s="10" t="s">
        <v>70</v>
      </c>
      <c r="E28" s="72" t="str">
        <f t="shared" si="2"/>
        <v>YC-CHF-TOIS</v>
      </c>
      <c r="F28" s="31" t="b">
        <f t="shared" si="3"/>
        <v>0</v>
      </c>
      <c r="G28" s="31" t="str">
        <f t="shared" si="3"/>
        <v>ICPL</v>
      </c>
      <c r="H28" s="32">
        <f t="shared" ca="1" si="4"/>
        <v>42276</v>
      </c>
      <c r="I28" s="31" t="str">
        <f t="shared" si="4"/>
        <v>NAME</v>
      </c>
      <c r="J28" s="31" t="str">
        <f t="shared" si="4"/>
        <v>LAST_UPDATE_DT</v>
      </c>
      <c r="K28" s="31" t="str">
        <f t="shared" si="4"/>
        <v>LAST_UPDATE</v>
      </c>
      <c r="L28" s="31" t="str">
        <f t="shared" si="4"/>
        <v>PX_LAST</v>
      </c>
      <c r="M28" s="31" t="str">
        <f t="shared" si="4"/>
        <v>PX_BID</v>
      </c>
      <c r="N28" s="31" t="str">
        <f t="shared" si="4"/>
        <v>PX_ASK</v>
      </c>
    </row>
    <row r="29" spans="2:14">
      <c r="B29" s="4" t="s">
        <v>5232</v>
      </c>
      <c r="C29" s="4" t="s">
        <v>7</v>
      </c>
      <c r="D29" s="10" t="s">
        <v>407</v>
      </c>
      <c r="E29" s="72" t="str">
        <f t="shared" si="2"/>
        <v>YC-CHF-Libor1M</v>
      </c>
      <c r="F29" s="31" t="b">
        <f t="shared" si="3"/>
        <v>0</v>
      </c>
      <c r="G29" s="31" t="str">
        <f t="shared" si="3"/>
        <v>ICPL</v>
      </c>
      <c r="H29" s="32">
        <f t="shared" ref="H29:N38" ca="1" si="5">H$6</f>
        <v>42276</v>
      </c>
      <c r="I29" s="31" t="str">
        <f t="shared" si="5"/>
        <v>NAME</v>
      </c>
      <c r="J29" s="31" t="str">
        <f t="shared" si="5"/>
        <v>LAST_UPDATE_DT</v>
      </c>
      <c r="K29" s="31" t="str">
        <f t="shared" si="5"/>
        <v>LAST_UPDATE</v>
      </c>
      <c r="L29" s="31" t="str">
        <f t="shared" si="5"/>
        <v>PX_LAST</v>
      </c>
      <c r="M29" s="31" t="str">
        <f t="shared" si="5"/>
        <v>PX_BID</v>
      </c>
      <c r="N29" s="31" t="str">
        <f t="shared" si="5"/>
        <v>PX_ASK</v>
      </c>
    </row>
    <row r="30" spans="2:14">
      <c r="B30" s="4" t="s">
        <v>5232</v>
      </c>
      <c r="C30" s="4" t="s">
        <v>7</v>
      </c>
      <c r="D30" s="10" t="s">
        <v>62</v>
      </c>
      <c r="E30" s="72" t="str">
        <f t="shared" si="2"/>
        <v>YC-CHF-Libor3M</v>
      </c>
      <c r="F30" s="31" t="b">
        <f t="shared" si="3"/>
        <v>0</v>
      </c>
      <c r="G30" s="31" t="str">
        <f t="shared" si="3"/>
        <v>ICPL</v>
      </c>
      <c r="H30" s="32">
        <f t="shared" ca="1" si="5"/>
        <v>42276</v>
      </c>
      <c r="I30" s="31" t="str">
        <f t="shared" si="5"/>
        <v>NAME</v>
      </c>
      <c r="J30" s="31" t="str">
        <f t="shared" si="5"/>
        <v>LAST_UPDATE_DT</v>
      </c>
      <c r="K30" s="31" t="str">
        <f t="shared" si="5"/>
        <v>LAST_UPDATE</v>
      </c>
      <c r="L30" s="31" t="str">
        <f t="shared" si="5"/>
        <v>PX_LAST</v>
      </c>
      <c r="M30" s="31" t="str">
        <f t="shared" si="5"/>
        <v>PX_BID</v>
      </c>
      <c r="N30" s="31" t="str">
        <f t="shared" si="5"/>
        <v>PX_ASK</v>
      </c>
    </row>
    <row r="31" spans="2:14">
      <c r="B31" s="4" t="s">
        <v>5232</v>
      </c>
      <c r="C31" s="4" t="s">
        <v>7</v>
      </c>
      <c r="D31" s="10" t="s">
        <v>64</v>
      </c>
      <c r="E31" s="72" t="str">
        <f t="shared" si="2"/>
        <v>YC-CHF-Libor6M</v>
      </c>
      <c r="F31" s="31" t="b">
        <f t="shared" si="3"/>
        <v>0</v>
      </c>
      <c r="G31" s="31" t="str">
        <f t="shared" si="3"/>
        <v>ICPL</v>
      </c>
      <c r="H31" s="32">
        <f t="shared" ca="1" si="5"/>
        <v>42276</v>
      </c>
      <c r="I31" s="31" t="str">
        <f t="shared" si="5"/>
        <v>NAME</v>
      </c>
      <c r="J31" s="31" t="str">
        <f t="shared" si="5"/>
        <v>LAST_UPDATE_DT</v>
      </c>
      <c r="K31" s="31" t="str">
        <f t="shared" si="5"/>
        <v>LAST_UPDATE</v>
      </c>
      <c r="L31" s="31" t="str">
        <f t="shared" si="5"/>
        <v>PX_LAST</v>
      </c>
      <c r="M31" s="31" t="str">
        <f t="shared" si="5"/>
        <v>PX_BID</v>
      </c>
      <c r="N31" s="31" t="str">
        <f t="shared" si="5"/>
        <v>PX_ASK</v>
      </c>
    </row>
    <row r="32" spans="2:14">
      <c r="B32" s="4" t="s">
        <v>5232</v>
      </c>
      <c r="C32" s="4" t="s">
        <v>7</v>
      </c>
      <c r="D32" s="10" t="s">
        <v>483</v>
      </c>
      <c r="E32" s="72" t="str">
        <f t="shared" si="2"/>
        <v>YC-CHF-Libor12M</v>
      </c>
      <c r="F32" s="31" t="b">
        <f t="shared" si="3"/>
        <v>0</v>
      </c>
      <c r="G32" s="31" t="str">
        <f t="shared" si="3"/>
        <v>ICPL</v>
      </c>
      <c r="H32" s="32">
        <f t="shared" ca="1" si="5"/>
        <v>42276</v>
      </c>
      <c r="I32" s="31" t="str">
        <f t="shared" si="5"/>
        <v>NAME</v>
      </c>
      <c r="J32" s="31" t="str">
        <f t="shared" si="5"/>
        <v>LAST_UPDATE_DT</v>
      </c>
      <c r="K32" s="31" t="str">
        <f t="shared" si="5"/>
        <v>LAST_UPDATE</v>
      </c>
      <c r="L32" s="31" t="str">
        <f t="shared" si="5"/>
        <v>PX_LAST</v>
      </c>
      <c r="M32" s="31" t="str">
        <f t="shared" si="5"/>
        <v>PX_BID</v>
      </c>
      <c r="N32" s="31" t="str">
        <f t="shared" si="5"/>
        <v>PX_ASK</v>
      </c>
    </row>
    <row r="33" spans="2:14">
      <c r="B33" s="4" t="s">
        <v>5232</v>
      </c>
      <c r="C33" s="4" t="s">
        <v>8</v>
      </c>
      <c r="D33" s="10" t="s">
        <v>59</v>
      </c>
      <c r="E33" s="72" t="str">
        <f t="shared" si="2"/>
        <v>YC-CAD-OIS</v>
      </c>
      <c r="F33" s="31" t="b">
        <f t="shared" ref="F33:G52" si="6">F$6</f>
        <v>0</v>
      </c>
      <c r="G33" s="31" t="str">
        <f t="shared" si="6"/>
        <v>ICPL</v>
      </c>
      <c r="H33" s="32">
        <f t="shared" ca="1" si="5"/>
        <v>42276</v>
      </c>
      <c r="I33" s="31" t="str">
        <f t="shared" si="5"/>
        <v>NAME</v>
      </c>
      <c r="J33" s="31" t="str">
        <f t="shared" si="5"/>
        <v>LAST_UPDATE_DT</v>
      </c>
      <c r="K33" s="31" t="str">
        <f t="shared" si="5"/>
        <v>LAST_UPDATE</v>
      </c>
      <c r="L33" s="31" t="str">
        <f t="shared" si="5"/>
        <v>PX_LAST</v>
      </c>
      <c r="M33" s="31" t="str">
        <f t="shared" si="5"/>
        <v>PX_BID</v>
      </c>
      <c r="N33" s="31" t="str">
        <f t="shared" si="5"/>
        <v>PX_ASK</v>
      </c>
    </row>
    <row r="34" spans="2:14">
      <c r="B34" s="4" t="s">
        <v>5232</v>
      </c>
      <c r="C34" s="4" t="s">
        <v>8</v>
      </c>
      <c r="D34" s="10" t="s">
        <v>1133</v>
      </c>
      <c r="E34" s="72" t="str">
        <f t="shared" si="2"/>
        <v>YC-CAD-Cdor1M</v>
      </c>
      <c r="F34" s="31" t="b">
        <f t="shared" si="6"/>
        <v>0</v>
      </c>
      <c r="G34" s="31" t="str">
        <f t="shared" si="6"/>
        <v>ICPL</v>
      </c>
      <c r="H34" s="32">
        <f t="shared" ca="1" si="5"/>
        <v>42276</v>
      </c>
      <c r="I34" s="31" t="str">
        <f t="shared" si="5"/>
        <v>NAME</v>
      </c>
      <c r="J34" s="31" t="str">
        <f t="shared" si="5"/>
        <v>LAST_UPDATE_DT</v>
      </c>
      <c r="K34" s="31" t="str">
        <f t="shared" si="5"/>
        <v>LAST_UPDATE</v>
      </c>
      <c r="L34" s="31" t="str">
        <f t="shared" si="5"/>
        <v>PX_LAST</v>
      </c>
      <c r="M34" s="31" t="str">
        <f t="shared" si="5"/>
        <v>PX_BID</v>
      </c>
      <c r="N34" s="31" t="str">
        <f t="shared" si="5"/>
        <v>PX_ASK</v>
      </c>
    </row>
    <row r="35" spans="2:14">
      <c r="B35" s="4" t="s">
        <v>5232</v>
      </c>
      <c r="C35" s="4" t="s">
        <v>8</v>
      </c>
      <c r="D35" s="10" t="s">
        <v>1134</v>
      </c>
      <c r="E35" s="72" t="str">
        <f t="shared" si="2"/>
        <v>YC-CAD-Cdor3M</v>
      </c>
      <c r="F35" s="31" t="b">
        <f t="shared" si="6"/>
        <v>0</v>
      </c>
      <c r="G35" s="31" t="str">
        <f t="shared" si="6"/>
        <v>ICPL</v>
      </c>
      <c r="H35" s="32">
        <f t="shared" ca="1" si="5"/>
        <v>42276</v>
      </c>
      <c r="I35" s="31" t="str">
        <f t="shared" si="5"/>
        <v>NAME</v>
      </c>
      <c r="J35" s="31" t="str">
        <f t="shared" si="5"/>
        <v>LAST_UPDATE_DT</v>
      </c>
      <c r="K35" s="31" t="str">
        <f t="shared" si="5"/>
        <v>LAST_UPDATE</v>
      </c>
      <c r="L35" s="31" t="str">
        <f t="shared" si="5"/>
        <v>PX_LAST</v>
      </c>
      <c r="M35" s="31" t="str">
        <f t="shared" si="5"/>
        <v>PX_BID</v>
      </c>
      <c r="N35" s="31" t="str">
        <f t="shared" si="5"/>
        <v>PX_ASK</v>
      </c>
    </row>
    <row r="36" spans="2:14">
      <c r="B36" s="4" t="s">
        <v>5232</v>
      </c>
      <c r="C36" s="4" t="s">
        <v>8</v>
      </c>
      <c r="D36" s="17" t="s">
        <v>1171</v>
      </c>
      <c r="E36" s="72" t="str">
        <f t="shared" si="2"/>
        <v>YC-CAD-Cdor6M</v>
      </c>
      <c r="F36" s="31" t="b">
        <f t="shared" si="6"/>
        <v>0</v>
      </c>
      <c r="G36" s="31" t="str">
        <f t="shared" si="6"/>
        <v>ICPL</v>
      </c>
      <c r="H36" s="32">
        <f t="shared" ca="1" si="5"/>
        <v>42276</v>
      </c>
      <c r="I36" s="31" t="str">
        <f t="shared" si="5"/>
        <v>NAME</v>
      </c>
      <c r="J36" s="31" t="str">
        <f t="shared" si="5"/>
        <v>LAST_UPDATE_DT</v>
      </c>
      <c r="K36" s="31" t="str">
        <f t="shared" si="5"/>
        <v>LAST_UPDATE</v>
      </c>
      <c r="L36" s="31" t="str">
        <f t="shared" si="5"/>
        <v>PX_LAST</v>
      </c>
      <c r="M36" s="31" t="str">
        <f t="shared" si="5"/>
        <v>PX_BID</v>
      </c>
      <c r="N36" s="31" t="str">
        <f t="shared" si="5"/>
        <v>PX_ASK</v>
      </c>
    </row>
    <row r="37" spans="2:14">
      <c r="B37" s="4" t="s">
        <v>5232</v>
      </c>
      <c r="C37" s="4" t="s">
        <v>9</v>
      </c>
      <c r="D37" s="10" t="s">
        <v>59</v>
      </c>
      <c r="E37" s="72" t="str">
        <f t="shared" si="2"/>
        <v>YC-AUD-OIS</v>
      </c>
      <c r="F37" s="31" t="b">
        <f t="shared" si="6"/>
        <v>0</v>
      </c>
      <c r="G37" s="31" t="str">
        <f t="shared" si="6"/>
        <v>ICPL</v>
      </c>
      <c r="H37" s="32">
        <f t="shared" ca="1" si="5"/>
        <v>42276</v>
      </c>
      <c r="I37" s="31" t="str">
        <f t="shared" si="5"/>
        <v>NAME</v>
      </c>
      <c r="J37" s="31" t="str">
        <f t="shared" si="5"/>
        <v>LAST_UPDATE_DT</v>
      </c>
      <c r="K37" s="31" t="str">
        <f t="shared" si="5"/>
        <v>LAST_UPDATE</v>
      </c>
      <c r="L37" s="31" t="str">
        <f t="shared" si="5"/>
        <v>PX_LAST</v>
      </c>
      <c r="M37" s="31" t="str">
        <f t="shared" si="5"/>
        <v>PX_BID</v>
      </c>
      <c r="N37" s="31" t="str">
        <f t="shared" si="5"/>
        <v>PX_ASK</v>
      </c>
    </row>
    <row r="38" spans="2:14">
      <c r="B38" s="4" t="s">
        <v>5232</v>
      </c>
      <c r="C38" s="4" t="s">
        <v>9</v>
      </c>
      <c r="D38" s="10" t="s">
        <v>1276</v>
      </c>
      <c r="E38" s="72" t="str">
        <f t="shared" si="2"/>
        <v>YC-AUD-BBSW1M</v>
      </c>
      <c r="F38" s="31" t="b">
        <f t="shared" si="6"/>
        <v>0</v>
      </c>
      <c r="G38" s="31" t="str">
        <f t="shared" si="6"/>
        <v>ICPL</v>
      </c>
      <c r="H38" s="32">
        <f t="shared" ca="1" si="5"/>
        <v>42276</v>
      </c>
      <c r="I38" s="31" t="str">
        <f t="shared" si="5"/>
        <v>NAME</v>
      </c>
      <c r="J38" s="31" t="str">
        <f t="shared" si="5"/>
        <v>LAST_UPDATE_DT</v>
      </c>
      <c r="K38" s="31" t="str">
        <f t="shared" si="5"/>
        <v>LAST_UPDATE</v>
      </c>
      <c r="L38" s="31" t="str">
        <f t="shared" si="5"/>
        <v>PX_LAST</v>
      </c>
      <c r="M38" s="31" t="str">
        <f t="shared" si="5"/>
        <v>PX_BID</v>
      </c>
      <c r="N38" s="31" t="str">
        <f t="shared" si="5"/>
        <v>PX_ASK</v>
      </c>
    </row>
    <row r="39" spans="2:14">
      <c r="B39" s="4" t="s">
        <v>5232</v>
      </c>
      <c r="C39" s="4" t="s">
        <v>9</v>
      </c>
      <c r="D39" s="10" t="s">
        <v>1278</v>
      </c>
      <c r="E39" s="72" t="str">
        <f t="shared" si="2"/>
        <v>YC-AUD-BBSW3M</v>
      </c>
      <c r="F39" s="31" t="b">
        <f t="shared" si="6"/>
        <v>0</v>
      </c>
      <c r="G39" s="31" t="str">
        <f t="shared" si="6"/>
        <v>ICPL</v>
      </c>
      <c r="H39" s="32">
        <f t="shared" ref="H39:N48" ca="1" si="7">H$6</f>
        <v>42276</v>
      </c>
      <c r="I39" s="31" t="str">
        <f t="shared" si="7"/>
        <v>NAME</v>
      </c>
      <c r="J39" s="31" t="str">
        <f t="shared" si="7"/>
        <v>LAST_UPDATE_DT</v>
      </c>
      <c r="K39" s="31" t="str">
        <f t="shared" si="7"/>
        <v>LAST_UPDATE</v>
      </c>
      <c r="L39" s="31" t="str">
        <f t="shared" si="7"/>
        <v>PX_LAST</v>
      </c>
      <c r="M39" s="31" t="str">
        <f t="shared" si="7"/>
        <v>PX_BID</v>
      </c>
      <c r="N39" s="31" t="str">
        <f t="shared" si="7"/>
        <v>PX_ASK</v>
      </c>
    </row>
    <row r="40" spans="2:14">
      <c r="B40" s="4" t="s">
        <v>5232</v>
      </c>
      <c r="C40" s="4" t="s">
        <v>9</v>
      </c>
      <c r="D40" s="10" t="s">
        <v>1277</v>
      </c>
      <c r="E40" s="72" t="str">
        <f t="shared" si="2"/>
        <v>YC-AUD-BBSW6M</v>
      </c>
      <c r="F40" s="31" t="b">
        <f t="shared" si="6"/>
        <v>0</v>
      </c>
      <c r="G40" s="31" t="str">
        <f t="shared" si="6"/>
        <v>ICPL</v>
      </c>
      <c r="H40" s="32">
        <f t="shared" ca="1" si="7"/>
        <v>42276</v>
      </c>
      <c r="I40" s="31" t="str">
        <f t="shared" si="7"/>
        <v>NAME</v>
      </c>
      <c r="J40" s="31" t="str">
        <f t="shared" si="7"/>
        <v>LAST_UPDATE_DT</v>
      </c>
      <c r="K40" s="31" t="str">
        <f t="shared" si="7"/>
        <v>LAST_UPDATE</v>
      </c>
      <c r="L40" s="31" t="str">
        <f t="shared" si="7"/>
        <v>PX_LAST</v>
      </c>
      <c r="M40" s="31" t="str">
        <f t="shared" si="7"/>
        <v>PX_BID</v>
      </c>
      <c r="N40" s="31" t="str">
        <f t="shared" si="7"/>
        <v>PX_ASK</v>
      </c>
    </row>
    <row r="41" spans="2:14">
      <c r="B41" s="4" t="s">
        <v>5232</v>
      </c>
      <c r="C41" s="4" t="s">
        <v>10</v>
      </c>
      <c r="D41" s="10" t="s">
        <v>59</v>
      </c>
      <c r="E41" s="72" t="str">
        <f t="shared" si="2"/>
        <v>YC-NZD-OIS</v>
      </c>
      <c r="F41" s="31" t="b">
        <f t="shared" si="6"/>
        <v>0</v>
      </c>
      <c r="G41" s="31" t="str">
        <f t="shared" si="6"/>
        <v>ICPL</v>
      </c>
      <c r="H41" s="32">
        <f t="shared" ca="1" si="7"/>
        <v>42276</v>
      </c>
      <c r="I41" s="31" t="str">
        <f t="shared" si="7"/>
        <v>NAME</v>
      </c>
      <c r="J41" s="31" t="str">
        <f t="shared" si="7"/>
        <v>LAST_UPDATE_DT</v>
      </c>
      <c r="K41" s="31" t="str">
        <f t="shared" si="7"/>
        <v>LAST_UPDATE</v>
      </c>
      <c r="L41" s="31" t="str">
        <f t="shared" si="7"/>
        <v>PX_LAST</v>
      </c>
      <c r="M41" s="31" t="str">
        <f t="shared" si="7"/>
        <v>PX_BID</v>
      </c>
      <c r="N41" s="31" t="str">
        <f t="shared" si="7"/>
        <v>PX_ASK</v>
      </c>
    </row>
    <row r="42" spans="2:14">
      <c r="B42" s="4" t="s">
        <v>5232</v>
      </c>
      <c r="C42" s="4" t="s">
        <v>10</v>
      </c>
      <c r="D42" s="10" t="s">
        <v>62</v>
      </c>
      <c r="E42" s="72" t="str">
        <f t="shared" si="2"/>
        <v>YC-NZD-Libor3M</v>
      </c>
      <c r="F42" s="31" t="b">
        <f t="shared" si="6"/>
        <v>0</v>
      </c>
      <c r="G42" s="31" t="str">
        <f t="shared" si="6"/>
        <v>ICPL</v>
      </c>
      <c r="H42" s="32">
        <f t="shared" ca="1" si="7"/>
        <v>42276</v>
      </c>
      <c r="I42" s="31" t="str">
        <f t="shared" si="7"/>
        <v>NAME</v>
      </c>
      <c r="J42" s="31" t="str">
        <f t="shared" si="7"/>
        <v>LAST_UPDATE_DT</v>
      </c>
      <c r="K42" s="31" t="str">
        <f t="shared" si="7"/>
        <v>LAST_UPDATE</v>
      </c>
      <c r="L42" s="31" t="str">
        <f t="shared" si="7"/>
        <v>PX_LAST</v>
      </c>
      <c r="M42" s="31" t="str">
        <f t="shared" si="7"/>
        <v>PX_BID</v>
      </c>
      <c r="N42" s="31" t="str">
        <f t="shared" si="7"/>
        <v>PX_ASK</v>
      </c>
    </row>
    <row r="43" spans="2:14">
      <c r="B43" s="4" t="s">
        <v>5232</v>
      </c>
      <c r="C43" s="4" t="s">
        <v>11</v>
      </c>
      <c r="D43" s="10" t="s">
        <v>59</v>
      </c>
      <c r="E43" s="72" t="str">
        <f t="shared" si="2"/>
        <v>YC-SEK-OIS</v>
      </c>
      <c r="F43" s="31" t="b">
        <f t="shared" si="6"/>
        <v>0</v>
      </c>
      <c r="G43" s="31" t="str">
        <f t="shared" si="6"/>
        <v>ICPL</v>
      </c>
      <c r="H43" s="32">
        <f t="shared" ca="1" si="7"/>
        <v>42276</v>
      </c>
      <c r="I43" s="31" t="str">
        <f t="shared" si="7"/>
        <v>NAME</v>
      </c>
      <c r="J43" s="31" t="str">
        <f t="shared" si="7"/>
        <v>LAST_UPDATE_DT</v>
      </c>
      <c r="K43" s="31" t="str">
        <f t="shared" si="7"/>
        <v>LAST_UPDATE</v>
      </c>
      <c r="L43" s="31" t="str">
        <f t="shared" si="7"/>
        <v>PX_LAST</v>
      </c>
      <c r="M43" s="31" t="str">
        <f t="shared" si="7"/>
        <v>PX_BID</v>
      </c>
      <c r="N43" s="31" t="str">
        <f t="shared" si="7"/>
        <v>PX_ASK</v>
      </c>
    </row>
    <row r="44" spans="2:14">
      <c r="B44" s="4" t="s">
        <v>5232</v>
      </c>
      <c r="C44" s="4" t="s">
        <v>11</v>
      </c>
      <c r="D44" s="10" t="s">
        <v>407</v>
      </c>
      <c r="E44" s="72" t="str">
        <f t="shared" si="2"/>
        <v>YC-SEK-Libor1M</v>
      </c>
      <c r="F44" s="31" t="b">
        <f t="shared" si="6"/>
        <v>0</v>
      </c>
      <c r="G44" s="31" t="str">
        <f t="shared" si="6"/>
        <v>ICPL</v>
      </c>
      <c r="H44" s="32">
        <f t="shared" ca="1" si="7"/>
        <v>42276</v>
      </c>
      <c r="I44" s="31" t="str">
        <f t="shared" si="7"/>
        <v>NAME</v>
      </c>
      <c r="J44" s="31" t="str">
        <f t="shared" si="7"/>
        <v>LAST_UPDATE_DT</v>
      </c>
      <c r="K44" s="31" t="str">
        <f t="shared" si="7"/>
        <v>LAST_UPDATE</v>
      </c>
      <c r="L44" s="31" t="str">
        <f t="shared" si="7"/>
        <v>PX_LAST</v>
      </c>
      <c r="M44" s="31" t="str">
        <f t="shared" si="7"/>
        <v>PX_BID</v>
      </c>
      <c r="N44" s="31" t="str">
        <f t="shared" si="7"/>
        <v>PX_ASK</v>
      </c>
    </row>
    <row r="45" spans="2:14">
      <c r="B45" s="4" t="s">
        <v>5232</v>
      </c>
      <c r="C45" s="4" t="s">
        <v>11</v>
      </c>
      <c r="D45" s="10" t="s">
        <v>62</v>
      </c>
      <c r="E45" s="72" t="str">
        <f t="shared" si="2"/>
        <v>YC-SEK-Libor3M</v>
      </c>
      <c r="F45" s="31" t="b">
        <f t="shared" si="6"/>
        <v>0</v>
      </c>
      <c r="G45" s="31" t="str">
        <f t="shared" si="6"/>
        <v>ICPL</v>
      </c>
      <c r="H45" s="32">
        <f t="shared" ca="1" si="7"/>
        <v>42276</v>
      </c>
      <c r="I45" s="31" t="str">
        <f t="shared" si="7"/>
        <v>NAME</v>
      </c>
      <c r="J45" s="31" t="str">
        <f t="shared" si="7"/>
        <v>LAST_UPDATE_DT</v>
      </c>
      <c r="K45" s="31" t="str">
        <f t="shared" si="7"/>
        <v>LAST_UPDATE</v>
      </c>
      <c r="L45" s="31" t="str">
        <f t="shared" si="7"/>
        <v>PX_LAST</v>
      </c>
      <c r="M45" s="31" t="str">
        <f t="shared" si="7"/>
        <v>PX_BID</v>
      </c>
      <c r="N45" s="31" t="str">
        <f t="shared" si="7"/>
        <v>PX_ASK</v>
      </c>
    </row>
    <row r="46" spans="2:14">
      <c r="B46" s="4" t="s">
        <v>5232</v>
      </c>
      <c r="C46" s="4" t="s">
        <v>11</v>
      </c>
      <c r="D46" s="10" t="s">
        <v>64</v>
      </c>
      <c r="E46" s="72" t="str">
        <f t="shared" si="2"/>
        <v>YC-SEK-Libor6M</v>
      </c>
      <c r="F46" s="31" t="b">
        <f t="shared" si="6"/>
        <v>0</v>
      </c>
      <c r="G46" s="31" t="str">
        <f t="shared" si="6"/>
        <v>ICPL</v>
      </c>
      <c r="H46" s="32">
        <f t="shared" ca="1" si="7"/>
        <v>42276</v>
      </c>
      <c r="I46" s="31" t="str">
        <f t="shared" si="7"/>
        <v>NAME</v>
      </c>
      <c r="J46" s="31" t="str">
        <f t="shared" si="7"/>
        <v>LAST_UPDATE_DT</v>
      </c>
      <c r="K46" s="31" t="str">
        <f t="shared" si="7"/>
        <v>LAST_UPDATE</v>
      </c>
      <c r="L46" s="31" t="str">
        <f t="shared" si="7"/>
        <v>PX_LAST</v>
      </c>
      <c r="M46" s="31" t="str">
        <f t="shared" si="7"/>
        <v>PX_BID</v>
      </c>
      <c r="N46" s="31" t="str">
        <f t="shared" si="7"/>
        <v>PX_ASK</v>
      </c>
    </row>
    <row r="47" spans="2:14">
      <c r="B47" s="4" t="s">
        <v>5232</v>
      </c>
      <c r="C47" s="4" t="s">
        <v>12</v>
      </c>
      <c r="D47" s="17" t="s">
        <v>59</v>
      </c>
      <c r="E47" s="72" t="str">
        <f t="shared" si="2"/>
        <v>YC-NOK-OIS</v>
      </c>
      <c r="F47" s="31" t="b">
        <f t="shared" si="6"/>
        <v>0</v>
      </c>
      <c r="G47" s="31" t="str">
        <f t="shared" si="6"/>
        <v>ICPL</v>
      </c>
      <c r="H47" s="32">
        <f t="shared" ca="1" si="7"/>
        <v>42276</v>
      </c>
      <c r="I47" s="31" t="str">
        <f t="shared" si="7"/>
        <v>NAME</v>
      </c>
      <c r="J47" s="31" t="str">
        <f t="shared" si="7"/>
        <v>LAST_UPDATE_DT</v>
      </c>
      <c r="K47" s="31" t="str">
        <f t="shared" si="7"/>
        <v>LAST_UPDATE</v>
      </c>
      <c r="L47" s="31" t="str">
        <f t="shared" si="7"/>
        <v>PX_LAST</v>
      </c>
      <c r="M47" s="31" t="str">
        <f t="shared" si="7"/>
        <v>PX_BID</v>
      </c>
      <c r="N47" s="31" t="str">
        <f t="shared" si="7"/>
        <v>PX_ASK</v>
      </c>
    </row>
    <row r="48" spans="2:14">
      <c r="B48" s="4" t="s">
        <v>5232</v>
      </c>
      <c r="C48" s="4" t="s">
        <v>12</v>
      </c>
      <c r="D48" s="10" t="s">
        <v>407</v>
      </c>
      <c r="E48" s="72" t="str">
        <f t="shared" si="2"/>
        <v>YC-NOK-Libor1M</v>
      </c>
      <c r="F48" s="31" t="b">
        <f t="shared" si="6"/>
        <v>0</v>
      </c>
      <c r="G48" s="31" t="str">
        <f t="shared" si="6"/>
        <v>ICPL</v>
      </c>
      <c r="H48" s="32">
        <f t="shared" ca="1" si="7"/>
        <v>42276</v>
      </c>
      <c r="I48" s="31" t="str">
        <f t="shared" si="7"/>
        <v>NAME</v>
      </c>
      <c r="J48" s="31" t="str">
        <f t="shared" si="7"/>
        <v>LAST_UPDATE_DT</v>
      </c>
      <c r="K48" s="31" t="str">
        <f t="shared" si="7"/>
        <v>LAST_UPDATE</v>
      </c>
      <c r="L48" s="31" t="str">
        <f t="shared" si="7"/>
        <v>PX_LAST</v>
      </c>
      <c r="M48" s="31" t="str">
        <f t="shared" si="7"/>
        <v>PX_BID</v>
      </c>
      <c r="N48" s="31" t="str">
        <f t="shared" si="7"/>
        <v>PX_ASK</v>
      </c>
    </row>
    <row r="49" spans="2:14">
      <c r="B49" s="4" t="s">
        <v>5232</v>
      </c>
      <c r="C49" s="4" t="s">
        <v>12</v>
      </c>
      <c r="D49" s="10" t="s">
        <v>62</v>
      </c>
      <c r="E49" s="72" t="str">
        <f t="shared" si="2"/>
        <v>YC-NOK-Libor3M</v>
      </c>
      <c r="F49" s="31" t="b">
        <f t="shared" si="6"/>
        <v>0</v>
      </c>
      <c r="G49" s="31" t="str">
        <f t="shared" si="6"/>
        <v>ICPL</v>
      </c>
      <c r="H49" s="32">
        <f t="shared" ref="H49:N58" ca="1" si="8">H$6</f>
        <v>42276</v>
      </c>
      <c r="I49" s="31" t="str">
        <f t="shared" si="8"/>
        <v>NAME</v>
      </c>
      <c r="J49" s="31" t="str">
        <f t="shared" si="8"/>
        <v>LAST_UPDATE_DT</v>
      </c>
      <c r="K49" s="31" t="str">
        <f t="shared" si="8"/>
        <v>LAST_UPDATE</v>
      </c>
      <c r="L49" s="31" t="str">
        <f t="shared" si="8"/>
        <v>PX_LAST</v>
      </c>
      <c r="M49" s="31" t="str">
        <f t="shared" si="8"/>
        <v>PX_BID</v>
      </c>
      <c r="N49" s="31" t="str">
        <f t="shared" si="8"/>
        <v>PX_ASK</v>
      </c>
    </row>
    <row r="50" spans="2:14">
      <c r="B50" s="4" t="s">
        <v>5232</v>
      </c>
      <c r="C50" s="4" t="s">
        <v>12</v>
      </c>
      <c r="D50" s="10" t="s">
        <v>64</v>
      </c>
      <c r="E50" s="72" t="str">
        <f t="shared" si="2"/>
        <v>YC-NOK-Libor6M</v>
      </c>
      <c r="F50" s="31" t="b">
        <f t="shared" si="6"/>
        <v>0</v>
      </c>
      <c r="G50" s="31" t="str">
        <f t="shared" si="6"/>
        <v>ICPL</v>
      </c>
      <c r="H50" s="32">
        <f t="shared" ca="1" si="8"/>
        <v>42276</v>
      </c>
      <c r="I50" s="31" t="str">
        <f t="shared" si="8"/>
        <v>NAME</v>
      </c>
      <c r="J50" s="31" t="str">
        <f t="shared" si="8"/>
        <v>LAST_UPDATE_DT</v>
      </c>
      <c r="K50" s="31" t="str">
        <f t="shared" si="8"/>
        <v>LAST_UPDATE</v>
      </c>
      <c r="L50" s="31" t="str">
        <f t="shared" si="8"/>
        <v>PX_LAST</v>
      </c>
      <c r="M50" s="31" t="str">
        <f t="shared" si="8"/>
        <v>PX_BID</v>
      </c>
      <c r="N50" s="31" t="str">
        <f t="shared" si="8"/>
        <v>PX_ASK</v>
      </c>
    </row>
    <row r="51" spans="2:14">
      <c r="B51" s="4" t="s">
        <v>5232</v>
      </c>
      <c r="C51" s="4" t="s">
        <v>13</v>
      </c>
      <c r="D51" s="10" t="s">
        <v>59</v>
      </c>
      <c r="E51" s="72" t="str">
        <f t="shared" si="2"/>
        <v>YC-DKK-OIS</v>
      </c>
      <c r="F51" s="31" t="b">
        <f t="shared" si="6"/>
        <v>0</v>
      </c>
      <c r="G51" s="31" t="str">
        <f t="shared" si="6"/>
        <v>ICPL</v>
      </c>
      <c r="H51" s="32">
        <f t="shared" ca="1" si="8"/>
        <v>42276</v>
      </c>
      <c r="I51" s="31" t="str">
        <f t="shared" si="8"/>
        <v>NAME</v>
      </c>
      <c r="J51" s="31" t="str">
        <f t="shared" si="8"/>
        <v>LAST_UPDATE_DT</v>
      </c>
      <c r="K51" s="31" t="str">
        <f t="shared" si="8"/>
        <v>LAST_UPDATE</v>
      </c>
      <c r="L51" s="31" t="str">
        <f t="shared" si="8"/>
        <v>PX_LAST</v>
      </c>
      <c r="M51" s="31" t="str">
        <f t="shared" si="8"/>
        <v>PX_BID</v>
      </c>
      <c r="N51" s="31" t="str">
        <f t="shared" si="8"/>
        <v>PX_ASK</v>
      </c>
    </row>
    <row r="52" spans="2:14">
      <c r="B52" s="4" t="s">
        <v>5232</v>
      </c>
      <c r="C52" s="4" t="s">
        <v>13</v>
      </c>
      <c r="D52" s="10" t="s">
        <v>1685</v>
      </c>
      <c r="E52" s="72" t="str">
        <f t="shared" si="2"/>
        <v>YC-DKK-Cibor1M</v>
      </c>
      <c r="F52" s="31" t="b">
        <f t="shared" si="6"/>
        <v>0</v>
      </c>
      <c r="G52" s="31" t="str">
        <f t="shared" si="6"/>
        <v>ICPL</v>
      </c>
      <c r="H52" s="32">
        <f t="shared" ca="1" si="8"/>
        <v>42276</v>
      </c>
      <c r="I52" s="31" t="str">
        <f t="shared" si="8"/>
        <v>NAME</v>
      </c>
      <c r="J52" s="31" t="str">
        <f t="shared" si="8"/>
        <v>LAST_UPDATE_DT</v>
      </c>
      <c r="K52" s="31" t="str">
        <f t="shared" si="8"/>
        <v>LAST_UPDATE</v>
      </c>
      <c r="L52" s="31" t="str">
        <f t="shared" si="8"/>
        <v>PX_LAST</v>
      </c>
      <c r="M52" s="31" t="str">
        <f t="shared" si="8"/>
        <v>PX_BID</v>
      </c>
      <c r="N52" s="31" t="str">
        <f t="shared" si="8"/>
        <v>PX_ASK</v>
      </c>
    </row>
    <row r="53" spans="2:14">
      <c r="B53" s="4" t="s">
        <v>5232</v>
      </c>
      <c r="C53" s="4" t="s">
        <v>13</v>
      </c>
      <c r="D53" s="10" t="s">
        <v>1686</v>
      </c>
      <c r="E53" s="72" t="str">
        <f t="shared" si="2"/>
        <v>YC-DKK-Cibor3M</v>
      </c>
      <c r="F53" s="31" t="b">
        <f t="shared" ref="F53:G72" si="9">F$6</f>
        <v>0</v>
      </c>
      <c r="G53" s="31" t="str">
        <f t="shared" si="9"/>
        <v>ICPL</v>
      </c>
      <c r="H53" s="32">
        <f t="shared" ca="1" si="8"/>
        <v>42276</v>
      </c>
      <c r="I53" s="31" t="str">
        <f t="shared" si="8"/>
        <v>NAME</v>
      </c>
      <c r="J53" s="31" t="str">
        <f t="shared" si="8"/>
        <v>LAST_UPDATE_DT</v>
      </c>
      <c r="K53" s="31" t="str">
        <f t="shared" si="8"/>
        <v>LAST_UPDATE</v>
      </c>
      <c r="L53" s="31" t="str">
        <f t="shared" si="8"/>
        <v>PX_LAST</v>
      </c>
      <c r="M53" s="31" t="str">
        <f t="shared" si="8"/>
        <v>PX_BID</v>
      </c>
      <c r="N53" s="31" t="str">
        <f t="shared" si="8"/>
        <v>PX_ASK</v>
      </c>
    </row>
    <row r="54" spans="2:14">
      <c r="B54" s="4" t="s">
        <v>5232</v>
      </c>
      <c r="C54" s="4" t="s">
        <v>13</v>
      </c>
      <c r="D54" s="10" t="s">
        <v>1660</v>
      </c>
      <c r="E54" s="72" t="str">
        <f t="shared" si="2"/>
        <v>YC-DKK-Cibor6M</v>
      </c>
      <c r="F54" s="31" t="b">
        <f t="shared" si="9"/>
        <v>0</v>
      </c>
      <c r="G54" s="31" t="str">
        <f t="shared" si="9"/>
        <v>ICPL</v>
      </c>
      <c r="H54" s="32">
        <f t="shared" ca="1" si="8"/>
        <v>42276</v>
      </c>
      <c r="I54" s="31" t="str">
        <f t="shared" si="8"/>
        <v>NAME</v>
      </c>
      <c r="J54" s="31" t="str">
        <f t="shared" si="8"/>
        <v>LAST_UPDATE_DT</v>
      </c>
      <c r="K54" s="31" t="str">
        <f t="shared" si="8"/>
        <v>LAST_UPDATE</v>
      </c>
      <c r="L54" s="31" t="str">
        <f t="shared" si="8"/>
        <v>PX_LAST</v>
      </c>
      <c r="M54" s="31" t="str">
        <f t="shared" si="8"/>
        <v>PX_BID</v>
      </c>
      <c r="N54" s="31" t="str">
        <f t="shared" si="8"/>
        <v>PX_ASK</v>
      </c>
    </row>
    <row r="55" spans="2:14">
      <c r="B55" s="4" t="s">
        <v>5232</v>
      </c>
      <c r="C55" s="4" t="s">
        <v>15</v>
      </c>
      <c r="D55" s="17" t="s">
        <v>59</v>
      </c>
      <c r="E55" s="72" t="str">
        <f t="shared" si="2"/>
        <v>YC-CZK-OIS</v>
      </c>
      <c r="F55" s="31" t="b">
        <f t="shared" si="9"/>
        <v>0</v>
      </c>
      <c r="G55" s="31" t="str">
        <f t="shared" si="9"/>
        <v>ICPL</v>
      </c>
      <c r="H55" s="32">
        <f t="shared" ca="1" si="8"/>
        <v>42276</v>
      </c>
      <c r="I55" s="31" t="str">
        <f t="shared" si="8"/>
        <v>NAME</v>
      </c>
      <c r="J55" s="31" t="str">
        <f t="shared" si="8"/>
        <v>LAST_UPDATE_DT</v>
      </c>
      <c r="K55" s="31" t="str">
        <f t="shared" si="8"/>
        <v>LAST_UPDATE</v>
      </c>
      <c r="L55" s="31" t="str">
        <f t="shared" si="8"/>
        <v>PX_LAST</v>
      </c>
      <c r="M55" s="31" t="str">
        <f t="shared" si="8"/>
        <v>PX_BID</v>
      </c>
      <c r="N55" s="31" t="str">
        <f t="shared" si="8"/>
        <v>PX_ASK</v>
      </c>
    </row>
    <row r="56" spans="2:14">
      <c r="B56" s="4" t="s">
        <v>5232</v>
      </c>
      <c r="C56" s="4" t="s">
        <v>15</v>
      </c>
      <c r="D56" s="10" t="s">
        <v>1813</v>
      </c>
      <c r="E56" s="72" t="str">
        <f t="shared" si="2"/>
        <v>YC-CZK-Pribor1M</v>
      </c>
      <c r="F56" s="31" t="b">
        <f t="shared" si="9"/>
        <v>0</v>
      </c>
      <c r="G56" s="31" t="str">
        <f t="shared" si="9"/>
        <v>ICPL</v>
      </c>
      <c r="H56" s="32">
        <f t="shared" ca="1" si="8"/>
        <v>42276</v>
      </c>
      <c r="I56" s="31" t="str">
        <f t="shared" si="8"/>
        <v>NAME</v>
      </c>
      <c r="J56" s="31" t="str">
        <f t="shared" si="8"/>
        <v>LAST_UPDATE_DT</v>
      </c>
      <c r="K56" s="31" t="str">
        <f t="shared" si="8"/>
        <v>LAST_UPDATE</v>
      </c>
      <c r="L56" s="31" t="str">
        <f t="shared" si="8"/>
        <v>PX_LAST</v>
      </c>
      <c r="M56" s="31" t="str">
        <f t="shared" si="8"/>
        <v>PX_BID</v>
      </c>
      <c r="N56" s="31" t="str">
        <f t="shared" si="8"/>
        <v>PX_ASK</v>
      </c>
    </row>
    <row r="57" spans="2:14">
      <c r="B57" s="4" t="s">
        <v>5232</v>
      </c>
      <c r="C57" s="4" t="s">
        <v>15</v>
      </c>
      <c r="D57" s="10" t="s">
        <v>1775</v>
      </c>
      <c r="E57" s="72" t="str">
        <f t="shared" si="2"/>
        <v>YC-CZK-Pribor3M</v>
      </c>
      <c r="F57" s="31" t="b">
        <f t="shared" si="9"/>
        <v>0</v>
      </c>
      <c r="G57" s="31" t="str">
        <f t="shared" si="9"/>
        <v>ICPL</v>
      </c>
      <c r="H57" s="32">
        <f t="shared" ca="1" si="8"/>
        <v>42276</v>
      </c>
      <c r="I57" s="31" t="str">
        <f t="shared" si="8"/>
        <v>NAME</v>
      </c>
      <c r="J57" s="31" t="str">
        <f t="shared" si="8"/>
        <v>LAST_UPDATE_DT</v>
      </c>
      <c r="K57" s="31" t="str">
        <f t="shared" si="8"/>
        <v>LAST_UPDATE</v>
      </c>
      <c r="L57" s="31" t="str">
        <f t="shared" si="8"/>
        <v>PX_LAST</v>
      </c>
      <c r="M57" s="31" t="str">
        <f t="shared" si="8"/>
        <v>PX_BID</v>
      </c>
      <c r="N57" s="31" t="str">
        <f t="shared" si="8"/>
        <v>PX_ASK</v>
      </c>
    </row>
    <row r="58" spans="2:14">
      <c r="B58" s="4" t="s">
        <v>5232</v>
      </c>
      <c r="C58" s="4" t="s">
        <v>15</v>
      </c>
      <c r="D58" s="10" t="s">
        <v>1738</v>
      </c>
      <c r="E58" s="72" t="str">
        <f t="shared" si="2"/>
        <v>YC-CZK-Pribor6M</v>
      </c>
      <c r="F58" s="31" t="b">
        <f t="shared" si="9"/>
        <v>0</v>
      </c>
      <c r="G58" s="31" t="str">
        <f t="shared" si="9"/>
        <v>ICPL</v>
      </c>
      <c r="H58" s="32">
        <f t="shared" ca="1" si="8"/>
        <v>42276</v>
      </c>
      <c r="I58" s="31" t="str">
        <f t="shared" si="8"/>
        <v>NAME</v>
      </c>
      <c r="J58" s="31" t="str">
        <f t="shared" si="8"/>
        <v>LAST_UPDATE_DT</v>
      </c>
      <c r="K58" s="31" t="str">
        <f t="shared" si="8"/>
        <v>LAST_UPDATE</v>
      </c>
      <c r="L58" s="31" t="str">
        <f t="shared" si="8"/>
        <v>PX_LAST</v>
      </c>
      <c r="M58" s="31" t="str">
        <f t="shared" si="8"/>
        <v>PX_BID</v>
      </c>
      <c r="N58" s="31" t="str">
        <f t="shared" si="8"/>
        <v>PX_ASK</v>
      </c>
    </row>
    <row r="59" spans="2:14">
      <c r="B59" s="4" t="s">
        <v>5232</v>
      </c>
      <c r="C59" s="4" t="s">
        <v>16</v>
      </c>
      <c r="D59" s="17" t="s">
        <v>59</v>
      </c>
      <c r="E59" s="72" t="str">
        <f t="shared" si="2"/>
        <v>YC-PLN-OIS</v>
      </c>
      <c r="F59" s="31" t="b">
        <f t="shared" si="9"/>
        <v>0</v>
      </c>
      <c r="G59" s="31" t="str">
        <f t="shared" si="9"/>
        <v>ICPL</v>
      </c>
      <c r="H59" s="32">
        <f t="shared" ref="H59:N68" ca="1" si="10">H$6</f>
        <v>42276</v>
      </c>
      <c r="I59" s="31" t="str">
        <f t="shared" si="10"/>
        <v>NAME</v>
      </c>
      <c r="J59" s="31" t="str">
        <f t="shared" si="10"/>
        <v>LAST_UPDATE_DT</v>
      </c>
      <c r="K59" s="31" t="str">
        <f t="shared" si="10"/>
        <v>LAST_UPDATE</v>
      </c>
      <c r="L59" s="31" t="str">
        <f t="shared" si="10"/>
        <v>PX_LAST</v>
      </c>
      <c r="M59" s="31" t="str">
        <f t="shared" si="10"/>
        <v>PX_BID</v>
      </c>
      <c r="N59" s="31" t="str">
        <f t="shared" si="10"/>
        <v>PX_ASK</v>
      </c>
    </row>
    <row r="60" spans="2:14">
      <c r="B60" s="4" t="s">
        <v>5232</v>
      </c>
      <c r="C60" s="4" t="s">
        <v>16</v>
      </c>
      <c r="D60" s="10" t="s">
        <v>1924</v>
      </c>
      <c r="E60" s="72" t="str">
        <f t="shared" si="2"/>
        <v>YC-PLN-Wibor1M</v>
      </c>
      <c r="F60" s="31" t="b">
        <f t="shared" si="9"/>
        <v>0</v>
      </c>
      <c r="G60" s="31" t="str">
        <f t="shared" si="9"/>
        <v>ICPL</v>
      </c>
      <c r="H60" s="32">
        <f t="shared" ca="1" si="10"/>
        <v>42276</v>
      </c>
      <c r="I60" s="31" t="str">
        <f t="shared" si="10"/>
        <v>NAME</v>
      </c>
      <c r="J60" s="31" t="str">
        <f t="shared" si="10"/>
        <v>LAST_UPDATE_DT</v>
      </c>
      <c r="K60" s="31" t="str">
        <f t="shared" si="10"/>
        <v>LAST_UPDATE</v>
      </c>
      <c r="L60" s="31" t="str">
        <f t="shared" si="10"/>
        <v>PX_LAST</v>
      </c>
      <c r="M60" s="31" t="str">
        <f t="shared" si="10"/>
        <v>PX_BID</v>
      </c>
      <c r="N60" s="31" t="str">
        <f t="shared" si="10"/>
        <v>PX_ASK</v>
      </c>
    </row>
    <row r="61" spans="2:14">
      <c r="B61" s="4" t="s">
        <v>5232</v>
      </c>
      <c r="C61" s="4" t="s">
        <v>16</v>
      </c>
      <c r="D61" s="10" t="s">
        <v>1849</v>
      </c>
      <c r="E61" s="72" t="str">
        <f t="shared" si="2"/>
        <v>YC-PLN-Wibor3M</v>
      </c>
      <c r="F61" s="31" t="b">
        <f t="shared" si="9"/>
        <v>0</v>
      </c>
      <c r="G61" s="31" t="str">
        <f t="shared" si="9"/>
        <v>ICPL</v>
      </c>
      <c r="H61" s="32">
        <f t="shared" ca="1" si="10"/>
        <v>42276</v>
      </c>
      <c r="I61" s="31" t="str">
        <f t="shared" si="10"/>
        <v>NAME</v>
      </c>
      <c r="J61" s="31" t="str">
        <f t="shared" si="10"/>
        <v>LAST_UPDATE_DT</v>
      </c>
      <c r="K61" s="31" t="str">
        <f t="shared" si="10"/>
        <v>LAST_UPDATE</v>
      </c>
      <c r="L61" s="31" t="str">
        <f t="shared" si="10"/>
        <v>PX_LAST</v>
      </c>
      <c r="M61" s="31" t="str">
        <f t="shared" si="10"/>
        <v>PX_BID</v>
      </c>
      <c r="N61" s="31" t="str">
        <f t="shared" si="10"/>
        <v>PX_ASK</v>
      </c>
    </row>
    <row r="62" spans="2:14">
      <c r="B62" s="4" t="s">
        <v>5232</v>
      </c>
      <c r="C62" s="4" t="s">
        <v>16</v>
      </c>
      <c r="D62" s="10" t="s">
        <v>1850</v>
      </c>
      <c r="E62" s="72" t="str">
        <f t="shared" si="2"/>
        <v>YC-PLN-Wibor6M</v>
      </c>
      <c r="F62" s="31" t="b">
        <f t="shared" si="9"/>
        <v>0</v>
      </c>
      <c r="G62" s="31" t="str">
        <f t="shared" si="9"/>
        <v>ICPL</v>
      </c>
      <c r="H62" s="32">
        <f t="shared" ca="1" si="10"/>
        <v>42276</v>
      </c>
      <c r="I62" s="31" t="str">
        <f t="shared" si="10"/>
        <v>NAME</v>
      </c>
      <c r="J62" s="31" t="str">
        <f t="shared" si="10"/>
        <v>LAST_UPDATE_DT</v>
      </c>
      <c r="K62" s="31" t="str">
        <f t="shared" si="10"/>
        <v>LAST_UPDATE</v>
      </c>
      <c r="L62" s="31" t="str">
        <f t="shared" si="10"/>
        <v>PX_LAST</v>
      </c>
      <c r="M62" s="31" t="str">
        <f t="shared" si="10"/>
        <v>PX_BID</v>
      </c>
      <c r="N62" s="31" t="str">
        <f t="shared" si="10"/>
        <v>PX_ASK</v>
      </c>
    </row>
    <row r="63" spans="2:14">
      <c r="B63" s="4" t="s">
        <v>5232</v>
      </c>
      <c r="C63" s="4" t="s">
        <v>17</v>
      </c>
      <c r="D63" s="17" t="s">
        <v>59</v>
      </c>
      <c r="E63" s="72" t="str">
        <f t="shared" si="2"/>
        <v>YC-HUF-OIS</v>
      </c>
      <c r="F63" s="31" t="b">
        <f t="shared" si="9"/>
        <v>0</v>
      </c>
      <c r="G63" s="31" t="str">
        <f t="shared" si="9"/>
        <v>ICPL</v>
      </c>
      <c r="H63" s="32">
        <f t="shared" ca="1" si="10"/>
        <v>42276</v>
      </c>
      <c r="I63" s="31" t="str">
        <f t="shared" si="10"/>
        <v>NAME</v>
      </c>
      <c r="J63" s="31" t="str">
        <f t="shared" si="10"/>
        <v>LAST_UPDATE_DT</v>
      </c>
      <c r="K63" s="31" t="str">
        <f t="shared" si="10"/>
        <v>LAST_UPDATE</v>
      </c>
      <c r="L63" s="31" t="str">
        <f t="shared" si="10"/>
        <v>PX_LAST</v>
      </c>
      <c r="M63" s="31" t="str">
        <f t="shared" si="10"/>
        <v>PX_BID</v>
      </c>
      <c r="N63" s="31" t="str">
        <f t="shared" si="10"/>
        <v>PX_ASK</v>
      </c>
    </row>
    <row r="64" spans="2:14">
      <c r="B64" s="4" t="s">
        <v>5232</v>
      </c>
      <c r="C64" s="4" t="s">
        <v>17</v>
      </c>
      <c r="D64" s="10" t="s">
        <v>1995</v>
      </c>
      <c r="E64" s="72" t="str">
        <f t="shared" si="2"/>
        <v>YC-HUF-Bubor1M</v>
      </c>
      <c r="F64" s="31" t="b">
        <f t="shared" si="9"/>
        <v>0</v>
      </c>
      <c r="G64" s="31" t="str">
        <f t="shared" si="9"/>
        <v>ICPL</v>
      </c>
      <c r="H64" s="32">
        <f t="shared" ca="1" si="10"/>
        <v>42276</v>
      </c>
      <c r="I64" s="31" t="str">
        <f t="shared" si="10"/>
        <v>NAME</v>
      </c>
      <c r="J64" s="31" t="str">
        <f t="shared" si="10"/>
        <v>LAST_UPDATE_DT</v>
      </c>
      <c r="K64" s="31" t="str">
        <f t="shared" si="10"/>
        <v>LAST_UPDATE</v>
      </c>
      <c r="L64" s="31" t="str">
        <f t="shared" si="10"/>
        <v>PX_LAST</v>
      </c>
      <c r="M64" s="31" t="str">
        <f t="shared" si="10"/>
        <v>PX_BID</v>
      </c>
      <c r="N64" s="31" t="str">
        <f t="shared" si="10"/>
        <v>PX_ASK</v>
      </c>
    </row>
    <row r="65" spans="2:14">
      <c r="B65" s="4" t="s">
        <v>5232</v>
      </c>
      <c r="C65" s="4" t="s">
        <v>17</v>
      </c>
      <c r="D65" s="10" t="s">
        <v>1996</v>
      </c>
      <c r="E65" s="72" t="str">
        <f t="shared" si="2"/>
        <v>YC-HUF-Bubor3M</v>
      </c>
      <c r="F65" s="31" t="b">
        <f t="shared" si="9"/>
        <v>0</v>
      </c>
      <c r="G65" s="31" t="str">
        <f t="shared" si="9"/>
        <v>ICPL</v>
      </c>
      <c r="H65" s="32">
        <f t="shared" ca="1" si="10"/>
        <v>42276</v>
      </c>
      <c r="I65" s="31" t="str">
        <f t="shared" si="10"/>
        <v>NAME</v>
      </c>
      <c r="J65" s="31" t="str">
        <f t="shared" si="10"/>
        <v>LAST_UPDATE_DT</v>
      </c>
      <c r="K65" s="31" t="str">
        <f t="shared" si="10"/>
        <v>LAST_UPDATE</v>
      </c>
      <c r="L65" s="31" t="str">
        <f t="shared" si="10"/>
        <v>PX_LAST</v>
      </c>
      <c r="M65" s="31" t="str">
        <f t="shared" si="10"/>
        <v>PX_BID</v>
      </c>
      <c r="N65" s="31" t="str">
        <f t="shared" si="10"/>
        <v>PX_ASK</v>
      </c>
    </row>
    <row r="66" spans="2:14">
      <c r="B66" s="4" t="s">
        <v>5232</v>
      </c>
      <c r="C66" s="4" t="s">
        <v>17</v>
      </c>
      <c r="D66" s="10" t="s">
        <v>2053</v>
      </c>
      <c r="E66" s="72" t="str">
        <f t="shared" si="2"/>
        <v>YC-HUF-Bubor6M</v>
      </c>
      <c r="F66" s="31" t="b">
        <f t="shared" si="9"/>
        <v>0</v>
      </c>
      <c r="G66" s="31" t="str">
        <f t="shared" si="9"/>
        <v>ICPL</v>
      </c>
      <c r="H66" s="32">
        <f t="shared" ca="1" si="10"/>
        <v>42276</v>
      </c>
      <c r="I66" s="31" t="str">
        <f t="shared" si="10"/>
        <v>NAME</v>
      </c>
      <c r="J66" s="31" t="str">
        <f t="shared" si="10"/>
        <v>LAST_UPDATE_DT</v>
      </c>
      <c r="K66" s="31" t="str">
        <f t="shared" si="10"/>
        <v>LAST_UPDATE</v>
      </c>
      <c r="L66" s="31" t="str">
        <f t="shared" si="10"/>
        <v>PX_LAST</v>
      </c>
      <c r="M66" s="31" t="str">
        <f t="shared" si="10"/>
        <v>PX_BID</v>
      </c>
      <c r="N66" s="31" t="str">
        <f t="shared" si="10"/>
        <v>PX_ASK</v>
      </c>
    </row>
    <row r="67" spans="2:14">
      <c r="B67" s="4" t="s">
        <v>5232</v>
      </c>
      <c r="C67" s="4" t="s">
        <v>18</v>
      </c>
      <c r="D67" s="10" t="s">
        <v>2090</v>
      </c>
      <c r="E67" s="72" t="str">
        <f t="shared" si="2"/>
        <v>YC-RON-Bubr3M</v>
      </c>
      <c r="F67" s="31" t="b">
        <f t="shared" si="9"/>
        <v>0</v>
      </c>
      <c r="G67" s="31" t="str">
        <f t="shared" si="9"/>
        <v>ICPL</v>
      </c>
      <c r="H67" s="32">
        <f t="shared" ca="1" si="10"/>
        <v>42276</v>
      </c>
      <c r="I67" s="31" t="str">
        <f t="shared" si="10"/>
        <v>NAME</v>
      </c>
      <c r="J67" s="31" t="str">
        <f t="shared" si="10"/>
        <v>LAST_UPDATE_DT</v>
      </c>
      <c r="K67" s="31" t="str">
        <f t="shared" si="10"/>
        <v>LAST_UPDATE</v>
      </c>
      <c r="L67" s="31" t="str">
        <f t="shared" si="10"/>
        <v>PX_LAST</v>
      </c>
      <c r="M67" s="31" t="str">
        <f t="shared" si="10"/>
        <v>PX_BID</v>
      </c>
      <c r="N67" s="31" t="str">
        <f t="shared" si="10"/>
        <v>PX_ASK</v>
      </c>
    </row>
    <row r="68" spans="2:14">
      <c r="B68" s="4" t="s">
        <v>5232</v>
      </c>
      <c r="C68" s="4" t="s">
        <v>19</v>
      </c>
      <c r="D68" s="10" t="s">
        <v>2091</v>
      </c>
      <c r="E68" s="72" t="str">
        <f t="shared" si="2"/>
        <v>YC-RUB-Mosp3M</v>
      </c>
      <c r="F68" s="31" t="b">
        <f t="shared" si="9"/>
        <v>0</v>
      </c>
      <c r="G68" s="31" t="str">
        <f t="shared" si="9"/>
        <v>ICPL</v>
      </c>
      <c r="H68" s="32">
        <f t="shared" ca="1" si="10"/>
        <v>42276</v>
      </c>
      <c r="I68" s="31" t="str">
        <f t="shared" si="10"/>
        <v>NAME</v>
      </c>
      <c r="J68" s="31" t="str">
        <f t="shared" si="10"/>
        <v>LAST_UPDATE_DT</v>
      </c>
      <c r="K68" s="31" t="str">
        <f t="shared" si="10"/>
        <v>LAST_UPDATE</v>
      </c>
      <c r="L68" s="31" t="str">
        <f t="shared" si="10"/>
        <v>PX_LAST</v>
      </c>
      <c r="M68" s="31" t="str">
        <f t="shared" si="10"/>
        <v>PX_BID</v>
      </c>
      <c r="N68" s="31" t="str">
        <f t="shared" si="10"/>
        <v>PX_ASK</v>
      </c>
    </row>
    <row r="69" spans="2:14">
      <c r="B69" s="4" t="s">
        <v>5232</v>
      </c>
      <c r="C69" s="4" t="s">
        <v>20</v>
      </c>
      <c r="D69" s="10" t="s">
        <v>2116</v>
      </c>
      <c r="E69" s="72" t="str">
        <f t="shared" si="2"/>
        <v>YC-ILS-Telbor3M</v>
      </c>
      <c r="F69" s="31" t="b">
        <f t="shared" si="9"/>
        <v>0</v>
      </c>
      <c r="G69" s="31" t="str">
        <f t="shared" si="9"/>
        <v>ICPL</v>
      </c>
      <c r="H69" s="32">
        <f t="shared" ref="H69:N78" ca="1" si="11">H$6</f>
        <v>42276</v>
      </c>
      <c r="I69" s="31" t="str">
        <f t="shared" si="11"/>
        <v>NAME</v>
      </c>
      <c r="J69" s="31" t="str">
        <f t="shared" si="11"/>
        <v>LAST_UPDATE_DT</v>
      </c>
      <c r="K69" s="31" t="str">
        <f t="shared" si="11"/>
        <v>LAST_UPDATE</v>
      </c>
      <c r="L69" s="31" t="str">
        <f t="shared" si="11"/>
        <v>PX_LAST</v>
      </c>
      <c r="M69" s="31" t="str">
        <f t="shared" si="11"/>
        <v>PX_BID</v>
      </c>
      <c r="N69" s="31" t="str">
        <f t="shared" si="11"/>
        <v>PX_ASK</v>
      </c>
    </row>
    <row r="70" spans="2:14">
      <c r="B70" s="4" t="s">
        <v>5232</v>
      </c>
      <c r="C70" s="4" t="s">
        <v>21</v>
      </c>
      <c r="D70" s="10" t="s">
        <v>2145</v>
      </c>
      <c r="E70" s="72" t="str">
        <f t="shared" si="2"/>
        <v>YC-TRY-TRLibor3M</v>
      </c>
      <c r="F70" s="31" t="b">
        <f t="shared" si="9"/>
        <v>0</v>
      </c>
      <c r="G70" s="31" t="str">
        <f t="shared" si="9"/>
        <v>ICPL</v>
      </c>
      <c r="H70" s="32">
        <f t="shared" ca="1" si="11"/>
        <v>42276</v>
      </c>
      <c r="I70" s="31" t="str">
        <f t="shared" si="11"/>
        <v>NAME</v>
      </c>
      <c r="J70" s="31" t="str">
        <f t="shared" si="11"/>
        <v>LAST_UPDATE_DT</v>
      </c>
      <c r="K70" s="31" t="str">
        <f t="shared" si="11"/>
        <v>LAST_UPDATE</v>
      </c>
      <c r="L70" s="31" t="str">
        <f t="shared" si="11"/>
        <v>PX_LAST</v>
      </c>
      <c r="M70" s="31" t="str">
        <f t="shared" si="11"/>
        <v>PX_BID</v>
      </c>
      <c r="N70" s="31" t="str">
        <f t="shared" si="11"/>
        <v>PX_ASK</v>
      </c>
    </row>
    <row r="71" spans="2:14">
      <c r="B71" s="4" t="s">
        <v>5232</v>
      </c>
      <c r="C71" s="4" t="s">
        <v>22</v>
      </c>
      <c r="D71" s="10" t="s">
        <v>2172</v>
      </c>
      <c r="E71" s="72" t="str">
        <f t="shared" si="2"/>
        <v>YC-ZAR-Jibar3M</v>
      </c>
      <c r="F71" s="31" t="b">
        <f t="shared" si="9"/>
        <v>0</v>
      </c>
      <c r="G71" s="31" t="str">
        <f t="shared" si="9"/>
        <v>ICPL</v>
      </c>
      <c r="H71" s="32">
        <f t="shared" ca="1" si="11"/>
        <v>42276</v>
      </c>
      <c r="I71" s="31" t="str">
        <f t="shared" si="11"/>
        <v>NAME</v>
      </c>
      <c r="J71" s="31" t="str">
        <f t="shared" si="11"/>
        <v>LAST_UPDATE_DT</v>
      </c>
      <c r="K71" s="31" t="str">
        <f t="shared" si="11"/>
        <v>LAST_UPDATE</v>
      </c>
      <c r="L71" s="31" t="str">
        <f t="shared" si="11"/>
        <v>PX_LAST</v>
      </c>
      <c r="M71" s="31" t="str">
        <f t="shared" si="11"/>
        <v>PX_BID</v>
      </c>
      <c r="N71" s="31" t="str">
        <f t="shared" si="11"/>
        <v>PX_ASK</v>
      </c>
    </row>
    <row r="72" spans="2:14">
      <c r="B72" s="4" t="s">
        <v>5232</v>
      </c>
      <c r="C72" s="4" t="s">
        <v>23</v>
      </c>
      <c r="D72" s="10" t="s">
        <v>2225</v>
      </c>
      <c r="E72" s="72" t="str">
        <f t="shared" si="2"/>
        <v>YC-BRL-DI</v>
      </c>
      <c r="F72" s="31" t="b">
        <f t="shared" si="9"/>
        <v>0</v>
      </c>
      <c r="G72" s="31" t="str">
        <f t="shared" si="9"/>
        <v>ICPL</v>
      </c>
      <c r="H72" s="32">
        <f t="shared" ca="1" si="11"/>
        <v>42276</v>
      </c>
      <c r="I72" s="31" t="str">
        <f t="shared" si="11"/>
        <v>NAME</v>
      </c>
      <c r="J72" s="31" t="str">
        <f t="shared" si="11"/>
        <v>LAST_UPDATE_DT</v>
      </c>
      <c r="K72" s="31" t="str">
        <f t="shared" si="11"/>
        <v>LAST_UPDATE</v>
      </c>
      <c r="L72" s="31" t="str">
        <f t="shared" si="11"/>
        <v>PX_LAST</v>
      </c>
      <c r="M72" s="31" t="str">
        <f t="shared" si="11"/>
        <v>PX_BID</v>
      </c>
      <c r="N72" s="31" t="str">
        <f t="shared" si="11"/>
        <v>PX_ASK</v>
      </c>
    </row>
    <row r="73" spans="2:14">
      <c r="B73" s="4" t="s">
        <v>5232</v>
      </c>
      <c r="C73" s="4" t="s">
        <v>23</v>
      </c>
      <c r="D73" s="10" t="s">
        <v>2226</v>
      </c>
      <c r="E73" s="72" t="str">
        <f t="shared" si="2"/>
        <v>YC-BRL-PRE</v>
      </c>
      <c r="F73" s="31" t="b">
        <f t="shared" ref="F73:G88" si="12">F$6</f>
        <v>0</v>
      </c>
      <c r="G73" s="31" t="str">
        <f t="shared" si="12"/>
        <v>ICPL</v>
      </c>
      <c r="H73" s="32">
        <f t="shared" ca="1" si="11"/>
        <v>42276</v>
      </c>
      <c r="I73" s="31" t="str">
        <f t="shared" si="11"/>
        <v>NAME</v>
      </c>
      <c r="J73" s="31" t="str">
        <f t="shared" si="11"/>
        <v>LAST_UPDATE_DT</v>
      </c>
      <c r="K73" s="31" t="str">
        <f t="shared" si="11"/>
        <v>LAST_UPDATE</v>
      </c>
      <c r="L73" s="31" t="str">
        <f t="shared" si="11"/>
        <v>PX_LAST</v>
      </c>
      <c r="M73" s="31" t="str">
        <f t="shared" si="11"/>
        <v>PX_BID</v>
      </c>
      <c r="N73" s="31" t="str">
        <f t="shared" si="11"/>
        <v>PX_ASK</v>
      </c>
    </row>
    <row r="74" spans="2:14">
      <c r="B74" s="4" t="s">
        <v>5232</v>
      </c>
      <c r="C74" s="4" t="s">
        <v>32</v>
      </c>
      <c r="D74" s="10" t="s">
        <v>59</v>
      </c>
      <c r="E74" s="72" t="str">
        <f t="shared" ref="E74:E82" si="13">B74&amp;"-"&amp;C74&amp;"-"&amp;D74</f>
        <v>YC-COP-OIS</v>
      </c>
      <c r="F74" s="31" t="b">
        <f t="shared" si="12"/>
        <v>0</v>
      </c>
      <c r="G74" s="31" t="str">
        <f t="shared" si="12"/>
        <v>ICPL</v>
      </c>
      <c r="H74" s="32">
        <f t="shared" ca="1" si="11"/>
        <v>42276</v>
      </c>
      <c r="I74" s="31" t="str">
        <f t="shared" si="11"/>
        <v>NAME</v>
      </c>
      <c r="J74" s="31" t="str">
        <f t="shared" si="11"/>
        <v>LAST_UPDATE_DT</v>
      </c>
      <c r="K74" s="31" t="str">
        <f t="shared" si="11"/>
        <v>LAST_UPDATE</v>
      </c>
      <c r="L74" s="31" t="str">
        <f t="shared" si="11"/>
        <v>PX_LAST</v>
      </c>
      <c r="M74" s="31" t="str">
        <f t="shared" si="11"/>
        <v>PX_BID</v>
      </c>
      <c r="N74" s="31" t="str">
        <f t="shared" si="11"/>
        <v>PX_ASK</v>
      </c>
    </row>
    <row r="75" spans="2:14">
      <c r="B75" s="4" t="s">
        <v>5232</v>
      </c>
      <c r="C75" s="4" t="s">
        <v>24</v>
      </c>
      <c r="D75" s="10" t="s">
        <v>288</v>
      </c>
      <c r="E75" s="72" t="str">
        <f t="shared" si="13"/>
        <v>YC-MXN-1M Libor</v>
      </c>
      <c r="F75" s="31" t="b">
        <f t="shared" si="12"/>
        <v>0</v>
      </c>
      <c r="G75" s="31" t="str">
        <f t="shared" si="12"/>
        <v>ICPL</v>
      </c>
      <c r="H75" s="32">
        <f t="shared" ca="1" si="11"/>
        <v>42276</v>
      </c>
      <c r="I75" s="31" t="str">
        <f t="shared" si="11"/>
        <v>NAME</v>
      </c>
      <c r="J75" s="31" t="str">
        <f t="shared" si="11"/>
        <v>LAST_UPDATE_DT</v>
      </c>
      <c r="K75" s="31" t="str">
        <f t="shared" si="11"/>
        <v>LAST_UPDATE</v>
      </c>
      <c r="L75" s="31" t="str">
        <f t="shared" si="11"/>
        <v>PX_LAST</v>
      </c>
      <c r="M75" s="31" t="str">
        <f t="shared" si="11"/>
        <v>PX_BID</v>
      </c>
      <c r="N75" s="31" t="str">
        <f t="shared" si="11"/>
        <v>PX_ASK</v>
      </c>
    </row>
    <row r="76" spans="2:14">
      <c r="B76" s="4" t="s">
        <v>5232</v>
      </c>
      <c r="C76" s="4" t="s">
        <v>26</v>
      </c>
      <c r="D76" s="10" t="s">
        <v>288</v>
      </c>
      <c r="E76" s="72" t="str">
        <f t="shared" si="13"/>
        <v>YC-CLP-1M Libor</v>
      </c>
      <c r="F76" s="31" t="b">
        <f t="shared" si="12"/>
        <v>0</v>
      </c>
      <c r="G76" s="31" t="str">
        <f t="shared" si="12"/>
        <v>ICPL</v>
      </c>
      <c r="H76" s="32">
        <f t="shared" ca="1" si="11"/>
        <v>42276</v>
      </c>
      <c r="I76" s="31" t="str">
        <f t="shared" si="11"/>
        <v>NAME</v>
      </c>
      <c r="J76" s="31" t="str">
        <f t="shared" si="11"/>
        <v>LAST_UPDATE_DT</v>
      </c>
      <c r="K76" s="31" t="str">
        <f t="shared" si="11"/>
        <v>LAST_UPDATE</v>
      </c>
      <c r="L76" s="31" t="str">
        <f t="shared" si="11"/>
        <v>PX_LAST</v>
      </c>
      <c r="M76" s="31" t="str">
        <f t="shared" si="11"/>
        <v>PX_BID</v>
      </c>
      <c r="N76" s="31" t="str">
        <f t="shared" si="11"/>
        <v>PX_ASK</v>
      </c>
    </row>
    <row r="77" spans="2:14">
      <c r="B77" s="4" t="s">
        <v>5232</v>
      </c>
      <c r="C77" s="4" t="s">
        <v>29</v>
      </c>
      <c r="D77" s="10" t="s">
        <v>59</v>
      </c>
      <c r="E77" s="72" t="str">
        <f t="shared" si="13"/>
        <v>YC-HKD-OIS</v>
      </c>
      <c r="F77" s="31" t="b">
        <f t="shared" si="12"/>
        <v>0</v>
      </c>
      <c r="G77" s="31" t="str">
        <f t="shared" si="12"/>
        <v>ICPL</v>
      </c>
      <c r="H77" s="32">
        <f t="shared" ca="1" si="11"/>
        <v>42276</v>
      </c>
      <c r="I77" s="31" t="str">
        <f t="shared" si="11"/>
        <v>NAME</v>
      </c>
      <c r="J77" s="31" t="str">
        <f t="shared" si="11"/>
        <v>LAST_UPDATE_DT</v>
      </c>
      <c r="K77" s="31" t="str">
        <f t="shared" si="11"/>
        <v>LAST_UPDATE</v>
      </c>
      <c r="L77" s="31" t="str">
        <f t="shared" si="11"/>
        <v>PX_LAST</v>
      </c>
      <c r="M77" s="31" t="str">
        <f t="shared" si="11"/>
        <v>PX_BID</v>
      </c>
      <c r="N77" s="31" t="str">
        <f t="shared" si="11"/>
        <v>PX_ASK</v>
      </c>
    </row>
    <row r="78" spans="2:14">
      <c r="B78" s="4" t="s">
        <v>5232</v>
      </c>
      <c r="C78" s="4" t="s">
        <v>29</v>
      </c>
      <c r="D78" s="10" t="s">
        <v>62</v>
      </c>
      <c r="E78" s="72" t="str">
        <f t="shared" si="13"/>
        <v>YC-HKD-Libor3M</v>
      </c>
      <c r="F78" s="31" t="b">
        <f t="shared" si="12"/>
        <v>0</v>
      </c>
      <c r="G78" s="31" t="str">
        <f t="shared" si="12"/>
        <v>ICPL</v>
      </c>
      <c r="H78" s="32">
        <f t="shared" ca="1" si="11"/>
        <v>42276</v>
      </c>
      <c r="I78" s="31" t="str">
        <f t="shared" si="11"/>
        <v>NAME</v>
      </c>
      <c r="J78" s="31" t="str">
        <f t="shared" si="11"/>
        <v>LAST_UPDATE_DT</v>
      </c>
      <c r="K78" s="31" t="str">
        <f t="shared" si="11"/>
        <v>LAST_UPDATE</v>
      </c>
      <c r="L78" s="31" t="str">
        <f t="shared" si="11"/>
        <v>PX_LAST</v>
      </c>
      <c r="M78" s="31" t="str">
        <f t="shared" si="11"/>
        <v>PX_BID</v>
      </c>
      <c r="N78" s="31" t="str">
        <f t="shared" si="11"/>
        <v>PX_ASK</v>
      </c>
    </row>
    <row r="79" spans="2:14">
      <c r="B79" s="4" t="s">
        <v>5232</v>
      </c>
      <c r="C79" s="4" t="s">
        <v>29</v>
      </c>
      <c r="D79" s="10" t="s">
        <v>64</v>
      </c>
      <c r="E79" s="72" t="str">
        <f t="shared" si="13"/>
        <v>YC-HKD-Libor6M</v>
      </c>
      <c r="F79" s="31" t="b">
        <f t="shared" si="12"/>
        <v>0</v>
      </c>
      <c r="G79" s="31" t="str">
        <f t="shared" si="12"/>
        <v>ICPL</v>
      </c>
      <c r="H79" s="32">
        <f t="shared" ref="H79:N90" ca="1" si="14">H$6</f>
        <v>42276</v>
      </c>
      <c r="I79" s="31" t="str">
        <f t="shared" si="14"/>
        <v>NAME</v>
      </c>
      <c r="J79" s="31" t="str">
        <f t="shared" si="14"/>
        <v>LAST_UPDATE_DT</v>
      </c>
      <c r="K79" s="31" t="str">
        <f t="shared" si="14"/>
        <v>LAST_UPDATE</v>
      </c>
      <c r="L79" s="31" t="str">
        <f t="shared" si="14"/>
        <v>PX_LAST</v>
      </c>
      <c r="M79" s="31" t="str">
        <f t="shared" si="14"/>
        <v>PX_BID</v>
      </c>
      <c r="N79" s="31" t="str">
        <f t="shared" si="14"/>
        <v>PX_ASK</v>
      </c>
    </row>
    <row r="80" spans="2:14">
      <c r="B80" s="4" t="s">
        <v>5232</v>
      </c>
      <c r="C80" s="4" t="s">
        <v>31</v>
      </c>
      <c r="D80" s="10" t="s">
        <v>59</v>
      </c>
      <c r="E80" s="72" t="str">
        <f t="shared" si="13"/>
        <v>YC-SGD-OIS</v>
      </c>
      <c r="F80" s="31" t="b">
        <f t="shared" si="12"/>
        <v>0</v>
      </c>
      <c r="G80" s="31" t="str">
        <f t="shared" si="12"/>
        <v>ICPL</v>
      </c>
      <c r="H80" s="32">
        <f t="shared" ca="1" si="14"/>
        <v>42276</v>
      </c>
      <c r="I80" s="31" t="str">
        <f t="shared" si="14"/>
        <v>NAME</v>
      </c>
      <c r="J80" s="31" t="str">
        <f t="shared" si="14"/>
        <v>LAST_UPDATE_DT</v>
      </c>
      <c r="K80" s="31" t="str">
        <f t="shared" si="14"/>
        <v>LAST_UPDATE</v>
      </c>
      <c r="L80" s="31" t="str">
        <f t="shared" si="14"/>
        <v>PX_LAST</v>
      </c>
      <c r="M80" s="31" t="str">
        <f t="shared" si="14"/>
        <v>PX_BID</v>
      </c>
      <c r="N80" s="31" t="str">
        <f t="shared" si="14"/>
        <v>PX_ASK</v>
      </c>
    </row>
    <row r="81" spans="2:14">
      <c r="B81" s="4" t="s">
        <v>5232</v>
      </c>
      <c r="C81" s="4" t="s">
        <v>31</v>
      </c>
      <c r="D81" s="10" t="s">
        <v>62</v>
      </c>
      <c r="E81" s="72" t="str">
        <f t="shared" si="13"/>
        <v>YC-SGD-Libor3M</v>
      </c>
      <c r="F81" s="31" t="b">
        <f t="shared" si="12"/>
        <v>0</v>
      </c>
      <c r="G81" s="31" t="str">
        <f t="shared" si="12"/>
        <v>ICPL</v>
      </c>
      <c r="H81" s="32">
        <f t="shared" ca="1" si="14"/>
        <v>42276</v>
      </c>
      <c r="I81" s="31" t="str">
        <f t="shared" si="14"/>
        <v>NAME</v>
      </c>
      <c r="J81" s="31" t="str">
        <f t="shared" si="14"/>
        <v>LAST_UPDATE_DT</v>
      </c>
      <c r="K81" s="31" t="str">
        <f t="shared" si="14"/>
        <v>LAST_UPDATE</v>
      </c>
      <c r="L81" s="31" t="str">
        <f t="shared" si="14"/>
        <v>PX_LAST</v>
      </c>
      <c r="M81" s="31" t="str">
        <f t="shared" si="14"/>
        <v>PX_BID</v>
      </c>
      <c r="N81" s="31" t="str">
        <f t="shared" si="14"/>
        <v>PX_ASK</v>
      </c>
    </row>
    <row r="82" spans="2:14">
      <c r="B82" s="4" t="s">
        <v>5232</v>
      </c>
      <c r="C82" s="4" t="s">
        <v>31</v>
      </c>
      <c r="D82" s="10" t="s">
        <v>64</v>
      </c>
      <c r="E82" s="72" t="str">
        <f t="shared" si="13"/>
        <v>YC-SGD-Libor6M</v>
      </c>
      <c r="F82" s="31" t="b">
        <f t="shared" si="12"/>
        <v>0</v>
      </c>
      <c r="G82" s="31" t="str">
        <f t="shared" si="12"/>
        <v>ICPL</v>
      </c>
      <c r="H82" s="32">
        <f t="shared" ca="1" si="14"/>
        <v>42276</v>
      </c>
      <c r="I82" s="31" t="str">
        <f t="shared" si="14"/>
        <v>NAME</v>
      </c>
      <c r="J82" s="31" t="str">
        <f t="shared" si="14"/>
        <v>LAST_UPDATE_DT</v>
      </c>
      <c r="K82" s="31" t="str">
        <f t="shared" si="14"/>
        <v>LAST_UPDATE</v>
      </c>
      <c r="L82" s="31" t="str">
        <f t="shared" si="14"/>
        <v>PX_LAST</v>
      </c>
      <c r="M82" s="31" t="str">
        <f t="shared" si="14"/>
        <v>PX_BID</v>
      </c>
      <c r="N82" s="31" t="str">
        <f t="shared" si="14"/>
        <v>PX_ASK</v>
      </c>
    </row>
    <row r="83" spans="2:14">
      <c r="B83" s="4" t="s">
        <v>5232</v>
      </c>
      <c r="C83" s="4" t="s">
        <v>27</v>
      </c>
      <c r="D83" s="10" t="s">
        <v>62</v>
      </c>
      <c r="E83" s="72" t="str">
        <f t="shared" ref="E83:E86" si="15">B83&amp;"-"&amp;C83&amp;"-"&amp;D83</f>
        <v>YC-CNY-Libor3M</v>
      </c>
      <c r="F83" s="31" t="b">
        <f t="shared" si="12"/>
        <v>0</v>
      </c>
      <c r="G83" s="31" t="str">
        <f t="shared" si="12"/>
        <v>ICPL</v>
      </c>
      <c r="H83" s="32">
        <f t="shared" ca="1" si="14"/>
        <v>42276</v>
      </c>
      <c r="I83" s="31" t="str">
        <f t="shared" si="14"/>
        <v>NAME</v>
      </c>
      <c r="J83" s="31" t="str">
        <f t="shared" si="14"/>
        <v>LAST_UPDATE_DT</v>
      </c>
      <c r="K83" s="31" t="str">
        <f t="shared" si="14"/>
        <v>LAST_UPDATE</v>
      </c>
      <c r="L83" s="31" t="str">
        <f t="shared" si="14"/>
        <v>PX_LAST</v>
      </c>
      <c r="M83" s="31" t="str">
        <f t="shared" si="14"/>
        <v>PX_BID</v>
      </c>
      <c r="N83" s="31" t="str">
        <f t="shared" si="14"/>
        <v>PX_ASK</v>
      </c>
    </row>
    <row r="84" spans="2:14">
      <c r="B84" s="6" t="s">
        <v>5232</v>
      </c>
      <c r="C84" s="6" t="s">
        <v>30</v>
      </c>
      <c r="D84" s="35" t="s">
        <v>62</v>
      </c>
      <c r="E84" s="73" t="str">
        <f t="shared" si="15"/>
        <v>YC-KRW-Libor3M</v>
      </c>
      <c r="F84" s="36" t="b">
        <f t="shared" si="12"/>
        <v>0</v>
      </c>
      <c r="G84" s="36" t="str">
        <f t="shared" si="12"/>
        <v>ICPL</v>
      </c>
      <c r="H84" s="37">
        <f t="shared" ca="1" si="14"/>
        <v>42276</v>
      </c>
      <c r="I84" s="36" t="str">
        <f t="shared" si="14"/>
        <v>NAME</v>
      </c>
      <c r="J84" s="36" t="str">
        <f t="shared" si="14"/>
        <v>LAST_UPDATE_DT</v>
      </c>
      <c r="K84" s="36" t="str">
        <f t="shared" si="14"/>
        <v>LAST_UPDATE</v>
      </c>
      <c r="L84" s="36" t="str">
        <f t="shared" si="14"/>
        <v>PX_LAST</v>
      </c>
      <c r="M84" s="36" t="str">
        <f t="shared" si="14"/>
        <v>PX_BID</v>
      </c>
      <c r="N84" s="36" t="str">
        <f t="shared" si="14"/>
        <v>PX_ASK</v>
      </c>
    </row>
    <row r="85" spans="2:14">
      <c r="B85" s="4" t="s">
        <v>5234</v>
      </c>
      <c r="C85" s="4" t="s">
        <v>0</v>
      </c>
      <c r="D85" s="10" t="s">
        <v>57</v>
      </c>
      <c r="E85" s="72" t="str">
        <f t="shared" si="15"/>
        <v>SV-EUR-Euribor6M</v>
      </c>
      <c r="F85" s="29" t="b">
        <v>1</v>
      </c>
      <c r="G85" s="29" t="str">
        <f t="shared" si="12"/>
        <v>ICPL</v>
      </c>
      <c r="H85" s="30">
        <f t="shared" ca="1" si="14"/>
        <v>42276</v>
      </c>
      <c r="I85" s="29" t="str">
        <f t="shared" si="14"/>
        <v>NAME</v>
      </c>
      <c r="J85" s="29" t="str">
        <f t="shared" si="14"/>
        <v>LAST_UPDATE_DT</v>
      </c>
      <c r="K85" s="29" t="str">
        <f t="shared" si="14"/>
        <v>LAST_UPDATE</v>
      </c>
      <c r="L85" s="29" t="str">
        <f t="shared" si="14"/>
        <v>PX_LAST</v>
      </c>
      <c r="M85" s="29" t="str">
        <f t="shared" si="14"/>
        <v>PX_BID</v>
      </c>
      <c r="N85" s="29" t="str">
        <f t="shared" si="14"/>
        <v>PX_ASK</v>
      </c>
    </row>
    <row r="86" spans="2:14">
      <c r="B86" s="4" t="s">
        <v>5234</v>
      </c>
      <c r="C86" s="4" t="s">
        <v>2</v>
      </c>
      <c r="D86" s="10" t="s">
        <v>62</v>
      </c>
      <c r="E86" s="72" t="str">
        <f t="shared" si="15"/>
        <v>SV-USD-Libor3M</v>
      </c>
      <c r="F86" s="31" t="b">
        <f>F$6</f>
        <v>0</v>
      </c>
      <c r="G86" s="31" t="str">
        <f t="shared" si="12"/>
        <v>ICPL</v>
      </c>
      <c r="H86" s="32">
        <f t="shared" ca="1" si="14"/>
        <v>42276</v>
      </c>
      <c r="I86" s="31" t="str">
        <f t="shared" si="14"/>
        <v>NAME</v>
      </c>
      <c r="J86" s="31" t="str">
        <f t="shared" si="14"/>
        <v>LAST_UPDATE_DT</v>
      </c>
      <c r="K86" s="31" t="str">
        <f t="shared" si="14"/>
        <v>LAST_UPDATE</v>
      </c>
      <c r="L86" s="31" t="str">
        <f t="shared" si="14"/>
        <v>PX_LAST</v>
      </c>
      <c r="M86" s="31" t="str">
        <f t="shared" si="14"/>
        <v>PX_BID</v>
      </c>
      <c r="N86" s="31" t="str">
        <f t="shared" si="14"/>
        <v>PX_ASK</v>
      </c>
    </row>
    <row r="87" spans="2:14">
      <c r="B87" s="4" t="s">
        <v>5234</v>
      </c>
      <c r="C87" s="4" t="s">
        <v>4</v>
      </c>
      <c r="D87" s="10" t="s">
        <v>64</v>
      </c>
      <c r="E87" s="72" t="str">
        <f t="shared" ref="E87:E89" si="16">B87&amp;"-"&amp;C87&amp;"-"&amp;D87</f>
        <v>SV-GBP-Libor6M</v>
      </c>
      <c r="F87" s="31" t="b">
        <f>F$6</f>
        <v>0</v>
      </c>
      <c r="G87" s="31" t="str">
        <f t="shared" si="12"/>
        <v>ICPL</v>
      </c>
      <c r="H87" s="32">
        <f t="shared" ca="1" si="14"/>
        <v>42276</v>
      </c>
      <c r="I87" s="31" t="str">
        <f t="shared" si="14"/>
        <v>NAME</v>
      </c>
      <c r="J87" s="31" t="str">
        <f t="shared" si="14"/>
        <v>LAST_UPDATE_DT</v>
      </c>
      <c r="K87" s="31" t="str">
        <f t="shared" si="14"/>
        <v>LAST_UPDATE</v>
      </c>
      <c r="L87" s="31" t="str">
        <f t="shared" si="14"/>
        <v>PX_LAST</v>
      </c>
      <c r="M87" s="31" t="str">
        <f t="shared" si="14"/>
        <v>PX_BID</v>
      </c>
      <c r="N87" s="31" t="str">
        <f t="shared" si="14"/>
        <v>PX_ASK</v>
      </c>
    </row>
    <row r="88" spans="2:14">
      <c r="B88" s="354" t="s">
        <v>8329</v>
      </c>
      <c r="C88" s="354" t="s">
        <v>0</v>
      </c>
      <c r="D88" s="355" t="s">
        <v>8328</v>
      </c>
      <c r="E88" s="356" t="str">
        <f t="shared" si="16"/>
        <v>CV-EUR-Euribor3M6M</v>
      </c>
      <c r="F88" s="357" t="b">
        <v>1</v>
      </c>
      <c r="G88" s="29" t="str">
        <f t="shared" si="12"/>
        <v>ICPL</v>
      </c>
      <c r="H88" s="30">
        <f t="shared" ca="1" si="14"/>
        <v>42276</v>
      </c>
      <c r="I88" s="29" t="str">
        <f t="shared" si="14"/>
        <v>NAME</v>
      </c>
      <c r="J88" s="29" t="str">
        <f t="shared" si="14"/>
        <v>LAST_UPDATE_DT</v>
      </c>
      <c r="K88" s="29" t="str">
        <f t="shared" si="14"/>
        <v>LAST_UPDATE</v>
      </c>
      <c r="L88" s="29" t="str">
        <f t="shared" si="14"/>
        <v>PX_LAST</v>
      </c>
      <c r="M88" s="29" t="str">
        <f t="shared" si="14"/>
        <v>PX_BID</v>
      </c>
      <c r="N88" s="29" t="str">
        <f t="shared" si="14"/>
        <v>PX_ASK</v>
      </c>
    </row>
    <row r="89" spans="2:14">
      <c r="B89" s="4" t="s">
        <v>8329</v>
      </c>
      <c r="C89" s="4" t="s">
        <v>2</v>
      </c>
      <c r="D89" s="10" t="s">
        <v>62</v>
      </c>
      <c r="E89" s="72" t="str">
        <f t="shared" si="16"/>
        <v>CV-USD-Libor3M</v>
      </c>
      <c r="F89" s="31" t="b">
        <f>F$6</f>
        <v>0</v>
      </c>
      <c r="G89" s="31" t="str">
        <f t="shared" ref="G89:G90" si="17">G$6</f>
        <v>ICPL</v>
      </c>
      <c r="H89" s="32">
        <f t="shared" ca="1" si="14"/>
        <v>42276</v>
      </c>
      <c r="I89" s="31" t="str">
        <f t="shared" si="14"/>
        <v>NAME</v>
      </c>
      <c r="J89" s="31" t="str">
        <f t="shared" si="14"/>
        <v>LAST_UPDATE_DT</v>
      </c>
      <c r="K89" s="31" t="str">
        <f t="shared" si="14"/>
        <v>LAST_UPDATE</v>
      </c>
      <c r="L89" s="31" t="str">
        <f t="shared" si="14"/>
        <v>PX_LAST</v>
      </c>
      <c r="M89" s="31" t="str">
        <f t="shared" si="14"/>
        <v>PX_BID</v>
      </c>
      <c r="N89" s="31" t="str">
        <f t="shared" si="14"/>
        <v>PX_ASK</v>
      </c>
    </row>
    <row r="90" spans="2:14">
      <c r="B90" s="4" t="s">
        <v>8329</v>
      </c>
      <c r="C90" s="4" t="s">
        <v>4</v>
      </c>
      <c r="D90" s="10" t="s">
        <v>62</v>
      </c>
      <c r="E90" s="72" t="str">
        <f t="shared" ref="E90" si="18">B90&amp;"-"&amp;C90&amp;"-"&amp;D90</f>
        <v>CV-GBP-Libor3M</v>
      </c>
      <c r="F90" s="31" t="b">
        <f>F$6</f>
        <v>0</v>
      </c>
      <c r="G90" s="31" t="str">
        <f t="shared" si="17"/>
        <v>ICPL</v>
      </c>
      <c r="H90" s="32">
        <f t="shared" ca="1" si="14"/>
        <v>42276</v>
      </c>
      <c r="I90" s="31" t="str">
        <f t="shared" si="14"/>
        <v>NAME</v>
      </c>
      <c r="J90" s="31" t="str">
        <f t="shared" si="14"/>
        <v>LAST_UPDATE_DT</v>
      </c>
      <c r="K90" s="31" t="str">
        <f t="shared" si="14"/>
        <v>LAST_UPDATE</v>
      </c>
      <c r="L90" s="31" t="str">
        <f t="shared" si="14"/>
        <v>PX_LAST</v>
      </c>
      <c r="M90" s="31" t="str">
        <f t="shared" si="14"/>
        <v>PX_BID</v>
      </c>
      <c r="N90" s="31" t="str">
        <f t="shared" si="14"/>
        <v>PX_ASK</v>
      </c>
    </row>
    <row r="91" spans="2:14">
      <c r="B91" s="4"/>
      <c r="C91" s="4"/>
      <c r="D91" s="10"/>
      <c r="E91" s="72"/>
      <c r="F91" s="31"/>
      <c r="G91" s="31"/>
      <c r="H91" s="32"/>
      <c r="I91" s="31"/>
      <c r="J91" s="31"/>
      <c r="K91" s="31"/>
      <c r="L91" s="31"/>
      <c r="M91" s="31"/>
      <c r="N91" s="31"/>
    </row>
    <row r="92" spans="2:14">
      <c r="B92" s="96" t="s">
        <v>5235</v>
      </c>
      <c r="C92" s="96" t="s">
        <v>5235</v>
      </c>
      <c r="D92" s="96" t="s">
        <v>5235</v>
      </c>
      <c r="E92" s="96" t="s">
        <v>5235</v>
      </c>
      <c r="F92" s="96" t="s">
        <v>5235</v>
      </c>
      <c r="G92" s="96" t="s">
        <v>5235</v>
      </c>
      <c r="H92" s="96" t="s">
        <v>5235</v>
      </c>
      <c r="I92" s="96" t="s">
        <v>5235</v>
      </c>
      <c r="J92" s="96" t="s">
        <v>5235</v>
      </c>
      <c r="K92" s="96" t="s">
        <v>5235</v>
      </c>
      <c r="L92" s="96" t="s">
        <v>5235</v>
      </c>
      <c r="M92" s="96" t="s">
        <v>5235</v>
      </c>
      <c r="N92" s="96" t="s">
        <v>5235</v>
      </c>
    </row>
  </sheetData>
  <conditionalFormatting sqref="G91:N92 G9:N82">
    <cfRule type="cellIs" dxfId="197" priority="146" operator="equal">
      <formula>$G$6</formula>
    </cfRule>
  </conditionalFormatting>
  <conditionalFormatting sqref="H9:H82 H91:H92">
    <cfRule type="cellIs" dxfId="196" priority="145" operator="equal">
      <formula>$H$6</formula>
    </cfRule>
  </conditionalFormatting>
  <conditionalFormatting sqref="E9:F82 E91:F92">
    <cfRule type="cellIs" dxfId="195" priority="142" operator="equal">
      <formula>$F$6</formula>
    </cfRule>
    <cfRule type="cellIs" dxfId="194" priority="143" operator="equal">
      <formula>$G$6</formula>
    </cfRule>
  </conditionalFormatting>
  <conditionalFormatting sqref="I9:N82 I91:N92">
    <cfRule type="cellIs" dxfId="193" priority="140" operator="equal">
      <formula>#REF!</formula>
    </cfRule>
  </conditionalFormatting>
  <conditionalFormatting sqref="I9:I82 I91:I92">
    <cfRule type="cellIs" dxfId="192" priority="139" operator="equal">
      <formula>$I$6</formula>
    </cfRule>
  </conditionalFormatting>
  <conditionalFormatting sqref="J9:J82 J91:J92">
    <cfRule type="cellIs" dxfId="191" priority="138" operator="equal">
      <formula>$J$6</formula>
    </cfRule>
  </conditionalFormatting>
  <conditionalFormatting sqref="K9:K82 K91:K92">
    <cfRule type="cellIs" dxfId="190" priority="137" operator="equal">
      <formula>$K$6</formula>
    </cfRule>
  </conditionalFormatting>
  <conditionalFormatting sqref="L9:L82 L91:L92">
    <cfRule type="cellIs" dxfId="189" priority="136" operator="equal">
      <formula>$L$6</formula>
    </cfRule>
  </conditionalFormatting>
  <conditionalFormatting sqref="M9:M82 M91:M92">
    <cfRule type="cellIs" dxfId="188" priority="135" operator="equal">
      <formula>$M$6</formula>
    </cfRule>
  </conditionalFormatting>
  <conditionalFormatting sqref="N9:N82 N91:N92">
    <cfRule type="cellIs" dxfId="187" priority="134" operator="equal">
      <formula>$N$6</formula>
    </cfRule>
  </conditionalFormatting>
  <conditionalFormatting sqref="G83:N83">
    <cfRule type="cellIs" dxfId="186" priority="131" operator="equal">
      <formula>$G$6</formula>
    </cfRule>
  </conditionalFormatting>
  <conditionalFormatting sqref="H83">
    <cfRule type="cellIs" dxfId="185" priority="130" operator="equal">
      <formula>$H$6</formula>
    </cfRule>
  </conditionalFormatting>
  <conditionalFormatting sqref="E83:F83">
    <cfRule type="cellIs" dxfId="184" priority="128" operator="equal">
      <formula>$F$6</formula>
    </cfRule>
    <cfRule type="cellIs" dxfId="183" priority="129" operator="equal">
      <formula>$G$6</formula>
    </cfRule>
  </conditionalFormatting>
  <conditionalFormatting sqref="I83:N83">
    <cfRule type="cellIs" dxfId="182" priority="127" operator="equal">
      <formula>#REF!</formula>
    </cfRule>
  </conditionalFormatting>
  <conditionalFormatting sqref="I83">
    <cfRule type="cellIs" dxfId="181" priority="126" operator="equal">
      <formula>$I$6</formula>
    </cfRule>
  </conditionalFormatting>
  <conditionalFormatting sqref="J83">
    <cfRule type="cellIs" dxfId="180" priority="125" operator="equal">
      <formula>$J$6</formula>
    </cfRule>
  </conditionalFormatting>
  <conditionalFormatting sqref="K83">
    <cfRule type="cellIs" dxfId="179" priority="124" operator="equal">
      <formula>$K$6</formula>
    </cfRule>
  </conditionalFormatting>
  <conditionalFormatting sqref="L83">
    <cfRule type="cellIs" dxfId="178" priority="123" operator="equal">
      <formula>$L$6</formula>
    </cfRule>
  </conditionalFormatting>
  <conditionalFormatting sqref="M83">
    <cfRule type="cellIs" dxfId="177" priority="122" operator="equal">
      <formula>$M$6</formula>
    </cfRule>
  </conditionalFormatting>
  <conditionalFormatting sqref="N83">
    <cfRule type="cellIs" dxfId="176" priority="121" operator="equal">
      <formula>$N$6</formula>
    </cfRule>
  </conditionalFormatting>
  <conditionalFormatting sqref="G84:N84">
    <cfRule type="cellIs" dxfId="175" priority="120" operator="equal">
      <formula>$G$6</formula>
    </cfRule>
  </conditionalFormatting>
  <conditionalFormatting sqref="H84">
    <cfRule type="cellIs" dxfId="174" priority="119" operator="equal">
      <formula>$H$6</formula>
    </cfRule>
  </conditionalFormatting>
  <conditionalFormatting sqref="E84:F84">
    <cfRule type="cellIs" dxfId="173" priority="117" operator="equal">
      <formula>$F$6</formula>
    </cfRule>
    <cfRule type="cellIs" dxfId="172" priority="118" operator="equal">
      <formula>$G$6</formula>
    </cfRule>
  </conditionalFormatting>
  <conditionalFormatting sqref="I84:N84">
    <cfRule type="cellIs" dxfId="171" priority="116" operator="equal">
      <formula>#REF!</formula>
    </cfRule>
  </conditionalFormatting>
  <conditionalFormatting sqref="I84">
    <cfRule type="cellIs" dxfId="170" priority="115" operator="equal">
      <formula>$I$6</formula>
    </cfRule>
  </conditionalFormatting>
  <conditionalFormatting sqref="J84">
    <cfRule type="cellIs" dxfId="169" priority="114" operator="equal">
      <formula>$J$6</formula>
    </cfRule>
  </conditionalFormatting>
  <conditionalFormatting sqref="K84">
    <cfRule type="cellIs" dxfId="168" priority="113" operator="equal">
      <formula>$K$6</formula>
    </cfRule>
  </conditionalFormatting>
  <conditionalFormatting sqref="L84">
    <cfRule type="cellIs" dxfId="167" priority="112" operator="equal">
      <formula>$L$6</formula>
    </cfRule>
  </conditionalFormatting>
  <conditionalFormatting sqref="M84">
    <cfRule type="cellIs" dxfId="166" priority="111" operator="equal">
      <formula>$M$6</formula>
    </cfRule>
  </conditionalFormatting>
  <conditionalFormatting sqref="N84">
    <cfRule type="cellIs" dxfId="165" priority="110" operator="equal">
      <formula>$N$6</formula>
    </cfRule>
  </conditionalFormatting>
  <conditionalFormatting sqref="G85:N85">
    <cfRule type="cellIs" dxfId="164" priority="87" operator="equal">
      <formula>$G$6</formula>
    </cfRule>
  </conditionalFormatting>
  <conditionalFormatting sqref="H85">
    <cfRule type="cellIs" dxfId="163" priority="86" operator="equal">
      <formula>$H$6</formula>
    </cfRule>
  </conditionalFormatting>
  <conditionalFormatting sqref="E85">
    <cfRule type="cellIs" dxfId="162" priority="95" operator="equal">
      <formula>$F$6</formula>
    </cfRule>
    <cfRule type="cellIs" dxfId="161" priority="96" operator="equal">
      <formula>$G$6</formula>
    </cfRule>
  </conditionalFormatting>
  <conditionalFormatting sqref="I85:N85">
    <cfRule type="cellIs" dxfId="160" priority="83" operator="equal">
      <formula>#REF!</formula>
    </cfRule>
  </conditionalFormatting>
  <conditionalFormatting sqref="I85">
    <cfRule type="cellIs" dxfId="159" priority="82" operator="equal">
      <formula>$I$6</formula>
    </cfRule>
  </conditionalFormatting>
  <conditionalFormatting sqref="J85">
    <cfRule type="cellIs" dxfId="158" priority="81" operator="equal">
      <formula>$J$6</formula>
    </cfRule>
  </conditionalFormatting>
  <conditionalFormatting sqref="K85">
    <cfRule type="cellIs" dxfId="157" priority="80" operator="equal">
      <formula>$K$6</formula>
    </cfRule>
  </conditionalFormatting>
  <conditionalFormatting sqref="L85">
    <cfRule type="cellIs" dxfId="156" priority="79" operator="equal">
      <formula>$L$6</formula>
    </cfRule>
  </conditionalFormatting>
  <conditionalFormatting sqref="M85">
    <cfRule type="cellIs" dxfId="155" priority="78" operator="equal">
      <formula>$M$6</formula>
    </cfRule>
  </conditionalFormatting>
  <conditionalFormatting sqref="N85">
    <cfRule type="cellIs" dxfId="154" priority="77" operator="equal">
      <formula>$N$6</formula>
    </cfRule>
  </conditionalFormatting>
  <conditionalFormatting sqref="F85">
    <cfRule type="cellIs" dxfId="153" priority="84" operator="equal">
      <formula>$F$6</formula>
    </cfRule>
    <cfRule type="cellIs" dxfId="152" priority="85" operator="equal">
      <formula>$G$6</formula>
    </cfRule>
  </conditionalFormatting>
  <conditionalFormatting sqref="E86">
    <cfRule type="cellIs" dxfId="151" priority="64" operator="equal">
      <formula>$F$6</formula>
    </cfRule>
    <cfRule type="cellIs" dxfId="150" priority="65" operator="equal">
      <formula>$G$6</formula>
    </cfRule>
  </conditionalFormatting>
  <conditionalFormatting sqref="G86:N86">
    <cfRule type="cellIs" dxfId="149" priority="63" operator="equal">
      <formula>$G$6</formula>
    </cfRule>
  </conditionalFormatting>
  <conditionalFormatting sqref="H86">
    <cfRule type="cellIs" dxfId="148" priority="62" operator="equal">
      <formula>$H$6</formula>
    </cfRule>
  </conditionalFormatting>
  <conditionalFormatting sqref="F86">
    <cfRule type="cellIs" dxfId="147" priority="60" operator="equal">
      <formula>$F$6</formula>
    </cfRule>
    <cfRule type="cellIs" dxfId="146" priority="61" operator="equal">
      <formula>$G$6</formula>
    </cfRule>
  </conditionalFormatting>
  <conditionalFormatting sqref="I86:N86">
    <cfRule type="cellIs" dxfId="145" priority="59" operator="equal">
      <formula>#REF!</formula>
    </cfRule>
  </conditionalFormatting>
  <conditionalFormatting sqref="I86">
    <cfRule type="cellIs" dxfId="144" priority="58" operator="equal">
      <formula>$I$6</formula>
    </cfRule>
  </conditionalFormatting>
  <conditionalFormatting sqref="J86">
    <cfRule type="cellIs" dxfId="143" priority="57" operator="equal">
      <formula>$J$6</formula>
    </cfRule>
  </conditionalFormatting>
  <conditionalFormatting sqref="K86">
    <cfRule type="cellIs" dxfId="142" priority="56" operator="equal">
      <formula>$K$6</formula>
    </cfRule>
  </conditionalFormatting>
  <conditionalFormatting sqref="L86">
    <cfRule type="cellIs" dxfId="141" priority="55" operator="equal">
      <formula>$L$6</formula>
    </cfRule>
  </conditionalFormatting>
  <conditionalFormatting sqref="M86">
    <cfRule type="cellIs" dxfId="140" priority="54" operator="equal">
      <formula>$M$6</formula>
    </cfRule>
  </conditionalFormatting>
  <conditionalFormatting sqref="N86">
    <cfRule type="cellIs" dxfId="139" priority="53" operator="equal">
      <formula>$N$6</formula>
    </cfRule>
  </conditionalFormatting>
  <conditionalFormatting sqref="E87">
    <cfRule type="cellIs" dxfId="138" priority="51" operator="equal">
      <formula>$F$6</formula>
    </cfRule>
    <cfRule type="cellIs" dxfId="137" priority="52" operator="equal">
      <formula>$G$6</formula>
    </cfRule>
  </conditionalFormatting>
  <conditionalFormatting sqref="G87:N87">
    <cfRule type="cellIs" dxfId="136" priority="50" operator="equal">
      <formula>$G$6</formula>
    </cfRule>
  </conditionalFormatting>
  <conditionalFormatting sqref="H87">
    <cfRule type="cellIs" dxfId="135" priority="49" operator="equal">
      <formula>$H$6</formula>
    </cfRule>
  </conditionalFormatting>
  <conditionalFormatting sqref="F87">
    <cfRule type="cellIs" dxfId="134" priority="47" operator="equal">
      <formula>$F$6</formula>
    </cfRule>
    <cfRule type="cellIs" dxfId="133" priority="48" operator="equal">
      <formula>$G$6</formula>
    </cfRule>
  </conditionalFormatting>
  <conditionalFormatting sqref="I87:N87">
    <cfRule type="cellIs" dxfId="132" priority="46" operator="equal">
      <formula>#REF!</formula>
    </cfRule>
  </conditionalFormatting>
  <conditionalFormatting sqref="I87">
    <cfRule type="cellIs" dxfId="131" priority="45" operator="equal">
      <formula>$I$6</formula>
    </cfRule>
  </conditionalFormatting>
  <conditionalFormatting sqref="J87">
    <cfRule type="cellIs" dxfId="130" priority="44" operator="equal">
      <formula>$J$6</formula>
    </cfRule>
  </conditionalFormatting>
  <conditionalFormatting sqref="K87">
    <cfRule type="cellIs" dxfId="129" priority="43" operator="equal">
      <formula>$K$6</formula>
    </cfRule>
  </conditionalFormatting>
  <conditionalFormatting sqref="L87">
    <cfRule type="cellIs" dxfId="128" priority="42" operator="equal">
      <formula>$L$6</formula>
    </cfRule>
  </conditionalFormatting>
  <conditionalFormatting sqref="M87">
    <cfRule type="cellIs" dxfId="127" priority="41" operator="equal">
      <formula>$M$6</formula>
    </cfRule>
  </conditionalFormatting>
  <conditionalFormatting sqref="N87">
    <cfRule type="cellIs" dxfId="126" priority="40" operator="equal">
      <formula>$N$6</formula>
    </cfRule>
  </conditionalFormatting>
  <conditionalFormatting sqref="G88:N88">
    <cfRule type="cellIs" dxfId="125" priority="37" operator="equal">
      <formula>$G$6</formula>
    </cfRule>
  </conditionalFormatting>
  <conditionalFormatting sqref="H88">
    <cfRule type="cellIs" dxfId="124" priority="36" operator="equal">
      <formula>$H$6</formula>
    </cfRule>
  </conditionalFormatting>
  <conditionalFormatting sqref="E88">
    <cfRule type="cellIs" dxfId="123" priority="38" operator="equal">
      <formula>$F$6</formula>
    </cfRule>
    <cfRule type="cellIs" dxfId="122" priority="39" operator="equal">
      <formula>$G$6</formula>
    </cfRule>
  </conditionalFormatting>
  <conditionalFormatting sqref="I88:N88">
    <cfRule type="cellIs" dxfId="121" priority="33" operator="equal">
      <formula>#REF!</formula>
    </cfRule>
  </conditionalFormatting>
  <conditionalFormatting sqref="I88">
    <cfRule type="cellIs" dxfId="120" priority="32" operator="equal">
      <formula>$I$6</formula>
    </cfRule>
  </conditionalFormatting>
  <conditionalFormatting sqref="J88">
    <cfRule type="cellIs" dxfId="119" priority="31" operator="equal">
      <formula>$J$6</formula>
    </cfRule>
  </conditionalFormatting>
  <conditionalFormatting sqref="K88">
    <cfRule type="cellIs" dxfId="118" priority="30" operator="equal">
      <formula>$K$6</formula>
    </cfRule>
  </conditionalFormatting>
  <conditionalFormatting sqref="L88">
    <cfRule type="cellIs" dxfId="117" priority="29" operator="equal">
      <formula>$L$6</formula>
    </cfRule>
  </conditionalFormatting>
  <conditionalFormatting sqref="M88">
    <cfRule type="cellIs" dxfId="116" priority="28" operator="equal">
      <formula>$M$6</formula>
    </cfRule>
  </conditionalFormatting>
  <conditionalFormatting sqref="N88">
    <cfRule type="cellIs" dxfId="115" priority="27" operator="equal">
      <formula>$N$6</formula>
    </cfRule>
  </conditionalFormatting>
  <conditionalFormatting sqref="F88">
    <cfRule type="cellIs" dxfId="114" priority="34" operator="equal">
      <formula>$F$6</formula>
    </cfRule>
    <cfRule type="cellIs" dxfId="113" priority="35" operator="equal">
      <formula>$G$6</formula>
    </cfRule>
  </conditionalFormatting>
  <conditionalFormatting sqref="E89">
    <cfRule type="cellIs" dxfId="112" priority="25" operator="equal">
      <formula>$F$6</formula>
    </cfRule>
    <cfRule type="cellIs" dxfId="111" priority="26" operator="equal">
      <formula>$G$6</formula>
    </cfRule>
  </conditionalFormatting>
  <conditionalFormatting sqref="G89:N89">
    <cfRule type="cellIs" dxfId="110" priority="24" operator="equal">
      <formula>$G$6</formula>
    </cfRule>
  </conditionalFormatting>
  <conditionalFormatting sqref="H89">
    <cfRule type="cellIs" dxfId="109" priority="23" operator="equal">
      <formula>$H$6</formula>
    </cfRule>
  </conditionalFormatting>
  <conditionalFormatting sqref="F89">
    <cfRule type="cellIs" dxfId="108" priority="21" operator="equal">
      <formula>$F$6</formula>
    </cfRule>
    <cfRule type="cellIs" dxfId="107" priority="22" operator="equal">
      <formula>$G$6</formula>
    </cfRule>
  </conditionalFormatting>
  <conditionalFormatting sqref="I89:N89">
    <cfRule type="cellIs" dxfId="106" priority="20" operator="equal">
      <formula>#REF!</formula>
    </cfRule>
  </conditionalFormatting>
  <conditionalFormatting sqref="I89">
    <cfRule type="cellIs" dxfId="105" priority="19" operator="equal">
      <formula>$I$6</formula>
    </cfRule>
  </conditionalFormatting>
  <conditionalFormatting sqref="J89">
    <cfRule type="cellIs" dxfId="104" priority="18" operator="equal">
      <formula>$J$6</formula>
    </cfRule>
  </conditionalFormatting>
  <conditionalFormatting sqref="K89">
    <cfRule type="cellIs" dxfId="103" priority="17" operator="equal">
      <formula>$K$6</formula>
    </cfRule>
  </conditionalFormatting>
  <conditionalFormatting sqref="L89">
    <cfRule type="cellIs" dxfId="102" priority="16" operator="equal">
      <formula>$L$6</formula>
    </cfRule>
  </conditionalFormatting>
  <conditionalFormatting sqref="M89">
    <cfRule type="cellIs" dxfId="101" priority="15" operator="equal">
      <formula>$M$6</formula>
    </cfRule>
  </conditionalFormatting>
  <conditionalFormatting sqref="N89">
    <cfRule type="cellIs" dxfId="100" priority="14" operator="equal">
      <formula>$N$6</formula>
    </cfRule>
  </conditionalFormatting>
  <conditionalFormatting sqref="E90">
    <cfRule type="cellIs" dxfId="99" priority="12" operator="equal">
      <formula>$F$6</formula>
    </cfRule>
    <cfRule type="cellIs" dxfId="98" priority="13" operator="equal">
      <formula>$G$6</formula>
    </cfRule>
  </conditionalFormatting>
  <conditionalFormatting sqref="G90:N90">
    <cfRule type="cellIs" dxfId="97" priority="11" operator="equal">
      <formula>$G$6</formula>
    </cfRule>
  </conditionalFormatting>
  <conditionalFormatting sqref="H90">
    <cfRule type="cellIs" dxfId="96" priority="10" operator="equal">
      <formula>$H$6</formula>
    </cfRule>
  </conditionalFormatting>
  <conditionalFormatting sqref="F90">
    <cfRule type="cellIs" dxfId="95" priority="8" operator="equal">
      <formula>$F$6</formula>
    </cfRule>
    <cfRule type="cellIs" dxfId="94" priority="9" operator="equal">
      <formula>$G$6</formula>
    </cfRule>
  </conditionalFormatting>
  <conditionalFormatting sqref="I90:N90">
    <cfRule type="cellIs" dxfId="93" priority="7" operator="equal">
      <formula>#REF!</formula>
    </cfRule>
  </conditionalFormatting>
  <conditionalFormatting sqref="I90">
    <cfRule type="cellIs" dxfId="92" priority="6" operator="equal">
      <formula>$I$6</formula>
    </cfRule>
  </conditionalFormatting>
  <conditionalFormatting sqref="J90">
    <cfRule type="cellIs" dxfId="91" priority="5" operator="equal">
      <formula>$J$6</formula>
    </cfRule>
  </conditionalFormatting>
  <conditionalFormatting sqref="K90">
    <cfRule type="cellIs" dxfId="90" priority="4" operator="equal">
      <formula>$K$6</formula>
    </cfRule>
  </conditionalFormatting>
  <conditionalFormatting sqref="L90">
    <cfRule type="cellIs" dxfId="89" priority="3" operator="equal">
      <formula>$L$6</formula>
    </cfRule>
  </conditionalFormatting>
  <conditionalFormatting sqref="M90">
    <cfRule type="cellIs" dxfId="88" priority="2" operator="equal">
      <formula>$M$6</formula>
    </cfRule>
  </conditionalFormatting>
  <conditionalFormatting sqref="N90">
    <cfRule type="cellIs" dxfId="87" priority="1" operator="equal">
      <formula>$N$6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CopyValues">
                <anchor moveWithCells="1">
                  <from>
                    <xdr:col>4</xdr:col>
                    <xdr:colOff>638175</xdr:colOff>
                    <xdr:row>0</xdr:row>
                    <xdr:rowOff>123825</xdr:rowOff>
                  </from>
                  <to>
                    <xdr:col>6</xdr:col>
                    <xdr:colOff>533400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1"/>
    <outlinePr summaryBelow="0" summaryRight="0"/>
  </sheetPr>
  <dimension ref="B2:AD2617"/>
  <sheetViews>
    <sheetView showGridLines="0" topLeftCell="O1" zoomScale="70" zoomScaleNormal="70" workbookViewId="0">
      <pane ySplit="2" topLeftCell="A150" activePane="bottomLeft" state="frozen"/>
      <selection activeCell="G13" sqref="G13"/>
      <selection pane="bottomLeft" activeCell="Y179" sqref="Y179:Y198"/>
    </sheetView>
  </sheetViews>
  <sheetFormatPr defaultColWidth="11.42578125" defaultRowHeight="12.75" outlineLevelRow="2"/>
  <cols>
    <col min="1" max="1" width="6.5703125" style="23" customWidth="1"/>
    <col min="2" max="4" width="11.42578125" style="24"/>
    <col min="5" max="5" width="13.42578125" style="23" bestFit="1" customWidth="1"/>
    <col min="6" max="6" width="15" style="24" bestFit="1" customWidth="1"/>
    <col min="7" max="7" width="27.85546875" style="23" bestFit="1" customWidth="1"/>
    <col min="8" max="8" width="19.85546875" style="23" customWidth="1"/>
    <col min="9" max="9" width="16.85546875" style="24" bestFit="1" customWidth="1"/>
    <col min="10" max="10" width="25.140625" style="24" customWidth="1"/>
    <col min="11" max="11" width="16.7109375" style="23" bestFit="1" customWidth="1"/>
    <col min="12" max="12" width="13.85546875" style="23" bestFit="1" customWidth="1"/>
    <col min="13" max="13" width="8.85546875" style="23" bestFit="1" customWidth="1"/>
    <col min="14" max="14" width="27.28515625" style="23" bestFit="1" customWidth="1"/>
    <col min="15" max="15" width="23.85546875" style="23" customWidth="1"/>
    <col min="16" max="16" width="19.42578125" style="23" customWidth="1"/>
    <col min="17" max="19" width="13.28515625" style="23" customWidth="1"/>
    <col min="20" max="20" width="11.42578125" style="23"/>
    <col min="21" max="21" width="25.140625" style="107" customWidth="1"/>
    <col min="22" max="22" width="16.7109375" style="112" bestFit="1" customWidth="1"/>
    <col min="23" max="23" width="13.85546875" style="112" bestFit="1" customWidth="1"/>
    <col min="24" max="24" width="8.85546875" style="112" bestFit="1" customWidth="1"/>
    <col min="25" max="25" width="27.28515625" style="112" bestFit="1" customWidth="1"/>
    <col min="26" max="26" width="23.85546875" style="112" customWidth="1"/>
    <col min="27" max="27" width="19.42578125" style="112" customWidth="1"/>
    <col min="28" max="30" width="13.28515625" style="112" customWidth="1"/>
    <col min="31" max="16384" width="11.42578125" style="23"/>
  </cols>
  <sheetData>
    <row r="2" spans="2:30">
      <c r="B2" s="1" t="s">
        <v>34</v>
      </c>
      <c r="C2" s="1" t="s">
        <v>5231</v>
      </c>
      <c r="D2" s="2" t="s">
        <v>33</v>
      </c>
      <c r="E2" s="2" t="s">
        <v>277</v>
      </c>
      <c r="F2" s="2" t="s">
        <v>35</v>
      </c>
      <c r="G2" s="2" t="s">
        <v>36</v>
      </c>
      <c r="H2" s="2" t="s">
        <v>74</v>
      </c>
      <c r="I2" s="2" t="s">
        <v>72</v>
      </c>
      <c r="J2" s="2" t="s">
        <v>5230</v>
      </c>
      <c r="K2" s="1" t="s">
        <v>5219</v>
      </c>
      <c r="L2" s="1" t="s">
        <v>5218</v>
      </c>
      <c r="M2" s="1" t="s">
        <v>5221</v>
      </c>
      <c r="N2" s="1" t="s">
        <v>5222</v>
      </c>
      <c r="O2" s="1" t="s">
        <v>5223</v>
      </c>
      <c r="P2" s="1" t="s">
        <v>5224</v>
      </c>
      <c r="Q2" s="1" t="s">
        <v>5225</v>
      </c>
      <c r="R2" s="1" t="s">
        <v>5226</v>
      </c>
      <c r="S2" s="1" t="s">
        <v>5227</v>
      </c>
      <c r="U2" s="125" t="s">
        <v>5230</v>
      </c>
      <c r="V2" s="126" t="s">
        <v>5219</v>
      </c>
      <c r="W2" s="126" t="s">
        <v>5218</v>
      </c>
      <c r="X2" s="126" t="s">
        <v>5221</v>
      </c>
      <c r="Y2" s="126" t="s">
        <v>5222</v>
      </c>
      <c r="Z2" s="126" t="s">
        <v>5223</v>
      </c>
      <c r="AA2" s="126" t="s">
        <v>5224</v>
      </c>
      <c r="AB2" s="126" t="s">
        <v>5225</v>
      </c>
      <c r="AC2" s="126" t="s">
        <v>5226</v>
      </c>
      <c r="AD2" s="126" t="s">
        <v>5227</v>
      </c>
    </row>
    <row r="3" spans="2:30">
      <c r="B3" s="2" t="s">
        <v>3</v>
      </c>
      <c r="C3" s="22" t="s">
        <v>5232</v>
      </c>
      <c r="D3" s="15"/>
      <c r="E3" s="44"/>
      <c r="F3" s="44"/>
      <c r="G3" s="44"/>
      <c r="H3" s="44"/>
      <c r="I3" s="44"/>
      <c r="J3" s="44"/>
      <c r="K3" s="8"/>
      <c r="L3" s="8"/>
      <c r="M3" s="8"/>
      <c r="N3" s="8"/>
      <c r="O3" s="8"/>
      <c r="P3" s="8"/>
      <c r="Q3" s="8"/>
      <c r="R3" s="8"/>
      <c r="S3" s="8"/>
      <c r="U3" s="100"/>
      <c r="V3" s="101"/>
      <c r="W3" s="101"/>
      <c r="X3" s="101"/>
      <c r="Y3" s="101"/>
      <c r="Z3" s="101"/>
      <c r="AA3" s="101"/>
      <c r="AB3" s="101"/>
      <c r="AC3" s="101"/>
      <c r="AD3" s="101"/>
    </row>
    <row r="4" spans="2:30" outlineLevel="1">
      <c r="B4" s="4" t="s">
        <v>3</v>
      </c>
      <c r="C4" s="4" t="s">
        <v>5232</v>
      </c>
      <c r="D4" s="45" t="s">
        <v>0</v>
      </c>
      <c r="E4" s="38"/>
      <c r="F4" s="79"/>
      <c r="G4" s="80"/>
      <c r="H4" s="80"/>
      <c r="I4" s="79"/>
      <c r="J4" s="79"/>
      <c r="K4" s="8"/>
      <c r="L4" s="8"/>
      <c r="M4" s="8"/>
      <c r="N4" s="8"/>
      <c r="O4" s="8"/>
      <c r="P4" s="8"/>
      <c r="Q4" s="8"/>
      <c r="R4" s="8"/>
      <c r="S4" s="8"/>
      <c r="U4" s="102"/>
      <c r="V4" s="101"/>
      <c r="W4" s="101"/>
      <c r="X4" s="101"/>
      <c r="Y4" s="101"/>
      <c r="Z4" s="101"/>
      <c r="AA4" s="101"/>
      <c r="AB4" s="101"/>
      <c r="AC4" s="101"/>
      <c r="AD4" s="101"/>
    </row>
    <row r="5" spans="2:30" outlineLevel="1">
      <c r="B5" s="4" t="s">
        <v>3</v>
      </c>
      <c r="C5" s="4" t="s">
        <v>5232</v>
      </c>
      <c r="D5" s="4" t="s">
        <v>0</v>
      </c>
      <c r="E5" s="46" t="s">
        <v>37</v>
      </c>
      <c r="F5" s="76"/>
      <c r="G5" s="77"/>
      <c r="H5" s="77"/>
      <c r="I5" s="78"/>
      <c r="J5" s="78"/>
      <c r="K5" s="81" t="str">
        <f t="shared" ref="K5:S5" si="0">INDEX(ObjData,MATCH($C5&amp;"-"&amp;$D5&amp;"-"&amp;$E5,ObjIDs,0),MATCH(K$2,ObjFields,0))</f>
        <v>ICPL</v>
      </c>
      <c r="L5" s="82">
        <f t="shared" ca="1" si="0"/>
        <v>42276</v>
      </c>
      <c r="M5" s="81" t="b">
        <f t="shared" si="0"/>
        <v>1</v>
      </c>
      <c r="N5" s="81" t="str">
        <f t="shared" si="0"/>
        <v>NAME</v>
      </c>
      <c r="O5" s="81" t="str">
        <f t="shared" si="0"/>
        <v>LAST_UPDATE_DT</v>
      </c>
      <c r="P5" s="81" t="str">
        <f t="shared" si="0"/>
        <v>LAST_UPDATE</v>
      </c>
      <c r="Q5" s="81" t="str">
        <f t="shared" si="0"/>
        <v>PX_LAST</v>
      </c>
      <c r="R5" s="81" t="str">
        <f t="shared" si="0"/>
        <v>PX_BID</v>
      </c>
      <c r="S5" s="81" t="str">
        <f t="shared" si="0"/>
        <v>PX_ASK</v>
      </c>
      <c r="U5" s="103"/>
      <c r="V5" s="104" t="s">
        <v>1055</v>
      </c>
      <c r="W5" s="105">
        <v>42276</v>
      </c>
      <c r="X5" s="104" t="b">
        <v>1</v>
      </c>
      <c r="Y5" s="104" t="s">
        <v>289</v>
      </c>
      <c r="Z5" s="104" t="s">
        <v>291</v>
      </c>
      <c r="AA5" s="104" t="s">
        <v>292</v>
      </c>
      <c r="AB5" s="104" t="s">
        <v>56</v>
      </c>
      <c r="AC5" s="104" t="s">
        <v>5228</v>
      </c>
      <c r="AD5" s="104" t="s">
        <v>5229</v>
      </c>
    </row>
    <row r="6" spans="2:30" ht="12.75" customHeight="1" outlineLevel="2">
      <c r="B6" s="4" t="s">
        <v>3</v>
      </c>
      <c r="C6" s="4" t="s">
        <v>5232</v>
      </c>
      <c r="D6" s="4" t="s">
        <v>0</v>
      </c>
      <c r="E6" s="10" t="s">
        <v>37</v>
      </c>
      <c r="F6" s="4" t="s">
        <v>38</v>
      </c>
      <c r="G6" s="10" t="s">
        <v>39</v>
      </c>
      <c r="H6" s="10" t="s">
        <v>37</v>
      </c>
      <c r="I6" s="4" t="s">
        <v>277</v>
      </c>
      <c r="J6" s="72" t="str">
        <f t="shared" ref="J6:J48" si="1">H6&amp;" "&amp;K6&amp;" "&amp;I6</f>
        <v>EONIA ICPL Index</v>
      </c>
      <c r="K6" s="25" t="str">
        <f t="shared" ref="K6:M25" si="2">K$5</f>
        <v>ICPL</v>
      </c>
      <c r="L6" s="26">
        <f t="shared" ca="1" si="2"/>
        <v>42276</v>
      </c>
      <c r="M6" s="25" t="b">
        <f t="shared" si="2"/>
        <v>1</v>
      </c>
      <c r="N6" s="84" t="e">
        <f ca="1">IF($M6,_xll.BDP($J6,N$5),"[DISABLED]")</f>
        <v>#NAME?</v>
      </c>
      <c r="O6" s="84" t="e">
        <f ca="1">IF($M6,_xll.BDP($J6,O$5),"[DISABLED]")</f>
        <v>#NAME?</v>
      </c>
      <c r="P6" s="84" t="e">
        <f ca="1">IF($M6,_xll.BDP($J6,P$5),"[DISABLED]")</f>
        <v>#NAME?</v>
      </c>
      <c r="Q6" s="84" t="e">
        <f ca="1">IF($M6,_xll.BDH($J6,Q$5,$L6),"[DISABLED]")</f>
        <v>#NAME?</v>
      </c>
      <c r="R6" s="84" t="e">
        <f ca="1">IF($M6,_xll.BDH($J6,R$5,$L6),"[DISABLED]")</f>
        <v>#NAME?</v>
      </c>
      <c r="S6" s="84" t="e">
        <f ca="1">IF($M6,_xll.BDH($J6,S$5,$L6),"[DISABLED]")</f>
        <v>#NAME?</v>
      </c>
      <c r="U6" s="106" t="s">
        <v>8330</v>
      </c>
      <c r="V6" s="107" t="s">
        <v>1055</v>
      </c>
      <c r="W6" s="108">
        <v>42276</v>
      </c>
      <c r="X6" s="107" t="b">
        <v>1</v>
      </c>
      <c r="Y6" s="107" t="s">
        <v>6568</v>
      </c>
      <c r="Z6" s="107" t="s">
        <v>8331</v>
      </c>
      <c r="AA6" s="107" t="s">
        <v>8331</v>
      </c>
      <c r="AB6" s="107" t="s">
        <v>6569</v>
      </c>
      <c r="AC6" s="107" t="s">
        <v>6569</v>
      </c>
      <c r="AD6" s="107" t="s">
        <v>6569</v>
      </c>
    </row>
    <row r="7" spans="2:30" ht="12.75" customHeight="1" outlineLevel="2">
      <c r="B7" s="4" t="s">
        <v>3</v>
      </c>
      <c r="C7" s="4" t="s">
        <v>5232</v>
      </c>
      <c r="D7" s="4" t="s">
        <v>0</v>
      </c>
      <c r="E7" s="10" t="s">
        <v>37</v>
      </c>
      <c r="F7" s="9" t="s">
        <v>206</v>
      </c>
      <c r="G7" s="14" t="s">
        <v>40</v>
      </c>
      <c r="H7" s="14" t="s">
        <v>217</v>
      </c>
      <c r="I7" s="9" t="s">
        <v>73</v>
      </c>
      <c r="J7" s="72" t="str">
        <f t="shared" si="1"/>
        <v>EUSWE1Z ICPL Curncy</v>
      </c>
      <c r="K7" s="25" t="str">
        <f t="shared" si="2"/>
        <v>ICPL</v>
      </c>
      <c r="L7" s="26">
        <f t="shared" ca="1" si="2"/>
        <v>42276</v>
      </c>
      <c r="M7" s="25" t="b">
        <f t="shared" si="2"/>
        <v>1</v>
      </c>
      <c r="N7" s="84" t="e">
        <f ca="1">IF($M7,_xll.BDP($J7,N$5),"[DISABLED]")</f>
        <v>#NAME?</v>
      </c>
      <c r="O7" s="84" t="e">
        <f ca="1">IF($M7,_xll.BDP($J7,O$5),"[DISABLED]")</f>
        <v>#NAME?</v>
      </c>
      <c r="P7" s="84" t="e">
        <f ca="1">IF($M7,_xll.BDP($J7,P$5),"[DISABLED]")</f>
        <v>#NAME?</v>
      </c>
      <c r="Q7" s="84" t="e">
        <f ca="1">IF($M7,_xll.BDH($J7,Q$5,$L7),"[DISABLED]")</f>
        <v>#NAME?</v>
      </c>
      <c r="R7" s="84" t="e">
        <f ca="1">IF($M7,_xll.BDH($J7,R$5,$L7),"[DISABLED]")</f>
        <v>#NAME?</v>
      </c>
      <c r="S7" s="84" t="e">
        <f ca="1">IF($M7,_xll.BDH($J7,S$5,$L7),"[DISABLED]")</f>
        <v>#NAME?</v>
      </c>
      <c r="U7" s="106" t="s">
        <v>8332</v>
      </c>
      <c r="V7" s="107" t="s">
        <v>1055</v>
      </c>
      <c r="W7" s="108">
        <v>42276</v>
      </c>
      <c r="X7" s="107" t="b">
        <v>1</v>
      </c>
      <c r="Y7" s="107" t="s">
        <v>6570</v>
      </c>
      <c r="Z7" s="107" t="s">
        <v>8333</v>
      </c>
      <c r="AA7" s="107" t="s">
        <v>8334</v>
      </c>
      <c r="AB7" s="107">
        <v>-0.14599999999999999</v>
      </c>
      <c r="AC7" s="107">
        <v>-0.19600000000000001</v>
      </c>
      <c r="AD7" s="107">
        <v>-9.6000000000000002E-2</v>
      </c>
    </row>
    <row r="8" spans="2:30" ht="12.75" customHeight="1" outlineLevel="2">
      <c r="B8" s="4" t="s">
        <v>3</v>
      </c>
      <c r="C8" s="4" t="s">
        <v>5232</v>
      </c>
      <c r="D8" s="4" t="s">
        <v>0</v>
      </c>
      <c r="E8" s="10" t="s">
        <v>37</v>
      </c>
      <c r="F8" s="9" t="s">
        <v>207</v>
      </c>
      <c r="G8" s="14" t="s">
        <v>40</v>
      </c>
      <c r="H8" s="14" t="s">
        <v>218</v>
      </c>
      <c r="I8" s="9" t="s">
        <v>73</v>
      </c>
      <c r="J8" s="72" t="str">
        <f t="shared" si="1"/>
        <v>EUSWE2Z ICPL Curncy</v>
      </c>
      <c r="K8" s="25" t="str">
        <f t="shared" si="2"/>
        <v>ICPL</v>
      </c>
      <c r="L8" s="26">
        <f t="shared" ca="1" si="2"/>
        <v>42276</v>
      </c>
      <c r="M8" s="25" t="b">
        <f t="shared" si="2"/>
        <v>1</v>
      </c>
      <c r="N8" s="84" t="e">
        <f ca="1">IF($M8,_xll.BDP($J8,N$5),"[DISABLED]")</f>
        <v>#NAME?</v>
      </c>
      <c r="O8" s="84" t="e">
        <f ca="1">IF($M8,_xll.BDP($J8,O$5),"[DISABLED]")</f>
        <v>#NAME?</v>
      </c>
      <c r="P8" s="84" t="e">
        <f ca="1">IF($M8,_xll.BDP($J8,P$5),"[DISABLED]")</f>
        <v>#NAME?</v>
      </c>
      <c r="Q8" s="84" t="e">
        <f ca="1">IF($M8,_xll.BDH($J8,Q$5,$L8),"[DISABLED]")</f>
        <v>#NAME?</v>
      </c>
      <c r="R8" s="84" t="e">
        <f ca="1">IF($M8,_xll.BDH($J8,R$5,$L8),"[DISABLED]")</f>
        <v>#NAME?</v>
      </c>
      <c r="S8" s="84" t="e">
        <f ca="1">IF($M8,_xll.BDH($J8,S$5,$L8),"[DISABLED]")</f>
        <v>#NAME?</v>
      </c>
      <c r="U8" s="106" t="s">
        <v>8335</v>
      </c>
      <c r="V8" s="107" t="s">
        <v>1055</v>
      </c>
      <c r="W8" s="108">
        <v>42276</v>
      </c>
      <c r="X8" s="107" t="b">
        <v>1</v>
      </c>
      <c r="Y8" s="107" t="s">
        <v>6571</v>
      </c>
      <c r="Z8" s="107" t="s">
        <v>8333</v>
      </c>
      <c r="AA8" s="107" t="s">
        <v>8336</v>
      </c>
      <c r="AB8" s="107">
        <v>-0.14699999999999999</v>
      </c>
      <c r="AC8" s="107">
        <v>-0.19700000000000001</v>
      </c>
      <c r="AD8" s="107">
        <v>-9.7000000000000003E-2</v>
      </c>
    </row>
    <row r="9" spans="2:30" ht="12.75" customHeight="1" outlineLevel="2">
      <c r="B9" s="4" t="s">
        <v>3</v>
      </c>
      <c r="C9" s="4" t="s">
        <v>5232</v>
      </c>
      <c r="D9" s="4" t="s">
        <v>0</v>
      </c>
      <c r="E9" s="10" t="s">
        <v>37</v>
      </c>
      <c r="F9" s="9" t="s">
        <v>208</v>
      </c>
      <c r="G9" s="14" t="s">
        <v>40</v>
      </c>
      <c r="H9" s="14" t="s">
        <v>219</v>
      </c>
      <c r="I9" s="9" t="s">
        <v>73</v>
      </c>
      <c r="J9" s="72" t="str">
        <f t="shared" si="1"/>
        <v>EUSWE3Z ICPL Curncy</v>
      </c>
      <c r="K9" s="25" t="str">
        <f t="shared" si="2"/>
        <v>ICPL</v>
      </c>
      <c r="L9" s="26">
        <f t="shared" ca="1" si="2"/>
        <v>42276</v>
      </c>
      <c r="M9" s="25" t="b">
        <f t="shared" si="2"/>
        <v>1</v>
      </c>
      <c r="N9" s="84" t="e">
        <f ca="1">IF($M9,_xll.BDP($J9,N$5),"[DISABLED]")</f>
        <v>#NAME?</v>
      </c>
      <c r="O9" s="84" t="e">
        <f ca="1">IF($M9,_xll.BDP($J9,O$5),"[DISABLED]")</f>
        <v>#NAME?</v>
      </c>
      <c r="P9" s="84" t="e">
        <f ca="1">IF($M9,_xll.BDP($J9,P$5),"[DISABLED]")</f>
        <v>#NAME?</v>
      </c>
      <c r="Q9" s="84" t="e">
        <f ca="1">IF($M9,_xll.BDH($J9,Q$5,$L9),"[DISABLED]")</f>
        <v>#NAME?</v>
      </c>
      <c r="R9" s="84" t="e">
        <f ca="1">IF($M9,_xll.BDH($J9,R$5,$L9),"[DISABLED]")</f>
        <v>#NAME?</v>
      </c>
      <c r="S9" s="84" t="e">
        <f ca="1">IF($M9,_xll.BDH($J9,S$5,$L9),"[DISABLED]")</f>
        <v>#NAME?</v>
      </c>
      <c r="U9" s="106" t="s">
        <v>8337</v>
      </c>
      <c r="V9" s="107" t="s">
        <v>1055</v>
      </c>
      <c r="W9" s="108">
        <v>42276</v>
      </c>
      <c r="X9" s="107" t="b">
        <v>1</v>
      </c>
      <c r="Y9" s="107" t="s">
        <v>6572</v>
      </c>
      <c r="Z9" s="107" t="s">
        <v>8333</v>
      </c>
      <c r="AA9" s="107" t="s">
        <v>8338</v>
      </c>
      <c r="AB9" s="107">
        <v>-0.14699999999999999</v>
      </c>
      <c r="AC9" s="107">
        <v>-0.19700000000000001</v>
      </c>
      <c r="AD9" s="107">
        <v>-9.7000000000000003E-2</v>
      </c>
    </row>
    <row r="10" spans="2:30" ht="12.75" customHeight="1" outlineLevel="2">
      <c r="B10" s="4" t="s">
        <v>3</v>
      </c>
      <c r="C10" s="4" t="s">
        <v>5232</v>
      </c>
      <c r="D10" s="4" t="s">
        <v>0</v>
      </c>
      <c r="E10" s="10" t="s">
        <v>37</v>
      </c>
      <c r="F10" s="9" t="s">
        <v>54</v>
      </c>
      <c r="G10" s="14" t="s">
        <v>40</v>
      </c>
      <c r="H10" s="14" t="s">
        <v>220</v>
      </c>
      <c r="I10" s="9" t="s">
        <v>73</v>
      </c>
      <c r="J10" s="72" t="str">
        <f t="shared" si="1"/>
        <v>EUSWEA ICPL Curncy</v>
      </c>
      <c r="K10" s="25" t="str">
        <f t="shared" si="2"/>
        <v>ICPL</v>
      </c>
      <c r="L10" s="26">
        <f t="shared" ca="1" si="2"/>
        <v>42276</v>
      </c>
      <c r="M10" s="25" t="b">
        <f t="shared" si="2"/>
        <v>1</v>
      </c>
      <c r="N10" s="84" t="e">
        <f ca="1">IF($M10,_xll.BDP($J10,N$5),"[DISABLED]")</f>
        <v>#NAME?</v>
      </c>
      <c r="O10" s="84" t="e">
        <f ca="1">IF($M10,_xll.BDP($J10,O$5),"[DISABLED]")</f>
        <v>#NAME?</v>
      </c>
      <c r="P10" s="84" t="e">
        <f ca="1">IF($M10,_xll.BDP($J10,P$5),"[DISABLED]")</f>
        <v>#NAME?</v>
      </c>
      <c r="Q10" s="84" t="e">
        <f ca="1">IF($M10,_xll.BDH($J10,Q$5,$L10),"[DISABLED]")</f>
        <v>#NAME?</v>
      </c>
      <c r="R10" s="84" t="e">
        <f ca="1">IF($M10,_xll.BDH($J10,R$5,$L10),"[DISABLED]")</f>
        <v>#NAME?</v>
      </c>
      <c r="S10" s="84" t="e">
        <f ca="1">IF($M10,_xll.BDH($J10,S$5,$L10),"[DISABLED]")</f>
        <v>#NAME?</v>
      </c>
      <c r="U10" s="106" t="s">
        <v>8339</v>
      </c>
      <c r="V10" s="107" t="s">
        <v>1055</v>
      </c>
      <c r="W10" s="108">
        <v>42276</v>
      </c>
      <c r="X10" s="107" t="b">
        <v>1</v>
      </c>
      <c r="Y10" s="107" t="s">
        <v>6573</v>
      </c>
      <c r="Z10" s="107" t="s">
        <v>8333</v>
      </c>
      <c r="AA10" s="107" t="s">
        <v>8338</v>
      </c>
      <c r="AB10" s="107">
        <v>-0.14299999999999999</v>
      </c>
      <c r="AC10" s="107">
        <v>-0.16800000000000001</v>
      </c>
      <c r="AD10" s="107">
        <v>-0.11799999999999999</v>
      </c>
    </row>
    <row r="11" spans="2:30" ht="12.75" customHeight="1" outlineLevel="2">
      <c r="B11" s="4" t="s">
        <v>3</v>
      </c>
      <c r="C11" s="4" t="s">
        <v>5232</v>
      </c>
      <c r="D11" s="4" t="s">
        <v>0</v>
      </c>
      <c r="E11" s="10" t="s">
        <v>37</v>
      </c>
      <c r="F11" s="9" t="s">
        <v>210</v>
      </c>
      <c r="G11" s="14" t="s">
        <v>40</v>
      </c>
      <c r="H11" s="14" t="s">
        <v>221</v>
      </c>
      <c r="I11" s="9" t="s">
        <v>73</v>
      </c>
      <c r="J11" s="72" t="str">
        <f t="shared" si="1"/>
        <v>EUSWEB ICPL Curncy</v>
      </c>
      <c r="K11" s="25" t="str">
        <f t="shared" si="2"/>
        <v>ICPL</v>
      </c>
      <c r="L11" s="26">
        <f t="shared" ca="1" si="2"/>
        <v>42276</v>
      </c>
      <c r="M11" s="25" t="b">
        <f t="shared" si="2"/>
        <v>1</v>
      </c>
      <c r="N11" s="84" t="e">
        <f ca="1">IF($M11,_xll.BDP($J11,N$5),"[DISABLED]")</f>
        <v>#NAME?</v>
      </c>
      <c r="O11" s="84" t="e">
        <f ca="1">IF($M11,_xll.BDP($J11,O$5),"[DISABLED]")</f>
        <v>#NAME?</v>
      </c>
      <c r="P11" s="84" t="e">
        <f ca="1">IF($M11,_xll.BDP($J11,P$5),"[DISABLED]")</f>
        <v>#NAME?</v>
      </c>
      <c r="Q11" s="84" t="e">
        <f ca="1">IF($M11,_xll.BDH($J11,Q$5,$L11),"[DISABLED]")</f>
        <v>#NAME?</v>
      </c>
      <c r="R11" s="84" t="e">
        <f ca="1">IF($M11,_xll.BDH($J11,R$5,$L11),"[DISABLED]")</f>
        <v>#NAME?</v>
      </c>
      <c r="S11" s="84" t="e">
        <f ca="1">IF($M11,_xll.BDH($J11,S$5,$L11),"[DISABLED]")</f>
        <v>#NAME?</v>
      </c>
      <c r="U11" s="106" t="s">
        <v>8340</v>
      </c>
      <c r="V11" s="107" t="s">
        <v>1055</v>
      </c>
      <c r="W11" s="108">
        <v>42276</v>
      </c>
      <c r="X11" s="107" t="b">
        <v>1</v>
      </c>
      <c r="Y11" s="107" t="s">
        <v>6574</v>
      </c>
      <c r="Z11" s="107" t="s">
        <v>8333</v>
      </c>
      <c r="AA11" s="107" t="s">
        <v>8341</v>
      </c>
      <c r="AB11" s="107">
        <v>-0.14699999999999999</v>
      </c>
      <c r="AC11" s="107">
        <v>-0.17199999999999999</v>
      </c>
      <c r="AD11" s="107">
        <v>-0.122</v>
      </c>
    </row>
    <row r="12" spans="2:30" ht="12.75" customHeight="1" outlineLevel="2">
      <c r="B12" s="4" t="s">
        <v>3</v>
      </c>
      <c r="C12" s="4" t="s">
        <v>5232</v>
      </c>
      <c r="D12" s="4" t="s">
        <v>0</v>
      </c>
      <c r="E12" s="10" t="s">
        <v>37</v>
      </c>
      <c r="F12" s="9" t="s">
        <v>54</v>
      </c>
      <c r="G12" s="14" t="s">
        <v>40</v>
      </c>
      <c r="H12" s="14" t="s">
        <v>223</v>
      </c>
      <c r="I12" s="9" t="s">
        <v>73</v>
      </c>
      <c r="J12" s="72" t="str">
        <f t="shared" si="1"/>
        <v>EUSWEC ICPL Curncy</v>
      </c>
      <c r="K12" s="25" t="str">
        <f t="shared" si="2"/>
        <v>ICPL</v>
      </c>
      <c r="L12" s="26">
        <f t="shared" ca="1" si="2"/>
        <v>42276</v>
      </c>
      <c r="M12" s="25" t="b">
        <f t="shared" si="2"/>
        <v>1</v>
      </c>
      <c r="N12" s="84" t="e">
        <f ca="1">IF($M12,_xll.BDP($J12,N$5),"[DISABLED]")</f>
        <v>#NAME?</v>
      </c>
      <c r="O12" s="84" t="e">
        <f ca="1">IF($M12,_xll.BDP($J12,O$5),"[DISABLED]")</f>
        <v>#NAME?</v>
      </c>
      <c r="P12" s="84" t="e">
        <f ca="1">IF($M12,_xll.BDP($J12,P$5),"[DISABLED]")</f>
        <v>#NAME?</v>
      </c>
      <c r="Q12" s="84" t="e">
        <f ca="1">IF($M12,_xll.BDH($J12,Q$5,$L12),"[DISABLED]")</f>
        <v>#NAME?</v>
      </c>
      <c r="R12" s="84" t="e">
        <f ca="1">IF($M12,_xll.BDH($J12,R$5,$L12),"[DISABLED]")</f>
        <v>#NAME?</v>
      </c>
      <c r="S12" s="84" t="e">
        <f ca="1">IF($M12,_xll.BDH($J12,S$5,$L12),"[DISABLED]")</f>
        <v>#NAME?</v>
      </c>
      <c r="U12" s="106" t="s">
        <v>8342</v>
      </c>
      <c r="V12" s="107" t="s">
        <v>1055</v>
      </c>
      <c r="W12" s="108">
        <v>42276</v>
      </c>
      <c r="X12" s="107" t="b">
        <v>1</v>
      </c>
      <c r="Y12" s="107" t="s">
        <v>6575</v>
      </c>
      <c r="Z12" s="107" t="s">
        <v>8333</v>
      </c>
      <c r="AA12" s="107" t="s">
        <v>8341</v>
      </c>
      <c r="AB12" s="107">
        <v>-0.14599999999999999</v>
      </c>
      <c r="AC12" s="107">
        <v>-0.17100000000000001</v>
      </c>
      <c r="AD12" s="107">
        <v>-0.121</v>
      </c>
    </row>
    <row r="13" spans="2:30" ht="12.75" customHeight="1" outlineLevel="2">
      <c r="B13" s="4" t="s">
        <v>3</v>
      </c>
      <c r="C13" s="4" t="s">
        <v>5232</v>
      </c>
      <c r="D13" s="4" t="s">
        <v>0</v>
      </c>
      <c r="E13" s="10" t="s">
        <v>37</v>
      </c>
      <c r="F13" s="9" t="s">
        <v>211</v>
      </c>
      <c r="G13" s="14" t="s">
        <v>40</v>
      </c>
      <c r="H13" s="14" t="s">
        <v>224</v>
      </c>
      <c r="I13" s="9" t="s">
        <v>73</v>
      </c>
      <c r="J13" s="72" t="str">
        <f t="shared" si="1"/>
        <v>EUSWED ICPL Curncy</v>
      </c>
      <c r="K13" s="25" t="str">
        <f t="shared" si="2"/>
        <v>ICPL</v>
      </c>
      <c r="L13" s="26">
        <f t="shared" ca="1" si="2"/>
        <v>42276</v>
      </c>
      <c r="M13" s="25" t="b">
        <f t="shared" si="2"/>
        <v>1</v>
      </c>
      <c r="N13" s="84" t="e">
        <f ca="1">IF($M13,_xll.BDP($J13,N$5),"[DISABLED]")</f>
        <v>#NAME?</v>
      </c>
      <c r="O13" s="84" t="e">
        <f ca="1">IF($M13,_xll.BDP($J13,O$5),"[DISABLED]")</f>
        <v>#NAME?</v>
      </c>
      <c r="P13" s="84" t="e">
        <f ca="1">IF($M13,_xll.BDP($J13,P$5),"[DISABLED]")</f>
        <v>#NAME?</v>
      </c>
      <c r="Q13" s="84" t="e">
        <f ca="1">IF($M13,_xll.BDH($J13,Q$5,$L13),"[DISABLED]")</f>
        <v>#NAME?</v>
      </c>
      <c r="R13" s="84" t="e">
        <f ca="1">IF($M13,_xll.BDH($J13,R$5,$L13),"[DISABLED]")</f>
        <v>#NAME?</v>
      </c>
      <c r="S13" s="84" t="e">
        <f ca="1">IF($M13,_xll.BDH($J13,S$5,$L13),"[DISABLED]")</f>
        <v>#NAME?</v>
      </c>
      <c r="U13" s="106" t="s">
        <v>8343</v>
      </c>
      <c r="V13" s="107" t="s">
        <v>1055</v>
      </c>
      <c r="W13" s="108">
        <v>42276</v>
      </c>
      <c r="X13" s="107" t="b">
        <v>1</v>
      </c>
      <c r="Y13" s="107" t="s">
        <v>6576</v>
      </c>
      <c r="Z13" s="107" t="s">
        <v>8333</v>
      </c>
      <c r="AA13" s="107" t="s">
        <v>8344</v>
      </c>
      <c r="AB13" s="107">
        <v>-0.15</v>
      </c>
      <c r="AC13" s="107">
        <v>-0.17499999999999999</v>
      </c>
      <c r="AD13" s="107">
        <v>-0.125</v>
      </c>
    </row>
    <row r="14" spans="2:30" ht="12.75" customHeight="1" outlineLevel="2">
      <c r="B14" s="4" t="s">
        <v>3</v>
      </c>
      <c r="C14" s="4" t="s">
        <v>5232</v>
      </c>
      <c r="D14" s="4" t="s">
        <v>0</v>
      </c>
      <c r="E14" s="10" t="s">
        <v>37</v>
      </c>
      <c r="F14" s="9" t="s">
        <v>212</v>
      </c>
      <c r="G14" s="14" t="s">
        <v>40</v>
      </c>
      <c r="H14" s="14" t="s">
        <v>225</v>
      </c>
      <c r="I14" s="9" t="s">
        <v>73</v>
      </c>
      <c r="J14" s="72" t="str">
        <f t="shared" si="1"/>
        <v>EUSWEE ICPL Curncy</v>
      </c>
      <c r="K14" s="25" t="str">
        <f t="shared" si="2"/>
        <v>ICPL</v>
      </c>
      <c r="L14" s="26">
        <f t="shared" ca="1" si="2"/>
        <v>42276</v>
      </c>
      <c r="M14" s="25" t="b">
        <f t="shared" si="2"/>
        <v>1</v>
      </c>
      <c r="N14" s="84" t="e">
        <f ca="1">IF($M14,_xll.BDP($J14,N$5),"[DISABLED]")</f>
        <v>#NAME?</v>
      </c>
      <c r="O14" s="84" t="e">
        <f ca="1">IF($M14,_xll.BDP($J14,O$5),"[DISABLED]")</f>
        <v>#NAME?</v>
      </c>
      <c r="P14" s="84" t="e">
        <f ca="1">IF($M14,_xll.BDP($J14,P$5),"[DISABLED]")</f>
        <v>#NAME?</v>
      </c>
      <c r="Q14" s="84" t="e">
        <f ca="1">IF($M14,_xll.BDH($J14,Q$5,$L14),"[DISABLED]")</f>
        <v>#NAME?</v>
      </c>
      <c r="R14" s="84" t="e">
        <f ca="1">IF($M14,_xll.BDH($J14,R$5,$L14),"[DISABLED]")</f>
        <v>#NAME?</v>
      </c>
      <c r="S14" s="84" t="e">
        <f ca="1">IF($M14,_xll.BDH($J14,S$5,$L14),"[DISABLED]")</f>
        <v>#NAME?</v>
      </c>
      <c r="U14" s="106" t="s">
        <v>8345</v>
      </c>
      <c r="V14" s="107" t="s">
        <v>1055</v>
      </c>
      <c r="W14" s="108">
        <v>42276</v>
      </c>
      <c r="X14" s="107" t="b">
        <v>1</v>
      </c>
      <c r="Y14" s="107" t="s">
        <v>6577</v>
      </c>
      <c r="Z14" s="107" t="s">
        <v>8333</v>
      </c>
      <c r="AA14" s="107" t="s">
        <v>8346</v>
      </c>
      <c r="AB14" s="107">
        <v>-0.155</v>
      </c>
      <c r="AC14" s="107">
        <v>-0.18</v>
      </c>
      <c r="AD14" s="107">
        <v>-0.13</v>
      </c>
    </row>
    <row r="15" spans="2:30" ht="12.75" customHeight="1" outlineLevel="2">
      <c r="B15" s="4" t="s">
        <v>3</v>
      </c>
      <c r="C15" s="4" t="s">
        <v>5232</v>
      </c>
      <c r="D15" s="4" t="s">
        <v>0</v>
      </c>
      <c r="E15" s="10" t="s">
        <v>37</v>
      </c>
      <c r="F15" s="9" t="s">
        <v>58</v>
      </c>
      <c r="G15" s="14" t="s">
        <v>40</v>
      </c>
      <c r="H15" s="14" t="s">
        <v>222</v>
      </c>
      <c r="I15" s="9" t="s">
        <v>73</v>
      </c>
      <c r="J15" s="72" t="str">
        <f t="shared" si="1"/>
        <v>EUSWEF ICPL Curncy</v>
      </c>
      <c r="K15" s="25" t="str">
        <f t="shared" si="2"/>
        <v>ICPL</v>
      </c>
      <c r="L15" s="26">
        <f t="shared" ca="1" si="2"/>
        <v>42276</v>
      </c>
      <c r="M15" s="25" t="b">
        <f t="shared" si="2"/>
        <v>1</v>
      </c>
      <c r="N15" s="84" t="e">
        <f ca="1">IF($M15,_xll.BDP($J15,N$5),"[DISABLED]")</f>
        <v>#NAME?</v>
      </c>
      <c r="O15" s="84" t="e">
        <f ca="1">IF($M15,_xll.BDP($J15,O$5),"[DISABLED]")</f>
        <v>#NAME?</v>
      </c>
      <c r="P15" s="84" t="e">
        <f ca="1">IF($M15,_xll.BDP($J15,P$5),"[DISABLED]")</f>
        <v>#NAME?</v>
      </c>
      <c r="Q15" s="84" t="e">
        <f ca="1">IF($M15,_xll.BDH($J15,Q$5,$L15),"[DISABLED]")</f>
        <v>#NAME?</v>
      </c>
      <c r="R15" s="84" t="e">
        <f ca="1">IF($M15,_xll.BDH($J15,R$5,$L15),"[DISABLED]")</f>
        <v>#NAME?</v>
      </c>
      <c r="S15" s="84" t="e">
        <f ca="1">IF($M15,_xll.BDH($J15,S$5,$L15),"[DISABLED]")</f>
        <v>#NAME?</v>
      </c>
      <c r="U15" s="106" t="s">
        <v>8347</v>
      </c>
      <c r="V15" s="107" t="s">
        <v>1055</v>
      </c>
      <c r="W15" s="108">
        <v>42276</v>
      </c>
      <c r="X15" s="107" t="b">
        <v>1</v>
      </c>
      <c r="Y15" s="107" t="s">
        <v>6578</v>
      </c>
      <c r="Z15" s="107" t="s">
        <v>8333</v>
      </c>
      <c r="AA15" s="107" t="s">
        <v>8348</v>
      </c>
      <c r="AB15" s="107">
        <v>-0.158</v>
      </c>
      <c r="AC15" s="107">
        <v>-0.183</v>
      </c>
      <c r="AD15" s="107">
        <v>-0.13300000000000001</v>
      </c>
    </row>
    <row r="16" spans="2:30" ht="12.75" customHeight="1" outlineLevel="2">
      <c r="B16" s="4" t="s">
        <v>3</v>
      </c>
      <c r="C16" s="4" t="s">
        <v>5232</v>
      </c>
      <c r="D16" s="4" t="s">
        <v>0</v>
      </c>
      <c r="E16" s="10" t="s">
        <v>37</v>
      </c>
      <c r="F16" s="9" t="s">
        <v>177</v>
      </c>
      <c r="G16" s="14" t="s">
        <v>40</v>
      </c>
      <c r="H16" s="14" t="s">
        <v>227</v>
      </c>
      <c r="I16" s="9" t="s">
        <v>73</v>
      </c>
      <c r="J16" s="72" t="str">
        <f t="shared" si="1"/>
        <v>EUSWEG ICPL Curncy</v>
      </c>
      <c r="K16" s="25" t="str">
        <f t="shared" si="2"/>
        <v>ICPL</v>
      </c>
      <c r="L16" s="26">
        <f t="shared" ca="1" si="2"/>
        <v>42276</v>
      </c>
      <c r="M16" s="25" t="b">
        <f t="shared" si="2"/>
        <v>1</v>
      </c>
      <c r="N16" s="84" t="e">
        <f ca="1">IF($M16,_xll.BDP($J16,N$5),"[DISABLED]")</f>
        <v>#NAME?</v>
      </c>
      <c r="O16" s="84" t="e">
        <f ca="1">IF($M16,_xll.BDP($J16,O$5),"[DISABLED]")</f>
        <v>#NAME?</v>
      </c>
      <c r="P16" s="84" t="e">
        <f ca="1">IF($M16,_xll.BDP($J16,P$5),"[DISABLED]")</f>
        <v>#NAME?</v>
      </c>
      <c r="Q16" s="84" t="e">
        <f ca="1">IF($M16,_xll.BDH($J16,Q$5,$L16),"[DISABLED]")</f>
        <v>#NAME?</v>
      </c>
      <c r="R16" s="84" t="e">
        <f ca="1">IF($M16,_xll.BDH($J16,R$5,$L16),"[DISABLED]")</f>
        <v>#NAME?</v>
      </c>
      <c r="S16" s="84" t="e">
        <f ca="1">IF($M16,_xll.BDH($J16,S$5,$L16),"[DISABLED]")</f>
        <v>#NAME?</v>
      </c>
      <c r="U16" s="106" t="s">
        <v>8349</v>
      </c>
      <c r="V16" s="107" t="s">
        <v>1055</v>
      </c>
      <c r="W16" s="108">
        <v>42276</v>
      </c>
      <c r="X16" s="107" t="b">
        <v>1</v>
      </c>
      <c r="Y16" s="107" t="s">
        <v>6579</v>
      </c>
      <c r="Z16" s="107" t="s">
        <v>8333</v>
      </c>
      <c r="AA16" s="107" t="s">
        <v>8346</v>
      </c>
      <c r="AB16" s="107">
        <v>-0.161</v>
      </c>
      <c r="AC16" s="107">
        <v>-0.186</v>
      </c>
      <c r="AD16" s="107">
        <v>-0.13600000000000001</v>
      </c>
    </row>
    <row r="17" spans="2:30" ht="12.75" customHeight="1" outlineLevel="2">
      <c r="B17" s="4" t="s">
        <v>3</v>
      </c>
      <c r="C17" s="4" t="s">
        <v>5232</v>
      </c>
      <c r="D17" s="4" t="s">
        <v>0</v>
      </c>
      <c r="E17" s="10" t="s">
        <v>37</v>
      </c>
      <c r="F17" s="9" t="s">
        <v>178</v>
      </c>
      <c r="G17" s="14" t="s">
        <v>40</v>
      </c>
      <c r="H17" s="14" t="s">
        <v>228</v>
      </c>
      <c r="I17" s="9" t="s">
        <v>73</v>
      </c>
      <c r="J17" s="72" t="str">
        <f t="shared" si="1"/>
        <v>EUSWEH ICPL Curncy</v>
      </c>
      <c r="K17" s="25" t="str">
        <f t="shared" si="2"/>
        <v>ICPL</v>
      </c>
      <c r="L17" s="26">
        <f t="shared" ca="1" si="2"/>
        <v>42276</v>
      </c>
      <c r="M17" s="25" t="b">
        <f t="shared" si="2"/>
        <v>1</v>
      </c>
      <c r="N17" s="84" t="e">
        <f ca="1">IF($M17,_xll.BDP($J17,N$5),"[DISABLED]")</f>
        <v>#NAME?</v>
      </c>
      <c r="O17" s="84" t="e">
        <f ca="1">IF($M17,_xll.BDP($J17,O$5),"[DISABLED]")</f>
        <v>#NAME?</v>
      </c>
      <c r="P17" s="84" t="e">
        <f ca="1">IF($M17,_xll.BDP($J17,P$5),"[DISABLED]")</f>
        <v>#NAME?</v>
      </c>
      <c r="Q17" s="84" t="e">
        <f ca="1">IF($M17,_xll.BDH($J17,Q$5,$L17),"[DISABLED]")</f>
        <v>#NAME?</v>
      </c>
      <c r="R17" s="84" t="e">
        <f ca="1">IF($M17,_xll.BDH($J17,R$5,$L17),"[DISABLED]")</f>
        <v>#NAME?</v>
      </c>
      <c r="S17" s="84" t="e">
        <f ca="1">IF($M17,_xll.BDH($J17,S$5,$L17),"[DISABLED]")</f>
        <v>#NAME?</v>
      </c>
      <c r="U17" s="106" t="s">
        <v>8350</v>
      </c>
      <c r="V17" s="107" t="s">
        <v>1055</v>
      </c>
      <c r="W17" s="108">
        <v>42276</v>
      </c>
      <c r="X17" s="107" t="b">
        <v>1</v>
      </c>
      <c r="Y17" s="107" t="s">
        <v>6580</v>
      </c>
      <c r="Z17" s="107" t="s">
        <v>8333</v>
      </c>
      <c r="AA17" s="107" t="s">
        <v>8348</v>
      </c>
      <c r="AB17" s="107">
        <v>-0.16400000000000001</v>
      </c>
      <c r="AC17" s="107">
        <v>-0.189</v>
      </c>
      <c r="AD17" s="107">
        <v>-0.13900000000000001</v>
      </c>
    </row>
    <row r="18" spans="2:30" ht="12.75" customHeight="1" outlineLevel="2">
      <c r="B18" s="4" t="s">
        <v>3</v>
      </c>
      <c r="C18" s="4" t="s">
        <v>5232</v>
      </c>
      <c r="D18" s="4" t="s">
        <v>0</v>
      </c>
      <c r="E18" s="10" t="s">
        <v>37</v>
      </c>
      <c r="F18" s="9" t="s">
        <v>71</v>
      </c>
      <c r="G18" s="14" t="s">
        <v>40</v>
      </c>
      <c r="H18" s="14" t="s">
        <v>229</v>
      </c>
      <c r="I18" s="9" t="s">
        <v>73</v>
      </c>
      <c r="J18" s="72" t="str">
        <f t="shared" si="1"/>
        <v>EUSWEI ICPL Curncy</v>
      </c>
      <c r="K18" s="25" t="str">
        <f t="shared" si="2"/>
        <v>ICPL</v>
      </c>
      <c r="L18" s="26">
        <f t="shared" ca="1" si="2"/>
        <v>42276</v>
      </c>
      <c r="M18" s="25" t="b">
        <f t="shared" si="2"/>
        <v>1</v>
      </c>
      <c r="N18" s="84" t="e">
        <f ca="1">IF($M18,_xll.BDP($J18,N$5),"[DISABLED]")</f>
        <v>#NAME?</v>
      </c>
      <c r="O18" s="84" t="e">
        <f ca="1">IF($M18,_xll.BDP($J18,O$5),"[DISABLED]")</f>
        <v>#NAME?</v>
      </c>
      <c r="P18" s="84" t="e">
        <f ca="1">IF($M18,_xll.BDP($J18,P$5),"[DISABLED]")</f>
        <v>#NAME?</v>
      </c>
      <c r="Q18" s="84" t="e">
        <f ca="1">IF($M18,_xll.BDH($J18,Q$5,$L18),"[DISABLED]")</f>
        <v>#NAME?</v>
      </c>
      <c r="R18" s="84" t="e">
        <f ca="1">IF($M18,_xll.BDH($J18,R$5,$L18),"[DISABLED]")</f>
        <v>#NAME?</v>
      </c>
      <c r="S18" s="84" t="e">
        <f ca="1">IF($M18,_xll.BDH($J18,S$5,$L18),"[DISABLED]")</f>
        <v>#NAME?</v>
      </c>
      <c r="U18" s="106" t="s">
        <v>8351</v>
      </c>
      <c r="V18" s="107" t="s">
        <v>1055</v>
      </c>
      <c r="W18" s="108">
        <v>42276</v>
      </c>
      <c r="X18" s="107" t="b">
        <v>1</v>
      </c>
      <c r="Y18" s="107" t="s">
        <v>6581</v>
      </c>
      <c r="Z18" s="107" t="s">
        <v>8333</v>
      </c>
      <c r="AA18" s="107" t="s">
        <v>8352</v>
      </c>
      <c r="AB18" s="107">
        <v>-0.16700000000000001</v>
      </c>
      <c r="AC18" s="107">
        <v>-0.192</v>
      </c>
      <c r="AD18" s="107">
        <v>-0.14199999999999999</v>
      </c>
    </row>
    <row r="19" spans="2:30" ht="12.75" customHeight="1" outlineLevel="2">
      <c r="B19" s="4" t="s">
        <v>3</v>
      </c>
      <c r="C19" s="4" t="s">
        <v>5232</v>
      </c>
      <c r="D19" s="4" t="s">
        <v>0</v>
      </c>
      <c r="E19" s="10" t="s">
        <v>37</v>
      </c>
      <c r="F19" s="9" t="s">
        <v>179</v>
      </c>
      <c r="G19" s="14" t="s">
        <v>40</v>
      </c>
      <c r="H19" s="14" t="s">
        <v>230</v>
      </c>
      <c r="I19" s="9" t="s">
        <v>73</v>
      </c>
      <c r="J19" s="72" t="str">
        <f t="shared" si="1"/>
        <v>EUSWEJ ICPL Curncy</v>
      </c>
      <c r="K19" s="25" t="str">
        <f t="shared" si="2"/>
        <v>ICPL</v>
      </c>
      <c r="L19" s="26">
        <f t="shared" ca="1" si="2"/>
        <v>42276</v>
      </c>
      <c r="M19" s="25" t="b">
        <f t="shared" si="2"/>
        <v>1</v>
      </c>
      <c r="N19" s="84" t="e">
        <f ca="1">IF($M19,_xll.BDP($J19,N$5),"[DISABLED]")</f>
        <v>#NAME?</v>
      </c>
      <c r="O19" s="84" t="e">
        <f ca="1">IF($M19,_xll.BDP($J19,O$5),"[DISABLED]")</f>
        <v>#NAME?</v>
      </c>
      <c r="P19" s="84" t="e">
        <f ca="1">IF($M19,_xll.BDP($J19,P$5),"[DISABLED]")</f>
        <v>#NAME?</v>
      </c>
      <c r="Q19" s="84" t="e">
        <f ca="1">IF($M19,_xll.BDH($J19,Q$5,$L19),"[DISABLED]")</f>
        <v>#NAME?</v>
      </c>
      <c r="R19" s="84" t="e">
        <f ca="1">IF($M19,_xll.BDH($J19,R$5,$L19),"[DISABLED]")</f>
        <v>#NAME?</v>
      </c>
      <c r="S19" s="84" t="e">
        <f ca="1">IF($M19,_xll.BDH($J19,S$5,$L19),"[DISABLED]")</f>
        <v>#NAME?</v>
      </c>
      <c r="U19" s="106" t="s">
        <v>8353</v>
      </c>
      <c r="V19" s="107" t="s">
        <v>1055</v>
      </c>
      <c r="W19" s="108">
        <v>42276</v>
      </c>
      <c r="X19" s="107" t="b">
        <v>1</v>
      </c>
      <c r="Y19" s="107" t="s">
        <v>6582</v>
      </c>
      <c r="Z19" s="107" t="s">
        <v>8333</v>
      </c>
      <c r="AA19" s="107" t="s">
        <v>8346</v>
      </c>
      <c r="AB19" s="107">
        <v>-0.17</v>
      </c>
      <c r="AC19" s="107">
        <v>-0.19500000000000001</v>
      </c>
      <c r="AD19" s="107">
        <v>-0.14499999999999999</v>
      </c>
    </row>
    <row r="20" spans="2:30" ht="12.75" customHeight="1" outlineLevel="2">
      <c r="B20" s="4" t="s">
        <v>3</v>
      </c>
      <c r="C20" s="4" t="s">
        <v>5232</v>
      </c>
      <c r="D20" s="4" t="s">
        <v>0</v>
      </c>
      <c r="E20" s="10" t="s">
        <v>37</v>
      </c>
      <c r="F20" s="9" t="s">
        <v>181</v>
      </c>
      <c r="G20" s="14" t="s">
        <v>40</v>
      </c>
      <c r="H20" s="14" t="s">
        <v>226</v>
      </c>
      <c r="I20" s="9" t="s">
        <v>73</v>
      </c>
      <c r="J20" s="72" t="str">
        <f t="shared" si="1"/>
        <v>EUSWEK ICPL Curncy</v>
      </c>
      <c r="K20" s="25" t="str">
        <f t="shared" si="2"/>
        <v>ICPL</v>
      </c>
      <c r="L20" s="26">
        <f t="shared" ca="1" si="2"/>
        <v>42276</v>
      </c>
      <c r="M20" s="25" t="b">
        <f t="shared" si="2"/>
        <v>1</v>
      </c>
      <c r="N20" s="84" t="e">
        <f ca="1">IF($M20,_xll.BDP($J20,N$5),"[DISABLED]")</f>
        <v>#NAME?</v>
      </c>
      <c r="O20" s="84" t="e">
        <f ca="1">IF($M20,_xll.BDP($J20,O$5),"[DISABLED]")</f>
        <v>#NAME?</v>
      </c>
      <c r="P20" s="84" t="e">
        <f ca="1">IF($M20,_xll.BDP($J20,P$5),"[DISABLED]")</f>
        <v>#NAME?</v>
      </c>
      <c r="Q20" s="84" t="e">
        <f ca="1">IF($M20,_xll.BDH($J20,Q$5,$L20),"[DISABLED]")</f>
        <v>#NAME?</v>
      </c>
      <c r="R20" s="84" t="e">
        <f ca="1">IF($M20,_xll.BDH($J20,R$5,$L20),"[DISABLED]")</f>
        <v>#NAME?</v>
      </c>
      <c r="S20" s="84" t="e">
        <f ca="1">IF($M20,_xll.BDH($J20,S$5,$L20),"[DISABLED]")</f>
        <v>#NAME?</v>
      </c>
      <c r="U20" s="106" t="s">
        <v>8354</v>
      </c>
      <c r="V20" s="107" t="s">
        <v>1055</v>
      </c>
      <c r="W20" s="108">
        <v>42276</v>
      </c>
      <c r="X20" s="107" t="b">
        <v>1</v>
      </c>
      <c r="Y20" s="107" t="s">
        <v>6583</v>
      </c>
      <c r="Z20" s="107" t="s">
        <v>8333</v>
      </c>
      <c r="AA20" s="107" t="s">
        <v>8355</v>
      </c>
      <c r="AB20" s="107">
        <v>-0.17199999999999999</v>
      </c>
      <c r="AC20" s="107">
        <v>-0.19700000000000001</v>
      </c>
      <c r="AD20" s="107">
        <v>-0.14699999999999999</v>
      </c>
    </row>
    <row r="21" spans="2:30" ht="12.75" customHeight="1" outlineLevel="2">
      <c r="B21" s="4" t="s">
        <v>3</v>
      </c>
      <c r="C21" s="4" t="s">
        <v>5232</v>
      </c>
      <c r="D21" s="4" t="s">
        <v>0</v>
      </c>
      <c r="E21" s="10" t="s">
        <v>37</v>
      </c>
      <c r="F21" s="9" t="s">
        <v>41</v>
      </c>
      <c r="G21" s="14" t="s">
        <v>40</v>
      </c>
      <c r="H21" s="14" t="s">
        <v>75</v>
      </c>
      <c r="I21" s="9" t="s">
        <v>73</v>
      </c>
      <c r="J21" s="72" t="str">
        <f t="shared" si="1"/>
        <v>EUSWE1 ICPL Curncy</v>
      </c>
      <c r="K21" s="25" t="str">
        <f t="shared" si="2"/>
        <v>ICPL</v>
      </c>
      <c r="L21" s="26">
        <f t="shared" ca="1" si="2"/>
        <v>42276</v>
      </c>
      <c r="M21" s="25" t="b">
        <f t="shared" si="2"/>
        <v>1</v>
      </c>
      <c r="N21" s="84" t="e">
        <f ca="1">IF($M21,_xll.BDP($J21,N$5),"[DISABLED]")</f>
        <v>#NAME?</v>
      </c>
      <c r="O21" s="84" t="e">
        <f ca="1">IF($M21,_xll.BDP($J21,O$5),"[DISABLED]")</f>
        <v>#NAME?</v>
      </c>
      <c r="P21" s="84" t="e">
        <f ca="1">IF($M21,_xll.BDP($J21,P$5),"[DISABLED]")</f>
        <v>#NAME?</v>
      </c>
      <c r="Q21" s="84" t="e">
        <f ca="1">IF($M21,_xll.BDH($J21,Q$5,$L21),"[DISABLED]")</f>
        <v>#NAME?</v>
      </c>
      <c r="R21" s="84" t="e">
        <f ca="1">IF($M21,_xll.BDH($J21,R$5,$L21),"[DISABLED]")</f>
        <v>#NAME?</v>
      </c>
      <c r="S21" s="84" t="e">
        <f ca="1">IF($M21,_xll.BDH($J21,S$5,$L21),"[DISABLED]")</f>
        <v>#NAME?</v>
      </c>
      <c r="U21" s="106" t="s">
        <v>8356</v>
      </c>
      <c r="V21" s="107" t="s">
        <v>1055</v>
      </c>
      <c r="W21" s="108">
        <v>42276</v>
      </c>
      <c r="X21" s="107" t="b">
        <v>1</v>
      </c>
      <c r="Y21" s="107" t="s">
        <v>6584</v>
      </c>
      <c r="Z21" s="107" t="s">
        <v>8333</v>
      </c>
      <c r="AA21" s="107" t="s">
        <v>8355</v>
      </c>
      <c r="AB21" s="107">
        <v>-0.17399999999999999</v>
      </c>
      <c r="AC21" s="107">
        <v>-0.19900000000000001</v>
      </c>
      <c r="AD21" s="107">
        <v>-0.14899999999999999</v>
      </c>
    </row>
    <row r="22" spans="2:30" ht="12.75" customHeight="1" outlineLevel="2">
      <c r="B22" s="4" t="s">
        <v>3</v>
      </c>
      <c r="C22" s="4" t="s">
        <v>5232</v>
      </c>
      <c r="D22" s="4" t="s">
        <v>0</v>
      </c>
      <c r="E22" s="10" t="s">
        <v>37</v>
      </c>
      <c r="F22" s="9" t="s">
        <v>181</v>
      </c>
      <c r="G22" s="14" t="s">
        <v>40</v>
      </c>
      <c r="H22" s="14" t="s">
        <v>231</v>
      </c>
      <c r="I22" s="9" t="s">
        <v>73</v>
      </c>
      <c r="J22" s="72" t="str">
        <f t="shared" si="1"/>
        <v>EUSWE1A ICPL Curncy</v>
      </c>
      <c r="K22" s="25" t="str">
        <f t="shared" si="2"/>
        <v>ICPL</v>
      </c>
      <c r="L22" s="26">
        <f t="shared" ca="1" si="2"/>
        <v>42276</v>
      </c>
      <c r="M22" s="25" t="b">
        <f t="shared" si="2"/>
        <v>1</v>
      </c>
      <c r="N22" s="84" t="e">
        <f ca="1">IF($M22,_xll.BDP($J22,N$5),"[DISABLED]")</f>
        <v>#NAME?</v>
      </c>
      <c r="O22" s="84" t="e">
        <f ca="1">IF($M22,_xll.BDP($J22,O$5),"[DISABLED]")</f>
        <v>#NAME?</v>
      </c>
      <c r="P22" s="84" t="e">
        <f ca="1">IF($M22,_xll.BDP($J22,P$5),"[DISABLED]")</f>
        <v>#NAME?</v>
      </c>
      <c r="Q22" s="84" t="e">
        <f ca="1">IF($M22,_xll.BDH($J22,Q$5,$L22),"[DISABLED]")</f>
        <v>#NAME?</v>
      </c>
      <c r="R22" s="84" t="e">
        <f ca="1">IF($M22,_xll.BDH($J22,R$5,$L22),"[DISABLED]")</f>
        <v>#NAME?</v>
      </c>
      <c r="S22" s="84" t="e">
        <f ca="1">IF($M22,_xll.BDH($J22,S$5,$L22),"[DISABLED]")</f>
        <v>#NAME?</v>
      </c>
      <c r="U22" s="106" t="s">
        <v>8357</v>
      </c>
      <c r="V22" s="107" t="s">
        <v>1055</v>
      </c>
      <c r="W22" s="108">
        <v>42276</v>
      </c>
      <c r="X22" s="107" t="b">
        <v>1</v>
      </c>
      <c r="Y22" s="107" t="s">
        <v>6585</v>
      </c>
      <c r="Z22" s="107" t="s">
        <v>6569</v>
      </c>
      <c r="AA22" s="107" t="s">
        <v>6569</v>
      </c>
      <c r="AB22" s="107" t="s">
        <v>6569</v>
      </c>
      <c r="AC22" s="107" t="s">
        <v>6569</v>
      </c>
      <c r="AD22" s="107" t="s">
        <v>6569</v>
      </c>
    </row>
    <row r="23" spans="2:30" ht="12.75" customHeight="1" outlineLevel="2">
      <c r="B23" s="4" t="s">
        <v>3</v>
      </c>
      <c r="C23" s="4" t="s">
        <v>5232</v>
      </c>
      <c r="D23" s="4" t="s">
        <v>0</v>
      </c>
      <c r="E23" s="10" t="s">
        <v>37</v>
      </c>
      <c r="F23" s="9" t="s">
        <v>182</v>
      </c>
      <c r="G23" s="14" t="s">
        <v>40</v>
      </c>
      <c r="H23" s="14" t="s">
        <v>232</v>
      </c>
      <c r="I23" s="9" t="s">
        <v>73</v>
      </c>
      <c r="J23" s="72" t="str">
        <f t="shared" si="1"/>
        <v>EUSWE1B ICPL Curncy</v>
      </c>
      <c r="K23" s="25" t="str">
        <f t="shared" si="2"/>
        <v>ICPL</v>
      </c>
      <c r="L23" s="26">
        <f t="shared" ca="1" si="2"/>
        <v>42276</v>
      </c>
      <c r="M23" s="25" t="b">
        <f t="shared" si="2"/>
        <v>1</v>
      </c>
      <c r="N23" s="84" t="e">
        <f ca="1">IF($M23,_xll.BDP($J23,N$5),"[DISABLED]")</f>
        <v>#NAME?</v>
      </c>
      <c r="O23" s="84" t="e">
        <f ca="1">IF($M23,_xll.BDP($J23,O$5),"[DISABLED]")</f>
        <v>#NAME?</v>
      </c>
      <c r="P23" s="84" t="e">
        <f ca="1">IF($M23,_xll.BDP($J23,P$5),"[DISABLED]")</f>
        <v>#NAME?</v>
      </c>
      <c r="Q23" s="84" t="e">
        <f ca="1">IF($M23,_xll.BDH($J23,Q$5,$L23),"[DISABLED]")</f>
        <v>#NAME?</v>
      </c>
      <c r="R23" s="84" t="e">
        <f ca="1">IF($M23,_xll.BDH($J23,R$5,$L23),"[DISABLED]")</f>
        <v>#NAME?</v>
      </c>
      <c r="S23" s="84" t="e">
        <f ca="1">IF($M23,_xll.BDH($J23,S$5,$L23),"[DISABLED]")</f>
        <v>#NAME?</v>
      </c>
      <c r="U23" s="106" t="s">
        <v>8358</v>
      </c>
      <c r="V23" s="107" t="s">
        <v>1055</v>
      </c>
      <c r="W23" s="108">
        <v>42276</v>
      </c>
      <c r="X23" s="107" t="b">
        <v>1</v>
      </c>
      <c r="Y23" s="107" t="s">
        <v>6586</v>
      </c>
      <c r="Z23" s="107" t="s">
        <v>6569</v>
      </c>
      <c r="AA23" s="107" t="s">
        <v>6569</v>
      </c>
      <c r="AB23" s="107" t="s">
        <v>6569</v>
      </c>
      <c r="AC23" s="107" t="s">
        <v>6569</v>
      </c>
      <c r="AD23" s="107" t="s">
        <v>6569</v>
      </c>
    </row>
    <row r="24" spans="2:30" ht="12.75" customHeight="1" outlineLevel="2">
      <c r="B24" s="4" t="s">
        <v>3</v>
      </c>
      <c r="C24" s="4" t="s">
        <v>5232</v>
      </c>
      <c r="D24" s="4" t="s">
        <v>0</v>
      </c>
      <c r="E24" s="10" t="s">
        <v>37</v>
      </c>
      <c r="F24" s="9" t="s">
        <v>145</v>
      </c>
      <c r="G24" s="14" t="s">
        <v>40</v>
      </c>
      <c r="H24" s="14" t="s">
        <v>233</v>
      </c>
      <c r="I24" s="9" t="s">
        <v>73</v>
      </c>
      <c r="J24" s="72" t="str">
        <f t="shared" si="1"/>
        <v>EUSWE1C ICPL Curncy</v>
      </c>
      <c r="K24" s="25" t="str">
        <f t="shared" si="2"/>
        <v>ICPL</v>
      </c>
      <c r="L24" s="26">
        <f t="shared" ca="1" si="2"/>
        <v>42276</v>
      </c>
      <c r="M24" s="25" t="b">
        <f t="shared" si="2"/>
        <v>1</v>
      </c>
      <c r="N24" s="84" t="e">
        <f ca="1">IF($M24,_xll.BDP($J24,N$5),"[DISABLED]")</f>
        <v>#NAME?</v>
      </c>
      <c r="O24" s="84" t="e">
        <f ca="1">IF($M24,_xll.BDP($J24,O$5),"[DISABLED]")</f>
        <v>#NAME?</v>
      </c>
      <c r="P24" s="84" t="e">
        <f ca="1">IF($M24,_xll.BDP($J24,P$5),"[DISABLED]")</f>
        <v>#NAME?</v>
      </c>
      <c r="Q24" s="84" t="e">
        <f ca="1">IF($M24,_xll.BDH($J24,Q$5,$L24),"[DISABLED]")</f>
        <v>#NAME?</v>
      </c>
      <c r="R24" s="84" t="e">
        <f ca="1">IF($M24,_xll.BDH($J24,R$5,$L24),"[DISABLED]")</f>
        <v>#NAME?</v>
      </c>
      <c r="S24" s="84" t="e">
        <f ca="1">IF($M24,_xll.BDH($J24,S$5,$L24),"[DISABLED]")</f>
        <v>#NAME?</v>
      </c>
      <c r="U24" s="106" t="s">
        <v>8359</v>
      </c>
      <c r="V24" s="107" t="s">
        <v>1055</v>
      </c>
      <c r="W24" s="108">
        <v>42276</v>
      </c>
      <c r="X24" s="107" t="b">
        <v>1</v>
      </c>
      <c r="Y24" s="107" t="s">
        <v>6587</v>
      </c>
      <c r="Z24" s="107" t="s">
        <v>8333</v>
      </c>
      <c r="AA24" s="107" t="s">
        <v>8360</v>
      </c>
      <c r="AB24" s="107">
        <v>-0.17799999999999999</v>
      </c>
      <c r="AC24" s="107">
        <v>-0.20300000000000001</v>
      </c>
      <c r="AD24" s="107">
        <v>-0.153</v>
      </c>
    </row>
    <row r="25" spans="2:30" ht="12.75" customHeight="1" outlineLevel="2">
      <c r="B25" s="4" t="s">
        <v>3</v>
      </c>
      <c r="C25" s="4" t="s">
        <v>5232</v>
      </c>
      <c r="D25" s="4" t="s">
        <v>0</v>
      </c>
      <c r="E25" s="10" t="s">
        <v>37</v>
      </c>
      <c r="F25" s="9" t="s">
        <v>183</v>
      </c>
      <c r="G25" s="14" t="s">
        <v>40</v>
      </c>
      <c r="H25" s="14" t="s">
        <v>234</v>
      </c>
      <c r="I25" s="9" t="s">
        <v>73</v>
      </c>
      <c r="J25" s="72" t="str">
        <f t="shared" si="1"/>
        <v>EUSWE1D ICPL Curncy</v>
      </c>
      <c r="K25" s="25" t="str">
        <f t="shared" si="2"/>
        <v>ICPL</v>
      </c>
      <c r="L25" s="26">
        <f t="shared" ca="1" si="2"/>
        <v>42276</v>
      </c>
      <c r="M25" s="25" t="b">
        <f t="shared" si="2"/>
        <v>1</v>
      </c>
      <c r="N25" s="84" t="e">
        <f ca="1">IF($M25,_xll.BDP($J25,N$5),"[DISABLED]")</f>
        <v>#NAME?</v>
      </c>
      <c r="O25" s="84" t="e">
        <f ca="1">IF($M25,_xll.BDP($J25,O$5),"[DISABLED]")</f>
        <v>#NAME?</v>
      </c>
      <c r="P25" s="84" t="e">
        <f ca="1">IF($M25,_xll.BDP($J25,P$5),"[DISABLED]")</f>
        <v>#NAME?</v>
      </c>
      <c r="Q25" s="84" t="e">
        <f ca="1">IF($M25,_xll.BDH($J25,Q$5,$L25),"[DISABLED]")</f>
        <v>#NAME?</v>
      </c>
      <c r="R25" s="84" t="e">
        <f ca="1">IF($M25,_xll.BDH($J25,R$5,$L25),"[DISABLED]")</f>
        <v>#NAME?</v>
      </c>
      <c r="S25" s="84" t="e">
        <f ca="1">IF($M25,_xll.BDH($J25,S$5,$L25),"[DISABLED]")</f>
        <v>#NAME?</v>
      </c>
      <c r="U25" s="106" t="s">
        <v>8361</v>
      </c>
      <c r="V25" s="107" t="s">
        <v>1055</v>
      </c>
      <c r="W25" s="108">
        <v>42276</v>
      </c>
      <c r="X25" s="107" t="b">
        <v>1</v>
      </c>
      <c r="Y25" s="107" t="s">
        <v>6588</v>
      </c>
      <c r="Z25" s="107" t="s">
        <v>6569</v>
      </c>
      <c r="AA25" s="107" t="s">
        <v>6569</v>
      </c>
      <c r="AB25" s="107" t="s">
        <v>6569</v>
      </c>
      <c r="AC25" s="107" t="s">
        <v>6569</v>
      </c>
      <c r="AD25" s="107" t="s">
        <v>6569</v>
      </c>
    </row>
    <row r="26" spans="2:30" ht="12.75" customHeight="1" outlineLevel="2">
      <c r="B26" s="4" t="s">
        <v>3</v>
      </c>
      <c r="C26" s="4" t="s">
        <v>5232</v>
      </c>
      <c r="D26" s="4" t="s">
        <v>0</v>
      </c>
      <c r="E26" s="10" t="s">
        <v>37</v>
      </c>
      <c r="F26" s="9" t="s">
        <v>184</v>
      </c>
      <c r="G26" s="14" t="s">
        <v>40</v>
      </c>
      <c r="H26" s="14" t="s">
        <v>235</v>
      </c>
      <c r="I26" s="9" t="s">
        <v>73</v>
      </c>
      <c r="J26" s="72" t="str">
        <f t="shared" si="1"/>
        <v>EUSWE1E ICPL Curncy</v>
      </c>
      <c r="K26" s="25" t="str">
        <f t="shared" ref="K26:M48" si="3">K$5</f>
        <v>ICPL</v>
      </c>
      <c r="L26" s="26">
        <f t="shared" ca="1" si="3"/>
        <v>42276</v>
      </c>
      <c r="M26" s="25" t="b">
        <f t="shared" si="3"/>
        <v>1</v>
      </c>
      <c r="N26" s="84" t="e">
        <f ca="1">IF($M26,_xll.BDP($J26,N$5),"[DISABLED]")</f>
        <v>#NAME?</v>
      </c>
      <c r="O26" s="84" t="e">
        <f ca="1">IF($M26,_xll.BDP($J26,O$5),"[DISABLED]")</f>
        <v>#NAME?</v>
      </c>
      <c r="P26" s="84" t="e">
        <f ca="1">IF($M26,_xll.BDP($J26,P$5),"[DISABLED]")</f>
        <v>#NAME?</v>
      </c>
      <c r="Q26" s="84" t="e">
        <f ca="1">IF($M26,_xll.BDH($J26,Q$5,$L26),"[DISABLED]")</f>
        <v>#NAME?</v>
      </c>
      <c r="R26" s="84" t="e">
        <f ca="1">IF($M26,_xll.BDH($J26,R$5,$L26),"[DISABLED]")</f>
        <v>#NAME?</v>
      </c>
      <c r="S26" s="84" t="e">
        <f ca="1">IF($M26,_xll.BDH($J26,S$5,$L26),"[DISABLED]")</f>
        <v>#NAME?</v>
      </c>
      <c r="U26" s="106" t="s">
        <v>8362</v>
      </c>
      <c r="V26" s="107" t="s">
        <v>1055</v>
      </c>
      <c r="W26" s="108">
        <v>42276</v>
      </c>
      <c r="X26" s="107" t="b">
        <v>1</v>
      </c>
      <c r="Y26" s="107" t="s">
        <v>6589</v>
      </c>
      <c r="Z26" s="107" t="s">
        <v>6569</v>
      </c>
      <c r="AA26" s="107" t="s">
        <v>6569</v>
      </c>
      <c r="AB26" s="107" t="s">
        <v>6569</v>
      </c>
      <c r="AC26" s="107" t="s">
        <v>6569</v>
      </c>
      <c r="AD26" s="107" t="s">
        <v>6569</v>
      </c>
    </row>
    <row r="27" spans="2:30" ht="12.75" customHeight="1" outlineLevel="2">
      <c r="B27" s="4" t="s">
        <v>3</v>
      </c>
      <c r="C27" s="4" t="s">
        <v>5232</v>
      </c>
      <c r="D27" s="4" t="s">
        <v>0</v>
      </c>
      <c r="E27" s="10" t="s">
        <v>37</v>
      </c>
      <c r="F27" s="9" t="s">
        <v>146</v>
      </c>
      <c r="G27" s="14" t="s">
        <v>40</v>
      </c>
      <c r="H27" s="14" t="s">
        <v>236</v>
      </c>
      <c r="I27" s="9" t="s">
        <v>73</v>
      </c>
      <c r="J27" s="72" t="str">
        <f t="shared" si="1"/>
        <v>EUSWE1F ICPL Curncy</v>
      </c>
      <c r="K27" s="25" t="str">
        <f t="shared" si="3"/>
        <v>ICPL</v>
      </c>
      <c r="L27" s="26">
        <f t="shared" ca="1" si="3"/>
        <v>42276</v>
      </c>
      <c r="M27" s="25" t="b">
        <f t="shared" si="3"/>
        <v>1</v>
      </c>
      <c r="N27" s="84" t="e">
        <f ca="1">IF($M27,_xll.BDP($J27,N$5),"[DISABLED]")</f>
        <v>#NAME?</v>
      </c>
      <c r="O27" s="84" t="e">
        <f ca="1">IF($M27,_xll.BDP($J27,O$5),"[DISABLED]")</f>
        <v>#NAME?</v>
      </c>
      <c r="P27" s="84" t="e">
        <f ca="1">IF($M27,_xll.BDP($J27,P$5),"[DISABLED]")</f>
        <v>#NAME?</v>
      </c>
      <c r="Q27" s="84" t="e">
        <f ca="1">IF($M27,_xll.BDH($J27,Q$5,$L27),"[DISABLED]")</f>
        <v>#NAME?</v>
      </c>
      <c r="R27" s="84" t="e">
        <f ca="1">IF($M27,_xll.BDH($J27,R$5,$L27),"[DISABLED]")</f>
        <v>#NAME?</v>
      </c>
      <c r="S27" s="84" t="e">
        <f ca="1">IF($M27,_xll.BDH($J27,S$5,$L27),"[DISABLED]")</f>
        <v>#NAME?</v>
      </c>
      <c r="U27" s="106" t="s">
        <v>8363</v>
      </c>
      <c r="V27" s="107" t="s">
        <v>1055</v>
      </c>
      <c r="W27" s="108">
        <v>42276</v>
      </c>
      <c r="X27" s="107" t="b">
        <v>1</v>
      </c>
      <c r="Y27" s="107" t="s">
        <v>6590</v>
      </c>
      <c r="Z27" s="107" t="s">
        <v>8333</v>
      </c>
      <c r="AA27" s="107" t="s">
        <v>8360</v>
      </c>
      <c r="AB27" s="107">
        <v>-0.17899999999999999</v>
      </c>
      <c r="AC27" s="107">
        <v>-0.20399999999999999</v>
      </c>
      <c r="AD27" s="107">
        <v>-0.154</v>
      </c>
    </row>
    <row r="28" spans="2:30" ht="12.75" customHeight="1" outlineLevel="2">
      <c r="B28" s="4" t="s">
        <v>3</v>
      </c>
      <c r="C28" s="4" t="s">
        <v>5232</v>
      </c>
      <c r="D28" s="4" t="s">
        <v>0</v>
      </c>
      <c r="E28" s="10" t="s">
        <v>37</v>
      </c>
      <c r="F28" s="9" t="s">
        <v>213</v>
      </c>
      <c r="G28" s="14" t="s">
        <v>40</v>
      </c>
      <c r="H28" s="14" t="s">
        <v>237</v>
      </c>
      <c r="I28" s="9" t="s">
        <v>73</v>
      </c>
      <c r="J28" s="72" t="str">
        <f t="shared" si="1"/>
        <v>EUSWE1G ICPL Curncy</v>
      </c>
      <c r="K28" s="25" t="str">
        <f t="shared" si="3"/>
        <v>ICPL</v>
      </c>
      <c r="L28" s="26">
        <f t="shared" ca="1" si="3"/>
        <v>42276</v>
      </c>
      <c r="M28" s="25" t="b">
        <f t="shared" si="3"/>
        <v>1</v>
      </c>
      <c r="N28" s="84" t="e">
        <f ca="1">IF($M28,_xll.BDP($J28,N$5),"[DISABLED]")</f>
        <v>#NAME?</v>
      </c>
      <c r="O28" s="84" t="e">
        <f ca="1">IF($M28,_xll.BDP($J28,O$5),"[DISABLED]")</f>
        <v>#NAME?</v>
      </c>
      <c r="P28" s="84" t="e">
        <f ca="1">IF($M28,_xll.BDP($J28,P$5),"[DISABLED]")</f>
        <v>#NAME?</v>
      </c>
      <c r="Q28" s="84" t="e">
        <f ca="1">IF($M28,_xll.BDH($J28,Q$5,$L28),"[DISABLED]")</f>
        <v>#NAME?</v>
      </c>
      <c r="R28" s="84" t="e">
        <f ca="1">IF($M28,_xll.BDH($J28,R$5,$L28),"[DISABLED]")</f>
        <v>#NAME?</v>
      </c>
      <c r="S28" s="84" t="e">
        <f ca="1">IF($M28,_xll.BDH($J28,S$5,$L28),"[DISABLED]")</f>
        <v>#NAME?</v>
      </c>
      <c r="U28" s="106" t="s">
        <v>8364</v>
      </c>
      <c r="V28" s="107" t="s">
        <v>1055</v>
      </c>
      <c r="W28" s="108">
        <v>42276</v>
      </c>
      <c r="X28" s="107" t="b">
        <v>1</v>
      </c>
      <c r="Y28" s="107" t="s">
        <v>6591</v>
      </c>
      <c r="Z28" s="107" t="s">
        <v>6569</v>
      </c>
      <c r="AA28" s="107" t="s">
        <v>6569</v>
      </c>
      <c r="AB28" s="107" t="s">
        <v>6569</v>
      </c>
      <c r="AC28" s="107" t="s">
        <v>6569</v>
      </c>
      <c r="AD28" s="107" t="s">
        <v>6569</v>
      </c>
    </row>
    <row r="29" spans="2:30" ht="12.75" customHeight="1" outlineLevel="2">
      <c r="B29" s="4" t="s">
        <v>3</v>
      </c>
      <c r="C29" s="4" t="s">
        <v>5232</v>
      </c>
      <c r="D29" s="4" t="s">
        <v>0</v>
      </c>
      <c r="E29" s="10" t="s">
        <v>37</v>
      </c>
      <c r="F29" s="9" t="s">
        <v>214</v>
      </c>
      <c r="G29" s="14" t="s">
        <v>40</v>
      </c>
      <c r="H29" s="14" t="s">
        <v>238</v>
      </c>
      <c r="I29" s="9" t="s">
        <v>73</v>
      </c>
      <c r="J29" s="72" t="str">
        <f t="shared" si="1"/>
        <v>EUSWE1H ICPL Curncy</v>
      </c>
      <c r="K29" s="25" t="str">
        <f t="shared" si="3"/>
        <v>ICPL</v>
      </c>
      <c r="L29" s="26">
        <f t="shared" ca="1" si="3"/>
        <v>42276</v>
      </c>
      <c r="M29" s="25" t="b">
        <f t="shared" si="3"/>
        <v>1</v>
      </c>
      <c r="N29" s="84" t="e">
        <f ca="1">IF($M29,_xll.BDP($J29,N$5),"[DISABLED]")</f>
        <v>#NAME?</v>
      </c>
      <c r="O29" s="84" t="e">
        <f ca="1">IF($M29,_xll.BDP($J29,O$5),"[DISABLED]")</f>
        <v>#NAME?</v>
      </c>
      <c r="P29" s="84" t="e">
        <f ca="1">IF($M29,_xll.BDP($J29,P$5),"[DISABLED]")</f>
        <v>#NAME?</v>
      </c>
      <c r="Q29" s="84" t="e">
        <f ca="1">IF($M29,_xll.BDH($J29,Q$5,$L29),"[DISABLED]")</f>
        <v>#NAME?</v>
      </c>
      <c r="R29" s="84" t="e">
        <f ca="1">IF($M29,_xll.BDH($J29,R$5,$L29),"[DISABLED]")</f>
        <v>#NAME?</v>
      </c>
      <c r="S29" s="84" t="e">
        <f ca="1">IF($M29,_xll.BDH($J29,S$5,$L29),"[DISABLED]")</f>
        <v>#NAME?</v>
      </c>
      <c r="U29" s="106" t="s">
        <v>8365</v>
      </c>
      <c r="V29" s="107" t="s">
        <v>1055</v>
      </c>
      <c r="W29" s="108">
        <v>42276</v>
      </c>
      <c r="X29" s="107" t="b">
        <v>1</v>
      </c>
      <c r="Y29" s="107" t="s">
        <v>6592</v>
      </c>
      <c r="Z29" s="107" t="s">
        <v>6569</v>
      </c>
      <c r="AA29" s="107" t="s">
        <v>6569</v>
      </c>
      <c r="AB29" s="107" t="s">
        <v>6569</v>
      </c>
      <c r="AC29" s="107" t="s">
        <v>6569</v>
      </c>
      <c r="AD29" s="107" t="s">
        <v>6569</v>
      </c>
    </row>
    <row r="30" spans="2:30" ht="12.75" customHeight="1" outlineLevel="2">
      <c r="B30" s="4" t="s">
        <v>3</v>
      </c>
      <c r="C30" s="4" t="s">
        <v>5232</v>
      </c>
      <c r="D30" s="4" t="s">
        <v>0</v>
      </c>
      <c r="E30" s="10" t="s">
        <v>37</v>
      </c>
      <c r="F30" s="9" t="s">
        <v>216</v>
      </c>
      <c r="G30" s="14" t="s">
        <v>40</v>
      </c>
      <c r="H30" s="14" t="s">
        <v>239</v>
      </c>
      <c r="I30" s="9" t="s">
        <v>73</v>
      </c>
      <c r="J30" s="72" t="str">
        <f t="shared" si="1"/>
        <v>EUSWE1I ICPL Curncy</v>
      </c>
      <c r="K30" s="25" t="str">
        <f t="shared" si="3"/>
        <v>ICPL</v>
      </c>
      <c r="L30" s="26">
        <f t="shared" ca="1" si="3"/>
        <v>42276</v>
      </c>
      <c r="M30" s="25" t="b">
        <f t="shared" si="3"/>
        <v>1</v>
      </c>
      <c r="N30" s="84" t="e">
        <f ca="1">IF($M30,_xll.BDP($J30,N$5),"[DISABLED]")</f>
        <v>#NAME?</v>
      </c>
      <c r="O30" s="84" t="e">
        <f ca="1">IF($M30,_xll.BDP($J30,O$5),"[DISABLED]")</f>
        <v>#NAME?</v>
      </c>
      <c r="P30" s="84" t="e">
        <f ca="1">IF($M30,_xll.BDP($J30,P$5),"[DISABLED]")</f>
        <v>#NAME?</v>
      </c>
      <c r="Q30" s="84" t="e">
        <f ca="1">IF($M30,_xll.BDH($J30,Q$5,$L30),"[DISABLED]")</f>
        <v>#NAME?</v>
      </c>
      <c r="R30" s="84" t="e">
        <f ca="1">IF($M30,_xll.BDH($J30,R$5,$L30),"[DISABLED]")</f>
        <v>#NAME?</v>
      </c>
      <c r="S30" s="84" t="e">
        <f ca="1">IF($M30,_xll.BDH($J30,S$5,$L30),"[DISABLED]")</f>
        <v>#NAME?</v>
      </c>
      <c r="U30" s="106" t="s">
        <v>8366</v>
      </c>
      <c r="V30" s="107" t="s">
        <v>1055</v>
      </c>
      <c r="W30" s="108">
        <v>42276</v>
      </c>
      <c r="X30" s="107" t="b">
        <v>1</v>
      </c>
      <c r="Y30" s="107" t="s">
        <v>6593</v>
      </c>
      <c r="Z30" s="107" t="s">
        <v>8333</v>
      </c>
      <c r="AA30" s="107" t="s">
        <v>8367</v>
      </c>
      <c r="AB30" s="107">
        <v>-0.17599999999999999</v>
      </c>
      <c r="AC30" s="107">
        <v>-0.20100000000000001</v>
      </c>
      <c r="AD30" s="107">
        <v>-0.151</v>
      </c>
    </row>
    <row r="31" spans="2:30" ht="12.75" customHeight="1" outlineLevel="2">
      <c r="B31" s="4" t="s">
        <v>3</v>
      </c>
      <c r="C31" s="4" t="s">
        <v>5232</v>
      </c>
      <c r="D31" s="4" t="s">
        <v>0</v>
      </c>
      <c r="E31" s="10" t="s">
        <v>37</v>
      </c>
      <c r="F31" s="9" t="s">
        <v>215</v>
      </c>
      <c r="G31" s="14" t="s">
        <v>40</v>
      </c>
      <c r="H31" s="14" t="s">
        <v>240</v>
      </c>
      <c r="I31" s="9" t="s">
        <v>73</v>
      </c>
      <c r="J31" s="72" t="str">
        <f t="shared" si="1"/>
        <v>EUSWE1J ICPL Curncy</v>
      </c>
      <c r="K31" s="25" t="str">
        <f t="shared" si="3"/>
        <v>ICPL</v>
      </c>
      <c r="L31" s="26">
        <f t="shared" ca="1" si="3"/>
        <v>42276</v>
      </c>
      <c r="M31" s="25" t="b">
        <f t="shared" si="3"/>
        <v>1</v>
      </c>
      <c r="N31" s="84" t="e">
        <f ca="1">IF($M31,_xll.BDP($J31,N$5),"[DISABLED]")</f>
        <v>#NAME?</v>
      </c>
      <c r="O31" s="84" t="e">
        <f ca="1">IF($M31,_xll.BDP($J31,O$5),"[DISABLED]")</f>
        <v>#NAME?</v>
      </c>
      <c r="P31" s="84" t="e">
        <f ca="1">IF($M31,_xll.BDP($J31,P$5),"[DISABLED]")</f>
        <v>#NAME?</v>
      </c>
      <c r="Q31" s="84" t="e">
        <f ca="1">IF($M31,_xll.BDH($J31,Q$5,$L31),"[DISABLED]")</f>
        <v>#NAME?</v>
      </c>
      <c r="R31" s="84" t="e">
        <f ca="1">IF($M31,_xll.BDH($J31,R$5,$L31),"[DISABLED]")</f>
        <v>#NAME?</v>
      </c>
      <c r="S31" s="84" t="e">
        <f ca="1">IF($M31,_xll.BDH($J31,S$5,$L31),"[DISABLED]")</f>
        <v>#NAME?</v>
      </c>
      <c r="U31" s="106" t="s">
        <v>8368</v>
      </c>
      <c r="V31" s="107" t="s">
        <v>1055</v>
      </c>
      <c r="W31" s="108">
        <v>42276</v>
      </c>
      <c r="X31" s="107" t="b">
        <v>1</v>
      </c>
      <c r="Y31" s="107" t="s">
        <v>6594</v>
      </c>
      <c r="Z31" s="107" t="s">
        <v>6569</v>
      </c>
      <c r="AA31" s="107" t="s">
        <v>6569</v>
      </c>
      <c r="AB31" s="107" t="s">
        <v>6569</v>
      </c>
      <c r="AC31" s="107" t="s">
        <v>6569</v>
      </c>
      <c r="AD31" s="107" t="s">
        <v>6569</v>
      </c>
    </row>
    <row r="32" spans="2:30" ht="12.75" customHeight="1" outlineLevel="2">
      <c r="B32" s="4" t="s">
        <v>3</v>
      </c>
      <c r="C32" s="4" t="s">
        <v>5232</v>
      </c>
      <c r="D32" s="4" t="s">
        <v>0</v>
      </c>
      <c r="E32" s="10" t="s">
        <v>37</v>
      </c>
      <c r="F32" s="9" t="s">
        <v>216</v>
      </c>
      <c r="G32" s="14" t="s">
        <v>40</v>
      </c>
      <c r="H32" s="14" t="s">
        <v>241</v>
      </c>
      <c r="I32" s="9" t="s">
        <v>73</v>
      </c>
      <c r="J32" s="72" t="str">
        <f t="shared" si="1"/>
        <v>EUSWE1K ICPL Curncy</v>
      </c>
      <c r="K32" s="25" t="str">
        <f t="shared" si="3"/>
        <v>ICPL</v>
      </c>
      <c r="L32" s="26">
        <f t="shared" ca="1" si="3"/>
        <v>42276</v>
      </c>
      <c r="M32" s="25" t="b">
        <f t="shared" si="3"/>
        <v>1</v>
      </c>
      <c r="N32" s="84" t="e">
        <f ca="1">IF($M32,_xll.BDP($J32,N$5),"[DISABLED]")</f>
        <v>#NAME?</v>
      </c>
      <c r="O32" s="84" t="e">
        <f ca="1">IF($M32,_xll.BDP($J32,O$5),"[DISABLED]")</f>
        <v>#NAME?</v>
      </c>
      <c r="P32" s="84" t="e">
        <f ca="1">IF($M32,_xll.BDP($J32,P$5),"[DISABLED]")</f>
        <v>#NAME?</v>
      </c>
      <c r="Q32" s="84" t="e">
        <f ca="1">IF($M32,_xll.BDH($J32,Q$5,$L32),"[DISABLED]")</f>
        <v>#NAME?</v>
      </c>
      <c r="R32" s="84" t="e">
        <f ca="1">IF($M32,_xll.BDH($J32,R$5,$L32),"[DISABLED]")</f>
        <v>#NAME?</v>
      </c>
      <c r="S32" s="84" t="e">
        <f ca="1">IF($M32,_xll.BDH($J32,S$5,$L32),"[DISABLED]")</f>
        <v>#NAME?</v>
      </c>
      <c r="U32" s="106" t="s">
        <v>8369</v>
      </c>
      <c r="V32" s="107" t="s">
        <v>1055</v>
      </c>
      <c r="W32" s="108">
        <v>42276</v>
      </c>
      <c r="X32" s="107" t="b">
        <v>1</v>
      </c>
      <c r="Y32" s="107" t="s">
        <v>6595</v>
      </c>
      <c r="Z32" s="107" t="s">
        <v>6569</v>
      </c>
      <c r="AA32" s="107" t="s">
        <v>6569</v>
      </c>
      <c r="AB32" s="107" t="s">
        <v>6569</v>
      </c>
      <c r="AC32" s="107" t="s">
        <v>6569</v>
      </c>
      <c r="AD32" s="107" t="s">
        <v>6569</v>
      </c>
    </row>
    <row r="33" spans="2:30" ht="12.75" customHeight="1" outlineLevel="2">
      <c r="B33" s="4" t="s">
        <v>3</v>
      </c>
      <c r="C33" s="4" t="s">
        <v>5232</v>
      </c>
      <c r="D33" s="4" t="s">
        <v>0</v>
      </c>
      <c r="E33" s="10" t="s">
        <v>37</v>
      </c>
      <c r="F33" s="4" t="s">
        <v>42</v>
      </c>
      <c r="G33" s="10" t="s">
        <v>40</v>
      </c>
      <c r="H33" s="10" t="s">
        <v>76</v>
      </c>
      <c r="I33" s="4" t="s">
        <v>73</v>
      </c>
      <c r="J33" s="72" t="str">
        <f t="shared" si="1"/>
        <v>EUSWE2 ICPL Curncy</v>
      </c>
      <c r="K33" s="25" t="str">
        <f t="shared" si="3"/>
        <v>ICPL</v>
      </c>
      <c r="L33" s="26">
        <f t="shared" ca="1" si="3"/>
        <v>42276</v>
      </c>
      <c r="M33" s="25" t="b">
        <f t="shared" si="3"/>
        <v>1</v>
      </c>
      <c r="N33" s="84" t="e">
        <f ca="1">IF($M33,_xll.BDP($J33,N$5),"[DISABLED]")</f>
        <v>#NAME?</v>
      </c>
      <c r="O33" s="84" t="e">
        <f ca="1">IF($M33,_xll.BDP($J33,O$5),"[DISABLED]")</f>
        <v>#NAME?</v>
      </c>
      <c r="P33" s="84" t="e">
        <f ca="1">IF($M33,_xll.BDP($J33,P$5),"[DISABLED]")</f>
        <v>#NAME?</v>
      </c>
      <c r="Q33" s="84" t="e">
        <f ca="1">IF($M33,_xll.BDH($J33,Q$5,$L33),"[DISABLED]")</f>
        <v>#NAME?</v>
      </c>
      <c r="R33" s="84" t="e">
        <f ca="1">IF($M33,_xll.BDH($J33,R$5,$L33),"[DISABLED]")</f>
        <v>#NAME?</v>
      </c>
      <c r="S33" s="84" t="e">
        <f ca="1">IF($M33,_xll.BDH($J33,S$5,$L33),"[DISABLED]")</f>
        <v>#NAME?</v>
      </c>
      <c r="U33" s="106" t="s">
        <v>8370</v>
      </c>
      <c r="V33" s="107" t="s">
        <v>1055</v>
      </c>
      <c r="W33" s="108">
        <v>42276</v>
      </c>
      <c r="X33" s="107" t="b">
        <v>1</v>
      </c>
      <c r="Y33" s="107" t="s">
        <v>6596</v>
      </c>
      <c r="Z33" s="107" t="s">
        <v>8333</v>
      </c>
      <c r="AA33" s="107" t="s">
        <v>8371</v>
      </c>
      <c r="AB33" s="107">
        <v>-0.17100000000000001</v>
      </c>
      <c r="AC33" s="107">
        <v>-0.19600000000000001</v>
      </c>
      <c r="AD33" s="107">
        <v>-0.14599999999999999</v>
      </c>
    </row>
    <row r="34" spans="2:30" ht="12.75" customHeight="1" outlineLevel="2">
      <c r="B34" s="4" t="s">
        <v>3</v>
      </c>
      <c r="C34" s="4" t="s">
        <v>5232</v>
      </c>
      <c r="D34" s="4" t="s">
        <v>0</v>
      </c>
      <c r="E34" s="10" t="s">
        <v>37</v>
      </c>
      <c r="F34" s="4" t="s">
        <v>43</v>
      </c>
      <c r="G34" s="10" t="s">
        <v>40</v>
      </c>
      <c r="H34" s="10" t="s">
        <v>77</v>
      </c>
      <c r="I34" s="4" t="s">
        <v>73</v>
      </c>
      <c r="J34" s="72" t="str">
        <f t="shared" si="1"/>
        <v>EUSWE3 ICPL Curncy</v>
      </c>
      <c r="K34" s="25" t="str">
        <f t="shared" si="3"/>
        <v>ICPL</v>
      </c>
      <c r="L34" s="26">
        <f t="shared" ca="1" si="3"/>
        <v>42276</v>
      </c>
      <c r="M34" s="25" t="b">
        <f t="shared" si="3"/>
        <v>1</v>
      </c>
      <c r="N34" s="84" t="e">
        <f ca="1">IF($M34,_xll.BDP($J34,N$5),"[DISABLED]")</f>
        <v>#NAME?</v>
      </c>
      <c r="O34" s="84" t="e">
        <f ca="1">IF($M34,_xll.BDP($J34,O$5),"[DISABLED]")</f>
        <v>#NAME?</v>
      </c>
      <c r="P34" s="84" t="e">
        <f ca="1">IF($M34,_xll.BDP($J34,P$5),"[DISABLED]")</f>
        <v>#NAME?</v>
      </c>
      <c r="Q34" s="84" t="e">
        <f ca="1">IF($M34,_xll.BDH($J34,Q$5,$L34),"[DISABLED]")</f>
        <v>#NAME?</v>
      </c>
      <c r="R34" s="84" t="e">
        <f ca="1">IF($M34,_xll.BDH($J34,R$5,$L34),"[DISABLED]")</f>
        <v>#NAME?</v>
      </c>
      <c r="S34" s="84" t="e">
        <f ca="1">IF($M34,_xll.BDH($J34,S$5,$L34),"[DISABLED]")</f>
        <v>#NAME?</v>
      </c>
      <c r="U34" s="106" t="s">
        <v>8372</v>
      </c>
      <c r="V34" s="107" t="s">
        <v>1055</v>
      </c>
      <c r="W34" s="108">
        <v>42276</v>
      </c>
      <c r="X34" s="107" t="b">
        <v>1</v>
      </c>
      <c r="Y34" s="107" t="s">
        <v>6597</v>
      </c>
      <c r="Z34" s="107" t="s">
        <v>8333</v>
      </c>
      <c r="AA34" s="107" t="s">
        <v>8367</v>
      </c>
      <c r="AB34" s="107">
        <v>-0.11700000000000001</v>
      </c>
      <c r="AC34" s="107">
        <v>-0.14199999999999999</v>
      </c>
      <c r="AD34" s="107">
        <v>-9.1999999999999998E-2</v>
      </c>
    </row>
    <row r="35" spans="2:30" ht="12.75" customHeight="1" outlineLevel="2">
      <c r="B35" s="4" t="s">
        <v>3</v>
      </c>
      <c r="C35" s="4" t="s">
        <v>5232</v>
      </c>
      <c r="D35" s="4" t="s">
        <v>0</v>
      </c>
      <c r="E35" s="10" t="s">
        <v>37</v>
      </c>
      <c r="F35" s="4" t="s">
        <v>152</v>
      </c>
      <c r="G35" s="10" t="s">
        <v>40</v>
      </c>
      <c r="H35" s="10" t="s">
        <v>242</v>
      </c>
      <c r="I35" s="4" t="s">
        <v>73</v>
      </c>
      <c r="J35" s="72" t="str">
        <f t="shared" si="1"/>
        <v>EUSWE4 ICPL Curncy</v>
      </c>
      <c r="K35" s="25" t="str">
        <f t="shared" si="3"/>
        <v>ICPL</v>
      </c>
      <c r="L35" s="26">
        <f t="shared" ca="1" si="3"/>
        <v>42276</v>
      </c>
      <c r="M35" s="25" t="b">
        <f t="shared" si="3"/>
        <v>1</v>
      </c>
      <c r="N35" s="84" t="e">
        <f ca="1">IF($M35,_xll.BDP($J35,N$5),"[DISABLED]")</f>
        <v>#NAME?</v>
      </c>
      <c r="O35" s="84" t="e">
        <f ca="1">IF($M35,_xll.BDP($J35,O$5),"[DISABLED]")</f>
        <v>#NAME?</v>
      </c>
      <c r="P35" s="84" t="e">
        <f ca="1">IF($M35,_xll.BDP($J35,P$5),"[DISABLED]")</f>
        <v>#NAME?</v>
      </c>
      <c r="Q35" s="84" t="e">
        <f ca="1">IF($M35,_xll.BDH($J35,Q$5,$L35),"[DISABLED]")</f>
        <v>#NAME?</v>
      </c>
      <c r="R35" s="84" t="e">
        <f ca="1">IF($M35,_xll.BDH($J35,R$5,$L35),"[DISABLED]")</f>
        <v>#NAME?</v>
      </c>
      <c r="S35" s="84" t="e">
        <f ca="1">IF($M35,_xll.BDH($J35,S$5,$L35),"[DISABLED]")</f>
        <v>#NAME?</v>
      </c>
      <c r="U35" s="106" t="s">
        <v>8373</v>
      </c>
      <c r="V35" s="107" t="s">
        <v>1055</v>
      </c>
      <c r="W35" s="108">
        <v>42276</v>
      </c>
      <c r="X35" s="107" t="b">
        <v>1</v>
      </c>
      <c r="Y35" s="107" t="s">
        <v>6598</v>
      </c>
      <c r="Z35" s="107" t="s">
        <v>8333</v>
      </c>
      <c r="AA35" s="107" t="s">
        <v>8374</v>
      </c>
      <c r="AB35" s="107">
        <v>-2.4E-2</v>
      </c>
      <c r="AC35" s="107">
        <v>-5.8999999999999997E-2</v>
      </c>
      <c r="AD35" s="107">
        <v>1.0999999999999999E-2</v>
      </c>
    </row>
    <row r="36" spans="2:30" ht="12.75" customHeight="1" outlineLevel="2">
      <c r="B36" s="4" t="s">
        <v>3</v>
      </c>
      <c r="C36" s="4" t="s">
        <v>5232</v>
      </c>
      <c r="D36" s="4" t="s">
        <v>0</v>
      </c>
      <c r="E36" s="10" t="s">
        <v>37</v>
      </c>
      <c r="F36" s="4" t="s">
        <v>44</v>
      </c>
      <c r="G36" s="10" t="s">
        <v>40</v>
      </c>
      <c r="H36" s="10" t="s">
        <v>78</v>
      </c>
      <c r="I36" s="4" t="s">
        <v>73</v>
      </c>
      <c r="J36" s="72" t="str">
        <f t="shared" si="1"/>
        <v>EUSWE5 ICPL Curncy</v>
      </c>
      <c r="K36" s="25" t="str">
        <f t="shared" si="3"/>
        <v>ICPL</v>
      </c>
      <c r="L36" s="26">
        <f t="shared" ca="1" si="3"/>
        <v>42276</v>
      </c>
      <c r="M36" s="25" t="b">
        <f t="shared" si="3"/>
        <v>1</v>
      </c>
      <c r="N36" s="84" t="e">
        <f ca="1">IF($M36,_xll.BDP($J36,N$5),"[DISABLED]")</f>
        <v>#NAME?</v>
      </c>
      <c r="O36" s="84" t="e">
        <f ca="1">IF($M36,_xll.BDP($J36,O$5),"[DISABLED]")</f>
        <v>#NAME?</v>
      </c>
      <c r="P36" s="84" t="e">
        <f ca="1">IF($M36,_xll.BDP($J36,P$5),"[DISABLED]")</f>
        <v>#NAME?</v>
      </c>
      <c r="Q36" s="84" t="e">
        <f ca="1">IF($M36,_xll.BDH($J36,Q$5,$L36),"[DISABLED]")</f>
        <v>#NAME?</v>
      </c>
      <c r="R36" s="84" t="e">
        <f ca="1">IF($M36,_xll.BDH($J36,R$5,$L36),"[DISABLED]")</f>
        <v>#NAME?</v>
      </c>
      <c r="S36" s="84" t="e">
        <f ca="1">IF($M36,_xll.BDH($J36,S$5,$L36),"[DISABLED]")</f>
        <v>#NAME?</v>
      </c>
      <c r="U36" s="106" t="s">
        <v>8375</v>
      </c>
      <c r="V36" s="107" t="s">
        <v>1055</v>
      </c>
      <c r="W36" s="108">
        <v>42276</v>
      </c>
      <c r="X36" s="107" t="b">
        <v>1</v>
      </c>
      <c r="Y36" s="107" t="s">
        <v>6599</v>
      </c>
      <c r="Z36" s="107" t="s">
        <v>8333</v>
      </c>
      <c r="AA36" s="107" t="s">
        <v>8374</v>
      </c>
      <c r="AB36" s="107">
        <v>8.8999999999999996E-2</v>
      </c>
      <c r="AC36" s="107">
        <v>5.3999999999999999E-2</v>
      </c>
      <c r="AD36" s="107">
        <v>0.124</v>
      </c>
    </row>
    <row r="37" spans="2:30" ht="12.75" customHeight="1" outlineLevel="2">
      <c r="B37" s="4" t="s">
        <v>3</v>
      </c>
      <c r="C37" s="4" t="s">
        <v>5232</v>
      </c>
      <c r="D37" s="4" t="s">
        <v>0</v>
      </c>
      <c r="E37" s="10" t="s">
        <v>37</v>
      </c>
      <c r="F37" s="4" t="s">
        <v>155</v>
      </c>
      <c r="G37" s="10" t="s">
        <v>40</v>
      </c>
      <c r="H37" s="10" t="s">
        <v>243</v>
      </c>
      <c r="I37" s="4" t="s">
        <v>73</v>
      </c>
      <c r="J37" s="72" t="str">
        <f t="shared" si="1"/>
        <v>EUSWE6 ICPL Curncy</v>
      </c>
      <c r="K37" s="25" t="str">
        <f t="shared" si="3"/>
        <v>ICPL</v>
      </c>
      <c r="L37" s="26">
        <f t="shared" ca="1" si="3"/>
        <v>42276</v>
      </c>
      <c r="M37" s="25" t="b">
        <f t="shared" si="3"/>
        <v>1</v>
      </c>
      <c r="N37" s="84" t="e">
        <f ca="1">IF($M37,_xll.BDP($J37,N$5),"[DISABLED]")</f>
        <v>#NAME?</v>
      </c>
      <c r="O37" s="84" t="e">
        <f ca="1">IF($M37,_xll.BDP($J37,O$5),"[DISABLED]")</f>
        <v>#NAME?</v>
      </c>
      <c r="P37" s="84" t="e">
        <f ca="1">IF($M37,_xll.BDP($J37,P$5),"[DISABLED]")</f>
        <v>#NAME?</v>
      </c>
      <c r="Q37" s="84" t="e">
        <f ca="1">IF($M37,_xll.BDH($J37,Q$5,$L37),"[DISABLED]")</f>
        <v>#NAME?</v>
      </c>
      <c r="R37" s="84" t="e">
        <f ca="1">IF($M37,_xll.BDH($J37,R$5,$L37),"[DISABLED]")</f>
        <v>#NAME?</v>
      </c>
      <c r="S37" s="84" t="e">
        <f ca="1">IF($M37,_xll.BDH($J37,S$5,$L37),"[DISABLED]")</f>
        <v>#NAME?</v>
      </c>
      <c r="U37" s="106" t="s">
        <v>8376</v>
      </c>
      <c r="V37" s="107" t="s">
        <v>1055</v>
      </c>
      <c r="W37" s="108">
        <v>42276</v>
      </c>
      <c r="X37" s="107" t="b">
        <v>1</v>
      </c>
      <c r="Y37" s="107" t="s">
        <v>6600</v>
      </c>
      <c r="Z37" s="107" t="s">
        <v>8333</v>
      </c>
      <c r="AA37" s="107" t="s">
        <v>8374</v>
      </c>
      <c r="AB37" s="107">
        <v>0.215</v>
      </c>
      <c r="AC37" s="107">
        <v>0.18</v>
      </c>
      <c r="AD37" s="107">
        <v>0.25</v>
      </c>
    </row>
    <row r="38" spans="2:30" ht="12.75" customHeight="1" outlineLevel="2">
      <c r="B38" s="4" t="s">
        <v>3</v>
      </c>
      <c r="C38" s="4" t="s">
        <v>5232</v>
      </c>
      <c r="D38" s="4" t="s">
        <v>0</v>
      </c>
      <c r="E38" s="10" t="s">
        <v>37</v>
      </c>
      <c r="F38" s="4" t="s">
        <v>45</v>
      </c>
      <c r="G38" s="10" t="s">
        <v>40</v>
      </c>
      <c r="H38" s="10" t="s">
        <v>79</v>
      </c>
      <c r="I38" s="4" t="s">
        <v>73</v>
      </c>
      <c r="J38" s="72" t="str">
        <f t="shared" si="1"/>
        <v>EUSWE7 ICPL Curncy</v>
      </c>
      <c r="K38" s="25" t="str">
        <f t="shared" si="3"/>
        <v>ICPL</v>
      </c>
      <c r="L38" s="26">
        <f t="shared" ca="1" si="3"/>
        <v>42276</v>
      </c>
      <c r="M38" s="25" t="b">
        <f t="shared" si="3"/>
        <v>1</v>
      </c>
      <c r="N38" s="84" t="e">
        <f ca="1">IF($M38,_xll.BDP($J38,N$5),"[DISABLED]")</f>
        <v>#NAME?</v>
      </c>
      <c r="O38" s="84" t="e">
        <f ca="1">IF($M38,_xll.BDP($J38,O$5),"[DISABLED]")</f>
        <v>#NAME?</v>
      </c>
      <c r="P38" s="84" t="e">
        <f ca="1">IF($M38,_xll.BDP($J38,P$5),"[DISABLED]")</f>
        <v>#NAME?</v>
      </c>
      <c r="Q38" s="84" t="e">
        <f ca="1">IF($M38,_xll.BDH($J38,Q$5,$L38),"[DISABLED]")</f>
        <v>#NAME?</v>
      </c>
      <c r="R38" s="84" t="e">
        <f ca="1">IF($M38,_xll.BDH($J38,R$5,$L38),"[DISABLED]")</f>
        <v>#NAME?</v>
      </c>
      <c r="S38" s="84" t="e">
        <f ca="1">IF($M38,_xll.BDH($J38,S$5,$L38),"[DISABLED]")</f>
        <v>#NAME?</v>
      </c>
      <c r="U38" s="106" t="s">
        <v>8377</v>
      </c>
      <c r="V38" s="107" t="s">
        <v>1055</v>
      </c>
      <c r="W38" s="108">
        <v>42276</v>
      </c>
      <c r="X38" s="107" t="b">
        <v>1</v>
      </c>
      <c r="Y38" s="107" t="s">
        <v>6601</v>
      </c>
      <c r="Z38" s="107" t="s">
        <v>8333</v>
      </c>
      <c r="AA38" s="107" t="s">
        <v>8378</v>
      </c>
      <c r="AB38" s="107">
        <v>0.34799999999999998</v>
      </c>
      <c r="AC38" s="107">
        <v>0.313</v>
      </c>
      <c r="AD38" s="107">
        <v>0.38300000000000001</v>
      </c>
    </row>
    <row r="39" spans="2:30" ht="12.75" customHeight="1" outlineLevel="2">
      <c r="B39" s="4" t="s">
        <v>3</v>
      </c>
      <c r="C39" s="4" t="s">
        <v>5232</v>
      </c>
      <c r="D39" s="4" t="s">
        <v>0</v>
      </c>
      <c r="E39" s="10" t="s">
        <v>37</v>
      </c>
      <c r="F39" s="4" t="s">
        <v>156</v>
      </c>
      <c r="G39" s="10" t="s">
        <v>40</v>
      </c>
      <c r="H39" s="10" t="s">
        <v>244</v>
      </c>
      <c r="I39" s="4" t="s">
        <v>73</v>
      </c>
      <c r="J39" s="72" t="str">
        <f t="shared" si="1"/>
        <v>EUSWE8 ICPL Curncy</v>
      </c>
      <c r="K39" s="25" t="str">
        <f t="shared" si="3"/>
        <v>ICPL</v>
      </c>
      <c r="L39" s="26">
        <f t="shared" ca="1" si="3"/>
        <v>42276</v>
      </c>
      <c r="M39" s="25" t="b">
        <f t="shared" si="3"/>
        <v>1</v>
      </c>
      <c r="N39" s="84" t="e">
        <f ca="1">IF($M39,_xll.BDP($J39,N$5),"[DISABLED]")</f>
        <v>#NAME?</v>
      </c>
      <c r="O39" s="84" t="e">
        <f ca="1">IF($M39,_xll.BDP($J39,O$5),"[DISABLED]")</f>
        <v>#NAME?</v>
      </c>
      <c r="P39" s="84" t="e">
        <f ca="1">IF($M39,_xll.BDP($J39,P$5),"[DISABLED]")</f>
        <v>#NAME?</v>
      </c>
      <c r="Q39" s="84" t="e">
        <f ca="1">IF($M39,_xll.BDH($J39,Q$5,$L39),"[DISABLED]")</f>
        <v>#NAME?</v>
      </c>
      <c r="R39" s="84" t="e">
        <f ca="1">IF($M39,_xll.BDH($J39,R$5,$L39),"[DISABLED]")</f>
        <v>#NAME?</v>
      </c>
      <c r="S39" s="84" t="e">
        <f ca="1">IF($M39,_xll.BDH($J39,S$5,$L39),"[DISABLED]")</f>
        <v>#NAME?</v>
      </c>
      <c r="U39" s="106" t="s">
        <v>8379</v>
      </c>
      <c r="V39" s="107" t="s">
        <v>1055</v>
      </c>
      <c r="W39" s="108">
        <v>42276</v>
      </c>
      <c r="X39" s="107" t="b">
        <v>1</v>
      </c>
      <c r="Y39" s="107" t="s">
        <v>6602</v>
      </c>
      <c r="Z39" s="107" t="s">
        <v>8333</v>
      </c>
      <c r="AA39" s="107" t="s">
        <v>8380</v>
      </c>
      <c r="AB39" s="107">
        <v>0.47699999999999998</v>
      </c>
      <c r="AC39" s="107">
        <v>0.442</v>
      </c>
      <c r="AD39" s="107">
        <v>0.51200000000000001</v>
      </c>
    </row>
    <row r="40" spans="2:30" ht="12.75" customHeight="1" outlineLevel="2">
      <c r="B40" s="4" t="s">
        <v>3</v>
      </c>
      <c r="C40" s="4" t="s">
        <v>5232</v>
      </c>
      <c r="D40" s="4" t="s">
        <v>0</v>
      </c>
      <c r="E40" s="10" t="s">
        <v>37</v>
      </c>
      <c r="F40" s="4" t="s">
        <v>157</v>
      </c>
      <c r="G40" s="10" t="s">
        <v>40</v>
      </c>
      <c r="H40" s="10" t="s">
        <v>245</v>
      </c>
      <c r="I40" s="4" t="s">
        <v>73</v>
      </c>
      <c r="J40" s="72" t="str">
        <f t="shared" si="1"/>
        <v>EUSWE9 ICPL Curncy</v>
      </c>
      <c r="K40" s="25" t="str">
        <f t="shared" si="3"/>
        <v>ICPL</v>
      </c>
      <c r="L40" s="26">
        <f t="shared" ca="1" si="3"/>
        <v>42276</v>
      </c>
      <c r="M40" s="25" t="b">
        <f t="shared" si="3"/>
        <v>1</v>
      </c>
      <c r="N40" s="84" t="e">
        <f ca="1">IF($M40,_xll.BDP($J40,N$5),"[DISABLED]")</f>
        <v>#NAME?</v>
      </c>
      <c r="O40" s="84" t="e">
        <f ca="1">IF($M40,_xll.BDP($J40,O$5),"[DISABLED]")</f>
        <v>#NAME?</v>
      </c>
      <c r="P40" s="84" t="e">
        <f ca="1">IF($M40,_xll.BDP($J40,P$5),"[DISABLED]")</f>
        <v>#NAME?</v>
      </c>
      <c r="Q40" s="84" t="e">
        <f ca="1">IF($M40,_xll.BDH($J40,Q$5,$L40),"[DISABLED]")</f>
        <v>#NAME?</v>
      </c>
      <c r="R40" s="84" t="e">
        <f ca="1">IF($M40,_xll.BDH($J40,R$5,$L40),"[DISABLED]")</f>
        <v>#NAME?</v>
      </c>
      <c r="S40" s="84" t="e">
        <f ca="1">IF($M40,_xll.BDH($J40,S$5,$L40),"[DISABLED]")</f>
        <v>#NAME?</v>
      </c>
      <c r="U40" s="106" t="s">
        <v>8381</v>
      </c>
      <c r="V40" s="107" t="s">
        <v>1055</v>
      </c>
      <c r="W40" s="108">
        <v>42276</v>
      </c>
      <c r="X40" s="107" t="b">
        <v>1</v>
      </c>
      <c r="Y40" s="107" t="s">
        <v>6603</v>
      </c>
      <c r="Z40" s="107" t="s">
        <v>8333</v>
      </c>
      <c r="AA40" s="107" t="s">
        <v>8380</v>
      </c>
      <c r="AB40" s="107">
        <v>0.59599999999999997</v>
      </c>
      <c r="AC40" s="107">
        <v>0.56100000000000005</v>
      </c>
      <c r="AD40" s="107">
        <v>0.63100000000000001</v>
      </c>
    </row>
    <row r="41" spans="2:30" ht="12.75" customHeight="1" outlineLevel="2">
      <c r="B41" s="4" t="s">
        <v>3</v>
      </c>
      <c r="C41" s="4" t="s">
        <v>5232</v>
      </c>
      <c r="D41" s="4" t="s">
        <v>0</v>
      </c>
      <c r="E41" s="10" t="s">
        <v>37</v>
      </c>
      <c r="F41" s="4" t="s">
        <v>46</v>
      </c>
      <c r="G41" s="10" t="s">
        <v>40</v>
      </c>
      <c r="H41" s="10" t="s">
        <v>80</v>
      </c>
      <c r="I41" s="4" t="s">
        <v>73</v>
      </c>
      <c r="J41" s="72" t="str">
        <f t="shared" si="1"/>
        <v>EUSWE10 ICPL Curncy</v>
      </c>
      <c r="K41" s="25" t="str">
        <f t="shared" si="3"/>
        <v>ICPL</v>
      </c>
      <c r="L41" s="26">
        <f t="shared" ca="1" si="3"/>
        <v>42276</v>
      </c>
      <c r="M41" s="25" t="b">
        <f t="shared" si="3"/>
        <v>1</v>
      </c>
      <c r="N41" s="84" t="e">
        <f ca="1">IF($M41,_xll.BDP($J41,N$5),"[DISABLED]")</f>
        <v>#NAME?</v>
      </c>
      <c r="O41" s="84" t="e">
        <f ca="1">IF($M41,_xll.BDP($J41,O$5),"[DISABLED]")</f>
        <v>#NAME?</v>
      </c>
      <c r="P41" s="84" t="e">
        <f ca="1">IF($M41,_xll.BDP($J41,P$5),"[DISABLED]")</f>
        <v>#NAME?</v>
      </c>
      <c r="Q41" s="84" t="e">
        <f ca="1">IF($M41,_xll.BDH($J41,Q$5,$L41),"[DISABLED]")</f>
        <v>#NAME?</v>
      </c>
      <c r="R41" s="84" t="e">
        <f ca="1">IF($M41,_xll.BDH($J41,R$5,$L41),"[DISABLED]")</f>
        <v>#NAME?</v>
      </c>
      <c r="S41" s="84" t="e">
        <f ca="1">IF($M41,_xll.BDH($J41,S$5,$L41),"[DISABLED]")</f>
        <v>#NAME?</v>
      </c>
      <c r="U41" s="106" t="s">
        <v>8382</v>
      </c>
      <c r="V41" s="107" t="s">
        <v>1055</v>
      </c>
      <c r="W41" s="108">
        <v>42276</v>
      </c>
      <c r="X41" s="107" t="b">
        <v>1</v>
      </c>
      <c r="Y41" s="107" t="s">
        <v>6604</v>
      </c>
      <c r="Z41" s="107" t="s">
        <v>8333</v>
      </c>
      <c r="AA41" s="107" t="s">
        <v>8380</v>
      </c>
      <c r="AB41" s="107">
        <v>0.70099999999999996</v>
      </c>
      <c r="AC41" s="107">
        <v>0.66600000000000004</v>
      </c>
      <c r="AD41" s="107">
        <v>0.73599999999999999</v>
      </c>
    </row>
    <row r="42" spans="2:30" ht="12.75" customHeight="1" outlineLevel="2">
      <c r="B42" s="4" t="s">
        <v>3</v>
      </c>
      <c r="C42" s="4" t="s">
        <v>5232</v>
      </c>
      <c r="D42" s="4" t="s">
        <v>0</v>
      </c>
      <c r="E42" s="10" t="s">
        <v>37</v>
      </c>
      <c r="F42" s="4" t="s">
        <v>161</v>
      </c>
      <c r="G42" s="10" t="s">
        <v>40</v>
      </c>
      <c r="H42" s="10" t="s">
        <v>246</v>
      </c>
      <c r="I42" s="4" t="s">
        <v>73</v>
      </c>
      <c r="J42" s="72" t="str">
        <f t="shared" si="1"/>
        <v>EUSWE12 ICPL Curncy</v>
      </c>
      <c r="K42" s="25" t="str">
        <f t="shared" si="3"/>
        <v>ICPL</v>
      </c>
      <c r="L42" s="26">
        <f t="shared" ca="1" si="3"/>
        <v>42276</v>
      </c>
      <c r="M42" s="25" t="b">
        <f t="shared" si="3"/>
        <v>1</v>
      </c>
      <c r="N42" s="84" t="e">
        <f ca="1">IF($M42,_xll.BDP($J42,N$5),"[DISABLED]")</f>
        <v>#NAME?</v>
      </c>
      <c r="O42" s="84" t="e">
        <f ca="1">IF($M42,_xll.BDP($J42,O$5),"[DISABLED]")</f>
        <v>#NAME?</v>
      </c>
      <c r="P42" s="84" t="e">
        <f ca="1">IF($M42,_xll.BDP($J42,P$5),"[DISABLED]")</f>
        <v>#NAME?</v>
      </c>
      <c r="Q42" s="84" t="e">
        <f ca="1">IF($M42,_xll.BDH($J42,Q$5,$L42),"[DISABLED]")</f>
        <v>#NAME?</v>
      </c>
      <c r="R42" s="84" t="e">
        <f ca="1">IF($M42,_xll.BDH($J42,R$5,$L42),"[DISABLED]")</f>
        <v>#NAME?</v>
      </c>
      <c r="S42" s="84" t="e">
        <f ca="1">IF($M42,_xll.BDH($J42,S$5,$L42),"[DISABLED]")</f>
        <v>#NAME?</v>
      </c>
      <c r="U42" s="106" t="s">
        <v>8383</v>
      </c>
      <c r="V42" s="107" t="s">
        <v>1055</v>
      </c>
      <c r="W42" s="108">
        <v>42276</v>
      </c>
      <c r="X42" s="107" t="b">
        <v>1</v>
      </c>
      <c r="Y42" s="107" t="s">
        <v>6605</v>
      </c>
      <c r="Z42" s="107" t="s">
        <v>8333</v>
      </c>
      <c r="AA42" s="107" t="s">
        <v>8380</v>
      </c>
      <c r="AB42" s="107">
        <v>0.88800000000000001</v>
      </c>
      <c r="AC42" s="107">
        <v>0.85299999999999998</v>
      </c>
      <c r="AD42" s="107">
        <v>0.92300000000000004</v>
      </c>
    </row>
    <row r="43" spans="2:30" ht="12.75" customHeight="1" outlineLevel="2">
      <c r="B43" s="4" t="s">
        <v>3</v>
      </c>
      <c r="C43" s="4" t="s">
        <v>5232</v>
      </c>
      <c r="D43" s="4" t="s">
        <v>0</v>
      </c>
      <c r="E43" s="10" t="s">
        <v>37</v>
      </c>
      <c r="F43" s="4" t="s">
        <v>47</v>
      </c>
      <c r="G43" s="10" t="s">
        <v>40</v>
      </c>
      <c r="H43" s="10" t="s">
        <v>81</v>
      </c>
      <c r="I43" s="4" t="s">
        <v>73</v>
      </c>
      <c r="J43" s="72" t="str">
        <f t="shared" si="1"/>
        <v>EUSWE15 ICPL Curncy</v>
      </c>
      <c r="K43" s="25" t="str">
        <f t="shared" si="3"/>
        <v>ICPL</v>
      </c>
      <c r="L43" s="26">
        <f t="shared" ca="1" si="3"/>
        <v>42276</v>
      </c>
      <c r="M43" s="25" t="b">
        <f t="shared" si="3"/>
        <v>1</v>
      </c>
      <c r="N43" s="84" t="e">
        <f ca="1">IF($M43,_xll.BDP($J43,N$5),"[DISABLED]")</f>
        <v>#NAME?</v>
      </c>
      <c r="O43" s="84" t="e">
        <f ca="1">IF($M43,_xll.BDP($J43,O$5),"[DISABLED]")</f>
        <v>#NAME?</v>
      </c>
      <c r="P43" s="84" t="e">
        <f ca="1">IF($M43,_xll.BDP($J43,P$5),"[DISABLED]")</f>
        <v>#NAME?</v>
      </c>
      <c r="Q43" s="84" t="e">
        <f ca="1">IF($M43,_xll.BDH($J43,Q$5,$L43),"[DISABLED]")</f>
        <v>#NAME?</v>
      </c>
      <c r="R43" s="84" t="e">
        <f ca="1">IF($M43,_xll.BDH($J43,R$5,$L43),"[DISABLED]")</f>
        <v>#NAME?</v>
      </c>
      <c r="S43" s="84" t="e">
        <f ca="1">IF($M43,_xll.BDH($J43,S$5,$L43),"[DISABLED]")</f>
        <v>#NAME?</v>
      </c>
      <c r="U43" s="106" t="s">
        <v>8384</v>
      </c>
      <c r="V43" s="107" t="s">
        <v>1055</v>
      </c>
      <c r="W43" s="108">
        <v>42276</v>
      </c>
      <c r="X43" s="107" t="b">
        <v>1</v>
      </c>
      <c r="Y43" s="107" t="s">
        <v>6606</v>
      </c>
      <c r="Z43" s="107" t="s">
        <v>8333</v>
      </c>
      <c r="AA43" s="107" t="s">
        <v>8380</v>
      </c>
      <c r="AB43" s="107">
        <v>1.0920000000000001</v>
      </c>
      <c r="AC43" s="107">
        <v>1.0569999999999999</v>
      </c>
      <c r="AD43" s="107">
        <v>1.127</v>
      </c>
    </row>
    <row r="44" spans="2:30" ht="12.75" customHeight="1" outlineLevel="2">
      <c r="B44" s="4" t="s">
        <v>3</v>
      </c>
      <c r="C44" s="4" t="s">
        <v>5232</v>
      </c>
      <c r="D44" s="4" t="s">
        <v>0</v>
      </c>
      <c r="E44" s="10" t="s">
        <v>37</v>
      </c>
      <c r="F44" s="4" t="s">
        <v>48</v>
      </c>
      <c r="G44" s="10" t="s">
        <v>40</v>
      </c>
      <c r="H44" s="10" t="s">
        <v>82</v>
      </c>
      <c r="I44" s="4" t="s">
        <v>73</v>
      </c>
      <c r="J44" s="72" t="str">
        <f t="shared" si="1"/>
        <v>EUSWE20 ICPL Curncy</v>
      </c>
      <c r="K44" s="25" t="str">
        <f t="shared" si="3"/>
        <v>ICPL</v>
      </c>
      <c r="L44" s="26">
        <f t="shared" ca="1" si="3"/>
        <v>42276</v>
      </c>
      <c r="M44" s="25" t="b">
        <f t="shared" si="3"/>
        <v>1</v>
      </c>
      <c r="N44" s="84" t="e">
        <f ca="1">IF($M44,_xll.BDP($J44,N$5),"[DISABLED]")</f>
        <v>#NAME?</v>
      </c>
      <c r="O44" s="84" t="e">
        <f ca="1">IF($M44,_xll.BDP($J44,O$5),"[DISABLED]")</f>
        <v>#NAME?</v>
      </c>
      <c r="P44" s="84" t="e">
        <f ca="1">IF($M44,_xll.BDP($J44,P$5),"[DISABLED]")</f>
        <v>#NAME?</v>
      </c>
      <c r="Q44" s="84" t="e">
        <f ca="1">IF($M44,_xll.BDH($J44,Q$5,$L44),"[DISABLED]")</f>
        <v>#NAME?</v>
      </c>
      <c r="R44" s="84" t="e">
        <f ca="1">IF($M44,_xll.BDH($J44,R$5,$L44),"[DISABLED]")</f>
        <v>#NAME?</v>
      </c>
      <c r="S44" s="84" t="e">
        <f ca="1">IF($M44,_xll.BDH($J44,S$5,$L44),"[DISABLED]")</f>
        <v>#NAME?</v>
      </c>
      <c r="U44" s="106" t="s">
        <v>8385</v>
      </c>
      <c r="V44" s="107" t="s">
        <v>1055</v>
      </c>
      <c r="W44" s="108">
        <v>42276</v>
      </c>
      <c r="X44" s="107" t="b">
        <v>1</v>
      </c>
      <c r="Y44" s="107" t="s">
        <v>6607</v>
      </c>
      <c r="Z44" s="107" t="s">
        <v>8333</v>
      </c>
      <c r="AA44" s="107" t="s">
        <v>8380</v>
      </c>
      <c r="AB44" s="107">
        <v>1.2709999999999999</v>
      </c>
      <c r="AC44" s="107">
        <v>1.236</v>
      </c>
      <c r="AD44" s="107">
        <v>1.306</v>
      </c>
    </row>
    <row r="45" spans="2:30" ht="12.75" customHeight="1" outlineLevel="2">
      <c r="B45" s="4" t="s">
        <v>3</v>
      </c>
      <c r="C45" s="4" t="s">
        <v>5232</v>
      </c>
      <c r="D45" s="4" t="s">
        <v>0</v>
      </c>
      <c r="E45" s="10" t="s">
        <v>37</v>
      </c>
      <c r="F45" s="4" t="s">
        <v>49</v>
      </c>
      <c r="G45" s="10" t="s">
        <v>40</v>
      </c>
      <c r="H45" s="10" t="s">
        <v>83</v>
      </c>
      <c r="I45" s="4" t="s">
        <v>73</v>
      </c>
      <c r="J45" s="72" t="str">
        <f t="shared" si="1"/>
        <v>EUSWE25 ICPL Curncy</v>
      </c>
      <c r="K45" s="25" t="str">
        <f t="shared" si="3"/>
        <v>ICPL</v>
      </c>
      <c r="L45" s="26">
        <f t="shared" ca="1" si="3"/>
        <v>42276</v>
      </c>
      <c r="M45" s="25" t="b">
        <f t="shared" si="3"/>
        <v>1</v>
      </c>
      <c r="N45" s="84" t="e">
        <f ca="1">IF($M45,_xll.BDP($J45,N$5),"[DISABLED]")</f>
        <v>#NAME?</v>
      </c>
      <c r="O45" s="84" t="e">
        <f ca="1">IF($M45,_xll.BDP($J45,O$5),"[DISABLED]")</f>
        <v>#NAME?</v>
      </c>
      <c r="P45" s="84" t="e">
        <f ca="1">IF($M45,_xll.BDP($J45,P$5),"[DISABLED]")</f>
        <v>#NAME?</v>
      </c>
      <c r="Q45" s="84" t="e">
        <f ca="1">IF($M45,_xll.BDH($J45,Q$5,$L45),"[DISABLED]")</f>
        <v>#NAME?</v>
      </c>
      <c r="R45" s="84" t="e">
        <f ca="1">IF($M45,_xll.BDH($J45,R$5,$L45),"[DISABLED]")</f>
        <v>#NAME?</v>
      </c>
      <c r="S45" s="84" t="e">
        <f ca="1">IF($M45,_xll.BDH($J45,S$5,$L45),"[DISABLED]")</f>
        <v>#NAME?</v>
      </c>
      <c r="U45" s="106" t="s">
        <v>8386</v>
      </c>
      <c r="V45" s="107" t="s">
        <v>1055</v>
      </c>
      <c r="W45" s="108">
        <v>42276</v>
      </c>
      <c r="X45" s="107" t="b">
        <v>1</v>
      </c>
      <c r="Y45" s="107" t="s">
        <v>6608</v>
      </c>
      <c r="Z45" s="107" t="s">
        <v>8333</v>
      </c>
      <c r="AA45" s="107" t="s">
        <v>8380</v>
      </c>
      <c r="AB45" s="107">
        <v>1.3240000000000001</v>
      </c>
      <c r="AC45" s="107">
        <v>1.2889999999999999</v>
      </c>
      <c r="AD45" s="107">
        <v>1.359</v>
      </c>
    </row>
    <row r="46" spans="2:30" ht="12.75" customHeight="1" outlineLevel="2">
      <c r="B46" s="4" t="s">
        <v>3</v>
      </c>
      <c r="C46" s="4" t="s">
        <v>5232</v>
      </c>
      <c r="D46" s="4" t="s">
        <v>0</v>
      </c>
      <c r="E46" s="10" t="s">
        <v>37</v>
      </c>
      <c r="F46" s="4" t="s">
        <v>50</v>
      </c>
      <c r="G46" s="10" t="s">
        <v>40</v>
      </c>
      <c r="H46" s="10" t="s">
        <v>84</v>
      </c>
      <c r="I46" s="4" t="s">
        <v>73</v>
      </c>
      <c r="J46" s="72" t="str">
        <f t="shared" si="1"/>
        <v>EUSWE30 ICPL Curncy</v>
      </c>
      <c r="K46" s="25" t="str">
        <f t="shared" si="3"/>
        <v>ICPL</v>
      </c>
      <c r="L46" s="26">
        <f t="shared" ca="1" si="3"/>
        <v>42276</v>
      </c>
      <c r="M46" s="25" t="b">
        <f t="shared" si="3"/>
        <v>1</v>
      </c>
      <c r="N46" s="84" t="e">
        <f ca="1">IF($M46,_xll.BDP($J46,N$5),"[DISABLED]")</f>
        <v>#NAME?</v>
      </c>
      <c r="O46" s="84" t="e">
        <f ca="1">IF($M46,_xll.BDP($J46,O$5),"[DISABLED]")</f>
        <v>#NAME?</v>
      </c>
      <c r="P46" s="84" t="e">
        <f ca="1">IF($M46,_xll.BDP($J46,P$5),"[DISABLED]")</f>
        <v>#NAME?</v>
      </c>
      <c r="Q46" s="84" t="e">
        <f ca="1">IF($M46,_xll.BDH($J46,Q$5,$L46),"[DISABLED]")</f>
        <v>#NAME?</v>
      </c>
      <c r="R46" s="84" t="e">
        <f ca="1">IF($M46,_xll.BDH($J46,R$5,$L46),"[DISABLED]")</f>
        <v>#NAME?</v>
      </c>
      <c r="S46" s="84" t="e">
        <f ca="1">IF($M46,_xll.BDH($J46,S$5,$L46),"[DISABLED]")</f>
        <v>#NAME?</v>
      </c>
      <c r="U46" s="106" t="s">
        <v>8387</v>
      </c>
      <c r="V46" s="107" t="s">
        <v>1055</v>
      </c>
      <c r="W46" s="108">
        <v>42276</v>
      </c>
      <c r="X46" s="107" t="b">
        <v>1</v>
      </c>
      <c r="Y46" s="107" t="s">
        <v>6609</v>
      </c>
      <c r="Z46" s="107" t="s">
        <v>8333</v>
      </c>
      <c r="AA46" s="107" t="s">
        <v>8380</v>
      </c>
      <c r="AB46" s="107">
        <v>1.341</v>
      </c>
      <c r="AC46" s="107">
        <v>1.306</v>
      </c>
      <c r="AD46" s="107">
        <v>1.3759999999999999</v>
      </c>
    </row>
    <row r="47" spans="2:30" ht="12.75" customHeight="1" outlineLevel="2">
      <c r="B47" s="4" t="s">
        <v>3</v>
      </c>
      <c r="C47" s="4" t="s">
        <v>5232</v>
      </c>
      <c r="D47" s="4" t="s">
        <v>0</v>
      </c>
      <c r="E47" s="10" t="s">
        <v>37</v>
      </c>
      <c r="F47" s="9" t="s">
        <v>51</v>
      </c>
      <c r="G47" s="14" t="s">
        <v>40</v>
      </c>
      <c r="H47" s="14" t="s">
        <v>85</v>
      </c>
      <c r="I47" s="9" t="s">
        <v>73</v>
      </c>
      <c r="J47" s="72" t="str">
        <f t="shared" si="1"/>
        <v>EUSWE40 ICPL Curncy</v>
      </c>
      <c r="K47" s="25" t="str">
        <f t="shared" si="3"/>
        <v>ICPL</v>
      </c>
      <c r="L47" s="26">
        <f t="shared" ca="1" si="3"/>
        <v>42276</v>
      </c>
      <c r="M47" s="25" t="b">
        <f t="shared" si="3"/>
        <v>1</v>
      </c>
      <c r="N47" s="84" t="e">
        <f ca="1">IF($M47,_xll.BDP($J47,N$5),"[DISABLED]")</f>
        <v>#NAME?</v>
      </c>
      <c r="O47" s="84" t="e">
        <f ca="1">IF($M47,_xll.BDP($J47,O$5),"[DISABLED]")</f>
        <v>#NAME?</v>
      </c>
      <c r="P47" s="84" t="e">
        <f ca="1">IF($M47,_xll.BDP($J47,P$5),"[DISABLED]")</f>
        <v>#NAME?</v>
      </c>
      <c r="Q47" s="84" t="e">
        <f ca="1">IF($M47,_xll.BDH($J47,Q$5,$L47),"[DISABLED]")</f>
        <v>#NAME?</v>
      </c>
      <c r="R47" s="84" t="e">
        <f ca="1">IF($M47,_xll.BDH($J47,R$5,$L47),"[DISABLED]")</f>
        <v>#NAME?</v>
      </c>
      <c r="S47" s="84" t="e">
        <f ca="1">IF($M47,_xll.BDH($J47,S$5,$L47),"[DISABLED]")</f>
        <v>#NAME?</v>
      </c>
      <c r="U47" s="106" t="s">
        <v>8388</v>
      </c>
      <c r="V47" s="107" t="s">
        <v>1055</v>
      </c>
      <c r="W47" s="108">
        <v>42276</v>
      </c>
      <c r="X47" s="107" t="b">
        <v>1</v>
      </c>
      <c r="Y47" s="107" t="s">
        <v>6610</v>
      </c>
      <c r="Z47" s="107" t="s">
        <v>8333</v>
      </c>
      <c r="AA47" s="107" t="s">
        <v>8380</v>
      </c>
      <c r="AB47" s="107">
        <v>1.367</v>
      </c>
      <c r="AC47" s="107">
        <v>1.3320000000000001</v>
      </c>
      <c r="AD47" s="107">
        <v>1.4020000000000001</v>
      </c>
    </row>
    <row r="48" spans="2:30" ht="12.75" customHeight="1" outlineLevel="2">
      <c r="B48" s="4" t="s">
        <v>3</v>
      </c>
      <c r="C48" s="4" t="s">
        <v>5232</v>
      </c>
      <c r="D48" s="4" t="s">
        <v>0</v>
      </c>
      <c r="E48" s="10" t="s">
        <v>37</v>
      </c>
      <c r="F48" s="47" t="s">
        <v>52</v>
      </c>
      <c r="G48" s="48" t="s">
        <v>40</v>
      </c>
      <c r="H48" s="48" t="s">
        <v>86</v>
      </c>
      <c r="I48" s="9" t="s">
        <v>73</v>
      </c>
      <c r="J48" s="72" t="str">
        <f t="shared" si="1"/>
        <v>EUSWE50 ICPL Curncy</v>
      </c>
      <c r="K48" s="25" t="str">
        <f t="shared" si="3"/>
        <v>ICPL</v>
      </c>
      <c r="L48" s="26">
        <f t="shared" ca="1" si="3"/>
        <v>42276</v>
      </c>
      <c r="M48" s="25" t="b">
        <f t="shared" si="3"/>
        <v>1</v>
      </c>
      <c r="N48" s="84" t="e">
        <f ca="1">IF($M48,_xll.BDP($J48,N$5),"[DISABLED]")</f>
        <v>#NAME?</v>
      </c>
      <c r="O48" s="84" t="e">
        <f ca="1">IF($M48,_xll.BDP($J48,O$5),"[DISABLED]")</f>
        <v>#NAME?</v>
      </c>
      <c r="P48" s="84" t="e">
        <f ca="1">IF($M48,_xll.BDP($J48,P$5),"[DISABLED]")</f>
        <v>#NAME?</v>
      </c>
      <c r="Q48" s="84" t="e">
        <f ca="1">IF($M48,_xll.BDH($J48,Q$5,$L48),"[DISABLED]")</f>
        <v>#NAME?</v>
      </c>
      <c r="R48" s="84" t="e">
        <f ca="1">IF($M48,_xll.BDH($J48,R$5,$L48),"[DISABLED]")</f>
        <v>#NAME?</v>
      </c>
      <c r="S48" s="84" t="e">
        <f ca="1">IF($M48,_xll.BDH($J48,S$5,$L48),"[DISABLED]")</f>
        <v>#NAME?</v>
      </c>
      <c r="U48" s="106" t="s">
        <v>8389</v>
      </c>
      <c r="V48" s="107" t="s">
        <v>1055</v>
      </c>
      <c r="W48" s="108">
        <v>42276</v>
      </c>
      <c r="X48" s="107" t="b">
        <v>1</v>
      </c>
      <c r="Y48" s="107" t="s">
        <v>6611</v>
      </c>
      <c r="Z48" s="107" t="s">
        <v>8333</v>
      </c>
      <c r="AA48" s="107" t="s">
        <v>8380</v>
      </c>
      <c r="AB48" s="107">
        <v>1.335</v>
      </c>
      <c r="AC48" s="107">
        <v>1.3</v>
      </c>
      <c r="AD48" s="107">
        <v>1.37</v>
      </c>
    </row>
    <row r="49" spans="2:30" s="27" customFormat="1" outlineLevel="1">
      <c r="B49" s="4" t="s">
        <v>3</v>
      </c>
      <c r="C49" s="4" t="s">
        <v>5232</v>
      </c>
      <c r="D49" s="4" t="s">
        <v>0</v>
      </c>
      <c r="E49" s="28" t="s">
        <v>287</v>
      </c>
      <c r="F49" s="76"/>
      <c r="G49" s="77"/>
      <c r="H49" s="77"/>
      <c r="I49" s="78"/>
      <c r="J49" s="78"/>
      <c r="K49" s="81" t="str">
        <f t="shared" ref="K49:S49" si="4">INDEX(ObjData,MATCH($C49&amp;"-"&amp;$D49&amp;"-"&amp;$E49,ObjIDs,0),MATCH(K$2,ObjFields,0))</f>
        <v>ICPL</v>
      </c>
      <c r="L49" s="82">
        <f t="shared" ca="1" si="4"/>
        <v>42276</v>
      </c>
      <c r="M49" s="81" t="b">
        <f t="shared" si="4"/>
        <v>1</v>
      </c>
      <c r="N49" s="81" t="str">
        <f t="shared" si="4"/>
        <v>NAME</v>
      </c>
      <c r="O49" s="81" t="str">
        <f t="shared" si="4"/>
        <v>LAST_UPDATE_DT</v>
      </c>
      <c r="P49" s="81" t="str">
        <f t="shared" si="4"/>
        <v>LAST_UPDATE</v>
      </c>
      <c r="Q49" s="81" t="str">
        <f t="shared" si="4"/>
        <v>PX_LAST</v>
      </c>
      <c r="R49" s="81" t="str">
        <f t="shared" si="4"/>
        <v>PX_BID</v>
      </c>
      <c r="S49" s="81" t="str">
        <f t="shared" si="4"/>
        <v>PX_ASK</v>
      </c>
      <c r="U49" s="103"/>
      <c r="V49" s="104" t="s">
        <v>1055</v>
      </c>
      <c r="W49" s="105">
        <v>42276</v>
      </c>
      <c r="X49" s="104" t="b">
        <v>1</v>
      </c>
      <c r="Y49" s="104" t="s">
        <v>289</v>
      </c>
      <c r="Z49" s="104" t="s">
        <v>291</v>
      </c>
      <c r="AA49" s="104" t="s">
        <v>292</v>
      </c>
      <c r="AB49" s="104" t="s">
        <v>56</v>
      </c>
      <c r="AC49" s="104" t="s">
        <v>5228</v>
      </c>
      <c r="AD49" s="104" t="s">
        <v>5229</v>
      </c>
    </row>
    <row r="50" spans="2:30" outlineLevel="2">
      <c r="B50" s="4" t="s">
        <v>3</v>
      </c>
      <c r="C50" s="4" t="s">
        <v>5232</v>
      </c>
      <c r="D50" s="4" t="s">
        <v>0</v>
      </c>
      <c r="E50" s="10" t="s">
        <v>287</v>
      </c>
      <c r="F50" s="4" t="s">
        <v>209</v>
      </c>
      <c r="G50" s="10" t="s">
        <v>55</v>
      </c>
      <c r="H50" s="10" t="s">
        <v>323</v>
      </c>
      <c r="I50" s="4" t="s">
        <v>277</v>
      </c>
      <c r="J50" s="72" t="str">
        <f t="shared" ref="J50:J91" si="5">H50&amp;" "&amp;K50&amp;" "&amp;I50</f>
        <v>EUR001M ICPL Index</v>
      </c>
      <c r="K50" s="25" t="str">
        <f t="shared" ref="K50:M69" si="6">K$49</f>
        <v>ICPL</v>
      </c>
      <c r="L50" s="26">
        <f t="shared" ca="1" si="6"/>
        <v>42276</v>
      </c>
      <c r="M50" s="25" t="b">
        <f t="shared" si="6"/>
        <v>1</v>
      </c>
      <c r="N50" s="84" t="e">
        <f ca="1">IF($M50,_xll.BDP($J50,N$49),"[DISABLED]")</f>
        <v>#NAME?</v>
      </c>
      <c r="O50" s="84" t="e">
        <f ca="1">IF($M50,_xll.BDP($J50,O$49),"[DISABLED]")</f>
        <v>#NAME?</v>
      </c>
      <c r="P50" s="84" t="e">
        <f ca="1">IF($M50,_xll.BDP($J50,P$49),"[DISABLED]")</f>
        <v>#NAME?</v>
      </c>
      <c r="Q50" s="84" t="e">
        <f ca="1">IF($M50,_xll.BDH($J50,Q$49,$L50),"[DISABLED]")</f>
        <v>#NAME?</v>
      </c>
      <c r="R50" s="84" t="e">
        <f ca="1">IF($M50,_xll.BDH($J50,R$49,$L50),"[DISABLED]")</f>
        <v>#NAME?</v>
      </c>
      <c r="S50" s="84" t="e">
        <f ca="1">IF($M50,_xll.BDH($J50,S$49,$L50),"[DISABLED]")</f>
        <v>#NAME?</v>
      </c>
      <c r="U50" s="106" t="s">
        <v>5236</v>
      </c>
      <c r="V50" s="107" t="s">
        <v>1055</v>
      </c>
      <c r="W50" s="108">
        <v>42276</v>
      </c>
      <c r="X50" s="107" t="b">
        <v>1</v>
      </c>
      <c r="Y50" s="107" t="s">
        <v>8390</v>
      </c>
      <c r="Z50" s="107" t="s">
        <v>8391</v>
      </c>
      <c r="AA50" s="107" t="s">
        <v>8391</v>
      </c>
      <c r="AB50" s="107" t="s">
        <v>6569</v>
      </c>
      <c r="AC50" s="107" t="s">
        <v>6569</v>
      </c>
      <c r="AD50" s="107" t="s">
        <v>6569</v>
      </c>
    </row>
    <row r="51" spans="2:30" outlineLevel="2">
      <c r="B51" s="4" t="s">
        <v>3</v>
      </c>
      <c r="C51" s="4" t="s">
        <v>5232</v>
      </c>
      <c r="D51" s="4" t="s">
        <v>0</v>
      </c>
      <c r="E51" s="10" t="s">
        <v>287</v>
      </c>
      <c r="F51" s="4" t="s">
        <v>210</v>
      </c>
      <c r="G51" s="10" t="s">
        <v>344</v>
      </c>
      <c r="H51" s="10" t="s">
        <v>345</v>
      </c>
      <c r="I51" s="4" t="s">
        <v>73</v>
      </c>
      <c r="J51" s="72" t="str">
        <f t="shared" si="5"/>
        <v>EUSWBV1 ICPL Curncy</v>
      </c>
      <c r="K51" s="25" t="str">
        <f t="shared" si="6"/>
        <v>ICPL</v>
      </c>
      <c r="L51" s="26">
        <f t="shared" ca="1" si="6"/>
        <v>42276</v>
      </c>
      <c r="M51" s="25" t="b">
        <f t="shared" si="6"/>
        <v>1</v>
      </c>
      <c r="N51" s="84" t="e">
        <f ca="1">IF($M51,_xll.BDP($J51,N$49),"[DISABLED]")</f>
        <v>#NAME?</v>
      </c>
      <c r="O51" s="84" t="e">
        <f ca="1">IF($M51,_xll.BDP($J51,O$49),"[DISABLED]")</f>
        <v>#NAME?</v>
      </c>
      <c r="P51" s="84" t="e">
        <f ca="1">IF($M51,_xll.BDP($J51,P$49),"[DISABLED]")</f>
        <v>#NAME?</v>
      </c>
      <c r="Q51" s="84" t="e">
        <f ca="1">IF($M51,_xll.BDH($J51,Q$49,$L51),"[DISABLED]")</f>
        <v>#NAME?</v>
      </c>
      <c r="R51" s="84" t="e">
        <f ca="1">IF($M51,_xll.BDH($J51,R$49,$L51),"[DISABLED]")</f>
        <v>#NAME?</v>
      </c>
      <c r="S51" s="84" t="e">
        <f ca="1">IF($M51,_xll.BDH($J51,S$49,$L51),"[DISABLED]")</f>
        <v>#NAME?</v>
      </c>
      <c r="U51" s="106" t="s">
        <v>5238</v>
      </c>
      <c r="V51" s="107" t="s">
        <v>1055</v>
      </c>
      <c r="W51" s="108">
        <v>42276</v>
      </c>
      <c r="X51" s="107" t="b">
        <v>1</v>
      </c>
      <c r="Y51" s="107" t="s">
        <v>8392</v>
      </c>
      <c r="Z51" s="107" t="s">
        <v>8333</v>
      </c>
      <c r="AA51" s="107" t="s">
        <v>8393</v>
      </c>
      <c r="AB51" s="107">
        <v>-0.11799999999999999</v>
      </c>
      <c r="AC51" s="107">
        <v>-0.14299999999999999</v>
      </c>
      <c r="AD51" s="107">
        <v>-9.2999999999999999E-2</v>
      </c>
    </row>
    <row r="52" spans="2:30" outlineLevel="2">
      <c r="B52" s="4" t="s">
        <v>3</v>
      </c>
      <c r="C52" s="4" t="s">
        <v>5232</v>
      </c>
      <c r="D52" s="4" t="s">
        <v>0</v>
      </c>
      <c r="E52" s="10" t="s">
        <v>287</v>
      </c>
      <c r="F52" s="4" t="s">
        <v>54</v>
      </c>
      <c r="G52" s="10" t="s">
        <v>344</v>
      </c>
      <c r="H52" s="10" t="s">
        <v>346</v>
      </c>
      <c r="I52" s="4" t="s">
        <v>73</v>
      </c>
      <c r="J52" s="72" t="str">
        <f t="shared" si="5"/>
        <v>EUSWCV1 ICPL Curncy</v>
      </c>
      <c r="K52" s="25" t="str">
        <f t="shared" si="6"/>
        <v>ICPL</v>
      </c>
      <c r="L52" s="26">
        <f t="shared" ca="1" si="6"/>
        <v>42276</v>
      </c>
      <c r="M52" s="25" t="b">
        <f t="shared" si="6"/>
        <v>1</v>
      </c>
      <c r="N52" s="84" t="e">
        <f ca="1">IF($M52,_xll.BDP($J52,N$49),"[DISABLED]")</f>
        <v>#NAME?</v>
      </c>
      <c r="O52" s="84" t="e">
        <f ca="1">IF($M52,_xll.BDP($J52,O$49),"[DISABLED]")</f>
        <v>#NAME?</v>
      </c>
      <c r="P52" s="84" t="e">
        <f ca="1">IF($M52,_xll.BDP($J52,P$49),"[DISABLED]")</f>
        <v>#NAME?</v>
      </c>
      <c r="Q52" s="84" t="e">
        <f ca="1">IF($M52,_xll.BDH($J52,Q$49,$L52),"[DISABLED]")</f>
        <v>#NAME?</v>
      </c>
      <c r="R52" s="84" t="e">
        <f ca="1">IF($M52,_xll.BDH($J52,R$49,$L52),"[DISABLED]")</f>
        <v>#NAME?</v>
      </c>
      <c r="S52" s="84" t="e">
        <f ca="1">IF($M52,_xll.BDH($J52,S$49,$L52),"[DISABLED]")</f>
        <v>#NAME?</v>
      </c>
      <c r="U52" s="106" t="s">
        <v>5239</v>
      </c>
      <c r="V52" s="107" t="s">
        <v>1055</v>
      </c>
      <c r="W52" s="108">
        <v>42276</v>
      </c>
      <c r="X52" s="107" t="b">
        <v>1</v>
      </c>
      <c r="Y52" s="107" t="s">
        <v>8394</v>
      </c>
      <c r="Z52" s="107" t="s">
        <v>8333</v>
      </c>
      <c r="AA52" s="107" t="s">
        <v>8346</v>
      </c>
      <c r="AB52" s="107">
        <v>-0.11799999999999999</v>
      </c>
      <c r="AC52" s="107">
        <v>-0.14299999999999999</v>
      </c>
      <c r="AD52" s="107">
        <v>-9.2999999999999999E-2</v>
      </c>
    </row>
    <row r="53" spans="2:30" outlineLevel="2">
      <c r="B53" s="4" t="s">
        <v>3</v>
      </c>
      <c r="C53" s="4" t="s">
        <v>5232</v>
      </c>
      <c r="D53" s="4" t="s">
        <v>0</v>
      </c>
      <c r="E53" s="10" t="s">
        <v>287</v>
      </c>
      <c r="F53" s="4" t="s">
        <v>211</v>
      </c>
      <c r="G53" s="10" t="s">
        <v>344</v>
      </c>
      <c r="H53" s="10" t="s">
        <v>347</v>
      </c>
      <c r="I53" s="4" t="s">
        <v>73</v>
      </c>
      <c r="J53" s="72" t="str">
        <f t="shared" si="5"/>
        <v>EUSWDV1 ICPL Curncy</v>
      </c>
      <c r="K53" s="25" t="str">
        <f t="shared" si="6"/>
        <v>ICPL</v>
      </c>
      <c r="L53" s="26">
        <f t="shared" ca="1" si="6"/>
        <v>42276</v>
      </c>
      <c r="M53" s="25" t="b">
        <f t="shared" si="6"/>
        <v>1</v>
      </c>
      <c r="N53" s="84" t="e">
        <f ca="1">IF($M53,_xll.BDP($J53,N$49),"[DISABLED]")</f>
        <v>#NAME?</v>
      </c>
      <c r="O53" s="84" t="e">
        <f ca="1">IF($M53,_xll.BDP($J53,O$49),"[DISABLED]")</f>
        <v>#NAME?</v>
      </c>
      <c r="P53" s="84" t="e">
        <f ca="1">IF($M53,_xll.BDP($J53,P$49),"[DISABLED]")</f>
        <v>#NAME?</v>
      </c>
      <c r="Q53" s="84" t="e">
        <f ca="1">IF($M53,_xll.BDH($J53,Q$49,$L53),"[DISABLED]")</f>
        <v>#NAME?</v>
      </c>
      <c r="R53" s="84" t="e">
        <f ca="1">IF($M53,_xll.BDH($J53,R$49,$L53),"[DISABLED]")</f>
        <v>#NAME?</v>
      </c>
      <c r="S53" s="84" t="e">
        <f ca="1">IF($M53,_xll.BDH($J53,S$49,$L53),"[DISABLED]")</f>
        <v>#NAME?</v>
      </c>
      <c r="U53" s="106" t="s">
        <v>5240</v>
      </c>
      <c r="V53" s="107" t="s">
        <v>1055</v>
      </c>
      <c r="W53" s="108">
        <v>42276</v>
      </c>
      <c r="X53" s="107" t="b">
        <v>1</v>
      </c>
      <c r="Y53" s="107" t="s">
        <v>8395</v>
      </c>
      <c r="Z53" s="107" t="s">
        <v>8333</v>
      </c>
      <c r="AA53" s="107" t="s">
        <v>8346</v>
      </c>
      <c r="AB53" s="107">
        <v>-0.121</v>
      </c>
      <c r="AC53" s="107">
        <v>-0.14599999999999999</v>
      </c>
      <c r="AD53" s="107">
        <v>-9.6000000000000002E-2</v>
      </c>
    </row>
    <row r="54" spans="2:30" outlineLevel="2">
      <c r="B54" s="4" t="s">
        <v>3</v>
      </c>
      <c r="C54" s="4" t="s">
        <v>5232</v>
      </c>
      <c r="D54" s="4" t="s">
        <v>0</v>
      </c>
      <c r="E54" s="10" t="s">
        <v>287</v>
      </c>
      <c r="F54" s="4" t="s">
        <v>212</v>
      </c>
      <c r="G54" s="10" t="s">
        <v>344</v>
      </c>
      <c r="H54" s="10" t="s">
        <v>348</v>
      </c>
      <c r="I54" s="4" t="s">
        <v>73</v>
      </c>
      <c r="J54" s="72" t="str">
        <f t="shared" si="5"/>
        <v>EUSWEV1 ICPL Curncy</v>
      </c>
      <c r="K54" s="25" t="str">
        <f t="shared" si="6"/>
        <v>ICPL</v>
      </c>
      <c r="L54" s="26">
        <f t="shared" ca="1" si="6"/>
        <v>42276</v>
      </c>
      <c r="M54" s="25" t="b">
        <f t="shared" si="6"/>
        <v>1</v>
      </c>
      <c r="N54" s="84" t="e">
        <f ca="1">IF($M54,_xll.BDP($J54,N$49),"[DISABLED]")</f>
        <v>#NAME?</v>
      </c>
      <c r="O54" s="84" t="e">
        <f ca="1">IF($M54,_xll.BDP($J54,O$49),"[DISABLED]")</f>
        <v>#NAME?</v>
      </c>
      <c r="P54" s="84" t="e">
        <f ca="1">IF($M54,_xll.BDP($J54,P$49),"[DISABLED]")</f>
        <v>#NAME?</v>
      </c>
      <c r="Q54" s="84" t="e">
        <f ca="1">IF($M54,_xll.BDH($J54,Q$49,$L54),"[DISABLED]")</f>
        <v>#NAME?</v>
      </c>
      <c r="R54" s="84" t="e">
        <f ca="1">IF($M54,_xll.BDH($J54,R$49,$L54),"[DISABLED]")</f>
        <v>#NAME?</v>
      </c>
      <c r="S54" s="84" t="e">
        <f ca="1">IF($M54,_xll.BDH($J54,S$49,$L54),"[DISABLED]")</f>
        <v>#NAME?</v>
      </c>
      <c r="U54" s="106" t="s">
        <v>5241</v>
      </c>
      <c r="V54" s="107" t="s">
        <v>1055</v>
      </c>
      <c r="W54" s="108">
        <v>42276</v>
      </c>
      <c r="X54" s="107" t="b">
        <v>1</v>
      </c>
      <c r="Y54" s="107" t="s">
        <v>8396</v>
      </c>
      <c r="Z54" s="107" t="s">
        <v>8333</v>
      </c>
      <c r="AA54" s="107" t="s">
        <v>8348</v>
      </c>
      <c r="AB54" s="107">
        <v>-0.123</v>
      </c>
      <c r="AC54" s="107">
        <v>-0.14799999999999999</v>
      </c>
      <c r="AD54" s="107">
        <v>-9.8000000000000004E-2</v>
      </c>
    </row>
    <row r="55" spans="2:30" outlineLevel="2">
      <c r="B55" s="4" t="s">
        <v>3</v>
      </c>
      <c r="C55" s="4" t="s">
        <v>5232</v>
      </c>
      <c r="D55" s="4" t="s">
        <v>0</v>
      </c>
      <c r="E55" s="10" t="s">
        <v>287</v>
      </c>
      <c r="F55" s="4" t="s">
        <v>58</v>
      </c>
      <c r="G55" s="10" t="s">
        <v>344</v>
      </c>
      <c r="H55" s="10" t="s">
        <v>349</v>
      </c>
      <c r="I55" s="4" t="s">
        <v>73</v>
      </c>
      <c r="J55" s="72" t="str">
        <f t="shared" si="5"/>
        <v>EUSWFV1 ICPL Curncy</v>
      </c>
      <c r="K55" s="25" t="str">
        <f t="shared" si="6"/>
        <v>ICPL</v>
      </c>
      <c r="L55" s="26">
        <f t="shared" ca="1" si="6"/>
        <v>42276</v>
      </c>
      <c r="M55" s="25" t="b">
        <f t="shared" si="6"/>
        <v>1</v>
      </c>
      <c r="N55" s="84" t="e">
        <f ca="1">IF($M55,_xll.BDP($J55,N$49),"[DISABLED]")</f>
        <v>#NAME?</v>
      </c>
      <c r="O55" s="84" t="e">
        <f ca="1">IF($M55,_xll.BDP($J55,O$49),"[DISABLED]")</f>
        <v>#NAME?</v>
      </c>
      <c r="P55" s="84" t="e">
        <f ca="1">IF($M55,_xll.BDP($J55,P$49),"[DISABLED]")</f>
        <v>#NAME?</v>
      </c>
      <c r="Q55" s="84" t="e">
        <f ca="1">IF($M55,_xll.BDH($J55,Q$49,$L55),"[DISABLED]")</f>
        <v>#NAME?</v>
      </c>
      <c r="R55" s="84" t="e">
        <f ca="1">IF($M55,_xll.BDH($J55,R$49,$L55),"[DISABLED]")</f>
        <v>#NAME?</v>
      </c>
      <c r="S55" s="84" t="e">
        <f ca="1">IF($M55,_xll.BDH($J55,S$49,$L55),"[DISABLED]")</f>
        <v>#NAME?</v>
      </c>
      <c r="U55" s="106" t="s">
        <v>5242</v>
      </c>
      <c r="V55" s="107" t="s">
        <v>1055</v>
      </c>
      <c r="W55" s="108">
        <v>42276</v>
      </c>
      <c r="X55" s="107" t="b">
        <v>1</v>
      </c>
      <c r="Y55" s="107" t="s">
        <v>8397</v>
      </c>
      <c r="Z55" s="107" t="s">
        <v>8333</v>
      </c>
      <c r="AA55" s="107" t="s">
        <v>8346</v>
      </c>
      <c r="AB55" s="107">
        <v>-0.125</v>
      </c>
      <c r="AC55" s="107">
        <v>-0.15</v>
      </c>
      <c r="AD55" s="107">
        <v>-0.1</v>
      </c>
    </row>
    <row r="56" spans="2:30" outlineLevel="2">
      <c r="B56" s="4" t="s">
        <v>3</v>
      </c>
      <c r="C56" s="4" t="s">
        <v>5232</v>
      </c>
      <c r="D56" s="4" t="s">
        <v>0</v>
      </c>
      <c r="E56" s="10" t="s">
        <v>287</v>
      </c>
      <c r="F56" s="4" t="s">
        <v>177</v>
      </c>
      <c r="G56" s="10" t="s">
        <v>344</v>
      </c>
      <c r="H56" s="10" t="s">
        <v>350</v>
      </c>
      <c r="I56" s="4" t="s">
        <v>73</v>
      </c>
      <c r="J56" s="72" t="str">
        <f t="shared" si="5"/>
        <v>EUSWGV1 ICPL Curncy</v>
      </c>
      <c r="K56" s="25" t="str">
        <f t="shared" si="6"/>
        <v>ICPL</v>
      </c>
      <c r="L56" s="26">
        <f t="shared" ca="1" si="6"/>
        <v>42276</v>
      </c>
      <c r="M56" s="25" t="b">
        <f t="shared" si="6"/>
        <v>1</v>
      </c>
      <c r="N56" s="84" t="e">
        <f ca="1">IF($M56,_xll.BDP($J56,N$49),"[DISABLED]")</f>
        <v>#NAME?</v>
      </c>
      <c r="O56" s="84" t="e">
        <f ca="1">IF($M56,_xll.BDP($J56,O$49),"[DISABLED]")</f>
        <v>#NAME?</v>
      </c>
      <c r="P56" s="84" t="e">
        <f ca="1">IF($M56,_xll.BDP($J56,P$49),"[DISABLED]")</f>
        <v>#NAME?</v>
      </c>
      <c r="Q56" s="84" t="e">
        <f ca="1">IF($M56,_xll.BDH($J56,Q$49,$L56),"[DISABLED]")</f>
        <v>#NAME?</v>
      </c>
      <c r="R56" s="84" t="e">
        <f ca="1">IF($M56,_xll.BDH($J56,R$49,$L56),"[DISABLED]")</f>
        <v>#NAME?</v>
      </c>
      <c r="S56" s="84" t="e">
        <f ca="1">IF($M56,_xll.BDH($J56,S$49,$L56),"[DISABLED]")</f>
        <v>#NAME?</v>
      </c>
      <c r="U56" s="106" t="s">
        <v>5243</v>
      </c>
      <c r="V56" s="107" t="s">
        <v>1055</v>
      </c>
      <c r="W56" s="108">
        <v>42276</v>
      </c>
      <c r="X56" s="107" t="b">
        <v>1</v>
      </c>
      <c r="Y56" s="107" t="s">
        <v>8398</v>
      </c>
      <c r="Z56" s="107" t="s">
        <v>8333</v>
      </c>
      <c r="AA56" s="107" t="s">
        <v>8348</v>
      </c>
      <c r="AB56" s="107">
        <v>-0.126</v>
      </c>
      <c r="AC56" s="107">
        <v>-0.151</v>
      </c>
      <c r="AD56" s="107">
        <v>-0.10100000000000001</v>
      </c>
    </row>
    <row r="57" spans="2:30" outlineLevel="2">
      <c r="B57" s="4" t="s">
        <v>3</v>
      </c>
      <c r="C57" s="4" t="s">
        <v>5232</v>
      </c>
      <c r="D57" s="4" t="s">
        <v>0</v>
      </c>
      <c r="E57" s="10" t="s">
        <v>287</v>
      </c>
      <c r="F57" s="4" t="s">
        <v>178</v>
      </c>
      <c r="G57" s="10" t="s">
        <v>344</v>
      </c>
      <c r="H57" s="10" t="s">
        <v>351</v>
      </c>
      <c r="I57" s="4" t="s">
        <v>73</v>
      </c>
      <c r="J57" s="72" t="str">
        <f t="shared" si="5"/>
        <v>EUSWHV1 ICPL Curncy</v>
      </c>
      <c r="K57" s="25" t="str">
        <f t="shared" si="6"/>
        <v>ICPL</v>
      </c>
      <c r="L57" s="26">
        <f t="shared" ca="1" si="6"/>
        <v>42276</v>
      </c>
      <c r="M57" s="25" t="b">
        <f t="shared" si="6"/>
        <v>1</v>
      </c>
      <c r="N57" s="84" t="e">
        <f ca="1">IF($M57,_xll.BDP($J57,N$49),"[DISABLED]")</f>
        <v>#NAME?</v>
      </c>
      <c r="O57" s="84" t="e">
        <f ca="1">IF($M57,_xll.BDP($J57,O$49),"[DISABLED]")</f>
        <v>#NAME?</v>
      </c>
      <c r="P57" s="84" t="e">
        <f ca="1">IF($M57,_xll.BDP($J57,P$49),"[DISABLED]")</f>
        <v>#NAME?</v>
      </c>
      <c r="Q57" s="84" t="e">
        <f ca="1">IF($M57,_xll.BDH($J57,Q$49,$L57),"[DISABLED]")</f>
        <v>#NAME?</v>
      </c>
      <c r="R57" s="84" t="e">
        <f ca="1">IF($M57,_xll.BDH($J57,R$49,$L57),"[DISABLED]")</f>
        <v>#NAME?</v>
      </c>
      <c r="S57" s="84" t="e">
        <f ca="1">IF($M57,_xll.BDH($J57,S$49,$L57),"[DISABLED]")</f>
        <v>#NAME?</v>
      </c>
      <c r="U57" s="106" t="s">
        <v>5244</v>
      </c>
      <c r="V57" s="107" t="s">
        <v>1055</v>
      </c>
      <c r="W57" s="108">
        <v>42276</v>
      </c>
      <c r="X57" s="107" t="b">
        <v>1</v>
      </c>
      <c r="Y57" s="107" t="s">
        <v>8399</v>
      </c>
      <c r="Z57" s="107" t="s">
        <v>8333</v>
      </c>
      <c r="AA57" s="107" t="s">
        <v>8346</v>
      </c>
      <c r="AB57" s="107">
        <v>-0.129</v>
      </c>
      <c r="AC57" s="107">
        <v>-0.154</v>
      </c>
      <c r="AD57" s="107">
        <v>-0.104</v>
      </c>
    </row>
    <row r="58" spans="2:30" outlineLevel="2">
      <c r="B58" s="4" t="s">
        <v>3</v>
      </c>
      <c r="C58" s="4" t="s">
        <v>5232</v>
      </c>
      <c r="D58" s="4" t="s">
        <v>0</v>
      </c>
      <c r="E58" s="10" t="s">
        <v>287</v>
      </c>
      <c r="F58" s="4" t="s">
        <v>71</v>
      </c>
      <c r="G58" s="10" t="s">
        <v>344</v>
      </c>
      <c r="H58" s="10" t="s">
        <v>977</v>
      </c>
      <c r="I58" s="4" t="s">
        <v>73</v>
      </c>
      <c r="J58" s="72" t="str">
        <f t="shared" si="5"/>
        <v>EUSWIV1 ICPL Curncy</v>
      </c>
      <c r="K58" s="25" t="str">
        <f t="shared" si="6"/>
        <v>ICPL</v>
      </c>
      <c r="L58" s="26">
        <f t="shared" ca="1" si="6"/>
        <v>42276</v>
      </c>
      <c r="M58" s="25" t="b">
        <f t="shared" si="6"/>
        <v>1</v>
      </c>
      <c r="N58" s="84" t="e">
        <f ca="1">IF($M58,_xll.BDP($J58,N$49),"[DISABLED]")</f>
        <v>#NAME?</v>
      </c>
      <c r="O58" s="84" t="e">
        <f ca="1">IF($M58,_xll.BDP($J58,O$49),"[DISABLED]")</f>
        <v>#NAME?</v>
      </c>
      <c r="P58" s="84" t="e">
        <f ca="1">IF($M58,_xll.BDP($J58,P$49),"[DISABLED]")</f>
        <v>#NAME?</v>
      </c>
      <c r="Q58" s="84" t="e">
        <f ca="1">IF($M58,_xll.BDH($J58,Q$49,$L58),"[DISABLED]")</f>
        <v>#NAME?</v>
      </c>
      <c r="R58" s="84" t="e">
        <f ca="1">IF($M58,_xll.BDH($J58,R$49,$L58),"[DISABLED]")</f>
        <v>#NAME?</v>
      </c>
      <c r="S58" s="84" t="e">
        <f ca="1">IF($M58,_xll.BDH($J58,S$49,$L58),"[DISABLED]")</f>
        <v>#NAME?</v>
      </c>
      <c r="U58" s="106" t="s">
        <v>5245</v>
      </c>
      <c r="V58" s="107" t="s">
        <v>1055</v>
      </c>
      <c r="W58" s="108">
        <v>42276</v>
      </c>
      <c r="X58" s="107" t="b">
        <v>1</v>
      </c>
      <c r="Y58" s="107" t="s">
        <v>8400</v>
      </c>
      <c r="Z58" s="107" t="s">
        <v>8333</v>
      </c>
      <c r="AA58" s="107" t="s">
        <v>8348</v>
      </c>
      <c r="AB58" s="107">
        <v>-0.13100000000000001</v>
      </c>
      <c r="AC58" s="107">
        <v>-0.156</v>
      </c>
      <c r="AD58" s="107">
        <v>-0.106</v>
      </c>
    </row>
    <row r="59" spans="2:30" outlineLevel="2">
      <c r="B59" s="4" t="s">
        <v>3</v>
      </c>
      <c r="C59" s="4" t="s">
        <v>5232</v>
      </c>
      <c r="D59" s="4" t="s">
        <v>0</v>
      </c>
      <c r="E59" s="10" t="s">
        <v>287</v>
      </c>
      <c r="F59" s="4" t="s">
        <v>179</v>
      </c>
      <c r="G59" s="10" t="s">
        <v>344</v>
      </c>
      <c r="H59" s="10" t="s">
        <v>352</v>
      </c>
      <c r="I59" s="4" t="s">
        <v>73</v>
      </c>
      <c r="J59" s="72" t="str">
        <f t="shared" si="5"/>
        <v>EUSWJV1 ICPL Curncy</v>
      </c>
      <c r="K59" s="25" t="str">
        <f t="shared" si="6"/>
        <v>ICPL</v>
      </c>
      <c r="L59" s="26">
        <f t="shared" ca="1" si="6"/>
        <v>42276</v>
      </c>
      <c r="M59" s="25" t="b">
        <f t="shared" si="6"/>
        <v>1</v>
      </c>
      <c r="N59" s="84" t="e">
        <f ca="1">IF($M59,_xll.BDP($J59,N$49),"[DISABLED]")</f>
        <v>#NAME?</v>
      </c>
      <c r="O59" s="84" t="e">
        <f ca="1">IF($M59,_xll.BDP($J59,O$49),"[DISABLED]")</f>
        <v>#NAME?</v>
      </c>
      <c r="P59" s="84" t="e">
        <f ca="1">IF($M59,_xll.BDP($J59,P$49),"[DISABLED]")</f>
        <v>#NAME?</v>
      </c>
      <c r="Q59" s="84" t="e">
        <f ca="1">IF($M59,_xll.BDH($J59,Q$49,$L59),"[DISABLED]")</f>
        <v>#NAME?</v>
      </c>
      <c r="R59" s="84" t="e">
        <f ca="1">IF($M59,_xll.BDH($J59,R$49,$L59),"[DISABLED]")</f>
        <v>#NAME?</v>
      </c>
      <c r="S59" s="84" t="e">
        <f ca="1">IF($M59,_xll.BDH($J59,S$49,$L59),"[DISABLED]")</f>
        <v>#NAME?</v>
      </c>
      <c r="U59" s="106" t="s">
        <v>5246</v>
      </c>
      <c r="V59" s="107" t="s">
        <v>1055</v>
      </c>
      <c r="W59" s="108">
        <v>42276</v>
      </c>
      <c r="X59" s="107" t="b">
        <v>1</v>
      </c>
      <c r="Y59" s="107" t="s">
        <v>8401</v>
      </c>
      <c r="Z59" s="107" t="s">
        <v>8333</v>
      </c>
      <c r="AA59" s="107" t="s">
        <v>8348</v>
      </c>
      <c r="AB59" s="107">
        <v>-0.13300000000000001</v>
      </c>
      <c r="AC59" s="107">
        <v>-0.158</v>
      </c>
      <c r="AD59" s="107">
        <v>-0.108</v>
      </c>
    </row>
    <row r="60" spans="2:30" outlineLevel="2">
      <c r="B60" s="4" t="s">
        <v>3</v>
      </c>
      <c r="C60" s="4" t="s">
        <v>5232</v>
      </c>
      <c r="D60" s="4" t="s">
        <v>0</v>
      </c>
      <c r="E60" s="10" t="s">
        <v>287</v>
      </c>
      <c r="F60" s="4" t="s">
        <v>180</v>
      </c>
      <c r="G60" s="10" t="s">
        <v>344</v>
      </c>
      <c r="H60" s="10" t="s">
        <v>353</v>
      </c>
      <c r="I60" s="4" t="s">
        <v>73</v>
      </c>
      <c r="J60" s="72" t="str">
        <f t="shared" si="5"/>
        <v>EUSWKV1 ICPL Curncy</v>
      </c>
      <c r="K60" s="25" t="str">
        <f t="shared" si="6"/>
        <v>ICPL</v>
      </c>
      <c r="L60" s="26">
        <f t="shared" ca="1" si="6"/>
        <v>42276</v>
      </c>
      <c r="M60" s="25" t="b">
        <f t="shared" si="6"/>
        <v>1</v>
      </c>
      <c r="N60" s="84" t="e">
        <f ca="1">IF($M60,_xll.BDP($J60,N$49),"[DISABLED]")</f>
        <v>#NAME?</v>
      </c>
      <c r="O60" s="84" t="e">
        <f ca="1">IF($M60,_xll.BDP($J60,O$49),"[DISABLED]")</f>
        <v>#NAME?</v>
      </c>
      <c r="P60" s="84" t="e">
        <f ca="1">IF($M60,_xll.BDP($J60,P$49),"[DISABLED]")</f>
        <v>#NAME?</v>
      </c>
      <c r="Q60" s="84" t="e">
        <f ca="1">IF($M60,_xll.BDH($J60,Q$49,$L60),"[DISABLED]")</f>
        <v>#NAME?</v>
      </c>
      <c r="R60" s="84" t="e">
        <f ca="1">IF($M60,_xll.BDH($J60,R$49,$L60),"[DISABLED]")</f>
        <v>#NAME?</v>
      </c>
      <c r="S60" s="84" t="e">
        <f ca="1">IF($M60,_xll.BDH($J60,S$49,$L60),"[DISABLED]")</f>
        <v>#NAME?</v>
      </c>
      <c r="U60" s="106" t="s">
        <v>5247</v>
      </c>
      <c r="V60" s="107" t="s">
        <v>1055</v>
      </c>
      <c r="W60" s="108">
        <v>42276</v>
      </c>
      <c r="X60" s="107" t="b">
        <v>1</v>
      </c>
      <c r="Y60" s="107" t="s">
        <v>8402</v>
      </c>
      <c r="Z60" s="107" t="s">
        <v>8333</v>
      </c>
      <c r="AA60" s="107" t="s">
        <v>8403</v>
      </c>
      <c r="AB60" s="107">
        <v>-0.13600000000000001</v>
      </c>
      <c r="AC60" s="107">
        <v>-0.161</v>
      </c>
      <c r="AD60" s="107">
        <v>-0.111</v>
      </c>
    </row>
    <row r="61" spans="2:30" outlineLevel="2">
      <c r="B61" s="4" t="s">
        <v>3</v>
      </c>
      <c r="C61" s="4" t="s">
        <v>5232</v>
      </c>
      <c r="D61" s="4" t="s">
        <v>0</v>
      </c>
      <c r="E61" s="10" t="s">
        <v>287</v>
      </c>
      <c r="F61" s="4" t="s">
        <v>41</v>
      </c>
      <c r="G61" s="10" t="s">
        <v>344</v>
      </c>
      <c r="H61" s="10" t="s">
        <v>354</v>
      </c>
      <c r="I61" s="4" t="s">
        <v>73</v>
      </c>
      <c r="J61" s="72" t="str">
        <f t="shared" si="5"/>
        <v>EUSW1V1 ICPL Curncy</v>
      </c>
      <c r="K61" s="25" t="str">
        <f t="shared" si="6"/>
        <v>ICPL</v>
      </c>
      <c r="L61" s="26">
        <f t="shared" ca="1" si="6"/>
        <v>42276</v>
      </c>
      <c r="M61" s="25" t="b">
        <f t="shared" si="6"/>
        <v>1</v>
      </c>
      <c r="N61" s="84" t="e">
        <f ca="1">IF($M61,_xll.BDP($J61,N$49),"[DISABLED]")</f>
        <v>#NAME?</v>
      </c>
      <c r="O61" s="84" t="e">
        <f ca="1">IF($M61,_xll.BDP($J61,O$49),"[DISABLED]")</f>
        <v>#NAME?</v>
      </c>
      <c r="P61" s="84" t="e">
        <f ca="1">IF($M61,_xll.BDP($J61,P$49),"[DISABLED]")</f>
        <v>#NAME?</v>
      </c>
      <c r="Q61" s="84" t="e">
        <f ca="1">IF($M61,_xll.BDH($J61,Q$49,$L61),"[DISABLED]")</f>
        <v>#NAME?</v>
      </c>
      <c r="R61" s="84" t="e">
        <f ca="1">IF($M61,_xll.BDH($J61,R$49,$L61),"[DISABLED]")</f>
        <v>#NAME?</v>
      </c>
      <c r="S61" s="84" t="e">
        <f ca="1">IF($M61,_xll.BDH($J61,S$49,$L61),"[DISABLED]")</f>
        <v>#NAME?</v>
      </c>
      <c r="U61" s="106" t="s">
        <v>5248</v>
      </c>
      <c r="V61" s="107" t="s">
        <v>1055</v>
      </c>
      <c r="W61" s="108">
        <v>42276</v>
      </c>
      <c r="X61" s="107" t="b">
        <v>1</v>
      </c>
      <c r="Y61" s="107" t="s">
        <v>8404</v>
      </c>
      <c r="Z61" s="107" t="s">
        <v>8333</v>
      </c>
      <c r="AA61" s="107" t="s">
        <v>8405</v>
      </c>
      <c r="AB61" s="107">
        <v>-0.13900000000000001</v>
      </c>
      <c r="AC61" s="107">
        <v>-0.17399999999999999</v>
      </c>
      <c r="AD61" s="107">
        <v>-0.104</v>
      </c>
    </row>
    <row r="62" spans="2:30" outlineLevel="2">
      <c r="B62" s="4" t="s">
        <v>3</v>
      </c>
      <c r="C62" s="4" t="s">
        <v>5232</v>
      </c>
      <c r="D62" s="4" t="s">
        <v>0</v>
      </c>
      <c r="E62" s="10" t="s">
        <v>287</v>
      </c>
      <c r="F62" s="4" t="s">
        <v>181</v>
      </c>
      <c r="G62" s="10" t="s">
        <v>344</v>
      </c>
      <c r="H62" s="10" t="s">
        <v>355</v>
      </c>
      <c r="I62" s="4" t="s">
        <v>73</v>
      </c>
      <c r="J62" s="72" t="str">
        <f t="shared" si="5"/>
        <v>EUSW1AV1 ICPL Curncy</v>
      </c>
      <c r="K62" s="25" t="str">
        <f t="shared" si="6"/>
        <v>ICPL</v>
      </c>
      <c r="L62" s="26">
        <f t="shared" ca="1" si="6"/>
        <v>42276</v>
      </c>
      <c r="M62" s="25" t="b">
        <f t="shared" si="6"/>
        <v>1</v>
      </c>
      <c r="N62" s="84" t="e">
        <f ca="1">IF($M62,_xll.BDP($J62,N$49),"[DISABLED]")</f>
        <v>#NAME?</v>
      </c>
      <c r="O62" s="84" t="e">
        <f ca="1">IF($M62,_xll.BDP($J62,O$49),"[DISABLED]")</f>
        <v>#NAME?</v>
      </c>
      <c r="P62" s="84" t="e">
        <f ca="1">IF($M62,_xll.BDP($J62,P$49),"[DISABLED]")</f>
        <v>#NAME?</v>
      </c>
      <c r="Q62" s="84" t="e">
        <f ca="1">IF($M62,_xll.BDH($J62,Q$49,$L62),"[DISABLED]")</f>
        <v>#NAME?</v>
      </c>
      <c r="R62" s="84" t="e">
        <f ca="1">IF($M62,_xll.BDH($J62,R$49,$L62),"[DISABLED]")</f>
        <v>#NAME?</v>
      </c>
      <c r="S62" s="84" t="e">
        <f ca="1">IF($M62,_xll.BDH($J62,S$49,$L62),"[DISABLED]")</f>
        <v>#NAME?</v>
      </c>
      <c r="U62" s="106" t="s">
        <v>5249</v>
      </c>
      <c r="V62" s="107" t="s">
        <v>1055</v>
      </c>
      <c r="W62" s="108">
        <v>42276</v>
      </c>
      <c r="X62" s="107" t="b">
        <v>1</v>
      </c>
      <c r="Y62" s="107" t="s">
        <v>8406</v>
      </c>
      <c r="Z62" s="107" t="s">
        <v>6569</v>
      </c>
      <c r="AA62" s="107" t="s">
        <v>6569</v>
      </c>
      <c r="AB62" s="107" t="s">
        <v>6569</v>
      </c>
      <c r="AC62" s="107" t="s">
        <v>6569</v>
      </c>
      <c r="AD62" s="107" t="s">
        <v>6569</v>
      </c>
    </row>
    <row r="63" spans="2:30" outlineLevel="2">
      <c r="B63" s="4" t="s">
        <v>3</v>
      </c>
      <c r="C63" s="4" t="s">
        <v>5232</v>
      </c>
      <c r="D63" s="4" t="s">
        <v>0</v>
      </c>
      <c r="E63" s="10" t="s">
        <v>287</v>
      </c>
      <c r="F63" s="4" t="s">
        <v>182</v>
      </c>
      <c r="G63" s="10" t="s">
        <v>344</v>
      </c>
      <c r="H63" s="10" t="s">
        <v>356</v>
      </c>
      <c r="I63" s="4" t="s">
        <v>73</v>
      </c>
      <c r="J63" s="72" t="str">
        <f t="shared" si="5"/>
        <v>EUSW1BV1 ICPL Curncy</v>
      </c>
      <c r="K63" s="25" t="str">
        <f t="shared" si="6"/>
        <v>ICPL</v>
      </c>
      <c r="L63" s="26">
        <f t="shared" ca="1" si="6"/>
        <v>42276</v>
      </c>
      <c r="M63" s="25" t="b">
        <f t="shared" si="6"/>
        <v>1</v>
      </c>
      <c r="N63" s="84" t="e">
        <f ca="1">IF($M63,_xll.BDP($J63,N$49),"[DISABLED]")</f>
        <v>#NAME?</v>
      </c>
      <c r="O63" s="84" t="e">
        <f ca="1">IF($M63,_xll.BDP($J63,O$49),"[DISABLED]")</f>
        <v>#NAME?</v>
      </c>
      <c r="P63" s="84" t="e">
        <f ca="1">IF($M63,_xll.BDP($J63,P$49),"[DISABLED]")</f>
        <v>#NAME?</v>
      </c>
      <c r="Q63" s="84" t="e">
        <f ca="1">IF($M63,_xll.BDH($J63,Q$49,$L63),"[DISABLED]")</f>
        <v>#NAME?</v>
      </c>
      <c r="R63" s="84" t="e">
        <f ca="1">IF($M63,_xll.BDH($J63,R$49,$L63),"[DISABLED]")</f>
        <v>#NAME?</v>
      </c>
      <c r="S63" s="84" t="e">
        <f ca="1">IF($M63,_xll.BDH($J63,S$49,$L63),"[DISABLED]")</f>
        <v>#NAME?</v>
      </c>
      <c r="U63" s="106" t="s">
        <v>5250</v>
      </c>
      <c r="V63" s="107" t="s">
        <v>1055</v>
      </c>
      <c r="W63" s="108">
        <v>42276</v>
      </c>
      <c r="X63" s="107" t="b">
        <v>1</v>
      </c>
      <c r="Y63" s="107" t="s">
        <v>8407</v>
      </c>
      <c r="Z63" s="107" t="s">
        <v>6569</v>
      </c>
      <c r="AA63" s="107" t="s">
        <v>6569</v>
      </c>
      <c r="AB63" s="107" t="s">
        <v>6569</v>
      </c>
      <c r="AC63" s="107" t="s">
        <v>6569</v>
      </c>
      <c r="AD63" s="107" t="s">
        <v>6569</v>
      </c>
    </row>
    <row r="64" spans="2:30" outlineLevel="2">
      <c r="B64" s="4" t="s">
        <v>3</v>
      </c>
      <c r="C64" s="4" t="s">
        <v>5232</v>
      </c>
      <c r="D64" s="4" t="s">
        <v>0</v>
      </c>
      <c r="E64" s="10" t="s">
        <v>287</v>
      </c>
      <c r="F64" s="4" t="s">
        <v>145</v>
      </c>
      <c r="G64" s="10" t="s">
        <v>344</v>
      </c>
      <c r="H64" s="10" t="s">
        <v>357</v>
      </c>
      <c r="I64" s="4" t="s">
        <v>73</v>
      </c>
      <c r="J64" s="72" t="str">
        <f t="shared" si="5"/>
        <v>EUSW1CV1 ICPL Curncy</v>
      </c>
      <c r="K64" s="25" t="str">
        <f t="shared" si="6"/>
        <v>ICPL</v>
      </c>
      <c r="L64" s="26">
        <f t="shared" ca="1" si="6"/>
        <v>42276</v>
      </c>
      <c r="M64" s="25" t="b">
        <f t="shared" si="6"/>
        <v>1</v>
      </c>
      <c r="N64" s="84" t="e">
        <f ca="1">IF($M64,_xll.BDP($J64,N$49),"[DISABLED]")</f>
        <v>#NAME?</v>
      </c>
      <c r="O64" s="84" t="e">
        <f ca="1">IF($M64,_xll.BDP($J64,O$49),"[DISABLED]")</f>
        <v>#NAME?</v>
      </c>
      <c r="P64" s="84" t="e">
        <f ca="1">IF($M64,_xll.BDP($J64,P$49),"[DISABLED]")</f>
        <v>#NAME?</v>
      </c>
      <c r="Q64" s="84" t="e">
        <f ca="1">IF($M64,_xll.BDH($J64,Q$49,$L64),"[DISABLED]")</f>
        <v>#NAME?</v>
      </c>
      <c r="R64" s="84" t="e">
        <f ca="1">IF($M64,_xll.BDH($J64,R$49,$L64),"[DISABLED]")</f>
        <v>#NAME?</v>
      </c>
      <c r="S64" s="84" t="e">
        <f ca="1">IF($M64,_xll.BDH($J64,S$49,$L64),"[DISABLED]")</f>
        <v>#NAME?</v>
      </c>
      <c r="U64" s="106" t="s">
        <v>5251</v>
      </c>
      <c r="V64" s="107" t="s">
        <v>1055</v>
      </c>
      <c r="W64" s="108">
        <v>42276</v>
      </c>
      <c r="X64" s="107" t="b">
        <v>1</v>
      </c>
      <c r="Y64" s="107" t="s">
        <v>8408</v>
      </c>
      <c r="Z64" s="107" t="s">
        <v>6569</v>
      </c>
      <c r="AA64" s="107" t="s">
        <v>6569</v>
      </c>
      <c r="AB64" s="107" t="s">
        <v>6569</v>
      </c>
      <c r="AC64" s="107" t="s">
        <v>6569</v>
      </c>
      <c r="AD64" s="107" t="s">
        <v>6569</v>
      </c>
    </row>
    <row r="65" spans="2:30" outlineLevel="2">
      <c r="B65" s="4" t="s">
        <v>3</v>
      </c>
      <c r="C65" s="4" t="s">
        <v>5232</v>
      </c>
      <c r="D65" s="4" t="s">
        <v>0</v>
      </c>
      <c r="E65" s="10" t="s">
        <v>287</v>
      </c>
      <c r="F65" s="4" t="s">
        <v>183</v>
      </c>
      <c r="G65" s="10" t="s">
        <v>344</v>
      </c>
      <c r="H65" s="10" t="s">
        <v>358</v>
      </c>
      <c r="I65" s="4" t="s">
        <v>73</v>
      </c>
      <c r="J65" s="72" t="str">
        <f t="shared" si="5"/>
        <v>EUSW1DV1 ICPL Curncy</v>
      </c>
      <c r="K65" s="25" t="str">
        <f t="shared" si="6"/>
        <v>ICPL</v>
      </c>
      <c r="L65" s="26">
        <f t="shared" ca="1" si="6"/>
        <v>42276</v>
      </c>
      <c r="M65" s="25" t="b">
        <f t="shared" si="6"/>
        <v>1</v>
      </c>
      <c r="N65" s="84" t="e">
        <f ca="1">IF($M65,_xll.BDP($J65,N$49),"[DISABLED]")</f>
        <v>#NAME?</v>
      </c>
      <c r="O65" s="84" t="e">
        <f ca="1">IF($M65,_xll.BDP($J65,O$49),"[DISABLED]")</f>
        <v>#NAME?</v>
      </c>
      <c r="P65" s="84" t="e">
        <f ca="1">IF($M65,_xll.BDP($J65,P$49),"[DISABLED]")</f>
        <v>#NAME?</v>
      </c>
      <c r="Q65" s="84" t="e">
        <f ca="1">IF($M65,_xll.BDH($J65,Q$49,$L65),"[DISABLED]")</f>
        <v>#NAME?</v>
      </c>
      <c r="R65" s="84" t="e">
        <f ca="1">IF($M65,_xll.BDH($J65,R$49,$L65),"[DISABLED]")</f>
        <v>#NAME?</v>
      </c>
      <c r="S65" s="84" t="e">
        <f ca="1">IF($M65,_xll.BDH($J65,S$49,$L65),"[DISABLED]")</f>
        <v>#NAME?</v>
      </c>
      <c r="U65" s="106" t="s">
        <v>5252</v>
      </c>
      <c r="V65" s="107" t="s">
        <v>1055</v>
      </c>
      <c r="W65" s="108">
        <v>42276</v>
      </c>
      <c r="X65" s="107" t="b">
        <v>1</v>
      </c>
      <c r="Y65" s="107" t="s">
        <v>8409</v>
      </c>
      <c r="Z65" s="107" t="s">
        <v>6569</v>
      </c>
      <c r="AA65" s="107" t="s">
        <v>6569</v>
      </c>
      <c r="AB65" s="107" t="s">
        <v>6569</v>
      </c>
      <c r="AC65" s="107" t="s">
        <v>6569</v>
      </c>
      <c r="AD65" s="107" t="s">
        <v>6569</v>
      </c>
    </row>
    <row r="66" spans="2:30" outlineLevel="2">
      <c r="B66" s="4" t="s">
        <v>3</v>
      </c>
      <c r="C66" s="4" t="s">
        <v>5232</v>
      </c>
      <c r="D66" s="4" t="s">
        <v>0</v>
      </c>
      <c r="E66" s="10" t="s">
        <v>287</v>
      </c>
      <c r="F66" s="4" t="s">
        <v>146</v>
      </c>
      <c r="G66" s="10" t="s">
        <v>344</v>
      </c>
      <c r="H66" s="10" t="s">
        <v>359</v>
      </c>
      <c r="I66" s="4" t="s">
        <v>73</v>
      </c>
      <c r="J66" s="72" t="str">
        <f t="shared" si="5"/>
        <v>EUSW1FV1 ICPL Curncy</v>
      </c>
      <c r="K66" s="25" t="str">
        <f t="shared" si="6"/>
        <v>ICPL</v>
      </c>
      <c r="L66" s="26">
        <f t="shared" ca="1" si="6"/>
        <v>42276</v>
      </c>
      <c r="M66" s="25" t="b">
        <f t="shared" si="6"/>
        <v>1</v>
      </c>
      <c r="N66" s="84" t="e">
        <f ca="1">IF($M66,_xll.BDP($J66,N$49),"[DISABLED]")</f>
        <v>#NAME?</v>
      </c>
      <c r="O66" s="84" t="e">
        <f ca="1">IF($M66,_xll.BDP($J66,O$49),"[DISABLED]")</f>
        <v>#NAME?</v>
      </c>
      <c r="P66" s="84" t="e">
        <f ca="1">IF($M66,_xll.BDP($J66,P$49),"[DISABLED]")</f>
        <v>#NAME?</v>
      </c>
      <c r="Q66" s="84" t="e">
        <f ca="1">IF($M66,_xll.BDH($J66,Q$49,$L66),"[DISABLED]")</f>
        <v>#NAME?</v>
      </c>
      <c r="R66" s="84" t="e">
        <f ca="1">IF($M66,_xll.BDH($J66,R$49,$L66),"[DISABLED]")</f>
        <v>#NAME?</v>
      </c>
      <c r="S66" s="84" t="e">
        <f ca="1">IF($M66,_xll.BDH($J66,S$49,$L66),"[DISABLED]")</f>
        <v>#NAME?</v>
      </c>
      <c r="U66" s="106" t="s">
        <v>5253</v>
      </c>
      <c r="V66" s="107" t="s">
        <v>1055</v>
      </c>
      <c r="W66" s="108">
        <v>42276</v>
      </c>
      <c r="X66" s="107" t="b">
        <v>1</v>
      </c>
      <c r="Y66" s="107" t="s">
        <v>8410</v>
      </c>
      <c r="Z66" s="107" t="s">
        <v>6569</v>
      </c>
      <c r="AA66" s="107" t="s">
        <v>6569</v>
      </c>
      <c r="AB66" s="107" t="s">
        <v>6569</v>
      </c>
      <c r="AC66" s="107" t="s">
        <v>6569</v>
      </c>
      <c r="AD66" s="107" t="s">
        <v>6569</v>
      </c>
    </row>
    <row r="67" spans="2:30" outlineLevel="2">
      <c r="B67" s="4" t="s">
        <v>3</v>
      </c>
      <c r="C67" s="4" t="s">
        <v>5232</v>
      </c>
      <c r="D67" s="4" t="s">
        <v>0</v>
      </c>
      <c r="E67" s="10" t="s">
        <v>287</v>
      </c>
      <c r="F67" s="4" t="s">
        <v>213</v>
      </c>
      <c r="G67" s="10" t="s">
        <v>344</v>
      </c>
      <c r="H67" s="10" t="s">
        <v>360</v>
      </c>
      <c r="I67" s="4" t="s">
        <v>73</v>
      </c>
      <c r="J67" s="72" t="str">
        <f t="shared" si="5"/>
        <v>EUSW1GV1 ICPL Curncy</v>
      </c>
      <c r="K67" s="25" t="str">
        <f t="shared" si="6"/>
        <v>ICPL</v>
      </c>
      <c r="L67" s="26">
        <f t="shared" ca="1" si="6"/>
        <v>42276</v>
      </c>
      <c r="M67" s="25" t="b">
        <f t="shared" si="6"/>
        <v>1</v>
      </c>
      <c r="N67" s="84" t="e">
        <f ca="1">IF($M67,_xll.BDP($J67,N$49),"[DISABLED]")</f>
        <v>#NAME?</v>
      </c>
      <c r="O67" s="84" t="e">
        <f ca="1">IF($M67,_xll.BDP($J67,O$49),"[DISABLED]")</f>
        <v>#NAME?</v>
      </c>
      <c r="P67" s="84" t="e">
        <f ca="1">IF($M67,_xll.BDP($J67,P$49),"[DISABLED]")</f>
        <v>#NAME?</v>
      </c>
      <c r="Q67" s="84" t="e">
        <f ca="1">IF($M67,_xll.BDH($J67,Q$49,$L67),"[DISABLED]")</f>
        <v>#NAME?</v>
      </c>
      <c r="R67" s="84" t="e">
        <f ca="1">IF($M67,_xll.BDH($J67,R$49,$L67),"[DISABLED]")</f>
        <v>#NAME?</v>
      </c>
      <c r="S67" s="84" t="e">
        <f ca="1">IF($M67,_xll.BDH($J67,S$49,$L67),"[DISABLED]")</f>
        <v>#NAME?</v>
      </c>
      <c r="U67" s="106" t="s">
        <v>5254</v>
      </c>
      <c r="V67" s="107" t="s">
        <v>1055</v>
      </c>
      <c r="W67" s="108">
        <v>42276</v>
      </c>
      <c r="X67" s="107" t="b">
        <v>1</v>
      </c>
      <c r="Y67" s="107" t="s">
        <v>8411</v>
      </c>
      <c r="Z67" s="107" t="s">
        <v>6569</v>
      </c>
      <c r="AA67" s="107" t="s">
        <v>6569</v>
      </c>
      <c r="AB67" s="107" t="s">
        <v>6569</v>
      </c>
      <c r="AC67" s="107" t="s">
        <v>6569</v>
      </c>
      <c r="AD67" s="107" t="s">
        <v>6569</v>
      </c>
    </row>
    <row r="68" spans="2:30" outlineLevel="2">
      <c r="B68" s="4" t="s">
        <v>3</v>
      </c>
      <c r="C68" s="4" t="s">
        <v>5232</v>
      </c>
      <c r="D68" s="4" t="s">
        <v>0</v>
      </c>
      <c r="E68" s="10" t="s">
        <v>287</v>
      </c>
      <c r="F68" s="4" t="s">
        <v>214</v>
      </c>
      <c r="G68" s="10" t="s">
        <v>344</v>
      </c>
      <c r="H68" s="10" t="s">
        <v>361</v>
      </c>
      <c r="I68" s="4" t="s">
        <v>73</v>
      </c>
      <c r="J68" s="72" t="str">
        <f t="shared" si="5"/>
        <v>EUSW1HV1 ICPL Curncy</v>
      </c>
      <c r="K68" s="25" t="str">
        <f t="shared" si="6"/>
        <v>ICPL</v>
      </c>
      <c r="L68" s="26">
        <f t="shared" ca="1" si="6"/>
        <v>42276</v>
      </c>
      <c r="M68" s="25" t="b">
        <f t="shared" si="6"/>
        <v>1</v>
      </c>
      <c r="N68" s="84" t="e">
        <f ca="1">IF($M68,_xll.BDP($J68,N$49),"[DISABLED]")</f>
        <v>#NAME?</v>
      </c>
      <c r="O68" s="84" t="e">
        <f ca="1">IF($M68,_xll.BDP($J68,O$49),"[DISABLED]")</f>
        <v>#NAME?</v>
      </c>
      <c r="P68" s="84" t="e">
        <f ca="1">IF($M68,_xll.BDP($J68,P$49),"[DISABLED]")</f>
        <v>#NAME?</v>
      </c>
      <c r="Q68" s="84" t="e">
        <f ca="1">IF($M68,_xll.BDH($J68,Q$49,$L68),"[DISABLED]")</f>
        <v>#NAME?</v>
      </c>
      <c r="R68" s="84" t="e">
        <f ca="1">IF($M68,_xll.BDH($J68,R$49,$L68),"[DISABLED]")</f>
        <v>#NAME?</v>
      </c>
      <c r="S68" s="84" t="e">
        <f ca="1">IF($M68,_xll.BDH($J68,S$49,$L68),"[DISABLED]")</f>
        <v>#NAME?</v>
      </c>
      <c r="U68" s="106" t="s">
        <v>5255</v>
      </c>
      <c r="V68" s="107" t="s">
        <v>1055</v>
      </c>
      <c r="W68" s="108">
        <v>42276</v>
      </c>
      <c r="X68" s="107" t="b">
        <v>1</v>
      </c>
      <c r="Y68" s="107" t="s">
        <v>8412</v>
      </c>
      <c r="Z68" s="107" t="s">
        <v>6569</v>
      </c>
      <c r="AA68" s="107" t="s">
        <v>6569</v>
      </c>
      <c r="AB68" s="107" t="s">
        <v>6569</v>
      </c>
      <c r="AC68" s="107" t="s">
        <v>6569</v>
      </c>
      <c r="AD68" s="107" t="s">
        <v>6569</v>
      </c>
    </row>
    <row r="69" spans="2:30" outlineLevel="2">
      <c r="B69" s="4" t="s">
        <v>3</v>
      </c>
      <c r="C69" s="4" t="s">
        <v>5232</v>
      </c>
      <c r="D69" s="4" t="s">
        <v>0</v>
      </c>
      <c r="E69" s="10" t="s">
        <v>287</v>
      </c>
      <c r="F69" s="4" t="s">
        <v>321</v>
      </c>
      <c r="G69" s="10" t="s">
        <v>344</v>
      </c>
      <c r="H69" s="10" t="s">
        <v>362</v>
      </c>
      <c r="I69" s="4" t="s">
        <v>73</v>
      </c>
      <c r="J69" s="72" t="str">
        <f t="shared" si="5"/>
        <v>EUSW1IV1 ICPL Curncy</v>
      </c>
      <c r="K69" s="25" t="str">
        <f t="shared" si="6"/>
        <v>ICPL</v>
      </c>
      <c r="L69" s="26">
        <f t="shared" ca="1" si="6"/>
        <v>42276</v>
      </c>
      <c r="M69" s="25" t="b">
        <f t="shared" si="6"/>
        <v>1</v>
      </c>
      <c r="N69" s="84" t="e">
        <f ca="1">IF($M69,_xll.BDP($J69,N$49),"[DISABLED]")</f>
        <v>#NAME?</v>
      </c>
      <c r="O69" s="84" t="e">
        <f ca="1">IF($M69,_xll.BDP($J69,O$49),"[DISABLED]")</f>
        <v>#NAME?</v>
      </c>
      <c r="P69" s="84" t="e">
        <f ca="1">IF($M69,_xll.BDP($J69,P$49),"[DISABLED]")</f>
        <v>#NAME?</v>
      </c>
      <c r="Q69" s="84" t="e">
        <f ca="1">IF($M69,_xll.BDH($J69,Q$49,$L69),"[DISABLED]")</f>
        <v>#NAME?</v>
      </c>
      <c r="R69" s="84" t="e">
        <f ca="1">IF($M69,_xll.BDH($J69,R$49,$L69),"[DISABLED]")</f>
        <v>#NAME?</v>
      </c>
      <c r="S69" s="84" t="e">
        <f ca="1">IF($M69,_xll.BDH($J69,S$49,$L69),"[DISABLED]")</f>
        <v>#NAME?</v>
      </c>
      <c r="U69" s="106" t="s">
        <v>5256</v>
      </c>
      <c r="V69" s="107" t="s">
        <v>1055</v>
      </c>
      <c r="W69" s="108">
        <v>42276</v>
      </c>
      <c r="X69" s="107" t="b">
        <v>1</v>
      </c>
      <c r="Y69" s="107" t="s">
        <v>8413</v>
      </c>
      <c r="Z69" s="107" t="s">
        <v>6569</v>
      </c>
      <c r="AA69" s="107" t="s">
        <v>6569</v>
      </c>
      <c r="AB69" s="107" t="s">
        <v>6569</v>
      </c>
      <c r="AC69" s="107" t="s">
        <v>6569</v>
      </c>
      <c r="AD69" s="107" t="s">
        <v>6569</v>
      </c>
    </row>
    <row r="70" spans="2:30" outlineLevel="2">
      <c r="B70" s="4" t="s">
        <v>3</v>
      </c>
      <c r="C70" s="4" t="s">
        <v>5232</v>
      </c>
      <c r="D70" s="4" t="s">
        <v>0</v>
      </c>
      <c r="E70" s="10" t="s">
        <v>287</v>
      </c>
      <c r="F70" s="4" t="s">
        <v>215</v>
      </c>
      <c r="G70" s="10" t="s">
        <v>344</v>
      </c>
      <c r="H70" s="10" t="s">
        <v>363</v>
      </c>
      <c r="I70" s="4" t="s">
        <v>73</v>
      </c>
      <c r="J70" s="72" t="str">
        <f t="shared" si="5"/>
        <v>EUSW1JV1 ICPL Curncy</v>
      </c>
      <c r="K70" s="25" t="str">
        <f t="shared" ref="K70:M91" si="7">K$49</f>
        <v>ICPL</v>
      </c>
      <c r="L70" s="26">
        <f t="shared" ca="1" si="7"/>
        <v>42276</v>
      </c>
      <c r="M70" s="25" t="b">
        <f t="shared" si="7"/>
        <v>1</v>
      </c>
      <c r="N70" s="84" t="e">
        <f ca="1">IF($M70,_xll.BDP($J70,N$49),"[DISABLED]")</f>
        <v>#NAME?</v>
      </c>
      <c r="O70" s="84" t="e">
        <f ca="1">IF($M70,_xll.BDP($J70,O$49),"[DISABLED]")</f>
        <v>#NAME?</v>
      </c>
      <c r="P70" s="84" t="e">
        <f ca="1">IF($M70,_xll.BDP($J70,P$49),"[DISABLED]")</f>
        <v>#NAME?</v>
      </c>
      <c r="Q70" s="84" t="e">
        <f ca="1">IF($M70,_xll.BDH($J70,Q$49,$L70),"[DISABLED]")</f>
        <v>#NAME?</v>
      </c>
      <c r="R70" s="84" t="e">
        <f ca="1">IF($M70,_xll.BDH($J70,R$49,$L70),"[DISABLED]")</f>
        <v>#NAME?</v>
      </c>
      <c r="S70" s="84" t="e">
        <f ca="1">IF($M70,_xll.BDH($J70,S$49,$L70),"[DISABLED]")</f>
        <v>#NAME?</v>
      </c>
      <c r="U70" s="106" t="s">
        <v>5257</v>
      </c>
      <c r="V70" s="107" t="s">
        <v>1055</v>
      </c>
      <c r="W70" s="108">
        <v>42276</v>
      </c>
      <c r="X70" s="107" t="b">
        <v>1</v>
      </c>
      <c r="Y70" s="107" t="s">
        <v>8414</v>
      </c>
      <c r="Z70" s="107" t="s">
        <v>6569</v>
      </c>
      <c r="AA70" s="107" t="s">
        <v>6569</v>
      </c>
      <c r="AB70" s="107" t="s">
        <v>6569</v>
      </c>
      <c r="AC70" s="107" t="s">
        <v>6569</v>
      </c>
      <c r="AD70" s="107" t="s">
        <v>6569</v>
      </c>
    </row>
    <row r="71" spans="2:30" outlineLevel="2">
      <c r="B71" s="4" t="s">
        <v>3</v>
      </c>
      <c r="C71" s="4" t="s">
        <v>5232</v>
      </c>
      <c r="D71" s="4" t="s">
        <v>0</v>
      </c>
      <c r="E71" s="10" t="s">
        <v>287</v>
      </c>
      <c r="F71" s="4" t="s">
        <v>216</v>
      </c>
      <c r="G71" s="10" t="s">
        <v>344</v>
      </c>
      <c r="H71" s="10" t="s">
        <v>364</v>
      </c>
      <c r="I71" s="4" t="s">
        <v>73</v>
      </c>
      <c r="J71" s="72" t="str">
        <f t="shared" si="5"/>
        <v>EUSW1KV1 ICPL Curncy</v>
      </c>
      <c r="K71" s="25" t="str">
        <f t="shared" si="7"/>
        <v>ICPL</v>
      </c>
      <c r="L71" s="26">
        <f t="shared" ca="1" si="7"/>
        <v>42276</v>
      </c>
      <c r="M71" s="25" t="b">
        <f t="shared" si="7"/>
        <v>1</v>
      </c>
      <c r="N71" s="84" t="e">
        <f ca="1">IF($M71,_xll.BDP($J71,N$49),"[DISABLED]")</f>
        <v>#NAME?</v>
      </c>
      <c r="O71" s="84" t="e">
        <f ca="1">IF($M71,_xll.BDP($J71,O$49),"[DISABLED]")</f>
        <v>#NAME?</v>
      </c>
      <c r="P71" s="84" t="e">
        <f ca="1">IF($M71,_xll.BDP($J71,P$49),"[DISABLED]")</f>
        <v>#NAME?</v>
      </c>
      <c r="Q71" s="84" t="e">
        <f ca="1">IF($M71,_xll.BDH($J71,Q$49,$L71),"[DISABLED]")</f>
        <v>#NAME?</v>
      </c>
      <c r="R71" s="84" t="e">
        <f ca="1">IF($M71,_xll.BDH($J71,R$49,$L71),"[DISABLED]")</f>
        <v>#NAME?</v>
      </c>
      <c r="S71" s="84" t="e">
        <f ca="1">IF($M71,_xll.BDH($J71,S$49,$L71),"[DISABLED]")</f>
        <v>#NAME?</v>
      </c>
      <c r="U71" s="106" t="s">
        <v>5258</v>
      </c>
      <c r="V71" s="107" t="s">
        <v>1055</v>
      </c>
      <c r="W71" s="108">
        <v>42276</v>
      </c>
      <c r="X71" s="107" t="b">
        <v>1</v>
      </c>
      <c r="Y71" s="107" t="s">
        <v>8415</v>
      </c>
      <c r="Z71" s="107" t="s">
        <v>6569</v>
      </c>
      <c r="AA71" s="107" t="s">
        <v>6569</v>
      </c>
      <c r="AB71" s="107" t="s">
        <v>6569</v>
      </c>
      <c r="AC71" s="107" t="s">
        <v>6569</v>
      </c>
      <c r="AD71" s="107" t="s">
        <v>6569</v>
      </c>
    </row>
    <row r="72" spans="2:30" outlineLevel="2">
      <c r="B72" s="4" t="s">
        <v>3</v>
      </c>
      <c r="C72" s="4" t="s">
        <v>5232</v>
      </c>
      <c r="D72" s="4" t="s">
        <v>0</v>
      </c>
      <c r="E72" s="10" t="s">
        <v>287</v>
      </c>
      <c r="F72" s="4" t="s">
        <v>42</v>
      </c>
      <c r="G72" s="10" t="s">
        <v>344</v>
      </c>
      <c r="H72" s="10" t="s">
        <v>324</v>
      </c>
      <c r="I72" s="4" t="s">
        <v>73</v>
      </c>
      <c r="J72" s="72" t="str">
        <f t="shared" si="5"/>
        <v>EUSW2V1 ICPL Curncy</v>
      </c>
      <c r="K72" s="25" t="str">
        <f t="shared" si="7"/>
        <v>ICPL</v>
      </c>
      <c r="L72" s="26">
        <f t="shared" ca="1" si="7"/>
        <v>42276</v>
      </c>
      <c r="M72" s="25" t="b">
        <f t="shared" si="7"/>
        <v>1</v>
      </c>
      <c r="N72" s="84" t="e">
        <f ca="1">IF($M72,_xll.BDP($J72,N$49),"[DISABLED]")</f>
        <v>#NAME?</v>
      </c>
      <c r="O72" s="84" t="e">
        <f ca="1">IF($M72,_xll.BDP($J72,O$49),"[DISABLED]")</f>
        <v>#NAME?</v>
      </c>
      <c r="P72" s="84" t="e">
        <f ca="1">IF($M72,_xll.BDP($J72,P$49),"[DISABLED]")</f>
        <v>#NAME?</v>
      </c>
      <c r="Q72" s="84" t="e">
        <f ca="1">IF($M72,_xll.BDH($J72,Q$49,$L72),"[DISABLED]")</f>
        <v>#NAME?</v>
      </c>
      <c r="R72" s="84" t="e">
        <f ca="1">IF($M72,_xll.BDH($J72,R$49,$L72),"[DISABLED]")</f>
        <v>#NAME?</v>
      </c>
      <c r="S72" s="84" t="e">
        <f ca="1">IF($M72,_xll.BDH($J72,S$49,$L72),"[DISABLED]")</f>
        <v>#NAME?</v>
      </c>
      <c r="U72" s="106" t="s">
        <v>5259</v>
      </c>
      <c r="V72" s="107" t="s">
        <v>1055</v>
      </c>
      <c r="W72" s="108">
        <v>42276</v>
      </c>
      <c r="X72" s="107" t="b">
        <v>1</v>
      </c>
      <c r="Y72" s="107" t="s">
        <v>8416</v>
      </c>
      <c r="Z72" s="107" t="s">
        <v>8333</v>
      </c>
      <c r="AA72" s="107" t="s">
        <v>8367</v>
      </c>
      <c r="AB72" s="107">
        <v>-0.128</v>
      </c>
      <c r="AC72" s="107">
        <v>-0.16300000000000001</v>
      </c>
      <c r="AD72" s="107">
        <v>-9.2999999999999999E-2</v>
      </c>
    </row>
    <row r="73" spans="2:30" outlineLevel="2">
      <c r="B73" s="4" t="s">
        <v>3</v>
      </c>
      <c r="C73" s="4" t="s">
        <v>5232</v>
      </c>
      <c r="D73" s="4" t="s">
        <v>0</v>
      </c>
      <c r="E73" s="10" t="s">
        <v>287</v>
      </c>
      <c r="F73" s="4" t="s">
        <v>43</v>
      </c>
      <c r="G73" s="10" t="s">
        <v>344</v>
      </c>
      <c r="H73" s="10" t="s">
        <v>325</v>
      </c>
      <c r="I73" s="4" t="s">
        <v>73</v>
      </c>
      <c r="J73" s="72" t="str">
        <f t="shared" si="5"/>
        <v>EUSW3V1 ICPL Curncy</v>
      </c>
      <c r="K73" s="25" t="str">
        <f t="shared" si="7"/>
        <v>ICPL</v>
      </c>
      <c r="L73" s="26">
        <f t="shared" ca="1" si="7"/>
        <v>42276</v>
      </c>
      <c r="M73" s="25" t="b">
        <f t="shared" si="7"/>
        <v>1</v>
      </c>
      <c r="N73" s="84" t="e">
        <f ca="1">IF($M73,_xll.BDP($J73,N$49),"[DISABLED]")</f>
        <v>#NAME?</v>
      </c>
      <c r="O73" s="84" t="e">
        <f ca="1">IF($M73,_xll.BDP($J73,O$49),"[DISABLED]")</f>
        <v>#NAME?</v>
      </c>
      <c r="P73" s="84" t="e">
        <f ca="1">IF($M73,_xll.BDP($J73,P$49),"[DISABLED]")</f>
        <v>#NAME?</v>
      </c>
      <c r="Q73" s="84" t="e">
        <f ca="1">IF($M73,_xll.BDH($J73,Q$49,$L73),"[DISABLED]")</f>
        <v>#NAME?</v>
      </c>
      <c r="R73" s="84" t="e">
        <f ca="1">IF($M73,_xll.BDH($J73,R$49,$L73),"[DISABLED]")</f>
        <v>#NAME?</v>
      </c>
      <c r="S73" s="84" t="e">
        <f ca="1">IF($M73,_xll.BDH($J73,S$49,$L73),"[DISABLED]")</f>
        <v>#NAME?</v>
      </c>
      <c r="U73" s="106" t="s">
        <v>5260</v>
      </c>
      <c r="V73" s="107" t="s">
        <v>1055</v>
      </c>
      <c r="W73" s="108">
        <v>42276</v>
      </c>
      <c r="X73" s="107" t="b">
        <v>1</v>
      </c>
      <c r="Y73" s="107" t="s">
        <v>8417</v>
      </c>
      <c r="Z73" s="107" t="s">
        <v>8333</v>
      </c>
      <c r="AA73" s="107" t="s">
        <v>8367</v>
      </c>
      <c r="AB73" s="107">
        <v>-7.0000000000000007E-2</v>
      </c>
      <c r="AC73" s="107">
        <v>-0.105</v>
      </c>
      <c r="AD73" s="107">
        <v>-3.5000000000000003E-2</v>
      </c>
    </row>
    <row r="74" spans="2:30" outlineLevel="2">
      <c r="B74" s="4" t="s">
        <v>3</v>
      </c>
      <c r="C74" s="4" t="s">
        <v>5232</v>
      </c>
      <c r="D74" s="4" t="s">
        <v>0</v>
      </c>
      <c r="E74" s="10" t="s">
        <v>287</v>
      </c>
      <c r="F74" s="4" t="s">
        <v>152</v>
      </c>
      <c r="G74" s="10" t="s">
        <v>344</v>
      </c>
      <c r="H74" s="10" t="s">
        <v>326</v>
      </c>
      <c r="I74" s="4" t="s">
        <v>73</v>
      </c>
      <c r="J74" s="72" t="str">
        <f t="shared" si="5"/>
        <v>EUSW4V1 ICPL Curncy</v>
      </c>
      <c r="K74" s="25" t="str">
        <f t="shared" si="7"/>
        <v>ICPL</v>
      </c>
      <c r="L74" s="26">
        <f t="shared" ca="1" si="7"/>
        <v>42276</v>
      </c>
      <c r="M74" s="25" t="b">
        <f t="shared" si="7"/>
        <v>1</v>
      </c>
      <c r="N74" s="84" t="e">
        <f ca="1">IF($M74,_xll.BDP($J74,N$49),"[DISABLED]")</f>
        <v>#NAME?</v>
      </c>
      <c r="O74" s="84" t="e">
        <f ca="1">IF($M74,_xll.BDP($J74,O$49),"[DISABLED]")</f>
        <v>#NAME?</v>
      </c>
      <c r="P74" s="84" t="e">
        <f ca="1">IF($M74,_xll.BDP($J74,P$49),"[DISABLED]")</f>
        <v>#NAME?</v>
      </c>
      <c r="Q74" s="84" t="e">
        <f ca="1">IF($M74,_xll.BDH($J74,Q$49,$L74),"[DISABLED]")</f>
        <v>#NAME?</v>
      </c>
      <c r="R74" s="84" t="e">
        <f ca="1">IF($M74,_xll.BDH($J74,R$49,$L74),"[DISABLED]")</f>
        <v>#NAME?</v>
      </c>
      <c r="S74" s="84" t="e">
        <f ca="1">IF($M74,_xll.BDH($J74,S$49,$L74),"[DISABLED]")</f>
        <v>#NAME?</v>
      </c>
      <c r="U74" s="106" t="s">
        <v>5261</v>
      </c>
      <c r="V74" s="107" t="s">
        <v>1055</v>
      </c>
      <c r="W74" s="108">
        <v>42276</v>
      </c>
      <c r="X74" s="107" t="b">
        <v>1</v>
      </c>
      <c r="Y74" s="107" t="s">
        <v>8418</v>
      </c>
      <c r="Z74" s="107" t="s">
        <v>8333</v>
      </c>
      <c r="AA74" s="107" t="s">
        <v>8374</v>
      </c>
      <c r="AB74" s="107">
        <v>2.5999999999999999E-2</v>
      </c>
      <c r="AC74" s="107">
        <v>-8.9999999999999993E-3</v>
      </c>
      <c r="AD74" s="107">
        <v>6.0999999999999999E-2</v>
      </c>
    </row>
    <row r="75" spans="2:30" outlineLevel="2">
      <c r="B75" s="4" t="s">
        <v>3</v>
      </c>
      <c r="C75" s="4" t="s">
        <v>5232</v>
      </c>
      <c r="D75" s="4" t="s">
        <v>0</v>
      </c>
      <c r="E75" s="10" t="s">
        <v>287</v>
      </c>
      <c r="F75" s="4" t="s">
        <v>44</v>
      </c>
      <c r="G75" s="10" t="s">
        <v>344</v>
      </c>
      <c r="H75" s="10" t="s">
        <v>327</v>
      </c>
      <c r="I75" s="4" t="s">
        <v>73</v>
      </c>
      <c r="J75" s="72" t="str">
        <f t="shared" si="5"/>
        <v>EUSW5V1 ICPL Curncy</v>
      </c>
      <c r="K75" s="25" t="str">
        <f t="shared" si="7"/>
        <v>ICPL</v>
      </c>
      <c r="L75" s="26">
        <f t="shared" ca="1" si="7"/>
        <v>42276</v>
      </c>
      <c r="M75" s="25" t="b">
        <f t="shared" si="7"/>
        <v>1</v>
      </c>
      <c r="N75" s="84" t="e">
        <f ca="1">IF($M75,_xll.BDP($J75,N$49),"[DISABLED]")</f>
        <v>#NAME?</v>
      </c>
      <c r="O75" s="84" t="e">
        <f ca="1">IF($M75,_xll.BDP($J75,O$49),"[DISABLED]")</f>
        <v>#NAME?</v>
      </c>
      <c r="P75" s="84" t="e">
        <f ca="1">IF($M75,_xll.BDP($J75,P$49),"[DISABLED]")</f>
        <v>#NAME?</v>
      </c>
      <c r="Q75" s="84" t="e">
        <f ca="1">IF($M75,_xll.BDH($J75,Q$49,$L75),"[DISABLED]")</f>
        <v>#NAME?</v>
      </c>
      <c r="R75" s="84" t="e">
        <f ca="1">IF($M75,_xll.BDH($J75,R$49,$L75),"[DISABLED]")</f>
        <v>#NAME?</v>
      </c>
      <c r="S75" s="84" t="e">
        <f ca="1">IF($M75,_xll.BDH($J75,S$49,$L75),"[DISABLED]")</f>
        <v>#NAME?</v>
      </c>
      <c r="U75" s="106" t="s">
        <v>5262</v>
      </c>
      <c r="V75" s="107" t="s">
        <v>1055</v>
      </c>
      <c r="W75" s="108">
        <v>42276</v>
      </c>
      <c r="X75" s="107" t="b">
        <v>1</v>
      </c>
      <c r="Y75" s="107" t="s">
        <v>8419</v>
      </c>
      <c r="Z75" s="107" t="s">
        <v>8333</v>
      </c>
      <c r="AA75" s="107" t="s">
        <v>8374</v>
      </c>
      <c r="AB75" s="107">
        <v>0.14199999999999999</v>
      </c>
      <c r="AC75" s="107">
        <v>0.107</v>
      </c>
      <c r="AD75" s="107">
        <v>0.17699999999999999</v>
      </c>
    </row>
    <row r="76" spans="2:30" outlineLevel="2">
      <c r="B76" s="4" t="s">
        <v>3</v>
      </c>
      <c r="C76" s="4" t="s">
        <v>5232</v>
      </c>
      <c r="D76" s="4" t="s">
        <v>0</v>
      </c>
      <c r="E76" s="10" t="s">
        <v>287</v>
      </c>
      <c r="F76" s="4" t="s">
        <v>155</v>
      </c>
      <c r="G76" s="10" t="s">
        <v>344</v>
      </c>
      <c r="H76" s="10" t="s">
        <v>328</v>
      </c>
      <c r="I76" s="4" t="s">
        <v>73</v>
      </c>
      <c r="J76" s="72" t="str">
        <f t="shared" si="5"/>
        <v>EUSW6V1 ICPL Curncy</v>
      </c>
      <c r="K76" s="25" t="str">
        <f t="shared" si="7"/>
        <v>ICPL</v>
      </c>
      <c r="L76" s="26">
        <f t="shared" ca="1" si="7"/>
        <v>42276</v>
      </c>
      <c r="M76" s="25" t="b">
        <f t="shared" si="7"/>
        <v>1</v>
      </c>
      <c r="N76" s="84" t="e">
        <f ca="1">IF($M76,_xll.BDP($J76,N$49),"[DISABLED]")</f>
        <v>#NAME?</v>
      </c>
      <c r="O76" s="84" t="e">
        <f ca="1">IF($M76,_xll.BDP($J76,O$49),"[DISABLED]")</f>
        <v>#NAME?</v>
      </c>
      <c r="P76" s="84" t="e">
        <f ca="1">IF($M76,_xll.BDP($J76,P$49),"[DISABLED]")</f>
        <v>#NAME?</v>
      </c>
      <c r="Q76" s="84" t="e">
        <f ca="1">IF($M76,_xll.BDH($J76,Q$49,$L76),"[DISABLED]")</f>
        <v>#NAME?</v>
      </c>
      <c r="R76" s="84" t="e">
        <f ca="1">IF($M76,_xll.BDH($J76,R$49,$L76),"[DISABLED]")</f>
        <v>#NAME?</v>
      </c>
      <c r="S76" s="84" t="e">
        <f ca="1">IF($M76,_xll.BDH($J76,S$49,$L76),"[DISABLED]")</f>
        <v>#NAME?</v>
      </c>
      <c r="U76" s="106" t="s">
        <v>5263</v>
      </c>
      <c r="V76" s="107" t="s">
        <v>1055</v>
      </c>
      <c r="W76" s="108">
        <v>42276</v>
      </c>
      <c r="X76" s="107" t="b">
        <v>1</v>
      </c>
      <c r="Y76" s="107" t="s">
        <v>8420</v>
      </c>
      <c r="Z76" s="107" t="s">
        <v>8333</v>
      </c>
      <c r="AA76" s="107" t="s">
        <v>8374</v>
      </c>
      <c r="AB76" s="107">
        <v>0.27</v>
      </c>
      <c r="AC76" s="107">
        <v>0.23499999999999999</v>
      </c>
      <c r="AD76" s="107">
        <v>0.30499999999999999</v>
      </c>
    </row>
    <row r="77" spans="2:30" outlineLevel="2">
      <c r="B77" s="4" t="s">
        <v>3</v>
      </c>
      <c r="C77" s="4" t="s">
        <v>5232</v>
      </c>
      <c r="D77" s="4" t="s">
        <v>0</v>
      </c>
      <c r="E77" s="10" t="s">
        <v>287</v>
      </c>
      <c r="F77" s="4" t="s">
        <v>45</v>
      </c>
      <c r="G77" s="10" t="s">
        <v>344</v>
      </c>
      <c r="H77" s="10" t="s">
        <v>329</v>
      </c>
      <c r="I77" s="4" t="s">
        <v>73</v>
      </c>
      <c r="J77" s="72" t="str">
        <f t="shared" si="5"/>
        <v>EUSW7V1 ICPL Curncy</v>
      </c>
      <c r="K77" s="25" t="str">
        <f t="shared" si="7"/>
        <v>ICPL</v>
      </c>
      <c r="L77" s="26">
        <f t="shared" ca="1" si="7"/>
        <v>42276</v>
      </c>
      <c r="M77" s="25" t="b">
        <f t="shared" si="7"/>
        <v>1</v>
      </c>
      <c r="N77" s="84" t="e">
        <f ca="1">IF($M77,_xll.BDP($J77,N$49),"[DISABLED]")</f>
        <v>#NAME?</v>
      </c>
      <c r="O77" s="84" t="e">
        <f ca="1">IF($M77,_xll.BDP($J77,O$49),"[DISABLED]")</f>
        <v>#NAME?</v>
      </c>
      <c r="P77" s="84" t="e">
        <f ca="1">IF($M77,_xll.BDP($J77,P$49),"[DISABLED]")</f>
        <v>#NAME?</v>
      </c>
      <c r="Q77" s="84" t="e">
        <f ca="1">IF($M77,_xll.BDH($J77,Q$49,$L77),"[DISABLED]")</f>
        <v>#NAME?</v>
      </c>
      <c r="R77" s="84" t="e">
        <f ca="1">IF($M77,_xll.BDH($J77,R$49,$L77),"[DISABLED]")</f>
        <v>#NAME?</v>
      </c>
      <c r="S77" s="84" t="e">
        <f ca="1">IF($M77,_xll.BDH($J77,S$49,$L77),"[DISABLED]")</f>
        <v>#NAME?</v>
      </c>
      <c r="U77" s="106" t="s">
        <v>5264</v>
      </c>
      <c r="V77" s="107" t="s">
        <v>1055</v>
      </c>
      <c r="W77" s="108">
        <v>42276</v>
      </c>
      <c r="X77" s="107" t="b">
        <v>1</v>
      </c>
      <c r="Y77" s="107" t="s">
        <v>8421</v>
      </c>
      <c r="Z77" s="107" t="s">
        <v>8333</v>
      </c>
      <c r="AA77" s="107" t="s">
        <v>8378</v>
      </c>
      <c r="AB77" s="107">
        <v>0.40200000000000002</v>
      </c>
      <c r="AC77" s="107">
        <v>0.36699999999999999</v>
      </c>
      <c r="AD77" s="107">
        <v>0.437</v>
      </c>
    </row>
    <row r="78" spans="2:30" outlineLevel="2">
      <c r="B78" s="4" t="s">
        <v>3</v>
      </c>
      <c r="C78" s="4" t="s">
        <v>5232</v>
      </c>
      <c r="D78" s="4" t="s">
        <v>0</v>
      </c>
      <c r="E78" s="10" t="s">
        <v>287</v>
      </c>
      <c r="F78" s="4" t="s">
        <v>156</v>
      </c>
      <c r="G78" s="10" t="s">
        <v>344</v>
      </c>
      <c r="H78" s="10" t="s">
        <v>330</v>
      </c>
      <c r="I78" s="4" t="s">
        <v>73</v>
      </c>
      <c r="J78" s="72" t="str">
        <f t="shared" si="5"/>
        <v>EUSW8V1 ICPL Curncy</v>
      </c>
      <c r="K78" s="25" t="str">
        <f t="shared" si="7"/>
        <v>ICPL</v>
      </c>
      <c r="L78" s="26">
        <f t="shared" ca="1" si="7"/>
        <v>42276</v>
      </c>
      <c r="M78" s="25" t="b">
        <f t="shared" si="7"/>
        <v>1</v>
      </c>
      <c r="N78" s="84" t="e">
        <f ca="1">IF($M78,_xll.BDP($J78,N$49),"[DISABLED]")</f>
        <v>#NAME?</v>
      </c>
      <c r="O78" s="84" t="e">
        <f ca="1">IF($M78,_xll.BDP($J78,O$49),"[DISABLED]")</f>
        <v>#NAME?</v>
      </c>
      <c r="P78" s="84" t="e">
        <f ca="1">IF($M78,_xll.BDP($J78,P$49),"[DISABLED]")</f>
        <v>#NAME?</v>
      </c>
      <c r="Q78" s="84" t="e">
        <f ca="1">IF($M78,_xll.BDH($J78,Q$49,$L78),"[DISABLED]")</f>
        <v>#NAME?</v>
      </c>
      <c r="R78" s="84" t="e">
        <f ca="1">IF($M78,_xll.BDH($J78,R$49,$L78),"[DISABLED]")</f>
        <v>#NAME?</v>
      </c>
      <c r="S78" s="84" t="e">
        <f ca="1">IF($M78,_xll.BDH($J78,S$49,$L78),"[DISABLED]")</f>
        <v>#NAME?</v>
      </c>
      <c r="U78" s="106" t="s">
        <v>5265</v>
      </c>
      <c r="V78" s="107" t="s">
        <v>1055</v>
      </c>
      <c r="W78" s="108">
        <v>42276</v>
      </c>
      <c r="X78" s="107" t="b">
        <v>1</v>
      </c>
      <c r="Y78" s="107" t="s">
        <v>8422</v>
      </c>
      <c r="Z78" s="107" t="s">
        <v>8333</v>
      </c>
      <c r="AA78" s="107" t="s">
        <v>8380</v>
      </c>
      <c r="AB78" s="107">
        <v>0.53200000000000003</v>
      </c>
      <c r="AC78" s="107">
        <v>0.497</v>
      </c>
      <c r="AD78" s="107">
        <v>0.56699999999999995</v>
      </c>
    </row>
    <row r="79" spans="2:30" outlineLevel="2">
      <c r="B79" s="4" t="s">
        <v>3</v>
      </c>
      <c r="C79" s="4" t="s">
        <v>5232</v>
      </c>
      <c r="D79" s="4" t="s">
        <v>0</v>
      </c>
      <c r="E79" s="10" t="s">
        <v>287</v>
      </c>
      <c r="F79" s="4" t="s">
        <v>157</v>
      </c>
      <c r="G79" s="10" t="s">
        <v>344</v>
      </c>
      <c r="H79" s="10" t="s">
        <v>331</v>
      </c>
      <c r="I79" s="4" t="s">
        <v>73</v>
      </c>
      <c r="J79" s="72" t="str">
        <f t="shared" si="5"/>
        <v>EUSW9V1 ICPL Curncy</v>
      </c>
      <c r="K79" s="25" t="str">
        <f t="shared" si="7"/>
        <v>ICPL</v>
      </c>
      <c r="L79" s="26">
        <f t="shared" ca="1" si="7"/>
        <v>42276</v>
      </c>
      <c r="M79" s="25" t="b">
        <f t="shared" si="7"/>
        <v>1</v>
      </c>
      <c r="N79" s="84" t="e">
        <f ca="1">IF($M79,_xll.BDP($J79,N$49),"[DISABLED]")</f>
        <v>#NAME?</v>
      </c>
      <c r="O79" s="84" t="e">
        <f ca="1">IF($M79,_xll.BDP($J79,O$49),"[DISABLED]")</f>
        <v>#NAME?</v>
      </c>
      <c r="P79" s="84" t="e">
        <f ca="1">IF($M79,_xll.BDP($J79,P$49),"[DISABLED]")</f>
        <v>#NAME?</v>
      </c>
      <c r="Q79" s="84" t="e">
        <f ca="1">IF($M79,_xll.BDH($J79,Q$49,$L79),"[DISABLED]")</f>
        <v>#NAME?</v>
      </c>
      <c r="R79" s="84" t="e">
        <f ca="1">IF($M79,_xll.BDH($J79,R$49,$L79),"[DISABLED]")</f>
        <v>#NAME?</v>
      </c>
      <c r="S79" s="84" t="e">
        <f ca="1">IF($M79,_xll.BDH($J79,S$49,$L79),"[DISABLED]")</f>
        <v>#NAME?</v>
      </c>
      <c r="U79" s="106" t="s">
        <v>5266</v>
      </c>
      <c r="V79" s="107" t="s">
        <v>1055</v>
      </c>
      <c r="W79" s="108">
        <v>42276</v>
      </c>
      <c r="X79" s="107" t="b">
        <v>1</v>
      </c>
      <c r="Y79" s="107" t="s">
        <v>8423</v>
      </c>
      <c r="Z79" s="107" t="s">
        <v>8333</v>
      </c>
      <c r="AA79" s="107" t="s">
        <v>8380</v>
      </c>
      <c r="AB79" s="107">
        <v>0.65300000000000002</v>
      </c>
      <c r="AC79" s="107">
        <v>0.61799999999999999</v>
      </c>
      <c r="AD79" s="107">
        <v>0.68799999999999994</v>
      </c>
    </row>
    <row r="80" spans="2:30" outlineLevel="2">
      <c r="B80" s="4" t="s">
        <v>3</v>
      </c>
      <c r="C80" s="4" t="s">
        <v>5232</v>
      </c>
      <c r="D80" s="4" t="s">
        <v>0</v>
      </c>
      <c r="E80" s="10" t="s">
        <v>287</v>
      </c>
      <c r="F80" s="4" t="s">
        <v>46</v>
      </c>
      <c r="G80" s="10" t="s">
        <v>344</v>
      </c>
      <c r="H80" s="10" t="s">
        <v>332</v>
      </c>
      <c r="I80" s="4" t="s">
        <v>73</v>
      </c>
      <c r="J80" s="72" t="str">
        <f t="shared" si="5"/>
        <v>EUSW10V1 ICPL Curncy</v>
      </c>
      <c r="K80" s="25" t="str">
        <f t="shared" si="7"/>
        <v>ICPL</v>
      </c>
      <c r="L80" s="26">
        <f t="shared" ca="1" si="7"/>
        <v>42276</v>
      </c>
      <c r="M80" s="25" t="b">
        <f t="shared" si="7"/>
        <v>1</v>
      </c>
      <c r="N80" s="84" t="e">
        <f ca="1">IF($M80,_xll.BDP($J80,N$49),"[DISABLED]")</f>
        <v>#NAME?</v>
      </c>
      <c r="O80" s="84" t="e">
        <f ca="1">IF($M80,_xll.BDP($J80,O$49),"[DISABLED]")</f>
        <v>#NAME?</v>
      </c>
      <c r="P80" s="84" t="e">
        <f ca="1">IF($M80,_xll.BDP($J80,P$49),"[DISABLED]")</f>
        <v>#NAME?</v>
      </c>
      <c r="Q80" s="84" t="e">
        <f ca="1">IF($M80,_xll.BDH($J80,Q$49,$L80),"[DISABLED]")</f>
        <v>#NAME?</v>
      </c>
      <c r="R80" s="84" t="e">
        <f ca="1">IF($M80,_xll.BDH($J80,R$49,$L80),"[DISABLED]")</f>
        <v>#NAME?</v>
      </c>
      <c r="S80" s="84" t="e">
        <f ca="1">IF($M80,_xll.BDH($J80,S$49,$L80),"[DISABLED]")</f>
        <v>#NAME?</v>
      </c>
      <c r="U80" s="106" t="s">
        <v>5267</v>
      </c>
      <c r="V80" s="107" t="s">
        <v>1055</v>
      </c>
      <c r="W80" s="108">
        <v>42276</v>
      </c>
      <c r="X80" s="107" t="b">
        <v>1</v>
      </c>
      <c r="Y80" s="107" t="s">
        <v>8424</v>
      </c>
      <c r="Z80" s="107" t="s">
        <v>8333</v>
      </c>
      <c r="AA80" s="107" t="s">
        <v>8380</v>
      </c>
      <c r="AB80" s="107">
        <v>0.76</v>
      </c>
      <c r="AC80" s="107">
        <v>0.72499999999999998</v>
      </c>
      <c r="AD80" s="107">
        <v>0.79500000000000004</v>
      </c>
    </row>
    <row r="81" spans="2:30" outlineLevel="2">
      <c r="B81" s="4" t="s">
        <v>3</v>
      </c>
      <c r="C81" s="4" t="s">
        <v>5232</v>
      </c>
      <c r="D81" s="4" t="s">
        <v>0</v>
      </c>
      <c r="E81" s="10" t="s">
        <v>287</v>
      </c>
      <c r="F81" s="4" t="s">
        <v>160</v>
      </c>
      <c r="G81" s="10" t="s">
        <v>344</v>
      </c>
      <c r="H81" s="10" t="s">
        <v>333</v>
      </c>
      <c r="I81" s="4" t="s">
        <v>73</v>
      </c>
      <c r="J81" s="72" t="str">
        <f t="shared" si="5"/>
        <v>EUSW11V1 ICPL Curncy</v>
      </c>
      <c r="K81" s="25" t="str">
        <f t="shared" si="7"/>
        <v>ICPL</v>
      </c>
      <c r="L81" s="26">
        <f t="shared" ca="1" si="7"/>
        <v>42276</v>
      </c>
      <c r="M81" s="25" t="b">
        <f t="shared" si="7"/>
        <v>1</v>
      </c>
      <c r="N81" s="84" t="e">
        <f ca="1">IF($M81,_xll.BDP($J81,N$49),"[DISABLED]")</f>
        <v>#NAME?</v>
      </c>
      <c r="O81" s="84" t="e">
        <f ca="1">IF($M81,_xll.BDP($J81,O$49),"[DISABLED]")</f>
        <v>#NAME?</v>
      </c>
      <c r="P81" s="84" t="e">
        <f ca="1">IF($M81,_xll.BDP($J81,P$49),"[DISABLED]")</f>
        <v>#NAME?</v>
      </c>
      <c r="Q81" s="84" t="e">
        <f ca="1">IF($M81,_xll.BDH($J81,Q$49,$L81),"[DISABLED]")</f>
        <v>#NAME?</v>
      </c>
      <c r="R81" s="84" t="e">
        <f ca="1">IF($M81,_xll.BDH($J81,R$49,$L81),"[DISABLED]")</f>
        <v>#NAME?</v>
      </c>
      <c r="S81" s="84" t="e">
        <f ca="1">IF($M81,_xll.BDH($J81,S$49,$L81),"[DISABLED]")</f>
        <v>#NAME?</v>
      </c>
      <c r="U81" s="106" t="s">
        <v>5268</v>
      </c>
      <c r="V81" s="107" t="s">
        <v>1055</v>
      </c>
      <c r="W81" s="108">
        <v>42276</v>
      </c>
      <c r="X81" s="107" t="b">
        <v>1</v>
      </c>
      <c r="Y81" s="107" t="s">
        <v>8425</v>
      </c>
      <c r="Z81" s="107" t="s">
        <v>8333</v>
      </c>
      <c r="AA81" s="107" t="s">
        <v>8380</v>
      </c>
      <c r="AB81" s="107">
        <v>0.86</v>
      </c>
      <c r="AC81" s="107">
        <v>0.82499999999999996</v>
      </c>
      <c r="AD81" s="107">
        <v>0.89500000000000002</v>
      </c>
    </row>
    <row r="82" spans="2:30" outlineLevel="2">
      <c r="B82" s="4" t="s">
        <v>3</v>
      </c>
      <c r="C82" s="4" t="s">
        <v>5232</v>
      </c>
      <c r="D82" s="4" t="s">
        <v>0</v>
      </c>
      <c r="E82" s="10" t="s">
        <v>287</v>
      </c>
      <c r="F82" s="4" t="s">
        <v>161</v>
      </c>
      <c r="G82" s="10" t="s">
        <v>344</v>
      </c>
      <c r="H82" s="10" t="s">
        <v>334</v>
      </c>
      <c r="I82" s="4" t="s">
        <v>73</v>
      </c>
      <c r="J82" s="72" t="str">
        <f t="shared" si="5"/>
        <v>EUSW12V1 ICPL Curncy</v>
      </c>
      <c r="K82" s="25" t="str">
        <f t="shared" si="7"/>
        <v>ICPL</v>
      </c>
      <c r="L82" s="26">
        <f t="shared" ca="1" si="7"/>
        <v>42276</v>
      </c>
      <c r="M82" s="25" t="b">
        <f t="shared" si="7"/>
        <v>1</v>
      </c>
      <c r="N82" s="84" t="e">
        <f ca="1">IF($M82,_xll.BDP($J82,N$49),"[DISABLED]")</f>
        <v>#NAME?</v>
      </c>
      <c r="O82" s="84" t="e">
        <f ca="1">IF($M82,_xll.BDP($J82,O$49),"[DISABLED]")</f>
        <v>#NAME?</v>
      </c>
      <c r="P82" s="84" t="e">
        <f ca="1">IF($M82,_xll.BDP($J82,P$49),"[DISABLED]")</f>
        <v>#NAME?</v>
      </c>
      <c r="Q82" s="84" t="e">
        <f ca="1">IF($M82,_xll.BDH($J82,Q$49,$L82),"[DISABLED]")</f>
        <v>#NAME?</v>
      </c>
      <c r="R82" s="84" t="e">
        <f ca="1">IF($M82,_xll.BDH($J82,R$49,$L82),"[DISABLED]")</f>
        <v>#NAME?</v>
      </c>
      <c r="S82" s="84" t="e">
        <f ca="1">IF($M82,_xll.BDH($J82,S$49,$L82),"[DISABLED]")</f>
        <v>#NAME?</v>
      </c>
      <c r="U82" s="106" t="s">
        <v>5269</v>
      </c>
      <c r="V82" s="107" t="s">
        <v>1055</v>
      </c>
      <c r="W82" s="108">
        <v>42276</v>
      </c>
      <c r="X82" s="107" t="b">
        <v>1</v>
      </c>
      <c r="Y82" s="107" t="s">
        <v>8426</v>
      </c>
      <c r="Z82" s="107" t="s">
        <v>8333</v>
      </c>
      <c r="AA82" s="107" t="s">
        <v>8380</v>
      </c>
      <c r="AB82" s="107">
        <v>0.95</v>
      </c>
      <c r="AC82" s="107">
        <v>0.91500000000000004</v>
      </c>
      <c r="AD82" s="107">
        <v>0.98499999999999999</v>
      </c>
    </row>
    <row r="83" spans="2:30" outlineLevel="2">
      <c r="B83" s="4" t="s">
        <v>3</v>
      </c>
      <c r="C83" s="4" t="s">
        <v>5232</v>
      </c>
      <c r="D83" s="4" t="s">
        <v>0</v>
      </c>
      <c r="E83" s="10" t="s">
        <v>287</v>
      </c>
      <c r="F83" s="4" t="s">
        <v>162</v>
      </c>
      <c r="G83" s="10" t="s">
        <v>344</v>
      </c>
      <c r="H83" s="10" t="s">
        <v>335</v>
      </c>
      <c r="I83" s="4" t="s">
        <v>73</v>
      </c>
      <c r="J83" s="72" t="str">
        <f t="shared" si="5"/>
        <v>EUSW13V1 ICPL Curncy</v>
      </c>
      <c r="K83" s="25" t="str">
        <f t="shared" si="7"/>
        <v>ICPL</v>
      </c>
      <c r="L83" s="26">
        <f t="shared" ca="1" si="7"/>
        <v>42276</v>
      </c>
      <c r="M83" s="25" t="b">
        <f t="shared" si="7"/>
        <v>1</v>
      </c>
      <c r="N83" s="84" t="e">
        <f ca="1">IF($M83,_xll.BDP($J83,N$49),"[DISABLED]")</f>
        <v>#NAME?</v>
      </c>
      <c r="O83" s="84" t="e">
        <f ca="1">IF($M83,_xll.BDP($J83,O$49),"[DISABLED]")</f>
        <v>#NAME?</v>
      </c>
      <c r="P83" s="84" t="e">
        <f ca="1">IF($M83,_xll.BDP($J83,P$49),"[DISABLED]")</f>
        <v>#NAME?</v>
      </c>
      <c r="Q83" s="84" t="e">
        <f ca="1">IF($M83,_xll.BDH($J83,Q$49,$L83),"[DISABLED]")</f>
        <v>#NAME?</v>
      </c>
      <c r="R83" s="84" t="e">
        <f ca="1">IF($M83,_xll.BDH($J83,R$49,$L83),"[DISABLED]")</f>
        <v>#NAME?</v>
      </c>
      <c r="S83" s="84" t="e">
        <f ca="1">IF($M83,_xll.BDH($J83,S$49,$L83),"[DISABLED]")</f>
        <v>#NAME?</v>
      </c>
      <c r="U83" s="106" t="s">
        <v>5270</v>
      </c>
      <c r="V83" s="107" t="s">
        <v>1055</v>
      </c>
      <c r="W83" s="108">
        <v>42276</v>
      </c>
      <c r="X83" s="107" t="b">
        <v>1</v>
      </c>
      <c r="Y83" s="107" t="s">
        <v>8427</v>
      </c>
      <c r="Z83" s="107" t="s">
        <v>6569</v>
      </c>
      <c r="AA83" s="107" t="s">
        <v>6569</v>
      </c>
      <c r="AB83" s="107" t="s">
        <v>6569</v>
      </c>
      <c r="AC83" s="107" t="s">
        <v>6569</v>
      </c>
      <c r="AD83" s="107" t="s">
        <v>6569</v>
      </c>
    </row>
    <row r="84" spans="2:30" outlineLevel="2">
      <c r="B84" s="4" t="s">
        <v>3</v>
      </c>
      <c r="C84" s="4" t="s">
        <v>5232</v>
      </c>
      <c r="D84" s="4" t="s">
        <v>0</v>
      </c>
      <c r="E84" s="10" t="s">
        <v>287</v>
      </c>
      <c r="F84" s="4" t="s">
        <v>163</v>
      </c>
      <c r="G84" s="10" t="s">
        <v>344</v>
      </c>
      <c r="H84" s="10" t="s">
        <v>336</v>
      </c>
      <c r="I84" s="4" t="s">
        <v>73</v>
      </c>
      <c r="J84" s="72" t="str">
        <f t="shared" si="5"/>
        <v>EUSW14V1 ICPL Curncy</v>
      </c>
      <c r="K84" s="25" t="str">
        <f t="shared" si="7"/>
        <v>ICPL</v>
      </c>
      <c r="L84" s="26">
        <f t="shared" ca="1" si="7"/>
        <v>42276</v>
      </c>
      <c r="M84" s="25" t="b">
        <f t="shared" si="7"/>
        <v>1</v>
      </c>
      <c r="N84" s="84" t="e">
        <f ca="1">IF($M84,_xll.BDP($J84,N$49),"[DISABLED]")</f>
        <v>#NAME?</v>
      </c>
      <c r="O84" s="84" t="e">
        <f ca="1">IF($M84,_xll.BDP($J84,O$49),"[DISABLED]")</f>
        <v>#NAME?</v>
      </c>
      <c r="P84" s="84" t="e">
        <f ca="1">IF($M84,_xll.BDP($J84,P$49),"[DISABLED]")</f>
        <v>#NAME?</v>
      </c>
      <c r="Q84" s="84" t="e">
        <f ca="1">IF($M84,_xll.BDH($J84,Q$49,$L84),"[DISABLED]")</f>
        <v>#NAME?</v>
      </c>
      <c r="R84" s="84" t="e">
        <f ca="1">IF($M84,_xll.BDH($J84,R$49,$L84),"[DISABLED]")</f>
        <v>#NAME?</v>
      </c>
      <c r="S84" s="84" t="e">
        <f ca="1">IF($M84,_xll.BDH($J84,S$49,$L84),"[DISABLED]")</f>
        <v>#NAME?</v>
      </c>
      <c r="U84" s="106" t="s">
        <v>5271</v>
      </c>
      <c r="V84" s="107" t="s">
        <v>1055</v>
      </c>
      <c r="W84" s="108">
        <v>42276</v>
      </c>
      <c r="X84" s="107" t="b">
        <v>1</v>
      </c>
      <c r="Y84" s="107" t="s">
        <v>8428</v>
      </c>
      <c r="Z84" s="107" t="s">
        <v>6569</v>
      </c>
      <c r="AA84" s="107" t="s">
        <v>6569</v>
      </c>
      <c r="AB84" s="107" t="s">
        <v>6569</v>
      </c>
      <c r="AC84" s="107" t="s">
        <v>6569</v>
      </c>
      <c r="AD84" s="107" t="s">
        <v>6569</v>
      </c>
    </row>
    <row r="85" spans="2:30" outlineLevel="2">
      <c r="B85" s="4" t="s">
        <v>3</v>
      </c>
      <c r="C85" s="4" t="s">
        <v>5232</v>
      </c>
      <c r="D85" s="4" t="s">
        <v>0</v>
      </c>
      <c r="E85" s="10" t="s">
        <v>287</v>
      </c>
      <c r="F85" s="4" t="s">
        <v>47</v>
      </c>
      <c r="G85" s="10" t="s">
        <v>344</v>
      </c>
      <c r="H85" s="10" t="s">
        <v>337</v>
      </c>
      <c r="I85" s="4" t="s">
        <v>73</v>
      </c>
      <c r="J85" s="72" t="str">
        <f t="shared" si="5"/>
        <v>EUSW15V1 ICPL Curncy</v>
      </c>
      <c r="K85" s="25" t="str">
        <f t="shared" si="7"/>
        <v>ICPL</v>
      </c>
      <c r="L85" s="26">
        <f t="shared" ca="1" si="7"/>
        <v>42276</v>
      </c>
      <c r="M85" s="25" t="b">
        <f t="shared" si="7"/>
        <v>1</v>
      </c>
      <c r="N85" s="84" t="e">
        <f ca="1">IF($M85,_xll.BDP($J85,N$49),"[DISABLED]")</f>
        <v>#NAME?</v>
      </c>
      <c r="O85" s="84" t="e">
        <f ca="1">IF($M85,_xll.BDP($J85,O$49),"[DISABLED]")</f>
        <v>#NAME?</v>
      </c>
      <c r="P85" s="84" t="e">
        <f ca="1">IF($M85,_xll.BDP($J85,P$49),"[DISABLED]")</f>
        <v>#NAME?</v>
      </c>
      <c r="Q85" s="84" t="e">
        <f ca="1">IF($M85,_xll.BDH($J85,Q$49,$L85),"[DISABLED]")</f>
        <v>#NAME?</v>
      </c>
      <c r="R85" s="84" t="e">
        <f ca="1">IF($M85,_xll.BDH($J85,R$49,$L85),"[DISABLED]")</f>
        <v>#NAME?</v>
      </c>
      <c r="S85" s="84" t="e">
        <f ca="1">IF($M85,_xll.BDH($J85,S$49,$L85),"[DISABLED]")</f>
        <v>#NAME?</v>
      </c>
      <c r="U85" s="106" t="s">
        <v>5272</v>
      </c>
      <c r="V85" s="107" t="s">
        <v>1055</v>
      </c>
      <c r="W85" s="108">
        <v>42276</v>
      </c>
      <c r="X85" s="107" t="b">
        <v>1</v>
      </c>
      <c r="Y85" s="107" t="s">
        <v>8429</v>
      </c>
      <c r="Z85" s="107" t="s">
        <v>8333</v>
      </c>
      <c r="AA85" s="107" t="s">
        <v>8380</v>
      </c>
      <c r="AB85" s="107">
        <v>1.153</v>
      </c>
      <c r="AC85" s="107">
        <v>1.1179999999999999</v>
      </c>
      <c r="AD85" s="107">
        <v>1.1879999999999999</v>
      </c>
    </row>
    <row r="86" spans="2:30" outlineLevel="2">
      <c r="B86" s="4" t="s">
        <v>3</v>
      </c>
      <c r="C86" s="4" t="s">
        <v>5232</v>
      </c>
      <c r="D86" s="4" t="s">
        <v>0</v>
      </c>
      <c r="E86" s="10" t="s">
        <v>287</v>
      </c>
      <c r="F86" s="4" t="s">
        <v>48</v>
      </c>
      <c r="G86" s="10" t="s">
        <v>344</v>
      </c>
      <c r="H86" s="10" t="s">
        <v>338</v>
      </c>
      <c r="I86" s="4" t="s">
        <v>73</v>
      </c>
      <c r="J86" s="72" t="str">
        <f t="shared" si="5"/>
        <v>EUSW20V1 ICPL Curncy</v>
      </c>
      <c r="K86" s="25" t="str">
        <f t="shared" si="7"/>
        <v>ICPL</v>
      </c>
      <c r="L86" s="26">
        <f t="shared" ca="1" si="7"/>
        <v>42276</v>
      </c>
      <c r="M86" s="25" t="b">
        <f t="shared" si="7"/>
        <v>1</v>
      </c>
      <c r="N86" s="84" t="e">
        <f ca="1">IF($M86,_xll.BDP($J86,N$49),"[DISABLED]")</f>
        <v>#NAME?</v>
      </c>
      <c r="O86" s="84" t="e">
        <f ca="1">IF($M86,_xll.BDP($J86,O$49),"[DISABLED]")</f>
        <v>#NAME?</v>
      </c>
      <c r="P86" s="84" t="e">
        <f ca="1">IF($M86,_xll.BDP($J86,P$49),"[DISABLED]")</f>
        <v>#NAME?</v>
      </c>
      <c r="Q86" s="84" t="e">
        <f ca="1">IF($M86,_xll.BDH($J86,Q$49,$L86),"[DISABLED]")</f>
        <v>#NAME?</v>
      </c>
      <c r="R86" s="84" t="e">
        <f ca="1">IF($M86,_xll.BDH($J86,R$49,$L86),"[DISABLED]")</f>
        <v>#NAME?</v>
      </c>
      <c r="S86" s="84" t="e">
        <f ca="1">IF($M86,_xll.BDH($J86,S$49,$L86),"[DISABLED]")</f>
        <v>#NAME?</v>
      </c>
      <c r="U86" s="106" t="s">
        <v>5273</v>
      </c>
      <c r="V86" s="107" t="s">
        <v>1055</v>
      </c>
      <c r="W86" s="108">
        <v>42276</v>
      </c>
      <c r="X86" s="107" t="b">
        <v>1</v>
      </c>
      <c r="Y86" s="107" t="s">
        <v>8430</v>
      </c>
      <c r="Z86" s="107" t="s">
        <v>8333</v>
      </c>
      <c r="AA86" s="107" t="s">
        <v>8380</v>
      </c>
      <c r="AB86" s="107">
        <v>1.3280000000000001</v>
      </c>
      <c r="AC86" s="107">
        <v>1.2929999999999999</v>
      </c>
      <c r="AD86" s="107">
        <v>1.363</v>
      </c>
    </row>
    <row r="87" spans="2:30" outlineLevel="2">
      <c r="B87" s="4" t="s">
        <v>3</v>
      </c>
      <c r="C87" s="4" t="s">
        <v>5232</v>
      </c>
      <c r="D87" s="4" t="s">
        <v>0</v>
      </c>
      <c r="E87" s="10" t="s">
        <v>287</v>
      </c>
      <c r="F87" s="4" t="s">
        <v>49</v>
      </c>
      <c r="G87" s="10" t="s">
        <v>344</v>
      </c>
      <c r="H87" s="10" t="s">
        <v>339</v>
      </c>
      <c r="I87" s="4" t="s">
        <v>73</v>
      </c>
      <c r="J87" s="72" t="str">
        <f t="shared" si="5"/>
        <v>EUSW25V1 ICPL Curncy</v>
      </c>
      <c r="K87" s="25" t="str">
        <f t="shared" si="7"/>
        <v>ICPL</v>
      </c>
      <c r="L87" s="26">
        <f t="shared" ca="1" si="7"/>
        <v>42276</v>
      </c>
      <c r="M87" s="25" t="b">
        <f t="shared" si="7"/>
        <v>1</v>
      </c>
      <c r="N87" s="84" t="e">
        <f ca="1">IF($M87,_xll.BDP($J87,N$49),"[DISABLED]")</f>
        <v>#NAME?</v>
      </c>
      <c r="O87" s="84" t="e">
        <f ca="1">IF($M87,_xll.BDP($J87,O$49),"[DISABLED]")</f>
        <v>#NAME?</v>
      </c>
      <c r="P87" s="84" t="e">
        <f ca="1">IF($M87,_xll.BDP($J87,P$49),"[DISABLED]")</f>
        <v>#NAME?</v>
      </c>
      <c r="Q87" s="84" t="e">
        <f ca="1">IF($M87,_xll.BDH($J87,Q$49,$L87),"[DISABLED]")</f>
        <v>#NAME?</v>
      </c>
      <c r="R87" s="84" t="e">
        <f ca="1">IF($M87,_xll.BDH($J87,R$49,$L87),"[DISABLED]")</f>
        <v>#NAME?</v>
      </c>
      <c r="S87" s="84" t="e">
        <f ca="1">IF($M87,_xll.BDH($J87,S$49,$L87),"[DISABLED]")</f>
        <v>#NAME?</v>
      </c>
      <c r="U87" s="106" t="s">
        <v>5274</v>
      </c>
      <c r="V87" s="107" t="s">
        <v>1055</v>
      </c>
      <c r="W87" s="108">
        <v>42276</v>
      </c>
      <c r="X87" s="107" t="b">
        <v>1</v>
      </c>
      <c r="Y87" s="107" t="s">
        <v>8431</v>
      </c>
      <c r="Z87" s="107" t="s">
        <v>8333</v>
      </c>
      <c r="AA87" s="107" t="s">
        <v>8380</v>
      </c>
      <c r="AB87" s="107">
        <v>1.379</v>
      </c>
      <c r="AC87" s="107">
        <v>1.3439999999999999</v>
      </c>
      <c r="AD87" s="107">
        <v>1.4139999999999999</v>
      </c>
    </row>
    <row r="88" spans="2:30" outlineLevel="2">
      <c r="B88" s="4" t="s">
        <v>3</v>
      </c>
      <c r="C88" s="4" t="s">
        <v>5232</v>
      </c>
      <c r="D88" s="4" t="s">
        <v>0</v>
      </c>
      <c r="E88" s="10" t="s">
        <v>287</v>
      </c>
      <c r="F88" s="4" t="s">
        <v>50</v>
      </c>
      <c r="G88" s="10" t="s">
        <v>344</v>
      </c>
      <c r="H88" s="10" t="s">
        <v>340</v>
      </c>
      <c r="I88" s="4" t="s">
        <v>73</v>
      </c>
      <c r="J88" s="72" t="str">
        <f t="shared" si="5"/>
        <v>EUSW30V1 ICPL Curncy</v>
      </c>
      <c r="K88" s="25" t="str">
        <f t="shared" si="7"/>
        <v>ICPL</v>
      </c>
      <c r="L88" s="26">
        <f t="shared" ca="1" si="7"/>
        <v>42276</v>
      </c>
      <c r="M88" s="25" t="b">
        <f t="shared" si="7"/>
        <v>1</v>
      </c>
      <c r="N88" s="84" t="e">
        <f ca="1">IF($M88,_xll.BDP($J88,N$49),"[DISABLED]")</f>
        <v>#NAME?</v>
      </c>
      <c r="O88" s="84" t="e">
        <f ca="1">IF($M88,_xll.BDP($J88,O$49),"[DISABLED]")</f>
        <v>#NAME?</v>
      </c>
      <c r="P88" s="84" t="e">
        <f ca="1">IF($M88,_xll.BDP($J88,P$49),"[DISABLED]")</f>
        <v>#NAME?</v>
      </c>
      <c r="Q88" s="84" t="e">
        <f ca="1">IF($M88,_xll.BDH($J88,Q$49,$L88),"[DISABLED]")</f>
        <v>#NAME?</v>
      </c>
      <c r="R88" s="84" t="e">
        <f ca="1">IF($M88,_xll.BDH($J88,R$49,$L88),"[DISABLED]")</f>
        <v>#NAME?</v>
      </c>
      <c r="S88" s="84" t="e">
        <f ca="1">IF($M88,_xll.BDH($J88,S$49,$L88),"[DISABLED]")</f>
        <v>#NAME?</v>
      </c>
      <c r="U88" s="106" t="s">
        <v>5275</v>
      </c>
      <c r="V88" s="107" t="s">
        <v>1055</v>
      </c>
      <c r="W88" s="108">
        <v>42276</v>
      </c>
      <c r="X88" s="107" t="b">
        <v>1</v>
      </c>
      <c r="Y88" s="107" t="s">
        <v>8432</v>
      </c>
      <c r="Z88" s="107" t="s">
        <v>8333</v>
      </c>
      <c r="AA88" s="107" t="s">
        <v>8380</v>
      </c>
      <c r="AB88" s="107">
        <v>1.3919999999999999</v>
      </c>
      <c r="AC88" s="107">
        <v>1.357</v>
      </c>
      <c r="AD88" s="107">
        <v>1.427</v>
      </c>
    </row>
    <row r="89" spans="2:30" outlineLevel="2">
      <c r="B89" s="4" t="s">
        <v>3</v>
      </c>
      <c r="C89" s="4" t="s">
        <v>5232</v>
      </c>
      <c r="D89" s="4" t="s">
        <v>0</v>
      </c>
      <c r="E89" s="10" t="s">
        <v>287</v>
      </c>
      <c r="F89" s="4" t="s">
        <v>51</v>
      </c>
      <c r="G89" s="10" t="s">
        <v>344</v>
      </c>
      <c r="H89" s="10" t="s">
        <v>341</v>
      </c>
      <c r="I89" s="4" t="s">
        <v>73</v>
      </c>
      <c r="J89" s="72" t="str">
        <f t="shared" si="5"/>
        <v>EUSW40V1 ICPL Curncy</v>
      </c>
      <c r="K89" s="25" t="str">
        <f t="shared" si="7"/>
        <v>ICPL</v>
      </c>
      <c r="L89" s="26">
        <f t="shared" ca="1" si="7"/>
        <v>42276</v>
      </c>
      <c r="M89" s="25" t="b">
        <f t="shared" si="7"/>
        <v>1</v>
      </c>
      <c r="N89" s="84" t="e">
        <f ca="1">IF($M89,_xll.BDP($J89,N$49),"[DISABLED]")</f>
        <v>#NAME?</v>
      </c>
      <c r="O89" s="84" t="e">
        <f ca="1">IF($M89,_xll.BDP($J89,O$49),"[DISABLED]")</f>
        <v>#NAME?</v>
      </c>
      <c r="P89" s="84" t="e">
        <f ca="1">IF($M89,_xll.BDP($J89,P$49),"[DISABLED]")</f>
        <v>#NAME?</v>
      </c>
      <c r="Q89" s="84" t="e">
        <f ca="1">IF($M89,_xll.BDH($J89,Q$49,$L89),"[DISABLED]")</f>
        <v>#NAME?</v>
      </c>
      <c r="R89" s="84" t="e">
        <f ca="1">IF($M89,_xll.BDH($J89,R$49,$L89),"[DISABLED]")</f>
        <v>#NAME?</v>
      </c>
      <c r="S89" s="84" t="e">
        <f ca="1">IF($M89,_xll.BDH($J89,S$49,$L89),"[DISABLED]")</f>
        <v>#NAME?</v>
      </c>
      <c r="U89" s="106" t="s">
        <v>5276</v>
      </c>
      <c r="V89" s="107" t="s">
        <v>1055</v>
      </c>
      <c r="W89" s="108">
        <v>42276</v>
      </c>
      <c r="X89" s="107" t="b">
        <v>1</v>
      </c>
      <c r="Y89" s="107" t="s">
        <v>8433</v>
      </c>
      <c r="Z89" s="107" t="s">
        <v>8333</v>
      </c>
      <c r="AA89" s="107" t="s">
        <v>8380</v>
      </c>
      <c r="AB89" s="107">
        <v>1.411</v>
      </c>
      <c r="AC89" s="107">
        <v>1.3759999999999999</v>
      </c>
      <c r="AD89" s="107">
        <v>1.446</v>
      </c>
    </row>
    <row r="90" spans="2:30" outlineLevel="2">
      <c r="B90" s="4" t="s">
        <v>3</v>
      </c>
      <c r="C90" s="4" t="s">
        <v>5232</v>
      </c>
      <c r="D90" s="4" t="s">
        <v>0</v>
      </c>
      <c r="E90" s="10" t="s">
        <v>287</v>
      </c>
      <c r="F90" s="4" t="s">
        <v>52</v>
      </c>
      <c r="G90" s="10" t="s">
        <v>344</v>
      </c>
      <c r="H90" s="10" t="s">
        <v>342</v>
      </c>
      <c r="I90" s="4" t="s">
        <v>73</v>
      </c>
      <c r="J90" s="72" t="str">
        <f t="shared" si="5"/>
        <v>EUSW50V1 ICPL Curncy</v>
      </c>
      <c r="K90" s="25" t="str">
        <f t="shared" si="7"/>
        <v>ICPL</v>
      </c>
      <c r="L90" s="26">
        <f t="shared" ca="1" si="7"/>
        <v>42276</v>
      </c>
      <c r="M90" s="25" t="b">
        <f t="shared" si="7"/>
        <v>1</v>
      </c>
      <c r="N90" s="84" t="e">
        <f ca="1">IF($M90,_xll.BDP($J90,N$49),"[DISABLED]")</f>
        <v>#NAME?</v>
      </c>
      <c r="O90" s="84" t="e">
        <f ca="1">IF($M90,_xll.BDP($J90,O$49),"[DISABLED]")</f>
        <v>#NAME?</v>
      </c>
      <c r="P90" s="84" t="e">
        <f ca="1">IF($M90,_xll.BDP($J90,P$49),"[DISABLED]")</f>
        <v>#NAME?</v>
      </c>
      <c r="Q90" s="84" t="e">
        <f ca="1">IF($M90,_xll.BDH($J90,Q$49,$L90),"[DISABLED]")</f>
        <v>#NAME?</v>
      </c>
      <c r="R90" s="84" t="e">
        <f ca="1">IF($M90,_xll.BDH($J90,R$49,$L90),"[DISABLED]")</f>
        <v>#NAME?</v>
      </c>
      <c r="S90" s="84" t="e">
        <f ca="1">IF($M90,_xll.BDH($J90,S$49,$L90),"[DISABLED]")</f>
        <v>#NAME?</v>
      </c>
      <c r="U90" s="106" t="s">
        <v>5277</v>
      </c>
      <c r="V90" s="107" t="s">
        <v>1055</v>
      </c>
      <c r="W90" s="108">
        <v>42276</v>
      </c>
      <c r="X90" s="107" t="b">
        <v>1</v>
      </c>
      <c r="Y90" s="107" t="s">
        <v>8434</v>
      </c>
      <c r="Z90" s="107" t="s">
        <v>8333</v>
      </c>
      <c r="AA90" s="107" t="s">
        <v>8380</v>
      </c>
      <c r="AB90" s="107">
        <v>1.373</v>
      </c>
      <c r="AC90" s="107">
        <v>1.3380000000000001</v>
      </c>
      <c r="AD90" s="107">
        <v>1.4079999999999999</v>
      </c>
    </row>
    <row r="91" spans="2:30" outlineLevel="2">
      <c r="B91" s="4" t="s">
        <v>3</v>
      </c>
      <c r="C91" s="4" t="s">
        <v>5232</v>
      </c>
      <c r="D91" s="4" t="s">
        <v>0</v>
      </c>
      <c r="E91" s="35" t="s">
        <v>287</v>
      </c>
      <c r="F91" s="6" t="s">
        <v>169</v>
      </c>
      <c r="G91" s="35" t="s">
        <v>344</v>
      </c>
      <c r="H91" s="35" t="s">
        <v>343</v>
      </c>
      <c r="I91" s="6" t="s">
        <v>73</v>
      </c>
      <c r="J91" s="72" t="str">
        <f t="shared" si="5"/>
        <v>EUSW60V1 ICPL Curncy</v>
      </c>
      <c r="K91" s="25" t="str">
        <f t="shared" si="7"/>
        <v>ICPL</v>
      </c>
      <c r="L91" s="26">
        <f t="shared" ca="1" si="7"/>
        <v>42276</v>
      </c>
      <c r="M91" s="25" t="b">
        <f t="shared" si="7"/>
        <v>1</v>
      </c>
      <c r="N91" s="84" t="e">
        <f ca="1">IF($M91,_xll.BDP($J91,N$49),"[DISABLED]")</f>
        <v>#NAME?</v>
      </c>
      <c r="O91" s="84" t="e">
        <f ca="1">IF($M91,_xll.BDP($J91,O$49),"[DISABLED]")</f>
        <v>#NAME?</v>
      </c>
      <c r="P91" s="84" t="e">
        <f ca="1">IF($M91,_xll.BDP($J91,P$49),"[DISABLED]")</f>
        <v>#NAME?</v>
      </c>
      <c r="Q91" s="84" t="e">
        <f ca="1">IF($M91,_xll.BDH($J91,Q$49,$L91),"[DISABLED]")</f>
        <v>#NAME?</v>
      </c>
      <c r="R91" s="84" t="e">
        <f ca="1">IF($M91,_xll.BDH($J91,R$49,$L91),"[DISABLED]")</f>
        <v>#NAME?</v>
      </c>
      <c r="S91" s="84" t="e">
        <f ca="1">IF($M91,_xll.BDH($J91,S$49,$L91),"[DISABLED]")</f>
        <v>#NAME?</v>
      </c>
      <c r="U91" s="106" t="s">
        <v>5278</v>
      </c>
      <c r="V91" s="107" t="s">
        <v>1055</v>
      </c>
      <c r="W91" s="108">
        <v>42276</v>
      </c>
      <c r="X91" s="107" t="b">
        <v>1</v>
      </c>
      <c r="Y91" s="107" t="s">
        <v>8435</v>
      </c>
      <c r="Z91" s="107" t="s">
        <v>8333</v>
      </c>
      <c r="AA91" s="107" t="s">
        <v>8380</v>
      </c>
      <c r="AB91" s="107">
        <v>1.365</v>
      </c>
      <c r="AC91" s="107">
        <v>1.33</v>
      </c>
      <c r="AD91" s="107">
        <v>1.4</v>
      </c>
    </row>
    <row r="92" spans="2:30" s="27" customFormat="1" outlineLevel="1">
      <c r="B92" s="4" t="s">
        <v>3</v>
      </c>
      <c r="C92" s="4" t="s">
        <v>5232</v>
      </c>
      <c r="D92" s="4" t="s">
        <v>0</v>
      </c>
      <c r="E92" s="46" t="s">
        <v>53</v>
      </c>
      <c r="F92" s="76"/>
      <c r="G92" s="77"/>
      <c r="H92" s="77"/>
      <c r="I92" s="78"/>
      <c r="J92" s="78"/>
      <c r="K92" s="81" t="str">
        <f t="shared" ref="K92:S92" si="8">INDEX(ObjData,MATCH($C92&amp;"-"&amp;$D92&amp;"-"&amp;$E92,ObjIDs,0),MATCH(K$2,ObjFields,0))</f>
        <v>ICPL</v>
      </c>
      <c r="L92" s="82">
        <f t="shared" ca="1" si="8"/>
        <v>42276</v>
      </c>
      <c r="M92" s="81" t="b">
        <f t="shared" si="8"/>
        <v>1</v>
      </c>
      <c r="N92" s="81" t="str">
        <f t="shared" si="8"/>
        <v>NAME</v>
      </c>
      <c r="O92" s="81" t="str">
        <f t="shared" si="8"/>
        <v>LAST_UPDATE_DT</v>
      </c>
      <c r="P92" s="81" t="str">
        <f t="shared" si="8"/>
        <v>LAST_UPDATE</v>
      </c>
      <c r="Q92" s="81" t="str">
        <f t="shared" si="8"/>
        <v>PX_LAST</v>
      </c>
      <c r="R92" s="81" t="str">
        <f t="shared" si="8"/>
        <v>PX_BID</v>
      </c>
      <c r="S92" s="81" t="str">
        <f t="shared" si="8"/>
        <v>PX_ASK</v>
      </c>
      <c r="U92" s="103"/>
      <c r="V92" s="104" t="s">
        <v>1055</v>
      </c>
      <c r="W92" s="105">
        <v>42276</v>
      </c>
      <c r="X92" s="104" t="b">
        <v>1</v>
      </c>
      <c r="Y92" s="104" t="s">
        <v>289</v>
      </c>
      <c r="Z92" s="104" t="s">
        <v>291</v>
      </c>
      <c r="AA92" s="104" t="s">
        <v>292</v>
      </c>
      <c r="AB92" s="104" t="s">
        <v>56</v>
      </c>
      <c r="AC92" s="104" t="s">
        <v>5228</v>
      </c>
      <c r="AD92" s="104" t="s">
        <v>5229</v>
      </c>
    </row>
    <row r="93" spans="2:30" outlineLevel="2">
      <c r="B93" s="4" t="s">
        <v>3</v>
      </c>
      <c r="C93" s="4" t="s">
        <v>5232</v>
      </c>
      <c r="D93" s="4" t="s">
        <v>0</v>
      </c>
      <c r="E93" s="10" t="s">
        <v>53</v>
      </c>
      <c r="F93" s="4" t="s">
        <v>54</v>
      </c>
      <c r="G93" s="10" t="s">
        <v>55</v>
      </c>
      <c r="H93" s="10" t="s">
        <v>290</v>
      </c>
      <c r="I93" s="4" t="s">
        <v>277</v>
      </c>
      <c r="J93" s="72" t="str">
        <f t="shared" ref="J93:J128" si="9">H93&amp;" "&amp;K93&amp;" "&amp;I93</f>
        <v>EUR003M ICPL Index</v>
      </c>
      <c r="K93" s="25" t="str">
        <f t="shared" ref="K93:M112" si="10">K$92</f>
        <v>ICPL</v>
      </c>
      <c r="L93" s="26">
        <f t="shared" ca="1" si="10"/>
        <v>42276</v>
      </c>
      <c r="M93" s="25" t="b">
        <f t="shared" si="10"/>
        <v>1</v>
      </c>
      <c r="N93" s="84" t="e">
        <f ca="1">IF($M93,_xll.BDP($J93,N$92),"[DISABLED]")</f>
        <v>#NAME?</v>
      </c>
      <c r="O93" s="84" t="e">
        <f ca="1">IF($M93,_xll.BDP($J93,O$92),"[DISABLED]")</f>
        <v>#NAME?</v>
      </c>
      <c r="P93" s="84" t="e">
        <f ca="1">IF($M93,_xll.BDP($J93,P$92),"[DISABLED]")</f>
        <v>#NAME?</v>
      </c>
      <c r="Q93" s="84" t="e">
        <f ca="1">IF($M93,_xll.BDH($J93,Q$92,$L93),"[DISABLED]")</f>
        <v>#NAME?</v>
      </c>
      <c r="R93" s="84" t="e">
        <f ca="1">IF($M93,_xll.BDH($J93,R$92,$L93),"[DISABLED]")</f>
        <v>#NAME?</v>
      </c>
      <c r="S93" s="84" t="e">
        <f ca="1">IF($M93,_xll.BDH($J93,S$92,$L93),"[DISABLED]")</f>
        <v>#NAME?</v>
      </c>
      <c r="U93" s="106" t="s">
        <v>8436</v>
      </c>
      <c r="V93" s="107" t="s">
        <v>1055</v>
      </c>
      <c r="W93" s="108">
        <v>42276</v>
      </c>
      <c r="X93" s="107" t="b">
        <v>1</v>
      </c>
      <c r="Y93" s="107" t="s">
        <v>6612</v>
      </c>
      <c r="Z93" s="107" t="s">
        <v>8391</v>
      </c>
      <c r="AA93" s="107" t="s">
        <v>8391</v>
      </c>
      <c r="AB93" s="107" t="s">
        <v>6569</v>
      </c>
      <c r="AC93" s="107" t="s">
        <v>6569</v>
      </c>
      <c r="AD93" s="107" t="s">
        <v>6569</v>
      </c>
    </row>
    <row r="94" spans="2:30" outlineLevel="2">
      <c r="B94" s="4" t="s">
        <v>3</v>
      </c>
      <c r="C94" s="4" t="s">
        <v>5232</v>
      </c>
      <c r="D94" s="4" t="s">
        <v>0</v>
      </c>
      <c r="E94" s="10" t="s">
        <v>53</v>
      </c>
      <c r="F94" s="51" t="s">
        <v>54</v>
      </c>
      <c r="G94" s="52" t="s">
        <v>143</v>
      </c>
      <c r="H94" s="52" t="s">
        <v>144</v>
      </c>
      <c r="I94" s="51" t="s">
        <v>73</v>
      </c>
      <c r="J94" s="72" t="str">
        <f t="shared" si="9"/>
        <v>EUFR00C ICPL Curncy</v>
      </c>
      <c r="K94" s="25" t="str">
        <f t="shared" si="10"/>
        <v>ICPL</v>
      </c>
      <c r="L94" s="26">
        <f t="shared" ca="1" si="10"/>
        <v>42276</v>
      </c>
      <c r="M94" s="25" t="b">
        <f t="shared" si="10"/>
        <v>1</v>
      </c>
      <c r="N94" s="84" t="e">
        <f ca="1">IF($M94,_xll.BDP($J94,N$92),"[DISABLED]")</f>
        <v>#NAME?</v>
      </c>
      <c r="O94" s="84" t="e">
        <f ca="1">IF($M94,_xll.BDP($J94,O$92),"[DISABLED]")</f>
        <v>#NAME?</v>
      </c>
      <c r="P94" s="84" t="e">
        <f ca="1">IF($M94,_xll.BDP($J94,P$92),"[DISABLED]")</f>
        <v>#NAME?</v>
      </c>
      <c r="Q94" s="84" t="e">
        <f ca="1">IF($M94,_xll.BDH($J94,Q$92,$L94),"[DISABLED]")</f>
        <v>#NAME?</v>
      </c>
      <c r="R94" s="84" t="e">
        <f ca="1">IF($M94,_xll.BDH($J94,R$92,$L94),"[DISABLED]")</f>
        <v>#NAME?</v>
      </c>
      <c r="S94" s="84" t="e">
        <f ca="1">IF($M94,_xll.BDH($J94,S$92,$L94),"[DISABLED]")</f>
        <v>#NAME?</v>
      </c>
      <c r="U94" s="106" t="s">
        <v>8437</v>
      </c>
      <c r="V94" s="107" t="s">
        <v>1055</v>
      </c>
      <c r="W94" s="108">
        <v>42276</v>
      </c>
      <c r="X94" s="107" t="b">
        <v>1</v>
      </c>
      <c r="Y94" s="107" t="s">
        <v>6613</v>
      </c>
      <c r="Z94" s="107" t="s">
        <v>6569</v>
      </c>
      <c r="AA94" s="107" t="s">
        <v>6569</v>
      </c>
      <c r="AB94" s="107" t="s">
        <v>6569</v>
      </c>
      <c r="AC94" s="107" t="s">
        <v>6569</v>
      </c>
      <c r="AD94" s="107" t="s">
        <v>6569</v>
      </c>
    </row>
    <row r="95" spans="2:30" outlineLevel="2">
      <c r="B95" s="4" t="s">
        <v>3</v>
      </c>
      <c r="C95" s="4" t="s">
        <v>5232</v>
      </c>
      <c r="D95" s="4" t="s">
        <v>0</v>
      </c>
      <c r="E95" s="10" t="s">
        <v>53</v>
      </c>
      <c r="F95" s="9" t="s">
        <v>211</v>
      </c>
      <c r="G95" s="14" t="s">
        <v>307</v>
      </c>
      <c r="H95" s="14" t="s">
        <v>309</v>
      </c>
      <c r="I95" s="9" t="s">
        <v>73</v>
      </c>
      <c r="J95" s="72" t="str">
        <f t="shared" si="9"/>
        <v>EUFR0AD ICPL Curncy</v>
      </c>
      <c r="K95" s="25" t="str">
        <f t="shared" si="10"/>
        <v>ICPL</v>
      </c>
      <c r="L95" s="26">
        <f t="shared" ca="1" si="10"/>
        <v>42276</v>
      </c>
      <c r="M95" s="25" t="b">
        <f t="shared" si="10"/>
        <v>1</v>
      </c>
      <c r="N95" s="84" t="e">
        <f ca="1">IF($M95,_xll.BDP($J95,N$92),"[DISABLED]")</f>
        <v>#NAME?</v>
      </c>
      <c r="O95" s="84" t="e">
        <f ca="1">IF($M95,_xll.BDP($J95,O$92),"[DISABLED]")</f>
        <v>#NAME?</v>
      </c>
      <c r="P95" s="84" t="e">
        <f ca="1">IF($M95,_xll.BDP($J95,P$92),"[DISABLED]")</f>
        <v>#NAME?</v>
      </c>
      <c r="Q95" s="84" t="e">
        <f ca="1">IF($M95,_xll.BDH($J95,Q$92,$L95),"[DISABLED]")</f>
        <v>#NAME?</v>
      </c>
      <c r="R95" s="84" t="e">
        <f ca="1">IF($M95,_xll.BDH($J95,R$92,$L95),"[DISABLED]")</f>
        <v>#NAME?</v>
      </c>
      <c r="S95" s="84" t="e">
        <f ca="1">IF($M95,_xll.BDH($J95,S$92,$L95),"[DISABLED]")</f>
        <v>#NAME?</v>
      </c>
      <c r="U95" s="106" t="s">
        <v>8438</v>
      </c>
      <c r="V95" s="107" t="s">
        <v>1055</v>
      </c>
      <c r="W95" s="108">
        <v>42276</v>
      </c>
      <c r="X95" s="107" t="b">
        <v>1</v>
      </c>
      <c r="Y95" s="107" t="s">
        <v>6614</v>
      </c>
      <c r="Z95" s="107" t="s">
        <v>8333</v>
      </c>
      <c r="AA95" s="107" t="s">
        <v>8346</v>
      </c>
      <c r="AB95" s="107">
        <v>-4.8000000000000001E-2</v>
      </c>
      <c r="AC95" s="107">
        <v>-7.2999999999999995E-2</v>
      </c>
      <c r="AD95" s="107">
        <v>-2.3E-2</v>
      </c>
    </row>
    <row r="96" spans="2:30" outlineLevel="2">
      <c r="B96" s="4" t="s">
        <v>3</v>
      </c>
      <c r="C96" s="4" t="s">
        <v>5232</v>
      </c>
      <c r="D96" s="4" t="s">
        <v>0</v>
      </c>
      <c r="E96" s="10" t="s">
        <v>53</v>
      </c>
      <c r="F96" s="9" t="s">
        <v>212</v>
      </c>
      <c r="G96" s="14" t="s">
        <v>308</v>
      </c>
      <c r="H96" s="14" t="s">
        <v>310</v>
      </c>
      <c r="I96" s="9" t="s">
        <v>73</v>
      </c>
      <c r="J96" s="72" t="str">
        <f t="shared" si="9"/>
        <v>EUFR0BE ICPL Curncy</v>
      </c>
      <c r="K96" s="25" t="str">
        <f t="shared" si="10"/>
        <v>ICPL</v>
      </c>
      <c r="L96" s="26">
        <f t="shared" ca="1" si="10"/>
        <v>42276</v>
      </c>
      <c r="M96" s="25" t="b">
        <f t="shared" si="10"/>
        <v>1</v>
      </c>
      <c r="N96" s="84" t="e">
        <f ca="1">IF($M96,_xll.BDP($J96,N$92),"[DISABLED]")</f>
        <v>#NAME?</v>
      </c>
      <c r="O96" s="84" t="e">
        <f ca="1">IF($M96,_xll.BDP($J96,O$92),"[DISABLED]")</f>
        <v>#NAME?</v>
      </c>
      <c r="P96" s="84" t="e">
        <f ca="1">IF($M96,_xll.BDP($J96,P$92),"[DISABLED]")</f>
        <v>#NAME?</v>
      </c>
      <c r="Q96" s="84" t="e">
        <f ca="1">IF($M96,_xll.BDH($J96,Q$92,$L96),"[DISABLED]")</f>
        <v>#NAME?</v>
      </c>
      <c r="R96" s="84" t="e">
        <f ca="1">IF($M96,_xll.BDH($J96,R$92,$L96),"[DISABLED]")</f>
        <v>#NAME?</v>
      </c>
      <c r="S96" s="84" t="e">
        <f ca="1">IF($M96,_xll.BDH($J96,S$92,$L96),"[DISABLED]")</f>
        <v>#NAME?</v>
      </c>
      <c r="U96" s="106" t="s">
        <v>8439</v>
      </c>
      <c r="V96" s="107" t="s">
        <v>1055</v>
      </c>
      <c r="W96" s="108">
        <v>42276</v>
      </c>
      <c r="X96" s="107" t="b">
        <v>1</v>
      </c>
      <c r="Y96" s="107" t="s">
        <v>6615</v>
      </c>
      <c r="Z96" s="107" t="s">
        <v>8333</v>
      </c>
      <c r="AA96" s="107" t="s">
        <v>8348</v>
      </c>
      <c r="AB96" s="107">
        <v>-5.0999999999999997E-2</v>
      </c>
      <c r="AC96" s="107">
        <v>-7.5999999999999998E-2</v>
      </c>
      <c r="AD96" s="107">
        <v>-2.5999999999999999E-2</v>
      </c>
    </row>
    <row r="97" spans="2:30" outlineLevel="2">
      <c r="B97" s="4" t="s">
        <v>3</v>
      </c>
      <c r="C97" s="4" t="s">
        <v>5232</v>
      </c>
      <c r="D97" s="4" t="s">
        <v>0</v>
      </c>
      <c r="E97" s="10" t="s">
        <v>53</v>
      </c>
      <c r="F97" s="9" t="s">
        <v>58</v>
      </c>
      <c r="G97" s="14" t="s">
        <v>170</v>
      </c>
      <c r="H97" s="14" t="s">
        <v>147</v>
      </c>
      <c r="I97" s="9" t="s">
        <v>73</v>
      </c>
      <c r="J97" s="72" t="str">
        <f t="shared" si="9"/>
        <v>EUFR0CF ICPL Curncy</v>
      </c>
      <c r="K97" s="25" t="str">
        <f t="shared" si="10"/>
        <v>ICPL</v>
      </c>
      <c r="L97" s="26">
        <f t="shared" ca="1" si="10"/>
        <v>42276</v>
      </c>
      <c r="M97" s="25" t="b">
        <f t="shared" si="10"/>
        <v>1</v>
      </c>
      <c r="N97" s="84" t="e">
        <f ca="1">IF($M97,_xll.BDP($J97,N$92),"[DISABLED]")</f>
        <v>#NAME?</v>
      </c>
      <c r="O97" s="84" t="e">
        <f ca="1">IF($M97,_xll.BDP($J97,O$92),"[DISABLED]")</f>
        <v>#NAME?</v>
      </c>
      <c r="P97" s="84" t="e">
        <f ca="1">IF($M97,_xll.BDP($J97,P$92),"[DISABLED]")</f>
        <v>#NAME?</v>
      </c>
      <c r="Q97" s="84" t="e">
        <f ca="1">IF($M97,_xll.BDH($J97,Q$92,$L97),"[DISABLED]")</f>
        <v>#NAME?</v>
      </c>
      <c r="R97" s="84" t="e">
        <f ca="1">IF($M97,_xll.BDH($J97,R$92,$L97),"[DISABLED]")</f>
        <v>#NAME?</v>
      </c>
      <c r="S97" s="84" t="e">
        <f ca="1">IF($M97,_xll.BDH($J97,S$92,$L97),"[DISABLED]")</f>
        <v>#NAME?</v>
      </c>
      <c r="U97" s="106" t="s">
        <v>8440</v>
      </c>
      <c r="V97" s="107" t="s">
        <v>1055</v>
      </c>
      <c r="W97" s="108">
        <v>42276</v>
      </c>
      <c r="X97" s="107" t="b">
        <v>1</v>
      </c>
      <c r="Y97" s="107" t="s">
        <v>6616</v>
      </c>
      <c r="Z97" s="107" t="s">
        <v>8333</v>
      </c>
      <c r="AA97" s="107" t="s">
        <v>8348</v>
      </c>
      <c r="AB97" s="107">
        <v>-5.5E-2</v>
      </c>
      <c r="AC97" s="107">
        <v>-0.08</v>
      </c>
      <c r="AD97" s="107">
        <v>-0.03</v>
      </c>
    </row>
    <row r="98" spans="2:30" outlineLevel="2">
      <c r="B98" s="4" t="s">
        <v>3</v>
      </c>
      <c r="C98" s="4" t="s">
        <v>5232</v>
      </c>
      <c r="D98" s="4" t="s">
        <v>0</v>
      </c>
      <c r="E98" s="10" t="s">
        <v>53</v>
      </c>
      <c r="F98" s="9" t="s">
        <v>177</v>
      </c>
      <c r="G98" s="14" t="s">
        <v>305</v>
      </c>
      <c r="H98" s="14" t="s">
        <v>311</v>
      </c>
      <c r="I98" s="9" t="s">
        <v>73</v>
      </c>
      <c r="J98" s="72" t="str">
        <f t="shared" si="9"/>
        <v>EUFR0DG ICPL Curncy</v>
      </c>
      <c r="K98" s="25" t="str">
        <f t="shared" si="10"/>
        <v>ICPL</v>
      </c>
      <c r="L98" s="26">
        <f t="shared" ca="1" si="10"/>
        <v>42276</v>
      </c>
      <c r="M98" s="25" t="b">
        <f t="shared" si="10"/>
        <v>1</v>
      </c>
      <c r="N98" s="84" t="e">
        <f ca="1">IF($M98,_xll.BDP($J98,N$92),"[DISABLED]")</f>
        <v>#NAME?</v>
      </c>
      <c r="O98" s="84" t="e">
        <f ca="1">IF($M98,_xll.BDP($J98,O$92),"[DISABLED]")</f>
        <v>#NAME?</v>
      </c>
      <c r="P98" s="84" t="e">
        <f ca="1">IF($M98,_xll.BDP($J98,P$92),"[DISABLED]")</f>
        <v>#NAME?</v>
      </c>
      <c r="Q98" s="84" t="e">
        <f ca="1">IF($M98,_xll.BDH($J98,Q$92,$L98),"[DISABLED]")</f>
        <v>#NAME?</v>
      </c>
      <c r="R98" s="84" t="e">
        <f ca="1">IF($M98,_xll.BDH($J98,R$92,$L98),"[DISABLED]")</f>
        <v>#NAME?</v>
      </c>
      <c r="S98" s="84" t="e">
        <f ca="1">IF($M98,_xll.BDH($J98,S$92,$L98),"[DISABLED]")</f>
        <v>#NAME?</v>
      </c>
      <c r="U98" s="106" t="s">
        <v>8441</v>
      </c>
      <c r="V98" s="107" t="s">
        <v>1055</v>
      </c>
      <c r="W98" s="108">
        <v>42276</v>
      </c>
      <c r="X98" s="107" t="b">
        <v>1</v>
      </c>
      <c r="Y98" s="107" t="s">
        <v>6617</v>
      </c>
      <c r="Z98" s="107" t="s">
        <v>8333</v>
      </c>
      <c r="AA98" s="107" t="s">
        <v>8346</v>
      </c>
      <c r="AB98" s="107">
        <v>-5.7000000000000002E-2</v>
      </c>
      <c r="AC98" s="107">
        <v>-8.2000000000000003E-2</v>
      </c>
      <c r="AD98" s="107">
        <v>-3.2000000000000001E-2</v>
      </c>
    </row>
    <row r="99" spans="2:30" outlineLevel="2">
      <c r="B99" s="4" t="s">
        <v>3</v>
      </c>
      <c r="C99" s="4" t="s">
        <v>5232</v>
      </c>
      <c r="D99" s="4" t="s">
        <v>0</v>
      </c>
      <c r="E99" s="10" t="s">
        <v>53</v>
      </c>
      <c r="F99" s="9" t="s">
        <v>178</v>
      </c>
      <c r="G99" s="14" t="s">
        <v>306</v>
      </c>
      <c r="H99" s="14" t="s">
        <v>312</v>
      </c>
      <c r="I99" s="9" t="s">
        <v>73</v>
      </c>
      <c r="J99" s="72" t="str">
        <f t="shared" si="9"/>
        <v>EUFR0EH ICPL Curncy</v>
      </c>
      <c r="K99" s="25" t="str">
        <f t="shared" si="10"/>
        <v>ICPL</v>
      </c>
      <c r="L99" s="26">
        <f t="shared" ca="1" si="10"/>
        <v>42276</v>
      </c>
      <c r="M99" s="25" t="b">
        <f t="shared" si="10"/>
        <v>1</v>
      </c>
      <c r="N99" s="84" t="e">
        <f ca="1">IF($M99,_xll.BDP($J99,N$92),"[DISABLED]")</f>
        <v>#NAME?</v>
      </c>
      <c r="O99" s="84" t="e">
        <f ca="1">IF($M99,_xll.BDP($J99,O$92),"[DISABLED]")</f>
        <v>#NAME?</v>
      </c>
      <c r="P99" s="84" t="e">
        <f ca="1">IF($M99,_xll.BDP($J99,P$92),"[DISABLED]")</f>
        <v>#NAME?</v>
      </c>
      <c r="Q99" s="84" t="e">
        <f ca="1">IF($M99,_xll.BDH($J99,Q$92,$L99),"[DISABLED]")</f>
        <v>#NAME?</v>
      </c>
      <c r="R99" s="84" t="e">
        <f ca="1">IF($M99,_xll.BDH($J99,R$92,$L99),"[DISABLED]")</f>
        <v>#NAME?</v>
      </c>
      <c r="S99" s="84" t="e">
        <f ca="1">IF($M99,_xll.BDH($J99,S$92,$L99),"[DISABLED]")</f>
        <v>#NAME?</v>
      </c>
      <c r="U99" s="106" t="s">
        <v>8442</v>
      </c>
      <c r="V99" s="107" t="s">
        <v>1055</v>
      </c>
      <c r="W99" s="108">
        <v>42276</v>
      </c>
      <c r="X99" s="107" t="b">
        <v>1</v>
      </c>
      <c r="Y99" s="107" t="s">
        <v>6618</v>
      </c>
      <c r="Z99" s="107" t="s">
        <v>8333</v>
      </c>
      <c r="AA99" s="107" t="s">
        <v>8348</v>
      </c>
      <c r="AB99" s="107">
        <v>-5.8000000000000003E-2</v>
      </c>
      <c r="AC99" s="107">
        <v>-8.3000000000000004E-2</v>
      </c>
      <c r="AD99" s="107">
        <v>-3.3000000000000002E-2</v>
      </c>
    </row>
    <row r="100" spans="2:30" outlineLevel="2">
      <c r="B100" s="4" t="s">
        <v>3</v>
      </c>
      <c r="C100" s="4" t="s">
        <v>5232</v>
      </c>
      <c r="D100" s="4" t="s">
        <v>0</v>
      </c>
      <c r="E100" s="10" t="s">
        <v>53</v>
      </c>
      <c r="F100" s="9" t="s">
        <v>71</v>
      </c>
      <c r="G100" s="14" t="s">
        <v>171</v>
      </c>
      <c r="H100" s="14" t="s">
        <v>148</v>
      </c>
      <c r="I100" s="9" t="s">
        <v>73</v>
      </c>
      <c r="J100" s="72" t="str">
        <f t="shared" si="9"/>
        <v>EUFR0FI ICPL Curncy</v>
      </c>
      <c r="K100" s="25" t="str">
        <f t="shared" si="10"/>
        <v>ICPL</v>
      </c>
      <c r="L100" s="26">
        <f t="shared" ca="1" si="10"/>
        <v>42276</v>
      </c>
      <c r="M100" s="25" t="b">
        <f t="shared" si="10"/>
        <v>1</v>
      </c>
      <c r="N100" s="84" t="e">
        <f ca="1">IF($M100,_xll.BDP($J100,N$92),"[DISABLED]")</f>
        <v>#NAME?</v>
      </c>
      <c r="O100" s="84" t="e">
        <f ca="1">IF($M100,_xll.BDP($J100,O$92),"[DISABLED]")</f>
        <v>#NAME?</v>
      </c>
      <c r="P100" s="84" t="e">
        <f ca="1">IF($M100,_xll.BDP($J100,P$92),"[DISABLED]")</f>
        <v>#NAME?</v>
      </c>
      <c r="Q100" s="84" t="e">
        <f ca="1">IF($M100,_xll.BDH($J100,Q$92,$L100),"[DISABLED]")</f>
        <v>#NAME?</v>
      </c>
      <c r="R100" s="84" t="e">
        <f ca="1">IF($M100,_xll.BDH($J100,R$92,$L100),"[DISABLED]")</f>
        <v>#NAME?</v>
      </c>
      <c r="S100" s="84" t="e">
        <f ca="1">IF($M100,_xll.BDH($J100,S$92,$L100),"[DISABLED]")</f>
        <v>#NAME?</v>
      </c>
      <c r="U100" s="106" t="s">
        <v>8443</v>
      </c>
      <c r="V100" s="107" t="s">
        <v>1055</v>
      </c>
      <c r="W100" s="108">
        <v>42276</v>
      </c>
      <c r="X100" s="107" t="b">
        <v>1</v>
      </c>
      <c r="Y100" s="107" t="s">
        <v>6619</v>
      </c>
      <c r="Z100" s="107" t="s">
        <v>8333</v>
      </c>
      <c r="AA100" s="107" t="s">
        <v>8444</v>
      </c>
      <c r="AB100" s="107">
        <v>-6.0999999999999999E-2</v>
      </c>
      <c r="AC100" s="107">
        <v>-8.5999999999999993E-2</v>
      </c>
      <c r="AD100" s="107">
        <v>-3.5999999999999997E-2</v>
      </c>
    </row>
    <row r="101" spans="2:30" outlineLevel="2">
      <c r="B101" s="4" t="s">
        <v>3</v>
      </c>
      <c r="C101" s="4" t="s">
        <v>5232</v>
      </c>
      <c r="D101" s="4" t="s">
        <v>0</v>
      </c>
      <c r="E101" s="10" t="s">
        <v>53</v>
      </c>
      <c r="F101" s="9" t="s">
        <v>179</v>
      </c>
      <c r="G101" s="14" t="s">
        <v>313</v>
      </c>
      <c r="H101" s="14" t="s">
        <v>315</v>
      </c>
      <c r="I101" s="9" t="s">
        <v>73</v>
      </c>
      <c r="J101" s="72" t="str">
        <f t="shared" si="9"/>
        <v xml:space="preserve"> EUFR0GJ ICPL Curncy</v>
      </c>
      <c r="K101" s="25" t="str">
        <f t="shared" si="10"/>
        <v>ICPL</v>
      </c>
      <c r="L101" s="26">
        <f t="shared" ca="1" si="10"/>
        <v>42276</v>
      </c>
      <c r="M101" s="25" t="b">
        <f t="shared" si="10"/>
        <v>1</v>
      </c>
      <c r="N101" s="84" t="e">
        <f ca="1">IF($M101,_xll.BDP($J101,N$92),"[DISABLED]")</f>
        <v>#NAME?</v>
      </c>
      <c r="O101" s="84" t="e">
        <f ca="1">IF($M101,_xll.BDP($J101,O$92),"[DISABLED]")</f>
        <v>#NAME?</v>
      </c>
      <c r="P101" s="84" t="e">
        <f ca="1">IF($M101,_xll.BDP($J101,P$92),"[DISABLED]")</f>
        <v>#NAME?</v>
      </c>
      <c r="Q101" s="84" t="e">
        <f ca="1">IF($M101,_xll.BDH($J101,Q$92,$L101),"[DISABLED]")</f>
        <v>#NAME?</v>
      </c>
      <c r="R101" s="84" t="e">
        <f ca="1">IF($M101,_xll.BDH($J101,R$92,$L101),"[DISABLED]")</f>
        <v>#NAME?</v>
      </c>
      <c r="S101" s="84" t="e">
        <f ca="1">IF($M101,_xll.BDH($J101,S$92,$L101),"[DISABLED]")</f>
        <v>#NAME?</v>
      </c>
      <c r="U101" s="106" t="s">
        <v>8445</v>
      </c>
      <c r="V101" s="107" t="s">
        <v>1055</v>
      </c>
      <c r="W101" s="108">
        <v>42276</v>
      </c>
      <c r="X101" s="107" t="b">
        <v>1</v>
      </c>
      <c r="Y101" s="107" t="s">
        <v>6620</v>
      </c>
      <c r="Z101" s="107" t="s">
        <v>8333</v>
      </c>
      <c r="AA101" s="107" t="s">
        <v>8444</v>
      </c>
      <c r="AB101" s="107">
        <v>-6.3E-2</v>
      </c>
      <c r="AC101" s="107">
        <v>-8.7999999999999995E-2</v>
      </c>
      <c r="AD101" s="107">
        <v>-3.7999999999999999E-2</v>
      </c>
    </row>
    <row r="102" spans="2:30" outlineLevel="2">
      <c r="B102" s="4" t="s">
        <v>3</v>
      </c>
      <c r="C102" s="4" t="s">
        <v>5232</v>
      </c>
      <c r="D102" s="4" t="s">
        <v>0</v>
      </c>
      <c r="E102" s="10" t="s">
        <v>53</v>
      </c>
      <c r="F102" s="9" t="s">
        <v>180</v>
      </c>
      <c r="G102" s="14" t="s">
        <v>314</v>
      </c>
      <c r="H102" s="14" t="s">
        <v>316</v>
      </c>
      <c r="I102" s="9" t="s">
        <v>73</v>
      </c>
      <c r="J102" s="72" t="str">
        <f t="shared" si="9"/>
        <v xml:space="preserve"> EUFR0HK ICPL Curncy</v>
      </c>
      <c r="K102" s="25" t="str">
        <f t="shared" si="10"/>
        <v>ICPL</v>
      </c>
      <c r="L102" s="26">
        <f t="shared" ca="1" si="10"/>
        <v>42276</v>
      </c>
      <c r="M102" s="25" t="b">
        <f t="shared" si="10"/>
        <v>1</v>
      </c>
      <c r="N102" s="84" t="e">
        <f ca="1">IF($M102,_xll.BDP($J102,N$92),"[DISABLED]")</f>
        <v>#NAME?</v>
      </c>
      <c r="O102" s="84" t="e">
        <f ca="1">IF($M102,_xll.BDP($J102,O$92),"[DISABLED]")</f>
        <v>#NAME?</v>
      </c>
      <c r="P102" s="84" t="e">
        <f ca="1">IF($M102,_xll.BDP($J102,P$92),"[DISABLED]")</f>
        <v>#NAME?</v>
      </c>
      <c r="Q102" s="84" t="e">
        <f ca="1">IF($M102,_xll.BDH($J102,Q$92,$L102),"[DISABLED]")</f>
        <v>#NAME?</v>
      </c>
      <c r="R102" s="84" t="e">
        <f ca="1">IF($M102,_xll.BDH($J102,R$92,$L102),"[DISABLED]")</f>
        <v>#NAME?</v>
      </c>
      <c r="S102" s="84" t="e">
        <f ca="1">IF($M102,_xll.BDH($J102,S$92,$L102),"[DISABLED]")</f>
        <v>#NAME?</v>
      </c>
      <c r="U102" s="106" t="s">
        <v>8446</v>
      </c>
      <c r="V102" s="107" t="s">
        <v>1055</v>
      </c>
      <c r="W102" s="108">
        <v>42276</v>
      </c>
      <c r="X102" s="107" t="b">
        <v>1</v>
      </c>
      <c r="Y102" s="107" t="s">
        <v>6621</v>
      </c>
      <c r="Z102" s="107" t="s">
        <v>8333</v>
      </c>
      <c r="AA102" s="107" t="s">
        <v>8403</v>
      </c>
      <c r="AB102" s="107">
        <v>-6.6000000000000003E-2</v>
      </c>
      <c r="AC102" s="107">
        <v>-9.0999999999999998E-2</v>
      </c>
      <c r="AD102" s="107">
        <v>-4.1000000000000002E-2</v>
      </c>
    </row>
    <row r="103" spans="2:30" outlineLevel="2">
      <c r="B103" s="4" t="s">
        <v>3</v>
      </c>
      <c r="C103" s="4" t="s">
        <v>5232</v>
      </c>
      <c r="D103" s="4" t="s">
        <v>0</v>
      </c>
      <c r="E103" s="10" t="s">
        <v>53</v>
      </c>
      <c r="F103" s="9" t="s">
        <v>41</v>
      </c>
      <c r="G103" s="14" t="s">
        <v>172</v>
      </c>
      <c r="H103" s="14" t="s">
        <v>149</v>
      </c>
      <c r="I103" s="9" t="s">
        <v>73</v>
      </c>
      <c r="J103" s="72" t="str">
        <f t="shared" si="9"/>
        <v xml:space="preserve"> EUFR0I1 ICPL Curncy</v>
      </c>
      <c r="K103" s="25" t="str">
        <f t="shared" si="10"/>
        <v>ICPL</v>
      </c>
      <c r="L103" s="26">
        <f t="shared" ca="1" si="10"/>
        <v>42276</v>
      </c>
      <c r="M103" s="25" t="b">
        <f t="shared" si="10"/>
        <v>1</v>
      </c>
      <c r="N103" s="84" t="e">
        <f ca="1">IF($M103,_xll.BDP($J103,N$92),"[DISABLED]")</f>
        <v>#NAME?</v>
      </c>
      <c r="O103" s="84" t="e">
        <f ca="1">IF($M103,_xll.BDP($J103,O$92),"[DISABLED]")</f>
        <v>#NAME?</v>
      </c>
      <c r="P103" s="84" t="e">
        <f ca="1">IF($M103,_xll.BDP($J103,P$92),"[DISABLED]")</f>
        <v>#NAME?</v>
      </c>
      <c r="Q103" s="84" t="e">
        <f ca="1">IF($M103,_xll.BDH($J103,Q$92,$L103),"[DISABLED]")</f>
        <v>#NAME?</v>
      </c>
      <c r="R103" s="84" t="e">
        <f ca="1">IF($M103,_xll.BDH($J103,R$92,$L103),"[DISABLED]")</f>
        <v>#NAME?</v>
      </c>
      <c r="S103" s="84" t="e">
        <f ca="1">IF($M103,_xll.BDH($J103,S$92,$L103),"[DISABLED]")</f>
        <v>#NAME?</v>
      </c>
      <c r="U103" s="106" t="s">
        <v>8447</v>
      </c>
      <c r="V103" s="107" t="s">
        <v>1055</v>
      </c>
      <c r="W103" s="108">
        <v>42276</v>
      </c>
      <c r="X103" s="107" t="b">
        <v>1</v>
      </c>
      <c r="Y103" s="107" t="s">
        <v>6622</v>
      </c>
      <c r="Z103" s="107" t="s">
        <v>8333</v>
      </c>
      <c r="AA103" s="107" t="s">
        <v>8403</v>
      </c>
      <c r="AB103" s="107">
        <v>-6.6000000000000003E-2</v>
      </c>
      <c r="AC103" s="107">
        <v>-9.0999999999999998E-2</v>
      </c>
      <c r="AD103" s="107">
        <v>-4.1000000000000002E-2</v>
      </c>
    </row>
    <row r="104" spans="2:30" outlineLevel="2">
      <c r="B104" s="4" t="s">
        <v>3</v>
      </c>
      <c r="C104" s="4" t="s">
        <v>5232</v>
      </c>
      <c r="D104" s="4" t="s">
        <v>0</v>
      </c>
      <c r="E104" s="10" t="s">
        <v>53</v>
      </c>
      <c r="F104" s="9" t="s">
        <v>181</v>
      </c>
      <c r="G104" s="14" t="s">
        <v>317</v>
      </c>
      <c r="H104" s="14" t="s">
        <v>319</v>
      </c>
      <c r="I104" s="9" t="s">
        <v>73</v>
      </c>
      <c r="J104" s="72" t="str">
        <f t="shared" si="9"/>
        <v>EUFR0J1A ICPL Curncy</v>
      </c>
      <c r="K104" s="25" t="str">
        <f t="shared" si="10"/>
        <v>ICPL</v>
      </c>
      <c r="L104" s="26">
        <f t="shared" ca="1" si="10"/>
        <v>42276</v>
      </c>
      <c r="M104" s="25" t="b">
        <f t="shared" si="10"/>
        <v>1</v>
      </c>
      <c r="N104" s="84" t="e">
        <f ca="1">IF($M104,_xll.BDP($J104,N$92),"[DISABLED]")</f>
        <v>#NAME?</v>
      </c>
      <c r="O104" s="84" t="e">
        <f ca="1">IF($M104,_xll.BDP($J104,O$92),"[DISABLED]")</f>
        <v>#NAME?</v>
      </c>
      <c r="P104" s="84" t="e">
        <f ca="1">IF($M104,_xll.BDP($J104,P$92),"[DISABLED]")</f>
        <v>#NAME?</v>
      </c>
      <c r="Q104" s="84" t="e">
        <f ca="1">IF($M104,_xll.BDH($J104,Q$92,$L104),"[DISABLED]")</f>
        <v>#NAME?</v>
      </c>
      <c r="R104" s="84" t="e">
        <f ca="1">IF($M104,_xll.BDH($J104,R$92,$L104),"[DISABLED]")</f>
        <v>#NAME?</v>
      </c>
      <c r="S104" s="84" t="e">
        <f ca="1">IF($M104,_xll.BDH($J104,S$92,$L104),"[DISABLED]")</f>
        <v>#NAME?</v>
      </c>
      <c r="U104" s="106" t="s">
        <v>8448</v>
      </c>
      <c r="V104" s="107" t="s">
        <v>1055</v>
      </c>
      <c r="W104" s="108">
        <v>42276</v>
      </c>
      <c r="X104" s="107" t="b">
        <v>1</v>
      </c>
      <c r="Y104" s="107" t="s">
        <v>6623</v>
      </c>
      <c r="Z104" s="107" t="s">
        <v>8333</v>
      </c>
      <c r="AA104" s="107" t="s">
        <v>8449</v>
      </c>
      <c r="AB104" s="107">
        <v>-6.4000000000000001E-2</v>
      </c>
      <c r="AC104" s="107">
        <v>-8.8999999999999996E-2</v>
      </c>
      <c r="AD104" s="107">
        <v>-3.9E-2</v>
      </c>
    </row>
    <row r="105" spans="2:30" outlineLevel="2">
      <c r="B105" s="4" t="s">
        <v>3</v>
      </c>
      <c r="C105" s="4" t="s">
        <v>5232</v>
      </c>
      <c r="D105" s="4" t="s">
        <v>0</v>
      </c>
      <c r="E105" s="10" t="s">
        <v>53</v>
      </c>
      <c r="F105" s="9" t="s">
        <v>182</v>
      </c>
      <c r="G105" s="14" t="s">
        <v>318</v>
      </c>
      <c r="H105" s="14" t="s">
        <v>320</v>
      </c>
      <c r="I105" s="9" t="s">
        <v>73</v>
      </c>
      <c r="J105" s="72" t="str">
        <f t="shared" si="9"/>
        <v>EUFR0K1B ICPL Curncy</v>
      </c>
      <c r="K105" s="25" t="str">
        <f t="shared" si="10"/>
        <v>ICPL</v>
      </c>
      <c r="L105" s="26">
        <f t="shared" ca="1" si="10"/>
        <v>42276</v>
      </c>
      <c r="M105" s="25" t="b">
        <f t="shared" si="10"/>
        <v>1</v>
      </c>
      <c r="N105" s="84" t="e">
        <f ca="1">IF($M105,_xll.BDP($J105,N$92),"[DISABLED]")</f>
        <v>#NAME?</v>
      </c>
      <c r="O105" s="84" t="e">
        <f ca="1">IF($M105,_xll.BDP($J105,O$92),"[DISABLED]")</f>
        <v>#NAME?</v>
      </c>
      <c r="P105" s="84" t="e">
        <f ca="1">IF($M105,_xll.BDP($J105,P$92),"[DISABLED]")</f>
        <v>#NAME?</v>
      </c>
      <c r="Q105" s="84" t="e">
        <f ca="1">IF($M105,_xll.BDH($J105,Q$92,$L105),"[DISABLED]")</f>
        <v>#NAME?</v>
      </c>
      <c r="R105" s="84" t="e">
        <f ca="1">IF($M105,_xll.BDH($J105,R$92,$L105),"[DISABLED]")</f>
        <v>#NAME?</v>
      </c>
      <c r="S105" s="84" t="e">
        <f ca="1">IF($M105,_xll.BDH($J105,S$92,$L105),"[DISABLED]")</f>
        <v>#NAME?</v>
      </c>
      <c r="U105" s="106" t="s">
        <v>8450</v>
      </c>
      <c r="V105" s="107" t="s">
        <v>1055</v>
      </c>
      <c r="W105" s="108">
        <v>42276</v>
      </c>
      <c r="X105" s="107" t="b">
        <v>1</v>
      </c>
      <c r="Y105" s="107" t="s">
        <v>6624</v>
      </c>
      <c r="Z105" s="107" t="s">
        <v>8333</v>
      </c>
      <c r="AA105" s="107" t="s">
        <v>8449</v>
      </c>
      <c r="AB105" s="107">
        <v>-6.3E-2</v>
      </c>
      <c r="AC105" s="107">
        <v>-8.7999999999999995E-2</v>
      </c>
      <c r="AD105" s="107">
        <v>-3.7999999999999999E-2</v>
      </c>
    </row>
    <row r="106" spans="2:30" outlineLevel="2">
      <c r="B106" s="4" t="s">
        <v>3</v>
      </c>
      <c r="C106" s="4" t="s">
        <v>5232</v>
      </c>
      <c r="D106" s="4" t="s">
        <v>0</v>
      </c>
      <c r="E106" s="10" t="s">
        <v>53</v>
      </c>
      <c r="F106" s="9" t="s">
        <v>145</v>
      </c>
      <c r="G106" s="14" t="s">
        <v>173</v>
      </c>
      <c r="H106" s="14" t="s">
        <v>150</v>
      </c>
      <c r="I106" s="9" t="s">
        <v>73</v>
      </c>
      <c r="J106" s="72" t="str">
        <f t="shared" si="9"/>
        <v>EUFR011C ICPL Curncy</v>
      </c>
      <c r="K106" s="25" t="str">
        <f t="shared" si="10"/>
        <v>ICPL</v>
      </c>
      <c r="L106" s="26">
        <f t="shared" ca="1" si="10"/>
        <v>42276</v>
      </c>
      <c r="M106" s="25" t="b">
        <f t="shared" si="10"/>
        <v>1</v>
      </c>
      <c r="N106" s="84" t="e">
        <f ca="1">IF($M106,_xll.BDP($J106,N$92),"[DISABLED]")</f>
        <v>#NAME?</v>
      </c>
      <c r="O106" s="84" t="e">
        <f ca="1">IF($M106,_xll.BDP($J106,O$92),"[DISABLED]")</f>
        <v>#NAME?</v>
      </c>
      <c r="P106" s="84" t="e">
        <f ca="1">IF($M106,_xll.BDP($J106,P$92),"[DISABLED]")</f>
        <v>#NAME?</v>
      </c>
      <c r="Q106" s="84" t="e">
        <f ca="1">IF($M106,_xll.BDH($J106,Q$92,$L106),"[DISABLED]")</f>
        <v>#NAME?</v>
      </c>
      <c r="R106" s="84" t="e">
        <f ca="1">IF($M106,_xll.BDH($J106,R$92,$L106),"[DISABLED]")</f>
        <v>#NAME?</v>
      </c>
      <c r="S106" s="84" t="e">
        <f ca="1">IF($M106,_xll.BDH($J106,S$92,$L106),"[DISABLED]")</f>
        <v>#NAME?</v>
      </c>
      <c r="U106" s="106" t="s">
        <v>8451</v>
      </c>
      <c r="V106" s="107" t="s">
        <v>1055</v>
      </c>
      <c r="W106" s="108">
        <v>42276</v>
      </c>
      <c r="X106" s="107" t="b">
        <v>1</v>
      </c>
      <c r="Y106" s="107" t="s">
        <v>6625</v>
      </c>
      <c r="Z106" s="107" t="s">
        <v>8333</v>
      </c>
      <c r="AA106" s="107" t="s">
        <v>8449</v>
      </c>
      <c r="AB106" s="107">
        <v>-5.7000000000000002E-2</v>
      </c>
      <c r="AC106" s="107">
        <v>-8.2000000000000003E-2</v>
      </c>
      <c r="AD106" s="107">
        <v>-3.2000000000000001E-2</v>
      </c>
    </row>
    <row r="107" spans="2:30" outlineLevel="2">
      <c r="B107" s="4" t="s">
        <v>3</v>
      </c>
      <c r="C107" s="4" t="s">
        <v>5232</v>
      </c>
      <c r="D107" s="4" t="s">
        <v>0</v>
      </c>
      <c r="E107" s="10" t="s">
        <v>53</v>
      </c>
      <c r="F107" s="4" t="s">
        <v>146</v>
      </c>
      <c r="G107" s="14" t="s">
        <v>174</v>
      </c>
      <c r="H107" s="10" t="s">
        <v>151</v>
      </c>
      <c r="I107" s="4" t="s">
        <v>73</v>
      </c>
      <c r="J107" s="72" t="str">
        <f t="shared" si="9"/>
        <v>EUFR1C1F ICPL Curncy</v>
      </c>
      <c r="K107" s="25" t="str">
        <f t="shared" si="10"/>
        <v>ICPL</v>
      </c>
      <c r="L107" s="26">
        <f t="shared" ca="1" si="10"/>
        <v>42276</v>
      </c>
      <c r="M107" s="25" t="b">
        <f t="shared" si="10"/>
        <v>1</v>
      </c>
      <c r="N107" s="84" t="e">
        <f ca="1">IF($M107,_xll.BDP($J107,N$92),"[DISABLED]")</f>
        <v>#NAME?</v>
      </c>
      <c r="O107" s="84" t="e">
        <f ca="1">IF($M107,_xll.BDP($J107,O$92),"[DISABLED]")</f>
        <v>#NAME?</v>
      </c>
      <c r="P107" s="84" t="e">
        <f ca="1">IF($M107,_xll.BDP($J107,P$92),"[DISABLED]")</f>
        <v>#NAME?</v>
      </c>
      <c r="Q107" s="84" t="e">
        <f ca="1">IF($M107,_xll.BDH($J107,Q$92,$L107),"[DISABLED]")</f>
        <v>#NAME?</v>
      </c>
      <c r="R107" s="84" t="e">
        <f ca="1">IF($M107,_xll.BDH($J107,R$92,$L107),"[DISABLED]")</f>
        <v>#NAME?</v>
      </c>
      <c r="S107" s="84" t="e">
        <f ca="1">IF($M107,_xll.BDH($J107,S$92,$L107),"[DISABLED]")</f>
        <v>#NAME?</v>
      </c>
      <c r="U107" s="106" t="s">
        <v>8452</v>
      </c>
      <c r="V107" s="107" t="s">
        <v>1055</v>
      </c>
      <c r="W107" s="108">
        <v>42276</v>
      </c>
      <c r="X107" s="107" t="b">
        <v>1</v>
      </c>
      <c r="Y107" s="107" t="s">
        <v>6626</v>
      </c>
      <c r="Z107" s="107" t="s">
        <v>6569</v>
      </c>
      <c r="AA107" s="107" t="s">
        <v>6569</v>
      </c>
      <c r="AB107" s="107" t="s">
        <v>6569</v>
      </c>
      <c r="AC107" s="107" t="s">
        <v>6569</v>
      </c>
      <c r="AD107" s="107" t="s">
        <v>6569</v>
      </c>
    </row>
    <row r="108" spans="2:30" outlineLevel="2">
      <c r="B108" s="4" t="s">
        <v>3</v>
      </c>
      <c r="C108" s="4" t="s">
        <v>5232</v>
      </c>
      <c r="D108" s="4" t="s">
        <v>0</v>
      </c>
      <c r="E108" s="10" t="s">
        <v>53</v>
      </c>
      <c r="F108" s="4" t="s">
        <v>321</v>
      </c>
      <c r="G108" s="10" t="s">
        <v>65</v>
      </c>
      <c r="H108" s="10" t="s">
        <v>322</v>
      </c>
      <c r="I108" s="4" t="s">
        <v>73</v>
      </c>
      <c r="J108" s="72" t="str">
        <f t="shared" si="9"/>
        <v>EUSW1IV3 ICPL Curncy</v>
      </c>
      <c r="K108" s="25" t="str">
        <f t="shared" si="10"/>
        <v>ICPL</v>
      </c>
      <c r="L108" s="26">
        <f t="shared" ca="1" si="10"/>
        <v>42276</v>
      </c>
      <c r="M108" s="25" t="b">
        <f t="shared" si="10"/>
        <v>1</v>
      </c>
      <c r="N108" s="84" t="e">
        <f ca="1">IF($M108,_xll.BDP($J108,N$92),"[DISABLED]")</f>
        <v>#NAME?</v>
      </c>
      <c r="O108" s="84" t="e">
        <f ca="1">IF($M108,_xll.BDP($J108,O$92),"[DISABLED]")</f>
        <v>#NAME?</v>
      </c>
      <c r="P108" s="84" t="e">
        <f ca="1">IF($M108,_xll.BDP($J108,P$92),"[DISABLED]")</f>
        <v>#NAME?</v>
      </c>
      <c r="Q108" s="84" t="e">
        <f ca="1">IF($M108,_xll.BDH($J108,Q$92,$L108),"[DISABLED]")</f>
        <v>#NAME?</v>
      </c>
      <c r="R108" s="84" t="e">
        <f ca="1">IF($M108,_xll.BDH($J108,R$92,$L108),"[DISABLED]")</f>
        <v>#NAME?</v>
      </c>
      <c r="S108" s="84" t="e">
        <f ca="1">IF($M108,_xll.BDH($J108,S$92,$L108),"[DISABLED]")</f>
        <v>#NAME?</v>
      </c>
      <c r="U108" s="106" t="s">
        <v>8453</v>
      </c>
      <c r="V108" s="107" t="s">
        <v>1055</v>
      </c>
      <c r="W108" s="108">
        <v>42276</v>
      </c>
      <c r="X108" s="107" t="b">
        <v>1</v>
      </c>
      <c r="Y108" s="107" t="s">
        <v>6627</v>
      </c>
      <c r="Z108" s="107" t="s">
        <v>8333</v>
      </c>
      <c r="AA108" s="107" t="s">
        <v>8360</v>
      </c>
      <c r="AB108" s="107">
        <v>-4.8000000000000001E-2</v>
      </c>
      <c r="AC108" s="107">
        <v>-7.2999999999999995E-2</v>
      </c>
      <c r="AD108" s="107">
        <v>-2.3E-2</v>
      </c>
    </row>
    <row r="109" spans="2:30" outlineLevel="2">
      <c r="B109" s="4" t="s">
        <v>3</v>
      </c>
      <c r="C109" s="4" t="s">
        <v>5232</v>
      </c>
      <c r="D109" s="4" t="s">
        <v>0</v>
      </c>
      <c r="E109" s="10" t="s">
        <v>53</v>
      </c>
      <c r="F109" s="4" t="s">
        <v>42</v>
      </c>
      <c r="G109" s="10" t="s">
        <v>65</v>
      </c>
      <c r="H109" s="10" t="s">
        <v>87</v>
      </c>
      <c r="I109" s="4" t="s">
        <v>73</v>
      </c>
      <c r="J109" s="72" t="str">
        <f t="shared" si="9"/>
        <v>EUSW2V3 ICPL Curncy</v>
      </c>
      <c r="K109" s="25" t="str">
        <f t="shared" si="10"/>
        <v>ICPL</v>
      </c>
      <c r="L109" s="26">
        <f t="shared" ca="1" si="10"/>
        <v>42276</v>
      </c>
      <c r="M109" s="25" t="b">
        <f t="shared" si="10"/>
        <v>1</v>
      </c>
      <c r="N109" s="84" t="e">
        <f ca="1">IF($M109,_xll.BDP($J109,N$92),"[DISABLED]")</f>
        <v>#NAME?</v>
      </c>
      <c r="O109" s="84" t="e">
        <f ca="1">IF($M109,_xll.BDP($J109,O$92),"[DISABLED]")</f>
        <v>#NAME?</v>
      </c>
      <c r="P109" s="84" t="e">
        <f ca="1">IF($M109,_xll.BDP($J109,P$92),"[DISABLED]")</f>
        <v>#NAME?</v>
      </c>
      <c r="Q109" s="84" t="e">
        <f ca="1">IF($M109,_xll.BDH($J109,Q$92,$L109),"[DISABLED]")</f>
        <v>#NAME?</v>
      </c>
      <c r="R109" s="84" t="e">
        <f ca="1">IF($M109,_xll.BDH($J109,R$92,$L109),"[DISABLED]")</f>
        <v>#NAME?</v>
      </c>
      <c r="S109" s="84" t="e">
        <f ca="1">IF($M109,_xll.BDH($J109,S$92,$L109),"[DISABLED]")</f>
        <v>#NAME?</v>
      </c>
      <c r="U109" s="106" t="s">
        <v>8454</v>
      </c>
      <c r="V109" s="107" t="s">
        <v>1055</v>
      </c>
      <c r="W109" s="108">
        <v>42276</v>
      </c>
      <c r="X109" s="107" t="b">
        <v>1</v>
      </c>
      <c r="Y109" s="107" t="s">
        <v>6628</v>
      </c>
      <c r="Z109" s="107" t="s">
        <v>8333</v>
      </c>
      <c r="AA109" s="107" t="s">
        <v>8367</v>
      </c>
      <c r="AB109" s="107">
        <v>-3.7999999999999999E-2</v>
      </c>
      <c r="AC109" s="107">
        <v>-6.3E-2</v>
      </c>
      <c r="AD109" s="107">
        <v>-1.2999999999999999E-2</v>
      </c>
    </row>
    <row r="110" spans="2:30" outlineLevel="2">
      <c r="B110" s="4" t="s">
        <v>3</v>
      </c>
      <c r="C110" s="4" t="s">
        <v>5232</v>
      </c>
      <c r="D110" s="4" t="s">
        <v>0</v>
      </c>
      <c r="E110" s="10" t="s">
        <v>53</v>
      </c>
      <c r="F110" s="4" t="s">
        <v>43</v>
      </c>
      <c r="G110" s="10" t="s">
        <v>65</v>
      </c>
      <c r="H110" s="10" t="s">
        <v>88</v>
      </c>
      <c r="I110" s="4" t="s">
        <v>73</v>
      </c>
      <c r="J110" s="72" t="str">
        <f t="shared" si="9"/>
        <v>EUSW3V3 ICPL Curncy</v>
      </c>
      <c r="K110" s="25" t="str">
        <f t="shared" si="10"/>
        <v>ICPL</v>
      </c>
      <c r="L110" s="26">
        <f t="shared" ca="1" si="10"/>
        <v>42276</v>
      </c>
      <c r="M110" s="25" t="b">
        <f t="shared" si="10"/>
        <v>1</v>
      </c>
      <c r="N110" s="84" t="e">
        <f ca="1">IF($M110,_xll.BDP($J110,N$92),"[DISABLED]")</f>
        <v>#NAME?</v>
      </c>
      <c r="O110" s="84" t="e">
        <f ca="1">IF($M110,_xll.BDP($J110,O$92),"[DISABLED]")</f>
        <v>#NAME?</v>
      </c>
      <c r="P110" s="84" t="e">
        <f ca="1">IF($M110,_xll.BDP($J110,P$92),"[DISABLED]")</f>
        <v>#NAME?</v>
      </c>
      <c r="Q110" s="84" t="e">
        <f ca="1">IF($M110,_xll.BDH($J110,Q$92,$L110),"[DISABLED]")</f>
        <v>#NAME?</v>
      </c>
      <c r="R110" s="84" t="e">
        <f ca="1">IF($M110,_xll.BDH($J110,R$92,$L110),"[DISABLED]")</f>
        <v>#NAME?</v>
      </c>
      <c r="S110" s="84" t="e">
        <f ca="1">IF($M110,_xll.BDH($J110,S$92,$L110),"[DISABLED]")</f>
        <v>#NAME?</v>
      </c>
      <c r="U110" s="106" t="s">
        <v>8455</v>
      </c>
      <c r="V110" s="107" t="s">
        <v>1055</v>
      </c>
      <c r="W110" s="108">
        <v>42276</v>
      </c>
      <c r="X110" s="107" t="b">
        <v>1</v>
      </c>
      <c r="Y110" s="107" t="s">
        <v>6629</v>
      </c>
      <c r="Z110" s="107" t="s">
        <v>8333</v>
      </c>
      <c r="AA110" s="107" t="s">
        <v>8367</v>
      </c>
      <c r="AB110" s="107">
        <v>2.8000000000000001E-2</v>
      </c>
      <c r="AC110" s="107">
        <v>3.0000000000000001E-3</v>
      </c>
      <c r="AD110" s="107">
        <v>5.2999999999999999E-2</v>
      </c>
    </row>
    <row r="111" spans="2:30" outlineLevel="2">
      <c r="B111" s="4" t="s">
        <v>3</v>
      </c>
      <c r="C111" s="4" t="s">
        <v>5232</v>
      </c>
      <c r="D111" s="4" t="s">
        <v>0</v>
      </c>
      <c r="E111" s="10" t="s">
        <v>53</v>
      </c>
      <c r="F111" s="4" t="s">
        <v>152</v>
      </c>
      <c r="G111" s="10" t="s">
        <v>65</v>
      </c>
      <c r="H111" s="10" t="s">
        <v>154</v>
      </c>
      <c r="I111" s="4" t="s">
        <v>73</v>
      </c>
      <c r="J111" s="72" t="str">
        <f t="shared" si="9"/>
        <v>EUSW4V3 ICPL Curncy</v>
      </c>
      <c r="K111" s="25" t="str">
        <f t="shared" si="10"/>
        <v>ICPL</v>
      </c>
      <c r="L111" s="26">
        <f t="shared" ca="1" si="10"/>
        <v>42276</v>
      </c>
      <c r="M111" s="25" t="b">
        <f t="shared" si="10"/>
        <v>1</v>
      </c>
      <c r="N111" s="84" t="e">
        <f ca="1">IF($M111,_xll.BDP($J111,N$92),"[DISABLED]")</f>
        <v>#NAME?</v>
      </c>
      <c r="O111" s="84" t="e">
        <f ca="1">IF($M111,_xll.BDP($J111,O$92),"[DISABLED]")</f>
        <v>#NAME?</v>
      </c>
      <c r="P111" s="84" t="e">
        <f ca="1">IF($M111,_xll.BDP($J111,P$92),"[DISABLED]")</f>
        <v>#NAME?</v>
      </c>
      <c r="Q111" s="84" t="e">
        <f ca="1">IF($M111,_xll.BDH($J111,Q$92,$L111),"[DISABLED]")</f>
        <v>#NAME?</v>
      </c>
      <c r="R111" s="84" t="e">
        <f ca="1">IF($M111,_xll.BDH($J111,R$92,$L111),"[DISABLED]")</f>
        <v>#NAME?</v>
      </c>
      <c r="S111" s="84" t="e">
        <f ca="1">IF($M111,_xll.BDH($J111,S$92,$L111),"[DISABLED]")</f>
        <v>#NAME?</v>
      </c>
      <c r="U111" s="106" t="s">
        <v>8456</v>
      </c>
      <c r="V111" s="107" t="s">
        <v>1055</v>
      </c>
      <c r="W111" s="108">
        <v>42276</v>
      </c>
      <c r="X111" s="107" t="b">
        <v>1</v>
      </c>
      <c r="Y111" s="107" t="s">
        <v>6630</v>
      </c>
      <c r="Z111" s="107" t="s">
        <v>8333</v>
      </c>
      <c r="AA111" s="107" t="s">
        <v>8374</v>
      </c>
      <c r="AB111" s="107">
        <v>0.13</v>
      </c>
      <c r="AC111" s="107">
        <v>0.105</v>
      </c>
      <c r="AD111" s="107">
        <v>0.155</v>
      </c>
    </row>
    <row r="112" spans="2:30" outlineLevel="2">
      <c r="B112" s="4" t="s">
        <v>3</v>
      </c>
      <c r="C112" s="4" t="s">
        <v>5232</v>
      </c>
      <c r="D112" s="4" t="s">
        <v>0</v>
      </c>
      <c r="E112" s="10" t="s">
        <v>53</v>
      </c>
      <c r="F112" s="4" t="s">
        <v>44</v>
      </c>
      <c r="G112" s="10" t="s">
        <v>65</v>
      </c>
      <c r="H112" s="10" t="s">
        <v>89</v>
      </c>
      <c r="I112" s="4" t="s">
        <v>73</v>
      </c>
      <c r="J112" s="72" t="str">
        <f t="shared" si="9"/>
        <v>EUSW5V3 ICPL Curncy</v>
      </c>
      <c r="K112" s="25" t="str">
        <f t="shared" si="10"/>
        <v>ICPL</v>
      </c>
      <c r="L112" s="26">
        <f t="shared" ca="1" si="10"/>
        <v>42276</v>
      </c>
      <c r="M112" s="25" t="b">
        <f t="shared" si="10"/>
        <v>1</v>
      </c>
      <c r="N112" s="84" t="e">
        <f ca="1">IF($M112,_xll.BDP($J112,N$92),"[DISABLED]")</f>
        <v>#NAME?</v>
      </c>
      <c r="O112" s="84" t="e">
        <f ca="1">IF($M112,_xll.BDP($J112,O$92),"[DISABLED]")</f>
        <v>#NAME?</v>
      </c>
      <c r="P112" s="84" t="e">
        <f ca="1">IF($M112,_xll.BDP($J112,P$92),"[DISABLED]")</f>
        <v>#NAME?</v>
      </c>
      <c r="Q112" s="84" t="e">
        <f ca="1">IF($M112,_xll.BDH($J112,Q$92,$L112),"[DISABLED]")</f>
        <v>#NAME?</v>
      </c>
      <c r="R112" s="84" t="e">
        <f ca="1">IF($M112,_xll.BDH($J112,R$92,$L112),"[DISABLED]")</f>
        <v>#NAME?</v>
      </c>
      <c r="S112" s="84" t="e">
        <f ca="1">IF($M112,_xll.BDH($J112,S$92,$L112),"[DISABLED]")</f>
        <v>#NAME?</v>
      </c>
      <c r="U112" s="106" t="s">
        <v>8457</v>
      </c>
      <c r="V112" s="107" t="s">
        <v>1055</v>
      </c>
      <c r="W112" s="108">
        <v>42276</v>
      </c>
      <c r="X112" s="107" t="b">
        <v>1</v>
      </c>
      <c r="Y112" s="107" t="s">
        <v>6631</v>
      </c>
      <c r="Z112" s="107" t="s">
        <v>8333</v>
      </c>
      <c r="AA112" s="107" t="s">
        <v>8374</v>
      </c>
      <c r="AB112" s="107">
        <v>0.249</v>
      </c>
      <c r="AC112" s="107">
        <v>0.224</v>
      </c>
      <c r="AD112" s="107">
        <v>0.27400000000000002</v>
      </c>
    </row>
    <row r="113" spans="2:30" outlineLevel="2">
      <c r="B113" s="4" t="s">
        <v>3</v>
      </c>
      <c r="C113" s="4" t="s">
        <v>5232</v>
      </c>
      <c r="D113" s="4" t="s">
        <v>0</v>
      </c>
      <c r="E113" s="10" t="s">
        <v>53</v>
      </c>
      <c r="F113" s="4" t="s">
        <v>155</v>
      </c>
      <c r="G113" s="10" t="s">
        <v>65</v>
      </c>
      <c r="H113" s="10" t="s">
        <v>153</v>
      </c>
      <c r="I113" s="4" t="s">
        <v>73</v>
      </c>
      <c r="J113" s="72" t="str">
        <f t="shared" si="9"/>
        <v>EUSW6V3 ICPL Curncy</v>
      </c>
      <c r="K113" s="25" t="str">
        <f t="shared" ref="K113:M128" si="11">K$92</f>
        <v>ICPL</v>
      </c>
      <c r="L113" s="26">
        <f t="shared" ca="1" si="11"/>
        <v>42276</v>
      </c>
      <c r="M113" s="25" t="b">
        <f t="shared" si="11"/>
        <v>1</v>
      </c>
      <c r="N113" s="84" t="e">
        <f ca="1">IF($M113,_xll.BDP($J113,N$92),"[DISABLED]")</f>
        <v>#NAME?</v>
      </c>
      <c r="O113" s="84" t="e">
        <f ca="1">IF($M113,_xll.BDP($J113,O$92),"[DISABLED]")</f>
        <v>#NAME?</v>
      </c>
      <c r="P113" s="84" t="e">
        <f ca="1">IF($M113,_xll.BDP($J113,P$92),"[DISABLED]")</f>
        <v>#NAME?</v>
      </c>
      <c r="Q113" s="84" t="e">
        <f ca="1">IF($M113,_xll.BDH($J113,Q$92,$L113),"[DISABLED]")</f>
        <v>#NAME?</v>
      </c>
      <c r="R113" s="84" t="e">
        <f ca="1">IF($M113,_xll.BDH($J113,R$92,$L113),"[DISABLED]")</f>
        <v>#NAME?</v>
      </c>
      <c r="S113" s="84" t="e">
        <f ca="1">IF($M113,_xll.BDH($J113,S$92,$L113),"[DISABLED]")</f>
        <v>#NAME?</v>
      </c>
      <c r="U113" s="106" t="s">
        <v>8458</v>
      </c>
      <c r="V113" s="107" t="s">
        <v>1055</v>
      </c>
      <c r="W113" s="108">
        <v>42276</v>
      </c>
      <c r="X113" s="107" t="b">
        <v>1</v>
      </c>
      <c r="Y113" s="107" t="s">
        <v>6632</v>
      </c>
      <c r="Z113" s="107" t="s">
        <v>8333</v>
      </c>
      <c r="AA113" s="107" t="s">
        <v>8374</v>
      </c>
      <c r="AB113" s="107">
        <v>0.377</v>
      </c>
      <c r="AC113" s="107">
        <v>0.35199999999999998</v>
      </c>
      <c r="AD113" s="107">
        <v>0.40200000000000002</v>
      </c>
    </row>
    <row r="114" spans="2:30" outlineLevel="2">
      <c r="B114" s="4" t="s">
        <v>3</v>
      </c>
      <c r="C114" s="4" t="s">
        <v>5232</v>
      </c>
      <c r="D114" s="4" t="s">
        <v>0</v>
      </c>
      <c r="E114" s="10" t="s">
        <v>53</v>
      </c>
      <c r="F114" s="4" t="s">
        <v>45</v>
      </c>
      <c r="G114" s="10" t="s">
        <v>65</v>
      </c>
      <c r="H114" s="10" t="s">
        <v>90</v>
      </c>
      <c r="I114" s="4" t="s">
        <v>73</v>
      </c>
      <c r="J114" s="72" t="str">
        <f t="shared" si="9"/>
        <v>EUSW7V3 ICPL Curncy</v>
      </c>
      <c r="K114" s="25" t="str">
        <f t="shared" si="11"/>
        <v>ICPL</v>
      </c>
      <c r="L114" s="26">
        <f t="shared" ca="1" si="11"/>
        <v>42276</v>
      </c>
      <c r="M114" s="25" t="b">
        <f t="shared" si="11"/>
        <v>1</v>
      </c>
      <c r="N114" s="84" t="e">
        <f ca="1">IF($M114,_xll.BDP($J114,N$92),"[DISABLED]")</f>
        <v>#NAME?</v>
      </c>
      <c r="O114" s="84" t="e">
        <f ca="1">IF($M114,_xll.BDP($J114,O$92),"[DISABLED]")</f>
        <v>#NAME?</v>
      </c>
      <c r="P114" s="84" t="e">
        <f ca="1">IF($M114,_xll.BDP($J114,P$92),"[DISABLED]")</f>
        <v>#NAME?</v>
      </c>
      <c r="Q114" s="84" t="e">
        <f ca="1">IF($M114,_xll.BDH($J114,Q$92,$L114),"[DISABLED]")</f>
        <v>#NAME?</v>
      </c>
      <c r="R114" s="84" t="e">
        <f ca="1">IF($M114,_xll.BDH($J114,R$92,$L114),"[DISABLED]")</f>
        <v>#NAME?</v>
      </c>
      <c r="S114" s="84" t="e">
        <f ca="1">IF($M114,_xll.BDH($J114,S$92,$L114),"[DISABLED]")</f>
        <v>#NAME?</v>
      </c>
      <c r="U114" s="106" t="s">
        <v>8459</v>
      </c>
      <c r="V114" s="107" t="s">
        <v>1055</v>
      </c>
      <c r="W114" s="108">
        <v>42276</v>
      </c>
      <c r="X114" s="107" t="b">
        <v>1</v>
      </c>
      <c r="Y114" s="107" t="s">
        <v>6633</v>
      </c>
      <c r="Z114" s="107" t="s">
        <v>8333</v>
      </c>
      <c r="AA114" s="107" t="s">
        <v>8378</v>
      </c>
      <c r="AB114" s="107">
        <v>0.51</v>
      </c>
      <c r="AC114" s="107">
        <v>0.48499999999999999</v>
      </c>
      <c r="AD114" s="107">
        <v>0.53500000000000003</v>
      </c>
    </row>
    <row r="115" spans="2:30" outlineLevel="2">
      <c r="B115" s="4" t="s">
        <v>3</v>
      </c>
      <c r="C115" s="4" t="s">
        <v>5232</v>
      </c>
      <c r="D115" s="4" t="s">
        <v>0</v>
      </c>
      <c r="E115" s="10" t="s">
        <v>53</v>
      </c>
      <c r="F115" s="4" t="s">
        <v>156</v>
      </c>
      <c r="G115" s="10" t="s">
        <v>65</v>
      </c>
      <c r="H115" s="10" t="s">
        <v>158</v>
      </c>
      <c r="I115" s="4" t="s">
        <v>73</v>
      </c>
      <c r="J115" s="72" t="str">
        <f t="shared" si="9"/>
        <v>EUSW8V3 ICPL Curncy</v>
      </c>
      <c r="K115" s="25" t="str">
        <f t="shared" si="11"/>
        <v>ICPL</v>
      </c>
      <c r="L115" s="26">
        <f t="shared" ca="1" si="11"/>
        <v>42276</v>
      </c>
      <c r="M115" s="25" t="b">
        <f t="shared" si="11"/>
        <v>1</v>
      </c>
      <c r="N115" s="84" t="e">
        <f ca="1">IF($M115,_xll.BDP($J115,N$92),"[DISABLED]")</f>
        <v>#NAME?</v>
      </c>
      <c r="O115" s="84" t="e">
        <f ca="1">IF($M115,_xll.BDP($J115,O$92),"[DISABLED]")</f>
        <v>#NAME?</v>
      </c>
      <c r="P115" s="84" t="e">
        <f ca="1">IF($M115,_xll.BDP($J115,P$92),"[DISABLED]")</f>
        <v>#NAME?</v>
      </c>
      <c r="Q115" s="84" t="e">
        <f ca="1">IF($M115,_xll.BDH($J115,Q$92,$L115),"[DISABLED]")</f>
        <v>#NAME?</v>
      </c>
      <c r="R115" s="84" t="e">
        <f ca="1">IF($M115,_xll.BDH($J115,R$92,$L115),"[DISABLED]")</f>
        <v>#NAME?</v>
      </c>
      <c r="S115" s="84" t="e">
        <f ca="1">IF($M115,_xll.BDH($J115,S$92,$L115),"[DISABLED]")</f>
        <v>#NAME?</v>
      </c>
      <c r="U115" s="106" t="s">
        <v>8460</v>
      </c>
      <c r="V115" s="107" t="s">
        <v>1055</v>
      </c>
      <c r="W115" s="108">
        <v>42276</v>
      </c>
      <c r="X115" s="107" t="b">
        <v>1</v>
      </c>
      <c r="Y115" s="107" t="s">
        <v>6634</v>
      </c>
      <c r="Z115" s="107" t="s">
        <v>8333</v>
      </c>
      <c r="AA115" s="107" t="s">
        <v>8380</v>
      </c>
      <c r="AB115" s="107">
        <v>0.64</v>
      </c>
      <c r="AC115" s="107">
        <v>0.61499999999999999</v>
      </c>
      <c r="AD115" s="107">
        <v>0.66500000000000004</v>
      </c>
    </row>
    <row r="116" spans="2:30" outlineLevel="2">
      <c r="B116" s="4" t="s">
        <v>3</v>
      </c>
      <c r="C116" s="4" t="s">
        <v>5232</v>
      </c>
      <c r="D116" s="4" t="s">
        <v>0</v>
      </c>
      <c r="E116" s="10" t="s">
        <v>53</v>
      </c>
      <c r="F116" s="4" t="s">
        <v>157</v>
      </c>
      <c r="G116" s="10" t="s">
        <v>65</v>
      </c>
      <c r="H116" s="10" t="s">
        <v>159</v>
      </c>
      <c r="I116" s="4" t="s">
        <v>73</v>
      </c>
      <c r="J116" s="72" t="str">
        <f t="shared" si="9"/>
        <v>EUSW9V3 ICPL Curncy</v>
      </c>
      <c r="K116" s="25" t="str">
        <f t="shared" si="11"/>
        <v>ICPL</v>
      </c>
      <c r="L116" s="26">
        <f t="shared" ca="1" si="11"/>
        <v>42276</v>
      </c>
      <c r="M116" s="25" t="b">
        <f t="shared" si="11"/>
        <v>1</v>
      </c>
      <c r="N116" s="84" t="e">
        <f ca="1">IF($M116,_xll.BDP($J116,N$92),"[DISABLED]")</f>
        <v>#NAME?</v>
      </c>
      <c r="O116" s="84" t="e">
        <f ca="1">IF($M116,_xll.BDP($J116,O$92),"[DISABLED]")</f>
        <v>#NAME?</v>
      </c>
      <c r="P116" s="84" t="e">
        <f ca="1">IF($M116,_xll.BDP($J116,P$92),"[DISABLED]")</f>
        <v>#NAME?</v>
      </c>
      <c r="Q116" s="84" t="e">
        <f ca="1">IF($M116,_xll.BDH($J116,Q$92,$L116),"[DISABLED]")</f>
        <v>#NAME?</v>
      </c>
      <c r="R116" s="84" t="e">
        <f ca="1">IF($M116,_xll.BDH($J116,R$92,$L116),"[DISABLED]")</f>
        <v>#NAME?</v>
      </c>
      <c r="S116" s="84" t="e">
        <f ca="1">IF($M116,_xll.BDH($J116,S$92,$L116),"[DISABLED]")</f>
        <v>#NAME?</v>
      </c>
      <c r="U116" s="106" t="s">
        <v>8461</v>
      </c>
      <c r="V116" s="107" t="s">
        <v>1055</v>
      </c>
      <c r="W116" s="108">
        <v>42276</v>
      </c>
      <c r="X116" s="107" t="b">
        <v>1</v>
      </c>
      <c r="Y116" s="107" t="s">
        <v>6635</v>
      </c>
      <c r="Z116" s="107" t="s">
        <v>8333</v>
      </c>
      <c r="AA116" s="107" t="s">
        <v>8380</v>
      </c>
      <c r="AB116" s="107">
        <v>0.76</v>
      </c>
      <c r="AC116" s="107">
        <v>0.73499999999999999</v>
      </c>
      <c r="AD116" s="107">
        <v>0.78500000000000003</v>
      </c>
    </row>
    <row r="117" spans="2:30" outlineLevel="2">
      <c r="B117" s="4" t="s">
        <v>3</v>
      </c>
      <c r="C117" s="4" t="s">
        <v>5232</v>
      </c>
      <c r="D117" s="4" t="s">
        <v>0</v>
      </c>
      <c r="E117" s="10" t="s">
        <v>53</v>
      </c>
      <c r="F117" s="4" t="s">
        <v>46</v>
      </c>
      <c r="G117" s="10" t="s">
        <v>65</v>
      </c>
      <c r="H117" s="10" t="s">
        <v>91</v>
      </c>
      <c r="I117" s="4" t="s">
        <v>73</v>
      </c>
      <c r="J117" s="72" t="str">
        <f t="shared" si="9"/>
        <v>EUSW10V3 ICPL Curncy</v>
      </c>
      <c r="K117" s="25" t="str">
        <f t="shared" si="11"/>
        <v>ICPL</v>
      </c>
      <c r="L117" s="26">
        <f t="shared" ca="1" si="11"/>
        <v>42276</v>
      </c>
      <c r="M117" s="25" t="b">
        <f t="shared" si="11"/>
        <v>1</v>
      </c>
      <c r="N117" s="84" t="e">
        <f ca="1">IF($M117,_xll.BDP($J117,N$92),"[DISABLED]")</f>
        <v>#NAME?</v>
      </c>
      <c r="O117" s="84" t="e">
        <f ca="1">IF($M117,_xll.BDP($J117,O$92),"[DISABLED]")</f>
        <v>#NAME?</v>
      </c>
      <c r="P117" s="84" t="e">
        <f ca="1">IF($M117,_xll.BDP($J117,P$92),"[DISABLED]")</f>
        <v>#NAME?</v>
      </c>
      <c r="Q117" s="84" t="e">
        <f ca="1">IF($M117,_xll.BDH($J117,Q$92,$L117),"[DISABLED]")</f>
        <v>#NAME?</v>
      </c>
      <c r="R117" s="84" t="e">
        <f ca="1">IF($M117,_xll.BDH($J117,R$92,$L117),"[DISABLED]")</f>
        <v>#NAME?</v>
      </c>
      <c r="S117" s="84" t="e">
        <f ca="1">IF($M117,_xll.BDH($J117,S$92,$L117),"[DISABLED]")</f>
        <v>#NAME?</v>
      </c>
      <c r="U117" s="106" t="s">
        <v>8462</v>
      </c>
      <c r="V117" s="107" t="s">
        <v>1055</v>
      </c>
      <c r="W117" s="108">
        <v>42276</v>
      </c>
      <c r="X117" s="107" t="b">
        <v>1</v>
      </c>
      <c r="Y117" s="107" t="s">
        <v>6636</v>
      </c>
      <c r="Z117" s="107" t="s">
        <v>8333</v>
      </c>
      <c r="AA117" s="107" t="s">
        <v>8380</v>
      </c>
      <c r="AB117" s="107">
        <v>0.86599999999999999</v>
      </c>
      <c r="AC117" s="107">
        <v>0.84099999999999997</v>
      </c>
      <c r="AD117" s="107">
        <v>0.89100000000000001</v>
      </c>
    </row>
    <row r="118" spans="2:30" outlineLevel="2">
      <c r="B118" s="4" t="s">
        <v>3</v>
      </c>
      <c r="C118" s="4" t="s">
        <v>5232</v>
      </c>
      <c r="D118" s="4" t="s">
        <v>0</v>
      </c>
      <c r="E118" s="10" t="s">
        <v>53</v>
      </c>
      <c r="F118" s="4" t="s">
        <v>160</v>
      </c>
      <c r="G118" s="10" t="s">
        <v>65</v>
      </c>
      <c r="H118" s="10" t="s">
        <v>164</v>
      </c>
      <c r="I118" s="4" t="s">
        <v>73</v>
      </c>
      <c r="J118" s="72" t="str">
        <f t="shared" si="9"/>
        <v>EUSW11V3 ICPL Curncy</v>
      </c>
      <c r="K118" s="25" t="str">
        <f t="shared" si="11"/>
        <v>ICPL</v>
      </c>
      <c r="L118" s="26">
        <f t="shared" ca="1" si="11"/>
        <v>42276</v>
      </c>
      <c r="M118" s="25" t="b">
        <f t="shared" si="11"/>
        <v>1</v>
      </c>
      <c r="N118" s="84" t="e">
        <f ca="1">IF($M118,_xll.BDP($J118,N$92),"[DISABLED]")</f>
        <v>#NAME?</v>
      </c>
      <c r="O118" s="84" t="e">
        <f ca="1">IF($M118,_xll.BDP($J118,O$92),"[DISABLED]")</f>
        <v>#NAME?</v>
      </c>
      <c r="P118" s="84" t="e">
        <f ca="1">IF($M118,_xll.BDP($J118,P$92),"[DISABLED]")</f>
        <v>#NAME?</v>
      </c>
      <c r="Q118" s="84" t="e">
        <f ca="1">IF($M118,_xll.BDH($J118,Q$92,$L118),"[DISABLED]")</f>
        <v>#NAME?</v>
      </c>
      <c r="R118" s="84" t="e">
        <f ca="1">IF($M118,_xll.BDH($J118,R$92,$L118),"[DISABLED]")</f>
        <v>#NAME?</v>
      </c>
      <c r="S118" s="84" t="e">
        <f ca="1">IF($M118,_xll.BDH($J118,S$92,$L118),"[DISABLED]")</f>
        <v>#NAME?</v>
      </c>
      <c r="U118" s="106" t="s">
        <v>8463</v>
      </c>
      <c r="V118" s="107" t="s">
        <v>1055</v>
      </c>
      <c r="W118" s="108">
        <v>42276</v>
      </c>
      <c r="X118" s="107" t="b">
        <v>1</v>
      </c>
      <c r="Y118" s="107" t="s">
        <v>6637</v>
      </c>
      <c r="Z118" s="107" t="s">
        <v>8333</v>
      </c>
      <c r="AA118" s="107" t="s">
        <v>8380</v>
      </c>
      <c r="AB118" s="107">
        <v>0.96499999999999997</v>
      </c>
      <c r="AC118" s="107">
        <v>0.94</v>
      </c>
      <c r="AD118" s="107">
        <v>0.99</v>
      </c>
    </row>
    <row r="119" spans="2:30" outlineLevel="2">
      <c r="B119" s="4" t="s">
        <v>3</v>
      </c>
      <c r="C119" s="4" t="s">
        <v>5232</v>
      </c>
      <c r="D119" s="4" t="s">
        <v>0</v>
      </c>
      <c r="E119" s="10" t="s">
        <v>53</v>
      </c>
      <c r="F119" s="4" t="s">
        <v>161</v>
      </c>
      <c r="G119" s="10" t="s">
        <v>65</v>
      </c>
      <c r="H119" s="10" t="s">
        <v>165</v>
      </c>
      <c r="I119" s="4" t="s">
        <v>73</v>
      </c>
      <c r="J119" s="72" t="str">
        <f t="shared" si="9"/>
        <v>EUSW12V3 ICPL Curncy</v>
      </c>
      <c r="K119" s="25" t="str">
        <f t="shared" si="11"/>
        <v>ICPL</v>
      </c>
      <c r="L119" s="26">
        <f t="shared" ca="1" si="11"/>
        <v>42276</v>
      </c>
      <c r="M119" s="25" t="b">
        <f t="shared" si="11"/>
        <v>1</v>
      </c>
      <c r="N119" s="84" t="e">
        <f ca="1">IF($M119,_xll.BDP($J119,N$92),"[DISABLED]")</f>
        <v>#NAME?</v>
      </c>
      <c r="O119" s="84" t="e">
        <f ca="1">IF($M119,_xll.BDP($J119,O$92),"[DISABLED]")</f>
        <v>#NAME?</v>
      </c>
      <c r="P119" s="84" t="e">
        <f ca="1">IF($M119,_xll.BDP($J119,P$92),"[DISABLED]")</f>
        <v>#NAME?</v>
      </c>
      <c r="Q119" s="84" t="e">
        <f ca="1">IF($M119,_xll.BDH($J119,Q$92,$L119),"[DISABLED]")</f>
        <v>#NAME?</v>
      </c>
      <c r="R119" s="84" t="e">
        <f ca="1">IF($M119,_xll.BDH($J119,R$92,$L119),"[DISABLED]")</f>
        <v>#NAME?</v>
      </c>
      <c r="S119" s="84" t="e">
        <f ca="1">IF($M119,_xll.BDH($J119,S$92,$L119),"[DISABLED]")</f>
        <v>#NAME?</v>
      </c>
      <c r="U119" s="106" t="s">
        <v>8464</v>
      </c>
      <c r="V119" s="107" t="s">
        <v>1055</v>
      </c>
      <c r="W119" s="108">
        <v>42276</v>
      </c>
      <c r="X119" s="107" t="b">
        <v>1</v>
      </c>
      <c r="Y119" s="107" t="s">
        <v>6638</v>
      </c>
      <c r="Z119" s="107" t="s">
        <v>8333</v>
      </c>
      <c r="AA119" s="107" t="s">
        <v>8380</v>
      </c>
      <c r="AB119" s="107">
        <v>1.0529999999999999</v>
      </c>
      <c r="AC119" s="107">
        <v>1.028</v>
      </c>
      <c r="AD119" s="107">
        <v>1.0780000000000001</v>
      </c>
    </row>
    <row r="120" spans="2:30" outlineLevel="2">
      <c r="B120" s="4" t="s">
        <v>3</v>
      </c>
      <c r="C120" s="4" t="s">
        <v>5232</v>
      </c>
      <c r="D120" s="4" t="s">
        <v>0</v>
      </c>
      <c r="E120" s="10" t="s">
        <v>53</v>
      </c>
      <c r="F120" s="4" t="s">
        <v>162</v>
      </c>
      <c r="G120" s="10" t="s">
        <v>65</v>
      </c>
      <c r="H120" s="10" t="s">
        <v>166</v>
      </c>
      <c r="I120" s="4" t="s">
        <v>73</v>
      </c>
      <c r="J120" s="72" t="str">
        <f t="shared" si="9"/>
        <v>EUSW13V3 ICPL Curncy</v>
      </c>
      <c r="K120" s="25" t="str">
        <f t="shared" si="11"/>
        <v>ICPL</v>
      </c>
      <c r="L120" s="26">
        <f t="shared" ca="1" si="11"/>
        <v>42276</v>
      </c>
      <c r="M120" s="25" t="b">
        <f t="shared" si="11"/>
        <v>1</v>
      </c>
      <c r="N120" s="84" t="e">
        <f ca="1">IF($M120,_xll.BDP($J120,N$92),"[DISABLED]")</f>
        <v>#NAME?</v>
      </c>
      <c r="O120" s="84" t="e">
        <f ca="1">IF($M120,_xll.BDP($J120,O$92),"[DISABLED]")</f>
        <v>#NAME?</v>
      </c>
      <c r="P120" s="84" t="e">
        <f ca="1">IF($M120,_xll.BDP($J120,P$92),"[DISABLED]")</f>
        <v>#NAME?</v>
      </c>
      <c r="Q120" s="84" t="e">
        <f ca="1">IF($M120,_xll.BDH($J120,Q$92,$L120),"[DISABLED]")</f>
        <v>#NAME?</v>
      </c>
      <c r="R120" s="84" t="e">
        <f ca="1">IF($M120,_xll.BDH($J120,R$92,$L120),"[DISABLED]")</f>
        <v>#NAME?</v>
      </c>
      <c r="S120" s="84" t="e">
        <f ca="1">IF($M120,_xll.BDH($J120,S$92,$L120),"[DISABLED]")</f>
        <v>#NAME?</v>
      </c>
      <c r="U120" s="106" t="s">
        <v>8465</v>
      </c>
      <c r="V120" s="107" t="s">
        <v>1055</v>
      </c>
      <c r="W120" s="108">
        <v>42276</v>
      </c>
      <c r="X120" s="107" t="b">
        <v>1</v>
      </c>
      <c r="Y120" s="107" t="s">
        <v>6639</v>
      </c>
      <c r="Z120" s="107" t="s">
        <v>6569</v>
      </c>
      <c r="AA120" s="107" t="s">
        <v>6569</v>
      </c>
      <c r="AB120" s="107" t="s">
        <v>6569</v>
      </c>
      <c r="AC120" s="107" t="s">
        <v>6569</v>
      </c>
      <c r="AD120" s="107" t="s">
        <v>6569</v>
      </c>
    </row>
    <row r="121" spans="2:30" outlineLevel="2">
      <c r="B121" s="4" t="s">
        <v>3</v>
      </c>
      <c r="C121" s="4" t="s">
        <v>5232</v>
      </c>
      <c r="D121" s="4" t="s">
        <v>0</v>
      </c>
      <c r="E121" s="10" t="s">
        <v>53</v>
      </c>
      <c r="F121" s="4" t="s">
        <v>163</v>
      </c>
      <c r="G121" s="10" t="s">
        <v>65</v>
      </c>
      <c r="H121" s="10" t="s">
        <v>167</v>
      </c>
      <c r="I121" s="4" t="s">
        <v>73</v>
      </c>
      <c r="J121" s="72" t="str">
        <f t="shared" si="9"/>
        <v>EUSW14V3 ICPL Curncy</v>
      </c>
      <c r="K121" s="25" t="str">
        <f t="shared" si="11"/>
        <v>ICPL</v>
      </c>
      <c r="L121" s="26">
        <f t="shared" ca="1" si="11"/>
        <v>42276</v>
      </c>
      <c r="M121" s="25" t="b">
        <f t="shared" si="11"/>
        <v>1</v>
      </c>
      <c r="N121" s="84" t="e">
        <f ca="1">IF($M121,_xll.BDP($J121,N$92),"[DISABLED]")</f>
        <v>#NAME?</v>
      </c>
      <c r="O121" s="84" t="e">
        <f ca="1">IF($M121,_xll.BDP($J121,O$92),"[DISABLED]")</f>
        <v>#NAME?</v>
      </c>
      <c r="P121" s="84" t="e">
        <f ca="1">IF($M121,_xll.BDP($J121,P$92),"[DISABLED]")</f>
        <v>#NAME?</v>
      </c>
      <c r="Q121" s="84" t="e">
        <f ca="1">IF($M121,_xll.BDH($J121,Q$92,$L121),"[DISABLED]")</f>
        <v>#NAME?</v>
      </c>
      <c r="R121" s="84" t="e">
        <f ca="1">IF($M121,_xll.BDH($J121,R$92,$L121),"[DISABLED]")</f>
        <v>#NAME?</v>
      </c>
      <c r="S121" s="84" t="e">
        <f ca="1">IF($M121,_xll.BDH($J121,S$92,$L121),"[DISABLED]")</f>
        <v>#NAME?</v>
      </c>
      <c r="U121" s="106" t="s">
        <v>8466</v>
      </c>
      <c r="V121" s="107" t="s">
        <v>1055</v>
      </c>
      <c r="W121" s="108">
        <v>42276</v>
      </c>
      <c r="X121" s="107" t="b">
        <v>1</v>
      </c>
      <c r="Y121" s="107" t="s">
        <v>6640</v>
      </c>
      <c r="Z121" s="107" t="s">
        <v>6569</v>
      </c>
      <c r="AA121" s="107" t="s">
        <v>6569</v>
      </c>
      <c r="AB121" s="107" t="s">
        <v>6569</v>
      </c>
      <c r="AC121" s="107" t="s">
        <v>6569</v>
      </c>
      <c r="AD121" s="107" t="s">
        <v>6569</v>
      </c>
    </row>
    <row r="122" spans="2:30" outlineLevel="2">
      <c r="B122" s="4" t="s">
        <v>3</v>
      </c>
      <c r="C122" s="4" t="s">
        <v>5232</v>
      </c>
      <c r="D122" s="4" t="s">
        <v>0</v>
      </c>
      <c r="E122" s="10" t="s">
        <v>53</v>
      </c>
      <c r="F122" s="4" t="s">
        <v>47</v>
      </c>
      <c r="G122" s="10" t="s">
        <v>65</v>
      </c>
      <c r="H122" s="10" t="s">
        <v>92</v>
      </c>
      <c r="I122" s="4" t="s">
        <v>73</v>
      </c>
      <c r="J122" s="72" t="str">
        <f t="shared" si="9"/>
        <v>EUSW15V3 ICPL Curncy</v>
      </c>
      <c r="K122" s="25" t="str">
        <f t="shared" si="11"/>
        <v>ICPL</v>
      </c>
      <c r="L122" s="26">
        <f t="shared" ca="1" si="11"/>
        <v>42276</v>
      </c>
      <c r="M122" s="25" t="b">
        <f t="shared" si="11"/>
        <v>1</v>
      </c>
      <c r="N122" s="84" t="e">
        <f ca="1">IF($M122,_xll.BDP($J122,N$92),"[DISABLED]")</f>
        <v>#NAME?</v>
      </c>
      <c r="O122" s="84" t="e">
        <f ca="1">IF($M122,_xll.BDP($J122,O$92),"[DISABLED]")</f>
        <v>#NAME?</v>
      </c>
      <c r="P122" s="84" t="e">
        <f ca="1">IF($M122,_xll.BDP($J122,P$92),"[DISABLED]")</f>
        <v>#NAME?</v>
      </c>
      <c r="Q122" s="84" t="e">
        <f ca="1">IF($M122,_xll.BDH($J122,Q$92,$L122),"[DISABLED]")</f>
        <v>#NAME?</v>
      </c>
      <c r="R122" s="84" t="e">
        <f ca="1">IF($M122,_xll.BDH($J122,R$92,$L122),"[DISABLED]")</f>
        <v>#NAME?</v>
      </c>
      <c r="S122" s="84" t="e">
        <f ca="1">IF($M122,_xll.BDH($J122,S$92,$L122),"[DISABLED]")</f>
        <v>#NAME?</v>
      </c>
      <c r="U122" s="106" t="s">
        <v>8467</v>
      </c>
      <c r="V122" s="107" t="s">
        <v>1055</v>
      </c>
      <c r="W122" s="108">
        <v>42276</v>
      </c>
      <c r="X122" s="107" t="b">
        <v>1</v>
      </c>
      <c r="Y122" s="107" t="s">
        <v>6641</v>
      </c>
      <c r="Z122" s="107" t="s">
        <v>8333</v>
      </c>
      <c r="AA122" s="107" t="s">
        <v>8380</v>
      </c>
      <c r="AB122" s="107">
        <v>1.25</v>
      </c>
      <c r="AC122" s="107">
        <v>1.2250000000000001</v>
      </c>
      <c r="AD122" s="107">
        <v>1.2749999999999999</v>
      </c>
    </row>
    <row r="123" spans="2:30" outlineLevel="2">
      <c r="B123" s="4" t="s">
        <v>3</v>
      </c>
      <c r="C123" s="4" t="s">
        <v>5232</v>
      </c>
      <c r="D123" s="4" t="s">
        <v>0</v>
      </c>
      <c r="E123" s="10" t="s">
        <v>53</v>
      </c>
      <c r="F123" s="4" t="s">
        <v>48</v>
      </c>
      <c r="G123" s="10" t="s">
        <v>65</v>
      </c>
      <c r="H123" s="10" t="s">
        <v>93</v>
      </c>
      <c r="I123" s="4" t="s">
        <v>73</v>
      </c>
      <c r="J123" s="72" t="str">
        <f t="shared" si="9"/>
        <v>EUSW20V3 ICPL Curncy</v>
      </c>
      <c r="K123" s="25" t="str">
        <f t="shared" si="11"/>
        <v>ICPL</v>
      </c>
      <c r="L123" s="26">
        <f t="shared" ca="1" si="11"/>
        <v>42276</v>
      </c>
      <c r="M123" s="25" t="b">
        <f t="shared" si="11"/>
        <v>1</v>
      </c>
      <c r="N123" s="84" t="e">
        <f ca="1">IF($M123,_xll.BDP($J123,N$92),"[DISABLED]")</f>
        <v>#NAME?</v>
      </c>
      <c r="O123" s="84" t="e">
        <f ca="1">IF($M123,_xll.BDP($J123,O$92),"[DISABLED]")</f>
        <v>#NAME?</v>
      </c>
      <c r="P123" s="84" t="e">
        <f ca="1">IF($M123,_xll.BDP($J123,P$92),"[DISABLED]")</f>
        <v>#NAME?</v>
      </c>
      <c r="Q123" s="84" t="e">
        <f ca="1">IF($M123,_xll.BDH($J123,Q$92,$L123),"[DISABLED]")</f>
        <v>#NAME?</v>
      </c>
      <c r="R123" s="84" t="e">
        <f ca="1">IF($M123,_xll.BDH($J123,R$92,$L123),"[DISABLED]")</f>
        <v>#NAME?</v>
      </c>
      <c r="S123" s="84" t="e">
        <f ca="1">IF($M123,_xll.BDH($J123,S$92,$L123),"[DISABLED]")</f>
        <v>#NAME?</v>
      </c>
      <c r="U123" s="106" t="s">
        <v>8468</v>
      </c>
      <c r="V123" s="107" t="s">
        <v>1055</v>
      </c>
      <c r="W123" s="108">
        <v>42276</v>
      </c>
      <c r="X123" s="107" t="b">
        <v>1</v>
      </c>
      <c r="Y123" s="107" t="s">
        <v>6642</v>
      </c>
      <c r="Z123" s="107" t="s">
        <v>8333</v>
      </c>
      <c r="AA123" s="107" t="s">
        <v>8380</v>
      </c>
      <c r="AB123" s="107">
        <v>1.4139999999999999</v>
      </c>
      <c r="AC123" s="107">
        <v>1.389</v>
      </c>
      <c r="AD123" s="107">
        <v>1.4390000000000001</v>
      </c>
    </row>
    <row r="124" spans="2:30" outlineLevel="2">
      <c r="B124" s="4" t="s">
        <v>3</v>
      </c>
      <c r="C124" s="4" t="s">
        <v>5232</v>
      </c>
      <c r="D124" s="4" t="s">
        <v>0</v>
      </c>
      <c r="E124" s="10" t="s">
        <v>53</v>
      </c>
      <c r="F124" s="4" t="s">
        <v>49</v>
      </c>
      <c r="G124" s="10" t="s">
        <v>65</v>
      </c>
      <c r="H124" s="10" t="s">
        <v>94</v>
      </c>
      <c r="I124" s="4" t="s">
        <v>73</v>
      </c>
      <c r="J124" s="72" t="str">
        <f t="shared" si="9"/>
        <v>EUSW25V3 ICPL Curncy</v>
      </c>
      <c r="K124" s="25" t="str">
        <f t="shared" si="11"/>
        <v>ICPL</v>
      </c>
      <c r="L124" s="26">
        <f t="shared" ca="1" si="11"/>
        <v>42276</v>
      </c>
      <c r="M124" s="25" t="b">
        <f t="shared" si="11"/>
        <v>1</v>
      </c>
      <c r="N124" s="84" t="e">
        <f ca="1">IF($M124,_xll.BDP($J124,N$92),"[DISABLED]")</f>
        <v>#NAME?</v>
      </c>
      <c r="O124" s="84" t="e">
        <f ca="1">IF($M124,_xll.BDP($J124,O$92),"[DISABLED]")</f>
        <v>#NAME?</v>
      </c>
      <c r="P124" s="84" t="e">
        <f ca="1">IF($M124,_xll.BDP($J124,P$92),"[DISABLED]")</f>
        <v>#NAME?</v>
      </c>
      <c r="Q124" s="84" t="e">
        <f ca="1">IF($M124,_xll.BDH($J124,Q$92,$L124),"[DISABLED]")</f>
        <v>#NAME?</v>
      </c>
      <c r="R124" s="84" t="e">
        <f ca="1">IF($M124,_xll.BDH($J124,R$92,$L124),"[DISABLED]")</f>
        <v>#NAME?</v>
      </c>
      <c r="S124" s="84" t="e">
        <f ca="1">IF($M124,_xll.BDH($J124,S$92,$L124),"[DISABLED]")</f>
        <v>#NAME?</v>
      </c>
      <c r="U124" s="106" t="s">
        <v>8469</v>
      </c>
      <c r="V124" s="107" t="s">
        <v>1055</v>
      </c>
      <c r="W124" s="108">
        <v>42276</v>
      </c>
      <c r="X124" s="107" t="b">
        <v>1</v>
      </c>
      <c r="Y124" s="107" t="s">
        <v>6643</v>
      </c>
      <c r="Z124" s="107" t="s">
        <v>8333</v>
      </c>
      <c r="AA124" s="107" t="s">
        <v>8380</v>
      </c>
      <c r="AB124" s="107">
        <v>1.456</v>
      </c>
      <c r="AC124" s="107">
        <v>1.431</v>
      </c>
      <c r="AD124" s="107">
        <v>1.4809999999999999</v>
      </c>
    </row>
    <row r="125" spans="2:30" outlineLevel="2">
      <c r="B125" s="4" t="s">
        <v>3</v>
      </c>
      <c r="C125" s="4" t="s">
        <v>5232</v>
      </c>
      <c r="D125" s="4" t="s">
        <v>0</v>
      </c>
      <c r="E125" s="10" t="s">
        <v>53</v>
      </c>
      <c r="F125" s="4" t="s">
        <v>50</v>
      </c>
      <c r="G125" s="10" t="s">
        <v>65</v>
      </c>
      <c r="H125" s="10" t="s">
        <v>95</v>
      </c>
      <c r="I125" s="4" t="s">
        <v>73</v>
      </c>
      <c r="J125" s="72" t="str">
        <f t="shared" si="9"/>
        <v>EUSW30V3 ICPL Curncy</v>
      </c>
      <c r="K125" s="25" t="str">
        <f t="shared" si="11"/>
        <v>ICPL</v>
      </c>
      <c r="L125" s="26">
        <f t="shared" ca="1" si="11"/>
        <v>42276</v>
      </c>
      <c r="M125" s="25" t="b">
        <f t="shared" si="11"/>
        <v>1</v>
      </c>
      <c r="N125" s="84" t="e">
        <f ca="1">IF($M125,_xll.BDP($J125,N$92),"[DISABLED]")</f>
        <v>#NAME?</v>
      </c>
      <c r="O125" s="84" t="e">
        <f ca="1">IF($M125,_xll.BDP($J125,O$92),"[DISABLED]")</f>
        <v>#NAME?</v>
      </c>
      <c r="P125" s="84" t="e">
        <f ca="1">IF($M125,_xll.BDP($J125,P$92),"[DISABLED]")</f>
        <v>#NAME?</v>
      </c>
      <c r="Q125" s="84" t="e">
        <f ca="1">IF($M125,_xll.BDH($J125,Q$92,$L125),"[DISABLED]")</f>
        <v>#NAME?</v>
      </c>
      <c r="R125" s="84" t="e">
        <f ca="1">IF($M125,_xll.BDH($J125,R$92,$L125),"[DISABLED]")</f>
        <v>#NAME?</v>
      </c>
      <c r="S125" s="84" t="e">
        <f ca="1">IF($M125,_xll.BDH($J125,S$92,$L125),"[DISABLED]")</f>
        <v>#NAME?</v>
      </c>
      <c r="U125" s="106" t="s">
        <v>8470</v>
      </c>
      <c r="V125" s="107" t="s">
        <v>1055</v>
      </c>
      <c r="W125" s="108">
        <v>42276</v>
      </c>
      <c r="X125" s="107" t="b">
        <v>1</v>
      </c>
      <c r="Y125" s="107" t="s">
        <v>6644</v>
      </c>
      <c r="Z125" s="107" t="s">
        <v>8333</v>
      </c>
      <c r="AA125" s="107" t="s">
        <v>8380</v>
      </c>
      <c r="AB125" s="107">
        <v>1.464</v>
      </c>
      <c r="AC125" s="107">
        <v>1.4390000000000001</v>
      </c>
      <c r="AD125" s="107">
        <v>1.4889999999999999</v>
      </c>
    </row>
    <row r="126" spans="2:30" outlineLevel="2">
      <c r="B126" s="4" t="s">
        <v>3</v>
      </c>
      <c r="C126" s="4" t="s">
        <v>5232</v>
      </c>
      <c r="D126" s="4" t="s">
        <v>0</v>
      </c>
      <c r="E126" s="10" t="s">
        <v>53</v>
      </c>
      <c r="F126" s="4" t="s">
        <v>51</v>
      </c>
      <c r="G126" s="10" t="s">
        <v>65</v>
      </c>
      <c r="H126" s="10" t="s">
        <v>96</v>
      </c>
      <c r="I126" s="4" t="s">
        <v>73</v>
      </c>
      <c r="J126" s="72" t="str">
        <f t="shared" si="9"/>
        <v>EUSW40V3 ICPL Curncy</v>
      </c>
      <c r="K126" s="25" t="str">
        <f t="shared" si="11"/>
        <v>ICPL</v>
      </c>
      <c r="L126" s="26">
        <f t="shared" ca="1" si="11"/>
        <v>42276</v>
      </c>
      <c r="M126" s="25" t="b">
        <f t="shared" si="11"/>
        <v>1</v>
      </c>
      <c r="N126" s="84" t="e">
        <f ca="1">IF($M126,_xll.BDP($J126,N$92),"[DISABLED]")</f>
        <v>#NAME?</v>
      </c>
      <c r="O126" s="84" t="e">
        <f ca="1">IF($M126,_xll.BDP($J126,O$92),"[DISABLED]")</f>
        <v>#NAME?</v>
      </c>
      <c r="P126" s="84" t="e">
        <f ca="1">IF($M126,_xll.BDP($J126,P$92),"[DISABLED]")</f>
        <v>#NAME?</v>
      </c>
      <c r="Q126" s="84" t="e">
        <f ca="1">IF($M126,_xll.BDH($J126,Q$92,$L126),"[DISABLED]")</f>
        <v>#NAME?</v>
      </c>
      <c r="R126" s="84" t="e">
        <f ca="1">IF($M126,_xll.BDH($J126,R$92,$L126),"[DISABLED]")</f>
        <v>#NAME?</v>
      </c>
      <c r="S126" s="84" t="e">
        <f ca="1">IF($M126,_xll.BDH($J126,S$92,$L126),"[DISABLED]")</f>
        <v>#NAME?</v>
      </c>
      <c r="U126" s="106" t="s">
        <v>8471</v>
      </c>
      <c r="V126" s="107" t="s">
        <v>1055</v>
      </c>
      <c r="W126" s="108">
        <v>42276</v>
      </c>
      <c r="X126" s="107" t="b">
        <v>1</v>
      </c>
      <c r="Y126" s="107" t="s">
        <v>6645</v>
      </c>
      <c r="Z126" s="107" t="s">
        <v>8333</v>
      </c>
      <c r="AA126" s="107" t="s">
        <v>8380</v>
      </c>
      <c r="AB126" s="107">
        <v>1.4750000000000001</v>
      </c>
      <c r="AC126" s="107">
        <v>1.45</v>
      </c>
      <c r="AD126" s="107">
        <v>1.5</v>
      </c>
    </row>
    <row r="127" spans="2:30" outlineLevel="2">
      <c r="B127" s="4" t="s">
        <v>3</v>
      </c>
      <c r="C127" s="4" t="s">
        <v>5232</v>
      </c>
      <c r="D127" s="4" t="s">
        <v>0</v>
      </c>
      <c r="E127" s="10" t="s">
        <v>53</v>
      </c>
      <c r="F127" s="4" t="s">
        <v>52</v>
      </c>
      <c r="G127" s="10" t="s">
        <v>65</v>
      </c>
      <c r="H127" s="10" t="s">
        <v>97</v>
      </c>
      <c r="I127" s="4" t="s">
        <v>73</v>
      </c>
      <c r="J127" s="72" t="str">
        <f t="shared" si="9"/>
        <v>EUSW50V3 ICPL Curncy</v>
      </c>
      <c r="K127" s="25" t="str">
        <f t="shared" si="11"/>
        <v>ICPL</v>
      </c>
      <c r="L127" s="26">
        <f t="shared" ca="1" si="11"/>
        <v>42276</v>
      </c>
      <c r="M127" s="25" t="b">
        <f t="shared" si="11"/>
        <v>1</v>
      </c>
      <c r="N127" s="84" t="e">
        <f ca="1">IF($M127,_xll.BDP($J127,N$92),"[DISABLED]")</f>
        <v>#NAME?</v>
      </c>
      <c r="O127" s="84" t="e">
        <f ca="1">IF($M127,_xll.BDP($J127,O$92),"[DISABLED]")</f>
        <v>#NAME?</v>
      </c>
      <c r="P127" s="84" t="e">
        <f ca="1">IF($M127,_xll.BDP($J127,P$92),"[DISABLED]")</f>
        <v>#NAME?</v>
      </c>
      <c r="Q127" s="84" t="e">
        <f ca="1">IF($M127,_xll.BDH($J127,Q$92,$L127),"[DISABLED]")</f>
        <v>#NAME?</v>
      </c>
      <c r="R127" s="84" t="e">
        <f ca="1">IF($M127,_xll.BDH($J127,R$92,$L127),"[DISABLED]")</f>
        <v>#NAME?</v>
      </c>
      <c r="S127" s="84" t="e">
        <f ca="1">IF($M127,_xll.BDH($J127,S$92,$L127),"[DISABLED]")</f>
        <v>#NAME?</v>
      </c>
      <c r="U127" s="106" t="s">
        <v>8472</v>
      </c>
      <c r="V127" s="107" t="s">
        <v>1055</v>
      </c>
      <c r="W127" s="108">
        <v>42276</v>
      </c>
      <c r="X127" s="107" t="b">
        <v>1</v>
      </c>
      <c r="Y127" s="107" t="s">
        <v>6646</v>
      </c>
      <c r="Z127" s="107" t="s">
        <v>8333</v>
      </c>
      <c r="AA127" s="107" t="s">
        <v>8380</v>
      </c>
      <c r="AB127" s="107">
        <v>1.4319999999999999</v>
      </c>
      <c r="AC127" s="107">
        <v>1.407</v>
      </c>
      <c r="AD127" s="107">
        <v>1.4570000000000001</v>
      </c>
    </row>
    <row r="128" spans="2:30" outlineLevel="2">
      <c r="B128" s="4" t="s">
        <v>3</v>
      </c>
      <c r="C128" s="4" t="s">
        <v>5232</v>
      </c>
      <c r="D128" s="4" t="s">
        <v>0</v>
      </c>
      <c r="E128" s="35" t="s">
        <v>53</v>
      </c>
      <c r="F128" s="6" t="s">
        <v>169</v>
      </c>
      <c r="G128" s="35" t="s">
        <v>65</v>
      </c>
      <c r="H128" s="35" t="s">
        <v>168</v>
      </c>
      <c r="I128" s="4" t="s">
        <v>73</v>
      </c>
      <c r="J128" s="72" t="str">
        <f t="shared" si="9"/>
        <v>EUSW60V3 ICPL Curncy</v>
      </c>
      <c r="K128" s="25" t="str">
        <f t="shared" si="11"/>
        <v>ICPL</v>
      </c>
      <c r="L128" s="26">
        <f t="shared" ca="1" si="11"/>
        <v>42276</v>
      </c>
      <c r="M128" s="25" t="b">
        <f t="shared" si="11"/>
        <v>1</v>
      </c>
      <c r="N128" s="84" t="e">
        <f ca="1">IF($M128,_xll.BDP($J128,N$92),"[DISABLED]")</f>
        <v>#NAME?</v>
      </c>
      <c r="O128" s="84" t="e">
        <f ca="1">IF($M128,_xll.BDP($J128,O$92),"[DISABLED]")</f>
        <v>#NAME?</v>
      </c>
      <c r="P128" s="84" t="e">
        <f ca="1">IF($M128,_xll.BDP($J128,P$92),"[DISABLED]")</f>
        <v>#NAME?</v>
      </c>
      <c r="Q128" s="84" t="e">
        <f ca="1">IF($M128,_xll.BDH($J128,Q$92,$L128),"[DISABLED]")</f>
        <v>#NAME?</v>
      </c>
      <c r="R128" s="84" t="e">
        <f ca="1">IF($M128,_xll.BDH($J128,R$92,$L128),"[DISABLED]")</f>
        <v>#NAME?</v>
      </c>
      <c r="S128" s="84" t="e">
        <f ca="1">IF($M128,_xll.BDH($J128,S$92,$L128),"[DISABLED]")</f>
        <v>#NAME?</v>
      </c>
      <c r="U128" s="106" t="s">
        <v>8473</v>
      </c>
      <c r="V128" s="107" t="s">
        <v>1055</v>
      </c>
      <c r="W128" s="108">
        <v>42276</v>
      </c>
      <c r="X128" s="107" t="b">
        <v>1</v>
      </c>
      <c r="Y128" s="107" t="s">
        <v>6647</v>
      </c>
      <c r="Z128" s="107" t="s">
        <v>8333</v>
      </c>
      <c r="AA128" s="107" t="s">
        <v>8380</v>
      </c>
      <c r="AB128" s="107">
        <v>1.42</v>
      </c>
      <c r="AC128" s="107">
        <v>1.395</v>
      </c>
      <c r="AD128" s="107">
        <v>1.4450000000000001</v>
      </c>
    </row>
    <row r="129" spans="2:30" outlineLevel="1">
      <c r="B129" s="4" t="s">
        <v>3</v>
      </c>
      <c r="C129" s="4" t="s">
        <v>5232</v>
      </c>
      <c r="D129" s="4" t="s">
        <v>0</v>
      </c>
      <c r="E129" s="39" t="s">
        <v>57</v>
      </c>
      <c r="F129" s="76"/>
      <c r="G129" s="77"/>
      <c r="H129" s="77"/>
      <c r="I129" s="78"/>
      <c r="J129" s="78"/>
      <c r="K129" s="81" t="str">
        <f t="shared" ref="K129:S129" si="12">INDEX(ObjData,MATCH($C129&amp;"-"&amp;$D129&amp;"-"&amp;$E129,ObjIDs,0),MATCH(K$2,ObjFields,0))</f>
        <v>ICPL</v>
      </c>
      <c r="L129" s="82">
        <f t="shared" ca="1" si="12"/>
        <v>42276</v>
      </c>
      <c r="M129" s="81" t="b">
        <f t="shared" si="12"/>
        <v>1</v>
      </c>
      <c r="N129" s="81" t="str">
        <f t="shared" si="12"/>
        <v>NAME</v>
      </c>
      <c r="O129" s="81" t="str">
        <f t="shared" si="12"/>
        <v>LAST_UPDATE_DT</v>
      </c>
      <c r="P129" s="81" t="str">
        <f t="shared" si="12"/>
        <v>LAST_UPDATE</v>
      </c>
      <c r="Q129" s="81" t="str">
        <f t="shared" si="12"/>
        <v>PX_LAST</v>
      </c>
      <c r="R129" s="81" t="str">
        <f t="shared" si="12"/>
        <v>PX_BID</v>
      </c>
      <c r="S129" s="81" t="str">
        <f t="shared" si="12"/>
        <v>PX_ASK</v>
      </c>
      <c r="U129" s="103"/>
      <c r="V129" s="104" t="s">
        <v>1055</v>
      </c>
      <c r="W129" s="105">
        <v>42276</v>
      </c>
      <c r="X129" s="104" t="b">
        <v>1</v>
      </c>
      <c r="Y129" s="104" t="s">
        <v>289</v>
      </c>
      <c r="Z129" s="104" t="s">
        <v>291</v>
      </c>
      <c r="AA129" s="104" t="s">
        <v>292</v>
      </c>
      <c r="AB129" s="104" t="s">
        <v>56</v>
      </c>
      <c r="AC129" s="104" t="s">
        <v>5228</v>
      </c>
      <c r="AD129" s="104" t="s">
        <v>5229</v>
      </c>
    </row>
    <row r="130" spans="2:30" outlineLevel="2">
      <c r="B130" s="4" t="s">
        <v>3</v>
      </c>
      <c r="C130" s="4" t="s">
        <v>5232</v>
      </c>
      <c r="D130" s="4" t="s">
        <v>0</v>
      </c>
      <c r="E130" s="10" t="s">
        <v>57</v>
      </c>
      <c r="F130" s="4" t="s">
        <v>58</v>
      </c>
      <c r="G130" s="10" t="s">
        <v>55</v>
      </c>
      <c r="H130" s="10" t="s">
        <v>293</v>
      </c>
      <c r="I130" s="4" t="s">
        <v>277</v>
      </c>
      <c r="J130" s="72" t="str">
        <f t="shared" ref="J130:J163" si="13">H130&amp;" "&amp;K130&amp;" "&amp;I130</f>
        <v>EUR006M ICPL Index</v>
      </c>
      <c r="K130" s="25" t="str">
        <f t="shared" ref="K130:M149" si="14">K$129</f>
        <v>ICPL</v>
      </c>
      <c r="L130" s="26">
        <f t="shared" ca="1" si="14"/>
        <v>42276</v>
      </c>
      <c r="M130" s="25" t="b">
        <f t="shared" si="14"/>
        <v>1</v>
      </c>
      <c r="N130" s="84" t="e">
        <f ca="1">IF($M130,_xll.BDP($J130,N$129),"[DISABLED]")</f>
        <v>#NAME?</v>
      </c>
      <c r="O130" s="84" t="e">
        <f ca="1">IF($M130,_xll.BDP($J130,O$129),"[DISABLED]")</f>
        <v>#NAME?</v>
      </c>
      <c r="P130" s="84" t="e">
        <f ca="1">IF($M130,_xll.BDP($J130,P$129),"[DISABLED]")</f>
        <v>#NAME?</v>
      </c>
      <c r="Q130" s="84" t="e">
        <f ca="1">IF($M130,_xll.BDH($J130,Q$129,$L130),"[DISABLED]")</f>
        <v>#NAME?</v>
      </c>
      <c r="R130" s="84" t="e">
        <f ca="1">IF($M130,_xll.BDH($J130,R$129,$L130),"[DISABLED]")</f>
        <v>#NAME?</v>
      </c>
      <c r="S130" s="84" t="e">
        <f ca="1">IF($M130,_xll.BDH($J130,S$129,$L130),"[DISABLED]")</f>
        <v>#NAME?</v>
      </c>
      <c r="U130" s="106" t="s">
        <v>8474</v>
      </c>
      <c r="V130" s="107" t="s">
        <v>1055</v>
      </c>
      <c r="W130" s="108">
        <v>42276</v>
      </c>
      <c r="X130" s="107" t="b">
        <v>1</v>
      </c>
      <c r="Y130" s="107" t="s">
        <v>6648</v>
      </c>
      <c r="Z130" s="107" t="s">
        <v>8391</v>
      </c>
      <c r="AA130" s="107" t="s">
        <v>8391</v>
      </c>
      <c r="AB130" s="107" t="s">
        <v>6569</v>
      </c>
      <c r="AC130" s="107" t="s">
        <v>6569</v>
      </c>
      <c r="AD130" s="107" t="s">
        <v>6569</v>
      </c>
    </row>
    <row r="131" spans="2:30" outlineLevel="2">
      <c r="B131" s="4" t="s">
        <v>3</v>
      </c>
      <c r="C131" s="4" t="s">
        <v>5232</v>
      </c>
      <c r="D131" s="4" t="s">
        <v>0</v>
      </c>
      <c r="E131" s="10" t="s">
        <v>57</v>
      </c>
      <c r="F131" s="51" t="s">
        <v>58</v>
      </c>
      <c r="G131" s="52" t="s">
        <v>175</v>
      </c>
      <c r="H131" s="52" t="s">
        <v>176</v>
      </c>
      <c r="I131" s="51" t="s">
        <v>73</v>
      </c>
      <c r="J131" s="72" t="str">
        <f t="shared" si="13"/>
        <v>EUFR00F ICPL Curncy</v>
      </c>
      <c r="K131" s="25" t="str">
        <f t="shared" si="14"/>
        <v>ICPL</v>
      </c>
      <c r="L131" s="26">
        <f t="shared" ca="1" si="14"/>
        <v>42276</v>
      </c>
      <c r="M131" s="25" t="b">
        <f t="shared" si="14"/>
        <v>1</v>
      </c>
      <c r="N131" s="84" t="e">
        <f ca="1">IF($M131,_xll.BDP($J131,N$129),"[DISABLED]")</f>
        <v>#NAME?</v>
      </c>
      <c r="O131" s="84" t="e">
        <f ca="1">IF($M131,_xll.BDP($J131,O$129),"[DISABLED]")</f>
        <v>#NAME?</v>
      </c>
      <c r="P131" s="84" t="e">
        <f ca="1">IF($M131,_xll.BDP($J131,P$129),"[DISABLED]")</f>
        <v>#NAME?</v>
      </c>
      <c r="Q131" s="84" t="e">
        <f ca="1">IF($M131,_xll.BDH($J131,Q$129,$L131),"[DISABLED]")</f>
        <v>#NAME?</v>
      </c>
      <c r="R131" s="84" t="e">
        <f ca="1">IF($M131,_xll.BDH($J131,R$129,$L131),"[DISABLED]")</f>
        <v>#NAME?</v>
      </c>
      <c r="S131" s="84" t="e">
        <f ca="1">IF($M131,_xll.BDH($J131,S$129,$L131),"[DISABLED]")</f>
        <v>#NAME?</v>
      </c>
      <c r="U131" s="106" t="s">
        <v>8475</v>
      </c>
      <c r="V131" s="107" t="s">
        <v>1055</v>
      </c>
      <c r="W131" s="108">
        <v>42276</v>
      </c>
      <c r="X131" s="107" t="b">
        <v>1</v>
      </c>
      <c r="Y131" s="107" t="s">
        <v>6649</v>
      </c>
      <c r="Z131" s="107" t="s">
        <v>6569</v>
      </c>
      <c r="AA131" s="107" t="s">
        <v>6569</v>
      </c>
      <c r="AB131" s="107" t="s">
        <v>6569</v>
      </c>
      <c r="AC131" s="107" t="s">
        <v>6569</v>
      </c>
      <c r="AD131" s="107" t="s">
        <v>6569</v>
      </c>
    </row>
    <row r="132" spans="2:30" outlineLevel="2">
      <c r="B132" s="4" t="s">
        <v>3</v>
      </c>
      <c r="C132" s="4" t="s">
        <v>5232</v>
      </c>
      <c r="D132" s="4" t="s">
        <v>0</v>
      </c>
      <c r="E132" s="10" t="s">
        <v>57</v>
      </c>
      <c r="F132" s="4" t="s">
        <v>177</v>
      </c>
      <c r="G132" s="10" t="s">
        <v>286</v>
      </c>
      <c r="H132" s="10" t="s">
        <v>194</v>
      </c>
      <c r="I132" s="4" t="s">
        <v>73</v>
      </c>
      <c r="J132" s="72" t="str">
        <f t="shared" si="13"/>
        <v>EUFR0AG ICPL Curncy</v>
      </c>
      <c r="K132" s="25" t="str">
        <f t="shared" si="14"/>
        <v>ICPL</v>
      </c>
      <c r="L132" s="26">
        <f t="shared" ca="1" si="14"/>
        <v>42276</v>
      </c>
      <c r="M132" s="25" t="b">
        <f t="shared" si="14"/>
        <v>1</v>
      </c>
      <c r="N132" s="84" t="e">
        <f ca="1">IF($M132,_xll.BDP($J132,N$129),"[DISABLED]")</f>
        <v>#NAME?</v>
      </c>
      <c r="O132" s="84" t="e">
        <f ca="1">IF($M132,_xll.BDP($J132,O$129),"[DISABLED]")</f>
        <v>#NAME?</v>
      </c>
      <c r="P132" s="84" t="e">
        <f ca="1">IF($M132,_xll.BDP($J132,P$129),"[DISABLED]")</f>
        <v>#NAME?</v>
      </c>
      <c r="Q132" s="84" t="e">
        <f ca="1">IF($M132,_xll.BDH($J132,Q$129,$L132),"[DISABLED]")</f>
        <v>#NAME?</v>
      </c>
      <c r="R132" s="84" t="e">
        <f ca="1">IF($M132,_xll.BDH($J132,R$129,$L132),"[DISABLED]")</f>
        <v>#NAME?</v>
      </c>
      <c r="S132" s="84" t="e">
        <f ca="1">IF($M132,_xll.BDH($J132,S$129,$L132),"[DISABLED]")</f>
        <v>#NAME?</v>
      </c>
      <c r="U132" s="106" t="s">
        <v>8476</v>
      </c>
      <c r="V132" s="107" t="s">
        <v>1055</v>
      </c>
      <c r="W132" s="108">
        <v>42276</v>
      </c>
      <c r="X132" s="107" t="b">
        <v>1</v>
      </c>
      <c r="Y132" s="107" t="s">
        <v>6650</v>
      </c>
      <c r="Z132" s="107" t="s">
        <v>8333</v>
      </c>
      <c r="AA132" s="107" t="s">
        <v>8346</v>
      </c>
      <c r="AB132" s="107">
        <v>2.3E-2</v>
      </c>
      <c r="AC132" s="107">
        <v>-2E-3</v>
      </c>
      <c r="AD132" s="107">
        <v>4.8000000000000001E-2</v>
      </c>
    </row>
    <row r="133" spans="2:30" outlineLevel="2">
      <c r="B133" s="4" t="s">
        <v>3</v>
      </c>
      <c r="C133" s="4" t="s">
        <v>5232</v>
      </c>
      <c r="D133" s="4" t="s">
        <v>0</v>
      </c>
      <c r="E133" s="10" t="s">
        <v>57</v>
      </c>
      <c r="F133" s="4" t="s">
        <v>178</v>
      </c>
      <c r="G133" s="10" t="s">
        <v>185</v>
      </c>
      <c r="H133" s="10" t="s">
        <v>195</v>
      </c>
      <c r="I133" s="4" t="s">
        <v>73</v>
      </c>
      <c r="J133" s="72" t="str">
        <f t="shared" si="13"/>
        <v>EUFR0BH ICPL Curncy</v>
      </c>
      <c r="K133" s="25" t="str">
        <f t="shared" si="14"/>
        <v>ICPL</v>
      </c>
      <c r="L133" s="26">
        <f t="shared" ca="1" si="14"/>
        <v>42276</v>
      </c>
      <c r="M133" s="25" t="b">
        <f t="shared" si="14"/>
        <v>1</v>
      </c>
      <c r="N133" s="84" t="e">
        <f ca="1">IF($M133,_xll.BDP($J133,N$129),"[DISABLED]")</f>
        <v>#NAME?</v>
      </c>
      <c r="O133" s="84" t="e">
        <f ca="1">IF($M133,_xll.BDP($J133,O$129),"[DISABLED]")</f>
        <v>#NAME?</v>
      </c>
      <c r="P133" s="84" t="e">
        <f ca="1">IF($M133,_xll.BDP($J133,P$129),"[DISABLED]")</f>
        <v>#NAME?</v>
      </c>
      <c r="Q133" s="84" t="e">
        <f ca="1">IF($M133,_xll.BDH($J133,Q$129,$L133),"[DISABLED]")</f>
        <v>#NAME?</v>
      </c>
      <c r="R133" s="84" t="e">
        <f ca="1">IF($M133,_xll.BDH($J133,R$129,$L133),"[DISABLED]")</f>
        <v>#NAME?</v>
      </c>
      <c r="S133" s="84" t="e">
        <f ca="1">IF($M133,_xll.BDH($J133,S$129,$L133),"[DISABLED]")</f>
        <v>#NAME?</v>
      </c>
      <c r="U133" s="106" t="s">
        <v>8477</v>
      </c>
      <c r="V133" s="107" t="s">
        <v>1055</v>
      </c>
      <c r="W133" s="108">
        <v>42276</v>
      </c>
      <c r="X133" s="107" t="b">
        <v>1</v>
      </c>
      <c r="Y133" s="107" t="s">
        <v>6651</v>
      </c>
      <c r="Z133" s="107" t="s">
        <v>8333</v>
      </c>
      <c r="AA133" s="107" t="s">
        <v>8348</v>
      </c>
      <c r="AB133" s="107">
        <v>2.1999999999999999E-2</v>
      </c>
      <c r="AC133" s="107">
        <v>-3.0000000000000001E-3</v>
      </c>
      <c r="AD133" s="107">
        <v>4.7E-2</v>
      </c>
    </row>
    <row r="134" spans="2:30" outlineLevel="2">
      <c r="B134" s="4" t="s">
        <v>3</v>
      </c>
      <c r="C134" s="4" t="s">
        <v>5232</v>
      </c>
      <c r="D134" s="4" t="s">
        <v>0</v>
      </c>
      <c r="E134" s="10" t="s">
        <v>57</v>
      </c>
      <c r="F134" s="4" t="s">
        <v>71</v>
      </c>
      <c r="G134" s="10" t="s">
        <v>186</v>
      </c>
      <c r="H134" s="10" t="s">
        <v>196</v>
      </c>
      <c r="I134" s="4" t="s">
        <v>73</v>
      </c>
      <c r="J134" s="72" t="str">
        <f t="shared" si="13"/>
        <v>EUFR0CI ICPL Curncy</v>
      </c>
      <c r="K134" s="25" t="str">
        <f t="shared" si="14"/>
        <v>ICPL</v>
      </c>
      <c r="L134" s="26">
        <f t="shared" ca="1" si="14"/>
        <v>42276</v>
      </c>
      <c r="M134" s="25" t="b">
        <f t="shared" si="14"/>
        <v>1</v>
      </c>
      <c r="N134" s="84" t="e">
        <f ca="1">IF($M134,_xll.BDP($J134,N$129),"[DISABLED]")</f>
        <v>#NAME?</v>
      </c>
      <c r="O134" s="84" t="e">
        <f ca="1">IF($M134,_xll.BDP($J134,O$129),"[DISABLED]")</f>
        <v>#NAME?</v>
      </c>
      <c r="P134" s="84" t="e">
        <f ca="1">IF($M134,_xll.BDP($J134,P$129),"[DISABLED]")</f>
        <v>#NAME?</v>
      </c>
      <c r="Q134" s="84" t="e">
        <f ca="1">IF($M134,_xll.BDH($J134,Q$129,$L134),"[DISABLED]")</f>
        <v>#NAME?</v>
      </c>
      <c r="R134" s="84" t="e">
        <f ca="1">IF($M134,_xll.BDH($J134,R$129,$L134),"[DISABLED]")</f>
        <v>#NAME?</v>
      </c>
      <c r="S134" s="84" t="e">
        <f ca="1">IF($M134,_xll.BDH($J134,S$129,$L134),"[DISABLED]")</f>
        <v>#NAME?</v>
      </c>
      <c r="U134" s="106" t="s">
        <v>8478</v>
      </c>
      <c r="V134" s="107" t="s">
        <v>1055</v>
      </c>
      <c r="W134" s="108">
        <v>42276</v>
      </c>
      <c r="X134" s="107" t="b">
        <v>1</v>
      </c>
      <c r="Y134" s="107" t="s">
        <v>6652</v>
      </c>
      <c r="Z134" s="107" t="s">
        <v>8333</v>
      </c>
      <c r="AA134" s="107" t="s">
        <v>8346</v>
      </c>
      <c r="AB134" s="107">
        <v>0.02</v>
      </c>
      <c r="AC134" s="107">
        <v>-5.0000000000000001E-3</v>
      </c>
      <c r="AD134" s="107">
        <v>4.4999999999999998E-2</v>
      </c>
    </row>
    <row r="135" spans="2:30" outlineLevel="2">
      <c r="B135" s="4" t="s">
        <v>3</v>
      </c>
      <c r="C135" s="4" t="s">
        <v>5232</v>
      </c>
      <c r="D135" s="4" t="s">
        <v>0</v>
      </c>
      <c r="E135" s="10" t="s">
        <v>57</v>
      </c>
      <c r="F135" s="4" t="s">
        <v>179</v>
      </c>
      <c r="G135" s="10" t="s">
        <v>187</v>
      </c>
      <c r="H135" s="10" t="s">
        <v>197</v>
      </c>
      <c r="I135" s="4" t="s">
        <v>73</v>
      </c>
      <c r="J135" s="72" t="str">
        <f t="shared" si="13"/>
        <v>EUFR0DJ ICPL Curncy</v>
      </c>
      <c r="K135" s="25" t="str">
        <f t="shared" si="14"/>
        <v>ICPL</v>
      </c>
      <c r="L135" s="26">
        <f t="shared" ca="1" si="14"/>
        <v>42276</v>
      </c>
      <c r="M135" s="25" t="b">
        <f t="shared" si="14"/>
        <v>1</v>
      </c>
      <c r="N135" s="84" t="e">
        <f ca="1">IF($M135,_xll.BDP($J135,N$129),"[DISABLED]")</f>
        <v>#NAME?</v>
      </c>
      <c r="O135" s="84" t="e">
        <f ca="1">IF($M135,_xll.BDP($J135,O$129),"[DISABLED]")</f>
        <v>#NAME?</v>
      </c>
      <c r="P135" s="84" t="e">
        <f ca="1">IF($M135,_xll.BDP($J135,P$129),"[DISABLED]")</f>
        <v>#NAME?</v>
      </c>
      <c r="Q135" s="84" t="e">
        <f ca="1">IF($M135,_xll.BDH($J135,Q$129,$L135),"[DISABLED]")</f>
        <v>#NAME?</v>
      </c>
      <c r="R135" s="84" t="e">
        <f ca="1">IF($M135,_xll.BDH($J135,R$129,$L135),"[DISABLED]")</f>
        <v>#NAME?</v>
      </c>
      <c r="S135" s="84" t="e">
        <f ca="1">IF($M135,_xll.BDH($J135,S$129,$L135),"[DISABLED]")</f>
        <v>#NAME?</v>
      </c>
      <c r="U135" s="106" t="s">
        <v>8479</v>
      </c>
      <c r="V135" s="107" t="s">
        <v>1055</v>
      </c>
      <c r="W135" s="108">
        <v>42276</v>
      </c>
      <c r="X135" s="107" t="b">
        <v>1</v>
      </c>
      <c r="Y135" s="107" t="s">
        <v>6653</v>
      </c>
      <c r="Z135" s="107" t="s">
        <v>8333</v>
      </c>
      <c r="AA135" s="107" t="s">
        <v>8444</v>
      </c>
      <c r="AB135" s="107">
        <v>0.02</v>
      </c>
      <c r="AC135" s="107">
        <v>-5.0000000000000001E-3</v>
      </c>
      <c r="AD135" s="107">
        <v>4.4999999999999998E-2</v>
      </c>
    </row>
    <row r="136" spans="2:30" outlineLevel="2">
      <c r="B136" s="4" t="s">
        <v>3</v>
      </c>
      <c r="C136" s="4" t="s">
        <v>5232</v>
      </c>
      <c r="D136" s="4" t="s">
        <v>0</v>
      </c>
      <c r="E136" s="10" t="s">
        <v>57</v>
      </c>
      <c r="F136" s="4" t="s">
        <v>180</v>
      </c>
      <c r="G136" s="10" t="s">
        <v>294</v>
      </c>
      <c r="H136" s="10" t="s">
        <v>198</v>
      </c>
      <c r="I136" s="4" t="s">
        <v>73</v>
      </c>
      <c r="J136" s="72" t="str">
        <f t="shared" si="13"/>
        <v>EUFR0EK ICPL Curncy</v>
      </c>
      <c r="K136" s="25" t="str">
        <f t="shared" si="14"/>
        <v>ICPL</v>
      </c>
      <c r="L136" s="26">
        <f t="shared" ca="1" si="14"/>
        <v>42276</v>
      </c>
      <c r="M136" s="25" t="b">
        <f t="shared" si="14"/>
        <v>1</v>
      </c>
      <c r="N136" s="84" t="e">
        <f ca="1">IF($M136,_xll.BDP($J136,N$129),"[DISABLED]")</f>
        <v>#NAME?</v>
      </c>
      <c r="O136" s="84" t="e">
        <f ca="1">IF($M136,_xll.BDP($J136,O$129),"[DISABLED]")</f>
        <v>#NAME?</v>
      </c>
      <c r="P136" s="84" t="e">
        <f ca="1">IF($M136,_xll.BDP($J136,P$129),"[DISABLED]")</f>
        <v>#NAME?</v>
      </c>
      <c r="Q136" s="84" t="e">
        <f ca="1">IF($M136,_xll.BDH($J136,Q$129,$L136),"[DISABLED]")</f>
        <v>#NAME?</v>
      </c>
      <c r="R136" s="84" t="e">
        <f ca="1">IF($M136,_xll.BDH($J136,R$129,$L136),"[DISABLED]")</f>
        <v>#NAME?</v>
      </c>
      <c r="S136" s="84" t="e">
        <f ca="1">IF($M136,_xll.BDH($J136,S$129,$L136),"[DISABLED]")</f>
        <v>#NAME?</v>
      </c>
      <c r="U136" s="106" t="s">
        <v>8480</v>
      </c>
      <c r="V136" s="107" t="s">
        <v>1055</v>
      </c>
      <c r="W136" s="108">
        <v>42276</v>
      </c>
      <c r="X136" s="107" t="b">
        <v>1</v>
      </c>
      <c r="Y136" s="107" t="s">
        <v>6654</v>
      </c>
      <c r="Z136" s="107" t="s">
        <v>8333</v>
      </c>
      <c r="AA136" s="107" t="s">
        <v>8403</v>
      </c>
      <c r="AB136" s="107">
        <v>1.9E-2</v>
      </c>
      <c r="AC136" s="107">
        <v>-6.0000000000000001E-3</v>
      </c>
      <c r="AD136" s="107">
        <v>4.3999999999999997E-2</v>
      </c>
    </row>
    <row r="137" spans="2:30" outlineLevel="2">
      <c r="B137" s="4" t="s">
        <v>3</v>
      </c>
      <c r="C137" s="4" t="s">
        <v>5232</v>
      </c>
      <c r="D137" s="4" t="s">
        <v>0</v>
      </c>
      <c r="E137" s="10" t="s">
        <v>57</v>
      </c>
      <c r="F137" s="4" t="s">
        <v>41</v>
      </c>
      <c r="G137" s="10" t="s">
        <v>188</v>
      </c>
      <c r="H137" s="10" t="s">
        <v>199</v>
      </c>
      <c r="I137" s="4" t="s">
        <v>73</v>
      </c>
      <c r="J137" s="72" t="str">
        <f t="shared" si="13"/>
        <v>EUFR0F1 ICPL Curncy</v>
      </c>
      <c r="K137" s="25" t="str">
        <f t="shared" si="14"/>
        <v>ICPL</v>
      </c>
      <c r="L137" s="26">
        <f t="shared" ca="1" si="14"/>
        <v>42276</v>
      </c>
      <c r="M137" s="25" t="b">
        <f t="shared" si="14"/>
        <v>1</v>
      </c>
      <c r="N137" s="84" t="e">
        <f ca="1">IF($M137,_xll.BDP($J137,N$129),"[DISABLED]")</f>
        <v>#NAME?</v>
      </c>
      <c r="O137" s="84" t="e">
        <f ca="1">IF($M137,_xll.BDP($J137,O$129),"[DISABLED]")</f>
        <v>#NAME?</v>
      </c>
      <c r="P137" s="84" t="e">
        <f ca="1">IF($M137,_xll.BDP($J137,P$129),"[DISABLED]")</f>
        <v>#NAME?</v>
      </c>
      <c r="Q137" s="84" t="e">
        <f ca="1">IF($M137,_xll.BDH($J137,Q$129,$L137),"[DISABLED]")</f>
        <v>#NAME?</v>
      </c>
      <c r="R137" s="84" t="e">
        <f ca="1">IF($M137,_xll.BDH($J137,R$129,$L137),"[DISABLED]")</f>
        <v>#NAME?</v>
      </c>
      <c r="S137" s="84" t="e">
        <f ca="1">IF($M137,_xll.BDH($J137,S$129,$L137),"[DISABLED]")</f>
        <v>#NAME?</v>
      </c>
      <c r="U137" s="106" t="s">
        <v>8481</v>
      </c>
      <c r="V137" s="107" t="s">
        <v>1055</v>
      </c>
      <c r="W137" s="108">
        <v>42276</v>
      </c>
      <c r="X137" s="107" t="b">
        <v>1</v>
      </c>
      <c r="Y137" s="107" t="s">
        <v>6655</v>
      </c>
      <c r="Z137" s="107" t="s">
        <v>8333</v>
      </c>
      <c r="AA137" s="107" t="s">
        <v>8444</v>
      </c>
      <c r="AB137" s="107">
        <v>0.02</v>
      </c>
      <c r="AC137" s="107">
        <v>-5.0000000000000001E-3</v>
      </c>
      <c r="AD137" s="107">
        <v>4.4999999999999998E-2</v>
      </c>
    </row>
    <row r="138" spans="2:30" outlineLevel="2">
      <c r="B138" s="4" t="s">
        <v>3</v>
      </c>
      <c r="C138" s="4" t="s">
        <v>5232</v>
      </c>
      <c r="D138" s="4" t="s">
        <v>0</v>
      </c>
      <c r="E138" s="10" t="s">
        <v>57</v>
      </c>
      <c r="F138" s="4" t="s">
        <v>181</v>
      </c>
      <c r="G138" s="10" t="s">
        <v>189</v>
      </c>
      <c r="H138" s="10" t="s">
        <v>200</v>
      </c>
      <c r="I138" s="4" t="s">
        <v>73</v>
      </c>
      <c r="J138" s="72" t="str">
        <f t="shared" si="13"/>
        <v>EUFR0G1A ICPL Curncy</v>
      </c>
      <c r="K138" s="25" t="str">
        <f t="shared" si="14"/>
        <v>ICPL</v>
      </c>
      <c r="L138" s="26">
        <f t="shared" ca="1" si="14"/>
        <v>42276</v>
      </c>
      <c r="M138" s="25" t="b">
        <f t="shared" si="14"/>
        <v>1</v>
      </c>
      <c r="N138" s="84" t="e">
        <f ca="1">IF($M138,_xll.BDP($J138,N$129),"[DISABLED]")</f>
        <v>#NAME?</v>
      </c>
      <c r="O138" s="84" t="e">
        <f ca="1">IF($M138,_xll.BDP($J138,O$129),"[DISABLED]")</f>
        <v>#NAME?</v>
      </c>
      <c r="P138" s="84" t="e">
        <f ca="1">IF($M138,_xll.BDP($J138,P$129),"[DISABLED]")</f>
        <v>#NAME?</v>
      </c>
      <c r="Q138" s="84" t="e">
        <f ca="1">IF($M138,_xll.BDH($J138,Q$129,$L138),"[DISABLED]")</f>
        <v>#NAME?</v>
      </c>
      <c r="R138" s="84" t="e">
        <f ca="1">IF($M138,_xll.BDH($J138,R$129,$L138),"[DISABLED]")</f>
        <v>#NAME?</v>
      </c>
      <c r="S138" s="84" t="e">
        <f ca="1">IF($M138,_xll.BDH($J138,S$129,$L138),"[DISABLED]")</f>
        <v>#NAME?</v>
      </c>
      <c r="U138" s="106" t="s">
        <v>8482</v>
      </c>
      <c r="V138" s="107" t="s">
        <v>1055</v>
      </c>
      <c r="W138" s="108">
        <v>42276</v>
      </c>
      <c r="X138" s="107" t="b">
        <v>1</v>
      </c>
      <c r="Y138" s="107" t="s">
        <v>6656</v>
      </c>
      <c r="Z138" s="107" t="s">
        <v>8333</v>
      </c>
      <c r="AA138" s="107" t="s">
        <v>8449</v>
      </c>
      <c r="AB138" s="107">
        <v>2.1000000000000001E-2</v>
      </c>
      <c r="AC138" s="107">
        <v>-4.0000000000000001E-3</v>
      </c>
      <c r="AD138" s="107">
        <v>4.5999999999999999E-2</v>
      </c>
    </row>
    <row r="139" spans="2:30" outlineLevel="2">
      <c r="B139" s="4" t="s">
        <v>3</v>
      </c>
      <c r="C139" s="4" t="s">
        <v>5232</v>
      </c>
      <c r="D139" s="4" t="s">
        <v>0</v>
      </c>
      <c r="E139" s="10" t="s">
        <v>57</v>
      </c>
      <c r="F139" s="4" t="s">
        <v>182</v>
      </c>
      <c r="G139" s="10" t="s">
        <v>190</v>
      </c>
      <c r="H139" s="10" t="s">
        <v>201</v>
      </c>
      <c r="I139" s="4" t="s">
        <v>73</v>
      </c>
      <c r="J139" s="72" t="str">
        <f t="shared" si="13"/>
        <v>EUFR0H1B ICPL Curncy</v>
      </c>
      <c r="K139" s="25" t="str">
        <f t="shared" si="14"/>
        <v>ICPL</v>
      </c>
      <c r="L139" s="26">
        <f t="shared" ca="1" si="14"/>
        <v>42276</v>
      </c>
      <c r="M139" s="25" t="b">
        <f t="shared" si="14"/>
        <v>1</v>
      </c>
      <c r="N139" s="84" t="e">
        <f ca="1">IF($M139,_xll.BDP($J139,N$129),"[DISABLED]")</f>
        <v>#NAME?</v>
      </c>
      <c r="O139" s="84" t="e">
        <f ca="1">IF($M139,_xll.BDP($J139,O$129),"[DISABLED]")</f>
        <v>#NAME?</v>
      </c>
      <c r="P139" s="84" t="e">
        <f ca="1">IF($M139,_xll.BDP($J139,P$129),"[DISABLED]")</f>
        <v>#NAME?</v>
      </c>
      <c r="Q139" s="84" t="e">
        <f ca="1">IF($M139,_xll.BDH($J139,Q$129,$L139),"[DISABLED]")</f>
        <v>#NAME?</v>
      </c>
      <c r="R139" s="84" t="e">
        <f ca="1">IF($M139,_xll.BDH($J139,R$129,$L139),"[DISABLED]")</f>
        <v>#NAME?</v>
      </c>
      <c r="S139" s="84" t="e">
        <f ca="1">IF($M139,_xll.BDH($J139,S$129,$L139),"[DISABLED]")</f>
        <v>#NAME?</v>
      </c>
      <c r="U139" s="106" t="s">
        <v>8483</v>
      </c>
      <c r="V139" s="107" t="s">
        <v>1055</v>
      </c>
      <c r="W139" s="108">
        <v>42276</v>
      </c>
      <c r="X139" s="107" t="b">
        <v>1</v>
      </c>
      <c r="Y139" s="107" t="s">
        <v>6657</v>
      </c>
      <c r="Z139" s="107" t="s">
        <v>8333</v>
      </c>
      <c r="AA139" s="107" t="s">
        <v>8449</v>
      </c>
      <c r="AB139" s="107">
        <v>2.1999999999999999E-2</v>
      </c>
      <c r="AC139" s="107">
        <v>-3.0000000000000001E-3</v>
      </c>
      <c r="AD139" s="107">
        <v>4.7E-2</v>
      </c>
    </row>
    <row r="140" spans="2:30" outlineLevel="2">
      <c r="B140" s="4" t="s">
        <v>3</v>
      </c>
      <c r="C140" s="4" t="s">
        <v>5232</v>
      </c>
      <c r="D140" s="4" t="s">
        <v>0</v>
      </c>
      <c r="E140" s="10" t="s">
        <v>57</v>
      </c>
      <c r="F140" s="4" t="s">
        <v>145</v>
      </c>
      <c r="G140" s="10" t="s">
        <v>191</v>
      </c>
      <c r="H140" s="10" t="s">
        <v>202</v>
      </c>
      <c r="I140" s="4" t="s">
        <v>73</v>
      </c>
      <c r="J140" s="72" t="str">
        <f t="shared" si="13"/>
        <v>EUFR0I1C ICPL Curncy</v>
      </c>
      <c r="K140" s="25" t="str">
        <f t="shared" si="14"/>
        <v>ICPL</v>
      </c>
      <c r="L140" s="26">
        <f t="shared" ca="1" si="14"/>
        <v>42276</v>
      </c>
      <c r="M140" s="25" t="b">
        <f t="shared" si="14"/>
        <v>1</v>
      </c>
      <c r="N140" s="84" t="e">
        <f ca="1">IF($M140,_xll.BDP($J140,N$129),"[DISABLED]")</f>
        <v>#NAME?</v>
      </c>
      <c r="O140" s="84" t="e">
        <f ca="1">IF($M140,_xll.BDP($J140,O$129),"[DISABLED]")</f>
        <v>#NAME?</v>
      </c>
      <c r="P140" s="84" t="e">
        <f ca="1">IF($M140,_xll.BDP($J140,P$129),"[DISABLED]")</f>
        <v>#NAME?</v>
      </c>
      <c r="Q140" s="84" t="e">
        <f ca="1">IF($M140,_xll.BDH($J140,Q$129,$L140),"[DISABLED]")</f>
        <v>#NAME?</v>
      </c>
      <c r="R140" s="84" t="e">
        <f ca="1">IF($M140,_xll.BDH($J140,R$129,$L140),"[DISABLED]")</f>
        <v>#NAME?</v>
      </c>
      <c r="S140" s="84" t="e">
        <f ca="1">IF($M140,_xll.BDH($J140,S$129,$L140),"[DISABLED]")</f>
        <v>#NAME?</v>
      </c>
      <c r="U140" s="106" t="s">
        <v>8484</v>
      </c>
      <c r="V140" s="107" t="s">
        <v>1055</v>
      </c>
      <c r="W140" s="108">
        <v>42276</v>
      </c>
      <c r="X140" s="107" t="b">
        <v>1</v>
      </c>
      <c r="Y140" s="107" t="s">
        <v>6658</v>
      </c>
      <c r="Z140" s="107" t="s">
        <v>8333</v>
      </c>
      <c r="AA140" s="107" t="s">
        <v>8449</v>
      </c>
      <c r="AB140" s="107">
        <v>2.5999999999999999E-2</v>
      </c>
      <c r="AC140" s="107">
        <v>1E-3</v>
      </c>
      <c r="AD140" s="107">
        <v>5.0999999999999997E-2</v>
      </c>
    </row>
    <row r="141" spans="2:30" outlineLevel="2">
      <c r="B141" s="4" t="s">
        <v>3</v>
      </c>
      <c r="C141" s="4" t="s">
        <v>5232</v>
      </c>
      <c r="D141" s="4" t="s">
        <v>0</v>
      </c>
      <c r="E141" s="10" t="s">
        <v>57</v>
      </c>
      <c r="F141" s="4" t="s">
        <v>183</v>
      </c>
      <c r="G141" s="10" t="s">
        <v>192</v>
      </c>
      <c r="H141" s="10" t="s">
        <v>203</v>
      </c>
      <c r="I141" s="4" t="s">
        <v>73</v>
      </c>
      <c r="J141" s="72" t="str">
        <f t="shared" si="13"/>
        <v>EUFR0J1D ICPL Curncy</v>
      </c>
      <c r="K141" s="25" t="str">
        <f t="shared" si="14"/>
        <v>ICPL</v>
      </c>
      <c r="L141" s="26">
        <f t="shared" ca="1" si="14"/>
        <v>42276</v>
      </c>
      <c r="M141" s="25" t="b">
        <f t="shared" si="14"/>
        <v>1</v>
      </c>
      <c r="N141" s="84" t="e">
        <f ca="1">IF($M141,_xll.BDP($J141,N$129),"[DISABLED]")</f>
        <v>#NAME?</v>
      </c>
      <c r="O141" s="84" t="e">
        <f ca="1">IF($M141,_xll.BDP($J141,O$129),"[DISABLED]")</f>
        <v>#NAME?</v>
      </c>
      <c r="P141" s="84" t="e">
        <f ca="1">IF($M141,_xll.BDP($J141,P$129),"[DISABLED]")</f>
        <v>#NAME?</v>
      </c>
      <c r="Q141" s="84" t="e">
        <f ca="1">IF($M141,_xll.BDH($J141,Q$129,$L141),"[DISABLED]")</f>
        <v>#NAME?</v>
      </c>
      <c r="R141" s="84" t="e">
        <f ca="1">IF($M141,_xll.BDH($J141,R$129,$L141),"[DISABLED]")</f>
        <v>#NAME?</v>
      </c>
      <c r="S141" s="84" t="e">
        <f ca="1">IF($M141,_xll.BDH($J141,S$129,$L141),"[DISABLED]")</f>
        <v>#NAME?</v>
      </c>
      <c r="U141" s="106" t="s">
        <v>8485</v>
      </c>
      <c r="V141" s="107" t="s">
        <v>1055</v>
      </c>
      <c r="W141" s="108">
        <v>42276</v>
      </c>
      <c r="X141" s="107" t="b">
        <v>1</v>
      </c>
      <c r="Y141" s="107" t="s">
        <v>6659</v>
      </c>
      <c r="Z141" s="107" t="s">
        <v>8333</v>
      </c>
      <c r="AA141" s="107" t="s">
        <v>8449</v>
      </c>
      <c r="AB141" s="107">
        <v>0.03</v>
      </c>
      <c r="AC141" s="107">
        <v>5.0000000000000001E-3</v>
      </c>
      <c r="AD141" s="107">
        <v>5.5E-2</v>
      </c>
    </row>
    <row r="142" spans="2:30" outlineLevel="2">
      <c r="B142" s="4" t="s">
        <v>3</v>
      </c>
      <c r="C142" s="4" t="s">
        <v>5232</v>
      </c>
      <c r="D142" s="4" t="s">
        <v>0</v>
      </c>
      <c r="E142" s="10" t="s">
        <v>57</v>
      </c>
      <c r="F142" s="4" t="s">
        <v>184</v>
      </c>
      <c r="G142" s="10" t="s">
        <v>285</v>
      </c>
      <c r="H142" s="10" t="s">
        <v>204</v>
      </c>
      <c r="I142" s="4" t="s">
        <v>73</v>
      </c>
      <c r="J142" s="72" t="str">
        <f t="shared" si="13"/>
        <v>EUFR0K1E ICPL Curncy</v>
      </c>
      <c r="K142" s="25" t="str">
        <f t="shared" si="14"/>
        <v>ICPL</v>
      </c>
      <c r="L142" s="26">
        <f t="shared" ca="1" si="14"/>
        <v>42276</v>
      </c>
      <c r="M142" s="25" t="b">
        <f t="shared" si="14"/>
        <v>1</v>
      </c>
      <c r="N142" s="84" t="e">
        <f ca="1">IF($M142,_xll.BDP($J142,N$129),"[DISABLED]")</f>
        <v>#NAME?</v>
      </c>
      <c r="O142" s="84" t="e">
        <f ca="1">IF($M142,_xll.BDP($J142,O$129),"[DISABLED]")</f>
        <v>#NAME?</v>
      </c>
      <c r="P142" s="84" t="e">
        <f ca="1">IF($M142,_xll.BDP($J142,P$129),"[DISABLED]")</f>
        <v>#NAME?</v>
      </c>
      <c r="Q142" s="84" t="e">
        <f ca="1">IF($M142,_xll.BDH($J142,Q$129,$L142),"[DISABLED]")</f>
        <v>#NAME?</v>
      </c>
      <c r="R142" s="84" t="e">
        <f ca="1">IF($M142,_xll.BDH($J142,R$129,$L142),"[DISABLED]")</f>
        <v>#NAME?</v>
      </c>
      <c r="S142" s="84" t="e">
        <f ca="1">IF($M142,_xll.BDH($J142,S$129,$L142),"[DISABLED]")</f>
        <v>#NAME?</v>
      </c>
      <c r="U142" s="106" t="s">
        <v>8486</v>
      </c>
      <c r="V142" s="107" t="s">
        <v>1055</v>
      </c>
      <c r="W142" s="108">
        <v>42276</v>
      </c>
      <c r="X142" s="107" t="b">
        <v>1</v>
      </c>
      <c r="Y142" s="107" t="s">
        <v>6660</v>
      </c>
      <c r="Z142" s="107" t="s">
        <v>8333</v>
      </c>
      <c r="AA142" s="107" t="s">
        <v>8487</v>
      </c>
      <c r="AB142" s="107">
        <v>3.5000000000000003E-2</v>
      </c>
      <c r="AC142" s="107">
        <v>0.01</v>
      </c>
      <c r="AD142" s="107">
        <v>0.06</v>
      </c>
    </row>
    <row r="143" spans="2:30" outlineLevel="2">
      <c r="B143" s="4" t="s">
        <v>3</v>
      </c>
      <c r="C143" s="4" t="s">
        <v>5232</v>
      </c>
      <c r="D143" s="4" t="s">
        <v>0</v>
      </c>
      <c r="E143" s="10" t="s">
        <v>57</v>
      </c>
      <c r="F143" s="4" t="s">
        <v>146</v>
      </c>
      <c r="G143" s="10" t="s">
        <v>193</v>
      </c>
      <c r="H143" s="10" t="s">
        <v>205</v>
      </c>
      <c r="I143" s="4" t="s">
        <v>73</v>
      </c>
      <c r="J143" s="72" t="str">
        <f t="shared" si="13"/>
        <v>EUFR011F ICPL Curncy</v>
      </c>
      <c r="K143" s="25" t="str">
        <f t="shared" si="14"/>
        <v>ICPL</v>
      </c>
      <c r="L143" s="26">
        <f t="shared" ca="1" si="14"/>
        <v>42276</v>
      </c>
      <c r="M143" s="25" t="b">
        <f t="shared" si="14"/>
        <v>1</v>
      </c>
      <c r="N143" s="84" t="e">
        <f ca="1">IF($M143,_xll.BDP($J143,N$129),"[DISABLED]")</f>
        <v>#NAME?</v>
      </c>
      <c r="O143" s="84" t="e">
        <f ca="1">IF($M143,_xll.BDP($J143,O$129),"[DISABLED]")</f>
        <v>#NAME?</v>
      </c>
      <c r="P143" s="84" t="e">
        <f ca="1">IF($M143,_xll.BDP($J143,P$129),"[DISABLED]")</f>
        <v>#NAME?</v>
      </c>
      <c r="Q143" s="84" t="e">
        <f ca="1">IF($M143,_xll.BDH($J143,Q$129,$L143),"[DISABLED]")</f>
        <v>#NAME?</v>
      </c>
      <c r="R143" s="84" t="e">
        <f ca="1">IF($M143,_xll.BDH($J143,R$129,$L143),"[DISABLED]")</f>
        <v>#NAME?</v>
      </c>
      <c r="S143" s="84" t="e">
        <f ca="1">IF($M143,_xll.BDH($J143,S$129,$L143),"[DISABLED]")</f>
        <v>#NAME?</v>
      </c>
      <c r="U143" s="106" t="s">
        <v>8488</v>
      </c>
      <c r="V143" s="107" t="s">
        <v>1055</v>
      </c>
      <c r="W143" s="108">
        <v>42276</v>
      </c>
      <c r="X143" s="107" t="b">
        <v>1</v>
      </c>
      <c r="Y143" s="107" t="s">
        <v>6661</v>
      </c>
      <c r="Z143" s="107" t="s">
        <v>8333</v>
      </c>
      <c r="AA143" s="107" t="s">
        <v>8489</v>
      </c>
      <c r="AB143" s="107">
        <v>4.2999999999999997E-2</v>
      </c>
      <c r="AC143" s="107">
        <v>1.7999999999999999E-2</v>
      </c>
      <c r="AD143" s="107">
        <v>6.8000000000000005E-2</v>
      </c>
    </row>
    <row r="144" spans="2:30" outlineLevel="2">
      <c r="B144" s="4" t="s">
        <v>3</v>
      </c>
      <c r="C144" s="4" t="s">
        <v>5232</v>
      </c>
      <c r="D144" s="4" t="s">
        <v>0</v>
      </c>
      <c r="E144" s="10" t="s">
        <v>57</v>
      </c>
      <c r="F144" s="4" t="s">
        <v>42</v>
      </c>
      <c r="G144" s="10" t="s">
        <v>66</v>
      </c>
      <c r="H144" s="10" t="s">
        <v>98</v>
      </c>
      <c r="I144" s="4" t="s">
        <v>73</v>
      </c>
      <c r="J144" s="72" t="str">
        <f t="shared" si="13"/>
        <v>EUSA2 ICPL Curncy</v>
      </c>
      <c r="K144" s="25" t="str">
        <f t="shared" si="14"/>
        <v>ICPL</v>
      </c>
      <c r="L144" s="26">
        <f t="shared" ca="1" si="14"/>
        <v>42276</v>
      </c>
      <c r="M144" s="25" t="b">
        <f t="shared" si="14"/>
        <v>1</v>
      </c>
      <c r="N144" s="84" t="e">
        <f ca="1">IF($M144,_xll.BDP($J144,N$129),"[DISABLED]")</f>
        <v>#NAME?</v>
      </c>
      <c r="O144" s="84" t="e">
        <f ca="1">IF($M144,_xll.BDP($J144,O$129),"[DISABLED]")</f>
        <v>#NAME?</v>
      </c>
      <c r="P144" s="84" t="e">
        <f ca="1">IF($M144,_xll.BDP($J144,P$129),"[DISABLED]")</f>
        <v>#NAME?</v>
      </c>
      <c r="Q144" s="84" t="e">
        <f ca="1">IF($M144,_xll.BDH($J144,Q$129,$L144),"[DISABLED]")</f>
        <v>#NAME?</v>
      </c>
      <c r="R144" s="84" t="e">
        <f ca="1">IF($M144,_xll.BDH($J144,R$129,$L144),"[DISABLED]")</f>
        <v>#NAME?</v>
      </c>
      <c r="S144" s="84" t="e">
        <f ca="1">IF($M144,_xll.BDH($J144,S$129,$L144),"[DISABLED]")</f>
        <v>#NAME?</v>
      </c>
      <c r="U144" s="106" t="s">
        <v>8490</v>
      </c>
      <c r="V144" s="107" t="s">
        <v>1055</v>
      </c>
      <c r="W144" s="108">
        <v>42276</v>
      </c>
      <c r="X144" s="107" t="b">
        <v>1</v>
      </c>
      <c r="Y144" s="107" t="s">
        <v>6662</v>
      </c>
      <c r="Z144" s="107" t="s">
        <v>8333</v>
      </c>
      <c r="AA144" s="107" t="s">
        <v>8491</v>
      </c>
      <c r="AB144" s="107">
        <v>5.0999999999999997E-2</v>
      </c>
      <c r="AC144" s="107">
        <v>3.1E-2</v>
      </c>
      <c r="AD144" s="107">
        <v>7.0999999999999994E-2</v>
      </c>
    </row>
    <row r="145" spans="2:30" outlineLevel="2">
      <c r="B145" s="4" t="s">
        <v>3</v>
      </c>
      <c r="C145" s="4" t="s">
        <v>5232</v>
      </c>
      <c r="D145" s="4" t="s">
        <v>0</v>
      </c>
      <c r="E145" s="10" t="s">
        <v>57</v>
      </c>
      <c r="F145" s="4" t="s">
        <v>43</v>
      </c>
      <c r="G145" s="10" t="s">
        <v>66</v>
      </c>
      <c r="H145" s="10" t="s">
        <v>99</v>
      </c>
      <c r="I145" s="4" t="s">
        <v>73</v>
      </c>
      <c r="J145" s="72" t="str">
        <f t="shared" si="13"/>
        <v>EUSA3 ICPL Curncy</v>
      </c>
      <c r="K145" s="25" t="str">
        <f t="shared" si="14"/>
        <v>ICPL</v>
      </c>
      <c r="L145" s="26">
        <f t="shared" ca="1" si="14"/>
        <v>42276</v>
      </c>
      <c r="M145" s="25" t="b">
        <f t="shared" si="14"/>
        <v>1</v>
      </c>
      <c r="N145" s="84" t="e">
        <f ca="1">IF($M145,_xll.BDP($J145,N$129),"[DISABLED]")</f>
        <v>#NAME?</v>
      </c>
      <c r="O145" s="84" t="e">
        <f ca="1">IF($M145,_xll.BDP($J145,O$129),"[DISABLED]")</f>
        <v>#NAME?</v>
      </c>
      <c r="P145" s="84" t="e">
        <f ca="1">IF($M145,_xll.BDP($J145,P$129),"[DISABLED]")</f>
        <v>#NAME?</v>
      </c>
      <c r="Q145" s="84" t="e">
        <f ca="1">IF($M145,_xll.BDH($J145,Q$129,$L145),"[DISABLED]")</f>
        <v>#NAME?</v>
      </c>
      <c r="R145" s="84" t="e">
        <f ca="1">IF($M145,_xll.BDH($J145,R$129,$L145),"[DISABLED]")</f>
        <v>#NAME?</v>
      </c>
      <c r="S145" s="84" t="e">
        <f ca="1">IF($M145,_xll.BDH($J145,S$129,$L145),"[DISABLED]")</f>
        <v>#NAME?</v>
      </c>
      <c r="U145" s="106" t="s">
        <v>8492</v>
      </c>
      <c r="V145" s="107" t="s">
        <v>1055</v>
      </c>
      <c r="W145" s="108">
        <v>42276</v>
      </c>
      <c r="X145" s="107" t="b">
        <v>1</v>
      </c>
      <c r="Y145" s="107" t="s">
        <v>6663</v>
      </c>
      <c r="Z145" s="107" t="s">
        <v>8333</v>
      </c>
      <c r="AA145" s="107" t="s">
        <v>8491</v>
      </c>
      <c r="AB145" s="107">
        <v>0.125</v>
      </c>
      <c r="AC145" s="107">
        <v>0.105</v>
      </c>
      <c r="AD145" s="107">
        <v>0.14499999999999999</v>
      </c>
    </row>
    <row r="146" spans="2:30" outlineLevel="2">
      <c r="B146" s="4" t="s">
        <v>3</v>
      </c>
      <c r="C146" s="4" t="s">
        <v>5232</v>
      </c>
      <c r="D146" s="4" t="s">
        <v>0</v>
      </c>
      <c r="E146" s="10" t="s">
        <v>57</v>
      </c>
      <c r="F146" s="4" t="s">
        <v>152</v>
      </c>
      <c r="G146" s="10" t="s">
        <v>66</v>
      </c>
      <c r="H146" s="10" t="s">
        <v>295</v>
      </c>
      <c r="I146" s="4" t="s">
        <v>73</v>
      </c>
      <c r="J146" s="72" t="str">
        <f t="shared" si="13"/>
        <v>EUSA4 ICPL Curncy</v>
      </c>
      <c r="K146" s="25" t="str">
        <f t="shared" si="14"/>
        <v>ICPL</v>
      </c>
      <c r="L146" s="26">
        <f t="shared" ca="1" si="14"/>
        <v>42276</v>
      </c>
      <c r="M146" s="25" t="b">
        <f t="shared" si="14"/>
        <v>1</v>
      </c>
      <c r="N146" s="84" t="e">
        <f ca="1">IF($M146,_xll.BDP($J146,N$129),"[DISABLED]")</f>
        <v>#NAME?</v>
      </c>
      <c r="O146" s="84" t="e">
        <f ca="1">IF($M146,_xll.BDP($J146,O$129),"[DISABLED]")</f>
        <v>#NAME?</v>
      </c>
      <c r="P146" s="84" t="e">
        <f ca="1">IF($M146,_xll.BDP($J146,P$129),"[DISABLED]")</f>
        <v>#NAME?</v>
      </c>
      <c r="Q146" s="84" t="e">
        <f ca="1">IF($M146,_xll.BDH($J146,Q$129,$L146),"[DISABLED]")</f>
        <v>#NAME?</v>
      </c>
      <c r="R146" s="84" t="e">
        <f ca="1">IF($M146,_xll.BDH($J146,R$129,$L146),"[DISABLED]")</f>
        <v>#NAME?</v>
      </c>
      <c r="S146" s="84" t="e">
        <f ca="1">IF($M146,_xll.BDH($J146,S$129,$L146),"[DISABLED]")</f>
        <v>#NAME?</v>
      </c>
      <c r="U146" s="106" t="s">
        <v>8493</v>
      </c>
      <c r="V146" s="107" t="s">
        <v>1055</v>
      </c>
      <c r="W146" s="108">
        <v>42276</v>
      </c>
      <c r="X146" s="107" t="b">
        <v>1</v>
      </c>
      <c r="Y146" s="107" t="s">
        <v>6664</v>
      </c>
      <c r="Z146" s="107" t="s">
        <v>8333</v>
      </c>
      <c r="AA146" s="107" t="s">
        <v>8494</v>
      </c>
      <c r="AB146" s="107">
        <v>0.23300000000000001</v>
      </c>
      <c r="AC146" s="107">
        <v>0.21299999999999999</v>
      </c>
      <c r="AD146" s="107">
        <v>0.253</v>
      </c>
    </row>
    <row r="147" spans="2:30" outlineLevel="2">
      <c r="B147" s="4" t="s">
        <v>3</v>
      </c>
      <c r="C147" s="4" t="s">
        <v>5232</v>
      </c>
      <c r="D147" s="4" t="s">
        <v>0</v>
      </c>
      <c r="E147" s="10" t="s">
        <v>57</v>
      </c>
      <c r="F147" s="4" t="s">
        <v>44</v>
      </c>
      <c r="G147" s="10" t="s">
        <v>66</v>
      </c>
      <c r="H147" s="10" t="s">
        <v>100</v>
      </c>
      <c r="I147" s="4" t="s">
        <v>73</v>
      </c>
      <c r="J147" s="72" t="str">
        <f t="shared" si="13"/>
        <v>EUSA5 ICPL Curncy</v>
      </c>
      <c r="K147" s="25" t="str">
        <f t="shared" si="14"/>
        <v>ICPL</v>
      </c>
      <c r="L147" s="26">
        <f t="shared" ca="1" si="14"/>
        <v>42276</v>
      </c>
      <c r="M147" s="25" t="b">
        <f t="shared" si="14"/>
        <v>1</v>
      </c>
      <c r="N147" s="84" t="e">
        <f ca="1">IF($M147,_xll.BDP($J147,N$129),"[DISABLED]")</f>
        <v>#NAME?</v>
      </c>
      <c r="O147" s="84" t="e">
        <f ca="1">IF($M147,_xll.BDP($J147,O$129),"[DISABLED]")</f>
        <v>#NAME?</v>
      </c>
      <c r="P147" s="84" t="e">
        <f ca="1">IF($M147,_xll.BDP($J147,P$129),"[DISABLED]")</f>
        <v>#NAME?</v>
      </c>
      <c r="Q147" s="84" t="e">
        <f ca="1">IF($M147,_xll.BDH($J147,Q$129,$L147),"[DISABLED]")</f>
        <v>#NAME?</v>
      </c>
      <c r="R147" s="84" t="e">
        <f ca="1">IF($M147,_xll.BDH($J147,R$129,$L147),"[DISABLED]")</f>
        <v>#NAME?</v>
      </c>
      <c r="S147" s="84" t="e">
        <f ca="1">IF($M147,_xll.BDH($J147,S$129,$L147),"[DISABLED]")</f>
        <v>#NAME?</v>
      </c>
      <c r="U147" s="106" t="s">
        <v>8495</v>
      </c>
      <c r="V147" s="107" t="s">
        <v>1055</v>
      </c>
      <c r="W147" s="108">
        <v>42276</v>
      </c>
      <c r="X147" s="107" t="b">
        <v>1</v>
      </c>
      <c r="Y147" s="107" t="s">
        <v>6665</v>
      </c>
      <c r="Z147" s="107" t="s">
        <v>8333</v>
      </c>
      <c r="AA147" s="107" t="s">
        <v>8494</v>
      </c>
      <c r="AB147" s="107">
        <v>0.35699999999999998</v>
      </c>
      <c r="AC147" s="107">
        <v>0.33700000000000002</v>
      </c>
      <c r="AD147" s="107">
        <v>0.377</v>
      </c>
    </row>
    <row r="148" spans="2:30" outlineLevel="2">
      <c r="B148" s="4" t="s">
        <v>3</v>
      </c>
      <c r="C148" s="4" t="s">
        <v>5232</v>
      </c>
      <c r="D148" s="4" t="s">
        <v>0</v>
      </c>
      <c r="E148" s="10" t="s">
        <v>57</v>
      </c>
      <c r="F148" s="4" t="s">
        <v>155</v>
      </c>
      <c r="G148" s="10" t="s">
        <v>66</v>
      </c>
      <c r="H148" s="10" t="s">
        <v>296</v>
      </c>
      <c r="I148" s="4" t="s">
        <v>73</v>
      </c>
      <c r="J148" s="72" t="str">
        <f t="shared" si="13"/>
        <v>EUSA6 ICPL Curncy</v>
      </c>
      <c r="K148" s="25" t="str">
        <f t="shared" si="14"/>
        <v>ICPL</v>
      </c>
      <c r="L148" s="26">
        <f t="shared" ca="1" si="14"/>
        <v>42276</v>
      </c>
      <c r="M148" s="25" t="b">
        <f t="shared" si="14"/>
        <v>1</v>
      </c>
      <c r="N148" s="84" t="e">
        <f ca="1">IF($M148,_xll.BDP($J148,N$129),"[DISABLED]")</f>
        <v>#NAME?</v>
      </c>
      <c r="O148" s="84" t="e">
        <f ca="1">IF($M148,_xll.BDP($J148,O$129),"[DISABLED]")</f>
        <v>#NAME?</v>
      </c>
      <c r="P148" s="84" t="e">
        <f ca="1">IF($M148,_xll.BDP($J148,P$129),"[DISABLED]")</f>
        <v>#NAME?</v>
      </c>
      <c r="Q148" s="84" t="e">
        <f ca="1">IF($M148,_xll.BDH($J148,Q$129,$L148),"[DISABLED]")</f>
        <v>#NAME?</v>
      </c>
      <c r="R148" s="84" t="e">
        <f ca="1">IF($M148,_xll.BDH($J148,R$129,$L148),"[DISABLED]")</f>
        <v>#NAME?</v>
      </c>
      <c r="S148" s="84" t="e">
        <f ca="1">IF($M148,_xll.BDH($J148,S$129,$L148),"[DISABLED]")</f>
        <v>#NAME?</v>
      </c>
      <c r="U148" s="106" t="s">
        <v>8496</v>
      </c>
      <c r="V148" s="107" t="s">
        <v>1055</v>
      </c>
      <c r="W148" s="108">
        <v>42276</v>
      </c>
      <c r="X148" s="107" t="b">
        <v>1</v>
      </c>
      <c r="Y148" s="107" t="s">
        <v>6666</v>
      </c>
      <c r="Z148" s="107" t="s">
        <v>8333</v>
      </c>
      <c r="AA148" s="107" t="s">
        <v>8494</v>
      </c>
      <c r="AB148" s="107">
        <v>0.48499999999999999</v>
      </c>
      <c r="AC148" s="107">
        <v>0.46500000000000002</v>
      </c>
      <c r="AD148" s="107">
        <v>0.505</v>
      </c>
    </row>
    <row r="149" spans="2:30" outlineLevel="2">
      <c r="B149" s="4" t="s">
        <v>3</v>
      </c>
      <c r="C149" s="4" t="s">
        <v>5232</v>
      </c>
      <c r="D149" s="4" t="s">
        <v>0</v>
      </c>
      <c r="E149" s="10" t="s">
        <v>57</v>
      </c>
      <c r="F149" s="4" t="s">
        <v>45</v>
      </c>
      <c r="G149" s="10" t="s">
        <v>66</v>
      </c>
      <c r="H149" s="10" t="s">
        <v>101</v>
      </c>
      <c r="I149" s="4" t="s">
        <v>73</v>
      </c>
      <c r="J149" s="72" t="str">
        <f t="shared" si="13"/>
        <v>EUSA7 ICPL Curncy</v>
      </c>
      <c r="K149" s="25" t="str">
        <f t="shared" si="14"/>
        <v>ICPL</v>
      </c>
      <c r="L149" s="26">
        <f t="shared" ca="1" si="14"/>
        <v>42276</v>
      </c>
      <c r="M149" s="25" t="b">
        <f t="shared" si="14"/>
        <v>1</v>
      </c>
      <c r="N149" s="84" t="e">
        <f ca="1">IF($M149,_xll.BDP($J149,N$129),"[DISABLED]")</f>
        <v>#NAME?</v>
      </c>
      <c r="O149" s="84" t="e">
        <f ca="1">IF($M149,_xll.BDP($J149,O$129),"[DISABLED]")</f>
        <v>#NAME?</v>
      </c>
      <c r="P149" s="84" t="e">
        <f ca="1">IF($M149,_xll.BDP($J149,P$129),"[DISABLED]")</f>
        <v>#NAME?</v>
      </c>
      <c r="Q149" s="84" t="e">
        <f ca="1">IF($M149,_xll.BDH($J149,Q$129,$L149),"[DISABLED]")</f>
        <v>#NAME?</v>
      </c>
      <c r="R149" s="84" t="e">
        <f ca="1">IF($M149,_xll.BDH($J149,R$129,$L149),"[DISABLED]")</f>
        <v>#NAME?</v>
      </c>
      <c r="S149" s="84" t="e">
        <f ca="1">IF($M149,_xll.BDH($J149,S$129,$L149),"[DISABLED]")</f>
        <v>#NAME?</v>
      </c>
      <c r="U149" s="106" t="s">
        <v>8497</v>
      </c>
      <c r="V149" s="107" t="s">
        <v>1055</v>
      </c>
      <c r="W149" s="108">
        <v>42276</v>
      </c>
      <c r="X149" s="107" t="b">
        <v>1</v>
      </c>
      <c r="Y149" s="107" t="s">
        <v>6667</v>
      </c>
      <c r="Z149" s="107" t="s">
        <v>8333</v>
      </c>
      <c r="AA149" s="107" t="s">
        <v>8378</v>
      </c>
      <c r="AB149" s="107">
        <v>0.61599999999999999</v>
      </c>
      <c r="AC149" s="107">
        <v>0.59599999999999997</v>
      </c>
      <c r="AD149" s="107">
        <v>0.63600000000000001</v>
      </c>
    </row>
    <row r="150" spans="2:30" outlineLevel="2">
      <c r="B150" s="4" t="s">
        <v>3</v>
      </c>
      <c r="C150" s="4" t="s">
        <v>5232</v>
      </c>
      <c r="D150" s="4" t="s">
        <v>0</v>
      </c>
      <c r="E150" s="10" t="s">
        <v>57</v>
      </c>
      <c r="F150" s="4" t="s">
        <v>156</v>
      </c>
      <c r="G150" s="10" t="s">
        <v>66</v>
      </c>
      <c r="H150" s="10" t="s">
        <v>297</v>
      </c>
      <c r="I150" s="4" t="s">
        <v>73</v>
      </c>
      <c r="J150" s="72" t="str">
        <f t="shared" si="13"/>
        <v>EUSA8 ICPL Curncy</v>
      </c>
      <c r="K150" s="25" t="str">
        <f t="shared" ref="K150:M163" si="15">K$129</f>
        <v>ICPL</v>
      </c>
      <c r="L150" s="26">
        <f t="shared" ca="1" si="15"/>
        <v>42276</v>
      </c>
      <c r="M150" s="25" t="b">
        <f t="shared" si="15"/>
        <v>1</v>
      </c>
      <c r="N150" s="84" t="e">
        <f ca="1">IF($M150,_xll.BDP($J150,N$129),"[DISABLED]")</f>
        <v>#NAME?</v>
      </c>
      <c r="O150" s="84" t="e">
        <f ca="1">IF($M150,_xll.BDP($J150,O$129),"[DISABLED]")</f>
        <v>#NAME?</v>
      </c>
      <c r="P150" s="84" t="e">
        <f ca="1">IF($M150,_xll.BDP($J150,P$129),"[DISABLED]")</f>
        <v>#NAME?</v>
      </c>
      <c r="Q150" s="84" t="e">
        <f ca="1">IF($M150,_xll.BDH($J150,Q$129,$L150),"[DISABLED]")</f>
        <v>#NAME?</v>
      </c>
      <c r="R150" s="84" t="e">
        <f ca="1">IF($M150,_xll.BDH($J150,R$129,$L150),"[DISABLED]")</f>
        <v>#NAME?</v>
      </c>
      <c r="S150" s="84" t="e">
        <f ca="1">IF($M150,_xll.BDH($J150,S$129,$L150),"[DISABLED]")</f>
        <v>#NAME?</v>
      </c>
      <c r="U150" s="106" t="s">
        <v>8498</v>
      </c>
      <c r="V150" s="107" t="s">
        <v>1055</v>
      </c>
      <c r="W150" s="108">
        <v>42276</v>
      </c>
      <c r="X150" s="107" t="b">
        <v>1</v>
      </c>
      <c r="Y150" s="107" t="s">
        <v>6668</v>
      </c>
      <c r="Z150" s="107" t="s">
        <v>8333</v>
      </c>
      <c r="AA150" s="107" t="s">
        <v>8499</v>
      </c>
      <c r="AB150" s="107">
        <v>0.74299999999999999</v>
      </c>
      <c r="AC150" s="107">
        <v>0.72299999999999998</v>
      </c>
      <c r="AD150" s="107">
        <v>0.76300000000000001</v>
      </c>
    </row>
    <row r="151" spans="2:30" outlineLevel="2">
      <c r="B151" s="4" t="s">
        <v>3</v>
      </c>
      <c r="C151" s="4" t="s">
        <v>5232</v>
      </c>
      <c r="D151" s="4" t="s">
        <v>0</v>
      </c>
      <c r="E151" s="10" t="s">
        <v>57</v>
      </c>
      <c r="F151" s="4" t="s">
        <v>157</v>
      </c>
      <c r="G151" s="10" t="s">
        <v>66</v>
      </c>
      <c r="H151" s="10" t="s">
        <v>298</v>
      </c>
      <c r="I151" s="4" t="s">
        <v>73</v>
      </c>
      <c r="J151" s="72" t="str">
        <f t="shared" si="13"/>
        <v>EUSA9 ICPL Curncy</v>
      </c>
      <c r="K151" s="25" t="str">
        <f t="shared" si="15"/>
        <v>ICPL</v>
      </c>
      <c r="L151" s="26">
        <f t="shared" ca="1" si="15"/>
        <v>42276</v>
      </c>
      <c r="M151" s="25" t="b">
        <f t="shared" si="15"/>
        <v>1</v>
      </c>
      <c r="N151" s="84" t="e">
        <f ca="1">IF($M151,_xll.BDP($J151,N$129),"[DISABLED]")</f>
        <v>#NAME?</v>
      </c>
      <c r="O151" s="84" t="e">
        <f ca="1">IF($M151,_xll.BDP($J151,O$129),"[DISABLED]")</f>
        <v>#NAME?</v>
      </c>
      <c r="P151" s="84" t="e">
        <f ca="1">IF($M151,_xll.BDP($J151,P$129),"[DISABLED]")</f>
        <v>#NAME?</v>
      </c>
      <c r="Q151" s="84" t="e">
        <f ca="1">IF($M151,_xll.BDH($J151,Q$129,$L151),"[DISABLED]")</f>
        <v>#NAME?</v>
      </c>
      <c r="R151" s="84" t="e">
        <f ca="1">IF($M151,_xll.BDH($J151,R$129,$L151),"[DISABLED]")</f>
        <v>#NAME?</v>
      </c>
      <c r="S151" s="84" t="e">
        <f ca="1">IF($M151,_xll.BDH($J151,S$129,$L151),"[DISABLED]")</f>
        <v>#NAME?</v>
      </c>
      <c r="U151" s="106" t="s">
        <v>8500</v>
      </c>
      <c r="V151" s="107" t="s">
        <v>1055</v>
      </c>
      <c r="W151" s="108">
        <v>42276</v>
      </c>
      <c r="X151" s="107" t="b">
        <v>1</v>
      </c>
      <c r="Y151" s="107" t="s">
        <v>6669</v>
      </c>
      <c r="Z151" s="107" t="s">
        <v>8333</v>
      </c>
      <c r="AA151" s="107" t="s">
        <v>8501</v>
      </c>
      <c r="AB151" s="107">
        <v>0.85899999999999999</v>
      </c>
      <c r="AC151" s="107">
        <v>0.83899999999999997</v>
      </c>
      <c r="AD151" s="107">
        <v>0.879</v>
      </c>
    </row>
    <row r="152" spans="2:30" outlineLevel="2">
      <c r="B152" s="4" t="s">
        <v>3</v>
      </c>
      <c r="C152" s="4" t="s">
        <v>5232</v>
      </c>
      <c r="D152" s="4" t="s">
        <v>0</v>
      </c>
      <c r="E152" s="10" t="s">
        <v>57</v>
      </c>
      <c r="F152" s="4" t="s">
        <v>46</v>
      </c>
      <c r="G152" s="10" t="s">
        <v>66</v>
      </c>
      <c r="H152" s="10" t="s">
        <v>102</v>
      </c>
      <c r="I152" s="4" t="s">
        <v>73</v>
      </c>
      <c r="J152" s="72" t="str">
        <f t="shared" si="13"/>
        <v>EUSA10 ICPL Curncy</v>
      </c>
      <c r="K152" s="25" t="str">
        <f t="shared" si="15"/>
        <v>ICPL</v>
      </c>
      <c r="L152" s="26">
        <f t="shared" ca="1" si="15"/>
        <v>42276</v>
      </c>
      <c r="M152" s="25" t="b">
        <f t="shared" si="15"/>
        <v>1</v>
      </c>
      <c r="N152" s="84" t="e">
        <f ca="1">IF($M152,_xll.BDP($J152,N$129),"[DISABLED]")</f>
        <v>#NAME?</v>
      </c>
      <c r="O152" s="84" t="e">
        <f ca="1">IF($M152,_xll.BDP($J152,O$129),"[DISABLED]")</f>
        <v>#NAME?</v>
      </c>
      <c r="P152" s="84" t="e">
        <f ca="1">IF($M152,_xll.BDP($J152,P$129),"[DISABLED]")</f>
        <v>#NAME?</v>
      </c>
      <c r="Q152" s="84" t="e">
        <f ca="1">IF($M152,_xll.BDH($J152,Q$129,$L152),"[DISABLED]")</f>
        <v>#NAME?</v>
      </c>
      <c r="R152" s="84" t="e">
        <f ca="1">IF($M152,_xll.BDH($J152,R$129,$L152),"[DISABLED]")</f>
        <v>#NAME?</v>
      </c>
      <c r="S152" s="84" t="e">
        <f ca="1">IF($M152,_xll.BDH($J152,S$129,$L152),"[DISABLED]")</f>
        <v>#NAME?</v>
      </c>
      <c r="U152" s="106" t="s">
        <v>8502</v>
      </c>
      <c r="V152" s="107" t="s">
        <v>1055</v>
      </c>
      <c r="W152" s="108">
        <v>42276</v>
      </c>
      <c r="X152" s="107" t="b">
        <v>1</v>
      </c>
      <c r="Y152" s="107" t="s">
        <v>6670</v>
      </c>
      <c r="Z152" s="107" t="s">
        <v>8333</v>
      </c>
      <c r="AA152" s="107" t="s">
        <v>8501</v>
      </c>
      <c r="AB152" s="107">
        <v>0.96099999999999997</v>
      </c>
      <c r="AC152" s="107">
        <v>0.94099999999999995</v>
      </c>
      <c r="AD152" s="107">
        <v>0.98099999999999998</v>
      </c>
    </row>
    <row r="153" spans="2:30" outlineLevel="2">
      <c r="B153" s="4" t="s">
        <v>3</v>
      </c>
      <c r="C153" s="4" t="s">
        <v>5232</v>
      </c>
      <c r="D153" s="4" t="s">
        <v>0</v>
      </c>
      <c r="E153" s="10" t="s">
        <v>57</v>
      </c>
      <c r="F153" s="4" t="s">
        <v>160</v>
      </c>
      <c r="G153" s="10" t="s">
        <v>66</v>
      </c>
      <c r="H153" s="10" t="s">
        <v>299</v>
      </c>
      <c r="I153" s="4" t="s">
        <v>73</v>
      </c>
      <c r="J153" s="72" t="str">
        <f t="shared" si="13"/>
        <v>EUSA11 ICPL Curncy</v>
      </c>
      <c r="K153" s="25" t="str">
        <f t="shared" si="15"/>
        <v>ICPL</v>
      </c>
      <c r="L153" s="26">
        <f t="shared" ca="1" si="15"/>
        <v>42276</v>
      </c>
      <c r="M153" s="25" t="b">
        <f t="shared" si="15"/>
        <v>1</v>
      </c>
      <c r="N153" s="84" t="e">
        <f ca="1">IF($M153,_xll.BDP($J153,N$129),"[DISABLED]")</f>
        <v>#NAME?</v>
      </c>
      <c r="O153" s="84" t="e">
        <f ca="1">IF($M153,_xll.BDP($J153,O$129),"[DISABLED]")</f>
        <v>#NAME?</v>
      </c>
      <c r="P153" s="84" t="e">
        <f ca="1">IF($M153,_xll.BDP($J153,P$129),"[DISABLED]")</f>
        <v>#NAME?</v>
      </c>
      <c r="Q153" s="84" t="e">
        <f ca="1">IF($M153,_xll.BDH($J153,Q$129,$L153),"[DISABLED]")</f>
        <v>#NAME?</v>
      </c>
      <c r="R153" s="84" t="e">
        <f ca="1">IF($M153,_xll.BDH($J153,R$129,$L153),"[DISABLED]")</f>
        <v>#NAME?</v>
      </c>
      <c r="S153" s="84" t="e">
        <f ca="1">IF($M153,_xll.BDH($J153,S$129,$L153),"[DISABLED]")</f>
        <v>#NAME?</v>
      </c>
      <c r="U153" s="106" t="s">
        <v>8503</v>
      </c>
      <c r="V153" s="107" t="s">
        <v>1055</v>
      </c>
      <c r="W153" s="108">
        <v>42276</v>
      </c>
      <c r="X153" s="107" t="b">
        <v>1</v>
      </c>
      <c r="Y153" s="107" t="s">
        <v>6671</v>
      </c>
      <c r="Z153" s="107" t="s">
        <v>8333</v>
      </c>
      <c r="AA153" s="107" t="s">
        <v>8501</v>
      </c>
      <c r="AB153" s="107">
        <v>1.0549999999999999</v>
      </c>
      <c r="AC153" s="107">
        <v>1.0349999999999999</v>
      </c>
      <c r="AD153" s="107">
        <v>1.075</v>
      </c>
    </row>
    <row r="154" spans="2:30" outlineLevel="2">
      <c r="B154" s="4" t="s">
        <v>3</v>
      </c>
      <c r="C154" s="4" t="s">
        <v>5232</v>
      </c>
      <c r="D154" s="4" t="s">
        <v>0</v>
      </c>
      <c r="E154" s="10" t="s">
        <v>57</v>
      </c>
      <c r="F154" s="4" t="s">
        <v>161</v>
      </c>
      <c r="G154" s="10" t="s">
        <v>66</v>
      </c>
      <c r="H154" s="10" t="s">
        <v>300</v>
      </c>
      <c r="I154" s="4" t="s">
        <v>73</v>
      </c>
      <c r="J154" s="72" t="str">
        <f t="shared" si="13"/>
        <v>EUSA12 ICPL Curncy</v>
      </c>
      <c r="K154" s="25" t="str">
        <f t="shared" si="15"/>
        <v>ICPL</v>
      </c>
      <c r="L154" s="26">
        <f t="shared" ca="1" si="15"/>
        <v>42276</v>
      </c>
      <c r="M154" s="25" t="b">
        <f t="shared" si="15"/>
        <v>1</v>
      </c>
      <c r="N154" s="84" t="e">
        <f ca="1">IF($M154,_xll.BDP($J154,N$129),"[DISABLED]")</f>
        <v>#NAME?</v>
      </c>
      <c r="O154" s="84" t="e">
        <f ca="1">IF($M154,_xll.BDP($J154,O$129),"[DISABLED]")</f>
        <v>#NAME?</v>
      </c>
      <c r="P154" s="84" t="e">
        <f ca="1">IF($M154,_xll.BDP($J154,P$129),"[DISABLED]")</f>
        <v>#NAME?</v>
      </c>
      <c r="Q154" s="84" t="e">
        <f ca="1">IF($M154,_xll.BDH($J154,Q$129,$L154),"[DISABLED]")</f>
        <v>#NAME?</v>
      </c>
      <c r="R154" s="84" t="e">
        <f ca="1">IF($M154,_xll.BDH($J154,R$129,$L154),"[DISABLED]")</f>
        <v>#NAME?</v>
      </c>
      <c r="S154" s="84" t="e">
        <f ca="1">IF($M154,_xll.BDH($J154,S$129,$L154),"[DISABLED]")</f>
        <v>#NAME?</v>
      </c>
      <c r="U154" s="106" t="s">
        <v>8504</v>
      </c>
      <c r="V154" s="107" t="s">
        <v>1055</v>
      </c>
      <c r="W154" s="108">
        <v>42276</v>
      </c>
      <c r="X154" s="107" t="b">
        <v>1</v>
      </c>
      <c r="Y154" s="107" t="s">
        <v>6672</v>
      </c>
      <c r="Z154" s="107" t="s">
        <v>8333</v>
      </c>
      <c r="AA154" s="107" t="s">
        <v>8501</v>
      </c>
      <c r="AB154" s="107">
        <v>1.139</v>
      </c>
      <c r="AC154" s="107">
        <v>1.119</v>
      </c>
      <c r="AD154" s="107">
        <v>1.159</v>
      </c>
    </row>
    <row r="155" spans="2:30" outlineLevel="2">
      <c r="B155" s="4" t="s">
        <v>3</v>
      </c>
      <c r="C155" s="4" t="s">
        <v>5232</v>
      </c>
      <c r="D155" s="4" t="s">
        <v>0</v>
      </c>
      <c r="E155" s="10" t="s">
        <v>57</v>
      </c>
      <c r="F155" s="4" t="s">
        <v>162</v>
      </c>
      <c r="G155" s="10" t="s">
        <v>66</v>
      </c>
      <c r="H155" s="10" t="s">
        <v>301</v>
      </c>
      <c r="I155" s="4" t="s">
        <v>73</v>
      </c>
      <c r="J155" s="72" t="str">
        <f t="shared" si="13"/>
        <v>EUSA13 ICPL Curncy</v>
      </c>
      <c r="K155" s="25" t="str">
        <f t="shared" si="15"/>
        <v>ICPL</v>
      </c>
      <c r="L155" s="26">
        <f t="shared" ca="1" si="15"/>
        <v>42276</v>
      </c>
      <c r="M155" s="25" t="b">
        <f t="shared" si="15"/>
        <v>1</v>
      </c>
      <c r="N155" s="84" t="e">
        <f ca="1">IF($M155,_xll.BDP($J155,N$129),"[DISABLED]")</f>
        <v>#NAME?</v>
      </c>
      <c r="O155" s="84" t="e">
        <f ca="1">IF($M155,_xll.BDP($J155,O$129),"[DISABLED]")</f>
        <v>#NAME?</v>
      </c>
      <c r="P155" s="84" t="e">
        <f ca="1">IF($M155,_xll.BDP($J155,P$129),"[DISABLED]")</f>
        <v>#NAME?</v>
      </c>
      <c r="Q155" s="84" t="e">
        <f ca="1">IF($M155,_xll.BDH($J155,Q$129,$L155),"[DISABLED]")</f>
        <v>#NAME?</v>
      </c>
      <c r="R155" s="84" t="e">
        <f ca="1">IF($M155,_xll.BDH($J155,R$129,$L155),"[DISABLED]")</f>
        <v>#NAME?</v>
      </c>
      <c r="S155" s="84" t="e">
        <f ca="1">IF($M155,_xll.BDH($J155,S$129,$L155),"[DISABLED]")</f>
        <v>#NAME?</v>
      </c>
      <c r="U155" s="106" t="s">
        <v>8505</v>
      </c>
      <c r="V155" s="107" t="s">
        <v>1055</v>
      </c>
      <c r="W155" s="108">
        <v>42276</v>
      </c>
      <c r="X155" s="107" t="b">
        <v>1</v>
      </c>
      <c r="Y155" s="107" t="s">
        <v>6673</v>
      </c>
      <c r="Z155" s="107" t="s">
        <v>8333</v>
      </c>
      <c r="AA155" s="107" t="s">
        <v>8501</v>
      </c>
      <c r="AB155" s="107">
        <v>1.2130000000000001</v>
      </c>
      <c r="AC155" s="107">
        <v>1.1930000000000001</v>
      </c>
      <c r="AD155" s="107">
        <v>1.2330000000000001</v>
      </c>
    </row>
    <row r="156" spans="2:30" outlineLevel="2">
      <c r="B156" s="4" t="s">
        <v>3</v>
      </c>
      <c r="C156" s="4" t="s">
        <v>5232</v>
      </c>
      <c r="D156" s="4" t="s">
        <v>0</v>
      </c>
      <c r="E156" s="10" t="s">
        <v>57</v>
      </c>
      <c r="F156" s="4" t="s">
        <v>163</v>
      </c>
      <c r="G156" s="10" t="s">
        <v>66</v>
      </c>
      <c r="H156" s="10" t="s">
        <v>302</v>
      </c>
      <c r="I156" s="4" t="s">
        <v>73</v>
      </c>
      <c r="J156" s="72" t="str">
        <f t="shared" si="13"/>
        <v>EUSA14 ICPL Curncy</v>
      </c>
      <c r="K156" s="25" t="str">
        <f t="shared" si="15"/>
        <v>ICPL</v>
      </c>
      <c r="L156" s="26">
        <f t="shared" ca="1" si="15"/>
        <v>42276</v>
      </c>
      <c r="M156" s="25" t="b">
        <f t="shared" si="15"/>
        <v>1</v>
      </c>
      <c r="N156" s="84" t="e">
        <f ca="1">IF($M156,_xll.BDP($J156,N$129),"[DISABLED]")</f>
        <v>#NAME?</v>
      </c>
      <c r="O156" s="84" t="e">
        <f ca="1">IF($M156,_xll.BDP($J156,O$129),"[DISABLED]")</f>
        <v>#NAME?</v>
      </c>
      <c r="P156" s="84" t="e">
        <f ca="1">IF($M156,_xll.BDP($J156,P$129),"[DISABLED]")</f>
        <v>#NAME?</v>
      </c>
      <c r="Q156" s="84" t="e">
        <f ca="1">IF($M156,_xll.BDH($J156,Q$129,$L156),"[DISABLED]")</f>
        <v>#NAME?</v>
      </c>
      <c r="R156" s="84" t="e">
        <f ca="1">IF($M156,_xll.BDH($J156,R$129,$L156),"[DISABLED]")</f>
        <v>#NAME?</v>
      </c>
      <c r="S156" s="84" t="e">
        <f ca="1">IF($M156,_xll.BDH($J156,S$129,$L156),"[DISABLED]")</f>
        <v>#NAME?</v>
      </c>
      <c r="U156" s="106" t="s">
        <v>8506</v>
      </c>
      <c r="V156" s="107" t="s">
        <v>1055</v>
      </c>
      <c r="W156" s="108">
        <v>42276</v>
      </c>
      <c r="X156" s="107" t="b">
        <v>1</v>
      </c>
      <c r="Y156" s="107" t="s">
        <v>6674</v>
      </c>
      <c r="Z156" s="107" t="s">
        <v>8333</v>
      </c>
      <c r="AA156" s="107" t="s">
        <v>8501</v>
      </c>
      <c r="AB156" s="107">
        <v>1.2749999999999999</v>
      </c>
      <c r="AC156" s="107">
        <v>1.2549999999999999</v>
      </c>
      <c r="AD156" s="107">
        <v>1.2949999999999999</v>
      </c>
    </row>
    <row r="157" spans="2:30" outlineLevel="2">
      <c r="B157" s="4" t="s">
        <v>3</v>
      </c>
      <c r="C157" s="4" t="s">
        <v>5232</v>
      </c>
      <c r="D157" s="4" t="s">
        <v>0</v>
      </c>
      <c r="E157" s="10" t="s">
        <v>57</v>
      </c>
      <c r="F157" s="4" t="s">
        <v>47</v>
      </c>
      <c r="G157" s="10" t="s">
        <v>66</v>
      </c>
      <c r="H157" s="10" t="s">
        <v>103</v>
      </c>
      <c r="I157" s="4" t="s">
        <v>73</v>
      </c>
      <c r="J157" s="72" t="str">
        <f t="shared" si="13"/>
        <v>EUSA15 ICPL Curncy</v>
      </c>
      <c r="K157" s="25" t="str">
        <f t="shared" si="15"/>
        <v>ICPL</v>
      </c>
      <c r="L157" s="26">
        <f t="shared" ca="1" si="15"/>
        <v>42276</v>
      </c>
      <c r="M157" s="25" t="b">
        <f t="shared" si="15"/>
        <v>1</v>
      </c>
      <c r="N157" s="84" t="e">
        <f ca="1">IF($M157,_xll.BDP($J157,N$129),"[DISABLED]")</f>
        <v>#NAME?</v>
      </c>
      <c r="O157" s="84" t="e">
        <f ca="1">IF($M157,_xll.BDP($J157,O$129),"[DISABLED]")</f>
        <v>#NAME?</v>
      </c>
      <c r="P157" s="84" t="e">
        <f ca="1">IF($M157,_xll.BDP($J157,P$129),"[DISABLED]")</f>
        <v>#NAME?</v>
      </c>
      <c r="Q157" s="84" t="e">
        <f ca="1">IF($M157,_xll.BDH($J157,Q$129,$L157),"[DISABLED]")</f>
        <v>#NAME?</v>
      </c>
      <c r="R157" s="84" t="e">
        <f ca="1">IF($M157,_xll.BDH($J157,R$129,$L157),"[DISABLED]")</f>
        <v>#NAME?</v>
      </c>
      <c r="S157" s="84" t="e">
        <f ca="1">IF($M157,_xll.BDH($J157,S$129,$L157),"[DISABLED]")</f>
        <v>#NAME?</v>
      </c>
      <c r="U157" s="106" t="s">
        <v>8507</v>
      </c>
      <c r="V157" s="107" t="s">
        <v>1055</v>
      </c>
      <c r="W157" s="108">
        <v>42276</v>
      </c>
      <c r="X157" s="107" t="b">
        <v>1</v>
      </c>
      <c r="Y157" s="107" t="s">
        <v>6675</v>
      </c>
      <c r="Z157" s="107" t="s">
        <v>8333</v>
      </c>
      <c r="AA157" s="107" t="s">
        <v>8501</v>
      </c>
      <c r="AB157" s="107">
        <v>1.3260000000000001</v>
      </c>
      <c r="AC157" s="107">
        <v>1.306</v>
      </c>
      <c r="AD157" s="107">
        <v>1.3460000000000001</v>
      </c>
    </row>
    <row r="158" spans="2:30" outlineLevel="2">
      <c r="B158" s="4" t="s">
        <v>3</v>
      </c>
      <c r="C158" s="4" t="s">
        <v>5232</v>
      </c>
      <c r="D158" s="4" t="s">
        <v>0</v>
      </c>
      <c r="E158" s="10" t="s">
        <v>57</v>
      </c>
      <c r="F158" s="4" t="s">
        <v>48</v>
      </c>
      <c r="G158" s="10" t="s">
        <v>66</v>
      </c>
      <c r="H158" s="10" t="s">
        <v>104</v>
      </c>
      <c r="I158" s="4" t="s">
        <v>73</v>
      </c>
      <c r="J158" s="72" t="str">
        <f t="shared" si="13"/>
        <v>EUSA20 ICPL Curncy</v>
      </c>
      <c r="K158" s="25" t="str">
        <f t="shared" si="15"/>
        <v>ICPL</v>
      </c>
      <c r="L158" s="26">
        <f t="shared" ca="1" si="15"/>
        <v>42276</v>
      </c>
      <c r="M158" s="25" t="b">
        <f t="shared" si="15"/>
        <v>1</v>
      </c>
      <c r="N158" s="84" t="e">
        <f ca="1">IF($M158,_xll.BDP($J158,N$129),"[DISABLED]")</f>
        <v>#NAME?</v>
      </c>
      <c r="O158" s="84" t="e">
        <f ca="1">IF($M158,_xll.BDP($J158,O$129),"[DISABLED]")</f>
        <v>#NAME?</v>
      </c>
      <c r="P158" s="84" t="e">
        <f ca="1">IF($M158,_xll.BDP($J158,P$129),"[DISABLED]")</f>
        <v>#NAME?</v>
      </c>
      <c r="Q158" s="84" t="e">
        <f ca="1">IF($M158,_xll.BDH($J158,Q$129,$L158),"[DISABLED]")</f>
        <v>#NAME?</v>
      </c>
      <c r="R158" s="84" t="e">
        <f ca="1">IF($M158,_xll.BDH($J158,R$129,$L158),"[DISABLED]")</f>
        <v>#NAME?</v>
      </c>
      <c r="S158" s="84" t="e">
        <f ca="1">IF($M158,_xll.BDH($J158,S$129,$L158),"[DISABLED]")</f>
        <v>#NAME?</v>
      </c>
      <c r="U158" s="106" t="s">
        <v>8508</v>
      </c>
      <c r="V158" s="107" t="s">
        <v>1055</v>
      </c>
      <c r="W158" s="108">
        <v>42276</v>
      </c>
      <c r="X158" s="107" t="b">
        <v>1</v>
      </c>
      <c r="Y158" s="107" t="s">
        <v>6676</v>
      </c>
      <c r="Z158" s="107" t="s">
        <v>8333</v>
      </c>
      <c r="AA158" s="107" t="s">
        <v>8501</v>
      </c>
      <c r="AB158" s="107">
        <v>1.478</v>
      </c>
      <c r="AC158" s="107">
        <v>1.458</v>
      </c>
      <c r="AD158" s="107">
        <v>1.498</v>
      </c>
    </row>
    <row r="159" spans="2:30" outlineLevel="2">
      <c r="B159" s="4" t="s">
        <v>3</v>
      </c>
      <c r="C159" s="4" t="s">
        <v>5232</v>
      </c>
      <c r="D159" s="4" t="s">
        <v>0</v>
      </c>
      <c r="E159" s="10" t="s">
        <v>57</v>
      </c>
      <c r="F159" s="4" t="s">
        <v>49</v>
      </c>
      <c r="G159" s="10" t="s">
        <v>66</v>
      </c>
      <c r="H159" s="10" t="s">
        <v>105</v>
      </c>
      <c r="I159" s="4" t="s">
        <v>73</v>
      </c>
      <c r="J159" s="72" t="str">
        <f t="shared" si="13"/>
        <v>EUSA25 ICPL Curncy</v>
      </c>
      <c r="K159" s="25" t="str">
        <f t="shared" si="15"/>
        <v>ICPL</v>
      </c>
      <c r="L159" s="26">
        <f t="shared" ca="1" si="15"/>
        <v>42276</v>
      </c>
      <c r="M159" s="25" t="b">
        <f t="shared" si="15"/>
        <v>1</v>
      </c>
      <c r="N159" s="84" t="e">
        <f ca="1">IF($M159,_xll.BDP($J159,N$129),"[DISABLED]")</f>
        <v>#NAME?</v>
      </c>
      <c r="O159" s="84" t="e">
        <f ca="1">IF($M159,_xll.BDP($J159,O$129),"[DISABLED]")</f>
        <v>#NAME?</v>
      </c>
      <c r="P159" s="84" t="e">
        <f ca="1">IF($M159,_xll.BDP($J159,P$129),"[DISABLED]")</f>
        <v>#NAME?</v>
      </c>
      <c r="Q159" s="84" t="e">
        <f ca="1">IF($M159,_xll.BDH($J159,Q$129,$L159),"[DISABLED]")</f>
        <v>#NAME?</v>
      </c>
      <c r="R159" s="84" t="e">
        <f ca="1">IF($M159,_xll.BDH($J159,R$129,$L159),"[DISABLED]")</f>
        <v>#NAME?</v>
      </c>
      <c r="S159" s="84" t="e">
        <f ca="1">IF($M159,_xll.BDH($J159,S$129,$L159),"[DISABLED]")</f>
        <v>#NAME?</v>
      </c>
      <c r="U159" s="106" t="s">
        <v>8509</v>
      </c>
      <c r="V159" s="107" t="s">
        <v>1055</v>
      </c>
      <c r="W159" s="108">
        <v>42276</v>
      </c>
      <c r="X159" s="107" t="b">
        <v>1</v>
      </c>
      <c r="Y159" s="107" t="s">
        <v>6677</v>
      </c>
      <c r="Z159" s="107" t="s">
        <v>8333</v>
      </c>
      <c r="AA159" s="107" t="s">
        <v>8501</v>
      </c>
      <c r="AB159" s="107">
        <v>1.5110000000000001</v>
      </c>
      <c r="AC159" s="107">
        <v>1.4910000000000001</v>
      </c>
      <c r="AD159" s="107">
        <v>1.5310000000000001</v>
      </c>
    </row>
    <row r="160" spans="2:30" outlineLevel="2">
      <c r="B160" s="4" t="s">
        <v>3</v>
      </c>
      <c r="C160" s="4" t="s">
        <v>5232</v>
      </c>
      <c r="D160" s="4" t="s">
        <v>0</v>
      </c>
      <c r="E160" s="10" t="s">
        <v>57</v>
      </c>
      <c r="F160" s="4" t="s">
        <v>50</v>
      </c>
      <c r="G160" s="10" t="s">
        <v>66</v>
      </c>
      <c r="H160" s="10" t="s">
        <v>106</v>
      </c>
      <c r="I160" s="4" t="s">
        <v>73</v>
      </c>
      <c r="J160" s="72" t="str">
        <f t="shared" si="13"/>
        <v>EUSA30 ICPL Curncy</v>
      </c>
      <c r="K160" s="25" t="str">
        <f t="shared" si="15"/>
        <v>ICPL</v>
      </c>
      <c r="L160" s="26">
        <f t="shared" ca="1" si="15"/>
        <v>42276</v>
      </c>
      <c r="M160" s="25" t="b">
        <f t="shared" si="15"/>
        <v>1</v>
      </c>
      <c r="N160" s="84" t="e">
        <f ca="1">IF($M160,_xll.BDP($J160,N$129),"[DISABLED]")</f>
        <v>#NAME?</v>
      </c>
      <c r="O160" s="84" t="e">
        <f ca="1">IF($M160,_xll.BDP($J160,O$129),"[DISABLED]")</f>
        <v>#NAME?</v>
      </c>
      <c r="P160" s="84" t="e">
        <f ca="1">IF($M160,_xll.BDP($J160,P$129),"[DISABLED]")</f>
        <v>#NAME?</v>
      </c>
      <c r="Q160" s="84" t="e">
        <f ca="1">IF($M160,_xll.BDH($J160,Q$129,$L160),"[DISABLED]")</f>
        <v>#NAME?</v>
      </c>
      <c r="R160" s="84" t="e">
        <f ca="1">IF($M160,_xll.BDH($J160,R$129,$L160),"[DISABLED]")</f>
        <v>#NAME?</v>
      </c>
      <c r="S160" s="84" t="e">
        <f ca="1">IF($M160,_xll.BDH($J160,S$129,$L160),"[DISABLED]")</f>
        <v>#NAME?</v>
      </c>
      <c r="U160" s="106" t="s">
        <v>8510</v>
      </c>
      <c r="V160" s="107" t="s">
        <v>1055</v>
      </c>
      <c r="W160" s="108">
        <v>42276</v>
      </c>
      <c r="X160" s="107" t="b">
        <v>1</v>
      </c>
      <c r="Y160" s="107" t="s">
        <v>6678</v>
      </c>
      <c r="Z160" s="107" t="s">
        <v>8333</v>
      </c>
      <c r="AA160" s="107" t="s">
        <v>8501</v>
      </c>
      <c r="AB160" s="107">
        <v>1.5129999999999999</v>
      </c>
      <c r="AC160" s="107">
        <v>1.4929999999999999</v>
      </c>
      <c r="AD160" s="107">
        <v>1.5329999999999999</v>
      </c>
    </row>
    <row r="161" spans="2:30" outlineLevel="2">
      <c r="B161" s="4" t="s">
        <v>3</v>
      </c>
      <c r="C161" s="4" t="s">
        <v>5232</v>
      </c>
      <c r="D161" s="4" t="s">
        <v>0</v>
      </c>
      <c r="E161" s="10" t="s">
        <v>57</v>
      </c>
      <c r="F161" s="4" t="s">
        <v>51</v>
      </c>
      <c r="G161" s="10" t="s">
        <v>66</v>
      </c>
      <c r="H161" s="10" t="s">
        <v>107</v>
      </c>
      <c r="I161" s="4" t="s">
        <v>73</v>
      </c>
      <c r="J161" s="72" t="str">
        <f t="shared" si="13"/>
        <v>EUSA40 ICPL Curncy</v>
      </c>
      <c r="K161" s="25" t="str">
        <f t="shared" si="15"/>
        <v>ICPL</v>
      </c>
      <c r="L161" s="26">
        <f t="shared" ca="1" si="15"/>
        <v>42276</v>
      </c>
      <c r="M161" s="25" t="b">
        <f t="shared" si="15"/>
        <v>1</v>
      </c>
      <c r="N161" s="84" t="e">
        <f ca="1">IF($M161,_xll.BDP($J161,N$129),"[DISABLED]")</f>
        <v>#NAME?</v>
      </c>
      <c r="O161" s="84" t="e">
        <f ca="1">IF($M161,_xll.BDP($J161,O$129),"[DISABLED]")</f>
        <v>#NAME?</v>
      </c>
      <c r="P161" s="84" t="e">
        <f ca="1">IF($M161,_xll.BDP($J161,P$129),"[DISABLED]")</f>
        <v>#NAME?</v>
      </c>
      <c r="Q161" s="84" t="e">
        <f ca="1">IF($M161,_xll.BDH($J161,Q$129,$L161),"[DISABLED]")</f>
        <v>#NAME?</v>
      </c>
      <c r="R161" s="84" t="e">
        <f ca="1">IF($M161,_xll.BDH($J161,R$129,$L161),"[DISABLED]")</f>
        <v>#NAME?</v>
      </c>
      <c r="S161" s="84" t="e">
        <f ca="1">IF($M161,_xll.BDH($J161,S$129,$L161),"[DISABLED]")</f>
        <v>#NAME?</v>
      </c>
      <c r="U161" s="106" t="s">
        <v>8511</v>
      </c>
      <c r="V161" s="107" t="s">
        <v>1055</v>
      </c>
      <c r="W161" s="108">
        <v>42276</v>
      </c>
      <c r="X161" s="107" t="b">
        <v>1</v>
      </c>
      <c r="Y161" s="107" t="s">
        <v>6679</v>
      </c>
      <c r="Z161" s="107" t="s">
        <v>8333</v>
      </c>
      <c r="AA161" s="107" t="s">
        <v>8501</v>
      </c>
      <c r="AB161" s="107">
        <v>1.5150000000000001</v>
      </c>
      <c r="AC161" s="107">
        <v>1.4950000000000001</v>
      </c>
      <c r="AD161" s="107">
        <v>1.5350000000000001</v>
      </c>
    </row>
    <row r="162" spans="2:30" outlineLevel="2">
      <c r="B162" s="4" t="s">
        <v>3</v>
      </c>
      <c r="C162" s="4" t="s">
        <v>5232</v>
      </c>
      <c r="D162" s="4" t="s">
        <v>0</v>
      </c>
      <c r="E162" s="10" t="s">
        <v>57</v>
      </c>
      <c r="F162" s="4" t="s">
        <v>52</v>
      </c>
      <c r="G162" s="10" t="s">
        <v>66</v>
      </c>
      <c r="H162" s="10" t="s">
        <v>108</v>
      </c>
      <c r="I162" s="4" t="s">
        <v>73</v>
      </c>
      <c r="J162" s="72" t="str">
        <f t="shared" si="13"/>
        <v>EUSA50 ICPL Curncy</v>
      </c>
      <c r="K162" s="25" t="str">
        <f t="shared" si="15"/>
        <v>ICPL</v>
      </c>
      <c r="L162" s="26">
        <f t="shared" ca="1" si="15"/>
        <v>42276</v>
      </c>
      <c r="M162" s="25" t="b">
        <f t="shared" si="15"/>
        <v>1</v>
      </c>
      <c r="N162" s="84" t="e">
        <f ca="1">IF($M162,_xll.BDP($J162,N$129),"[DISABLED]")</f>
        <v>#NAME?</v>
      </c>
      <c r="O162" s="84" t="e">
        <f ca="1">IF($M162,_xll.BDP($J162,O$129),"[DISABLED]")</f>
        <v>#NAME?</v>
      </c>
      <c r="P162" s="84" t="e">
        <f ca="1">IF($M162,_xll.BDP($J162,P$129),"[DISABLED]")</f>
        <v>#NAME?</v>
      </c>
      <c r="Q162" s="84" t="e">
        <f ca="1">IF($M162,_xll.BDH($J162,Q$129,$L162),"[DISABLED]")</f>
        <v>#NAME?</v>
      </c>
      <c r="R162" s="84" t="e">
        <f ca="1">IF($M162,_xll.BDH($J162,R$129,$L162),"[DISABLED]")</f>
        <v>#NAME?</v>
      </c>
      <c r="S162" s="84" t="e">
        <f ca="1">IF($M162,_xll.BDH($J162,S$129,$L162),"[DISABLED]")</f>
        <v>#NAME?</v>
      </c>
      <c r="U162" s="106" t="s">
        <v>8512</v>
      </c>
      <c r="V162" s="107" t="s">
        <v>1055</v>
      </c>
      <c r="W162" s="108">
        <v>42276</v>
      </c>
      <c r="X162" s="107" t="b">
        <v>1</v>
      </c>
      <c r="Y162" s="107" t="s">
        <v>6680</v>
      </c>
      <c r="Z162" s="107" t="s">
        <v>8333</v>
      </c>
      <c r="AA162" s="107" t="s">
        <v>8501</v>
      </c>
      <c r="AB162" s="107">
        <v>1.4670000000000001</v>
      </c>
      <c r="AC162" s="107">
        <v>1.4470000000000001</v>
      </c>
      <c r="AD162" s="107">
        <v>1.4870000000000001</v>
      </c>
    </row>
    <row r="163" spans="2:30" outlineLevel="2">
      <c r="B163" s="4" t="s">
        <v>3</v>
      </c>
      <c r="C163" s="4" t="s">
        <v>5232</v>
      </c>
      <c r="D163" s="4" t="s">
        <v>0</v>
      </c>
      <c r="E163" s="35" t="s">
        <v>57</v>
      </c>
      <c r="F163" s="6" t="s">
        <v>169</v>
      </c>
      <c r="G163" s="35" t="s">
        <v>66</v>
      </c>
      <c r="H163" s="35" t="s">
        <v>280</v>
      </c>
      <c r="I163" s="6" t="s">
        <v>73</v>
      </c>
      <c r="J163" s="72" t="str">
        <f t="shared" si="13"/>
        <v>EUSA60 ICPL Curncy</v>
      </c>
      <c r="K163" s="25" t="str">
        <f t="shared" si="15"/>
        <v>ICPL</v>
      </c>
      <c r="L163" s="26">
        <f t="shared" ca="1" si="15"/>
        <v>42276</v>
      </c>
      <c r="M163" s="25" t="b">
        <f t="shared" si="15"/>
        <v>1</v>
      </c>
      <c r="N163" s="84" t="e">
        <f ca="1">IF($M163,_xll.BDP($J163,N$129),"[DISABLED]")</f>
        <v>#NAME?</v>
      </c>
      <c r="O163" s="84" t="e">
        <f ca="1">IF($M163,_xll.BDP($J163,O$129),"[DISABLED]")</f>
        <v>#NAME?</v>
      </c>
      <c r="P163" s="84" t="e">
        <f ca="1">IF($M163,_xll.BDP($J163,P$129),"[DISABLED]")</f>
        <v>#NAME?</v>
      </c>
      <c r="Q163" s="84" t="e">
        <f ca="1">IF($M163,_xll.BDH($J163,Q$129,$L163),"[DISABLED]")</f>
        <v>#NAME?</v>
      </c>
      <c r="R163" s="84" t="e">
        <f ca="1">IF($M163,_xll.BDH($J163,R$129,$L163),"[DISABLED]")</f>
        <v>#NAME?</v>
      </c>
      <c r="S163" s="84" t="e">
        <f ca="1">IF($M163,_xll.BDH($J163,S$129,$L163),"[DISABLED]")</f>
        <v>#NAME?</v>
      </c>
      <c r="U163" s="106" t="s">
        <v>8513</v>
      </c>
      <c r="V163" s="107" t="s">
        <v>1055</v>
      </c>
      <c r="W163" s="108">
        <v>42276</v>
      </c>
      <c r="X163" s="107" t="b">
        <v>1</v>
      </c>
      <c r="Y163" s="107" t="s">
        <v>6681</v>
      </c>
      <c r="Z163" s="107" t="s">
        <v>8333</v>
      </c>
      <c r="AA163" s="107" t="s">
        <v>8501</v>
      </c>
      <c r="AB163" s="107">
        <v>1.452</v>
      </c>
      <c r="AC163" s="107">
        <v>1.4319999999999999</v>
      </c>
      <c r="AD163" s="107">
        <v>1.472</v>
      </c>
    </row>
    <row r="164" spans="2:30" outlineLevel="1">
      <c r="B164" s="4" t="s">
        <v>3</v>
      </c>
      <c r="C164" s="4" t="s">
        <v>5232</v>
      </c>
      <c r="D164" s="4" t="s">
        <v>0</v>
      </c>
      <c r="E164" s="39" t="s">
        <v>303</v>
      </c>
      <c r="F164" s="76"/>
      <c r="G164" s="77"/>
      <c r="H164" s="77"/>
      <c r="I164" s="78"/>
      <c r="J164" s="78"/>
      <c r="K164" s="81" t="str">
        <f t="shared" ref="K164:S164" si="16">INDEX(ObjData,MATCH($C164&amp;"-"&amp;$D164&amp;"-"&amp;$E164,ObjIDs,0),MATCH(K$2,ObjFields,0))</f>
        <v>ICPL</v>
      </c>
      <c r="L164" s="82">
        <f t="shared" ca="1" si="16"/>
        <v>42276</v>
      </c>
      <c r="M164" s="81" t="b">
        <f t="shared" si="16"/>
        <v>1</v>
      </c>
      <c r="N164" s="81" t="str">
        <f t="shared" si="16"/>
        <v>NAME</v>
      </c>
      <c r="O164" s="81" t="str">
        <f t="shared" si="16"/>
        <v>LAST_UPDATE_DT</v>
      </c>
      <c r="P164" s="81" t="str">
        <f t="shared" si="16"/>
        <v>LAST_UPDATE</v>
      </c>
      <c r="Q164" s="81" t="str">
        <f t="shared" si="16"/>
        <v>PX_LAST</v>
      </c>
      <c r="R164" s="81" t="str">
        <f t="shared" si="16"/>
        <v>PX_BID</v>
      </c>
      <c r="S164" s="81" t="str">
        <f t="shared" si="16"/>
        <v>PX_ASK</v>
      </c>
      <c r="U164" s="103"/>
      <c r="V164" s="104" t="s">
        <v>1055</v>
      </c>
      <c r="W164" s="105">
        <v>42276</v>
      </c>
      <c r="X164" s="104" t="b">
        <v>1</v>
      </c>
      <c r="Y164" s="104" t="s">
        <v>289</v>
      </c>
      <c r="Z164" s="104" t="s">
        <v>291</v>
      </c>
      <c r="AA164" s="104" t="s">
        <v>292</v>
      </c>
      <c r="AB164" s="104" t="s">
        <v>56</v>
      </c>
      <c r="AC164" s="104" t="s">
        <v>5228</v>
      </c>
      <c r="AD164" s="104" t="s">
        <v>5229</v>
      </c>
    </row>
    <row r="165" spans="2:30" outlineLevel="2">
      <c r="B165" s="4" t="s">
        <v>3</v>
      </c>
      <c r="C165" s="4" t="s">
        <v>5232</v>
      </c>
      <c r="D165" s="4" t="s">
        <v>0</v>
      </c>
      <c r="E165" s="10" t="s">
        <v>303</v>
      </c>
      <c r="F165" s="4" t="s">
        <v>278</v>
      </c>
      <c r="G165" s="10" t="s">
        <v>55</v>
      </c>
      <c r="H165" s="10" t="s">
        <v>304</v>
      </c>
      <c r="I165" s="4" t="s">
        <v>277</v>
      </c>
      <c r="J165" s="72" t="str">
        <f t="shared" ref="J165:J198" si="17">H165&amp;" "&amp;K165&amp;" "&amp;I165</f>
        <v>EUR012M ICPL Index</v>
      </c>
      <c r="K165" s="25" t="str">
        <f t="shared" ref="K165:M184" si="18">K$164</f>
        <v>ICPL</v>
      </c>
      <c r="L165" s="26">
        <f t="shared" ca="1" si="18"/>
        <v>42276</v>
      </c>
      <c r="M165" s="25" t="b">
        <f t="shared" si="18"/>
        <v>1</v>
      </c>
      <c r="N165" s="84" t="e">
        <f ca="1">IF($M165,_xll.BDP($J165,N$164),"[DISABLED]")</f>
        <v>#NAME?</v>
      </c>
      <c r="O165" s="84" t="e">
        <f ca="1">IF($M165,_xll.BDP($J165,O$164),"[DISABLED]")</f>
        <v>#NAME?</v>
      </c>
      <c r="P165" s="84" t="e">
        <f ca="1">IF($M165,_xll.BDP($J165,P$164),"[DISABLED]")</f>
        <v>#NAME?</v>
      </c>
      <c r="Q165" s="84" t="e">
        <f ca="1">IF($M165,_xll.BDH($J165,Q$164,$L165),"[DISABLED]")</f>
        <v>#NAME?</v>
      </c>
      <c r="R165" s="84" t="e">
        <f ca="1">IF($M165,_xll.BDH($J165,R$164,$L165),"[DISABLED]")</f>
        <v>#NAME?</v>
      </c>
      <c r="S165" s="84" t="e">
        <f ca="1">IF($M165,_xll.BDH($J165,S$164,$L165),"[DISABLED]")</f>
        <v>#NAME?</v>
      </c>
      <c r="U165" s="106" t="s">
        <v>5279</v>
      </c>
      <c r="V165" s="107" t="s">
        <v>1055</v>
      </c>
      <c r="W165" s="108">
        <v>42276</v>
      </c>
      <c r="X165" s="107" t="b">
        <v>1</v>
      </c>
      <c r="Y165" s="107" t="s">
        <v>8514</v>
      </c>
      <c r="Z165" s="107" t="s">
        <v>8391</v>
      </c>
      <c r="AA165" s="107" t="s">
        <v>8391</v>
      </c>
      <c r="AB165" s="107" t="s">
        <v>6569</v>
      </c>
      <c r="AC165" s="107" t="s">
        <v>6569</v>
      </c>
      <c r="AD165" s="107" t="s">
        <v>6569</v>
      </c>
    </row>
    <row r="166" spans="2:30" outlineLevel="2">
      <c r="B166" s="4" t="s">
        <v>3</v>
      </c>
      <c r="C166" s="4" t="s">
        <v>5232</v>
      </c>
      <c r="D166" s="4" t="s">
        <v>0</v>
      </c>
      <c r="E166" s="10" t="s">
        <v>303</v>
      </c>
      <c r="F166" s="51" t="s">
        <v>278</v>
      </c>
      <c r="G166" s="52" t="s">
        <v>684</v>
      </c>
      <c r="H166" s="52" t="s">
        <v>697</v>
      </c>
      <c r="I166" s="4" t="s">
        <v>73</v>
      </c>
      <c r="J166" s="72" t="str">
        <f t="shared" si="17"/>
        <v>EUFR001 ICPL Curncy</v>
      </c>
      <c r="K166" s="25" t="str">
        <f t="shared" si="18"/>
        <v>ICPL</v>
      </c>
      <c r="L166" s="26">
        <f t="shared" ca="1" si="18"/>
        <v>42276</v>
      </c>
      <c r="M166" s="25" t="b">
        <f t="shared" si="18"/>
        <v>1</v>
      </c>
      <c r="N166" s="84" t="e">
        <f ca="1">IF($M166,_xll.BDP($J166,N$164),"[DISABLED]")</f>
        <v>#NAME?</v>
      </c>
      <c r="O166" s="84" t="e">
        <f ca="1">IF($M166,_xll.BDP($J166,O$164),"[DISABLED]")</f>
        <v>#NAME?</v>
      </c>
      <c r="P166" s="84" t="e">
        <f ca="1">IF($M166,_xll.BDP($J166,P$164),"[DISABLED]")</f>
        <v>#NAME?</v>
      </c>
      <c r="Q166" s="84" t="e">
        <f ca="1">IF($M166,_xll.BDH($J166,Q$164,$L166),"[DISABLED]")</f>
        <v>#NAME?</v>
      </c>
      <c r="R166" s="84" t="e">
        <f ca="1">IF($M166,_xll.BDH($J166,R$164,$L166),"[DISABLED]")</f>
        <v>#NAME?</v>
      </c>
      <c r="S166" s="84" t="e">
        <f ca="1">IF($M166,_xll.BDH($J166,S$164,$L166),"[DISABLED]")</f>
        <v>#NAME?</v>
      </c>
      <c r="U166" s="106" t="s">
        <v>5280</v>
      </c>
      <c r="V166" s="107" t="s">
        <v>1055</v>
      </c>
      <c r="W166" s="108">
        <v>42276</v>
      </c>
      <c r="X166" s="107" t="b">
        <v>1</v>
      </c>
      <c r="Y166" s="107" t="s">
        <v>8515</v>
      </c>
      <c r="Z166" s="107" t="s">
        <v>6569</v>
      </c>
      <c r="AA166" s="107" t="s">
        <v>6569</v>
      </c>
      <c r="AB166" s="107" t="s">
        <v>6569</v>
      </c>
      <c r="AC166" s="107" t="s">
        <v>6569</v>
      </c>
      <c r="AD166" s="107" t="s">
        <v>6569</v>
      </c>
    </row>
    <row r="167" spans="2:30" outlineLevel="2">
      <c r="B167" s="4" t="s">
        <v>3</v>
      </c>
      <c r="C167" s="4" t="s">
        <v>5232</v>
      </c>
      <c r="D167" s="4" t="s">
        <v>0</v>
      </c>
      <c r="E167" s="10" t="s">
        <v>303</v>
      </c>
      <c r="F167" s="9" t="s">
        <v>181</v>
      </c>
      <c r="G167" s="14" t="s">
        <v>685</v>
      </c>
      <c r="H167" s="14" t="s">
        <v>698</v>
      </c>
      <c r="I167" s="4" t="s">
        <v>73</v>
      </c>
      <c r="J167" s="72" t="str">
        <f t="shared" si="17"/>
        <v>EUFR0A1A ICPL Curncy</v>
      </c>
      <c r="K167" s="25" t="str">
        <f t="shared" si="18"/>
        <v>ICPL</v>
      </c>
      <c r="L167" s="26">
        <f t="shared" ca="1" si="18"/>
        <v>42276</v>
      </c>
      <c r="M167" s="25" t="b">
        <f t="shared" si="18"/>
        <v>1</v>
      </c>
      <c r="N167" s="84" t="e">
        <f ca="1">IF($M167,_xll.BDP($J167,N$164),"[DISABLED]")</f>
        <v>#NAME?</v>
      </c>
      <c r="O167" s="84" t="e">
        <f ca="1">IF($M167,_xll.BDP($J167,O$164),"[DISABLED]")</f>
        <v>#NAME?</v>
      </c>
      <c r="P167" s="84" t="e">
        <f ca="1">IF($M167,_xll.BDP($J167,P$164),"[DISABLED]")</f>
        <v>#NAME?</v>
      </c>
      <c r="Q167" s="84" t="e">
        <f ca="1">IF($M167,_xll.BDH($J167,Q$164,$L167),"[DISABLED]")</f>
        <v>#NAME?</v>
      </c>
      <c r="R167" s="84" t="e">
        <f ca="1">IF($M167,_xll.BDH($J167,R$164,$L167),"[DISABLED]")</f>
        <v>#NAME?</v>
      </c>
      <c r="S167" s="84" t="e">
        <f ca="1">IF($M167,_xll.BDH($J167,S$164,$L167),"[DISABLED]")</f>
        <v>#NAME?</v>
      </c>
      <c r="U167" s="106" t="s">
        <v>5281</v>
      </c>
      <c r="V167" s="107" t="s">
        <v>1055</v>
      </c>
      <c r="W167" s="108">
        <v>42276</v>
      </c>
      <c r="X167" s="107" t="b">
        <v>1</v>
      </c>
      <c r="Y167" s="107" t="s">
        <v>8516</v>
      </c>
      <c r="Z167" s="107" t="s">
        <v>8333</v>
      </c>
      <c r="AA167" s="107" t="s">
        <v>8444</v>
      </c>
      <c r="AB167" s="107">
        <v>0.14000000000000001</v>
      </c>
      <c r="AC167" s="107">
        <v>0.115</v>
      </c>
      <c r="AD167" s="107">
        <v>0.16500000000000001</v>
      </c>
    </row>
    <row r="168" spans="2:30" outlineLevel="2">
      <c r="B168" s="4" t="s">
        <v>3</v>
      </c>
      <c r="C168" s="4" t="s">
        <v>5232</v>
      </c>
      <c r="D168" s="53" t="s">
        <v>0</v>
      </c>
      <c r="E168" s="10" t="s">
        <v>303</v>
      </c>
      <c r="F168" s="9" t="s">
        <v>182</v>
      </c>
      <c r="G168" s="14" t="s">
        <v>686</v>
      </c>
      <c r="H168" s="14" t="s">
        <v>699</v>
      </c>
      <c r="I168" s="4" t="s">
        <v>73</v>
      </c>
      <c r="J168" s="72" t="str">
        <f t="shared" si="17"/>
        <v>EUFR0B1B ICPL Curncy</v>
      </c>
      <c r="K168" s="25" t="str">
        <f t="shared" si="18"/>
        <v>ICPL</v>
      </c>
      <c r="L168" s="26">
        <f t="shared" ca="1" si="18"/>
        <v>42276</v>
      </c>
      <c r="M168" s="25" t="b">
        <f t="shared" si="18"/>
        <v>1</v>
      </c>
      <c r="N168" s="84" t="e">
        <f ca="1">IF($M168,_xll.BDP($J168,N$164),"[DISABLED]")</f>
        <v>#NAME?</v>
      </c>
      <c r="O168" s="84" t="e">
        <f ca="1">IF($M168,_xll.BDP($J168,O$164),"[DISABLED]")</f>
        <v>#NAME?</v>
      </c>
      <c r="P168" s="84" t="e">
        <f ca="1">IF($M168,_xll.BDP($J168,P$164),"[DISABLED]")</f>
        <v>#NAME?</v>
      </c>
      <c r="Q168" s="84" t="e">
        <f ca="1">IF($M168,_xll.BDH($J168,Q$164,$L168),"[DISABLED]")</f>
        <v>#NAME?</v>
      </c>
      <c r="R168" s="84" t="e">
        <f ca="1">IF($M168,_xll.BDH($J168,R$164,$L168),"[DISABLED]")</f>
        <v>#NAME?</v>
      </c>
      <c r="S168" s="84" t="e">
        <f ca="1">IF($M168,_xll.BDH($J168,S$164,$L168),"[DISABLED]")</f>
        <v>#NAME?</v>
      </c>
      <c r="U168" s="106" t="s">
        <v>5282</v>
      </c>
      <c r="V168" s="107" t="s">
        <v>1055</v>
      </c>
      <c r="W168" s="108">
        <v>42276</v>
      </c>
      <c r="X168" s="107" t="b">
        <v>1</v>
      </c>
      <c r="Y168" s="107" t="s">
        <v>8517</v>
      </c>
      <c r="Z168" s="107" t="s">
        <v>8333</v>
      </c>
      <c r="AA168" s="107" t="s">
        <v>8360</v>
      </c>
      <c r="AB168" s="107">
        <v>0.13900000000000001</v>
      </c>
      <c r="AC168" s="107">
        <v>0.114</v>
      </c>
      <c r="AD168" s="107">
        <v>0.16400000000000001</v>
      </c>
    </row>
    <row r="169" spans="2:30" outlineLevel="2">
      <c r="B169" s="4" t="s">
        <v>3</v>
      </c>
      <c r="C169" s="4" t="s">
        <v>5232</v>
      </c>
      <c r="D169" s="53" t="s">
        <v>0</v>
      </c>
      <c r="E169" s="10" t="s">
        <v>303</v>
      </c>
      <c r="F169" s="9" t="s">
        <v>145</v>
      </c>
      <c r="G169" s="14" t="s">
        <v>687</v>
      </c>
      <c r="H169" s="14" t="s">
        <v>700</v>
      </c>
      <c r="I169" s="4" t="s">
        <v>73</v>
      </c>
      <c r="J169" s="72" t="str">
        <f t="shared" si="17"/>
        <v>EUFR0C1C ICPL Curncy</v>
      </c>
      <c r="K169" s="25" t="str">
        <f t="shared" si="18"/>
        <v>ICPL</v>
      </c>
      <c r="L169" s="26">
        <f t="shared" ca="1" si="18"/>
        <v>42276</v>
      </c>
      <c r="M169" s="25" t="b">
        <f t="shared" si="18"/>
        <v>1</v>
      </c>
      <c r="N169" s="84" t="e">
        <f ca="1">IF($M169,_xll.BDP($J169,N$164),"[DISABLED]")</f>
        <v>#NAME?</v>
      </c>
      <c r="O169" s="84" t="e">
        <f ca="1">IF($M169,_xll.BDP($J169,O$164),"[DISABLED]")</f>
        <v>#NAME?</v>
      </c>
      <c r="P169" s="84" t="e">
        <f ca="1">IF($M169,_xll.BDP($J169,P$164),"[DISABLED]")</f>
        <v>#NAME?</v>
      </c>
      <c r="Q169" s="84" t="e">
        <f ca="1">IF($M169,_xll.BDH($J169,Q$164,$L169),"[DISABLED]")</f>
        <v>#NAME?</v>
      </c>
      <c r="R169" s="84" t="e">
        <f ca="1">IF($M169,_xll.BDH($J169,R$164,$L169),"[DISABLED]")</f>
        <v>#NAME?</v>
      </c>
      <c r="S169" s="84" t="e">
        <f ca="1">IF($M169,_xll.BDH($J169,S$164,$L169),"[DISABLED]")</f>
        <v>#NAME?</v>
      </c>
      <c r="U169" s="106" t="s">
        <v>5283</v>
      </c>
      <c r="V169" s="107" t="s">
        <v>1055</v>
      </c>
      <c r="W169" s="108">
        <v>42276</v>
      </c>
      <c r="X169" s="107" t="b">
        <v>1</v>
      </c>
      <c r="Y169" s="107" t="s">
        <v>8518</v>
      </c>
      <c r="Z169" s="107" t="s">
        <v>8333</v>
      </c>
      <c r="AA169" s="107" t="s">
        <v>8489</v>
      </c>
      <c r="AB169" s="107">
        <v>0.14199999999999999</v>
      </c>
      <c r="AC169" s="107">
        <v>0.11700000000000001</v>
      </c>
      <c r="AD169" s="107">
        <v>0.16700000000000001</v>
      </c>
    </row>
    <row r="170" spans="2:30" outlineLevel="2">
      <c r="B170" s="4" t="s">
        <v>3</v>
      </c>
      <c r="C170" s="4" t="s">
        <v>5232</v>
      </c>
      <c r="D170" s="53" t="s">
        <v>0</v>
      </c>
      <c r="E170" s="10" t="s">
        <v>303</v>
      </c>
      <c r="F170" s="9" t="s">
        <v>183</v>
      </c>
      <c r="G170" s="14" t="s">
        <v>688</v>
      </c>
      <c r="H170" s="14" t="s">
        <v>701</v>
      </c>
      <c r="I170" s="4" t="s">
        <v>73</v>
      </c>
      <c r="J170" s="72" t="str">
        <f t="shared" si="17"/>
        <v>EUFR0D1D ICPL Curncy</v>
      </c>
      <c r="K170" s="25" t="str">
        <f t="shared" si="18"/>
        <v>ICPL</v>
      </c>
      <c r="L170" s="26">
        <f t="shared" ca="1" si="18"/>
        <v>42276</v>
      </c>
      <c r="M170" s="25" t="b">
        <f t="shared" si="18"/>
        <v>1</v>
      </c>
      <c r="N170" s="84" t="e">
        <f ca="1">IF($M170,_xll.BDP($J170,N$164),"[DISABLED]")</f>
        <v>#NAME?</v>
      </c>
      <c r="O170" s="84" t="e">
        <f ca="1">IF($M170,_xll.BDP($J170,O$164),"[DISABLED]")</f>
        <v>#NAME?</v>
      </c>
      <c r="P170" s="84" t="e">
        <f ca="1">IF($M170,_xll.BDP($J170,P$164),"[DISABLED]")</f>
        <v>#NAME?</v>
      </c>
      <c r="Q170" s="84" t="e">
        <f ca="1">IF($M170,_xll.BDH($J170,Q$164,$L170),"[DISABLED]")</f>
        <v>#NAME?</v>
      </c>
      <c r="R170" s="84" t="e">
        <f ca="1">IF($M170,_xll.BDH($J170,R$164,$L170),"[DISABLED]")</f>
        <v>#NAME?</v>
      </c>
      <c r="S170" s="84" t="e">
        <f ca="1">IF($M170,_xll.BDH($J170,S$164,$L170),"[DISABLED]")</f>
        <v>#NAME?</v>
      </c>
      <c r="U170" s="106" t="s">
        <v>5284</v>
      </c>
      <c r="V170" s="107" t="s">
        <v>1055</v>
      </c>
      <c r="W170" s="108">
        <v>42276</v>
      </c>
      <c r="X170" s="107" t="b">
        <v>1</v>
      </c>
      <c r="Y170" s="107" t="s">
        <v>8519</v>
      </c>
      <c r="Z170" s="107" t="s">
        <v>8333</v>
      </c>
      <c r="AA170" s="107" t="s">
        <v>8489</v>
      </c>
      <c r="AB170" s="107">
        <v>0.14599999999999999</v>
      </c>
      <c r="AC170" s="107">
        <v>0.121</v>
      </c>
      <c r="AD170" s="107">
        <v>0.17100000000000001</v>
      </c>
    </row>
    <row r="171" spans="2:30" outlineLevel="2">
      <c r="B171" s="4" t="s">
        <v>3</v>
      </c>
      <c r="C171" s="4" t="s">
        <v>5232</v>
      </c>
      <c r="D171" s="53" t="s">
        <v>0</v>
      </c>
      <c r="E171" s="10" t="s">
        <v>303</v>
      </c>
      <c r="F171" s="9" t="s">
        <v>184</v>
      </c>
      <c r="G171" s="14" t="s">
        <v>689</v>
      </c>
      <c r="H171" s="14" t="s">
        <v>702</v>
      </c>
      <c r="I171" s="4" t="s">
        <v>73</v>
      </c>
      <c r="J171" s="72" t="str">
        <f t="shared" si="17"/>
        <v>EUFR0E1E ICPL Curncy</v>
      </c>
      <c r="K171" s="25" t="str">
        <f t="shared" si="18"/>
        <v>ICPL</v>
      </c>
      <c r="L171" s="26">
        <f t="shared" ca="1" si="18"/>
        <v>42276</v>
      </c>
      <c r="M171" s="25" t="b">
        <f t="shared" si="18"/>
        <v>1</v>
      </c>
      <c r="N171" s="84" t="e">
        <f ca="1">IF($M171,_xll.BDP($J171,N$164),"[DISABLED]")</f>
        <v>#NAME?</v>
      </c>
      <c r="O171" s="84" t="e">
        <f ca="1">IF($M171,_xll.BDP($J171,O$164),"[DISABLED]")</f>
        <v>#NAME?</v>
      </c>
      <c r="P171" s="84" t="e">
        <f ca="1">IF($M171,_xll.BDP($J171,P$164),"[DISABLED]")</f>
        <v>#NAME?</v>
      </c>
      <c r="Q171" s="84" t="e">
        <f ca="1">IF($M171,_xll.BDH($J171,Q$164,$L171),"[DISABLED]")</f>
        <v>#NAME?</v>
      </c>
      <c r="R171" s="84" t="e">
        <f ca="1">IF($M171,_xll.BDH($J171,R$164,$L171),"[DISABLED]")</f>
        <v>#NAME?</v>
      </c>
      <c r="S171" s="84" t="e">
        <f ca="1">IF($M171,_xll.BDH($J171,S$164,$L171),"[DISABLED]")</f>
        <v>#NAME?</v>
      </c>
      <c r="U171" s="106" t="s">
        <v>5285</v>
      </c>
      <c r="V171" s="107" t="s">
        <v>1055</v>
      </c>
      <c r="W171" s="108">
        <v>42276</v>
      </c>
      <c r="X171" s="107" t="b">
        <v>1</v>
      </c>
      <c r="Y171" s="107" t="s">
        <v>8520</v>
      </c>
      <c r="Z171" s="107" t="s">
        <v>8333</v>
      </c>
      <c r="AA171" s="107" t="s">
        <v>8489</v>
      </c>
      <c r="AB171" s="107">
        <v>0.15</v>
      </c>
      <c r="AC171" s="107">
        <v>0.125</v>
      </c>
      <c r="AD171" s="107">
        <v>0.17499999999999999</v>
      </c>
    </row>
    <row r="172" spans="2:30" outlineLevel="2">
      <c r="B172" s="4" t="s">
        <v>3</v>
      </c>
      <c r="C172" s="4" t="s">
        <v>5232</v>
      </c>
      <c r="D172" s="53" t="s">
        <v>0</v>
      </c>
      <c r="E172" s="10" t="s">
        <v>303</v>
      </c>
      <c r="F172" s="9" t="s">
        <v>146</v>
      </c>
      <c r="G172" s="14" t="s">
        <v>690</v>
      </c>
      <c r="H172" s="14" t="s">
        <v>703</v>
      </c>
      <c r="I172" s="4" t="s">
        <v>73</v>
      </c>
      <c r="J172" s="72" t="str">
        <f t="shared" si="17"/>
        <v>EUFR0F1F ICPL Curncy</v>
      </c>
      <c r="K172" s="25" t="str">
        <f t="shared" si="18"/>
        <v>ICPL</v>
      </c>
      <c r="L172" s="26">
        <f t="shared" ca="1" si="18"/>
        <v>42276</v>
      </c>
      <c r="M172" s="25" t="b">
        <f t="shared" si="18"/>
        <v>1</v>
      </c>
      <c r="N172" s="84" t="e">
        <f ca="1">IF($M172,_xll.BDP($J172,N$164),"[DISABLED]")</f>
        <v>#NAME?</v>
      </c>
      <c r="O172" s="84" t="e">
        <f ca="1">IF($M172,_xll.BDP($J172,O$164),"[DISABLED]")</f>
        <v>#NAME?</v>
      </c>
      <c r="P172" s="84" t="e">
        <f ca="1">IF($M172,_xll.BDP($J172,P$164),"[DISABLED]")</f>
        <v>#NAME?</v>
      </c>
      <c r="Q172" s="84" t="e">
        <f ca="1">IF($M172,_xll.BDH($J172,Q$164,$L172),"[DISABLED]")</f>
        <v>#NAME?</v>
      </c>
      <c r="R172" s="84" t="e">
        <f ca="1">IF($M172,_xll.BDH($J172,R$164,$L172),"[DISABLED]")</f>
        <v>#NAME?</v>
      </c>
      <c r="S172" s="84" t="e">
        <f ca="1">IF($M172,_xll.BDH($J172,S$164,$L172),"[DISABLED]")</f>
        <v>#NAME?</v>
      </c>
      <c r="U172" s="106" t="s">
        <v>5286</v>
      </c>
      <c r="V172" s="107" t="s">
        <v>1055</v>
      </c>
      <c r="W172" s="108">
        <v>42276</v>
      </c>
      <c r="X172" s="107" t="b">
        <v>1</v>
      </c>
      <c r="Y172" s="107" t="s">
        <v>8521</v>
      </c>
      <c r="Z172" s="107" t="s">
        <v>8333</v>
      </c>
      <c r="AA172" s="107" t="s">
        <v>8489</v>
      </c>
      <c r="AB172" s="107">
        <v>0.156</v>
      </c>
      <c r="AC172" s="107">
        <v>0.13100000000000001</v>
      </c>
      <c r="AD172" s="107">
        <v>0.18099999999999999</v>
      </c>
    </row>
    <row r="173" spans="2:30" outlineLevel="2">
      <c r="B173" s="4" t="s">
        <v>3</v>
      </c>
      <c r="C173" s="4" t="s">
        <v>5232</v>
      </c>
      <c r="D173" s="53" t="s">
        <v>0</v>
      </c>
      <c r="E173" s="10" t="s">
        <v>303</v>
      </c>
      <c r="F173" s="9" t="s">
        <v>213</v>
      </c>
      <c r="G173" s="14" t="s">
        <v>691</v>
      </c>
      <c r="H173" s="14" t="s">
        <v>704</v>
      </c>
      <c r="I173" s="4" t="s">
        <v>73</v>
      </c>
      <c r="J173" s="72" t="str">
        <f t="shared" si="17"/>
        <v>EUFR0G1G ICPL Curncy</v>
      </c>
      <c r="K173" s="25" t="str">
        <f t="shared" si="18"/>
        <v>ICPL</v>
      </c>
      <c r="L173" s="26">
        <f t="shared" ca="1" si="18"/>
        <v>42276</v>
      </c>
      <c r="M173" s="25" t="b">
        <f t="shared" si="18"/>
        <v>1</v>
      </c>
      <c r="N173" s="84" t="e">
        <f ca="1">IF($M173,_xll.BDP($J173,N$164),"[DISABLED]")</f>
        <v>#NAME?</v>
      </c>
      <c r="O173" s="84" t="e">
        <f ca="1">IF($M173,_xll.BDP($J173,O$164),"[DISABLED]")</f>
        <v>#NAME?</v>
      </c>
      <c r="P173" s="84" t="e">
        <f ca="1">IF($M173,_xll.BDP($J173,P$164),"[DISABLED]")</f>
        <v>#NAME?</v>
      </c>
      <c r="Q173" s="84" t="e">
        <f ca="1">IF($M173,_xll.BDH($J173,Q$164,$L173),"[DISABLED]")</f>
        <v>#NAME?</v>
      </c>
      <c r="R173" s="84" t="e">
        <f ca="1">IF($M173,_xll.BDH($J173,R$164,$L173),"[DISABLED]")</f>
        <v>#NAME?</v>
      </c>
      <c r="S173" s="84" t="e">
        <f ca="1">IF($M173,_xll.BDH($J173,S$164,$L173),"[DISABLED]")</f>
        <v>#NAME?</v>
      </c>
      <c r="U173" s="106" t="s">
        <v>5287</v>
      </c>
      <c r="V173" s="107" t="s">
        <v>1055</v>
      </c>
      <c r="W173" s="108">
        <v>42276</v>
      </c>
      <c r="X173" s="107" t="b">
        <v>1</v>
      </c>
      <c r="Y173" s="107" t="s">
        <v>8522</v>
      </c>
      <c r="Z173" s="107" t="s">
        <v>8333</v>
      </c>
      <c r="AA173" s="107" t="s">
        <v>8449</v>
      </c>
      <c r="AB173" s="107">
        <v>0.16200000000000001</v>
      </c>
      <c r="AC173" s="107">
        <v>0.13700000000000001</v>
      </c>
      <c r="AD173" s="107">
        <v>0.187</v>
      </c>
    </row>
    <row r="174" spans="2:30" outlineLevel="2">
      <c r="B174" s="4" t="s">
        <v>3</v>
      </c>
      <c r="C174" s="4" t="s">
        <v>5232</v>
      </c>
      <c r="D174" s="53" t="s">
        <v>0</v>
      </c>
      <c r="E174" s="10" t="s">
        <v>303</v>
      </c>
      <c r="F174" s="9" t="s">
        <v>214</v>
      </c>
      <c r="G174" s="14" t="s">
        <v>692</v>
      </c>
      <c r="H174" s="14" t="s">
        <v>705</v>
      </c>
      <c r="I174" s="4" t="s">
        <v>73</v>
      </c>
      <c r="J174" s="72" t="str">
        <f t="shared" si="17"/>
        <v>EUFR0H1H ICPL Curncy</v>
      </c>
      <c r="K174" s="25" t="str">
        <f t="shared" si="18"/>
        <v>ICPL</v>
      </c>
      <c r="L174" s="26">
        <f t="shared" ca="1" si="18"/>
        <v>42276</v>
      </c>
      <c r="M174" s="25" t="b">
        <f t="shared" si="18"/>
        <v>1</v>
      </c>
      <c r="N174" s="84" t="e">
        <f ca="1">IF($M174,_xll.BDP($J174,N$164),"[DISABLED]")</f>
        <v>#NAME?</v>
      </c>
      <c r="O174" s="84" t="e">
        <f ca="1">IF($M174,_xll.BDP($J174,O$164),"[DISABLED]")</f>
        <v>#NAME?</v>
      </c>
      <c r="P174" s="84" t="e">
        <f ca="1">IF($M174,_xll.BDP($J174,P$164),"[DISABLED]")</f>
        <v>#NAME?</v>
      </c>
      <c r="Q174" s="84" t="e">
        <f ca="1">IF($M174,_xll.BDH($J174,Q$164,$L174),"[DISABLED]")</f>
        <v>#NAME?</v>
      </c>
      <c r="R174" s="84" t="e">
        <f ca="1">IF($M174,_xll.BDH($J174,R$164,$L174),"[DISABLED]")</f>
        <v>#NAME?</v>
      </c>
      <c r="S174" s="84" t="e">
        <f ca="1">IF($M174,_xll.BDH($J174,S$164,$L174),"[DISABLED]")</f>
        <v>#NAME?</v>
      </c>
      <c r="U174" s="106" t="s">
        <v>5288</v>
      </c>
      <c r="V174" s="107" t="s">
        <v>1055</v>
      </c>
      <c r="W174" s="108">
        <v>42276</v>
      </c>
      <c r="X174" s="107" t="b">
        <v>1</v>
      </c>
      <c r="Y174" s="107" t="s">
        <v>8523</v>
      </c>
      <c r="Z174" s="107" t="s">
        <v>8333</v>
      </c>
      <c r="AA174" s="107" t="s">
        <v>8489</v>
      </c>
      <c r="AB174" s="107">
        <v>0.16900000000000001</v>
      </c>
      <c r="AC174" s="107">
        <v>0.14399999999999999</v>
      </c>
      <c r="AD174" s="107">
        <v>0.19400000000000001</v>
      </c>
    </row>
    <row r="175" spans="2:30" outlineLevel="2">
      <c r="B175" s="4" t="s">
        <v>3</v>
      </c>
      <c r="C175" s="4" t="s">
        <v>5232</v>
      </c>
      <c r="D175" s="53" t="s">
        <v>0</v>
      </c>
      <c r="E175" s="10" t="s">
        <v>303</v>
      </c>
      <c r="F175" s="9" t="s">
        <v>321</v>
      </c>
      <c r="G175" s="14" t="s">
        <v>693</v>
      </c>
      <c r="H175" s="14" t="s">
        <v>706</v>
      </c>
      <c r="I175" s="4" t="s">
        <v>73</v>
      </c>
      <c r="J175" s="72" t="str">
        <f t="shared" si="17"/>
        <v>EUFR0I1I ICPL Curncy</v>
      </c>
      <c r="K175" s="25" t="str">
        <f t="shared" si="18"/>
        <v>ICPL</v>
      </c>
      <c r="L175" s="26">
        <f t="shared" ca="1" si="18"/>
        <v>42276</v>
      </c>
      <c r="M175" s="25" t="b">
        <f t="shared" si="18"/>
        <v>1</v>
      </c>
      <c r="N175" s="84" t="e">
        <f ca="1">IF($M175,_xll.BDP($J175,N$164),"[DISABLED]")</f>
        <v>#NAME?</v>
      </c>
      <c r="O175" s="84" t="e">
        <f ca="1">IF($M175,_xll.BDP($J175,O$164),"[DISABLED]")</f>
        <v>#NAME?</v>
      </c>
      <c r="P175" s="84" t="e">
        <f ca="1">IF($M175,_xll.BDP($J175,P$164),"[DISABLED]")</f>
        <v>#NAME?</v>
      </c>
      <c r="Q175" s="84" t="e">
        <f ca="1">IF($M175,_xll.BDH($J175,Q$164,$L175),"[DISABLED]")</f>
        <v>#NAME?</v>
      </c>
      <c r="R175" s="84" t="e">
        <f ca="1">IF($M175,_xll.BDH($J175,R$164,$L175),"[DISABLED]")</f>
        <v>#NAME?</v>
      </c>
      <c r="S175" s="84" t="e">
        <f ca="1">IF($M175,_xll.BDH($J175,S$164,$L175),"[DISABLED]")</f>
        <v>#NAME?</v>
      </c>
      <c r="U175" s="106" t="s">
        <v>5289</v>
      </c>
      <c r="V175" s="107" t="s">
        <v>1055</v>
      </c>
      <c r="W175" s="108">
        <v>42276</v>
      </c>
      <c r="X175" s="107" t="b">
        <v>1</v>
      </c>
      <c r="Y175" s="107" t="s">
        <v>8524</v>
      </c>
      <c r="Z175" s="107" t="s">
        <v>8333</v>
      </c>
      <c r="AA175" s="107" t="s">
        <v>8489</v>
      </c>
      <c r="AB175" s="107">
        <v>0.17699999999999999</v>
      </c>
      <c r="AC175" s="107">
        <v>0.152</v>
      </c>
      <c r="AD175" s="107">
        <v>0.20200000000000001</v>
      </c>
    </row>
    <row r="176" spans="2:30" outlineLevel="2">
      <c r="B176" s="4" t="s">
        <v>3</v>
      </c>
      <c r="C176" s="4" t="s">
        <v>5232</v>
      </c>
      <c r="D176" s="53" t="s">
        <v>0</v>
      </c>
      <c r="E176" s="10" t="s">
        <v>303</v>
      </c>
      <c r="F176" s="9" t="s">
        <v>215</v>
      </c>
      <c r="G176" s="14" t="s">
        <v>694</v>
      </c>
      <c r="H176" s="14" t="s">
        <v>707</v>
      </c>
      <c r="I176" s="4" t="s">
        <v>73</v>
      </c>
      <c r="J176" s="72" t="str">
        <f t="shared" si="17"/>
        <v>EUFR0J1J ICPL Curncy</v>
      </c>
      <c r="K176" s="25" t="str">
        <f t="shared" si="18"/>
        <v>ICPL</v>
      </c>
      <c r="L176" s="26">
        <f t="shared" ca="1" si="18"/>
        <v>42276</v>
      </c>
      <c r="M176" s="25" t="b">
        <f t="shared" si="18"/>
        <v>1</v>
      </c>
      <c r="N176" s="84" t="e">
        <f ca="1">IF($M176,_xll.BDP($J176,N$164),"[DISABLED]")</f>
        <v>#NAME?</v>
      </c>
      <c r="O176" s="84" t="e">
        <f ca="1">IF($M176,_xll.BDP($J176,O$164),"[DISABLED]")</f>
        <v>#NAME?</v>
      </c>
      <c r="P176" s="84" t="e">
        <f ca="1">IF($M176,_xll.BDP($J176,P$164),"[DISABLED]")</f>
        <v>#NAME?</v>
      </c>
      <c r="Q176" s="84" t="e">
        <f ca="1">IF($M176,_xll.BDH($J176,Q$164,$L176),"[DISABLED]")</f>
        <v>#NAME?</v>
      </c>
      <c r="R176" s="84" t="e">
        <f ca="1">IF($M176,_xll.BDH($J176,R$164,$L176),"[DISABLED]")</f>
        <v>#NAME?</v>
      </c>
      <c r="S176" s="84" t="e">
        <f ca="1">IF($M176,_xll.BDH($J176,S$164,$L176),"[DISABLED]")</f>
        <v>#NAME?</v>
      </c>
      <c r="U176" s="106" t="s">
        <v>5290</v>
      </c>
      <c r="V176" s="107" t="s">
        <v>1055</v>
      </c>
      <c r="W176" s="108">
        <v>42276</v>
      </c>
      <c r="X176" s="107" t="b">
        <v>1</v>
      </c>
      <c r="Y176" s="107" t="s">
        <v>8525</v>
      </c>
      <c r="Z176" s="107" t="s">
        <v>8333</v>
      </c>
      <c r="AA176" s="107" t="s">
        <v>8526</v>
      </c>
      <c r="AB176" s="107">
        <v>0.186</v>
      </c>
      <c r="AC176" s="107">
        <v>0.161</v>
      </c>
      <c r="AD176" s="107">
        <v>0.21099999999999999</v>
      </c>
    </row>
    <row r="177" spans="2:30" outlineLevel="2">
      <c r="B177" s="4" t="s">
        <v>3</v>
      </c>
      <c r="C177" s="4" t="s">
        <v>5232</v>
      </c>
      <c r="D177" s="53" t="s">
        <v>0</v>
      </c>
      <c r="E177" s="10" t="s">
        <v>303</v>
      </c>
      <c r="F177" s="9" t="s">
        <v>216</v>
      </c>
      <c r="G177" s="14" t="s">
        <v>695</v>
      </c>
      <c r="H177" s="14" t="s">
        <v>708</v>
      </c>
      <c r="I177" s="4" t="s">
        <v>73</v>
      </c>
      <c r="J177" s="72" t="str">
        <f t="shared" si="17"/>
        <v>EUFR0K1K ICPL Curncy</v>
      </c>
      <c r="K177" s="25" t="str">
        <f t="shared" si="18"/>
        <v>ICPL</v>
      </c>
      <c r="L177" s="26">
        <f t="shared" ca="1" si="18"/>
        <v>42276</v>
      </c>
      <c r="M177" s="25" t="b">
        <f t="shared" si="18"/>
        <v>1</v>
      </c>
      <c r="N177" s="84" t="e">
        <f ca="1">IF($M177,_xll.BDP($J177,N$164),"[DISABLED]")</f>
        <v>#NAME?</v>
      </c>
      <c r="O177" s="84" t="e">
        <f ca="1">IF($M177,_xll.BDP($J177,O$164),"[DISABLED]")</f>
        <v>#NAME?</v>
      </c>
      <c r="P177" s="84" t="e">
        <f ca="1">IF($M177,_xll.BDP($J177,P$164),"[DISABLED]")</f>
        <v>#NAME?</v>
      </c>
      <c r="Q177" s="84" t="e">
        <f ca="1">IF($M177,_xll.BDH($J177,Q$164,$L177),"[DISABLED]")</f>
        <v>#NAME?</v>
      </c>
      <c r="R177" s="84" t="e">
        <f ca="1">IF($M177,_xll.BDH($J177,R$164,$L177),"[DISABLED]")</f>
        <v>#NAME?</v>
      </c>
      <c r="S177" s="84" t="e">
        <f ca="1">IF($M177,_xll.BDH($J177,S$164,$L177),"[DISABLED]")</f>
        <v>#NAME?</v>
      </c>
      <c r="U177" s="106" t="s">
        <v>5291</v>
      </c>
      <c r="V177" s="107" t="s">
        <v>1055</v>
      </c>
      <c r="W177" s="108">
        <v>42276</v>
      </c>
      <c r="X177" s="107" t="b">
        <v>1</v>
      </c>
      <c r="Y177" s="107" t="s">
        <v>8527</v>
      </c>
      <c r="Z177" s="107" t="s">
        <v>8333</v>
      </c>
      <c r="AA177" s="107" t="s">
        <v>8487</v>
      </c>
      <c r="AB177" s="107">
        <v>0.19500000000000001</v>
      </c>
      <c r="AC177" s="107">
        <v>0.17</v>
      </c>
      <c r="AD177" s="107">
        <v>0.22</v>
      </c>
    </row>
    <row r="178" spans="2:30" outlineLevel="2">
      <c r="B178" s="4" t="s">
        <v>3</v>
      </c>
      <c r="C178" s="4" t="s">
        <v>5232</v>
      </c>
      <c r="D178" s="53" t="s">
        <v>0</v>
      </c>
      <c r="E178" s="10" t="s">
        <v>303</v>
      </c>
      <c r="F178" s="9" t="s">
        <v>518</v>
      </c>
      <c r="G178" s="14" t="s">
        <v>696</v>
      </c>
      <c r="H178" s="14" t="s">
        <v>709</v>
      </c>
      <c r="I178" s="4" t="s">
        <v>73</v>
      </c>
      <c r="J178" s="72" t="str">
        <f t="shared" si="17"/>
        <v>EUFR012 ICPL Curncy</v>
      </c>
      <c r="K178" s="25" t="str">
        <f t="shared" si="18"/>
        <v>ICPL</v>
      </c>
      <c r="L178" s="26">
        <f t="shared" ca="1" si="18"/>
        <v>42276</v>
      </c>
      <c r="M178" s="25" t="b">
        <f t="shared" si="18"/>
        <v>1</v>
      </c>
      <c r="N178" s="84" t="e">
        <f ca="1">IF($M178,_xll.BDP($J178,N$164),"[DISABLED]")</f>
        <v>#NAME?</v>
      </c>
      <c r="O178" s="84" t="e">
        <f ca="1">IF($M178,_xll.BDP($J178,O$164),"[DISABLED]")</f>
        <v>#NAME?</v>
      </c>
      <c r="P178" s="84" t="e">
        <f ca="1">IF($M178,_xll.BDP($J178,P$164),"[DISABLED]")</f>
        <v>#NAME?</v>
      </c>
      <c r="Q178" s="84" t="e">
        <f ca="1">IF($M178,_xll.BDH($J178,Q$164,$L178),"[DISABLED]")</f>
        <v>#NAME?</v>
      </c>
      <c r="R178" s="84" t="e">
        <f ca="1">IF($M178,_xll.BDH($J178,R$164,$L178),"[DISABLED]")</f>
        <v>#NAME?</v>
      </c>
      <c r="S178" s="84" t="e">
        <f ca="1">IF($M178,_xll.BDH($J178,S$164,$L178),"[DISABLED]")</f>
        <v>#NAME?</v>
      </c>
      <c r="U178" s="106" t="s">
        <v>5292</v>
      </c>
      <c r="V178" s="107" t="s">
        <v>1055</v>
      </c>
      <c r="W178" s="108">
        <v>42276</v>
      </c>
      <c r="X178" s="107" t="b">
        <v>1</v>
      </c>
      <c r="Y178" s="107" t="s">
        <v>8528</v>
      </c>
      <c r="Z178" s="107" t="s">
        <v>8333</v>
      </c>
      <c r="AA178" s="107" t="s">
        <v>8529</v>
      </c>
      <c r="AB178" s="107">
        <v>0.20699999999999999</v>
      </c>
      <c r="AC178" s="107">
        <v>0.182</v>
      </c>
      <c r="AD178" s="107">
        <v>0.23200000000000001</v>
      </c>
    </row>
    <row r="179" spans="2:30" outlineLevel="2">
      <c r="B179" s="4" t="s">
        <v>3</v>
      </c>
      <c r="C179" s="4" t="s">
        <v>5232</v>
      </c>
      <c r="D179" s="53" t="s">
        <v>0</v>
      </c>
      <c r="E179" s="10" t="s">
        <v>303</v>
      </c>
      <c r="F179" s="4" t="s">
        <v>42</v>
      </c>
      <c r="G179" s="10" t="s">
        <v>365</v>
      </c>
      <c r="H179" s="10" t="s">
        <v>366</v>
      </c>
      <c r="I179" s="4" t="s">
        <v>73</v>
      </c>
      <c r="J179" s="72" t="str">
        <f t="shared" si="17"/>
        <v>EUBSS2 ICPL Curncy</v>
      </c>
      <c r="K179" s="25" t="str">
        <f t="shared" si="18"/>
        <v>ICPL</v>
      </c>
      <c r="L179" s="26">
        <f t="shared" ca="1" si="18"/>
        <v>42276</v>
      </c>
      <c r="M179" s="25" t="b">
        <f t="shared" si="18"/>
        <v>1</v>
      </c>
      <c r="N179" s="84" t="e">
        <f ca="1">IF($M179,_xll.BDP($J179,N$164),"[DISABLED]")</f>
        <v>#NAME?</v>
      </c>
      <c r="O179" s="84" t="e">
        <f ca="1">IF($M179,_xll.BDP($J179,O$164),"[DISABLED]")</f>
        <v>#NAME?</v>
      </c>
      <c r="P179" s="84" t="e">
        <f ca="1">IF($M179,_xll.BDP($J179,P$164),"[DISABLED]")</f>
        <v>#NAME?</v>
      </c>
      <c r="Q179" s="84" t="e">
        <f ca="1">IF($M179,_xll.BDH($J179,Q$164,$L179),"[DISABLED]")</f>
        <v>#NAME?</v>
      </c>
      <c r="R179" s="84" t="e">
        <f ca="1">IF($M179,_xll.BDH($J179,R$164,$L179),"[DISABLED]")</f>
        <v>#NAME?</v>
      </c>
      <c r="S179" s="84" t="e">
        <f ca="1">IF($M179,_xll.BDH($J179,S$164,$L179),"[DISABLED]")</f>
        <v>#NAME?</v>
      </c>
      <c r="U179" s="106" t="s">
        <v>5293</v>
      </c>
      <c r="V179" s="107" t="s">
        <v>1055</v>
      </c>
      <c r="W179" s="108">
        <v>42276</v>
      </c>
      <c r="X179" s="107" t="b">
        <v>1</v>
      </c>
      <c r="Y179" s="107" t="s">
        <v>8530</v>
      </c>
      <c r="Z179" s="107" t="s">
        <v>8333</v>
      </c>
      <c r="AA179" s="107" t="s">
        <v>8531</v>
      </c>
      <c r="AB179" s="107">
        <v>12.7</v>
      </c>
      <c r="AC179" s="107">
        <v>12.7</v>
      </c>
      <c r="AD179" s="107">
        <v>12.7</v>
      </c>
    </row>
    <row r="180" spans="2:30" outlineLevel="2">
      <c r="B180" s="4" t="s">
        <v>3</v>
      </c>
      <c r="C180" s="4" t="s">
        <v>5232</v>
      </c>
      <c r="D180" s="53" t="s">
        <v>0</v>
      </c>
      <c r="E180" s="10" t="s">
        <v>303</v>
      </c>
      <c r="F180" s="4" t="s">
        <v>43</v>
      </c>
      <c r="G180" s="10" t="s">
        <v>365</v>
      </c>
      <c r="H180" s="10" t="s">
        <v>367</v>
      </c>
      <c r="I180" s="4" t="s">
        <v>73</v>
      </c>
      <c r="J180" s="72" t="str">
        <f t="shared" si="17"/>
        <v>EUBSS3 ICPL Curncy</v>
      </c>
      <c r="K180" s="25" t="str">
        <f t="shared" si="18"/>
        <v>ICPL</v>
      </c>
      <c r="L180" s="26">
        <f t="shared" ca="1" si="18"/>
        <v>42276</v>
      </c>
      <c r="M180" s="25" t="b">
        <f t="shared" si="18"/>
        <v>1</v>
      </c>
      <c r="N180" s="84" t="e">
        <f ca="1">IF($M180,_xll.BDP($J180,N$164),"[DISABLED]")</f>
        <v>#NAME?</v>
      </c>
      <c r="O180" s="84" t="e">
        <f ca="1">IF($M180,_xll.BDP($J180,O$164),"[DISABLED]")</f>
        <v>#NAME?</v>
      </c>
      <c r="P180" s="84" t="e">
        <f ca="1">IF($M180,_xll.BDP($J180,P$164),"[DISABLED]")</f>
        <v>#NAME?</v>
      </c>
      <c r="Q180" s="84" t="e">
        <f ca="1">IF($M180,_xll.BDH($J180,Q$164,$L180),"[DISABLED]")</f>
        <v>#NAME?</v>
      </c>
      <c r="R180" s="84" t="e">
        <f ca="1">IF($M180,_xll.BDH($J180,R$164,$L180),"[DISABLED]")</f>
        <v>#NAME?</v>
      </c>
      <c r="S180" s="84" t="e">
        <f ca="1">IF($M180,_xll.BDH($J180,S$164,$L180),"[DISABLED]")</f>
        <v>#NAME?</v>
      </c>
      <c r="U180" s="106" t="s">
        <v>5294</v>
      </c>
      <c r="V180" s="107" t="s">
        <v>1055</v>
      </c>
      <c r="W180" s="108">
        <v>42276</v>
      </c>
      <c r="X180" s="107" t="b">
        <v>1</v>
      </c>
      <c r="Y180" s="107" t="s">
        <v>8532</v>
      </c>
      <c r="Z180" s="107" t="s">
        <v>8333</v>
      </c>
      <c r="AA180" s="107" t="s">
        <v>8533</v>
      </c>
      <c r="AB180" s="107">
        <v>13.6</v>
      </c>
      <c r="AC180" s="107">
        <v>13.6</v>
      </c>
      <c r="AD180" s="107">
        <v>13.6</v>
      </c>
    </row>
    <row r="181" spans="2:30" outlineLevel="2">
      <c r="B181" s="4" t="s">
        <v>3</v>
      </c>
      <c r="C181" s="4" t="s">
        <v>5232</v>
      </c>
      <c r="D181" s="53" t="s">
        <v>0</v>
      </c>
      <c r="E181" s="10" t="s">
        <v>303</v>
      </c>
      <c r="F181" s="4" t="s">
        <v>152</v>
      </c>
      <c r="G181" s="10" t="s">
        <v>365</v>
      </c>
      <c r="H181" s="10" t="s">
        <v>368</v>
      </c>
      <c r="I181" s="4" t="s">
        <v>73</v>
      </c>
      <c r="J181" s="72" t="str">
        <f t="shared" si="17"/>
        <v>EUBSS4 ICPL Curncy</v>
      </c>
      <c r="K181" s="25" t="str">
        <f t="shared" si="18"/>
        <v>ICPL</v>
      </c>
      <c r="L181" s="26">
        <f t="shared" ca="1" si="18"/>
        <v>42276</v>
      </c>
      <c r="M181" s="25" t="b">
        <f t="shared" si="18"/>
        <v>1</v>
      </c>
      <c r="N181" s="84" t="e">
        <f ca="1">IF($M181,_xll.BDP($J181,N$164),"[DISABLED]")</f>
        <v>#NAME?</v>
      </c>
      <c r="O181" s="84" t="e">
        <f ca="1">IF($M181,_xll.BDP($J181,O$164),"[DISABLED]")</f>
        <v>#NAME?</v>
      </c>
      <c r="P181" s="84" t="e">
        <f ca="1">IF($M181,_xll.BDP($J181,P$164),"[DISABLED]")</f>
        <v>#NAME?</v>
      </c>
      <c r="Q181" s="84" t="e">
        <f ca="1">IF($M181,_xll.BDH($J181,Q$164,$L181),"[DISABLED]")</f>
        <v>#NAME?</v>
      </c>
      <c r="R181" s="84" t="e">
        <f ca="1">IF($M181,_xll.BDH($J181,R$164,$L181),"[DISABLED]")</f>
        <v>#NAME?</v>
      </c>
      <c r="S181" s="84" t="e">
        <f ca="1">IF($M181,_xll.BDH($J181,S$164,$L181),"[DISABLED]")</f>
        <v>#NAME?</v>
      </c>
      <c r="U181" s="106" t="s">
        <v>5295</v>
      </c>
      <c r="V181" s="107" t="s">
        <v>1055</v>
      </c>
      <c r="W181" s="108">
        <v>42276</v>
      </c>
      <c r="X181" s="107" t="b">
        <v>1</v>
      </c>
      <c r="Y181" s="107" t="s">
        <v>8534</v>
      </c>
      <c r="Z181" s="107" t="s">
        <v>8333</v>
      </c>
      <c r="AA181" s="107" t="s">
        <v>8535</v>
      </c>
      <c r="AB181" s="107">
        <v>14</v>
      </c>
      <c r="AC181" s="107">
        <v>14</v>
      </c>
      <c r="AD181" s="107">
        <v>14</v>
      </c>
    </row>
    <row r="182" spans="2:30" outlineLevel="2">
      <c r="B182" s="4" t="s">
        <v>3</v>
      </c>
      <c r="C182" s="4" t="s">
        <v>5232</v>
      </c>
      <c r="D182" s="53" t="s">
        <v>0</v>
      </c>
      <c r="E182" s="10" t="s">
        <v>303</v>
      </c>
      <c r="F182" s="4" t="s">
        <v>44</v>
      </c>
      <c r="G182" s="10" t="s">
        <v>365</v>
      </c>
      <c r="H182" s="10" t="s">
        <v>369</v>
      </c>
      <c r="I182" s="4" t="s">
        <v>73</v>
      </c>
      <c r="J182" s="72" t="str">
        <f t="shared" si="17"/>
        <v>EUBSS5 ICPL Curncy</v>
      </c>
      <c r="K182" s="25" t="str">
        <f t="shared" si="18"/>
        <v>ICPL</v>
      </c>
      <c r="L182" s="26">
        <f t="shared" ca="1" si="18"/>
        <v>42276</v>
      </c>
      <c r="M182" s="25" t="b">
        <f t="shared" si="18"/>
        <v>1</v>
      </c>
      <c r="N182" s="84" t="e">
        <f ca="1">IF($M182,_xll.BDP($J182,N$164),"[DISABLED]")</f>
        <v>#NAME?</v>
      </c>
      <c r="O182" s="84" t="e">
        <f ca="1">IF($M182,_xll.BDP($J182,O$164),"[DISABLED]")</f>
        <v>#NAME?</v>
      </c>
      <c r="P182" s="84" t="e">
        <f ca="1">IF($M182,_xll.BDP($J182,P$164),"[DISABLED]")</f>
        <v>#NAME?</v>
      </c>
      <c r="Q182" s="84" t="e">
        <f ca="1">IF($M182,_xll.BDH($J182,Q$164,$L182),"[DISABLED]")</f>
        <v>#NAME?</v>
      </c>
      <c r="R182" s="84" t="e">
        <f ca="1">IF($M182,_xll.BDH($J182,R$164,$L182),"[DISABLED]")</f>
        <v>#NAME?</v>
      </c>
      <c r="S182" s="84" t="e">
        <f ca="1">IF($M182,_xll.BDH($J182,S$164,$L182),"[DISABLED]")</f>
        <v>#NAME?</v>
      </c>
      <c r="U182" s="106" t="s">
        <v>5296</v>
      </c>
      <c r="V182" s="107" t="s">
        <v>1055</v>
      </c>
      <c r="W182" s="108">
        <v>42276</v>
      </c>
      <c r="X182" s="107" t="b">
        <v>1</v>
      </c>
      <c r="Y182" s="107" t="s">
        <v>8536</v>
      </c>
      <c r="Z182" s="107" t="s">
        <v>8333</v>
      </c>
      <c r="AA182" s="107" t="s">
        <v>8537</v>
      </c>
      <c r="AB182" s="107">
        <v>14.2</v>
      </c>
      <c r="AC182" s="107">
        <v>14.2</v>
      </c>
      <c r="AD182" s="107">
        <v>14.2</v>
      </c>
    </row>
    <row r="183" spans="2:30" outlineLevel="2">
      <c r="B183" s="4" t="s">
        <v>3</v>
      </c>
      <c r="C183" s="4" t="s">
        <v>5232</v>
      </c>
      <c r="D183" s="53" t="s">
        <v>0</v>
      </c>
      <c r="E183" s="10" t="s">
        <v>303</v>
      </c>
      <c r="F183" s="4" t="s">
        <v>155</v>
      </c>
      <c r="G183" s="10" t="s">
        <v>365</v>
      </c>
      <c r="H183" s="10" t="s">
        <v>370</v>
      </c>
      <c r="I183" s="4" t="s">
        <v>73</v>
      </c>
      <c r="J183" s="72" t="str">
        <f t="shared" si="17"/>
        <v>EUBSS6 ICPL Curncy</v>
      </c>
      <c r="K183" s="25" t="str">
        <f t="shared" si="18"/>
        <v>ICPL</v>
      </c>
      <c r="L183" s="26">
        <f t="shared" ca="1" si="18"/>
        <v>42276</v>
      </c>
      <c r="M183" s="25" t="b">
        <f t="shared" si="18"/>
        <v>1</v>
      </c>
      <c r="N183" s="84" t="e">
        <f ca="1">IF($M183,_xll.BDP($J183,N$164),"[DISABLED]")</f>
        <v>#NAME?</v>
      </c>
      <c r="O183" s="84" t="e">
        <f ca="1">IF($M183,_xll.BDP($J183,O$164),"[DISABLED]")</f>
        <v>#NAME?</v>
      </c>
      <c r="P183" s="84" t="e">
        <f ca="1">IF($M183,_xll.BDP($J183,P$164),"[DISABLED]")</f>
        <v>#NAME?</v>
      </c>
      <c r="Q183" s="84" t="e">
        <f ca="1">IF($M183,_xll.BDH($J183,Q$164,$L183),"[DISABLED]")</f>
        <v>#NAME?</v>
      </c>
      <c r="R183" s="84" t="e">
        <f ca="1">IF($M183,_xll.BDH($J183,R$164,$L183),"[DISABLED]")</f>
        <v>#NAME?</v>
      </c>
      <c r="S183" s="84" t="e">
        <f ca="1">IF($M183,_xll.BDH($J183,S$164,$L183),"[DISABLED]")</f>
        <v>#NAME?</v>
      </c>
      <c r="U183" s="106" t="s">
        <v>5297</v>
      </c>
      <c r="V183" s="107" t="s">
        <v>1055</v>
      </c>
      <c r="W183" s="108">
        <v>42276</v>
      </c>
      <c r="X183" s="107" t="b">
        <v>1</v>
      </c>
      <c r="Y183" s="107" t="s">
        <v>8538</v>
      </c>
      <c r="Z183" s="107" t="s">
        <v>8333</v>
      </c>
      <c r="AA183" s="107" t="s">
        <v>8535</v>
      </c>
      <c r="AB183" s="107">
        <v>14.2</v>
      </c>
      <c r="AC183" s="107">
        <v>14.2</v>
      </c>
      <c r="AD183" s="107">
        <v>14.2</v>
      </c>
    </row>
    <row r="184" spans="2:30" outlineLevel="2">
      <c r="B184" s="4" t="s">
        <v>3</v>
      </c>
      <c r="C184" s="4" t="s">
        <v>5232</v>
      </c>
      <c r="D184" s="53" t="s">
        <v>0</v>
      </c>
      <c r="E184" s="10" t="s">
        <v>303</v>
      </c>
      <c r="F184" s="4" t="s">
        <v>45</v>
      </c>
      <c r="G184" s="10" t="s">
        <v>365</v>
      </c>
      <c r="H184" s="10" t="s">
        <v>371</v>
      </c>
      <c r="I184" s="4" t="s">
        <v>73</v>
      </c>
      <c r="J184" s="72" t="str">
        <f t="shared" si="17"/>
        <v>EUBSS7 ICPL Curncy</v>
      </c>
      <c r="K184" s="25" t="str">
        <f t="shared" si="18"/>
        <v>ICPL</v>
      </c>
      <c r="L184" s="26">
        <f t="shared" ca="1" si="18"/>
        <v>42276</v>
      </c>
      <c r="M184" s="25" t="b">
        <f t="shared" si="18"/>
        <v>1</v>
      </c>
      <c r="N184" s="84" t="e">
        <f ca="1">IF($M184,_xll.BDP($J184,N$164),"[DISABLED]")</f>
        <v>#NAME?</v>
      </c>
      <c r="O184" s="84" t="e">
        <f ca="1">IF($M184,_xll.BDP($J184,O$164),"[DISABLED]")</f>
        <v>#NAME?</v>
      </c>
      <c r="P184" s="84" t="e">
        <f ca="1">IF($M184,_xll.BDP($J184,P$164),"[DISABLED]")</f>
        <v>#NAME?</v>
      </c>
      <c r="Q184" s="84" t="e">
        <f ca="1">IF($M184,_xll.BDH($J184,Q$164,$L184),"[DISABLED]")</f>
        <v>#NAME?</v>
      </c>
      <c r="R184" s="84" t="e">
        <f ca="1">IF($M184,_xll.BDH($J184,R$164,$L184),"[DISABLED]")</f>
        <v>#NAME?</v>
      </c>
      <c r="S184" s="84" t="e">
        <f ca="1">IF($M184,_xll.BDH($J184,S$164,$L184),"[DISABLED]")</f>
        <v>#NAME?</v>
      </c>
      <c r="U184" s="106" t="s">
        <v>5298</v>
      </c>
      <c r="V184" s="107" t="s">
        <v>1055</v>
      </c>
      <c r="W184" s="108">
        <v>42276</v>
      </c>
      <c r="X184" s="107" t="b">
        <v>1</v>
      </c>
      <c r="Y184" s="107" t="s">
        <v>8539</v>
      </c>
      <c r="Z184" s="107" t="s">
        <v>8333</v>
      </c>
      <c r="AA184" s="107" t="s">
        <v>8537</v>
      </c>
      <c r="AB184" s="107">
        <v>14</v>
      </c>
      <c r="AC184" s="107">
        <v>14</v>
      </c>
      <c r="AD184" s="107">
        <v>14</v>
      </c>
    </row>
    <row r="185" spans="2:30" outlineLevel="2">
      <c r="B185" s="4" t="s">
        <v>3</v>
      </c>
      <c r="C185" s="4" t="s">
        <v>5232</v>
      </c>
      <c r="D185" s="53" t="s">
        <v>0</v>
      </c>
      <c r="E185" s="10" t="s">
        <v>303</v>
      </c>
      <c r="F185" s="4" t="s">
        <v>156</v>
      </c>
      <c r="G185" s="10" t="s">
        <v>365</v>
      </c>
      <c r="H185" s="10" t="s">
        <v>372</v>
      </c>
      <c r="I185" s="4" t="s">
        <v>73</v>
      </c>
      <c r="J185" s="72" t="str">
        <f t="shared" si="17"/>
        <v>EUBSS8 ICPL Curncy</v>
      </c>
      <c r="K185" s="25" t="str">
        <f t="shared" ref="K185:M198" si="19">K$164</f>
        <v>ICPL</v>
      </c>
      <c r="L185" s="26">
        <f t="shared" ca="1" si="19"/>
        <v>42276</v>
      </c>
      <c r="M185" s="25" t="b">
        <f t="shared" si="19"/>
        <v>1</v>
      </c>
      <c r="N185" s="84" t="e">
        <f ca="1">IF($M185,_xll.BDP($J185,N$164),"[DISABLED]")</f>
        <v>#NAME?</v>
      </c>
      <c r="O185" s="84" t="e">
        <f ca="1">IF($M185,_xll.BDP($J185,O$164),"[DISABLED]")</f>
        <v>#NAME?</v>
      </c>
      <c r="P185" s="84" t="e">
        <f ca="1">IF($M185,_xll.BDP($J185,P$164),"[DISABLED]")</f>
        <v>#NAME?</v>
      </c>
      <c r="Q185" s="84" t="e">
        <f ca="1">IF($M185,_xll.BDH($J185,Q$164,$L185),"[DISABLED]")</f>
        <v>#NAME?</v>
      </c>
      <c r="R185" s="84" t="e">
        <f ca="1">IF($M185,_xll.BDH($J185,R$164,$L185),"[DISABLED]")</f>
        <v>#NAME?</v>
      </c>
      <c r="S185" s="84" t="e">
        <f ca="1">IF($M185,_xll.BDH($J185,S$164,$L185),"[DISABLED]")</f>
        <v>#NAME?</v>
      </c>
      <c r="U185" s="106" t="s">
        <v>5299</v>
      </c>
      <c r="V185" s="107" t="s">
        <v>1055</v>
      </c>
      <c r="W185" s="108">
        <v>42276</v>
      </c>
      <c r="X185" s="107" t="b">
        <v>1</v>
      </c>
      <c r="Y185" s="107" t="s">
        <v>8540</v>
      </c>
      <c r="Z185" s="107" t="s">
        <v>8333</v>
      </c>
      <c r="AA185" s="107" t="s">
        <v>8535</v>
      </c>
      <c r="AB185" s="107">
        <v>13.8</v>
      </c>
      <c r="AC185" s="107">
        <v>13.8</v>
      </c>
      <c r="AD185" s="107">
        <v>13.8</v>
      </c>
    </row>
    <row r="186" spans="2:30" outlineLevel="2">
      <c r="B186" s="4" t="s">
        <v>3</v>
      </c>
      <c r="C186" s="4" t="s">
        <v>5232</v>
      </c>
      <c r="D186" s="53" t="s">
        <v>0</v>
      </c>
      <c r="E186" s="10" t="s">
        <v>303</v>
      </c>
      <c r="F186" s="4" t="s">
        <v>157</v>
      </c>
      <c r="G186" s="10" t="s">
        <v>365</v>
      </c>
      <c r="H186" s="10" t="s">
        <v>373</v>
      </c>
      <c r="I186" s="4" t="s">
        <v>73</v>
      </c>
      <c r="J186" s="72" t="str">
        <f t="shared" si="17"/>
        <v>EUBSS9 ICPL Curncy</v>
      </c>
      <c r="K186" s="25" t="str">
        <f t="shared" si="19"/>
        <v>ICPL</v>
      </c>
      <c r="L186" s="26">
        <f t="shared" ca="1" si="19"/>
        <v>42276</v>
      </c>
      <c r="M186" s="25" t="b">
        <f t="shared" si="19"/>
        <v>1</v>
      </c>
      <c r="N186" s="84" t="e">
        <f ca="1">IF($M186,_xll.BDP($J186,N$164),"[DISABLED]")</f>
        <v>#NAME?</v>
      </c>
      <c r="O186" s="84" t="e">
        <f ca="1">IF($M186,_xll.BDP($J186,O$164),"[DISABLED]")</f>
        <v>#NAME?</v>
      </c>
      <c r="P186" s="84" t="e">
        <f ca="1">IF($M186,_xll.BDP($J186,P$164),"[DISABLED]")</f>
        <v>#NAME?</v>
      </c>
      <c r="Q186" s="84" t="e">
        <f ca="1">IF($M186,_xll.BDH($J186,Q$164,$L186),"[DISABLED]")</f>
        <v>#NAME?</v>
      </c>
      <c r="R186" s="84" t="e">
        <f ca="1">IF($M186,_xll.BDH($J186,R$164,$L186),"[DISABLED]")</f>
        <v>#NAME?</v>
      </c>
      <c r="S186" s="84" t="e">
        <f ca="1">IF($M186,_xll.BDH($J186,S$164,$L186),"[DISABLED]")</f>
        <v>#NAME?</v>
      </c>
      <c r="U186" s="106" t="s">
        <v>5300</v>
      </c>
      <c r="V186" s="107" t="s">
        <v>1055</v>
      </c>
      <c r="W186" s="108">
        <v>42276</v>
      </c>
      <c r="X186" s="107" t="b">
        <v>1</v>
      </c>
      <c r="Y186" s="107" t="s">
        <v>8541</v>
      </c>
      <c r="Z186" s="107" t="s">
        <v>8333</v>
      </c>
      <c r="AA186" s="107" t="s">
        <v>8535</v>
      </c>
      <c r="AB186" s="107">
        <v>13.5</v>
      </c>
      <c r="AC186" s="107">
        <v>13.5</v>
      </c>
      <c r="AD186" s="107">
        <v>13.5</v>
      </c>
    </row>
    <row r="187" spans="2:30" outlineLevel="2">
      <c r="B187" s="4" t="s">
        <v>3</v>
      </c>
      <c r="C187" s="4" t="s">
        <v>5232</v>
      </c>
      <c r="D187" s="53" t="s">
        <v>0</v>
      </c>
      <c r="E187" s="10" t="s">
        <v>303</v>
      </c>
      <c r="F187" s="4" t="s">
        <v>46</v>
      </c>
      <c r="G187" s="10" t="s">
        <v>365</v>
      </c>
      <c r="H187" s="10" t="s">
        <v>374</v>
      </c>
      <c r="I187" s="4" t="s">
        <v>73</v>
      </c>
      <c r="J187" s="72" t="str">
        <f t="shared" si="17"/>
        <v>EUBSS10 ICPL Curncy</v>
      </c>
      <c r="K187" s="25" t="str">
        <f t="shared" si="19"/>
        <v>ICPL</v>
      </c>
      <c r="L187" s="26">
        <f t="shared" ca="1" si="19"/>
        <v>42276</v>
      </c>
      <c r="M187" s="25" t="b">
        <f t="shared" si="19"/>
        <v>1</v>
      </c>
      <c r="N187" s="84" t="e">
        <f ca="1">IF($M187,_xll.BDP($J187,N$164),"[DISABLED]")</f>
        <v>#NAME?</v>
      </c>
      <c r="O187" s="84" t="e">
        <f ca="1">IF($M187,_xll.BDP($J187,O$164),"[DISABLED]")</f>
        <v>#NAME?</v>
      </c>
      <c r="P187" s="84" t="e">
        <f ca="1">IF($M187,_xll.BDP($J187,P$164),"[DISABLED]")</f>
        <v>#NAME?</v>
      </c>
      <c r="Q187" s="84" t="e">
        <f ca="1">IF($M187,_xll.BDH($J187,Q$164,$L187),"[DISABLED]")</f>
        <v>#NAME?</v>
      </c>
      <c r="R187" s="84" t="e">
        <f ca="1">IF($M187,_xll.BDH($J187,R$164,$L187),"[DISABLED]")</f>
        <v>#NAME?</v>
      </c>
      <c r="S187" s="84" t="e">
        <f ca="1">IF($M187,_xll.BDH($J187,S$164,$L187),"[DISABLED]")</f>
        <v>#NAME?</v>
      </c>
      <c r="U187" s="106" t="s">
        <v>5301</v>
      </c>
      <c r="V187" s="107" t="s">
        <v>1055</v>
      </c>
      <c r="W187" s="108">
        <v>42276</v>
      </c>
      <c r="X187" s="107" t="b">
        <v>1</v>
      </c>
      <c r="Y187" s="107" t="s">
        <v>8542</v>
      </c>
      <c r="Z187" s="107" t="s">
        <v>8333</v>
      </c>
      <c r="AA187" s="107" t="s">
        <v>8535</v>
      </c>
      <c r="AB187" s="107">
        <v>13.2</v>
      </c>
      <c r="AC187" s="107">
        <v>13.2</v>
      </c>
      <c r="AD187" s="107">
        <v>13.2</v>
      </c>
    </row>
    <row r="188" spans="2:30" outlineLevel="2">
      <c r="B188" s="4" t="s">
        <v>3</v>
      </c>
      <c r="C188" s="4" t="s">
        <v>5232</v>
      </c>
      <c r="D188" s="53" t="s">
        <v>0</v>
      </c>
      <c r="E188" s="10" t="s">
        <v>303</v>
      </c>
      <c r="F188" s="4" t="s">
        <v>160</v>
      </c>
      <c r="G188" s="10" t="s">
        <v>365</v>
      </c>
      <c r="H188" s="10" t="s">
        <v>375</v>
      </c>
      <c r="I188" s="4" t="s">
        <v>73</v>
      </c>
      <c r="J188" s="72" t="str">
        <f t="shared" si="17"/>
        <v>EUBSS11 ICPL Curncy</v>
      </c>
      <c r="K188" s="25" t="str">
        <f t="shared" si="19"/>
        <v>ICPL</v>
      </c>
      <c r="L188" s="26">
        <f t="shared" ca="1" si="19"/>
        <v>42276</v>
      </c>
      <c r="M188" s="25" t="b">
        <f t="shared" si="19"/>
        <v>1</v>
      </c>
      <c r="N188" s="84" t="e">
        <f ca="1">IF($M188,_xll.BDP($J188,N$164),"[DISABLED]")</f>
        <v>#NAME?</v>
      </c>
      <c r="O188" s="84" t="e">
        <f ca="1">IF($M188,_xll.BDP($J188,O$164),"[DISABLED]")</f>
        <v>#NAME?</v>
      </c>
      <c r="P188" s="84" t="e">
        <f ca="1">IF($M188,_xll.BDP($J188,P$164),"[DISABLED]")</f>
        <v>#NAME?</v>
      </c>
      <c r="Q188" s="84" t="e">
        <f ca="1">IF($M188,_xll.BDH($J188,Q$164,$L188),"[DISABLED]")</f>
        <v>#NAME?</v>
      </c>
      <c r="R188" s="84" t="e">
        <f ca="1">IF($M188,_xll.BDH($J188,R$164,$L188),"[DISABLED]")</f>
        <v>#NAME?</v>
      </c>
      <c r="S188" s="84" t="e">
        <f ca="1">IF($M188,_xll.BDH($J188,S$164,$L188),"[DISABLED]")</f>
        <v>#NAME?</v>
      </c>
      <c r="U188" s="106" t="s">
        <v>5302</v>
      </c>
      <c r="V188" s="107" t="s">
        <v>1055</v>
      </c>
      <c r="W188" s="108">
        <v>42276</v>
      </c>
      <c r="X188" s="107" t="b">
        <v>1</v>
      </c>
      <c r="Y188" s="107" t="s">
        <v>8543</v>
      </c>
      <c r="Z188" s="107" t="s">
        <v>8333</v>
      </c>
      <c r="AA188" s="107" t="s">
        <v>8535</v>
      </c>
      <c r="AB188" s="107">
        <v>12.7</v>
      </c>
      <c r="AC188" s="107">
        <v>12.7</v>
      </c>
      <c r="AD188" s="107">
        <v>12.7</v>
      </c>
    </row>
    <row r="189" spans="2:30" outlineLevel="2">
      <c r="B189" s="4" t="s">
        <v>3</v>
      </c>
      <c r="C189" s="4" t="s">
        <v>5232</v>
      </c>
      <c r="D189" s="53" t="s">
        <v>0</v>
      </c>
      <c r="E189" s="10" t="s">
        <v>303</v>
      </c>
      <c r="F189" s="4" t="s">
        <v>161</v>
      </c>
      <c r="G189" s="10" t="s">
        <v>365</v>
      </c>
      <c r="H189" s="10" t="s">
        <v>376</v>
      </c>
      <c r="I189" s="4" t="s">
        <v>73</v>
      </c>
      <c r="J189" s="72" t="str">
        <f t="shared" si="17"/>
        <v>EUBSS12 ICPL Curncy</v>
      </c>
      <c r="K189" s="25" t="str">
        <f t="shared" si="19"/>
        <v>ICPL</v>
      </c>
      <c r="L189" s="26">
        <f t="shared" ca="1" si="19"/>
        <v>42276</v>
      </c>
      <c r="M189" s="25" t="b">
        <f t="shared" si="19"/>
        <v>1</v>
      </c>
      <c r="N189" s="84" t="e">
        <f ca="1">IF($M189,_xll.BDP($J189,N$164),"[DISABLED]")</f>
        <v>#NAME?</v>
      </c>
      <c r="O189" s="84" t="e">
        <f ca="1">IF($M189,_xll.BDP($J189,O$164),"[DISABLED]")</f>
        <v>#NAME?</v>
      </c>
      <c r="P189" s="84" t="e">
        <f ca="1">IF($M189,_xll.BDP($J189,P$164),"[DISABLED]")</f>
        <v>#NAME?</v>
      </c>
      <c r="Q189" s="84" t="e">
        <f ca="1">IF($M189,_xll.BDH($J189,Q$164,$L189),"[DISABLED]")</f>
        <v>#NAME?</v>
      </c>
      <c r="R189" s="84" t="e">
        <f ca="1">IF($M189,_xll.BDH($J189,R$164,$L189),"[DISABLED]")</f>
        <v>#NAME?</v>
      </c>
      <c r="S189" s="84" t="e">
        <f ca="1">IF($M189,_xll.BDH($J189,S$164,$L189),"[DISABLED]")</f>
        <v>#NAME?</v>
      </c>
      <c r="U189" s="106" t="s">
        <v>5303</v>
      </c>
      <c r="V189" s="107" t="s">
        <v>1055</v>
      </c>
      <c r="W189" s="108">
        <v>42276</v>
      </c>
      <c r="X189" s="107" t="b">
        <v>1</v>
      </c>
      <c r="Y189" s="107" t="s">
        <v>8544</v>
      </c>
      <c r="Z189" s="107" t="s">
        <v>8333</v>
      </c>
      <c r="AA189" s="107" t="s">
        <v>8545</v>
      </c>
      <c r="AB189" s="107">
        <v>12.2</v>
      </c>
      <c r="AC189" s="107">
        <v>12.2</v>
      </c>
      <c r="AD189" s="107">
        <v>12.2</v>
      </c>
    </row>
    <row r="190" spans="2:30" outlineLevel="2">
      <c r="B190" s="4" t="s">
        <v>3</v>
      </c>
      <c r="C190" s="4" t="s">
        <v>5232</v>
      </c>
      <c r="D190" s="53" t="s">
        <v>0</v>
      </c>
      <c r="E190" s="10" t="s">
        <v>303</v>
      </c>
      <c r="F190" s="4" t="s">
        <v>162</v>
      </c>
      <c r="G190" s="10" t="s">
        <v>365</v>
      </c>
      <c r="H190" s="10" t="s">
        <v>377</v>
      </c>
      <c r="I190" s="4" t="s">
        <v>73</v>
      </c>
      <c r="J190" s="72" t="str">
        <f t="shared" si="17"/>
        <v>EUBSS13 ICPL Curncy</v>
      </c>
      <c r="K190" s="25" t="str">
        <f t="shared" si="19"/>
        <v>ICPL</v>
      </c>
      <c r="L190" s="26">
        <f t="shared" ca="1" si="19"/>
        <v>42276</v>
      </c>
      <c r="M190" s="25" t="b">
        <f t="shared" si="19"/>
        <v>1</v>
      </c>
      <c r="N190" s="84" t="e">
        <f ca="1">IF($M190,_xll.BDP($J190,N$164),"[DISABLED]")</f>
        <v>#NAME?</v>
      </c>
      <c r="O190" s="84" t="e">
        <f ca="1">IF($M190,_xll.BDP($J190,O$164),"[DISABLED]")</f>
        <v>#NAME?</v>
      </c>
      <c r="P190" s="84" t="e">
        <f ca="1">IF($M190,_xll.BDP($J190,P$164),"[DISABLED]")</f>
        <v>#NAME?</v>
      </c>
      <c r="Q190" s="84" t="e">
        <f ca="1">IF($M190,_xll.BDH($J190,Q$164,$L190),"[DISABLED]")</f>
        <v>#NAME?</v>
      </c>
      <c r="R190" s="84" t="e">
        <f ca="1">IF($M190,_xll.BDH($J190,R$164,$L190),"[DISABLED]")</f>
        <v>#NAME?</v>
      </c>
      <c r="S190" s="84" t="e">
        <f ca="1">IF($M190,_xll.BDH($J190,S$164,$L190),"[DISABLED]")</f>
        <v>#NAME?</v>
      </c>
      <c r="U190" s="106" t="s">
        <v>5304</v>
      </c>
      <c r="V190" s="107" t="s">
        <v>1055</v>
      </c>
      <c r="W190" s="108">
        <v>42276</v>
      </c>
      <c r="X190" s="107" t="b">
        <v>1</v>
      </c>
      <c r="Y190" s="107" t="s">
        <v>8546</v>
      </c>
      <c r="Z190" s="107" t="s">
        <v>6569</v>
      </c>
      <c r="AA190" s="107" t="s">
        <v>6569</v>
      </c>
      <c r="AB190" s="107" t="s">
        <v>6569</v>
      </c>
      <c r="AC190" s="107" t="s">
        <v>6569</v>
      </c>
      <c r="AD190" s="107" t="s">
        <v>6569</v>
      </c>
    </row>
    <row r="191" spans="2:30" outlineLevel="2">
      <c r="B191" s="4" t="s">
        <v>3</v>
      </c>
      <c r="C191" s="4" t="s">
        <v>5232</v>
      </c>
      <c r="D191" s="53" t="s">
        <v>0</v>
      </c>
      <c r="E191" s="10" t="s">
        <v>303</v>
      </c>
      <c r="F191" s="4" t="s">
        <v>163</v>
      </c>
      <c r="G191" s="10" t="s">
        <v>365</v>
      </c>
      <c r="H191" s="10" t="s">
        <v>378</v>
      </c>
      <c r="I191" s="4" t="s">
        <v>73</v>
      </c>
      <c r="J191" s="72" t="str">
        <f t="shared" si="17"/>
        <v>EUBSS14 ICPL Curncy</v>
      </c>
      <c r="K191" s="25" t="str">
        <f t="shared" si="19"/>
        <v>ICPL</v>
      </c>
      <c r="L191" s="26">
        <f t="shared" ca="1" si="19"/>
        <v>42276</v>
      </c>
      <c r="M191" s="25" t="b">
        <f t="shared" si="19"/>
        <v>1</v>
      </c>
      <c r="N191" s="84" t="e">
        <f ca="1">IF($M191,_xll.BDP($J191,N$164),"[DISABLED]")</f>
        <v>#NAME?</v>
      </c>
      <c r="O191" s="84" t="e">
        <f ca="1">IF($M191,_xll.BDP($J191,O$164),"[DISABLED]")</f>
        <v>#NAME?</v>
      </c>
      <c r="P191" s="84" t="e">
        <f ca="1">IF($M191,_xll.BDP($J191,P$164),"[DISABLED]")</f>
        <v>#NAME?</v>
      </c>
      <c r="Q191" s="84" t="e">
        <f ca="1">IF($M191,_xll.BDH($J191,Q$164,$L191),"[DISABLED]")</f>
        <v>#NAME?</v>
      </c>
      <c r="R191" s="84" t="e">
        <f ca="1">IF($M191,_xll.BDH($J191,R$164,$L191),"[DISABLED]")</f>
        <v>#NAME?</v>
      </c>
      <c r="S191" s="84" t="e">
        <f ca="1">IF($M191,_xll.BDH($J191,S$164,$L191),"[DISABLED]")</f>
        <v>#NAME?</v>
      </c>
      <c r="U191" s="106" t="s">
        <v>5305</v>
      </c>
      <c r="V191" s="107" t="s">
        <v>1055</v>
      </c>
      <c r="W191" s="108">
        <v>42276</v>
      </c>
      <c r="X191" s="107" t="b">
        <v>1</v>
      </c>
      <c r="Y191" s="107" t="s">
        <v>8547</v>
      </c>
      <c r="Z191" s="107" t="s">
        <v>6569</v>
      </c>
      <c r="AA191" s="107" t="s">
        <v>6569</v>
      </c>
      <c r="AB191" s="107" t="s">
        <v>6569</v>
      </c>
      <c r="AC191" s="107" t="s">
        <v>6569</v>
      </c>
      <c r="AD191" s="107" t="s">
        <v>6569</v>
      </c>
    </row>
    <row r="192" spans="2:30" outlineLevel="2">
      <c r="B192" s="4" t="s">
        <v>3</v>
      </c>
      <c r="C192" s="4" t="s">
        <v>5232</v>
      </c>
      <c r="D192" s="53" t="s">
        <v>0</v>
      </c>
      <c r="E192" s="10" t="s">
        <v>303</v>
      </c>
      <c r="F192" s="4" t="s">
        <v>47</v>
      </c>
      <c r="G192" s="10" t="s">
        <v>365</v>
      </c>
      <c r="H192" s="10" t="s">
        <v>379</v>
      </c>
      <c r="I192" s="4" t="s">
        <v>73</v>
      </c>
      <c r="J192" s="72" t="str">
        <f t="shared" si="17"/>
        <v>EUBSS15 ICPL Curncy</v>
      </c>
      <c r="K192" s="25" t="str">
        <f t="shared" si="19"/>
        <v>ICPL</v>
      </c>
      <c r="L192" s="26">
        <f t="shared" ca="1" si="19"/>
        <v>42276</v>
      </c>
      <c r="M192" s="25" t="b">
        <f t="shared" si="19"/>
        <v>1</v>
      </c>
      <c r="N192" s="84" t="e">
        <f ca="1">IF($M192,_xll.BDP($J192,N$164),"[DISABLED]")</f>
        <v>#NAME?</v>
      </c>
      <c r="O192" s="84" t="e">
        <f ca="1">IF($M192,_xll.BDP($J192,O$164),"[DISABLED]")</f>
        <v>#NAME?</v>
      </c>
      <c r="P192" s="84" t="e">
        <f ca="1">IF($M192,_xll.BDP($J192,P$164),"[DISABLED]")</f>
        <v>#NAME?</v>
      </c>
      <c r="Q192" s="84" t="e">
        <f ca="1">IF($M192,_xll.BDH($J192,Q$164,$L192),"[DISABLED]")</f>
        <v>#NAME?</v>
      </c>
      <c r="R192" s="84" t="e">
        <f ca="1">IF($M192,_xll.BDH($J192,R$164,$L192),"[DISABLED]")</f>
        <v>#NAME?</v>
      </c>
      <c r="S192" s="84" t="e">
        <f ca="1">IF($M192,_xll.BDH($J192,S$164,$L192),"[DISABLED]")</f>
        <v>#NAME?</v>
      </c>
      <c r="U192" s="106" t="s">
        <v>5306</v>
      </c>
      <c r="V192" s="107" t="s">
        <v>1055</v>
      </c>
      <c r="W192" s="108">
        <v>42276</v>
      </c>
      <c r="X192" s="107" t="b">
        <v>1</v>
      </c>
      <c r="Y192" s="107" t="s">
        <v>8548</v>
      </c>
      <c r="Z192" s="107" t="s">
        <v>8333</v>
      </c>
      <c r="AA192" s="107" t="s">
        <v>8535</v>
      </c>
      <c r="AB192" s="107">
        <v>10.7</v>
      </c>
      <c r="AC192" s="107">
        <v>10.7</v>
      </c>
      <c r="AD192" s="107">
        <v>10.7</v>
      </c>
    </row>
    <row r="193" spans="2:30" outlineLevel="2">
      <c r="B193" s="4" t="s">
        <v>3</v>
      </c>
      <c r="C193" s="4" t="s">
        <v>5232</v>
      </c>
      <c r="D193" s="53" t="s">
        <v>0</v>
      </c>
      <c r="E193" s="10" t="s">
        <v>303</v>
      </c>
      <c r="F193" s="4" t="s">
        <v>48</v>
      </c>
      <c r="G193" s="10" t="s">
        <v>365</v>
      </c>
      <c r="H193" s="10" t="s">
        <v>380</v>
      </c>
      <c r="I193" s="4" t="s">
        <v>73</v>
      </c>
      <c r="J193" s="72" t="str">
        <f t="shared" si="17"/>
        <v>EUBSS20 ICPL Curncy</v>
      </c>
      <c r="K193" s="25" t="str">
        <f t="shared" si="19"/>
        <v>ICPL</v>
      </c>
      <c r="L193" s="26">
        <f t="shared" ca="1" si="19"/>
        <v>42276</v>
      </c>
      <c r="M193" s="25" t="b">
        <f t="shared" si="19"/>
        <v>1</v>
      </c>
      <c r="N193" s="84" t="e">
        <f ca="1">IF($M193,_xll.BDP($J193,N$164),"[DISABLED]")</f>
        <v>#NAME?</v>
      </c>
      <c r="O193" s="84" t="e">
        <f ca="1">IF($M193,_xll.BDP($J193,O$164),"[DISABLED]")</f>
        <v>#NAME?</v>
      </c>
      <c r="P193" s="84" t="e">
        <f ca="1">IF($M193,_xll.BDP($J193,P$164),"[DISABLED]")</f>
        <v>#NAME?</v>
      </c>
      <c r="Q193" s="84" t="e">
        <f ca="1">IF($M193,_xll.BDH($J193,Q$164,$L193),"[DISABLED]")</f>
        <v>#NAME?</v>
      </c>
      <c r="R193" s="84" t="e">
        <f ca="1">IF($M193,_xll.BDH($J193,R$164,$L193),"[DISABLED]")</f>
        <v>#NAME?</v>
      </c>
      <c r="S193" s="84" t="e">
        <f ca="1">IF($M193,_xll.BDH($J193,S$164,$L193),"[DISABLED]")</f>
        <v>#NAME?</v>
      </c>
      <c r="U193" s="106" t="s">
        <v>5307</v>
      </c>
      <c r="V193" s="107" t="s">
        <v>1055</v>
      </c>
      <c r="W193" s="108">
        <v>42276</v>
      </c>
      <c r="X193" s="107" t="b">
        <v>1</v>
      </c>
      <c r="Y193" s="107" t="s">
        <v>8549</v>
      </c>
      <c r="Z193" s="107" t="s">
        <v>8333</v>
      </c>
      <c r="AA193" s="107" t="s">
        <v>8550</v>
      </c>
      <c r="AB193" s="107">
        <v>9.1999999999999993</v>
      </c>
      <c r="AC193" s="107">
        <v>9.1999999999999993</v>
      </c>
      <c r="AD193" s="107">
        <v>9.1999999999999993</v>
      </c>
    </row>
    <row r="194" spans="2:30" outlineLevel="2">
      <c r="B194" s="4" t="s">
        <v>3</v>
      </c>
      <c r="C194" s="4" t="s">
        <v>5232</v>
      </c>
      <c r="D194" s="53" t="s">
        <v>0</v>
      </c>
      <c r="E194" s="10" t="s">
        <v>303</v>
      </c>
      <c r="F194" s="4" t="s">
        <v>49</v>
      </c>
      <c r="G194" s="10" t="s">
        <v>365</v>
      </c>
      <c r="H194" s="10" t="s">
        <v>381</v>
      </c>
      <c r="I194" s="4" t="s">
        <v>73</v>
      </c>
      <c r="J194" s="72" t="str">
        <f t="shared" si="17"/>
        <v>EUBSS25 ICPL Curncy</v>
      </c>
      <c r="K194" s="25" t="str">
        <f t="shared" si="19"/>
        <v>ICPL</v>
      </c>
      <c r="L194" s="26">
        <f t="shared" ca="1" si="19"/>
        <v>42276</v>
      </c>
      <c r="M194" s="25" t="b">
        <f t="shared" si="19"/>
        <v>1</v>
      </c>
      <c r="N194" s="84" t="e">
        <f ca="1">IF($M194,_xll.BDP($J194,N$164),"[DISABLED]")</f>
        <v>#NAME?</v>
      </c>
      <c r="O194" s="84" t="e">
        <f ca="1">IF($M194,_xll.BDP($J194,O$164),"[DISABLED]")</f>
        <v>#NAME?</v>
      </c>
      <c r="P194" s="84" t="e">
        <f ca="1">IF($M194,_xll.BDP($J194,P$164),"[DISABLED]")</f>
        <v>#NAME?</v>
      </c>
      <c r="Q194" s="84" t="e">
        <f ca="1">IF($M194,_xll.BDH($J194,Q$164,$L194),"[DISABLED]")</f>
        <v>#NAME?</v>
      </c>
      <c r="R194" s="84" t="e">
        <f ca="1">IF($M194,_xll.BDH($J194,R$164,$L194),"[DISABLED]")</f>
        <v>#NAME?</v>
      </c>
      <c r="S194" s="84" t="e">
        <f ca="1">IF($M194,_xll.BDH($J194,S$164,$L194),"[DISABLED]")</f>
        <v>#NAME?</v>
      </c>
      <c r="U194" s="106" t="s">
        <v>5308</v>
      </c>
      <c r="V194" s="107" t="s">
        <v>1055</v>
      </c>
      <c r="W194" s="108">
        <v>42276</v>
      </c>
      <c r="X194" s="107" t="b">
        <v>1</v>
      </c>
      <c r="Y194" s="107" t="s">
        <v>8551</v>
      </c>
      <c r="Z194" s="107" t="s">
        <v>8333</v>
      </c>
      <c r="AA194" s="107" t="s">
        <v>8550</v>
      </c>
      <c r="AB194" s="107">
        <v>8.3000000000000007</v>
      </c>
      <c r="AC194" s="107">
        <v>8.3000000000000007</v>
      </c>
      <c r="AD194" s="107">
        <v>8.3000000000000007</v>
      </c>
    </row>
    <row r="195" spans="2:30" outlineLevel="2">
      <c r="B195" s="4" t="s">
        <v>3</v>
      </c>
      <c r="C195" s="4" t="s">
        <v>5232</v>
      </c>
      <c r="D195" s="53" t="s">
        <v>0</v>
      </c>
      <c r="E195" s="10" t="s">
        <v>303</v>
      </c>
      <c r="F195" s="4" t="s">
        <v>50</v>
      </c>
      <c r="G195" s="10" t="s">
        <v>365</v>
      </c>
      <c r="H195" s="10" t="s">
        <v>382</v>
      </c>
      <c r="I195" s="4" t="s">
        <v>73</v>
      </c>
      <c r="J195" s="72" t="str">
        <f t="shared" si="17"/>
        <v>EUBSS30 ICPL Curncy</v>
      </c>
      <c r="K195" s="25" t="str">
        <f t="shared" si="19"/>
        <v>ICPL</v>
      </c>
      <c r="L195" s="26">
        <f t="shared" ca="1" si="19"/>
        <v>42276</v>
      </c>
      <c r="M195" s="25" t="b">
        <f t="shared" si="19"/>
        <v>1</v>
      </c>
      <c r="N195" s="84" t="e">
        <f ca="1">IF($M195,_xll.BDP($J195,N$164),"[DISABLED]")</f>
        <v>#NAME?</v>
      </c>
      <c r="O195" s="84" t="e">
        <f ca="1">IF($M195,_xll.BDP($J195,O$164),"[DISABLED]")</f>
        <v>#NAME?</v>
      </c>
      <c r="P195" s="84" t="e">
        <f ca="1">IF($M195,_xll.BDP($J195,P$164),"[DISABLED]")</f>
        <v>#NAME?</v>
      </c>
      <c r="Q195" s="84" t="e">
        <f ca="1">IF($M195,_xll.BDH($J195,Q$164,$L195),"[DISABLED]")</f>
        <v>#NAME?</v>
      </c>
      <c r="R195" s="84" t="e">
        <f ca="1">IF($M195,_xll.BDH($J195,R$164,$L195),"[DISABLED]")</f>
        <v>#NAME?</v>
      </c>
      <c r="S195" s="84" t="e">
        <f ca="1">IF($M195,_xll.BDH($J195,S$164,$L195),"[DISABLED]")</f>
        <v>#NAME?</v>
      </c>
      <c r="U195" s="106" t="s">
        <v>5309</v>
      </c>
      <c r="V195" s="107" t="s">
        <v>1055</v>
      </c>
      <c r="W195" s="108">
        <v>42276</v>
      </c>
      <c r="X195" s="107" t="b">
        <v>1</v>
      </c>
      <c r="Y195" s="107" t="s">
        <v>8552</v>
      </c>
      <c r="Z195" s="107" t="s">
        <v>8333</v>
      </c>
      <c r="AA195" s="107" t="s">
        <v>8550</v>
      </c>
      <c r="AB195" s="107">
        <v>7.7</v>
      </c>
      <c r="AC195" s="107">
        <v>7.7</v>
      </c>
      <c r="AD195" s="107">
        <v>7.7</v>
      </c>
    </row>
    <row r="196" spans="2:30" outlineLevel="2">
      <c r="B196" s="4" t="s">
        <v>3</v>
      </c>
      <c r="C196" s="4" t="s">
        <v>5232</v>
      </c>
      <c r="D196" s="53" t="s">
        <v>0</v>
      </c>
      <c r="E196" s="10" t="s">
        <v>303</v>
      </c>
      <c r="F196" s="4" t="s">
        <v>51</v>
      </c>
      <c r="G196" s="10" t="s">
        <v>365</v>
      </c>
      <c r="H196" s="10" t="s">
        <v>383</v>
      </c>
      <c r="I196" s="4" t="s">
        <v>73</v>
      </c>
      <c r="J196" s="72" t="str">
        <f t="shared" si="17"/>
        <v>EUBSS40 ICPL Curncy</v>
      </c>
      <c r="K196" s="25" t="str">
        <f t="shared" si="19"/>
        <v>ICPL</v>
      </c>
      <c r="L196" s="26">
        <f t="shared" ca="1" si="19"/>
        <v>42276</v>
      </c>
      <c r="M196" s="25" t="b">
        <f t="shared" si="19"/>
        <v>1</v>
      </c>
      <c r="N196" s="84" t="e">
        <f ca="1">IF($M196,_xll.BDP($J196,N$164),"[DISABLED]")</f>
        <v>#NAME?</v>
      </c>
      <c r="O196" s="84" t="e">
        <f ca="1">IF($M196,_xll.BDP($J196,O$164),"[DISABLED]")</f>
        <v>#NAME?</v>
      </c>
      <c r="P196" s="84" t="e">
        <f ca="1">IF($M196,_xll.BDP($J196,P$164),"[DISABLED]")</f>
        <v>#NAME?</v>
      </c>
      <c r="Q196" s="84" t="e">
        <f ca="1">IF($M196,_xll.BDH($J196,Q$164,$L196),"[DISABLED]")</f>
        <v>#NAME?</v>
      </c>
      <c r="R196" s="84" t="e">
        <f ca="1">IF($M196,_xll.BDH($J196,R$164,$L196),"[DISABLED]")</f>
        <v>#NAME?</v>
      </c>
      <c r="S196" s="84" t="e">
        <f ca="1">IF($M196,_xll.BDH($J196,S$164,$L196),"[DISABLED]")</f>
        <v>#NAME?</v>
      </c>
      <c r="U196" s="106" t="s">
        <v>5310</v>
      </c>
      <c r="V196" s="107" t="s">
        <v>1055</v>
      </c>
      <c r="W196" s="108">
        <v>42276</v>
      </c>
      <c r="X196" s="107" t="b">
        <v>1</v>
      </c>
      <c r="Y196" s="107" t="s">
        <v>8553</v>
      </c>
      <c r="Z196" s="107" t="s">
        <v>8333</v>
      </c>
      <c r="AA196" s="107" t="s">
        <v>8554</v>
      </c>
      <c r="AB196" s="107">
        <v>6.9</v>
      </c>
      <c r="AC196" s="107">
        <v>6.9</v>
      </c>
      <c r="AD196" s="107">
        <v>6.9</v>
      </c>
    </row>
    <row r="197" spans="2:30" outlineLevel="2">
      <c r="B197" s="4" t="s">
        <v>3</v>
      </c>
      <c r="C197" s="4" t="s">
        <v>5232</v>
      </c>
      <c r="D197" s="53" t="s">
        <v>0</v>
      </c>
      <c r="E197" s="10" t="s">
        <v>303</v>
      </c>
      <c r="F197" s="4" t="s">
        <v>52</v>
      </c>
      <c r="G197" s="10" t="s">
        <v>365</v>
      </c>
      <c r="H197" s="10" t="s">
        <v>384</v>
      </c>
      <c r="I197" s="4" t="s">
        <v>73</v>
      </c>
      <c r="J197" s="72" t="str">
        <f t="shared" si="17"/>
        <v>EUBSS50 ICPL Curncy</v>
      </c>
      <c r="K197" s="25" t="str">
        <f t="shared" si="19"/>
        <v>ICPL</v>
      </c>
      <c r="L197" s="26">
        <f t="shared" ca="1" si="19"/>
        <v>42276</v>
      </c>
      <c r="M197" s="25" t="b">
        <f t="shared" si="19"/>
        <v>1</v>
      </c>
      <c r="N197" s="84" t="e">
        <f ca="1">IF($M197,_xll.BDP($J197,N$164),"[DISABLED]")</f>
        <v>#NAME?</v>
      </c>
      <c r="O197" s="84" t="e">
        <f ca="1">IF($M197,_xll.BDP($J197,O$164),"[DISABLED]")</f>
        <v>#NAME?</v>
      </c>
      <c r="P197" s="84" t="e">
        <f ca="1">IF($M197,_xll.BDP($J197,P$164),"[DISABLED]")</f>
        <v>#NAME?</v>
      </c>
      <c r="Q197" s="84" t="e">
        <f ca="1">IF($M197,_xll.BDH($J197,Q$164,$L197),"[DISABLED]")</f>
        <v>#NAME?</v>
      </c>
      <c r="R197" s="84" t="e">
        <f ca="1">IF($M197,_xll.BDH($J197,R$164,$L197),"[DISABLED]")</f>
        <v>#NAME?</v>
      </c>
      <c r="S197" s="84" t="e">
        <f ca="1">IF($M197,_xll.BDH($J197,S$164,$L197),"[DISABLED]")</f>
        <v>#NAME?</v>
      </c>
      <c r="U197" s="106" t="s">
        <v>5311</v>
      </c>
      <c r="V197" s="107" t="s">
        <v>1055</v>
      </c>
      <c r="W197" s="108">
        <v>42276</v>
      </c>
      <c r="X197" s="107" t="b">
        <v>1</v>
      </c>
      <c r="Y197" s="107" t="s">
        <v>8555</v>
      </c>
      <c r="Z197" s="107" t="s">
        <v>8333</v>
      </c>
      <c r="AA197" s="107" t="s">
        <v>8556</v>
      </c>
      <c r="AB197" s="107">
        <v>6.4</v>
      </c>
      <c r="AC197" s="107">
        <v>6.4</v>
      </c>
      <c r="AD197" s="107">
        <v>6.4</v>
      </c>
    </row>
    <row r="198" spans="2:30" outlineLevel="2">
      <c r="B198" s="4" t="s">
        <v>3</v>
      </c>
      <c r="C198" s="4" t="s">
        <v>5232</v>
      </c>
      <c r="D198" s="54" t="s">
        <v>0</v>
      </c>
      <c r="E198" s="35" t="s">
        <v>303</v>
      </c>
      <c r="F198" s="6" t="s">
        <v>169</v>
      </c>
      <c r="G198" s="35" t="s">
        <v>365</v>
      </c>
      <c r="H198" s="10" t="s">
        <v>385</v>
      </c>
      <c r="I198" s="6" t="s">
        <v>73</v>
      </c>
      <c r="J198" s="73" t="str">
        <f t="shared" si="17"/>
        <v>EUBSS60 ICPL Curncy</v>
      </c>
      <c r="K198" s="85" t="str">
        <f t="shared" si="19"/>
        <v>ICPL</v>
      </c>
      <c r="L198" s="86">
        <f t="shared" ca="1" si="19"/>
        <v>42276</v>
      </c>
      <c r="M198" s="85" t="b">
        <f t="shared" si="19"/>
        <v>1</v>
      </c>
      <c r="N198" s="87" t="e">
        <f ca="1">IF($M198,_xll.BDP($J198,N$164),"[DISABLED]")</f>
        <v>#NAME?</v>
      </c>
      <c r="O198" s="87" t="e">
        <f ca="1">IF($M198,_xll.BDP($J198,O$164),"[DISABLED]")</f>
        <v>#NAME?</v>
      </c>
      <c r="P198" s="87" t="e">
        <f ca="1">IF($M198,_xll.BDP($J198,P$164),"[DISABLED]")</f>
        <v>#NAME?</v>
      </c>
      <c r="Q198" s="87" t="e">
        <f ca="1">IF($M198,_xll.BDH($J198,Q$164,$L198),"[DISABLED]")</f>
        <v>#NAME?</v>
      </c>
      <c r="R198" s="87" t="e">
        <f ca="1">IF($M198,_xll.BDH($J198,R$164,$L198),"[DISABLED]")</f>
        <v>#NAME?</v>
      </c>
      <c r="S198" s="87" t="e">
        <f ca="1">IF($M198,_xll.BDH($J198,S$164,$L198),"[DISABLED]")</f>
        <v>#NAME?</v>
      </c>
      <c r="U198" s="109" t="s">
        <v>5312</v>
      </c>
      <c r="V198" s="110" t="s">
        <v>1055</v>
      </c>
      <c r="W198" s="111">
        <v>42276</v>
      </c>
      <c r="X198" s="110" t="b">
        <v>1</v>
      </c>
      <c r="Y198" s="110" t="s">
        <v>8557</v>
      </c>
      <c r="Z198" s="110" t="s">
        <v>8333</v>
      </c>
      <c r="AA198" s="110" t="s">
        <v>8501</v>
      </c>
      <c r="AB198" s="110">
        <v>6</v>
      </c>
      <c r="AC198" s="110">
        <v>6</v>
      </c>
      <c r="AD198" s="110">
        <v>6</v>
      </c>
    </row>
    <row r="199" spans="2:30" outlineLevel="1">
      <c r="B199" s="4" t="s">
        <v>3</v>
      </c>
      <c r="C199" s="4" t="s">
        <v>5232</v>
      </c>
      <c r="D199" s="2" t="s">
        <v>2</v>
      </c>
      <c r="E199" s="55"/>
      <c r="F199" s="3"/>
      <c r="G199" s="8"/>
      <c r="H199" s="8"/>
      <c r="I199" s="3"/>
      <c r="J199" s="50"/>
      <c r="U199" s="110"/>
    </row>
    <row r="200" spans="2:30" outlineLevel="1">
      <c r="B200" s="4" t="s">
        <v>3</v>
      </c>
      <c r="C200" s="4" t="s">
        <v>5232</v>
      </c>
      <c r="D200" s="4" t="s">
        <v>2</v>
      </c>
      <c r="E200" s="39" t="s">
        <v>59</v>
      </c>
      <c r="F200" s="76"/>
      <c r="G200" s="77"/>
      <c r="H200" s="77"/>
      <c r="I200" s="78"/>
      <c r="J200" s="78"/>
      <c r="K200" s="81" t="str">
        <f t="shared" ref="K200:S200" si="20">INDEX(ObjData,MATCH($C200&amp;"-"&amp;$D200&amp;"-"&amp;$E200,ObjIDs,0),MATCH(K$2,ObjFields,0))</f>
        <v>ICPL</v>
      </c>
      <c r="L200" s="82">
        <f t="shared" ca="1" si="20"/>
        <v>42276</v>
      </c>
      <c r="M200" s="81" t="b">
        <f t="shared" si="20"/>
        <v>0</v>
      </c>
      <c r="N200" s="81" t="str">
        <f t="shared" si="20"/>
        <v>NAME</v>
      </c>
      <c r="O200" s="81" t="str">
        <f t="shared" si="20"/>
        <v>LAST_UPDATE_DT</v>
      </c>
      <c r="P200" s="81" t="str">
        <f t="shared" si="20"/>
        <v>LAST_UPDATE</v>
      </c>
      <c r="Q200" s="81" t="str">
        <f t="shared" si="20"/>
        <v>PX_LAST</v>
      </c>
      <c r="R200" s="81" t="str">
        <f t="shared" si="20"/>
        <v>PX_BID</v>
      </c>
      <c r="S200" s="81" t="str">
        <f t="shared" si="20"/>
        <v>PX_ASK</v>
      </c>
      <c r="U200" s="103"/>
      <c r="V200" s="104" t="s">
        <v>1055</v>
      </c>
      <c r="W200" s="105">
        <v>42276</v>
      </c>
      <c r="X200" s="104" t="b">
        <v>0</v>
      </c>
      <c r="Y200" s="104" t="s">
        <v>289</v>
      </c>
      <c r="Z200" s="104" t="s">
        <v>291</v>
      </c>
      <c r="AA200" s="104" t="s">
        <v>292</v>
      </c>
      <c r="AB200" s="104" t="s">
        <v>56</v>
      </c>
      <c r="AC200" s="104" t="s">
        <v>5228</v>
      </c>
      <c r="AD200" s="104" t="s">
        <v>5229</v>
      </c>
    </row>
    <row r="201" spans="2:30" outlineLevel="2">
      <c r="B201" s="4" t="s">
        <v>3</v>
      </c>
      <c r="C201" s="4" t="s">
        <v>5232</v>
      </c>
      <c r="D201" s="4" t="s">
        <v>2</v>
      </c>
      <c r="E201" s="10" t="s">
        <v>59</v>
      </c>
      <c r="F201" s="4" t="s">
        <v>38</v>
      </c>
      <c r="G201" s="10" t="s">
        <v>60</v>
      </c>
      <c r="H201" s="10" t="s">
        <v>387</v>
      </c>
      <c r="I201" s="4" t="s">
        <v>277</v>
      </c>
      <c r="J201" s="72" t="str">
        <f>H201&amp;" "&amp;K201&amp;" "&amp;I201</f>
        <v>FEDL01 ICPL Index</v>
      </c>
      <c r="K201" s="25" t="str">
        <f>K$200</f>
        <v>ICPL</v>
      </c>
      <c r="L201" s="26">
        <f ca="1">L$200</f>
        <v>42276</v>
      </c>
      <c r="M201" s="25" t="b">
        <f>M$200</f>
        <v>0</v>
      </c>
      <c r="N201" s="84" t="str">
        <f>IF($M201,_xll.BDP($J201,N$200),"[DISABLED]")</f>
        <v>[DISABLED]</v>
      </c>
      <c r="O201" s="84" t="str">
        <f>IF($M201,_xll.BDP($J201,O$200),"[DISABLED]")</f>
        <v>[DISABLED]</v>
      </c>
      <c r="P201" s="84" t="str">
        <f>IF($M201,_xll.BDP($J201,P$200),"[DISABLED]")</f>
        <v>[DISABLED]</v>
      </c>
      <c r="Q201" s="84" t="str">
        <f>IF($M201,_xll.BDH($J201,Q$200,$L201),"[DISABLED]")</f>
        <v>[DISABLED]</v>
      </c>
      <c r="R201" s="84" t="str">
        <f>IF($M201,_xll.BDH($J201,R$200,$L201),"[DISABLED]")</f>
        <v>[DISABLED]</v>
      </c>
      <c r="S201" s="84" t="str">
        <f>IF($M201,_xll.BDH($J201,S$200,$L201),"[DISABLED]")</f>
        <v>[DISABLED]</v>
      </c>
      <c r="U201" s="106" t="s">
        <v>5313</v>
      </c>
      <c r="V201" s="107" t="s">
        <v>1055</v>
      </c>
      <c r="W201" s="108">
        <v>42276</v>
      </c>
      <c r="X201" s="107" t="b">
        <v>0</v>
      </c>
      <c r="Y201" s="107" t="s">
        <v>5237</v>
      </c>
      <c r="Z201" s="107" t="s">
        <v>5237</v>
      </c>
      <c r="AA201" s="107" t="s">
        <v>5237</v>
      </c>
      <c r="AB201" s="107" t="s">
        <v>5237</v>
      </c>
      <c r="AC201" s="107" t="s">
        <v>5237</v>
      </c>
      <c r="AD201" s="107" t="s">
        <v>5237</v>
      </c>
    </row>
    <row r="202" spans="2:30" outlineLevel="2">
      <c r="B202" s="4" t="s">
        <v>3</v>
      </c>
      <c r="C202" s="4" t="s">
        <v>5232</v>
      </c>
      <c r="D202" s="4" t="s">
        <v>2</v>
      </c>
      <c r="E202" s="10" t="s">
        <v>59</v>
      </c>
      <c r="F202" s="9" t="s">
        <v>206</v>
      </c>
      <c r="G202" s="14" t="s">
        <v>1058</v>
      </c>
      <c r="H202" s="14" t="s">
        <v>259</v>
      </c>
      <c r="I202" s="9" t="s">
        <v>73</v>
      </c>
      <c r="J202" s="72" t="str">
        <f t="shared" ref="J202:J235" si="21">H202&amp;" "&amp;K202&amp;" "&amp;I202</f>
        <v>USSO1Z ICPL Curncy</v>
      </c>
      <c r="K202" s="25" t="str">
        <f t="shared" ref="K202:M235" si="22">K$200</f>
        <v>ICPL</v>
      </c>
      <c r="L202" s="26">
        <f t="shared" ca="1" si="22"/>
        <v>42276</v>
      </c>
      <c r="M202" s="25" t="b">
        <f t="shared" si="22"/>
        <v>0</v>
      </c>
      <c r="N202" s="84" t="str">
        <f>IF($M202,_xll.BDP($J202,N$200),"[DISABLED]")</f>
        <v>[DISABLED]</v>
      </c>
      <c r="O202" s="84" t="str">
        <f>IF($M202,_xll.BDP($J202,O$200),"[DISABLED]")</f>
        <v>[DISABLED]</v>
      </c>
      <c r="P202" s="84" t="str">
        <f>IF($M202,_xll.BDP($J202,P$200),"[DISABLED]")</f>
        <v>[DISABLED]</v>
      </c>
      <c r="Q202" s="84" t="str">
        <f>IF($M202,_xll.BDH($J202,Q$200,$L202),"[DISABLED]")</f>
        <v>[DISABLED]</v>
      </c>
      <c r="R202" s="84" t="str">
        <f>IF($M202,_xll.BDH($J202,R$200,$L202),"[DISABLED]")</f>
        <v>[DISABLED]</v>
      </c>
      <c r="S202" s="84" t="str">
        <f>IF($M202,_xll.BDH($J202,S$200,$L202),"[DISABLED]")</f>
        <v>[DISABLED]</v>
      </c>
      <c r="U202" s="106" t="s">
        <v>5314</v>
      </c>
      <c r="V202" s="107" t="s">
        <v>1055</v>
      </c>
      <c r="W202" s="108">
        <v>42276</v>
      </c>
      <c r="X202" s="107" t="b">
        <v>0</v>
      </c>
      <c r="Y202" s="107" t="s">
        <v>5237</v>
      </c>
      <c r="Z202" s="107" t="s">
        <v>5237</v>
      </c>
      <c r="AA202" s="107" t="s">
        <v>5237</v>
      </c>
      <c r="AB202" s="107" t="s">
        <v>5237</v>
      </c>
      <c r="AC202" s="107" t="s">
        <v>5237</v>
      </c>
      <c r="AD202" s="107" t="s">
        <v>5237</v>
      </c>
    </row>
    <row r="203" spans="2:30" outlineLevel="2">
      <c r="B203" s="4" t="s">
        <v>3</v>
      </c>
      <c r="C203" s="4" t="s">
        <v>5232</v>
      </c>
      <c r="D203" s="4" t="s">
        <v>2</v>
      </c>
      <c r="E203" s="10" t="s">
        <v>59</v>
      </c>
      <c r="F203" s="9" t="s">
        <v>207</v>
      </c>
      <c r="G203" s="14" t="s">
        <v>1058</v>
      </c>
      <c r="H203" s="14" t="s">
        <v>260</v>
      </c>
      <c r="I203" s="9" t="s">
        <v>73</v>
      </c>
      <c r="J203" s="72" t="str">
        <f t="shared" si="21"/>
        <v>USSO2Z ICPL Curncy</v>
      </c>
      <c r="K203" s="25" t="str">
        <f t="shared" si="22"/>
        <v>ICPL</v>
      </c>
      <c r="L203" s="26">
        <f t="shared" ca="1" si="22"/>
        <v>42276</v>
      </c>
      <c r="M203" s="25" t="b">
        <f t="shared" si="22"/>
        <v>0</v>
      </c>
      <c r="N203" s="84" t="str">
        <f>IF($M203,_xll.BDP($J203,N$200),"[DISABLED]")</f>
        <v>[DISABLED]</v>
      </c>
      <c r="O203" s="84" t="str">
        <f>IF($M203,_xll.BDP($J203,O$200),"[DISABLED]")</f>
        <v>[DISABLED]</v>
      </c>
      <c r="P203" s="84" t="str">
        <f>IF($M203,_xll.BDP($J203,P$200),"[DISABLED]")</f>
        <v>[DISABLED]</v>
      </c>
      <c r="Q203" s="84" t="str">
        <f>IF($M203,_xll.BDH($J203,Q$200,$L203),"[DISABLED]")</f>
        <v>[DISABLED]</v>
      </c>
      <c r="R203" s="84" t="str">
        <f>IF($M203,_xll.BDH($J203,R$200,$L203),"[DISABLED]")</f>
        <v>[DISABLED]</v>
      </c>
      <c r="S203" s="84" t="str">
        <f>IF($M203,_xll.BDH($J203,S$200,$L203),"[DISABLED]")</f>
        <v>[DISABLED]</v>
      </c>
      <c r="U203" s="106" t="s">
        <v>5315</v>
      </c>
      <c r="V203" s="107" t="s">
        <v>1055</v>
      </c>
      <c r="W203" s="108">
        <v>42276</v>
      </c>
      <c r="X203" s="107" t="b">
        <v>0</v>
      </c>
      <c r="Y203" s="107" t="s">
        <v>5237</v>
      </c>
      <c r="Z203" s="107" t="s">
        <v>5237</v>
      </c>
      <c r="AA203" s="107" t="s">
        <v>5237</v>
      </c>
      <c r="AB203" s="107" t="s">
        <v>5237</v>
      </c>
      <c r="AC203" s="107" t="s">
        <v>5237</v>
      </c>
      <c r="AD203" s="107" t="s">
        <v>5237</v>
      </c>
    </row>
    <row r="204" spans="2:30" outlineLevel="2">
      <c r="B204" s="4" t="s">
        <v>3</v>
      </c>
      <c r="C204" s="4" t="s">
        <v>5232</v>
      </c>
      <c r="D204" s="4" t="s">
        <v>2</v>
      </c>
      <c r="E204" s="10" t="s">
        <v>59</v>
      </c>
      <c r="F204" s="9" t="s">
        <v>208</v>
      </c>
      <c r="G204" s="14" t="s">
        <v>1058</v>
      </c>
      <c r="H204" s="14" t="s">
        <v>261</v>
      </c>
      <c r="I204" s="9" t="s">
        <v>73</v>
      </c>
      <c r="J204" s="72" t="str">
        <f t="shared" si="21"/>
        <v>USSO3Z ICPL Curncy</v>
      </c>
      <c r="K204" s="25" t="str">
        <f t="shared" si="22"/>
        <v>ICPL</v>
      </c>
      <c r="L204" s="26">
        <f t="shared" ca="1" si="22"/>
        <v>42276</v>
      </c>
      <c r="M204" s="25" t="b">
        <f t="shared" si="22"/>
        <v>0</v>
      </c>
      <c r="N204" s="84" t="str">
        <f>IF($M204,_xll.BDP($J204,N$200),"[DISABLED]")</f>
        <v>[DISABLED]</v>
      </c>
      <c r="O204" s="84" t="str">
        <f>IF($M204,_xll.BDP($J204,O$200),"[DISABLED]")</f>
        <v>[DISABLED]</v>
      </c>
      <c r="P204" s="84" t="str">
        <f>IF($M204,_xll.BDP($J204,P$200),"[DISABLED]")</f>
        <v>[DISABLED]</v>
      </c>
      <c r="Q204" s="84" t="str">
        <f>IF($M204,_xll.BDH($J204,Q$200,$L204),"[DISABLED]")</f>
        <v>[DISABLED]</v>
      </c>
      <c r="R204" s="84" t="str">
        <f>IF($M204,_xll.BDH($J204,R$200,$L204),"[DISABLED]")</f>
        <v>[DISABLED]</v>
      </c>
      <c r="S204" s="84" t="str">
        <f>IF($M204,_xll.BDH($J204,S$200,$L204),"[DISABLED]")</f>
        <v>[DISABLED]</v>
      </c>
      <c r="U204" s="106" t="s">
        <v>5316</v>
      </c>
      <c r="V204" s="107" t="s">
        <v>1055</v>
      </c>
      <c r="W204" s="108">
        <v>42276</v>
      </c>
      <c r="X204" s="107" t="b">
        <v>0</v>
      </c>
      <c r="Y204" s="107" t="s">
        <v>5237</v>
      </c>
      <c r="Z204" s="107" t="s">
        <v>5237</v>
      </c>
      <c r="AA204" s="107" t="s">
        <v>5237</v>
      </c>
      <c r="AB204" s="107" t="s">
        <v>5237</v>
      </c>
      <c r="AC204" s="107" t="s">
        <v>5237</v>
      </c>
      <c r="AD204" s="107" t="s">
        <v>5237</v>
      </c>
    </row>
    <row r="205" spans="2:30" outlineLevel="2">
      <c r="B205" s="4" t="s">
        <v>3</v>
      </c>
      <c r="C205" s="4" t="s">
        <v>5232</v>
      </c>
      <c r="D205" s="4" t="s">
        <v>2</v>
      </c>
      <c r="E205" s="10" t="s">
        <v>59</v>
      </c>
      <c r="F205" s="4" t="s">
        <v>209</v>
      </c>
      <c r="G205" s="10" t="s">
        <v>1058</v>
      </c>
      <c r="H205" s="10" t="s">
        <v>262</v>
      </c>
      <c r="I205" s="4" t="s">
        <v>73</v>
      </c>
      <c r="J205" s="72" t="str">
        <f t="shared" si="21"/>
        <v>USSOA ICPL Curncy</v>
      </c>
      <c r="K205" s="25" t="str">
        <f t="shared" si="22"/>
        <v>ICPL</v>
      </c>
      <c r="L205" s="26">
        <f t="shared" ca="1" si="22"/>
        <v>42276</v>
      </c>
      <c r="M205" s="25" t="b">
        <f t="shared" si="22"/>
        <v>0</v>
      </c>
      <c r="N205" s="84" t="str">
        <f>IF($M205,_xll.BDP($J205,N$200),"[DISABLED]")</f>
        <v>[DISABLED]</v>
      </c>
      <c r="O205" s="84" t="str">
        <f>IF($M205,_xll.BDP($J205,O$200),"[DISABLED]")</f>
        <v>[DISABLED]</v>
      </c>
      <c r="P205" s="84" t="str">
        <f>IF($M205,_xll.BDP($J205,P$200),"[DISABLED]")</f>
        <v>[DISABLED]</v>
      </c>
      <c r="Q205" s="84" t="str">
        <f>IF($M205,_xll.BDH($J205,Q$200,$L205),"[DISABLED]")</f>
        <v>[DISABLED]</v>
      </c>
      <c r="R205" s="84" t="str">
        <f>IF($M205,_xll.BDH($J205,R$200,$L205),"[DISABLED]")</f>
        <v>[DISABLED]</v>
      </c>
      <c r="S205" s="84" t="str">
        <f>IF($M205,_xll.BDH($J205,S$200,$L205),"[DISABLED]")</f>
        <v>[DISABLED]</v>
      </c>
      <c r="U205" s="106" t="s">
        <v>5317</v>
      </c>
      <c r="V205" s="107" t="s">
        <v>1055</v>
      </c>
      <c r="W205" s="108">
        <v>42276</v>
      </c>
      <c r="X205" s="107" t="b">
        <v>0</v>
      </c>
      <c r="Y205" s="107" t="s">
        <v>5237</v>
      </c>
      <c r="Z205" s="107" t="s">
        <v>5237</v>
      </c>
      <c r="AA205" s="107" t="s">
        <v>5237</v>
      </c>
      <c r="AB205" s="107" t="s">
        <v>5237</v>
      </c>
      <c r="AC205" s="107" t="s">
        <v>5237</v>
      </c>
      <c r="AD205" s="107" t="s">
        <v>5237</v>
      </c>
    </row>
    <row r="206" spans="2:30" outlineLevel="2">
      <c r="B206" s="4" t="s">
        <v>3</v>
      </c>
      <c r="C206" s="4" t="s">
        <v>5232</v>
      </c>
      <c r="D206" s="4" t="s">
        <v>2</v>
      </c>
      <c r="E206" s="10" t="s">
        <v>59</v>
      </c>
      <c r="F206" s="4" t="s">
        <v>210</v>
      </c>
      <c r="G206" s="10" t="s">
        <v>1058</v>
      </c>
      <c r="H206" s="10" t="s">
        <v>263</v>
      </c>
      <c r="I206" s="4" t="s">
        <v>73</v>
      </c>
      <c r="J206" s="72" t="str">
        <f t="shared" si="21"/>
        <v>USSOB ICPL Curncy</v>
      </c>
      <c r="K206" s="25" t="str">
        <f t="shared" si="22"/>
        <v>ICPL</v>
      </c>
      <c r="L206" s="26">
        <f t="shared" ca="1" si="22"/>
        <v>42276</v>
      </c>
      <c r="M206" s="25" t="b">
        <f t="shared" si="22"/>
        <v>0</v>
      </c>
      <c r="N206" s="84" t="str">
        <f>IF($M206,_xll.BDP($J206,N$200),"[DISABLED]")</f>
        <v>[DISABLED]</v>
      </c>
      <c r="O206" s="84" t="str">
        <f>IF($M206,_xll.BDP($J206,O$200),"[DISABLED]")</f>
        <v>[DISABLED]</v>
      </c>
      <c r="P206" s="84" t="str">
        <f>IF($M206,_xll.BDP($J206,P$200),"[DISABLED]")</f>
        <v>[DISABLED]</v>
      </c>
      <c r="Q206" s="84" t="str">
        <f>IF($M206,_xll.BDH($J206,Q$200,$L206),"[DISABLED]")</f>
        <v>[DISABLED]</v>
      </c>
      <c r="R206" s="84" t="str">
        <f>IF($M206,_xll.BDH($J206,R$200,$L206),"[DISABLED]")</f>
        <v>[DISABLED]</v>
      </c>
      <c r="S206" s="84" t="str">
        <f>IF($M206,_xll.BDH($J206,S$200,$L206),"[DISABLED]")</f>
        <v>[DISABLED]</v>
      </c>
      <c r="U206" s="106" t="s">
        <v>5318</v>
      </c>
      <c r="V206" s="107" t="s">
        <v>1055</v>
      </c>
      <c r="W206" s="108">
        <v>42276</v>
      </c>
      <c r="X206" s="107" t="b">
        <v>0</v>
      </c>
      <c r="Y206" s="107" t="s">
        <v>5237</v>
      </c>
      <c r="Z206" s="107" t="s">
        <v>5237</v>
      </c>
      <c r="AA206" s="107" t="s">
        <v>5237</v>
      </c>
      <c r="AB206" s="107" t="s">
        <v>5237</v>
      </c>
      <c r="AC206" s="107" t="s">
        <v>5237</v>
      </c>
      <c r="AD206" s="107" t="s">
        <v>5237</v>
      </c>
    </row>
    <row r="207" spans="2:30" outlineLevel="2">
      <c r="B207" s="4" t="s">
        <v>3</v>
      </c>
      <c r="C207" s="4" t="s">
        <v>5232</v>
      </c>
      <c r="D207" s="4" t="s">
        <v>2</v>
      </c>
      <c r="E207" s="10" t="s">
        <v>59</v>
      </c>
      <c r="F207" s="4" t="s">
        <v>54</v>
      </c>
      <c r="G207" s="10" t="s">
        <v>1058</v>
      </c>
      <c r="H207" s="10" t="s">
        <v>264</v>
      </c>
      <c r="I207" s="4" t="s">
        <v>73</v>
      </c>
      <c r="J207" s="72" t="str">
        <f t="shared" si="21"/>
        <v>USSOC ICPL Curncy</v>
      </c>
      <c r="K207" s="25" t="str">
        <f t="shared" si="22"/>
        <v>ICPL</v>
      </c>
      <c r="L207" s="26">
        <f t="shared" ca="1" si="22"/>
        <v>42276</v>
      </c>
      <c r="M207" s="25" t="b">
        <f t="shared" si="22"/>
        <v>0</v>
      </c>
      <c r="N207" s="84" t="str">
        <f>IF($M207,_xll.BDP($J207,N$200),"[DISABLED]")</f>
        <v>[DISABLED]</v>
      </c>
      <c r="O207" s="84" t="str">
        <f>IF($M207,_xll.BDP($J207,O$200),"[DISABLED]")</f>
        <v>[DISABLED]</v>
      </c>
      <c r="P207" s="84" t="str">
        <f>IF($M207,_xll.BDP($J207,P$200),"[DISABLED]")</f>
        <v>[DISABLED]</v>
      </c>
      <c r="Q207" s="84" t="str">
        <f>IF($M207,_xll.BDH($J207,Q$200,$L207),"[DISABLED]")</f>
        <v>[DISABLED]</v>
      </c>
      <c r="R207" s="84" t="str">
        <f>IF($M207,_xll.BDH($J207,R$200,$L207),"[DISABLED]")</f>
        <v>[DISABLED]</v>
      </c>
      <c r="S207" s="84" t="str">
        <f>IF($M207,_xll.BDH($J207,S$200,$L207),"[DISABLED]")</f>
        <v>[DISABLED]</v>
      </c>
      <c r="U207" s="106" t="s">
        <v>5319</v>
      </c>
      <c r="V207" s="107" t="s">
        <v>1055</v>
      </c>
      <c r="W207" s="108">
        <v>42276</v>
      </c>
      <c r="X207" s="107" t="b">
        <v>0</v>
      </c>
      <c r="Y207" s="107" t="s">
        <v>5237</v>
      </c>
      <c r="Z207" s="107" t="s">
        <v>5237</v>
      </c>
      <c r="AA207" s="107" t="s">
        <v>5237</v>
      </c>
      <c r="AB207" s="107" t="s">
        <v>5237</v>
      </c>
      <c r="AC207" s="107" t="s">
        <v>5237</v>
      </c>
      <c r="AD207" s="107" t="s">
        <v>5237</v>
      </c>
    </row>
    <row r="208" spans="2:30" outlineLevel="2">
      <c r="B208" s="4" t="s">
        <v>3</v>
      </c>
      <c r="C208" s="4" t="s">
        <v>5232</v>
      </c>
      <c r="D208" s="4" t="s">
        <v>2</v>
      </c>
      <c r="E208" s="10" t="s">
        <v>59</v>
      </c>
      <c r="F208" s="4" t="s">
        <v>211</v>
      </c>
      <c r="G208" s="10" t="s">
        <v>1058</v>
      </c>
      <c r="H208" s="10" t="s">
        <v>265</v>
      </c>
      <c r="I208" s="4" t="s">
        <v>73</v>
      </c>
      <c r="J208" s="72" t="str">
        <f t="shared" si="21"/>
        <v>USSOD ICPL Curncy</v>
      </c>
      <c r="K208" s="25" t="str">
        <f t="shared" si="22"/>
        <v>ICPL</v>
      </c>
      <c r="L208" s="26">
        <f t="shared" ca="1" si="22"/>
        <v>42276</v>
      </c>
      <c r="M208" s="25" t="b">
        <f t="shared" si="22"/>
        <v>0</v>
      </c>
      <c r="N208" s="84" t="str">
        <f>IF($M208,_xll.BDP($J208,N$200),"[DISABLED]")</f>
        <v>[DISABLED]</v>
      </c>
      <c r="O208" s="84" t="str">
        <f>IF($M208,_xll.BDP($J208,O$200),"[DISABLED]")</f>
        <v>[DISABLED]</v>
      </c>
      <c r="P208" s="84" t="str">
        <f>IF($M208,_xll.BDP($J208,P$200),"[DISABLED]")</f>
        <v>[DISABLED]</v>
      </c>
      <c r="Q208" s="84" t="str">
        <f>IF($M208,_xll.BDH($J208,Q$200,$L208),"[DISABLED]")</f>
        <v>[DISABLED]</v>
      </c>
      <c r="R208" s="84" t="str">
        <f>IF($M208,_xll.BDH($J208,R$200,$L208),"[DISABLED]")</f>
        <v>[DISABLED]</v>
      </c>
      <c r="S208" s="84" t="str">
        <f>IF($M208,_xll.BDH($J208,S$200,$L208),"[DISABLED]")</f>
        <v>[DISABLED]</v>
      </c>
      <c r="U208" s="106" t="s">
        <v>5320</v>
      </c>
      <c r="V208" s="107" t="s">
        <v>1055</v>
      </c>
      <c r="W208" s="108">
        <v>42276</v>
      </c>
      <c r="X208" s="107" t="b">
        <v>0</v>
      </c>
      <c r="Y208" s="107" t="s">
        <v>5237</v>
      </c>
      <c r="Z208" s="107" t="s">
        <v>5237</v>
      </c>
      <c r="AA208" s="107" t="s">
        <v>5237</v>
      </c>
      <c r="AB208" s="107" t="s">
        <v>5237</v>
      </c>
      <c r="AC208" s="107" t="s">
        <v>5237</v>
      </c>
      <c r="AD208" s="107" t="s">
        <v>5237</v>
      </c>
    </row>
    <row r="209" spans="2:30" outlineLevel="2">
      <c r="B209" s="4" t="s">
        <v>3</v>
      </c>
      <c r="C209" s="4" t="s">
        <v>5232</v>
      </c>
      <c r="D209" s="4" t="s">
        <v>2</v>
      </c>
      <c r="E209" s="10" t="s">
        <v>59</v>
      </c>
      <c r="F209" s="4" t="s">
        <v>212</v>
      </c>
      <c r="G209" s="10" t="s">
        <v>1058</v>
      </c>
      <c r="H209" s="10" t="s">
        <v>266</v>
      </c>
      <c r="I209" s="4" t="s">
        <v>73</v>
      </c>
      <c r="J209" s="72" t="str">
        <f t="shared" si="21"/>
        <v>USSOE ICPL Curncy</v>
      </c>
      <c r="K209" s="25" t="str">
        <f t="shared" si="22"/>
        <v>ICPL</v>
      </c>
      <c r="L209" s="26">
        <f t="shared" ca="1" si="22"/>
        <v>42276</v>
      </c>
      <c r="M209" s="25" t="b">
        <f t="shared" si="22"/>
        <v>0</v>
      </c>
      <c r="N209" s="84" t="str">
        <f>IF($M209,_xll.BDP($J209,N$200),"[DISABLED]")</f>
        <v>[DISABLED]</v>
      </c>
      <c r="O209" s="84" t="str">
        <f>IF($M209,_xll.BDP($J209,O$200),"[DISABLED]")</f>
        <v>[DISABLED]</v>
      </c>
      <c r="P209" s="84" t="str">
        <f>IF($M209,_xll.BDP($J209,P$200),"[DISABLED]")</f>
        <v>[DISABLED]</v>
      </c>
      <c r="Q209" s="84" t="str">
        <f>IF($M209,_xll.BDH($J209,Q$200,$L209),"[DISABLED]")</f>
        <v>[DISABLED]</v>
      </c>
      <c r="R209" s="84" t="str">
        <f>IF($M209,_xll.BDH($J209,R$200,$L209),"[DISABLED]")</f>
        <v>[DISABLED]</v>
      </c>
      <c r="S209" s="84" t="str">
        <f>IF($M209,_xll.BDH($J209,S$200,$L209),"[DISABLED]")</f>
        <v>[DISABLED]</v>
      </c>
      <c r="U209" s="106" t="s">
        <v>5321</v>
      </c>
      <c r="V209" s="107" t="s">
        <v>1055</v>
      </c>
      <c r="W209" s="108">
        <v>42276</v>
      </c>
      <c r="X209" s="107" t="b">
        <v>0</v>
      </c>
      <c r="Y209" s="107" t="s">
        <v>5237</v>
      </c>
      <c r="Z209" s="107" t="s">
        <v>5237</v>
      </c>
      <c r="AA209" s="107" t="s">
        <v>5237</v>
      </c>
      <c r="AB209" s="107" t="s">
        <v>5237</v>
      </c>
      <c r="AC209" s="107" t="s">
        <v>5237</v>
      </c>
      <c r="AD209" s="107" t="s">
        <v>5237</v>
      </c>
    </row>
    <row r="210" spans="2:30" outlineLevel="2">
      <c r="B210" s="4" t="s">
        <v>3</v>
      </c>
      <c r="C210" s="4" t="s">
        <v>5232</v>
      </c>
      <c r="D210" s="4" t="s">
        <v>2</v>
      </c>
      <c r="E210" s="10" t="s">
        <v>59</v>
      </c>
      <c r="F210" s="4" t="s">
        <v>58</v>
      </c>
      <c r="G210" s="10" t="s">
        <v>1058</v>
      </c>
      <c r="H210" s="10" t="s">
        <v>267</v>
      </c>
      <c r="I210" s="4" t="s">
        <v>73</v>
      </c>
      <c r="J210" s="72" t="str">
        <f t="shared" si="21"/>
        <v>USSOF ICPL Curncy</v>
      </c>
      <c r="K210" s="25" t="str">
        <f t="shared" si="22"/>
        <v>ICPL</v>
      </c>
      <c r="L210" s="26">
        <f t="shared" ca="1" si="22"/>
        <v>42276</v>
      </c>
      <c r="M210" s="25" t="b">
        <f t="shared" si="22"/>
        <v>0</v>
      </c>
      <c r="N210" s="84" t="str">
        <f>IF($M210,_xll.BDP($J210,N$200),"[DISABLED]")</f>
        <v>[DISABLED]</v>
      </c>
      <c r="O210" s="84" t="str">
        <f>IF($M210,_xll.BDP($J210,O$200),"[DISABLED]")</f>
        <v>[DISABLED]</v>
      </c>
      <c r="P210" s="84" t="str">
        <f>IF($M210,_xll.BDP($J210,P$200),"[DISABLED]")</f>
        <v>[DISABLED]</v>
      </c>
      <c r="Q210" s="84" t="str">
        <f>IF($M210,_xll.BDH($J210,Q$200,$L210),"[DISABLED]")</f>
        <v>[DISABLED]</v>
      </c>
      <c r="R210" s="84" t="str">
        <f>IF($M210,_xll.BDH($J210,R$200,$L210),"[DISABLED]")</f>
        <v>[DISABLED]</v>
      </c>
      <c r="S210" s="84" t="str">
        <f>IF($M210,_xll.BDH($J210,S$200,$L210),"[DISABLED]")</f>
        <v>[DISABLED]</v>
      </c>
      <c r="U210" s="106" t="s">
        <v>5322</v>
      </c>
      <c r="V210" s="107" t="s">
        <v>1055</v>
      </c>
      <c r="W210" s="108">
        <v>42276</v>
      </c>
      <c r="X210" s="107" t="b">
        <v>0</v>
      </c>
      <c r="Y210" s="107" t="s">
        <v>5237</v>
      </c>
      <c r="Z210" s="107" t="s">
        <v>5237</v>
      </c>
      <c r="AA210" s="107" t="s">
        <v>5237</v>
      </c>
      <c r="AB210" s="107" t="s">
        <v>5237</v>
      </c>
      <c r="AC210" s="107" t="s">
        <v>5237</v>
      </c>
      <c r="AD210" s="107" t="s">
        <v>5237</v>
      </c>
    </row>
    <row r="211" spans="2:30" outlineLevel="2">
      <c r="B211" s="4" t="s">
        <v>3</v>
      </c>
      <c r="C211" s="4" t="s">
        <v>5232</v>
      </c>
      <c r="D211" s="4" t="s">
        <v>2</v>
      </c>
      <c r="E211" s="10" t="s">
        <v>59</v>
      </c>
      <c r="F211" s="4" t="s">
        <v>177</v>
      </c>
      <c r="G211" s="10" t="s">
        <v>1058</v>
      </c>
      <c r="H211" s="10" t="s">
        <v>268</v>
      </c>
      <c r="I211" s="4" t="s">
        <v>73</v>
      </c>
      <c r="J211" s="72" t="str">
        <f t="shared" si="21"/>
        <v>USSOG ICPL Curncy</v>
      </c>
      <c r="K211" s="25" t="str">
        <f t="shared" si="22"/>
        <v>ICPL</v>
      </c>
      <c r="L211" s="26">
        <f t="shared" ca="1" si="22"/>
        <v>42276</v>
      </c>
      <c r="M211" s="25" t="b">
        <f t="shared" si="22"/>
        <v>0</v>
      </c>
      <c r="N211" s="84" t="str">
        <f>IF($M211,_xll.BDP($J211,N$200),"[DISABLED]")</f>
        <v>[DISABLED]</v>
      </c>
      <c r="O211" s="84" t="str">
        <f>IF($M211,_xll.BDP($J211,O$200),"[DISABLED]")</f>
        <v>[DISABLED]</v>
      </c>
      <c r="P211" s="84" t="str">
        <f>IF($M211,_xll.BDP($J211,P$200),"[DISABLED]")</f>
        <v>[DISABLED]</v>
      </c>
      <c r="Q211" s="84" t="str">
        <f>IF($M211,_xll.BDH($J211,Q$200,$L211),"[DISABLED]")</f>
        <v>[DISABLED]</v>
      </c>
      <c r="R211" s="84" t="str">
        <f>IF($M211,_xll.BDH($J211,R$200,$L211),"[DISABLED]")</f>
        <v>[DISABLED]</v>
      </c>
      <c r="S211" s="84" t="str">
        <f>IF($M211,_xll.BDH($J211,S$200,$L211),"[DISABLED]")</f>
        <v>[DISABLED]</v>
      </c>
      <c r="U211" s="106" t="s">
        <v>5323</v>
      </c>
      <c r="V211" s="107" t="s">
        <v>1055</v>
      </c>
      <c r="W211" s="108">
        <v>42276</v>
      </c>
      <c r="X211" s="107" t="b">
        <v>0</v>
      </c>
      <c r="Y211" s="107" t="s">
        <v>5237</v>
      </c>
      <c r="Z211" s="107" t="s">
        <v>5237</v>
      </c>
      <c r="AA211" s="107" t="s">
        <v>5237</v>
      </c>
      <c r="AB211" s="107" t="s">
        <v>5237</v>
      </c>
      <c r="AC211" s="107" t="s">
        <v>5237</v>
      </c>
      <c r="AD211" s="107" t="s">
        <v>5237</v>
      </c>
    </row>
    <row r="212" spans="2:30" outlineLevel="2">
      <c r="B212" s="4" t="s">
        <v>3</v>
      </c>
      <c r="C212" s="4" t="s">
        <v>5232</v>
      </c>
      <c r="D212" s="4" t="s">
        <v>2</v>
      </c>
      <c r="E212" s="10" t="s">
        <v>59</v>
      </c>
      <c r="F212" s="4" t="s">
        <v>178</v>
      </c>
      <c r="G212" s="10" t="s">
        <v>1058</v>
      </c>
      <c r="H212" s="10" t="s">
        <v>269</v>
      </c>
      <c r="I212" s="4" t="s">
        <v>73</v>
      </c>
      <c r="J212" s="72" t="str">
        <f t="shared" si="21"/>
        <v>USSOH ICPL Curncy</v>
      </c>
      <c r="K212" s="25" t="str">
        <f t="shared" si="22"/>
        <v>ICPL</v>
      </c>
      <c r="L212" s="26">
        <f t="shared" ca="1" si="22"/>
        <v>42276</v>
      </c>
      <c r="M212" s="25" t="b">
        <f t="shared" si="22"/>
        <v>0</v>
      </c>
      <c r="N212" s="84" t="str">
        <f>IF($M212,_xll.BDP($J212,N$200),"[DISABLED]")</f>
        <v>[DISABLED]</v>
      </c>
      <c r="O212" s="84" t="str">
        <f>IF($M212,_xll.BDP($J212,O$200),"[DISABLED]")</f>
        <v>[DISABLED]</v>
      </c>
      <c r="P212" s="84" t="str">
        <f>IF($M212,_xll.BDP($J212,P$200),"[DISABLED]")</f>
        <v>[DISABLED]</v>
      </c>
      <c r="Q212" s="84" t="str">
        <f>IF($M212,_xll.BDH($J212,Q$200,$L212),"[DISABLED]")</f>
        <v>[DISABLED]</v>
      </c>
      <c r="R212" s="84" t="str">
        <f>IF($M212,_xll.BDH($J212,R$200,$L212),"[DISABLED]")</f>
        <v>[DISABLED]</v>
      </c>
      <c r="S212" s="84" t="str">
        <f>IF($M212,_xll.BDH($J212,S$200,$L212),"[DISABLED]")</f>
        <v>[DISABLED]</v>
      </c>
      <c r="U212" s="106" t="s">
        <v>5324</v>
      </c>
      <c r="V212" s="107" t="s">
        <v>1055</v>
      </c>
      <c r="W212" s="108">
        <v>42276</v>
      </c>
      <c r="X212" s="107" t="b">
        <v>0</v>
      </c>
      <c r="Y212" s="107" t="s">
        <v>5237</v>
      </c>
      <c r="Z212" s="107" t="s">
        <v>5237</v>
      </c>
      <c r="AA212" s="107" t="s">
        <v>5237</v>
      </c>
      <c r="AB212" s="107" t="s">
        <v>5237</v>
      </c>
      <c r="AC212" s="107" t="s">
        <v>5237</v>
      </c>
      <c r="AD212" s="107" t="s">
        <v>5237</v>
      </c>
    </row>
    <row r="213" spans="2:30" outlineLevel="2">
      <c r="B213" s="4" t="s">
        <v>3</v>
      </c>
      <c r="C213" s="4" t="s">
        <v>5232</v>
      </c>
      <c r="D213" s="4" t="s">
        <v>2</v>
      </c>
      <c r="E213" s="10" t="s">
        <v>59</v>
      </c>
      <c r="F213" s="4" t="s">
        <v>71</v>
      </c>
      <c r="G213" s="10" t="s">
        <v>1058</v>
      </c>
      <c r="H213" s="10" t="s">
        <v>270</v>
      </c>
      <c r="I213" s="4" t="s">
        <v>73</v>
      </c>
      <c r="J213" s="72" t="str">
        <f t="shared" si="21"/>
        <v>USSOI ICPL Curncy</v>
      </c>
      <c r="K213" s="25" t="str">
        <f t="shared" si="22"/>
        <v>ICPL</v>
      </c>
      <c r="L213" s="26">
        <f t="shared" ca="1" si="22"/>
        <v>42276</v>
      </c>
      <c r="M213" s="25" t="b">
        <f t="shared" si="22"/>
        <v>0</v>
      </c>
      <c r="N213" s="84" t="str">
        <f>IF($M213,_xll.BDP($J213,N$200),"[DISABLED]")</f>
        <v>[DISABLED]</v>
      </c>
      <c r="O213" s="84" t="str">
        <f>IF($M213,_xll.BDP($J213,O$200),"[DISABLED]")</f>
        <v>[DISABLED]</v>
      </c>
      <c r="P213" s="84" t="str">
        <f>IF($M213,_xll.BDP($J213,P$200),"[DISABLED]")</f>
        <v>[DISABLED]</v>
      </c>
      <c r="Q213" s="84" t="str">
        <f>IF($M213,_xll.BDH($J213,Q$200,$L213),"[DISABLED]")</f>
        <v>[DISABLED]</v>
      </c>
      <c r="R213" s="84" t="str">
        <f>IF($M213,_xll.BDH($J213,R$200,$L213),"[DISABLED]")</f>
        <v>[DISABLED]</v>
      </c>
      <c r="S213" s="84" t="str">
        <f>IF($M213,_xll.BDH($J213,S$200,$L213),"[DISABLED]")</f>
        <v>[DISABLED]</v>
      </c>
      <c r="U213" s="106" t="s">
        <v>5325</v>
      </c>
      <c r="V213" s="107" t="s">
        <v>1055</v>
      </c>
      <c r="W213" s="108">
        <v>42276</v>
      </c>
      <c r="X213" s="107" t="b">
        <v>0</v>
      </c>
      <c r="Y213" s="107" t="s">
        <v>5237</v>
      </c>
      <c r="Z213" s="107" t="s">
        <v>5237</v>
      </c>
      <c r="AA213" s="107" t="s">
        <v>5237</v>
      </c>
      <c r="AB213" s="107" t="s">
        <v>5237</v>
      </c>
      <c r="AC213" s="107" t="s">
        <v>5237</v>
      </c>
      <c r="AD213" s="107" t="s">
        <v>5237</v>
      </c>
    </row>
    <row r="214" spans="2:30" outlineLevel="2">
      <c r="B214" s="4" t="s">
        <v>3</v>
      </c>
      <c r="C214" s="4" t="s">
        <v>5232</v>
      </c>
      <c r="D214" s="4" t="s">
        <v>2</v>
      </c>
      <c r="E214" s="10" t="s">
        <v>59</v>
      </c>
      <c r="F214" s="4" t="s">
        <v>179</v>
      </c>
      <c r="G214" s="10" t="s">
        <v>1058</v>
      </c>
      <c r="H214" s="10" t="s">
        <v>271</v>
      </c>
      <c r="I214" s="4" t="s">
        <v>73</v>
      </c>
      <c r="J214" s="72" t="str">
        <f t="shared" si="21"/>
        <v>USSOJ ICPL Curncy</v>
      </c>
      <c r="K214" s="25" t="str">
        <f t="shared" si="22"/>
        <v>ICPL</v>
      </c>
      <c r="L214" s="26">
        <f t="shared" ca="1" si="22"/>
        <v>42276</v>
      </c>
      <c r="M214" s="25" t="b">
        <f t="shared" si="22"/>
        <v>0</v>
      </c>
      <c r="N214" s="84" t="str">
        <f>IF($M214,_xll.BDP($J214,N$200),"[DISABLED]")</f>
        <v>[DISABLED]</v>
      </c>
      <c r="O214" s="84" t="str">
        <f>IF($M214,_xll.BDP($J214,O$200),"[DISABLED]")</f>
        <v>[DISABLED]</v>
      </c>
      <c r="P214" s="84" t="str">
        <f>IF($M214,_xll.BDP($J214,P$200),"[DISABLED]")</f>
        <v>[DISABLED]</v>
      </c>
      <c r="Q214" s="84" t="str">
        <f>IF($M214,_xll.BDH($J214,Q$200,$L214),"[DISABLED]")</f>
        <v>[DISABLED]</v>
      </c>
      <c r="R214" s="84" t="str">
        <f>IF($M214,_xll.BDH($J214,R$200,$L214),"[DISABLED]")</f>
        <v>[DISABLED]</v>
      </c>
      <c r="S214" s="84" t="str">
        <f>IF($M214,_xll.BDH($J214,S$200,$L214),"[DISABLED]")</f>
        <v>[DISABLED]</v>
      </c>
      <c r="U214" s="106" t="s">
        <v>5326</v>
      </c>
      <c r="V214" s="107" t="s">
        <v>1055</v>
      </c>
      <c r="W214" s="108">
        <v>42276</v>
      </c>
      <c r="X214" s="107" t="b">
        <v>0</v>
      </c>
      <c r="Y214" s="107" t="s">
        <v>5237</v>
      </c>
      <c r="Z214" s="107" t="s">
        <v>5237</v>
      </c>
      <c r="AA214" s="107" t="s">
        <v>5237</v>
      </c>
      <c r="AB214" s="107" t="s">
        <v>5237</v>
      </c>
      <c r="AC214" s="107" t="s">
        <v>5237</v>
      </c>
      <c r="AD214" s="107" t="s">
        <v>5237</v>
      </c>
    </row>
    <row r="215" spans="2:30" outlineLevel="2">
      <c r="B215" s="4" t="s">
        <v>3</v>
      </c>
      <c r="C215" s="4" t="s">
        <v>5232</v>
      </c>
      <c r="D215" s="4" t="s">
        <v>2</v>
      </c>
      <c r="E215" s="10" t="s">
        <v>59</v>
      </c>
      <c r="F215" s="4" t="s">
        <v>181</v>
      </c>
      <c r="G215" s="10" t="s">
        <v>1058</v>
      </c>
      <c r="H215" s="10" t="s">
        <v>272</v>
      </c>
      <c r="I215" s="4" t="s">
        <v>73</v>
      </c>
      <c r="J215" s="72" t="str">
        <f t="shared" si="21"/>
        <v>USSOK ICPL Curncy</v>
      </c>
      <c r="K215" s="25" t="str">
        <f t="shared" si="22"/>
        <v>ICPL</v>
      </c>
      <c r="L215" s="26">
        <f t="shared" ca="1" si="22"/>
        <v>42276</v>
      </c>
      <c r="M215" s="25" t="b">
        <f t="shared" si="22"/>
        <v>0</v>
      </c>
      <c r="N215" s="84" t="str">
        <f>IF($M215,_xll.BDP($J215,N$200),"[DISABLED]")</f>
        <v>[DISABLED]</v>
      </c>
      <c r="O215" s="84" t="str">
        <f>IF($M215,_xll.BDP($J215,O$200),"[DISABLED]")</f>
        <v>[DISABLED]</v>
      </c>
      <c r="P215" s="84" t="str">
        <f>IF($M215,_xll.BDP($J215,P$200),"[DISABLED]")</f>
        <v>[DISABLED]</v>
      </c>
      <c r="Q215" s="84" t="str">
        <f>IF($M215,_xll.BDH($J215,Q$200,$L215),"[DISABLED]")</f>
        <v>[DISABLED]</v>
      </c>
      <c r="R215" s="84" t="str">
        <f>IF($M215,_xll.BDH($J215,R$200,$L215),"[DISABLED]")</f>
        <v>[DISABLED]</v>
      </c>
      <c r="S215" s="84" t="str">
        <f>IF($M215,_xll.BDH($J215,S$200,$L215),"[DISABLED]")</f>
        <v>[DISABLED]</v>
      </c>
      <c r="U215" s="106" t="s">
        <v>5327</v>
      </c>
      <c r="V215" s="107" t="s">
        <v>1055</v>
      </c>
      <c r="W215" s="108">
        <v>42276</v>
      </c>
      <c r="X215" s="107" t="b">
        <v>0</v>
      </c>
      <c r="Y215" s="107" t="s">
        <v>5237</v>
      </c>
      <c r="Z215" s="107" t="s">
        <v>5237</v>
      </c>
      <c r="AA215" s="107" t="s">
        <v>5237</v>
      </c>
      <c r="AB215" s="107" t="s">
        <v>5237</v>
      </c>
      <c r="AC215" s="107" t="s">
        <v>5237</v>
      </c>
      <c r="AD215" s="107" t="s">
        <v>5237</v>
      </c>
    </row>
    <row r="216" spans="2:30" outlineLevel="2">
      <c r="B216" s="4" t="s">
        <v>3</v>
      </c>
      <c r="C216" s="4" t="s">
        <v>5232</v>
      </c>
      <c r="D216" s="4" t="s">
        <v>2</v>
      </c>
      <c r="E216" s="10" t="s">
        <v>59</v>
      </c>
      <c r="F216" s="4" t="s">
        <v>41</v>
      </c>
      <c r="G216" s="10" t="s">
        <v>1058</v>
      </c>
      <c r="H216" s="10" t="s">
        <v>109</v>
      </c>
      <c r="I216" s="4" t="s">
        <v>73</v>
      </c>
      <c r="J216" s="72" t="str">
        <f t="shared" si="21"/>
        <v>USSO1 ICPL Curncy</v>
      </c>
      <c r="K216" s="25" t="str">
        <f t="shared" si="22"/>
        <v>ICPL</v>
      </c>
      <c r="L216" s="26">
        <f t="shared" ca="1" si="22"/>
        <v>42276</v>
      </c>
      <c r="M216" s="25" t="b">
        <f t="shared" si="22"/>
        <v>0</v>
      </c>
      <c r="N216" s="84" t="str">
        <f>IF($M216,_xll.BDP($J216,N$200),"[DISABLED]")</f>
        <v>[DISABLED]</v>
      </c>
      <c r="O216" s="84" t="str">
        <f>IF($M216,_xll.BDP($J216,O$200),"[DISABLED]")</f>
        <v>[DISABLED]</v>
      </c>
      <c r="P216" s="84" t="str">
        <f>IF($M216,_xll.BDP($J216,P$200),"[DISABLED]")</f>
        <v>[DISABLED]</v>
      </c>
      <c r="Q216" s="84" t="str">
        <f>IF($M216,_xll.BDH($J216,Q$200,$L216),"[DISABLED]")</f>
        <v>[DISABLED]</v>
      </c>
      <c r="R216" s="84" t="str">
        <f>IF($M216,_xll.BDH($J216,R$200,$L216),"[DISABLED]")</f>
        <v>[DISABLED]</v>
      </c>
      <c r="S216" s="84" t="str">
        <f>IF($M216,_xll.BDH($J216,S$200,$L216),"[DISABLED]")</f>
        <v>[DISABLED]</v>
      </c>
      <c r="U216" s="106" t="s">
        <v>5328</v>
      </c>
      <c r="V216" s="107" t="s">
        <v>1055</v>
      </c>
      <c r="W216" s="108">
        <v>42276</v>
      </c>
      <c r="X216" s="107" t="b">
        <v>0</v>
      </c>
      <c r="Y216" s="107" t="s">
        <v>5237</v>
      </c>
      <c r="Z216" s="107" t="s">
        <v>5237</v>
      </c>
      <c r="AA216" s="107" t="s">
        <v>5237</v>
      </c>
      <c r="AB216" s="107" t="s">
        <v>5237</v>
      </c>
      <c r="AC216" s="107" t="s">
        <v>5237</v>
      </c>
      <c r="AD216" s="107" t="s">
        <v>5237</v>
      </c>
    </row>
    <row r="217" spans="2:30" outlineLevel="2">
      <c r="B217" s="4" t="s">
        <v>3</v>
      </c>
      <c r="C217" s="4" t="s">
        <v>5232</v>
      </c>
      <c r="D217" s="4" t="s">
        <v>2</v>
      </c>
      <c r="E217" s="10" t="s">
        <v>59</v>
      </c>
      <c r="F217" s="4" t="s">
        <v>145</v>
      </c>
      <c r="G217" s="10" t="s">
        <v>1058</v>
      </c>
      <c r="H217" s="10" t="s">
        <v>273</v>
      </c>
      <c r="I217" s="4" t="s">
        <v>73</v>
      </c>
      <c r="J217" s="72" t="str">
        <f t="shared" si="21"/>
        <v>USSO1C ICPL Curncy</v>
      </c>
      <c r="K217" s="25" t="str">
        <f t="shared" si="22"/>
        <v>ICPL</v>
      </c>
      <c r="L217" s="26">
        <f t="shared" ca="1" si="22"/>
        <v>42276</v>
      </c>
      <c r="M217" s="25" t="b">
        <f t="shared" si="22"/>
        <v>0</v>
      </c>
      <c r="N217" s="84" t="str">
        <f>IF($M217,_xll.BDP($J217,N$200),"[DISABLED]")</f>
        <v>[DISABLED]</v>
      </c>
      <c r="O217" s="84" t="str">
        <f>IF($M217,_xll.BDP($J217,O$200),"[DISABLED]")</f>
        <v>[DISABLED]</v>
      </c>
      <c r="P217" s="84" t="str">
        <f>IF($M217,_xll.BDP($J217,P$200),"[DISABLED]")</f>
        <v>[DISABLED]</v>
      </c>
      <c r="Q217" s="84" t="str">
        <f>IF($M217,_xll.BDH($J217,Q$200,$L217),"[DISABLED]")</f>
        <v>[DISABLED]</v>
      </c>
      <c r="R217" s="84" t="str">
        <f>IF($M217,_xll.BDH($J217,R$200,$L217),"[DISABLED]")</f>
        <v>[DISABLED]</v>
      </c>
      <c r="S217" s="84" t="str">
        <f>IF($M217,_xll.BDH($J217,S$200,$L217),"[DISABLED]")</f>
        <v>[DISABLED]</v>
      </c>
      <c r="U217" s="106" t="s">
        <v>5329</v>
      </c>
      <c r="V217" s="107" t="s">
        <v>1055</v>
      </c>
      <c r="W217" s="108">
        <v>42276</v>
      </c>
      <c r="X217" s="107" t="b">
        <v>0</v>
      </c>
      <c r="Y217" s="107" t="s">
        <v>5237</v>
      </c>
      <c r="Z217" s="107" t="s">
        <v>5237</v>
      </c>
      <c r="AA217" s="107" t="s">
        <v>5237</v>
      </c>
      <c r="AB217" s="107" t="s">
        <v>5237</v>
      </c>
      <c r="AC217" s="107" t="s">
        <v>5237</v>
      </c>
      <c r="AD217" s="107" t="s">
        <v>5237</v>
      </c>
    </row>
    <row r="218" spans="2:30" outlineLevel="2">
      <c r="B218" s="4" t="s">
        <v>3</v>
      </c>
      <c r="C218" s="4" t="s">
        <v>5232</v>
      </c>
      <c r="D218" s="4" t="s">
        <v>2</v>
      </c>
      <c r="E218" s="10" t="s">
        <v>59</v>
      </c>
      <c r="F218" s="4" t="s">
        <v>146</v>
      </c>
      <c r="G218" s="10" t="s">
        <v>1058</v>
      </c>
      <c r="H218" s="10" t="s">
        <v>274</v>
      </c>
      <c r="I218" s="4" t="s">
        <v>73</v>
      </c>
      <c r="J218" s="72" t="str">
        <f t="shared" si="21"/>
        <v>USSO1F ICPL Curncy</v>
      </c>
      <c r="K218" s="25" t="str">
        <f t="shared" si="22"/>
        <v>ICPL</v>
      </c>
      <c r="L218" s="26">
        <f t="shared" ca="1" si="22"/>
        <v>42276</v>
      </c>
      <c r="M218" s="25" t="b">
        <f t="shared" si="22"/>
        <v>0</v>
      </c>
      <c r="N218" s="84" t="str">
        <f>IF($M218,_xll.BDP($J218,N$200),"[DISABLED]")</f>
        <v>[DISABLED]</v>
      </c>
      <c r="O218" s="84" t="str">
        <f>IF($M218,_xll.BDP($J218,O$200),"[DISABLED]")</f>
        <v>[DISABLED]</v>
      </c>
      <c r="P218" s="84" t="str">
        <f>IF($M218,_xll.BDP($J218,P$200),"[DISABLED]")</f>
        <v>[DISABLED]</v>
      </c>
      <c r="Q218" s="84" t="str">
        <f>IF($M218,_xll.BDH($J218,Q$200,$L218),"[DISABLED]")</f>
        <v>[DISABLED]</v>
      </c>
      <c r="R218" s="84" t="str">
        <f>IF($M218,_xll.BDH($J218,R$200,$L218),"[DISABLED]")</f>
        <v>[DISABLED]</v>
      </c>
      <c r="S218" s="84" t="str">
        <f>IF($M218,_xll.BDH($J218,S$200,$L218),"[DISABLED]")</f>
        <v>[DISABLED]</v>
      </c>
      <c r="U218" s="106" t="s">
        <v>5330</v>
      </c>
      <c r="V218" s="107" t="s">
        <v>1055</v>
      </c>
      <c r="W218" s="108">
        <v>42276</v>
      </c>
      <c r="X218" s="107" t="b">
        <v>0</v>
      </c>
      <c r="Y218" s="107" t="s">
        <v>5237</v>
      </c>
      <c r="Z218" s="107" t="s">
        <v>5237</v>
      </c>
      <c r="AA218" s="107" t="s">
        <v>5237</v>
      </c>
      <c r="AB218" s="107" t="s">
        <v>5237</v>
      </c>
      <c r="AC218" s="107" t="s">
        <v>5237</v>
      </c>
      <c r="AD218" s="107" t="s">
        <v>5237</v>
      </c>
    </row>
    <row r="219" spans="2:30" outlineLevel="2">
      <c r="B219" s="4" t="s">
        <v>3</v>
      </c>
      <c r="C219" s="4" t="s">
        <v>5232</v>
      </c>
      <c r="D219" s="4" t="s">
        <v>2</v>
      </c>
      <c r="E219" s="10" t="s">
        <v>59</v>
      </c>
      <c r="F219" s="4" t="s">
        <v>216</v>
      </c>
      <c r="G219" s="10" t="s">
        <v>1058</v>
      </c>
      <c r="H219" s="10" t="s">
        <v>275</v>
      </c>
      <c r="I219" s="4" t="s">
        <v>73</v>
      </c>
      <c r="J219" s="72" t="str">
        <f t="shared" si="21"/>
        <v>USSO1I ICPL Curncy</v>
      </c>
      <c r="K219" s="25" t="str">
        <f t="shared" si="22"/>
        <v>ICPL</v>
      </c>
      <c r="L219" s="26">
        <f t="shared" ca="1" si="22"/>
        <v>42276</v>
      </c>
      <c r="M219" s="25" t="b">
        <f t="shared" si="22"/>
        <v>0</v>
      </c>
      <c r="N219" s="84" t="str">
        <f>IF($M219,_xll.BDP($J219,N$200),"[DISABLED]")</f>
        <v>[DISABLED]</v>
      </c>
      <c r="O219" s="84" t="str">
        <f>IF($M219,_xll.BDP($J219,O$200),"[DISABLED]")</f>
        <v>[DISABLED]</v>
      </c>
      <c r="P219" s="84" t="str">
        <f>IF($M219,_xll.BDP($J219,P$200),"[DISABLED]")</f>
        <v>[DISABLED]</v>
      </c>
      <c r="Q219" s="84" t="str">
        <f>IF($M219,_xll.BDH($J219,Q$200,$L219),"[DISABLED]")</f>
        <v>[DISABLED]</v>
      </c>
      <c r="R219" s="84" t="str">
        <f>IF($M219,_xll.BDH($J219,R$200,$L219),"[DISABLED]")</f>
        <v>[DISABLED]</v>
      </c>
      <c r="S219" s="84" t="str">
        <f>IF($M219,_xll.BDH($J219,S$200,$L219),"[DISABLED]")</f>
        <v>[DISABLED]</v>
      </c>
      <c r="U219" s="106" t="s">
        <v>5331</v>
      </c>
      <c r="V219" s="107" t="s">
        <v>1055</v>
      </c>
      <c r="W219" s="108">
        <v>42276</v>
      </c>
      <c r="X219" s="107" t="b">
        <v>0</v>
      </c>
      <c r="Y219" s="107" t="s">
        <v>5237</v>
      </c>
      <c r="Z219" s="107" t="s">
        <v>5237</v>
      </c>
      <c r="AA219" s="107" t="s">
        <v>5237</v>
      </c>
      <c r="AB219" s="107" t="s">
        <v>5237</v>
      </c>
      <c r="AC219" s="107" t="s">
        <v>5237</v>
      </c>
      <c r="AD219" s="107" t="s">
        <v>5237</v>
      </c>
    </row>
    <row r="220" spans="2:30" outlineLevel="2">
      <c r="B220" s="4" t="s">
        <v>3</v>
      </c>
      <c r="C220" s="4" t="s">
        <v>5232</v>
      </c>
      <c r="D220" s="4" t="s">
        <v>2</v>
      </c>
      <c r="E220" s="10" t="s">
        <v>59</v>
      </c>
      <c r="F220" s="4" t="s">
        <v>42</v>
      </c>
      <c r="G220" s="10" t="s">
        <v>1058</v>
      </c>
      <c r="H220" s="10" t="s">
        <v>110</v>
      </c>
      <c r="I220" s="4" t="s">
        <v>73</v>
      </c>
      <c r="J220" s="72" t="str">
        <f t="shared" si="21"/>
        <v>USSO2 ICPL Curncy</v>
      </c>
      <c r="K220" s="25" t="str">
        <f t="shared" si="22"/>
        <v>ICPL</v>
      </c>
      <c r="L220" s="26">
        <f t="shared" ca="1" si="22"/>
        <v>42276</v>
      </c>
      <c r="M220" s="25" t="b">
        <f t="shared" si="22"/>
        <v>0</v>
      </c>
      <c r="N220" s="84" t="str">
        <f>IF($M220,_xll.BDP($J220,N$200),"[DISABLED]")</f>
        <v>[DISABLED]</v>
      </c>
      <c r="O220" s="84" t="str">
        <f>IF($M220,_xll.BDP($J220,O$200),"[DISABLED]")</f>
        <v>[DISABLED]</v>
      </c>
      <c r="P220" s="84" t="str">
        <f>IF($M220,_xll.BDP($J220,P$200),"[DISABLED]")</f>
        <v>[DISABLED]</v>
      </c>
      <c r="Q220" s="84" t="str">
        <f>IF($M220,_xll.BDH($J220,Q$200,$L220),"[DISABLED]")</f>
        <v>[DISABLED]</v>
      </c>
      <c r="R220" s="84" t="str">
        <f>IF($M220,_xll.BDH($J220,R$200,$L220),"[DISABLED]")</f>
        <v>[DISABLED]</v>
      </c>
      <c r="S220" s="84" t="str">
        <f>IF($M220,_xll.BDH($J220,S$200,$L220),"[DISABLED]")</f>
        <v>[DISABLED]</v>
      </c>
      <c r="U220" s="106" t="s">
        <v>5332</v>
      </c>
      <c r="V220" s="107" t="s">
        <v>1055</v>
      </c>
      <c r="W220" s="108">
        <v>42276</v>
      </c>
      <c r="X220" s="107" t="b">
        <v>0</v>
      </c>
      <c r="Y220" s="107" t="s">
        <v>5237</v>
      </c>
      <c r="Z220" s="107" t="s">
        <v>5237</v>
      </c>
      <c r="AA220" s="107" t="s">
        <v>5237</v>
      </c>
      <c r="AB220" s="107" t="s">
        <v>5237</v>
      </c>
      <c r="AC220" s="107" t="s">
        <v>5237</v>
      </c>
      <c r="AD220" s="107" t="s">
        <v>5237</v>
      </c>
    </row>
    <row r="221" spans="2:30" outlineLevel="2">
      <c r="B221" s="4" t="s">
        <v>3</v>
      </c>
      <c r="C221" s="4" t="s">
        <v>5232</v>
      </c>
      <c r="D221" s="4" t="s">
        <v>2</v>
      </c>
      <c r="E221" s="10" t="s">
        <v>59</v>
      </c>
      <c r="F221" s="4" t="s">
        <v>43</v>
      </c>
      <c r="G221" s="10" t="s">
        <v>1058</v>
      </c>
      <c r="H221" s="10" t="s">
        <v>111</v>
      </c>
      <c r="I221" s="4" t="s">
        <v>73</v>
      </c>
      <c r="J221" s="72" t="str">
        <f t="shared" si="21"/>
        <v>USSO3 ICPL Curncy</v>
      </c>
      <c r="K221" s="25" t="str">
        <f t="shared" si="22"/>
        <v>ICPL</v>
      </c>
      <c r="L221" s="26">
        <f t="shared" ca="1" si="22"/>
        <v>42276</v>
      </c>
      <c r="M221" s="25" t="b">
        <f t="shared" si="22"/>
        <v>0</v>
      </c>
      <c r="N221" s="84" t="str">
        <f>IF($M221,_xll.BDP($J221,N$200),"[DISABLED]")</f>
        <v>[DISABLED]</v>
      </c>
      <c r="O221" s="84" t="str">
        <f>IF($M221,_xll.BDP($J221,O$200),"[DISABLED]")</f>
        <v>[DISABLED]</v>
      </c>
      <c r="P221" s="84" t="str">
        <f>IF($M221,_xll.BDP($J221,P$200),"[DISABLED]")</f>
        <v>[DISABLED]</v>
      </c>
      <c r="Q221" s="84" t="str">
        <f>IF($M221,_xll.BDH($J221,Q$200,$L221),"[DISABLED]")</f>
        <v>[DISABLED]</v>
      </c>
      <c r="R221" s="84" t="str">
        <f>IF($M221,_xll.BDH($J221,R$200,$L221),"[DISABLED]")</f>
        <v>[DISABLED]</v>
      </c>
      <c r="S221" s="84" t="str">
        <f>IF($M221,_xll.BDH($J221,S$200,$L221),"[DISABLED]")</f>
        <v>[DISABLED]</v>
      </c>
      <c r="U221" s="106" t="s">
        <v>5333</v>
      </c>
      <c r="V221" s="107" t="s">
        <v>1055</v>
      </c>
      <c r="W221" s="108">
        <v>42276</v>
      </c>
      <c r="X221" s="107" t="b">
        <v>0</v>
      </c>
      <c r="Y221" s="107" t="s">
        <v>5237</v>
      </c>
      <c r="Z221" s="107" t="s">
        <v>5237</v>
      </c>
      <c r="AA221" s="107" t="s">
        <v>5237</v>
      </c>
      <c r="AB221" s="107" t="s">
        <v>5237</v>
      </c>
      <c r="AC221" s="107" t="s">
        <v>5237</v>
      </c>
      <c r="AD221" s="107" t="s">
        <v>5237</v>
      </c>
    </row>
    <row r="222" spans="2:30" outlineLevel="2">
      <c r="B222" s="4" t="s">
        <v>3</v>
      </c>
      <c r="C222" s="4" t="s">
        <v>5232</v>
      </c>
      <c r="D222" s="4" t="s">
        <v>2</v>
      </c>
      <c r="E222" s="10" t="s">
        <v>59</v>
      </c>
      <c r="F222" s="4" t="s">
        <v>152</v>
      </c>
      <c r="G222" s="10" t="s">
        <v>1058</v>
      </c>
      <c r="H222" s="10" t="s">
        <v>276</v>
      </c>
      <c r="I222" s="4" t="s">
        <v>73</v>
      </c>
      <c r="J222" s="72" t="str">
        <f t="shared" si="21"/>
        <v>USSO4 ICPL Curncy</v>
      </c>
      <c r="K222" s="25" t="str">
        <f t="shared" si="22"/>
        <v>ICPL</v>
      </c>
      <c r="L222" s="26">
        <f t="shared" ca="1" si="22"/>
        <v>42276</v>
      </c>
      <c r="M222" s="25" t="b">
        <f t="shared" si="22"/>
        <v>0</v>
      </c>
      <c r="N222" s="84" t="str">
        <f>IF($M222,_xll.BDP($J222,N$200),"[DISABLED]")</f>
        <v>[DISABLED]</v>
      </c>
      <c r="O222" s="84" t="str">
        <f>IF($M222,_xll.BDP($J222,O$200),"[DISABLED]")</f>
        <v>[DISABLED]</v>
      </c>
      <c r="P222" s="84" t="str">
        <f>IF($M222,_xll.BDP($J222,P$200),"[DISABLED]")</f>
        <v>[DISABLED]</v>
      </c>
      <c r="Q222" s="84" t="str">
        <f>IF($M222,_xll.BDH($J222,Q$200,$L222),"[DISABLED]")</f>
        <v>[DISABLED]</v>
      </c>
      <c r="R222" s="84" t="str">
        <f>IF($M222,_xll.BDH($J222,R$200,$L222),"[DISABLED]")</f>
        <v>[DISABLED]</v>
      </c>
      <c r="S222" s="84" t="str">
        <f>IF($M222,_xll.BDH($J222,S$200,$L222),"[DISABLED]")</f>
        <v>[DISABLED]</v>
      </c>
      <c r="U222" s="106" t="s">
        <v>5334</v>
      </c>
      <c r="V222" s="107" t="s">
        <v>1055</v>
      </c>
      <c r="W222" s="108">
        <v>42276</v>
      </c>
      <c r="X222" s="107" t="b">
        <v>0</v>
      </c>
      <c r="Y222" s="107" t="s">
        <v>5237</v>
      </c>
      <c r="Z222" s="107" t="s">
        <v>5237</v>
      </c>
      <c r="AA222" s="107" t="s">
        <v>5237</v>
      </c>
      <c r="AB222" s="107" t="s">
        <v>5237</v>
      </c>
      <c r="AC222" s="107" t="s">
        <v>5237</v>
      </c>
      <c r="AD222" s="107" t="s">
        <v>5237</v>
      </c>
    </row>
    <row r="223" spans="2:30" outlineLevel="2">
      <c r="B223" s="4" t="s">
        <v>3</v>
      </c>
      <c r="C223" s="4" t="s">
        <v>5232</v>
      </c>
      <c r="D223" s="4" t="s">
        <v>2</v>
      </c>
      <c r="E223" s="10" t="s">
        <v>59</v>
      </c>
      <c r="F223" s="4" t="s">
        <v>44</v>
      </c>
      <c r="G223" s="10" t="s">
        <v>1058</v>
      </c>
      <c r="H223" s="10" t="s">
        <v>112</v>
      </c>
      <c r="I223" s="4" t="s">
        <v>73</v>
      </c>
      <c r="J223" s="72" t="str">
        <f t="shared" si="21"/>
        <v>USSO5 ICPL Curncy</v>
      </c>
      <c r="K223" s="25" t="str">
        <f t="shared" si="22"/>
        <v>ICPL</v>
      </c>
      <c r="L223" s="26">
        <f t="shared" ca="1" si="22"/>
        <v>42276</v>
      </c>
      <c r="M223" s="25" t="b">
        <f t="shared" si="22"/>
        <v>0</v>
      </c>
      <c r="N223" s="84" t="str">
        <f>IF($M223,_xll.BDP($J223,N$200),"[DISABLED]")</f>
        <v>[DISABLED]</v>
      </c>
      <c r="O223" s="84" t="str">
        <f>IF($M223,_xll.BDP($J223,O$200),"[DISABLED]")</f>
        <v>[DISABLED]</v>
      </c>
      <c r="P223" s="84" t="str">
        <f>IF($M223,_xll.BDP($J223,P$200),"[DISABLED]")</f>
        <v>[DISABLED]</v>
      </c>
      <c r="Q223" s="84" t="str">
        <f>IF($M223,_xll.BDH($J223,Q$200,$L223),"[DISABLED]")</f>
        <v>[DISABLED]</v>
      </c>
      <c r="R223" s="84" t="str">
        <f>IF($M223,_xll.BDH($J223,R$200,$L223),"[DISABLED]")</f>
        <v>[DISABLED]</v>
      </c>
      <c r="S223" s="84" t="str">
        <f>IF($M223,_xll.BDH($J223,S$200,$L223),"[DISABLED]")</f>
        <v>[DISABLED]</v>
      </c>
      <c r="U223" s="106" t="s">
        <v>5335</v>
      </c>
      <c r="V223" s="107" t="s">
        <v>1055</v>
      </c>
      <c r="W223" s="108">
        <v>42276</v>
      </c>
      <c r="X223" s="107" t="b">
        <v>0</v>
      </c>
      <c r="Y223" s="107" t="s">
        <v>5237</v>
      </c>
      <c r="Z223" s="107" t="s">
        <v>5237</v>
      </c>
      <c r="AA223" s="107" t="s">
        <v>5237</v>
      </c>
      <c r="AB223" s="107" t="s">
        <v>5237</v>
      </c>
      <c r="AC223" s="107" t="s">
        <v>5237</v>
      </c>
      <c r="AD223" s="107" t="s">
        <v>5237</v>
      </c>
    </row>
    <row r="224" spans="2:30" outlineLevel="2">
      <c r="B224" s="4" t="s">
        <v>3</v>
      </c>
      <c r="C224" s="4" t="s">
        <v>5232</v>
      </c>
      <c r="D224" s="4" t="s">
        <v>2</v>
      </c>
      <c r="E224" s="10" t="s">
        <v>59</v>
      </c>
      <c r="F224" s="4" t="s">
        <v>155</v>
      </c>
      <c r="G224" s="10" t="s">
        <v>1058</v>
      </c>
      <c r="H224" s="10" t="s">
        <v>388</v>
      </c>
      <c r="I224" s="4" t="s">
        <v>73</v>
      </c>
      <c r="J224" s="72" t="str">
        <f t="shared" si="21"/>
        <v>USSO6 ICPL Curncy</v>
      </c>
      <c r="K224" s="25" t="str">
        <f t="shared" si="22"/>
        <v>ICPL</v>
      </c>
      <c r="L224" s="26">
        <f t="shared" ca="1" si="22"/>
        <v>42276</v>
      </c>
      <c r="M224" s="25" t="b">
        <f t="shared" si="22"/>
        <v>0</v>
      </c>
      <c r="N224" s="84" t="str">
        <f>IF($M224,_xll.BDP($J224,N$200),"[DISABLED]")</f>
        <v>[DISABLED]</v>
      </c>
      <c r="O224" s="84" t="str">
        <f>IF($M224,_xll.BDP($J224,O$200),"[DISABLED]")</f>
        <v>[DISABLED]</v>
      </c>
      <c r="P224" s="84" t="str">
        <f>IF($M224,_xll.BDP($J224,P$200),"[DISABLED]")</f>
        <v>[DISABLED]</v>
      </c>
      <c r="Q224" s="84" t="str">
        <f>IF($M224,_xll.BDH($J224,Q$200,$L224),"[DISABLED]")</f>
        <v>[DISABLED]</v>
      </c>
      <c r="R224" s="84" t="str">
        <f>IF($M224,_xll.BDH($J224,R$200,$L224),"[DISABLED]")</f>
        <v>[DISABLED]</v>
      </c>
      <c r="S224" s="84" t="str">
        <f>IF($M224,_xll.BDH($J224,S$200,$L224),"[DISABLED]")</f>
        <v>[DISABLED]</v>
      </c>
      <c r="U224" s="106" t="s">
        <v>5336</v>
      </c>
      <c r="V224" s="107" t="s">
        <v>1055</v>
      </c>
      <c r="W224" s="108">
        <v>42276</v>
      </c>
      <c r="X224" s="107" t="b">
        <v>0</v>
      </c>
      <c r="Y224" s="107" t="s">
        <v>5237</v>
      </c>
      <c r="Z224" s="107" t="s">
        <v>5237</v>
      </c>
      <c r="AA224" s="107" t="s">
        <v>5237</v>
      </c>
      <c r="AB224" s="107" t="s">
        <v>5237</v>
      </c>
      <c r="AC224" s="107" t="s">
        <v>5237</v>
      </c>
      <c r="AD224" s="107" t="s">
        <v>5237</v>
      </c>
    </row>
    <row r="225" spans="2:30" outlineLevel="2">
      <c r="B225" s="4" t="s">
        <v>3</v>
      </c>
      <c r="C225" s="4" t="s">
        <v>5232</v>
      </c>
      <c r="D225" s="4" t="s">
        <v>2</v>
      </c>
      <c r="E225" s="10" t="s">
        <v>59</v>
      </c>
      <c r="F225" s="4" t="s">
        <v>45</v>
      </c>
      <c r="G225" s="10" t="s">
        <v>1058</v>
      </c>
      <c r="H225" s="10" t="s">
        <v>113</v>
      </c>
      <c r="I225" s="4" t="s">
        <v>73</v>
      </c>
      <c r="J225" s="72" t="str">
        <f t="shared" si="21"/>
        <v>USSO7 ICPL Curncy</v>
      </c>
      <c r="K225" s="25" t="str">
        <f t="shared" si="22"/>
        <v>ICPL</v>
      </c>
      <c r="L225" s="26">
        <f t="shared" ca="1" si="22"/>
        <v>42276</v>
      </c>
      <c r="M225" s="25" t="b">
        <f t="shared" si="22"/>
        <v>0</v>
      </c>
      <c r="N225" s="84" t="str">
        <f>IF($M225,_xll.BDP($J225,N$200),"[DISABLED]")</f>
        <v>[DISABLED]</v>
      </c>
      <c r="O225" s="84" t="str">
        <f>IF($M225,_xll.BDP($J225,O$200),"[DISABLED]")</f>
        <v>[DISABLED]</v>
      </c>
      <c r="P225" s="84" t="str">
        <f>IF($M225,_xll.BDP($J225,P$200),"[DISABLED]")</f>
        <v>[DISABLED]</v>
      </c>
      <c r="Q225" s="84" t="str">
        <f>IF($M225,_xll.BDH($J225,Q$200,$L225),"[DISABLED]")</f>
        <v>[DISABLED]</v>
      </c>
      <c r="R225" s="84" t="str">
        <f>IF($M225,_xll.BDH($J225,R$200,$L225),"[DISABLED]")</f>
        <v>[DISABLED]</v>
      </c>
      <c r="S225" s="84" t="str">
        <f>IF($M225,_xll.BDH($J225,S$200,$L225),"[DISABLED]")</f>
        <v>[DISABLED]</v>
      </c>
      <c r="U225" s="106" t="s">
        <v>5337</v>
      </c>
      <c r="V225" s="107" t="s">
        <v>1055</v>
      </c>
      <c r="W225" s="108">
        <v>42276</v>
      </c>
      <c r="X225" s="107" t="b">
        <v>0</v>
      </c>
      <c r="Y225" s="107" t="s">
        <v>5237</v>
      </c>
      <c r="Z225" s="107" t="s">
        <v>5237</v>
      </c>
      <c r="AA225" s="107" t="s">
        <v>5237</v>
      </c>
      <c r="AB225" s="107" t="s">
        <v>5237</v>
      </c>
      <c r="AC225" s="107" t="s">
        <v>5237</v>
      </c>
      <c r="AD225" s="107" t="s">
        <v>5237</v>
      </c>
    </row>
    <row r="226" spans="2:30" outlineLevel="2">
      <c r="B226" s="4" t="s">
        <v>3</v>
      </c>
      <c r="C226" s="4" t="s">
        <v>5232</v>
      </c>
      <c r="D226" s="4" t="s">
        <v>2</v>
      </c>
      <c r="E226" s="10" t="s">
        <v>59</v>
      </c>
      <c r="F226" s="4" t="s">
        <v>156</v>
      </c>
      <c r="G226" s="10" t="s">
        <v>1058</v>
      </c>
      <c r="H226" s="10" t="s">
        <v>389</v>
      </c>
      <c r="I226" s="4" t="s">
        <v>73</v>
      </c>
      <c r="J226" s="72" t="str">
        <f t="shared" si="21"/>
        <v>USSO8 ICPL Curncy</v>
      </c>
      <c r="K226" s="25" t="str">
        <f t="shared" si="22"/>
        <v>ICPL</v>
      </c>
      <c r="L226" s="26">
        <f t="shared" ca="1" si="22"/>
        <v>42276</v>
      </c>
      <c r="M226" s="25" t="b">
        <f t="shared" si="22"/>
        <v>0</v>
      </c>
      <c r="N226" s="84" t="str">
        <f>IF($M226,_xll.BDP($J226,N$200),"[DISABLED]")</f>
        <v>[DISABLED]</v>
      </c>
      <c r="O226" s="84" t="str">
        <f>IF($M226,_xll.BDP($J226,O$200),"[DISABLED]")</f>
        <v>[DISABLED]</v>
      </c>
      <c r="P226" s="84" t="str">
        <f>IF($M226,_xll.BDP($J226,P$200),"[DISABLED]")</f>
        <v>[DISABLED]</v>
      </c>
      <c r="Q226" s="84" t="str">
        <f>IF($M226,_xll.BDH($J226,Q$200,$L226),"[DISABLED]")</f>
        <v>[DISABLED]</v>
      </c>
      <c r="R226" s="84" t="str">
        <f>IF($M226,_xll.BDH($J226,R$200,$L226),"[DISABLED]")</f>
        <v>[DISABLED]</v>
      </c>
      <c r="S226" s="84" t="str">
        <f>IF($M226,_xll.BDH($J226,S$200,$L226),"[DISABLED]")</f>
        <v>[DISABLED]</v>
      </c>
      <c r="U226" s="106" t="s">
        <v>5338</v>
      </c>
      <c r="V226" s="107" t="s">
        <v>1055</v>
      </c>
      <c r="W226" s="108">
        <v>42276</v>
      </c>
      <c r="X226" s="107" t="b">
        <v>0</v>
      </c>
      <c r="Y226" s="107" t="s">
        <v>5237</v>
      </c>
      <c r="Z226" s="107" t="s">
        <v>5237</v>
      </c>
      <c r="AA226" s="107" t="s">
        <v>5237</v>
      </c>
      <c r="AB226" s="107" t="s">
        <v>5237</v>
      </c>
      <c r="AC226" s="107" t="s">
        <v>5237</v>
      </c>
      <c r="AD226" s="107" t="s">
        <v>5237</v>
      </c>
    </row>
    <row r="227" spans="2:30" outlineLevel="2">
      <c r="B227" s="4" t="s">
        <v>3</v>
      </c>
      <c r="C227" s="4" t="s">
        <v>5232</v>
      </c>
      <c r="D227" s="4" t="s">
        <v>2</v>
      </c>
      <c r="E227" s="10" t="s">
        <v>59</v>
      </c>
      <c r="F227" s="4" t="s">
        <v>157</v>
      </c>
      <c r="G227" s="10" t="s">
        <v>1058</v>
      </c>
      <c r="H227" s="10" t="s">
        <v>390</v>
      </c>
      <c r="I227" s="4" t="s">
        <v>73</v>
      </c>
      <c r="J227" s="72" t="str">
        <f t="shared" si="21"/>
        <v>USSO9 ICPL Curncy</v>
      </c>
      <c r="K227" s="25" t="str">
        <f t="shared" si="22"/>
        <v>ICPL</v>
      </c>
      <c r="L227" s="26">
        <f t="shared" ca="1" si="22"/>
        <v>42276</v>
      </c>
      <c r="M227" s="25" t="b">
        <f t="shared" si="22"/>
        <v>0</v>
      </c>
      <c r="N227" s="84" t="str">
        <f>IF($M227,_xll.BDP($J227,N$200),"[DISABLED]")</f>
        <v>[DISABLED]</v>
      </c>
      <c r="O227" s="84" t="str">
        <f>IF($M227,_xll.BDP($J227,O$200),"[DISABLED]")</f>
        <v>[DISABLED]</v>
      </c>
      <c r="P227" s="84" t="str">
        <f>IF($M227,_xll.BDP($J227,P$200),"[DISABLED]")</f>
        <v>[DISABLED]</v>
      </c>
      <c r="Q227" s="84" t="str">
        <f>IF($M227,_xll.BDH($J227,Q$200,$L227),"[DISABLED]")</f>
        <v>[DISABLED]</v>
      </c>
      <c r="R227" s="84" t="str">
        <f>IF($M227,_xll.BDH($J227,R$200,$L227),"[DISABLED]")</f>
        <v>[DISABLED]</v>
      </c>
      <c r="S227" s="84" t="str">
        <f>IF($M227,_xll.BDH($J227,S$200,$L227),"[DISABLED]")</f>
        <v>[DISABLED]</v>
      </c>
      <c r="U227" s="106" t="s">
        <v>5339</v>
      </c>
      <c r="V227" s="107" t="s">
        <v>1055</v>
      </c>
      <c r="W227" s="108">
        <v>42276</v>
      </c>
      <c r="X227" s="107" t="b">
        <v>0</v>
      </c>
      <c r="Y227" s="107" t="s">
        <v>5237</v>
      </c>
      <c r="Z227" s="107" t="s">
        <v>5237</v>
      </c>
      <c r="AA227" s="107" t="s">
        <v>5237</v>
      </c>
      <c r="AB227" s="107" t="s">
        <v>5237</v>
      </c>
      <c r="AC227" s="107" t="s">
        <v>5237</v>
      </c>
      <c r="AD227" s="107" t="s">
        <v>5237</v>
      </c>
    </row>
    <row r="228" spans="2:30" outlineLevel="2">
      <c r="B228" s="4" t="s">
        <v>3</v>
      </c>
      <c r="C228" s="4" t="s">
        <v>5232</v>
      </c>
      <c r="D228" s="4" t="s">
        <v>2</v>
      </c>
      <c r="E228" s="10" t="s">
        <v>59</v>
      </c>
      <c r="F228" s="4" t="s">
        <v>46</v>
      </c>
      <c r="G228" s="10" t="s">
        <v>1058</v>
      </c>
      <c r="H228" s="10" t="s">
        <v>114</v>
      </c>
      <c r="I228" s="4" t="s">
        <v>73</v>
      </c>
      <c r="J228" s="72" t="str">
        <f t="shared" si="21"/>
        <v>USSO10 ICPL Curncy</v>
      </c>
      <c r="K228" s="25" t="str">
        <f t="shared" si="22"/>
        <v>ICPL</v>
      </c>
      <c r="L228" s="26">
        <f t="shared" ca="1" si="22"/>
        <v>42276</v>
      </c>
      <c r="M228" s="25" t="b">
        <f t="shared" si="22"/>
        <v>0</v>
      </c>
      <c r="N228" s="84" t="str">
        <f>IF($M228,_xll.BDP($J228,N$200),"[DISABLED]")</f>
        <v>[DISABLED]</v>
      </c>
      <c r="O228" s="84" t="str">
        <f>IF($M228,_xll.BDP($J228,O$200),"[DISABLED]")</f>
        <v>[DISABLED]</v>
      </c>
      <c r="P228" s="84" t="str">
        <f>IF($M228,_xll.BDP($J228,P$200),"[DISABLED]")</f>
        <v>[DISABLED]</v>
      </c>
      <c r="Q228" s="84" t="str">
        <f>IF($M228,_xll.BDH($J228,Q$200,$L228),"[DISABLED]")</f>
        <v>[DISABLED]</v>
      </c>
      <c r="R228" s="84" t="str">
        <f>IF($M228,_xll.BDH($J228,R$200,$L228),"[DISABLED]")</f>
        <v>[DISABLED]</v>
      </c>
      <c r="S228" s="84" t="str">
        <f>IF($M228,_xll.BDH($J228,S$200,$L228),"[DISABLED]")</f>
        <v>[DISABLED]</v>
      </c>
      <c r="U228" s="106" t="s">
        <v>5340</v>
      </c>
      <c r="V228" s="107" t="s">
        <v>1055</v>
      </c>
      <c r="W228" s="108">
        <v>42276</v>
      </c>
      <c r="X228" s="107" t="b">
        <v>0</v>
      </c>
      <c r="Y228" s="107" t="s">
        <v>5237</v>
      </c>
      <c r="Z228" s="107" t="s">
        <v>5237</v>
      </c>
      <c r="AA228" s="107" t="s">
        <v>5237</v>
      </c>
      <c r="AB228" s="107" t="s">
        <v>5237</v>
      </c>
      <c r="AC228" s="107" t="s">
        <v>5237</v>
      </c>
      <c r="AD228" s="107" t="s">
        <v>5237</v>
      </c>
    </row>
    <row r="229" spans="2:30" outlineLevel="2">
      <c r="B229" s="4" t="s">
        <v>3</v>
      </c>
      <c r="C229" s="4" t="s">
        <v>5232</v>
      </c>
      <c r="D229" s="4" t="s">
        <v>2</v>
      </c>
      <c r="E229" s="10" t="s">
        <v>59</v>
      </c>
      <c r="F229" s="4" t="s">
        <v>47</v>
      </c>
      <c r="G229" s="10" t="s">
        <v>1058</v>
      </c>
      <c r="H229" s="10" t="s">
        <v>391</v>
      </c>
      <c r="I229" s="4" t="s">
        <v>73</v>
      </c>
      <c r="J229" s="72" t="str">
        <f t="shared" si="21"/>
        <v>USSO12 ICPL Curncy</v>
      </c>
      <c r="K229" s="25" t="str">
        <f t="shared" si="22"/>
        <v>ICPL</v>
      </c>
      <c r="L229" s="26">
        <f t="shared" ca="1" si="22"/>
        <v>42276</v>
      </c>
      <c r="M229" s="25" t="b">
        <f t="shared" si="22"/>
        <v>0</v>
      </c>
      <c r="N229" s="84" t="str">
        <f>IF($M229,_xll.BDP($J229,N$200),"[DISABLED]")</f>
        <v>[DISABLED]</v>
      </c>
      <c r="O229" s="84" t="str">
        <f>IF($M229,_xll.BDP($J229,O$200),"[DISABLED]")</f>
        <v>[DISABLED]</v>
      </c>
      <c r="P229" s="84" t="str">
        <f>IF($M229,_xll.BDP($J229,P$200),"[DISABLED]")</f>
        <v>[DISABLED]</v>
      </c>
      <c r="Q229" s="84" t="str">
        <f>IF($M229,_xll.BDH($J229,Q$200,$L229),"[DISABLED]")</f>
        <v>[DISABLED]</v>
      </c>
      <c r="R229" s="84" t="str">
        <f>IF($M229,_xll.BDH($J229,R$200,$L229),"[DISABLED]")</f>
        <v>[DISABLED]</v>
      </c>
      <c r="S229" s="84" t="str">
        <f>IF($M229,_xll.BDH($J229,S$200,$L229),"[DISABLED]")</f>
        <v>[DISABLED]</v>
      </c>
      <c r="U229" s="106" t="s">
        <v>5341</v>
      </c>
      <c r="V229" s="107" t="s">
        <v>1055</v>
      </c>
      <c r="W229" s="108">
        <v>42276</v>
      </c>
      <c r="X229" s="107" t="b">
        <v>0</v>
      </c>
      <c r="Y229" s="107" t="s">
        <v>5237</v>
      </c>
      <c r="Z229" s="107" t="s">
        <v>5237</v>
      </c>
      <c r="AA229" s="107" t="s">
        <v>5237</v>
      </c>
      <c r="AB229" s="107" t="s">
        <v>5237</v>
      </c>
      <c r="AC229" s="107" t="s">
        <v>5237</v>
      </c>
      <c r="AD229" s="107" t="s">
        <v>5237</v>
      </c>
    </row>
    <row r="230" spans="2:30" outlineLevel="2">
      <c r="B230" s="4" t="s">
        <v>3</v>
      </c>
      <c r="C230" s="4" t="s">
        <v>5232</v>
      </c>
      <c r="D230" s="4" t="s">
        <v>2</v>
      </c>
      <c r="E230" s="10" t="s">
        <v>59</v>
      </c>
      <c r="F230" s="4" t="s">
        <v>47</v>
      </c>
      <c r="G230" s="10" t="s">
        <v>1058</v>
      </c>
      <c r="H230" s="10" t="s">
        <v>115</v>
      </c>
      <c r="I230" s="4" t="s">
        <v>73</v>
      </c>
      <c r="J230" s="72" t="str">
        <f t="shared" si="21"/>
        <v>USSO15 ICPL Curncy</v>
      </c>
      <c r="K230" s="25" t="str">
        <f t="shared" si="22"/>
        <v>ICPL</v>
      </c>
      <c r="L230" s="26">
        <f t="shared" ca="1" si="22"/>
        <v>42276</v>
      </c>
      <c r="M230" s="25" t="b">
        <f t="shared" si="22"/>
        <v>0</v>
      </c>
      <c r="N230" s="84" t="str">
        <f>IF($M230,_xll.BDP($J230,N$200),"[DISABLED]")</f>
        <v>[DISABLED]</v>
      </c>
      <c r="O230" s="84" t="str">
        <f>IF($M230,_xll.BDP($J230,O$200),"[DISABLED]")</f>
        <v>[DISABLED]</v>
      </c>
      <c r="P230" s="84" t="str">
        <f>IF($M230,_xll.BDP($J230,P$200),"[DISABLED]")</f>
        <v>[DISABLED]</v>
      </c>
      <c r="Q230" s="84" t="str">
        <f>IF($M230,_xll.BDH($J230,Q$200,$L230),"[DISABLED]")</f>
        <v>[DISABLED]</v>
      </c>
      <c r="R230" s="84" t="str">
        <f>IF($M230,_xll.BDH($J230,R$200,$L230),"[DISABLED]")</f>
        <v>[DISABLED]</v>
      </c>
      <c r="S230" s="84" t="str">
        <f>IF($M230,_xll.BDH($J230,S$200,$L230),"[DISABLED]")</f>
        <v>[DISABLED]</v>
      </c>
      <c r="U230" s="106" t="s">
        <v>5342</v>
      </c>
      <c r="V230" s="107" t="s">
        <v>1055</v>
      </c>
      <c r="W230" s="108">
        <v>42276</v>
      </c>
      <c r="X230" s="107" t="b">
        <v>0</v>
      </c>
      <c r="Y230" s="107" t="s">
        <v>5237</v>
      </c>
      <c r="Z230" s="107" t="s">
        <v>5237</v>
      </c>
      <c r="AA230" s="107" t="s">
        <v>5237</v>
      </c>
      <c r="AB230" s="107" t="s">
        <v>5237</v>
      </c>
      <c r="AC230" s="107" t="s">
        <v>5237</v>
      </c>
      <c r="AD230" s="107" t="s">
        <v>5237</v>
      </c>
    </row>
    <row r="231" spans="2:30" outlineLevel="2">
      <c r="B231" s="4" t="s">
        <v>3</v>
      </c>
      <c r="C231" s="4" t="s">
        <v>5232</v>
      </c>
      <c r="D231" s="4" t="s">
        <v>2</v>
      </c>
      <c r="E231" s="10" t="s">
        <v>59</v>
      </c>
      <c r="F231" s="4" t="s">
        <v>48</v>
      </c>
      <c r="G231" s="10" t="s">
        <v>1058</v>
      </c>
      <c r="H231" s="10" t="s">
        <v>116</v>
      </c>
      <c r="I231" s="4" t="s">
        <v>73</v>
      </c>
      <c r="J231" s="72" t="str">
        <f t="shared" si="21"/>
        <v>USSO20 ICPL Curncy</v>
      </c>
      <c r="K231" s="25" t="str">
        <f t="shared" si="22"/>
        <v>ICPL</v>
      </c>
      <c r="L231" s="26">
        <f t="shared" ca="1" si="22"/>
        <v>42276</v>
      </c>
      <c r="M231" s="25" t="b">
        <f t="shared" si="22"/>
        <v>0</v>
      </c>
      <c r="N231" s="84" t="str">
        <f>IF($M231,_xll.BDP($J231,N$200),"[DISABLED]")</f>
        <v>[DISABLED]</v>
      </c>
      <c r="O231" s="84" t="str">
        <f>IF($M231,_xll.BDP($J231,O$200),"[DISABLED]")</f>
        <v>[DISABLED]</v>
      </c>
      <c r="P231" s="84" t="str">
        <f>IF($M231,_xll.BDP($J231,P$200),"[DISABLED]")</f>
        <v>[DISABLED]</v>
      </c>
      <c r="Q231" s="84" t="str">
        <f>IF($M231,_xll.BDH($J231,Q$200,$L231),"[DISABLED]")</f>
        <v>[DISABLED]</v>
      </c>
      <c r="R231" s="84" t="str">
        <f>IF($M231,_xll.BDH($J231,R$200,$L231),"[DISABLED]")</f>
        <v>[DISABLED]</v>
      </c>
      <c r="S231" s="84" t="str">
        <f>IF($M231,_xll.BDH($J231,S$200,$L231),"[DISABLED]")</f>
        <v>[DISABLED]</v>
      </c>
      <c r="U231" s="106" t="s">
        <v>5343</v>
      </c>
      <c r="V231" s="107" t="s">
        <v>1055</v>
      </c>
      <c r="W231" s="108">
        <v>42276</v>
      </c>
      <c r="X231" s="107" t="b">
        <v>0</v>
      </c>
      <c r="Y231" s="107" t="s">
        <v>5237</v>
      </c>
      <c r="Z231" s="107" t="s">
        <v>5237</v>
      </c>
      <c r="AA231" s="107" t="s">
        <v>5237</v>
      </c>
      <c r="AB231" s="107" t="s">
        <v>5237</v>
      </c>
      <c r="AC231" s="107" t="s">
        <v>5237</v>
      </c>
      <c r="AD231" s="107" t="s">
        <v>5237</v>
      </c>
    </row>
    <row r="232" spans="2:30" outlineLevel="2">
      <c r="B232" s="4" t="s">
        <v>3</v>
      </c>
      <c r="C232" s="4" t="s">
        <v>5232</v>
      </c>
      <c r="D232" s="4" t="s">
        <v>2</v>
      </c>
      <c r="E232" s="10" t="s">
        <v>59</v>
      </c>
      <c r="F232" s="9" t="s">
        <v>49</v>
      </c>
      <c r="G232" s="14" t="s">
        <v>1058</v>
      </c>
      <c r="H232" s="14" t="s">
        <v>117</v>
      </c>
      <c r="I232" s="9" t="s">
        <v>73</v>
      </c>
      <c r="J232" s="72" t="str">
        <f t="shared" si="21"/>
        <v>USSO25 ICPL Curncy</v>
      </c>
      <c r="K232" s="25" t="str">
        <f t="shared" si="22"/>
        <v>ICPL</v>
      </c>
      <c r="L232" s="26">
        <f t="shared" ca="1" si="22"/>
        <v>42276</v>
      </c>
      <c r="M232" s="25" t="b">
        <f t="shared" si="22"/>
        <v>0</v>
      </c>
      <c r="N232" s="84" t="str">
        <f>IF($M232,_xll.BDP($J232,N$200),"[DISABLED]")</f>
        <v>[DISABLED]</v>
      </c>
      <c r="O232" s="84" t="str">
        <f>IF($M232,_xll.BDP($J232,O$200),"[DISABLED]")</f>
        <v>[DISABLED]</v>
      </c>
      <c r="P232" s="84" t="str">
        <f>IF($M232,_xll.BDP($J232,P$200),"[DISABLED]")</f>
        <v>[DISABLED]</v>
      </c>
      <c r="Q232" s="84" t="str">
        <f>IF($M232,_xll.BDH($J232,Q$200,$L232),"[DISABLED]")</f>
        <v>[DISABLED]</v>
      </c>
      <c r="R232" s="84" t="str">
        <f>IF($M232,_xll.BDH($J232,R$200,$L232),"[DISABLED]")</f>
        <v>[DISABLED]</v>
      </c>
      <c r="S232" s="84" t="str">
        <f>IF($M232,_xll.BDH($J232,S$200,$L232),"[DISABLED]")</f>
        <v>[DISABLED]</v>
      </c>
      <c r="U232" s="106" t="s">
        <v>5344</v>
      </c>
      <c r="V232" s="107" t="s">
        <v>1055</v>
      </c>
      <c r="W232" s="108">
        <v>42276</v>
      </c>
      <c r="X232" s="107" t="b">
        <v>0</v>
      </c>
      <c r="Y232" s="107" t="s">
        <v>5237</v>
      </c>
      <c r="Z232" s="107" t="s">
        <v>5237</v>
      </c>
      <c r="AA232" s="107" t="s">
        <v>5237</v>
      </c>
      <c r="AB232" s="107" t="s">
        <v>5237</v>
      </c>
      <c r="AC232" s="107" t="s">
        <v>5237</v>
      </c>
      <c r="AD232" s="107" t="s">
        <v>5237</v>
      </c>
    </row>
    <row r="233" spans="2:30" outlineLevel="2">
      <c r="B233" s="4" t="s">
        <v>3</v>
      </c>
      <c r="C233" s="4" t="s">
        <v>5232</v>
      </c>
      <c r="D233" s="4" t="s">
        <v>2</v>
      </c>
      <c r="E233" s="10" t="s">
        <v>59</v>
      </c>
      <c r="F233" s="9" t="s">
        <v>50</v>
      </c>
      <c r="G233" s="14" t="s">
        <v>1058</v>
      </c>
      <c r="H233" s="14" t="s">
        <v>118</v>
      </c>
      <c r="I233" s="9" t="s">
        <v>73</v>
      </c>
      <c r="J233" s="72" t="str">
        <f t="shared" si="21"/>
        <v>USSO30 ICPL Curncy</v>
      </c>
      <c r="K233" s="25" t="str">
        <f t="shared" si="22"/>
        <v>ICPL</v>
      </c>
      <c r="L233" s="26">
        <f t="shared" ca="1" si="22"/>
        <v>42276</v>
      </c>
      <c r="M233" s="25" t="b">
        <f t="shared" si="22"/>
        <v>0</v>
      </c>
      <c r="N233" s="84" t="str">
        <f>IF($M233,_xll.BDP($J233,N$200),"[DISABLED]")</f>
        <v>[DISABLED]</v>
      </c>
      <c r="O233" s="84" t="str">
        <f>IF($M233,_xll.BDP($J233,O$200),"[DISABLED]")</f>
        <v>[DISABLED]</v>
      </c>
      <c r="P233" s="84" t="str">
        <f>IF($M233,_xll.BDP($J233,P$200),"[DISABLED]")</f>
        <v>[DISABLED]</v>
      </c>
      <c r="Q233" s="84" t="str">
        <f>IF($M233,_xll.BDH($J233,Q$200,$L233),"[DISABLED]")</f>
        <v>[DISABLED]</v>
      </c>
      <c r="R233" s="84" t="str">
        <f>IF($M233,_xll.BDH($J233,R$200,$L233),"[DISABLED]")</f>
        <v>[DISABLED]</v>
      </c>
      <c r="S233" s="84" t="str">
        <f>IF($M233,_xll.BDH($J233,S$200,$L233),"[DISABLED]")</f>
        <v>[DISABLED]</v>
      </c>
      <c r="U233" s="106" t="s">
        <v>5345</v>
      </c>
      <c r="V233" s="107" t="s">
        <v>1055</v>
      </c>
      <c r="W233" s="108">
        <v>42276</v>
      </c>
      <c r="X233" s="107" t="b">
        <v>0</v>
      </c>
      <c r="Y233" s="107" t="s">
        <v>5237</v>
      </c>
      <c r="Z233" s="107" t="s">
        <v>5237</v>
      </c>
      <c r="AA233" s="107" t="s">
        <v>5237</v>
      </c>
      <c r="AB233" s="107" t="s">
        <v>5237</v>
      </c>
      <c r="AC233" s="107" t="s">
        <v>5237</v>
      </c>
      <c r="AD233" s="107" t="s">
        <v>5237</v>
      </c>
    </row>
    <row r="234" spans="2:30" outlineLevel="2">
      <c r="B234" s="4" t="s">
        <v>3</v>
      </c>
      <c r="C234" s="4" t="s">
        <v>5232</v>
      </c>
      <c r="D234" s="4" t="s">
        <v>2</v>
      </c>
      <c r="E234" s="10" t="s">
        <v>59</v>
      </c>
      <c r="F234" s="9" t="s">
        <v>51</v>
      </c>
      <c r="G234" s="14" t="s">
        <v>1058</v>
      </c>
      <c r="H234" s="14" t="s">
        <v>119</v>
      </c>
      <c r="I234" s="9" t="s">
        <v>73</v>
      </c>
      <c r="J234" s="72" t="str">
        <f t="shared" si="21"/>
        <v>USSO40 ICPL Curncy</v>
      </c>
      <c r="K234" s="25" t="str">
        <f t="shared" si="22"/>
        <v>ICPL</v>
      </c>
      <c r="L234" s="26">
        <f t="shared" ca="1" si="22"/>
        <v>42276</v>
      </c>
      <c r="M234" s="25" t="b">
        <f t="shared" si="22"/>
        <v>0</v>
      </c>
      <c r="N234" s="84" t="str">
        <f>IF($M234,_xll.BDP($J234,N$200),"[DISABLED]")</f>
        <v>[DISABLED]</v>
      </c>
      <c r="O234" s="84" t="str">
        <f>IF($M234,_xll.BDP($J234,O$200),"[DISABLED]")</f>
        <v>[DISABLED]</v>
      </c>
      <c r="P234" s="84" t="str">
        <f>IF($M234,_xll.BDP($J234,P$200),"[DISABLED]")</f>
        <v>[DISABLED]</v>
      </c>
      <c r="Q234" s="84" t="str">
        <f>IF($M234,_xll.BDH($J234,Q$200,$L234),"[DISABLED]")</f>
        <v>[DISABLED]</v>
      </c>
      <c r="R234" s="84" t="str">
        <f>IF($M234,_xll.BDH($J234,R$200,$L234),"[DISABLED]")</f>
        <v>[DISABLED]</v>
      </c>
      <c r="S234" s="84" t="str">
        <f>IF($M234,_xll.BDH($J234,S$200,$L234),"[DISABLED]")</f>
        <v>[DISABLED]</v>
      </c>
      <c r="U234" s="106" t="s">
        <v>5346</v>
      </c>
      <c r="V234" s="107" t="s">
        <v>1055</v>
      </c>
      <c r="W234" s="108">
        <v>42276</v>
      </c>
      <c r="X234" s="107" t="b">
        <v>0</v>
      </c>
      <c r="Y234" s="107" t="s">
        <v>5237</v>
      </c>
      <c r="Z234" s="107" t="s">
        <v>5237</v>
      </c>
      <c r="AA234" s="107" t="s">
        <v>5237</v>
      </c>
      <c r="AB234" s="107" t="s">
        <v>5237</v>
      </c>
      <c r="AC234" s="107" t="s">
        <v>5237</v>
      </c>
      <c r="AD234" s="107" t="s">
        <v>5237</v>
      </c>
    </row>
    <row r="235" spans="2:30" outlineLevel="2">
      <c r="B235" s="4" t="s">
        <v>3</v>
      </c>
      <c r="C235" s="4" t="s">
        <v>5232</v>
      </c>
      <c r="D235" s="4" t="s">
        <v>2</v>
      </c>
      <c r="E235" s="35" t="s">
        <v>59</v>
      </c>
      <c r="F235" s="47" t="s">
        <v>52</v>
      </c>
      <c r="G235" s="48" t="s">
        <v>1058</v>
      </c>
      <c r="H235" s="48" t="s">
        <v>120</v>
      </c>
      <c r="I235" s="9" t="s">
        <v>73</v>
      </c>
      <c r="J235" s="72" t="str">
        <f t="shared" si="21"/>
        <v>USSO50 ICPL Curncy</v>
      </c>
      <c r="K235" s="25" t="str">
        <f t="shared" si="22"/>
        <v>ICPL</v>
      </c>
      <c r="L235" s="26">
        <f t="shared" ca="1" si="22"/>
        <v>42276</v>
      </c>
      <c r="M235" s="25" t="b">
        <f t="shared" si="22"/>
        <v>0</v>
      </c>
      <c r="N235" s="84" t="str">
        <f>IF($M235,_xll.BDP($J235,N$200),"[DISABLED]")</f>
        <v>[DISABLED]</v>
      </c>
      <c r="O235" s="84" t="str">
        <f>IF($M235,_xll.BDP($J235,O$200),"[DISABLED]")</f>
        <v>[DISABLED]</v>
      </c>
      <c r="P235" s="84" t="str">
        <f>IF($M235,_xll.BDP($J235,P$200),"[DISABLED]")</f>
        <v>[DISABLED]</v>
      </c>
      <c r="Q235" s="84" t="str">
        <f>IF($M235,_xll.BDH($J235,Q$200,$L235),"[DISABLED]")</f>
        <v>[DISABLED]</v>
      </c>
      <c r="R235" s="84" t="str">
        <f>IF($M235,_xll.BDH($J235,R$200,$L235),"[DISABLED]")</f>
        <v>[DISABLED]</v>
      </c>
      <c r="S235" s="84" t="str">
        <f>IF($M235,_xll.BDH($J235,S$200,$L235),"[DISABLED]")</f>
        <v>[DISABLED]</v>
      </c>
      <c r="U235" s="106" t="s">
        <v>5347</v>
      </c>
      <c r="V235" s="107" t="s">
        <v>1055</v>
      </c>
      <c r="W235" s="108">
        <v>42276</v>
      </c>
      <c r="X235" s="107" t="b">
        <v>0</v>
      </c>
      <c r="Y235" s="107" t="s">
        <v>5237</v>
      </c>
      <c r="Z235" s="107" t="s">
        <v>5237</v>
      </c>
      <c r="AA235" s="107" t="s">
        <v>5237</v>
      </c>
      <c r="AB235" s="107" t="s">
        <v>5237</v>
      </c>
      <c r="AC235" s="107" t="s">
        <v>5237</v>
      </c>
      <c r="AD235" s="107" t="s">
        <v>5237</v>
      </c>
    </row>
    <row r="236" spans="2:30" outlineLevel="1">
      <c r="B236" s="4" t="s">
        <v>3</v>
      </c>
      <c r="C236" s="4" t="s">
        <v>5232</v>
      </c>
      <c r="D236" s="4" t="s">
        <v>2</v>
      </c>
      <c r="E236" s="39" t="s">
        <v>407</v>
      </c>
      <c r="F236" s="76"/>
      <c r="G236" s="77"/>
      <c r="H236" s="77"/>
      <c r="I236" s="78"/>
      <c r="J236" s="78"/>
      <c r="K236" s="81" t="str">
        <f t="shared" ref="K236:S236" si="23">INDEX(ObjData,MATCH($C236&amp;"-"&amp;$D236&amp;"-"&amp;$E236,ObjIDs,0),MATCH(K$2,ObjFields,0))</f>
        <v>ICPL</v>
      </c>
      <c r="L236" s="82">
        <f t="shared" ca="1" si="23"/>
        <v>42276</v>
      </c>
      <c r="M236" s="81" t="b">
        <f t="shared" si="23"/>
        <v>0</v>
      </c>
      <c r="N236" s="81" t="str">
        <f t="shared" si="23"/>
        <v>NAME</v>
      </c>
      <c r="O236" s="81" t="str">
        <f t="shared" si="23"/>
        <v>LAST_UPDATE_DT</v>
      </c>
      <c r="P236" s="81" t="str">
        <f t="shared" si="23"/>
        <v>LAST_UPDATE</v>
      </c>
      <c r="Q236" s="81" t="str">
        <f t="shared" si="23"/>
        <v>PX_LAST</v>
      </c>
      <c r="R236" s="81" t="str">
        <f t="shared" si="23"/>
        <v>PX_BID</v>
      </c>
      <c r="S236" s="81" t="str">
        <f t="shared" si="23"/>
        <v>PX_ASK</v>
      </c>
      <c r="U236" s="103"/>
      <c r="V236" s="104" t="s">
        <v>1055</v>
      </c>
      <c r="W236" s="105">
        <v>42276</v>
      </c>
      <c r="X236" s="104" t="b">
        <v>0</v>
      </c>
      <c r="Y236" s="104" t="s">
        <v>289</v>
      </c>
      <c r="Z236" s="104" t="s">
        <v>291</v>
      </c>
      <c r="AA236" s="104" t="s">
        <v>292</v>
      </c>
      <c r="AB236" s="104" t="s">
        <v>56</v>
      </c>
      <c r="AC236" s="104" t="s">
        <v>5228</v>
      </c>
      <c r="AD236" s="104" t="s">
        <v>5229</v>
      </c>
    </row>
    <row r="237" spans="2:30" outlineLevel="2">
      <c r="B237" s="4" t="s">
        <v>3</v>
      </c>
      <c r="C237" s="4" t="s">
        <v>5232</v>
      </c>
      <c r="D237" s="4" t="s">
        <v>2</v>
      </c>
      <c r="E237" s="10" t="s">
        <v>407</v>
      </c>
      <c r="F237" s="4" t="s">
        <v>209</v>
      </c>
      <c r="G237" s="10" t="s">
        <v>63</v>
      </c>
      <c r="H237" s="10" t="s">
        <v>455</v>
      </c>
      <c r="I237" s="4" t="s">
        <v>277</v>
      </c>
      <c r="J237" s="72" t="str">
        <f>H237&amp;" "&amp;K237&amp;" "&amp;I237</f>
        <v>US0001M ICPL Index</v>
      </c>
      <c r="K237" s="25" t="str">
        <f>K$236</f>
        <v>ICPL</v>
      </c>
      <c r="L237" s="26">
        <f ca="1">L$236</f>
        <v>42276</v>
      </c>
      <c r="M237" s="25" t="b">
        <f>M$236</f>
        <v>0</v>
      </c>
      <c r="N237" s="84" t="str">
        <f>IF($M237,_xll.BDP($J237,N$236),"[DISABLED]")</f>
        <v>[DISABLED]</v>
      </c>
      <c r="O237" s="84" t="str">
        <f>IF($M237,_xll.BDP($J237,O$236),"[DISABLED]")</f>
        <v>[DISABLED]</v>
      </c>
      <c r="P237" s="84" t="str">
        <f>IF($M237,_xll.BDP($J237,P$236),"[DISABLED]")</f>
        <v>[DISABLED]</v>
      </c>
      <c r="Q237" s="84" t="str">
        <f>IF($M237,_xll.BDH($J237,Q$236,$L237),"[DISABLED]")</f>
        <v>[DISABLED]</v>
      </c>
      <c r="R237" s="84" t="str">
        <f>IF($M237,_xll.BDH($J237,R$236,$L237),"[DISABLED]")</f>
        <v>[DISABLED]</v>
      </c>
      <c r="S237" s="84" t="str">
        <f>IF($M237,_xll.BDH($J237,S$236,$L237),"[DISABLED]")</f>
        <v>[DISABLED]</v>
      </c>
      <c r="U237" s="106" t="s">
        <v>5348</v>
      </c>
      <c r="V237" s="107" t="s">
        <v>1055</v>
      </c>
      <c r="W237" s="108">
        <v>42276</v>
      </c>
      <c r="X237" s="107" t="b">
        <v>0</v>
      </c>
      <c r="Y237" s="107" t="s">
        <v>5237</v>
      </c>
      <c r="Z237" s="107" t="s">
        <v>5237</v>
      </c>
      <c r="AA237" s="107" t="s">
        <v>5237</v>
      </c>
      <c r="AB237" s="107" t="s">
        <v>5237</v>
      </c>
      <c r="AC237" s="107" t="s">
        <v>5237</v>
      </c>
      <c r="AD237" s="107" t="s">
        <v>5237</v>
      </c>
    </row>
    <row r="238" spans="2:30" outlineLevel="2">
      <c r="B238" s="4" t="s">
        <v>3</v>
      </c>
      <c r="C238" s="4" t="s">
        <v>5232</v>
      </c>
      <c r="D238" s="4" t="s">
        <v>2</v>
      </c>
      <c r="E238" s="10" t="s">
        <v>407</v>
      </c>
      <c r="F238" s="51" t="s">
        <v>408</v>
      </c>
      <c r="G238" s="52" t="s">
        <v>409</v>
      </c>
      <c r="H238" s="52" t="s">
        <v>410</v>
      </c>
      <c r="I238" s="4" t="s">
        <v>73</v>
      </c>
      <c r="J238" s="72" t="str">
        <f t="shared" ref="J238:J271" si="24">H238&amp;" "&amp;K238&amp;" "&amp;I238</f>
        <v>USFR00A ICPL Curncy</v>
      </c>
      <c r="K238" s="25" t="str">
        <f t="shared" ref="K238:M271" si="25">K$236</f>
        <v>ICPL</v>
      </c>
      <c r="L238" s="26">
        <f t="shared" ca="1" si="25"/>
        <v>42276</v>
      </c>
      <c r="M238" s="25" t="b">
        <f t="shared" si="25"/>
        <v>0</v>
      </c>
      <c r="N238" s="84" t="str">
        <f>IF($M238,_xll.BDP($J238,N$236),"[DISABLED]")</f>
        <v>[DISABLED]</v>
      </c>
      <c r="O238" s="84" t="str">
        <f>IF($M238,_xll.BDP($J238,O$236),"[DISABLED]")</f>
        <v>[DISABLED]</v>
      </c>
      <c r="P238" s="84" t="str">
        <f>IF($M238,_xll.BDP($J238,P$236),"[DISABLED]")</f>
        <v>[DISABLED]</v>
      </c>
      <c r="Q238" s="84" t="str">
        <f>IF($M238,_xll.BDH($J238,Q$236,$L238),"[DISABLED]")</f>
        <v>[DISABLED]</v>
      </c>
      <c r="R238" s="84" t="str">
        <f>IF($M238,_xll.BDH($J238,R$236,$L238),"[DISABLED]")</f>
        <v>[DISABLED]</v>
      </c>
      <c r="S238" s="84" t="str">
        <f>IF($M238,_xll.BDH($J238,S$236,$L238),"[DISABLED]")</f>
        <v>[DISABLED]</v>
      </c>
      <c r="U238" s="106" t="s">
        <v>5349</v>
      </c>
      <c r="V238" s="107" t="s">
        <v>1055</v>
      </c>
      <c r="W238" s="108">
        <v>42276</v>
      </c>
      <c r="X238" s="107" t="b">
        <v>0</v>
      </c>
      <c r="Y238" s="107" t="s">
        <v>5237</v>
      </c>
      <c r="Z238" s="107" t="s">
        <v>5237</v>
      </c>
      <c r="AA238" s="107" t="s">
        <v>5237</v>
      </c>
      <c r="AB238" s="107" t="s">
        <v>5237</v>
      </c>
      <c r="AC238" s="107" t="s">
        <v>5237</v>
      </c>
      <c r="AD238" s="107" t="s">
        <v>5237</v>
      </c>
    </row>
    <row r="239" spans="2:30" outlineLevel="2">
      <c r="B239" s="4" t="s">
        <v>3</v>
      </c>
      <c r="C239" s="4" t="s">
        <v>5232</v>
      </c>
      <c r="D239" s="4" t="s">
        <v>2</v>
      </c>
      <c r="E239" s="10" t="s">
        <v>407</v>
      </c>
      <c r="F239" s="9" t="s">
        <v>211</v>
      </c>
      <c r="G239" s="14" t="s">
        <v>411</v>
      </c>
      <c r="H239" s="14" t="s">
        <v>420</v>
      </c>
      <c r="I239" s="4" t="s">
        <v>73</v>
      </c>
      <c r="J239" s="72" t="str">
        <f t="shared" si="24"/>
        <v>USFR0AB ICPL Curncy</v>
      </c>
      <c r="K239" s="25" t="str">
        <f t="shared" si="25"/>
        <v>ICPL</v>
      </c>
      <c r="L239" s="26">
        <f t="shared" ca="1" si="25"/>
        <v>42276</v>
      </c>
      <c r="M239" s="25" t="b">
        <f t="shared" si="25"/>
        <v>0</v>
      </c>
      <c r="N239" s="84" t="str">
        <f>IF($M239,_xll.BDP($J239,N$236),"[DISABLED]")</f>
        <v>[DISABLED]</v>
      </c>
      <c r="O239" s="84" t="str">
        <f>IF($M239,_xll.BDP($J239,O$236),"[DISABLED]")</f>
        <v>[DISABLED]</v>
      </c>
      <c r="P239" s="84" t="str">
        <f>IF($M239,_xll.BDP($J239,P$236),"[DISABLED]")</f>
        <v>[DISABLED]</v>
      </c>
      <c r="Q239" s="84" t="str">
        <f>IF($M239,_xll.BDH($J239,Q$236,$L239),"[DISABLED]")</f>
        <v>[DISABLED]</v>
      </c>
      <c r="R239" s="84" t="str">
        <f>IF($M239,_xll.BDH($J239,R$236,$L239),"[DISABLED]")</f>
        <v>[DISABLED]</v>
      </c>
      <c r="S239" s="84" t="str">
        <f>IF($M239,_xll.BDH($J239,S$236,$L239),"[DISABLED]")</f>
        <v>[DISABLED]</v>
      </c>
      <c r="U239" s="106" t="s">
        <v>5350</v>
      </c>
      <c r="V239" s="107" t="s">
        <v>1055</v>
      </c>
      <c r="W239" s="108">
        <v>42276</v>
      </c>
      <c r="X239" s="107" t="b">
        <v>0</v>
      </c>
      <c r="Y239" s="107" t="s">
        <v>5237</v>
      </c>
      <c r="Z239" s="107" t="s">
        <v>5237</v>
      </c>
      <c r="AA239" s="107" t="s">
        <v>5237</v>
      </c>
      <c r="AB239" s="107" t="s">
        <v>5237</v>
      </c>
      <c r="AC239" s="107" t="s">
        <v>5237</v>
      </c>
      <c r="AD239" s="107" t="s">
        <v>5237</v>
      </c>
    </row>
    <row r="240" spans="2:30" outlineLevel="2">
      <c r="B240" s="4" t="s">
        <v>3</v>
      </c>
      <c r="C240" s="4" t="s">
        <v>5232</v>
      </c>
      <c r="D240" s="4" t="s">
        <v>2</v>
      </c>
      <c r="E240" s="10" t="s">
        <v>407</v>
      </c>
      <c r="F240" s="9" t="s">
        <v>211</v>
      </c>
      <c r="G240" s="14" t="s">
        <v>412</v>
      </c>
      <c r="H240" s="14" t="s">
        <v>421</v>
      </c>
      <c r="I240" s="4" t="s">
        <v>73</v>
      </c>
      <c r="J240" s="72" t="str">
        <f t="shared" si="24"/>
        <v>USFR0BC ICPL Curncy</v>
      </c>
      <c r="K240" s="25" t="str">
        <f t="shared" si="25"/>
        <v>ICPL</v>
      </c>
      <c r="L240" s="26">
        <f t="shared" ca="1" si="25"/>
        <v>42276</v>
      </c>
      <c r="M240" s="25" t="b">
        <f t="shared" si="25"/>
        <v>0</v>
      </c>
      <c r="N240" s="84" t="str">
        <f>IF($M240,_xll.BDP($J240,N$236),"[DISABLED]")</f>
        <v>[DISABLED]</v>
      </c>
      <c r="O240" s="84" t="str">
        <f>IF($M240,_xll.BDP($J240,O$236),"[DISABLED]")</f>
        <v>[DISABLED]</v>
      </c>
      <c r="P240" s="84" t="str">
        <f>IF($M240,_xll.BDP($J240,P$236),"[DISABLED]")</f>
        <v>[DISABLED]</v>
      </c>
      <c r="Q240" s="84" t="str">
        <f>IF($M240,_xll.BDH($J240,Q$236,$L240),"[DISABLED]")</f>
        <v>[DISABLED]</v>
      </c>
      <c r="R240" s="84" t="str">
        <f>IF($M240,_xll.BDH($J240,R$236,$L240),"[DISABLED]")</f>
        <v>[DISABLED]</v>
      </c>
      <c r="S240" s="84" t="str">
        <f>IF($M240,_xll.BDH($J240,S$236,$L240),"[DISABLED]")</f>
        <v>[DISABLED]</v>
      </c>
      <c r="U240" s="106" t="s">
        <v>5351</v>
      </c>
      <c r="V240" s="107" t="s">
        <v>1055</v>
      </c>
      <c r="W240" s="108">
        <v>42276</v>
      </c>
      <c r="X240" s="107" t="b">
        <v>0</v>
      </c>
      <c r="Y240" s="107" t="s">
        <v>5237</v>
      </c>
      <c r="Z240" s="107" t="s">
        <v>5237</v>
      </c>
      <c r="AA240" s="107" t="s">
        <v>5237</v>
      </c>
      <c r="AB240" s="107" t="s">
        <v>5237</v>
      </c>
      <c r="AC240" s="107" t="s">
        <v>5237</v>
      </c>
      <c r="AD240" s="107" t="s">
        <v>5237</v>
      </c>
    </row>
    <row r="241" spans="2:30" outlineLevel="2">
      <c r="B241" s="4" t="s">
        <v>3</v>
      </c>
      <c r="C241" s="4" t="s">
        <v>5232</v>
      </c>
      <c r="D241" s="4" t="s">
        <v>2</v>
      </c>
      <c r="E241" s="10" t="s">
        <v>407</v>
      </c>
      <c r="F241" s="9" t="s">
        <v>211</v>
      </c>
      <c r="G241" s="14" t="s">
        <v>413</v>
      </c>
      <c r="H241" s="14" t="s">
        <v>422</v>
      </c>
      <c r="I241" s="4" t="s">
        <v>73</v>
      </c>
      <c r="J241" s="72" t="str">
        <f t="shared" si="24"/>
        <v>USFR0CD ICPL Curncy</v>
      </c>
      <c r="K241" s="25" t="str">
        <f t="shared" si="25"/>
        <v>ICPL</v>
      </c>
      <c r="L241" s="26">
        <f t="shared" ca="1" si="25"/>
        <v>42276</v>
      </c>
      <c r="M241" s="25" t="b">
        <f t="shared" si="25"/>
        <v>0</v>
      </c>
      <c r="N241" s="84" t="str">
        <f>IF($M241,_xll.BDP($J241,N$236),"[DISABLED]")</f>
        <v>[DISABLED]</v>
      </c>
      <c r="O241" s="84" t="str">
        <f>IF($M241,_xll.BDP($J241,O$236),"[DISABLED]")</f>
        <v>[DISABLED]</v>
      </c>
      <c r="P241" s="84" t="str">
        <f>IF($M241,_xll.BDP($J241,P$236),"[DISABLED]")</f>
        <v>[DISABLED]</v>
      </c>
      <c r="Q241" s="84" t="str">
        <f>IF($M241,_xll.BDH($J241,Q$236,$L241),"[DISABLED]")</f>
        <v>[DISABLED]</v>
      </c>
      <c r="R241" s="84" t="str">
        <f>IF($M241,_xll.BDH($J241,R$236,$L241),"[DISABLED]")</f>
        <v>[DISABLED]</v>
      </c>
      <c r="S241" s="84" t="str">
        <f>IF($M241,_xll.BDH($J241,S$236,$L241),"[DISABLED]")</f>
        <v>[DISABLED]</v>
      </c>
      <c r="U241" s="106" t="s">
        <v>5352</v>
      </c>
      <c r="V241" s="107" t="s">
        <v>1055</v>
      </c>
      <c r="W241" s="108">
        <v>42276</v>
      </c>
      <c r="X241" s="107" t="b">
        <v>0</v>
      </c>
      <c r="Y241" s="107" t="s">
        <v>5237</v>
      </c>
      <c r="Z241" s="107" t="s">
        <v>5237</v>
      </c>
      <c r="AA241" s="107" t="s">
        <v>5237</v>
      </c>
      <c r="AB241" s="107" t="s">
        <v>5237</v>
      </c>
      <c r="AC241" s="107" t="s">
        <v>5237</v>
      </c>
      <c r="AD241" s="107" t="s">
        <v>5237</v>
      </c>
    </row>
    <row r="242" spans="2:30" outlineLevel="2">
      <c r="B242" s="4" t="s">
        <v>3</v>
      </c>
      <c r="C242" s="4" t="s">
        <v>5232</v>
      </c>
      <c r="D242" s="4" t="s">
        <v>2</v>
      </c>
      <c r="E242" s="10" t="s">
        <v>407</v>
      </c>
      <c r="F242" s="9" t="s">
        <v>212</v>
      </c>
      <c r="G242" s="14" t="s">
        <v>414</v>
      </c>
      <c r="H242" s="14" t="s">
        <v>423</v>
      </c>
      <c r="I242" s="4" t="s">
        <v>73</v>
      </c>
      <c r="J242" s="72" t="str">
        <f t="shared" si="24"/>
        <v>USFR0DE ICPL Curncy</v>
      </c>
      <c r="K242" s="25" t="str">
        <f t="shared" si="25"/>
        <v>ICPL</v>
      </c>
      <c r="L242" s="26">
        <f t="shared" ca="1" si="25"/>
        <v>42276</v>
      </c>
      <c r="M242" s="25" t="b">
        <f t="shared" si="25"/>
        <v>0</v>
      </c>
      <c r="N242" s="84" t="str">
        <f>IF($M242,_xll.BDP($J242,N$236),"[DISABLED]")</f>
        <v>[DISABLED]</v>
      </c>
      <c r="O242" s="84" t="str">
        <f>IF($M242,_xll.BDP($J242,O$236),"[DISABLED]")</f>
        <v>[DISABLED]</v>
      </c>
      <c r="P242" s="84" t="str">
        <f>IF($M242,_xll.BDP($J242,P$236),"[DISABLED]")</f>
        <v>[DISABLED]</v>
      </c>
      <c r="Q242" s="84" t="str">
        <f>IF($M242,_xll.BDH($J242,Q$236,$L242),"[DISABLED]")</f>
        <v>[DISABLED]</v>
      </c>
      <c r="R242" s="84" t="str">
        <f>IF($M242,_xll.BDH($J242,R$236,$L242),"[DISABLED]")</f>
        <v>[DISABLED]</v>
      </c>
      <c r="S242" s="84" t="str">
        <f>IF($M242,_xll.BDH($J242,S$236,$L242),"[DISABLED]")</f>
        <v>[DISABLED]</v>
      </c>
      <c r="U242" s="106" t="s">
        <v>5353</v>
      </c>
      <c r="V242" s="107" t="s">
        <v>1055</v>
      </c>
      <c r="W242" s="108">
        <v>42276</v>
      </c>
      <c r="X242" s="107" t="b">
        <v>0</v>
      </c>
      <c r="Y242" s="107" t="s">
        <v>5237</v>
      </c>
      <c r="Z242" s="107" t="s">
        <v>5237</v>
      </c>
      <c r="AA242" s="107" t="s">
        <v>5237</v>
      </c>
      <c r="AB242" s="107" t="s">
        <v>5237</v>
      </c>
      <c r="AC242" s="107" t="s">
        <v>5237</v>
      </c>
      <c r="AD242" s="107" t="s">
        <v>5237</v>
      </c>
    </row>
    <row r="243" spans="2:30" outlineLevel="2">
      <c r="B243" s="4" t="s">
        <v>3</v>
      </c>
      <c r="C243" s="4" t="s">
        <v>5232</v>
      </c>
      <c r="D243" s="4" t="s">
        <v>2</v>
      </c>
      <c r="E243" s="10" t="s">
        <v>407</v>
      </c>
      <c r="F243" s="9" t="s">
        <v>58</v>
      </c>
      <c r="G243" s="14" t="s">
        <v>415</v>
      </c>
      <c r="H243" s="14" t="s">
        <v>424</v>
      </c>
      <c r="I243" s="4" t="s">
        <v>73</v>
      </c>
      <c r="J243" s="72" t="str">
        <f t="shared" si="24"/>
        <v>USFR0EF ICPL Curncy</v>
      </c>
      <c r="K243" s="25" t="str">
        <f t="shared" si="25"/>
        <v>ICPL</v>
      </c>
      <c r="L243" s="26">
        <f t="shared" ca="1" si="25"/>
        <v>42276</v>
      </c>
      <c r="M243" s="25" t="b">
        <f t="shared" si="25"/>
        <v>0</v>
      </c>
      <c r="N243" s="84" t="str">
        <f>IF($M243,_xll.BDP($J243,N$236),"[DISABLED]")</f>
        <v>[DISABLED]</v>
      </c>
      <c r="O243" s="84" t="str">
        <f>IF($M243,_xll.BDP($J243,O$236),"[DISABLED]")</f>
        <v>[DISABLED]</v>
      </c>
      <c r="P243" s="84" t="str">
        <f>IF($M243,_xll.BDP($J243,P$236),"[DISABLED]")</f>
        <v>[DISABLED]</v>
      </c>
      <c r="Q243" s="84" t="str">
        <f>IF($M243,_xll.BDH($J243,Q$236,$L243),"[DISABLED]")</f>
        <v>[DISABLED]</v>
      </c>
      <c r="R243" s="84" t="str">
        <f>IF($M243,_xll.BDH($J243,R$236,$L243),"[DISABLED]")</f>
        <v>[DISABLED]</v>
      </c>
      <c r="S243" s="84" t="str">
        <f>IF($M243,_xll.BDH($J243,S$236,$L243),"[DISABLED]")</f>
        <v>[DISABLED]</v>
      </c>
      <c r="U243" s="106" t="s">
        <v>5354</v>
      </c>
      <c r="V243" s="107" t="s">
        <v>1055</v>
      </c>
      <c r="W243" s="108">
        <v>42276</v>
      </c>
      <c r="X243" s="107" t="b">
        <v>0</v>
      </c>
      <c r="Y243" s="107" t="s">
        <v>5237</v>
      </c>
      <c r="Z243" s="107" t="s">
        <v>5237</v>
      </c>
      <c r="AA243" s="107" t="s">
        <v>5237</v>
      </c>
      <c r="AB243" s="107" t="s">
        <v>5237</v>
      </c>
      <c r="AC243" s="107" t="s">
        <v>5237</v>
      </c>
      <c r="AD243" s="107" t="s">
        <v>5237</v>
      </c>
    </row>
    <row r="244" spans="2:30" outlineLevel="2">
      <c r="B244" s="4" t="s">
        <v>3</v>
      </c>
      <c r="C244" s="4" t="s">
        <v>5232</v>
      </c>
      <c r="D244" s="4" t="s">
        <v>2</v>
      </c>
      <c r="E244" s="10" t="s">
        <v>407</v>
      </c>
      <c r="F244" s="9" t="s">
        <v>177</v>
      </c>
      <c r="G244" s="14" t="s">
        <v>416</v>
      </c>
      <c r="H244" s="14" t="s">
        <v>425</v>
      </c>
      <c r="I244" s="4" t="s">
        <v>73</v>
      </c>
      <c r="J244" s="72" t="str">
        <f t="shared" si="24"/>
        <v>USFR0FG ICPL Curncy</v>
      </c>
      <c r="K244" s="25" t="str">
        <f t="shared" si="25"/>
        <v>ICPL</v>
      </c>
      <c r="L244" s="26">
        <f t="shared" ca="1" si="25"/>
        <v>42276</v>
      </c>
      <c r="M244" s="25" t="b">
        <f t="shared" si="25"/>
        <v>0</v>
      </c>
      <c r="N244" s="84" t="str">
        <f>IF($M244,_xll.BDP($J244,N$236),"[DISABLED]")</f>
        <v>[DISABLED]</v>
      </c>
      <c r="O244" s="84" t="str">
        <f>IF($M244,_xll.BDP($J244,O$236),"[DISABLED]")</f>
        <v>[DISABLED]</v>
      </c>
      <c r="P244" s="84" t="str">
        <f>IF($M244,_xll.BDP($J244,P$236),"[DISABLED]")</f>
        <v>[DISABLED]</v>
      </c>
      <c r="Q244" s="84" t="str">
        <f>IF($M244,_xll.BDH($J244,Q$236,$L244),"[DISABLED]")</f>
        <v>[DISABLED]</v>
      </c>
      <c r="R244" s="84" t="str">
        <f>IF($M244,_xll.BDH($J244,R$236,$L244),"[DISABLED]")</f>
        <v>[DISABLED]</v>
      </c>
      <c r="S244" s="84" t="str">
        <f>IF($M244,_xll.BDH($J244,S$236,$L244),"[DISABLED]")</f>
        <v>[DISABLED]</v>
      </c>
      <c r="U244" s="106" t="s">
        <v>5355</v>
      </c>
      <c r="V244" s="107" t="s">
        <v>1055</v>
      </c>
      <c r="W244" s="108">
        <v>42276</v>
      </c>
      <c r="X244" s="107" t="b">
        <v>0</v>
      </c>
      <c r="Y244" s="107" t="s">
        <v>5237</v>
      </c>
      <c r="Z244" s="107" t="s">
        <v>5237</v>
      </c>
      <c r="AA244" s="107" t="s">
        <v>5237</v>
      </c>
      <c r="AB244" s="107" t="s">
        <v>5237</v>
      </c>
      <c r="AC244" s="107" t="s">
        <v>5237</v>
      </c>
      <c r="AD244" s="107" t="s">
        <v>5237</v>
      </c>
    </row>
    <row r="245" spans="2:30" outlineLevel="2">
      <c r="B245" s="4" t="s">
        <v>3</v>
      </c>
      <c r="C245" s="4" t="s">
        <v>5232</v>
      </c>
      <c r="D245" s="4" t="s">
        <v>2</v>
      </c>
      <c r="E245" s="10" t="s">
        <v>407</v>
      </c>
      <c r="F245" s="9" t="s">
        <v>178</v>
      </c>
      <c r="G245" s="14" t="s">
        <v>417</v>
      </c>
      <c r="H245" s="14" t="s">
        <v>426</v>
      </c>
      <c r="I245" s="4" t="s">
        <v>73</v>
      </c>
      <c r="J245" s="72" t="str">
        <f t="shared" si="24"/>
        <v>USFR0GH ICPL Curncy</v>
      </c>
      <c r="K245" s="25" t="str">
        <f t="shared" si="25"/>
        <v>ICPL</v>
      </c>
      <c r="L245" s="26">
        <f t="shared" ca="1" si="25"/>
        <v>42276</v>
      </c>
      <c r="M245" s="25" t="b">
        <f t="shared" si="25"/>
        <v>0</v>
      </c>
      <c r="N245" s="84" t="str">
        <f>IF($M245,_xll.BDP($J245,N$236),"[DISABLED]")</f>
        <v>[DISABLED]</v>
      </c>
      <c r="O245" s="84" t="str">
        <f>IF($M245,_xll.BDP($J245,O$236),"[DISABLED]")</f>
        <v>[DISABLED]</v>
      </c>
      <c r="P245" s="84" t="str">
        <f>IF($M245,_xll.BDP($J245,P$236),"[DISABLED]")</f>
        <v>[DISABLED]</v>
      </c>
      <c r="Q245" s="84" t="str">
        <f>IF($M245,_xll.BDH($J245,Q$236,$L245),"[DISABLED]")</f>
        <v>[DISABLED]</v>
      </c>
      <c r="R245" s="84" t="str">
        <f>IF($M245,_xll.BDH($J245,R$236,$L245),"[DISABLED]")</f>
        <v>[DISABLED]</v>
      </c>
      <c r="S245" s="84" t="str">
        <f>IF($M245,_xll.BDH($J245,S$236,$L245),"[DISABLED]")</f>
        <v>[DISABLED]</v>
      </c>
      <c r="U245" s="106" t="s">
        <v>5356</v>
      </c>
      <c r="V245" s="107" t="s">
        <v>1055</v>
      </c>
      <c r="W245" s="108">
        <v>42276</v>
      </c>
      <c r="X245" s="107" t="b">
        <v>0</v>
      </c>
      <c r="Y245" s="107" t="s">
        <v>5237</v>
      </c>
      <c r="Z245" s="107" t="s">
        <v>5237</v>
      </c>
      <c r="AA245" s="107" t="s">
        <v>5237</v>
      </c>
      <c r="AB245" s="107" t="s">
        <v>5237</v>
      </c>
      <c r="AC245" s="107" t="s">
        <v>5237</v>
      </c>
      <c r="AD245" s="107" t="s">
        <v>5237</v>
      </c>
    </row>
    <row r="246" spans="2:30" outlineLevel="2">
      <c r="B246" s="4" t="s">
        <v>3</v>
      </c>
      <c r="C246" s="4" t="s">
        <v>5232</v>
      </c>
      <c r="D246" s="4" t="s">
        <v>2</v>
      </c>
      <c r="E246" s="10" t="s">
        <v>407</v>
      </c>
      <c r="F246" s="9" t="s">
        <v>71</v>
      </c>
      <c r="G246" s="10" t="s">
        <v>430</v>
      </c>
      <c r="H246" s="14" t="s">
        <v>429</v>
      </c>
      <c r="I246" s="4" t="s">
        <v>73</v>
      </c>
      <c r="J246" s="72" t="str">
        <f t="shared" si="24"/>
        <v>USBAAI ICPL Curncy</v>
      </c>
      <c r="K246" s="25" t="str">
        <f t="shared" si="25"/>
        <v>ICPL</v>
      </c>
      <c r="L246" s="26">
        <f t="shared" ca="1" si="25"/>
        <v>42276</v>
      </c>
      <c r="M246" s="25" t="b">
        <f t="shared" si="25"/>
        <v>0</v>
      </c>
      <c r="N246" s="84" t="str">
        <f>IF($M246,_xll.BDP($J246,N$236),"[DISABLED]")</f>
        <v>[DISABLED]</v>
      </c>
      <c r="O246" s="84" t="str">
        <f>IF($M246,_xll.BDP($J246,O$236),"[DISABLED]")</f>
        <v>[DISABLED]</v>
      </c>
      <c r="P246" s="84" t="str">
        <f>IF($M246,_xll.BDP($J246,P$236),"[DISABLED]")</f>
        <v>[DISABLED]</v>
      </c>
      <c r="Q246" s="84" t="str">
        <f>IF($M246,_xll.BDH($J246,Q$236,$L246),"[DISABLED]")</f>
        <v>[DISABLED]</v>
      </c>
      <c r="R246" s="84" t="str">
        <f>IF($M246,_xll.BDH($J246,R$236,$L246),"[DISABLED]")</f>
        <v>[DISABLED]</v>
      </c>
      <c r="S246" s="84" t="str">
        <f>IF($M246,_xll.BDH($J246,S$236,$L246),"[DISABLED]")</f>
        <v>[DISABLED]</v>
      </c>
      <c r="U246" s="106" t="s">
        <v>5357</v>
      </c>
      <c r="V246" s="107" t="s">
        <v>1055</v>
      </c>
      <c r="W246" s="108">
        <v>42276</v>
      </c>
      <c r="X246" s="107" t="b">
        <v>0</v>
      </c>
      <c r="Y246" s="107" t="s">
        <v>5237</v>
      </c>
      <c r="Z246" s="107" t="s">
        <v>5237</v>
      </c>
      <c r="AA246" s="107" t="s">
        <v>5237</v>
      </c>
      <c r="AB246" s="107" t="s">
        <v>5237</v>
      </c>
      <c r="AC246" s="107" t="s">
        <v>5237</v>
      </c>
      <c r="AD246" s="107" t="s">
        <v>5237</v>
      </c>
    </row>
    <row r="247" spans="2:30" outlineLevel="2">
      <c r="B247" s="4" t="s">
        <v>3</v>
      </c>
      <c r="C247" s="4" t="s">
        <v>5232</v>
      </c>
      <c r="D247" s="4" t="s">
        <v>2</v>
      </c>
      <c r="E247" s="10" t="s">
        <v>407</v>
      </c>
      <c r="F247" s="9" t="s">
        <v>179</v>
      </c>
      <c r="G247" s="14" t="s">
        <v>418</v>
      </c>
      <c r="H247" s="14" t="s">
        <v>427</v>
      </c>
      <c r="I247" s="4" t="s">
        <v>73</v>
      </c>
      <c r="J247" s="72" t="str">
        <f t="shared" si="24"/>
        <v xml:space="preserve"> USFR0IJ ICPL Curncy</v>
      </c>
      <c r="K247" s="25" t="str">
        <f t="shared" si="25"/>
        <v>ICPL</v>
      </c>
      <c r="L247" s="26">
        <f t="shared" ca="1" si="25"/>
        <v>42276</v>
      </c>
      <c r="M247" s="25" t="b">
        <f t="shared" si="25"/>
        <v>0</v>
      </c>
      <c r="N247" s="84" t="str">
        <f>IF($M247,_xll.BDP($J247,N$236),"[DISABLED]")</f>
        <v>[DISABLED]</v>
      </c>
      <c r="O247" s="84" t="str">
        <f>IF($M247,_xll.BDP($J247,O$236),"[DISABLED]")</f>
        <v>[DISABLED]</v>
      </c>
      <c r="P247" s="84" t="str">
        <f>IF($M247,_xll.BDP($J247,P$236),"[DISABLED]")</f>
        <v>[DISABLED]</v>
      </c>
      <c r="Q247" s="84" t="str">
        <f>IF($M247,_xll.BDH($J247,Q$236,$L247),"[DISABLED]")</f>
        <v>[DISABLED]</v>
      </c>
      <c r="R247" s="84" t="str">
        <f>IF($M247,_xll.BDH($J247,R$236,$L247),"[DISABLED]")</f>
        <v>[DISABLED]</v>
      </c>
      <c r="S247" s="84" t="str">
        <f>IF($M247,_xll.BDH($J247,S$236,$L247),"[DISABLED]")</f>
        <v>[DISABLED]</v>
      </c>
      <c r="U247" s="106" t="s">
        <v>5358</v>
      </c>
      <c r="V247" s="107" t="s">
        <v>1055</v>
      </c>
      <c r="W247" s="108">
        <v>42276</v>
      </c>
      <c r="X247" s="107" t="b">
        <v>0</v>
      </c>
      <c r="Y247" s="107" t="s">
        <v>5237</v>
      </c>
      <c r="Z247" s="107" t="s">
        <v>5237</v>
      </c>
      <c r="AA247" s="107" t="s">
        <v>5237</v>
      </c>
      <c r="AB247" s="107" t="s">
        <v>5237</v>
      </c>
      <c r="AC247" s="107" t="s">
        <v>5237</v>
      </c>
      <c r="AD247" s="107" t="s">
        <v>5237</v>
      </c>
    </row>
    <row r="248" spans="2:30" outlineLevel="2">
      <c r="B248" s="4" t="s">
        <v>3</v>
      </c>
      <c r="C248" s="4" t="s">
        <v>5232</v>
      </c>
      <c r="D248" s="4" t="s">
        <v>2</v>
      </c>
      <c r="E248" s="10" t="s">
        <v>407</v>
      </c>
      <c r="F248" s="9" t="s">
        <v>180</v>
      </c>
      <c r="G248" s="14" t="s">
        <v>419</v>
      </c>
      <c r="H248" s="14" t="s">
        <v>428</v>
      </c>
      <c r="I248" s="4" t="s">
        <v>73</v>
      </c>
      <c r="J248" s="72" t="str">
        <f t="shared" si="24"/>
        <v xml:space="preserve"> USFR0JK ICPL Curncy</v>
      </c>
      <c r="K248" s="25" t="str">
        <f t="shared" si="25"/>
        <v>ICPL</v>
      </c>
      <c r="L248" s="26">
        <f t="shared" ca="1" si="25"/>
        <v>42276</v>
      </c>
      <c r="M248" s="25" t="b">
        <f t="shared" si="25"/>
        <v>0</v>
      </c>
      <c r="N248" s="84" t="str">
        <f>IF($M248,_xll.BDP($J248,N$236),"[DISABLED]")</f>
        <v>[DISABLED]</v>
      </c>
      <c r="O248" s="84" t="str">
        <f>IF($M248,_xll.BDP($J248,O$236),"[DISABLED]")</f>
        <v>[DISABLED]</v>
      </c>
      <c r="P248" s="84" t="str">
        <f>IF($M248,_xll.BDP($J248,P$236),"[DISABLED]")</f>
        <v>[DISABLED]</v>
      </c>
      <c r="Q248" s="84" t="str">
        <f>IF($M248,_xll.BDH($J248,Q$236,$L248),"[DISABLED]")</f>
        <v>[DISABLED]</v>
      </c>
      <c r="R248" s="84" t="str">
        <f>IF($M248,_xll.BDH($J248,R$236,$L248),"[DISABLED]")</f>
        <v>[DISABLED]</v>
      </c>
      <c r="S248" s="84" t="str">
        <f>IF($M248,_xll.BDH($J248,S$236,$L248),"[DISABLED]")</f>
        <v>[DISABLED]</v>
      </c>
      <c r="U248" s="106" t="s">
        <v>5359</v>
      </c>
      <c r="V248" s="107" t="s">
        <v>1055</v>
      </c>
      <c r="W248" s="108">
        <v>42276</v>
      </c>
      <c r="X248" s="107" t="b">
        <v>0</v>
      </c>
      <c r="Y248" s="107" t="s">
        <v>5237</v>
      </c>
      <c r="Z248" s="107" t="s">
        <v>5237</v>
      </c>
      <c r="AA248" s="107" t="s">
        <v>5237</v>
      </c>
      <c r="AB248" s="107" t="s">
        <v>5237</v>
      </c>
      <c r="AC248" s="107" t="s">
        <v>5237</v>
      </c>
      <c r="AD248" s="107" t="s">
        <v>5237</v>
      </c>
    </row>
    <row r="249" spans="2:30" outlineLevel="2">
      <c r="B249" s="4" t="s">
        <v>3</v>
      </c>
      <c r="C249" s="4" t="s">
        <v>5232</v>
      </c>
      <c r="D249" s="4" t="s">
        <v>2</v>
      </c>
      <c r="E249" s="10" t="s">
        <v>407</v>
      </c>
      <c r="F249" s="9" t="s">
        <v>41</v>
      </c>
      <c r="G249" s="10" t="s">
        <v>430</v>
      </c>
      <c r="H249" s="14" t="s">
        <v>431</v>
      </c>
      <c r="I249" s="4" t="s">
        <v>73</v>
      </c>
      <c r="J249" s="72" t="str">
        <f t="shared" si="24"/>
        <v>USBA1 ICPL Curncy</v>
      </c>
      <c r="K249" s="25" t="str">
        <f t="shared" si="25"/>
        <v>ICPL</v>
      </c>
      <c r="L249" s="26">
        <f t="shared" ca="1" si="25"/>
        <v>42276</v>
      </c>
      <c r="M249" s="25" t="b">
        <f t="shared" si="25"/>
        <v>0</v>
      </c>
      <c r="N249" s="84" t="str">
        <f>IF($M249,_xll.BDP($J249,N$236),"[DISABLED]")</f>
        <v>[DISABLED]</v>
      </c>
      <c r="O249" s="84" t="str">
        <f>IF($M249,_xll.BDP($J249,O$236),"[DISABLED]")</f>
        <v>[DISABLED]</v>
      </c>
      <c r="P249" s="84" t="str">
        <f>IF($M249,_xll.BDP($J249,P$236),"[DISABLED]")</f>
        <v>[DISABLED]</v>
      </c>
      <c r="Q249" s="84" t="str">
        <f>IF($M249,_xll.BDH($J249,Q$236,$L249),"[DISABLED]")</f>
        <v>[DISABLED]</v>
      </c>
      <c r="R249" s="84" t="str">
        <f>IF($M249,_xll.BDH($J249,R$236,$L249),"[DISABLED]")</f>
        <v>[DISABLED]</v>
      </c>
      <c r="S249" s="84" t="str">
        <f>IF($M249,_xll.BDH($J249,S$236,$L249),"[DISABLED]")</f>
        <v>[DISABLED]</v>
      </c>
      <c r="U249" s="106" t="s">
        <v>5360</v>
      </c>
      <c r="V249" s="107" t="s">
        <v>1055</v>
      </c>
      <c r="W249" s="108">
        <v>42276</v>
      </c>
      <c r="X249" s="107" t="b">
        <v>0</v>
      </c>
      <c r="Y249" s="107" t="s">
        <v>5237</v>
      </c>
      <c r="Z249" s="107" t="s">
        <v>5237</v>
      </c>
      <c r="AA249" s="107" t="s">
        <v>5237</v>
      </c>
      <c r="AB249" s="107" t="s">
        <v>5237</v>
      </c>
      <c r="AC249" s="107" t="s">
        <v>5237</v>
      </c>
      <c r="AD249" s="107" t="s">
        <v>5237</v>
      </c>
    </row>
    <row r="250" spans="2:30" outlineLevel="2">
      <c r="B250" s="4" t="s">
        <v>3</v>
      </c>
      <c r="C250" s="4" t="s">
        <v>5232</v>
      </c>
      <c r="D250" s="4" t="s">
        <v>2</v>
      </c>
      <c r="E250" s="10" t="s">
        <v>407</v>
      </c>
      <c r="F250" s="9" t="s">
        <v>145</v>
      </c>
      <c r="G250" s="10" t="s">
        <v>430</v>
      </c>
      <c r="H250" s="14" t="s">
        <v>432</v>
      </c>
      <c r="I250" s="4" t="s">
        <v>73</v>
      </c>
      <c r="J250" s="72" t="str">
        <f t="shared" si="24"/>
        <v>USBA1C ICPL Curncy</v>
      </c>
      <c r="K250" s="25" t="str">
        <f t="shared" si="25"/>
        <v>ICPL</v>
      </c>
      <c r="L250" s="26">
        <f t="shared" ca="1" si="25"/>
        <v>42276</v>
      </c>
      <c r="M250" s="25" t="b">
        <f t="shared" si="25"/>
        <v>0</v>
      </c>
      <c r="N250" s="84" t="str">
        <f>IF($M250,_xll.BDP($J250,N$236),"[DISABLED]")</f>
        <v>[DISABLED]</v>
      </c>
      <c r="O250" s="84" t="str">
        <f>IF($M250,_xll.BDP($J250,O$236),"[DISABLED]")</f>
        <v>[DISABLED]</v>
      </c>
      <c r="P250" s="84" t="str">
        <f>IF($M250,_xll.BDP($J250,P$236),"[DISABLED]")</f>
        <v>[DISABLED]</v>
      </c>
      <c r="Q250" s="84" t="str">
        <f>IF($M250,_xll.BDH($J250,Q$236,$L250),"[DISABLED]")</f>
        <v>[DISABLED]</v>
      </c>
      <c r="R250" s="84" t="str">
        <f>IF($M250,_xll.BDH($J250,R$236,$L250),"[DISABLED]")</f>
        <v>[DISABLED]</v>
      </c>
      <c r="S250" s="84" t="str">
        <f>IF($M250,_xll.BDH($J250,S$236,$L250),"[DISABLED]")</f>
        <v>[DISABLED]</v>
      </c>
      <c r="U250" s="106" t="s">
        <v>5361</v>
      </c>
      <c r="V250" s="107" t="s">
        <v>1055</v>
      </c>
      <c r="W250" s="108">
        <v>42276</v>
      </c>
      <c r="X250" s="107" t="b">
        <v>0</v>
      </c>
      <c r="Y250" s="107" t="s">
        <v>5237</v>
      </c>
      <c r="Z250" s="107" t="s">
        <v>5237</v>
      </c>
      <c r="AA250" s="107" t="s">
        <v>5237</v>
      </c>
      <c r="AB250" s="107" t="s">
        <v>5237</v>
      </c>
      <c r="AC250" s="107" t="s">
        <v>5237</v>
      </c>
      <c r="AD250" s="107" t="s">
        <v>5237</v>
      </c>
    </row>
    <row r="251" spans="2:30" outlineLevel="2">
      <c r="B251" s="4" t="s">
        <v>3</v>
      </c>
      <c r="C251" s="4" t="s">
        <v>5232</v>
      </c>
      <c r="D251" s="4" t="s">
        <v>2</v>
      </c>
      <c r="E251" s="10" t="s">
        <v>407</v>
      </c>
      <c r="F251" s="9" t="s">
        <v>146</v>
      </c>
      <c r="G251" s="10" t="s">
        <v>430</v>
      </c>
      <c r="H251" s="14" t="s">
        <v>433</v>
      </c>
      <c r="I251" s="4" t="s">
        <v>73</v>
      </c>
      <c r="J251" s="72" t="str">
        <f t="shared" si="24"/>
        <v>USBA1F ICPL Curncy</v>
      </c>
      <c r="K251" s="25" t="str">
        <f t="shared" si="25"/>
        <v>ICPL</v>
      </c>
      <c r="L251" s="26">
        <f t="shared" ca="1" si="25"/>
        <v>42276</v>
      </c>
      <c r="M251" s="25" t="b">
        <f t="shared" si="25"/>
        <v>0</v>
      </c>
      <c r="N251" s="84" t="str">
        <f>IF($M251,_xll.BDP($J251,N$236),"[DISABLED]")</f>
        <v>[DISABLED]</v>
      </c>
      <c r="O251" s="84" t="str">
        <f>IF($M251,_xll.BDP($J251,O$236),"[DISABLED]")</f>
        <v>[DISABLED]</v>
      </c>
      <c r="P251" s="84" t="str">
        <f>IF($M251,_xll.BDP($J251,P$236),"[DISABLED]")</f>
        <v>[DISABLED]</v>
      </c>
      <c r="Q251" s="84" t="str">
        <f>IF($M251,_xll.BDH($J251,Q$236,$L251),"[DISABLED]")</f>
        <v>[DISABLED]</v>
      </c>
      <c r="R251" s="84" t="str">
        <f>IF($M251,_xll.BDH($J251,R$236,$L251),"[DISABLED]")</f>
        <v>[DISABLED]</v>
      </c>
      <c r="S251" s="84" t="str">
        <f>IF($M251,_xll.BDH($J251,S$236,$L251),"[DISABLED]")</f>
        <v>[DISABLED]</v>
      </c>
      <c r="U251" s="106" t="s">
        <v>5362</v>
      </c>
      <c r="V251" s="107" t="s">
        <v>1055</v>
      </c>
      <c r="W251" s="108">
        <v>42276</v>
      </c>
      <c r="X251" s="107" t="b">
        <v>0</v>
      </c>
      <c r="Y251" s="107" t="s">
        <v>5237</v>
      </c>
      <c r="Z251" s="107" t="s">
        <v>5237</v>
      </c>
      <c r="AA251" s="107" t="s">
        <v>5237</v>
      </c>
      <c r="AB251" s="107" t="s">
        <v>5237</v>
      </c>
      <c r="AC251" s="107" t="s">
        <v>5237</v>
      </c>
      <c r="AD251" s="107" t="s">
        <v>5237</v>
      </c>
    </row>
    <row r="252" spans="2:30" outlineLevel="2">
      <c r="B252" s="4" t="s">
        <v>3</v>
      </c>
      <c r="C252" s="4" t="s">
        <v>5232</v>
      </c>
      <c r="D252" s="4" t="s">
        <v>2</v>
      </c>
      <c r="E252" s="10" t="s">
        <v>407</v>
      </c>
      <c r="F252" s="4" t="s">
        <v>42</v>
      </c>
      <c r="G252" s="10" t="s">
        <v>430</v>
      </c>
      <c r="H252" s="10" t="s">
        <v>434</v>
      </c>
      <c r="I252" s="4" t="s">
        <v>73</v>
      </c>
      <c r="J252" s="72" t="str">
        <f t="shared" si="24"/>
        <v>USBA2 ICPL Curncy</v>
      </c>
      <c r="K252" s="25" t="str">
        <f t="shared" si="25"/>
        <v>ICPL</v>
      </c>
      <c r="L252" s="26">
        <f t="shared" ca="1" si="25"/>
        <v>42276</v>
      </c>
      <c r="M252" s="25" t="b">
        <f t="shared" si="25"/>
        <v>0</v>
      </c>
      <c r="N252" s="84" t="str">
        <f>IF($M252,_xll.BDP($J252,N$236),"[DISABLED]")</f>
        <v>[DISABLED]</v>
      </c>
      <c r="O252" s="84" t="str">
        <f>IF($M252,_xll.BDP($J252,O$236),"[DISABLED]")</f>
        <v>[DISABLED]</v>
      </c>
      <c r="P252" s="84" t="str">
        <f>IF($M252,_xll.BDP($J252,P$236),"[DISABLED]")</f>
        <v>[DISABLED]</v>
      </c>
      <c r="Q252" s="84" t="str">
        <f>IF($M252,_xll.BDH($J252,Q$236,$L252),"[DISABLED]")</f>
        <v>[DISABLED]</v>
      </c>
      <c r="R252" s="84" t="str">
        <f>IF($M252,_xll.BDH($J252,R$236,$L252),"[DISABLED]")</f>
        <v>[DISABLED]</v>
      </c>
      <c r="S252" s="84" t="str">
        <f>IF($M252,_xll.BDH($J252,S$236,$L252),"[DISABLED]")</f>
        <v>[DISABLED]</v>
      </c>
      <c r="U252" s="106" t="s">
        <v>5363</v>
      </c>
      <c r="V252" s="107" t="s">
        <v>1055</v>
      </c>
      <c r="W252" s="108">
        <v>42276</v>
      </c>
      <c r="X252" s="107" t="b">
        <v>0</v>
      </c>
      <c r="Y252" s="107" t="s">
        <v>5237</v>
      </c>
      <c r="Z252" s="107" t="s">
        <v>5237</v>
      </c>
      <c r="AA252" s="107" t="s">
        <v>5237</v>
      </c>
      <c r="AB252" s="107" t="s">
        <v>5237</v>
      </c>
      <c r="AC252" s="107" t="s">
        <v>5237</v>
      </c>
      <c r="AD252" s="107" t="s">
        <v>5237</v>
      </c>
    </row>
    <row r="253" spans="2:30" outlineLevel="2">
      <c r="B253" s="4" t="s">
        <v>3</v>
      </c>
      <c r="C253" s="4" t="s">
        <v>5232</v>
      </c>
      <c r="D253" s="4" t="s">
        <v>2</v>
      </c>
      <c r="E253" s="10" t="s">
        <v>407</v>
      </c>
      <c r="F253" s="4" t="s">
        <v>43</v>
      </c>
      <c r="G253" s="10" t="s">
        <v>430</v>
      </c>
      <c r="H253" s="10" t="s">
        <v>435</v>
      </c>
      <c r="I253" s="4" t="s">
        <v>73</v>
      </c>
      <c r="J253" s="72" t="str">
        <f t="shared" si="24"/>
        <v>USBA3 ICPL Curncy</v>
      </c>
      <c r="K253" s="25" t="str">
        <f t="shared" si="25"/>
        <v>ICPL</v>
      </c>
      <c r="L253" s="26">
        <f t="shared" ca="1" si="25"/>
        <v>42276</v>
      </c>
      <c r="M253" s="25" t="b">
        <f t="shared" si="25"/>
        <v>0</v>
      </c>
      <c r="N253" s="84" t="str">
        <f>IF($M253,_xll.BDP($J253,N$236),"[DISABLED]")</f>
        <v>[DISABLED]</v>
      </c>
      <c r="O253" s="84" t="str">
        <f>IF($M253,_xll.BDP($J253,O$236),"[DISABLED]")</f>
        <v>[DISABLED]</v>
      </c>
      <c r="P253" s="84" t="str">
        <f>IF($M253,_xll.BDP($J253,P$236),"[DISABLED]")</f>
        <v>[DISABLED]</v>
      </c>
      <c r="Q253" s="84" t="str">
        <f>IF($M253,_xll.BDH($J253,Q$236,$L253),"[DISABLED]")</f>
        <v>[DISABLED]</v>
      </c>
      <c r="R253" s="84" t="str">
        <f>IF($M253,_xll.BDH($J253,R$236,$L253),"[DISABLED]")</f>
        <v>[DISABLED]</v>
      </c>
      <c r="S253" s="84" t="str">
        <f>IF($M253,_xll.BDH($J253,S$236,$L253),"[DISABLED]")</f>
        <v>[DISABLED]</v>
      </c>
      <c r="U253" s="106" t="s">
        <v>5364</v>
      </c>
      <c r="V253" s="107" t="s">
        <v>1055</v>
      </c>
      <c r="W253" s="108">
        <v>42276</v>
      </c>
      <c r="X253" s="107" t="b">
        <v>0</v>
      </c>
      <c r="Y253" s="107" t="s">
        <v>5237</v>
      </c>
      <c r="Z253" s="107" t="s">
        <v>5237</v>
      </c>
      <c r="AA253" s="107" t="s">
        <v>5237</v>
      </c>
      <c r="AB253" s="107" t="s">
        <v>5237</v>
      </c>
      <c r="AC253" s="107" t="s">
        <v>5237</v>
      </c>
      <c r="AD253" s="107" t="s">
        <v>5237</v>
      </c>
    </row>
    <row r="254" spans="2:30" outlineLevel="2">
      <c r="B254" s="4" t="s">
        <v>3</v>
      </c>
      <c r="C254" s="4" t="s">
        <v>5232</v>
      </c>
      <c r="D254" s="4" t="s">
        <v>2</v>
      </c>
      <c r="E254" s="10" t="s">
        <v>407</v>
      </c>
      <c r="F254" s="4" t="s">
        <v>152</v>
      </c>
      <c r="G254" s="10" t="s">
        <v>430</v>
      </c>
      <c r="H254" s="10" t="s">
        <v>436</v>
      </c>
      <c r="I254" s="4" t="s">
        <v>73</v>
      </c>
      <c r="J254" s="72" t="str">
        <f t="shared" si="24"/>
        <v>USBA4 ICPL Curncy</v>
      </c>
      <c r="K254" s="25" t="str">
        <f t="shared" si="25"/>
        <v>ICPL</v>
      </c>
      <c r="L254" s="26">
        <f t="shared" ca="1" si="25"/>
        <v>42276</v>
      </c>
      <c r="M254" s="25" t="b">
        <f t="shared" si="25"/>
        <v>0</v>
      </c>
      <c r="N254" s="84" t="str">
        <f>IF($M254,_xll.BDP($J254,N$236),"[DISABLED]")</f>
        <v>[DISABLED]</v>
      </c>
      <c r="O254" s="84" t="str">
        <f>IF($M254,_xll.BDP($J254,O$236),"[DISABLED]")</f>
        <v>[DISABLED]</v>
      </c>
      <c r="P254" s="84" t="str">
        <f>IF($M254,_xll.BDP($J254,P$236),"[DISABLED]")</f>
        <v>[DISABLED]</v>
      </c>
      <c r="Q254" s="84" t="str">
        <f>IF($M254,_xll.BDH($J254,Q$236,$L254),"[DISABLED]")</f>
        <v>[DISABLED]</v>
      </c>
      <c r="R254" s="84" t="str">
        <f>IF($M254,_xll.BDH($J254,R$236,$L254),"[DISABLED]")</f>
        <v>[DISABLED]</v>
      </c>
      <c r="S254" s="84" t="str">
        <f>IF($M254,_xll.BDH($J254,S$236,$L254),"[DISABLED]")</f>
        <v>[DISABLED]</v>
      </c>
      <c r="U254" s="106" t="s">
        <v>5365</v>
      </c>
      <c r="V254" s="107" t="s">
        <v>1055</v>
      </c>
      <c r="W254" s="108">
        <v>42276</v>
      </c>
      <c r="X254" s="107" t="b">
        <v>0</v>
      </c>
      <c r="Y254" s="107" t="s">
        <v>5237</v>
      </c>
      <c r="Z254" s="107" t="s">
        <v>5237</v>
      </c>
      <c r="AA254" s="107" t="s">
        <v>5237</v>
      </c>
      <c r="AB254" s="107" t="s">
        <v>5237</v>
      </c>
      <c r="AC254" s="107" t="s">
        <v>5237</v>
      </c>
      <c r="AD254" s="107" t="s">
        <v>5237</v>
      </c>
    </row>
    <row r="255" spans="2:30" outlineLevel="2">
      <c r="B255" s="4" t="s">
        <v>3</v>
      </c>
      <c r="C255" s="4" t="s">
        <v>5232</v>
      </c>
      <c r="D255" s="4" t="s">
        <v>2</v>
      </c>
      <c r="E255" s="10" t="s">
        <v>407</v>
      </c>
      <c r="F255" s="4" t="s">
        <v>44</v>
      </c>
      <c r="G255" s="10" t="s">
        <v>430</v>
      </c>
      <c r="H255" s="10" t="s">
        <v>437</v>
      </c>
      <c r="I255" s="4" t="s">
        <v>73</v>
      </c>
      <c r="J255" s="72" t="str">
        <f t="shared" si="24"/>
        <v>USBA5 ICPL Curncy</v>
      </c>
      <c r="K255" s="25" t="str">
        <f t="shared" si="25"/>
        <v>ICPL</v>
      </c>
      <c r="L255" s="26">
        <f t="shared" ca="1" si="25"/>
        <v>42276</v>
      </c>
      <c r="M255" s="25" t="b">
        <f t="shared" si="25"/>
        <v>0</v>
      </c>
      <c r="N255" s="84" t="str">
        <f>IF($M255,_xll.BDP($J255,N$236),"[DISABLED]")</f>
        <v>[DISABLED]</v>
      </c>
      <c r="O255" s="84" t="str">
        <f>IF($M255,_xll.BDP($J255,O$236),"[DISABLED]")</f>
        <v>[DISABLED]</v>
      </c>
      <c r="P255" s="84" t="str">
        <f>IF($M255,_xll.BDP($J255,P$236),"[DISABLED]")</f>
        <v>[DISABLED]</v>
      </c>
      <c r="Q255" s="84" t="str">
        <f>IF($M255,_xll.BDH($J255,Q$236,$L255),"[DISABLED]")</f>
        <v>[DISABLED]</v>
      </c>
      <c r="R255" s="84" t="str">
        <f>IF($M255,_xll.BDH($J255,R$236,$L255),"[DISABLED]")</f>
        <v>[DISABLED]</v>
      </c>
      <c r="S255" s="84" t="str">
        <f>IF($M255,_xll.BDH($J255,S$236,$L255),"[DISABLED]")</f>
        <v>[DISABLED]</v>
      </c>
      <c r="U255" s="106" t="s">
        <v>5366</v>
      </c>
      <c r="V255" s="107" t="s">
        <v>1055</v>
      </c>
      <c r="W255" s="108">
        <v>42276</v>
      </c>
      <c r="X255" s="107" t="b">
        <v>0</v>
      </c>
      <c r="Y255" s="107" t="s">
        <v>5237</v>
      </c>
      <c r="Z255" s="107" t="s">
        <v>5237</v>
      </c>
      <c r="AA255" s="107" t="s">
        <v>5237</v>
      </c>
      <c r="AB255" s="107" t="s">
        <v>5237</v>
      </c>
      <c r="AC255" s="107" t="s">
        <v>5237</v>
      </c>
      <c r="AD255" s="107" t="s">
        <v>5237</v>
      </c>
    </row>
    <row r="256" spans="2:30" outlineLevel="2">
      <c r="B256" s="4" t="s">
        <v>3</v>
      </c>
      <c r="C256" s="4" t="s">
        <v>5232</v>
      </c>
      <c r="D256" s="4" t="s">
        <v>2</v>
      </c>
      <c r="E256" s="10" t="s">
        <v>407</v>
      </c>
      <c r="F256" s="4" t="s">
        <v>155</v>
      </c>
      <c r="G256" s="10" t="s">
        <v>430</v>
      </c>
      <c r="H256" s="10" t="s">
        <v>438</v>
      </c>
      <c r="I256" s="4" t="s">
        <v>73</v>
      </c>
      <c r="J256" s="72" t="str">
        <f t="shared" si="24"/>
        <v>USBA6 ICPL Curncy</v>
      </c>
      <c r="K256" s="25" t="str">
        <f t="shared" si="25"/>
        <v>ICPL</v>
      </c>
      <c r="L256" s="26">
        <f t="shared" ca="1" si="25"/>
        <v>42276</v>
      </c>
      <c r="M256" s="25" t="b">
        <f t="shared" si="25"/>
        <v>0</v>
      </c>
      <c r="N256" s="84" t="str">
        <f>IF($M256,_xll.BDP($J256,N$236),"[DISABLED]")</f>
        <v>[DISABLED]</v>
      </c>
      <c r="O256" s="84" t="str">
        <f>IF($M256,_xll.BDP($J256,O$236),"[DISABLED]")</f>
        <v>[DISABLED]</v>
      </c>
      <c r="P256" s="84" t="str">
        <f>IF($M256,_xll.BDP($J256,P$236),"[DISABLED]")</f>
        <v>[DISABLED]</v>
      </c>
      <c r="Q256" s="84" t="str">
        <f>IF($M256,_xll.BDH($J256,Q$236,$L256),"[DISABLED]")</f>
        <v>[DISABLED]</v>
      </c>
      <c r="R256" s="84" t="str">
        <f>IF($M256,_xll.BDH($J256,R$236,$L256),"[DISABLED]")</f>
        <v>[DISABLED]</v>
      </c>
      <c r="S256" s="84" t="str">
        <f>IF($M256,_xll.BDH($J256,S$236,$L256),"[DISABLED]")</f>
        <v>[DISABLED]</v>
      </c>
      <c r="U256" s="106" t="s">
        <v>5367</v>
      </c>
      <c r="V256" s="107" t="s">
        <v>1055</v>
      </c>
      <c r="W256" s="108">
        <v>42276</v>
      </c>
      <c r="X256" s="107" t="b">
        <v>0</v>
      </c>
      <c r="Y256" s="107" t="s">
        <v>5237</v>
      </c>
      <c r="Z256" s="107" t="s">
        <v>5237</v>
      </c>
      <c r="AA256" s="107" t="s">
        <v>5237</v>
      </c>
      <c r="AB256" s="107" t="s">
        <v>5237</v>
      </c>
      <c r="AC256" s="107" t="s">
        <v>5237</v>
      </c>
      <c r="AD256" s="107" t="s">
        <v>5237</v>
      </c>
    </row>
    <row r="257" spans="2:30" outlineLevel="2">
      <c r="B257" s="4" t="s">
        <v>3</v>
      </c>
      <c r="C257" s="4" t="s">
        <v>5232</v>
      </c>
      <c r="D257" s="4" t="s">
        <v>2</v>
      </c>
      <c r="E257" s="10" t="s">
        <v>407</v>
      </c>
      <c r="F257" s="4" t="s">
        <v>45</v>
      </c>
      <c r="G257" s="10" t="s">
        <v>430</v>
      </c>
      <c r="H257" s="10" t="s">
        <v>439</v>
      </c>
      <c r="I257" s="4" t="s">
        <v>73</v>
      </c>
      <c r="J257" s="72" t="str">
        <f t="shared" si="24"/>
        <v>USBA7 ICPL Curncy</v>
      </c>
      <c r="K257" s="25" t="str">
        <f t="shared" si="25"/>
        <v>ICPL</v>
      </c>
      <c r="L257" s="26">
        <f t="shared" ca="1" si="25"/>
        <v>42276</v>
      </c>
      <c r="M257" s="25" t="b">
        <f t="shared" si="25"/>
        <v>0</v>
      </c>
      <c r="N257" s="84" t="str">
        <f>IF($M257,_xll.BDP($J257,N$236),"[DISABLED]")</f>
        <v>[DISABLED]</v>
      </c>
      <c r="O257" s="84" t="str">
        <f>IF($M257,_xll.BDP($J257,O$236),"[DISABLED]")</f>
        <v>[DISABLED]</v>
      </c>
      <c r="P257" s="84" t="str">
        <f>IF($M257,_xll.BDP($J257,P$236),"[DISABLED]")</f>
        <v>[DISABLED]</v>
      </c>
      <c r="Q257" s="84" t="str">
        <f>IF($M257,_xll.BDH($J257,Q$236,$L257),"[DISABLED]")</f>
        <v>[DISABLED]</v>
      </c>
      <c r="R257" s="84" t="str">
        <f>IF($M257,_xll.BDH($J257,R$236,$L257),"[DISABLED]")</f>
        <v>[DISABLED]</v>
      </c>
      <c r="S257" s="84" t="str">
        <f>IF($M257,_xll.BDH($J257,S$236,$L257),"[DISABLED]")</f>
        <v>[DISABLED]</v>
      </c>
      <c r="U257" s="106" t="s">
        <v>5368</v>
      </c>
      <c r="V257" s="107" t="s">
        <v>1055</v>
      </c>
      <c r="W257" s="108">
        <v>42276</v>
      </c>
      <c r="X257" s="107" t="b">
        <v>0</v>
      </c>
      <c r="Y257" s="107" t="s">
        <v>5237</v>
      </c>
      <c r="Z257" s="107" t="s">
        <v>5237</v>
      </c>
      <c r="AA257" s="107" t="s">
        <v>5237</v>
      </c>
      <c r="AB257" s="107" t="s">
        <v>5237</v>
      </c>
      <c r="AC257" s="107" t="s">
        <v>5237</v>
      </c>
      <c r="AD257" s="107" t="s">
        <v>5237</v>
      </c>
    </row>
    <row r="258" spans="2:30" outlineLevel="2">
      <c r="B258" s="4" t="s">
        <v>3</v>
      </c>
      <c r="C258" s="4" t="s">
        <v>5232</v>
      </c>
      <c r="D258" s="4" t="s">
        <v>2</v>
      </c>
      <c r="E258" s="10" t="s">
        <v>407</v>
      </c>
      <c r="F258" s="4" t="s">
        <v>156</v>
      </c>
      <c r="G258" s="10" t="s">
        <v>430</v>
      </c>
      <c r="H258" s="10" t="s">
        <v>440</v>
      </c>
      <c r="I258" s="4" t="s">
        <v>73</v>
      </c>
      <c r="J258" s="72" t="str">
        <f t="shared" si="24"/>
        <v>USBA8 ICPL Curncy</v>
      </c>
      <c r="K258" s="25" t="str">
        <f t="shared" si="25"/>
        <v>ICPL</v>
      </c>
      <c r="L258" s="26">
        <f t="shared" ca="1" si="25"/>
        <v>42276</v>
      </c>
      <c r="M258" s="25" t="b">
        <f t="shared" si="25"/>
        <v>0</v>
      </c>
      <c r="N258" s="84" t="str">
        <f>IF($M258,_xll.BDP($J258,N$236),"[DISABLED]")</f>
        <v>[DISABLED]</v>
      </c>
      <c r="O258" s="84" t="str">
        <f>IF($M258,_xll.BDP($J258,O$236),"[DISABLED]")</f>
        <v>[DISABLED]</v>
      </c>
      <c r="P258" s="84" t="str">
        <f>IF($M258,_xll.BDP($J258,P$236),"[DISABLED]")</f>
        <v>[DISABLED]</v>
      </c>
      <c r="Q258" s="84" t="str">
        <f>IF($M258,_xll.BDH($J258,Q$236,$L258),"[DISABLED]")</f>
        <v>[DISABLED]</v>
      </c>
      <c r="R258" s="84" t="str">
        <f>IF($M258,_xll.BDH($J258,R$236,$L258),"[DISABLED]")</f>
        <v>[DISABLED]</v>
      </c>
      <c r="S258" s="84" t="str">
        <f>IF($M258,_xll.BDH($J258,S$236,$L258),"[DISABLED]")</f>
        <v>[DISABLED]</v>
      </c>
      <c r="U258" s="106" t="s">
        <v>5369</v>
      </c>
      <c r="V258" s="107" t="s">
        <v>1055</v>
      </c>
      <c r="W258" s="108">
        <v>42276</v>
      </c>
      <c r="X258" s="107" t="b">
        <v>0</v>
      </c>
      <c r="Y258" s="107" t="s">
        <v>5237</v>
      </c>
      <c r="Z258" s="107" t="s">
        <v>5237</v>
      </c>
      <c r="AA258" s="107" t="s">
        <v>5237</v>
      </c>
      <c r="AB258" s="107" t="s">
        <v>5237</v>
      </c>
      <c r="AC258" s="107" t="s">
        <v>5237</v>
      </c>
      <c r="AD258" s="107" t="s">
        <v>5237</v>
      </c>
    </row>
    <row r="259" spans="2:30" outlineLevel="2">
      <c r="B259" s="4" t="s">
        <v>3</v>
      </c>
      <c r="C259" s="4" t="s">
        <v>5232</v>
      </c>
      <c r="D259" s="4" t="s">
        <v>2</v>
      </c>
      <c r="E259" s="10" t="s">
        <v>407</v>
      </c>
      <c r="F259" s="4" t="s">
        <v>157</v>
      </c>
      <c r="G259" s="10" t="s">
        <v>430</v>
      </c>
      <c r="H259" s="10" t="s">
        <v>441</v>
      </c>
      <c r="I259" s="4" t="s">
        <v>73</v>
      </c>
      <c r="J259" s="72" t="str">
        <f t="shared" si="24"/>
        <v>USBA9 ICPL Curncy</v>
      </c>
      <c r="K259" s="25" t="str">
        <f t="shared" si="25"/>
        <v>ICPL</v>
      </c>
      <c r="L259" s="26">
        <f t="shared" ca="1" si="25"/>
        <v>42276</v>
      </c>
      <c r="M259" s="25" t="b">
        <f t="shared" si="25"/>
        <v>0</v>
      </c>
      <c r="N259" s="84" t="str">
        <f>IF($M259,_xll.BDP($J259,N$236),"[DISABLED]")</f>
        <v>[DISABLED]</v>
      </c>
      <c r="O259" s="84" t="str">
        <f>IF($M259,_xll.BDP($J259,O$236),"[DISABLED]")</f>
        <v>[DISABLED]</v>
      </c>
      <c r="P259" s="84" t="str">
        <f>IF($M259,_xll.BDP($J259,P$236),"[DISABLED]")</f>
        <v>[DISABLED]</v>
      </c>
      <c r="Q259" s="84" t="str">
        <f>IF($M259,_xll.BDH($J259,Q$236,$L259),"[DISABLED]")</f>
        <v>[DISABLED]</v>
      </c>
      <c r="R259" s="84" t="str">
        <f>IF($M259,_xll.BDH($J259,R$236,$L259),"[DISABLED]")</f>
        <v>[DISABLED]</v>
      </c>
      <c r="S259" s="84" t="str">
        <f>IF($M259,_xll.BDH($J259,S$236,$L259),"[DISABLED]")</f>
        <v>[DISABLED]</v>
      </c>
      <c r="U259" s="106" t="s">
        <v>5370</v>
      </c>
      <c r="V259" s="107" t="s">
        <v>1055</v>
      </c>
      <c r="W259" s="108">
        <v>42276</v>
      </c>
      <c r="X259" s="107" t="b">
        <v>0</v>
      </c>
      <c r="Y259" s="107" t="s">
        <v>5237</v>
      </c>
      <c r="Z259" s="107" t="s">
        <v>5237</v>
      </c>
      <c r="AA259" s="107" t="s">
        <v>5237</v>
      </c>
      <c r="AB259" s="107" t="s">
        <v>5237</v>
      </c>
      <c r="AC259" s="107" t="s">
        <v>5237</v>
      </c>
      <c r="AD259" s="107" t="s">
        <v>5237</v>
      </c>
    </row>
    <row r="260" spans="2:30" outlineLevel="2">
      <c r="B260" s="4" t="s">
        <v>3</v>
      </c>
      <c r="C260" s="4" t="s">
        <v>5232</v>
      </c>
      <c r="D260" s="4" t="s">
        <v>2</v>
      </c>
      <c r="E260" s="10" t="s">
        <v>407</v>
      </c>
      <c r="F260" s="4" t="s">
        <v>46</v>
      </c>
      <c r="G260" s="10" t="s">
        <v>430</v>
      </c>
      <c r="H260" s="10" t="s">
        <v>442</v>
      </c>
      <c r="I260" s="4" t="s">
        <v>73</v>
      </c>
      <c r="J260" s="72" t="str">
        <f t="shared" si="24"/>
        <v>USBA10 ICPL Curncy</v>
      </c>
      <c r="K260" s="25" t="str">
        <f t="shared" si="25"/>
        <v>ICPL</v>
      </c>
      <c r="L260" s="26">
        <f t="shared" ca="1" si="25"/>
        <v>42276</v>
      </c>
      <c r="M260" s="25" t="b">
        <f t="shared" si="25"/>
        <v>0</v>
      </c>
      <c r="N260" s="84" t="str">
        <f>IF($M260,_xll.BDP($J260,N$236),"[DISABLED]")</f>
        <v>[DISABLED]</v>
      </c>
      <c r="O260" s="84" t="str">
        <f>IF($M260,_xll.BDP($J260,O$236),"[DISABLED]")</f>
        <v>[DISABLED]</v>
      </c>
      <c r="P260" s="84" t="str">
        <f>IF($M260,_xll.BDP($J260,P$236),"[DISABLED]")</f>
        <v>[DISABLED]</v>
      </c>
      <c r="Q260" s="84" t="str">
        <f>IF($M260,_xll.BDH($J260,Q$236,$L260),"[DISABLED]")</f>
        <v>[DISABLED]</v>
      </c>
      <c r="R260" s="84" t="str">
        <f>IF($M260,_xll.BDH($J260,R$236,$L260),"[DISABLED]")</f>
        <v>[DISABLED]</v>
      </c>
      <c r="S260" s="84" t="str">
        <f>IF($M260,_xll.BDH($J260,S$236,$L260),"[DISABLED]")</f>
        <v>[DISABLED]</v>
      </c>
      <c r="U260" s="106" t="s">
        <v>5371</v>
      </c>
      <c r="V260" s="107" t="s">
        <v>1055</v>
      </c>
      <c r="W260" s="108">
        <v>42276</v>
      </c>
      <c r="X260" s="107" t="b">
        <v>0</v>
      </c>
      <c r="Y260" s="107" t="s">
        <v>5237</v>
      </c>
      <c r="Z260" s="107" t="s">
        <v>5237</v>
      </c>
      <c r="AA260" s="107" t="s">
        <v>5237</v>
      </c>
      <c r="AB260" s="107" t="s">
        <v>5237</v>
      </c>
      <c r="AC260" s="107" t="s">
        <v>5237</v>
      </c>
      <c r="AD260" s="107" t="s">
        <v>5237</v>
      </c>
    </row>
    <row r="261" spans="2:30" outlineLevel="2">
      <c r="B261" s="4" t="s">
        <v>3</v>
      </c>
      <c r="C261" s="4" t="s">
        <v>5232</v>
      </c>
      <c r="D261" s="4" t="s">
        <v>2</v>
      </c>
      <c r="E261" s="10" t="s">
        <v>407</v>
      </c>
      <c r="F261" s="4" t="s">
        <v>160</v>
      </c>
      <c r="G261" s="10" t="s">
        <v>430</v>
      </c>
      <c r="H261" s="10" t="s">
        <v>443</v>
      </c>
      <c r="I261" s="4" t="s">
        <v>73</v>
      </c>
      <c r="J261" s="72" t="str">
        <f t="shared" si="24"/>
        <v>USBA11 ICPL Curncy</v>
      </c>
      <c r="K261" s="25" t="str">
        <f t="shared" si="25"/>
        <v>ICPL</v>
      </c>
      <c r="L261" s="26">
        <f t="shared" ca="1" si="25"/>
        <v>42276</v>
      </c>
      <c r="M261" s="25" t="b">
        <f t="shared" si="25"/>
        <v>0</v>
      </c>
      <c r="N261" s="84" t="str">
        <f>IF($M261,_xll.BDP($J261,N$236),"[DISABLED]")</f>
        <v>[DISABLED]</v>
      </c>
      <c r="O261" s="84" t="str">
        <f>IF($M261,_xll.BDP($J261,O$236),"[DISABLED]")</f>
        <v>[DISABLED]</v>
      </c>
      <c r="P261" s="84" t="str">
        <f>IF($M261,_xll.BDP($J261,P$236),"[DISABLED]")</f>
        <v>[DISABLED]</v>
      </c>
      <c r="Q261" s="84" t="str">
        <f>IF($M261,_xll.BDH($J261,Q$236,$L261),"[DISABLED]")</f>
        <v>[DISABLED]</v>
      </c>
      <c r="R261" s="84" t="str">
        <f>IF($M261,_xll.BDH($J261,R$236,$L261),"[DISABLED]")</f>
        <v>[DISABLED]</v>
      </c>
      <c r="S261" s="84" t="str">
        <f>IF($M261,_xll.BDH($J261,S$236,$L261),"[DISABLED]")</f>
        <v>[DISABLED]</v>
      </c>
      <c r="U261" s="106" t="s">
        <v>5372</v>
      </c>
      <c r="V261" s="107" t="s">
        <v>1055</v>
      </c>
      <c r="W261" s="108">
        <v>42276</v>
      </c>
      <c r="X261" s="107" t="b">
        <v>0</v>
      </c>
      <c r="Y261" s="107" t="s">
        <v>5237</v>
      </c>
      <c r="Z261" s="107" t="s">
        <v>5237</v>
      </c>
      <c r="AA261" s="107" t="s">
        <v>5237</v>
      </c>
      <c r="AB261" s="107" t="s">
        <v>5237</v>
      </c>
      <c r="AC261" s="107" t="s">
        <v>5237</v>
      </c>
      <c r="AD261" s="107" t="s">
        <v>5237</v>
      </c>
    </row>
    <row r="262" spans="2:30" outlineLevel="2">
      <c r="B262" s="4" t="s">
        <v>3</v>
      </c>
      <c r="C262" s="4" t="s">
        <v>5232</v>
      </c>
      <c r="D262" s="4" t="s">
        <v>2</v>
      </c>
      <c r="E262" s="10" t="s">
        <v>407</v>
      </c>
      <c r="F262" s="4" t="s">
        <v>161</v>
      </c>
      <c r="G262" s="10" t="s">
        <v>430</v>
      </c>
      <c r="H262" s="10" t="s">
        <v>444</v>
      </c>
      <c r="I262" s="4" t="s">
        <v>73</v>
      </c>
      <c r="J262" s="72" t="str">
        <f t="shared" si="24"/>
        <v>USBA12 ICPL Curncy</v>
      </c>
      <c r="K262" s="25" t="str">
        <f t="shared" si="25"/>
        <v>ICPL</v>
      </c>
      <c r="L262" s="26">
        <f t="shared" ca="1" si="25"/>
        <v>42276</v>
      </c>
      <c r="M262" s="25" t="b">
        <f t="shared" si="25"/>
        <v>0</v>
      </c>
      <c r="N262" s="84" t="str">
        <f>IF($M262,_xll.BDP($J262,N$236),"[DISABLED]")</f>
        <v>[DISABLED]</v>
      </c>
      <c r="O262" s="84" t="str">
        <f>IF($M262,_xll.BDP($J262,O$236),"[DISABLED]")</f>
        <v>[DISABLED]</v>
      </c>
      <c r="P262" s="84" t="str">
        <f>IF($M262,_xll.BDP($J262,P$236),"[DISABLED]")</f>
        <v>[DISABLED]</v>
      </c>
      <c r="Q262" s="84" t="str">
        <f>IF($M262,_xll.BDH($J262,Q$236,$L262),"[DISABLED]")</f>
        <v>[DISABLED]</v>
      </c>
      <c r="R262" s="84" t="str">
        <f>IF($M262,_xll.BDH($J262,R$236,$L262),"[DISABLED]")</f>
        <v>[DISABLED]</v>
      </c>
      <c r="S262" s="84" t="str">
        <f>IF($M262,_xll.BDH($J262,S$236,$L262),"[DISABLED]")</f>
        <v>[DISABLED]</v>
      </c>
      <c r="U262" s="106" t="s">
        <v>5373</v>
      </c>
      <c r="V262" s="107" t="s">
        <v>1055</v>
      </c>
      <c r="W262" s="108">
        <v>42276</v>
      </c>
      <c r="X262" s="107" t="b">
        <v>0</v>
      </c>
      <c r="Y262" s="107" t="s">
        <v>5237</v>
      </c>
      <c r="Z262" s="107" t="s">
        <v>5237</v>
      </c>
      <c r="AA262" s="107" t="s">
        <v>5237</v>
      </c>
      <c r="AB262" s="107" t="s">
        <v>5237</v>
      </c>
      <c r="AC262" s="107" t="s">
        <v>5237</v>
      </c>
      <c r="AD262" s="107" t="s">
        <v>5237</v>
      </c>
    </row>
    <row r="263" spans="2:30" outlineLevel="2">
      <c r="B263" s="4" t="s">
        <v>3</v>
      </c>
      <c r="C263" s="4" t="s">
        <v>5232</v>
      </c>
      <c r="D263" s="4" t="s">
        <v>2</v>
      </c>
      <c r="E263" s="10" t="s">
        <v>407</v>
      </c>
      <c r="F263" s="4" t="s">
        <v>162</v>
      </c>
      <c r="G263" s="10" t="s">
        <v>430</v>
      </c>
      <c r="H263" s="10" t="s">
        <v>445</v>
      </c>
      <c r="I263" s="4" t="s">
        <v>73</v>
      </c>
      <c r="J263" s="72" t="str">
        <f t="shared" si="24"/>
        <v>USBA13 ICPL Curncy</v>
      </c>
      <c r="K263" s="25" t="str">
        <f t="shared" si="25"/>
        <v>ICPL</v>
      </c>
      <c r="L263" s="26">
        <f t="shared" ca="1" si="25"/>
        <v>42276</v>
      </c>
      <c r="M263" s="25" t="b">
        <f t="shared" si="25"/>
        <v>0</v>
      </c>
      <c r="N263" s="84" t="str">
        <f>IF($M263,_xll.BDP($J263,N$236),"[DISABLED]")</f>
        <v>[DISABLED]</v>
      </c>
      <c r="O263" s="84" t="str">
        <f>IF($M263,_xll.BDP($J263,O$236),"[DISABLED]")</f>
        <v>[DISABLED]</v>
      </c>
      <c r="P263" s="84" t="str">
        <f>IF($M263,_xll.BDP($J263,P$236),"[DISABLED]")</f>
        <v>[DISABLED]</v>
      </c>
      <c r="Q263" s="84" t="str">
        <f>IF($M263,_xll.BDH($J263,Q$236,$L263),"[DISABLED]")</f>
        <v>[DISABLED]</v>
      </c>
      <c r="R263" s="84" t="str">
        <f>IF($M263,_xll.BDH($J263,R$236,$L263),"[DISABLED]")</f>
        <v>[DISABLED]</v>
      </c>
      <c r="S263" s="84" t="str">
        <f>IF($M263,_xll.BDH($J263,S$236,$L263),"[DISABLED]")</f>
        <v>[DISABLED]</v>
      </c>
      <c r="U263" s="106" t="s">
        <v>5374</v>
      </c>
      <c r="V263" s="107" t="s">
        <v>1055</v>
      </c>
      <c r="W263" s="108">
        <v>42276</v>
      </c>
      <c r="X263" s="107" t="b">
        <v>0</v>
      </c>
      <c r="Y263" s="107" t="s">
        <v>5237</v>
      </c>
      <c r="Z263" s="107" t="s">
        <v>5237</v>
      </c>
      <c r="AA263" s="107" t="s">
        <v>5237</v>
      </c>
      <c r="AB263" s="107" t="s">
        <v>5237</v>
      </c>
      <c r="AC263" s="107" t="s">
        <v>5237</v>
      </c>
      <c r="AD263" s="107" t="s">
        <v>5237</v>
      </c>
    </row>
    <row r="264" spans="2:30" outlineLevel="2">
      <c r="B264" s="4" t="s">
        <v>3</v>
      </c>
      <c r="C264" s="4" t="s">
        <v>5232</v>
      </c>
      <c r="D264" s="4" t="s">
        <v>2</v>
      </c>
      <c r="E264" s="10" t="s">
        <v>407</v>
      </c>
      <c r="F264" s="4" t="s">
        <v>163</v>
      </c>
      <c r="G264" s="10" t="s">
        <v>430</v>
      </c>
      <c r="H264" s="10" t="s">
        <v>446</v>
      </c>
      <c r="I264" s="4" t="s">
        <v>73</v>
      </c>
      <c r="J264" s="72" t="str">
        <f t="shared" si="24"/>
        <v>USBA14 ICPL Curncy</v>
      </c>
      <c r="K264" s="25" t="str">
        <f t="shared" si="25"/>
        <v>ICPL</v>
      </c>
      <c r="L264" s="26">
        <f t="shared" ca="1" si="25"/>
        <v>42276</v>
      </c>
      <c r="M264" s="25" t="b">
        <f t="shared" si="25"/>
        <v>0</v>
      </c>
      <c r="N264" s="84" t="str">
        <f>IF($M264,_xll.BDP($J264,N$236),"[DISABLED]")</f>
        <v>[DISABLED]</v>
      </c>
      <c r="O264" s="84" t="str">
        <f>IF($M264,_xll.BDP($J264,O$236),"[DISABLED]")</f>
        <v>[DISABLED]</v>
      </c>
      <c r="P264" s="84" t="str">
        <f>IF($M264,_xll.BDP($J264,P$236),"[DISABLED]")</f>
        <v>[DISABLED]</v>
      </c>
      <c r="Q264" s="84" t="str">
        <f>IF($M264,_xll.BDH($J264,Q$236,$L264),"[DISABLED]")</f>
        <v>[DISABLED]</v>
      </c>
      <c r="R264" s="84" t="str">
        <f>IF($M264,_xll.BDH($J264,R$236,$L264),"[DISABLED]")</f>
        <v>[DISABLED]</v>
      </c>
      <c r="S264" s="84" t="str">
        <f>IF($M264,_xll.BDH($J264,S$236,$L264),"[DISABLED]")</f>
        <v>[DISABLED]</v>
      </c>
      <c r="U264" s="106" t="s">
        <v>5375</v>
      </c>
      <c r="V264" s="107" t="s">
        <v>1055</v>
      </c>
      <c r="W264" s="108">
        <v>42276</v>
      </c>
      <c r="X264" s="107" t="b">
        <v>0</v>
      </c>
      <c r="Y264" s="107" t="s">
        <v>5237</v>
      </c>
      <c r="Z264" s="107" t="s">
        <v>5237</v>
      </c>
      <c r="AA264" s="107" t="s">
        <v>5237</v>
      </c>
      <c r="AB264" s="107" t="s">
        <v>5237</v>
      </c>
      <c r="AC264" s="107" t="s">
        <v>5237</v>
      </c>
      <c r="AD264" s="107" t="s">
        <v>5237</v>
      </c>
    </row>
    <row r="265" spans="2:30" outlineLevel="2">
      <c r="B265" s="4" t="s">
        <v>3</v>
      </c>
      <c r="C265" s="4" t="s">
        <v>5232</v>
      </c>
      <c r="D265" s="4" t="s">
        <v>2</v>
      </c>
      <c r="E265" s="10" t="s">
        <v>407</v>
      </c>
      <c r="F265" s="4" t="s">
        <v>47</v>
      </c>
      <c r="G265" s="10" t="s">
        <v>430</v>
      </c>
      <c r="H265" s="10" t="s">
        <v>447</v>
      </c>
      <c r="I265" s="4" t="s">
        <v>73</v>
      </c>
      <c r="J265" s="72" t="str">
        <f t="shared" si="24"/>
        <v>USBA15 ICPL Curncy</v>
      </c>
      <c r="K265" s="25" t="str">
        <f t="shared" si="25"/>
        <v>ICPL</v>
      </c>
      <c r="L265" s="26">
        <f t="shared" ca="1" si="25"/>
        <v>42276</v>
      </c>
      <c r="M265" s="25" t="b">
        <f t="shared" si="25"/>
        <v>0</v>
      </c>
      <c r="N265" s="84" t="str">
        <f>IF($M265,_xll.BDP($J265,N$236),"[DISABLED]")</f>
        <v>[DISABLED]</v>
      </c>
      <c r="O265" s="84" t="str">
        <f>IF($M265,_xll.BDP($J265,O$236),"[DISABLED]")</f>
        <v>[DISABLED]</v>
      </c>
      <c r="P265" s="84" t="str">
        <f>IF($M265,_xll.BDP($J265,P$236),"[DISABLED]")</f>
        <v>[DISABLED]</v>
      </c>
      <c r="Q265" s="84" t="str">
        <f>IF($M265,_xll.BDH($J265,Q$236,$L265),"[DISABLED]")</f>
        <v>[DISABLED]</v>
      </c>
      <c r="R265" s="84" t="str">
        <f>IF($M265,_xll.BDH($J265,R$236,$L265),"[DISABLED]")</f>
        <v>[DISABLED]</v>
      </c>
      <c r="S265" s="84" t="str">
        <f>IF($M265,_xll.BDH($J265,S$236,$L265),"[DISABLED]")</f>
        <v>[DISABLED]</v>
      </c>
      <c r="U265" s="106" t="s">
        <v>5376</v>
      </c>
      <c r="V265" s="107" t="s">
        <v>1055</v>
      </c>
      <c r="W265" s="108">
        <v>42276</v>
      </c>
      <c r="X265" s="107" t="b">
        <v>0</v>
      </c>
      <c r="Y265" s="107" t="s">
        <v>5237</v>
      </c>
      <c r="Z265" s="107" t="s">
        <v>5237</v>
      </c>
      <c r="AA265" s="107" t="s">
        <v>5237</v>
      </c>
      <c r="AB265" s="107" t="s">
        <v>5237</v>
      </c>
      <c r="AC265" s="107" t="s">
        <v>5237</v>
      </c>
      <c r="AD265" s="107" t="s">
        <v>5237</v>
      </c>
    </row>
    <row r="266" spans="2:30" outlineLevel="2">
      <c r="B266" s="4" t="s">
        <v>3</v>
      </c>
      <c r="C266" s="4" t="s">
        <v>5232</v>
      </c>
      <c r="D266" s="4" t="s">
        <v>2</v>
      </c>
      <c r="E266" s="10" t="s">
        <v>407</v>
      </c>
      <c r="F266" s="4" t="s">
        <v>48</v>
      </c>
      <c r="G266" s="10" t="s">
        <v>430</v>
      </c>
      <c r="H266" s="10" t="s">
        <v>448</v>
      </c>
      <c r="I266" s="4" t="s">
        <v>73</v>
      </c>
      <c r="J266" s="72" t="str">
        <f t="shared" si="24"/>
        <v>USBA20 ICPL Curncy</v>
      </c>
      <c r="K266" s="25" t="str">
        <f t="shared" si="25"/>
        <v>ICPL</v>
      </c>
      <c r="L266" s="26">
        <f t="shared" ca="1" si="25"/>
        <v>42276</v>
      </c>
      <c r="M266" s="25" t="b">
        <f t="shared" si="25"/>
        <v>0</v>
      </c>
      <c r="N266" s="84" t="str">
        <f>IF($M266,_xll.BDP($J266,N$236),"[DISABLED]")</f>
        <v>[DISABLED]</v>
      </c>
      <c r="O266" s="84" t="str">
        <f>IF($M266,_xll.BDP($J266,O$236),"[DISABLED]")</f>
        <v>[DISABLED]</v>
      </c>
      <c r="P266" s="84" t="str">
        <f>IF($M266,_xll.BDP($J266,P$236),"[DISABLED]")</f>
        <v>[DISABLED]</v>
      </c>
      <c r="Q266" s="84" t="str">
        <f>IF($M266,_xll.BDH($J266,Q$236,$L266),"[DISABLED]")</f>
        <v>[DISABLED]</v>
      </c>
      <c r="R266" s="84" t="str">
        <f>IF($M266,_xll.BDH($J266,R$236,$L266),"[DISABLED]")</f>
        <v>[DISABLED]</v>
      </c>
      <c r="S266" s="84" t="str">
        <f>IF($M266,_xll.BDH($J266,S$236,$L266),"[DISABLED]")</f>
        <v>[DISABLED]</v>
      </c>
      <c r="U266" s="106" t="s">
        <v>5377</v>
      </c>
      <c r="V266" s="107" t="s">
        <v>1055</v>
      </c>
      <c r="W266" s="108">
        <v>42276</v>
      </c>
      <c r="X266" s="107" t="b">
        <v>0</v>
      </c>
      <c r="Y266" s="107" t="s">
        <v>5237</v>
      </c>
      <c r="Z266" s="107" t="s">
        <v>5237</v>
      </c>
      <c r="AA266" s="107" t="s">
        <v>5237</v>
      </c>
      <c r="AB266" s="107" t="s">
        <v>5237</v>
      </c>
      <c r="AC266" s="107" t="s">
        <v>5237</v>
      </c>
      <c r="AD266" s="107" t="s">
        <v>5237</v>
      </c>
    </row>
    <row r="267" spans="2:30" outlineLevel="2">
      <c r="B267" s="4" t="s">
        <v>3</v>
      </c>
      <c r="C267" s="4" t="s">
        <v>5232</v>
      </c>
      <c r="D267" s="4" t="s">
        <v>2</v>
      </c>
      <c r="E267" s="10" t="s">
        <v>407</v>
      </c>
      <c r="F267" s="4" t="s">
        <v>49</v>
      </c>
      <c r="G267" s="10" t="s">
        <v>430</v>
      </c>
      <c r="H267" s="10" t="s">
        <v>449</v>
      </c>
      <c r="I267" s="4" t="s">
        <v>73</v>
      </c>
      <c r="J267" s="72" t="str">
        <f t="shared" si="24"/>
        <v>USBA25 ICPL Curncy</v>
      </c>
      <c r="K267" s="25" t="str">
        <f t="shared" si="25"/>
        <v>ICPL</v>
      </c>
      <c r="L267" s="26">
        <f t="shared" ca="1" si="25"/>
        <v>42276</v>
      </c>
      <c r="M267" s="25" t="b">
        <f t="shared" si="25"/>
        <v>0</v>
      </c>
      <c r="N267" s="84" t="str">
        <f>IF($M267,_xll.BDP($J267,N$236),"[DISABLED]")</f>
        <v>[DISABLED]</v>
      </c>
      <c r="O267" s="84" t="str">
        <f>IF($M267,_xll.BDP($J267,O$236),"[DISABLED]")</f>
        <v>[DISABLED]</v>
      </c>
      <c r="P267" s="84" t="str">
        <f>IF($M267,_xll.BDP($J267,P$236),"[DISABLED]")</f>
        <v>[DISABLED]</v>
      </c>
      <c r="Q267" s="84" t="str">
        <f>IF($M267,_xll.BDH($J267,Q$236,$L267),"[DISABLED]")</f>
        <v>[DISABLED]</v>
      </c>
      <c r="R267" s="84" t="str">
        <f>IF($M267,_xll.BDH($J267,R$236,$L267),"[DISABLED]")</f>
        <v>[DISABLED]</v>
      </c>
      <c r="S267" s="84" t="str">
        <f>IF($M267,_xll.BDH($J267,S$236,$L267),"[DISABLED]")</f>
        <v>[DISABLED]</v>
      </c>
      <c r="U267" s="106" t="s">
        <v>5378</v>
      </c>
      <c r="V267" s="107" t="s">
        <v>1055</v>
      </c>
      <c r="W267" s="108">
        <v>42276</v>
      </c>
      <c r="X267" s="107" t="b">
        <v>0</v>
      </c>
      <c r="Y267" s="107" t="s">
        <v>5237</v>
      </c>
      <c r="Z267" s="107" t="s">
        <v>5237</v>
      </c>
      <c r="AA267" s="107" t="s">
        <v>5237</v>
      </c>
      <c r="AB267" s="107" t="s">
        <v>5237</v>
      </c>
      <c r="AC267" s="107" t="s">
        <v>5237</v>
      </c>
      <c r="AD267" s="107" t="s">
        <v>5237</v>
      </c>
    </row>
    <row r="268" spans="2:30" outlineLevel="2">
      <c r="B268" s="4" t="s">
        <v>3</v>
      </c>
      <c r="C268" s="4" t="s">
        <v>5232</v>
      </c>
      <c r="D268" s="4" t="s">
        <v>2</v>
      </c>
      <c r="E268" s="10" t="s">
        <v>407</v>
      </c>
      <c r="F268" s="4" t="s">
        <v>50</v>
      </c>
      <c r="G268" s="10" t="s">
        <v>430</v>
      </c>
      <c r="H268" s="10" t="s">
        <v>450</v>
      </c>
      <c r="I268" s="4" t="s">
        <v>73</v>
      </c>
      <c r="J268" s="72" t="str">
        <f t="shared" si="24"/>
        <v>USBA30 ICPL Curncy</v>
      </c>
      <c r="K268" s="25" t="str">
        <f t="shared" si="25"/>
        <v>ICPL</v>
      </c>
      <c r="L268" s="26">
        <f t="shared" ca="1" si="25"/>
        <v>42276</v>
      </c>
      <c r="M268" s="25" t="b">
        <f t="shared" si="25"/>
        <v>0</v>
      </c>
      <c r="N268" s="84" t="str">
        <f>IF($M268,_xll.BDP($J268,N$236),"[DISABLED]")</f>
        <v>[DISABLED]</v>
      </c>
      <c r="O268" s="84" t="str">
        <f>IF($M268,_xll.BDP($J268,O$236),"[DISABLED]")</f>
        <v>[DISABLED]</v>
      </c>
      <c r="P268" s="84" t="str">
        <f>IF($M268,_xll.BDP($J268,P$236),"[DISABLED]")</f>
        <v>[DISABLED]</v>
      </c>
      <c r="Q268" s="84" t="str">
        <f>IF($M268,_xll.BDH($J268,Q$236,$L268),"[DISABLED]")</f>
        <v>[DISABLED]</v>
      </c>
      <c r="R268" s="84" t="str">
        <f>IF($M268,_xll.BDH($J268,R$236,$L268),"[DISABLED]")</f>
        <v>[DISABLED]</v>
      </c>
      <c r="S268" s="84" t="str">
        <f>IF($M268,_xll.BDH($J268,S$236,$L268),"[DISABLED]")</f>
        <v>[DISABLED]</v>
      </c>
      <c r="U268" s="106" t="s">
        <v>5379</v>
      </c>
      <c r="V268" s="107" t="s">
        <v>1055</v>
      </c>
      <c r="W268" s="108">
        <v>42276</v>
      </c>
      <c r="X268" s="107" t="b">
        <v>0</v>
      </c>
      <c r="Y268" s="107" t="s">
        <v>5237</v>
      </c>
      <c r="Z268" s="107" t="s">
        <v>5237</v>
      </c>
      <c r="AA268" s="107" t="s">
        <v>5237</v>
      </c>
      <c r="AB268" s="107" t="s">
        <v>5237</v>
      </c>
      <c r="AC268" s="107" t="s">
        <v>5237</v>
      </c>
      <c r="AD268" s="107" t="s">
        <v>5237</v>
      </c>
    </row>
    <row r="269" spans="2:30" outlineLevel="2">
      <c r="B269" s="4" t="s">
        <v>3</v>
      </c>
      <c r="C269" s="4" t="s">
        <v>5232</v>
      </c>
      <c r="D269" s="4" t="s">
        <v>2</v>
      </c>
      <c r="E269" s="10" t="s">
        <v>407</v>
      </c>
      <c r="F269" s="4" t="s">
        <v>51</v>
      </c>
      <c r="G269" s="10" t="s">
        <v>430</v>
      </c>
      <c r="H269" s="10" t="s">
        <v>451</v>
      </c>
      <c r="I269" s="4" t="s">
        <v>73</v>
      </c>
      <c r="J269" s="72" t="str">
        <f t="shared" si="24"/>
        <v>USBA40 ICPL Curncy</v>
      </c>
      <c r="K269" s="25" t="str">
        <f t="shared" si="25"/>
        <v>ICPL</v>
      </c>
      <c r="L269" s="26">
        <f t="shared" ca="1" si="25"/>
        <v>42276</v>
      </c>
      <c r="M269" s="25" t="b">
        <f t="shared" si="25"/>
        <v>0</v>
      </c>
      <c r="N269" s="84" t="str">
        <f>IF($M269,_xll.BDP($J269,N$236),"[DISABLED]")</f>
        <v>[DISABLED]</v>
      </c>
      <c r="O269" s="84" t="str">
        <f>IF($M269,_xll.BDP($J269,O$236),"[DISABLED]")</f>
        <v>[DISABLED]</v>
      </c>
      <c r="P269" s="84" t="str">
        <f>IF($M269,_xll.BDP($J269,P$236),"[DISABLED]")</f>
        <v>[DISABLED]</v>
      </c>
      <c r="Q269" s="84" t="str">
        <f>IF($M269,_xll.BDH($J269,Q$236,$L269),"[DISABLED]")</f>
        <v>[DISABLED]</v>
      </c>
      <c r="R269" s="84" t="str">
        <f>IF($M269,_xll.BDH($J269,R$236,$L269),"[DISABLED]")</f>
        <v>[DISABLED]</v>
      </c>
      <c r="S269" s="84" t="str">
        <f>IF($M269,_xll.BDH($J269,S$236,$L269),"[DISABLED]")</f>
        <v>[DISABLED]</v>
      </c>
      <c r="U269" s="106" t="s">
        <v>5380</v>
      </c>
      <c r="V269" s="107" t="s">
        <v>1055</v>
      </c>
      <c r="W269" s="108">
        <v>42276</v>
      </c>
      <c r="X269" s="107" t="b">
        <v>0</v>
      </c>
      <c r="Y269" s="107" t="s">
        <v>5237</v>
      </c>
      <c r="Z269" s="107" t="s">
        <v>5237</v>
      </c>
      <c r="AA269" s="107" t="s">
        <v>5237</v>
      </c>
      <c r="AB269" s="107" t="s">
        <v>5237</v>
      </c>
      <c r="AC269" s="107" t="s">
        <v>5237</v>
      </c>
      <c r="AD269" s="107" t="s">
        <v>5237</v>
      </c>
    </row>
    <row r="270" spans="2:30" outlineLevel="2">
      <c r="B270" s="4" t="s">
        <v>3</v>
      </c>
      <c r="C270" s="4" t="s">
        <v>5232</v>
      </c>
      <c r="D270" s="4" t="s">
        <v>2</v>
      </c>
      <c r="E270" s="10" t="s">
        <v>407</v>
      </c>
      <c r="F270" s="4" t="s">
        <v>52</v>
      </c>
      <c r="G270" s="10" t="s">
        <v>430</v>
      </c>
      <c r="H270" s="10" t="s">
        <v>452</v>
      </c>
      <c r="I270" s="4" t="s">
        <v>73</v>
      </c>
      <c r="J270" s="72" t="str">
        <f t="shared" si="24"/>
        <v>USBA50 ICPL Curncy</v>
      </c>
      <c r="K270" s="25" t="str">
        <f t="shared" si="25"/>
        <v>ICPL</v>
      </c>
      <c r="L270" s="26">
        <f t="shared" ca="1" si="25"/>
        <v>42276</v>
      </c>
      <c r="M270" s="25" t="b">
        <f t="shared" si="25"/>
        <v>0</v>
      </c>
      <c r="N270" s="84" t="str">
        <f>IF($M270,_xll.BDP($J270,N$236),"[DISABLED]")</f>
        <v>[DISABLED]</v>
      </c>
      <c r="O270" s="84" t="str">
        <f>IF($M270,_xll.BDP($J270,O$236),"[DISABLED]")</f>
        <v>[DISABLED]</v>
      </c>
      <c r="P270" s="84" t="str">
        <f>IF($M270,_xll.BDP($J270,P$236),"[DISABLED]")</f>
        <v>[DISABLED]</v>
      </c>
      <c r="Q270" s="84" t="str">
        <f>IF($M270,_xll.BDH($J270,Q$236,$L270),"[DISABLED]")</f>
        <v>[DISABLED]</v>
      </c>
      <c r="R270" s="84" t="str">
        <f>IF($M270,_xll.BDH($J270,R$236,$L270),"[DISABLED]")</f>
        <v>[DISABLED]</v>
      </c>
      <c r="S270" s="84" t="str">
        <f>IF($M270,_xll.BDH($J270,S$236,$L270),"[DISABLED]")</f>
        <v>[DISABLED]</v>
      </c>
      <c r="U270" s="106" t="s">
        <v>5381</v>
      </c>
      <c r="V270" s="107" t="s">
        <v>1055</v>
      </c>
      <c r="W270" s="108">
        <v>42276</v>
      </c>
      <c r="X270" s="107" t="b">
        <v>0</v>
      </c>
      <c r="Y270" s="107" t="s">
        <v>5237</v>
      </c>
      <c r="Z270" s="107" t="s">
        <v>5237</v>
      </c>
      <c r="AA270" s="107" t="s">
        <v>5237</v>
      </c>
      <c r="AB270" s="107" t="s">
        <v>5237</v>
      </c>
      <c r="AC270" s="107" t="s">
        <v>5237</v>
      </c>
      <c r="AD270" s="107" t="s">
        <v>5237</v>
      </c>
    </row>
    <row r="271" spans="2:30" outlineLevel="2">
      <c r="B271" s="4" t="s">
        <v>3</v>
      </c>
      <c r="C271" s="4" t="s">
        <v>5232</v>
      </c>
      <c r="D271" s="4" t="s">
        <v>2</v>
      </c>
      <c r="E271" s="35" t="s">
        <v>407</v>
      </c>
      <c r="F271" s="6" t="s">
        <v>169</v>
      </c>
      <c r="G271" s="10" t="s">
        <v>430</v>
      </c>
      <c r="H271" s="35" t="s">
        <v>453</v>
      </c>
      <c r="I271" s="4" t="s">
        <v>73</v>
      </c>
      <c r="J271" s="72" t="str">
        <f t="shared" si="24"/>
        <v>USBA60 ICPL Curncy</v>
      </c>
      <c r="K271" s="25" t="str">
        <f t="shared" si="25"/>
        <v>ICPL</v>
      </c>
      <c r="L271" s="26">
        <f t="shared" ca="1" si="25"/>
        <v>42276</v>
      </c>
      <c r="M271" s="25" t="b">
        <f t="shared" si="25"/>
        <v>0</v>
      </c>
      <c r="N271" s="84" t="str">
        <f>IF($M271,_xll.BDP($J271,N$236),"[DISABLED]")</f>
        <v>[DISABLED]</v>
      </c>
      <c r="O271" s="84" t="str">
        <f>IF($M271,_xll.BDP($J271,O$236),"[DISABLED]")</f>
        <v>[DISABLED]</v>
      </c>
      <c r="P271" s="84" t="str">
        <f>IF($M271,_xll.BDP($J271,P$236),"[DISABLED]")</f>
        <v>[DISABLED]</v>
      </c>
      <c r="Q271" s="84" t="str">
        <f>IF($M271,_xll.BDH($J271,Q$236,$L271),"[DISABLED]")</f>
        <v>[DISABLED]</v>
      </c>
      <c r="R271" s="84" t="str">
        <f>IF($M271,_xll.BDH($J271,R$236,$L271),"[DISABLED]")</f>
        <v>[DISABLED]</v>
      </c>
      <c r="S271" s="84" t="str">
        <f>IF($M271,_xll.BDH($J271,S$236,$L271),"[DISABLED]")</f>
        <v>[DISABLED]</v>
      </c>
      <c r="U271" s="106" t="s">
        <v>5382</v>
      </c>
      <c r="V271" s="107" t="s">
        <v>1055</v>
      </c>
      <c r="W271" s="108">
        <v>42276</v>
      </c>
      <c r="X271" s="107" t="b">
        <v>0</v>
      </c>
      <c r="Y271" s="107" t="s">
        <v>5237</v>
      </c>
      <c r="Z271" s="107" t="s">
        <v>5237</v>
      </c>
      <c r="AA271" s="107" t="s">
        <v>5237</v>
      </c>
      <c r="AB271" s="107" t="s">
        <v>5237</v>
      </c>
      <c r="AC271" s="107" t="s">
        <v>5237</v>
      </c>
      <c r="AD271" s="107" t="s">
        <v>5237</v>
      </c>
    </row>
    <row r="272" spans="2:30" outlineLevel="1">
      <c r="B272" s="4" t="s">
        <v>3</v>
      </c>
      <c r="C272" s="4" t="s">
        <v>5232</v>
      </c>
      <c r="D272" s="4" t="s">
        <v>2</v>
      </c>
      <c r="E272" s="39" t="s">
        <v>62</v>
      </c>
      <c r="F272" s="76"/>
      <c r="G272" s="77"/>
      <c r="H272" s="77"/>
      <c r="I272" s="78"/>
      <c r="J272" s="78"/>
      <c r="K272" s="81" t="str">
        <f t="shared" ref="K272:S272" si="26">INDEX(ObjData,MATCH($C272&amp;"-"&amp;$D272&amp;"-"&amp;$E272,ObjIDs,0),MATCH(K$2,ObjFields,0))</f>
        <v>ICPL</v>
      </c>
      <c r="L272" s="82">
        <f t="shared" ca="1" si="26"/>
        <v>42276</v>
      </c>
      <c r="M272" s="81" t="b">
        <f t="shared" si="26"/>
        <v>0</v>
      </c>
      <c r="N272" s="81" t="str">
        <f t="shared" si="26"/>
        <v>NAME</v>
      </c>
      <c r="O272" s="81" t="str">
        <f t="shared" si="26"/>
        <v>LAST_UPDATE_DT</v>
      </c>
      <c r="P272" s="81" t="str">
        <f t="shared" si="26"/>
        <v>LAST_UPDATE</v>
      </c>
      <c r="Q272" s="81" t="str">
        <f t="shared" si="26"/>
        <v>PX_LAST</v>
      </c>
      <c r="R272" s="81" t="str">
        <f t="shared" si="26"/>
        <v>PX_BID</v>
      </c>
      <c r="S272" s="81" t="str">
        <f t="shared" si="26"/>
        <v>PX_ASK</v>
      </c>
      <c r="U272" s="103"/>
      <c r="V272" s="104" t="s">
        <v>1055</v>
      </c>
      <c r="W272" s="105">
        <v>42276</v>
      </c>
      <c r="X272" s="104" t="b">
        <v>0</v>
      </c>
      <c r="Y272" s="104" t="s">
        <v>289</v>
      </c>
      <c r="Z272" s="104" t="s">
        <v>291</v>
      </c>
      <c r="AA272" s="104" t="s">
        <v>292</v>
      </c>
      <c r="AB272" s="104" t="s">
        <v>56</v>
      </c>
      <c r="AC272" s="104" t="s">
        <v>5228</v>
      </c>
      <c r="AD272" s="104" t="s">
        <v>5229</v>
      </c>
    </row>
    <row r="273" spans="2:30" outlineLevel="2">
      <c r="B273" s="4" t="s">
        <v>3</v>
      </c>
      <c r="C273" s="4" t="s">
        <v>5232</v>
      </c>
      <c r="D273" s="4" t="s">
        <v>2</v>
      </c>
      <c r="E273" s="10" t="s">
        <v>62</v>
      </c>
      <c r="F273" s="4" t="s">
        <v>54</v>
      </c>
      <c r="G273" s="10" t="s">
        <v>63</v>
      </c>
      <c r="H273" s="10" t="s">
        <v>392</v>
      </c>
      <c r="I273" s="4" t="s">
        <v>277</v>
      </c>
      <c r="J273" s="72" t="str">
        <f>H273&amp;" "&amp;K273&amp;" "&amp;I273</f>
        <v>US0003M ICPL Index</v>
      </c>
      <c r="K273" s="25" t="str">
        <f>K$272</f>
        <v>ICPL</v>
      </c>
      <c r="L273" s="26">
        <f ca="1">L$272</f>
        <v>42276</v>
      </c>
      <c r="M273" s="25" t="b">
        <f>M$272</f>
        <v>0</v>
      </c>
      <c r="N273" s="84" t="str">
        <f>IF($M273,_xll.BDP($J273,N$272),"[DISABLED]")</f>
        <v>[DISABLED]</v>
      </c>
      <c r="O273" s="84" t="str">
        <f>IF($M273,_xll.BDP($J273,O$272),"[DISABLED]")</f>
        <v>[DISABLED]</v>
      </c>
      <c r="P273" s="84" t="str">
        <f>IF($M273,_xll.BDP($J273,P$272),"[DISABLED]")</f>
        <v>[DISABLED]</v>
      </c>
      <c r="Q273" s="84" t="str">
        <f>IF($M273,_xll.BDH($J273,Q$272,$L273),"[DISABLED]")</f>
        <v>[DISABLED]</v>
      </c>
      <c r="R273" s="84" t="str">
        <f>IF($M273,_xll.BDH($J273,R$272,$L273),"[DISABLED]")</f>
        <v>[DISABLED]</v>
      </c>
      <c r="S273" s="84" t="str">
        <f>IF($M273,_xll.BDH($J273,S$272,$L273),"[DISABLED]")</f>
        <v>[DISABLED]</v>
      </c>
      <c r="U273" s="106" t="s">
        <v>5383</v>
      </c>
      <c r="V273" s="107" t="s">
        <v>1055</v>
      </c>
      <c r="W273" s="108">
        <v>42276</v>
      </c>
      <c r="X273" s="107" t="b">
        <v>0</v>
      </c>
      <c r="Y273" s="107" t="s">
        <v>5237</v>
      </c>
      <c r="Z273" s="107" t="s">
        <v>5237</v>
      </c>
      <c r="AA273" s="107" t="s">
        <v>5237</v>
      </c>
      <c r="AB273" s="107" t="s">
        <v>5237</v>
      </c>
      <c r="AC273" s="107" t="s">
        <v>5237</v>
      </c>
      <c r="AD273" s="107" t="s">
        <v>5237</v>
      </c>
    </row>
    <row r="274" spans="2:30" outlineLevel="2">
      <c r="B274" s="4" t="s">
        <v>3</v>
      </c>
      <c r="C274" s="4" t="s">
        <v>5232</v>
      </c>
      <c r="D274" s="4" t="s">
        <v>2</v>
      </c>
      <c r="E274" s="10" t="s">
        <v>62</v>
      </c>
      <c r="F274" s="51" t="s">
        <v>54</v>
      </c>
      <c r="G274" s="52" t="s">
        <v>143</v>
      </c>
      <c r="H274" s="52" t="s">
        <v>393</v>
      </c>
      <c r="I274" s="4" t="s">
        <v>73</v>
      </c>
      <c r="J274" s="72" t="str">
        <f t="shared" ref="J274:J308" si="27">H274&amp;" "&amp;K274&amp;" "&amp;I274</f>
        <v>USFR00C ICPL Curncy</v>
      </c>
      <c r="K274" s="25" t="str">
        <f t="shared" ref="K274:M308" si="28">K$272</f>
        <v>ICPL</v>
      </c>
      <c r="L274" s="26">
        <f t="shared" ca="1" si="28"/>
        <v>42276</v>
      </c>
      <c r="M274" s="25" t="b">
        <f t="shared" si="28"/>
        <v>0</v>
      </c>
      <c r="N274" s="84" t="str">
        <f>IF($M274,_xll.BDP($J274,N$272),"[DISABLED]")</f>
        <v>[DISABLED]</v>
      </c>
      <c r="O274" s="84" t="str">
        <f>IF($M274,_xll.BDP($J274,O$272),"[DISABLED]")</f>
        <v>[DISABLED]</v>
      </c>
      <c r="P274" s="84" t="str">
        <f>IF($M274,_xll.BDP($J274,P$272),"[DISABLED]")</f>
        <v>[DISABLED]</v>
      </c>
      <c r="Q274" s="84" t="str">
        <f>IF($M274,_xll.BDH($J274,Q$272,$L274),"[DISABLED]")</f>
        <v>[DISABLED]</v>
      </c>
      <c r="R274" s="84" t="str">
        <f>IF($M274,_xll.BDH($J274,R$272,$L274),"[DISABLED]")</f>
        <v>[DISABLED]</v>
      </c>
      <c r="S274" s="84" t="str">
        <f>IF($M274,_xll.BDH($J274,S$272,$L274),"[DISABLED]")</f>
        <v>[DISABLED]</v>
      </c>
      <c r="U274" s="106" t="s">
        <v>5384</v>
      </c>
      <c r="V274" s="107" t="s">
        <v>1055</v>
      </c>
      <c r="W274" s="108">
        <v>42276</v>
      </c>
      <c r="X274" s="107" t="b">
        <v>0</v>
      </c>
      <c r="Y274" s="107" t="s">
        <v>5237</v>
      </c>
      <c r="Z274" s="107" t="s">
        <v>5237</v>
      </c>
      <c r="AA274" s="107" t="s">
        <v>5237</v>
      </c>
      <c r="AB274" s="107" t="s">
        <v>5237</v>
      </c>
      <c r="AC274" s="107" t="s">
        <v>5237</v>
      </c>
      <c r="AD274" s="107" t="s">
        <v>5237</v>
      </c>
    </row>
    <row r="275" spans="2:30" outlineLevel="2">
      <c r="B275" s="4" t="s">
        <v>3</v>
      </c>
      <c r="C275" s="4" t="s">
        <v>5232</v>
      </c>
      <c r="D275" s="4" t="s">
        <v>2</v>
      </c>
      <c r="E275" s="10" t="s">
        <v>62</v>
      </c>
      <c r="F275" s="9" t="s">
        <v>211</v>
      </c>
      <c r="G275" s="14" t="s">
        <v>307</v>
      </c>
      <c r="H275" s="14" t="s">
        <v>394</v>
      </c>
      <c r="I275" s="4" t="s">
        <v>73</v>
      </c>
      <c r="J275" s="72" t="str">
        <f t="shared" si="27"/>
        <v>USFR0AD ICPL Curncy</v>
      </c>
      <c r="K275" s="25" t="str">
        <f t="shared" si="28"/>
        <v>ICPL</v>
      </c>
      <c r="L275" s="26">
        <f t="shared" ca="1" si="28"/>
        <v>42276</v>
      </c>
      <c r="M275" s="25" t="b">
        <f t="shared" si="28"/>
        <v>0</v>
      </c>
      <c r="N275" s="84" t="str">
        <f>IF($M275,_xll.BDP($J275,N$272),"[DISABLED]")</f>
        <v>[DISABLED]</v>
      </c>
      <c r="O275" s="84" t="str">
        <f>IF($M275,_xll.BDP($J275,O$272),"[DISABLED]")</f>
        <v>[DISABLED]</v>
      </c>
      <c r="P275" s="84" t="str">
        <f>IF($M275,_xll.BDP($J275,P$272),"[DISABLED]")</f>
        <v>[DISABLED]</v>
      </c>
      <c r="Q275" s="84" t="str">
        <f>IF($M275,_xll.BDH($J275,Q$272,$L275),"[DISABLED]")</f>
        <v>[DISABLED]</v>
      </c>
      <c r="R275" s="84" t="str">
        <f>IF($M275,_xll.BDH($J275,R$272,$L275),"[DISABLED]")</f>
        <v>[DISABLED]</v>
      </c>
      <c r="S275" s="84" t="str">
        <f>IF($M275,_xll.BDH($J275,S$272,$L275),"[DISABLED]")</f>
        <v>[DISABLED]</v>
      </c>
      <c r="U275" s="106" t="s">
        <v>5385</v>
      </c>
      <c r="V275" s="107" t="s">
        <v>1055</v>
      </c>
      <c r="W275" s="108">
        <v>42276</v>
      </c>
      <c r="X275" s="107" t="b">
        <v>0</v>
      </c>
      <c r="Y275" s="107" t="s">
        <v>5237</v>
      </c>
      <c r="Z275" s="107" t="s">
        <v>5237</v>
      </c>
      <c r="AA275" s="107" t="s">
        <v>5237</v>
      </c>
      <c r="AB275" s="107" t="s">
        <v>5237</v>
      </c>
      <c r="AC275" s="107" t="s">
        <v>5237</v>
      </c>
      <c r="AD275" s="107" t="s">
        <v>5237</v>
      </c>
    </row>
    <row r="276" spans="2:30" outlineLevel="2">
      <c r="B276" s="4" t="s">
        <v>3</v>
      </c>
      <c r="C276" s="4" t="s">
        <v>5232</v>
      </c>
      <c r="D276" s="4" t="s">
        <v>2</v>
      </c>
      <c r="E276" s="10" t="s">
        <v>62</v>
      </c>
      <c r="F276" s="9" t="s">
        <v>212</v>
      </c>
      <c r="G276" s="14" t="s">
        <v>308</v>
      </c>
      <c r="H276" s="14" t="s">
        <v>395</v>
      </c>
      <c r="I276" s="4" t="s">
        <v>73</v>
      </c>
      <c r="J276" s="72" t="str">
        <f t="shared" si="27"/>
        <v>USFR0BE ICPL Curncy</v>
      </c>
      <c r="K276" s="25" t="str">
        <f t="shared" si="28"/>
        <v>ICPL</v>
      </c>
      <c r="L276" s="26">
        <f t="shared" ca="1" si="28"/>
        <v>42276</v>
      </c>
      <c r="M276" s="25" t="b">
        <f t="shared" si="28"/>
        <v>0</v>
      </c>
      <c r="N276" s="84" t="str">
        <f>IF($M276,_xll.BDP($J276,N$272),"[DISABLED]")</f>
        <v>[DISABLED]</v>
      </c>
      <c r="O276" s="84" t="str">
        <f>IF($M276,_xll.BDP($J276,O$272),"[DISABLED]")</f>
        <v>[DISABLED]</v>
      </c>
      <c r="P276" s="84" t="str">
        <f>IF($M276,_xll.BDP($J276,P$272),"[DISABLED]")</f>
        <v>[DISABLED]</v>
      </c>
      <c r="Q276" s="84" t="str">
        <f>IF($M276,_xll.BDH($J276,Q$272,$L276),"[DISABLED]")</f>
        <v>[DISABLED]</v>
      </c>
      <c r="R276" s="84" t="str">
        <f>IF($M276,_xll.BDH($J276,R$272,$L276),"[DISABLED]")</f>
        <v>[DISABLED]</v>
      </c>
      <c r="S276" s="84" t="str">
        <f>IF($M276,_xll.BDH($J276,S$272,$L276),"[DISABLED]")</f>
        <v>[DISABLED]</v>
      </c>
      <c r="U276" s="106" t="s">
        <v>5386</v>
      </c>
      <c r="V276" s="107" t="s">
        <v>1055</v>
      </c>
      <c r="W276" s="108">
        <v>42276</v>
      </c>
      <c r="X276" s="107" t="b">
        <v>0</v>
      </c>
      <c r="Y276" s="107" t="s">
        <v>5237</v>
      </c>
      <c r="Z276" s="107" t="s">
        <v>5237</v>
      </c>
      <c r="AA276" s="107" t="s">
        <v>5237</v>
      </c>
      <c r="AB276" s="107" t="s">
        <v>5237</v>
      </c>
      <c r="AC276" s="107" t="s">
        <v>5237</v>
      </c>
      <c r="AD276" s="107" t="s">
        <v>5237</v>
      </c>
    </row>
    <row r="277" spans="2:30" outlineLevel="2">
      <c r="B277" s="4" t="s">
        <v>3</v>
      </c>
      <c r="C277" s="4" t="s">
        <v>5232</v>
      </c>
      <c r="D277" s="4" t="s">
        <v>2</v>
      </c>
      <c r="E277" s="10" t="s">
        <v>62</v>
      </c>
      <c r="F277" s="9" t="s">
        <v>58</v>
      </c>
      <c r="G277" s="14" t="s">
        <v>170</v>
      </c>
      <c r="H277" s="14" t="s">
        <v>247</v>
      </c>
      <c r="I277" s="4" t="s">
        <v>73</v>
      </c>
      <c r="J277" s="72" t="str">
        <f t="shared" si="27"/>
        <v>USFR0CF ICPL Curncy</v>
      </c>
      <c r="K277" s="25" t="str">
        <f t="shared" si="28"/>
        <v>ICPL</v>
      </c>
      <c r="L277" s="26">
        <f t="shared" ca="1" si="28"/>
        <v>42276</v>
      </c>
      <c r="M277" s="25" t="b">
        <f t="shared" si="28"/>
        <v>0</v>
      </c>
      <c r="N277" s="84" t="str">
        <f>IF($M277,_xll.BDP($J277,N$272),"[DISABLED]")</f>
        <v>[DISABLED]</v>
      </c>
      <c r="O277" s="84" t="str">
        <f>IF($M277,_xll.BDP($J277,O$272),"[DISABLED]")</f>
        <v>[DISABLED]</v>
      </c>
      <c r="P277" s="84" t="str">
        <f>IF($M277,_xll.BDP($J277,P$272),"[DISABLED]")</f>
        <v>[DISABLED]</v>
      </c>
      <c r="Q277" s="84" t="str">
        <f>IF($M277,_xll.BDH($J277,Q$272,$L277),"[DISABLED]")</f>
        <v>[DISABLED]</v>
      </c>
      <c r="R277" s="84" t="str">
        <f>IF($M277,_xll.BDH($J277,R$272,$L277),"[DISABLED]")</f>
        <v>[DISABLED]</v>
      </c>
      <c r="S277" s="84" t="str">
        <f>IF($M277,_xll.BDH($J277,S$272,$L277),"[DISABLED]")</f>
        <v>[DISABLED]</v>
      </c>
      <c r="U277" s="106" t="s">
        <v>5387</v>
      </c>
      <c r="V277" s="107" t="s">
        <v>1055</v>
      </c>
      <c r="W277" s="108">
        <v>42276</v>
      </c>
      <c r="X277" s="107" t="b">
        <v>0</v>
      </c>
      <c r="Y277" s="107" t="s">
        <v>5237</v>
      </c>
      <c r="Z277" s="107" t="s">
        <v>5237</v>
      </c>
      <c r="AA277" s="107" t="s">
        <v>5237</v>
      </c>
      <c r="AB277" s="107" t="s">
        <v>5237</v>
      </c>
      <c r="AC277" s="107" t="s">
        <v>5237</v>
      </c>
      <c r="AD277" s="107" t="s">
        <v>5237</v>
      </c>
    </row>
    <row r="278" spans="2:30" outlineLevel="2">
      <c r="B278" s="4" t="s">
        <v>3</v>
      </c>
      <c r="C278" s="4" t="s">
        <v>5232</v>
      </c>
      <c r="D278" s="4" t="s">
        <v>2</v>
      </c>
      <c r="E278" s="10" t="s">
        <v>62</v>
      </c>
      <c r="F278" s="9" t="s">
        <v>177</v>
      </c>
      <c r="G278" s="14" t="s">
        <v>305</v>
      </c>
      <c r="H278" s="14" t="s">
        <v>396</v>
      </c>
      <c r="I278" s="4" t="s">
        <v>73</v>
      </c>
      <c r="J278" s="72" t="str">
        <f t="shared" si="27"/>
        <v>USFR0DG ICPL Curncy</v>
      </c>
      <c r="K278" s="25" t="str">
        <f t="shared" si="28"/>
        <v>ICPL</v>
      </c>
      <c r="L278" s="26">
        <f t="shared" ca="1" si="28"/>
        <v>42276</v>
      </c>
      <c r="M278" s="25" t="b">
        <f t="shared" si="28"/>
        <v>0</v>
      </c>
      <c r="N278" s="84" t="str">
        <f>IF($M278,_xll.BDP($J278,N$272),"[DISABLED]")</f>
        <v>[DISABLED]</v>
      </c>
      <c r="O278" s="84" t="str">
        <f>IF($M278,_xll.BDP($J278,O$272),"[DISABLED]")</f>
        <v>[DISABLED]</v>
      </c>
      <c r="P278" s="84" t="str">
        <f>IF($M278,_xll.BDP($J278,P$272),"[DISABLED]")</f>
        <v>[DISABLED]</v>
      </c>
      <c r="Q278" s="84" t="str">
        <f>IF($M278,_xll.BDH($J278,Q$272,$L278),"[DISABLED]")</f>
        <v>[DISABLED]</v>
      </c>
      <c r="R278" s="84" t="str">
        <f>IF($M278,_xll.BDH($J278,R$272,$L278),"[DISABLED]")</f>
        <v>[DISABLED]</v>
      </c>
      <c r="S278" s="84" t="str">
        <f>IF($M278,_xll.BDH($J278,S$272,$L278),"[DISABLED]")</f>
        <v>[DISABLED]</v>
      </c>
      <c r="U278" s="106" t="s">
        <v>5388</v>
      </c>
      <c r="V278" s="107" t="s">
        <v>1055</v>
      </c>
      <c r="W278" s="108">
        <v>42276</v>
      </c>
      <c r="X278" s="107" t="b">
        <v>0</v>
      </c>
      <c r="Y278" s="107" t="s">
        <v>5237</v>
      </c>
      <c r="Z278" s="107" t="s">
        <v>5237</v>
      </c>
      <c r="AA278" s="107" t="s">
        <v>5237</v>
      </c>
      <c r="AB278" s="107" t="s">
        <v>5237</v>
      </c>
      <c r="AC278" s="107" t="s">
        <v>5237</v>
      </c>
      <c r="AD278" s="107" t="s">
        <v>5237</v>
      </c>
    </row>
    <row r="279" spans="2:30" outlineLevel="2">
      <c r="B279" s="4" t="s">
        <v>3</v>
      </c>
      <c r="C279" s="4" t="s">
        <v>5232</v>
      </c>
      <c r="D279" s="4" t="s">
        <v>2</v>
      </c>
      <c r="E279" s="10" t="s">
        <v>62</v>
      </c>
      <c r="F279" s="9" t="s">
        <v>178</v>
      </c>
      <c r="G279" s="14" t="s">
        <v>306</v>
      </c>
      <c r="H279" s="14" t="s">
        <v>397</v>
      </c>
      <c r="I279" s="4" t="s">
        <v>73</v>
      </c>
      <c r="J279" s="72" t="str">
        <f t="shared" si="27"/>
        <v>USFR0EH ICPL Curncy</v>
      </c>
      <c r="K279" s="25" t="str">
        <f t="shared" si="28"/>
        <v>ICPL</v>
      </c>
      <c r="L279" s="26">
        <f t="shared" ca="1" si="28"/>
        <v>42276</v>
      </c>
      <c r="M279" s="25" t="b">
        <f t="shared" si="28"/>
        <v>0</v>
      </c>
      <c r="N279" s="84" t="str">
        <f>IF($M279,_xll.BDP($J279,N$272),"[DISABLED]")</f>
        <v>[DISABLED]</v>
      </c>
      <c r="O279" s="84" t="str">
        <f>IF($M279,_xll.BDP($J279,O$272),"[DISABLED]")</f>
        <v>[DISABLED]</v>
      </c>
      <c r="P279" s="84" t="str">
        <f>IF($M279,_xll.BDP($J279,P$272),"[DISABLED]")</f>
        <v>[DISABLED]</v>
      </c>
      <c r="Q279" s="84" t="str">
        <f>IF($M279,_xll.BDH($J279,Q$272,$L279),"[DISABLED]")</f>
        <v>[DISABLED]</v>
      </c>
      <c r="R279" s="84" t="str">
        <f>IF($M279,_xll.BDH($J279,R$272,$L279),"[DISABLED]")</f>
        <v>[DISABLED]</v>
      </c>
      <c r="S279" s="84" t="str">
        <f>IF($M279,_xll.BDH($J279,S$272,$L279),"[DISABLED]")</f>
        <v>[DISABLED]</v>
      </c>
      <c r="U279" s="106" t="s">
        <v>5389</v>
      </c>
      <c r="V279" s="107" t="s">
        <v>1055</v>
      </c>
      <c r="W279" s="108">
        <v>42276</v>
      </c>
      <c r="X279" s="107" t="b">
        <v>0</v>
      </c>
      <c r="Y279" s="107" t="s">
        <v>5237</v>
      </c>
      <c r="Z279" s="107" t="s">
        <v>5237</v>
      </c>
      <c r="AA279" s="107" t="s">
        <v>5237</v>
      </c>
      <c r="AB279" s="107" t="s">
        <v>5237</v>
      </c>
      <c r="AC279" s="107" t="s">
        <v>5237</v>
      </c>
      <c r="AD279" s="107" t="s">
        <v>5237</v>
      </c>
    </row>
    <row r="280" spans="2:30" outlineLevel="2">
      <c r="B280" s="4" t="s">
        <v>3</v>
      </c>
      <c r="C280" s="4" t="s">
        <v>5232</v>
      </c>
      <c r="D280" s="4" t="s">
        <v>2</v>
      </c>
      <c r="E280" s="10" t="s">
        <v>62</v>
      </c>
      <c r="F280" s="9" t="s">
        <v>71</v>
      </c>
      <c r="G280" s="14" t="s">
        <v>171</v>
      </c>
      <c r="H280" s="14" t="s">
        <v>248</v>
      </c>
      <c r="I280" s="4" t="s">
        <v>73</v>
      </c>
      <c r="J280" s="72" t="str">
        <f t="shared" si="27"/>
        <v>USFR0FI ICPL Curncy</v>
      </c>
      <c r="K280" s="25" t="str">
        <f t="shared" si="28"/>
        <v>ICPL</v>
      </c>
      <c r="L280" s="26">
        <f t="shared" ca="1" si="28"/>
        <v>42276</v>
      </c>
      <c r="M280" s="25" t="b">
        <f t="shared" si="28"/>
        <v>0</v>
      </c>
      <c r="N280" s="84" t="str">
        <f>IF($M280,_xll.BDP($J280,N$272),"[DISABLED]")</f>
        <v>[DISABLED]</v>
      </c>
      <c r="O280" s="84" t="str">
        <f>IF($M280,_xll.BDP($J280,O$272),"[DISABLED]")</f>
        <v>[DISABLED]</v>
      </c>
      <c r="P280" s="84" t="str">
        <f>IF($M280,_xll.BDP($J280,P$272),"[DISABLED]")</f>
        <v>[DISABLED]</v>
      </c>
      <c r="Q280" s="84" t="str">
        <f>IF($M280,_xll.BDH($J280,Q$272,$L280),"[DISABLED]")</f>
        <v>[DISABLED]</v>
      </c>
      <c r="R280" s="84" t="str">
        <f>IF($M280,_xll.BDH($J280,R$272,$L280),"[DISABLED]")</f>
        <v>[DISABLED]</v>
      </c>
      <c r="S280" s="84" t="str">
        <f>IF($M280,_xll.BDH($J280,S$272,$L280),"[DISABLED]")</f>
        <v>[DISABLED]</v>
      </c>
      <c r="U280" s="106" t="s">
        <v>5390</v>
      </c>
      <c r="V280" s="107" t="s">
        <v>1055</v>
      </c>
      <c r="W280" s="108">
        <v>42276</v>
      </c>
      <c r="X280" s="107" t="b">
        <v>0</v>
      </c>
      <c r="Y280" s="107" t="s">
        <v>5237</v>
      </c>
      <c r="Z280" s="107" t="s">
        <v>5237</v>
      </c>
      <c r="AA280" s="107" t="s">
        <v>5237</v>
      </c>
      <c r="AB280" s="107" t="s">
        <v>5237</v>
      </c>
      <c r="AC280" s="107" t="s">
        <v>5237</v>
      </c>
      <c r="AD280" s="107" t="s">
        <v>5237</v>
      </c>
    </row>
    <row r="281" spans="2:30" outlineLevel="2">
      <c r="B281" s="4" t="s">
        <v>3</v>
      </c>
      <c r="C281" s="4" t="s">
        <v>5232</v>
      </c>
      <c r="D281" s="4" t="s">
        <v>2</v>
      </c>
      <c r="E281" s="10" t="s">
        <v>62</v>
      </c>
      <c r="F281" s="9" t="s">
        <v>179</v>
      </c>
      <c r="G281" s="14" t="s">
        <v>313</v>
      </c>
      <c r="H281" s="14" t="s">
        <v>398</v>
      </c>
      <c r="I281" s="4" t="s">
        <v>73</v>
      </c>
      <c r="J281" s="72" t="str">
        <f t="shared" si="27"/>
        <v xml:space="preserve"> USFR0GJ ICPL Curncy</v>
      </c>
      <c r="K281" s="25" t="str">
        <f t="shared" si="28"/>
        <v>ICPL</v>
      </c>
      <c r="L281" s="26">
        <f t="shared" ca="1" si="28"/>
        <v>42276</v>
      </c>
      <c r="M281" s="25" t="b">
        <f t="shared" si="28"/>
        <v>0</v>
      </c>
      <c r="N281" s="84" t="str">
        <f>IF($M281,_xll.BDP($J281,N$272),"[DISABLED]")</f>
        <v>[DISABLED]</v>
      </c>
      <c r="O281" s="84" t="str">
        <f>IF($M281,_xll.BDP($J281,O$272),"[DISABLED]")</f>
        <v>[DISABLED]</v>
      </c>
      <c r="P281" s="84" t="str">
        <f>IF($M281,_xll.BDP($J281,P$272),"[DISABLED]")</f>
        <v>[DISABLED]</v>
      </c>
      <c r="Q281" s="84" t="str">
        <f>IF($M281,_xll.BDH($J281,Q$272,$L281),"[DISABLED]")</f>
        <v>[DISABLED]</v>
      </c>
      <c r="R281" s="84" t="str">
        <f>IF($M281,_xll.BDH($J281,R$272,$L281),"[DISABLED]")</f>
        <v>[DISABLED]</v>
      </c>
      <c r="S281" s="84" t="str">
        <f>IF($M281,_xll.BDH($J281,S$272,$L281),"[DISABLED]")</f>
        <v>[DISABLED]</v>
      </c>
      <c r="U281" s="106" t="s">
        <v>5391</v>
      </c>
      <c r="V281" s="107" t="s">
        <v>1055</v>
      </c>
      <c r="W281" s="108">
        <v>42276</v>
      </c>
      <c r="X281" s="107" t="b">
        <v>0</v>
      </c>
      <c r="Y281" s="107" t="s">
        <v>5237</v>
      </c>
      <c r="Z281" s="107" t="s">
        <v>5237</v>
      </c>
      <c r="AA281" s="107" t="s">
        <v>5237</v>
      </c>
      <c r="AB281" s="107" t="s">
        <v>5237</v>
      </c>
      <c r="AC281" s="107" t="s">
        <v>5237</v>
      </c>
      <c r="AD281" s="107" t="s">
        <v>5237</v>
      </c>
    </row>
    <row r="282" spans="2:30" outlineLevel="2">
      <c r="B282" s="4" t="s">
        <v>3</v>
      </c>
      <c r="C282" s="4" t="s">
        <v>5232</v>
      </c>
      <c r="D282" s="4" t="s">
        <v>2</v>
      </c>
      <c r="E282" s="10" t="s">
        <v>62</v>
      </c>
      <c r="F282" s="9" t="s">
        <v>180</v>
      </c>
      <c r="G282" s="14" t="s">
        <v>314</v>
      </c>
      <c r="H282" s="14" t="s">
        <v>399</v>
      </c>
      <c r="I282" s="4" t="s">
        <v>73</v>
      </c>
      <c r="J282" s="72" t="str">
        <f t="shared" si="27"/>
        <v xml:space="preserve"> USFR0HK ICPL Curncy</v>
      </c>
      <c r="K282" s="25" t="str">
        <f t="shared" si="28"/>
        <v>ICPL</v>
      </c>
      <c r="L282" s="26">
        <f t="shared" ca="1" si="28"/>
        <v>42276</v>
      </c>
      <c r="M282" s="25" t="b">
        <f t="shared" si="28"/>
        <v>0</v>
      </c>
      <c r="N282" s="84" t="str">
        <f>IF($M282,_xll.BDP($J282,N$272),"[DISABLED]")</f>
        <v>[DISABLED]</v>
      </c>
      <c r="O282" s="84" t="str">
        <f>IF($M282,_xll.BDP($J282,O$272),"[DISABLED]")</f>
        <v>[DISABLED]</v>
      </c>
      <c r="P282" s="84" t="str">
        <f>IF($M282,_xll.BDP($J282,P$272),"[DISABLED]")</f>
        <v>[DISABLED]</v>
      </c>
      <c r="Q282" s="84" t="str">
        <f>IF($M282,_xll.BDH($J282,Q$272,$L282),"[DISABLED]")</f>
        <v>[DISABLED]</v>
      </c>
      <c r="R282" s="84" t="str">
        <f>IF($M282,_xll.BDH($J282,R$272,$L282),"[DISABLED]")</f>
        <v>[DISABLED]</v>
      </c>
      <c r="S282" s="84" t="str">
        <f>IF($M282,_xll.BDH($J282,S$272,$L282),"[DISABLED]")</f>
        <v>[DISABLED]</v>
      </c>
      <c r="U282" s="106" t="s">
        <v>5392</v>
      </c>
      <c r="V282" s="107" t="s">
        <v>1055</v>
      </c>
      <c r="W282" s="108">
        <v>42276</v>
      </c>
      <c r="X282" s="107" t="b">
        <v>0</v>
      </c>
      <c r="Y282" s="107" t="s">
        <v>5237</v>
      </c>
      <c r="Z282" s="107" t="s">
        <v>5237</v>
      </c>
      <c r="AA282" s="107" t="s">
        <v>5237</v>
      </c>
      <c r="AB282" s="107" t="s">
        <v>5237</v>
      </c>
      <c r="AC282" s="107" t="s">
        <v>5237</v>
      </c>
      <c r="AD282" s="107" t="s">
        <v>5237</v>
      </c>
    </row>
    <row r="283" spans="2:30" outlineLevel="2">
      <c r="B283" s="4" t="s">
        <v>3</v>
      </c>
      <c r="C283" s="4" t="s">
        <v>5232</v>
      </c>
      <c r="D283" s="4" t="s">
        <v>2</v>
      </c>
      <c r="E283" s="10" t="s">
        <v>62</v>
      </c>
      <c r="F283" s="9" t="s">
        <v>41</v>
      </c>
      <c r="G283" s="14" t="s">
        <v>172</v>
      </c>
      <c r="H283" s="14" t="s">
        <v>400</v>
      </c>
      <c r="I283" s="4" t="s">
        <v>73</v>
      </c>
      <c r="J283" s="72" t="str">
        <f t="shared" si="27"/>
        <v xml:space="preserve"> USFR0I1 ICPL Curncy</v>
      </c>
      <c r="K283" s="25" t="str">
        <f t="shared" si="28"/>
        <v>ICPL</v>
      </c>
      <c r="L283" s="26">
        <f t="shared" ca="1" si="28"/>
        <v>42276</v>
      </c>
      <c r="M283" s="25" t="b">
        <f t="shared" si="28"/>
        <v>0</v>
      </c>
      <c r="N283" s="84" t="str">
        <f>IF($M283,_xll.BDP($J283,N$272),"[DISABLED]")</f>
        <v>[DISABLED]</v>
      </c>
      <c r="O283" s="84" t="str">
        <f>IF($M283,_xll.BDP($J283,O$272),"[DISABLED]")</f>
        <v>[DISABLED]</v>
      </c>
      <c r="P283" s="84" t="str">
        <f>IF($M283,_xll.BDP($J283,P$272),"[DISABLED]")</f>
        <v>[DISABLED]</v>
      </c>
      <c r="Q283" s="84" t="str">
        <f>IF($M283,_xll.BDH($J283,Q$272,$L283),"[DISABLED]")</f>
        <v>[DISABLED]</v>
      </c>
      <c r="R283" s="84" t="str">
        <f>IF($M283,_xll.BDH($J283,R$272,$L283),"[DISABLED]")</f>
        <v>[DISABLED]</v>
      </c>
      <c r="S283" s="84" t="str">
        <f>IF($M283,_xll.BDH($J283,S$272,$L283),"[DISABLED]")</f>
        <v>[DISABLED]</v>
      </c>
      <c r="U283" s="106" t="s">
        <v>5393</v>
      </c>
      <c r="V283" s="107" t="s">
        <v>1055</v>
      </c>
      <c r="W283" s="108">
        <v>42276</v>
      </c>
      <c r="X283" s="107" t="b">
        <v>0</v>
      </c>
      <c r="Y283" s="107" t="s">
        <v>5237</v>
      </c>
      <c r="Z283" s="107" t="s">
        <v>5237</v>
      </c>
      <c r="AA283" s="107" t="s">
        <v>5237</v>
      </c>
      <c r="AB283" s="107" t="s">
        <v>5237</v>
      </c>
      <c r="AC283" s="107" t="s">
        <v>5237</v>
      </c>
      <c r="AD283" s="107" t="s">
        <v>5237</v>
      </c>
    </row>
    <row r="284" spans="2:30" outlineLevel="2">
      <c r="B284" s="4" t="s">
        <v>3</v>
      </c>
      <c r="C284" s="4" t="s">
        <v>5232</v>
      </c>
      <c r="D284" s="4" t="s">
        <v>2</v>
      </c>
      <c r="E284" s="10" t="s">
        <v>62</v>
      </c>
      <c r="F284" s="9" t="s">
        <v>181</v>
      </c>
      <c r="G284" s="14" t="s">
        <v>317</v>
      </c>
      <c r="H284" s="14" t="s">
        <v>401</v>
      </c>
      <c r="I284" s="4" t="s">
        <v>73</v>
      </c>
      <c r="J284" s="72" t="str">
        <f t="shared" si="27"/>
        <v>USFR0J1A ICPL Curncy</v>
      </c>
      <c r="K284" s="25" t="str">
        <f t="shared" si="28"/>
        <v>ICPL</v>
      </c>
      <c r="L284" s="26">
        <f t="shared" ca="1" si="28"/>
        <v>42276</v>
      </c>
      <c r="M284" s="25" t="b">
        <f t="shared" si="28"/>
        <v>0</v>
      </c>
      <c r="N284" s="84" t="str">
        <f>IF($M284,_xll.BDP($J284,N$272),"[DISABLED]")</f>
        <v>[DISABLED]</v>
      </c>
      <c r="O284" s="84" t="str">
        <f>IF($M284,_xll.BDP($J284,O$272),"[DISABLED]")</f>
        <v>[DISABLED]</v>
      </c>
      <c r="P284" s="84" t="str">
        <f>IF($M284,_xll.BDP($J284,P$272),"[DISABLED]")</f>
        <v>[DISABLED]</v>
      </c>
      <c r="Q284" s="84" t="str">
        <f>IF($M284,_xll.BDH($J284,Q$272,$L284),"[DISABLED]")</f>
        <v>[DISABLED]</v>
      </c>
      <c r="R284" s="84" t="str">
        <f>IF($M284,_xll.BDH($J284,R$272,$L284),"[DISABLED]")</f>
        <v>[DISABLED]</v>
      </c>
      <c r="S284" s="84" t="str">
        <f>IF($M284,_xll.BDH($J284,S$272,$L284),"[DISABLED]")</f>
        <v>[DISABLED]</v>
      </c>
      <c r="U284" s="106" t="s">
        <v>5394</v>
      </c>
      <c r="V284" s="107" t="s">
        <v>1055</v>
      </c>
      <c r="W284" s="108">
        <v>42276</v>
      </c>
      <c r="X284" s="107" t="b">
        <v>0</v>
      </c>
      <c r="Y284" s="107" t="s">
        <v>5237</v>
      </c>
      <c r="Z284" s="107" t="s">
        <v>5237</v>
      </c>
      <c r="AA284" s="107" t="s">
        <v>5237</v>
      </c>
      <c r="AB284" s="107" t="s">
        <v>5237</v>
      </c>
      <c r="AC284" s="107" t="s">
        <v>5237</v>
      </c>
      <c r="AD284" s="107" t="s">
        <v>5237</v>
      </c>
    </row>
    <row r="285" spans="2:30" outlineLevel="2">
      <c r="B285" s="4" t="s">
        <v>3</v>
      </c>
      <c r="C285" s="4" t="s">
        <v>5232</v>
      </c>
      <c r="D285" s="4" t="s">
        <v>2</v>
      </c>
      <c r="E285" s="10" t="s">
        <v>62</v>
      </c>
      <c r="F285" s="9" t="s">
        <v>182</v>
      </c>
      <c r="G285" s="14" t="s">
        <v>318</v>
      </c>
      <c r="H285" s="14" t="s">
        <v>402</v>
      </c>
      <c r="I285" s="4" t="s">
        <v>73</v>
      </c>
      <c r="J285" s="72" t="str">
        <f t="shared" si="27"/>
        <v>USFR0K1B ICPL Curncy</v>
      </c>
      <c r="K285" s="25" t="str">
        <f t="shared" si="28"/>
        <v>ICPL</v>
      </c>
      <c r="L285" s="26">
        <f t="shared" ca="1" si="28"/>
        <v>42276</v>
      </c>
      <c r="M285" s="25" t="b">
        <f t="shared" si="28"/>
        <v>0</v>
      </c>
      <c r="N285" s="84" t="str">
        <f>IF($M285,_xll.BDP($J285,N$272),"[DISABLED]")</f>
        <v>[DISABLED]</v>
      </c>
      <c r="O285" s="84" t="str">
        <f>IF($M285,_xll.BDP($J285,O$272),"[DISABLED]")</f>
        <v>[DISABLED]</v>
      </c>
      <c r="P285" s="84" t="str">
        <f>IF($M285,_xll.BDP($J285,P$272),"[DISABLED]")</f>
        <v>[DISABLED]</v>
      </c>
      <c r="Q285" s="84" t="str">
        <f>IF($M285,_xll.BDH($J285,Q$272,$L285),"[DISABLED]")</f>
        <v>[DISABLED]</v>
      </c>
      <c r="R285" s="84" t="str">
        <f>IF($M285,_xll.BDH($J285,R$272,$L285),"[DISABLED]")</f>
        <v>[DISABLED]</v>
      </c>
      <c r="S285" s="84" t="str">
        <f>IF($M285,_xll.BDH($J285,S$272,$L285),"[DISABLED]")</f>
        <v>[DISABLED]</v>
      </c>
      <c r="U285" s="106" t="s">
        <v>5395</v>
      </c>
      <c r="V285" s="107" t="s">
        <v>1055</v>
      </c>
      <c r="W285" s="108">
        <v>42276</v>
      </c>
      <c r="X285" s="107" t="b">
        <v>0</v>
      </c>
      <c r="Y285" s="107" t="s">
        <v>5237</v>
      </c>
      <c r="Z285" s="107" t="s">
        <v>5237</v>
      </c>
      <c r="AA285" s="107" t="s">
        <v>5237</v>
      </c>
      <c r="AB285" s="107" t="s">
        <v>5237</v>
      </c>
      <c r="AC285" s="107" t="s">
        <v>5237</v>
      </c>
      <c r="AD285" s="107" t="s">
        <v>5237</v>
      </c>
    </row>
    <row r="286" spans="2:30" outlineLevel="2">
      <c r="B286" s="4" t="s">
        <v>3</v>
      </c>
      <c r="C286" s="4" t="s">
        <v>5232</v>
      </c>
      <c r="D286" s="4" t="s">
        <v>2</v>
      </c>
      <c r="E286" s="10" t="s">
        <v>62</v>
      </c>
      <c r="F286" s="9" t="s">
        <v>145</v>
      </c>
      <c r="G286" s="14" t="s">
        <v>173</v>
      </c>
      <c r="H286" s="14" t="s">
        <v>249</v>
      </c>
      <c r="I286" s="4" t="s">
        <v>73</v>
      </c>
      <c r="J286" s="72" t="str">
        <f t="shared" si="27"/>
        <v>USFR011C ICPL Curncy</v>
      </c>
      <c r="K286" s="25" t="str">
        <f t="shared" si="28"/>
        <v>ICPL</v>
      </c>
      <c r="L286" s="26">
        <f t="shared" ca="1" si="28"/>
        <v>42276</v>
      </c>
      <c r="M286" s="25" t="b">
        <f t="shared" si="28"/>
        <v>0</v>
      </c>
      <c r="N286" s="84" t="str">
        <f>IF($M286,_xll.BDP($J286,N$272),"[DISABLED]")</f>
        <v>[DISABLED]</v>
      </c>
      <c r="O286" s="84" t="str">
        <f>IF($M286,_xll.BDP($J286,O$272),"[DISABLED]")</f>
        <v>[DISABLED]</v>
      </c>
      <c r="P286" s="84" t="str">
        <f>IF($M286,_xll.BDP($J286,P$272),"[DISABLED]")</f>
        <v>[DISABLED]</v>
      </c>
      <c r="Q286" s="84" t="str">
        <f>IF($M286,_xll.BDH($J286,Q$272,$L286),"[DISABLED]")</f>
        <v>[DISABLED]</v>
      </c>
      <c r="R286" s="84" t="str">
        <f>IF($M286,_xll.BDH($J286,R$272,$L286),"[DISABLED]")</f>
        <v>[DISABLED]</v>
      </c>
      <c r="S286" s="84" t="str">
        <f>IF($M286,_xll.BDH($J286,S$272,$L286),"[DISABLED]")</f>
        <v>[DISABLED]</v>
      </c>
      <c r="U286" s="106" t="s">
        <v>5396</v>
      </c>
      <c r="V286" s="107" t="s">
        <v>1055</v>
      </c>
      <c r="W286" s="108">
        <v>42276</v>
      </c>
      <c r="X286" s="107" t="b">
        <v>0</v>
      </c>
      <c r="Y286" s="107" t="s">
        <v>5237</v>
      </c>
      <c r="Z286" s="107" t="s">
        <v>5237</v>
      </c>
      <c r="AA286" s="107" t="s">
        <v>5237</v>
      </c>
      <c r="AB286" s="107" t="s">
        <v>5237</v>
      </c>
      <c r="AC286" s="107" t="s">
        <v>5237</v>
      </c>
      <c r="AD286" s="107" t="s">
        <v>5237</v>
      </c>
    </row>
    <row r="287" spans="2:30" outlineLevel="2">
      <c r="B287" s="4" t="s">
        <v>3</v>
      </c>
      <c r="C287" s="4" t="s">
        <v>5232</v>
      </c>
      <c r="D287" s="4" t="s">
        <v>2</v>
      </c>
      <c r="E287" s="10" t="s">
        <v>62</v>
      </c>
      <c r="F287" s="4" t="s">
        <v>146</v>
      </c>
      <c r="G287" s="14" t="s">
        <v>174</v>
      </c>
      <c r="H287" s="10" t="s">
        <v>250</v>
      </c>
      <c r="I287" s="4" t="s">
        <v>73</v>
      </c>
      <c r="J287" s="72" t="str">
        <f t="shared" si="27"/>
        <v>USFR1C1F ICPL Curncy</v>
      </c>
      <c r="K287" s="25" t="str">
        <f t="shared" si="28"/>
        <v>ICPL</v>
      </c>
      <c r="L287" s="26">
        <f t="shared" ca="1" si="28"/>
        <v>42276</v>
      </c>
      <c r="M287" s="25" t="b">
        <f t="shared" si="28"/>
        <v>0</v>
      </c>
      <c r="N287" s="84" t="str">
        <f>IF($M287,_xll.BDP($J287,N$272),"[DISABLED]")</f>
        <v>[DISABLED]</v>
      </c>
      <c r="O287" s="84" t="str">
        <f>IF($M287,_xll.BDP($J287,O$272),"[DISABLED]")</f>
        <v>[DISABLED]</v>
      </c>
      <c r="P287" s="84" t="str">
        <f>IF($M287,_xll.BDP($J287,P$272),"[DISABLED]")</f>
        <v>[DISABLED]</v>
      </c>
      <c r="Q287" s="84" t="str">
        <f>IF($M287,_xll.BDH($J287,Q$272,$L287),"[DISABLED]")</f>
        <v>[DISABLED]</v>
      </c>
      <c r="R287" s="84" t="str">
        <f>IF($M287,_xll.BDH($J287,R$272,$L287),"[DISABLED]")</f>
        <v>[DISABLED]</v>
      </c>
      <c r="S287" s="84" t="str">
        <f>IF($M287,_xll.BDH($J287,S$272,$L287),"[DISABLED]")</f>
        <v>[DISABLED]</v>
      </c>
      <c r="U287" s="106" t="s">
        <v>5397</v>
      </c>
      <c r="V287" s="107" t="s">
        <v>1055</v>
      </c>
      <c r="W287" s="108">
        <v>42276</v>
      </c>
      <c r="X287" s="107" t="b">
        <v>0</v>
      </c>
      <c r="Y287" s="107" t="s">
        <v>5237</v>
      </c>
      <c r="Z287" s="107" t="s">
        <v>5237</v>
      </c>
      <c r="AA287" s="107" t="s">
        <v>5237</v>
      </c>
      <c r="AB287" s="107" t="s">
        <v>5237</v>
      </c>
      <c r="AC287" s="107" t="s">
        <v>5237</v>
      </c>
      <c r="AD287" s="107" t="s">
        <v>5237</v>
      </c>
    </row>
    <row r="288" spans="2:30" outlineLevel="2">
      <c r="B288" s="4" t="s">
        <v>3</v>
      </c>
      <c r="C288" s="4" t="s">
        <v>5232</v>
      </c>
      <c r="D288" s="4" t="s">
        <v>2</v>
      </c>
      <c r="E288" s="10" t="s">
        <v>62</v>
      </c>
      <c r="F288" s="4" t="s">
        <v>321</v>
      </c>
      <c r="G288" s="14" t="s">
        <v>403</v>
      </c>
      <c r="H288" s="10" t="s">
        <v>251</v>
      </c>
      <c r="I288" s="4" t="s">
        <v>73</v>
      </c>
      <c r="J288" s="72" t="str">
        <f t="shared" si="27"/>
        <v>USFR1F1I ICPL Curncy</v>
      </c>
      <c r="K288" s="25" t="str">
        <f t="shared" si="28"/>
        <v>ICPL</v>
      </c>
      <c r="L288" s="26">
        <f t="shared" ca="1" si="28"/>
        <v>42276</v>
      </c>
      <c r="M288" s="25" t="b">
        <f t="shared" si="28"/>
        <v>0</v>
      </c>
      <c r="N288" s="84" t="str">
        <f>IF($M288,_xll.BDP($J288,N$272),"[DISABLED]")</f>
        <v>[DISABLED]</v>
      </c>
      <c r="O288" s="84" t="str">
        <f>IF($M288,_xll.BDP($J288,O$272),"[DISABLED]")</f>
        <v>[DISABLED]</v>
      </c>
      <c r="P288" s="84" t="str">
        <f>IF($M288,_xll.BDP($J288,P$272),"[DISABLED]")</f>
        <v>[DISABLED]</v>
      </c>
      <c r="Q288" s="84" t="str">
        <f>IF($M288,_xll.BDH($J288,Q$272,$L288),"[DISABLED]")</f>
        <v>[DISABLED]</v>
      </c>
      <c r="R288" s="84" t="str">
        <f>IF($M288,_xll.BDH($J288,R$272,$L288),"[DISABLED]")</f>
        <v>[DISABLED]</v>
      </c>
      <c r="S288" s="84" t="str">
        <f>IF($M288,_xll.BDH($J288,S$272,$L288),"[DISABLED]")</f>
        <v>[DISABLED]</v>
      </c>
      <c r="U288" s="106" t="s">
        <v>5398</v>
      </c>
      <c r="V288" s="107" t="s">
        <v>1055</v>
      </c>
      <c r="W288" s="108">
        <v>42276</v>
      </c>
      <c r="X288" s="107" t="b">
        <v>0</v>
      </c>
      <c r="Y288" s="107" t="s">
        <v>5237</v>
      </c>
      <c r="Z288" s="107" t="s">
        <v>5237</v>
      </c>
      <c r="AA288" s="107" t="s">
        <v>5237</v>
      </c>
      <c r="AB288" s="107" t="s">
        <v>5237</v>
      </c>
      <c r="AC288" s="107" t="s">
        <v>5237</v>
      </c>
      <c r="AD288" s="107" t="s">
        <v>5237</v>
      </c>
    </row>
    <row r="289" spans="2:30" outlineLevel="2">
      <c r="B289" s="4" t="s">
        <v>3</v>
      </c>
      <c r="C289" s="4" t="s">
        <v>5232</v>
      </c>
      <c r="D289" s="4" t="s">
        <v>2</v>
      </c>
      <c r="E289" s="10" t="s">
        <v>62</v>
      </c>
      <c r="F289" s="4" t="s">
        <v>42</v>
      </c>
      <c r="G289" s="10" t="s">
        <v>67</v>
      </c>
      <c r="H289" s="10" t="s">
        <v>121</v>
      </c>
      <c r="I289" s="4" t="s">
        <v>73</v>
      </c>
      <c r="J289" s="72" t="str">
        <f t="shared" si="27"/>
        <v>USSW2 ICPL Curncy</v>
      </c>
      <c r="K289" s="25" t="str">
        <f t="shared" si="28"/>
        <v>ICPL</v>
      </c>
      <c r="L289" s="26">
        <f t="shared" ca="1" si="28"/>
        <v>42276</v>
      </c>
      <c r="M289" s="25" t="b">
        <f t="shared" si="28"/>
        <v>0</v>
      </c>
      <c r="N289" s="84" t="str">
        <f>IF($M289,_xll.BDP($J289,N$272),"[DISABLED]")</f>
        <v>[DISABLED]</v>
      </c>
      <c r="O289" s="84" t="str">
        <f>IF($M289,_xll.BDP($J289,O$272),"[DISABLED]")</f>
        <v>[DISABLED]</v>
      </c>
      <c r="P289" s="84" t="str">
        <f>IF($M289,_xll.BDP($J289,P$272),"[DISABLED]")</f>
        <v>[DISABLED]</v>
      </c>
      <c r="Q289" s="84" t="str">
        <f>IF($M289,_xll.BDH($J289,Q$272,$L289),"[DISABLED]")</f>
        <v>[DISABLED]</v>
      </c>
      <c r="R289" s="84" t="str">
        <f>IF($M289,_xll.BDH($J289,R$272,$L289),"[DISABLED]")</f>
        <v>[DISABLED]</v>
      </c>
      <c r="S289" s="84" t="str">
        <f>IF($M289,_xll.BDH($J289,S$272,$L289),"[DISABLED]")</f>
        <v>[DISABLED]</v>
      </c>
      <c r="U289" s="106" t="s">
        <v>5399</v>
      </c>
      <c r="V289" s="107" t="s">
        <v>1055</v>
      </c>
      <c r="W289" s="108">
        <v>42276</v>
      </c>
      <c r="X289" s="107" t="b">
        <v>0</v>
      </c>
      <c r="Y289" s="107" t="s">
        <v>5237</v>
      </c>
      <c r="Z289" s="107" t="s">
        <v>5237</v>
      </c>
      <c r="AA289" s="107" t="s">
        <v>5237</v>
      </c>
      <c r="AB289" s="107" t="s">
        <v>5237</v>
      </c>
      <c r="AC289" s="107" t="s">
        <v>5237</v>
      </c>
      <c r="AD289" s="107" t="s">
        <v>5237</v>
      </c>
    </row>
    <row r="290" spans="2:30" outlineLevel="2">
      <c r="B290" s="4" t="s">
        <v>3</v>
      </c>
      <c r="C290" s="4" t="s">
        <v>5232</v>
      </c>
      <c r="D290" s="4" t="s">
        <v>2</v>
      </c>
      <c r="E290" s="10" t="s">
        <v>62</v>
      </c>
      <c r="F290" s="4" t="s">
        <v>43</v>
      </c>
      <c r="G290" s="10" t="s">
        <v>67</v>
      </c>
      <c r="H290" s="10" t="s">
        <v>122</v>
      </c>
      <c r="I290" s="4" t="s">
        <v>73</v>
      </c>
      <c r="J290" s="72" t="str">
        <f t="shared" si="27"/>
        <v>USSW3 ICPL Curncy</v>
      </c>
      <c r="K290" s="25" t="str">
        <f t="shared" si="28"/>
        <v>ICPL</v>
      </c>
      <c r="L290" s="26">
        <f t="shared" ca="1" si="28"/>
        <v>42276</v>
      </c>
      <c r="M290" s="25" t="b">
        <f t="shared" si="28"/>
        <v>0</v>
      </c>
      <c r="N290" s="84" t="str">
        <f>IF($M290,_xll.BDP($J290,N$272),"[DISABLED]")</f>
        <v>[DISABLED]</v>
      </c>
      <c r="O290" s="84" t="str">
        <f>IF($M290,_xll.BDP($J290,O$272),"[DISABLED]")</f>
        <v>[DISABLED]</v>
      </c>
      <c r="P290" s="84" t="str">
        <f>IF($M290,_xll.BDP($J290,P$272),"[DISABLED]")</f>
        <v>[DISABLED]</v>
      </c>
      <c r="Q290" s="84" t="str">
        <f>IF($M290,_xll.BDH($J290,Q$272,$L290),"[DISABLED]")</f>
        <v>[DISABLED]</v>
      </c>
      <c r="R290" s="84" t="str">
        <f>IF($M290,_xll.BDH($J290,R$272,$L290),"[DISABLED]")</f>
        <v>[DISABLED]</v>
      </c>
      <c r="S290" s="84" t="str">
        <f>IF($M290,_xll.BDH($J290,S$272,$L290),"[DISABLED]")</f>
        <v>[DISABLED]</v>
      </c>
      <c r="U290" s="106" t="s">
        <v>5400</v>
      </c>
      <c r="V290" s="107" t="s">
        <v>1055</v>
      </c>
      <c r="W290" s="108">
        <v>42276</v>
      </c>
      <c r="X290" s="107" t="b">
        <v>0</v>
      </c>
      <c r="Y290" s="107" t="s">
        <v>5237</v>
      </c>
      <c r="Z290" s="107" t="s">
        <v>5237</v>
      </c>
      <c r="AA290" s="107" t="s">
        <v>5237</v>
      </c>
      <c r="AB290" s="107" t="s">
        <v>5237</v>
      </c>
      <c r="AC290" s="107" t="s">
        <v>5237</v>
      </c>
      <c r="AD290" s="107" t="s">
        <v>5237</v>
      </c>
    </row>
    <row r="291" spans="2:30" outlineLevel="2">
      <c r="B291" s="4" t="s">
        <v>3</v>
      </c>
      <c r="C291" s="4" t="s">
        <v>5232</v>
      </c>
      <c r="D291" s="4" t="s">
        <v>2</v>
      </c>
      <c r="E291" s="10" t="s">
        <v>62</v>
      </c>
      <c r="F291" s="4" t="s">
        <v>152</v>
      </c>
      <c r="G291" s="10" t="s">
        <v>67</v>
      </c>
      <c r="H291" s="10" t="s">
        <v>253</v>
      </c>
      <c r="I291" s="4" t="s">
        <v>73</v>
      </c>
      <c r="J291" s="72" t="str">
        <f t="shared" si="27"/>
        <v>USSW4 ICPL Curncy</v>
      </c>
      <c r="K291" s="25" t="str">
        <f t="shared" si="28"/>
        <v>ICPL</v>
      </c>
      <c r="L291" s="26">
        <f t="shared" ca="1" si="28"/>
        <v>42276</v>
      </c>
      <c r="M291" s="25" t="b">
        <f t="shared" si="28"/>
        <v>0</v>
      </c>
      <c r="N291" s="84" t="str">
        <f>IF($M291,_xll.BDP($J291,N$272),"[DISABLED]")</f>
        <v>[DISABLED]</v>
      </c>
      <c r="O291" s="84" t="str">
        <f>IF($M291,_xll.BDP($J291,O$272),"[DISABLED]")</f>
        <v>[DISABLED]</v>
      </c>
      <c r="P291" s="84" t="str">
        <f>IF($M291,_xll.BDP($J291,P$272),"[DISABLED]")</f>
        <v>[DISABLED]</v>
      </c>
      <c r="Q291" s="84" t="str">
        <f>IF($M291,_xll.BDH($J291,Q$272,$L291),"[DISABLED]")</f>
        <v>[DISABLED]</v>
      </c>
      <c r="R291" s="84" t="str">
        <f>IF($M291,_xll.BDH($J291,R$272,$L291),"[DISABLED]")</f>
        <v>[DISABLED]</v>
      </c>
      <c r="S291" s="84" t="str">
        <f>IF($M291,_xll.BDH($J291,S$272,$L291),"[DISABLED]")</f>
        <v>[DISABLED]</v>
      </c>
      <c r="U291" s="106" t="s">
        <v>5401</v>
      </c>
      <c r="V291" s="107" t="s">
        <v>1055</v>
      </c>
      <c r="W291" s="108">
        <v>42276</v>
      </c>
      <c r="X291" s="107" t="b">
        <v>0</v>
      </c>
      <c r="Y291" s="107" t="s">
        <v>5237</v>
      </c>
      <c r="Z291" s="107" t="s">
        <v>5237</v>
      </c>
      <c r="AA291" s="107" t="s">
        <v>5237</v>
      </c>
      <c r="AB291" s="107" t="s">
        <v>5237</v>
      </c>
      <c r="AC291" s="107" t="s">
        <v>5237</v>
      </c>
      <c r="AD291" s="107" t="s">
        <v>5237</v>
      </c>
    </row>
    <row r="292" spans="2:30" outlineLevel="2">
      <c r="B292" s="4" t="s">
        <v>3</v>
      </c>
      <c r="C292" s="4" t="s">
        <v>5232</v>
      </c>
      <c r="D292" s="4" t="s">
        <v>2</v>
      </c>
      <c r="E292" s="10" t="s">
        <v>62</v>
      </c>
      <c r="F292" s="4" t="s">
        <v>44</v>
      </c>
      <c r="G292" s="10" t="s">
        <v>67</v>
      </c>
      <c r="H292" s="10" t="s">
        <v>123</v>
      </c>
      <c r="I292" s="4" t="s">
        <v>73</v>
      </c>
      <c r="J292" s="72" t="str">
        <f t="shared" si="27"/>
        <v>USSW5 ICPL Curncy</v>
      </c>
      <c r="K292" s="25" t="str">
        <f t="shared" si="28"/>
        <v>ICPL</v>
      </c>
      <c r="L292" s="26">
        <f t="shared" ca="1" si="28"/>
        <v>42276</v>
      </c>
      <c r="M292" s="25" t="b">
        <f t="shared" si="28"/>
        <v>0</v>
      </c>
      <c r="N292" s="84" t="str">
        <f>IF($M292,_xll.BDP($J292,N$272),"[DISABLED]")</f>
        <v>[DISABLED]</v>
      </c>
      <c r="O292" s="84" t="str">
        <f>IF($M292,_xll.BDP($J292,O$272),"[DISABLED]")</f>
        <v>[DISABLED]</v>
      </c>
      <c r="P292" s="84" t="str">
        <f>IF($M292,_xll.BDP($J292,P$272),"[DISABLED]")</f>
        <v>[DISABLED]</v>
      </c>
      <c r="Q292" s="84" t="str">
        <f>IF($M292,_xll.BDH($J292,Q$272,$L292),"[DISABLED]")</f>
        <v>[DISABLED]</v>
      </c>
      <c r="R292" s="84" t="str">
        <f>IF($M292,_xll.BDH($J292,R$272,$L292),"[DISABLED]")</f>
        <v>[DISABLED]</v>
      </c>
      <c r="S292" s="84" t="str">
        <f>IF($M292,_xll.BDH($J292,S$272,$L292),"[DISABLED]")</f>
        <v>[DISABLED]</v>
      </c>
      <c r="U292" s="106" t="s">
        <v>5402</v>
      </c>
      <c r="V292" s="107" t="s">
        <v>1055</v>
      </c>
      <c r="W292" s="108">
        <v>42276</v>
      </c>
      <c r="X292" s="107" t="b">
        <v>0</v>
      </c>
      <c r="Y292" s="107" t="s">
        <v>5237</v>
      </c>
      <c r="Z292" s="107" t="s">
        <v>5237</v>
      </c>
      <c r="AA292" s="107" t="s">
        <v>5237</v>
      </c>
      <c r="AB292" s="107" t="s">
        <v>5237</v>
      </c>
      <c r="AC292" s="107" t="s">
        <v>5237</v>
      </c>
      <c r="AD292" s="107" t="s">
        <v>5237</v>
      </c>
    </row>
    <row r="293" spans="2:30" outlineLevel="2">
      <c r="B293" s="4" t="s">
        <v>3</v>
      </c>
      <c r="C293" s="4" t="s">
        <v>5232</v>
      </c>
      <c r="D293" s="4" t="s">
        <v>2</v>
      </c>
      <c r="E293" s="10" t="s">
        <v>62</v>
      </c>
      <c r="F293" s="4" t="s">
        <v>155</v>
      </c>
      <c r="G293" s="10" t="s">
        <v>67</v>
      </c>
      <c r="H293" s="10" t="s">
        <v>254</v>
      </c>
      <c r="I293" s="4" t="s">
        <v>73</v>
      </c>
      <c r="J293" s="72" t="str">
        <f t="shared" si="27"/>
        <v>USSW6 ICPL Curncy</v>
      </c>
      <c r="K293" s="25" t="str">
        <f t="shared" si="28"/>
        <v>ICPL</v>
      </c>
      <c r="L293" s="26">
        <f t="shared" ca="1" si="28"/>
        <v>42276</v>
      </c>
      <c r="M293" s="25" t="b">
        <f t="shared" si="28"/>
        <v>0</v>
      </c>
      <c r="N293" s="84" t="str">
        <f>IF($M293,_xll.BDP($J293,N$272),"[DISABLED]")</f>
        <v>[DISABLED]</v>
      </c>
      <c r="O293" s="84" t="str">
        <f>IF($M293,_xll.BDP($J293,O$272),"[DISABLED]")</f>
        <v>[DISABLED]</v>
      </c>
      <c r="P293" s="84" t="str">
        <f>IF($M293,_xll.BDP($J293,P$272),"[DISABLED]")</f>
        <v>[DISABLED]</v>
      </c>
      <c r="Q293" s="84" t="str">
        <f>IF($M293,_xll.BDH($J293,Q$272,$L293),"[DISABLED]")</f>
        <v>[DISABLED]</v>
      </c>
      <c r="R293" s="84" t="str">
        <f>IF($M293,_xll.BDH($J293,R$272,$L293),"[DISABLED]")</f>
        <v>[DISABLED]</v>
      </c>
      <c r="S293" s="84" t="str">
        <f>IF($M293,_xll.BDH($J293,S$272,$L293),"[DISABLED]")</f>
        <v>[DISABLED]</v>
      </c>
      <c r="U293" s="106" t="s">
        <v>5403</v>
      </c>
      <c r="V293" s="107" t="s">
        <v>1055</v>
      </c>
      <c r="W293" s="108">
        <v>42276</v>
      </c>
      <c r="X293" s="107" t="b">
        <v>0</v>
      </c>
      <c r="Y293" s="107" t="s">
        <v>5237</v>
      </c>
      <c r="Z293" s="107" t="s">
        <v>5237</v>
      </c>
      <c r="AA293" s="107" t="s">
        <v>5237</v>
      </c>
      <c r="AB293" s="107" t="s">
        <v>5237</v>
      </c>
      <c r="AC293" s="107" t="s">
        <v>5237</v>
      </c>
      <c r="AD293" s="107" t="s">
        <v>5237</v>
      </c>
    </row>
    <row r="294" spans="2:30" outlineLevel="2">
      <c r="B294" s="4" t="s">
        <v>3</v>
      </c>
      <c r="C294" s="4" t="s">
        <v>5232</v>
      </c>
      <c r="D294" s="4" t="s">
        <v>2</v>
      </c>
      <c r="E294" s="10" t="s">
        <v>62</v>
      </c>
      <c r="F294" s="4" t="s">
        <v>45</v>
      </c>
      <c r="G294" s="10" t="s">
        <v>67</v>
      </c>
      <c r="H294" s="10" t="s">
        <v>124</v>
      </c>
      <c r="I294" s="4" t="s">
        <v>73</v>
      </c>
      <c r="J294" s="72" t="str">
        <f t="shared" si="27"/>
        <v>USSW7 ICPL Curncy</v>
      </c>
      <c r="K294" s="25" t="str">
        <f t="shared" si="28"/>
        <v>ICPL</v>
      </c>
      <c r="L294" s="26">
        <f t="shared" ca="1" si="28"/>
        <v>42276</v>
      </c>
      <c r="M294" s="25" t="b">
        <f t="shared" si="28"/>
        <v>0</v>
      </c>
      <c r="N294" s="84" t="str">
        <f>IF($M294,_xll.BDP($J294,N$272),"[DISABLED]")</f>
        <v>[DISABLED]</v>
      </c>
      <c r="O294" s="84" t="str">
        <f>IF($M294,_xll.BDP($J294,O$272),"[DISABLED]")</f>
        <v>[DISABLED]</v>
      </c>
      <c r="P294" s="84" t="str">
        <f>IF($M294,_xll.BDP($J294,P$272),"[DISABLED]")</f>
        <v>[DISABLED]</v>
      </c>
      <c r="Q294" s="84" t="str">
        <f>IF($M294,_xll.BDH($J294,Q$272,$L294),"[DISABLED]")</f>
        <v>[DISABLED]</v>
      </c>
      <c r="R294" s="84" t="str">
        <f>IF($M294,_xll.BDH($J294,R$272,$L294),"[DISABLED]")</f>
        <v>[DISABLED]</v>
      </c>
      <c r="S294" s="84" t="str">
        <f>IF($M294,_xll.BDH($J294,S$272,$L294),"[DISABLED]")</f>
        <v>[DISABLED]</v>
      </c>
      <c r="U294" s="106" t="s">
        <v>5404</v>
      </c>
      <c r="V294" s="107" t="s">
        <v>1055</v>
      </c>
      <c r="W294" s="108">
        <v>42276</v>
      </c>
      <c r="X294" s="107" t="b">
        <v>0</v>
      </c>
      <c r="Y294" s="107" t="s">
        <v>5237</v>
      </c>
      <c r="Z294" s="107" t="s">
        <v>5237</v>
      </c>
      <c r="AA294" s="107" t="s">
        <v>5237</v>
      </c>
      <c r="AB294" s="107" t="s">
        <v>5237</v>
      </c>
      <c r="AC294" s="107" t="s">
        <v>5237</v>
      </c>
      <c r="AD294" s="107" t="s">
        <v>5237</v>
      </c>
    </row>
    <row r="295" spans="2:30" outlineLevel="2">
      <c r="B295" s="4" t="s">
        <v>3</v>
      </c>
      <c r="C295" s="4" t="s">
        <v>5232</v>
      </c>
      <c r="D295" s="4" t="s">
        <v>2</v>
      </c>
      <c r="E295" s="10" t="s">
        <v>62</v>
      </c>
      <c r="F295" s="4" t="s">
        <v>156</v>
      </c>
      <c r="G295" s="10" t="s">
        <v>67</v>
      </c>
      <c r="H295" s="10" t="s">
        <v>255</v>
      </c>
      <c r="I295" s="4" t="s">
        <v>73</v>
      </c>
      <c r="J295" s="72" t="str">
        <f t="shared" si="27"/>
        <v>USSW8 ICPL Curncy</v>
      </c>
      <c r="K295" s="25" t="str">
        <f t="shared" si="28"/>
        <v>ICPL</v>
      </c>
      <c r="L295" s="26">
        <f t="shared" ca="1" si="28"/>
        <v>42276</v>
      </c>
      <c r="M295" s="25" t="b">
        <f t="shared" si="28"/>
        <v>0</v>
      </c>
      <c r="N295" s="84" t="str">
        <f>IF($M295,_xll.BDP($J295,N$272),"[DISABLED]")</f>
        <v>[DISABLED]</v>
      </c>
      <c r="O295" s="84" t="str">
        <f>IF($M295,_xll.BDP($J295,O$272),"[DISABLED]")</f>
        <v>[DISABLED]</v>
      </c>
      <c r="P295" s="84" t="str">
        <f>IF($M295,_xll.BDP($J295,P$272),"[DISABLED]")</f>
        <v>[DISABLED]</v>
      </c>
      <c r="Q295" s="84" t="str">
        <f>IF($M295,_xll.BDH($J295,Q$272,$L295),"[DISABLED]")</f>
        <v>[DISABLED]</v>
      </c>
      <c r="R295" s="84" t="str">
        <f>IF($M295,_xll.BDH($J295,R$272,$L295),"[DISABLED]")</f>
        <v>[DISABLED]</v>
      </c>
      <c r="S295" s="84" t="str">
        <f>IF($M295,_xll.BDH($J295,S$272,$L295),"[DISABLED]")</f>
        <v>[DISABLED]</v>
      </c>
      <c r="U295" s="106" t="s">
        <v>5405</v>
      </c>
      <c r="V295" s="107" t="s">
        <v>1055</v>
      </c>
      <c r="W295" s="108">
        <v>42276</v>
      </c>
      <c r="X295" s="107" t="b">
        <v>0</v>
      </c>
      <c r="Y295" s="107" t="s">
        <v>5237</v>
      </c>
      <c r="Z295" s="107" t="s">
        <v>5237</v>
      </c>
      <c r="AA295" s="107" t="s">
        <v>5237</v>
      </c>
      <c r="AB295" s="107" t="s">
        <v>5237</v>
      </c>
      <c r="AC295" s="107" t="s">
        <v>5237</v>
      </c>
      <c r="AD295" s="107" t="s">
        <v>5237</v>
      </c>
    </row>
    <row r="296" spans="2:30" outlineLevel="2">
      <c r="B296" s="4" t="s">
        <v>3</v>
      </c>
      <c r="C296" s="4" t="s">
        <v>5232</v>
      </c>
      <c r="D296" s="4" t="s">
        <v>2</v>
      </c>
      <c r="E296" s="10" t="s">
        <v>62</v>
      </c>
      <c r="F296" s="4" t="s">
        <v>157</v>
      </c>
      <c r="G296" s="10" t="s">
        <v>67</v>
      </c>
      <c r="H296" s="10" t="s">
        <v>256</v>
      </c>
      <c r="I296" s="4" t="s">
        <v>73</v>
      </c>
      <c r="J296" s="72" t="str">
        <f t="shared" si="27"/>
        <v>USSW9 ICPL Curncy</v>
      </c>
      <c r="K296" s="25" t="str">
        <f t="shared" si="28"/>
        <v>ICPL</v>
      </c>
      <c r="L296" s="26">
        <f t="shared" ca="1" si="28"/>
        <v>42276</v>
      </c>
      <c r="M296" s="25" t="b">
        <f t="shared" si="28"/>
        <v>0</v>
      </c>
      <c r="N296" s="84" t="str">
        <f>IF($M296,_xll.BDP($J296,N$272),"[DISABLED]")</f>
        <v>[DISABLED]</v>
      </c>
      <c r="O296" s="84" t="str">
        <f>IF($M296,_xll.BDP($J296,O$272),"[DISABLED]")</f>
        <v>[DISABLED]</v>
      </c>
      <c r="P296" s="84" t="str">
        <f>IF($M296,_xll.BDP($J296,P$272),"[DISABLED]")</f>
        <v>[DISABLED]</v>
      </c>
      <c r="Q296" s="84" t="str">
        <f>IF($M296,_xll.BDH($J296,Q$272,$L296),"[DISABLED]")</f>
        <v>[DISABLED]</v>
      </c>
      <c r="R296" s="84" t="str">
        <f>IF($M296,_xll.BDH($J296,R$272,$L296),"[DISABLED]")</f>
        <v>[DISABLED]</v>
      </c>
      <c r="S296" s="84" t="str">
        <f>IF($M296,_xll.BDH($J296,S$272,$L296),"[DISABLED]")</f>
        <v>[DISABLED]</v>
      </c>
      <c r="U296" s="106" t="s">
        <v>5406</v>
      </c>
      <c r="V296" s="107" t="s">
        <v>1055</v>
      </c>
      <c r="W296" s="108">
        <v>42276</v>
      </c>
      <c r="X296" s="107" t="b">
        <v>0</v>
      </c>
      <c r="Y296" s="107" t="s">
        <v>5237</v>
      </c>
      <c r="Z296" s="107" t="s">
        <v>5237</v>
      </c>
      <c r="AA296" s="107" t="s">
        <v>5237</v>
      </c>
      <c r="AB296" s="107" t="s">
        <v>5237</v>
      </c>
      <c r="AC296" s="107" t="s">
        <v>5237</v>
      </c>
      <c r="AD296" s="107" t="s">
        <v>5237</v>
      </c>
    </row>
    <row r="297" spans="2:30" outlineLevel="2">
      <c r="B297" s="4" t="s">
        <v>3</v>
      </c>
      <c r="C297" s="4" t="s">
        <v>5232</v>
      </c>
      <c r="D297" s="4" t="s">
        <v>2</v>
      </c>
      <c r="E297" s="10" t="s">
        <v>62</v>
      </c>
      <c r="F297" s="4" t="s">
        <v>46</v>
      </c>
      <c r="G297" s="10" t="s">
        <v>67</v>
      </c>
      <c r="H297" s="10" t="s">
        <v>125</v>
      </c>
      <c r="I297" s="4" t="s">
        <v>73</v>
      </c>
      <c r="J297" s="72" t="str">
        <f t="shared" si="27"/>
        <v>USSW10 ICPL Curncy</v>
      </c>
      <c r="K297" s="25" t="str">
        <f t="shared" si="28"/>
        <v>ICPL</v>
      </c>
      <c r="L297" s="26">
        <f t="shared" ca="1" si="28"/>
        <v>42276</v>
      </c>
      <c r="M297" s="25" t="b">
        <f t="shared" si="28"/>
        <v>0</v>
      </c>
      <c r="N297" s="84" t="str">
        <f>IF($M297,_xll.BDP($J297,N$272),"[DISABLED]")</f>
        <v>[DISABLED]</v>
      </c>
      <c r="O297" s="84" t="str">
        <f>IF($M297,_xll.BDP($J297,O$272),"[DISABLED]")</f>
        <v>[DISABLED]</v>
      </c>
      <c r="P297" s="84" t="str">
        <f>IF($M297,_xll.BDP($J297,P$272),"[DISABLED]")</f>
        <v>[DISABLED]</v>
      </c>
      <c r="Q297" s="84" t="str">
        <f>IF($M297,_xll.BDH($J297,Q$272,$L297),"[DISABLED]")</f>
        <v>[DISABLED]</v>
      </c>
      <c r="R297" s="84" t="str">
        <f>IF($M297,_xll.BDH($J297,R$272,$L297),"[DISABLED]")</f>
        <v>[DISABLED]</v>
      </c>
      <c r="S297" s="84" t="str">
        <f>IF($M297,_xll.BDH($J297,S$272,$L297),"[DISABLED]")</f>
        <v>[DISABLED]</v>
      </c>
      <c r="U297" s="106" t="s">
        <v>5407</v>
      </c>
      <c r="V297" s="107" t="s">
        <v>1055</v>
      </c>
      <c r="W297" s="108">
        <v>42276</v>
      </c>
      <c r="X297" s="107" t="b">
        <v>0</v>
      </c>
      <c r="Y297" s="107" t="s">
        <v>5237</v>
      </c>
      <c r="Z297" s="107" t="s">
        <v>5237</v>
      </c>
      <c r="AA297" s="107" t="s">
        <v>5237</v>
      </c>
      <c r="AB297" s="107" t="s">
        <v>5237</v>
      </c>
      <c r="AC297" s="107" t="s">
        <v>5237</v>
      </c>
      <c r="AD297" s="107" t="s">
        <v>5237</v>
      </c>
    </row>
    <row r="298" spans="2:30" outlineLevel="2">
      <c r="B298" s="4" t="s">
        <v>3</v>
      </c>
      <c r="C298" s="4" t="s">
        <v>5232</v>
      </c>
      <c r="D298" s="4" t="s">
        <v>2</v>
      </c>
      <c r="E298" s="10" t="s">
        <v>62</v>
      </c>
      <c r="F298" s="4" t="s">
        <v>160</v>
      </c>
      <c r="G298" s="10" t="s">
        <v>67</v>
      </c>
      <c r="H298" s="10" t="s">
        <v>404</v>
      </c>
      <c r="I298" s="4" t="s">
        <v>73</v>
      </c>
      <c r="J298" s="72" t="str">
        <f t="shared" si="27"/>
        <v>USSW11 ICPL Curncy</v>
      </c>
      <c r="K298" s="25" t="str">
        <f t="shared" si="28"/>
        <v>ICPL</v>
      </c>
      <c r="L298" s="26">
        <f t="shared" ca="1" si="28"/>
        <v>42276</v>
      </c>
      <c r="M298" s="25" t="b">
        <f t="shared" si="28"/>
        <v>0</v>
      </c>
      <c r="N298" s="84" t="str">
        <f>IF($M298,_xll.BDP($J298,N$272),"[DISABLED]")</f>
        <v>[DISABLED]</v>
      </c>
      <c r="O298" s="84" t="str">
        <f>IF($M298,_xll.BDP($J298,O$272),"[DISABLED]")</f>
        <v>[DISABLED]</v>
      </c>
      <c r="P298" s="84" t="str">
        <f>IF($M298,_xll.BDP($J298,P$272),"[DISABLED]")</f>
        <v>[DISABLED]</v>
      </c>
      <c r="Q298" s="84" t="str">
        <f>IF($M298,_xll.BDH($J298,Q$272,$L298),"[DISABLED]")</f>
        <v>[DISABLED]</v>
      </c>
      <c r="R298" s="84" t="str">
        <f>IF($M298,_xll.BDH($J298,R$272,$L298),"[DISABLED]")</f>
        <v>[DISABLED]</v>
      </c>
      <c r="S298" s="84" t="str">
        <f>IF($M298,_xll.BDH($J298,S$272,$L298),"[DISABLED]")</f>
        <v>[DISABLED]</v>
      </c>
      <c r="U298" s="106" t="s">
        <v>5408</v>
      </c>
      <c r="V298" s="107" t="s">
        <v>1055</v>
      </c>
      <c r="W298" s="108">
        <v>42276</v>
      </c>
      <c r="X298" s="107" t="b">
        <v>0</v>
      </c>
      <c r="Y298" s="107" t="s">
        <v>5237</v>
      </c>
      <c r="Z298" s="107" t="s">
        <v>5237</v>
      </c>
      <c r="AA298" s="107" t="s">
        <v>5237</v>
      </c>
      <c r="AB298" s="107" t="s">
        <v>5237</v>
      </c>
      <c r="AC298" s="107" t="s">
        <v>5237</v>
      </c>
      <c r="AD298" s="107" t="s">
        <v>5237</v>
      </c>
    </row>
    <row r="299" spans="2:30" outlineLevel="2">
      <c r="B299" s="4" t="s">
        <v>3</v>
      </c>
      <c r="C299" s="4" t="s">
        <v>5232</v>
      </c>
      <c r="D299" s="4" t="s">
        <v>2</v>
      </c>
      <c r="E299" s="10" t="s">
        <v>62</v>
      </c>
      <c r="F299" s="4" t="s">
        <v>161</v>
      </c>
      <c r="G299" s="10" t="s">
        <v>67</v>
      </c>
      <c r="H299" s="10" t="s">
        <v>257</v>
      </c>
      <c r="I299" s="4" t="s">
        <v>73</v>
      </c>
      <c r="J299" s="72" t="str">
        <f t="shared" si="27"/>
        <v>USSW12 ICPL Curncy</v>
      </c>
      <c r="K299" s="25" t="str">
        <f t="shared" si="28"/>
        <v>ICPL</v>
      </c>
      <c r="L299" s="26">
        <f t="shared" ca="1" si="28"/>
        <v>42276</v>
      </c>
      <c r="M299" s="25" t="b">
        <f t="shared" si="28"/>
        <v>0</v>
      </c>
      <c r="N299" s="84" t="str">
        <f>IF($M299,_xll.BDP($J299,N$272),"[DISABLED]")</f>
        <v>[DISABLED]</v>
      </c>
      <c r="O299" s="84" t="str">
        <f>IF($M299,_xll.BDP($J299,O$272),"[DISABLED]")</f>
        <v>[DISABLED]</v>
      </c>
      <c r="P299" s="84" t="str">
        <f>IF($M299,_xll.BDP($J299,P$272),"[DISABLED]")</f>
        <v>[DISABLED]</v>
      </c>
      <c r="Q299" s="84" t="str">
        <f>IF($M299,_xll.BDH($J299,Q$272,$L299),"[DISABLED]")</f>
        <v>[DISABLED]</v>
      </c>
      <c r="R299" s="84" t="str">
        <f>IF($M299,_xll.BDH($J299,R$272,$L299),"[DISABLED]")</f>
        <v>[DISABLED]</v>
      </c>
      <c r="S299" s="84" t="str">
        <f>IF($M299,_xll.BDH($J299,S$272,$L299),"[DISABLED]")</f>
        <v>[DISABLED]</v>
      </c>
      <c r="U299" s="106" t="s">
        <v>5409</v>
      </c>
      <c r="V299" s="107" t="s">
        <v>1055</v>
      </c>
      <c r="W299" s="108">
        <v>42276</v>
      </c>
      <c r="X299" s="107" t="b">
        <v>0</v>
      </c>
      <c r="Y299" s="107" t="s">
        <v>5237</v>
      </c>
      <c r="Z299" s="107" t="s">
        <v>5237</v>
      </c>
      <c r="AA299" s="107" t="s">
        <v>5237</v>
      </c>
      <c r="AB299" s="107" t="s">
        <v>5237</v>
      </c>
      <c r="AC299" s="107" t="s">
        <v>5237</v>
      </c>
      <c r="AD299" s="107" t="s">
        <v>5237</v>
      </c>
    </row>
    <row r="300" spans="2:30" outlineLevel="2">
      <c r="B300" s="4" t="s">
        <v>3</v>
      </c>
      <c r="C300" s="4" t="s">
        <v>5232</v>
      </c>
      <c r="D300" s="4" t="s">
        <v>2</v>
      </c>
      <c r="E300" s="10" t="s">
        <v>62</v>
      </c>
      <c r="F300" s="4" t="s">
        <v>162</v>
      </c>
      <c r="G300" s="10" t="s">
        <v>67</v>
      </c>
      <c r="H300" s="10" t="s">
        <v>405</v>
      </c>
      <c r="I300" s="4" t="s">
        <v>73</v>
      </c>
      <c r="J300" s="72" t="str">
        <f t="shared" si="27"/>
        <v>USSW13 ICPL Curncy</v>
      </c>
      <c r="K300" s="25" t="str">
        <f t="shared" si="28"/>
        <v>ICPL</v>
      </c>
      <c r="L300" s="26">
        <f t="shared" ca="1" si="28"/>
        <v>42276</v>
      </c>
      <c r="M300" s="25" t="b">
        <f t="shared" si="28"/>
        <v>0</v>
      </c>
      <c r="N300" s="84" t="str">
        <f>IF($M300,_xll.BDP($J300,N$272),"[DISABLED]")</f>
        <v>[DISABLED]</v>
      </c>
      <c r="O300" s="84" t="str">
        <f>IF($M300,_xll.BDP($J300,O$272),"[DISABLED]")</f>
        <v>[DISABLED]</v>
      </c>
      <c r="P300" s="84" t="str">
        <f>IF($M300,_xll.BDP($J300,P$272),"[DISABLED]")</f>
        <v>[DISABLED]</v>
      </c>
      <c r="Q300" s="84" t="str">
        <f>IF($M300,_xll.BDH($J300,Q$272,$L300),"[DISABLED]")</f>
        <v>[DISABLED]</v>
      </c>
      <c r="R300" s="84" t="str">
        <f>IF($M300,_xll.BDH($J300,R$272,$L300),"[DISABLED]")</f>
        <v>[DISABLED]</v>
      </c>
      <c r="S300" s="84" t="str">
        <f>IF($M300,_xll.BDH($J300,S$272,$L300),"[DISABLED]")</f>
        <v>[DISABLED]</v>
      </c>
      <c r="U300" s="106" t="s">
        <v>5410</v>
      </c>
      <c r="V300" s="107" t="s">
        <v>1055</v>
      </c>
      <c r="W300" s="108">
        <v>42276</v>
      </c>
      <c r="X300" s="107" t="b">
        <v>0</v>
      </c>
      <c r="Y300" s="107" t="s">
        <v>5237</v>
      </c>
      <c r="Z300" s="107" t="s">
        <v>5237</v>
      </c>
      <c r="AA300" s="107" t="s">
        <v>5237</v>
      </c>
      <c r="AB300" s="107" t="s">
        <v>5237</v>
      </c>
      <c r="AC300" s="107" t="s">
        <v>5237</v>
      </c>
      <c r="AD300" s="107" t="s">
        <v>5237</v>
      </c>
    </row>
    <row r="301" spans="2:30" outlineLevel="2">
      <c r="B301" s="4" t="s">
        <v>3</v>
      </c>
      <c r="C301" s="4" t="s">
        <v>5232</v>
      </c>
      <c r="D301" s="4" t="s">
        <v>2</v>
      </c>
      <c r="E301" s="10" t="s">
        <v>62</v>
      </c>
      <c r="F301" s="4" t="s">
        <v>163</v>
      </c>
      <c r="G301" s="10" t="s">
        <v>67</v>
      </c>
      <c r="H301" s="10" t="s">
        <v>406</v>
      </c>
      <c r="I301" s="4" t="s">
        <v>73</v>
      </c>
      <c r="J301" s="72" t="str">
        <f t="shared" si="27"/>
        <v>USSW14 ICPL Curncy</v>
      </c>
      <c r="K301" s="25" t="str">
        <f t="shared" si="28"/>
        <v>ICPL</v>
      </c>
      <c r="L301" s="26">
        <f t="shared" ca="1" si="28"/>
        <v>42276</v>
      </c>
      <c r="M301" s="25" t="b">
        <f t="shared" si="28"/>
        <v>0</v>
      </c>
      <c r="N301" s="84" t="str">
        <f>IF($M301,_xll.BDP($J301,N$272),"[DISABLED]")</f>
        <v>[DISABLED]</v>
      </c>
      <c r="O301" s="84" t="str">
        <f>IF($M301,_xll.BDP($J301,O$272),"[DISABLED]")</f>
        <v>[DISABLED]</v>
      </c>
      <c r="P301" s="84" t="str">
        <f>IF($M301,_xll.BDP($J301,P$272),"[DISABLED]")</f>
        <v>[DISABLED]</v>
      </c>
      <c r="Q301" s="84" t="str">
        <f>IF($M301,_xll.BDH($J301,Q$272,$L301),"[DISABLED]")</f>
        <v>[DISABLED]</v>
      </c>
      <c r="R301" s="84" t="str">
        <f>IF($M301,_xll.BDH($J301,R$272,$L301),"[DISABLED]")</f>
        <v>[DISABLED]</v>
      </c>
      <c r="S301" s="84" t="str">
        <f>IF($M301,_xll.BDH($J301,S$272,$L301),"[DISABLED]")</f>
        <v>[DISABLED]</v>
      </c>
      <c r="U301" s="106" t="s">
        <v>5411</v>
      </c>
      <c r="V301" s="107" t="s">
        <v>1055</v>
      </c>
      <c r="W301" s="108">
        <v>42276</v>
      </c>
      <c r="X301" s="107" t="b">
        <v>0</v>
      </c>
      <c r="Y301" s="107" t="s">
        <v>5237</v>
      </c>
      <c r="Z301" s="107" t="s">
        <v>5237</v>
      </c>
      <c r="AA301" s="107" t="s">
        <v>5237</v>
      </c>
      <c r="AB301" s="107" t="s">
        <v>5237</v>
      </c>
      <c r="AC301" s="107" t="s">
        <v>5237</v>
      </c>
      <c r="AD301" s="107" t="s">
        <v>5237</v>
      </c>
    </row>
    <row r="302" spans="2:30" outlineLevel="2">
      <c r="B302" s="4" t="s">
        <v>3</v>
      </c>
      <c r="C302" s="4" t="s">
        <v>5232</v>
      </c>
      <c r="D302" s="4" t="s">
        <v>2</v>
      </c>
      <c r="E302" s="10" t="s">
        <v>62</v>
      </c>
      <c r="F302" s="4" t="s">
        <v>47</v>
      </c>
      <c r="G302" s="10" t="s">
        <v>67</v>
      </c>
      <c r="H302" s="10" t="s">
        <v>126</v>
      </c>
      <c r="I302" s="4" t="s">
        <v>73</v>
      </c>
      <c r="J302" s="72" t="str">
        <f t="shared" si="27"/>
        <v>USSW15 ICPL Curncy</v>
      </c>
      <c r="K302" s="25" t="str">
        <f t="shared" si="28"/>
        <v>ICPL</v>
      </c>
      <c r="L302" s="26">
        <f t="shared" ca="1" si="28"/>
        <v>42276</v>
      </c>
      <c r="M302" s="25" t="b">
        <f t="shared" si="28"/>
        <v>0</v>
      </c>
      <c r="N302" s="84" t="str">
        <f>IF($M302,_xll.BDP($J302,N$272),"[DISABLED]")</f>
        <v>[DISABLED]</v>
      </c>
      <c r="O302" s="84" t="str">
        <f>IF($M302,_xll.BDP($J302,O$272),"[DISABLED]")</f>
        <v>[DISABLED]</v>
      </c>
      <c r="P302" s="84" t="str">
        <f>IF($M302,_xll.BDP($J302,P$272),"[DISABLED]")</f>
        <v>[DISABLED]</v>
      </c>
      <c r="Q302" s="84" t="str">
        <f>IF($M302,_xll.BDH($J302,Q$272,$L302),"[DISABLED]")</f>
        <v>[DISABLED]</v>
      </c>
      <c r="R302" s="84" t="str">
        <f>IF($M302,_xll.BDH($J302,R$272,$L302),"[DISABLED]")</f>
        <v>[DISABLED]</v>
      </c>
      <c r="S302" s="84" t="str">
        <f>IF($M302,_xll.BDH($J302,S$272,$L302),"[DISABLED]")</f>
        <v>[DISABLED]</v>
      </c>
      <c r="U302" s="106" t="s">
        <v>5412</v>
      </c>
      <c r="V302" s="107" t="s">
        <v>1055</v>
      </c>
      <c r="W302" s="108">
        <v>42276</v>
      </c>
      <c r="X302" s="107" t="b">
        <v>0</v>
      </c>
      <c r="Y302" s="107" t="s">
        <v>5237</v>
      </c>
      <c r="Z302" s="107" t="s">
        <v>5237</v>
      </c>
      <c r="AA302" s="107" t="s">
        <v>5237</v>
      </c>
      <c r="AB302" s="107" t="s">
        <v>5237</v>
      </c>
      <c r="AC302" s="107" t="s">
        <v>5237</v>
      </c>
      <c r="AD302" s="107" t="s">
        <v>5237</v>
      </c>
    </row>
    <row r="303" spans="2:30" outlineLevel="2">
      <c r="B303" s="4" t="s">
        <v>3</v>
      </c>
      <c r="C303" s="4" t="s">
        <v>5232</v>
      </c>
      <c r="D303" s="4" t="s">
        <v>2</v>
      </c>
      <c r="E303" s="10" t="s">
        <v>62</v>
      </c>
      <c r="F303" s="4" t="s">
        <v>48</v>
      </c>
      <c r="G303" s="10" t="s">
        <v>67</v>
      </c>
      <c r="H303" s="10" t="s">
        <v>127</v>
      </c>
      <c r="I303" s="4" t="s">
        <v>73</v>
      </c>
      <c r="J303" s="72" t="str">
        <f t="shared" si="27"/>
        <v>USSW20 ICPL Curncy</v>
      </c>
      <c r="K303" s="25" t="str">
        <f t="shared" si="28"/>
        <v>ICPL</v>
      </c>
      <c r="L303" s="26">
        <f t="shared" ca="1" si="28"/>
        <v>42276</v>
      </c>
      <c r="M303" s="25" t="b">
        <f t="shared" si="28"/>
        <v>0</v>
      </c>
      <c r="N303" s="84" t="str">
        <f>IF($M303,_xll.BDP($J303,N$272),"[DISABLED]")</f>
        <v>[DISABLED]</v>
      </c>
      <c r="O303" s="84" t="str">
        <f>IF($M303,_xll.BDP($J303,O$272),"[DISABLED]")</f>
        <v>[DISABLED]</v>
      </c>
      <c r="P303" s="84" t="str">
        <f>IF($M303,_xll.BDP($J303,P$272),"[DISABLED]")</f>
        <v>[DISABLED]</v>
      </c>
      <c r="Q303" s="84" t="str">
        <f>IF($M303,_xll.BDH($J303,Q$272,$L303),"[DISABLED]")</f>
        <v>[DISABLED]</v>
      </c>
      <c r="R303" s="84" t="str">
        <f>IF($M303,_xll.BDH($J303,R$272,$L303),"[DISABLED]")</f>
        <v>[DISABLED]</v>
      </c>
      <c r="S303" s="84" t="str">
        <f>IF($M303,_xll.BDH($J303,S$272,$L303),"[DISABLED]")</f>
        <v>[DISABLED]</v>
      </c>
      <c r="U303" s="106" t="s">
        <v>5413</v>
      </c>
      <c r="V303" s="107" t="s">
        <v>1055</v>
      </c>
      <c r="W303" s="108">
        <v>42276</v>
      </c>
      <c r="X303" s="107" t="b">
        <v>0</v>
      </c>
      <c r="Y303" s="107" t="s">
        <v>5237</v>
      </c>
      <c r="Z303" s="107" t="s">
        <v>5237</v>
      </c>
      <c r="AA303" s="107" t="s">
        <v>5237</v>
      </c>
      <c r="AB303" s="107" t="s">
        <v>5237</v>
      </c>
      <c r="AC303" s="107" t="s">
        <v>5237</v>
      </c>
      <c r="AD303" s="107" t="s">
        <v>5237</v>
      </c>
    </row>
    <row r="304" spans="2:30" outlineLevel="2">
      <c r="B304" s="4" t="s">
        <v>3</v>
      </c>
      <c r="C304" s="4" t="s">
        <v>5232</v>
      </c>
      <c r="D304" s="4" t="s">
        <v>2</v>
      </c>
      <c r="E304" s="10" t="s">
        <v>62</v>
      </c>
      <c r="F304" s="4" t="s">
        <v>49</v>
      </c>
      <c r="G304" s="10" t="s">
        <v>67</v>
      </c>
      <c r="H304" s="10" t="s">
        <v>128</v>
      </c>
      <c r="I304" s="4" t="s">
        <v>73</v>
      </c>
      <c r="J304" s="72" t="str">
        <f t="shared" si="27"/>
        <v>USSW25 ICPL Curncy</v>
      </c>
      <c r="K304" s="25" t="str">
        <f t="shared" si="28"/>
        <v>ICPL</v>
      </c>
      <c r="L304" s="26">
        <f t="shared" ca="1" si="28"/>
        <v>42276</v>
      </c>
      <c r="M304" s="25" t="b">
        <f t="shared" si="28"/>
        <v>0</v>
      </c>
      <c r="N304" s="84" t="str">
        <f>IF($M304,_xll.BDP($J304,N$272),"[DISABLED]")</f>
        <v>[DISABLED]</v>
      </c>
      <c r="O304" s="84" t="str">
        <f>IF($M304,_xll.BDP($J304,O$272),"[DISABLED]")</f>
        <v>[DISABLED]</v>
      </c>
      <c r="P304" s="84" t="str">
        <f>IF($M304,_xll.BDP($J304,P$272),"[DISABLED]")</f>
        <v>[DISABLED]</v>
      </c>
      <c r="Q304" s="84" t="str">
        <f>IF($M304,_xll.BDH($J304,Q$272,$L304),"[DISABLED]")</f>
        <v>[DISABLED]</v>
      </c>
      <c r="R304" s="84" t="str">
        <f>IF($M304,_xll.BDH($J304,R$272,$L304),"[DISABLED]")</f>
        <v>[DISABLED]</v>
      </c>
      <c r="S304" s="84" t="str">
        <f>IF($M304,_xll.BDH($J304,S$272,$L304),"[DISABLED]")</f>
        <v>[DISABLED]</v>
      </c>
      <c r="U304" s="106" t="s">
        <v>5414</v>
      </c>
      <c r="V304" s="107" t="s">
        <v>1055</v>
      </c>
      <c r="W304" s="108">
        <v>42276</v>
      </c>
      <c r="X304" s="107" t="b">
        <v>0</v>
      </c>
      <c r="Y304" s="107" t="s">
        <v>5237</v>
      </c>
      <c r="Z304" s="107" t="s">
        <v>5237</v>
      </c>
      <c r="AA304" s="107" t="s">
        <v>5237</v>
      </c>
      <c r="AB304" s="107" t="s">
        <v>5237</v>
      </c>
      <c r="AC304" s="107" t="s">
        <v>5237</v>
      </c>
      <c r="AD304" s="107" t="s">
        <v>5237</v>
      </c>
    </row>
    <row r="305" spans="2:30" outlineLevel="2">
      <c r="B305" s="4" t="s">
        <v>3</v>
      </c>
      <c r="C305" s="4" t="s">
        <v>5232</v>
      </c>
      <c r="D305" s="4" t="s">
        <v>2</v>
      </c>
      <c r="E305" s="10" t="s">
        <v>62</v>
      </c>
      <c r="F305" s="4" t="s">
        <v>50</v>
      </c>
      <c r="G305" s="10" t="s">
        <v>67</v>
      </c>
      <c r="H305" s="10" t="s">
        <v>129</v>
      </c>
      <c r="I305" s="4" t="s">
        <v>73</v>
      </c>
      <c r="J305" s="72" t="str">
        <f t="shared" si="27"/>
        <v>USSW30 ICPL Curncy</v>
      </c>
      <c r="K305" s="25" t="str">
        <f t="shared" si="28"/>
        <v>ICPL</v>
      </c>
      <c r="L305" s="26">
        <f t="shared" ca="1" si="28"/>
        <v>42276</v>
      </c>
      <c r="M305" s="25" t="b">
        <f t="shared" si="28"/>
        <v>0</v>
      </c>
      <c r="N305" s="84" t="str">
        <f>IF($M305,_xll.BDP($J305,N$272),"[DISABLED]")</f>
        <v>[DISABLED]</v>
      </c>
      <c r="O305" s="84" t="str">
        <f>IF($M305,_xll.BDP($J305,O$272),"[DISABLED]")</f>
        <v>[DISABLED]</v>
      </c>
      <c r="P305" s="84" t="str">
        <f>IF($M305,_xll.BDP($J305,P$272),"[DISABLED]")</f>
        <v>[DISABLED]</v>
      </c>
      <c r="Q305" s="84" t="str">
        <f>IF($M305,_xll.BDH($J305,Q$272,$L305),"[DISABLED]")</f>
        <v>[DISABLED]</v>
      </c>
      <c r="R305" s="84" t="str">
        <f>IF($M305,_xll.BDH($J305,R$272,$L305),"[DISABLED]")</f>
        <v>[DISABLED]</v>
      </c>
      <c r="S305" s="84" t="str">
        <f>IF($M305,_xll.BDH($J305,S$272,$L305),"[DISABLED]")</f>
        <v>[DISABLED]</v>
      </c>
      <c r="U305" s="106" t="s">
        <v>5415</v>
      </c>
      <c r="V305" s="107" t="s">
        <v>1055</v>
      </c>
      <c r="W305" s="108">
        <v>42276</v>
      </c>
      <c r="X305" s="107" t="b">
        <v>0</v>
      </c>
      <c r="Y305" s="107" t="s">
        <v>5237</v>
      </c>
      <c r="Z305" s="107" t="s">
        <v>5237</v>
      </c>
      <c r="AA305" s="107" t="s">
        <v>5237</v>
      </c>
      <c r="AB305" s="107" t="s">
        <v>5237</v>
      </c>
      <c r="AC305" s="107" t="s">
        <v>5237</v>
      </c>
      <c r="AD305" s="107" t="s">
        <v>5237</v>
      </c>
    </row>
    <row r="306" spans="2:30" outlineLevel="2">
      <c r="B306" s="4" t="s">
        <v>3</v>
      </c>
      <c r="C306" s="4" t="s">
        <v>5232</v>
      </c>
      <c r="D306" s="4" t="s">
        <v>2</v>
      </c>
      <c r="E306" s="10" t="s">
        <v>62</v>
      </c>
      <c r="F306" s="4" t="s">
        <v>51</v>
      </c>
      <c r="G306" s="10" t="s">
        <v>67</v>
      </c>
      <c r="H306" s="10" t="s">
        <v>130</v>
      </c>
      <c r="I306" s="4" t="s">
        <v>73</v>
      </c>
      <c r="J306" s="72" t="str">
        <f t="shared" si="27"/>
        <v>USSW40 ICPL Curncy</v>
      </c>
      <c r="K306" s="25" t="str">
        <f t="shared" si="28"/>
        <v>ICPL</v>
      </c>
      <c r="L306" s="26">
        <f t="shared" ca="1" si="28"/>
        <v>42276</v>
      </c>
      <c r="M306" s="25" t="b">
        <f t="shared" si="28"/>
        <v>0</v>
      </c>
      <c r="N306" s="84" t="str">
        <f>IF($M306,_xll.BDP($J306,N$272),"[DISABLED]")</f>
        <v>[DISABLED]</v>
      </c>
      <c r="O306" s="84" t="str">
        <f>IF($M306,_xll.BDP($J306,O$272),"[DISABLED]")</f>
        <v>[DISABLED]</v>
      </c>
      <c r="P306" s="84" t="str">
        <f>IF($M306,_xll.BDP($J306,P$272),"[DISABLED]")</f>
        <v>[DISABLED]</v>
      </c>
      <c r="Q306" s="84" t="str">
        <f>IF($M306,_xll.BDH($J306,Q$272,$L306),"[DISABLED]")</f>
        <v>[DISABLED]</v>
      </c>
      <c r="R306" s="84" t="str">
        <f>IF($M306,_xll.BDH($J306,R$272,$L306),"[DISABLED]")</f>
        <v>[DISABLED]</v>
      </c>
      <c r="S306" s="84" t="str">
        <f>IF($M306,_xll.BDH($J306,S$272,$L306),"[DISABLED]")</f>
        <v>[DISABLED]</v>
      </c>
      <c r="U306" s="106" t="s">
        <v>5416</v>
      </c>
      <c r="V306" s="107" t="s">
        <v>1055</v>
      </c>
      <c r="W306" s="108">
        <v>42276</v>
      </c>
      <c r="X306" s="107" t="b">
        <v>0</v>
      </c>
      <c r="Y306" s="107" t="s">
        <v>5237</v>
      </c>
      <c r="Z306" s="107" t="s">
        <v>5237</v>
      </c>
      <c r="AA306" s="107" t="s">
        <v>5237</v>
      </c>
      <c r="AB306" s="107" t="s">
        <v>5237</v>
      </c>
      <c r="AC306" s="107" t="s">
        <v>5237</v>
      </c>
      <c r="AD306" s="107" t="s">
        <v>5237</v>
      </c>
    </row>
    <row r="307" spans="2:30" outlineLevel="2">
      <c r="B307" s="4" t="s">
        <v>3</v>
      </c>
      <c r="C307" s="4" t="s">
        <v>5232</v>
      </c>
      <c r="D307" s="4" t="s">
        <v>2</v>
      </c>
      <c r="E307" s="10" t="s">
        <v>62</v>
      </c>
      <c r="F307" s="4" t="s">
        <v>52</v>
      </c>
      <c r="G307" s="10" t="s">
        <v>67</v>
      </c>
      <c r="H307" s="10" t="s">
        <v>131</v>
      </c>
      <c r="I307" s="4" t="s">
        <v>73</v>
      </c>
      <c r="J307" s="72" t="str">
        <f t="shared" si="27"/>
        <v>USSW50 ICPL Curncy</v>
      </c>
      <c r="K307" s="25" t="str">
        <f t="shared" si="28"/>
        <v>ICPL</v>
      </c>
      <c r="L307" s="26">
        <f t="shared" ca="1" si="28"/>
        <v>42276</v>
      </c>
      <c r="M307" s="25" t="b">
        <f t="shared" si="28"/>
        <v>0</v>
      </c>
      <c r="N307" s="84" t="str">
        <f>IF($M307,_xll.BDP($J307,N$272),"[DISABLED]")</f>
        <v>[DISABLED]</v>
      </c>
      <c r="O307" s="84" t="str">
        <f>IF($M307,_xll.BDP($J307,O$272),"[DISABLED]")</f>
        <v>[DISABLED]</v>
      </c>
      <c r="P307" s="84" t="str">
        <f>IF($M307,_xll.BDP($J307,P$272),"[DISABLED]")</f>
        <v>[DISABLED]</v>
      </c>
      <c r="Q307" s="84" t="str">
        <f>IF($M307,_xll.BDH($J307,Q$272,$L307),"[DISABLED]")</f>
        <v>[DISABLED]</v>
      </c>
      <c r="R307" s="84" t="str">
        <f>IF($M307,_xll.BDH($J307,R$272,$L307),"[DISABLED]")</f>
        <v>[DISABLED]</v>
      </c>
      <c r="S307" s="84" t="str">
        <f>IF($M307,_xll.BDH($J307,S$272,$L307),"[DISABLED]")</f>
        <v>[DISABLED]</v>
      </c>
      <c r="U307" s="106" t="s">
        <v>5417</v>
      </c>
      <c r="V307" s="107" t="s">
        <v>1055</v>
      </c>
      <c r="W307" s="108">
        <v>42276</v>
      </c>
      <c r="X307" s="107" t="b">
        <v>0</v>
      </c>
      <c r="Y307" s="107" t="s">
        <v>5237</v>
      </c>
      <c r="Z307" s="107" t="s">
        <v>5237</v>
      </c>
      <c r="AA307" s="107" t="s">
        <v>5237</v>
      </c>
      <c r="AB307" s="107" t="s">
        <v>5237</v>
      </c>
      <c r="AC307" s="107" t="s">
        <v>5237</v>
      </c>
      <c r="AD307" s="107" t="s">
        <v>5237</v>
      </c>
    </row>
    <row r="308" spans="2:30" outlineLevel="2">
      <c r="B308" s="4" t="s">
        <v>3</v>
      </c>
      <c r="C308" s="4" t="s">
        <v>5232</v>
      </c>
      <c r="D308" s="4" t="s">
        <v>2</v>
      </c>
      <c r="E308" s="35" t="s">
        <v>62</v>
      </c>
      <c r="F308" s="6" t="s">
        <v>169</v>
      </c>
      <c r="G308" s="35" t="s">
        <v>67</v>
      </c>
      <c r="H308" s="35" t="s">
        <v>252</v>
      </c>
      <c r="I308" s="4" t="s">
        <v>73</v>
      </c>
      <c r="J308" s="72" t="str">
        <f t="shared" si="27"/>
        <v>USSW60 ICPL Curncy</v>
      </c>
      <c r="K308" s="25" t="str">
        <f t="shared" si="28"/>
        <v>ICPL</v>
      </c>
      <c r="L308" s="26">
        <f t="shared" ca="1" si="28"/>
        <v>42276</v>
      </c>
      <c r="M308" s="25" t="b">
        <f t="shared" si="28"/>
        <v>0</v>
      </c>
      <c r="N308" s="84" t="str">
        <f>IF($M308,_xll.BDP($J308,N$272),"[DISABLED]")</f>
        <v>[DISABLED]</v>
      </c>
      <c r="O308" s="84" t="str">
        <f>IF($M308,_xll.BDP($J308,O$272),"[DISABLED]")</f>
        <v>[DISABLED]</v>
      </c>
      <c r="P308" s="84" t="str">
        <f>IF($M308,_xll.BDP($J308,P$272),"[DISABLED]")</f>
        <v>[DISABLED]</v>
      </c>
      <c r="Q308" s="84" t="str">
        <f>IF($M308,_xll.BDH($J308,Q$272,$L308),"[DISABLED]")</f>
        <v>[DISABLED]</v>
      </c>
      <c r="R308" s="84" t="str">
        <f>IF($M308,_xll.BDH($J308,R$272,$L308),"[DISABLED]")</f>
        <v>[DISABLED]</v>
      </c>
      <c r="S308" s="84" t="str">
        <f>IF($M308,_xll.BDH($J308,S$272,$L308),"[DISABLED]")</f>
        <v>[DISABLED]</v>
      </c>
      <c r="U308" s="106" t="s">
        <v>5418</v>
      </c>
      <c r="V308" s="107" t="s">
        <v>1055</v>
      </c>
      <c r="W308" s="108">
        <v>42276</v>
      </c>
      <c r="X308" s="107" t="b">
        <v>0</v>
      </c>
      <c r="Y308" s="107" t="s">
        <v>5237</v>
      </c>
      <c r="Z308" s="107" t="s">
        <v>5237</v>
      </c>
      <c r="AA308" s="107" t="s">
        <v>5237</v>
      </c>
      <c r="AB308" s="107" t="s">
        <v>5237</v>
      </c>
      <c r="AC308" s="107" t="s">
        <v>5237</v>
      </c>
      <c r="AD308" s="107" t="s">
        <v>5237</v>
      </c>
    </row>
    <row r="309" spans="2:30" outlineLevel="1">
      <c r="B309" s="4" t="s">
        <v>3</v>
      </c>
      <c r="C309" s="4" t="s">
        <v>5232</v>
      </c>
      <c r="D309" s="4" t="s">
        <v>2</v>
      </c>
      <c r="E309" s="39" t="s">
        <v>64</v>
      </c>
      <c r="F309" s="76"/>
      <c r="G309" s="77"/>
      <c r="H309" s="77"/>
      <c r="I309" s="78"/>
      <c r="J309" s="78"/>
      <c r="K309" s="81" t="str">
        <f t="shared" ref="K309:S309" si="29">INDEX(ObjData,MATCH($C309&amp;"-"&amp;$D309&amp;"-"&amp;$E309,ObjIDs,0),MATCH(K$2,ObjFields,0))</f>
        <v>ICPL</v>
      </c>
      <c r="L309" s="82">
        <f t="shared" ca="1" si="29"/>
        <v>42276</v>
      </c>
      <c r="M309" s="81" t="b">
        <f t="shared" si="29"/>
        <v>0</v>
      </c>
      <c r="N309" s="81" t="str">
        <f t="shared" si="29"/>
        <v>NAME</v>
      </c>
      <c r="O309" s="81" t="str">
        <f t="shared" si="29"/>
        <v>LAST_UPDATE_DT</v>
      </c>
      <c r="P309" s="81" t="str">
        <f t="shared" si="29"/>
        <v>LAST_UPDATE</v>
      </c>
      <c r="Q309" s="81" t="str">
        <f t="shared" si="29"/>
        <v>PX_LAST</v>
      </c>
      <c r="R309" s="81" t="str">
        <f t="shared" si="29"/>
        <v>PX_BID</v>
      </c>
      <c r="S309" s="81" t="str">
        <f t="shared" si="29"/>
        <v>PX_ASK</v>
      </c>
      <c r="U309" s="103"/>
      <c r="V309" s="104" t="s">
        <v>1055</v>
      </c>
      <c r="W309" s="105">
        <v>42276</v>
      </c>
      <c r="X309" s="104" t="b">
        <v>0</v>
      </c>
      <c r="Y309" s="104" t="s">
        <v>289</v>
      </c>
      <c r="Z309" s="104" t="s">
        <v>291</v>
      </c>
      <c r="AA309" s="104" t="s">
        <v>292</v>
      </c>
      <c r="AB309" s="104" t="s">
        <v>56</v>
      </c>
      <c r="AC309" s="104" t="s">
        <v>5228</v>
      </c>
      <c r="AD309" s="104" t="s">
        <v>5229</v>
      </c>
    </row>
    <row r="310" spans="2:30" outlineLevel="2">
      <c r="B310" s="4" t="s">
        <v>3</v>
      </c>
      <c r="C310" s="4" t="s">
        <v>5232</v>
      </c>
      <c r="D310" s="4" t="s">
        <v>2</v>
      </c>
      <c r="E310" s="10" t="s">
        <v>64</v>
      </c>
      <c r="F310" s="4" t="s">
        <v>58</v>
      </c>
      <c r="G310" s="10" t="s">
        <v>63</v>
      </c>
      <c r="H310" s="10" t="s">
        <v>454</v>
      </c>
      <c r="I310" s="4" t="s">
        <v>277</v>
      </c>
      <c r="J310" s="72" t="str">
        <f>H310&amp;" "&amp;K310&amp;" "&amp;I310</f>
        <v>US0006M ICPL Index</v>
      </c>
      <c r="K310" s="25" t="str">
        <f>K$309</f>
        <v>ICPL</v>
      </c>
      <c r="L310" s="26">
        <f ca="1">L$309</f>
        <v>42276</v>
      </c>
      <c r="M310" s="25" t="b">
        <f>M$309</f>
        <v>0</v>
      </c>
      <c r="N310" s="84" t="str">
        <f>IF($M310,_xll.BDP($J310,N$309),"[DISABLED]")</f>
        <v>[DISABLED]</v>
      </c>
      <c r="O310" s="84" t="str">
        <f>IF($M310,_xll.BDP($J310,O$309),"[DISABLED]")</f>
        <v>[DISABLED]</v>
      </c>
      <c r="P310" s="84" t="str">
        <f>IF($M310,_xll.BDP($J310,P$309),"[DISABLED]")</f>
        <v>[DISABLED]</v>
      </c>
      <c r="Q310" s="84" t="str">
        <f>IF($M310,_xll.BDH($J310,Q$309,$L310),"[DISABLED]")</f>
        <v>[DISABLED]</v>
      </c>
      <c r="R310" s="84" t="str">
        <f>IF($M310,_xll.BDH($J310,R$309,$L310),"[DISABLED]")</f>
        <v>[DISABLED]</v>
      </c>
      <c r="S310" s="84" t="str">
        <f>IF($M310,_xll.BDH($J310,S$309,$L310),"[DISABLED]")</f>
        <v>[DISABLED]</v>
      </c>
      <c r="U310" s="106" t="s">
        <v>5419</v>
      </c>
      <c r="V310" s="107" t="s">
        <v>1055</v>
      </c>
      <c r="W310" s="108">
        <v>42276</v>
      </c>
      <c r="X310" s="107" t="b">
        <v>0</v>
      </c>
      <c r="Y310" s="107" t="s">
        <v>5237</v>
      </c>
      <c r="Z310" s="107" t="s">
        <v>5237</v>
      </c>
      <c r="AA310" s="107" t="s">
        <v>5237</v>
      </c>
      <c r="AB310" s="107" t="s">
        <v>5237</v>
      </c>
      <c r="AC310" s="107" t="s">
        <v>5237</v>
      </c>
      <c r="AD310" s="107" t="s">
        <v>5237</v>
      </c>
    </row>
    <row r="311" spans="2:30" outlineLevel="2">
      <c r="B311" s="4" t="s">
        <v>3</v>
      </c>
      <c r="C311" s="4" t="s">
        <v>5232</v>
      </c>
      <c r="D311" s="4" t="s">
        <v>2</v>
      </c>
      <c r="E311" s="10" t="s">
        <v>64</v>
      </c>
      <c r="F311" s="51" t="s">
        <v>58</v>
      </c>
      <c r="G311" s="52" t="s">
        <v>462</v>
      </c>
      <c r="H311" s="52" t="s">
        <v>456</v>
      </c>
      <c r="I311" s="4" t="s">
        <v>73</v>
      </c>
      <c r="J311" s="72" t="str">
        <f t="shared" ref="J311:J344" si="30">H311&amp;" "&amp;K311&amp;" "&amp;I311</f>
        <v>USFR00F ICPL Curncy</v>
      </c>
      <c r="K311" s="25" t="str">
        <f t="shared" ref="K311:M344" si="31">K$309</f>
        <v>ICPL</v>
      </c>
      <c r="L311" s="26">
        <f t="shared" ca="1" si="31"/>
        <v>42276</v>
      </c>
      <c r="M311" s="25" t="b">
        <f t="shared" si="31"/>
        <v>0</v>
      </c>
      <c r="N311" s="84" t="str">
        <f>IF($M311,_xll.BDP($J311,N$309),"[DISABLED]")</f>
        <v>[DISABLED]</v>
      </c>
      <c r="O311" s="84" t="str">
        <f>IF($M311,_xll.BDP($J311,O$309),"[DISABLED]")</f>
        <v>[DISABLED]</v>
      </c>
      <c r="P311" s="84" t="str">
        <f>IF($M311,_xll.BDP($J311,P$309),"[DISABLED]")</f>
        <v>[DISABLED]</v>
      </c>
      <c r="Q311" s="84" t="str">
        <f>IF($M311,_xll.BDH($J311,Q$309,$L311),"[DISABLED]")</f>
        <v>[DISABLED]</v>
      </c>
      <c r="R311" s="84" t="str">
        <f>IF($M311,_xll.BDH($J311,R$309,$L311),"[DISABLED]")</f>
        <v>[DISABLED]</v>
      </c>
      <c r="S311" s="84" t="str">
        <f>IF($M311,_xll.BDH($J311,S$309,$L311),"[DISABLED]")</f>
        <v>[DISABLED]</v>
      </c>
      <c r="U311" s="106" t="s">
        <v>5420</v>
      </c>
      <c r="V311" s="107" t="s">
        <v>1055</v>
      </c>
      <c r="W311" s="108">
        <v>42276</v>
      </c>
      <c r="X311" s="107" t="b">
        <v>0</v>
      </c>
      <c r="Y311" s="107" t="s">
        <v>5237</v>
      </c>
      <c r="Z311" s="107" t="s">
        <v>5237</v>
      </c>
      <c r="AA311" s="107" t="s">
        <v>5237</v>
      </c>
      <c r="AB311" s="107" t="s">
        <v>5237</v>
      </c>
      <c r="AC311" s="107" t="s">
        <v>5237</v>
      </c>
      <c r="AD311" s="107" t="s">
        <v>5237</v>
      </c>
    </row>
    <row r="312" spans="2:30" outlineLevel="2">
      <c r="B312" s="4" t="s">
        <v>3</v>
      </c>
      <c r="C312" s="4" t="s">
        <v>5232</v>
      </c>
      <c r="D312" s="4" t="s">
        <v>2</v>
      </c>
      <c r="E312" s="10" t="s">
        <v>64</v>
      </c>
      <c r="F312" s="9" t="s">
        <v>177</v>
      </c>
      <c r="G312" s="14" t="s">
        <v>463</v>
      </c>
      <c r="H312" s="14" t="s">
        <v>457</v>
      </c>
      <c r="I312" s="4" t="s">
        <v>73</v>
      </c>
      <c r="J312" s="72" t="str">
        <f t="shared" si="30"/>
        <v>USFR0AG ICPL Curncy</v>
      </c>
      <c r="K312" s="25" t="str">
        <f t="shared" si="31"/>
        <v>ICPL</v>
      </c>
      <c r="L312" s="26">
        <f t="shared" ca="1" si="31"/>
        <v>42276</v>
      </c>
      <c r="M312" s="25" t="b">
        <f t="shared" si="31"/>
        <v>0</v>
      </c>
      <c r="N312" s="84" t="str">
        <f>IF($M312,_xll.BDP($J312,N$309),"[DISABLED]")</f>
        <v>[DISABLED]</v>
      </c>
      <c r="O312" s="84" t="str">
        <f>IF($M312,_xll.BDP($J312,O$309),"[DISABLED]")</f>
        <v>[DISABLED]</v>
      </c>
      <c r="P312" s="84" t="str">
        <f>IF($M312,_xll.BDP($J312,P$309),"[DISABLED]")</f>
        <v>[DISABLED]</v>
      </c>
      <c r="Q312" s="84" t="str">
        <f>IF($M312,_xll.BDH($J312,Q$309,$L312),"[DISABLED]")</f>
        <v>[DISABLED]</v>
      </c>
      <c r="R312" s="84" t="str">
        <f>IF($M312,_xll.BDH($J312,R$309,$L312),"[DISABLED]")</f>
        <v>[DISABLED]</v>
      </c>
      <c r="S312" s="84" t="str">
        <f>IF($M312,_xll.BDH($J312,S$309,$L312),"[DISABLED]")</f>
        <v>[DISABLED]</v>
      </c>
      <c r="U312" s="106" t="s">
        <v>5421</v>
      </c>
      <c r="V312" s="107" t="s">
        <v>1055</v>
      </c>
      <c r="W312" s="108">
        <v>42276</v>
      </c>
      <c r="X312" s="107" t="b">
        <v>0</v>
      </c>
      <c r="Y312" s="107" t="s">
        <v>5237</v>
      </c>
      <c r="Z312" s="107" t="s">
        <v>5237</v>
      </c>
      <c r="AA312" s="107" t="s">
        <v>5237</v>
      </c>
      <c r="AB312" s="107" t="s">
        <v>5237</v>
      </c>
      <c r="AC312" s="107" t="s">
        <v>5237</v>
      </c>
      <c r="AD312" s="107" t="s">
        <v>5237</v>
      </c>
    </row>
    <row r="313" spans="2:30" outlineLevel="2">
      <c r="B313" s="4" t="s">
        <v>3</v>
      </c>
      <c r="C313" s="4" t="s">
        <v>5232</v>
      </c>
      <c r="D313" s="4" t="s">
        <v>2</v>
      </c>
      <c r="E313" s="10" t="s">
        <v>64</v>
      </c>
      <c r="F313" s="9" t="s">
        <v>178</v>
      </c>
      <c r="G313" s="14" t="s">
        <v>185</v>
      </c>
      <c r="H313" s="14" t="s">
        <v>458</v>
      </c>
      <c r="I313" s="4" t="s">
        <v>73</v>
      </c>
      <c r="J313" s="72" t="str">
        <f t="shared" si="30"/>
        <v>USFR0BH ICPL Curncy</v>
      </c>
      <c r="K313" s="25" t="str">
        <f t="shared" si="31"/>
        <v>ICPL</v>
      </c>
      <c r="L313" s="26">
        <f t="shared" ca="1" si="31"/>
        <v>42276</v>
      </c>
      <c r="M313" s="25" t="b">
        <f t="shared" si="31"/>
        <v>0</v>
      </c>
      <c r="N313" s="84" t="str">
        <f>IF($M313,_xll.BDP($J313,N$309),"[DISABLED]")</f>
        <v>[DISABLED]</v>
      </c>
      <c r="O313" s="84" t="str">
        <f>IF($M313,_xll.BDP($J313,O$309),"[DISABLED]")</f>
        <v>[DISABLED]</v>
      </c>
      <c r="P313" s="84" t="str">
        <f>IF($M313,_xll.BDP($J313,P$309),"[DISABLED]")</f>
        <v>[DISABLED]</v>
      </c>
      <c r="Q313" s="84" t="str">
        <f>IF($M313,_xll.BDH($J313,Q$309,$L313),"[DISABLED]")</f>
        <v>[DISABLED]</v>
      </c>
      <c r="R313" s="84" t="str">
        <f>IF($M313,_xll.BDH($J313,R$309,$L313),"[DISABLED]")</f>
        <v>[DISABLED]</v>
      </c>
      <c r="S313" s="84" t="str">
        <f>IF($M313,_xll.BDH($J313,S$309,$L313),"[DISABLED]")</f>
        <v>[DISABLED]</v>
      </c>
      <c r="U313" s="106" t="s">
        <v>5422</v>
      </c>
      <c r="V313" s="107" t="s">
        <v>1055</v>
      </c>
      <c r="W313" s="108">
        <v>42276</v>
      </c>
      <c r="X313" s="107" t="b">
        <v>0</v>
      </c>
      <c r="Y313" s="107" t="s">
        <v>5237</v>
      </c>
      <c r="Z313" s="107" t="s">
        <v>5237</v>
      </c>
      <c r="AA313" s="107" t="s">
        <v>5237</v>
      </c>
      <c r="AB313" s="107" t="s">
        <v>5237</v>
      </c>
      <c r="AC313" s="107" t="s">
        <v>5237</v>
      </c>
      <c r="AD313" s="107" t="s">
        <v>5237</v>
      </c>
    </row>
    <row r="314" spans="2:30" outlineLevel="2">
      <c r="B314" s="4" t="s">
        <v>3</v>
      </c>
      <c r="C314" s="4" t="s">
        <v>5232</v>
      </c>
      <c r="D314" s="4" t="s">
        <v>2</v>
      </c>
      <c r="E314" s="10" t="s">
        <v>64</v>
      </c>
      <c r="F314" s="9" t="s">
        <v>71</v>
      </c>
      <c r="G314" s="14" t="s">
        <v>186</v>
      </c>
      <c r="H314" s="14" t="s">
        <v>461</v>
      </c>
      <c r="I314" s="4" t="s">
        <v>73</v>
      </c>
      <c r="J314" s="72" t="str">
        <f t="shared" si="30"/>
        <v>USFR0CI ICPL Curncy</v>
      </c>
      <c r="K314" s="25" t="str">
        <f t="shared" si="31"/>
        <v>ICPL</v>
      </c>
      <c r="L314" s="26">
        <f t="shared" ca="1" si="31"/>
        <v>42276</v>
      </c>
      <c r="M314" s="25" t="b">
        <f t="shared" si="31"/>
        <v>0</v>
      </c>
      <c r="N314" s="84" t="str">
        <f>IF($M314,_xll.BDP($J314,N$309),"[DISABLED]")</f>
        <v>[DISABLED]</v>
      </c>
      <c r="O314" s="84" t="str">
        <f>IF($M314,_xll.BDP($J314,O$309),"[DISABLED]")</f>
        <v>[DISABLED]</v>
      </c>
      <c r="P314" s="84" t="str">
        <f>IF($M314,_xll.BDP($J314,P$309),"[DISABLED]")</f>
        <v>[DISABLED]</v>
      </c>
      <c r="Q314" s="84" t="str">
        <f>IF($M314,_xll.BDH($J314,Q$309,$L314),"[DISABLED]")</f>
        <v>[DISABLED]</v>
      </c>
      <c r="R314" s="84" t="str">
        <f>IF($M314,_xll.BDH($J314,R$309,$L314),"[DISABLED]")</f>
        <v>[DISABLED]</v>
      </c>
      <c r="S314" s="84" t="str">
        <f>IF($M314,_xll.BDH($J314,S$309,$L314),"[DISABLED]")</f>
        <v>[DISABLED]</v>
      </c>
      <c r="U314" s="106" t="s">
        <v>5423</v>
      </c>
      <c r="V314" s="107" t="s">
        <v>1055</v>
      </c>
      <c r="W314" s="108">
        <v>42276</v>
      </c>
      <c r="X314" s="107" t="b">
        <v>0</v>
      </c>
      <c r="Y314" s="107" t="s">
        <v>5237</v>
      </c>
      <c r="Z314" s="107" t="s">
        <v>5237</v>
      </c>
      <c r="AA314" s="107" t="s">
        <v>5237</v>
      </c>
      <c r="AB314" s="107" t="s">
        <v>5237</v>
      </c>
      <c r="AC314" s="107" t="s">
        <v>5237</v>
      </c>
      <c r="AD314" s="107" t="s">
        <v>5237</v>
      </c>
    </row>
    <row r="315" spans="2:30" outlineLevel="2">
      <c r="B315" s="4" t="s">
        <v>3</v>
      </c>
      <c r="C315" s="4" t="s">
        <v>5232</v>
      </c>
      <c r="D315" s="4" t="s">
        <v>2</v>
      </c>
      <c r="E315" s="10" t="s">
        <v>64</v>
      </c>
      <c r="F315" s="9" t="s">
        <v>179</v>
      </c>
      <c r="G315" s="14" t="s">
        <v>187</v>
      </c>
      <c r="H315" s="14" t="s">
        <v>459</v>
      </c>
      <c r="I315" s="4" t="s">
        <v>73</v>
      </c>
      <c r="J315" s="72" t="str">
        <f t="shared" si="30"/>
        <v>USFR0DJ ICPL Curncy</v>
      </c>
      <c r="K315" s="25" t="str">
        <f t="shared" si="31"/>
        <v>ICPL</v>
      </c>
      <c r="L315" s="26">
        <f t="shared" ca="1" si="31"/>
        <v>42276</v>
      </c>
      <c r="M315" s="25" t="b">
        <f t="shared" si="31"/>
        <v>0</v>
      </c>
      <c r="N315" s="84" t="str">
        <f>IF($M315,_xll.BDP($J315,N$309),"[DISABLED]")</f>
        <v>[DISABLED]</v>
      </c>
      <c r="O315" s="84" t="str">
        <f>IF($M315,_xll.BDP($J315,O$309),"[DISABLED]")</f>
        <v>[DISABLED]</v>
      </c>
      <c r="P315" s="84" t="str">
        <f>IF($M315,_xll.BDP($J315,P$309),"[DISABLED]")</f>
        <v>[DISABLED]</v>
      </c>
      <c r="Q315" s="84" t="str">
        <f>IF($M315,_xll.BDH($J315,Q$309,$L315),"[DISABLED]")</f>
        <v>[DISABLED]</v>
      </c>
      <c r="R315" s="84" t="str">
        <f>IF($M315,_xll.BDH($J315,R$309,$L315),"[DISABLED]")</f>
        <v>[DISABLED]</v>
      </c>
      <c r="S315" s="84" t="str">
        <f>IF($M315,_xll.BDH($J315,S$309,$L315),"[DISABLED]")</f>
        <v>[DISABLED]</v>
      </c>
      <c r="U315" s="106" t="s">
        <v>5424</v>
      </c>
      <c r="V315" s="107" t="s">
        <v>1055</v>
      </c>
      <c r="W315" s="108">
        <v>42276</v>
      </c>
      <c r="X315" s="107" t="b">
        <v>0</v>
      </c>
      <c r="Y315" s="107" t="s">
        <v>5237</v>
      </c>
      <c r="Z315" s="107" t="s">
        <v>5237</v>
      </c>
      <c r="AA315" s="107" t="s">
        <v>5237</v>
      </c>
      <c r="AB315" s="107" t="s">
        <v>5237</v>
      </c>
      <c r="AC315" s="107" t="s">
        <v>5237</v>
      </c>
      <c r="AD315" s="107" t="s">
        <v>5237</v>
      </c>
    </row>
    <row r="316" spans="2:30" outlineLevel="2">
      <c r="B316" s="4" t="s">
        <v>3</v>
      </c>
      <c r="C316" s="4" t="s">
        <v>5232</v>
      </c>
      <c r="D316" s="4" t="s">
        <v>2</v>
      </c>
      <c r="E316" s="10" t="s">
        <v>64</v>
      </c>
      <c r="F316" s="9" t="s">
        <v>180</v>
      </c>
      <c r="G316" s="14" t="s">
        <v>294</v>
      </c>
      <c r="H316" s="14" t="s">
        <v>460</v>
      </c>
      <c r="I316" s="4" t="s">
        <v>73</v>
      </c>
      <c r="J316" s="72" t="str">
        <f t="shared" si="30"/>
        <v>USFR0EK ICPL Curncy</v>
      </c>
      <c r="K316" s="25" t="str">
        <f t="shared" si="31"/>
        <v>ICPL</v>
      </c>
      <c r="L316" s="26">
        <f t="shared" ca="1" si="31"/>
        <v>42276</v>
      </c>
      <c r="M316" s="25" t="b">
        <f t="shared" si="31"/>
        <v>0</v>
      </c>
      <c r="N316" s="84" t="str">
        <f>IF($M316,_xll.BDP($J316,N$309),"[DISABLED]")</f>
        <v>[DISABLED]</v>
      </c>
      <c r="O316" s="84" t="str">
        <f>IF($M316,_xll.BDP($J316,O$309),"[DISABLED]")</f>
        <v>[DISABLED]</v>
      </c>
      <c r="P316" s="84" t="str">
        <f>IF($M316,_xll.BDP($J316,P$309),"[DISABLED]")</f>
        <v>[DISABLED]</v>
      </c>
      <c r="Q316" s="84" t="str">
        <f>IF($M316,_xll.BDH($J316,Q$309,$L316),"[DISABLED]")</f>
        <v>[DISABLED]</v>
      </c>
      <c r="R316" s="84" t="str">
        <f>IF($M316,_xll.BDH($J316,R$309,$L316),"[DISABLED]")</f>
        <v>[DISABLED]</v>
      </c>
      <c r="S316" s="84" t="str">
        <f>IF($M316,_xll.BDH($J316,S$309,$L316),"[DISABLED]")</f>
        <v>[DISABLED]</v>
      </c>
      <c r="U316" s="106" t="s">
        <v>5425</v>
      </c>
      <c r="V316" s="107" t="s">
        <v>1055</v>
      </c>
      <c r="W316" s="108">
        <v>42276</v>
      </c>
      <c r="X316" s="107" t="b">
        <v>0</v>
      </c>
      <c r="Y316" s="107" t="s">
        <v>5237</v>
      </c>
      <c r="Z316" s="107" t="s">
        <v>5237</v>
      </c>
      <c r="AA316" s="107" t="s">
        <v>5237</v>
      </c>
      <c r="AB316" s="107" t="s">
        <v>5237</v>
      </c>
      <c r="AC316" s="107" t="s">
        <v>5237</v>
      </c>
      <c r="AD316" s="107" t="s">
        <v>5237</v>
      </c>
    </row>
    <row r="317" spans="2:30" outlineLevel="2">
      <c r="B317" s="4" t="s">
        <v>3</v>
      </c>
      <c r="C317" s="4" t="s">
        <v>5232</v>
      </c>
      <c r="D317" s="4" t="s">
        <v>2</v>
      </c>
      <c r="E317" s="10" t="s">
        <v>64</v>
      </c>
      <c r="F317" s="9" t="s">
        <v>278</v>
      </c>
      <c r="G317" s="14" t="s">
        <v>188</v>
      </c>
      <c r="H317" s="14" t="s">
        <v>464</v>
      </c>
      <c r="I317" s="4" t="s">
        <v>73</v>
      </c>
      <c r="J317" s="72" t="str">
        <f t="shared" si="30"/>
        <v>USFR0F1 ICPL Curncy</v>
      </c>
      <c r="K317" s="25" t="str">
        <f t="shared" si="31"/>
        <v>ICPL</v>
      </c>
      <c r="L317" s="26">
        <f t="shared" ca="1" si="31"/>
        <v>42276</v>
      </c>
      <c r="M317" s="25" t="b">
        <f t="shared" si="31"/>
        <v>0</v>
      </c>
      <c r="N317" s="84" t="str">
        <f>IF($M317,_xll.BDP($J317,N$309),"[DISABLED]")</f>
        <v>[DISABLED]</v>
      </c>
      <c r="O317" s="84" t="str">
        <f>IF($M317,_xll.BDP($J317,O$309),"[DISABLED]")</f>
        <v>[DISABLED]</v>
      </c>
      <c r="P317" s="84" t="str">
        <f>IF($M317,_xll.BDP($J317,P$309),"[DISABLED]")</f>
        <v>[DISABLED]</v>
      </c>
      <c r="Q317" s="84" t="str">
        <f>IF($M317,_xll.BDH($J317,Q$309,$L317),"[DISABLED]")</f>
        <v>[DISABLED]</v>
      </c>
      <c r="R317" s="84" t="str">
        <f>IF($M317,_xll.BDH($J317,R$309,$L317),"[DISABLED]")</f>
        <v>[DISABLED]</v>
      </c>
      <c r="S317" s="84" t="str">
        <f>IF($M317,_xll.BDH($J317,S$309,$L317),"[DISABLED]")</f>
        <v>[DISABLED]</v>
      </c>
      <c r="U317" s="106" t="s">
        <v>5426</v>
      </c>
      <c r="V317" s="107" t="s">
        <v>1055</v>
      </c>
      <c r="W317" s="108">
        <v>42276</v>
      </c>
      <c r="X317" s="107" t="b">
        <v>0</v>
      </c>
      <c r="Y317" s="107" t="s">
        <v>5237</v>
      </c>
      <c r="Z317" s="107" t="s">
        <v>5237</v>
      </c>
      <c r="AA317" s="107" t="s">
        <v>5237</v>
      </c>
      <c r="AB317" s="107" t="s">
        <v>5237</v>
      </c>
      <c r="AC317" s="107" t="s">
        <v>5237</v>
      </c>
      <c r="AD317" s="107" t="s">
        <v>5237</v>
      </c>
    </row>
    <row r="318" spans="2:30" outlineLevel="2">
      <c r="B318" s="4" t="s">
        <v>3</v>
      </c>
      <c r="C318" s="4" t="s">
        <v>5232</v>
      </c>
      <c r="D318" s="4" t="s">
        <v>2</v>
      </c>
      <c r="E318" s="10" t="s">
        <v>64</v>
      </c>
      <c r="F318" s="9" t="s">
        <v>181</v>
      </c>
      <c r="G318" s="14" t="s">
        <v>189</v>
      </c>
      <c r="H318" s="14" t="s">
        <v>465</v>
      </c>
      <c r="I318" s="4" t="s">
        <v>73</v>
      </c>
      <c r="J318" s="72" t="str">
        <f t="shared" si="30"/>
        <v>USFR0G1A ICPL Curncy</v>
      </c>
      <c r="K318" s="25" t="str">
        <f t="shared" si="31"/>
        <v>ICPL</v>
      </c>
      <c r="L318" s="26">
        <f t="shared" ca="1" si="31"/>
        <v>42276</v>
      </c>
      <c r="M318" s="25" t="b">
        <f t="shared" si="31"/>
        <v>0</v>
      </c>
      <c r="N318" s="84" t="str">
        <f>IF($M318,_xll.BDP($J318,N$309),"[DISABLED]")</f>
        <v>[DISABLED]</v>
      </c>
      <c r="O318" s="84" t="str">
        <f>IF($M318,_xll.BDP($J318,O$309),"[DISABLED]")</f>
        <v>[DISABLED]</v>
      </c>
      <c r="P318" s="84" t="str">
        <f>IF($M318,_xll.BDP($J318,P$309),"[DISABLED]")</f>
        <v>[DISABLED]</v>
      </c>
      <c r="Q318" s="84" t="str">
        <f>IF($M318,_xll.BDH($J318,Q$309,$L318),"[DISABLED]")</f>
        <v>[DISABLED]</v>
      </c>
      <c r="R318" s="84" t="str">
        <f>IF($M318,_xll.BDH($J318,R$309,$L318),"[DISABLED]")</f>
        <v>[DISABLED]</v>
      </c>
      <c r="S318" s="84" t="str">
        <f>IF($M318,_xll.BDH($J318,S$309,$L318),"[DISABLED]")</f>
        <v>[DISABLED]</v>
      </c>
      <c r="U318" s="106" t="s">
        <v>5427</v>
      </c>
      <c r="V318" s="107" t="s">
        <v>1055</v>
      </c>
      <c r="W318" s="108">
        <v>42276</v>
      </c>
      <c r="X318" s="107" t="b">
        <v>0</v>
      </c>
      <c r="Y318" s="107" t="s">
        <v>5237</v>
      </c>
      <c r="Z318" s="107" t="s">
        <v>5237</v>
      </c>
      <c r="AA318" s="107" t="s">
        <v>5237</v>
      </c>
      <c r="AB318" s="107" t="s">
        <v>5237</v>
      </c>
      <c r="AC318" s="107" t="s">
        <v>5237</v>
      </c>
      <c r="AD318" s="107" t="s">
        <v>5237</v>
      </c>
    </row>
    <row r="319" spans="2:30" outlineLevel="2">
      <c r="B319" s="4" t="s">
        <v>3</v>
      </c>
      <c r="C319" s="4" t="s">
        <v>5232</v>
      </c>
      <c r="D319" s="4" t="s">
        <v>2</v>
      </c>
      <c r="E319" s="10" t="s">
        <v>64</v>
      </c>
      <c r="F319" s="9" t="s">
        <v>182</v>
      </c>
      <c r="G319" s="14" t="s">
        <v>190</v>
      </c>
      <c r="H319" s="14" t="s">
        <v>466</v>
      </c>
      <c r="I319" s="4" t="s">
        <v>73</v>
      </c>
      <c r="J319" s="72" t="str">
        <f t="shared" si="30"/>
        <v>USFR0H1B ICPL Curncy</v>
      </c>
      <c r="K319" s="25" t="str">
        <f t="shared" si="31"/>
        <v>ICPL</v>
      </c>
      <c r="L319" s="26">
        <f t="shared" ca="1" si="31"/>
        <v>42276</v>
      </c>
      <c r="M319" s="25" t="b">
        <f t="shared" si="31"/>
        <v>0</v>
      </c>
      <c r="N319" s="84" t="str">
        <f>IF($M319,_xll.BDP($J319,N$309),"[DISABLED]")</f>
        <v>[DISABLED]</v>
      </c>
      <c r="O319" s="84" t="str">
        <f>IF($M319,_xll.BDP($J319,O$309),"[DISABLED]")</f>
        <v>[DISABLED]</v>
      </c>
      <c r="P319" s="84" t="str">
        <f>IF($M319,_xll.BDP($J319,P$309),"[DISABLED]")</f>
        <v>[DISABLED]</v>
      </c>
      <c r="Q319" s="84" t="str">
        <f>IF($M319,_xll.BDH($J319,Q$309,$L319),"[DISABLED]")</f>
        <v>[DISABLED]</v>
      </c>
      <c r="R319" s="84" t="str">
        <f>IF($M319,_xll.BDH($J319,R$309,$L319),"[DISABLED]")</f>
        <v>[DISABLED]</v>
      </c>
      <c r="S319" s="84" t="str">
        <f>IF($M319,_xll.BDH($J319,S$309,$L319),"[DISABLED]")</f>
        <v>[DISABLED]</v>
      </c>
      <c r="U319" s="106" t="s">
        <v>5428</v>
      </c>
      <c r="V319" s="107" t="s">
        <v>1055</v>
      </c>
      <c r="W319" s="108">
        <v>42276</v>
      </c>
      <c r="X319" s="107" t="b">
        <v>0</v>
      </c>
      <c r="Y319" s="107" t="s">
        <v>5237</v>
      </c>
      <c r="Z319" s="107" t="s">
        <v>5237</v>
      </c>
      <c r="AA319" s="107" t="s">
        <v>5237</v>
      </c>
      <c r="AB319" s="107" t="s">
        <v>5237</v>
      </c>
      <c r="AC319" s="107" t="s">
        <v>5237</v>
      </c>
      <c r="AD319" s="107" t="s">
        <v>5237</v>
      </c>
    </row>
    <row r="320" spans="2:30" outlineLevel="2">
      <c r="B320" s="4" t="s">
        <v>3</v>
      </c>
      <c r="C320" s="4" t="s">
        <v>5232</v>
      </c>
      <c r="D320" s="4" t="s">
        <v>2</v>
      </c>
      <c r="E320" s="10" t="s">
        <v>64</v>
      </c>
      <c r="F320" s="9" t="s">
        <v>145</v>
      </c>
      <c r="G320" s="14" t="s">
        <v>191</v>
      </c>
      <c r="H320" s="14" t="s">
        <v>467</v>
      </c>
      <c r="I320" s="4" t="s">
        <v>73</v>
      </c>
      <c r="J320" s="72" t="str">
        <f t="shared" si="30"/>
        <v>USFR0I1C ICPL Curncy</v>
      </c>
      <c r="K320" s="25" t="str">
        <f t="shared" si="31"/>
        <v>ICPL</v>
      </c>
      <c r="L320" s="26">
        <f t="shared" ca="1" si="31"/>
        <v>42276</v>
      </c>
      <c r="M320" s="25" t="b">
        <f t="shared" si="31"/>
        <v>0</v>
      </c>
      <c r="N320" s="84" t="str">
        <f>IF($M320,_xll.BDP($J320,N$309),"[DISABLED]")</f>
        <v>[DISABLED]</v>
      </c>
      <c r="O320" s="84" t="str">
        <f>IF($M320,_xll.BDP($J320,O$309),"[DISABLED]")</f>
        <v>[DISABLED]</v>
      </c>
      <c r="P320" s="84" t="str">
        <f>IF($M320,_xll.BDP($J320,P$309),"[DISABLED]")</f>
        <v>[DISABLED]</v>
      </c>
      <c r="Q320" s="84" t="str">
        <f>IF($M320,_xll.BDH($J320,Q$309,$L320),"[DISABLED]")</f>
        <v>[DISABLED]</v>
      </c>
      <c r="R320" s="84" t="str">
        <f>IF($M320,_xll.BDH($J320,R$309,$L320),"[DISABLED]")</f>
        <v>[DISABLED]</v>
      </c>
      <c r="S320" s="84" t="str">
        <f>IF($M320,_xll.BDH($J320,S$309,$L320),"[DISABLED]")</f>
        <v>[DISABLED]</v>
      </c>
      <c r="U320" s="106" t="s">
        <v>5429</v>
      </c>
      <c r="V320" s="107" t="s">
        <v>1055</v>
      </c>
      <c r="W320" s="108">
        <v>42276</v>
      </c>
      <c r="X320" s="107" t="b">
        <v>0</v>
      </c>
      <c r="Y320" s="107" t="s">
        <v>5237</v>
      </c>
      <c r="Z320" s="107" t="s">
        <v>5237</v>
      </c>
      <c r="AA320" s="107" t="s">
        <v>5237</v>
      </c>
      <c r="AB320" s="107" t="s">
        <v>5237</v>
      </c>
      <c r="AC320" s="107" t="s">
        <v>5237</v>
      </c>
      <c r="AD320" s="107" t="s">
        <v>5237</v>
      </c>
    </row>
    <row r="321" spans="2:30" outlineLevel="2">
      <c r="B321" s="4" t="s">
        <v>3</v>
      </c>
      <c r="C321" s="4" t="s">
        <v>5232</v>
      </c>
      <c r="D321" s="4" t="s">
        <v>2</v>
      </c>
      <c r="E321" s="10" t="s">
        <v>64</v>
      </c>
      <c r="F321" s="9" t="s">
        <v>183</v>
      </c>
      <c r="G321" s="14" t="s">
        <v>192</v>
      </c>
      <c r="H321" s="14" t="s">
        <v>468</v>
      </c>
      <c r="I321" s="4" t="s">
        <v>73</v>
      </c>
      <c r="J321" s="72" t="str">
        <f t="shared" si="30"/>
        <v>USFR0J1D ICPL Curncy</v>
      </c>
      <c r="K321" s="25" t="str">
        <f t="shared" si="31"/>
        <v>ICPL</v>
      </c>
      <c r="L321" s="26">
        <f t="shared" ca="1" si="31"/>
        <v>42276</v>
      </c>
      <c r="M321" s="25" t="b">
        <f t="shared" si="31"/>
        <v>0</v>
      </c>
      <c r="N321" s="84" t="str">
        <f>IF($M321,_xll.BDP($J321,N$309),"[DISABLED]")</f>
        <v>[DISABLED]</v>
      </c>
      <c r="O321" s="84" t="str">
        <f>IF($M321,_xll.BDP($J321,O$309),"[DISABLED]")</f>
        <v>[DISABLED]</v>
      </c>
      <c r="P321" s="84" t="str">
        <f>IF($M321,_xll.BDP($J321,P$309),"[DISABLED]")</f>
        <v>[DISABLED]</v>
      </c>
      <c r="Q321" s="84" t="str">
        <f>IF($M321,_xll.BDH($J321,Q$309,$L321),"[DISABLED]")</f>
        <v>[DISABLED]</v>
      </c>
      <c r="R321" s="84" t="str">
        <f>IF($M321,_xll.BDH($J321,R$309,$L321),"[DISABLED]")</f>
        <v>[DISABLED]</v>
      </c>
      <c r="S321" s="84" t="str">
        <f>IF($M321,_xll.BDH($J321,S$309,$L321),"[DISABLED]")</f>
        <v>[DISABLED]</v>
      </c>
      <c r="U321" s="106" t="s">
        <v>5430</v>
      </c>
      <c r="V321" s="107" t="s">
        <v>1055</v>
      </c>
      <c r="W321" s="108">
        <v>42276</v>
      </c>
      <c r="X321" s="107" t="b">
        <v>0</v>
      </c>
      <c r="Y321" s="107" t="s">
        <v>5237</v>
      </c>
      <c r="Z321" s="107" t="s">
        <v>5237</v>
      </c>
      <c r="AA321" s="107" t="s">
        <v>5237</v>
      </c>
      <c r="AB321" s="107" t="s">
        <v>5237</v>
      </c>
      <c r="AC321" s="107" t="s">
        <v>5237</v>
      </c>
      <c r="AD321" s="107" t="s">
        <v>5237</v>
      </c>
    </row>
    <row r="322" spans="2:30" outlineLevel="2">
      <c r="B322" s="4" t="s">
        <v>3</v>
      </c>
      <c r="C322" s="4" t="s">
        <v>5232</v>
      </c>
      <c r="D322" s="4" t="s">
        <v>2</v>
      </c>
      <c r="E322" s="10" t="s">
        <v>64</v>
      </c>
      <c r="F322" s="9" t="s">
        <v>184</v>
      </c>
      <c r="G322" s="14" t="s">
        <v>480</v>
      </c>
      <c r="H322" s="14" t="s">
        <v>469</v>
      </c>
      <c r="I322" s="4" t="s">
        <v>73</v>
      </c>
      <c r="J322" s="72" t="str">
        <f t="shared" si="30"/>
        <v>USFR0K1E ICPL Curncy</v>
      </c>
      <c r="K322" s="25" t="str">
        <f t="shared" si="31"/>
        <v>ICPL</v>
      </c>
      <c r="L322" s="26">
        <f t="shared" ca="1" si="31"/>
        <v>42276</v>
      </c>
      <c r="M322" s="25" t="b">
        <f t="shared" si="31"/>
        <v>0</v>
      </c>
      <c r="N322" s="84" t="str">
        <f>IF($M322,_xll.BDP($J322,N$309),"[DISABLED]")</f>
        <v>[DISABLED]</v>
      </c>
      <c r="O322" s="84" t="str">
        <f>IF($M322,_xll.BDP($J322,O$309),"[DISABLED]")</f>
        <v>[DISABLED]</v>
      </c>
      <c r="P322" s="84" t="str">
        <f>IF($M322,_xll.BDP($J322,P$309),"[DISABLED]")</f>
        <v>[DISABLED]</v>
      </c>
      <c r="Q322" s="84" t="str">
        <f>IF($M322,_xll.BDH($J322,Q$309,$L322),"[DISABLED]")</f>
        <v>[DISABLED]</v>
      </c>
      <c r="R322" s="84" t="str">
        <f>IF($M322,_xll.BDH($J322,R$309,$L322),"[DISABLED]")</f>
        <v>[DISABLED]</v>
      </c>
      <c r="S322" s="84" t="str">
        <f>IF($M322,_xll.BDH($J322,S$309,$L322),"[DISABLED]")</f>
        <v>[DISABLED]</v>
      </c>
      <c r="U322" s="106" t="s">
        <v>5431</v>
      </c>
      <c r="V322" s="107" t="s">
        <v>1055</v>
      </c>
      <c r="W322" s="108">
        <v>42276</v>
      </c>
      <c r="X322" s="107" t="b">
        <v>0</v>
      </c>
      <c r="Y322" s="107" t="s">
        <v>5237</v>
      </c>
      <c r="Z322" s="107" t="s">
        <v>5237</v>
      </c>
      <c r="AA322" s="107" t="s">
        <v>5237</v>
      </c>
      <c r="AB322" s="107" t="s">
        <v>5237</v>
      </c>
      <c r="AC322" s="107" t="s">
        <v>5237</v>
      </c>
      <c r="AD322" s="107" t="s">
        <v>5237</v>
      </c>
    </row>
    <row r="323" spans="2:30" outlineLevel="2">
      <c r="B323" s="4" t="s">
        <v>3</v>
      </c>
      <c r="C323" s="4" t="s">
        <v>5232</v>
      </c>
      <c r="D323" s="4" t="s">
        <v>2</v>
      </c>
      <c r="E323" s="10" t="s">
        <v>64</v>
      </c>
      <c r="F323" s="9" t="s">
        <v>146</v>
      </c>
      <c r="G323" s="14" t="s">
        <v>193</v>
      </c>
      <c r="H323" s="14" t="s">
        <v>470</v>
      </c>
      <c r="I323" s="4" t="s">
        <v>73</v>
      </c>
      <c r="J323" s="72" t="str">
        <f t="shared" si="30"/>
        <v>USFR011F ICPL Curncy</v>
      </c>
      <c r="K323" s="25" t="str">
        <f t="shared" si="31"/>
        <v>ICPL</v>
      </c>
      <c r="L323" s="26">
        <f t="shared" ca="1" si="31"/>
        <v>42276</v>
      </c>
      <c r="M323" s="25" t="b">
        <f t="shared" si="31"/>
        <v>0</v>
      </c>
      <c r="N323" s="84" t="str">
        <f>IF($M323,_xll.BDP($J323,N$309),"[DISABLED]")</f>
        <v>[DISABLED]</v>
      </c>
      <c r="O323" s="84" t="str">
        <f>IF($M323,_xll.BDP($J323,O$309),"[DISABLED]")</f>
        <v>[DISABLED]</v>
      </c>
      <c r="P323" s="84" t="str">
        <f>IF($M323,_xll.BDP($J323,P$309),"[DISABLED]")</f>
        <v>[DISABLED]</v>
      </c>
      <c r="Q323" s="84" t="str">
        <f>IF($M323,_xll.BDH($J323,Q$309,$L323),"[DISABLED]")</f>
        <v>[DISABLED]</v>
      </c>
      <c r="R323" s="84" t="str">
        <f>IF($M323,_xll.BDH($J323,R$309,$L323),"[DISABLED]")</f>
        <v>[DISABLED]</v>
      </c>
      <c r="S323" s="84" t="str">
        <f>IF($M323,_xll.BDH($J323,S$309,$L323),"[DISABLED]")</f>
        <v>[DISABLED]</v>
      </c>
      <c r="U323" s="106" t="s">
        <v>5432</v>
      </c>
      <c r="V323" s="107" t="s">
        <v>1055</v>
      </c>
      <c r="W323" s="108">
        <v>42276</v>
      </c>
      <c r="X323" s="107" t="b">
        <v>0</v>
      </c>
      <c r="Y323" s="107" t="s">
        <v>5237</v>
      </c>
      <c r="Z323" s="107" t="s">
        <v>5237</v>
      </c>
      <c r="AA323" s="107" t="s">
        <v>5237</v>
      </c>
      <c r="AB323" s="107" t="s">
        <v>5237</v>
      </c>
      <c r="AC323" s="107" t="s">
        <v>5237</v>
      </c>
      <c r="AD323" s="107" t="s">
        <v>5237</v>
      </c>
    </row>
    <row r="324" spans="2:30" outlineLevel="2">
      <c r="B324" s="4" t="s">
        <v>3</v>
      </c>
      <c r="C324" s="4" t="s">
        <v>5232</v>
      </c>
      <c r="D324" s="4" t="s">
        <v>2</v>
      </c>
      <c r="E324" s="10" t="s">
        <v>64</v>
      </c>
      <c r="F324" s="9" t="s">
        <v>321</v>
      </c>
      <c r="G324" s="14" t="s">
        <v>481</v>
      </c>
      <c r="H324" s="14" t="s">
        <v>471</v>
      </c>
      <c r="I324" s="4" t="s">
        <v>73</v>
      </c>
      <c r="J324" s="72" t="str">
        <f t="shared" si="30"/>
        <v>USFR1C1I ICPL Curncy</v>
      </c>
      <c r="K324" s="25" t="str">
        <f t="shared" si="31"/>
        <v>ICPL</v>
      </c>
      <c r="L324" s="26">
        <f t="shared" ca="1" si="31"/>
        <v>42276</v>
      </c>
      <c r="M324" s="25" t="b">
        <f t="shared" si="31"/>
        <v>0</v>
      </c>
      <c r="N324" s="84" t="str">
        <f>IF($M324,_xll.BDP($J324,N$309),"[DISABLED]")</f>
        <v>[DISABLED]</v>
      </c>
      <c r="O324" s="84" t="str">
        <f>IF($M324,_xll.BDP($J324,O$309),"[DISABLED]")</f>
        <v>[DISABLED]</v>
      </c>
      <c r="P324" s="84" t="str">
        <f>IF($M324,_xll.BDP($J324,P$309),"[DISABLED]")</f>
        <v>[DISABLED]</v>
      </c>
      <c r="Q324" s="84" t="str">
        <f>IF($M324,_xll.BDH($J324,Q$309,$L324),"[DISABLED]")</f>
        <v>[DISABLED]</v>
      </c>
      <c r="R324" s="84" t="str">
        <f>IF($M324,_xll.BDH($J324,R$309,$L324),"[DISABLED]")</f>
        <v>[DISABLED]</v>
      </c>
      <c r="S324" s="84" t="str">
        <f>IF($M324,_xll.BDH($J324,S$309,$L324),"[DISABLED]")</f>
        <v>[DISABLED]</v>
      </c>
      <c r="U324" s="106" t="s">
        <v>5433</v>
      </c>
      <c r="V324" s="107" t="s">
        <v>1055</v>
      </c>
      <c r="W324" s="108">
        <v>42276</v>
      </c>
      <c r="X324" s="107" t="b">
        <v>0</v>
      </c>
      <c r="Y324" s="107" t="s">
        <v>5237</v>
      </c>
      <c r="Z324" s="107" t="s">
        <v>5237</v>
      </c>
      <c r="AA324" s="107" t="s">
        <v>5237</v>
      </c>
      <c r="AB324" s="107" t="s">
        <v>5237</v>
      </c>
      <c r="AC324" s="107" t="s">
        <v>5237</v>
      </c>
      <c r="AD324" s="107" t="s">
        <v>5237</v>
      </c>
    </row>
    <row r="325" spans="2:30" outlineLevel="2">
      <c r="B325" s="4" t="s">
        <v>3</v>
      </c>
      <c r="C325" s="4" t="s">
        <v>5232</v>
      </c>
      <c r="D325" s="4" t="s">
        <v>2</v>
      </c>
      <c r="E325" s="10" t="s">
        <v>64</v>
      </c>
      <c r="F325" s="4" t="s">
        <v>42</v>
      </c>
      <c r="G325" s="10" t="s">
        <v>482</v>
      </c>
      <c r="H325" s="10" t="s">
        <v>132</v>
      </c>
      <c r="I325" s="4" t="s">
        <v>73</v>
      </c>
      <c r="J325" s="72" t="str">
        <f t="shared" si="30"/>
        <v>USBC2 ICPL Curncy</v>
      </c>
      <c r="K325" s="25" t="str">
        <f t="shared" si="31"/>
        <v>ICPL</v>
      </c>
      <c r="L325" s="26">
        <f t="shared" ca="1" si="31"/>
        <v>42276</v>
      </c>
      <c r="M325" s="25" t="b">
        <f t="shared" si="31"/>
        <v>0</v>
      </c>
      <c r="N325" s="84" t="str">
        <f>IF($M325,_xll.BDP($J325,N$309),"[DISABLED]")</f>
        <v>[DISABLED]</v>
      </c>
      <c r="O325" s="84" t="str">
        <f>IF($M325,_xll.BDP($J325,O$309),"[DISABLED]")</f>
        <v>[DISABLED]</v>
      </c>
      <c r="P325" s="84" t="str">
        <f>IF($M325,_xll.BDP($J325,P$309),"[DISABLED]")</f>
        <v>[DISABLED]</v>
      </c>
      <c r="Q325" s="84" t="str">
        <f>IF($M325,_xll.BDH($J325,Q$309,$L325),"[DISABLED]")</f>
        <v>[DISABLED]</v>
      </c>
      <c r="R325" s="84" t="str">
        <f>IF($M325,_xll.BDH($J325,R$309,$L325),"[DISABLED]")</f>
        <v>[DISABLED]</v>
      </c>
      <c r="S325" s="84" t="str">
        <f>IF($M325,_xll.BDH($J325,S$309,$L325),"[DISABLED]")</f>
        <v>[DISABLED]</v>
      </c>
      <c r="U325" s="106" t="s">
        <v>5434</v>
      </c>
      <c r="V325" s="107" t="s">
        <v>1055</v>
      </c>
      <c r="W325" s="108">
        <v>42276</v>
      </c>
      <c r="X325" s="107" t="b">
        <v>0</v>
      </c>
      <c r="Y325" s="107" t="s">
        <v>5237</v>
      </c>
      <c r="Z325" s="107" t="s">
        <v>5237</v>
      </c>
      <c r="AA325" s="107" t="s">
        <v>5237</v>
      </c>
      <c r="AB325" s="107" t="s">
        <v>5237</v>
      </c>
      <c r="AC325" s="107" t="s">
        <v>5237</v>
      </c>
      <c r="AD325" s="107" t="s">
        <v>5237</v>
      </c>
    </row>
    <row r="326" spans="2:30" outlineLevel="2">
      <c r="B326" s="4" t="s">
        <v>3</v>
      </c>
      <c r="C326" s="4" t="s">
        <v>5232</v>
      </c>
      <c r="D326" s="4" t="s">
        <v>2</v>
      </c>
      <c r="E326" s="10" t="s">
        <v>64</v>
      </c>
      <c r="F326" s="4" t="s">
        <v>43</v>
      </c>
      <c r="G326" s="10" t="s">
        <v>482</v>
      </c>
      <c r="H326" s="10" t="s">
        <v>133</v>
      </c>
      <c r="I326" s="4" t="s">
        <v>73</v>
      </c>
      <c r="J326" s="72" t="str">
        <f t="shared" si="30"/>
        <v>USBC3 ICPL Curncy</v>
      </c>
      <c r="K326" s="25" t="str">
        <f t="shared" si="31"/>
        <v>ICPL</v>
      </c>
      <c r="L326" s="26">
        <f t="shared" ca="1" si="31"/>
        <v>42276</v>
      </c>
      <c r="M326" s="25" t="b">
        <f t="shared" si="31"/>
        <v>0</v>
      </c>
      <c r="N326" s="84" t="str">
        <f>IF($M326,_xll.BDP($J326,N$309),"[DISABLED]")</f>
        <v>[DISABLED]</v>
      </c>
      <c r="O326" s="84" t="str">
        <f>IF($M326,_xll.BDP($J326,O$309),"[DISABLED]")</f>
        <v>[DISABLED]</v>
      </c>
      <c r="P326" s="84" t="str">
        <f>IF($M326,_xll.BDP($J326,P$309),"[DISABLED]")</f>
        <v>[DISABLED]</v>
      </c>
      <c r="Q326" s="84" t="str">
        <f>IF($M326,_xll.BDH($J326,Q$309,$L326),"[DISABLED]")</f>
        <v>[DISABLED]</v>
      </c>
      <c r="R326" s="84" t="str">
        <f>IF($M326,_xll.BDH($J326,R$309,$L326),"[DISABLED]")</f>
        <v>[DISABLED]</v>
      </c>
      <c r="S326" s="84" t="str">
        <f>IF($M326,_xll.BDH($J326,S$309,$L326),"[DISABLED]")</f>
        <v>[DISABLED]</v>
      </c>
      <c r="U326" s="106" t="s">
        <v>5435</v>
      </c>
      <c r="V326" s="107" t="s">
        <v>1055</v>
      </c>
      <c r="W326" s="108">
        <v>42276</v>
      </c>
      <c r="X326" s="107" t="b">
        <v>0</v>
      </c>
      <c r="Y326" s="107" t="s">
        <v>5237</v>
      </c>
      <c r="Z326" s="107" t="s">
        <v>5237</v>
      </c>
      <c r="AA326" s="107" t="s">
        <v>5237</v>
      </c>
      <c r="AB326" s="107" t="s">
        <v>5237</v>
      </c>
      <c r="AC326" s="107" t="s">
        <v>5237</v>
      </c>
      <c r="AD326" s="107" t="s">
        <v>5237</v>
      </c>
    </row>
    <row r="327" spans="2:30" outlineLevel="2">
      <c r="B327" s="4" t="s">
        <v>3</v>
      </c>
      <c r="C327" s="4" t="s">
        <v>5232</v>
      </c>
      <c r="D327" s="4" t="s">
        <v>2</v>
      </c>
      <c r="E327" s="10" t="s">
        <v>64</v>
      </c>
      <c r="F327" s="4" t="s">
        <v>152</v>
      </c>
      <c r="G327" s="10" t="s">
        <v>482</v>
      </c>
      <c r="H327" s="10" t="s">
        <v>258</v>
      </c>
      <c r="I327" s="4" t="s">
        <v>73</v>
      </c>
      <c r="J327" s="72" t="str">
        <f t="shared" si="30"/>
        <v>USBC4 ICPL Curncy</v>
      </c>
      <c r="K327" s="25" t="str">
        <f t="shared" si="31"/>
        <v>ICPL</v>
      </c>
      <c r="L327" s="26">
        <f t="shared" ca="1" si="31"/>
        <v>42276</v>
      </c>
      <c r="M327" s="25" t="b">
        <f t="shared" si="31"/>
        <v>0</v>
      </c>
      <c r="N327" s="84" t="str">
        <f>IF($M327,_xll.BDP($J327,N$309),"[DISABLED]")</f>
        <v>[DISABLED]</v>
      </c>
      <c r="O327" s="84" t="str">
        <f>IF($M327,_xll.BDP($J327,O$309),"[DISABLED]")</f>
        <v>[DISABLED]</v>
      </c>
      <c r="P327" s="84" t="str">
        <f>IF($M327,_xll.BDP($J327,P$309),"[DISABLED]")</f>
        <v>[DISABLED]</v>
      </c>
      <c r="Q327" s="84" t="str">
        <f>IF($M327,_xll.BDH($J327,Q$309,$L327),"[DISABLED]")</f>
        <v>[DISABLED]</v>
      </c>
      <c r="R327" s="84" t="str">
        <f>IF($M327,_xll.BDH($J327,R$309,$L327),"[DISABLED]")</f>
        <v>[DISABLED]</v>
      </c>
      <c r="S327" s="84" t="str">
        <f>IF($M327,_xll.BDH($J327,S$309,$L327),"[DISABLED]")</f>
        <v>[DISABLED]</v>
      </c>
      <c r="U327" s="106" t="s">
        <v>5436</v>
      </c>
      <c r="V327" s="107" t="s">
        <v>1055</v>
      </c>
      <c r="W327" s="108">
        <v>42276</v>
      </c>
      <c r="X327" s="107" t="b">
        <v>0</v>
      </c>
      <c r="Y327" s="107" t="s">
        <v>5237</v>
      </c>
      <c r="Z327" s="107" t="s">
        <v>5237</v>
      </c>
      <c r="AA327" s="107" t="s">
        <v>5237</v>
      </c>
      <c r="AB327" s="107" t="s">
        <v>5237</v>
      </c>
      <c r="AC327" s="107" t="s">
        <v>5237</v>
      </c>
      <c r="AD327" s="107" t="s">
        <v>5237</v>
      </c>
    </row>
    <row r="328" spans="2:30" outlineLevel="2">
      <c r="B328" s="4" t="s">
        <v>3</v>
      </c>
      <c r="C328" s="4" t="s">
        <v>5232</v>
      </c>
      <c r="D328" s="4" t="s">
        <v>2</v>
      </c>
      <c r="E328" s="10" t="s">
        <v>64</v>
      </c>
      <c r="F328" s="4" t="s">
        <v>44</v>
      </c>
      <c r="G328" s="10" t="s">
        <v>482</v>
      </c>
      <c r="H328" s="10" t="s">
        <v>134</v>
      </c>
      <c r="I328" s="4" t="s">
        <v>73</v>
      </c>
      <c r="J328" s="72" t="str">
        <f t="shared" si="30"/>
        <v>USBC5 ICPL Curncy</v>
      </c>
      <c r="K328" s="25" t="str">
        <f t="shared" si="31"/>
        <v>ICPL</v>
      </c>
      <c r="L328" s="26">
        <f t="shared" ca="1" si="31"/>
        <v>42276</v>
      </c>
      <c r="M328" s="25" t="b">
        <f t="shared" si="31"/>
        <v>0</v>
      </c>
      <c r="N328" s="84" t="str">
        <f>IF($M328,_xll.BDP($J328,N$309),"[DISABLED]")</f>
        <v>[DISABLED]</v>
      </c>
      <c r="O328" s="84" t="str">
        <f>IF($M328,_xll.BDP($J328,O$309),"[DISABLED]")</f>
        <v>[DISABLED]</v>
      </c>
      <c r="P328" s="84" t="str">
        <f>IF($M328,_xll.BDP($J328,P$309),"[DISABLED]")</f>
        <v>[DISABLED]</v>
      </c>
      <c r="Q328" s="84" t="str">
        <f>IF($M328,_xll.BDH($J328,Q$309,$L328),"[DISABLED]")</f>
        <v>[DISABLED]</v>
      </c>
      <c r="R328" s="84" t="str">
        <f>IF($M328,_xll.BDH($J328,R$309,$L328),"[DISABLED]")</f>
        <v>[DISABLED]</v>
      </c>
      <c r="S328" s="84" t="str">
        <f>IF($M328,_xll.BDH($J328,S$309,$L328),"[DISABLED]")</f>
        <v>[DISABLED]</v>
      </c>
      <c r="U328" s="106" t="s">
        <v>5437</v>
      </c>
      <c r="V328" s="107" t="s">
        <v>1055</v>
      </c>
      <c r="W328" s="108">
        <v>42276</v>
      </c>
      <c r="X328" s="107" t="b">
        <v>0</v>
      </c>
      <c r="Y328" s="107" t="s">
        <v>5237</v>
      </c>
      <c r="Z328" s="107" t="s">
        <v>5237</v>
      </c>
      <c r="AA328" s="107" t="s">
        <v>5237</v>
      </c>
      <c r="AB328" s="107" t="s">
        <v>5237</v>
      </c>
      <c r="AC328" s="107" t="s">
        <v>5237</v>
      </c>
      <c r="AD328" s="107" t="s">
        <v>5237</v>
      </c>
    </row>
    <row r="329" spans="2:30" outlineLevel="2">
      <c r="B329" s="4" t="s">
        <v>3</v>
      </c>
      <c r="C329" s="4" t="s">
        <v>5232</v>
      </c>
      <c r="D329" s="4" t="s">
        <v>2</v>
      </c>
      <c r="E329" s="10" t="s">
        <v>64</v>
      </c>
      <c r="F329" s="4" t="s">
        <v>155</v>
      </c>
      <c r="G329" s="10" t="s">
        <v>482</v>
      </c>
      <c r="H329" s="10" t="s">
        <v>472</v>
      </c>
      <c r="I329" s="4" t="s">
        <v>73</v>
      </c>
      <c r="J329" s="72" t="str">
        <f t="shared" si="30"/>
        <v>USBC6 ICPL Curncy</v>
      </c>
      <c r="K329" s="25" t="str">
        <f t="shared" si="31"/>
        <v>ICPL</v>
      </c>
      <c r="L329" s="26">
        <f t="shared" ca="1" si="31"/>
        <v>42276</v>
      </c>
      <c r="M329" s="25" t="b">
        <f t="shared" si="31"/>
        <v>0</v>
      </c>
      <c r="N329" s="84" t="str">
        <f>IF($M329,_xll.BDP($J329,N$309),"[DISABLED]")</f>
        <v>[DISABLED]</v>
      </c>
      <c r="O329" s="84" t="str">
        <f>IF($M329,_xll.BDP($J329,O$309),"[DISABLED]")</f>
        <v>[DISABLED]</v>
      </c>
      <c r="P329" s="84" t="str">
        <f>IF($M329,_xll.BDP($J329,P$309),"[DISABLED]")</f>
        <v>[DISABLED]</v>
      </c>
      <c r="Q329" s="84" t="str">
        <f>IF($M329,_xll.BDH($J329,Q$309,$L329),"[DISABLED]")</f>
        <v>[DISABLED]</v>
      </c>
      <c r="R329" s="84" t="str">
        <f>IF($M329,_xll.BDH($J329,R$309,$L329),"[DISABLED]")</f>
        <v>[DISABLED]</v>
      </c>
      <c r="S329" s="84" t="str">
        <f>IF($M329,_xll.BDH($J329,S$309,$L329),"[DISABLED]")</f>
        <v>[DISABLED]</v>
      </c>
      <c r="U329" s="106" t="s">
        <v>5438</v>
      </c>
      <c r="V329" s="107" t="s">
        <v>1055</v>
      </c>
      <c r="W329" s="108">
        <v>42276</v>
      </c>
      <c r="X329" s="107" t="b">
        <v>0</v>
      </c>
      <c r="Y329" s="107" t="s">
        <v>5237</v>
      </c>
      <c r="Z329" s="107" t="s">
        <v>5237</v>
      </c>
      <c r="AA329" s="107" t="s">
        <v>5237</v>
      </c>
      <c r="AB329" s="107" t="s">
        <v>5237</v>
      </c>
      <c r="AC329" s="107" t="s">
        <v>5237</v>
      </c>
      <c r="AD329" s="107" t="s">
        <v>5237</v>
      </c>
    </row>
    <row r="330" spans="2:30" outlineLevel="2">
      <c r="B330" s="4" t="s">
        <v>3</v>
      </c>
      <c r="C330" s="4" t="s">
        <v>5232</v>
      </c>
      <c r="D330" s="4" t="s">
        <v>2</v>
      </c>
      <c r="E330" s="10" t="s">
        <v>64</v>
      </c>
      <c r="F330" s="4" t="s">
        <v>45</v>
      </c>
      <c r="G330" s="10" t="s">
        <v>482</v>
      </c>
      <c r="H330" s="10" t="s">
        <v>135</v>
      </c>
      <c r="I330" s="4" t="s">
        <v>73</v>
      </c>
      <c r="J330" s="72" t="str">
        <f t="shared" si="30"/>
        <v>USBC7 ICPL Curncy</v>
      </c>
      <c r="K330" s="25" t="str">
        <f t="shared" si="31"/>
        <v>ICPL</v>
      </c>
      <c r="L330" s="26">
        <f t="shared" ca="1" si="31"/>
        <v>42276</v>
      </c>
      <c r="M330" s="25" t="b">
        <f t="shared" si="31"/>
        <v>0</v>
      </c>
      <c r="N330" s="84" t="str">
        <f>IF($M330,_xll.BDP($J330,N$309),"[DISABLED]")</f>
        <v>[DISABLED]</v>
      </c>
      <c r="O330" s="84" t="str">
        <f>IF($M330,_xll.BDP($J330,O$309),"[DISABLED]")</f>
        <v>[DISABLED]</v>
      </c>
      <c r="P330" s="84" t="str">
        <f>IF($M330,_xll.BDP($J330,P$309),"[DISABLED]")</f>
        <v>[DISABLED]</v>
      </c>
      <c r="Q330" s="84" t="str">
        <f>IF($M330,_xll.BDH($J330,Q$309,$L330),"[DISABLED]")</f>
        <v>[DISABLED]</v>
      </c>
      <c r="R330" s="84" t="str">
        <f>IF($M330,_xll.BDH($J330,R$309,$L330),"[DISABLED]")</f>
        <v>[DISABLED]</v>
      </c>
      <c r="S330" s="84" t="str">
        <f>IF($M330,_xll.BDH($J330,S$309,$L330),"[DISABLED]")</f>
        <v>[DISABLED]</v>
      </c>
      <c r="U330" s="106" t="s">
        <v>5439</v>
      </c>
      <c r="V330" s="107" t="s">
        <v>1055</v>
      </c>
      <c r="W330" s="108">
        <v>42276</v>
      </c>
      <c r="X330" s="107" t="b">
        <v>0</v>
      </c>
      <c r="Y330" s="107" t="s">
        <v>5237</v>
      </c>
      <c r="Z330" s="107" t="s">
        <v>5237</v>
      </c>
      <c r="AA330" s="107" t="s">
        <v>5237</v>
      </c>
      <c r="AB330" s="107" t="s">
        <v>5237</v>
      </c>
      <c r="AC330" s="107" t="s">
        <v>5237</v>
      </c>
      <c r="AD330" s="107" t="s">
        <v>5237</v>
      </c>
    </row>
    <row r="331" spans="2:30" outlineLevel="2">
      <c r="B331" s="4" t="s">
        <v>3</v>
      </c>
      <c r="C331" s="4" t="s">
        <v>5232</v>
      </c>
      <c r="D331" s="4" t="s">
        <v>2</v>
      </c>
      <c r="E331" s="10" t="s">
        <v>64</v>
      </c>
      <c r="F331" s="4" t="s">
        <v>156</v>
      </c>
      <c r="G331" s="10" t="s">
        <v>482</v>
      </c>
      <c r="H331" s="10" t="s">
        <v>473</v>
      </c>
      <c r="I331" s="4" t="s">
        <v>73</v>
      </c>
      <c r="J331" s="72" t="str">
        <f t="shared" si="30"/>
        <v>USBC8 ICPL Curncy</v>
      </c>
      <c r="K331" s="25" t="str">
        <f t="shared" si="31"/>
        <v>ICPL</v>
      </c>
      <c r="L331" s="26">
        <f t="shared" ca="1" si="31"/>
        <v>42276</v>
      </c>
      <c r="M331" s="25" t="b">
        <f t="shared" si="31"/>
        <v>0</v>
      </c>
      <c r="N331" s="84" t="str">
        <f>IF($M331,_xll.BDP($J331,N$309),"[DISABLED]")</f>
        <v>[DISABLED]</v>
      </c>
      <c r="O331" s="84" t="str">
        <f>IF($M331,_xll.BDP($J331,O$309),"[DISABLED]")</f>
        <v>[DISABLED]</v>
      </c>
      <c r="P331" s="84" t="str">
        <f>IF($M331,_xll.BDP($J331,P$309),"[DISABLED]")</f>
        <v>[DISABLED]</v>
      </c>
      <c r="Q331" s="84" t="str">
        <f>IF($M331,_xll.BDH($J331,Q$309,$L331),"[DISABLED]")</f>
        <v>[DISABLED]</v>
      </c>
      <c r="R331" s="84" t="str">
        <f>IF($M331,_xll.BDH($J331,R$309,$L331),"[DISABLED]")</f>
        <v>[DISABLED]</v>
      </c>
      <c r="S331" s="84" t="str">
        <f>IF($M331,_xll.BDH($J331,S$309,$L331),"[DISABLED]")</f>
        <v>[DISABLED]</v>
      </c>
      <c r="U331" s="106" t="s">
        <v>5440</v>
      </c>
      <c r="V331" s="107" t="s">
        <v>1055</v>
      </c>
      <c r="W331" s="108">
        <v>42276</v>
      </c>
      <c r="X331" s="107" t="b">
        <v>0</v>
      </c>
      <c r="Y331" s="107" t="s">
        <v>5237</v>
      </c>
      <c r="Z331" s="107" t="s">
        <v>5237</v>
      </c>
      <c r="AA331" s="107" t="s">
        <v>5237</v>
      </c>
      <c r="AB331" s="107" t="s">
        <v>5237</v>
      </c>
      <c r="AC331" s="107" t="s">
        <v>5237</v>
      </c>
      <c r="AD331" s="107" t="s">
        <v>5237</v>
      </c>
    </row>
    <row r="332" spans="2:30" outlineLevel="2">
      <c r="B332" s="4" t="s">
        <v>3</v>
      </c>
      <c r="C332" s="4" t="s">
        <v>5232</v>
      </c>
      <c r="D332" s="4" t="s">
        <v>2</v>
      </c>
      <c r="E332" s="10" t="s">
        <v>64</v>
      </c>
      <c r="F332" s="4" t="s">
        <v>157</v>
      </c>
      <c r="G332" s="10" t="s">
        <v>482</v>
      </c>
      <c r="H332" s="10" t="s">
        <v>474</v>
      </c>
      <c r="I332" s="4" t="s">
        <v>73</v>
      </c>
      <c r="J332" s="72" t="str">
        <f t="shared" si="30"/>
        <v>USBC9 ICPL Curncy</v>
      </c>
      <c r="K332" s="25" t="str">
        <f t="shared" si="31"/>
        <v>ICPL</v>
      </c>
      <c r="L332" s="26">
        <f t="shared" ca="1" si="31"/>
        <v>42276</v>
      </c>
      <c r="M332" s="25" t="b">
        <f t="shared" si="31"/>
        <v>0</v>
      </c>
      <c r="N332" s="84" t="str">
        <f>IF($M332,_xll.BDP($J332,N$309),"[DISABLED]")</f>
        <v>[DISABLED]</v>
      </c>
      <c r="O332" s="84" t="str">
        <f>IF($M332,_xll.BDP($J332,O$309),"[DISABLED]")</f>
        <v>[DISABLED]</v>
      </c>
      <c r="P332" s="84" t="str">
        <f>IF($M332,_xll.BDP($J332,P$309),"[DISABLED]")</f>
        <v>[DISABLED]</v>
      </c>
      <c r="Q332" s="84" t="str">
        <f>IF($M332,_xll.BDH($J332,Q$309,$L332),"[DISABLED]")</f>
        <v>[DISABLED]</v>
      </c>
      <c r="R332" s="84" t="str">
        <f>IF($M332,_xll.BDH($J332,R$309,$L332),"[DISABLED]")</f>
        <v>[DISABLED]</v>
      </c>
      <c r="S332" s="84" t="str">
        <f>IF($M332,_xll.BDH($J332,S$309,$L332),"[DISABLED]")</f>
        <v>[DISABLED]</v>
      </c>
      <c r="U332" s="106" t="s">
        <v>5441</v>
      </c>
      <c r="V332" s="107" t="s">
        <v>1055</v>
      </c>
      <c r="W332" s="108">
        <v>42276</v>
      </c>
      <c r="X332" s="107" t="b">
        <v>0</v>
      </c>
      <c r="Y332" s="107" t="s">
        <v>5237</v>
      </c>
      <c r="Z332" s="107" t="s">
        <v>5237</v>
      </c>
      <c r="AA332" s="107" t="s">
        <v>5237</v>
      </c>
      <c r="AB332" s="107" t="s">
        <v>5237</v>
      </c>
      <c r="AC332" s="107" t="s">
        <v>5237</v>
      </c>
      <c r="AD332" s="107" t="s">
        <v>5237</v>
      </c>
    </row>
    <row r="333" spans="2:30" outlineLevel="2">
      <c r="B333" s="4" t="s">
        <v>3</v>
      </c>
      <c r="C333" s="4" t="s">
        <v>5232</v>
      </c>
      <c r="D333" s="4" t="s">
        <v>2</v>
      </c>
      <c r="E333" s="10" t="s">
        <v>64</v>
      </c>
      <c r="F333" s="4" t="s">
        <v>46</v>
      </c>
      <c r="G333" s="10" t="s">
        <v>482</v>
      </c>
      <c r="H333" s="10" t="s">
        <v>136</v>
      </c>
      <c r="I333" s="4" t="s">
        <v>73</v>
      </c>
      <c r="J333" s="72" t="str">
        <f t="shared" si="30"/>
        <v>USBC10 ICPL Curncy</v>
      </c>
      <c r="K333" s="25" t="str">
        <f t="shared" si="31"/>
        <v>ICPL</v>
      </c>
      <c r="L333" s="26">
        <f t="shared" ca="1" si="31"/>
        <v>42276</v>
      </c>
      <c r="M333" s="25" t="b">
        <f t="shared" si="31"/>
        <v>0</v>
      </c>
      <c r="N333" s="84" t="str">
        <f>IF($M333,_xll.BDP($J333,N$309),"[DISABLED]")</f>
        <v>[DISABLED]</v>
      </c>
      <c r="O333" s="84" t="str">
        <f>IF($M333,_xll.BDP($J333,O$309),"[DISABLED]")</f>
        <v>[DISABLED]</v>
      </c>
      <c r="P333" s="84" t="str">
        <f>IF($M333,_xll.BDP($J333,P$309),"[DISABLED]")</f>
        <v>[DISABLED]</v>
      </c>
      <c r="Q333" s="84" t="str">
        <f>IF($M333,_xll.BDH($J333,Q$309,$L333),"[DISABLED]")</f>
        <v>[DISABLED]</v>
      </c>
      <c r="R333" s="84" t="str">
        <f>IF($M333,_xll.BDH($J333,R$309,$L333),"[DISABLED]")</f>
        <v>[DISABLED]</v>
      </c>
      <c r="S333" s="84" t="str">
        <f>IF($M333,_xll.BDH($J333,S$309,$L333),"[DISABLED]")</f>
        <v>[DISABLED]</v>
      </c>
      <c r="U333" s="106" t="s">
        <v>5442</v>
      </c>
      <c r="V333" s="107" t="s">
        <v>1055</v>
      </c>
      <c r="W333" s="108">
        <v>42276</v>
      </c>
      <c r="X333" s="107" t="b">
        <v>0</v>
      </c>
      <c r="Y333" s="107" t="s">
        <v>5237</v>
      </c>
      <c r="Z333" s="107" t="s">
        <v>5237</v>
      </c>
      <c r="AA333" s="107" t="s">
        <v>5237</v>
      </c>
      <c r="AB333" s="107" t="s">
        <v>5237</v>
      </c>
      <c r="AC333" s="107" t="s">
        <v>5237</v>
      </c>
      <c r="AD333" s="107" t="s">
        <v>5237</v>
      </c>
    </row>
    <row r="334" spans="2:30" outlineLevel="2">
      <c r="B334" s="4" t="s">
        <v>3</v>
      </c>
      <c r="C334" s="4" t="s">
        <v>5232</v>
      </c>
      <c r="D334" s="4" t="s">
        <v>2</v>
      </c>
      <c r="E334" s="10" t="s">
        <v>64</v>
      </c>
      <c r="F334" s="4" t="s">
        <v>160</v>
      </c>
      <c r="G334" s="10" t="s">
        <v>482</v>
      </c>
      <c r="H334" s="10" t="s">
        <v>475</v>
      </c>
      <c r="I334" s="4" t="s">
        <v>73</v>
      </c>
      <c r="J334" s="72" t="str">
        <f t="shared" si="30"/>
        <v>USBC11 ICPL Curncy</v>
      </c>
      <c r="K334" s="25" t="str">
        <f t="shared" si="31"/>
        <v>ICPL</v>
      </c>
      <c r="L334" s="26">
        <f t="shared" ca="1" si="31"/>
        <v>42276</v>
      </c>
      <c r="M334" s="25" t="b">
        <f t="shared" si="31"/>
        <v>0</v>
      </c>
      <c r="N334" s="84" t="str">
        <f>IF($M334,_xll.BDP($J334,N$309),"[DISABLED]")</f>
        <v>[DISABLED]</v>
      </c>
      <c r="O334" s="84" t="str">
        <f>IF($M334,_xll.BDP($J334,O$309),"[DISABLED]")</f>
        <v>[DISABLED]</v>
      </c>
      <c r="P334" s="84" t="str">
        <f>IF($M334,_xll.BDP($J334,P$309),"[DISABLED]")</f>
        <v>[DISABLED]</v>
      </c>
      <c r="Q334" s="84" t="str">
        <f>IF($M334,_xll.BDH($J334,Q$309,$L334),"[DISABLED]")</f>
        <v>[DISABLED]</v>
      </c>
      <c r="R334" s="84" t="str">
        <f>IF($M334,_xll.BDH($J334,R$309,$L334),"[DISABLED]")</f>
        <v>[DISABLED]</v>
      </c>
      <c r="S334" s="84" t="str">
        <f>IF($M334,_xll.BDH($J334,S$309,$L334),"[DISABLED]")</f>
        <v>[DISABLED]</v>
      </c>
      <c r="U334" s="106" t="s">
        <v>5443</v>
      </c>
      <c r="V334" s="107" t="s">
        <v>1055</v>
      </c>
      <c r="W334" s="108">
        <v>42276</v>
      </c>
      <c r="X334" s="107" t="b">
        <v>0</v>
      </c>
      <c r="Y334" s="107" t="s">
        <v>5237</v>
      </c>
      <c r="Z334" s="107" t="s">
        <v>5237</v>
      </c>
      <c r="AA334" s="107" t="s">
        <v>5237</v>
      </c>
      <c r="AB334" s="107" t="s">
        <v>5237</v>
      </c>
      <c r="AC334" s="107" t="s">
        <v>5237</v>
      </c>
      <c r="AD334" s="107" t="s">
        <v>5237</v>
      </c>
    </row>
    <row r="335" spans="2:30" outlineLevel="2">
      <c r="B335" s="4" t="s">
        <v>3</v>
      </c>
      <c r="C335" s="4" t="s">
        <v>5232</v>
      </c>
      <c r="D335" s="4" t="s">
        <v>2</v>
      </c>
      <c r="E335" s="10" t="s">
        <v>64</v>
      </c>
      <c r="F335" s="4" t="s">
        <v>161</v>
      </c>
      <c r="G335" s="10" t="s">
        <v>482</v>
      </c>
      <c r="H335" s="10" t="s">
        <v>476</v>
      </c>
      <c r="I335" s="4" t="s">
        <v>73</v>
      </c>
      <c r="J335" s="72" t="str">
        <f t="shared" si="30"/>
        <v>USBC12 ICPL Curncy</v>
      </c>
      <c r="K335" s="25" t="str">
        <f t="shared" si="31"/>
        <v>ICPL</v>
      </c>
      <c r="L335" s="26">
        <f t="shared" ca="1" si="31"/>
        <v>42276</v>
      </c>
      <c r="M335" s="25" t="b">
        <f t="shared" si="31"/>
        <v>0</v>
      </c>
      <c r="N335" s="84" t="str">
        <f>IF($M335,_xll.BDP($J335,N$309),"[DISABLED]")</f>
        <v>[DISABLED]</v>
      </c>
      <c r="O335" s="84" t="str">
        <f>IF($M335,_xll.BDP($J335,O$309),"[DISABLED]")</f>
        <v>[DISABLED]</v>
      </c>
      <c r="P335" s="84" t="str">
        <f>IF($M335,_xll.BDP($J335,P$309),"[DISABLED]")</f>
        <v>[DISABLED]</v>
      </c>
      <c r="Q335" s="84" t="str">
        <f>IF($M335,_xll.BDH($J335,Q$309,$L335),"[DISABLED]")</f>
        <v>[DISABLED]</v>
      </c>
      <c r="R335" s="84" t="str">
        <f>IF($M335,_xll.BDH($J335,R$309,$L335),"[DISABLED]")</f>
        <v>[DISABLED]</v>
      </c>
      <c r="S335" s="84" t="str">
        <f>IF($M335,_xll.BDH($J335,S$309,$L335),"[DISABLED]")</f>
        <v>[DISABLED]</v>
      </c>
      <c r="U335" s="106" t="s">
        <v>5444</v>
      </c>
      <c r="V335" s="107" t="s">
        <v>1055</v>
      </c>
      <c r="W335" s="108">
        <v>42276</v>
      </c>
      <c r="X335" s="107" t="b">
        <v>0</v>
      </c>
      <c r="Y335" s="107" t="s">
        <v>5237</v>
      </c>
      <c r="Z335" s="107" t="s">
        <v>5237</v>
      </c>
      <c r="AA335" s="107" t="s">
        <v>5237</v>
      </c>
      <c r="AB335" s="107" t="s">
        <v>5237</v>
      </c>
      <c r="AC335" s="107" t="s">
        <v>5237</v>
      </c>
      <c r="AD335" s="107" t="s">
        <v>5237</v>
      </c>
    </row>
    <row r="336" spans="2:30" outlineLevel="2">
      <c r="B336" s="4" t="s">
        <v>3</v>
      </c>
      <c r="C336" s="4" t="s">
        <v>5232</v>
      </c>
      <c r="D336" s="4" t="s">
        <v>2</v>
      </c>
      <c r="E336" s="10" t="s">
        <v>64</v>
      </c>
      <c r="F336" s="4" t="s">
        <v>162</v>
      </c>
      <c r="G336" s="10" t="s">
        <v>482</v>
      </c>
      <c r="H336" s="10" t="s">
        <v>477</v>
      </c>
      <c r="I336" s="4" t="s">
        <v>73</v>
      </c>
      <c r="J336" s="72" t="str">
        <f t="shared" si="30"/>
        <v>USBC13 ICPL Curncy</v>
      </c>
      <c r="K336" s="25" t="str">
        <f t="shared" si="31"/>
        <v>ICPL</v>
      </c>
      <c r="L336" s="26">
        <f t="shared" ca="1" si="31"/>
        <v>42276</v>
      </c>
      <c r="M336" s="25" t="b">
        <f t="shared" si="31"/>
        <v>0</v>
      </c>
      <c r="N336" s="84" t="str">
        <f>IF($M336,_xll.BDP($J336,N$309),"[DISABLED]")</f>
        <v>[DISABLED]</v>
      </c>
      <c r="O336" s="84" t="str">
        <f>IF($M336,_xll.BDP($J336,O$309),"[DISABLED]")</f>
        <v>[DISABLED]</v>
      </c>
      <c r="P336" s="84" t="str">
        <f>IF($M336,_xll.BDP($J336,P$309),"[DISABLED]")</f>
        <v>[DISABLED]</v>
      </c>
      <c r="Q336" s="84" t="str">
        <f>IF($M336,_xll.BDH($J336,Q$309,$L336),"[DISABLED]")</f>
        <v>[DISABLED]</v>
      </c>
      <c r="R336" s="84" t="str">
        <f>IF($M336,_xll.BDH($J336,R$309,$L336),"[DISABLED]")</f>
        <v>[DISABLED]</v>
      </c>
      <c r="S336" s="84" t="str">
        <f>IF($M336,_xll.BDH($J336,S$309,$L336),"[DISABLED]")</f>
        <v>[DISABLED]</v>
      </c>
      <c r="U336" s="106" t="s">
        <v>5445</v>
      </c>
      <c r="V336" s="107" t="s">
        <v>1055</v>
      </c>
      <c r="W336" s="108">
        <v>42276</v>
      </c>
      <c r="X336" s="107" t="b">
        <v>0</v>
      </c>
      <c r="Y336" s="107" t="s">
        <v>5237</v>
      </c>
      <c r="Z336" s="107" t="s">
        <v>5237</v>
      </c>
      <c r="AA336" s="107" t="s">
        <v>5237</v>
      </c>
      <c r="AB336" s="107" t="s">
        <v>5237</v>
      </c>
      <c r="AC336" s="107" t="s">
        <v>5237</v>
      </c>
      <c r="AD336" s="107" t="s">
        <v>5237</v>
      </c>
    </row>
    <row r="337" spans="2:30" outlineLevel="2">
      <c r="B337" s="4" t="s">
        <v>3</v>
      </c>
      <c r="C337" s="4" t="s">
        <v>5232</v>
      </c>
      <c r="D337" s="4" t="s">
        <v>2</v>
      </c>
      <c r="E337" s="10" t="s">
        <v>64</v>
      </c>
      <c r="F337" s="4" t="s">
        <v>163</v>
      </c>
      <c r="G337" s="10" t="s">
        <v>482</v>
      </c>
      <c r="H337" s="10" t="s">
        <v>478</v>
      </c>
      <c r="I337" s="4" t="s">
        <v>73</v>
      </c>
      <c r="J337" s="72" t="str">
        <f t="shared" si="30"/>
        <v>USBC14 ICPL Curncy</v>
      </c>
      <c r="K337" s="25" t="str">
        <f t="shared" si="31"/>
        <v>ICPL</v>
      </c>
      <c r="L337" s="26">
        <f t="shared" ca="1" si="31"/>
        <v>42276</v>
      </c>
      <c r="M337" s="25" t="b">
        <f t="shared" si="31"/>
        <v>0</v>
      </c>
      <c r="N337" s="84" t="str">
        <f>IF($M337,_xll.BDP($J337,N$309),"[DISABLED]")</f>
        <v>[DISABLED]</v>
      </c>
      <c r="O337" s="84" t="str">
        <f>IF($M337,_xll.BDP($J337,O$309),"[DISABLED]")</f>
        <v>[DISABLED]</v>
      </c>
      <c r="P337" s="84" t="str">
        <f>IF($M337,_xll.BDP($J337,P$309),"[DISABLED]")</f>
        <v>[DISABLED]</v>
      </c>
      <c r="Q337" s="84" t="str">
        <f>IF($M337,_xll.BDH($J337,Q$309,$L337),"[DISABLED]")</f>
        <v>[DISABLED]</v>
      </c>
      <c r="R337" s="84" t="str">
        <f>IF($M337,_xll.BDH($J337,R$309,$L337),"[DISABLED]")</f>
        <v>[DISABLED]</v>
      </c>
      <c r="S337" s="84" t="str">
        <f>IF($M337,_xll.BDH($J337,S$309,$L337),"[DISABLED]")</f>
        <v>[DISABLED]</v>
      </c>
      <c r="U337" s="106" t="s">
        <v>5446</v>
      </c>
      <c r="V337" s="107" t="s">
        <v>1055</v>
      </c>
      <c r="W337" s="108">
        <v>42276</v>
      </c>
      <c r="X337" s="107" t="b">
        <v>0</v>
      </c>
      <c r="Y337" s="107" t="s">
        <v>5237</v>
      </c>
      <c r="Z337" s="107" t="s">
        <v>5237</v>
      </c>
      <c r="AA337" s="107" t="s">
        <v>5237</v>
      </c>
      <c r="AB337" s="107" t="s">
        <v>5237</v>
      </c>
      <c r="AC337" s="107" t="s">
        <v>5237</v>
      </c>
      <c r="AD337" s="107" t="s">
        <v>5237</v>
      </c>
    </row>
    <row r="338" spans="2:30" outlineLevel="2">
      <c r="B338" s="4" t="s">
        <v>3</v>
      </c>
      <c r="C338" s="4" t="s">
        <v>5232</v>
      </c>
      <c r="D338" s="4" t="s">
        <v>2</v>
      </c>
      <c r="E338" s="10" t="s">
        <v>64</v>
      </c>
      <c r="F338" s="4" t="s">
        <v>47</v>
      </c>
      <c r="G338" s="10" t="s">
        <v>482</v>
      </c>
      <c r="H338" s="10" t="s">
        <v>137</v>
      </c>
      <c r="I338" s="4" t="s">
        <v>73</v>
      </c>
      <c r="J338" s="72" t="str">
        <f t="shared" si="30"/>
        <v>USBC15 ICPL Curncy</v>
      </c>
      <c r="K338" s="25" t="str">
        <f t="shared" si="31"/>
        <v>ICPL</v>
      </c>
      <c r="L338" s="26">
        <f t="shared" ca="1" si="31"/>
        <v>42276</v>
      </c>
      <c r="M338" s="25" t="b">
        <f t="shared" si="31"/>
        <v>0</v>
      </c>
      <c r="N338" s="84" t="str">
        <f>IF($M338,_xll.BDP($J338,N$309),"[DISABLED]")</f>
        <v>[DISABLED]</v>
      </c>
      <c r="O338" s="84" t="str">
        <f>IF($M338,_xll.BDP($J338,O$309),"[DISABLED]")</f>
        <v>[DISABLED]</v>
      </c>
      <c r="P338" s="84" t="str">
        <f>IF($M338,_xll.BDP($J338,P$309),"[DISABLED]")</f>
        <v>[DISABLED]</v>
      </c>
      <c r="Q338" s="84" t="str">
        <f>IF($M338,_xll.BDH($J338,Q$309,$L338),"[DISABLED]")</f>
        <v>[DISABLED]</v>
      </c>
      <c r="R338" s="84" t="str">
        <f>IF($M338,_xll.BDH($J338,R$309,$L338),"[DISABLED]")</f>
        <v>[DISABLED]</v>
      </c>
      <c r="S338" s="84" t="str">
        <f>IF($M338,_xll.BDH($J338,S$309,$L338),"[DISABLED]")</f>
        <v>[DISABLED]</v>
      </c>
      <c r="U338" s="106" t="s">
        <v>5447</v>
      </c>
      <c r="V338" s="107" t="s">
        <v>1055</v>
      </c>
      <c r="W338" s="108">
        <v>42276</v>
      </c>
      <c r="X338" s="107" t="b">
        <v>0</v>
      </c>
      <c r="Y338" s="107" t="s">
        <v>5237</v>
      </c>
      <c r="Z338" s="107" t="s">
        <v>5237</v>
      </c>
      <c r="AA338" s="107" t="s">
        <v>5237</v>
      </c>
      <c r="AB338" s="107" t="s">
        <v>5237</v>
      </c>
      <c r="AC338" s="107" t="s">
        <v>5237</v>
      </c>
      <c r="AD338" s="107" t="s">
        <v>5237</v>
      </c>
    </row>
    <row r="339" spans="2:30" outlineLevel="2">
      <c r="B339" s="4" t="s">
        <v>3</v>
      </c>
      <c r="C339" s="4" t="s">
        <v>5232</v>
      </c>
      <c r="D339" s="4" t="s">
        <v>2</v>
      </c>
      <c r="E339" s="10" t="s">
        <v>64</v>
      </c>
      <c r="F339" s="4" t="s">
        <v>48</v>
      </c>
      <c r="G339" s="10" t="s">
        <v>482</v>
      </c>
      <c r="H339" s="10" t="s">
        <v>138</v>
      </c>
      <c r="I339" s="4" t="s">
        <v>73</v>
      </c>
      <c r="J339" s="72" t="str">
        <f t="shared" si="30"/>
        <v>USBC20 ICPL Curncy</v>
      </c>
      <c r="K339" s="25" t="str">
        <f t="shared" si="31"/>
        <v>ICPL</v>
      </c>
      <c r="L339" s="26">
        <f t="shared" ca="1" si="31"/>
        <v>42276</v>
      </c>
      <c r="M339" s="25" t="b">
        <f t="shared" si="31"/>
        <v>0</v>
      </c>
      <c r="N339" s="84" t="str">
        <f>IF($M339,_xll.BDP($J339,N$309),"[DISABLED]")</f>
        <v>[DISABLED]</v>
      </c>
      <c r="O339" s="84" t="str">
        <f>IF($M339,_xll.BDP($J339,O$309),"[DISABLED]")</f>
        <v>[DISABLED]</v>
      </c>
      <c r="P339" s="84" t="str">
        <f>IF($M339,_xll.BDP($J339,P$309),"[DISABLED]")</f>
        <v>[DISABLED]</v>
      </c>
      <c r="Q339" s="84" t="str">
        <f>IF($M339,_xll.BDH($J339,Q$309,$L339),"[DISABLED]")</f>
        <v>[DISABLED]</v>
      </c>
      <c r="R339" s="84" t="str">
        <f>IF($M339,_xll.BDH($J339,R$309,$L339),"[DISABLED]")</f>
        <v>[DISABLED]</v>
      </c>
      <c r="S339" s="84" t="str">
        <f>IF($M339,_xll.BDH($J339,S$309,$L339),"[DISABLED]")</f>
        <v>[DISABLED]</v>
      </c>
      <c r="U339" s="106" t="s">
        <v>5448</v>
      </c>
      <c r="V339" s="107" t="s">
        <v>1055</v>
      </c>
      <c r="W339" s="108">
        <v>42276</v>
      </c>
      <c r="X339" s="107" t="b">
        <v>0</v>
      </c>
      <c r="Y339" s="107" t="s">
        <v>5237</v>
      </c>
      <c r="Z339" s="107" t="s">
        <v>5237</v>
      </c>
      <c r="AA339" s="107" t="s">
        <v>5237</v>
      </c>
      <c r="AB339" s="107" t="s">
        <v>5237</v>
      </c>
      <c r="AC339" s="107" t="s">
        <v>5237</v>
      </c>
      <c r="AD339" s="107" t="s">
        <v>5237</v>
      </c>
    </row>
    <row r="340" spans="2:30" outlineLevel="2">
      <c r="B340" s="4" t="s">
        <v>3</v>
      </c>
      <c r="C340" s="4" t="s">
        <v>5232</v>
      </c>
      <c r="D340" s="4" t="s">
        <v>2</v>
      </c>
      <c r="E340" s="10" t="s">
        <v>64</v>
      </c>
      <c r="F340" s="4" t="s">
        <v>49</v>
      </c>
      <c r="G340" s="10" t="s">
        <v>482</v>
      </c>
      <c r="H340" s="10" t="s">
        <v>139</v>
      </c>
      <c r="I340" s="4" t="s">
        <v>73</v>
      </c>
      <c r="J340" s="72" t="str">
        <f t="shared" si="30"/>
        <v>USBC25 ICPL Curncy</v>
      </c>
      <c r="K340" s="25" t="str">
        <f t="shared" si="31"/>
        <v>ICPL</v>
      </c>
      <c r="L340" s="26">
        <f t="shared" ca="1" si="31"/>
        <v>42276</v>
      </c>
      <c r="M340" s="25" t="b">
        <f t="shared" si="31"/>
        <v>0</v>
      </c>
      <c r="N340" s="84" t="str">
        <f>IF($M340,_xll.BDP($J340,N$309),"[DISABLED]")</f>
        <v>[DISABLED]</v>
      </c>
      <c r="O340" s="84" t="str">
        <f>IF($M340,_xll.BDP($J340,O$309),"[DISABLED]")</f>
        <v>[DISABLED]</v>
      </c>
      <c r="P340" s="84" t="str">
        <f>IF($M340,_xll.BDP($J340,P$309),"[DISABLED]")</f>
        <v>[DISABLED]</v>
      </c>
      <c r="Q340" s="84" t="str">
        <f>IF($M340,_xll.BDH($J340,Q$309,$L340),"[DISABLED]")</f>
        <v>[DISABLED]</v>
      </c>
      <c r="R340" s="84" t="str">
        <f>IF($M340,_xll.BDH($J340,R$309,$L340),"[DISABLED]")</f>
        <v>[DISABLED]</v>
      </c>
      <c r="S340" s="84" t="str">
        <f>IF($M340,_xll.BDH($J340,S$309,$L340),"[DISABLED]")</f>
        <v>[DISABLED]</v>
      </c>
      <c r="U340" s="106" t="s">
        <v>5449</v>
      </c>
      <c r="V340" s="107" t="s">
        <v>1055</v>
      </c>
      <c r="W340" s="108">
        <v>42276</v>
      </c>
      <c r="X340" s="107" t="b">
        <v>0</v>
      </c>
      <c r="Y340" s="107" t="s">
        <v>5237</v>
      </c>
      <c r="Z340" s="107" t="s">
        <v>5237</v>
      </c>
      <c r="AA340" s="107" t="s">
        <v>5237</v>
      </c>
      <c r="AB340" s="107" t="s">
        <v>5237</v>
      </c>
      <c r="AC340" s="107" t="s">
        <v>5237</v>
      </c>
      <c r="AD340" s="107" t="s">
        <v>5237</v>
      </c>
    </row>
    <row r="341" spans="2:30" outlineLevel="2">
      <c r="B341" s="4" t="s">
        <v>3</v>
      </c>
      <c r="C341" s="4" t="s">
        <v>5232</v>
      </c>
      <c r="D341" s="4" t="s">
        <v>2</v>
      </c>
      <c r="E341" s="10" t="s">
        <v>64</v>
      </c>
      <c r="F341" s="4" t="s">
        <v>50</v>
      </c>
      <c r="G341" s="10" t="s">
        <v>482</v>
      </c>
      <c r="H341" s="10" t="s">
        <v>140</v>
      </c>
      <c r="I341" s="4" t="s">
        <v>73</v>
      </c>
      <c r="J341" s="72" t="str">
        <f t="shared" si="30"/>
        <v>USBC30 ICPL Curncy</v>
      </c>
      <c r="K341" s="25" t="str">
        <f t="shared" si="31"/>
        <v>ICPL</v>
      </c>
      <c r="L341" s="26">
        <f t="shared" ca="1" si="31"/>
        <v>42276</v>
      </c>
      <c r="M341" s="25" t="b">
        <f t="shared" si="31"/>
        <v>0</v>
      </c>
      <c r="N341" s="84" t="str">
        <f>IF($M341,_xll.BDP($J341,N$309),"[DISABLED]")</f>
        <v>[DISABLED]</v>
      </c>
      <c r="O341" s="84" t="str">
        <f>IF($M341,_xll.BDP($J341,O$309),"[DISABLED]")</f>
        <v>[DISABLED]</v>
      </c>
      <c r="P341" s="84" t="str">
        <f>IF($M341,_xll.BDP($J341,P$309),"[DISABLED]")</f>
        <v>[DISABLED]</v>
      </c>
      <c r="Q341" s="84" t="str">
        <f>IF($M341,_xll.BDH($J341,Q$309,$L341),"[DISABLED]")</f>
        <v>[DISABLED]</v>
      </c>
      <c r="R341" s="84" t="str">
        <f>IF($M341,_xll.BDH($J341,R$309,$L341),"[DISABLED]")</f>
        <v>[DISABLED]</v>
      </c>
      <c r="S341" s="84" t="str">
        <f>IF($M341,_xll.BDH($J341,S$309,$L341),"[DISABLED]")</f>
        <v>[DISABLED]</v>
      </c>
      <c r="U341" s="106" t="s">
        <v>5450</v>
      </c>
      <c r="V341" s="107" t="s">
        <v>1055</v>
      </c>
      <c r="W341" s="108">
        <v>42276</v>
      </c>
      <c r="X341" s="107" t="b">
        <v>0</v>
      </c>
      <c r="Y341" s="107" t="s">
        <v>5237</v>
      </c>
      <c r="Z341" s="107" t="s">
        <v>5237</v>
      </c>
      <c r="AA341" s="107" t="s">
        <v>5237</v>
      </c>
      <c r="AB341" s="107" t="s">
        <v>5237</v>
      </c>
      <c r="AC341" s="107" t="s">
        <v>5237</v>
      </c>
      <c r="AD341" s="107" t="s">
        <v>5237</v>
      </c>
    </row>
    <row r="342" spans="2:30" outlineLevel="2">
      <c r="B342" s="4" t="s">
        <v>3</v>
      </c>
      <c r="C342" s="4" t="s">
        <v>5232</v>
      </c>
      <c r="D342" s="4" t="s">
        <v>2</v>
      </c>
      <c r="E342" s="10" t="s">
        <v>64</v>
      </c>
      <c r="F342" s="4" t="s">
        <v>51</v>
      </c>
      <c r="G342" s="10" t="s">
        <v>482</v>
      </c>
      <c r="H342" s="10" t="s">
        <v>141</v>
      </c>
      <c r="I342" s="4" t="s">
        <v>73</v>
      </c>
      <c r="J342" s="72" t="str">
        <f t="shared" si="30"/>
        <v>USBC40 ICPL Curncy</v>
      </c>
      <c r="K342" s="25" t="str">
        <f t="shared" si="31"/>
        <v>ICPL</v>
      </c>
      <c r="L342" s="26">
        <f t="shared" ca="1" si="31"/>
        <v>42276</v>
      </c>
      <c r="M342" s="25" t="b">
        <f t="shared" si="31"/>
        <v>0</v>
      </c>
      <c r="N342" s="84" t="str">
        <f>IF($M342,_xll.BDP($J342,N$309),"[DISABLED]")</f>
        <v>[DISABLED]</v>
      </c>
      <c r="O342" s="84" t="str">
        <f>IF($M342,_xll.BDP($J342,O$309),"[DISABLED]")</f>
        <v>[DISABLED]</v>
      </c>
      <c r="P342" s="84" t="str">
        <f>IF($M342,_xll.BDP($J342,P$309),"[DISABLED]")</f>
        <v>[DISABLED]</v>
      </c>
      <c r="Q342" s="84" t="str">
        <f>IF($M342,_xll.BDH($J342,Q$309,$L342),"[DISABLED]")</f>
        <v>[DISABLED]</v>
      </c>
      <c r="R342" s="84" t="str">
        <f>IF($M342,_xll.BDH($J342,R$309,$L342),"[DISABLED]")</f>
        <v>[DISABLED]</v>
      </c>
      <c r="S342" s="84" t="str">
        <f>IF($M342,_xll.BDH($J342,S$309,$L342),"[DISABLED]")</f>
        <v>[DISABLED]</v>
      </c>
      <c r="U342" s="106" t="s">
        <v>5451</v>
      </c>
      <c r="V342" s="107" t="s">
        <v>1055</v>
      </c>
      <c r="W342" s="108">
        <v>42276</v>
      </c>
      <c r="X342" s="107" t="b">
        <v>0</v>
      </c>
      <c r="Y342" s="107" t="s">
        <v>5237</v>
      </c>
      <c r="Z342" s="107" t="s">
        <v>5237</v>
      </c>
      <c r="AA342" s="107" t="s">
        <v>5237</v>
      </c>
      <c r="AB342" s="107" t="s">
        <v>5237</v>
      </c>
      <c r="AC342" s="107" t="s">
        <v>5237</v>
      </c>
      <c r="AD342" s="107" t="s">
        <v>5237</v>
      </c>
    </row>
    <row r="343" spans="2:30" outlineLevel="2">
      <c r="B343" s="4" t="s">
        <v>3</v>
      </c>
      <c r="C343" s="4" t="s">
        <v>5232</v>
      </c>
      <c r="D343" s="4" t="s">
        <v>2</v>
      </c>
      <c r="E343" s="10" t="s">
        <v>64</v>
      </c>
      <c r="F343" s="4" t="s">
        <v>52</v>
      </c>
      <c r="G343" s="10" t="s">
        <v>482</v>
      </c>
      <c r="H343" s="10" t="s">
        <v>142</v>
      </c>
      <c r="I343" s="4" t="s">
        <v>73</v>
      </c>
      <c r="J343" s="72" t="str">
        <f t="shared" si="30"/>
        <v>USBC50 ICPL Curncy</v>
      </c>
      <c r="K343" s="25" t="str">
        <f t="shared" si="31"/>
        <v>ICPL</v>
      </c>
      <c r="L343" s="26">
        <f t="shared" ca="1" si="31"/>
        <v>42276</v>
      </c>
      <c r="M343" s="25" t="b">
        <f t="shared" si="31"/>
        <v>0</v>
      </c>
      <c r="N343" s="84" t="str">
        <f>IF($M343,_xll.BDP($J343,N$309),"[DISABLED]")</f>
        <v>[DISABLED]</v>
      </c>
      <c r="O343" s="84" t="str">
        <f>IF($M343,_xll.BDP($J343,O$309),"[DISABLED]")</f>
        <v>[DISABLED]</v>
      </c>
      <c r="P343" s="84" t="str">
        <f>IF($M343,_xll.BDP($J343,P$309),"[DISABLED]")</f>
        <v>[DISABLED]</v>
      </c>
      <c r="Q343" s="84" t="str">
        <f>IF($M343,_xll.BDH($J343,Q$309,$L343),"[DISABLED]")</f>
        <v>[DISABLED]</v>
      </c>
      <c r="R343" s="84" t="str">
        <f>IF($M343,_xll.BDH($J343,R$309,$L343),"[DISABLED]")</f>
        <v>[DISABLED]</v>
      </c>
      <c r="S343" s="84" t="str">
        <f>IF($M343,_xll.BDH($J343,S$309,$L343),"[DISABLED]")</f>
        <v>[DISABLED]</v>
      </c>
      <c r="U343" s="106" t="s">
        <v>5452</v>
      </c>
      <c r="V343" s="107" t="s">
        <v>1055</v>
      </c>
      <c r="W343" s="108">
        <v>42276</v>
      </c>
      <c r="X343" s="107" t="b">
        <v>0</v>
      </c>
      <c r="Y343" s="107" t="s">
        <v>5237</v>
      </c>
      <c r="Z343" s="107" t="s">
        <v>5237</v>
      </c>
      <c r="AA343" s="107" t="s">
        <v>5237</v>
      </c>
      <c r="AB343" s="107" t="s">
        <v>5237</v>
      </c>
      <c r="AC343" s="107" t="s">
        <v>5237</v>
      </c>
      <c r="AD343" s="107" t="s">
        <v>5237</v>
      </c>
    </row>
    <row r="344" spans="2:30" outlineLevel="2">
      <c r="B344" s="4" t="s">
        <v>3</v>
      </c>
      <c r="C344" s="4" t="s">
        <v>5232</v>
      </c>
      <c r="D344" s="4" t="s">
        <v>2</v>
      </c>
      <c r="E344" s="35" t="s">
        <v>64</v>
      </c>
      <c r="F344" s="6" t="s">
        <v>169</v>
      </c>
      <c r="G344" s="10" t="s">
        <v>482</v>
      </c>
      <c r="H344" s="35" t="s">
        <v>479</v>
      </c>
      <c r="I344" s="4" t="s">
        <v>73</v>
      </c>
      <c r="J344" s="72" t="str">
        <f t="shared" si="30"/>
        <v>USBC60 ICPL Curncy</v>
      </c>
      <c r="K344" s="25" t="str">
        <f t="shared" si="31"/>
        <v>ICPL</v>
      </c>
      <c r="L344" s="26">
        <f t="shared" ca="1" si="31"/>
        <v>42276</v>
      </c>
      <c r="M344" s="25" t="b">
        <f t="shared" si="31"/>
        <v>0</v>
      </c>
      <c r="N344" s="84" t="str">
        <f>IF($M344,_xll.BDP($J344,N$309),"[DISABLED]")</f>
        <v>[DISABLED]</v>
      </c>
      <c r="O344" s="84" t="str">
        <f>IF($M344,_xll.BDP($J344,O$309),"[DISABLED]")</f>
        <v>[DISABLED]</v>
      </c>
      <c r="P344" s="84" t="str">
        <f>IF($M344,_xll.BDP($J344,P$309),"[DISABLED]")</f>
        <v>[DISABLED]</v>
      </c>
      <c r="Q344" s="84" t="str">
        <f>IF($M344,_xll.BDH($J344,Q$309,$L344),"[DISABLED]")</f>
        <v>[DISABLED]</v>
      </c>
      <c r="R344" s="84" t="str">
        <f>IF($M344,_xll.BDH($J344,R$309,$L344),"[DISABLED]")</f>
        <v>[DISABLED]</v>
      </c>
      <c r="S344" s="84" t="str">
        <f>IF($M344,_xll.BDH($J344,S$309,$L344),"[DISABLED]")</f>
        <v>[DISABLED]</v>
      </c>
      <c r="U344" s="106" t="s">
        <v>5453</v>
      </c>
      <c r="V344" s="107" t="s">
        <v>1055</v>
      </c>
      <c r="W344" s="108">
        <v>42276</v>
      </c>
      <c r="X344" s="107" t="b">
        <v>0</v>
      </c>
      <c r="Y344" s="107" t="s">
        <v>5237</v>
      </c>
      <c r="Z344" s="107" t="s">
        <v>5237</v>
      </c>
      <c r="AA344" s="107" t="s">
        <v>5237</v>
      </c>
      <c r="AB344" s="107" t="s">
        <v>5237</v>
      </c>
      <c r="AC344" s="107" t="s">
        <v>5237</v>
      </c>
      <c r="AD344" s="107" t="s">
        <v>5237</v>
      </c>
    </row>
    <row r="345" spans="2:30" outlineLevel="1">
      <c r="B345" s="4" t="s">
        <v>3</v>
      </c>
      <c r="C345" s="4" t="s">
        <v>5232</v>
      </c>
      <c r="D345" s="4" t="s">
        <v>2</v>
      </c>
      <c r="E345" s="39" t="s">
        <v>483</v>
      </c>
      <c r="F345" s="76"/>
      <c r="G345" s="77"/>
      <c r="H345" s="77"/>
      <c r="I345" s="78"/>
      <c r="J345" s="78"/>
      <c r="K345" s="81" t="str">
        <f t="shared" ref="K345:S345" si="32">INDEX(ObjData,MATCH($C345&amp;"-"&amp;$D345&amp;"-"&amp;$E345,ObjIDs,0),MATCH(K$2,ObjFields,0))</f>
        <v>ICPL</v>
      </c>
      <c r="L345" s="82">
        <f t="shared" ca="1" si="32"/>
        <v>42276</v>
      </c>
      <c r="M345" s="81" t="b">
        <f t="shared" si="32"/>
        <v>0</v>
      </c>
      <c r="N345" s="81" t="str">
        <f t="shared" si="32"/>
        <v>NAME</v>
      </c>
      <c r="O345" s="81" t="str">
        <f t="shared" si="32"/>
        <v>LAST_UPDATE_DT</v>
      </c>
      <c r="P345" s="81" t="str">
        <f t="shared" si="32"/>
        <v>LAST_UPDATE</v>
      </c>
      <c r="Q345" s="81" t="str">
        <f t="shared" si="32"/>
        <v>PX_LAST</v>
      </c>
      <c r="R345" s="81" t="str">
        <f t="shared" si="32"/>
        <v>PX_BID</v>
      </c>
      <c r="S345" s="81" t="str">
        <f t="shared" si="32"/>
        <v>PX_ASK</v>
      </c>
      <c r="U345" s="103"/>
      <c r="V345" s="104" t="s">
        <v>1055</v>
      </c>
      <c r="W345" s="105">
        <v>42276</v>
      </c>
      <c r="X345" s="104" t="b">
        <v>0</v>
      </c>
      <c r="Y345" s="104" t="s">
        <v>289</v>
      </c>
      <c r="Z345" s="104" t="s">
        <v>291</v>
      </c>
      <c r="AA345" s="104" t="s">
        <v>292</v>
      </c>
      <c r="AB345" s="104" t="s">
        <v>56</v>
      </c>
      <c r="AC345" s="104" t="s">
        <v>5228</v>
      </c>
      <c r="AD345" s="104" t="s">
        <v>5229</v>
      </c>
    </row>
    <row r="346" spans="2:30" outlineLevel="2">
      <c r="B346" s="4" t="s">
        <v>3</v>
      </c>
      <c r="C346" s="4" t="s">
        <v>5232</v>
      </c>
      <c r="D346" s="4" t="s">
        <v>2</v>
      </c>
      <c r="E346" s="10" t="s">
        <v>483</v>
      </c>
      <c r="F346" s="4" t="s">
        <v>278</v>
      </c>
      <c r="G346" s="10" t="s">
        <v>63</v>
      </c>
      <c r="H346" s="10" t="s">
        <v>484</v>
      </c>
      <c r="I346" s="4" t="s">
        <v>277</v>
      </c>
      <c r="J346" s="72" t="str">
        <f>H346&amp;" "&amp;K346&amp;" "&amp;I346</f>
        <v>US0012M ICPL Index</v>
      </c>
      <c r="K346" s="25" t="str">
        <f>K$345</f>
        <v>ICPL</v>
      </c>
      <c r="L346" s="26">
        <f ca="1">L$345</f>
        <v>42276</v>
      </c>
      <c r="M346" s="25" t="b">
        <f>M$345</f>
        <v>0</v>
      </c>
      <c r="N346" s="84" t="str">
        <f>IF($M346,_xll.BDP($J346,N$345),"[DISABLED]")</f>
        <v>[DISABLED]</v>
      </c>
      <c r="O346" s="84" t="str">
        <f>IF($M346,_xll.BDP($J346,O$345),"[DISABLED]")</f>
        <v>[DISABLED]</v>
      </c>
      <c r="P346" s="84" t="str">
        <f>IF($M346,_xll.BDP($J346,P$345),"[DISABLED]")</f>
        <v>[DISABLED]</v>
      </c>
      <c r="Q346" s="84" t="str">
        <f>IF($M346,_xll.BDH($J346,Q$345,$L346),"[DISABLED]")</f>
        <v>[DISABLED]</v>
      </c>
      <c r="R346" s="84" t="str">
        <f>IF($M346,_xll.BDH($J346,R$345,$L346),"[DISABLED]")</f>
        <v>[DISABLED]</v>
      </c>
      <c r="S346" s="84" t="str">
        <f>IF($M346,_xll.BDH($J346,S$345,$L346),"[DISABLED]")</f>
        <v>[DISABLED]</v>
      </c>
      <c r="U346" s="106" t="s">
        <v>5454</v>
      </c>
      <c r="V346" s="107" t="s">
        <v>1055</v>
      </c>
      <c r="W346" s="108">
        <v>42276</v>
      </c>
      <c r="X346" s="107" t="b">
        <v>0</v>
      </c>
      <c r="Y346" s="107" t="s">
        <v>5237</v>
      </c>
      <c r="Z346" s="107" t="s">
        <v>5237</v>
      </c>
      <c r="AA346" s="107" t="s">
        <v>5237</v>
      </c>
      <c r="AB346" s="107" t="s">
        <v>5237</v>
      </c>
      <c r="AC346" s="107" t="s">
        <v>5237</v>
      </c>
      <c r="AD346" s="107" t="s">
        <v>5237</v>
      </c>
    </row>
    <row r="347" spans="2:30" outlineLevel="2">
      <c r="B347" s="4" t="s">
        <v>3</v>
      </c>
      <c r="C347" s="4" t="s">
        <v>5232</v>
      </c>
      <c r="D347" s="4" t="s">
        <v>2</v>
      </c>
      <c r="E347" s="10" t="s">
        <v>483</v>
      </c>
      <c r="F347" s="51" t="s">
        <v>278</v>
      </c>
      <c r="G347" s="52" t="s">
        <v>684</v>
      </c>
      <c r="H347" s="52" t="s">
        <v>485</v>
      </c>
      <c r="I347" s="4" t="s">
        <v>73</v>
      </c>
      <c r="J347" s="72" t="str">
        <f t="shared" ref="J347:J379" si="33">H347&amp;" "&amp;K347&amp;" "&amp;I347</f>
        <v>USFR001 ICPL Curncy</v>
      </c>
      <c r="K347" s="25" t="str">
        <f t="shared" ref="K347:M379" si="34">K$345</f>
        <v>ICPL</v>
      </c>
      <c r="L347" s="26">
        <f t="shared" ca="1" si="34"/>
        <v>42276</v>
      </c>
      <c r="M347" s="25" t="b">
        <f t="shared" si="34"/>
        <v>0</v>
      </c>
      <c r="N347" s="84" t="str">
        <f>IF($M347,_xll.BDP($J347,N$345),"[DISABLED]")</f>
        <v>[DISABLED]</v>
      </c>
      <c r="O347" s="84" t="str">
        <f>IF($M347,_xll.BDP($J347,O$345),"[DISABLED]")</f>
        <v>[DISABLED]</v>
      </c>
      <c r="P347" s="84" t="str">
        <f>IF($M347,_xll.BDP($J347,P$345),"[DISABLED]")</f>
        <v>[DISABLED]</v>
      </c>
      <c r="Q347" s="84" t="str">
        <f>IF($M347,_xll.BDH($J347,Q$345,$L347),"[DISABLED]")</f>
        <v>[DISABLED]</v>
      </c>
      <c r="R347" s="84" t="str">
        <f>IF($M347,_xll.BDH($J347,R$345,$L347),"[DISABLED]")</f>
        <v>[DISABLED]</v>
      </c>
      <c r="S347" s="84" t="str">
        <f>IF($M347,_xll.BDH($J347,S$345,$L347),"[DISABLED]")</f>
        <v>[DISABLED]</v>
      </c>
      <c r="U347" s="106" t="s">
        <v>5455</v>
      </c>
      <c r="V347" s="107" t="s">
        <v>1055</v>
      </c>
      <c r="W347" s="108">
        <v>42276</v>
      </c>
      <c r="X347" s="107" t="b">
        <v>0</v>
      </c>
      <c r="Y347" s="107" t="s">
        <v>5237</v>
      </c>
      <c r="Z347" s="107" t="s">
        <v>5237</v>
      </c>
      <c r="AA347" s="107" t="s">
        <v>5237</v>
      </c>
      <c r="AB347" s="107" t="s">
        <v>5237</v>
      </c>
      <c r="AC347" s="107" t="s">
        <v>5237</v>
      </c>
      <c r="AD347" s="107" t="s">
        <v>5237</v>
      </c>
    </row>
    <row r="348" spans="2:30" outlineLevel="2">
      <c r="B348" s="4" t="s">
        <v>3</v>
      </c>
      <c r="C348" s="4" t="s">
        <v>5232</v>
      </c>
      <c r="D348" s="4" t="s">
        <v>2</v>
      </c>
      <c r="E348" s="10" t="s">
        <v>483</v>
      </c>
      <c r="F348" s="9" t="s">
        <v>181</v>
      </c>
      <c r="G348" s="14" t="s">
        <v>685</v>
      </c>
      <c r="H348" s="14" t="s">
        <v>486</v>
      </c>
      <c r="I348" s="4" t="s">
        <v>73</v>
      </c>
      <c r="J348" s="72" t="str">
        <f t="shared" si="33"/>
        <v>USFR0A1A ICPL Curncy</v>
      </c>
      <c r="K348" s="25" t="str">
        <f t="shared" si="34"/>
        <v>ICPL</v>
      </c>
      <c r="L348" s="26">
        <f t="shared" ca="1" si="34"/>
        <v>42276</v>
      </c>
      <c r="M348" s="25" t="b">
        <f t="shared" si="34"/>
        <v>0</v>
      </c>
      <c r="N348" s="84" t="str">
        <f>IF($M348,_xll.BDP($J348,N$345),"[DISABLED]")</f>
        <v>[DISABLED]</v>
      </c>
      <c r="O348" s="84" t="str">
        <f>IF($M348,_xll.BDP($J348,O$345),"[DISABLED]")</f>
        <v>[DISABLED]</v>
      </c>
      <c r="P348" s="84" t="str">
        <f>IF($M348,_xll.BDP($J348,P$345),"[DISABLED]")</f>
        <v>[DISABLED]</v>
      </c>
      <c r="Q348" s="84" t="str">
        <f>IF($M348,_xll.BDH($J348,Q$345,$L348),"[DISABLED]")</f>
        <v>[DISABLED]</v>
      </c>
      <c r="R348" s="84" t="str">
        <f>IF($M348,_xll.BDH($J348,R$345,$L348),"[DISABLED]")</f>
        <v>[DISABLED]</v>
      </c>
      <c r="S348" s="84" t="str">
        <f>IF($M348,_xll.BDH($J348,S$345,$L348),"[DISABLED]")</f>
        <v>[DISABLED]</v>
      </c>
      <c r="U348" s="106" t="s">
        <v>5456</v>
      </c>
      <c r="V348" s="107" t="s">
        <v>1055</v>
      </c>
      <c r="W348" s="108">
        <v>42276</v>
      </c>
      <c r="X348" s="107" t="b">
        <v>0</v>
      </c>
      <c r="Y348" s="107" t="s">
        <v>5237</v>
      </c>
      <c r="Z348" s="107" t="s">
        <v>5237</v>
      </c>
      <c r="AA348" s="107" t="s">
        <v>5237</v>
      </c>
      <c r="AB348" s="107" t="s">
        <v>5237</v>
      </c>
      <c r="AC348" s="107" t="s">
        <v>5237</v>
      </c>
      <c r="AD348" s="107" t="s">
        <v>5237</v>
      </c>
    </row>
    <row r="349" spans="2:30" outlineLevel="2">
      <c r="B349" s="4" t="s">
        <v>3</v>
      </c>
      <c r="C349" s="4" t="s">
        <v>5232</v>
      </c>
      <c r="D349" s="4" t="s">
        <v>2</v>
      </c>
      <c r="E349" s="10" t="s">
        <v>483</v>
      </c>
      <c r="F349" s="9" t="s">
        <v>182</v>
      </c>
      <c r="G349" s="14" t="s">
        <v>686</v>
      </c>
      <c r="H349" s="14" t="s">
        <v>487</v>
      </c>
      <c r="I349" s="4" t="s">
        <v>73</v>
      </c>
      <c r="J349" s="72" t="str">
        <f t="shared" si="33"/>
        <v>USFR0B1B ICPL Curncy</v>
      </c>
      <c r="K349" s="25" t="str">
        <f t="shared" si="34"/>
        <v>ICPL</v>
      </c>
      <c r="L349" s="26">
        <f t="shared" ca="1" si="34"/>
        <v>42276</v>
      </c>
      <c r="M349" s="25" t="b">
        <f t="shared" si="34"/>
        <v>0</v>
      </c>
      <c r="N349" s="84" t="str">
        <f>IF($M349,_xll.BDP($J349,N$345),"[DISABLED]")</f>
        <v>[DISABLED]</v>
      </c>
      <c r="O349" s="84" t="str">
        <f>IF($M349,_xll.BDP($J349,O$345),"[DISABLED]")</f>
        <v>[DISABLED]</v>
      </c>
      <c r="P349" s="84" t="str">
        <f>IF($M349,_xll.BDP($J349,P$345),"[DISABLED]")</f>
        <v>[DISABLED]</v>
      </c>
      <c r="Q349" s="84" t="str">
        <f>IF($M349,_xll.BDH($J349,Q$345,$L349),"[DISABLED]")</f>
        <v>[DISABLED]</v>
      </c>
      <c r="R349" s="84" t="str">
        <f>IF($M349,_xll.BDH($J349,R$345,$L349),"[DISABLED]")</f>
        <v>[DISABLED]</v>
      </c>
      <c r="S349" s="84" t="str">
        <f>IF($M349,_xll.BDH($J349,S$345,$L349),"[DISABLED]")</f>
        <v>[DISABLED]</v>
      </c>
      <c r="U349" s="106" t="s">
        <v>5457</v>
      </c>
      <c r="V349" s="107" t="s">
        <v>1055</v>
      </c>
      <c r="W349" s="108">
        <v>42276</v>
      </c>
      <c r="X349" s="107" t="b">
        <v>0</v>
      </c>
      <c r="Y349" s="107" t="s">
        <v>5237</v>
      </c>
      <c r="Z349" s="107" t="s">
        <v>5237</v>
      </c>
      <c r="AA349" s="107" t="s">
        <v>5237</v>
      </c>
      <c r="AB349" s="107" t="s">
        <v>5237</v>
      </c>
      <c r="AC349" s="107" t="s">
        <v>5237</v>
      </c>
      <c r="AD349" s="107" t="s">
        <v>5237</v>
      </c>
    </row>
    <row r="350" spans="2:30" outlineLevel="2">
      <c r="B350" s="4" t="s">
        <v>3</v>
      </c>
      <c r="C350" s="4" t="s">
        <v>5232</v>
      </c>
      <c r="D350" s="4" t="s">
        <v>2</v>
      </c>
      <c r="E350" s="10" t="s">
        <v>483</v>
      </c>
      <c r="F350" s="9" t="s">
        <v>145</v>
      </c>
      <c r="G350" s="14" t="s">
        <v>687</v>
      </c>
      <c r="H350" s="14" t="s">
        <v>488</v>
      </c>
      <c r="I350" s="4" t="s">
        <v>73</v>
      </c>
      <c r="J350" s="72" t="str">
        <f t="shared" si="33"/>
        <v>USFR0C1C ICPL Curncy</v>
      </c>
      <c r="K350" s="25" t="str">
        <f t="shared" si="34"/>
        <v>ICPL</v>
      </c>
      <c r="L350" s="26">
        <f t="shared" ca="1" si="34"/>
        <v>42276</v>
      </c>
      <c r="M350" s="25" t="b">
        <f t="shared" si="34"/>
        <v>0</v>
      </c>
      <c r="N350" s="84" t="str">
        <f>IF($M350,_xll.BDP($J350,N$345),"[DISABLED]")</f>
        <v>[DISABLED]</v>
      </c>
      <c r="O350" s="84" t="str">
        <f>IF($M350,_xll.BDP($J350,O$345),"[DISABLED]")</f>
        <v>[DISABLED]</v>
      </c>
      <c r="P350" s="84" t="str">
        <f>IF($M350,_xll.BDP($J350,P$345),"[DISABLED]")</f>
        <v>[DISABLED]</v>
      </c>
      <c r="Q350" s="84" t="str">
        <f>IF($M350,_xll.BDH($J350,Q$345,$L350),"[DISABLED]")</f>
        <v>[DISABLED]</v>
      </c>
      <c r="R350" s="84" t="str">
        <f>IF($M350,_xll.BDH($J350,R$345,$L350),"[DISABLED]")</f>
        <v>[DISABLED]</v>
      </c>
      <c r="S350" s="84" t="str">
        <f>IF($M350,_xll.BDH($J350,S$345,$L350),"[DISABLED]")</f>
        <v>[DISABLED]</v>
      </c>
      <c r="U350" s="106" t="s">
        <v>5458</v>
      </c>
      <c r="V350" s="107" t="s">
        <v>1055</v>
      </c>
      <c r="W350" s="108">
        <v>42276</v>
      </c>
      <c r="X350" s="107" t="b">
        <v>0</v>
      </c>
      <c r="Y350" s="107" t="s">
        <v>5237</v>
      </c>
      <c r="Z350" s="107" t="s">
        <v>5237</v>
      </c>
      <c r="AA350" s="107" t="s">
        <v>5237</v>
      </c>
      <c r="AB350" s="107" t="s">
        <v>5237</v>
      </c>
      <c r="AC350" s="107" t="s">
        <v>5237</v>
      </c>
      <c r="AD350" s="107" t="s">
        <v>5237</v>
      </c>
    </row>
    <row r="351" spans="2:30" outlineLevel="2">
      <c r="B351" s="4" t="s">
        <v>3</v>
      </c>
      <c r="C351" s="4" t="s">
        <v>5232</v>
      </c>
      <c r="D351" s="53" t="s">
        <v>2</v>
      </c>
      <c r="E351" s="10" t="s">
        <v>483</v>
      </c>
      <c r="F351" s="9" t="s">
        <v>183</v>
      </c>
      <c r="G351" s="14" t="s">
        <v>688</v>
      </c>
      <c r="H351" s="14" t="s">
        <v>489</v>
      </c>
      <c r="I351" s="4" t="s">
        <v>73</v>
      </c>
      <c r="J351" s="72" t="str">
        <f t="shared" si="33"/>
        <v>USFR0D1D ICPL Curncy</v>
      </c>
      <c r="K351" s="25" t="str">
        <f t="shared" si="34"/>
        <v>ICPL</v>
      </c>
      <c r="L351" s="26">
        <f t="shared" ca="1" si="34"/>
        <v>42276</v>
      </c>
      <c r="M351" s="25" t="b">
        <f t="shared" si="34"/>
        <v>0</v>
      </c>
      <c r="N351" s="84" t="str">
        <f>IF($M351,_xll.BDP($J351,N$345),"[DISABLED]")</f>
        <v>[DISABLED]</v>
      </c>
      <c r="O351" s="84" t="str">
        <f>IF($M351,_xll.BDP($J351,O$345),"[DISABLED]")</f>
        <v>[DISABLED]</v>
      </c>
      <c r="P351" s="84" t="str">
        <f>IF($M351,_xll.BDP($J351,P$345),"[DISABLED]")</f>
        <v>[DISABLED]</v>
      </c>
      <c r="Q351" s="84" t="str">
        <f>IF($M351,_xll.BDH($J351,Q$345,$L351),"[DISABLED]")</f>
        <v>[DISABLED]</v>
      </c>
      <c r="R351" s="84" t="str">
        <f>IF($M351,_xll.BDH($J351,R$345,$L351),"[DISABLED]")</f>
        <v>[DISABLED]</v>
      </c>
      <c r="S351" s="84" t="str">
        <f>IF($M351,_xll.BDH($J351,S$345,$L351),"[DISABLED]")</f>
        <v>[DISABLED]</v>
      </c>
      <c r="U351" s="106" t="s">
        <v>5459</v>
      </c>
      <c r="V351" s="107" t="s">
        <v>1055</v>
      </c>
      <c r="W351" s="108">
        <v>42276</v>
      </c>
      <c r="X351" s="107" t="b">
        <v>0</v>
      </c>
      <c r="Y351" s="107" t="s">
        <v>5237</v>
      </c>
      <c r="Z351" s="107" t="s">
        <v>5237</v>
      </c>
      <c r="AA351" s="107" t="s">
        <v>5237</v>
      </c>
      <c r="AB351" s="107" t="s">
        <v>5237</v>
      </c>
      <c r="AC351" s="107" t="s">
        <v>5237</v>
      </c>
      <c r="AD351" s="107" t="s">
        <v>5237</v>
      </c>
    </row>
    <row r="352" spans="2:30" outlineLevel="2">
      <c r="B352" s="4" t="s">
        <v>3</v>
      </c>
      <c r="C352" s="4" t="s">
        <v>5232</v>
      </c>
      <c r="D352" s="53" t="s">
        <v>2</v>
      </c>
      <c r="E352" s="10" t="s">
        <v>483</v>
      </c>
      <c r="F352" s="9" t="s">
        <v>184</v>
      </c>
      <c r="G352" s="14" t="s">
        <v>689</v>
      </c>
      <c r="H352" s="14" t="s">
        <v>490</v>
      </c>
      <c r="I352" s="4" t="s">
        <v>73</v>
      </c>
      <c r="J352" s="72" t="str">
        <f t="shared" si="33"/>
        <v>USFR0E1E ICPL Curncy</v>
      </c>
      <c r="K352" s="25" t="str">
        <f t="shared" si="34"/>
        <v>ICPL</v>
      </c>
      <c r="L352" s="26">
        <f t="shared" ca="1" si="34"/>
        <v>42276</v>
      </c>
      <c r="M352" s="25" t="b">
        <f t="shared" si="34"/>
        <v>0</v>
      </c>
      <c r="N352" s="84" t="str">
        <f>IF($M352,_xll.BDP($J352,N$345),"[DISABLED]")</f>
        <v>[DISABLED]</v>
      </c>
      <c r="O352" s="84" t="str">
        <f>IF($M352,_xll.BDP($J352,O$345),"[DISABLED]")</f>
        <v>[DISABLED]</v>
      </c>
      <c r="P352" s="84" t="str">
        <f>IF($M352,_xll.BDP($J352,P$345),"[DISABLED]")</f>
        <v>[DISABLED]</v>
      </c>
      <c r="Q352" s="84" t="str">
        <f>IF($M352,_xll.BDH($J352,Q$345,$L352),"[DISABLED]")</f>
        <v>[DISABLED]</v>
      </c>
      <c r="R352" s="84" t="str">
        <f>IF($M352,_xll.BDH($J352,R$345,$L352),"[DISABLED]")</f>
        <v>[DISABLED]</v>
      </c>
      <c r="S352" s="84" t="str">
        <f>IF($M352,_xll.BDH($J352,S$345,$L352),"[DISABLED]")</f>
        <v>[DISABLED]</v>
      </c>
      <c r="U352" s="106" t="s">
        <v>5460</v>
      </c>
      <c r="V352" s="107" t="s">
        <v>1055</v>
      </c>
      <c r="W352" s="108">
        <v>42276</v>
      </c>
      <c r="X352" s="107" t="b">
        <v>0</v>
      </c>
      <c r="Y352" s="107" t="s">
        <v>5237</v>
      </c>
      <c r="Z352" s="107" t="s">
        <v>5237</v>
      </c>
      <c r="AA352" s="107" t="s">
        <v>5237</v>
      </c>
      <c r="AB352" s="107" t="s">
        <v>5237</v>
      </c>
      <c r="AC352" s="107" t="s">
        <v>5237</v>
      </c>
      <c r="AD352" s="107" t="s">
        <v>5237</v>
      </c>
    </row>
    <row r="353" spans="2:30" outlineLevel="2">
      <c r="B353" s="4" t="s">
        <v>3</v>
      </c>
      <c r="C353" s="4" t="s">
        <v>5232</v>
      </c>
      <c r="D353" s="53" t="s">
        <v>2</v>
      </c>
      <c r="E353" s="10" t="s">
        <v>483</v>
      </c>
      <c r="F353" s="9" t="s">
        <v>146</v>
      </c>
      <c r="G353" s="14" t="s">
        <v>690</v>
      </c>
      <c r="H353" s="14" t="s">
        <v>491</v>
      </c>
      <c r="I353" s="4" t="s">
        <v>73</v>
      </c>
      <c r="J353" s="72" t="str">
        <f t="shared" si="33"/>
        <v>USFR0F1F ICPL Curncy</v>
      </c>
      <c r="K353" s="25" t="str">
        <f t="shared" si="34"/>
        <v>ICPL</v>
      </c>
      <c r="L353" s="26">
        <f t="shared" ca="1" si="34"/>
        <v>42276</v>
      </c>
      <c r="M353" s="25" t="b">
        <f t="shared" si="34"/>
        <v>0</v>
      </c>
      <c r="N353" s="84" t="str">
        <f>IF($M353,_xll.BDP($J353,N$345),"[DISABLED]")</f>
        <v>[DISABLED]</v>
      </c>
      <c r="O353" s="84" t="str">
        <f>IF($M353,_xll.BDP($J353,O$345),"[DISABLED]")</f>
        <v>[DISABLED]</v>
      </c>
      <c r="P353" s="84" t="str">
        <f>IF($M353,_xll.BDP($J353,P$345),"[DISABLED]")</f>
        <v>[DISABLED]</v>
      </c>
      <c r="Q353" s="84" t="str">
        <f>IF($M353,_xll.BDH($J353,Q$345,$L353),"[DISABLED]")</f>
        <v>[DISABLED]</v>
      </c>
      <c r="R353" s="84" t="str">
        <f>IF($M353,_xll.BDH($J353,R$345,$L353),"[DISABLED]")</f>
        <v>[DISABLED]</v>
      </c>
      <c r="S353" s="84" t="str">
        <f>IF($M353,_xll.BDH($J353,S$345,$L353),"[DISABLED]")</f>
        <v>[DISABLED]</v>
      </c>
      <c r="U353" s="106" t="s">
        <v>5461</v>
      </c>
      <c r="V353" s="107" t="s">
        <v>1055</v>
      </c>
      <c r="W353" s="108">
        <v>42276</v>
      </c>
      <c r="X353" s="107" t="b">
        <v>0</v>
      </c>
      <c r="Y353" s="107" t="s">
        <v>5237</v>
      </c>
      <c r="Z353" s="107" t="s">
        <v>5237</v>
      </c>
      <c r="AA353" s="107" t="s">
        <v>5237</v>
      </c>
      <c r="AB353" s="107" t="s">
        <v>5237</v>
      </c>
      <c r="AC353" s="107" t="s">
        <v>5237</v>
      </c>
      <c r="AD353" s="107" t="s">
        <v>5237</v>
      </c>
    </row>
    <row r="354" spans="2:30" outlineLevel="2">
      <c r="B354" s="4" t="s">
        <v>3</v>
      </c>
      <c r="C354" s="4" t="s">
        <v>5232</v>
      </c>
      <c r="D354" s="53" t="s">
        <v>2</v>
      </c>
      <c r="E354" s="10" t="s">
        <v>483</v>
      </c>
      <c r="F354" s="9" t="s">
        <v>213</v>
      </c>
      <c r="G354" s="14" t="s">
        <v>691</v>
      </c>
      <c r="H354" s="14" t="s">
        <v>492</v>
      </c>
      <c r="I354" s="4" t="s">
        <v>73</v>
      </c>
      <c r="J354" s="72" t="str">
        <f t="shared" si="33"/>
        <v>USFR0G1G ICPL Curncy</v>
      </c>
      <c r="K354" s="25" t="str">
        <f t="shared" si="34"/>
        <v>ICPL</v>
      </c>
      <c r="L354" s="26">
        <f t="shared" ca="1" si="34"/>
        <v>42276</v>
      </c>
      <c r="M354" s="25" t="b">
        <f t="shared" si="34"/>
        <v>0</v>
      </c>
      <c r="N354" s="84" t="str">
        <f>IF($M354,_xll.BDP($J354,N$345),"[DISABLED]")</f>
        <v>[DISABLED]</v>
      </c>
      <c r="O354" s="84" t="str">
        <f>IF($M354,_xll.BDP($J354,O$345),"[DISABLED]")</f>
        <v>[DISABLED]</v>
      </c>
      <c r="P354" s="84" t="str">
        <f>IF($M354,_xll.BDP($J354,P$345),"[DISABLED]")</f>
        <v>[DISABLED]</v>
      </c>
      <c r="Q354" s="84" t="str">
        <f>IF($M354,_xll.BDH($J354,Q$345,$L354),"[DISABLED]")</f>
        <v>[DISABLED]</v>
      </c>
      <c r="R354" s="84" t="str">
        <f>IF($M354,_xll.BDH($J354,R$345,$L354),"[DISABLED]")</f>
        <v>[DISABLED]</v>
      </c>
      <c r="S354" s="84" t="str">
        <f>IF($M354,_xll.BDH($J354,S$345,$L354),"[DISABLED]")</f>
        <v>[DISABLED]</v>
      </c>
      <c r="U354" s="106" t="s">
        <v>5462</v>
      </c>
      <c r="V354" s="107" t="s">
        <v>1055</v>
      </c>
      <c r="W354" s="108">
        <v>42276</v>
      </c>
      <c r="X354" s="107" t="b">
        <v>0</v>
      </c>
      <c r="Y354" s="107" t="s">
        <v>5237</v>
      </c>
      <c r="Z354" s="107" t="s">
        <v>5237</v>
      </c>
      <c r="AA354" s="107" t="s">
        <v>5237</v>
      </c>
      <c r="AB354" s="107" t="s">
        <v>5237</v>
      </c>
      <c r="AC354" s="107" t="s">
        <v>5237</v>
      </c>
      <c r="AD354" s="107" t="s">
        <v>5237</v>
      </c>
    </row>
    <row r="355" spans="2:30" outlineLevel="2">
      <c r="B355" s="4" t="s">
        <v>3</v>
      </c>
      <c r="C355" s="4" t="s">
        <v>5232</v>
      </c>
      <c r="D355" s="53" t="s">
        <v>2</v>
      </c>
      <c r="E355" s="10" t="s">
        <v>483</v>
      </c>
      <c r="F355" s="9" t="s">
        <v>214</v>
      </c>
      <c r="G355" s="14" t="s">
        <v>692</v>
      </c>
      <c r="H355" s="14" t="s">
        <v>493</v>
      </c>
      <c r="I355" s="4" t="s">
        <v>73</v>
      </c>
      <c r="J355" s="72" t="str">
        <f t="shared" si="33"/>
        <v>USFR0H1H ICPL Curncy</v>
      </c>
      <c r="K355" s="25" t="str">
        <f t="shared" si="34"/>
        <v>ICPL</v>
      </c>
      <c r="L355" s="26">
        <f t="shared" ca="1" si="34"/>
        <v>42276</v>
      </c>
      <c r="M355" s="25" t="b">
        <f t="shared" si="34"/>
        <v>0</v>
      </c>
      <c r="N355" s="84" t="str">
        <f>IF($M355,_xll.BDP($J355,N$345),"[DISABLED]")</f>
        <v>[DISABLED]</v>
      </c>
      <c r="O355" s="84" t="str">
        <f>IF($M355,_xll.BDP($J355,O$345),"[DISABLED]")</f>
        <v>[DISABLED]</v>
      </c>
      <c r="P355" s="84" t="str">
        <f>IF($M355,_xll.BDP($J355,P$345),"[DISABLED]")</f>
        <v>[DISABLED]</v>
      </c>
      <c r="Q355" s="84" t="str">
        <f>IF($M355,_xll.BDH($J355,Q$345,$L355),"[DISABLED]")</f>
        <v>[DISABLED]</v>
      </c>
      <c r="R355" s="84" t="str">
        <f>IF($M355,_xll.BDH($J355,R$345,$L355),"[DISABLED]")</f>
        <v>[DISABLED]</v>
      </c>
      <c r="S355" s="84" t="str">
        <f>IF($M355,_xll.BDH($J355,S$345,$L355),"[DISABLED]")</f>
        <v>[DISABLED]</v>
      </c>
      <c r="U355" s="106" t="s">
        <v>5463</v>
      </c>
      <c r="V355" s="107" t="s">
        <v>1055</v>
      </c>
      <c r="W355" s="108">
        <v>42276</v>
      </c>
      <c r="X355" s="107" t="b">
        <v>0</v>
      </c>
      <c r="Y355" s="107" t="s">
        <v>5237</v>
      </c>
      <c r="Z355" s="107" t="s">
        <v>5237</v>
      </c>
      <c r="AA355" s="107" t="s">
        <v>5237</v>
      </c>
      <c r="AB355" s="107" t="s">
        <v>5237</v>
      </c>
      <c r="AC355" s="107" t="s">
        <v>5237</v>
      </c>
      <c r="AD355" s="107" t="s">
        <v>5237</v>
      </c>
    </row>
    <row r="356" spans="2:30" outlineLevel="2">
      <c r="B356" s="4" t="s">
        <v>3</v>
      </c>
      <c r="C356" s="4" t="s">
        <v>5232</v>
      </c>
      <c r="D356" s="53" t="s">
        <v>2</v>
      </c>
      <c r="E356" s="10" t="s">
        <v>483</v>
      </c>
      <c r="F356" s="9" t="s">
        <v>321</v>
      </c>
      <c r="G356" s="14" t="s">
        <v>693</v>
      </c>
      <c r="H356" s="14" t="s">
        <v>494</v>
      </c>
      <c r="I356" s="4" t="s">
        <v>73</v>
      </c>
      <c r="J356" s="72" t="str">
        <f t="shared" si="33"/>
        <v>USFR0I1I ICPL Curncy</v>
      </c>
      <c r="K356" s="25" t="str">
        <f t="shared" si="34"/>
        <v>ICPL</v>
      </c>
      <c r="L356" s="26">
        <f t="shared" ca="1" si="34"/>
        <v>42276</v>
      </c>
      <c r="M356" s="25" t="b">
        <f t="shared" si="34"/>
        <v>0</v>
      </c>
      <c r="N356" s="84" t="str">
        <f>IF($M356,_xll.BDP($J356,N$345),"[DISABLED]")</f>
        <v>[DISABLED]</v>
      </c>
      <c r="O356" s="84" t="str">
        <f>IF($M356,_xll.BDP($J356,O$345),"[DISABLED]")</f>
        <v>[DISABLED]</v>
      </c>
      <c r="P356" s="84" t="str">
        <f>IF($M356,_xll.BDP($J356,P$345),"[DISABLED]")</f>
        <v>[DISABLED]</v>
      </c>
      <c r="Q356" s="84" t="str">
        <f>IF($M356,_xll.BDH($J356,Q$345,$L356),"[DISABLED]")</f>
        <v>[DISABLED]</v>
      </c>
      <c r="R356" s="84" t="str">
        <f>IF($M356,_xll.BDH($J356,R$345,$L356),"[DISABLED]")</f>
        <v>[DISABLED]</v>
      </c>
      <c r="S356" s="84" t="str">
        <f>IF($M356,_xll.BDH($J356,S$345,$L356),"[DISABLED]")</f>
        <v>[DISABLED]</v>
      </c>
      <c r="U356" s="106" t="s">
        <v>5464</v>
      </c>
      <c r="V356" s="107" t="s">
        <v>1055</v>
      </c>
      <c r="W356" s="108">
        <v>42276</v>
      </c>
      <c r="X356" s="107" t="b">
        <v>0</v>
      </c>
      <c r="Y356" s="107" t="s">
        <v>5237</v>
      </c>
      <c r="Z356" s="107" t="s">
        <v>5237</v>
      </c>
      <c r="AA356" s="107" t="s">
        <v>5237</v>
      </c>
      <c r="AB356" s="107" t="s">
        <v>5237</v>
      </c>
      <c r="AC356" s="107" t="s">
        <v>5237</v>
      </c>
      <c r="AD356" s="107" t="s">
        <v>5237</v>
      </c>
    </row>
    <row r="357" spans="2:30" outlineLevel="2">
      <c r="B357" s="4" t="s">
        <v>3</v>
      </c>
      <c r="C357" s="4" t="s">
        <v>5232</v>
      </c>
      <c r="D357" s="53" t="s">
        <v>2</v>
      </c>
      <c r="E357" s="10" t="s">
        <v>483</v>
      </c>
      <c r="F357" s="9" t="s">
        <v>215</v>
      </c>
      <c r="G357" s="14" t="s">
        <v>694</v>
      </c>
      <c r="H357" s="14" t="s">
        <v>495</v>
      </c>
      <c r="I357" s="4" t="s">
        <v>73</v>
      </c>
      <c r="J357" s="72" t="str">
        <f t="shared" si="33"/>
        <v>USFR0J1J ICPL Curncy</v>
      </c>
      <c r="K357" s="25" t="str">
        <f t="shared" si="34"/>
        <v>ICPL</v>
      </c>
      <c r="L357" s="26">
        <f t="shared" ca="1" si="34"/>
        <v>42276</v>
      </c>
      <c r="M357" s="25" t="b">
        <f t="shared" si="34"/>
        <v>0</v>
      </c>
      <c r="N357" s="84" t="str">
        <f>IF($M357,_xll.BDP($J357,N$345),"[DISABLED]")</f>
        <v>[DISABLED]</v>
      </c>
      <c r="O357" s="84" t="str">
        <f>IF($M357,_xll.BDP($J357,O$345),"[DISABLED]")</f>
        <v>[DISABLED]</v>
      </c>
      <c r="P357" s="84" t="str">
        <f>IF($M357,_xll.BDP($J357,P$345),"[DISABLED]")</f>
        <v>[DISABLED]</v>
      </c>
      <c r="Q357" s="84" t="str">
        <f>IF($M357,_xll.BDH($J357,Q$345,$L357),"[DISABLED]")</f>
        <v>[DISABLED]</v>
      </c>
      <c r="R357" s="84" t="str">
        <f>IF($M357,_xll.BDH($J357,R$345,$L357),"[DISABLED]")</f>
        <v>[DISABLED]</v>
      </c>
      <c r="S357" s="84" t="str">
        <f>IF($M357,_xll.BDH($J357,S$345,$L357),"[DISABLED]")</f>
        <v>[DISABLED]</v>
      </c>
      <c r="U357" s="106" t="s">
        <v>5465</v>
      </c>
      <c r="V357" s="107" t="s">
        <v>1055</v>
      </c>
      <c r="W357" s="108">
        <v>42276</v>
      </c>
      <c r="X357" s="107" t="b">
        <v>0</v>
      </c>
      <c r="Y357" s="107" t="s">
        <v>5237</v>
      </c>
      <c r="Z357" s="107" t="s">
        <v>5237</v>
      </c>
      <c r="AA357" s="107" t="s">
        <v>5237</v>
      </c>
      <c r="AB357" s="107" t="s">
        <v>5237</v>
      </c>
      <c r="AC357" s="107" t="s">
        <v>5237</v>
      </c>
      <c r="AD357" s="107" t="s">
        <v>5237</v>
      </c>
    </row>
    <row r="358" spans="2:30" outlineLevel="2">
      <c r="B358" s="4" t="s">
        <v>3</v>
      </c>
      <c r="C358" s="4" t="s">
        <v>5232</v>
      </c>
      <c r="D358" s="53" t="s">
        <v>2</v>
      </c>
      <c r="E358" s="10" t="s">
        <v>483</v>
      </c>
      <c r="F358" s="9" t="s">
        <v>216</v>
      </c>
      <c r="G358" s="14" t="s">
        <v>695</v>
      </c>
      <c r="H358" s="14" t="s">
        <v>496</v>
      </c>
      <c r="I358" s="4" t="s">
        <v>73</v>
      </c>
      <c r="J358" s="72" t="str">
        <f t="shared" si="33"/>
        <v>USFR0K1K ICPL Curncy</v>
      </c>
      <c r="K358" s="25" t="str">
        <f t="shared" si="34"/>
        <v>ICPL</v>
      </c>
      <c r="L358" s="26">
        <f t="shared" ca="1" si="34"/>
        <v>42276</v>
      </c>
      <c r="M358" s="25" t="b">
        <f t="shared" si="34"/>
        <v>0</v>
      </c>
      <c r="N358" s="84" t="str">
        <f>IF($M358,_xll.BDP($J358,N$345),"[DISABLED]")</f>
        <v>[DISABLED]</v>
      </c>
      <c r="O358" s="84" t="str">
        <f>IF($M358,_xll.BDP($J358,O$345),"[DISABLED]")</f>
        <v>[DISABLED]</v>
      </c>
      <c r="P358" s="84" t="str">
        <f>IF($M358,_xll.BDP($J358,P$345),"[DISABLED]")</f>
        <v>[DISABLED]</v>
      </c>
      <c r="Q358" s="84" t="str">
        <f>IF($M358,_xll.BDH($J358,Q$345,$L358),"[DISABLED]")</f>
        <v>[DISABLED]</v>
      </c>
      <c r="R358" s="84" t="str">
        <f>IF($M358,_xll.BDH($J358,R$345,$L358),"[DISABLED]")</f>
        <v>[DISABLED]</v>
      </c>
      <c r="S358" s="84" t="str">
        <f>IF($M358,_xll.BDH($J358,S$345,$L358),"[DISABLED]")</f>
        <v>[DISABLED]</v>
      </c>
      <c r="U358" s="106" t="s">
        <v>5466</v>
      </c>
      <c r="V358" s="107" t="s">
        <v>1055</v>
      </c>
      <c r="W358" s="108">
        <v>42276</v>
      </c>
      <c r="X358" s="107" t="b">
        <v>0</v>
      </c>
      <c r="Y358" s="107" t="s">
        <v>5237</v>
      </c>
      <c r="Z358" s="107" t="s">
        <v>5237</v>
      </c>
      <c r="AA358" s="107" t="s">
        <v>5237</v>
      </c>
      <c r="AB358" s="107" t="s">
        <v>5237</v>
      </c>
      <c r="AC358" s="107" t="s">
        <v>5237</v>
      </c>
      <c r="AD358" s="107" t="s">
        <v>5237</v>
      </c>
    </row>
    <row r="359" spans="2:30" outlineLevel="2">
      <c r="B359" s="4" t="s">
        <v>3</v>
      </c>
      <c r="C359" s="4" t="s">
        <v>5232</v>
      </c>
      <c r="D359" s="53" t="s">
        <v>2</v>
      </c>
      <c r="E359" s="10" t="s">
        <v>483</v>
      </c>
      <c r="F359" s="9" t="s">
        <v>518</v>
      </c>
      <c r="G359" s="14" t="s">
        <v>696</v>
      </c>
      <c r="H359" s="14" t="s">
        <v>497</v>
      </c>
      <c r="I359" s="4" t="s">
        <v>73</v>
      </c>
      <c r="J359" s="72" t="str">
        <f t="shared" si="33"/>
        <v>USFR012 ICPL Curncy</v>
      </c>
      <c r="K359" s="25" t="str">
        <f t="shared" si="34"/>
        <v>ICPL</v>
      </c>
      <c r="L359" s="26">
        <f t="shared" ca="1" si="34"/>
        <v>42276</v>
      </c>
      <c r="M359" s="25" t="b">
        <f t="shared" si="34"/>
        <v>0</v>
      </c>
      <c r="N359" s="84" t="str">
        <f>IF($M359,_xll.BDP($J359,N$345),"[DISABLED]")</f>
        <v>[DISABLED]</v>
      </c>
      <c r="O359" s="84" t="str">
        <f>IF($M359,_xll.BDP($J359,O$345),"[DISABLED]")</f>
        <v>[DISABLED]</v>
      </c>
      <c r="P359" s="84" t="str">
        <f>IF($M359,_xll.BDP($J359,P$345),"[DISABLED]")</f>
        <v>[DISABLED]</v>
      </c>
      <c r="Q359" s="84" t="str">
        <f>IF($M359,_xll.BDH($J359,Q$345,$L359),"[DISABLED]")</f>
        <v>[DISABLED]</v>
      </c>
      <c r="R359" s="84" t="str">
        <f>IF($M359,_xll.BDH($J359,R$345,$L359),"[DISABLED]")</f>
        <v>[DISABLED]</v>
      </c>
      <c r="S359" s="84" t="str">
        <f>IF($M359,_xll.BDH($J359,S$345,$L359),"[DISABLED]")</f>
        <v>[DISABLED]</v>
      </c>
      <c r="U359" s="106" t="s">
        <v>5467</v>
      </c>
      <c r="V359" s="107" t="s">
        <v>1055</v>
      </c>
      <c r="W359" s="108">
        <v>42276</v>
      </c>
      <c r="X359" s="107" t="b">
        <v>0</v>
      </c>
      <c r="Y359" s="107" t="s">
        <v>5237</v>
      </c>
      <c r="Z359" s="107" t="s">
        <v>5237</v>
      </c>
      <c r="AA359" s="107" t="s">
        <v>5237</v>
      </c>
      <c r="AB359" s="107" t="s">
        <v>5237</v>
      </c>
      <c r="AC359" s="107" t="s">
        <v>5237</v>
      </c>
      <c r="AD359" s="107" t="s">
        <v>5237</v>
      </c>
    </row>
    <row r="360" spans="2:30" outlineLevel="2">
      <c r="B360" s="4" t="s">
        <v>3</v>
      </c>
      <c r="C360" s="4" t="s">
        <v>5232</v>
      </c>
      <c r="D360" s="53" t="s">
        <v>2</v>
      </c>
      <c r="E360" s="10" t="s">
        <v>483</v>
      </c>
      <c r="F360" s="4" t="s">
        <v>42</v>
      </c>
      <c r="G360" s="10" t="s">
        <v>1056</v>
      </c>
      <c r="H360" s="10" t="s">
        <v>498</v>
      </c>
      <c r="I360" s="4" t="s">
        <v>73</v>
      </c>
      <c r="J360" s="72" t="str">
        <f t="shared" si="33"/>
        <v>USBL2 ICPL Curncy</v>
      </c>
      <c r="K360" s="25" t="str">
        <f t="shared" si="34"/>
        <v>ICPL</v>
      </c>
      <c r="L360" s="26">
        <f t="shared" ca="1" si="34"/>
        <v>42276</v>
      </c>
      <c r="M360" s="25" t="b">
        <f t="shared" si="34"/>
        <v>0</v>
      </c>
      <c r="N360" s="84" t="str">
        <f>IF($M360,_xll.BDP($J360,N$345),"[DISABLED]")</f>
        <v>[DISABLED]</v>
      </c>
      <c r="O360" s="84" t="str">
        <f>IF($M360,_xll.BDP($J360,O$345),"[DISABLED]")</f>
        <v>[DISABLED]</v>
      </c>
      <c r="P360" s="84" t="str">
        <f>IF($M360,_xll.BDP($J360,P$345),"[DISABLED]")</f>
        <v>[DISABLED]</v>
      </c>
      <c r="Q360" s="84" t="str">
        <f>IF($M360,_xll.BDH($J360,Q$345,$L360),"[DISABLED]")</f>
        <v>[DISABLED]</v>
      </c>
      <c r="R360" s="84" t="str">
        <f>IF($M360,_xll.BDH($J360,R$345,$L360),"[DISABLED]")</f>
        <v>[DISABLED]</v>
      </c>
      <c r="S360" s="84" t="str">
        <f>IF($M360,_xll.BDH($J360,S$345,$L360),"[DISABLED]")</f>
        <v>[DISABLED]</v>
      </c>
      <c r="U360" s="106" t="s">
        <v>5468</v>
      </c>
      <c r="V360" s="107" t="s">
        <v>1055</v>
      </c>
      <c r="W360" s="108">
        <v>42276</v>
      </c>
      <c r="X360" s="107" t="b">
        <v>0</v>
      </c>
      <c r="Y360" s="107" t="s">
        <v>5237</v>
      </c>
      <c r="Z360" s="107" t="s">
        <v>5237</v>
      </c>
      <c r="AA360" s="107" t="s">
        <v>5237</v>
      </c>
      <c r="AB360" s="107" t="s">
        <v>5237</v>
      </c>
      <c r="AC360" s="107" t="s">
        <v>5237</v>
      </c>
      <c r="AD360" s="107" t="s">
        <v>5237</v>
      </c>
    </row>
    <row r="361" spans="2:30" outlineLevel="2">
      <c r="B361" s="4" t="s">
        <v>3</v>
      </c>
      <c r="C361" s="4" t="s">
        <v>5232</v>
      </c>
      <c r="D361" s="53" t="s">
        <v>2</v>
      </c>
      <c r="E361" s="10" t="s">
        <v>483</v>
      </c>
      <c r="F361" s="4" t="s">
        <v>43</v>
      </c>
      <c r="G361" s="10" t="s">
        <v>1056</v>
      </c>
      <c r="H361" s="10" t="s">
        <v>499</v>
      </c>
      <c r="I361" s="4" t="s">
        <v>73</v>
      </c>
      <c r="J361" s="72" t="str">
        <f t="shared" si="33"/>
        <v>USBL3 ICPL Curncy</v>
      </c>
      <c r="K361" s="25" t="str">
        <f t="shared" si="34"/>
        <v>ICPL</v>
      </c>
      <c r="L361" s="26">
        <f t="shared" ca="1" si="34"/>
        <v>42276</v>
      </c>
      <c r="M361" s="25" t="b">
        <f t="shared" si="34"/>
        <v>0</v>
      </c>
      <c r="N361" s="84" t="str">
        <f>IF($M361,_xll.BDP($J361,N$345),"[DISABLED]")</f>
        <v>[DISABLED]</v>
      </c>
      <c r="O361" s="84" t="str">
        <f>IF($M361,_xll.BDP($J361,O$345),"[DISABLED]")</f>
        <v>[DISABLED]</v>
      </c>
      <c r="P361" s="84" t="str">
        <f>IF($M361,_xll.BDP($J361,P$345),"[DISABLED]")</f>
        <v>[DISABLED]</v>
      </c>
      <c r="Q361" s="84" t="str">
        <f>IF($M361,_xll.BDH($J361,Q$345,$L361),"[DISABLED]")</f>
        <v>[DISABLED]</v>
      </c>
      <c r="R361" s="84" t="str">
        <f>IF($M361,_xll.BDH($J361,R$345,$L361),"[DISABLED]")</f>
        <v>[DISABLED]</v>
      </c>
      <c r="S361" s="84" t="str">
        <f>IF($M361,_xll.BDH($J361,S$345,$L361),"[DISABLED]")</f>
        <v>[DISABLED]</v>
      </c>
      <c r="U361" s="106" t="s">
        <v>5469</v>
      </c>
      <c r="V361" s="107" t="s">
        <v>1055</v>
      </c>
      <c r="W361" s="108">
        <v>42276</v>
      </c>
      <c r="X361" s="107" t="b">
        <v>0</v>
      </c>
      <c r="Y361" s="107" t="s">
        <v>5237</v>
      </c>
      <c r="Z361" s="107" t="s">
        <v>5237</v>
      </c>
      <c r="AA361" s="107" t="s">
        <v>5237</v>
      </c>
      <c r="AB361" s="107" t="s">
        <v>5237</v>
      </c>
      <c r="AC361" s="107" t="s">
        <v>5237</v>
      </c>
      <c r="AD361" s="107" t="s">
        <v>5237</v>
      </c>
    </row>
    <row r="362" spans="2:30" outlineLevel="2">
      <c r="B362" s="4" t="s">
        <v>3</v>
      </c>
      <c r="C362" s="4" t="s">
        <v>5232</v>
      </c>
      <c r="D362" s="53" t="s">
        <v>2</v>
      </c>
      <c r="E362" s="10" t="s">
        <v>483</v>
      </c>
      <c r="F362" s="4" t="s">
        <v>152</v>
      </c>
      <c r="G362" s="10" t="s">
        <v>1056</v>
      </c>
      <c r="H362" s="10" t="s">
        <v>500</v>
      </c>
      <c r="I362" s="4" t="s">
        <v>73</v>
      </c>
      <c r="J362" s="72" t="str">
        <f t="shared" si="33"/>
        <v>USBL4 ICPL Curncy</v>
      </c>
      <c r="K362" s="25" t="str">
        <f t="shared" si="34"/>
        <v>ICPL</v>
      </c>
      <c r="L362" s="26">
        <f t="shared" ca="1" si="34"/>
        <v>42276</v>
      </c>
      <c r="M362" s="25" t="b">
        <f t="shared" si="34"/>
        <v>0</v>
      </c>
      <c r="N362" s="84" t="str">
        <f>IF($M362,_xll.BDP($J362,N$345),"[DISABLED]")</f>
        <v>[DISABLED]</v>
      </c>
      <c r="O362" s="84" t="str">
        <f>IF($M362,_xll.BDP($J362,O$345),"[DISABLED]")</f>
        <v>[DISABLED]</v>
      </c>
      <c r="P362" s="84" t="str">
        <f>IF($M362,_xll.BDP($J362,P$345),"[DISABLED]")</f>
        <v>[DISABLED]</v>
      </c>
      <c r="Q362" s="84" t="str">
        <f>IF($M362,_xll.BDH($J362,Q$345,$L362),"[DISABLED]")</f>
        <v>[DISABLED]</v>
      </c>
      <c r="R362" s="84" t="str">
        <f>IF($M362,_xll.BDH($J362,R$345,$L362),"[DISABLED]")</f>
        <v>[DISABLED]</v>
      </c>
      <c r="S362" s="84" t="str">
        <f>IF($M362,_xll.BDH($J362,S$345,$L362),"[DISABLED]")</f>
        <v>[DISABLED]</v>
      </c>
      <c r="U362" s="106" t="s">
        <v>5470</v>
      </c>
      <c r="V362" s="107" t="s">
        <v>1055</v>
      </c>
      <c r="W362" s="108">
        <v>42276</v>
      </c>
      <c r="X362" s="107" t="b">
        <v>0</v>
      </c>
      <c r="Y362" s="107" t="s">
        <v>5237</v>
      </c>
      <c r="Z362" s="107" t="s">
        <v>5237</v>
      </c>
      <c r="AA362" s="107" t="s">
        <v>5237</v>
      </c>
      <c r="AB362" s="107" t="s">
        <v>5237</v>
      </c>
      <c r="AC362" s="107" t="s">
        <v>5237</v>
      </c>
      <c r="AD362" s="107" t="s">
        <v>5237</v>
      </c>
    </row>
    <row r="363" spans="2:30" outlineLevel="2">
      <c r="B363" s="4" t="s">
        <v>3</v>
      </c>
      <c r="C363" s="4" t="s">
        <v>5232</v>
      </c>
      <c r="D363" s="53" t="s">
        <v>2</v>
      </c>
      <c r="E363" s="10" t="s">
        <v>483</v>
      </c>
      <c r="F363" s="4" t="s">
        <v>44</v>
      </c>
      <c r="G363" s="10" t="s">
        <v>1056</v>
      </c>
      <c r="H363" s="10" t="s">
        <v>501</v>
      </c>
      <c r="I363" s="4" t="s">
        <v>73</v>
      </c>
      <c r="J363" s="72" t="str">
        <f t="shared" si="33"/>
        <v>USBL5 ICPL Curncy</v>
      </c>
      <c r="K363" s="25" t="str">
        <f t="shared" si="34"/>
        <v>ICPL</v>
      </c>
      <c r="L363" s="26">
        <f t="shared" ca="1" si="34"/>
        <v>42276</v>
      </c>
      <c r="M363" s="25" t="b">
        <f t="shared" si="34"/>
        <v>0</v>
      </c>
      <c r="N363" s="84" t="str">
        <f>IF($M363,_xll.BDP($J363,N$345),"[DISABLED]")</f>
        <v>[DISABLED]</v>
      </c>
      <c r="O363" s="84" t="str">
        <f>IF($M363,_xll.BDP($J363,O$345),"[DISABLED]")</f>
        <v>[DISABLED]</v>
      </c>
      <c r="P363" s="84" t="str">
        <f>IF($M363,_xll.BDP($J363,P$345),"[DISABLED]")</f>
        <v>[DISABLED]</v>
      </c>
      <c r="Q363" s="84" t="str">
        <f>IF($M363,_xll.BDH($J363,Q$345,$L363),"[DISABLED]")</f>
        <v>[DISABLED]</v>
      </c>
      <c r="R363" s="84" t="str">
        <f>IF($M363,_xll.BDH($J363,R$345,$L363),"[DISABLED]")</f>
        <v>[DISABLED]</v>
      </c>
      <c r="S363" s="84" t="str">
        <f>IF($M363,_xll.BDH($J363,S$345,$L363),"[DISABLED]")</f>
        <v>[DISABLED]</v>
      </c>
      <c r="U363" s="106" t="s">
        <v>5471</v>
      </c>
      <c r="V363" s="107" t="s">
        <v>1055</v>
      </c>
      <c r="W363" s="108">
        <v>42276</v>
      </c>
      <c r="X363" s="107" t="b">
        <v>0</v>
      </c>
      <c r="Y363" s="107" t="s">
        <v>5237</v>
      </c>
      <c r="Z363" s="107" t="s">
        <v>5237</v>
      </c>
      <c r="AA363" s="107" t="s">
        <v>5237</v>
      </c>
      <c r="AB363" s="107" t="s">
        <v>5237</v>
      </c>
      <c r="AC363" s="107" t="s">
        <v>5237</v>
      </c>
      <c r="AD363" s="107" t="s">
        <v>5237</v>
      </c>
    </row>
    <row r="364" spans="2:30" outlineLevel="2">
      <c r="B364" s="4" t="s">
        <v>3</v>
      </c>
      <c r="C364" s="4" t="s">
        <v>5232</v>
      </c>
      <c r="D364" s="53" t="s">
        <v>2</v>
      </c>
      <c r="E364" s="10" t="s">
        <v>483</v>
      </c>
      <c r="F364" s="4" t="s">
        <v>155</v>
      </c>
      <c r="G364" s="10" t="s">
        <v>1056</v>
      </c>
      <c r="H364" s="10" t="s">
        <v>502</v>
      </c>
      <c r="I364" s="4" t="s">
        <v>73</v>
      </c>
      <c r="J364" s="72" t="str">
        <f t="shared" si="33"/>
        <v>USBL6 ICPL Curncy</v>
      </c>
      <c r="K364" s="25" t="str">
        <f t="shared" si="34"/>
        <v>ICPL</v>
      </c>
      <c r="L364" s="26">
        <f t="shared" ca="1" si="34"/>
        <v>42276</v>
      </c>
      <c r="M364" s="25" t="b">
        <f t="shared" si="34"/>
        <v>0</v>
      </c>
      <c r="N364" s="84" t="str">
        <f>IF($M364,_xll.BDP($J364,N$345),"[DISABLED]")</f>
        <v>[DISABLED]</v>
      </c>
      <c r="O364" s="84" t="str">
        <f>IF($M364,_xll.BDP($J364,O$345),"[DISABLED]")</f>
        <v>[DISABLED]</v>
      </c>
      <c r="P364" s="84" t="str">
        <f>IF($M364,_xll.BDP($J364,P$345),"[DISABLED]")</f>
        <v>[DISABLED]</v>
      </c>
      <c r="Q364" s="84" t="str">
        <f>IF($M364,_xll.BDH($J364,Q$345,$L364),"[DISABLED]")</f>
        <v>[DISABLED]</v>
      </c>
      <c r="R364" s="84" t="str">
        <f>IF($M364,_xll.BDH($J364,R$345,$L364),"[DISABLED]")</f>
        <v>[DISABLED]</v>
      </c>
      <c r="S364" s="84" t="str">
        <f>IF($M364,_xll.BDH($J364,S$345,$L364),"[DISABLED]")</f>
        <v>[DISABLED]</v>
      </c>
      <c r="U364" s="106" t="s">
        <v>5472</v>
      </c>
      <c r="V364" s="107" t="s">
        <v>1055</v>
      </c>
      <c r="W364" s="108">
        <v>42276</v>
      </c>
      <c r="X364" s="107" t="b">
        <v>0</v>
      </c>
      <c r="Y364" s="107" t="s">
        <v>5237</v>
      </c>
      <c r="Z364" s="107" t="s">
        <v>5237</v>
      </c>
      <c r="AA364" s="107" t="s">
        <v>5237</v>
      </c>
      <c r="AB364" s="107" t="s">
        <v>5237</v>
      </c>
      <c r="AC364" s="107" t="s">
        <v>5237</v>
      </c>
      <c r="AD364" s="107" t="s">
        <v>5237</v>
      </c>
    </row>
    <row r="365" spans="2:30" outlineLevel="2">
      <c r="B365" s="4" t="s">
        <v>3</v>
      </c>
      <c r="C365" s="4" t="s">
        <v>5232</v>
      </c>
      <c r="D365" s="53" t="s">
        <v>2</v>
      </c>
      <c r="E365" s="10" t="s">
        <v>483</v>
      </c>
      <c r="F365" s="4" t="s">
        <v>45</v>
      </c>
      <c r="G365" s="10" t="s">
        <v>1056</v>
      </c>
      <c r="H365" s="10" t="s">
        <v>503</v>
      </c>
      <c r="I365" s="4" t="s">
        <v>73</v>
      </c>
      <c r="J365" s="72" t="str">
        <f t="shared" si="33"/>
        <v>USBL7 ICPL Curncy</v>
      </c>
      <c r="K365" s="25" t="str">
        <f t="shared" si="34"/>
        <v>ICPL</v>
      </c>
      <c r="L365" s="26">
        <f t="shared" ca="1" si="34"/>
        <v>42276</v>
      </c>
      <c r="M365" s="25" t="b">
        <f t="shared" si="34"/>
        <v>0</v>
      </c>
      <c r="N365" s="84" t="str">
        <f>IF($M365,_xll.BDP($J365,N$345),"[DISABLED]")</f>
        <v>[DISABLED]</v>
      </c>
      <c r="O365" s="84" t="str">
        <f>IF($M365,_xll.BDP($J365,O$345),"[DISABLED]")</f>
        <v>[DISABLED]</v>
      </c>
      <c r="P365" s="84" t="str">
        <f>IF($M365,_xll.BDP($J365,P$345),"[DISABLED]")</f>
        <v>[DISABLED]</v>
      </c>
      <c r="Q365" s="84" t="str">
        <f>IF($M365,_xll.BDH($J365,Q$345,$L365),"[DISABLED]")</f>
        <v>[DISABLED]</v>
      </c>
      <c r="R365" s="84" t="str">
        <f>IF($M365,_xll.BDH($J365,R$345,$L365),"[DISABLED]")</f>
        <v>[DISABLED]</v>
      </c>
      <c r="S365" s="84" t="str">
        <f>IF($M365,_xll.BDH($J365,S$345,$L365),"[DISABLED]")</f>
        <v>[DISABLED]</v>
      </c>
      <c r="U365" s="106" t="s">
        <v>5473</v>
      </c>
      <c r="V365" s="107" t="s">
        <v>1055</v>
      </c>
      <c r="W365" s="108">
        <v>42276</v>
      </c>
      <c r="X365" s="107" t="b">
        <v>0</v>
      </c>
      <c r="Y365" s="107" t="s">
        <v>5237</v>
      </c>
      <c r="Z365" s="107" t="s">
        <v>5237</v>
      </c>
      <c r="AA365" s="107" t="s">
        <v>5237</v>
      </c>
      <c r="AB365" s="107" t="s">
        <v>5237</v>
      </c>
      <c r="AC365" s="107" t="s">
        <v>5237</v>
      </c>
      <c r="AD365" s="107" t="s">
        <v>5237</v>
      </c>
    </row>
    <row r="366" spans="2:30" outlineLevel="2">
      <c r="B366" s="4" t="s">
        <v>3</v>
      </c>
      <c r="C366" s="4" t="s">
        <v>5232</v>
      </c>
      <c r="D366" s="53" t="s">
        <v>2</v>
      </c>
      <c r="E366" s="10" t="s">
        <v>483</v>
      </c>
      <c r="F366" s="4" t="s">
        <v>156</v>
      </c>
      <c r="G366" s="10" t="s">
        <v>1056</v>
      </c>
      <c r="H366" s="10" t="s">
        <v>504</v>
      </c>
      <c r="I366" s="4" t="s">
        <v>73</v>
      </c>
      <c r="J366" s="72" t="str">
        <f t="shared" si="33"/>
        <v>USBL8 ICPL Curncy</v>
      </c>
      <c r="K366" s="25" t="str">
        <f t="shared" si="34"/>
        <v>ICPL</v>
      </c>
      <c r="L366" s="26">
        <f t="shared" ca="1" si="34"/>
        <v>42276</v>
      </c>
      <c r="M366" s="25" t="b">
        <f t="shared" si="34"/>
        <v>0</v>
      </c>
      <c r="N366" s="84" t="str">
        <f>IF($M366,_xll.BDP($J366,N$345),"[DISABLED]")</f>
        <v>[DISABLED]</v>
      </c>
      <c r="O366" s="84" t="str">
        <f>IF($M366,_xll.BDP($J366,O$345),"[DISABLED]")</f>
        <v>[DISABLED]</v>
      </c>
      <c r="P366" s="84" t="str">
        <f>IF($M366,_xll.BDP($J366,P$345),"[DISABLED]")</f>
        <v>[DISABLED]</v>
      </c>
      <c r="Q366" s="84" t="str">
        <f>IF($M366,_xll.BDH($J366,Q$345,$L366),"[DISABLED]")</f>
        <v>[DISABLED]</v>
      </c>
      <c r="R366" s="84" t="str">
        <f>IF($M366,_xll.BDH($J366,R$345,$L366),"[DISABLED]")</f>
        <v>[DISABLED]</v>
      </c>
      <c r="S366" s="84" t="str">
        <f>IF($M366,_xll.BDH($J366,S$345,$L366),"[DISABLED]")</f>
        <v>[DISABLED]</v>
      </c>
      <c r="U366" s="106" t="s">
        <v>5474</v>
      </c>
      <c r="V366" s="107" t="s">
        <v>1055</v>
      </c>
      <c r="W366" s="108">
        <v>42276</v>
      </c>
      <c r="X366" s="107" t="b">
        <v>0</v>
      </c>
      <c r="Y366" s="107" t="s">
        <v>5237</v>
      </c>
      <c r="Z366" s="107" t="s">
        <v>5237</v>
      </c>
      <c r="AA366" s="107" t="s">
        <v>5237</v>
      </c>
      <c r="AB366" s="107" t="s">
        <v>5237</v>
      </c>
      <c r="AC366" s="107" t="s">
        <v>5237</v>
      </c>
      <c r="AD366" s="107" t="s">
        <v>5237</v>
      </c>
    </row>
    <row r="367" spans="2:30" outlineLevel="2">
      <c r="B367" s="4" t="s">
        <v>3</v>
      </c>
      <c r="C367" s="4" t="s">
        <v>5232</v>
      </c>
      <c r="D367" s="53" t="s">
        <v>2</v>
      </c>
      <c r="E367" s="10" t="s">
        <v>483</v>
      </c>
      <c r="F367" s="4" t="s">
        <v>157</v>
      </c>
      <c r="G367" s="10" t="s">
        <v>1056</v>
      </c>
      <c r="H367" s="10" t="s">
        <v>505</v>
      </c>
      <c r="I367" s="4" t="s">
        <v>73</v>
      </c>
      <c r="J367" s="72" t="str">
        <f t="shared" si="33"/>
        <v>USBL9 ICPL Curncy</v>
      </c>
      <c r="K367" s="25" t="str">
        <f t="shared" si="34"/>
        <v>ICPL</v>
      </c>
      <c r="L367" s="26">
        <f t="shared" ca="1" si="34"/>
        <v>42276</v>
      </c>
      <c r="M367" s="25" t="b">
        <f t="shared" si="34"/>
        <v>0</v>
      </c>
      <c r="N367" s="84" t="str">
        <f>IF($M367,_xll.BDP($J367,N$345),"[DISABLED]")</f>
        <v>[DISABLED]</v>
      </c>
      <c r="O367" s="84" t="str">
        <f>IF($M367,_xll.BDP($J367,O$345),"[DISABLED]")</f>
        <v>[DISABLED]</v>
      </c>
      <c r="P367" s="84" t="str">
        <f>IF($M367,_xll.BDP($J367,P$345),"[DISABLED]")</f>
        <v>[DISABLED]</v>
      </c>
      <c r="Q367" s="84" t="str">
        <f>IF($M367,_xll.BDH($J367,Q$345,$L367),"[DISABLED]")</f>
        <v>[DISABLED]</v>
      </c>
      <c r="R367" s="84" t="str">
        <f>IF($M367,_xll.BDH($J367,R$345,$L367),"[DISABLED]")</f>
        <v>[DISABLED]</v>
      </c>
      <c r="S367" s="84" t="str">
        <f>IF($M367,_xll.BDH($J367,S$345,$L367),"[DISABLED]")</f>
        <v>[DISABLED]</v>
      </c>
      <c r="U367" s="106" t="s">
        <v>5475</v>
      </c>
      <c r="V367" s="107" t="s">
        <v>1055</v>
      </c>
      <c r="W367" s="108">
        <v>42276</v>
      </c>
      <c r="X367" s="107" t="b">
        <v>0</v>
      </c>
      <c r="Y367" s="107" t="s">
        <v>5237</v>
      </c>
      <c r="Z367" s="107" t="s">
        <v>5237</v>
      </c>
      <c r="AA367" s="107" t="s">
        <v>5237</v>
      </c>
      <c r="AB367" s="107" t="s">
        <v>5237</v>
      </c>
      <c r="AC367" s="107" t="s">
        <v>5237</v>
      </c>
      <c r="AD367" s="107" t="s">
        <v>5237</v>
      </c>
    </row>
    <row r="368" spans="2:30" outlineLevel="2">
      <c r="B368" s="4" t="s">
        <v>3</v>
      </c>
      <c r="C368" s="4" t="s">
        <v>5232</v>
      </c>
      <c r="D368" s="53" t="s">
        <v>2</v>
      </c>
      <c r="E368" s="10" t="s">
        <v>483</v>
      </c>
      <c r="F368" s="4" t="s">
        <v>46</v>
      </c>
      <c r="G368" s="10" t="s">
        <v>1056</v>
      </c>
      <c r="H368" s="10" t="s">
        <v>506</v>
      </c>
      <c r="I368" s="4" t="s">
        <v>73</v>
      </c>
      <c r="J368" s="72" t="str">
        <f t="shared" si="33"/>
        <v>USBL10 ICPL Curncy</v>
      </c>
      <c r="K368" s="25" t="str">
        <f t="shared" si="34"/>
        <v>ICPL</v>
      </c>
      <c r="L368" s="26">
        <f t="shared" ca="1" si="34"/>
        <v>42276</v>
      </c>
      <c r="M368" s="25" t="b">
        <f t="shared" si="34"/>
        <v>0</v>
      </c>
      <c r="N368" s="84" t="str">
        <f>IF($M368,_xll.BDP($J368,N$345),"[DISABLED]")</f>
        <v>[DISABLED]</v>
      </c>
      <c r="O368" s="84" t="str">
        <f>IF($M368,_xll.BDP($J368,O$345),"[DISABLED]")</f>
        <v>[DISABLED]</v>
      </c>
      <c r="P368" s="84" t="str">
        <f>IF($M368,_xll.BDP($J368,P$345),"[DISABLED]")</f>
        <v>[DISABLED]</v>
      </c>
      <c r="Q368" s="84" t="str">
        <f>IF($M368,_xll.BDH($J368,Q$345,$L368),"[DISABLED]")</f>
        <v>[DISABLED]</v>
      </c>
      <c r="R368" s="84" t="str">
        <f>IF($M368,_xll.BDH($J368,R$345,$L368),"[DISABLED]")</f>
        <v>[DISABLED]</v>
      </c>
      <c r="S368" s="84" t="str">
        <f>IF($M368,_xll.BDH($J368,S$345,$L368),"[DISABLED]")</f>
        <v>[DISABLED]</v>
      </c>
      <c r="U368" s="106" t="s">
        <v>5476</v>
      </c>
      <c r="V368" s="107" t="s">
        <v>1055</v>
      </c>
      <c r="W368" s="108">
        <v>42276</v>
      </c>
      <c r="X368" s="107" t="b">
        <v>0</v>
      </c>
      <c r="Y368" s="107" t="s">
        <v>5237</v>
      </c>
      <c r="Z368" s="107" t="s">
        <v>5237</v>
      </c>
      <c r="AA368" s="107" t="s">
        <v>5237</v>
      </c>
      <c r="AB368" s="107" t="s">
        <v>5237</v>
      </c>
      <c r="AC368" s="107" t="s">
        <v>5237</v>
      </c>
      <c r="AD368" s="107" t="s">
        <v>5237</v>
      </c>
    </row>
    <row r="369" spans="2:30" outlineLevel="2">
      <c r="B369" s="4" t="s">
        <v>3</v>
      </c>
      <c r="C369" s="4" t="s">
        <v>5232</v>
      </c>
      <c r="D369" s="53" t="s">
        <v>2</v>
      </c>
      <c r="E369" s="10" t="s">
        <v>483</v>
      </c>
      <c r="F369" s="4" t="s">
        <v>160</v>
      </c>
      <c r="G369" s="10" t="s">
        <v>1056</v>
      </c>
      <c r="H369" s="10" t="s">
        <v>507</v>
      </c>
      <c r="I369" s="4" t="s">
        <v>73</v>
      </c>
      <c r="J369" s="72" t="str">
        <f t="shared" si="33"/>
        <v>USBL11 ICPL Curncy</v>
      </c>
      <c r="K369" s="25" t="str">
        <f t="shared" si="34"/>
        <v>ICPL</v>
      </c>
      <c r="L369" s="26">
        <f t="shared" ca="1" si="34"/>
        <v>42276</v>
      </c>
      <c r="M369" s="25" t="b">
        <f t="shared" si="34"/>
        <v>0</v>
      </c>
      <c r="N369" s="84" t="str">
        <f>IF($M369,_xll.BDP($J369,N$345),"[DISABLED]")</f>
        <v>[DISABLED]</v>
      </c>
      <c r="O369" s="84" t="str">
        <f>IF($M369,_xll.BDP($J369,O$345),"[DISABLED]")</f>
        <v>[DISABLED]</v>
      </c>
      <c r="P369" s="84" t="str">
        <f>IF($M369,_xll.BDP($J369,P$345),"[DISABLED]")</f>
        <v>[DISABLED]</v>
      </c>
      <c r="Q369" s="84" t="str">
        <f>IF($M369,_xll.BDH($J369,Q$345,$L369),"[DISABLED]")</f>
        <v>[DISABLED]</v>
      </c>
      <c r="R369" s="84" t="str">
        <f>IF($M369,_xll.BDH($J369,R$345,$L369),"[DISABLED]")</f>
        <v>[DISABLED]</v>
      </c>
      <c r="S369" s="84" t="str">
        <f>IF($M369,_xll.BDH($J369,S$345,$L369),"[DISABLED]")</f>
        <v>[DISABLED]</v>
      </c>
      <c r="U369" s="106" t="s">
        <v>5477</v>
      </c>
      <c r="V369" s="107" t="s">
        <v>1055</v>
      </c>
      <c r="W369" s="108">
        <v>42276</v>
      </c>
      <c r="X369" s="107" t="b">
        <v>0</v>
      </c>
      <c r="Y369" s="107" t="s">
        <v>5237</v>
      </c>
      <c r="Z369" s="107" t="s">
        <v>5237</v>
      </c>
      <c r="AA369" s="107" t="s">
        <v>5237</v>
      </c>
      <c r="AB369" s="107" t="s">
        <v>5237</v>
      </c>
      <c r="AC369" s="107" t="s">
        <v>5237</v>
      </c>
      <c r="AD369" s="107" t="s">
        <v>5237</v>
      </c>
    </row>
    <row r="370" spans="2:30" outlineLevel="2">
      <c r="B370" s="4" t="s">
        <v>3</v>
      </c>
      <c r="C370" s="4" t="s">
        <v>5232</v>
      </c>
      <c r="D370" s="53" t="s">
        <v>2</v>
      </c>
      <c r="E370" s="10" t="s">
        <v>483</v>
      </c>
      <c r="F370" s="4" t="s">
        <v>161</v>
      </c>
      <c r="G370" s="10" t="s">
        <v>1056</v>
      </c>
      <c r="H370" s="10" t="s">
        <v>508</v>
      </c>
      <c r="I370" s="4" t="s">
        <v>73</v>
      </c>
      <c r="J370" s="72" t="str">
        <f t="shared" si="33"/>
        <v>USBL12 ICPL Curncy</v>
      </c>
      <c r="K370" s="25" t="str">
        <f t="shared" si="34"/>
        <v>ICPL</v>
      </c>
      <c r="L370" s="26">
        <f t="shared" ca="1" si="34"/>
        <v>42276</v>
      </c>
      <c r="M370" s="25" t="b">
        <f t="shared" si="34"/>
        <v>0</v>
      </c>
      <c r="N370" s="84" t="str">
        <f>IF($M370,_xll.BDP($J370,N$345),"[DISABLED]")</f>
        <v>[DISABLED]</v>
      </c>
      <c r="O370" s="84" t="str">
        <f>IF($M370,_xll.BDP($J370,O$345),"[DISABLED]")</f>
        <v>[DISABLED]</v>
      </c>
      <c r="P370" s="84" t="str">
        <f>IF($M370,_xll.BDP($J370,P$345),"[DISABLED]")</f>
        <v>[DISABLED]</v>
      </c>
      <c r="Q370" s="84" t="str">
        <f>IF($M370,_xll.BDH($J370,Q$345,$L370),"[DISABLED]")</f>
        <v>[DISABLED]</v>
      </c>
      <c r="R370" s="84" t="str">
        <f>IF($M370,_xll.BDH($J370,R$345,$L370),"[DISABLED]")</f>
        <v>[DISABLED]</v>
      </c>
      <c r="S370" s="84" t="str">
        <f>IF($M370,_xll.BDH($J370,S$345,$L370),"[DISABLED]")</f>
        <v>[DISABLED]</v>
      </c>
      <c r="U370" s="106" t="s">
        <v>5478</v>
      </c>
      <c r="V370" s="107" t="s">
        <v>1055</v>
      </c>
      <c r="W370" s="108">
        <v>42276</v>
      </c>
      <c r="X370" s="107" t="b">
        <v>0</v>
      </c>
      <c r="Y370" s="107" t="s">
        <v>5237</v>
      </c>
      <c r="Z370" s="107" t="s">
        <v>5237</v>
      </c>
      <c r="AA370" s="107" t="s">
        <v>5237</v>
      </c>
      <c r="AB370" s="107" t="s">
        <v>5237</v>
      </c>
      <c r="AC370" s="107" t="s">
        <v>5237</v>
      </c>
      <c r="AD370" s="107" t="s">
        <v>5237</v>
      </c>
    </row>
    <row r="371" spans="2:30" outlineLevel="2">
      <c r="B371" s="4" t="s">
        <v>3</v>
      </c>
      <c r="C371" s="4" t="s">
        <v>5232</v>
      </c>
      <c r="D371" s="53" t="s">
        <v>2</v>
      </c>
      <c r="E371" s="10" t="s">
        <v>483</v>
      </c>
      <c r="F371" s="4" t="s">
        <v>162</v>
      </c>
      <c r="G371" s="10" t="s">
        <v>1056</v>
      </c>
      <c r="H371" s="10" t="s">
        <v>509</v>
      </c>
      <c r="I371" s="4" t="s">
        <v>73</v>
      </c>
      <c r="J371" s="72" t="str">
        <f t="shared" si="33"/>
        <v>USBL13 ICPL Curncy</v>
      </c>
      <c r="K371" s="25" t="str">
        <f t="shared" si="34"/>
        <v>ICPL</v>
      </c>
      <c r="L371" s="26">
        <f t="shared" ca="1" si="34"/>
        <v>42276</v>
      </c>
      <c r="M371" s="25" t="b">
        <f t="shared" si="34"/>
        <v>0</v>
      </c>
      <c r="N371" s="84" t="str">
        <f>IF($M371,_xll.BDP($J371,N$345),"[DISABLED]")</f>
        <v>[DISABLED]</v>
      </c>
      <c r="O371" s="84" t="str">
        <f>IF($M371,_xll.BDP($J371,O$345),"[DISABLED]")</f>
        <v>[DISABLED]</v>
      </c>
      <c r="P371" s="84" t="str">
        <f>IF($M371,_xll.BDP($J371,P$345),"[DISABLED]")</f>
        <v>[DISABLED]</v>
      </c>
      <c r="Q371" s="84" t="str">
        <f>IF($M371,_xll.BDH($J371,Q$345,$L371),"[DISABLED]")</f>
        <v>[DISABLED]</v>
      </c>
      <c r="R371" s="84" t="str">
        <f>IF($M371,_xll.BDH($J371,R$345,$L371),"[DISABLED]")</f>
        <v>[DISABLED]</v>
      </c>
      <c r="S371" s="84" t="str">
        <f>IF($M371,_xll.BDH($J371,S$345,$L371),"[DISABLED]")</f>
        <v>[DISABLED]</v>
      </c>
      <c r="U371" s="106" t="s">
        <v>5479</v>
      </c>
      <c r="V371" s="107" t="s">
        <v>1055</v>
      </c>
      <c r="W371" s="108">
        <v>42276</v>
      </c>
      <c r="X371" s="107" t="b">
        <v>0</v>
      </c>
      <c r="Y371" s="107" t="s">
        <v>5237</v>
      </c>
      <c r="Z371" s="107" t="s">
        <v>5237</v>
      </c>
      <c r="AA371" s="107" t="s">
        <v>5237</v>
      </c>
      <c r="AB371" s="107" t="s">
        <v>5237</v>
      </c>
      <c r="AC371" s="107" t="s">
        <v>5237</v>
      </c>
      <c r="AD371" s="107" t="s">
        <v>5237</v>
      </c>
    </row>
    <row r="372" spans="2:30" outlineLevel="2">
      <c r="B372" s="4" t="s">
        <v>3</v>
      </c>
      <c r="C372" s="4" t="s">
        <v>5232</v>
      </c>
      <c r="D372" s="53" t="s">
        <v>2</v>
      </c>
      <c r="E372" s="10" t="s">
        <v>483</v>
      </c>
      <c r="F372" s="4" t="s">
        <v>163</v>
      </c>
      <c r="G372" s="10" t="s">
        <v>1056</v>
      </c>
      <c r="H372" s="10" t="s">
        <v>510</v>
      </c>
      <c r="I372" s="4" t="s">
        <v>73</v>
      </c>
      <c r="J372" s="72" t="str">
        <f t="shared" si="33"/>
        <v>USBL14 ICPL Curncy</v>
      </c>
      <c r="K372" s="25" t="str">
        <f t="shared" si="34"/>
        <v>ICPL</v>
      </c>
      <c r="L372" s="26">
        <f t="shared" ca="1" si="34"/>
        <v>42276</v>
      </c>
      <c r="M372" s="25" t="b">
        <f t="shared" si="34"/>
        <v>0</v>
      </c>
      <c r="N372" s="84" t="str">
        <f>IF($M372,_xll.BDP($J372,N$345),"[DISABLED]")</f>
        <v>[DISABLED]</v>
      </c>
      <c r="O372" s="84" t="str">
        <f>IF($M372,_xll.BDP($J372,O$345),"[DISABLED]")</f>
        <v>[DISABLED]</v>
      </c>
      <c r="P372" s="84" t="str">
        <f>IF($M372,_xll.BDP($J372,P$345),"[DISABLED]")</f>
        <v>[DISABLED]</v>
      </c>
      <c r="Q372" s="84" t="str">
        <f>IF($M372,_xll.BDH($J372,Q$345,$L372),"[DISABLED]")</f>
        <v>[DISABLED]</v>
      </c>
      <c r="R372" s="84" t="str">
        <f>IF($M372,_xll.BDH($J372,R$345,$L372),"[DISABLED]")</f>
        <v>[DISABLED]</v>
      </c>
      <c r="S372" s="84" t="str">
        <f>IF($M372,_xll.BDH($J372,S$345,$L372),"[DISABLED]")</f>
        <v>[DISABLED]</v>
      </c>
      <c r="U372" s="106" t="s">
        <v>5480</v>
      </c>
      <c r="V372" s="107" t="s">
        <v>1055</v>
      </c>
      <c r="W372" s="108">
        <v>42276</v>
      </c>
      <c r="X372" s="107" t="b">
        <v>0</v>
      </c>
      <c r="Y372" s="107" t="s">
        <v>5237</v>
      </c>
      <c r="Z372" s="107" t="s">
        <v>5237</v>
      </c>
      <c r="AA372" s="107" t="s">
        <v>5237</v>
      </c>
      <c r="AB372" s="107" t="s">
        <v>5237</v>
      </c>
      <c r="AC372" s="107" t="s">
        <v>5237</v>
      </c>
      <c r="AD372" s="107" t="s">
        <v>5237</v>
      </c>
    </row>
    <row r="373" spans="2:30" outlineLevel="2">
      <c r="B373" s="4" t="s">
        <v>3</v>
      </c>
      <c r="C373" s="4" t="s">
        <v>5232</v>
      </c>
      <c r="D373" s="53" t="s">
        <v>2</v>
      </c>
      <c r="E373" s="10" t="s">
        <v>483</v>
      </c>
      <c r="F373" s="4" t="s">
        <v>47</v>
      </c>
      <c r="G373" s="10" t="s">
        <v>1056</v>
      </c>
      <c r="H373" s="10" t="s">
        <v>511</v>
      </c>
      <c r="I373" s="4" t="s">
        <v>73</v>
      </c>
      <c r="J373" s="72" t="str">
        <f t="shared" si="33"/>
        <v>USBL15 ICPL Curncy</v>
      </c>
      <c r="K373" s="25" t="str">
        <f t="shared" si="34"/>
        <v>ICPL</v>
      </c>
      <c r="L373" s="26">
        <f t="shared" ca="1" si="34"/>
        <v>42276</v>
      </c>
      <c r="M373" s="25" t="b">
        <f t="shared" si="34"/>
        <v>0</v>
      </c>
      <c r="N373" s="84" t="str">
        <f>IF($M373,_xll.BDP($J373,N$345),"[DISABLED]")</f>
        <v>[DISABLED]</v>
      </c>
      <c r="O373" s="84" t="str">
        <f>IF($M373,_xll.BDP($J373,O$345),"[DISABLED]")</f>
        <v>[DISABLED]</v>
      </c>
      <c r="P373" s="84" t="str">
        <f>IF($M373,_xll.BDP($J373,P$345),"[DISABLED]")</f>
        <v>[DISABLED]</v>
      </c>
      <c r="Q373" s="84" t="str">
        <f>IF($M373,_xll.BDH($J373,Q$345,$L373),"[DISABLED]")</f>
        <v>[DISABLED]</v>
      </c>
      <c r="R373" s="84" t="str">
        <f>IF($M373,_xll.BDH($J373,R$345,$L373),"[DISABLED]")</f>
        <v>[DISABLED]</v>
      </c>
      <c r="S373" s="84" t="str">
        <f>IF($M373,_xll.BDH($J373,S$345,$L373),"[DISABLED]")</f>
        <v>[DISABLED]</v>
      </c>
      <c r="U373" s="106" t="s">
        <v>5481</v>
      </c>
      <c r="V373" s="107" t="s">
        <v>1055</v>
      </c>
      <c r="W373" s="108">
        <v>42276</v>
      </c>
      <c r="X373" s="107" t="b">
        <v>0</v>
      </c>
      <c r="Y373" s="107" t="s">
        <v>5237</v>
      </c>
      <c r="Z373" s="107" t="s">
        <v>5237</v>
      </c>
      <c r="AA373" s="107" t="s">
        <v>5237</v>
      </c>
      <c r="AB373" s="107" t="s">
        <v>5237</v>
      </c>
      <c r="AC373" s="107" t="s">
        <v>5237</v>
      </c>
      <c r="AD373" s="107" t="s">
        <v>5237</v>
      </c>
    </row>
    <row r="374" spans="2:30" outlineLevel="2">
      <c r="B374" s="4" t="s">
        <v>3</v>
      </c>
      <c r="C374" s="4" t="s">
        <v>5232</v>
      </c>
      <c r="D374" s="53" t="s">
        <v>2</v>
      </c>
      <c r="E374" s="10" t="s">
        <v>483</v>
      </c>
      <c r="F374" s="4" t="s">
        <v>48</v>
      </c>
      <c r="G374" s="10" t="s">
        <v>1056</v>
      </c>
      <c r="H374" s="10" t="s">
        <v>512</v>
      </c>
      <c r="I374" s="4" t="s">
        <v>73</v>
      </c>
      <c r="J374" s="72" t="str">
        <f t="shared" si="33"/>
        <v>USBL20 ICPL Curncy</v>
      </c>
      <c r="K374" s="25" t="str">
        <f t="shared" si="34"/>
        <v>ICPL</v>
      </c>
      <c r="L374" s="26">
        <f t="shared" ca="1" si="34"/>
        <v>42276</v>
      </c>
      <c r="M374" s="25" t="b">
        <f t="shared" si="34"/>
        <v>0</v>
      </c>
      <c r="N374" s="84" t="str">
        <f>IF($M374,_xll.BDP($J374,N$345),"[DISABLED]")</f>
        <v>[DISABLED]</v>
      </c>
      <c r="O374" s="84" t="str">
        <f>IF($M374,_xll.BDP($J374,O$345),"[DISABLED]")</f>
        <v>[DISABLED]</v>
      </c>
      <c r="P374" s="84" t="str">
        <f>IF($M374,_xll.BDP($J374,P$345),"[DISABLED]")</f>
        <v>[DISABLED]</v>
      </c>
      <c r="Q374" s="84" t="str">
        <f>IF($M374,_xll.BDH($J374,Q$345,$L374),"[DISABLED]")</f>
        <v>[DISABLED]</v>
      </c>
      <c r="R374" s="84" t="str">
        <f>IF($M374,_xll.BDH($J374,R$345,$L374),"[DISABLED]")</f>
        <v>[DISABLED]</v>
      </c>
      <c r="S374" s="84" t="str">
        <f>IF($M374,_xll.BDH($J374,S$345,$L374),"[DISABLED]")</f>
        <v>[DISABLED]</v>
      </c>
      <c r="U374" s="106" t="s">
        <v>5482</v>
      </c>
      <c r="V374" s="107" t="s">
        <v>1055</v>
      </c>
      <c r="W374" s="108">
        <v>42276</v>
      </c>
      <c r="X374" s="107" t="b">
        <v>0</v>
      </c>
      <c r="Y374" s="107" t="s">
        <v>5237</v>
      </c>
      <c r="Z374" s="107" t="s">
        <v>5237</v>
      </c>
      <c r="AA374" s="107" t="s">
        <v>5237</v>
      </c>
      <c r="AB374" s="107" t="s">
        <v>5237</v>
      </c>
      <c r="AC374" s="107" t="s">
        <v>5237</v>
      </c>
      <c r="AD374" s="107" t="s">
        <v>5237</v>
      </c>
    </row>
    <row r="375" spans="2:30" outlineLevel="2">
      <c r="B375" s="4" t="s">
        <v>3</v>
      </c>
      <c r="C375" s="4" t="s">
        <v>5232</v>
      </c>
      <c r="D375" s="53" t="s">
        <v>2</v>
      </c>
      <c r="E375" s="10" t="s">
        <v>483</v>
      </c>
      <c r="F375" s="4" t="s">
        <v>49</v>
      </c>
      <c r="G375" s="10" t="s">
        <v>1056</v>
      </c>
      <c r="H375" s="10" t="s">
        <v>513</v>
      </c>
      <c r="I375" s="4" t="s">
        <v>73</v>
      </c>
      <c r="J375" s="72" t="str">
        <f t="shared" si="33"/>
        <v>USBL25 ICPL Curncy</v>
      </c>
      <c r="K375" s="25" t="str">
        <f t="shared" si="34"/>
        <v>ICPL</v>
      </c>
      <c r="L375" s="26">
        <f t="shared" ca="1" si="34"/>
        <v>42276</v>
      </c>
      <c r="M375" s="25" t="b">
        <f t="shared" si="34"/>
        <v>0</v>
      </c>
      <c r="N375" s="84" t="str">
        <f>IF($M375,_xll.BDP($J375,N$345),"[DISABLED]")</f>
        <v>[DISABLED]</v>
      </c>
      <c r="O375" s="84" t="str">
        <f>IF($M375,_xll.BDP($J375,O$345),"[DISABLED]")</f>
        <v>[DISABLED]</v>
      </c>
      <c r="P375" s="84" t="str">
        <f>IF($M375,_xll.BDP($J375,P$345),"[DISABLED]")</f>
        <v>[DISABLED]</v>
      </c>
      <c r="Q375" s="84" t="str">
        <f>IF($M375,_xll.BDH($J375,Q$345,$L375),"[DISABLED]")</f>
        <v>[DISABLED]</v>
      </c>
      <c r="R375" s="84" t="str">
        <f>IF($M375,_xll.BDH($J375,R$345,$L375),"[DISABLED]")</f>
        <v>[DISABLED]</v>
      </c>
      <c r="S375" s="84" t="str">
        <f>IF($M375,_xll.BDH($J375,S$345,$L375),"[DISABLED]")</f>
        <v>[DISABLED]</v>
      </c>
      <c r="U375" s="106" t="s">
        <v>5483</v>
      </c>
      <c r="V375" s="107" t="s">
        <v>1055</v>
      </c>
      <c r="W375" s="108">
        <v>42276</v>
      </c>
      <c r="X375" s="107" t="b">
        <v>0</v>
      </c>
      <c r="Y375" s="107" t="s">
        <v>5237</v>
      </c>
      <c r="Z375" s="107" t="s">
        <v>5237</v>
      </c>
      <c r="AA375" s="107" t="s">
        <v>5237</v>
      </c>
      <c r="AB375" s="107" t="s">
        <v>5237</v>
      </c>
      <c r="AC375" s="107" t="s">
        <v>5237</v>
      </c>
      <c r="AD375" s="107" t="s">
        <v>5237</v>
      </c>
    </row>
    <row r="376" spans="2:30" outlineLevel="2">
      <c r="B376" s="4" t="s">
        <v>3</v>
      </c>
      <c r="C376" s="4" t="s">
        <v>5232</v>
      </c>
      <c r="D376" s="53" t="s">
        <v>2</v>
      </c>
      <c r="E376" s="10" t="s">
        <v>483</v>
      </c>
      <c r="F376" s="4" t="s">
        <v>50</v>
      </c>
      <c r="G376" s="10" t="s">
        <v>1056</v>
      </c>
      <c r="H376" s="10" t="s">
        <v>514</v>
      </c>
      <c r="I376" s="4" t="s">
        <v>73</v>
      </c>
      <c r="J376" s="72" t="str">
        <f t="shared" si="33"/>
        <v>USBL30 ICPL Curncy</v>
      </c>
      <c r="K376" s="25" t="str">
        <f t="shared" si="34"/>
        <v>ICPL</v>
      </c>
      <c r="L376" s="26">
        <f t="shared" ca="1" si="34"/>
        <v>42276</v>
      </c>
      <c r="M376" s="25" t="b">
        <f t="shared" si="34"/>
        <v>0</v>
      </c>
      <c r="N376" s="84" t="str">
        <f>IF($M376,_xll.BDP($J376,N$345),"[DISABLED]")</f>
        <v>[DISABLED]</v>
      </c>
      <c r="O376" s="84" t="str">
        <f>IF($M376,_xll.BDP($J376,O$345),"[DISABLED]")</f>
        <v>[DISABLED]</v>
      </c>
      <c r="P376" s="84" t="str">
        <f>IF($M376,_xll.BDP($J376,P$345),"[DISABLED]")</f>
        <v>[DISABLED]</v>
      </c>
      <c r="Q376" s="84" t="str">
        <f>IF($M376,_xll.BDH($J376,Q$345,$L376),"[DISABLED]")</f>
        <v>[DISABLED]</v>
      </c>
      <c r="R376" s="84" t="str">
        <f>IF($M376,_xll.BDH($J376,R$345,$L376),"[DISABLED]")</f>
        <v>[DISABLED]</v>
      </c>
      <c r="S376" s="84" t="str">
        <f>IF($M376,_xll.BDH($J376,S$345,$L376),"[DISABLED]")</f>
        <v>[DISABLED]</v>
      </c>
      <c r="U376" s="106" t="s">
        <v>5484</v>
      </c>
      <c r="V376" s="107" t="s">
        <v>1055</v>
      </c>
      <c r="W376" s="108">
        <v>42276</v>
      </c>
      <c r="X376" s="107" t="b">
        <v>0</v>
      </c>
      <c r="Y376" s="107" t="s">
        <v>5237</v>
      </c>
      <c r="Z376" s="107" t="s">
        <v>5237</v>
      </c>
      <c r="AA376" s="107" t="s">
        <v>5237</v>
      </c>
      <c r="AB376" s="107" t="s">
        <v>5237</v>
      </c>
      <c r="AC376" s="107" t="s">
        <v>5237</v>
      </c>
      <c r="AD376" s="107" t="s">
        <v>5237</v>
      </c>
    </row>
    <row r="377" spans="2:30" outlineLevel="2">
      <c r="B377" s="4" t="s">
        <v>3</v>
      </c>
      <c r="C377" s="4" t="s">
        <v>5232</v>
      </c>
      <c r="D377" s="53" t="s">
        <v>2</v>
      </c>
      <c r="E377" s="10" t="s">
        <v>483</v>
      </c>
      <c r="F377" s="4" t="s">
        <v>51</v>
      </c>
      <c r="G377" s="10" t="s">
        <v>1056</v>
      </c>
      <c r="H377" s="10" t="s">
        <v>515</v>
      </c>
      <c r="I377" s="4" t="s">
        <v>73</v>
      </c>
      <c r="J377" s="72" t="str">
        <f t="shared" si="33"/>
        <v>USBL40 ICPL Curncy</v>
      </c>
      <c r="K377" s="25" t="str">
        <f t="shared" si="34"/>
        <v>ICPL</v>
      </c>
      <c r="L377" s="26">
        <f t="shared" ca="1" si="34"/>
        <v>42276</v>
      </c>
      <c r="M377" s="25" t="b">
        <f t="shared" si="34"/>
        <v>0</v>
      </c>
      <c r="N377" s="84" t="str">
        <f>IF($M377,_xll.BDP($J377,N$345),"[DISABLED]")</f>
        <v>[DISABLED]</v>
      </c>
      <c r="O377" s="84" t="str">
        <f>IF($M377,_xll.BDP($J377,O$345),"[DISABLED]")</f>
        <v>[DISABLED]</v>
      </c>
      <c r="P377" s="84" t="str">
        <f>IF($M377,_xll.BDP($J377,P$345),"[DISABLED]")</f>
        <v>[DISABLED]</v>
      </c>
      <c r="Q377" s="84" t="str">
        <f>IF($M377,_xll.BDH($J377,Q$345,$L377),"[DISABLED]")</f>
        <v>[DISABLED]</v>
      </c>
      <c r="R377" s="84" t="str">
        <f>IF($M377,_xll.BDH($J377,R$345,$L377),"[DISABLED]")</f>
        <v>[DISABLED]</v>
      </c>
      <c r="S377" s="84" t="str">
        <f>IF($M377,_xll.BDH($J377,S$345,$L377),"[DISABLED]")</f>
        <v>[DISABLED]</v>
      </c>
      <c r="U377" s="106" t="s">
        <v>5485</v>
      </c>
      <c r="V377" s="107" t="s">
        <v>1055</v>
      </c>
      <c r="W377" s="108">
        <v>42276</v>
      </c>
      <c r="X377" s="107" t="b">
        <v>0</v>
      </c>
      <c r="Y377" s="107" t="s">
        <v>5237</v>
      </c>
      <c r="Z377" s="107" t="s">
        <v>5237</v>
      </c>
      <c r="AA377" s="107" t="s">
        <v>5237</v>
      </c>
      <c r="AB377" s="107" t="s">
        <v>5237</v>
      </c>
      <c r="AC377" s="107" t="s">
        <v>5237</v>
      </c>
      <c r="AD377" s="107" t="s">
        <v>5237</v>
      </c>
    </row>
    <row r="378" spans="2:30" outlineLevel="2">
      <c r="B378" s="4" t="s">
        <v>3</v>
      </c>
      <c r="C378" s="4" t="s">
        <v>5232</v>
      </c>
      <c r="D378" s="53" t="s">
        <v>2</v>
      </c>
      <c r="E378" s="10" t="s">
        <v>483</v>
      </c>
      <c r="F378" s="4" t="s">
        <v>52</v>
      </c>
      <c r="G378" s="10" t="s">
        <v>1056</v>
      </c>
      <c r="H378" s="10" t="s">
        <v>516</v>
      </c>
      <c r="I378" s="4" t="s">
        <v>73</v>
      </c>
      <c r="J378" s="72" t="str">
        <f t="shared" si="33"/>
        <v>USBL50 ICPL Curncy</v>
      </c>
      <c r="K378" s="25" t="str">
        <f t="shared" si="34"/>
        <v>ICPL</v>
      </c>
      <c r="L378" s="26">
        <f t="shared" ca="1" si="34"/>
        <v>42276</v>
      </c>
      <c r="M378" s="25" t="b">
        <f t="shared" si="34"/>
        <v>0</v>
      </c>
      <c r="N378" s="84" t="str">
        <f>IF($M378,_xll.BDP($J378,N$345),"[DISABLED]")</f>
        <v>[DISABLED]</v>
      </c>
      <c r="O378" s="84" t="str">
        <f>IF($M378,_xll.BDP($J378,O$345),"[DISABLED]")</f>
        <v>[DISABLED]</v>
      </c>
      <c r="P378" s="84" t="str">
        <f>IF($M378,_xll.BDP($J378,P$345),"[DISABLED]")</f>
        <v>[DISABLED]</v>
      </c>
      <c r="Q378" s="84" t="str">
        <f>IF($M378,_xll.BDH($J378,Q$345,$L378),"[DISABLED]")</f>
        <v>[DISABLED]</v>
      </c>
      <c r="R378" s="84" t="str">
        <f>IF($M378,_xll.BDH($J378,R$345,$L378),"[DISABLED]")</f>
        <v>[DISABLED]</v>
      </c>
      <c r="S378" s="84" t="str">
        <f>IF($M378,_xll.BDH($J378,S$345,$L378),"[DISABLED]")</f>
        <v>[DISABLED]</v>
      </c>
      <c r="U378" s="106" t="s">
        <v>5486</v>
      </c>
      <c r="V378" s="107" t="s">
        <v>1055</v>
      </c>
      <c r="W378" s="108">
        <v>42276</v>
      </c>
      <c r="X378" s="107" t="b">
        <v>0</v>
      </c>
      <c r="Y378" s="107" t="s">
        <v>5237</v>
      </c>
      <c r="Z378" s="107" t="s">
        <v>5237</v>
      </c>
      <c r="AA378" s="107" t="s">
        <v>5237</v>
      </c>
      <c r="AB378" s="107" t="s">
        <v>5237</v>
      </c>
      <c r="AC378" s="107" t="s">
        <v>5237</v>
      </c>
      <c r="AD378" s="107" t="s">
        <v>5237</v>
      </c>
    </row>
    <row r="379" spans="2:30" outlineLevel="2">
      <c r="B379" s="4" t="s">
        <v>3</v>
      </c>
      <c r="C379" s="4" t="s">
        <v>5232</v>
      </c>
      <c r="D379" s="53" t="s">
        <v>2</v>
      </c>
      <c r="E379" s="10" t="s">
        <v>483</v>
      </c>
      <c r="F379" s="4" t="s">
        <v>169</v>
      </c>
      <c r="G379" s="10" t="s">
        <v>1056</v>
      </c>
      <c r="H379" s="10" t="s">
        <v>517</v>
      </c>
      <c r="I379" s="4" t="s">
        <v>73</v>
      </c>
      <c r="J379" s="72" t="str">
        <f t="shared" si="33"/>
        <v>USBL60 ICPL Curncy</v>
      </c>
      <c r="K379" s="88" t="str">
        <f t="shared" si="34"/>
        <v>ICPL</v>
      </c>
      <c r="L379" s="86">
        <f t="shared" ca="1" si="34"/>
        <v>42276</v>
      </c>
      <c r="M379" s="85" t="b">
        <f t="shared" si="34"/>
        <v>0</v>
      </c>
      <c r="N379" s="87" t="str">
        <f>IF($M379,_xll.BDP($J379,N$345),"[DISABLED]")</f>
        <v>[DISABLED]</v>
      </c>
      <c r="O379" s="87" t="str">
        <f>IF($M379,_xll.BDP($J379,O$345),"[DISABLED]")</f>
        <v>[DISABLED]</v>
      </c>
      <c r="P379" s="87" t="str">
        <f>IF($M379,_xll.BDP($J379,P$345),"[DISABLED]")</f>
        <v>[DISABLED]</v>
      </c>
      <c r="Q379" s="87" t="str">
        <f>IF($M379,_xll.BDH($J379,Q$345,$L379),"[DISABLED]")</f>
        <v>[DISABLED]</v>
      </c>
      <c r="R379" s="87" t="str">
        <f>IF($M379,_xll.BDH($J379,R$345,$L379),"[DISABLED]")</f>
        <v>[DISABLED]</v>
      </c>
      <c r="S379" s="87" t="str">
        <f>IF($M379,_xll.BDH($J379,S$345,$L379),"[DISABLED]")</f>
        <v>[DISABLED]</v>
      </c>
      <c r="U379" s="106" t="s">
        <v>5487</v>
      </c>
      <c r="V379" s="113" t="s">
        <v>1055</v>
      </c>
      <c r="W379" s="111">
        <v>42276</v>
      </c>
      <c r="X379" s="110" t="b">
        <v>0</v>
      </c>
      <c r="Y379" s="110" t="s">
        <v>5237</v>
      </c>
      <c r="Z379" s="110" t="s">
        <v>5237</v>
      </c>
      <c r="AA379" s="110" t="s">
        <v>5237</v>
      </c>
      <c r="AB379" s="110" t="s">
        <v>5237</v>
      </c>
      <c r="AC379" s="110" t="s">
        <v>5237</v>
      </c>
      <c r="AD379" s="110" t="s">
        <v>5237</v>
      </c>
    </row>
    <row r="380" spans="2:30" outlineLevel="1">
      <c r="B380" s="4" t="s">
        <v>3</v>
      </c>
      <c r="C380" s="4" t="s">
        <v>5232</v>
      </c>
      <c r="D380" s="2" t="s">
        <v>4</v>
      </c>
      <c r="E380" s="8"/>
      <c r="F380" s="3"/>
      <c r="G380" s="8"/>
      <c r="H380" s="8"/>
      <c r="I380" s="3"/>
      <c r="J380" s="3"/>
      <c r="U380" s="114"/>
    </row>
    <row r="381" spans="2:30" outlineLevel="1">
      <c r="B381" s="9" t="s">
        <v>3</v>
      </c>
      <c r="C381" s="9" t="s">
        <v>5232</v>
      </c>
      <c r="D381" s="4" t="s">
        <v>4</v>
      </c>
      <c r="E381" s="46" t="s">
        <v>69</v>
      </c>
      <c r="F381" s="76"/>
      <c r="G381" s="77"/>
      <c r="H381" s="77"/>
      <c r="I381" s="78"/>
      <c r="J381" s="78"/>
      <c r="K381" s="81" t="str">
        <f t="shared" ref="K381:S381" si="35">INDEX(ObjData,MATCH($C381&amp;"-"&amp;$D381&amp;"-"&amp;$E381,ObjIDs,0),MATCH(K$2,ObjFields,0))</f>
        <v>ICPL</v>
      </c>
      <c r="L381" s="82">
        <f t="shared" ca="1" si="35"/>
        <v>42276</v>
      </c>
      <c r="M381" s="81" t="b">
        <f t="shared" si="35"/>
        <v>0</v>
      </c>
      <c r="N381" s="81" t="str">
        <f t="shared" si="35"/>
        <v>NAME</v>
      </c>
      <c r="O381" s="81" t="str">
        <f t="shared" si="35"/>
        <v>LAST_UPDATE_DT</v>
      </c>
      <c r="P381" s="81" t="str">
        <f t="shared" si="35"/>
        <v>LAST_UPDATE</v>
      </c>
      <c r="Q381" s="81" t="str">
        <f t="shared" si="35"/>
        <v>PX_LAST</v>
      </c>
      <c r="R381" s="81" t="str">
        <f t="shared" si="35"/>
        <v>PX_BID</v>
      </c>
      <c r="S381" s="81" t="str">
        <f t="shared" si="35"/>
        <v>PX_ASK</v>
      </c>
      <c r="U381" s="103"/>
      <c r="V381" s="104" t="s">
        <v>1055</v>
      </c>
      <c r="W381" s="105">
        <v>42276</v>
      </c>
      <c r="X381" s="104" t="b">
        <v>0</v>
      </c>
      <c r="Y381" s="104" t="s">
        <v>289</v>
      </c>
      <c r="Z381" s="104" t="s">
        <v>291</v>
      </c>
      <c r="AA381" s="104" t="s">
        <v>292</v>
      </c>
      <c r="AB381" s="104" t="s">
        <v>56</v>
      </c>
      <c r="AC381" s="104" t="s">
        <v>5228</v>
      </c>
      <c r="AD381" s="104" t="s">
        <v>5229</v>
      </c>
    </row>
    <row r="382" spans="2:30" ht="12.75" customHeight="1" outlineLevel="2">
      <c r="B382" s="9" t="s">
        <v>3</v>
      </c>
      <c r="C382" s="9" t="s">
        <v>5232</v>
      </c>
      <c r="D382" s="4" t="s">
        <v>4</v>
      </c>
      <c r="E382" s="10" t="s">
        <v>69</v>
      </c>
      <c r="F382" s="4" t="s">
        <v>38</v>
      </c>
      <c r="G382" s="10" t="s">
        <v>519</v>
      </c>
      <c r="H382" s="10" t="s">
        <v>521</v>
      </c>
      <c r="I382" s="4" t="s">
        <v>277</v>
      </c>
      <c r="J382" s="72" t="str">
        <f>H382&amp;" "&amp;K382&amp;" "&amp;I382</f>
        <v>SONIO/N ICPL Index</v>
      </c>
      <c r="K382" s="25" t="str">
        <f>K$381</f>
        <v>ICPL</v>
      </c>
      <c r="L382" s="26">
        <f ca="1">L$381</f>
        <v>42276</v>
      </c>
      <c r="M382" s="25" t="b">
        <f>M$381</f>
        <v>0</v>
      </c>
      <c r="N382" s="84" t="str">
        <f>IF($M382,_xll.BDP($J382,N$381),"[DISABLED]")</f>
        <v>[DISABLED]</v>
      </c>
      <c r="O382" s="84" t="str">
        <f>IF($M382,_xll.BDP($J382,O$381),"[DISABLED]")</f>
        <v>[DISABLED]</v>
      </c>
      <c r="P382" s="84" t="str">
        <f>IF($M382,_xll.BDP($J382,P$381),"[DISABLED]")</f>
        <v>[DISABLED]</v>
      </c>
      <c r="Q382" s="84" t="str">
        <f>IF($M382,_xll.BDH($J382,Q$381,$L382),"[DISABLED]")</f>
        <v>[DISABLED]</v>
      </c>
      <c r="R382" s="84" t="str">
        <f>IF($M382,_xll.BDH($J382,R$381,$L382),"[DISABLED]")</f>
        <v>[DISABLED]</v>
      </c>
      <c r="S382" s="84" t="str">
        <f>IF($M382,_xll.BDH($J382,S$381,$L382),"[DISABLED]")</f>
        <v>[DISABLED]</v>
      </c>
      <c r="U382" s="106" t="s">
        <v>5488</v>
      </c>
      <c r="V382" s="107" t="s">
        <v>1055</v>
      </c>
      <c r="W382" s="108">
        <v>42276</v>
      </c>
      <c r="X382" s="107" t="b">
        <v>0</v>
      </c>
      <c r="Y382" s="107" t="s">
        <v>5237</v>
      </c>
      <c r="Z382" s="107" t="s">
        <v>5237</v>
      </c>
      <c r="AA382" s="107" t="s">
        <v>5237</v>
      </c>
      <c r="AB382" s="107" t="s">
        <v>5237</v>
      </c>
      <c r="AC382" s="107" t="s">
        <v>5237</v>
      </c>
      <c r="AD382" s="107" t="s">
        <v>5237</v>
      </c>
    </row>
    <row r="383" spans="2:30" ht="12.75" customHeight="1" outlineLevel="2">
      <c r="B383" s="9" t="s">
        <v>3</v>
      </c>
      <c r="C383" s="9" t="s">
        <v>5232</v>
      </c>
      <c r="D383" s="4" t="s">
        <v>4</v>
      </c>
      <c r="E383" s="10" t="s">
        <v>69</v>
      </c>
      <c r="F383" s="9" t="s">
        <v>206</v>
      </c>
      <c r="G383" s="14" t="s">
        <v>520</v>
      </c>
      <c r="H383" s="14" t="s">
        <v>522</v>
      </c>
      <c r="I383" s="9" t="s">
        <v>73</v>
      </c>
      <c r="J383" s="72" t="str">
        <f t="shared" ref="J383:J424" si="36">H383&amp;" "&amp;K383&amp;" "&amp;I383</f>
        <v>BPSWS1Z ICPL Curncy</v>
      </c>
      <c r="K383" s="25" t="str">
        <f t="shared" ref="K383:M424" si="37">K$381</f>
        <v>ICPL</v>
      </c>
      <c r="L383" s="26">
        <f t="shared" ca="1" si="37"/>
        <v>42276</v>
      </c>
      <c r="M383" s="25" t="b">
        <f t="shared" si="37"/>
        <v>0</v>
      </c>
      <c r="N383" s="84" t="str">
        <f>IF($M383,_xll.BDP($J383,N$381),"[DISABLED]")</f>
        <v>[DISABLED]</v>
      </c>
      <c r="O383" s="84" t="str">
        <f>IF($M383,_xll.BDP($J383,O$381),"[DISABLED]")</f>
        <v>[DISABLED]</v>
      </c>
      <c r="P383" s="84" t="str">
        <f>IF($M383,_xll.BDP($J383,P$381),"[DISABLED]")</f>
        <v>[DISABLED]</v>
      </c>
      <c r="Q383" s="84" t="str">
        <f>IF($M383,_xll.BDH($J383,Q$381,$L383),"[DISABLED]")</f>
        <v>[DISABLED]</v>
      </c>
      <c r="R383" s="84" t="str">
        <f>IF($M383,_xll.BDH($J383,R$381,$L383),"[DISABLED]")</f>
        <v>[DISABLED]</v>
      </c>
      <c r="S383" s="84" t="str">
        <f>IF($M383,_xll.BDH($J383,S$381,$L383),"[DISABLED]")</f>
        <v>[DISABLED]</v>
      </c>
      <c r="U383" s="106" t="s">
        <v>5489</v>
      </c>
      <c r="V383" s="107" t="s">
        <v>1055</v>
      </c>
      <c r="W383" s="108">
        <v>42276</v>
      </c>
      <c r="X383" s="107" t="b">
        <v>0</v>
      </c>
      <c r="Y383" s="107" t="s">
        <v>5237</v>
      </c>
      <c r="Z383" s="107" t="s">
        <v>5237</v>
      </c>
      <c r="AA383" s="107" t="s">
        <v>5237</v>
      </c>
      <c r="AB383" s="107" t="s">
        <v>5237</v>
      </c>
      <c r="AC383" s="107" t="s">
        <v>5237</v>
      </c>
      <c r="AD383" s="107" t="s">
        <v>5237</v>
      </c>
    </row>
    <row r="384" spans="2:30" ht="12.75" customHeight="1" outlineLevel="2">
      <c r="B384" s="9" t="s">
        <v>3</v>
      </c>
      <c r="C384" s="9" t="s">
        <v>5232</v>
      </c>
      <c r="D384" s="4" t="s">
        <v>4</v>
      </c>
      <c r="E384" s="10" t="s">
        <v>69</v>
      </c>
      <c r="F384" s="9" t="s">
        <v>207</v>
      </c>
      <c r="G384" s="14" t="s">
        <v>520</v>
      </c>
      <c r="H384" s="14" t="s">
        <v>523</v>
      </c>
      <c r="I384" s="9" t="s">
        <v>73</v>
      </c>
      <c r="J384" s="72" t="str">
        <f t="shared" si="36"/>
        <v>BPSWS2Z ICPL Curncy</v>
      </c>
      <c r="K384" s="25" t="str">
        <f t="shared" si="37"/>
        <v>ICPL</v>
      </c>
      <c r="L384" s="26">
        <f t="shared" ca="1" si="37"/>
        <v>42276</v>
      </c>
      <c r="M384" s="25" t="b">
        <f t="shared" si="37"/>
        <v>0</v>
      </c>
      <c r="N384" s="84" t="str">
        <f>IF($M384,_xll.BDP($J384,N$381),"[DISABLED]")</f>
        <v>[DISABLED]</v>
      </c>
      <c r="O384" s="84" t="str">
        <f>IF($M384,_xll.BDP($J384,O$381),"[DISABLED]")</f>
        <v>[DISABLED]</v>
      </c>
      <c r="P384" s="84" t="str">
        <f>IF($M384,_xll.BDP($J384,P$381),"[DISABLED]")</f>
        <v>[DISABLED]</v>
      </c>
      <c r="Q384" s="84" t="str">
        <f>IF($M384,_xll.BDH($J384,Q$381,$L384),"[DISABLED]")</f>
        <v>[DISABLED]</v>
      </c>
      <c r="R384" s="84" t="str">
        <f>IF($M384,_xll.BDH($J384,R$381,$L384),"[DISABLED]")</f>
        <v>[DISABLED]</v>
      </c>
      <c r="S384" s="84" t="str">
        <f>IF($M384,_xll.BDH($J384,S$381,$L384),"[DISABLED]")</f>
        <v>[DISABLED]</v>
      </c>
      <c r="U384" s="106" t="s">
        <v>5490</v>
      </c>
      <c r="V384" s="107" t="s">
        <v>1055</v>
      </c>
      <c r="W384" s="108">
        <v>42276</v>
      </c>
      <c r="X384" s="107" t="b">
        <v>0</v>
      </c>
      <c r="Y384" s="107" t="s">
        <v>5237</v>
      </c>
      <c r="Z384" s="107" t="s">
        <v>5237</v>
      </c>
      <c r="AA384" s="107" t="s">
        <v>5237</v>
      </c>
      <c r="AB384" s="107" t="s">
        <v>5237</v>
      </c>
      <c r="AC384" s="107" t="s">
        <v>5237</v>
      </c>
      <c r="AD384" s="107" t="s">
        <v>5237</v>
      </c>
    </row>
    <row r="385" spans="2:30" ht="12.75" customHeight="1" outlineLevel="2">
      <c r="B385" s="9" t="s">
        <v>3</v>
      </c>
      <c r="C385" s="9" t="s">
        <v>5232</v>
      </c>
      <c r="D385" s="4" t="s">
        <v>4</v>
      </c>
      <c r="E385" s="10" t="s">
        <v>69</v>
      </c>
      <c r="F385" s="9" t="s">
        <v>208</v>
      </c>
      <c r="G385" s="14" t="s">
        <v>520</v>
      </c>
      <c r="H385" s="14" t="s">
        <v>524</v>
      </c>
      <c r="I385" s="9" t="s">
        <v>73</v>
      </c>
      <c r="J385" s="72" t="str">
        <f t="shared" si="36"/>
        <v>BPSWS3Z ICPL Curncy</v>
      </c>
      <c r="K385" s="25" t="str">
        <f t="shared" si="37"/>
        <v>ICPL</v>
      </c>
      <c r="L385" s="26">
        <f t="shared" ca="1" si="37"/>
        <v>42276</v>
      </c>
      <c r="M385" s="25" t="b">
        <f t="shared" si="37"/>
        <v>0</v>
      </c>
      <c r="N385" s="84" t="str">
        <f>IF($M385,_xll.BDP($J385,N$381),"[DISABLED]")</f>
        <v>[DISABLED]</v>
      </c>
      <c r="O385" s="84" t="str">
        <f>IF($M385,_xll.BDP($J385,O$381),"[DISABLED]")</f>
        <v>[DISABLED]</v>
      </c>
      <c r="P385" s="84" t="str">
        <f>IF($M385,_xll.BDP($J385,P$381),"[DISABLED]")</f>
        <v>[DISABLED]</v>
      </c>
      <c r="Q385" s="84" t="str">
        <f>IF($M385,_xll.BDH($J385,Q$381,$L385),"[DISABLED]")</f>
        <v>[DISABLED]</v>
      </c>
      <c r="R385" s="84" t="str">
        <f>IF($M385,_xll.BDH($J385,R$381,$L385),"[DISABLED]")</f>
        <v>[DISABLED]</v>
      </c>
      <c r="S385" s="84" t="str">
        <f>IF($M385,_xll.BDH($J385,S$381,$L385),"[DISABLED]")</f>
        <v>[DISABLED]</v>
      </c>
      <c r="U385" s="106" t="s">
        <v>5491</v>
      </c>
      <c r="V385" s="107" t="s">
        <v>1055</v>
      </c>
      <c r="W385" s="108">
        <v>42276</v>
      </c>
      <c r="X385" s="107" t="b">
        <v>0</v>
      </c>
      <c r="Y385" s="107" t="s">
        <v>5237</v>
      </c>
      <c r="Z385" s="107" t="s">
        <v>5237</v>
      </c>
      <c r="AA385" s="107" t="s">
        <v>5237</v>
      </c>
      <c r="AB385" s="107" t="s">
        <v>5237</v>
      </c>
      <c r="AC385" s="107" t="s">
        <v>5237</v>
      </c>
      <c r="AD385" s="107" t="s">
        <v>5237</v>
      </c>
    </row>
    <row r="386" spans="2:30" ht="12.75" customHeight="1" outlineLevel="2">
      <c r="B386" s="9" t="s">
        <v>3</v>
      </c>
      <c r="C386" s="9" t="s">
        <v>5232</v>
      </c>
      <c r="D386" s="4" t="s">
        <v>4</v>
      </c>
      <c r="E386" s="10" t="s">
        <v>69</v>
      </c>
      <c r="F386" s="9" t="s">
        <v>54</v>
      </c>
      <c r="G386" s="14" t="s">
        <v>520</v>
      </c>
      <c r="H386" s="14" t="s">
        <v>525</v>
      </c>
      <c r="I386" s="9" t="s">
        <v>73</v>
      </c>
      <c r="J386" s="72" t="str">
        <f t="shared" si="36"/>
        <v>BPSWSA ICPL Curncy</v>
      </c>
      <c r="K386" s="25" t="str">
        <f t="shared" si="37"/>
        <v>ICPL</v>
      </c>
      <c r="L386" s="26">
        <f t="shared" ca="1" si="37"/>
        <v>42276</v>
      </c>
      <c r="M386" s="25" t="b">
        <f t="shared" si="37"/>
        <v>0</v>
      </c>
      <c r="N386" s="84" t="str">
        <f>IF($M386,_xll.BDP($J386,N$381),"[DISABLED]")</f>
        <v>[DISABLED]</v>
      </c>
      <c r="O386" s="84" t="str">
        <f>IF($M386,_xll.BDP($J386,O$381),"[DISABLED]")</f>
        <v>[DISABLED]</v>
      </c>
      <c r="P386" s="84" t="str">
        <f>IF($M386,_xll.BDP($J386,P$381),"[DISABLED]")</f>
        <v>[DISABLED]</v>
      </c>
      <c r="Q386" s="84" t="str">
        <f>IF($M386,_xll.BDH($J386,Q$381,$L386),"[DISABLED]")</f>
        <v>[DISABLED]</v>
      </c>
      <c r="R386" s="84" t="str">
        <f>IF($M386,_xll.BDH($J386,R$381,$L386),"[DISABLED]")</f>
        <v>[DISABLED]</v>
      </c>
      <c r="S386" s="84" t="str">
        <f>IF($M386,_xll.BDH($J386,S$381,$L386),"[DISABLED]")</f>
        <v>[DISABLED]</v>
      </c>
      <c r="U386" s="106" t="s">
        <v>5492</v>
      </c>
      <c r="V386" s="107" t="s">
        <v>1055</v>
      </c>
      <c r="W386" s="108">
        <v>42276</v>
      </c>
      <c r="X386" s="107" t="b">
        <v>0</v>
      </c>
      <c r="Y386" s="107" t="s">
        <v>5237</v>
      </c>
      <c r="Z386" s="107" t="s">
        <v>5237</v>
      </c>
      <c r="AA386" s="107" t="s">
        <v>5237</v>
      </c>
      <c r="AB386" s="107" t="s">
        <v>5237</v>
      </c>
      <c r="AC386" s="107" t="s">
        <v>5237</v>
      </c>
      <c r="AD386" s="107" t="s">
        <v>5237</v>
      </c>
    </row>
    <row r="387" spans="2:30" ht="12.75" customHeight="1" outlineLevel="2">
      <c r="B387" s="9" t="s">
        <v>3</v>
      </c>
      <c r="C387" s="9" t="s">
        <v>5232</v>
      </c>
      <c r="D387" s="4" t="s">
        <v>4</v>
      </c>
      <c r="E387" s="10" t="s">
        <v>69</v>
      </c>
      <c r="F387" s="9" t="s">
        <v>210</v>
      </c>
      <c r="G387" s="14" t="s">
        <v>520</v>
      </c>
      <c r="H387" s="14" t="s">
        <v>526</v>
      </c>
      <c r="I387" s="9" t="s">
        <v>73</v>
      </c>
      <c r="J387" s="72" t="str">
        <f t="shared" si="36"/>
        <v>BPSWSB ICPL Curncy</v>
      </c>
      <c r="K387" s="25" t="str">
        <f t="shared" si="37"/>
        <v>ICPL</v>
      </c>
      <c r="L387" s="26">
        <f t="shared" ca="1" si="37"/>
        <v>42276</v>
      </c>
      <c r="M387" s="25" t="b">
        <f t="shared" si="37"/>
        <v>0</v>
      </c>
      <c r="N387" s="84" t="str">
        <f>IF($M387,_xll.BDP($J387,N$381),"[DISABLED]")</f>
        <v>[DISABLED]</v>
      </c>
      <c r="O387" s="84" t="str">
        <f>IF($M387,_xll.BDP($J387,O$381),"[DISABLED]")</f>
        <v>[DISABLED]</v>
      </c>
      <c r="P387" s="84" t="str">
        <f>IF($M387,_xll.BDP($J387,P$381),"[DISABLED]")</f>
        <v>[DISABLED]</v>
      </c>
      <c r="Q387" s="84" t="str">
        <f>IF($M387,_xll.BDH($J387,Q$381,$L387),"[DISABLED]")</f>
        <v>[DISABLED]</v>
      </c>
      <c r="R387" s="84" t="str">
        <f>IF($M387,_xll.BDH($J387,R$381,$L387),"[DISABLED]")</f>
        <v>[DISABLED]</v>
      </c>
      <c r="S387" s="84" t="str">
        <f>IF($M387,_xll.BDH($J387,S$381,$L387),"[DISABLED]")</f>
        <v>[DISABLED]</v>
      </c>
      <c r="U387" s="106" t="s">
        <v>5493</v>
      </c>
      <c r="V387" s="107" t="s">
        <v>1055</v>
      </c>
      <c r="W387" s="108">
        <v>42276</v>
      </c>
      <c r="X387" s="107" t="b">
        <v>0</v>
      </c>
      <c r="Y387" s="107" t="s">
        <v>5237</v>
      </c>
      <c r="Z387" s="107" t="s">
        <v>5237</v>
      </c>
      <c r="AA387" s="107" t="s">
        <v>5237</v>
      </c>
      <c r="AB387" s="107" t="s">
        <v>5237</v>
      </c>
      <c r="AC387" s="107" t="s">
        <v>5237</v>
      </c>
      <c r="AD387" s="107" t="s">
        <v>5237</v>
      </c>
    </row>
    <row r="388" spans="2:30" ht="12.75" customHeight="1" outlineLevel="2">
      <c r="B388" s="9" t="s">
        <v>3</v>
      </c>
      <c r="C388" s="9" t="s">
        <v>5232</v>
      </c>
      <c r="D388" s="4" t="s">
        <v>4</v>
      </c>
      <c r="E388" s="10" t="s">
        <v>69</v>
      </c>
      <c r="F388" s="9" t="s">
        <v>54</v>
      </c>
      <c r="G388" s="14" t="s">
        <v>520</v>
      </c>
      <c r="H388" s="14" t="s">
        <v>527</v>
      </c>
      <c r="I388" s="9" t="s">
        <v>73</v>
      </c>
      <c r="J388" s="72" t="str">
        <f t="shared" si="36"/>
        <v>BPSWSC ICPL Curncy</v>
      </c>
      <c r="K388" s="25" t="str">
        <f t="shared" si="37"/>
        <v>ICPL</v>
      </c>
      <c r="L388" s="26">
        <f t="shared" ca="1" si="37"/>
        <v>42276</v>
      </c>
      <c r="M388" s="25" t="b">
        <f t="shared" si="37"/>
        <v>0</v>
      </c>
      <c r="N388" s="84" t="str">
        <f>IF($M388,_xll.BDP($J388,N$381),"[DISABLED]")</f>
        <v>[DISABLED]</v>
      </c>
      <c r="O388" s="84" t="str">
        <f>IF($M388,_xll.BDP($J388,O$381),"[DISABLED]")</f>
        <v>[DISABLED]</v>
      </c>
      <c r="P388" s="84" t="str">
        <f>IF($M388,_xll.BDP($J388,P$381),"[DISABLED]")</f>
        <v>[DISABLED]</v>
      </c>
      <c r="Q388" s="84" t="str">
        <f>IF($M388,_xll.BDH($J388,Q$381,$L388),"[DISABLED]")</f>
        <v>[DISABLED]</v>
      </c>
      <c r="R388" s="84" t="str">
        <f>IF($M388,_xll.BDH($J388,R$381,$L388),"[DISABLED]")</f>
        <v>[DISABLED]</v>
      </c>
      <c r="S388" s="84" t="str">
        <f>IF($M388,_xll.BDH($J388,S$381,$L388),"[DISABLED]")</f>
        <v>[DISABLED]</v>
      </c>
      <c r="U388" s="106" t="s">
        <v>5494</v>
      </c>
      <c r="V388" s="107" t="s">
        <v>1055</v>
      </c>
      <c r="W388" s="108">
        <v>42276</v>
      </c>
      <c r="X388" s="107" t="b">
        <v>0</v>
      </c>
      <c r="Y388" s="107" t="s">
        <v>5237</v>
      </c>
      <c r="Z388" s="107" t="s">
        <v>5237</v>
      </c>
      <c r="AA388" s="107" t="s">
        <v>5237</v>
      </c>
      <c r="AB388" s="107" t="s">
        <v>5237</v>
      </c>
      <c r="AC388" s="107" t="s">
        <v>5237</v>
      </c>
      <c r="AD388" s="107" t="s">
        <v>5237</v>
      </c>
    </row>
    <row r="389" spans="2:30" ht="12.75" customHeight="1" outlineLevel="2">
      <c r="B389" s="9" t="s">
        <v>3</v>
      </c>
      <c r="C389" s="9" t="s">
        <v>5232</v>
      </c>
      <c r="D389" s="4" t="s">
        <v>4</v>
      </c>
      <c r="E389" s="10" t="s">
        <v>69</v>
      </c>
      <c r="F389" s="9" t="s">
        <v>211</v>
      </c>
      <c r="G389" s="14" t="s">
        <v>520</v>
      </c>
      <c r="H389" s="14" t="s">
        <v>528</v>
      </c>
      <c r="I389" s="9" t="s">
        <v>73</v>
      </c>
      <c r="J389" s="72" t="str">
        <f t="shared" si="36"/>
        <v>BPSWSD ICPL Curncy</v>
      </c>
      <c r="K389" s="25" t="str">
        <f t="shared" si="37"/>
        <v>ICPL</v>
      </c>
      <c r="L389" s="26">
        <f t="shared" ca="1" si="37"/>
        <v>42276</v>
      </c>
      <c r="M389" s="25" t="b">
        <f t="shared" si="37"/>
        <v>0</v>
      </c>
      <c r="N389" s="84" t="str">
        <f>IF($M389,_xll.BDP($J389,N$381),"[DISABLED]")</f>
        <v>[DISABLED]</v>
      </c>
      <c r="O389" s="84" t="str">
        <f>IF($M389,_xll.BDP($J389,O$381),"[DISABLED]")</f>
        <v>[DISABLED]</v>
      </c>
      <c r="P389" s="84" t="str">
        <f>IF($M389,_xll.BDP($J389,P$381),"[DISABLED]")</f>
        <v>[DISABLED]</v>
      </c>
      <c r="Q389" s="84" t="str">
        <f>IF($M389,_xll.BDH($J389,Q$381,$L389),"[DISABLED]")</f>
        <v>[DISABLED]</v>
      </c>
      <c r="R389" s="84" t="str">
        <f>IF($M389,_xll.BDH($J389,R$381,$L389),"[DISABLED]")</f>
        <v>[DISABLED]</v>
      </c>
      <c r="S389" s="84" t="str">
        <f>IF($M389,_xll.BDH($J389,S$381,$L389),"[DISABLED]")</f>
        <v>[DISABLED]</v>
      </c>
      <c r="U389" s="106" t="s">
        <v>5495</v>
      </c>
      <c r="V389" s="107" t="s">
        <v>1055</v>
      </c>
      <c r="W389" s="108">
        <v>42276</v>
      </c>
      <c r="X389" s="107" t="b">
        <v>0</v>
      </c>
      <c r="Y389" s="107" t="s">
        <v>5237</v>
      </c>
      <c r="Z389" s="107" t="s">
        <v>5237</v>
      </c>
      <c r="AA389" s="107" t="s">
        <v>5237</v>
      </c>
      <c r="AB389" s="107" t="s">
        <v>5237</v>
      </c>
      <c r="AC389" s="107" t="s">
        <v>5237</v>
      </c>
      <c r="AD389" s="107" t="s">
        <v>5237</v>
      </c>
    </row>
    <row r="390" spans="2:30" ht="12.75" customHeight="1" outlineLevel="2">
      <c r="B390" s="9" t="s">
        <v>3</v>
      </c>
      <c r="C390" s="9" t="s">
        <v>5232</v>
      </c>
      <c r="D390" s="4" t="s">
        <v>4</v>
      </c>
      <c r="E390" s="10" t="s">
        <v>69</v>
      </c>
      <c r="F390" s="9" t="s">
        <v>212</v>
      </c>
      <c r="G390" s="14" t="s">
        <v>520</v>
      </c>
      <c r="H390" s="14" t="s">
        <v>529</v>
      </c>
      <c r="I390" s="9" t="s">
        <v>73</v>
      </c>
      <c r="J390" s="72" t="str">
        <f t="shared" si="36"/>
        <v>BPSWSE ICPL Curncy</v>
      </c>
      <c r="K390" s="25" t="str">
        <f t="shared" si="37"/>
        <v>ICPL</v>
      </c>
      <c r="L390" s="26">
        <f t="shared" ca="1" si="37"/>
        <v>42276</v>
      </c>
      <c r="M390" s="25" t="b">
        <f t="shared" si="37"/>
        <v>0</v>
      </c>
      <c r="N390" s="84" t="str">
        <f>IF($M390,_xll.BDP($J390,N$381),"[DISABLED]")</f>
        <v>[DISABLED]</v>
      </c>
      <c r="O390" s="84" t="str">
        <f>IF($M390,_xll.BDP($J390,O$381),"[DISABLED]")</f>
        <v>[DISABLED]</v>
      </c>
      <c r="P390" s="84" t="str">
        <f>IF($M390,_xll.BDP($J390,P$381),"[DISABLED]")</f>
        <v>[DISABLED]</v>
      </c>
      <c r="Q390" s="84" t="str">
        <f>IF($M390,_xll.BDH($J390,Q$381,$L390),"[DISABLED]")</f>
        <v>[DISABLED]</v>
      </c>
      <c r="R390" s="84" t="str">
        <f>IF($M390,_xll.BDH($J390,R$381,$L390),"[DISABLED]")</f>
        <v>[DISABLED]</v>
      </c>
      <c r="S390" s="84" t="str">
        <f>IF($M390,_xll.BDH($J390,S$381,$L390),"[DISABLED]")</f>
        <v>[DISABLED]</v>
      </c>
      <c r="U390" s="106" t="s">
        <v>5496</v>
      </c>
      <c r="V390" s="107" t="s">
        <v>1055</v>
      </c>
      <c r="W390" s="108">
        <v>42276</v>
      </c>
      <c r="X390" s="107" t="b">
        <v>0</v>
      </c>
      <c r="Y390" s="107" t="s">
        <v>5237</v>
      </c>
      <c r="Z390" s="107" t="s">
        <v>5237</v>
      </c>
      <c r="AA390" s="107" t="s">
        <v>5237</v>
      </c>
      <c r="AB390" s="107" t="s">
        <v>5237</v>
      </c>
      <c r="AC390" s="107" t="s">
        <v>5237</v>
      </c>
      <c r="AD390" s="107" t="s">
        <v>5237</v>
      </c>
    </row>
    <row r="391" spans="2:30" ht="12.75" customHeight="1" outlineLevel="2">
      <c r="B391" s="9" t="s">
        <v>3</v>
      </c>
      <c r="C391" s="9" t="s">
        <v>5232</v>
      </c>
      <c r="D391" s="4" t="s">
        <v>4</v>
      </c>
      <c r="E391" s="10" t="s">
        <v>69</v>
      </c>
      <c r="F391" s="9" t="s">
        <v>58</v>
      </c>
      <c r="G391" s="14" t="s">
        <v>520</v>
      </c>
      <c r="H391" s="14" t="s">
        <v>530</v>
      </c>
      <c r="I391" s="9" t="s">
        <v>73</v>
      </c>
      <c r="J391" s="72" t="str">
        <f t="shared" si="36"/>
        <v>BPSWSF ICPL Curncy</v>
      </c>
      <c r="K391" s="25" t="str">
        <f t="shared" si="37"/>
        <v>ICPL</v>
      </c>
      <c r="L391" s="26">
        <f t="shared" ca="1" si="37"/>
        <v>42276</v>
      </c>
      <c r="M391" s="25" t="b">
        <f t="shared" si="37"/>
        <v>0</v>
      </c>
      <c r="N391" s="84" t="str">
        <f>IF($M391,_xll.BDP($J391,N$381),"[DISABLED]")</f>
        <v>[DISABLED]</v>
      </c>
      <c r="O391" s="84" t="str">
        <f>IF($M391,_xll.BDP($J391,O$381),"[DISABLED]")</f>
        <v>[DISABLED]</v>
      </c>
      <c r="P391" s="84" t="str">
        <f>IF($M391,_xll.BDP($J391,P$381),"[DISABLED]")</f>
        <v>[DISABLED]</v>
      </c>
      <c r="Q391" s="84" t="str">
        <f>IF($M391,_xll.BDH($J391,Q$381,$L391),"[DISABLED]")</f>
        <v>[DISABLED]</v>
      </c>
      <c r="R391" s="84" t="str">
        <f>IF($M391,_xll.BDH($J391,R$381,$L391),"[DISABLED]")</f>
        <v>[DISABLED]</v>
      </c>
      <c r="S391" s="84" t="str">
        <f>IF($M391,_xll.BDH($J391,S$381,$L391),"[DISABLED]")</f>
        <v>[DISABLED]</v>
      </c>
      <c r="U391" s="106" t="s">
        <v>5497</v>
      </c>
      <c r="V391" s="107" t="s">
        <v>1055</v>
      </c>
      <c r="W391" s="108">
        <v>42276</v>
      </c>
      <c r="X391" s="107" t="b">
        <v>0</v>
      </c>
      <c r="Y391" s="107" t="s">
        <v>5237</v>
      </c>
      <c r="Z391" s="107" t="s">
        <v>5237</v>
      </c>
      <c r="AA391" s="107" t="s">
        <v>5237</v>
      </c>
      <c r="AB391" s="107" t="s">
        <v>5237</v>
      </c>
      <c r="AC391" s="107" t="s">
        <v>5237</v>
      </c>
      <c r="AD391" s="107" t="s">
        <v>5237</v>
      </c>
    </row>
    <row r="392" spans="2:30" ht="12.75" customHeight="1" outlineLevel="2">
      <c r="B392" s="9" t="s">
        <v>3</v>
      </c>
      <c r="C392" s="9" t="s">
        <v>5232</v>
      </c>
      <c r="D392" s="4" t="s">
        <v>4</v>
      </c>
      <c r="E392" s="10" t="s">
        <v>69</v>
      </c>
      <c r="F392" s="9" t="s">
        <v>177</v>
      </c>
      <c r="G392" s="14" t="s">
        <v>520</v>
      </c>
      <c r="H392" s="14" t="s">
        <v>531</v>
      </c>
      <c r="I392" s="9" t="s">
        <v>73</v>
      </c>
      <c r="J392" s="72" t="str">
        <f t="shared" si="36"/>
        <v>BPSWSG ICPL Curncy</v>
      </c>
      <c r="K392" s="25" t="str">
        <f t="shared" si="37"/>
        <v>ICPL</v>
      </c>
      <c r="L392" s="26">
        <f t="shared" ca="1" si="37"/>
        <v>42276</v>
      </c>
      <c r="M392" s="25" t="b">
        <f t="shared" si="37"/>
        <v>0</v>
      </c>
      <c r="N392" s="84" t="str">
        <f>IF($M392,_xll.BDP($J392,N$381),"[DISABLED]")</f>
        <v>[DISABLED]</v>
      </c>
      <c r="O392" s="84" t="str">
        <f>IF($M392,_xll.BDP($J392,O$381),"[DISABLED]")</f>
        <v>[DISABLED]</v>
      </c>
      <c r="P392" s="84" t="str">
        <f>IF($M392,_xll.BDP($J392,P$381),"[DISABLED]")</f>
        <v>[DISABLED]</v>
      </c>
      <c r="Q392" s="84" t="str">
        <f>IF($M392,_xll.BDH($J392,Q$381,$L392),"[DISABLED]")</f>
        <v>[DISABLED]</v>
      </c>
      <c r="R392" s="84" t="str">
        <f>IF($M392,_xll.BDH($J392,R$381,$L392),"[DISABLED]")</f>
        <v>[DISABLED]</v>
      </c>
      <c r="S392" s="84" t="str">
        <f>IF($M392,_xll.BDH($J392,S$381,$L392),"[DISABLED]")</f>
        <v>[DISABLED]</v>
      </c>
      <c r="U392" s="106" t="s">
        <v>5498</v>
      </c>
      <c r="V392" s="107" t="s">
        <v>1055</v>
      </c>
      <c r="W392" s="108">
        <v>42276</v>
      </c>
      <c r="X392" s="107" t="b">
        <v>0</v>
      </c>
      <c r="Y392" s="107" t="s">
        <v>5237</v>
      </c>
      <c r="Z392" s="107" t="s">
        <v>5237</v>
      </c>
      <c r="AA392" s="107" t="s">
        <v>5237</v>
      </c>
      <c r="AB392" s="107" t="s">
        <v>5237</v>
      </c>
      <c r="AC392" s="107" t="s">
        <v>5237</v>
      </c>
      <c r="AD392" s="107" t="s">
        <v>5237</v>
      </c>
    </row>
    <row r="393" spans="2:30" ht="12.75" customHeight="1" outlineLevel="2">
      <c r="B393" s="9" t="s">
        <v>3</v>
      </c>
      <c r="C393" s="9" t="s">
        <v>5232</v>
      </c>
      <c r="D393" s="4" t="s">
        <v>4</v>
      </c>
      <c r="E393" s="10" t="s">
        <v>69</v>
      </c>
      <c r="F393" s="9" t="s">
        <v>178</v>
      </c>
      <c r="G393" s="14" t="s">
        <v>520</v>
      </c>
      <c r="H393" s="14" t="s">
        <v>532</v>
      </c>
      <c r="I393" s="9" t="s">
        <v>73</v>
      </c>
      <c r="J393" s="72" t="str">
        <f t="shared" si="36"/>
        <v>BPSWSH ICPL Curncy</v>
      </c>
      <c r="K393" s="25" t="str">
        <f t="shared" si="37"/>
        <v>ICPL</v>
      </c>
      <c r="L393" s="26">
        <f t="shared" ca="1" si="37"/>
        <v>42276</v>
      </c>
      <c r="M393" s="25" t="b">
        <f t="shared" si="37"/>
        <v>0</v>
      </c>
      <c r="N393" s="84" t="str">
        <f>IF($M393,_xll.BDP($J393,N$381),"[DISABLED]")</f>
        <v>[DISABLED]</v>
      </c>
      <c r="O393" s="84" t="str">
        <f>IF($M393,_xll.BDP($J393,O$381),"[DISABLED]")</f>
        <v>[DISABLED]</v>
      </c>
      <c r="P393" s="84" t="str">
        <f>IF($M393,_xll.BDP($J393,P$381),"[DISABLED]")</f>
        <v>[DISABLED]</v>
      </c>
      <c r="Q393" s="84" t="str">
        <f>IF($M393,_xll.BDH($J393,Q$381,$L393),"[DISABLED]")</f>
        <v>[DISABLED]</v>
      </c>
      <c r="R393" s="84" t="str">
        <f>IF($M393,_xll.BDH($J393,R$381,$L393),"[DISABLED]")</f>
        <v>[DISABLED]</v>
      </c>
      <c r="S393" s="84" t="str">
        <f>IF($M393,_xll.BDH($J393,S$381,$L393),"[DISABLED]")</f>
        <v>[DISABLED]</v>
      </c>
      <c r="U393" s="106" t="s">
        <v>5499</v>
      </c>
      <c r="V393" s="107" t="s">
        <v>1055</v>
      </c>
      <c r="W393" s="108">
        <v>42276</v>
      </c>
      <c r="X393" s="107" t="b">
        <v>0</v>
      </c>
      <c r="Y393" s="107" t="s">
        <v>5237</v>
      </c>
      <c r="Z393" s="107" t="s">
        <v>5237</v>
      </c>
      <c r="AA393" s="107" t="s">
        <v>5237</v>
      </c>
      <c r="AB393" s="107" t="s">
        <v>5237</v>
      </c>
      <c r="AC393" s="107" t="s">
        <v>5237</v>
      </c>
      <c r="AD393" s="107" t="s">
        <v>5237</v>
      </c>
    </row>
    <row r="394" spans="2:30" ht="12.75" customHeight="1" outlineLevel="2">
      <c r="B394" s="9" t="s">
        <v>3</v>
      </c>
      <c r="C394" s="9" t="s">
        <v>5232</v>
      </c>
      <c r="D394" s="4" t="s">
        <v>4</v>
      </c>
      <c r="E394" s="10" t="s">
        <v>69</v>
      </c>
      <c r="F394" s="9" t="s">
        <v>71</v>
      </c>
      <c r="G394" s="14" t="s">
        <v>520</v>
      </c>
      <c r="H394" s="14" t="s">
        <v>533</v>
      </c>
      <c r="I394" s="9" t="s">
        <v>73</v>
      </c>
      <c r="J394" s="72" t="str">
        <f t="shared" si="36"/>
        <v>BPSWSI ICPL Curncy</v>
      </c>
      <c r="K394" s="25" t="str">
        <f t="shared" si="37"/>
        <v>ICPL</v>
      </c>
      <c r="L394" s="26">
        <f t="shared" ca="1" si="37"/>
        <v>42276</v>
      </c>
      <c r="M394" s="25" t="b">
        <f t="shared" si="37"/>
        <v>0</v>
      </c>
      <c r="N394" s="84" t="str">
        <f>IF($M394,_xll.BDP($J394,N$381),"[DISABLED]")</f>
        <v>[DISABLED]</v>
      </c>
      <c r="O394" s="84" t="str">
        <f>IF($M394,_xll.BDP($J394,O$381),"[DISABLED]")</f>
        <v>[DISABLED]</v>
      </c>
      <c r="P394" s="84" t="str">
        <f>IF($M394,_xll.BDP($J394,P$381),"[DISABLED]")</f>
        <v>[DISABLED]</v>
      </c>
      <c r="Q394" s="84" t="str">
        <f>IF($M394,_xll.BDH($J394,Q$381,$L394),"[DISABLED]")</f>
        <v>[DISABLED]</v>
      </c>
      <c r="R394" s="84" t="str">
        <f>IF($M394,_xll.BDH($J394,R$381,$L394),"[DISABLED]")</f>
        <v>[DISABLED]</v>
      </c>
      <c r="S394" s="84" t="str">
        <f>IF($M394,_xll.BDH($J394,S$381,$L394),"[DISABLED]")</f>
        <v>[DISABLED]</v>
      </c>
      <c r="U394" s="106" t="s">
        <v>5500</v>
      </c>
      <c r="V394" s="107" t="s">
        <v>1055</v>
      </c>
      <c r="W394" s="108">
        <v>42276</v>
      </c>
      <c r="X394" s="107" t="b">
        <v>0</v>
      </c>
      <c r="Y394" s="107" t="s">
        <v>5237</v>
      </c>
      <c r="Z394" s="107" t="s">
        <v>5237</v>
      </c>
      <c r="AA394" s="107" t="s">
        <v>5237</v>
      </c>
      <c r="AB394" s="107" t="s">
        <v>5237</v>
      </c>
      <c r="AC394" s="107" t="s">
        <v>5237</v>
      </c>
      <c r="AD394" s="107" t="s">
        <v>5237</v>
      </c>
    </row>
    <row r="395" spans="2:30" ht="12.75" customHeight="1" outlineLevel="2">
      <c r="B395" s="9" t="s">
        <v>3</v>
      </c>
      <c r="C395" s="9" t="s">
        <v>5232</v>
      </c>
      <c r="D395" s="4" t="s">
        <v>4</v>
      </c>
      <c r="E395" s="10" t="s">
        <v>69</v>
      </c>
      <c r="F395" s="9" t="s">
        <v>179</v>
      </c>
      <c r="G395" s="14" t="s">
        <v>520</v>
      </c>
      <c r="H395" s="14" t="s">
        <v>534</v>
      </c>
      <c r="I395" s="9" t="s">
        <v>73</v>
      </c>
      <c r="J395" s="72" t="str">
        <f t="shared" si="36"/>
        <v>BPSWSJ ICPL Curncy</v>
      </c>
      <c r="K395" s="25" t="str">
        <f t="shared" si="37"/>
        <v>ICPL</v>
      </c>
      <c r="L395" s="26">
        <f t="shared" ca="1" si="37"/>
        <v>42276</v>
      </c>
      <c r="M395" s="25" t="b">
        <f t="shared" si="37"/>
        <v>0</v>
      </c>
      <c r="N395" s="84" t="str">
        <f>IF($M395,_xll.BDP($J395,N$381),"[DISABLED]")</f>
        <v>[DISABLED]</v>
      </c>
      <c r="O395" s="84" t="str">
        <f>IF($M395,_xll.BDP($J395,O$381),"[DISABLED]")</f>
        <v>[DISABLED]</v>
      </c>
      <c r="P395" s="84" t="str">
        <f>IF($M395,_xll.BDP($J395,P$381),"[DISABLED]")</f>
        <v>[DISABLED]</v>
      </c>
      <c r="Q395" s="84" t="str">
        <f>IF($M395,_xll.BDH($J395,Q$381,$L395),"[DISABLED]")</f>
        <v>[DISABLED]</v>
      </c>
      <c r="R395" s="84" t="str">
        <f>IF($M395,_xll.BDH($J395,R$381,$L395),"[DISABLED]")</f>
        <v>[DISABLED]</v>
      </c>
      <c r="S395" s="84" t="str">
        <f>IF($M395,_xll.BDH($J395,S$381,$L395),"[DISABLED]")</f>
        <v>[DISABLED]</v>
      </c>
      <c r="U395" s="106" t="s">
        <v>5501</v>
      </c>
      <c r="V395" s="107" t="s">
        <v>1055</v>
      </c>
      <c r="W395" s="108">
        <v>42276</v>
      </c>
      <c r="X395" s="107" t="b">
        <v>0</v>
      </c>
      <c r="Y395" s="107" t="s">
        <v>5237</v>
      </c>
      <c r="Z395" s="107" t="s">
        <v>5237</v>
      </c>
      <c r="AA395" s="107" t="s">
        <v>5237</v>
      </c>
      <c r="AB395" s="107" t="s">
        <v>5237</v>
      </c>
      <c r="AC395" s="107" t="s">
        <v>5237</v>
      </c>
      <c r="AD395" s="107" t="s">
        <v>5237</v>
      </c>
    </row>
    <row r="396" spans="2:30" ht="12.75" customHeight="1" outlineLevel="2">
      <c r="B396" s="9" t="s">
        <v>3</v>
      </c>
      <c r="C396" s="9" t="s">
        <v>5232</v>
      </c>
      <c r="D396" s="4" t="s">
        <v>4</v>
      </c>
      <c r="E396" s="10" t="s">
        <v>69</v>
      </c>
      <c r="F396" s="9" t="s">
        <v>181</v>
      </c>
      <c r="G396" s="14" t="s">
        <v>520</v>
      </c>
      <c r="H396" s="14" t="s">
        <v>535</v>
      </c>
      <c r="I396" s="9" t="s">
        <v>73</v>
      </c>
      <c r="J396" s="72" t="str">
        <f t="shared" si="36"/>
        <v>BPSWSK ICPL Curncy</v>
      </c>
      <c r="K396" s="25" t="str">
        <f t="shared" si="37"/>
        <v>ICPL</v>
      </c>
      <c r="L396" s="26">
        <f t="shared" ca="1" si="37"/>
        <v>42276</v>
      </c>
      <c r="M396" s="25" t="b">
        <f t="shared" si="37"/>
        <v>0</v>
      </c>
      <c r="N396" s="84" t="str">
        <f>IF($M396,_xll.BDP($J396,N$381),"[DISABLED]")</f>
        <v>[DISABLED]</v>
      </c>
      <c r="O396" s="84" t="str">
        <f>IF($M396,_xll.BDP($J396,O$381),"[DISABLED]")</f>
        <v>[DISABLED]</v>
      </c>
      <c r="P396" s="84" t="str">
        <f>IF($M396,_xll.BDP($J396,P$381),"[DISABLED]")</f>
        <v>[DISABLED]</v>
      </c>
      <c r="Q396" s="84" t="str">
        <f>IF($M396,_xll.BDH($J396,Q$381,$L396),"[DISABLED]")</f>
        <v>[DISABLED]</v>
      </c>
      <c r="R396" s="84" t="str">
        <f>IF($M396,_xll.BDH($J396,R$381,$L396),"[DISABLED]")</f>
        <v>[DISABLED]</v>
      </c>
      <c r="S396" s="84" t="str">
        <f>IF($M396,_xll.BDH($J396,S$381,$L396),"[DISABLED]")</f>
        <v>[DISABLED]</v>
      </c>
      <c r="U396" s="106" t="s">
        <v>5502</v>
      </c>
      <c r="V396" s="107" t="s">
        <v>1055</v>
      </c>
      <c r="W396" s="108">
        <v>42276</v>
      </c>
      <c r="X396" s="107" t="b">
        <v>0</v>
      </c>
      <c r="Y396" s="107" t="s">
        <v>5237</v>
      </c>
      <c r="Z396" s="107" t="s">
        <v>5237</v>
      </c>
      <c r="AA396" s="107" t="s">
        <v>5237</v>
      </c>
      <c r="AB396" s="107" t="s">
        <v>5237</v>
      </c>
      <c r="AC396" s="107" t="s">
        <v>5237</v>
      </c>
      <c r="AD396" s="107" t="s">
        <v>5237</v>
      </c>
    </row>
    <row r="397" spans="2:30" ht="12.75" customHeight="1" outlineLevel="2">
      <c r="B397" s="9" t="s">
        <v>3</v>
      </c>
      <c r="C397" s="9" t="s">
        <v>5232</v>
      </c>
      <c r="D397" s="4" t="s">
        <v>4</v>
      </c>
      <c r="E397" s="10" t="s">
        <v>69</v>
      </c>
      <c r="F397" s="9" t="s">
        <v>41</v>
      </c>
      <c r="G397" s="14" t="s">
        <v>520</v>
      </c>
      <c r="H397" s="14" t="s">
        <v>536</v>
      </c>
      <c r="I397" s="9" t="s">
        <v>73</v>
      </c>
      <c r="J397" s="72" t="str">
        <f t="shared" si="36"/>
        <v>BPSWS1 ICPL Curncy</v>
      </c>
      <c r="K397" s="25" t="str">
        <f t="shared" si="37"/>
        <v>ICPL</v>
      </c>
      <c r="L397" s="26">
        <f t="shared" ca="1" si="37"/>
        <v>42276</v>
      </c>
      <c r="M397" s="25" t="b">
        <f t="shared" si="37"/>
        <v>0</v>
      </c>
      <c r="N397" s="84" t="str">
        <f>IF($M397,_xll.BDP($J397,N$381),"[DISABLED]")</f>
        <v>[DISABLED]</v>
      </c>
      <c r="O397" s="84" t="str">
        <f>IF($M397,_xll.BDP($J397,O$381),"[DISABLED]")</f>
        <v>[DISABLED]</v>
      </c>
      <c r="P397" s="84" t="str">
        <f>IF($M397,_xll.BDP($J397,P$381),"[DISABLED]")</f>
        <v>[DISABLED]</v>
      </c>
      <c r="Q397" s="84" t="str">
        <f>IF($M397,_xll.BDH($J397,Q$381,$L397),"[DISABLED]")</f>
        <v>[DISABLED]</v>
      </c>
      <c r="R397" s="84" t="str">
        <f>IF($M397,_xll.BDH($J397,R$381,$L397),"[DISABLED]")</f>
        <v>[DISABLED]</v>
      </c>
      <c r="S397" s="84" t="str">
        <f>IF($M397,_xll.BDH($J397,S$381,$L397),"[DISABLED]")</f>
        <v>[DISABLED]</v>
      </c>
      <c r="U397" s="106" t="s">
        <v>5503</v>
      </c>
      <c r="V397" s="107" t="s">
        <v>1055</v>
      </c>
      <c r="W397" s="108">
        <v>42276</v>
      </c>
      <c r="X397" s="107" t="b">
        <v>0</v>
      </c>
      <c r="Y397" s="107" t="s">
        <v>5237</v>
      </c>
      <c r="Z397" s="107" t="s">
        <v>5237</v>
      </c>
      <c r="AA397" s="107" t="s">
        <v>5237</v>
      </c>
      <c r="AB397" s="107" t="s">
        <v>5237</v>
      </c>
      <c r="AC397" s="107" t="s">
        <v>5237</v>
      </c>
      <c r="AD397" s="107" t="s">
        <v>5237</v>
      </c>
    </row>
    <row r="398" spans="2:30" ht="12.75" customHeight="1" outlineLevel="2">
      <c r="B398" s="9" t="s">
        <v>3</v>
      </c>
      <c r="C398" s="9" t="s">
        <v>5232</v>
      </c>
      <c r="D398" s="4" t="s">
        <v>4</v>
      </c>
      <c r="E398" s="10" t="s">
        <v>69</v>
      </c>
      <c r="F398" s="9" t="s">
        <v>181</v>
      </c>
      <c r="G398" s="14" t="s">
        <v>520</v>
      </c>
      <c r="H398" s="14" t="s">
        <v>537</v>
      </c>
      <c r="I398" s="9" t="s">
        <v>73</v>
      </c>
      <c r="J398" s="72" t="str">
        <f t="shared" si="36"/>
        <v>BPSWS1A ICPL Curncy</v>
      </c>
      <c r="K398" s="25" t="str">
        <f t="shared" si="37"/>
        <v>ICPL</v>
      </c>
      <c r="L398" s="26">
        <f t="shared" ca="1" si="37"/>
        <v>42276</v>
      </c>
      <c r="M398" s="25" t="b">
        <f t="shared" si="37"/>
        <v>0</v>
      </c>
      <c r="N398" s="84" t="str">
        <f>IF($M398,_xll.BDP($J398,N$381),"[DISABLED]")</f>
        <v>[DISABLED]</v>
      </c>
      <c r="O398" s="84" t="str">
        <f>IF($M398,_xll.BDP($J398,O$381),"[DISABLED]")</f>
        <v>[DISABLED]</v>
      </c>
      <c r="P398" s="84" t="str">
        <f>IF($M398,_xll.BDP($J398,P$381),"[DISABLED]")</f>
        <v>[DISABLED]</v>
      </c>
      <c r="Q398" s="84" t="str">
        <f>IF($M398,_xll.BDH($J398,Q$381,$L398),"[DISABLED]")</f>
        <v>[DISABLED]</v>
      </c>
      <c r="R398" s="84" t="str">
        <f>IF($M398,_xll.BDH($J398,R$381,$L398),"[DISABLED]")</f>
        <v>[DISABLED]</v>
      </c>
      <c r="S398" s="84" t="str">
        <f>IF($M398,_xll.BDH($J398,S$381,$L398),"[DISABLED]")</f>
        <v>[DISABLED]</v>
      </c>
      <c r="U398" s="106" t="s">
        <v>5504</v>
      </c>
      <c r="V398" s="107" t="s">
        <v>1055</v>
      </c>
      <c r="W398" s="108">
        <v>42276</v>
      </c>
      <c r="X398" s="107" t="b">
        <v>0</v>
      </c>
      <c r="Y398" s="107" t="s">
        <v>5237</v>
      </c>
      <c r="Z398" s="107" t="s">
        <v>5237</v>
      </c>
      <c r="AA398" s="107" t="s">
        <v>5237</v>
      </c>
      <c r="AB398" s="107" t="s">
        <v>5237</v>
      </c>
      <c r="AC398" s="107" t="s">
        <v>5237</v>
      </c>
      <c r="AD398" s="107" t="s">
        <v>5237</v>
      </c>
    </row>
    <row r="399" spans="2:30" ht="12.75" customHeight="1" outlineLevel="2">
      <c r="B399" s="9" t="s">
        <v>3</v>
      </c>
      <c r="C399" s="9" t="s">
        <v>5232</v>
      </c>
      <c r="D399" s="4" t="s">
        <v>4</v>
      </c>
      <c r="E399" s="10" t="s">
        <v>69</v>
      </c>
      <c r="F399" s="9" t="s">
        <v>182</v>
      </c>
      <c r="G399" s="14" t="s">
        <v>520</v>
      </c>
      <c r="H399" s="14" t="s">
        <v>538</v>
      </c>
      <c r="I399" s="9" t="s">
        <v>73</v>
      </c>
      <c r="J399" s="72" t="str">
        <f t="shared" si="36"/>
        <v>BPSWS1B ICPL Curncy</v>
      </c>
      <c r="K399" s="25" t="str">
        <f t="shared" si="37"/>
        <v>ICPL</v>
      </c>
      <c r="L399" s="26">
        <f t="shared" ca="1" si="37"/>
        <v>42276</v>
      </c>
      <c r="M399" s="25" t="b">
        <f t="shared" si="37"/>
        <v>0</v>
      </c>
      <c r="N399" s="84" t="str">
        <f>IF($M399,_xll.BDP($J399,N$381),"[DISABLED]")</f>
        <v>[DISABLED]</v>
      </c>
      <c r="O399" s="84" t="str">
        <f>IF($M399,_xll.BDP($J399,O$381),"[DISABLED]")</f>
        <v>[DISABLED]</v>
      </c>
      <c r="P399" s="84" t="str">
        <f>IF($M399,_xll.BDP($J399,P$381),"[DISABLED]")</f>
        <v>[DISABLED]</v>
      </c>
      <c r="Q399" s="84" t="str">
        <f>IF($M399,_xll.BDH($J399,Q$381,$L399),"[DISABLED]")</f>
        <v>[DISABLED]</v>
      </c>
      <c r="R399" s="84" t="str">
        <f>IF($M399,_xll.BDH($J399,R$381,$L399),"[DISABLED]")</f>
        <v>[DISABLED]</v>
      </c>
      <c r="S399" s="84" t="str">
        <f>IF($M399,_xll.BDH($J399,S$381,$L399),"[DISABLED]")</f>
        <v>[DISABLED]</v>
      </c>
      <c r="U399" s="106" t="s">
        <v>5505</v>
      </c>
      <c r="V399" s="107" t="s">
        <v>1055</v>
      </c>
      <c r="W399" s="108">
        <v>42276</v>
      </c>
      <c r="X399" s="107" t="b">
        <v>0</v>
      </c>
      <c r="Y399" s="107" t="s">
        <v>5237</v>
      </c>
      <c r="Z399" s="107" t="s">
        <v>5237</v>
      </c>
      <c r="AA399" s="107" t="s">
        <v>5237</v>
      </c>
      <c r="AB399" s="107" t="s">
        <v>5237</v>
      </c>
      <c r="AC399" s="107" t="s">
        <v>5237</v>
      </c>
      <c r="AD399" s="107" t="s">
        <v>5237</v>
      </c>
    </row>
    <row r="400" spans="2:30" ht="12.75" customHeight="1" outlineLevel="2">
      <c r="B400" s="9" t="s">
        <v>3</v>
      </c>
      <c r="C400" s="9" t="s">
        <v>5232</v>
      </c>
      <c r="D400" s="4" t="s">
        <v>4</v>
      </c>
      <c r="E400" s="10" t="s">
        <v>69</v>
      </c>
      <c r="F400" s="9" t="s">
        <v>145</v>
      </c>
      <c r="G400" s="14" t="s">
        <v>520</v>
      </c>
      <c r="H400" s="14" t="s">
        <v>539</v>
      </c>
      <c r="I400" s="9" t="s">
        <v>73</v>
      </c>
      <c r="J400" s="72" t="str">
        <f t="shared" si="36"/>
        <v>BPSWS1C ICPL Curncy</v>
      </c>
      <c r="K400" s="25" t="str">
        <f t="shared" si="37"/>
        <v>ICPL</v>
      </c>
      <c r="L400" s="26">
        <f t="shared" ca="1" si="37"/>
        <v>42276</v>
      </c>
      <c r="M400" s="25" t="b">
        <f t="shared" si="37"/>
        <v>0</v>
      </c>
      <c r="N400" s="84" t="str">
        <f>IF($M400,_xll.BDP($J400,N$381),"[DISABLED]")</f>
        <v>[DISABLED]</v>
      </c>
      <c r="O400" s="84" t="str">
        <f>IF($M400,_xll.BDP($J400,O$381),"[DISABLED]")</f>
        <v>[DISABLED]</v>
      </c>
      <c r="P400" s="84" t="str">
        <f>IF($M400,_xll.BDP($J400,P$381),"[DISABLED]")</f>
        <v>[DISABLED]</v>
      </c>
      <c r="Q400" s="84" t="str">
        <f>IF($M400,_xll.BDH($J400,Q$381,$L400),"[DISABLED]")</f>
        <v>[DISABLED]</v>
      </c>
      <c r="R400" s="84" t="str">
        <f>IF($M400,_xll.BDH($J400,R$381,$L400),"[DISABLED]")</f>
        <v>[DISABLED]</v>
      </c>
      <c r="S400" s="84" t="str">
        <f>IF($M400,_xll.BDH($J400,S$381,$L400),"[DISABLED]")</f>
        <v>[DISABLED]</v>
      </c>
      <c r="U400" s="106" t="s">
        <v>5506</v>
      </c>
      <c r="V400" s="107" t="s">
        <v>1055</v>
      </c>
      <c r="W400" s="108">
        <v>42276</v>
      </c>
      <c r="X400" s="107" t="b">
        <v>0</v>
      </c>
      <c r="Y400" s="107" t="s">
        <v>5237</v>
      </c>
      <c r="Z400" s="107" t="s">
        <v>5237</v>
      </c>
      <c r="AA400" s="107" t="s">
        <v>5237</v>
      </c>
      <c r="AB400" s="107" t="s">
        <v>5237</v>
      </c>
      <c r="AC400" s="107" t="s">
        <v>5237</v>
      </c>
      <c r="AD400" s="107" t="s">
        <v>5237</v>
      </c>
    </row>
    <row r="401" spans="2:30" ht="12.75" customHeight="1" outlineLevel="2">
      <c r="B401" s="9" t="s">
        <v>3</v>
      </c>
      <c r="C401" s="9" t="s">
        <v>5232</v>
      </c>
      <c r="D401" s="4" t="s">
        <v>4</v>
      </c>
      <c r="E401" s="10" t="s">
        <v>69</v>
      </c>
      <c r="F401" s="9" t="s">
        <v>183</v>
      </c>
      <c r="G401" s="14" t="s">
        <v>520</v>
      </c>
      <c r="H401" s="14" t="s">
        <v>540</v>
      </c>
      <c r="I401" s="9" t="s">
        <v>73</v>
      </c>
      <c r="J401" s="72" t="str">
        <f t="shared" si="36"/>
        <v>BPSWS1D ICPL Curncy</v>
      </c>
      <c r="K401" s="25" t="str">
        <f t="shared" si="37"/>
        <v>ICPL</v>
      </c>
      <c r="L401" s="26">
        <f t="shared" ca="1" si="37"/>
        <v>42276</v>
      </c>
      <c r="M401" s="25" t="b">
        <f t="shared" si="37"/>
        <v>0</v>
      </c>
      <c r="N401" s="84" t="str">
        <f>IF($M401,_xll.BDP($J401,N$381),"[DISABLED]")</f>
        <v>[DISABLED]</v>
      </c>
      <c r="O401" s="84" t="str">
        <f>IF($M401,_xll.BDP($J401,O$381),"[DISABLED]")</f>
        <v>[DISABLED]</v>
      </c>
      <c r="P401" s="84" t="str">
        <f>IF($M401,_xll.BDP($J401,P$381),"[DISABLED]")</f>
        <v>[DISABLED]</v>
      </c>
      <c r="Q401" s="84" t="str">
        <f>IF($M401,_xll.BDH($J401,Q$381,$L401),"[DISABLED]")</f>
        <v>[DISABLED]</v>
      </c>
      <c r="R401" s="84" t="str">
        <f>IF($M401,_xll.BDH($J401,R$381,$L401),"[DISABLED]")</f>
        <v>[DISABLED]</v>
      </c>
      <c r="S401" s="84" t="str">
        <f>IF($M401,_xll.BDH($J401,S$381,$L401),"[DISABLED]")</f>
        <v>[DISABLED]</v>
      </c>
      <c r="U401" s="106" t="s">
        <v>5507</v>
      </c>
      <c r="V401" s="107" t="s">
        <v>1055</v>
      </c>
      <c r="W401" s="108">
        <v>42276</v>
      </c>
      <c r="X401" s="107" t="b">
        <v>0</v>
      </c>
      <c r="Y401" s="107" t="s">
        <v>5237</v>
      </c>
      <c r="Z401" s="107" t="s">
        <v>5237</v>
      </c>
      <c r="AA401" s="107" t="s">
        <v>5237</v>
      </c>
      <c r="AB401" s="107" t="s">
        <v>5237</v>
      </c>
      <c r="AC401" s="107" t="s">
        <v>5237</v>
      </c>
      <c r="AD401" s="107" t="s">
        <v>5237</v>
      </c>
    </row>
    <row r="402" spans="2:30" ht="12.75" customHeight="1" outlineLevel="2">
      <c r="B402" s="9" t="s">
        <v>3</v>
      </c>
      <c r="C402" s="9" t="s">
        <v>5232</v>
      </c>
      <c r="D402" s="4" t="s">
        <v>4</v>
      </c>
      <c r="E402" s="10" t="s">
        <v>69</v>
      </c>
      <c r="F402" s="9" t="s">
        <v>184</v>
      </c>
      <c r="G402" s="14" t="s">
        <v>520</v>
      </c>
      <c r="H402" s="14" t="s">
        <v>541</v>
      </c>
      <c r="I402" s="9" t="s">
        <v>73</v>
      </c>
      <c r="J402" s="72" t="str">
        <f t="shared" si="36"/>
        <v>BPSWS1E ICPL Curncy</v>
      </c>
      <c r="K402" s="25" t="str">
        <f t="shared" si="37"/>
        <v>ICPL</v>
      </c>
      <c r="L402" s="26">
        <f t="shared" ca="1" si="37"/>
        <v>42276</v>
      </c>
      <c r="M402" s="25" t="b">
        <f t="shared" si="37"/>
        <v>0</v>
      </c>
      <c r="N402" s="84" t="str">
        <f>IF($M402,_xll.BDP($J402,N$381),"[DISABLED]")</f>
        <v>[DISABLED]</v>
      </c>
      <c r="O402" s="84" t="str">
        <f>IF($M402,_xll.BDP($J402,O$381),"[DISABLED]")</f>
        <v>[DISABLED]</v>
      </c>
      <c r="P402" s="84" t="str">
        <f>IF($M402,_xll.BDP($J402,P$381),"[DISABLED]")</f>
        <v>[DISABLED]</v>
      </c>
      <c r="Q402" s="84" t="str">
        <f>IF($M402,_xll.BDH($J402,Q$381,$L402),"[DISABLED]")</f>
        <v>[DISABLED]</v>
      </c>
      <c r="R402" s="84" t="str">
        <f>IF($M402,_xll.BDH($J402,R$381,$L402),"[DISABLED]")</f>
        <v>[DISABLED]</v>
      </c>
      <c r="S402" s="84" t="str">
        <f>IF($M402,_xll.BDH($J402,S$381,$L402),"[DISABLED]")</f>
        <v>[DISABLED]</v>
      </c>
      <c r="U402" s="106" t="s">
        <v>5508</v>
      </c>
      <c r="V402" s="107" t="s">
        <v>1055</v>
      </c>
      <c r="W402" s="108">
        <v>42276</v>
      </c>
      <c r="X402" s="107" t="b">
        <v>0</v>
      </c>
      <c r="Y402" s="107" t="s">
        <v>5237</v>
      </c>
      <c r="Z402" s="107" t="s">
        <v>5237</v>
      </c>
      <c r="AA402" s="107" t="s">
        <v>5237</v>
      </c>
      <c r="AB402" s="107" t="s">
        <v>5237</v>
      </c>
      <c r="AC402" s="107" t="s">
        <v>5237</v>
      </c>
      <c r="AD402" s="107" t="s">
        <v>5237</v>
      </c>
    </row>
    <row r="403" spans="2:30" ht="12.75" customHeight="1" outlineLevel="2">
      <c r="B403" s="9" t="s">
        <v>3</v>
      </c>
      <c r="C403" s="9" t="s">
        <v>5232</v>
      </c>
      <c r="D403" s="4" t="s">
        <v>4</v>
      </c>
      <c r="E403" s="10" t="s">
        <v>69</v>
      </c>
      <c r="F403" s="9" t="s">
        <v>146</v>
      </c>
      <c r="G403" s="14" t="s">
        <v>520</v>
      </c>
      <c r="H403" s="14" t="s">
        <v>542</v>
      </c>
      <c r="I403" s="9" t="s">
        <v>73</v>
      </c>
      <c r="J403" s="72" t="str">
        <f t="shared" si="36"/>
        <v>BPSWS1F ICPL Curncy</v>
      </c>
      <c r="K403" s="25" t="str">
        <f t="shared" si="37"/>
        <v>ICPL</v>
      </c>
      <c r="L403" s="26">
        <f t="shared" ca="1" si="37"/>
        <v>42276</v>
      </c>
      <c r="M403" s="25" t="b">
        <f t="shared" si="37"/>
        <v>0</v>
      </c>
      <c r="N403" s="84" t="str">
        <f>IF($M403,_xll.BDP($J403,N$381),"[DISABLED]")</f>
        <v>[DISABLED]</v>
      </c>
      <c r="O403" s="84" t="str">
        <f>IF($M403,_xll.BDP($J403,O$381),"[DISABLED]")</f>
        <v>[DISABLED]</v>
      </c>
      <c r="P403" s="84" t="str">
        <f>IF($M403,_xll.BDP($J403,P$381),"[DISABLED]")</f>
        <v>[DISABLED]</v>
      </c>
      <c r="Q403" s="84" t="str">
        <f>IF($M403,_xll.BDH($J403,Q$381,$L403),"[DISABLED]")</f>
        <v>[DISABLED]</v>
      </c>
      <c r="R403" s="84" t="str">
        <f>IF($M403,_xll.BDH($J403,R$381,$L403),"[DISABLED]")</f>
        <v>[DISABLED]</v>
      </c>
      <c r="S403" s="84" t="str">
        <f>IF($M403,_xll.BDH($J403,S$381,$L403),"[DISABLED]")</f>
        <v>[DISABLED]</v>
      </c>
      <c r="U403" s="106" t="s">
        <v>5509</v>
      </c>
      <c r="V403" s="107" t="s">
        <v>1055</v>
      </c>
      <c r="W403" s="108">
        <v>42276</v>
      </c>
      <c r="X403" s="107" t="b">
        <v>0</v>
      </c>
      <c r="Y403" s="107" t="s">
        <v>5237</v>
      </c>
      <c r="Z403" s="107" t="s">
        <v>5237</v>
      </c>
      <c r="AA403" s="107" t="s">
        <v>5237</v>
      </c>
      <c r="AB403" s="107" t="s">
        <v>5237</v>
      </c>
      <c r="AC403" s="107" t="s">
        <v>5237</v>
      </c>
      <c r="AD403" s="107" t="s">
        <v>5237</v>
      </c>
    </row>
    <row r="404" spans="2:30" ht="12.75" customHeight="1" outlineLevel="2">
      <c r="B404" s="9" t="s">
        <v>3</v>
      </c>
      <c r="C404" s="9" t="s">
        <v>5232</v>
      </c>
      <c r="D404" s="4" t="s">
        <v>4</v>
      </c>
      <c r="E404" s="10" t="s">
        <v>69</v>
      </c>
      <c r="F404" s="9" t="s">
        <v>213</v>
      </c>
      <c r="G404" s="14" t="s">
        <v>520</v>
      </c>
      <c r="H404" s="14" t="s">
        <v>543</v>
      </c>
      <c r="I404" s="9" t="s">
        <v>73</v>
      </c>
      <c r="J404" s="72" t="str">
        <f t="shared" si="36"/>
        <v>BPSWS1G ICPL Curncy</v>
      </c>
      <c r="K404" s="25" t="str">
        <f t="shared" si="37"/>
        <v>ICPL</v>
      </c>
      <c r="L404" s="26">
        <f t="shared" ca="1" si="37"/>
        <v>42276</v>
      </c>
      <c r="M404" s="25" t="b">
        <f t="shared" si="37"/>
        <v>0</v>
      </c>
      <c r="N404" s="84" t="str">
        <f>IF($M404,_xll.BDP($J404,N$381),"[DISABLED]")</f>
        <v>[DISABLED]</v>
      </c>
      <c r="O404" s="84" t="str">
        <f>IF($M404,_xll.BDP($J404,O$381),"[DISABLED]")</f>
        <v>[DISABLED]</v>
      </c>
      <c r="P404" s="84" t="str">
        <f>IF($M404,_xll.BDP($J404,P$381),"[DISABLED]")</f>
        <v>[DISABLED]</v>
      </c>
      <c r="Q404" s="84" t="str">
        <f>IF($M404,_xll.BDH($J404,Q$381,$L404),"[DISABLED]")</f>
        <v>[DISABLED]</v>
      </c>
      <c r="R404" s="84" t="str">
        <f>IF($M404,_xll.BDH($J404,R$381,$L404),"[DISABLED]")</f>
        <v>[DISABLED]</v>
      </c>
      <c r="S404" s="84" t="str">
        <f>IF($M404,_xll.BDH($J404,S$381,$L404),"[DISABLED]")</f>
        <v>[DISABLED]</v>
      </c>
      <c r="U404" s="106" t="s">
        <v>5510</v>
      </c>
      <c r="V404" s="107" t="s">
        <v>1055</v>
      </c>
      <c r="W404" s="108">
        <v>42276</v>
      </c>
      <c r="X404" s="107" t="b">
        <v>0</v>
      </c>
      <c r="Y404" s="107" t="s">
        <v>5237</v>
      </c>
      <c r="Z404" s="107" t="s">
        <v>5237</v>
      </c>
      <c r="AA404" s="107" t="s">
        <v>5237</v>
      </c>
      <c r="AB404" s="107" t="s">
        <v>5237</v>
      </c>
      <c r="AC404" s="107" t="s">
        <v>5237</v>
      </c>
      <c r="AD404" s="107" t="s">
        <v>5237</v>
      </c>
    </row>
    <row r="405" spans="2:30" ht="12.75" customHeight="1" outlineLevel="2">
      <c r="B405" s="9" t="s">
        <v>3</v>
      </c>
      <c r="C405" s="9" t="s">
        <v>5232</v>
      </c>
      <c r="D405" s="4" t="s">
        <v>4</v>
      </c>
      <c r="E405" s="10" t="s">
        <v>69</v>
      </c>
      <c r="F405" s="9" t="s">
        <v>214</v>
      </c>
      <c r="G405" s="14" t="s">
        <v>520</v>
      </c>
      <c r="H405" s="14" t="s">
        <v>544</v>
      </c>
      <c r="I405" s="9" t="s">
        <v>73</v>
      </c>
      <c r="J405" s="72" t="str">
        <f t="shared" si="36"/>
        <v>BPSWS1H ICPL Curncy</v>
      </c>
      <c r="K405" s="25" t="str">
        <f t="shared" si="37"/>
        <v>ICPL</v>
      </c>
      <c r="L405" s="26">
        <f t="shared" ca="1" si="37"/>
        <v>42276</v>
      </c>
      <c r="M405" s="25" t="b">
        <f t="shared" si="37"/>
        <v>0</v>
      </c>
      <c r="N405" s="84" t="str">
        <f>IF($M405,_xll.BDP($J405,N$381),"[DISABLED]")</f>
        <v>[DISABLED]</v>
      </c>
      <c r="O405" s="84" t="str">
        <f>IF($M405,_xll.BDP($J405,O$381),"[DISABLED]")</f>
        <v>[DISABLED]</v>
      </c>
      <c r="P405" s="84" t="str">
        <f>IF($M405,_xll.BDP($J405,P$381),"[DISABLED]")</f>
        <v>[DISABLED]</v>
      </c>
      <c r="Q405" s="84" t="str">
        <f>IF($M405,_xll.BDH($J405,Q$381,$L405),"[DISABLED]")</f>
        <v>[DISABLED]</v>
      </c>
      <c r="R405" s="84" t="str">
        <f>IF($M405,_xll.BDH($J405,R$381,$L405),"[DISABLED]")</f>
        <v>[DISABLED]</v>
      </c>
      <c r="S405" s="84" t="str">
        <f>IF($M405,_xll.BDH($J405,S$381,$L405),"[DISABLED]")</f>
        <v>[DISABLED]</v>
      </c>
      <c r="U405" s="106" t="s">
        <v>5511</v>
      </c>
      <c r="V405" s="107" t="s">
        <v>1055</v>
      </c>
      <c r="W405" s="108">
        <v>42276</v>
      </c>
      <c r="X405" s="107" t="b">
        <v>0</v>
      </c>
      <c r="Y405" s="107" t="s">
        <v>5237</v>
      </c>
      <c r="Z405" s="107" t="s">
        <v>5237</v>
      </c>
      <c r="AA405" s="107" t="s">
        <v>5237</v>
      </c>
      <c r="AB405" s="107" t="s">
        <v>5237</v>
      </c>
      <c r="AC405" s="107" t="s">
        <v>5237</v>
      </c>
      <c r="AD405" s="107" t="s">
        <v>5237</v>
      </c>
    </row>
    <row r="406" spans="2:30" ht="12.75" customHeight="1" outlineLevel="2">
      <c r="B406" s="9" t="s">
        <v>3</v>
      </c>
      <c r="C406" s="9" t="s">
        <v>5232</v>
      </c>
      <c r="D406" s="4" t="s">
        <v>4</v>
      </c>
      <c r="E406" s="10" t="s">
        <v>69</v>
      </c>
      <c r="F406" s="9" t="s">
        <v>216</v>
      </c>
      <c r="G406" s="14" t="s">
        <v>520</v>
      </c>
      <c r="H406" s="14" t="s">
        <v>545</v>
      </c>
      <c r="I406" s="9" t="s">
        <v>73</v>
      </c>
      <c r="J406" s="72" t="str">
        <f t="shared" si="36"/>
        <v>BPSWS1I ICPL Curncy</v>
      </c>
      <c r="K406" s="25" t="str">
        <f t="shared" si="37"/>
        <v>ICPL</v>
      </c>
      <c r="L406" s="26">
        <f t="shared" ca="1" si="37"/>
        <v>42276</v>
      </c>
      <c r="M406" s="25" t="b">
        <f t="shared" si="37"/>
        <v>0</v>
      </c>
      <c r="N406" s="84" t="str">
        <f>IF($M406,_xll.BDP($J406,N$381),"[DISABLED]")</f>
        <v>[DISABLED]</v>
      </c>
      <c r="O406" s="84" t="str">
        <f>IF($M406,_xll.BDP($J406,O$381),"[DISABLED]")</f>
        <v>[DISABLED]</v>
      </c>
      <c r="P406" s="84" t="str">
        <f>IF($M406,_xll.BDP($J406,P$381),"[DISABLED]")</f>
        <v>[DISABLED]</v>
      </c>
      <c r="Q406" s="84" t="str">
        <f>IF($M406,_xll.BDH($J406,Q$381,$L406),"[DISABLED]")</f>
        <v>[DISABLED]</v>
      </c>
      <c r="R406" s="84" t="str">
        <f>IF($M406,_xll.BDH($J406,R$381,$L406),"[DISABLED]")</f>
        <v>[DISABLED]</v>
      </c>
      <c r="S406" s="84" t="str">
        <f>IF($M406,_xll.BDH($J406,S$381,$L406),"[DISABLED]")</f>
        <v>[DISABLED]</v>
      </c>
      <c r="U406" s="106" t="s">
        <v>5512</v>
      </c>
      <c r="V406" s="107" t="s">
        <v>1055</v>
      </c>
      <c r="W406" s="108">
        <v>42276</v>
      </c>
      <c r="X406" s="107" t="b">
        <v>0</v>
      </c>
      <c r="Y406" s="107" t="s">
        <v>5237</v>
      </c>
      <c r="Z406" s="107" t="s">
        <v>5237</v>
      </c>
      <c r="AA406" s="107" t="s">
        <v>5237</v>
      </c>
      <c r="AB406" s="107" t="s">
        <v>5237</v>
      </c>
      <c r="AC406" s="107" t="s">
        <v>5237</v>
      </c>
      <c r="AD406" s="107" t="s">
        <v>5237</v>
      </c>
    </row>
    <row r="407" spans="2:30" ht="12.75" customHeight="1" outlineLevel="2">
      <c r="B407" s="9" t="s">
        <v>3</v>
      </c>
      <c r="C407" s="9" t="s">
        <v>5232</v>
      </c>
      <c r="D407" s="4" t="s">
        <v>4</v>
      </c>
      <c r="E407" s="10" t="s">
        <v>69</v>
      </c>
      <c r="F407" s="9" t="s">
        <v>215</v>
      </c>
      <c r="G407" s="14" t="s">
        <v>520</v>
      </c>
      <c r="H407" s="14" t="s">
        <v>546</v>
      </c>
      <c r="I407" s="9" t="s">
        <v>73</v>
      </c>
      <c r="J407" s="72" t="str">
        <f t="shared" si="36"/>
        <v>BPSWS1J ICPL Curncy</v>
      </c>
      <c r="K407" s="25" t="str">
        <f t="shared" si="37"/>
        <v>ICPL</v>
      </c>
      <c r="L407" s="26">
        <f t="shared" ca="1" si="37"/>
        <v>42276</v>
      </c>
      <c r="M407" s="25" t="b">
        <f t="shared" si="37"/>
        <v>0</v>
      </c>
      <c r="N407" s="84" t="str">
        <f>IF($M407,_xll.BDP($J407,N$381),"[DISABLED]")</f>
        <v>[DISABLED]</v>
      </c>
      <c r="O407" s="84" t="str">
        <f>IF($M407,_xll.BDP($J407,O$381),"[DISABLED]")</f>
        <v>[DISABLED]</v>
      </c>
      <c r="P407" s="84" t="str">
        <f>IF($M407,_xll.BDP($J407,P$381),"[DISABLED]")</f>
        <v>[DISABLED]</v>
      </c>
      <c r="Q407" s="84" t="str">
        <f>IF($M407,_xll.BDH($J407,Q$381,$L407),"[DISABLED]")</f>
        <v>[DISABLED]</v>
      </c>
      <c r="R407" s="84" t="str">
        <f>IF($M407,_xll.BDH($J407,R$381,$L407),"[DISABLED]")</f>
        <v>[DISABLED]</v>
      </c>
      <c r="S407" s="84" t="str">
        <f>IF($M407,_xll.BDH($J407,S$381,$L407),"[DISABLED]")</f>
        <v>[DISABLED]</v>
      </c>
      <c r="U407" s="106" t="s">
        <v>5513</v>
      </c>
      <c r="V407" s="107" t="s">
        <v>1055</v>
      </c>
      <c r="W407" s="108">
        <v>42276</v>
      </c>
      <c r="X407" s="107" t="b">
        <v>0</v>
      </c>
      <c r="Y407" s="107" t="s">
        <v>5237</v>
      </c>
      <c r="Z407" s="107" t="s">
        <v>5237</v>
      </c>
      <c r="AA407" s="107" t="s">
        <v>5237</v>
      </c>
      <c r="AB407" s="107" t="s">
        <v>5237</v>
      </c>
      <c r="AC407" s="107" t="s">
        <v>5237</v>
      </c>
      <c r="AD407" s="107" t="s">
        <v>5237</v>
      </c>
    </row>
    <row r="408" spans="2:30" ht="12.75" customHeight="1" outlineLevel="2">
      <c r="B408" s="9" t="s">
        <v>3</v>
      </c>
      <c r="C408" s="9" t="s">
        <v>5232</v>
      </c>
      <c r="D408" s="4" t="s">
        <v>4</v>
      </c>
      <c r="E408" s="10" t="s">
        <v>69</v>
      </c>
      <c r="F408" s="9" t="s">
        <v>216</v>
      </c>
      <c r="G408" s="14" t="s">
        <v>520</v>
      </c>
      <c r="H408" s="14" t="s">
        <v>547</v>
      </c>
      <c r="I408" s="9" t="s">
        <v>73</v>
      </c>
      <c r="J408" s="72" t="str">
        <f t="shared" si="36"/>
        <v>BPSWS1K ICPL Curncy</v>
      </c>
      <c r="K408" s="25" t="str">
        <f t="shared" si="37"/>
        <v>ICPL</v>
      </c>
      <c r="L408" s="26">
        <f t="shared" ca="1" si="37"/>
        <v>42276</v>
      </c>
      <c r="M408" s="25" t="b">
        <f t="shared" si="37"/>
        <v>0</v>
      </c>
      <c r="N408" s="84" t="str">
        <f>IF($M408,_xll.BDP($J408,N$381),"[DISABLED]")</f>
        <v>[DISABLED]</v>
      </c>
      <c r="O408" s="84" t="str">
        <f>IF($M408,_xll.BDP($J408,O$381),"[DISABLED]")</f>
        <v>[DISABLED]</v>
      </c>
      <c r="P408" s="84" t="str">
        <f>IF($M408,_xll.BDP($J408,P$381),"[DISABLED]")</f>
        <v>[DISABLED]</v>
      </c>
      <c r="Q408" s="84" t="str">
        <f>IF($M408,_xll.BDH($J408,Q$381,$L408),"[DISABLED]")</f>
        <v>[DISABLED]</v>
      </c>
      <c r="R408" s="84" t="str">
        <f>IF($M408,_xll.BDH($J408,R$381,$L408),"[DISABLED]")</f>
        <v>[DISABLED]</v>
      </c>
      <c r="S408" s="84" t="str">
        <f>IF($M408,_xll.BDH($J408,S$381,$L408),"[DISABLED]")</f>
        <v>[DISABLED]</v>
      </c>
      <c r="U408" s="106" t="s">
        <v>5514</v>
      </c>
      <c r="V408" s="107" t="s">
        <v>1055</v>
      </c>
      <c r="W408" s="108">
        <v>42276</v>
      </c>
      <c r="X408" s="107" t="b">
        <v>0</v>
      </c>
      <c r="Y408" s="107" t="s">
        <v>5237</v>
      </c>
      <c r="Z408" s="107" t="s">
        <v>5237</v>
      </c>
      <c r="AA408" s="107" t="s">
        <v>5237</v>
      </c>
      <c r="AB408" s="107" t="s">
        <v>5237</v>
      </c>
      <c r="AC408" s="107" t="s">
        <v>5237</v>
      </c>
      <c r="AD408" s="107" t="s">
        <v>5237</v>
      </c>
    </row>
    <row r="409" spans="2:30" ht="12.75" customHeight="1" outlineLevel="2">
      <c r="B409" s="9" t="s">
        <v>3</v>
      </c>
      <c r="C409" s="9" t="s">
        <v>5232</v>
      </c>
      <c r="D409" s="4" t="s">
        <v>4</v>
      </c>
      <c r="E409" s="10" t="s">
        <v>69</v>
      </c>
      <c r="F409" s="4" t="s">
        <v>42</v>
      </c>
      <c r="G409" s="10" t="s">
        <v>520</v>
      </c>
      <c r="H409" s="10" t="s">
        <v>548</v>
      </c>
      <c r="I409" s="4" t="s">
        <v>73</v>
      </c>
      <c r="J409" s="72" t="str">
        <f t="shared" si="36"/>
        <v>BPSWS2 ICPL Curncy</v>
      </c>
      <c r="K409" s="25" t="str">
        <f t="shared" si="37"/>
        <v>ICPL</v>
      </c>
      <c r="L409" s="26">
        <f t="shared" ca="1" si="37"/>
        <v>42276</v>
      </c>
      <c r="M409" s="25" t="b">
        <f t="shared" si="37"/>
        <v>0</v>
      </c>
      <c r="N409" s="84" t="str">
        <f>IF($M409,_xll.BDP($J409,N$381),"[DISABLED]")</f>
        <v>[DISABLED]</v>
      </c>
      <c r="O409" s="84" t="str">
        <f>IF($M409,_xll.BDP($J409,O$381),"[DISABLED]")</f>
        <v>[DISABLED]</v>
      </c>
      <c r="P409" s="84" t="str">
        <f>IF($M409,_xll.BDP($J409,P$381),"[DISABLED]")</f>
        <v>[DISABLED]</v>
      </c>
      <c r="Q409" s="84" t="str">
        <f>IF($M409,_xll.BDH($J409,Q$381,$L409),"[DISABLED]")</f>
        <v>[DISABLED]</v>
      </c>
      <c r="R409" s="84" t="str">
        <f>IF($M409,_xll.BDH($J409,R$381,$L409),"[DISABLED]")</f>
        <v>[DISABLED]</v>
      </c>
      <c r="S409" s="84" t="str">
        <f>IF($M409,_xll.BDH($J409,S$381,$L409),"[DISABLED]")</f>
        <v>[DISABLED]</v>
      </c>
      <c r="U409" s="106" t="s">
        <v>5515</v>
      </c>
      <c r="V409" s="107" t="s">
        <v>1055</v>
      </c>
      <c r="W409" s="108">
        <v>42276</v>
      </c>
      <c r="X409" s="107" t="b">
        <v>0</v>
      </c>
      <c r="Y409" s="107" t="s">
        <v>5237</v>
      </c>
      <c r="Z409" s="107" t="s">
        <v>5237</v>
      </c>
      <c r="AA409" s="107" t="s">
        <v>5237</v>
      </c>
      <c r="AB409" s="107" t="s">
        <v>5237</v>
      </c>
      <c r="AC409" s="107" t="s">
        <v>5237</v>
      </c>
      <c r="AD409" s="107" t="s">
        <v>5237</v>
      </c>
    </row>
    <row r="410" spans="2:30" ht="12.75" customHeight="1" outlineLevel="2">
      <c r="B410" s="9" t="s">
        <v>3</v>
      </c>
      <c r="C410" s="9" t="s">
        <v>5232</v>
      </c>
      <c r="D410" s="4" t="s">
        <v>4</v>
      </c>
      <c r="E410" s="10" t="s">
        <v>69</v>
      </c>
      <c r="F410" s="4" t="s">
        <v>43</v>
      </c>
      <c r="G410" s="10" t="s">
        <v>520</v>
      </c>
      <c r="H410" s="10" t="s">
        <v>549</v>
      </c>
      <c r="I410" s="4" t="s">
        <v>73</v>
      </c>
      <c r="J410" s="72" t="str">
        <f t="shared" si="36"/>
        <v>BPSWS3 ICPL Curncy</v>
      </c>
      <c r="K410" s="25" t="str">
        <f t="shared" si="37"/>
        <v>ICPL</v>
      </c>
      <c r="L410" s="26">
        <f t="shared" ca="1" si="37"/>
        <v>42276</v>
      </c>
      <c r="M410" s="25" t="b">
        <f t="shared" si="37"/>
        <v>0</v>
      </c>
      <c r="N410" s="84" t="str">
        <f>IF($M410,_xll.BDP($J410,N$381),"[DISABLED]")</f>
        <v>[DISABLED]</v>
      </c>
      <c r="O410" s="84" t="str">
        <f>IF($M410,_xll.BDP($J410,O$381),"[DISABLED]")</f>
        <v>[DISABLED]</v>
      </c>
      <c r="P410" s="84" t="str">
        <f>IF($M410,_xll.BDP($J410,P$381),"[DISABLED]")</f>
        <v>[DISABLED]</v>
      </c>
      <c r="Q410" s="84" t="str">
        <f>IF($M410,_xll.BDH($J410,Q$381,$L410),"[DISABLED]")</f>
        <v>[DISABLED]</v>
      </c>
      <c r="R410" s="84" t="str">
        <f>IF($M410,_xll.BDH($J410,R$381,$L410),"[DISABLED]")</f>
        <v>[DISABLED]</v>
      </c>
      <c r="S410" s="84" t="str">
        <f>IF($M410,_xll.BDH($J410,S$381,$L410),"[DISABLED]")</f>
        <v>[DISABLED]</v>
      </c>
      <c r="U410" s="106" t="s">
        <v>5516</v>
      </c>
      <c r="V410" s="107" t="s">
        <v>1055</v>
      </c>
      <c r="W410" s="108">
        <v>42276</v>
      </c>
      <c r="X410" s="107" t="b">
        <v>0</v>
      </c>
      <c r="Y410" s="107" t="s">
        <v>5237</v>
      </c>
      <c r="Z410" s="107" t="s">
        <v>5237</v>
      </c>
      <c r="AA410" s="107" t="s">
        <v>5237</v>
      </c>
      <c r="AB410" s="107" t="s">
        <v>5237</v>
      </c>
      <c r="AC410" s="107" t="s">
        <v>5237</v>
      </c>
      <c r="AD410" s="107" t="s">
        <v>5237</v>
      </c>
    </row>
    <row r="411" spans="2:30" ht="12.75" customHeight="1" outlineLevel="2">
      <c r="B411" s="9" t="s">
        <v>3</v>
      </c>
      <c r="C411" s="9" t="s">
        <v>5232</v>
      </c>
      <c r="D411" s="4" t="s">
        <v>4</v>
      </c>
      <c r="E411" s="10" t="s">
        <v>69</v>
      </c>
      <c r="F411" s="4" t="s">
        <v>152</v>
      </c>
      <c r="G411" s="10" t="s">
        <v>520</v>
      </c>
      <c r="H411" s="10" t="s">
        <v>550</v>
      </c>
      <c r="I411" s="4" t="s">
        <v>73</v>
      </c>
      <c r="J411" s="72" t="str">
        <f t="shared" si="36"/>
        <v>BPSWS4 ICPL Curncy</v>
      </c>
      <c r="K411" s="25" t="str">
        <f t="shared" si="37"/>
        <v>ICPL</v>
      </c>
      <c r="L411" s="26">
        <f t="shared" ca="1" si="37"/>
        <v>42276</v>
      </c>
      <c r="M411" s="25" t="b">
        <f t="shared" si="37"/>
        <v>0</v>
      </c>
      <c r="N411" s="84" t="str">
        <f>IF($M411,_xll.BDP($J411,N$381),"[DISABLED]")</f>
        <v>[DISABLED]</v>
      </c>
      <c r="O411" s="84" t="str">
        <f>IF($M411,_xll.BDP($J411,O$381),"[DISABLED]")</f>
        <v>[DISABLED]</v>
      </c>
      <c r="P411" s="84" t="str">
        <f>IF($M411,_xll.BDP($J411,P$381),"[DISABLED]")</f>
        <v>[DISABLED]</v>
      </c>
      <c r="Q411" s="84" t="str">
        <f>IF($M411,_xll.BDH($J411,Q$381,$L411),"[DISABLED]")</f>
        <v>[DISABLED]</v>
      </c>
      <c r="R411" s="84" t="str">
        <f>IF($M411,_xll.BDH($J411,R$381,$L411),"[DISABLED]")</f>
        <v>[DISABLED]</v>
      </c>
      <c r="S411" s="84" t="str">
        <f>IF($M411,_xll.BDH($J411,S$381,$L411),"[DISABLED]")</f>
        <v>[DISABLED]</v>
      </c>
      <c r="U411" s="106" t="s">
        <v>5517</v>
      </c>
      <c r="V411" s="107" t="s">
        <v>1055</v>
      </c>
      <c r="W411" s="108">
        <v>42276</v>
      </c>
      <c r="X411" s="107" t="b">
        <v>0</v>
      </c>
      <c r="Y411" s="107" t="s">
        <v>5237</v>
      </c>
      <c r="Z411" s="107" t="s">
        <v>5237</v>
      </c>
      <c r="AA411" s="107" t="s">
        <v>5237</v>
      </c>
      <c r="AB411" s="107" t="s">
        <v>5237</v>
      </c>
      <c r="AC411" s="107" t="s">
        <v>5237</v>
      </c>
      <c r="AD411" s="107" t="s">
        <v>5237</v>
      </c>
    </row>
    <row r="412" spans="2:30" ht="12.75" customHeight="1" outlineLevel="2">
      <c r="B412" s="9" t="s">
        <v>3</v>
      </c>
      <c r="C412" s="9" t="s">
        <v>5232</v>
      </c>
      <c r="D412" s="4" t="s">
        <v>4</v>
      </c>
      <c r="E412" s="10" t="s">
        <v>69</v>
      </c>
      <c r="F412" s="4" t="s">
        <v>44</v>
      </c>
      <c r="G412" s="10" t="s">
        <v>520</v>
      </c>
      <c r="H412" s="10" t="s">
        <v>551</v>
      </c>
      <c r="I412" s="4" t="s">
        <v>73</v>
      </c>
      <c r="J412" s="72" t="str">
        <f t="shared" si="36"/>
        <v>BPSWS5 ICPL Curncy</v>
      </c>
      <c r="K412" s="25" t="str">
        <f t="shared" si="37"/>
        <v>ICPL</v>
      </c>
      <c r="L412" s="26">
        <f t="shared" ca="1" si="37"/>
        <v>42276</v>
      </c>
      <c r="M412" s="25" t="b">
        <f t="shared" si="37"/>
        <v>0</v>
      </c>
      <c r="N412" s="84" t="str">
        <f>IF($M412,_xll.BDP($J412,N$381),"[DISABLED]")</f>
        <v>[DISABLED]</v>
      </c>
      <c r="O412" s="84" t="str">
        <f>IF($M412,_xll.BDP($J412,O$381),"[DISABLED]")</f>
        <v>[DISABLED]</v>
      </c>
      <c r="P412" s="84" t="str">
        <f>IF($M412,_xll.BDP($J412,P$381),"[DISABLED]")</f>
        <v>[DISABLED]</v>
      </c>
      <c r="Q412" s="84" t="str">
        <f>IF($M412,_xll.BDH($J412,Q$381,$L412),"[DISABLED]")</f>
        <v>[DISABLED]</v>
      </c>
      <c r="R412" s="84" t="str">
        <f>IF($M412,_xll.BDH($J412,R$381,$L412),"[DISABLED]")</f>
        <v>[DISABLED]</v>
      </c>
      <c r="S412" s="84" t="str">
        <f>IF($M412,_xll.BDH($J412,S$381,$L412),"[DISABLED]")</f>
        <v>[DISABLED]</v>
      </c>
      <c r="U412" s="106" t="s">
        <v>5518</v>
      </c>
      <c r="V412" s="107" t="s">
        <v>1055</v>
      </c>
      <c r="W412" s="108">
        <v>42276</v>
      </c>
      <c r="X412" s="107" t="b">
        <v>0</v>
      </c>
      <c r="Y412" s="107" t="s">
        <v>5237</v>
      </c>
      <c r="Z412" s="107" t="s">
        <v>5237</v>
      </c>
      <c r="AA412" s="107" t="s">
        <v>5237</v>
      </c>
      <c r="AB412" s="107" t="s">
        <v>5237</v>
      </c>
      <c r="AC412" s="107" t="s">
        <v>5237</v>
      </c>
      <c r="AD412" s="107" t="s">
        <v>5237</v>
      </c>
    </row>
    <row r="413" spans="2:30" ht="12.75" customHeight="1" outlineLevel="2">
      <c r="B413" s="9" t="s">
        <v>3</v>
      </c>
      <c r="C413" s="9" t="s">
        <v>5232</v>
      </c>
      <c r="D413" s="4" t="s">
        <v>4</v>
      </c>
      <c r="E413" s="10" t="s">
        <v>69</v>
      </c>
      <c r="F413" s="4" t="s">
        <v>155</v>
      </c>
      <c r="G413" s="10" t="s">
        <v>520</v>
      </c>
      <c r="H413" s="10" t="s">
        <v>552</v>
      </c>
      <c r="I413" s="4" t="s">
        <v>73</v>
      </c>
      <c r="J413" s="72" t="str">
        <f t="shared" si="36"/>
        <v>BPSWS6 ICPL Curncy</v>
      </c>
      <c r="K413" s="25" t="str">
        <f t="shared" si="37"/>
        <v>ICPL</v>
      </c>
      <c r="L413" s="26">
        <f t="shared" ca="1" si="37"/>
        <v>42276</v>
      </c>
      <c r="M413" s="25" t="b">
        <f t="shared" si="37"/>
        <v>0</v>
      </c>
      <c r="N413" s="84" t="str">
        <f>IF($M413,_xll.BDP($J413,N$381),"[DISABLED]")</f>
        <v>[DISABLED]</v>
      </c>
      <c r="O413" s="84" t="str">
        <f>IF($M413,_xll.BDP($J413,O$381),"[DISABLED]")</f>
        <v>[DISABLED]</v>
      </c>
      <c r="P413" s="84" t="str">
        <f>IF($M413,_xll.BDP($J413,P$381),"[DISABLED]")</f>
        <v>[DISABLED]</v>
      </c>
      <c r="Q413" s="84" t="str">
        <f>IF($M413,_xll.BDH($J413,Q$381,$L413),"[DISABLED]")</f>
        <v>[DISABLED]</v>
      </c>
      <c r="R413" s="84" t="str">
        <f>IF($M413,_xll.BDH($J413,R$381,$L413),"[DISABLED]")</f>
        <v>[DISABLED]</v>
      </c>
      <c r="S413" s="84" t="str">
        <f>IF($M413,_xll.BDH($J413,S$381,$L413),"[DISABLED]")</f>
        <v>[DISABLED]</v>
      </c>
      <c r="U413" s="106" t="s">
        <v>5519</v>
      </c>
      <c r="V413" s="107" t="s">
        <v>1055</v>
      </c>
      <c r="W413" s="108">
        <v>42276</v>
      </c>
      <c r="X413" s="107" t="b">
        <v>0</v>
      </c>
      <c r="Y413" s="107" t="s">
        <v>5237</v>
      </c>
      <c r="Z413" s="107" t="s">
        <v>5237</v>
      </c>
      <c r="AA413" s="107" t="s">
        <v>5237</v>
      </c>
      <c r="AB413" s="107" t="s">
        <v>5237</v>
      </c>
      <c r="AC413" s="107" t="s">
        <v>5237</v>
      </c>
      <c r="AD413" s="107" t="s">
        <v>5237</v>
      </c>
    </row>
    <row r="414" spans="2:30" ht="12.75" customHeight="1" outlineLevel="2">
      <c r="B414" s="9" t="s">
        <v>3</v>
      </c>
      <c r="C414" s="9" t="s">
        <v>5232</v>
      </c>
      <c r="D414" s="4" t="s">
        <v>4</v>
      </c>
      <c r="E414" s="10" t="s">
        <v>69</v>
      </c>
      <c r="F414" s="4" t="s">
        <v>45</v>
      </c>
      <c r="G414" s="10" t="s">
        <v>520</v>
      </c>
      <c r="H414" s="10" t="s">
        <v>553</v>
      </c>
      <c r="I414" s="4" t="s">
        <v>73</v>
      </c>
      <c r="J414" s="72" t="str">
        <f t="shared" si="36"/>
        <v>BPSWS7 ICPL Curncy</v>
      </c>
      <c r="K414" s="25" t="str">
        <f t="shared" si="37"/>
        <v>ICPL</v>
      </c>
      <c r="L414" s="26">
        <f t="shared" ca="1" si="37"/>
        <v>42276</v>
      </c>
      <c r="M414" s="25" t="b">
        <f t="shared" si="37"/>
        <v>0</v>
      </c>
      <c r="N414" s="84" t="str">
        <f>IF($M414,_xll.BDP($J414,N$381),"[DISABLED]")</f>
        <v>[DISABLED]</v>
      </c>
      <c r="O414" s="84" t="str">
        <f>IF($M414,_xll.BDP($J414,O$381),"[DISABLED]")</f>
        <v>[DISABLED]</v>
      </c>
      <c r="P414" s="84" t="str">
        <f>IF($M414,_xll.BDP($J414,P$381),"[DISABLED]")</f>
        <v>[DISABLED]</v>
      </c>
      <c r="Q414" s="84" t="str">
        <f>IF($M414,_xll.BDH($J414,Q$381,$L414),"[DISABLED]")</f>
        <v>[DISABLED]</v>
      </c>
      <c r="R414" s="84" t="str">
        <f>IF($M414,_xll.BDH($J414,R$381,$L414),"[DISABLED]")</f>
        <v>[DISABLED]</v>
      </c>
      <c r="S414" s="84" t="str">
        <f>IF($M414,_xll.BDH($J414,S$381,$L414),"[DISABLED]")</f>
        <v>[DISABLED]</v>
      </c>
      <c r="U414" s="106" t="s">
        <v>5520</v>
      </c>
      <c r="V414" s="107" t="s">
        <v>1055</v>
      </c>
      <c r="W414" s="108">
        <v>42276</v>
      </c>
      <c r="X414" s="107" t="b">
        <v>0</v>
      </c>
      <c r="Y414" s="107" t="s">
        <v>5237</v>
      </c>
      <c r="Z414" s="107" t="s">
        <v>5237</v>
      </c>
      <c r="AA414" s="107" t="s">
        <v>5237</v>
      </c>
      <c r="AB414" s="107" t="s">
        <v>5237</v>
      </c>
      <c r="AC414" s="107" t="s">
        <v>5237</v>
      </c>
      <c r="AD414" s="107" t="s">
        <v>5237</v>
      </c>
    </row>
    <row r="415" spans="2:30" ht="12.75" customHeight="1" outlineLevel="2">
      <c r="B415" s="9" t="s">
        <v>3</v>
      </c>
      <c r="C415" s="9" t="s">
        <v>5232</v>
      </c>
      <c r="D415" s="4" t="s">
        <v>4</v>
      </c>
      <c r="E415" s="10" t="s">
        <v>69</v>
      </c>
      <c r="F415" s="4" t="s">
        <v>156</v>
      </c>
      <c r="G415" s="10" t="s">
        <v>520</v>
      </c>
      <c r="H415" s="10" t="s">
        <v>554</v>
      </c>
      <c r="I415" s="4" t="s">
        <v>73</v>
      </c>
      <c r="J415" s="72" t="str">
        <f t="shared" si="36"/>
        <v>BPSWS8 ICPL Curncy</v>
      </c>
      <c r="K415" s="25" t="str">
        <f t="shared" si="37"/>
        <v>ICPL</v>
      </c>
      <c r="L415" s="26">
        <f t="shared" ca="1" si="37"/>
        <v>42276</v>
      </c>
      <c r="M415" s="25" t="b">
        <f t="shared" si="37"/>
        <v>0</v>
      </c>
      <c r="N415" s="84" t="str">
        <f>IF($M415,_xll.BDP($J415,N$381),"[DISABLED]")</f>
        <v>[DISABLED]</v>
      </c>
      <c r="O415" s="84" t="str">
        <f>IF($M415,_xll.BDP($J415,O$381),"[DISABLED]")</f>
        <v>[DISABLED]</v>
      </c>
      <c r="P415" s="84" t="str">
        <f>IF($M415,_xll.BDP($J415,P$381),"[DISABLED]")</f>
        <v>[DISABLED]</v>
      </c>
      <c r="Q415" s="84" t="str">
        <f>IF($M415,_xll.BDH($J415,Q$381,$L415),"[DISABLED]")</f>
        <v>[DISABLED]</v>
      </c>
      <c r="R415" s="84" t="str">
        <f>IF($M415,_xll.BDH($J415,R$381,$L415),"[DISABLED]")</f>
        <v>[DISABLED]</v>
      </c>
      <c r="S415" s="84" t="str">
        <f>IF($M415,_xll.BDH($J415,S$381,$L415),"[DISABLED]")</f>
        <v>[DISABLED]</v>
      </c>
      <c r="U415" s="106" t="s">
        <v>5521</v>
      </c>
      <c r="V415" s="107" t="s">
        <v>1055</v>
      </c>
      <c r="W415" s="108">
        <v>42276</v>
      </c>
      <c r="X415" s="107" t="b">
        <v>0</v>
      </c>
      <c r="Y415" s="107" t="s">
        <v>5237</v>
      </c>
      <c r="Z415" s="107" t="s">
        <v>5237</v>
      </c>
      <c r="AA415" s="107" t="s">
        <v>5237</v>
      </c>
      <c r="AB415" s="107" t="s">
        <v>5237</v>
      </c>
      <c r="AC415" s="107" t="s">
        <v>5237</v>
      </c>
      <c r="AD415" s="107" t="s">
        <v>5237</v>
      </c>
    </row>
    <row r="416" spans="2:30" ht="12.75" customHeight="1" outlineLevel="2">
      <c r="B416" s="9" t="s">
        <v>3</v>
      </c>
      <c r="C416" s="9" t="s">
        <v>5232</v>
      </c>
      <c r="D416" s="4" t="s">
        <v>4</v>
      </c>
      <c r="E416" s="10" t="s">
        <v>69</v>
      </c>
      <c r="F416" s="4" t="s">
        <v>157</v>
      </c>
      <c r="G416" s="10" t="s">
        <v>520</v>
      </c>
      <c r="H416" s="10" t="s">
        <v>555</v>
      </c>
      <c r="I416" s="4" t="s">
        <v>73</v>
      </c>
      <c r="J416" s="72" t="str">
        <f t="shared" si="36"/>
        <v>BPSWS9 ICPL Curncy</v>
      </c>
      <c r="K416" s="25" t="str">
        <f t="shared" si="37"/>
        <v>ICPL</v>
      </c>
      <c r="L416" s="26">
        <f t="shared" ca="1" si="37"/>
        <v>42276</v>
      </c>
      <c r="M416" s="25" t="b">
        <f t="shared" si="37"/>
        <v>0</v>
      </c>
      <c r="N416" s="84" t="str">
        <f>IF($M416,_xll.BDP($J416,N$381),"[DISABLED]")</f>
        <v>[DISABLED]</v>
      </c>
      <c r="O416" s="84" t="str">
        <f>IF($M416,_xll.BDP($J416,O$381),"[DISABLED]")</f>
        <v>[DISABLED]</v>
      </c>
      <c r="P416" s="84" t="str">
        <f>IF($M416,_xll.BDP($J416,P$381),"[DISABLED]")</f>
        <v>[DISABLED]</v>
      </c>
      <c r="Q416" s="84" t="str">
        <f>IF($M416,_xll.BDH($J416,Q$381,$L416),"[DISABLED]")</f>
        <v>[DISABLED]</v>
      </c>
      <c r="R416" s="84" t="str">
        <f>IF($M416,_xll.BDH($J416,R$381,$L416),"[DISABLED]")</f>
        <v>[DISABLED]</v>
      </c>
      <c r="S416" s="84" t="str">
        <f>IF($M416,_xll.BDH($J416,S$381,$L416),"[DISABLED]")</f>
        <v>[DISABLED]</v>
      </c>
      <c r="U416" s="106" t="s">
        <v>5522</v>
      </c>
      <c r="V416" s="107" t="s">
        <v>1055</v>
      </c>
      <c r="W416" s="108">
        <v>42276</v>
      </c>
      <c r="X416" s="107" t="b">
        <v>0</v>
      </c>
      <c r="Y416" s="107" t="s">
        <v>5237</v>
      </c>
      <c r="Z416" s="107" t="s">
        <v>5237</v>
      </c>
      <c r="AA416" s="107" t="s">
        <v>5237</v>
      </c>
      <c r="AB416" s="107" t="s">
        <v>5237</v>
      </c>
      <c r="AC416" s="107" t="s">
        <v>5237</v>
      </c>
      <c r="AD416" s="107" t="s">
        <v>5237</v>
      </c>
    </row>
    <row r="417" spans="2:30" ht="12.75" customHeight="1" outlineLevel="2">
      <c r="B417" s="9" t="s">
        <v>3</v>
      </c>
      <c r="C417" s="9" t="s">
        <v>5232</v>
      </c>
      <c r="D417" s="4" t="s">
        <v>4</v>
      </c>
      <c r="E417" s="10" t="s">
        <v>69</v>
      </c>
      <c r="F417" s="4" t="s">
        <v>46</v>
      </c>
      <c r="G417" s="10" t="s">
        <v>520</v>
      </c>
      <c r="H417" s="10" t="s">
        <v>556</v>
      </c>
      <c r="I417" s="4" t="s">
        <v>73</v>
      </c>
      <c r="J417" s="72" t="str">
        <f t="shared" si="36"/>
        <v>BPSWS10 ICPL Curncy</v>
      </c>
      <c r="K417" s="25" t="str">
        <f t="shared" si="37"/>
        <v>ICPL</v>
      </c>
      <c r="L417" s="26">
        <f t="shared" ca="1" si="37"/>
        <v>42276</v>
      </c>
      <c r="M417" s="25" t="b">
        <f t="shared" si="37"/>
        <v>0</v>
      </c>
      <c r="N417" s="84" t="str">
        <f>IF($M417,_xll.BDP($J417,N$381),"[DISABLED]")</f>
        <v>[DISABLED]</v>
      </c>
      <c r="O417" s="84" t="str">
        <f>IF($M417,_xll.BDP($J417,O$381),"[DISABLED]")</f>
        <v>[DISABLED]</v>
      </c>
      <c r="P417" s="84" t="str">
        <f>IF($M417,_xll.BDP($J417,P$381),"[DISABLED]")</f>
        <v>[DISABLED]</v>
      </c>
      <c r="Q417" s="84" t="str">
        <f>IF($M417,_xll.BDH($J417,Q$381,$L417),"[DISABLED]")</f>
        <v>[DISABLED]</v>
      </c>
      <c r="R417" s="84" t="str">
        <f>IF($M417,_xll.BDH($J417,R$381,$L417),"[DISABLED]")</f>
        <v>[DISABLED]</v>
      </c>
      <c r="S417" s="84" t="str">
        <f>IF($M417,_xll.BDH($J417,S$381,$L417),"[DISABLED]")</f>
        <v>[DISABLED]</v>
      </c>
      <c r="U417" s="106" t="s">
        <v>5523</v>
      </c>
      <c r="V417" s="107" t="s">
        <v>1055</v>
      </c>
      <c r="W417" s="108">
        <v>42276</v>
      </c>
      <c r="X417" s="107" t="b">
        <v>0</v>
      </c>
      <c r="Y417" s="107" t="s">
        <v>5237</v>
      </c>
      <c r="Z417" s="107" t="s">
        <v>5237</v>
      </c>
      <c r="AA417" s="107" t="s">
        <v>5237</v>
      </c>
      <c r="AB417" s="107" t="s">
        <v>5237</v>
      </c>
      <c r="AC417" s="107" t="s">
        <v>5237</v>
      </c>
      <c r="AD417" s="107" t="s">
        <v>5237</v>
      </c>
    </row>
    <row r="418" spans="2:30" ht="12.75" customHeight="1" outlineLevel="2">
      <c r="B418" s="9" t="s">
        <v>3</v>
      </c>
      <c r="C418" s="9" t="s">
        <v>5232</v>
      </c>
      <c r="D418" s="4" t="s">
        <v>4</v>
      </c>
      <c r="E418" s="10" t="s">
        <v>69</v>
      </c>
      <c r="F418" s="4" t="s">
        <v>161</v>
      </c>
      <c r="G418" s="10" t="s">
        <v>520</v>
      </c>
      <c r="H418" s="10" t="s">
        <v>557</v>
      </c>
      <c r="I418" s="4" t="s">
        <v>73</v>
      </c>
      <c r="J418" s="72" t="str">
        <f t="shared" si="36"/>
        <v>BPSWS12 ICPL Curncy</v>
      </c>
      <c r="K418" s="25" t="str">
        <f t="shared" si="37"/>
        <v>ICPL</v>
      </c>
      <c r="L418" s="26">
        <f t="shared" ca="1" si="37"/>
        <v>42276</v>
      </c>
      <c r="M418" s="25" t="b">
        <f t="shared" si="37"/>
        <v>0</v>
      </c>
      <c r="N418" s="84" t="str">
        <f>IF($M418,_xll.BDP($J418,N$381),"[DISABLED]")</f>
        <v>[DISABLED]</v>
      </c>
      <c r="O418" s="84" t="str">
        <f>IF($M418,_xll.BDP($J418,O$381),"[DISABLED]")</f>
        <v>[DISABLED]</v>
      </c>
      <c r="P418" s="84" t="str">
        <f>IF($M418,_xll.BDP($J418,P$381),"[DISABLED]")</f>
        <v>[DISABLED]</v>
      </c>
      <c r="Q418" s="84" t="str">
        <f>IF($M418,_xll.BDH($J418,Q$381,$L418),"[DISABLED]")</f>
        <v>[DISABLED]</v>
      </c>
      <c r="R418" s="84" t="str">
        <f>IF($M418,_xll.BDH($J418,R$381,$L418),"[DISABLED]")</f>
        <v>[DISABLED]</v>
      </c>
      <c r="S418" s="84" t="str">
        <f>IF($M418,_xll.BDH($J418,S$381,$L418),"[DISABLED]")</f>
        <v>[DISABLED]</v>
      </c>
      <c r="U418" s="106" t="s">
        <v>5524</v>
      </c>
      <c r="V418" s="107" t="s">
        <v>1055</v>
      </c>
      <c r="W418" s="108">
        <v>42276</v>
      </c>
      <c r="X418" s="107" t="b">
        <v>0</v>
      </c>
      <c r="Y418" s="107" t="s">
        <v>5237</v>
      </c>
      <c r="Z418" s="107" t="s">
        <v>5237</v>
      </c>
      <c r="AA418" s="107" t="s">
        <v>5237</v>
      </c>
      <c r="AB418" s="107" t="s">
        <v>5237</v>
      </c>
      <c r="AC418" s="107" t="s">
        <v>5237</v>
      </c>
      <c r="AD418" s="107" t="s">
        <v>5237</v>
      </c>
    </row>
    <row r="419" spans="2:30" ht="12.75" customHeight="1" outlineLevel="2">
      <c r="B419" s="9" t="s">
        <v>3</v>
      </c>
      <c r="C419" s="9" t="s">
        <v>5232</v>
      </c>
      <c r="D419" s="4" t="s">
        <v>4</v>
      </c>
      <c r="E419" s="10" t="s">
        <v>69</v>
      </c>
      <c r="F419" s="4" t="s">
        <v>47</v>
      </c>
      <c r="G419" s="10" t="s">
        <v>520</v>
      </c>
      <c r="H419" s="10" t="s">
        <v>558</v>
      </c>
      <c r="I419" s="4" t="s">
        <v>73</v>
      </c>
      <c r="J419" s="72" t="str">
        <f t="shared" si="36"/>
        <v>BPSWS15 ICPL Curncy</v>
      </c>
      <c r="K419" s="25" t="str">
        <f t="shared" si="37"/>
        <v>ICPL</v>
      </c>
      <c r="L419" s="26">
        <f t="shared" ca="1" si="37"/>
        <v>42276</v>
      </c>
      <c r="M419" s="25" t="b">
        <f t="shared" si="37"/>
        <v>0</v>
      </c>
      <c r="N419" s="84" t="str">
        <f>IF($M419,_xll.BDP($J419,N$381),"[DISABLED]")</f>
        <v>[DISABLED]</v>
      </c>
      <c r="O419" s="84" t="str">
        <f>IF($M419,_xll.BDP($J419,O$381),"[DISABLED]")</f>
        <v>[DISABLED]</v>
      </c>
      <c r="P419" s="84" t="str">
        <f>IF($M419,_xll.BDP($J419,P$381),"[DISABLED]")</f>
        <v>[DISABLED]</v>
      </c>
      <c r="Q419" s="84" t="str">
        <f>IF($M419,_xll.BDH($J419,Q$381,$L419),"[DISABLED]")</f>
        <v>[DISABLED]</v>
      </c>
      <c r="R419" s="84" t="str">
        <f>IF($M419,_xll.BDH($J419,R$381,$L419),"[DISABLED]")</f>
        <v>[DISABLED]</v>
      </c>
      <c r="S419" s="84" t="str">
        <f>IF($M419,_xll.BDH($J419,S$381,$L419),"[DISABLED]")</f>
        <v>[DISABLED]</v>
      </c>
      <c r="U419" s="106" t="s">
        <v>5525</v>
      </c>
      <c r="V419" s="107" t="s">
        <v>1055</v>
      </c>
      <c r="W419" s="108">
        <v>42276</v>
      </c>
      <c r="X419" s="107" t="b">
        <v>0</v>
      </c>
      <c r="Y419" s="107" t="s">
        <v>5237</v>
      </c>
      <c r="Z419" s="107" t="s">
        <v>5237</v>
      </c>
      <c r="AA419" s="107" t="s">
        <v>5237</v>
      </c>
      <c r="AB419" s="107" t="s">
        <v>5237</v>
      </c>
      <c r="AC419" s="107" t="s">
        <v>5237</v>
      </c>
      <c r="AD419" s="107" t="s">
        <v>5237</v>
      </c>
    </row>
    <row r="420" spans="2:30" ht="12.75" customHeight="1" outlineLevel="2">
      <c r="B420" s="9" t="s">
        <v>3</v>
      </c>
      <c r="C420" s="9" t="s">
        <v>5232</v>
      </c>
      <c r="D420" s="4" t="s">
        <v>4</v>
      </c>
      <c r="E420" s="10" t="s">
        <v>69</v>
      </c>
      <c r="F420" s="4" t="s">
        <v>48</v>
      </c>
      <c r="G420" s="10" t="s">
        <v>520</v>
      </c>
      <c r="H420" s="10" t="s">
        <v>559</v>
      </c>
      <c r="I420" s="4" t="s">
        <v>73</v>
      </c>
      <c r="J420" s="72" t="str">
        <f t="shared" si="36"/>
        <v>BPSWS20 ICPL Curncy</v>
      </c>
      <c r="K420" s="25" t="str">
        <f t="shared" si="37"/>
        <v>ICPL</v>
      </c>
      <c r="L420" s="26">
        <f t="shared" ca="1" si="37"/>
        <v>42276</v>
      </c>
      <c r="M420" s="25" t="b">
        <f t="shared" si="37"/>
        <v>0</v>
      </c>
      <c r="N420" s="84" t="str">
        <f>IF($M420,_xll.BDP($J420,N$381),"[DISABLED]")</f>
        <v>[DISABLED]</v>
      </c>
      <c r="O420" s="84" t="str">
        <f>IF($M420,_xll.BDP($J420,O$381),"[DISABLED]")</f>
        <v>[DISABLED]</v>
      </c>
      <c r="P420" s="84" t="str">
        <f>IF($M420,_xll.BDP($J420,P$381),"[DISABLED]")</f>
        <v>[DISABLED]</v>
      </c>
      <c r="Q420" s="84" t="str">
        <f>IF($M420,_xll.BDH($J420,Q$381,$L420),"[DISABLED]")</f>
        <v>[DISABLED]</v>
      </c>
      <c r="R420" s="84" t="str">
        <f>IF($M420,_xll.BDH($J420,R$381,$L420),"[DISABLED]")</f>
        <v>[DISABLED]</v>
      </c>
      <c r="S420" s="84" t="str">
        <f>IF($M420,_xll.BDH($J420,S$381,$L420),"[DISABLED]")</f>
        <v>[DISABLED]</v>
      </c>
      <c r="U420" s="106" t="s">
        <v>5526</v>
      </c>
      <c r="V420" s="107" t="s">
        <v>1055</v>
      </c>
      <c r="W420" s="108">
        <v>42276</v>
      </c>
      <c r="X420" s="107" t="b">
        <v>0</v>
      </c>
      <c r="Y420" s="107" t="s">
        <v>5237</v>
      </c>
      <c r="Z420" s="107" t="s">
        <v>5237</v>
      </c>
      <c r="AA420" s="107" t="s">
        <v>5237</v>
      </c>
      <c r="AB420" s="107" t="s">
        <v>5237</v>
      </c>
      <c r="AC420" s="107" t="s">
        <v>5237</v>
      </c>
      <c r="AD420" s="107" t="s">
        <v>5237</v>
      </c>
    </row>
    <row r="421" spans="2:30" ht="12.75" customHeight="1" outlineLevel="2">
      <c r="B421" s="9" t="s">
        <v>3</v>
      </c>
      <c r="C421" s="9" t="s">
        <v>5232</v>
      </c>
      <c r="D421" s="4" t="s">
        <v>4</v>
      </c>
      <c r="E421" s="10" t="s">
        <v>69</v>
      </c>
      <c r="F421" s="4" t="s">
        <v>49</v>
      </c>
      <c r="G421" s="10" t="s">
        <v>520</v>
      </c>
      <c r="H421" s="10" t="s">
        <v>560</v>
      </c>
      <c r="I421" s="4" t="s">
        <v>73</v>
      </c>
      <c r="J421" s="72" t="str">
        <f t="shared" si="36"/>
        <v>BPSWS25 ICPL Curncy</v>
      </c>
      <c r="K421" s="25" t="str">
        <f t="shared" si="37"/>
        <v>ICPL</v>
      </c>
      <c r="L421" s="26">
        <f t="shared" ca="1" si="37"/>
        <v>42276</v>
      </c>
      <c r="M421" s="25" t="b">
        <f t="shared" si="37"/>
        <v>0</v>
      </c>
      <c r="N421" s="84" t="str">
        <f>IF($M421,_xll.BDP($J421,N$381),"[DISABLED]")</f>
        <v>[DISABLED]</v>
      </c>
      <c r="O421" s="84" t="str">
        <f>IF($M421,_xll.BDP($J421,O$381),"[DISABLED]")</f>
        <v>[DISABLED]</v>
      </c>
      <c r="P421" s="84" t="str">
        <f>IF($M421,_xll.BDP($J421,P$381),"[DISABLED]")</f>
        <v>[DISABLED]</v>
      </c>
      <c r="Q421" s="84" t="str">
        <f>IF($M421,_xll.BDH($J421,Q$381,$L421),"[DISABLED]")</f>
        <v>[DISABLED]</v>
      </c>
      <c r="R421" s="84" t="str">
        <f>IF($M421,_xll.BDH($J421,R$381,$L421),"[DISABLED]")</f>
        <v>[DISABLED]</v>
      </c>
      <c r="S421" s="84" t="str">
        <f>IF($M421,_xll.BDH($J421,S$381,$L421),"[DISABLED]")</f>
        <v>[DISABLED]</v>
      </c>
      <c r="U421" s="106" t="s">
        <v>5527</v>
      </c>
      <c r="V421" s="107" t="s">
        <v>1055</v>
      </c>
      <c r="W421" s="108">
        <v>42276</v>
      </c>
      <c r="X421" s="107" t="b">
        <v>0</v>
      </c>
      <c r="Y421" s="107" t="s">
        <v>5237</v>
      </c>
      <c r="Z421" s="107" t="s">
        <v>5237</v>
      </c>
      <c r="AA421" s="107" t="s">
        <v>5237</v>
      </c>
      <c r="AB421" s="107" t="s">
        <v>5237</v>
      </c>
      <c r="AC421" s="107" t="s">
        <v>5237</v>
      </c>
      <c r="AD421" s="107" t="s">
        <v>5237</v>
      </c>
    </row>
    <row r="422" spans="2:30" ht="12.75" customHeight="1" outlineLevel="2">
      <c r="B422" s="9" t="s">
        <v>3</v>
      </c>
      <c r="C422" s="9" t="s">
        <v>5232</v>
      </c>
      <c r="D422" s="4" t="s">
        <v>4</v>
      </c>
      <c r="E422" s="10" t="s">
        <v>69</v>
      </c>
      <c r="F422" s="4" t="s">
        <v>50</v>
      </c>
      <c r="G422" s="10" t="s">
        <v>520</v>
      </c>
      <c r="H422" s="10" t="s">
        <v>561</v>
      </c>
      <c r="I422" s="4" t="s">
        <v>73</v>
      </c>
      <c r="J422" s="72" t="str">
        <f t="shared" si="36"/>
        <v>BPSWS30 ICPL Curncy</v>
      </c>
      <c r="K422" s="25" t="str">
        <f t="shared" si="37"/>
        <v>ICPL</v>
      </c>
      <c r="L422" s="26">
        <f t="shared" ca="1" si="37"/>
        <v>42276</v>
      </c>
      <c r="M422" s="25" t="b">
        <f t="shared" si="37"/>
        <v>0</v>
      </c>
      <c r="N422" s="84" t="str">
        <f>IF($M422,_xll.BDP($J422,N$381),"[DISABLED]")</f>
        <v>[DISABLED]</v>
      </c>
      <c r="O422" s="84" t="str">
        <f>IF($M422,_xll.BDP($J422,O$381),"[DISABLED]")</f>
        <v>[DISABLED]</v>
      </c>
      <c r="P422" s="84" t="str">
        <f>IF($M422,_xll.BDP($J422,P$381),"[DISABLED]")</f>
        <v>[DISABLED]</v>
      </c>
      <c r="Q422" s="84" t="str">
        <f>IF($M422,_xll.BDH($J422,Q$381,$L422),"[DISABLED]")</f>
        <v>[DISABLED]</v>
      </c>
      <c r="R422" s="84" t="str">
        <f>IF($M422,_xll.BDH($J422,R$381,$L422),"[DISABLED]")</f>
        <v>[DISABLED]</v>
      </c>
      <c r="S422" s="84" t="str">
        <f>IF($M422,_xll.BDH($J422,S$381,$L422),"[DISABLED]")</f>
        <v>[DISABLED]</v>
      </c>
      <c r="U422" s="106" t="s">
        <v>5528</v>
      </c>
      <c r="V422" s="107" t="s">
        <v>1055</v>
      </c>
      <c r="W422" s="108">
        <v>42276</v>
      </c>
      <c r="X422" s="107" t="b">
        <v>0</v>
      </c>
      <c r="Y422" s="107" t="s">
        <v>5237</v>
      </c>
      <c r="Z422" s="107" t="s">
        <v>5237</v>
      </c>
      <c r="AA422" s="107" t="s">
        <v>5237</v>
      </c>
      <c r="AB422" s="107" t="s">
        <v>5237</v>
      </c>
      <c r="AC422" s="107" t="s">
        <v>5237</v>
      </c>
      <c r="AD422" s="107" t="s">
        <v>5237</v>
      </c>
    </row>
    <row r="423" spans="2:30" ht="12.75" customHeight="1" outlineLevel="2">
      <c r="B423" s="9" t="s">
        <v>3</v>
      </c>
      <c r="C423" s="9" t="s">
        <v>5232</v>
      </c>
      <c r="D423" s="4" t="s">
        <v>4</v>
      </c>
      <c r="E423" s="10" t="s">
        <v>69</v>
      </c>
      <c r="F423" s="9" t="s">
        <v>51</v>
      </c>
      <c r="G423" s="14" t="s">
        <v>520</v>
      </c>
      <c r="H423" s="14" t="s">
        <v>562</v>
      </c>
      <c r="I423" s="9" t="s">
        <v>73</v>
      </c>
      <c r="J423" s="72" t="str">
        <f t="shared" si="36"/>
        <v>BPSWS40 ICPL Curncy</v>
      </c>
      <c r="K423" s="25" t="str">
        <f t="shared" si="37"/>
        <v>ICPL</v>
      </c>
      <c r="L423" s="26">
        <f t="shared" ca="1" si="37"/>
        <v>42276</v>
      </c>
      <c r="M423" s="25" t="b">
        <f t="shared" si="37"/>
        <v>0</v>
      </c>
      <c r="N423" s="84" t="str">
        <f>IF($M423,_xll.BDP($J423,N$381),"[DISABLED]")</f>
        <v>[DISABLED]</v>
      </c>
      <c r="O423" s="84" t="str">
        <f>IF($M423,_xll.BDP($J423,O$381),"[DISABLED]")</f>
        <v>[DISABLED]</v>
      </c>
      <c r="P423" s="84" t="str">
        <f>IF($M423,_xll.BDP($J423,P$381),"[DISABLED]")</f>
        <v>[DISABLED]</v>
      </c>
      <c r="Q423" s="84" t="str">
        <f>IF($M423,_xll.BDH($J423,Q$381,$L423),"[DISABLED]")</f>
        <v>[DISABLED]</v>
      </c>
      <c r="R423" s="84" t="str">
        <f>IF($M423,_xll.BDH($J423,R$381,$L423),"[DISABLED]")</f>
        <v>[DISABLED]</v>
      </c>
      <c r="S423" s="84" t="str">
        <f>IF($M423,_xll.BDH($J423,S$381,$L423),"[DISABLED]")</f>
        <v>[DISABLED]</v>
      </c>
      <c r="U423" s="106" t="s">
        <v>5529</v>
      </c>
      <c r="V423" s="107" t="s">
        <v>1055</v>
      </c>
      <c r="W423" s="108">
        <v>42276</v>
      </c>
      <c r="X423" s="107" t="b">
        <v>0</v>
      </c>
      <c r="Y423" s="107" t="s">
        <v>5237</v>
      </c>
      <c r="Z423" s="107" t="s">
        <v>5237</v>
      </c>
      <c r="AA423" s="107" t="s">
        <v>5237</v>
      </c>
      <c r="AB423" s="107" t="s">
        <v>5237</v>
      </c>
      <c r="AC423" s="107" t="s">
        <v>5237</v>
      </c>
      <c r="AD423" s="107" t="s">
        <v>5237</v>
      </c>
    </row>
    <row r="424" spans="2:30" ht="12.75" customHeight="1" outlineLevel="2">
      <c r="B424" s="9" t="s">
        <v>3</v>
      </c>
      <c r="C424" s="9" t="s">
        <v>5232</v>
      </c>
      <c r="D424" s="4" t="s">
        <v>4</v>
      </c>
      <c r="E424" s="10" t="s">
        <v>69</v>
      </c>
      <c r="F424" s="47" t="s">
        <v>52</v>
      </c>
      <c r="G424" s="48" t="s">
        <v>520</v>
      </c>
      <c r="H424" s="48" t="s">
        <v>563</v>
      </c>
      <c r="I424" s="9" t="s">
        <v>73</v>
      </c>
      <c r="J424" s="72" t="str">
        <f t="shared" si="36"/>
        <v>BPSWS50 ICPL Curncy</v>
      </c>
      <c r="K424" s="25" t="str">
        <f t="shared" si="37"/>
        <v>ICPL</v>
      </c>
      <c r="L424" s="26">
        <f t="shared" ca="1" si="37"/>
        <v>42276</v>
      </c>
      <c r="M424" s="25" t="b">
        <f t="shared" si="37"/>
        <v>0</v>
      </c>
      <c r="N424" s="84" t="str">
        <f>IF($M424,_xll.BDP($J424,N$381),"[DISABLED]")</f>
        <v>[DISABLED]</v>
      </c>
      <c r="O424" s="84" t="str">
        <f>IF($M424,_xll.BDP($J424,O$381),"[DISABLED]")</f>
        <v>[DISABLED]</v>
      </c>
      <c r="P424" s="84" t="str">
        <f>IF($M424,_xll.BDP($J424,P$381),"[DISABLED]")</f>
        <v>[DISABLED]</v>
      </c>
      <c r="Q424" s="84" t="str">
        <f>IF($M424,_xll.BDH($J424,Q$381,$L424),"[DISABLED]")</f>
        <v>[DISABLED]</v>
      </c>
      <c r="R424" s="84" t="str">
        <f>IF($M424,_xll.BDH($J424,R$381,$L424),"[DISABLED]")</f>
        <v>[DISABLED]</v>
      </c>
      <c r="S424" s="84" t="str">
        <f>IF($M424,_xll.BDH($J424,S$381,$L424),"[DISABLED]")</f>
        <v>[DISABLED]</v>
      </c>
      <c r="U424" s="106" t="s">
        <v>5530</v>
      </c>
      <c r="V424" s="107" t="s">
        <v>1055</v>
      </c>
      <c r="W424" s="108">
        <v>42276</v>
      </c>
      <c r="X424" s="107" t="b">
        <v>0</v>
      </c>
      <c r="Y424" s="107" t="s">
        <v>5237</v>
      </c>
      <c r="Z424" s="107" t="s">
        <v>5237</v>
      </c>
      <c r="AA424" s="107" t="s">
        <v>5237</v>
      </c>
      <c r="AB424" s="107" t="s">
        <v>5237</v>
      </c>
      <c r="AC424" s="107" t="s">
        <v>5237</v>
      </c>
      <c r="AD424" s="107" t="s">
        <v>5237</v>
      </c>
    </row>
    <row r="425" spans="2:30" s="27" customFormat="1" outlineLevel="1">
      <c r="B425" s="11" t="s">
        <v>3</v>
      </c>
      <c r="C425" s="11" t="s">
        <v>5232</v>
      </c>
      <c r="D425" s="12" t="s">
        <v>4</v>
      </c>
      <c r="E425" s="56" t="s">
        <v>407</v>
      </c>
      <c r="F425" s="76"/>
      <c r="G425" s="77"/>
      <c r="H425" s="77"/>
      <c r="I425" s="78"/>
      <c r="J425" s="78"/>
      <c r="K425" s="81" t="str">
        <f t="shared" ref="K425:S425" si="38">INDEX(ObjData,MATCH($C425&amp;"-"&amp;$D425&amp;"-"&amp;$E425,ObjIDs,0),MATCH(K$2,ObjFields,0))</f>
        <v>ICPL</v>
      </c>
      <c r="L425" s="82">
        <f t="shared" ca="1" si="38"/>
        <v>42276</v>
      </c>
      <c r="M425" s="81" t="b">
        <f t="shared" si="38"/>
        <v>0</v>
      </c>
      <c r="N425" s="81" t="str">
        <f t="shared" si="38"/>
        <v>NAME</v>
      </c>
      <c r="O425" s="81" t="str">
        <f t="shared" si="38"/>
        <v>LAST_UPDATE_DT</v>
      </c>
      <c r="P425" s="81" t="str">
        <f t="shared" si="38"/>
        <v>LAST_UPDATE</v>
      </c>
      <c r="Q425" s="81" t="str">
        <f t="shared" si="38"/>
        <v>PX_LAST</v>
      </c>
      <c r="R425" s="81" t="str">
        <f t="shared" si="38"/>
        <v>PX_BID</v>
      </c>
      <c r="S425" s="81" t="str">
        <f t="shared" si="38"/>
        <v>PX_ASK</v>
      </c>
      <c r="U425" s="103"/>
      <c r="V425" s="104" t="s">
        <v>1055</v>
      </c>
      <c r="W425" s="105">
        <v>42276</v>
      </c>
      <c r="X425" s="104" t="b">
        <v>0</v>
      </c>
      <c r="Y425" s="104" t="s">
        <v>289</v>
      </c>
      <c r="Z425" s="104" t="s">
        <v>291</v>
      </c>
      <c r="AA425" s="104" t="s">
        <v>292</v>
      </c>
      <c r="AB425" s="104" t="s">
        <v>56</v>
      </c>
      <c r="AC425" s="104" t="s">
        <v>5228</v>
      </c>
      <c r="AD425" s="104" t="s">
        <v>5229</v>
      </c>
    </row>
    <row r="426" spans="2:30" outlineLevel="2">
      <c r="B426" s="9" t="s">
        <v>3</v>
      </c>
      <c r="C426" s="9" t="s">
        <v>5232</v>
      </c>
      <c r="D426" s="4" t="s">
        <v>4</v>
      </c>
      <c r="E426" s="57" t="s">
        <v>407</v>
      </c>
      <c r="F426" s="4" t="s">
        <v>209</v>
      </c>
      <c r="G426" s="10" t="s">
        <v>55</v>
      </c>
      <c r="H426" s="10" t="s">
        <v>634</v>
      </c>
      <c r="I426" s="4" t="s">
        <v>277</v>
      </c>
      <c r="J426" s="72" t="str">
        <f>H426&amp;" "&amp;K426&amp;" "&amp;I426</f>
        <v>BP0001M ICPL Index</v>
      </c>
      <c r="K426" s="25" t="str">
        <f>K$425</f>
        <v>ICPL</v>
      </c>
      <c r="L426" s="26">
        <f ca="1">L$425</f>
        <v>42276</v>
      </c>
      <c r="M426" s="25" t="b">
        <f>M$425</f>
        <v>0</v>
      </c>
      <c r="N426" s="84" t="str">
        <f>IF($M426,_xll.BDP($J426,N$425),"[DISABLED]")</f>
        <v>[DISABLED]</v>
      </c>
      <c r="O426" s="84" t="str">
        <f>IF($M426,_xll.BDP($J426,O$425),"[DISABLED]")</f>
        <v>[DISABLED]</v>
      </c>
      <c r="P426" s="84" t="str">
        <f>IF($M426,_xll.BDP($J426,P$425),"[DISABLED]")</f>
        <v>[DISABLED]</v>
      </c>
      <c r="Q426" s="84" t="str">
        <f>IF($M426,_xll.BDH($J426,Q$425,$L426),"[DISABLED]")</f>
        <v>[DISABLED]</v>
      </c>
      <c r="R426" s="84" t="str">
        <f>IF($M426,_xll.BDH($J426,R$425,$L426),"[DISABLED]")</f>
        <v>[DISABLED]</v>
      </c>
      <c r="S426" s="84" t="str">
        <f>IF($M426,_xll.BDH($J426,S$425,$L426),"[DISABLED]")</f>
        <v>[DISABLED]</v>
      </c>
      <c r="U426" s="106" t="s">
        <v>5531</v>
      </c>
      <c r="V426" s="107" t="s">
        <v>1055</v>
      </c>
      <c r="W426" s="108">
        <v>42276</v>
      </c>
      <c r="X426" s="107" t="b">
        <v>0</v>
      </c>
      <c r="Y426" s="107" t="s">
        <v>5237</v>
      </c>
      <c r="Z426" s="107" t="s">
        <v>5237</v>
      </c>
      <c r="AA426" s="107" t="s">
        <v>5237</v>
      </c>
      <c r="AB426" s="107" t="s">
        <v>5237</v>
      </c>
      <c r="AC426" s="107" t="s">
        <v>5237</v>
      </c>
      <c r="AD426" s="107" t="s">
        <v>5237</v>
      </c>
    </row>
    <row r="427" spans="2:30" outlineLevel="2">
      <c r="B427" s="9" t="s">
        <v>3</v>
      </c>
      <c r="C427" s="9" t="s">
        <v>5232</v>
      </c>
      <c r="D427" s="4" t="s">
        <v>4</v>
      </c>
      <c r="E427" s="57" t="s">
        <v>407</v>
      </c>
      <c r="F427" s="9" t="s">
        <v>54</v>
      </c>
      <c r="G427" s="10" t="s">
        <v>661</v>
      </c>
      <c r="H427" s="14" t="s">
        <v>655</v>
      </c>
      <c r="I427" s="9" t="s">
        <v>73</v>
      </c>
      <c r="J427" s="72" t="str">
        <f t="shared" ref="J427:J452" si="39">H427&amp;" "&amp;K427&amp;" "&amp;I427</f>
        <v>BPSCVAC ICPL Curncy</v>
      </c>
      <c r="K427" s="25" t="str">
        <f t="shared" ref="K427:M452" si="40">K$425</f>
        <v>ICPL</v>
      </c>
      <c r="L427" s="26">
        <f t="shared" ca="1" si="40"/>
        <v>42276</v>
      </c>
      <c r="M427" s="25" t="b">
        <f t="shared" si="40"/>
        <v>0</v>
      </c>
      <c r="N427" s="84" t="str">
        <f>IF($M427,_xll.BDP($J427,N$425),"[DISABLED]")</f>
        <v>[DISABLED]</v>
      </c>
      <c r="O427" s="84" t="str">
        <f>IF($M427,_xll.BDP($J427,O$425),"[DISABLED]")</f>
        <v>[DISABLED]</v>
      </c>
      <c r="P427" s="84" t="str">
        <f>IF($M427,_xll.BDP($J427,P$425),"[DISABLED]")</f>
        <v>[DISABLED]</v>
      </c>
      <c r="Q427" s="84" t="str">
        <f>IF($M427,_xll.BDH($J427,Q$425,$L427),"[DISABLED]")</f>
        <v>[DISABLED]</v>
      </c>
      <c r="R427" s="84" t="str">
        <f>IF($M427,_xll.BDH($J427,R$425,$L427),"[DISABLED]")</f>
        <v>[DISABLED]</v>
      </c>
      <c r="S427" s="84" t="str">
        <f>IF($M427,_xll.BDH($J427,S$425,$L427),"[DISABLED]")</f>
        <v>[DISABLED]</v>
      </c>
      <c r="U427" s="106" t="s">
        <v>5532</v>
      </c>
      <c r="V427" s="107" t="s">
        <v>1055</v>
      </c>
      <c r="W427" s="108">
        <v>42276</v>
      </c>
      <c r="X427" s="107" t="b">
        <v>0</v>
      </c>
      <c r="Y427" s="107" t="s">
        <v>5237</v>
      </c>
      <c r="Z427" s="107" t="s">
        <v>5237</v>
      </c>
      <c r="AA427" s="107" t="s">
        <v>5237</v>
      </c>
      <c r="AB427" s="107" t="s">
        <v>5237</v>
      </c>
      <c r="AC427" s="107" t="s">
        <v>5237</v>
      </c>
      <c r="AD427" s="107" t="s">
        <v>5237</v>
      </c>
    </row>
    <row r="428" spans="2:30" outlineLevel="2">
      <c r="B428" s="9" t="s">
        <v>3</v>
      </c>
      <c r="C428" s="9" t="s">
        <v>5232</v>
      </c>
      <c r="D428" s="4" t="s">
        <v>4</v>
      </c>
      <c r="E428" s="57" t="s">
        <v>407</v>
      </c>
      <c r="F428" s="9" t="s">
        <v>58</v>
      </c>
      <c r="G428" s="14" t="s">
        <v>661</v>
      </c>
      <c r="H428" s="14" t="s">
        <v>656</v>
      </c>
      <c r="I428" s="9" t="s">
        <v>73</v>
      </c>
      <c r="J428" s="72" t="str">
        <f t="shared" si="39"/>
        <v>BPSCVAF ICPL Curncy</v>
      </c>
      <c r="K428" s="25" t="str">
        <f t="shared" si="40"/>
        <v>ICPL</v>
      </c>
      <c r="L428" s="26">
        <f t="shared" ca="1" si="40"/>
        <v>42276</v>
      </c>
      <c r="M428" s="25" t="b">
        <f t="shared" si="40"/>
        <v>0</v>
      </c>
      <c r="N428" s="84" t="str">
        <f>IF($M428,_xll.BDP($J428,N$425),"[DISABLED]")</f>
        <v>[DISABLED]</v>
      </c>
      <c r="O428" s="84" t="str">
        <f>IF($M428,_xll.BDP($J428,O$425),"[DISABLED]")</f>
        <v>[DISABLED]</v>
      </c>
      <c r="P428" s="84" t="str">
        <f>IF($M428,_xll.BDP($J428,P$425),"[DISABLED]")</f>
        <v>[DISABLED]</v>
      </c>
      <c r="Q428" s="84" t="str">
        <f>IF($M428,_xll.BDH($J428,Q$425,$L428),"[DISABLED]")</f>
        <v>[DISABLED]</v>
      </c>
      <c r="R428" s="84" t="str">
        <f>IF($M428,_xll.BDH($J428,R$425,$L428),"[DISABLED]")</f>
        <v>[DISABLED]</v>
      </c>
      <c r="S428" s="84" t="str">
        <f>IF($M428,_xll.BDH($J428,S$425,$L428),"[DISABLED]")</f>
        <v>[DISABLED]</v>
      </c>
      <c r="U428" s="106" t="s">
        <v>5533</v>
      </c>
      <c r="V428" s="107" t="s">
        <v>1055</v>
      </c>
      <c r="W428" s="108">
        <v>42276</v>
      </c>
      <c r="X428" s="107" t="b">
        <v>0</v>
      </c>
      <c r="Y428" s="107" t="s">
        <v>5237</v>
      </c>
      <c r="Z428" s="107" t="s">
        <v>5237</v>
      </c>
      <c r="AA428" s="107" t="s">
        <v>5237</v>
      </c>
      <c r="AB428" s="107" t="s">
        <v>5237</v>
      </c>
      <c r="AC428" s="107" t="s">
        <v>5237</v>
      </c>
      <c r="AD428" s="107" t="s">
        <v>5237</v>
      </c>
    </row>
    <row r="429" spans="2:30" outlineLevel="2">
      <c r="B429" s="9" t="s">
        <v>3</v>
      </c>
      <c r="C429" s="9" t="s">
        <v>5232</v>
      </c>
      <c r="D429" s="4" t="s">
        <v>4</v>
      </c>
      <c r="E429" s="57" t="s">
        <v>407</v>
      </c>
      <c r="F429" s="9" t="s">
        <v>71</v>
      </c>
      <c r="G429" s="14" t="s">
        <v>661</v>
      </c>
      <c r="H429" s="14" t="s">
        <v>658</v>
      </c>
      <c r="I429" s="9" t="s">
        <v>73</v>
      </c>
      <c r="J429" s="72" t="str">
        <f t="shared" si="39"/>
        <v>BPSCVAI ICPL Curncy</v>
      </c>
      <c r="K429" s="25" t="str">
        <f t="shared" si="40"/>
        <v>ICPL</v>
      </c>
      <c r="L429" s="26">
        <f t="shared" ca="1" si="40"/>
        <v>42276</v>
      </c>
      <c r="M429" s="25" t="b">
        <f t="shared" si="40"/>
        <v>0</v>
      </c>
      <c r="N429" s="84" t="str">
        <f>IF($M429,_xll.BDP($J429,N$425),"[DISABLED]")</f>
        <v>[DISABLED]</v>
      </c>
      <c r="O429" s="84" t="str">
        <f>IF($M429,_xll.BDP($J429,O$425),"[DISABLED]")</f>
        <v>[DISABLED]</v>
      </c>
      <c r="P429" s="84" t="str">
        <f>IF($M429,_xll.BDP($J429,P$425),"[DISABLED]")</f>
        <v>[DISABLED]</v>
      </c>
      <c r="Q429" s="84" t="str">
        <f>IF($M429,_xll.BDH($J429,Q$425,$L429),"[DISABLED]")</f>
        <v>[DISABLED]</v>
      </c>
      <c r="R429" s="84" t="str">
        <f>IF($M429,_xll.BDH($J429,R$425,$L429),"[DISABLED]")</f>
        <v>[DISABLED]</v>
      </c>
      <c r="S429" s="84" t="str">
        <f>IF($M429,_xll.BDH($J429,S$425,$L429),"[DISABLED]")</f>
        <v>[DISABLED]</v>
      </c>
      <c r="U429" s="106" t="s">
        <v>5534</v>
      </c>
      <c r="V429" s="107" t="s">
        <v>1055</v>
      </c>
      <c r="W429" s="108">
        <v>42276</v>
      </c>
      <c r="X429" s="107" t="b">
        <v>0</v>
      </c>
      <c r="Y429" s="107" t="s">
        <v>5237</v>
      </c>
      <c r="Z429" s="107" t="s">
        <v>5237</v>
      </c>
      <c r="AA429" s="107" t="s">
        <v>5237</v>
      </c>
      <c r="AB429" s="107" t="s">
        <v>5237</v>
      </c>
      <c r="AC429" s="107" t="s">
        <v>5237</v>
      </c>
      <c r="AD429" s="107" t="s">
        <v>5237</v>
      </c>
    </row>
    <row r="430" spans="2:30" outlineLevel="2">
      <c r="B430" s="9" t="s">
        <v>3</v>
      </c>
      <c r="C430" s="9" t="s">
        <v>5232</v>
      </c>
      <c r="D430" s="4" t="s">
        <v>4</v>
      </c>
      <c r="E430" s="57" t="s">
        <v>407</v>
      </c>
      <c r="F430" s="9" t="s">
        <v>278</v>
      </c>
      <c r="G430" s="10" t="s">
        <v>661</v>
      </c>
      <c r="H430" s="10" t="s">
        <v>657</v>
      </c>
      <c r="I430" s="9" t="s">
        <v>73</v>
      </c>
      <c r="J430" s="72" t="str">
        <f t="shared" si="39"/>
        <v>BPSCVA1 ICPL Curncy</v>
      </c>
      <c r="K430" s="25" t="str">
        <f t="shared" si="40"/>
        <v>ICPL</v>
      </c>
      <c r="L430" s="26">
        <f t="shared" ca="1" si="40"/>
        <v>42276</v>
      </c>
      <c r="M430" s="25" t="b">
        <f t="shared" si="40"/>
        <v>0</v>
      </c>
      <c r="N430" s="84" t="str">
        <f>IF($M430,_xll.BDP($J430,N$425),"[DISABLED]")</f>
        <v>[DISABLED]</v>
      </c>
      <c r="O430" s="84" t="str">
        <f>IF($M430,_xll.BDP($J430,O$425),"[DISABLED]")</f>
        <v>[DISABLED]</v>
      </c>
      <c r="P430" s="84" t="str">
        <f>IF($M430,_xll.BDP($J430,P$425),"[DISABLED]")</f>
        <v>[DISABLED]</v>
      </c>
      <c r="Q430" s="84" t="str">
        <f>IF($M430,_xll.BDH($J430,Q$425,$L430),"[DISABLED]")</f>
        <v>[DISABLED]</v>
      </c>
      <c r="R430" s="84" t="str">
        <f>IF($M430,_xll.BDH($J430,R$425,$L430),"[DISABLED]")</f>
        <v>[DISABLED]</v>
      </c>
      <c r="S430" s="84" t="str">
        <f>IF($M430,_xll.BDH($J430,S$425,$L430),"[DISABLED]")</f>
        <v>[DISABLED]</v>
      </c>
      <c r="U430" s="106" t="s">
        <v>5535</v>
      </c>
      <c r="V430" s="107" t="s">
        <v>1055</v>
      </c>
      <c r="W430" s="108">
        <v>42276</v>
      </c>
      <c r="X430" s="107" t="b">
        <v>0</v>
      </c>
      <c r="Y430" s="107" t="s">
        <v>5237</v>
      </c>
      <c r="Z430" s="107" t="s">
        <v>5237</v>
      </c>
      <c r="AA430" s="107" t="s">
        <v>5237</v>
      </c>
      <c r="AB430" s="107" t="s">
        <v>5237</v>
      </c>
      <c r="AC430" s="107" t="s">
        <v>5237</v>
      </c>
      <c r="AD430" s="107" t="s">
        <v>5237</v>
      </c>
    </row>
    <row r="431" spans="2:30" outlineLevel="2">
      <c r="B431" s="9" t="s">
        <v>3</v>
      </c>
      <c r="C431" s="9" t="s">
        <v>5232</v>
      </c>
      <c r="D431" s="4" t="s">
        <v>4</v>
      </c>
      <c r="E431" s="57" t="s">
        <v>407</v>
      </c>
      <c r="F431" s="9" t="s">
        <v>145</v>
      </c>
      <c r="G431" s="10" t="s">
        <v>661</v>
      </c>
      <c r="H431" s="10" t="s">
        <v>659</v>
      </c>
      <c r="I431" s="9" t="s">
        <v>73</v>
      </c>
      <c r="J431" s="72" t="str">
        <f t="shared" si="39"/>
        <v>BPSCVA1C ICPL Curncy</v>
      </c>
      <c r="K431" s="25" t="str">
        <f t="shared" si="40"/>
        <v>ICPL</v>
      </c>
      <c r="L431" s="26">
        <f t="shared" ca="1" si="40"/>
        <v>42276</v>
      </c>
      <c r="M431" s="25" t="b">
        <f t="shared" si="40"/>
        <v>0</v>
      </c>
      <c r="N431" s="84" t="str">
        <f>IF($M431,_xll.BDP($J431,N$425),"[DISABLED]")</f>
        <v>[DISABLED]</v>
      </c>
      <c r="O431" s="84" t="str">
        <f>IF($M431,_xll.BDP($J431,O$425),"[DISABLED]")</f>
        <v>[DISABLED]</v>
      </c>
      <c r="P431" s="84" t="str">
        <f>IF($M431,_xll.BDP($J431,P$425),"[DISABLED]")</f>
        <v>[DISABLED]</v>
      </c>
      <c r="Q431" s="84" t="str">
        <f>IF($M431,_xll.BDH($J431,Q$425,$L431),"[DISABLED]")</f>
        <v>[DISABLED]</v>
      </c>
      <c r="R431" s="84" t="str">
        <f>IF($M431,_xll.BDH($J431,R$425,$L431),"[DISABLED]")</f>
        <v>[DISABLED]</v>
      </c>
      <c r="S431" s="84" t="str">
        <f>IF($M431,_xll.BDH($J431,S$425,$L431),"[DISABLED]")</f>
        <v>[DISABLED]</v>
      </c>
      <c r="U431" s="106" t="s">
        <v>5536</v>
      </c>
      <c r="V431" s="107" t="s">
        <v>1055</v>
      </c>
      <c r="W431" s="108">
        <v>42276</v>
      </c>
      <c r="X431" s="107" t="b">
        <v>0</v>
      </c>
      <c r="Y431" s="107" t="s">
        <v>5237</v>
      </c>
      <c r="Z431" s="107" t="s">
        <v>5237</v>
      </c>
      <c r="AA431" s="107" t="s">
        <v>5237</v>
      </c>
      <c r="AB431" s="107" t="s">
        <v>5237</v>
      </c>
      <c r="AC431" s="107" t="s">
        <v>5237</v>
      </c>
      <c r="AD431" s="107" t="s">
        <v>5237</v>
      </c>
    </row>
    <row r="432" spans="2:30" outlineLevel="2">
      <c r="B432" s="9" t="s">
        <v>3</v>
      </c>
      <c r="C432" s="9" t="s">
        <v>5232</v>
      </c>
      <c r="D432" s="4" t="s">
        <v>4</v>
      </c>
      <c r="E432" s="57" t="s">
        <v>407</v>
      </c>
      <c r="F432" s="9" t="s">
        <v>146</v>
      </c>
      <c r="G432" s="10" t="s">
        <v>661</v>
      </c>
      <c r="H432" s="10" t="s">
        <v>660</v>
      </c>
      <c r="I432" s="9" t="s">
        <v>73</v>
      </c>
      <c r="J432" s="72" t="str">
        <f t="shared" si="39"/>
        <v>BPSCVA1F ICPL Curncy</v>
      </c>
      <c r="K432" s="25" t="str">
        <f t="shared" si="40"/>
        <v>ICPL</v>
      </c>
      <c r="L432" s="26">
        <f t="shared" ca="1" si="40"/>
        <v>42276</v>
      </c>
      <c r="M432" s="25" t="b">
        <f t="shared" si="40"/>
        <v>0</v>
      </c>
      <c r="N432" s="84" t="str">
        <f>IF($M432,_xll.BDP($J432,N$425),"[DISABLED]")</f>
        <v>[DISABLED]</v>
      </c>
      <c r="O432" s="84" t="str">
        <f>IF($M432,_xll.BDP($J432,O$425),"[DISABLED]")</f>
        <v>[DISABLED]</v>
      </c>
      <c r="P432" s="84" t="str">
        <f>IF($M432,_xll.BDP($J432,P$425),"[DISABLED]")</f>
        <v>[DISABLED]</v>
      </c>
      <c r="Q432" s="84" t="str">
        <f>IF($M432,_xll.BDH($J432,Q$425,$L432),"[DISABLED]")</f>
        <v>[DISABLED]</v>
      </c>
      <c r="R432" s="84" t="str">
        <f>IF($M432,_xll.BDH($J432,R$425,$L432),"[DISABLED]")</f>
        <v>[DISABLED]</v>
      </c>
      <c r="S432" s="84" t="str">
        <f>IF($M432,_xll.BDH($J432,S$425,$L432),"[DISABLED]")</f>
        <v>[DISABLED]</v>
      </c>
      <c r="U432" s="106" t="s">
        <v>5537</v>
      </c>
      <c r="V432" s="107" t="s">
        <v>1055</v>
      </c>
      <c r="W432" s="108">
        <v>42276</v>
      </c>
      <c r="X432" s="107" t="b">
        <v>0</v>
      </c>
      <c r="Y432" s="107" t="s">
        <v>5237</v>
      </c>
      <c r="Z432" s="107" t="s">
        <v>5237</v>
      </c>
      <c r="AA432" s="107" t="s">
        <v>5237</v>
      </c>
      <c r="AB432" s="107" t="s">
        <v>5237</v>
      </c>
      <c r="AC432" s="107" t="s">
        <v>5237</v>
      </c>
      <c r="AD432" s="107" t="s">
        <v>5237</v>
      </c>
    </row>
    <row r="433" spans="2:30" outlineLevel="2">
      <c r="B433" s="9" t="s">
        <v>3</v>
      </c>
      <c r="C433" s="9" t="s">
        <v>5232</v>
      </c>
      <c r="D433" s="4" t="s">
        <v>4</v>
      </c>
      <c r="E433" s="57" t="s">
        <v>407</v>
      </c>
      <c r="F433" s="4" t="s">
        <v>42</v>
      </c>
      <c r="G433" s="10" t="s">
        <v>661</v>
      </c>
      <c r="H433" s="10" t="s">
        <v>635</v>
      </c>
      <c r="I433" s="4" t="s">
        <v>73</v>
      </c>
      <c r="J433" s="72" t="str">
        <f t="shared" si="39"/>
        <v>BPSCVA2 ICPL Curncy</v>
      </c>
      <c r="K433" s="25" t="str">
        <f t="shared" si="40"/>
        <v>ICPL</v>
      </c>
      <c r="L433" s="26">
        <f t="shared" ca="1" si="40"/>
        <v>42276</v>
      </c>
      <c r="M433" s="25" t="b">
        <f t="shared" si="40"/>
        <v>0</v>
      </c>
      <c r="N433" s="84" t="str">
        <f>IF($M433,_xll.BDP($J433,N$425),"[DISABLED]")</f>
        <v>[DISABLED]</v>
      </c>
      <c r="O433" s="84" t="str">
        <f>IF($M433,_xll.BDP($J433,O$425),"[DISABLED]")</f>
        <v>[DISABLED]</v>
      </c>
      <c r="P433" s="84" t="str">
        <f>IF($M433,_xll.BDP($J433,P$425),"[DISABLED]")</f>
        <v>[DISABLED]</v>
      </c>
      <c r="Q433" s="84" t="str">
        <f>IF($M433,_xll.BDH($J433,Q$425,$L433),"[DISABLED]")</f>
        <v>[DISABLED]</v>
      </c>
      <c r="R433" s="84" t="str">
        <f>IF($M433,_xll.BDH($J433,R$425,$L433),"[DISABLED]")</f>
        <v>[DISABLED]</v>
      </c>
      <c r="S433" s="84" t="str">
        <f>IF($M433,_xll.BDH($J433,S$425,$L433),"[DISABLED]")</f>
        <v>[DISABLED]</v>
      </c>
      <c r="U433" s="106" t="s">
        <v>5538</v>
      </c>
      <c r="V433" s="107" t="s">
        <v>1055</v>
      </c>
      <c r="W433" s="108">
        <v>42276</v>
      </c>
      <c r="X433" s="107" t="b">
        <v>0</v>
      </c>
      <c r="Y433" s="107" t="s">
        <v>5237</v>
      </c>
      <c r="Z433" s="107" t="s">
        <v>5237</v>
      </c>
      <c r="AA433" s="107" t="s">
        <v>5237</v>
      </c>
      <c r="AB433" s="107" t="s">
        <v>5237</v>
      </c>
      <c r="AC433" s="107" t="s">
        <v>5237</v>
      </c>
      <c r="AD433" s="107" t="s">
        <v>5237</v>
      </c>
    </row>
    <row r="434" spans="2:30" outlineLevel="2">
      <c r="B434" s="9" t="s">
        <v>3</v>
      </c>
      <c r="C434" s="9" t="s">
        <v>5232</v>
      </c>
      <c r="D434" s="4" t="s">
        <v>4</v>
      </c>
      <c r="E434" s="57" t="s">
        <v>407</v>
      </c>
      <c r="F434" s="4" t="s">
        <v>43</v>
      </c>
      <c r="G434" s="10" t="s">
        <v>661</v>
      </c>
      <c r="H434" s="10" t="s">
        <v>636</v>
      </c>
      <c r="I434" s="4" t="s">
        <v>73</v>
      </c>
      <c r="J434" s="72" t="str">
        <f t="shared" si="39"/>
        <v>BPSCVA3 ICPL Curncy</v>
      </c>
      <c r="K434" s="25" t="str">
        <f t="shared" si="40"/>
        <v>ICPL</v>
      </c>
      <c r="L434" s="26">
        <f t="shared" ca="1" si="40"/>
        <v>42276</v>
      </c>
      <c r="M434" s="25" t="b">
        <f t="shared" si="40"/>
        <v>0</v>
      </c>
      <c r="N434" s="84" t="str">
        <f>IF($M434,_xll.BDP($J434,N$425),"[DISABLED]")</f>
        <v>[DISABLED]</v>
      </c>
      <c r="O434" s="84" t="str">
        <f>IF($M434,_xll.BDP($J434,O$425),"[DISABLED]")</f>
        <v>[DISABLED]</v>
      </c>
      <c r="P434" s="84" t="str">
        <f>IF($M434,_xll.BDP($J434,P$425),"[DISABLED]")</f>
        <v>[DISABLED]</v>
      </c>
      <c r="Q434" s="84" t="str">
        <f>IF($M434,_xll.BDH($J434,Q$425,$L434),"[DISABLED]")</f>
        <v>[DISABLED]</v>
      </c>
      <c r="R434" s="84" t="str">
        <f>IF($M434,_xll.BDH($J434,R$425,$L434),"[DISABLED]")</f>
        <v>[DISABLED]</v>
      </c>
      <c r="S434" s="84" t="str">
        <f>IF($M434,_xll.BDH($J434,S$425,$L434),"[DISABLED]")</f>
        <v>[DISABLED]</v>
      </c>
      <c r="U434" s="106" t="s">
        <v>5539</v>
      </c>
      <c r="V434" s="107" t="s">
        <v>1055</v>
      </c>
      <c r="W434" s="108">
        <v>42276</v>
      </c>
      <c r="X434" s="107" t="b">
        <v>0</v>
      </c>
      <c r="Y434" s="107" t="s">
        <v>5237</v>
      </c>
      <c r="Z434" s="107" t="s">
        <v>5237</v>
      </c>
      <c r="AA434" s="107" t="s">
        <v>5237</v>
      </c>
      <c r="AB434" s="107" t="s">
        <v>5237</v>
      </c>
      <c r="AC434" s="107" t="s">
        <v>5237</v>
      </c>
      <c r="AD434" s="107" t="s">
        <v>5237</v>
      </c>
    </row>
    <row r="435" spans="2:30" outlineLevel="2">
      <c r="B435" s="9" t="s">
        <v>3</v>
      </c>
      <c r="C435" s="9" t="s">
        <v>5232</v>
      </c>
      <c r="D435" s="4" t="s">
        <v>4</v>
      </c>
      <c r="E435" s="57" t="s">
        <v>407</v>
      </c>
      <c r="F435" s="4" t="s">
        <v>152</v>
      </c>
      <c r="G435" s="10" t="s">
        <v>661</v>
      </c>
      <c r="H435" s="10" t="s">
        <v>637</v>
      </c>
      <c r="I435" s="4" t="s">
        <v>73</v>
      </c>
      <c r="J435" s="72" t="str">
        <f t="shared" si="39"/>
        <v>BPSCVA4 ICPL Curncy</v>
      </c>
      <c r="K435" s="25" t="str">
        <f t="shared" si="40"/>
        <v>ICPL</v>
      </c>
      <c r="L435" s="26">
        <f t="shared" ca="1" si="40"/>
        <v>42276</v>
      </c>
      <c r="M435" s="25" t="b">
        <f t="shared" si="40"/>
        <v>0</v>
      </c>
      <c r="N435" s="84" t="str">
        <f>IF($M435,_xll.BDP($J435,N$425),"[DISABLED]")</f>
        <v>[DISABLED]</v>
      </c>
      <c r="O435" s="84" t="str">
        <f>IF($M435,_xll.BDP($J435,O$425),"[DISABLED]")</f>
        <v>[DISABLED]</v>
      </c>
      <c r="P435" s="84" t="str">
        <f>IF($M435,_xll.BDP($J435,P$425),"[DISABLED]")</f>
        <v>[DISABLED]</v>
      </c>
      <c r="Q435" s="84" t="str">
        <f>IF($M435,_xll.BDH($J435,Q$425,$L435),"[DISABLED]")</f>
        <v>[DISABLED]</v>
      </c>
      <c r="R435" s="84" t="str">
        <f>IF($M435,_xll.BDH($J435,R$425,$L435),"[DISABLED]")</f>
        <v>[DISABLED]</v>
      </c>
      <c r="S435" s="84" t="str">
        <f>IF($M435,_xll.BDH($J435,S$425,$L435),"[DISABLED]")</f>
        <v>[DISABLED]</v>
      </c>
      <c r="U435" s="106" t="s">
        <v>5540</v>
      </c>
      <c r="V435" s="107" t="s">
        <v>1055</v>
      </c>
      <c r="W435" s="108">
        <v>42276</v>
      </c>
      <c r="X435" s="107" t="b">
        <v>0</v>
      </c>
      <c r="Y435" s="107" t="s">
        <v>5237</v>
      </c>
      <c r="Z435" s="107" t="s">
        <v>5237</v>
      </c>
      <c r="AA435" s="107" t="s">
        <v>5237</v>
      </c>
      <c r="AB435" s="107" t="s">
        <v>5237</v>
      </c>
      <c r="AC435" s="107" t="s">
        <v>5237</v>
      </c>
      <c r="AD435" s="107" t="s">
        <v>5237</v>
      </c>
    </row>
    <row r="436" spans="2:30" outlineLevel="2">
      <c r="B436" s="9" t="s">
        <v>3</v>
      </c>
      <c r="C436" s="9" t="s">
        <v>5232</v>
      </c>
      <c r="D436" s="4" t="s">
        <v>4</v>
      </c>
      <c r="E436" s="57" t="s">
        <v>407</v>
      </c>
      <c r="F436" s="4" t="s">
        <v>44</v>
      </c>
      <c r="G436" s="10" t="s">
        <v>661</v>
      </c>
      <c r="H436" s="10" t="s">
        <v>638</v>
      </c>
      <c r="I436" s="4" t="s">
        <v>73</v>
      </c>
      <c r="J436" s="72" t="str">
        <f t="shared" si="39"/>
        <v>BPSCVA5 ICPL Curncy</v>
      </c>
      <c r="K436" s="25" t="str">
        <f t="shared" si="40"/>
        <v>ICPL</v>
      </c>
      <c r="L436" s="26">
        <f t="shared" ca="1" si="40"/>
        <v>42276</v>
      </c>
      <c r="M436" s="25" t="b">
        <f t="shared" si="40"/>
        <v>0</v>
      </c>
      <c r="N436" s="84" t="str">
        <f>IF($M436,_xll.BDP($J436,N$425),"[DISABLED]")</f>
        <v>[DISABLED]</v>
      </c>
      <c r="O436" s="84" t="str">
        <f>IF($M436,_xll.BDP($J436,O$425),"[DISABLED]")</f>
        <v>[DISABLED]</v>
      </c>
      <c r="P436" s="84" t="str">
        <f>IF($M436,_xll.BDP($J436,P$425),"[DISABLED]")</f>
        <v>[DISABLED]</v>
      </c>
      <c r="Q436" s="84" t="str">
        <f>IF($M436,_xll.BDH($J436,Q$425,$L436),"[DISABLED]")</f>
        <v>[DISABLED]</v>
      </c>
      <c r="R436" s="84" t="str">
        <f>IF($M436,_xll.BDH($J436,R$425,$L436),"[DISABLED]")</f>
        <v>[DISABLED]</v>
      </c>
      <c r="S436" s="84" t="str">
        <f>IF($M436,_xll.BDH($J436,S$425,$L436),"[DISABLED]")</f>
        <v>[DISABLED]</v>
      </c>
      <c r="U436" s="106" t="s">
        <v>5541</v>
      </c>
      <c r="V436" s="107" t="s">
        <v>1055</v>
      </c>
      <c r="W436" s="108">
        <v>42276</v>
      </c>
      <c r="X436" s="107" t="b">
        <v>0</v>
      </c>
      <c r="Y436" s="107" t="s">
        <v>5237</v>
      </c>
      <c r="Z436" s="107" t="s">
        <v>5237</v>
      </c>
      <c r="AA436" s="107" t="s">
        <v>5237</v>
      </c>
      <c r="AB436" s="107" t="s">
        <v>5237</v>
      </c>
      <c r="AC436" s="107" t="s">
        <v>5237</v>
      </c>
      <c r="AD436" s="107" t="s">
        <v>5237</v>
      </c>
    </row>
    <row r="437" spans="2:30" outlineLevel="2">
      <c r="B437" s="9" t="s">
        <v>3</v>
      </c>
      <c r="C437" s="9" t="s">
        <v>5232</v>
      </c>
      <c r="D437" s="4" t="s">
        <v>4</v>
      </c>
      <c r="E437" s="57" t="s">
        <v>407</v>
      </c>
      <c r="F437" s="4" t="s">
        <v>155</v>
      </c>
      <c r="G437" s="10" t="s">
        <v>661</v>
      </c>
      <c r="H437" s="10" t="s">
        <v>639</v>
      </c>
      <c r="I437" s="4" t="s">
        <v>73</v>
      </c>
      <c r="J437" s="72" t="str">
        <f t="shared" si="39"/>
        <v>BPSCVA6 ICPL Curncy</v>
      </c>
      <c r="K437" s="25" t="str">
        <f t="shared" si="40"/>
        <v>ICPL</v>
      </c>
      <c r="L437" s="26">
        <f t="shared" ca="1" si="40"/>
        <v>42276</v>
      </c>
      <c r="M437" s="25" t="b">
        <f t="shared" si="40"/>
        <v>0</v>
      </c>
      <c r="N437" s="84" t="str">
        <f>IF($M437,_xll.BDP($J437,N$425),"[DISABLED]")</f>
        <v>[DISABLED]</v>
      </c>
      <c r="O437" s="84" t="str">
        <f>IF($M437,_xll.BDP($J437,O$425),"[DISABLED]")</f>
        <v>[DISABLED]</v>
      </c>
      <c r="P437" s="84" t="str">
        <f>IF($M437,_xll.BDP($J437,P$425),"[DISABLED]")</f>
        <v>[DISABLED]</v>
      </c>
      <c r="Q437" s="84" t="str">
        <f>IF($M437,_xll.BDH($J437,Q$425,$L437),"[DISABLED]")</f>
        <v>[DISABLED]</v>
      </c>
      <c r="R437" s="84" t="str">
        <f>IF($M437,_xll.BDH($J437,R$425,$L437),"[DISABLED]")</f>
        <v>[DISABLED]</v>
      </c>
      <c r="S437" s="84" t="str">
        <f>IF($M437,_xll.BDH($J437,S$425,$L437),"[DISABLED]")</f>
        <v>[DISABLED]</v>
      </c>
      <c r="U437" s="106" t="s">
        <v>5542</v>
      </c>
      <c r="V437" s="107" t="s">
        <v>1055</v>
      </c>
      <c r="W437" s="108">
        <v>42276</v>
      </c>
      <c r="X437" s="107" t="b">
        <v>0</v>
      </c>
      <c r="Y437" s="107" t="s">
        <v>5237</v>
      </c>
      <c r="Z437" s="107" t="s">
        <v>5237</v>
      </c>
      <c r="AA437" s="107" t="s">
        <v>5237</v>
      </c>
      <c r="AB437" s="107" t="s">
        <v>5237</v>
      </c>
      <c r="AC437" s="107" t="s">
        <v>5237</v>
      </c>
      <c r="AD437" s="107" t="s">
        <v>5237</v>
      </c>
    </row>
    <row r="438" spans="2:30" outlineLevel="2">
      <c r="B438" s="9" t="s">
        <v>3</v>
      </c>
      <c r="C438" s="9" t="s">
        <v>5232</v>
      </c>
      <c r="D438" s="4" t="s">
        <v>4</v>
      </c>
      <c r="E438" s="57" t="s">
        <v>407</v>
      </c>
      <c r="F438" s="4" t="s">
        <v>45</v>
      </c>
      <c r="G438" s="10" t="s">
        <v>661</v>
      </c>
      <c r="H438" s="10" t="s">
        <v>640</v>
      </c>
      <c r="I438" s="4" t="s">
        <v>73</v>
      </c>
      <c r="J438" s="72" t="str">
        <f t="shared" si="39"/>
        <v>BPSCVA7 ICPL Curncy</v>
      </c>
      <c r="K438" s="25" t="str">
        <f t="shared" si="40"/>
        <v>ICPL</v>
      </c>
      <c r="L438" s="26">
        <f t="shared" ca="1" si="40"/>
        <v>42276</v>
      </c>
      <c r="M438" s="25" t="b">
        <f t="shared" si="40"/>
        <v>0</v>
      </c>
      <c r="N438" s="84" t="str">
        <f>IF($M438,_xll.BDP($J438,N$425),"[DISABLED]")</f>
        <v>[DISABLED]</v>
      </c>
      <c r="O438" s="84" t="str">
        <f>IF($M438,_xll.BDP($J438,O$425),"[DISABLED]")</f>
        <v>[DISABLED]</v>
      </c>
      <c r="P438" s="84" t="str">
        <f>IF($M438,_xll.BDP($J438,P$425),"[DISABLED]")</f>
        <v>[DISABLED]</v>
      </c>
      <c r="Q438" s="84" t="str">
        <f>IF($M438,_xll.BDH($J438,Q$425,$L438),"[DISABLED]")</f>
        <v>[DISABLED]</v>
      </c>
      <c r="R438" s="84" t="str">
        <f>IF($M438,_xll.BDH($J438,R$425,$L438),"[DISABLED]")</f>
        <v>[DISABLED]</v>
      </c>
      <c r="S438" s="84" t="str">
        <f>IF($M438,_xll.BDH($J438,S$425,$L438),"[DISABLED]")</f>
        <v>[DISABLED]</v>
      </c>
      <c r="U438" s="106" t="s">
        <v>5543</v>
      </c>
      <c r="V438" s="107" t="s">
        <v>1055</v>
      </c>
      <c r="W438" s="108">
        <v>42276</v>
      </c>
      <c r="X438" s="107" t="b">
        <v>0</v>
      </c>
      <c r="Y438" s="107" t="s">
        <v>5237</v>
      </c>
      <c r="Z438" s="107" t="s">
        <v>5237</v>
      </c>
      <c r="AA438" s="107" t="s">
        <v>5237</v>
      </c>
      <c r="AB438" s="107" t="s">
        <v>5237</v>
      </c>
      <c r="AC438" s="107" t="s">
        <v>5237</v>
      </c>
      <c r="AD438" s="107" t="s">
        <v>5237</v>
      </c>
    </row>
    <row r="439" spans="2:30" outlineLevel="2">
      <c r="B439" s="9" t="s">
        <v>3</v>
      </c>
      <c r="C439" s="9" t="s">
        <v>5232</v>
      </c>
      <c r="D439" s="4" t="s">
        <v>4</v>
      </c>
      <c r="E439" s="57" t="s">
        <v>407</v>
      </c>
      <c r="F439" s="4" t="s">
        <v>156</v>
      </c>
      <c r="G439" s="10" t="s">
        <v>661</v>
      </c>
      <c r="H439" s="10" t="s">
        <v>641</v>
      </c>
      <c r="I439" s="4" t="s">
        <v>73</v>
      </c>
      <c r="J439" s="72" t="str">
        <f t="shared" si="39"/>
        <v>BPSCVA8 ICPL Curncy</v>
      </c>
      <c r="K439" s="25" t="str">
        <f t="shared" si="40"/>
        <v>ICPL</v>
      </c>
      <c r="L439" s="26">
        <f t="shared" ca="1" si="40"/>
        <v>42276</v>
      </c>
      <c r="M439" s="25" t="b">
        <f t="shared" si="40"/>
        <v>0</v>
      </c>
      <c r="N439" s="84" t="str">
        <f>IF($M439,_xll.BDP($J439,N$425),"[DISABLED]")</f>
        <v>[DISABLED]</v>
      </c>
      <c r="O439" s="84" t="str">
        <f>IF($M439,_xll.BDP($J439,O$425),"[DISABLED]")</f>
        <v>[DISABLED]</v>
      </c>
      <c r="P439" s="84" t="str">
        <f>IF($M439,_xll.BDP($J439,P$425),"[DISABLED]")</f>
        <v>[DISABLED]</v>
      </c>
      <c r="Q439" s="84" t="str">
        <f>IF($M439,_xll.BDH($J439,Q$425,$L439),"[DISABLED]")</f>
        <v>[DISABLED]</v>
      </c>
      <c r="R439" s="84" t="str">
        <f>IF($M439,_xll.BDH($J439,R$425,$L439),"[DISABLED]")</f>
        <v>[DISABLED]</v>
      </c>
      <c r="S439" s="84" t="str">
        <f>IF($M439,_xll.BDH($J439,S$425,$L439),"[DISABLED]")</f>
        <v>[DISABLED]</v>
      </c>
      <c r="U439" s="106" t="s">
        <v>5544</v>
      </c>
      <c r="V439" s="107" t="s">
        <v>1055</v>
      </c>
      <c r="W439" s="108">
        <v>42276</v>
      </c>
      <c r="X439" s="107" t="b">
        <v>0</v>
      </c>
      <c r="Y439" s="107" t="s">
        <v>5237</v>
      </c>
      <c r="Z439" s="107" t="s">
        <v>5237</v>
      </c>
      <c r="AA439" s="107" t="s">
        <v>5237</v>
      </c>
      <c r="AB439" s="107" t="s">
        <v>5237</v>
      </c>
      <c r="AC439" s="107" t="s">
        <v>5237</v>
      </c>
      <c r="AD439" s="107" t="s">
        <v>5237</v>
      </c>
    </row>
    <row r="440" spans="2:30" outlineLevel="2">
      <c r="B440" s="9" t="s">
        <v>3</v>
      </c>
      <c r="C440" s="9" t="s">
        <v>5232</v>
      </c>
      <c r="D440" s="4" t="s">
        <v>4</v>
      </c>
      <c r="E440" s="57" t="s">
        <v>407</v>
      </c>
      <c r="F440" s="4" t="s">
        <v>157</v>
      </c>
      <c r="G440" s="10" t="s">
        <v>661</v>
      </c>
      <c r="H440" s="10" t="s">
        <v>642</v>
      </c>
      <c r="I440" s="4" t="s">
        <v>73</v>
      </c>
      <c r="J440" s="72" t="str">
        <f t="shared" si="39"/>
        <v>BPSCVA9 ICPL Curncy</v>
      </c>
      <c r="K440" s="25" t="str">
        <f t="shared" si="40"/>
        <v>ICPL</v>
      </c>
      <c r="L440" s="26">
        <f t="shared" ca="1" si="40"/>
        <v>42276</v>
      </c>
      <c r="M440" s="25" t="b">
        <f t="shared" si="40"/>
        <v>0</v>
      </c>
      <c r="N440" s="84" t="str">
        <f>IF($M440,_xll.BDP($J440,N$425),"[DISABLED]")</f>
        <v>[DISABLED]</v>
      </c>
      <c r="O440" s="84" t="str">
        <f>IF($M440,_xll.BDP($J440,O$425),"[DISABLED]")</f>
        <v>[DISABLED]</v>
      </c>
      <c r="P440" s="84" t="str">
        <f>IF($M440,_xll.BDP($J440,P$425),"[DISABLED]")</f>
        <v>[DISABLED]</v>
      </c>
      <c r="Q440" s="84" t="str">
        <f>IF($M440,_xll.BDH($J440,Q$425,$L440),"[DISABLED]")</f>
        <v>[DISABLED]</v>
      </c>
      <c r="R440" s="84" t="str">
        <f>IF($M440,_xll.BDH($J440,R$425,$L440),"[DISABLED]")</f>
        <v>[DISABLED]</v>
      </c>
      <c r="S440" s="84" t="str">
        <f>IF($M440,_xll.BDH($J440,S$425,$L440),"[DISABLED]")</f>
        <v>[DISABLED]</v>
      </c>
      <c r="U440" s="106" t="s">
        <v>5545</v>
      </c>
      <c r="V440" s="107" t="s">
        <v>1055</v>
      </c>
      <c r="W440" s="108">
        <v>42276</v>
      </c>
      <c r="X440" s="107" t="b">
        <v>0</v>
      </c>
      <c r="Y440" s="107" t="s">
        <v>5237</v>
      </c>
      <c r="Z440" s="107" t="s">
        <v>5237</v>
      </c>
      <c r="AA440" s="107" t="s">
        <v>5237</v>
      </c>
      <c r="AB440" s="107" t="s">
        <v>5237</v>
      </c>
      <c r="AC440" s="107" t="s">
        <v>5237</v>
      </c>
      <c r="AD440" s="107" t="s">
        <v>5237</v>
      </c>
    </row>
    <row r="441" spans="2:30" outlineLevel="2">
      <c r="B441" s="9" t="s">
        <v>3</v>
      </c>
      <c r="C441" s="9" t="s">
        <v>5232</v>
      </c>
      <c r="D441" s="4" t="s">
        <v>4</v>
      </c>
      <c r="E441" s="57" t="s">
        <v>407</v>
      </c>
      <c r="F441" s="4" t="s">
        <v>46</v>
      </c>
      <c r="G441" s="10" t="s">
        <v>661</v>
      </c>
      <c r="H441" s="10" t="s">
        <v>643</v>
      </c>
      <c r="I441" s="4" t="s">
        <v>73</v>
      </c>
      <c r="J441" s="72" t="str">
        <f t="shared" si="39"/>
        <v>BPSCVA10 ICPL Curncy</v>
      </c>
      <c r="K441" s="25" t="str">
        <f t="shared" si="40"/>
        <v>ICPL</v>
      </c>
      <c r="L441" s="26">
        <f t="shared" ca="1" si="40"/>
        <v>42276</v>
      </c>
      <c r="M441" s="25" t="b">
        <f t="shared" si="40"/>
        <v>0</v>
      </c>
      <c r="N441" s="84" t="str">
        <f>IF($M441,_xll.BDP($J441,N$425),"[DISABLED]")</f>
        <v>[DISABLED]</v>
      </c>
      <c r="O441" s="84" t="str">
        <f>IF($M441,_xll.BDP($J441,O$425),"[DISABLED]")</f>
        <v>[DISABLED]</v>
      </c>
      <c r="P441" s="84" t="str">
        <f>IF($M441,_xll.BDP($J441,P$425),"[DISABLED]")</f>
        <v>[DISABLED]</v>
      </c>
      <c r="Q441" s="84" t="str">
        <f>IF($M441,_xll.BDH($J441,Q$425,$L441),"[DISABLED]")</f>
        <v>[DISABLED]</v>
      </c>
      <c r="R441" s="84" t="str">
        <f>IF($M441,_xll.BDH($J441,R$425,$L441),"[DISABLED]")</f>
        <v>[DISABLED]</v>
      </c>
      <c r="S441" s="84" t="str">
        <f>IF($M441,_xll.BDH($J441,S$425,$L441),"[DISABLED]")</f>
        <v>[DISABLED]</v>
      </c>
      <c r="U441" s="106" t="s">
        <v>5546</v>
      </c>
      <c r="V441" s="107" t="s">
        <v>1055</v>
      </c>
      <c r="W441" s="108">
        <v>42276</v>
      </c>
      <c r="X441" s="107" t="b">
        <v>0</v>
      </c>
      <c r="Y441" s="107" t="s">
        <v>5237</v>
      </c>
      <c r="Z441" s="107" t="s">
        <v>5237</v>
      </c>
      <c r="AA441" s="107" t="s">
        <v>5237</v>
      </c>
      <c r="AB441" s="107" t="s">
        <v>5237</v>
      </c>
      <c r="AC441" s="107" t="s">
        <v>5237</v>
      </c>
      <c r="AD441" s="107" t="s">
        <v>5237</v>
      </c>
    </row>
    <row r="442" spans="2:30" outlineLevel="2">
      <c r="B442" s="9" t="s">
        <v>3</v>
      </c>
      <c r="C442" s="9" t="s">
        <v>5232</v>
      </c>
      <c r="D442" s="4" t="s">
        <v>4</v>
      </c>
      <c r="E442" s="57" t="s">
        <v>407</v>
      </c>
      <c r="F442" s="4" t="s">
        <v>160</v>
      </c>
      <c r="G442" s="10" t="s">
        <v>661</v>
      </c>
      <c r="H442" s="10" t="s">
        <v>644</v>
      </c>
      <c r="I442" s="4" t="s">
        <v>73</v>
      </c>
      <c r="J442" s="72" t="str">
        <f t="shared" si="39"/>
        <v>BPSCVA11 ICPL Curncy</v>
      </c>
      <c r="K442" s="25" t="str">
        <f t="shared" si="40"/>
        <v>ICPL</v>
      </c>
      <c r="L442" s="26">
        <f t="shared" ca="1" si="40"/>
        <v>42276</v>
      </c>
      <c r="M442" s="25" t="b">
        <f t="shared" si="40"/>
        <v>0</v>
      </c>
      <c r="N442" s="84" t="str">
        <f>IF($M442,_xll.BDP($J442,N$425),"[DISABLED]")</f>
        <v>[DISABLED]</v>
      </c>
      <c r="O442" s="84" t="str">
        <f>IF($M442,_xll.BDP($J442,O$425),"[DISABLED]")</f>
        <v>[DISABLED]</v>
      </c>
      <c r="P442" s="84" t="str">
        <f>IF($M442,_xll.BDP($J442,P$425),"[DISABLED]")</f>
        <v>[DISABLED]</v>
      </c>
      <c r="Q442" s="84" t="str">
        <f>IF($M442,_xll.BDH($J442,Q$425,$L442),"[DISABLED]")</f>
        <v>[DISABLED]</v>
      </c>
      <c r="R442" s="84" t="str">
        <f>IF($M442,_xll.BDH($J442,R$425,$L442),"[DISABLED]")</f>
        <v>[DISABLED]</v>
      </c>
      <c r="S442" s="84" t="str">
        <f>IF($M442,_xll.BDH($J442,S$425,$L442),"[DISABLED]")</f>
        <v>[DISABLED]</v>
      </c>
      <c r="U442" s="106" t="s">
        <v>5547</v>
      </c>
      <c r="V442" s="107" t="s">
        <v>1055</v>
      </c>
      <c r="W442" s="108">
        <v>42276</v>
      </c>
      <c r="X442" s="107" t="b">
        <v>0</v>
      </c>
      <c r="Y442" s="107" t="s">
        <v>5237</v>
      </c>
      <c r="Z442" s="107" t="s">
        <v>5237</v>
      </c>
      <c r="AA442" s="107" t="s">
        <v>5237</v>
      </c>
      <c r="AB442" s="107" t="s">
        <v>5237</v>
      </c>
      <c r="AC442" s="107" t="s">
        <v>5237</v>
      </c>
      <c r="AD442" s="107" t="s">
        <v>5237</v>
      </c>
    </row>
    <row r="443" spans="2:30" outlineLevel="2">
      <c r="B443" s="9" t="s">
        <v>3</v>
      </c>
      <c r="C443" s="9" t="s">
        <v>5232</v>
      </c>
      <c r="D443" s="4" t="s">
        <v>4</v>
      </c>
      <c r="E443" s="57" t="s">
        <v>407</v>
      </c>
      <c r="F443" s="4" t="s">
        <v>161</v>
      </c>
      <c r="G443" s="10" t="s">
        <v>661</v>
      </c>
      <c r="H443" s="10" t="s">
        <v>645</v>
      </c>
      <c r="I443" s="4" t="s">
        <v>73</v>
      </c>
      <c r="J443" s="72" t="str">
        <f t="shared" si="39"/>
        <v>BPSCVA12 ICPL Curncy</v>
      </c>
      <c r="K443" s="25" t="str">
        <f t="shared" si="40"/>
        <v>ICPL</v>
      </c>
      <c r="L443" s="26">
        <f t="shared" ca="1" si="40"/>
        <v>42276</v>
      </c>
      <c r="M443" s="25" t="b">
        <f t="shared" si="40"/>
        <v>0</v>
      </c>
      <c r="N443" s="84" t="str">
        <f>IF($M443,_xll.BDP($J443,N$425),"[DISABLED]")</f>
        <v>[DISABLED]</v>
      </c>
      <c r="O443" s="84" t="str">
        <f>IF($M443,_xll.BDP($J443,O$425),"[DISABLED]")</f>
        <v>[DISABLED]</v>
      </c>
      <c r="P443" s="84" t="str">
        <f>IF($M443,_xll.BDP($J443,P$425),"[DISABLED]")</f>
        <v>[DISABLED]</v>
      </c>
      <c r="Q443" s="84" t="str">
        <f>IF($M443,_xll.BDH($J443,Q$425,$L443),"[DISABLED]")</f>
        <v>[DISABLED]</v>
      </c>
      <c r="R443" s="84" t="str">
        <f>IF($M443,_xll.BDH($J443,R$425,$L443),"[DISABLED]")</f>
        <v>[DISABLED]</v>
      </c>
      <c r="S443" s="84" t="str">
        <f>IF($M443,_xll.BDH($J443,S$425,$L443),"[DISABLED]")</f>
        <v>[DISABLED]</v>
      </c>
      <c r="U443" s="106" t="s">
        <v>5548</v>
      </c>
      <c r="V443" s="107" t="s">
        <v>1055</v>
      </c>
      <c r="W443" s="108">
        <v>42276</v>
      </c>
      <c r="X443" s="107" t="b">
        <v>0</v>
      </c>
      <c r="Y443" s="107" t="s">
        <v>5237</v>
      </c>
      <c r="Z443" s="107" t="s">
        <v>5237</v>
      </c>
      <c r="AA443" s="107" t="s">
        <v>5237</v>
      </c>
      <c r="AB443" s="107" t="s">
        <v>5237</v>
      </c>
      <c r="AC443" s="107" t="s">
        <v>5237</v>
      </c>
      <c r="AD443" s="107" t="s">
        <v>5237</v>
      </c>
    </row>
    <row r="444" spans="2:30" outlineLevel="2">
      <c r="B444" s="9" t="s">
        <v>3</v>
      </c>
      <c r="C444" s="9" t="s">
        <v>5232</v>
      </c>
      <c r="D444" s="4" t="s">
        <v>4</v>
      </c>
      <c r="E444" s="57" t="s">
        <v>407</v>
      </c>
      <c r="F444" s="4" t="s">
        <v>162</v>
      </c>
      <c r="G444" s="10" t="s">
        <v>661</v>
      </c>
      <c r="H444" s="10" t="s">
        <v>646</v>
      </c>
      <c r="I444" s="4" t="s">
        <v>73</v>
      </c>
      <c r="J444" s="72" t="str">
        <f t="shared" si="39"/>
        <v>BPSCVA13 ICPL Curncy</v>
      </c>
      <c r="K444" s="25" t="str">
        <f t="shared" si="40"/>
        <v>ICPL</v>
      </c>
      <c r="L444" s="26">
        <f t="shared" ca="1" si="40"/>
        <v>42276</v>
      </c>
      <c r="M444" s="25" t="b">
        <f t="shared" si="40"/>
        <v>0</v>
      </c>
      <c r="N444" s="84" t="str">
        <f>IF($M444,_xll.BDP($J444,N$425),"[DISABLED]")</f>
        <v>[DISABLED]</v>
      </c>
      <c r="O444" s="84" t="str">
        <f>IF($M444,_xll.BDP($J444,O$425),"[DISABLED]")</f>
        <v>[DISABLED]</v>
      </c>
      <c r="P444" s="84" t="str">
        <f>IF($M444,_xll.BDP($J444,P$425),"[DISABLED]")</f>
        <v>[DISABLED]</v>
      </c>
      <c r="Q444" s="84" t="str">
        <f>IF($M444,_xll.BDH($J444,Q$425,$L444),"[DISABLED]")</f>
        <v>[DISABLED]</v>
      </c>
      <c r="R444" s="84" t="str">
        <f>IF($M444,_xll.BDH($J444,R$425,$L444),"[DISABLED]")</f>
        <v>[DISABLED]</v>
      </c>
      <c r="S444" s="84" t="str">
        <f>IF($M444,_xll.BDH($J444,S$425,$L444),"[DISABLED]")</f>
        <v>[DISABLED]</v>
      </c>
      <c r="U444" s="106" t="s">
        <v>5549</v>
      </c>
      <c r="V444" s="107" t="s">
        <v>1055</v>
      </c>
      <c r="W444" s="108">
        <v>42276</v>
      </c>
      <c r="X444" s="107" t="b">
        <v>0</v>
      </c>
      <c r="Y444" s="107" t="s">
        <v>5237</v>
      </c>
      <c r="Z444" s="107" t="s">
        <v>5237</v>
      </c>
      <c r="AA444" s="107" t="s">
        <v>5237</v>
      </c>
      <c r="AB444" s="107" t="s">
        <v>5237</v>
      </c>
      <c r="AC444" s="107" t="s">
        <v>5237</v>
      </c>
      <c r="AD444" s="107" t="s">
        <v>5237</v>
      </c>
    </row>
    <row r="445" spans="2:30" outlineLevel="2">
      <c r="B445" s="9" t="s">
        <v>3</v>
      </c>
      <c r="C445" s="9" t="s">
        <v>5232</v>
      </c>
      <c r="D445" s="4" t="s">
        <v>4</v>
      </c>
      <c r="E445" s="57" t="s">
        <v>407</v>
      </c>
      <c r="F445" s="4" t="s">
        <v>163</v>
      </c>
      <c r="G445" s="10" t="s">
        <v>661</v>
      </c>
      <c r="H445" s="10" t="s">
        <v>647</v>
      </c>
      <c r="I445" s="4" t="s">
        <v>73</v>
      </c>
      <c r="J445" s="72" t="str">
        <f t="shared" si="39"/>
        <v>BPSCVA14 ICPL Curncy</v>
      </c>
      <c r="K445" s="25" t="str">
        <f t="shared" si="40"/>
        <v>ICPL</v>
      </c>
      <c r="L445" s="26">
        <f t="shared" ca="1" si="40"/>
        <v>42276</v>
      </c>
      <c r="M445" s="25" t="b">
        <f t="shared" si="40"/>
        <v>0</v>
      </c>
      <c r="N445" s="84" t="str">
        <f>IF($M445,_xll.BDP($J445,N$425),"[DISABLED]")</f>
        <v>[DISABLED]</v>
      </c>
      <c r="O445" s="84" t="str">
        <f>IF($M445,_xll.BDP($J445,O$425),"[DISABLED]")</f>
        <v>[DISABLED]</v>
      </c>
      <c r="P445" s="84" t="str">
        <f>IF($M445,_xll.BDP($J445,P$425),"[DISABLED]")</f>
        <v>[DISABLED]</v>
      </c>
      <c r="Q445" s="84" t="str">
        <f>IF($M445,_xll.BDH($J445,Q$425,$L445),"[DISABLED]")</f>
        <v>[DISABLED]</v>
      </c>
      <c r="R445" s="84" t="str">
        <f>IF($M445,_xll.BDH($J445,R$425,$L445),"[DISABLED]")</f>
        <v>[DISABLED]</v>
      </c>
      <c r="S445" s="84" t="str">
        <f>IF($M445,_xll.BDH($J445,S$425,$L445),"[DISABLED]")</f>
        <v>[DISABLED]</v>
      </c>
      <c r="U445" s="106" t="s">
        <v>5550</v>
      </c>
      <c r="V445" s="107" t="s">
        <v>1055</v>
      </c>
      <c r="W445" s="108">
        <v>42276</v>
      </c>
      <c r="X445" s="107" t="b">
        <v>0</v>
      </c>
      <c r="Y445" s="107" t="s">
        <v>5237</v>
      </c>
      <c r="Z445" s="107" t="s">
        <v>5237</v>
      </c>
      <c r="AA445" s="107" t="s">
        <v>5237</v>
      </c>
      <c r="AB445" s="107" t="s">
        <v>5237</v>
      </c>
      <c r="AC445" s="107" t="s">
        <v>5237</v>
      </c>
      <c r="AD445" s="107" t="s">
        <v>5237</v>
      </c>
    </row>
    <row r="446" spans="2:30" outlineLevel="2">
      <c r="B446" s="9" t="s">
        <v>3</v>
      </c>
      <c r="C446" s="9" t="s">
        <v>5232</v>
      </c>
      <c r="D446" s="4" t="s">
        <v>4</v>
      </c>
      <c r="E446" s="57" t="s">
        <v>407</v>
      </c>
      <c r="F446" s="4" t="s">
        <v>47</v>
      </c>
      <c r="G446" s="10" t="s">
        <v>661</v>
      </c>
      <c r="H446" s="10" t="s">
        <v>648</v>
      </c>
      <c r="I446" s="4" t="s">
        <v>73</v>
      </c>
      <c r="J446" s="72" t="str">
        <f t="shared" si="39"/>
        <v>BPSCVA15 ICPL Curncy</v>
      </c>
      <c r="K446" s="25" t="str">
        <f t="shared" si="40"/>
        <v>ICPL</v>
      </c>
      <c r="L446" s="26">
        <f t="shared" ca="1" si="40"/>
        <v>42276</v>
      </c>
      <c r="M446" s="25" t="b">
        <f t="shared" si="40"/>
        <v>0</v>
      </c>
      <c r="N446" s="84" t="str">
        <f>IF($M446,_xll.BDP($J446,N$425),"[DISABLED]")</f>
        <v>[DISABLED]</v>
      </c>
      <c r="O446" s="84" t="str">
        <f>IF($M446,_xll.BDP($J446,O$425),"[DISABLED]")</f>
        <v>[DISABLED]</v>
      </c>
      <c r="P446" s="84" t="str">
        <f>IF($M446,_xll.BDP($J446,P$425),"[DISABLED]")</f>
        <v>[DISABLED]</v>
      </c>
      <c r="Q446" s="84" t="str">
        <f>IF($M446,_xll.BDH($J446,Q$425,$L446),"[DISABLED]")</f>
        <v>[DISABLED]</v>
      </c>
      <c r="R446" s="84" t="str">
        <f>IF($M446,_xll.BDH($J446,R$425,$L446),"[DISABLED]")</f>
        <v>[DISABLED]</v>
      </c>
      <c r="S446" s="84" t="str">
        <f>IF($M446,_xll.BDH($J446,S$425,$L446),"[DISABLED]")</f>
        <v>[DISABLED]</v>
      </c>
      <c r="U446" s="106" t="s">
        <v>5551</v>
      </c>
      <c r="V446" s="107" t="s">
        <v>1055</v>
      </c>
      <c r="W446" s="108">
        <v>42276</v>
      </c>
      <c r="X446" s="107" t="b">
        <v>0</v>
      </c>
      <c r="Y446" s="107" t="s">
        <v>5237</v>
      </c>
      <c r="Z446" s="107" t="s">
        <v>5237</v>
      </c>
      <c r="AA446" s="107" t="s">
        <v>5237</v>
      </c>
      <c r="AB446" s="107" t="s">
        <v>5237</v>
      </c>
      <c r="AC446" s="107" t="s">
        <v>5237</v>
      </c>
      <c r="AD446" s="107" t="s">
        <v>5237</v>
      </c>
    </row>
    <row r="447" spans="2:30" outlineLevel="2">
      <c r="B447" s="9" t="s">
        <v>3</v>
      </c>
      <c r="C447" s="9" t="s">
        <v>5232</v>
      </c>
      <c r="D447" s="4" t="s">
        <v>4</v>
      </c>
      <c r="E447" s="57" t="s">
        <v>407</v>
      </c>
      <c r="F447" s="4" t="s">
        <v>48</v>
      </c>
      <c r="G447" s="10" t="s">
        <v>661</v>
      </c>
      <c r="H447" s="10" t="s">
        <v>649</v>
      </c>
      <c r="I447" s="4" t="s">
        <v>73</v>
      </c>
      <c r="J447" s="72" t="str">
        <f t="shared" si="39"/>
        <v>BPSCVA20 ICPL Curncy</v>
      </c>
      <c r="K447" s="25" t="str">
        <f t="shared" si="40"/>
        <v>ICPL</v>
      </c>
      <c r="L447" s="26">
        <f t="shared" ca="1" si="40"/>
        <v>42276</v>
      </c>
      <c r="M447" s="25" t="b">
        <f t="shared" si="40"/>
        <v>0</v>
      </c>
      <c r="N447" s="84" t="str">
        <f>IF($M447,_xll.BDP($J447,N$425),"[DISABLED]")</f>
        <v>[DISABLED]</v>
      </c>
      <c r="O447" s="84" t="str">
        <f>IF($M447,_xll.BDP($J447,O$425),"[DISABLED]")</f>
        <v>[DISABLED]</v>
      </c>
      <c r="P447" s="84" t="str">
        <f>IF($M447,_xll.BDP($J447,P$425),"[DISABLED]")</f>
        <v>[DISABLED]</v>
      </c>
      <c r="Q447" s="84" t="str">
        <f>IF($M447,_xll.BDH($J447,Q$425,$L447),"[DISABLED]")</f>
        <v>[DISABLED]</v>
      </c>
      <c r="R447" s="84" t="str">
        <f>IF($M447,_xll.BDH($J447,R$425,$L447),"[DISABLED]")</f>
        <v>[DISABLED]</v>
      </c>
      <c r="S447" s="84" t="str">
        <f>IF($M447,_xll.BDH($J447,S$425,$L447),"[DISABLED]")</f>
        <v>[DISABLED]</v>
      </c>
      <c r="U447" s="106" t="s">
        <v>5552</v>
      </c>
      <c r="V447" s="107" t="s">
        <v>1055</v>
      </c>
      <c r="W447" s="108">
        <v>42276</v>
      </c>
      <c r="X447" s="107" t="b">
        <v>0</v>
      </c>
      <c r="Y447" s="107" t="s">
        <v>5237</v>
      </c>
      <c r="Z447" s="107" t="s">
        <v>5237</v>
      </c>
      <c r="AA447" s="107" t="s">
        <v>5237</v>
      </c>
      <c r="AB447" s="107" t="s">
        <v>5237</v>
      </c>
      <c r="AC447" s="107" t="s">
        <v>5237</v>
      </c>
      <c r="AD447" s="107" t="s">
        <v>5237</v>
      </c>
    </row>
    <row r="448" spans="2:30" outlineLevel="2">
      <c r="B448" s="9" t="s">
        <v>3</v>
      </c>
      <c r="C448" s="9" t="s">
        <v>5232</v>
      </c>
      <c r="D448" s="4" t="s">
        <v>4</v>
      </c>
      <c r="E448" s="57" t="s">
        <v>407</v>
      </c>
      <c r="F448" s="4" t="s">
        <v>49</v>
      </c>
      <c r="G448" s="10" t="s">
        <v>661</v>
      </c>
      <c r="H448" s="10" t="s">
        <v>650</v>
      </c>
      <c r="I448" s="4" t="s">
        <v>73</v>
      </c>
      <c r="J448" s="72" t="str">
        <f t="shared" si="39"/>
        <v>BPSCVA25 ICPL Curncy</v>
      </c>
      <c r="K448" s="25" t="str">
        <f t="shared" si="40"/>
        <v>ICPL</v>
      </c>
      <c r="L448" s="26">
        <f t="shared" ca="1" si="40"/>
        <v>42276</v>
      </c>
      <c r="M448" s="25" t="b">
        <f t="shared" si="40"/>
        <v>0</v>
      </c>
      <c r="N448" s="84" t="str">
        <f>IF($M448,_xll.BDP($J448,N$425),"[DISABLED]")</f>
        <v>[DISABLED]</v>
      </c>
      <c r="O448" s="84" t="str">
        <f>IF($M448,_xll.BDP($J448,O$425),"[DISABLED]")</f>
        <v>[DISABLED]</v>
      </c>
      <c r="P448" s="84" t="str">
        <f>IF($M448,_xll.BDP($J448,P$425),"[DISABLED]")</f>
        <v>[DISABLED]</v>
      </c>
      <c r="Q448" s="84" t="str">
        <f>IF($M448,_xll.BDH($J448,Q$425,$L448),"[DISABLED]")</f>
        <v>[DISABLED]</v>
      </c>
      <c r="R448" s="84" t="str">
        <f>IF($M448,_xll.BDH($J448,R$425,$L448),"[DISABLED]")</f>
        <v>[DISABLED]</v>
      </c>
      <c r="S448" s="84" t="str">
        <f>IF($M448,_xll.BDH($J448,S$425,$L448),"[DISABLED]")</f>
        <v>[DISABLED]</v>
      </c>
      <c r="U448" s="106" t="s">
        <v>5553</v>
      </c>
      <c r="V448" s="107" t="s">
        <v>1055</v>
      </c>
      <c r="W448" s="108">
        <v>42276</v>
      </c>
      <c r="X448" s="107" t="b">
        <v>0</v>
      </c>
      <c r="Y448" s="107" t="s">
        <v>5237</v>
      </c>
      <c r="Z448" s="107" t="s">
        <v>5237</v>
      </c>
      <c r="AA448" s="107" t="s">
        <v>5237</v>
      </c>
      <c r="AB448" s="107" t="s">
        <v>5237</v>
      </c>
      <c r="AC448" s="107" t="s">
        <v>5237</v>
      </c>
      <c r="AD448" s="107" t="s">
        <v>5237</v>
      </c>
    </row>
    <row r="449" spans="2:30" outlineLevel="2">
      <c r="B449" s="9" t="s">
        <v>3</v>
      </c>
      <c r="C449" s="9" t="s">
        <v>5232</v>
      </c>
      <c r="D449" s="4" t="s">
        <v>4</v>
      </c>
      <c r="E449" s="57" t="s">
        <v>407</v>
      </c>
      <c r="F449" s="4" t="s">
        <v>50</v>
      </c>
      <c r="G449" s="10" t="s">
        <v>661</v>
      </c>
      <c r="H449" s="10" t="s">
        <v>651</v>
      </c>
      <c r="I449" s="4" t="s">
        <v>73</v>
      </c>
      <c r="J449" s="72" t="str">
        <f t="shared" si="39"/>
        <v>BPSCVA30 ICPL Curncy</v>
      </c>
      <c r="K449" s="25" t="str">
        <f t="shared" si="40"/>
        <v>ICPL</v>
      </c>
      <c r="L449" s="26">
        <f t="shared" ca="1" si="40"/>
        <v>42276</v>
      </c>
      <c r="M449" s="25" t="b">
        <f t="shared" si="40"/>
        <v>0</v>
      </c>
      <c r="N449" s="84" t="str">
        <f>IF($M449,_xll.BDP($J449,N$425),"[DISABLED]")</f>
        <v>[DISABLED]</v>
      </c>
      <c r="O449" s="84" t="str">
        <f>IF($M449,_xll.BDP($J449,O$425),"[DISABLED]")</f>
        <v>[DISABLED]</v>
      </c>
      <c r="P449" s="84" t="str">
        <f>IF($M449,_xll.BDP($J449,P$425),"[DISABLED]")</f>
        <v>[DISABLED]</v>
      </c>
      <c r="Q449" s="84" t="str">
        <f>IF($M449,_xll.BDH($J449,Q$425,$L449),"[DISABLED]")</f>
        <v>[DISABLED]</v>
      </c>
      <c r="R449" s="84" t="str">
        <f>IF($M449,_xll.BDH($J449,R$425,$L449),"[DISABLED]")</f>
        <v>[DISABLED]</v>
      </c>
      <c r="S449" s="84" t="str">
        <f>IF($M449,_xll.BDH($J449,S$425,$L449),"[DISABLED]")</f>
        <v>[DISABLED]</v>
      </c>
      <c r="U449" s="106" t="s">
        <v>5554</v>
      </c>
      <c r="V449" s="107" t="s">
        <v>1055</v>
      </c>
      <c r="W449" s="108">
        <v>42276</v>
      </c>
      <c r="X449" s="107" t="b">
        <v>0</v>
      </c>
      <c r="Y449" s="107" t="s">
        <v>5237</v>
      </c>
      <c r="Z449" s="107" t="s">
        <v>5237</v>
      </c>
      <c r="AA449" s="107" t="s">
        <v>5237</v>
      </c>
      <c r="AB449" s="107" t="s">
        <v>5237</v>
      </c>
      <c r="AC449" s="107" t="s">
        <v>5237</v>
      </c>
      <c r="AD449" s="107" t="s">
        <v>5237</v>
      </c>
    </row>
    <row r="450" spans="2:30" outlineLevel="2">
      <c r="B450" s="9" t="s">
        <v>3</v>
      </c>
      <c r="C450" s="9" t="s">
        <v>5232</v>
      </c>
      <c r="D450" s="4" t="s">
        <v>4</v>
      </c>
      <c r="E450" s="57" t="s">
        <v>407</v>
      </c>
      <c r="F450" s="4" t="s">
        <v>51</v>
      </c>
      <c r="G450" s="10" t="s">
        <v>661</v>
      </c>
      <c r="H450" s="10" t="s">
        <v>652</v>
      </c>
      <c r="I450" s="4" t="s">
        <v>73</v>
      </c>
      <c r="J450" s="72" t="str">
        <f t="shared" si="39"/>
        <v>BPSCVA40 ICPL Curncy</v>
      </c>
      <c r="K450" s="25" t="str">
        <f t="shared" si="40"/>
        <v>ICPL</v>
      </c>
      <c r="L450" s="26">
        <f t="shared" ca="1" si="40"/>
        <v>42276</v>
      </c>
      <c r="M450" s="25" t="b">
        <f t="shared" si="40"/>
        <v>0</v>
      </c>
      <c r="N450" s="84" t="str">
        <f>IF($M450,_xll.BDP($J450,N$425),"[DISABLED]")</f>
        <v>[DISABLED]</v>
      </c>
      <c r="O450" s="84" t="str">
        <f>IF($M450,_xll.BDP($J450,O$425),"[DISABLED]")</f>
        <v>[DISABLED]</v>
      </c>
      <c r="P450" s="84" t="str">
        <f>IF($M450,_xll.BDP($J450,P$425),"[DISABLED]")</f>
        <v>[DISABLED]</v>
      </c>
      <c r="Q450" s="84" t="str">
        <f>IF($M450,_xll.BDH($J450,Q$425,$L450),"[DISABLED]")</f>
        <v>[DISABLED]</v>
      </c>
      <c r="R450" s="84" t="str">
        <f>IF($M450,_xll.BDH($J450,R$425,$L450),"[DISABLED]")</f>
        <v>[DISABLED]</v>
      </c>
      <c r="S450" s="84" t="str">
        <f>IF($M450,_xll.BDH($J450,S$425,$L450),"[DISABLED]")</f>
        <v>[DISABLED]</v>
      </c>
      <c r="U450" s="106" t="s">
        <v>5555</v>
      </c>
      <c r="V450" s="107" t="s">
        <v>1055</v>
      </c>
      <c r="W450" s="108">
        <v>42276</v>
      </c>
      <c r="X450" s="107" t="b">
        <v>0</v>
      </c>
      <c r="Y450" s="107" t="s">
        <v>5237</v>
      </c>
      <c r="Z450" s="107" t="s">
        <v>5237</v>
      </c>
      <c r="AA450" s="107" t="s">
        <v>5237</v>
      </c>
      <c r="AB450" s="107" t="s">
        <v>5237</v>
      </c>
      <c r="AC450" s="107" t="s">
        <v>5237</v>
      </c>
      <c r="AD450" s="107" t="s">
        <v>5237</v>
      </c>
    </row>
    <row r="451" spans="2:30" outlineLevel="2">
      <c r="B451" s="9" t="s">
        <v>3</v>
      </c>
      <c r="C451" s="9" t="s">
        <v>5232</v>
      </c>
      <c r="D451" s="4" t="s">
        <v>4</v>
      </c>
      <c r="E451" s="57" t="s">
        <v>407</v>
      </c>
      <c r="F451" s="4" t="s">
        <v>52</v>
      </c>
      <c r="G451" s="10" t="s">
        <v>661</v>
      </c>
      <c r="H451" s="10" t="s">
        <v>653</v>
      </c>
      <c r="I451" s="4" t="s">
        <v>73</v>
      </c>
      <c r="J451" s="72" t="str">
        <f t="shared" si="39"/>
        <v>BPSCVA50 ICPL Curncy</v>
      </c>
      <c r="K451" s="25" t="str">
        <f t="shared" si="40"/>
        <v>ICPL</v>
      </c>
      <c r="L451" s="26">
        <f t="shared" ca="1" si="40"/>
        <v>42276</v>
      </c>
      <c r="M451" s="25" t="b">
        <f t="shared" si="40"/>
        <v>0</v>
      </c>
      <c r="N451" s="84" t="str">
        <f>IF($M451,_xll.BDP($J451,N$425),"[DISABLED]")</f>
        <v>[DISABLED]</v>
      </c>
      <c r="O451" s="84" t="str">
        <f>IF($M451,_xll.BDP($J451,O$425),"[DISABLED]")</f>
        <v>[DISABLED]</v>
      </c>
      <c r="P451" s="84" t="str">
        <f>IF($M451,_xll.BDP($J451,P$425),"[DISABLED]")</f>
        <v>[DISABLED]</v>
      </c>
      <c r="Q451" s="84" t="str">
        <f>IF($M451,_xll.BDH($J451,Q$425,$L451),"[DISABLED]")</f>
        <v>[DISABLED]</v>
      </c>
      <c r="R451" s="84" t="str">
        <f>IF($M451,_xll.BDH($J451,R$425,$L451),"[DISABLED]")</f>
        <v>[DISABLED]</v>
      </c>
      <c r="S451" s="84" t="str">
        <f>IF($M451,_xll.BDH($J451,S$425,$L451),"[DISABLED]")</f>
        <v>[DISABLED]</v>
      </c>
      <c r="U451" s="106" t="s">
        <v>5556</v>
      </c>
      <c r="V451" s="107" t="s">
        <v>1055</v>
      </c>
      <c r="W451" s="108">
        <v>42276</v>
      </c>
      <c r="X451" s="107" t="b">
        <v>0</v>
      </c>
      <c r="Y451" s="107" t="s">
        <v>5237</v>
      </c>
      <c r="Z451" s="107" t="s">
        <v>5237</v>
      </c>
      <c r="AA451" s="107" t="s">
        <v>5237</v>
      </c>
      <c r="AB451" s="107" t="s">
        <v>5237</v>
      </c>
      <c r="AC451" s="107" t="s">
        <v>5237</v>
      </c>
      <c r="AD451" s="107" t="s">
        <v>5237</v>
      </c>
    </row>
    <row r="452" spans="2:30" outlineLevel="2">
      <c r="B452" s="9" t="s">
        <v>3</v>
      </c>
      <c r="C452" s="9" t="s">
        <v>5232</v>
      </c>
      <c r="D452" s="4" t="s">
        <v>4</v>
      </c>
      <c r="E452" s="58" t="s">
        <v>407</v>
      </c>
      <c r="F452" s="6" t="s">
        <v>169</v>
      </c>
      <c r="G452" s="35" t="s">
        <v>661</v>
      </c>
      <c r="H452" s="10" t="s">
        <v>654</v>
      </c>
      <c r="I452" s="4" t="s">
        <v>73</v>
      </c>
      <c r="J452" s="72" t="str">
        <f t="shared" si="39"/>
        <v>BPSCVA60 ICPL Curncy</v>
      </c>
      <c r="K452" s="25" t="str">
        <f t="shared" si="40"/>
        <v>ICPL</v>
      </c>
      <c r="L452" s="26">
        <f t="shared" ca="1" si="40"/>
        <v>42276</v>
      </c>
      <c r="M452" s="25" t="b">
        <f t="shared" si="40"/>
        <v>0</v>
      </c>
      <c r="N452" s="84" t="str">
        <f>IF($M452,_xll.BDP($J452,N$425),"[DISABLED]")</f>
        <v>[DISABLED]</v>
      </c>
      <c r="O452" s="84" t="str">
        <f>IF($M452,_xll.BDP($J452,O$425),"[DISABLED]")</f>
        <v>[DISABLED]</v>
      </c>
      <c r="P452" s="84" t="str">
        <f>IF($M452,_xll.BDP($J452,P$425),"[DISABLED]")</f>
        <v>[DISABLED]</v>
      </c>
      <c r="Q452" s="84" t="str">
        <f>IF($M452,_xll.BDH($J452,Q$425,$L452),"[DISABLED]")</f>
        <v>[DISABLED]</v>
      </c>
      <c r="R452" s="84" t="str">
        <f>IF($M452,_xll.BDH($J452,R$425,$L452),"[DISABLED]")</f>
        <v>[DISABLED]</v>
      </c>
      <c r="S452" s="84" t="str">
        <f>IF($M452,_xll.BDH($J452,S$425,$L452),"[DISABLED]")</f>
        <v>[DISABLED]</v>
      </c>
      <c r="U452" s="106" t="s">
        <v>5557</v>
      </c>
      <c r="V452" s="107" t="s">
        <v>1055</v>
      </c>
      <c r="W452" s="108">
        <v>42276</v>
      </c>
      <c r="X452" s="107" t="b">
        <v>0</v>
      </c>
      <c r="Y452" s="107" t="s">
        <v>5237</v>
      </c>
      <c r="Z452" s="107" t="s">
        <v>5237</v>
      </c>
      <c r="AA452" s="107" t="s">
        <v>5237</v>
      </c>
      <c r="AB452" s="107" t="s">
        <v>5237</v>
      </c>
      <c r="AC452" s="107" t="s">
        <v>5237</v>
      </c>
      <c r="AD452" s="107" t="s">
        <v>5237</v>
      </c>
    </row>
    <row r="453" spans="2:30" s="27" customFormat="1" outlineLevel="1">
      <c r="B453" s="11" t="s">
        <v>3</v>
      </c>
      <c r="C453" s="11" t="s">
        <v>5232</v>
      </c>
      <c r="D453" s="12" t="s">
        <v>4</v>
      </c>
      <c r="E453" s="59" t="s">
        <v>62</v>
      </c>
      <c r="F453" s="76"/>
      <c r="G453" s="77"/>
      <c r="H453" s="77"/>
      <c r="I453" s="78"/>
      <c r="J453" s="78"/>
      <c r="K453" s="81" t="str">
        <f t="shared" ref="K453:S453" si="41">INDEX(ObjData,MATCH($C453&amp;"-"&amp;$D453&amp;"-"&amp;$E453,ObjIDs,0),MATCH(K$2,ObjFields,0))</f>
        <v>ICPL</v>
      </c>
      <c r="L453" s="82">
        <f t="shared" ca="1" si="41"/>
        <v>42276</v>
      </c>
      <c r="M453" s="81" t="b">
        <f t="shared" si="41"/>
        <v>0</v>
      </c>
      <c r="N453" s="81" t="str">
        <f t="shared" si="41"/>
        <v>NAME</v>
      </c>
      <c r="O453" s="81" t="str">
        <f t="shared" si="41"/>
        <v>LAST_UPDATE_DT</v>
      </c>
      <c r="P453" s="81" t="str">
        <f t="shared" si="41"/>
        <v>LAST_UPDATE</v>
      </c>
      <c r="Q453" s="81" t="str">
        <f t="shared" si="41"/>
        <v>PX_LAST</v>
      </c>
      <c r="R453" s="81" t="str">
        <f t="shared" si="41"/>
        <v>PX_BID</v>
      </c>
      <c r="S453" s="81" t="str">
        <f t="shared" si="41"/>
        <v>PX_ASK</v>
      </c>
      <c r="U453" s="103"/>
      <c r="V453" s="104" t="s">
        <v>1055</v>
      </c>
      <c r="W453" s="105">
        <v>42276</v>
      </c>
      <c r="X453" s="104" t="b">
        <v>0</v>
      </c>
      <c r="Y453" s="104" t="s">
        <v>289</v>
      </c>
      <c r="Z453" s="104" t="s">
        <v>291</v>
      </c>
      <c r="AA453" s="104" t="s">
        <v>292</v>
      </c>
      <c r="AB453" s="104" t="s">
        <v>56</v>
      </c>
      <c r="AC453" s="104" t="s">
        <v>5228</v>
      </c>
      <c r="AD453" s="104" t="s">
        <v>5229</v>
      </c>
    </row>
    <row r="454" spans="2:30" outlineLevel="2">
      <c r="B454" s="9" t="s">
        <v>3</v>
      </c>
      <c r="C454" s="9" t="s">
        <v>5232</v>
      </c>
      <c r="D454" s="4" t="s">
        <v>4</v>
      </c>
      <c r="E454" s="10" t="s">
        <v>62</v>
      </c>
      <c r="F454" s="4" t="s">
        <v>54</v>
      </c>
      <c r="G454" s="10" t="s">
        <v>55</v>
      </c>
      <c r="H454" s="10" t="s">
        <v>600</v>
      </c>
      <c r="I454" s="4" t="s">
        <v>277</v>
      </c>
      <c r="J454" s="72" t="str">
        <f>H454&amp;" "&amp;K454&amp;" "&amp;I454</f>
        <v>BP0003M ICPL Index</v>
      </c>
      <c r="K454" s="25" t="str">
        <f>K$453</f>
        <v>ICPL</v>
      </c>
      <c r="L454" s="26">
        <f ca="1">L$453</f>
        <v>42276</v>
      </c>
      <c r="M454" s="25" t="b">
        <f>M$453</f>
        <v>0</v>
      </c>
      <c r="N454" s="84" t="str">
        <f>IF($M454,_xll.BDP($J454,N$453),"[DISABLED]")</f>
        <v>[DISABLED]</v>
      </c>
      <c r="O454" s="84" t="str">
        <f>IF($M454,_xll.BDP($J454,O$453),"[DISABLED]")</f>
        <v>[DISABLED]</v>
      </c>
      <c r="P454" s="84" t="str">
        <f>IF($M454,_xll.BDP($J454,P$453),"[DISABLED]")</f>
        <v>[DISABLED]</v>
      </c>
      <c r="Q454" s="84" t="str">
        <f>IF($M454,_xll.BDH($J454,Q$453,$L454),"[DISABLED]")</f>
        <v>[DISABLED]</v>
      </c>
      <c r="R454" s="84" t="str">
        <f>IF($M454,_xll.BDH($J454,R$453,$L454),"[DISABLED]")</f>
        <v>[DISABLED]</v>
      </c>
      <c r="S454" s="84" t="str">
        <f>IF($M454,_xll.BDH($J454,S$453,$L454),"[DISABLED]")</f>
        <v>[DISABLED]</v>
      </c>
      <c r="U454" s="106" t="s">
        <v>5558</v>
      </c>
      <c r="V454" s="107" t="s">
        <v>1055</v>
      </c>
      <c r="W454" s="108">
        <v>42276</v>
      </c>
      <c r="X454" s="107" t="b">
        <v>0</v>
      </c>
      <c r="Y454" s="107" t="s">
        <v>5237</v>
      </c>
      <c r="Z454" s="107" t="s">
        <v>5237</v>
      </c>
      <c r="AA454" s="107" t="s">
        <v>5237</v>
      </c>
      <c r="AB454" s="107" t="s">
        <v>5237</v>
      </c>
      <c r="AC454" s="107" t="s">
        <v>5237</v>
      </c>
      <c r="AD454" s="107" t="s">
        <v>5237</v>
      </c>
    </row>
    <row r="455" spans="2:30" outlineLevel="2">
      <c r="B455" s="9" t="s">
        <v>3</v>
      </c>
      <c r="C455" s="9" t="s">
        <v>5232</v>
      </c>
      <c r="D455" s="4" t="s">
        <v>4</v>
      </c>
      <c r="E455" s="10" t="s">
        <v>62</v>
      </c>
      <c r="F455" s="51" t="s">
        <v>54</v>
      </c>
      <c r="G455" s="52" t="s">
        <v>143</v>
      </c>
      <c r="H455" s="52" t="s">
        <v>564</v>
      </c>
      <c r="I455" s="51" t="s">
        <v>73</v>
      </c>
      <c r="J455" s="72" t="str">
        <f t="shared" ref="J455:J489" si="42">H455&amp;" "&amp;K455&amp;" "&amp;I455</f>
        <v>BPFR00C ICPL Curncy</v>
      </c>
      <c r="K455" s="25" t="str">
        <f t="shared" ref="K455:M489" si="43">K$453</f>
        <v>ICPL</v>
      </c>
      <c r="L455" s="26">
        <f t="shared" ca="1" si="43"/>
        <v>42276</v>
      </c>
      <c r="M455" s="25" t="b">
        <f t="shared" si="43"/>
        <v>0</v>
      </c>
      <c r="N455" s="84" t="str">
        <f>IF($M455,_xll.BDP($J455,N$453),"[DISABLED]")</f>
        <v>[DISABLED]</v>
      </c>
      <c r="O455" s="84" t="str">
        <f>IF($M455,_xll.BDP($J455,O$453),"[DISABLED]")</f>
        <v>[DISABLED]</v>
      </c>
      <c r="P455" s="84" t="str">
        <f>IF($M455,_xll.BDP($J455,P$453),"[DISABLED]")</f>
        <v>[DISABLED]</v>
      </c>
      <c r="Q455" s="84" t="str">
        <f>IF($M455,_xll.BDH($J455,Q$453,$L455),"[DISABLED]")</f>
        <v>[DISABLED]</v>
      </c>
      <c r="R455" s="84" t="str">
        <f>IF($M455,_xll.BDH($J455,R$453,$L455),"[DISABLED]")</f>
        <v>[DISABLED]</v>
      </c>
      <c r="S455" s="84" t="str">
        <f>IF($M455,_xll.BDH($J455,S$453,$L455),"[DISABLED]")</f>
        <v>[DISABLED]</v>
      </c>
      <c r="U455" s="106" t="s">
        <v>5559</v>
      </c>
      <c r="V455" s="107" t="s">
        <v>1055</v>
      </c>
      <c r="W455" s="108">
        <v>42276</v>
      </c>
      <c r="X455" s="107" t="b">
        <v>0</v>
      </c>
      <c r="Y455" s="107" t="s">
        <v>5237</v>
      </c>
      <c r="Z455" s="107" t="s">
        <v>5237</v>
      </c>
      <c r="AA455" s="107" t="s">
        <v>5237</v>
      </c>
      <c r="AB455" s="107" t="s">
        <v>5237</v>
      </c>
      <c r="AC455" s="107" t="s">
        <v>5237</v>
      </c>
      <c r="AD455" s="107" t="s">
        <v>5237</v>
      </c>
    </row>
    <row r="456" spans="2:30" outlineLevel="2">
      <c r="B456" s="9" t="s">
        <v>3</v>
      </c>
      <c r="C456" s="9" t="s">
        <v>5232</v>
      </c>
      <c r="D456" s="4" t="s">
        <v>4</v>
      </c>
      <c r="E456" s="10" t="s">
        <v>62</v>
      </c>
      <c r="F456" s="9" t="s">
        <v>211</v>
      </c>
      <c r="G456" s="14" t="s">
        <v>307</v>
      </c>
      <c r="H456" s="14" t="s">
        <v>565</v>
      </c>
      <c r="I456" s="9" t="s">
        <v>73</v>
      </c>
      <c r="J456" s="72" t="str">
        <f t="shared" si="42"/>
        <v>BPFR0AD ICPL Curncy</v>
      </c>
      <c r="K456" s="25" t="str">
        <f t="shared" si="43"/>
        <v>ICPL</v>
      </c>
      <c r="L456" s="26">
        <f t="shared" ca="1" si="43"/>
        <v>42276</v>
      </c>
      <c r="M456" s="25" t="b">
        <f t="shared" si="43"/>
        <v>0</v>
      </c>
      <c r="N456" s="84" t="str">
        <f>IF($M456,_xll.BDP($J456,N$453),"[DISABLED]")</f>
        <v>[DISABLED]</v>
      </c>
      <c r="O456" s="84" t="str">
        <f>IF($M456,_xll.BDP($J456,O$453),"[DISABLED]")</f>
        <v>[DISABLED]</v>
      </c>
      <c r="P456" s="84" t="str">
        <f>IF($M456,_xll.BDP($J456,P$453),"[DISABLED]")</f>
        <v>[DISABLED]</v>
      </c>
      <c r="Q456" s="84" t="str">
        <f>IF($M456,_xll.BDH($J456,Q$453,$L456),"[DISABLED]")</f>
        <v>[DISABLED]</v>
      </c>
      <c r="R456" s="84" t="str">
        <f>IF($M456,_xll.BDH($J456,R$453,$L456),"[DISABLED]")</f>
        <v>[DISABLED]</v>
      </c>
      <c r="S456" s="84" t="str">
        <f>IF($M456,_xll.BDH($J456,S$453,$L456),"[DISABLED]")</f>
        <v>[DISABLED]</v>
      </c>
      <c r="U456" s="106" t="s">
        <v>5560</v>
      </c>
      <c r="V456" s="107" t="s">
        <v>1055</v>
      </c>
      <c r="W456" s="108">
        <v>42276</v>
      </c>
      <c r="X456" s="107" t="b">
        <v>0</v>
      </c>
      <c r="Y456" s="107" t="s">
        <v>5237</v>
      </c>
      <c r="Z456" s="107" t="s">
        <v>5237</v>
      </c>
      <c r="AA456" s="107" t="s">
        <v>5237</v>
      </c>
      <c r="AB456" s="107" t="s">
        <v>5237</v>
      </c>
      <c r="AC456" s="107" t="s">
        <v>5237</v>
      </c>
      <c r="AD456" s="107" t="s">
        <v>5237</v>
      </c>
    </row>
    <row r="457" spans="2:30" outlineLevel="2">
      <c r="B457" s="9" t="s">
        <v>3</v>
      </c>
      <c r="C457" s="9" t="s">
        <v>5232</v>
      </c>
      <c r="D457" s="4" t="s">
        <v>4</v>
      </c>
      <c r="E457" s="10" t="s">
        <v>62</v>
      </c>
      <c r="F457" s="9" t="s">
        <v>212</v>
      </c>
      <c r="G457" s="14" t="s">
        <v>308</v>
      </c>
      <c r="H457" s="14" t="s">
        <v>566</v>
      </c>
      <c r="I457" s="9" t="s">
        <v>73</v>
      </c>
      <c r="J457" s="72" t="str">
        <f t="shared" si="42"/>
        <v>BPFR0BE ICPL Curncy</v>
      </c>
      <c r="K457" s="25" t="str">
        <f t="shared" si="43"/>
        <v>ICPL</v>
      </c>
      <c r="L457" s="26">
        <f t="shared" ca="1" si="43"/>
        <v>42276</v>
      </c>
      <c r="M457" s="25" t="b">
        <f t="shared" si="43"/>
        <v>0</v>
      </c>
      <c r="N457" s="84" t="str">
        <f>IF($M457,_xll.BDP($J457,N$453),"[DISABLED]")</f>
        <v>[DISABLED]</v>
      </c>
      <c r="O457" s="84" t="str">
        <f>IF($M457,_xll.BDP($J457,O$453),"[DISABLED]")</f>
        <v>[DISABLED]</v>
      </c>
      <c r="P457" s="84" t="str">
        <f>IF($M457,_xll.BDP($J457,P$453),"[DISABLED]")</f>
        <v>[DISABLED]</v>
      </c>
      <c r="Q457" s="84" t="str">
        <f>IF($M457,_xll.BDH($J457,Q$453,$L457),"[DISABLED]")</f>
        <v>[DISABLED]</v>
      </c>
      <c r="R457" s="84" t="str">
        <f>IF($M457,_xll.BDH($J457,R$453,$L457),"[DISABLED]")</f>
        <v>[DISABLED]</v>
      </c>
      <c r="S457" s="84" t="str">
        <f>IF($M457,_xll.BDH($J457,S$453,$L457),"[DISABLED]")</f>
        <v>[DISABLED]</v>
      </c>
      <c r="U457" s="106" t="s">
        <v>5561</v>
      </c>
      <c r="V457" s="107" t="s">
        <v>1055</v>
      </c>
      <c r="W457" s="108">
        <v>42276</v>
      </c>
      <c r="X457" s="107" t="b">
        <v>0</v>
      </c>
      <c r="Y457" s="107" t="s">
        <v>5237</v>
      </c>
      <c r="Z457" s="107" t="s">
        <v>5237</v>
      </c>
      <c r="AA457" s="107" t="s">
        <v>5237</v>
      </c>
      <c r="AB457" s="107" t="s">
        <v>5237</v>
      </c>
      <c r="AC457" s="107" t="s">
        <v>5237</v>
      </c>
      <c r="AD457" s="107" t="s">
        <v>5237</v>
      </c>
    </row>
    <row r="458" spans="2:30" outlineLevel="2">
      <c r="B458" s="9" t="s">
        <v>3</v>
      </c>
      <c r="C458" s="9" t="s">
        <v>5232</v>
      </c>
      <c r="D458" s="4" t="s">
        <v>4</v>
      </c>
      <c r="E458" s="10" t="s">
        <v>62</v>
      </c>
      <c r="F458" s="9" t="s">
        <v>58</v>
      </c>
      <c r="G458" s="14" t="s">
        <v>170</v>
      </c>
      <c r="H458" s="14" t="s">
        <v>567</v>
      </c>
      <c r="I458" s="9" t="s">
        <v>73</v>
      </c>
      <c r="J458" s="72" t="str">
        <f t="shared" si="42"/>
        <v>BPFR0CF ICPL Curncy</v>
      </c>
      <c r="K458" s="25" t="str">
        <f t="shared" si="43"/>
        <v>ICPL</v>
      </c>
      <c r="L458" s="26">
        <f t="shared" ca="1" si="43"/>
        <v>42276</v>
      </c>
      <c r="M458" s="25" t="b">
        <f t="shared" si="43"/>
        <v>0</v>
      </c>
      <c r="N458" s="84" t="str">
        <f>IF($M458,_xll.BDP($J458,N$453),"[DISABLED]")</f>
        <v>[DISABLED]</v>
      </c>
      <c r="O458" s="84" t="str">
        <f>IF($M458,_xll.BDP($J458,O$453),"[DISABLED]")</f>
        <v>[DISABLED]</v>
      </c>
      <c r="P458" s="84" t="str">
        <f>IF($M458,_xll.BDP($J458,P$453),"[DISABLED]")</f>
        <v>[DISABLED]</v>
      </c>
      <c r="Q458" s="84" t="str">
        <f>IF($M458,_xll.BDH($J458,Q$453,$L458),"[DISABLED]")</f>
        <v>[DISABLED]</v>
      </c>
      <c r="R458" s="84" t="str">
        <f>IF($M458,_xll.BDH($J458,R$453,$L458),"[DISABLED]")</f>
        <v>[DISABLED]</v>
      </c>
      <c r="S458" s="84" t="str">
        <f>IF($M458,_xll.BDH($J458,S$453,$L458),"[DISABLED]")</f>
        <v>[DISABLED]</v>
      </c>
      <c r="U458" s="106" t="s">
        <v>5562</v>
      </c>
      <c r="V458" s="107" t="s">
        <v>1055</v>
      </c>
      <c r="W458" s="108">
        <v>42276</v>
      </c>
      <c r="X458" s="107" t="b">
        <v>0</v>
      </c>
      <c r="Y458" s="107" t="s">
        <v>5237</v>
      </c>
      <c r="Z458" s="107" t="s">
        <v>5237</v>
      </c>
      <c r="AA458" s="107" t="s">
        <v>5237</v>
      </c>
      <c r="AB458" s="107" t="s">
        <v>5237</v>
      </c>
      <c r="AC458" s="107" t="s">
        <v>5237</v>
      </c>
      <c r="AD458" s="107" t="s">
        <v>5237</v>
      </c>
    </row>
    <row r="459" spans="2:30" outlineLevel="2">
      <c r="B459" s="9" t="s">
        <v>3</v>
      </c>
      <c r="C459" s="9" t="s">
        <v>5232</v>
      </c>
      <c r="D459" s="4" t="s">
        <v>4</v>
      </c>
      <c r="E459" s="10" t="s">
        <v>62</v>
      </c>
      <c r="F459" s="9" t="s">
        <v>177</v>
      </c>
      <c r="G459" s="14" t="s">
        <v>305</v>
      </c>
      <c r="H459" s="14" t="s">
        <v>568</v>
      </c>
      <c r="I459" s="9" t="s">
        <v>73</v>
      </c>
      <c r="J459" s="72" t="str">
        <f t="shared" si="42"/>
        <v>BPFR0DG ICPL Curncy</v>
      </c>
      <c r="K459" s="25" t="str">
        <f t="shared" si="43"/>
        <v>ICPL</v>
      </c>
      <c r="L459" s="26">
        <f t="shared" ca="1" si="43"/>
        <v>42276</v>
      </c>
      <c r="M459" s="25" t="b">
        <f t="shared" si="43"/>
        <v>0</v>
      </c>
      <c r="N459" s="84" t="str">
        <f>IF($M459,_xll.BDP($J459,N$453),"[DISABLED]")</f>
        <v>[DISABLED]</v>
      </c>
      <c r="O459" s="84" t="str">
        <f>IF($M459,_xll.BDP($J459,O$453),"[DISABLED]")</f>
        <v>[DISABLED]</v>
      </c>
      <c r="P459" s="84" t="str">
        <f>IF($M459,_xll.BDP($J459,P$453),"[DISABLED]")</f>
        <v>[DISABLED]</v>
      </c>
      <c r="Q459" s="84" t="str">
        <f>IF($M459,_xll.BDH($J459,Q$453,$L459),"[DISABLED]")</f>
        <v>[DISABLED]</v>
      </c>
      <c r="R459" s="84" t="str">
        <f>IF($M459,_xll.BDH($J459,R$453,$L459),"[DISABLED]")</f>
        <v>[DISABLED]</v>
      </c>
      <c r="S459" s="84" t="str">
        <f>IF($M459,_xll.BDH($J459,S$453,$L459),"[DISABLED]")</f>
        <v>[DISABLED]</v>
      </c>
      <c r="U459" s="106" t="s">
        <v>5563</v>
      </c>
      <c r="V459" s="107" t="s">
        <v>1055</v>
      </c>
      <c r="W459" s="108">
        <v>42276</v>
      </c>
      <c r="X459" s="107" t="b">
        <v>0</v>
      </c>
      <c r="Y459" s="107" t="s">
        <v>5237</v>
      </c>
      <c r="Z459" s="107" t="s">
        <v>5237</v>
      </c>
      <c r="AA459" s="107" t="s">
        <v>5237</v>
      </c>
      <c r="AB459" s="107" t="s">
        <v>5237</v>
      </c>
      <c r="AC459" s="107" t="s">
        <v>5237</v>
      </c>
      <c r="AD459" s="107" t="s">
        <v>5237</v>
      </c>
    </row>
    <row r="460" spans="2:30" outlineLevel="2">
      <c r="B460" s="9" t="s">
        <v>3</v>
      </c>
      <c r="C460" s="9" t="s">
        <v>5232</v>
      </c>
      <c r="D460" s="4" t="s">
        <v>4</v>
      </c>
      <c r="E460" s="10" t="s">
        <v>62</v>
      </c>
      <c r="F460" s="9" t="s">
        <v>178</v>
      </c>
      <c r="G460" s="14" t="s">
        <v>306</v>
      </c>
      <c r="H460" s="14" t="s">
        <v>569</v>
      </c>
      <c r="I460" s="9" t="s">
        <v>73</v>
      </c>
      <c r="J460" s="72" t="str">
        <f t="shared" si="42"/>
        <v>BPFR0EH ICPL Curncy</v>
      </c>
      <c r="K460" s="25" t="str">
        <f t="shared" si="43"/>
        <v>ICPL</v>
      </c>
      <c r="L460" s="26">
        <f t="shared" ca="1" si="43"/>
        <v>42276</v>
      </c>
      <c r="M460" s="25" t="b">
        <f t="shared" si="43"/>
        <v>0</v>
      </c>
      <c r="N460" s="84" t="str">
        <f>IF($M460,_xll.BDP($J460,N$453),"[DISABLED]")</f>
        <v>[DISABLED]</v>
      </c>
      <c r="O460" s="84" t="str">
        <f>IF($M460,_xll.BDP($J460,O$453),"[DISABLED]")</f>
        <v>[DISABLED]</v>
      </c>
      <c r="P460" s="84" t="str">
        <f>IF($M460,_xll.BDP($J460,P$453),"[DISABLED]")</f>
        <v>[DISABLED]</v>
      </c>
      <c r="Q460" s="84" t="str">
        <f>IF($M460,_xll.BDH($J460,Q$453,$L460),"[DISABLED]")</f>
        <v>[DISABLED]</v>
      </c>
      <c r="R460" s="84" t="str">
        <f>IF($M460,_xll.BDH($J460,R$453,$L460),"[DISABLED]")</f>
        <v>[DISABLED]</v>
      </c>
      <c r="S460" s="84" t="str">
        <f>IF($M460,_xll.BDH($J460,S$453,$L460),"[DISABLED]")</f>
        <v>[DISABLED]</v>
      </c>
      <c r="U460" s="106" t="s">
        <v>5564</v>
      </c>
      <c r="V460" s="107" t="s">
        <v>1055</v>
      </c>
      <c r="W460" s="108">
        <v>42276</v>
      </c>
      <c r="X460" s="107" t="b">
        <v>0</v>
      </c>
      <c r="Y460" s="107" t="s">
        <v>5237</v>
      </c>
      <c r="Z460" s="107" t="s">
        <v>5237</v>
      </c>
      <c r="AA460" s="107" t="s">
        <v>5237</v>
      </c>
      <c r="AB460" s="107" t="s">
        <v>5237</v>
      </c>
      <c r="AC460" s="107" t="s">
        <v>5237</v>
      </c>
      <c r="AD460" s="107" t="s">
        <v>5237</v>
      </c>
    </row>
    <row r="461" spans="2:30" outlineLevel="2">
      <c r="B461" s="9" t="s">
        <v>3</v>
      </c>
      <c r="C461" s="9" t="s">
        <v>5232</v>
      </c>
      <c r="D461" s="4" t="s">
        <v>4</v>
      </c>
      <c r="E461" s="10" t="s">
        <v>62</v>
      </c>
      <c r="F461" s="9" t="s">
        <v>71</v>
      </c>
      <c r="G461" s="14" t="s">
        <v>171</v>
      </c>
      <c r="H461" s="14" t="s">
        <v>570</v>
      </c>
      <c r="I461" s="9" t="s">
        <v>73</v>
      </c>
      <c r="J461" s="72" t="str">
        <f t="shared" si="42"/>
        <v>BPFR0FI ICPL Curncy</v>
      </c>
      <c r="K461" s="25" t="str">
        <f t="shared" si="43"/>
        <v>ICPL</v>
      </c>
      <c r="L461" s="26">
        <f t="shared" ca="1" si="43"/>
        <v>42276</v>
      </c>
      <c r="M461" s="25" t="b">
        <f t="shared" si="43"/>
        <v>0</v>
      </c>
      <c r="N461" s="84" t="str">
        <f>IF($M461,_xll.BDP($J461,N$453),"[DISABLED]")</f>
        <v>[DISABLED]</v>
      </c>
      <c r="O461" s="84" t="str">
        <f>IF($M461,_xll.BDP($J461,O$453),"[DISABLED]")</f>
        <v>[DISABLED]</v>
      </c>
      <c r="P461" s="84" t="str">
        <f>IF($M461,_xll.BDP($J461,P$453),"[DISABLED]")</f>
        <v>[DISABLED]</v>
      </c>
      <c r="Q461" s="84" t="str">
        <f>IF($M461,_xll.BDH($J461,Q$453,$L461),"[DISABLED]")</f>
        <v>[DISABLED]</v>
      </c>
      <c r="R461" s="84" t="str">
        <f>IF($M461,_xll.BDH($J461,R$453,$L461),"[DISABLED]")</f>
        <v>[DISABLED]</v>
      </c>
      <c r="S461" s="84" t="str">
        <f>IF($M461,_xll.BDH($J461,S$453,$L461),"[DISABLED]")</f>
        <v>[DISABLED]</v>
      </c>
      <c r="U461" s="106" t="s">
        <v>5565</v>
      </c>
      <c r="V461" s="107" t="s">
        <v>1055</v>
      </c>
      <c r="W461" s="108">
        <v>42276</v>
      </c>
      <c r="X461" s="107" t="b">
        <v>0</v>
      </c>
      <c r="Y461" s="107" t="s">
        <v>5237</v>
      </c>
      <c r="Z461" s="107" t="s">
        <v>5237</v>
      </c>
      <c r="AA461" s="107" t="s">
        <v>5237</v>
      </c>
      <c r="AB461" s="107" t="s">
        <v>5237</v>
      </c>
      <c r="AC461" s="107" t="s">
        <v>5237</v>
      </c>
      <c r="AD461" s="107" t="s">
        <v>5237</v>
      </c>
    </row>
    <row r="462" spans="2:30" outlineLevel="2">
      <c r="B462" s="9" t="s">
        <v>3</v>
      </c>
      <c r="C462" s="9" t="s">
        <v>5232</v>
      </c>
      <c r="D462" s="4" t="s">
        <v>4</v>
      </c>
      <c r="E462" s="10" t="s">
        <v>62</v>
      </c>
      <c r="F462" s="9" t="s">
        <v>179</v>
      </c>
      <c r="G462" s="14" t="s">
        <v>313</v>
      </c>
      <c r="H462" s="14" t="s">
        <v>571</v>
      </c>
      <c r="I462" s="9" t="s">
        <v>73</v>
      </c>
      <c r="J462" s="72" t="str">
        <f t="shared" si="42"/>
        <v xml:space="preserve"> BPFR0GJ ICPL Curncy</v>
      </c>
      <c r="K462" s="25" t="str">
        <f t="shared" si="43"/>
        <v>ICPL</v>
      </c>
      <c r="L462" s="26">
        <f t="shared" ca="1" si="43"/>
        <v>42276</v>
      </c>
      <c r="M462" s="25" t="b">
        <f t="shared" si="43"/>
        <v>0</v>
      </c>
      <c r="N462" s="84" t="str">
        <f>IF($M462,_xll.BDP($J462,N$453),"[DISABLED]")</f>
        <v>[DISABLED]</v>
      </c>
      <c r="O462" s="84" t="str">
        <f>IF($M462,_xll.BDP($J462,O$453),"[DISABLED]")</f>
        <v>[DISABLED]</v>
      </c>
      <c r="P462" s="84" t="str">
        <f>IF($M462,_xll.BDP($J462,P$453),"[DISABLED]")</f>
        <v>[DISABLED]</v>
      </c>
      <c r="Q462" s="84" t="str">
        <f>IF($M462,_xll.BDH($J462,Q$453,$L462),"[DISABLED]")</f>
        <v>[DISABLED]</v>
      </c>
      <c r="R462" s="84" t="str">
        <f>IF($M462,_xll.BDH($J462,R$453,$L462),"[DISABLED]")</f>
        <v>[DISABLED]</v>
      </c>
      <c r="S462" s="84" t="str">
        <f>IF($M462,_xll.BDH($J462,S$453,$L462),"[DISABLED]")</f>
        <v>[DISABLED]</v>
      </c>
      <c r="U462" s="106" t="s">
        <v>5566</v>
      </c>
      <c r="V462" s="107" t="s">
        <v>1055</v>
      </c>
      <c r="W462" s="108">
        <v>42276</v>
      </c>
      <c r="X462" s="107" t="b">
        <v>0</v>
      </c>
      <c r="Y462" s="107" t="s">
        <v>5237</v>
      </c>
      <c r="Z462" s="107" t="s">
        <v>5237</v>
      </c>
      <c r="AA462" s="107" t="s">
        <v>5237</v>
      </c>
      <c r="AB462" s="107" t="s">
        <v>5237</v>
      </c>
      <c r="AC462" s="107" t="s">
        <v>5237</v>
      </c>
      <c r="AD462" s="107" t="s">
        <v>5237</v>
      </c>
    </row>
    <row r="463" spans="2:30" outlineLevel="2">
      <c r="B463" s="9" t="s">
        <v>3</v>
      </c>
      <c r="C463" s="9" t="s">
        <v>5232</v>
      </c>
      <c r="D463" s="4" t="s">
        <v>4</v>
      </c>
      <c r="E463" s="10" t="s">
        <v>62</v>
      </c>
      <c r="F463" s="9" t="s">
        <v>180</v>
      </c>
      <c r="G463" s="14" t="s">
        <v>314</v>
      </c>
      <c r="H463" s="14" t="s">
        <v>572</v>
      </c>
      <c r="I463" s="9" t="s">
        <v>73</v>
      </c>
      <c r="J463" s="72" t="str">
        <f t="shared" si="42"/>
        <v xml:space="preserve"> BPFR0HK ICPL Curncy</v>
      </c>
      <c r="K463" s="25" t="str">
        <f t="shared" si="43"/>
        <v>ICPL</v>
      </c>
      <c r="L463" s="26">
        <f t="shared" ca="1" si="43"/>
        <v>42276</v>
      </c>
      <c r="M463" s="25" t="b">
        <f t="shared" si="43"/>
        <v>0</v>
      </c>
      <c r="N463" s="84" t="str">
        <f>IF($M463,_xll.BDP($J463,N$453),"[DISABLED]")</f>
        <v>[DISABLED]</v>
      </c>
      <c r="O463" s="84" t="str">
        <f>IF($M463,_xll.BDP($J463,O$453),"[DISABLED]")</f>
        <v>[DISABLED]</v>
      </c>
      <c r="P463" s="84" t="str">
        <f>IF($M463,_xll.BDP($J463,P$453),"[DISABLED]")</f>
        <v>[DISABLED]</v>
      </c>
      <c r="Q463" s="84" t="str">
        <f>IF($M463,_xll.BDH($J463,Q$453,$L463),"[DISABLED]")</f>
        <v>[DISABLED]</v>
      </c>
      <c r="R463" s="84" t="str">
        <f>IF($M463,_xll.BDH($J463,R$453,$L463),"[DISABLED]")</f>
        <v>[DISABLED]</v>
      </c>
      <c r="S463" s="84" t="str">
        <f>IF($M463,_xll.BDH($J463,S$453,$L463),"[DISABLED]")</f>
        <v>[DISABLED]</v>
      </c>
      <c r="U463" s="106" t="s">
        <v>5567</v>
      </c>
      <c r="V463" s="107" t="s">
        <v>1055</v>
      </c>
      <c r="W463" s="108">
        <v>42276</v>
      </c>
      <c r="X463" s="107" t="b">
        <v>0</v>
      </c>
      <c r="Y463" s="107" t="s">
        <v>5237</v>
      </c>
      <c r="Z463" s="107" t="s">
        <v>5237</v>
      </c>
      <c r="AA463" s="107" t="s">
        <v>5237</v>
      </c>
      <c r="AB463" s="107" t="s">
        <v>5237</v>
      </c>
      <c r="AC463" s="107" t="s">
        <v>5237</v>
      </c>
      <c r="AD463" s="107" t="s">
        <v>5237</v>
      </c>
    </row>
    <row r="464" spans="2:30" outlineLevel="2">
      <c r="B464" s="9" t="s">
        <v>3</v>
      </c>
      <c r="C464" s="9" t="s">
        <v>5232</v>
      </c>
      <c r="D464" s="4" t="s">
        <v>4</v>
      </c>
      <c r="E464" s="10" t="s">
        <v>62</v>
      </c>
      <c r="F464" s="9" t="s">
        <v>41</v>
      </c>
      <c r="G464" s="14" t="s">
        <v>172</v>
      </c>
      <c r="H464" s="14" t="s">
        <v>573</v>
      </c>
      <c r="I464" s="9" t="s">
        <v>73</v>
      </c>
      <c r="J464" s="72" t="str">
        <f t="shared" si="42"/>
        <v xml:space="preserve"> BPFR0I1 ICPL Curncy</v>
      </c>
      <c r="K464" s="25" t="str">
        <f t="shared" si="43"/>
        <v>ICPL</v>
      </c>
      <c r="L464" s="26">
        <f t="shared" ca="1" si="43"/>
        <v>42276</v>
      </c>
      <c r="M464" s="25" t="b">
        <f t="shared" si="43"/>
        <v>0</v>
      </c>
      <c r="N464" s="84" t="str">
        <f>IF($M464,_xll.BDP($J464,N$453),"[DISABLED]")</f>
        <v>[DISABLED]</v>
      </c>
      <c r="O464" s="84" t="str">
        <f>IF($M464,_xll.BDP($J464,O$453),"[DISABLED]")</f>
        <v>[DISABLED]</v>
      </c>
      <c r="P464" s="84" t="str">
        <f>IF($M464,_xll.BDP($J464,P$453),"[DISABLED]")</f>
        <v>[DISABLED]</v>
      </c>
      <c r="Q464" s="84" t="str">
        <f>IF($M464,_xll.BDH($J464,Q$453,$L464),"[DISABLED]")</f>
        <v>[DISABLED]</v>
      </c>
      <c r="R464" s="84" t="str">
        <f>IF($M464,_xll.BDH($J464,R$453,$L464),"[DISABLED]")</f>
        <v>[DISABLED]</v>
      </c>
      <c r="S464" s="84" t="str">
        <f>IF($M464,_xll.BDH($J464,S$453,$L464),"[DISABLED]")</f>
        <v>[DISABLED]</v>
      </c>
      <c r="U464" s="106" t="s">
        <v>5568</v>
      </c>
      <c r="V464" s="107" t="s">
        <v>1055</v>
      </c>
      <c r="W464" s="108">
        <v>42276</v>
      </c>
      <c r="X464" s="107" t="b">
        <v>0</v>
      </c>
      <c r="Y464" s="107" t="s">
        <v>5237</v>
      </c>
      <c r="Z464" s="107" t="s">
        <v>5237</v>
      </c>
      <c r="AA464" s="107" t="s">
        <v>5237</v>
      </c>
      <c r="AB464" s="107" t="s">
        <v>5237</v>
      </c>
      <c r="AC464" s="107" t="s">
        <v>5237</v>
      </c>
      <c r="AD464" s="107" t="s">
        <v>5237</v>
      </c>
    </row>
    <row r="465" spans="2:30" outlineLevel="2">
      <c r="B465" s="9" t="s">
        <v>3</v>
      </c>
      <c r="C465" s="9" t="s">
        <v>5232</v>
      </c>
      <c r="D465" s="4" t="s">
        <v>4</v>
      </c>
      <c r="E465" s="10" t="s">
        <v>62</v>
      </c>
      <c r="F465" s="9" t="s">
        <v>181</v>
      </c>
      <c r="G465" s="14" t="s">
        <v>317</v>
      </c>
      <c r="H465" s="14" t="s">
        <v>574</v>
      </c>
      <c r="I465" s="9" t="s">
        <v>73</v>
      </c>
      <c r="J465" s="72" t="str">
        <f t="shared" si="42"/>
        <v>BPFR0J1A ICPL Curncy</v>
      </c>
      <c r="K465" s="25" t="str">
        <f t="shared" si="43"/>
        <v>ICPL</v>
      </c>
      <c r="L465" s="26">
        <f t="shared" ca="1" si="43"/>
        <v>42276</v>
      </c>
      <c r="M465" s="25" t="b">
        <f t="shared" si="43"/>
        <v>0</v>
      </c>
      <c r="N465" s="84" t="str">
        <f>IF($M465,_xll.BDP($J465,N$453),"[DISABLED]")</f>
        <v>[DISABLED]</v>
      </c>
      <c r="O465" s="84" t="str">
        <f>IF($M465,_xll.BDP($J465,O$453),"[DISABLED]")</f>
        <v>[DISABLED]</v>
      </c>
      <c r="P465" s="84" t="str">
        <f>IF($M465,_xll.BDP($J465,P$453),"[DISABLED]")</f>
        <v>[DISABLED]</v>
      </c>
      <c r="Q465" s="84" t="str">
        <f>IF($M465,_xll.BDH($J465,Q$453,$L465),"[DISABLED]")</f>
        <v>[DISABLED]</v>
      </c>
      <c r="R465" s="84" t="str">
        <f>IF($M465,_xll.BDH($J465,R$453,$L465),"[DISABLED]")</f>
        <v>[DISABLED]</v>
      </c>
      <c r="S465" s="84" t="str">
        <f>IF($M465,_xll.BDH($J465,S$453,$L465),"[DISABLED]")</f>
        <v>[DISABLED]</v>
      </c>
      <c r="U465" s="106" t="s">
        <v>5569</v>
      </c>
      <c r="V465" s="107" t="s">
        <v>1055</v>
      </c>
      <c r="W465" s="108">
        <v>42276</v>
      </c>
      <c r="X465" s="107" t="b">
        <v>0</v>
      </c>
      <c r="Y465" s="107" t="s">
        <v>5237</v>
      </c>
      <c r="Z465" s="107" t="s">
        <v>5237</v>
      </c>
      <c r="AA465" s="107" t="s">
        <v>5237</v>
      </c>
      <c r="AB465" s="107" t="s">
        <v>5237</v>
      </c>
      <c r="AC465" s="107" t="s">
        <v>5237</v>
      </c>
      <c r="AD465" s="107" t="s">
        <v>5237</v>
      </c>
    </row>
    <row r="466" spans="2:30" outlineLevel="2">
      <c r="B466" s="9" t="s">
        <v>3</v>
      </c>
      <c r="C466" s="9" t="s">
        <v>5232</v>
      </c>
      <c r="D466" s="4" t="s">
        <v>4</v>
      </c>
      <c r="E466" s="10" t="s">
        <v>62</v>
      </c>
      <c r="F466" s="9" t="s">
        <v>182</v>
      </c>
      <c r="G466" s="14" t="s">
        <v>318</v>
      </c>
      <c r="H466" s="14" t="s">
        <v>575</v>
      </c>
      <c r="I466" s="9" t="s">
        <v>73</v>
      </c>
      <c r="J466" s="72" t="str">
        <f t="shared" si="42"/>
        <v>BPFR0K1B ICPL Curncy</v>
      </c>
      <c r="K466" s="25" t="str">
        <f t="shared" si="43"/>
        <v>ICPL</v>
      </c>
      <c r="L466" s="26">
        <f t="shared" ca="1" si="43"/>
        <v>42276</v>
      </c>
      <c r="M466" s="25" t="b">
        <f t="shared" si="43"/>
        <v>0</v>
      </c>
      <c r="N466" s="84" t="str">
        <f>IF($M466,_xll.BDP($J466,N$453),"[DISABLED]")</f>
        <v>[DISABLED]</v>
      </c>
      <c r="O466" s="84" t="str">
        <f>IF($M466,_xll.BDP($J466,O$453),"[DISABLED]")</f>
        <v>[DISABLED]</v>
      </c>
      <c r="P466" s="84" t="str">
        <f>IF($M466,_xll.BDP($J466,P$453),"[DISABLED]")</f>
        <v>[DISABLED]</v>
      </c>
      <c r="Q466" s="84" t="str">
        <f>IF($M466,_xll.BDH($J466,Q$453,$L466),"[DISABLED]")</f>
        <v>[DISABLED]</v>
      </c>
      <c r="R466" s="84" t="str">
        <f>IF($M466,_xll.BDH($J466,R$453,$L466),"[DISABLED]")</f>
        <v>[DISABLED]</v>
      </c>
      <c r="S466" s="84" t="str">
        <f>IF($M466,_xll.BDH($J466,S$453,$L466),"[DISABLED]")</f>
        <v>[DISABLED]</v>
      </c>
      <c r="U466" s="106" t="s">
        <v>5570</v>
      </c>
      <c r="V466" s="107" t="s">
        <v>1055</v>
      </c>
      <c r="W466" s="108">
        <v>42276</v>
      </c>
      <c r="X466" s="107" t="b">
        <v>0</v>
      </c>
      <c r="Y466" s="107" t="s">
        <v>5237</v>
      </c>
      <c r="Z466" s="107" t="s">
        <v>5237</v>
      </c>
      <c r="AA466" s="107" t="s">
        <v>5237</v>
      </c>
      <c r="AB466" s="107" t="s">
        <v>5237</v>
      </c>
      <c r="AC466" s="107" t="s">
        <v>5237</v>
      </c>
      <c r="AD466" s="107" t="s">
        <v>5237</v>
      </c>
    </row>
    <row r="467" spans="2:30" outlineLevel="2">
      <c r="B467" s="9" t="s">
        <v>3</v>
      </c>
      <c r="C467" s="9" t="s">
        <v>5232</v>
      </c>
      <c r="D467" s="4" t="s">
        <v>4</v>
      </c>
      <c r="E467" s="10" t="s">
        <v>62</v>
      </c>
      <c r="F467" s="9" t="s">
        <v>145</v>
      </c>
      <c r="G467" s="14" t="s">
        <v>173</v>
      </c>
      <c r="H467" s="14" t="s">
        <v>576</v>
      </c>
      <c r="I467" s="9" t="s">
        <v>73</v>
      </c>
      <c r="J467" s="72" t="str">
        <f t="shared" si="42"/>
        <v>BPFR011C ICPL Curncy</v>
      </c>
      <c r="K467" s="25" t="str">
        <f t="shared" si="43"/>
        <v>ICPL</v>
      </c>
      <c r="L467" s="26">
        <f t="shared" ca="1" si="43"/>
        <v>42276</v>
      </c>
      <c r="M467" s="25" t="b">
        <f t="shared" si="43"/>
        <v>0</v>
      </c>
      <c r="N467" s="84" t="str">
        <f>IF($M467,_xll.BDP($J467,N$453),"[DISABLED]")</f>
        <v>[DISABLED]</v>
      </c>
      <c r="O467" s="84" t="str">
        <f>IF($M467,_xll.BDP($J467,O$453),"[DISABLED]")</f>
        <v>[DISABLED]</v>
      </c>
      <c r="P467" s="84" t="str">
        <f>IF($M467,_xll.BDP($J467,P$453),"[DISABLED]")</f>
        <v>[DISABLED]</v>
      </c>
      <c r="Q467" s="84" t="str">
        <f>IF($M467,_xll.BDH($J467,Q$453,$L467),"[DISABLED]")</f>
        <v>[DISABLED]</v>
      </c>
      <c r="R467" s="84" t="str">
        <f>IF($M467,_xll.BDH($J467,R$453,$L467),"[DISABLED]")</f>
        <v>[DISABLED]</v>
      </c>
      <c r="S467" s="84" t="str">
        <f>IF($M467,_xll.BDH($J467,S$453,$L467),"[DISABLED]")</f>
        <v>[DISABLED]</v>
      </c>
      <c r="U467" s="106" t="s">
        <v>5571</v>
      </c>
      <c r="V467" s="107" t="s">
        <v>1055</v>
      </c>
      <c r="W467" s="108">
        <v>42276</v>
      </c>
      <c r="X467" s="107" t="b">
        <v>0</v>
      </c>
      <c r="Y467" s="107" t="s">
        <v>5237</v>
      </c>
      <c r="Z467" s="107" t="s">
        <v>5237</v>
      </c>
      <c r="AA467" s="107" t="s">
        <v>5237</v>
      </c>
      <c r="AB467" s="107" t="s">
        <v>5237</v>
      </c>
      <c r="AC467" s="107" t="s">
        <v>5237</v>
      </c>
      <c r="AD467" s="107" t="s">
        <v>5237</v>
      </c>
    </row>
    <row r="468" spans="2:30" outlineLevel="2">
      <c r="B468" s="9" t="s">
        <v>3</v>
      </c>
      <c r="C468" s="9" t="s">
        <v>5232</v>
      </c>
      <c r="D468" s="4" t="s">
        <v>4</v>
      </c>
      <c r="E468" s="10" t="s">
        <v>62</v>
      </c>
      <c r="F468" s="4" t="s">
        <v>146</v>
      </c>
      <c r="G468" s="14" t="s">
        <v>174</v>
      </c>
      <c r="H468" s="10" t="s">
        <v>577</v>
      </c>
      <c r="I468" s="4" t="s">
        <v>73</v>
      </c>
      <c r="J468" s="72" t="str">
        <f t="shared" si="42"/>
        <v>BPFR1C1F ICPL Curncy</v>
      </c>
      <c r="K468" s="25" t="str">
        <f t="shared" si="43"/>
        <v>ICPL</v>
      </c>
      <c r="L468" s="26">
        <f t="shared" ca="1" si="43"/>
        <v>42276</v>
      </c>
      <c r="M468" s="25" t="b">
        <f t="shared" si="43"/>
        <v>0</v>
      </c>
      <c r="N468" s="84" t="str">
        <f>IF($M468,_xll.BDP($J468,N$453),"[DISABLED]")</f>
        <v>[DISABLED]</v>
      </c>
      <c r="O468" s="84" t="str">
        <f>IF($M468,_xll.BDP($J468,O$453),"[DISABLED]")</f>
        <v>[DISABLED]</v>
      </c>
      <c r="P468" s="84" t="str">
        <f>IF($M468,_xll.BDP($J468,P$453),"[DISABLED]")</f>
        <v>[DISABLED]</v>
      </c>
      <c r="Q468" s="84" t="str">
        <f>IF($M468,_xll.BDH($J468,Q$453,$L468),"[DISABLED]")</f>
        <v>[DISABLED]</v>
      </c>
      <c r="R468" s="84" t="str">
        <f>IF($M468,_xll.BDH($J468,R$453,$L468),"[DISABLED]")</f>
        <v>[DISABLED]</v>
      </c>
      <c r="S468" s="84" t="str">
        <f>IF($M468,_xll.BDH($J468,S$453,$L468),"[DISABLED]")</f>
        <v>[DISABLED]</v>
      </c>
      <c r="U468" s="106" t="s">
        <v>5572</v>
      </c>
      <c r="V468" s="107" t="s">
        <v>1055</v>
      </c>
      <c r="W468" s="108">
        <v>42276</v>
      </c>
      <c r="X468" s="107" t="b">
        <v>0</v>
      </c>
      <c r="Y468" s="107" t="s">
        <v>5237</v>
      </c>
      <c r="Z468" s="107" t="s">
        <v>5237</v>
      </c>
      <c r="AA468" s="107" t="s">
        <v>5237</v>
      </c>
      <c r="AB468" s="107" t="s">
        <v>5237</v>
      </c>
      <c r="AC468" s="107" t="s">
        <v>5237</v>
      </c>
      <c r="AD468" s="107" t="s">
        <v>5237</v>
      </c>
    </row>
    <row r="469" spans="2:30" outlineLevel="2">
      <c r="B469" s="9" t="s">
        <v>3</v>
      </c>
      <c r="C469" s="9" t="s">
        <v>5232</v>
      </c>
      <c r="D469" s="4" t="s">
        <v>4</v>
      </c>
      <c r="E469" s="10" t="s">
        <v>62</v>
      </c>
      <c r="F469" s="4" t="s">
        <v>321</v>
      </c>
      <c r="G469" s="10" t="s">
        <v>67</v>
      </c>
      <c r="H469" s="10" t="s">
        <v>578</v>
      </c>
      <c r="I469" s="4" t="s">
        <v>73</v>
      </c>
      <c r="J469" s="72" t="str">
        <f t="shared" si="42"/>
        <v>BPSW1IV3 ICPL Curncy</v>
      </c>
      <c r="K469" s="25" t="str">
        <f t="shared" si="43"/>
        <v>ICPL</v>
      </c>
      <c r="L469" s="26">
        <f t="shared" ca="1" si="43"/>
        <v>42276</v>
      </c>
      <c r="M469" s="25" t="b">
        <f t="shared" si="43"/>
        <v>0</v>
      </c>
      <c r="N469" s="84" t="str">
        <f>IF($M469,_xll.BDP($J469,N$453),"[DISABLED]")</f>
        <v>[DISABLED]</v>
      </c>
      <c r="O469" s="84" t="str">
        <f>IF($M469,_xll.BDP($J469,O$453),"[DISABLED]")</f>
        <v>[DISABLED]</v>
      </c>
      <c r="P469" s="84" t="str">
        <f>IF($M469,_xll.BDP($J469,P$453),"[DISABLED]")</f>
        <v>[DISABLED]</v>
      </c>
      <c r="Q469" s="84" t="str">
        <f>IF($M469,_xll.BDH($J469,Q$453,$L469),"[DISABLED]")</f>
        <v>[DISABLED]</v>
      </c>
      <c r="R469" s="84" t="str">
        <f>IF($M469,_xll.BDH($J469,R$453,$L469),"[DISABLED]")</f>
        <v>[DISABLED]</v>
      </c>
      <c r="S469" s="84" t="str">
        <f>IF($M469,_xll.BDH($J469,S$453,$L469),"[DISABLED]")</f>
        <v>[DISABLED]</v>
      </c>
      <c r="U469" s="106" t="s">
        <v>5573</v>
      </c>
      <c r="V469" s="107" t="s">
        <v>1055</v>
      </c>
      <c r="W469" s="108">
        <v>42276</v>
      </c>
      <c r="X469" s="107" t="b">
        <v>0</v>
      </c>
      <c r="Y469" s="107" t="s">
        <v>5237</v>
      </c>
      <c r="Z469" s="107" t="s">
        <v>5237</v>
      </c>
      <c r="AA469" s="107" t="s">
        <v>5237</v>
      </c>
      <c r="AB469" s="107" t="s">
        <v>5237</v>
      </c>
      <c r="AC469" s="107" t="s">
        <v>5237</v>
      </c>
      <c r="AD469" s="107" t="s">
        <v>5237</v>
      </c>
    </row>
    <row r="470" spans="2:30" outlineLevel="2">
      <c r="B470" s="9" t="s">
        <v>3</v>
      </c>
      <c r="C470" s="9" t="s">
        <v>5232</v>
      </c>
      <c r="D470" s="4" t="s">
        <v>4</v>
      </c>
      <c r="E470" s="10" t="s">
        <v>62</v>
      </c>
      <c r="F470" s="4" t="s">
        <v>42</v>
      </c>
      <c r="G470" s="10" t="s">
        <v>67</v>
      </c>
      <c r="H470" s="10" t="s">
        <v>579</v>
      </c>
      <c r="I470" s="4" t="s">
        <v>73</v>
      </c>
      <c r="J470" s="72" t="str">
        <f t="shared" si="42"/>
        <v>BPSW2V3 ICPL Curncy</v>
      </c>
      <c r="K470" s="25" t="str">
        <f t="shared" si="43"/>
        <v>ICPL</v>
      </c>
      <c r="L470" s="26">
        <f t="shared" ca="1" si="43"/>
        <v>42276</v>
      </c>
      <c r="M470" s="25" t="b">
        <f t="shared" si="43"/>
        <v>0</v>
      </c>
      <c r="N470" s="84" t="str">
        <f>IF($M470,_xll.BDP($J470,N$453),"[DISABLED]")</f>
        <v>[DISABLED]</v>
      </c>
      <c r="O470" s="84" t="str">
        <f>IF($M470,_xll.BDP($J470,O$453),"[DISABLED]")</f>
        <v>[DISABLED]</v>
      </c>
      <c r="P470" s="84" t="str">
        <f>IF($M470,_xll.BDP($J470,P$453),"[DISABLED]")</f>
        <v>[DISABLED]</v>
      </c>
      <c r="Q470" s="84" t="str">
        <f>IF($M470,_xll.BDH($J470,Q$453,$L470),"[DISABLED]")</f>
        <v>[DISABLED]</v>
      </c>
      <c r="R470" s="84" t="str">
        <f>IF($M470,_xll.BDH($J470,R$453,$L470),"[DISABLED]")</f>
        <v>[DISABLED]</v>
      </c>
      <c r="S470" s="84" t="str">
        <f>IF($M470,_xll.BDH($J470,S$453,$L470),"[DISABLED]")</f>
        <v>[DISABLED]</v>
      </c>
      <c r="U470" s="106" t="s">
        <v>5574</v>
      </c>
      <c r="V470" s="107" t="s">
        <v>1055</v>
      </c>
      <c r="W470" s="108">
        <v>42276</v>
      </c>
      <c r="X470" s="107" t="b">
        <v>0</v>
      </c>
      <c r="Y470" s="107" t="s">
        <v>5237</v>
      </c>
      <c r="Z470" s="107" t="s">
        <v>5237</v>
      </c>
      <c r="AA470" s="107" t="s">
        <v>5237</v>
      </c>
      <c r="AB470" s="107" t="s">
        <v>5237</v>
      </c>
      <c r="AC470" s="107" t="s">
        <v>5237</v>
      </c>
      <c r="AD470" s="107" t="s">
        <v>5237</v>
      </c>
    </row>
    <row r="471" spans="2:30" outlineLevel="2">
      <c r="B471" s="9" t="s">
        <v>3</v>
      </c>
      <c r="C471" s="9" t="s">
        <v>5232</v>
      </c>
      <c r="D471" s="4" t="s">
        <v>4</v>
      </c>
      <c r="E471" s="10" t="s">
        <v>62</v>
      </c>
      <c r="F471" s="4" t="s">
        <v>43</v>
      </c>
      <c r="G471" s="10" t="s">
        <v>67</v>
      </c>
      <c r="H471" s="10" t="s">
        <v>580</v>
      </c>
      <c r="I471" s="4" t="s">
        <v>73</v>
      </c>
      <c r="J471" s="72" t="str">
        <f t="shared" si="42"/>
        <v>BPSW3V3 ICPL Curncy</v>
      </c>
      <c r="K471" s="25" t="str">
        <f t="shared" si="43"/>
        <v>ICPL</v>
      </c>
      <c r="L471" s="26">
        <f t="shared" ca="1" si="43"/>
        <v>42276</v>
      </c>
      <c r="M471" s="25" t="b">
        <f t="shared" si="43"/>
        <v>0</v>
      </c>
      <c r="N471" s="84" t="str">
        <f>IF($M471,_xll.BDP($J471,N$453),"[DISABLED]")</f>
        <v>[DISABLED]</v>
      </c>
      <c r="O471" s="84" t="str">
        <f>IF($M471,_xll.BDP($J471,O$453),"[DISABLED]")</f>
        <v>[DISABLED]</v>
      </c>
      <c r="P471" s="84" t="str">
        <f>IF($M471,_xll.BDP($J471,P$453),"[DISABLED]")</f>
        <v>[DISABLED]</v>
      </c>
      <c r="Q471" s="84" t="str">
        <f>IF($M471,_xll.BDH($J471,Q$453,$L471),"[DISABLED]")</f>
        <v>[DISABLED]</v>
      </c>
      <c r="R471" s="84" t="str">
        <f>IF($M471,_xll.BDH($J471,R$453,$L471),"[DISABLED]")</f>
        <v>[DISABLED]</v>
      </c>
      <c r="S471" s="84" t="str">
        <f>IF($M471,_xll.BDH($J471,S$453,$L471),"[DISABLED]")</f>
        <v>[DISABLED]</v>
      </c>
      <c r="U471" s="106" t="s">
        <v>5575</v>
      </c>
      <c r="V471" s="107" t="s">
        <v>1055</v>
      </c>
      <c r="W471" s="108">
        <v>42276</v>
      </c>
      <c r="X471" s="107" t="b">
        <v>0</v>
      </c>
      <c r="Y471" s="107" t="s">
        <v>5237</v>
      </c>
      <c r="Z471" s="107" t="s">
        <v>5237</v>
      </c>
      <c r="AA471" s="107" t="s">
        <v>5237</v>
      </c>
      <c r="AB471" s="107" t="s">
        <v>5237</v>
      </c>
      <c r="AC471" s="107" t="s">
        <v>5237</v>
      </c>
      <c r="AD471" s="107" t="s">
        <v>5237</v>
      </c>
    </row>
    <row r="472" spans="2:30" outlineLevel="2">
      <c r="B472" s="9" t="s">
        <v>3</v>
      </c>
      <c r="C472" s="9" t="s">
        <v>5232</v>
      </c>
      <c r="D472" s="4" t="s">
        <v>4</v>
      </c>
      <c r="E472" s="10" t="s">
        <v>62</v>
      </c>
      <c r="F472" s="4" t="s">
        <v>152</v>
      </c>
      <c r="G472" s="10" t="s">
        <v>67</v>
      </c>
      <c r="H472" s="10" t="s">
        <v>581</v>
      </c>
      <c r="I472" s="4" t="s">
        <v>73</v>
      </c>
      <c r="J472" s="72" t="str">
        <f t="shared" si="42"/>
        <v>BPSW4V3 ICPL Curncy</v>
      </c>
      <c r="K472" s="25" t="str">
        <f t="shared" si="43"/>
        <v>ICPL</v>
      </c>
      <c r="L472" s="26">
        <f t="shared" ca="1" si="43"/>
        <v>42276</v>
      </c>
      <c r="M472" s="25" t="b">
        <f t="shared" si="43"/>
        <v>0</v>
      </c>
      <c r="N472" s="84" t="str">
        <f>IF($M472,_xll.BDP($J472,N$453),"[DISABLED]")</f>
        <v>[DISABLED]</v>
      </c>
      <c r="O472" s="84" t="str">
        <f>IF($M472,_xll.BDP($J472,O$453),"[DISABLED]")</f>
        <v>[DISABLED]</v>
      </c>
      <c r="P472" s="84" t="str">
        <f>IF($M472,_xll.BDP($J472,P$453),"[DISABLED]")</f>
        <v>[DISABLED]</v>
      </c>
      <c r="Q472" s="84" t="str">
        <f>IF($M472,_xll.BDH($J472,Q$453,$L472),"[DISABLED]")</f>
        <v>[DISABLED]</v>
      </c>
      <c r="R472" s="84" t="str">
        <f>IF($M472,_xll.BDH($J472,R$453,$L472),"[DISABLED]")</f>
        <v>[DISABLED]</v>
      </c>
      <c r="S472" s="84" t="str">
        <f>IF($M472,_xll.BDH($J472,S$453,$L472),"[DISABLED]")</f>
        <v>[DISABLED]</v>
      </c>
      <c r="U472" s="106" t="s">
        <v>5576</v>
      </c>
      <c r="V472" s="107" t="s">
        <v>1055</v>
      </c>
      <c r="W472" s="108">
        <v>42276</v>
      </c>
      <c r="X472" s="107" t="b">
        <v>0</v>
      </c>
      <c r="Y472" s="107" t="s">
        <v>5237</v>
      </c>
      <c r="Z472" s="107" t="s">
        <v>5237</v>
      </c>
      <c r="AA472" s="107" t="s">
        <v>5237</v>
      </c>
      <c r="AB472" s="107" t="s">
        <v>5237</v>
      </c>
      <c r="AC472" s="107" t="s">
        <v>5237</v>
      </c>
      <c r="AD472" s="107" t="s">
        <v>5237</v>
      </c>
    </row>
    <row r="473" spans="2:30" outlineLevel="2">
      <c r="B473" s="9" t="s">
        <v>3</v>
      </c>
      <c r="C473" s="9" t="s">
        <v>5232</v>
      </c>
      <c r="D473" s="4" t="s">
        <v>4</v>
      </c>
      <c r="E473" s="10" t="s">
        <v>62</v>
      </c>
      <c r="F473" s="4" t="s">
        <v>44</v>
      </c>
      <c r="G473" s="10" t="s">
        <v>67</v>
      </c>
      <c r="H473" s="10" t="s">
        <v>582</v>
      </c>
      <c r="I473" s="4" t="s">
        <v>73</v>
      </c>
      <c r="J473" s="72" t="str">
        <f t="shared" si="42"/>
        <v>BPSW5V3 ICPL Curncy</v>
      </c>
      <c r="K473" s="25" t="str">
        <f t="shared" si="43"/>
        <v>ICPL</v>
      </c>
      <c r="L473" s="26">
        <f t="shared" ca="1" si="43"/>
        <v>42276</v>
      </c>
      <c r="M473" s="25" t="b">
        <f t="shared" si="43"/>
        <v>0</v>
      </c>
      <c r="N473" s="84" t="str">
        <f>IF($M473,_xll.BDP($J473,N$453),"[DISABLED]")</f>
        <v>[DISABLED]</v>
      </c>
      <c r="O473" s="84" t="str">
        <f>IF($M473,_xll.BDP($J473,O$453),"[DISABLED]")</f>
        <v>[DISABLED]</v>
      </c>
      <c r="P473" s="84" t="str">
        <f>IF($M473,_xll.BDP($J473,P$453),"[DISABLED]")</f>
        <v>[DISABLED]</v>
      </c>
      <c r="Q473" s="84" t="str">
        <f>IF($M473,_xll.BDH($J473,Q$453,$L473),"[DISABLED]")</f>
        <v>[DISABLED]</v>
      </c>
      <c r="R473" s="84" t="str">
        <f>IF($M473,_xll.BDH($J473,R$453,$L473),"[DISABLED]")</f>
        <v>[DISABLED]</v>
      </c>
      <c r="S473" s="84" t="str">
        <f>IF($M473,_xll.BDH($J473,S$453,$L473),"[DISABLED]")</f>
        <v>[DISABLED]</v>
      </c>
      <c r="U473" s="106" t="s">
        <v>5577</v>
      </c>
      <c r="V473" s="107" t="s">
        <v>1055</v>
      </c>
      <c r="W473" s="108">
        <v>42276</v>
      </c>
      <c r="X473" s="107" t="b">
        <v>0</v>
      </c>
      <c r="Y473" s="107" t="s">
        <v>5237</v>
      </c>
      <c r="Z473" s="107" t="s">
        <v>5237</v>
      </c>
      <c r="AA473" s="107" t="s">
        <v>5237</v>
      </c>
      <c r="AB473" s="107" t="s">
        <v>5237</v>
      </c>
      <c r="AC473" s="107" t="s">
        <v>5237</v>
      </c>
      <c r="AD473" s="107" t="s">
        <v>5237</v>
      </c>
    </row>
    <row r="474" spans="2:30" outlineLevel="2">
      <c r="B474" s="9" t="s">
        <v>3</v>
      </c>
      <c r="C474" s="9" t="s">
        <v>5232</v>
      </c>
      <c r="D474" s="4" t="s">
        <v>4</v>
      </c>
      <c r="E474" s="10" t="s">
        <v>62</v>
      </c>
      <c r="F474" s="4" t="s">
        <v>155</v>
      </c>
      <c r="G474" s="10" t="s">
        <v>67</v>
      </c>
      <c r="H474" s="10" t="s">
        <v>583</v>
      </c>
      <c r="I474" s="4" t="s">
        <v>73</v>
      </c>
      <c r="J474" s="72" t="str">
        <f t="shared" si="42"/>
        <v>BPSW6V3 ICPL Curncy</v>
      </c>
      <c r="K474" s="25" t="str">
        <f t="shared" si="43"/>
        <v>ICPL</v>
      </c>
      <c r="L474" s="26">
        <f t="shared" ca="1" si="43"/>
        <v>42276</v>
      </c>
      <c r="M474" s="25" t="b">
        <f t="shared" si="43"/>
        <v>0</v>
      </c>
      <c r="N474" s="84" t="str">
        <f>IF($M474,_xll.BDP($J474,N$453),"[DISABLED]")</f>
        <v>[DISABLED]</v>
      </c>
      <c r="O474" s="84" t="str">
        <f>IF($M474,_xll.BDP($J474,O$453),"[DISABLED]")</f>
        <v>[DISABLED]</v>
      </c>
      <c r="P474" s="84" t="str">
        <f>IF($M474,_xll.BDP($J474,P$453),"[DISABLED]")</f>
        <v>[DISABLED]</v>
      </c>
      <c r="Q474" s="84" t="str">
        <f>IF($M474,_xll.BDH($J474,Q$453,$L474),"[DISABLED]")</f>
        <v>[DISABLED]</v>
      </c>
      <c r="R474" s="84" t="str">
        <f>IF($M474,_xll.BDH($J474,R$453,$L474),"[DISABLED]")</f>
        <v>[DISABLED]</v>
      </c>
      <c r="S474" s="84" t="str">
        <f>IF($M474,_xll.BDH($J474,S$453,$L474),"[DISABLED]")</f>
        <v>[DISABLED]</v>
      </c>
      <c r="U474" s="106" t="s">
        <v>5578</v>
      </c>
      <c r="V474" s="107" t="s">
        <v>1055</v>
      </c>
      <c r="W474" s="108">
        <v>42276</v>
      </c>
      <c r="X474" s="107" t="b">
        <v>0</v>
      </c>
      <c r="Y474" s="107" t="s">
        <v>5237</v>
      </c>
      <c r="Z474" s="107" t="s">
        <v>5237</v>
      </c>
      <c r="AA474" s="107" t="s">
        <v>5237</v>
      </c>
      <c r="AB474" s="107" t="s">
        <v>5237</v>
      </c>
      <c r="AC474" s="107" t="s">
        <v>5237</v>
      </c>
      <c r="AD474" s="107" t="s">
        <v>5237</v>
      </c>
    </row>
    <row r="475" spans="2:30" outlineLevel="2">
      <c r="B475" s="9" t="s">
        <v>3</v>
      </c>
      <c r="C475" s="9" t="s">
        <v>5232</v>
      </c>
      <c r="D475" s="4" t="s">
        <v>4</v>
      </c>
      <c r="E475" s="10" t="s">
        <v>62</v>
      </c>
      <c r="F475" s="4" t="s">
        <v>45</v>
      </c>
      <c r="G475" s="10" t="s">
        <v>67</v>
      </c>
      <c r="H475" s="10" t="s">
        <v>584</v>
      </c>
      <c r="I475" s="4" t="s">
        <v>73</v>
      </c>
      <c r="J475" s="72" t="str">
        <f t="shared" si="42"/>
        <v>BPSW7V3 ICPL Curncy</v>
      </c>
      <c r="K475" s="25" t="str">
        <f t="shared" si="43"/>
        <v>ICPL</v>
      </c>
      <c r="L475" s="26">
        <f t="shared" ca="1" si="43"/>
        <v>42276</v>
      </c>
      <c r="M475" s="25" t="b">
        <f t="shared" si="43"/>
        <v>0</v>
      </c>
      <c r="N475" s="84" t="str">
        <f>IF($M475,_xll.BDP($J475,N$453),"[DISABLED]")</f>
        <v>[DISABLED]</v>
      </c>
      <c r="O475" s="84" t="str">
        <f>IF($M475,_xll.BDP($J475,O$453),"[DISABLED]")</f>
        <v>[DISABLED]</v>
      </c>
      <c r="P475" s="84" t="str">
        <f>IF($M475,_xll.BDP($J475,P$453),"[DISABLED]")</f>
        <v>[DISABLED]</v>
      </c>
      <c r="Q475" s="84" t="str">
        <f>IF($M475,_xll.BDH($J475,Q$453,$L475),"[DISABLED]")</f>
        <v>[DISABLED]</v>
      </c>
      <c r="R475" s="84" t="str">
        <f>IF($M475,_xll.BDH($J475,R$453,$L475),"[DISABLED]")</f>
        <v>[DISABLED]</v>
      </c>
      <c r="S475" s="84" t="str">
        <f>IF($M475,_xll.BDH($J475,S$453,$L475),"[DISABLED]")</f>
        <v>[DISABLED]</v>
      </c>
      <c r="U475" s="106" t="s">
        <v>5579</v>
      </c>
      <c r="V475" s="107" t="s">
        <v>1055</v>
      </c>
      <c r="W475" s="108">
        <v>42276</v>
      </c>
      <c r="X475" s="107" t="b">
        <v>0</v>
      </c>
      <c r="Y475" s="107" t="s">
        <v>5237</v>
      </c>
      <c r="Z475" s="107" t="s">
        <v>5237</v>
      </c>
      <c r="AA475" s="107" t="s">
        <v>5237</v>
      </c>
      <c r="AB475" s="107" t="s">
        <v>5237</v>
      </c>
      <c r="AC475" s="107" t="s">
        <v>5237</v>
      </c>
      <c r="AD475" s="107" t="s">
        <v>5237</v>
      </c>
    </row>
    <row r="476" spans="2:30" outlineLevel="2">
      <c r="B476" s="9" t="s">
        <v>3</v>
      </c>
      <c r="C476" s="9" t="s">
        <v>5232</v>
      </c>
      <c r="D476" s="4" t="s">
        <v>4</v>
      </c>
      <c r="E476" s="10" t="s">
        <v>62</v>
      </c>
      <c r="F476" s="4" t="s">
        <v>156</v>
      </c>
      <c r="G476" s="10" t="s">
        <v>67</v>
      </c>
      <c r="H476" s="10" t="s">
        <v>585</v>
      </c>
      <c r="I476" s="4" t="s">
        <v>73</v>
      </c>
      <c r="J476" s="72" t="str">
        <f t="shared" si="42"/>
        <v>BPSW8V3 ICPL Curncy</v>
      </c>
      <c r="K476" s="25" t="str">
        <f t="shared" si="43"/>
        <v>ICPL</v>
      </c>
      <c r="L476" s="26">
        <f t="shared" ca="1" si="43"/>
        <v>42276</v>
      </c>
      <c r="M476" s="25" t="b">
        <f t="shared" si="43"/>
        <v>0</v>
      </c>
      <c r="N476" s="84" t="str">
        <f>IF($M476,_xll.BDP($J476,N$453),"[DISABLED]")</f>
        <v>[DISABLED]</v>
      </c>
      <c r="O476" s="84" t="str">
        <f>IF($M476,_xll.BDP($J476,O$453),"[DISABLED]")</f>
        <v>[DISABLED]</v>
      </c>
      <c r="P476" s="84" t="str">
        <f>IF($M476,_xll.BDP($J476,P$453),"[DISABLED]")</f>
        <v>[DISABLED]</v>
      </c>
      <c r="Q476" s="84" t="str">
        <f>IF($M476,_xll.BDH($J476,Q$453,$L476),"[DISABLED]")</f>
        <v>[DISABLED]</v>
      </c>
      <c r="R476" s="84" t="str">
        <f>IF($M476,_xll.BDH($J476,R$453,$L476),"[DISABLED]")</f>
        <v>[DISABLED]</v>
      </c>
      <c r="S476" s="84" t="str">
        <f>IF($M476,_xll.BDH($J476,S$453,$L476),"[DISABLED]")</f>
        <v>[DISABLED]</v>
      </c>
      <c r="U476" s="106" t="s">
        <v>5580</v>
      </c>
      <c r="V476" s="107" t="s">
        <v>1055</v>
      </c>
      <c r="W476" s="108">
        <v>42276</v>
      </c>
      <c r="X476" s="107" t="b">
        <v>0</v>
      </c>
      <c r="Y476" s="107" t="s">
        <v>5237</v>
      </c>
      <c r="Z476" s="107" t="s">
        <v>5237</v>
      </c>
      <c r="AA476" s="107" t="s">
        <v>5237</v>
      </c>
      <c r="AB476" s="107" t="s">
        <v>5237</v>
      </c>
      <c r="AC476" s="107" t="s">
        <v>5237</v>
      </c>
      <c r="AD476" s="107" t="s">
        <v>5237</v>
      </c>
    </row>
    <row r="477" spans="2:30" outlineLevel="2">
      <c r="B477" s="9" t="s">
        <v>3</v>
      </c>
      <c r="C477" s="9" t="s">
        <v>5232</v>
      </c>
      <c r="D477" s="4" t="s">
        <v>4</v>
      </c>
      <c r="E477" s="10" t="s">
        <v>62</v>
      </c>
      <c r="F477" s="4" t="s">
        <v>157</v>
      </c>
      <c r="G477" s="10" t="s">
        <v>67</v>
      </c>
      <c r="H477" s="10" t="s">
        <v>586</v>
      </c>
      <c r="I477" s="4" t="s">
        <v>73</v>
      </c>
      <c r="J477" s="72" t="str">
        <f t="shared" si="42"/>
        <v>BPSW9V3 ICPL Curncy</v>
      </c>
      <c r="K477" s="25" t="str">
        <f t="shared" si="43"/>
        <v>ICPL</v>
      </c>
      <c r="L477" s="26">
        <f t="shared" ca="1" si="43"/>
        <v>42276</v>
      </c>
      <c r="M477" s="25" t="b">
        <f t="shared" si="43"/>
        <v>0</v>
      </c>
      <c r="N477" s="84" t="str">
        <f>IF($M477,_xll.BDP($J477,N$453),"[DISABLED]")</f>
        <v>[DISABLED]</v>
      </c>
      <c r="O477" s="84" t="str">
        <f>IF($M477,_xll.BDP($J477,O$453),"[DISABLED]")</f>
        <v>[DISABLED]</v>
      </c>
      <c r="P477" s="84" t="str">
        <f>IF($M477,_xll.BDP($J477,P$453),"[DISABLED]")</f>
        <v>[DISABLED]</v>
      </c>
      <c r="Q477" s="84" t="str">
        <f>IF($M477,_xll.BDH($J477,Q$453,$L477),"[DISABLED]")</f>
        <v>[DISABLED]</v>
      </c>
      <c r="R477" s="84" t="str">
        <f>IF($M477,_xll.BDH($J477,R$453,$L477),"[DISABLED]")</f>
        <v>[DISABLED]</v>
      </c>
      <c r="S477" s="84" t="str">
        <f>IF($M477,_xll.BDH($J477,S$453,$L477),"[DISABLED]")</f>
        <v>[DISABLED]</v>
      </c>
      <c r="U477" s="106" t="s">
        <v>5581</v>
      </c>
      <c r="V477" s="107" t="s">
        <v>1055</v>
      </c>
      <c r="W477" s="108">
        <v>42276</v>
      </c>
      <c r="X477" s="107" t="b">
        <v>0</v>
      </c>
      <c r="Y477" s="107" t="s">
        <v>5237</v>
      </c>
      <c r="Z477" s="107" t="s">
        <v>5237</v>
      </c>
      <c r="AA477" s="107" t="s">
        <v>5237</v>
      </c>
      <c r="AB477" s="107" t="s">
        <v>5237</v>
      </c>
      <c r="AC477" s="107" t="s">
        <v>5237</v>
      </c>
      <c r="AD477" s="107" t="s">
        <v>5237</v>
      </c>
    </row>
    <row r="478" spans="2:30" outlineLevel="2">
      <c r="B478" s="9" t="s">
        <v>3</v>
      </c>
      <c r="C478" s="9" t="s">
        <v>5232</v>
      </c>
      <c r="D478" s="4" t="s">
        <v>4</v>
      </c>
      <c r="E478" s="10" t="s">
        <v>62</v>
      </c>
      <c r="F478" s="4" t="s">
        <v>46</v>
      </c>
      <c r="G478" s="10" t="s">
        <v>67</v>
      </c>
      <c r="H478" s="10" t="s">
        <v>587</v>
      </c>
      <c r="I478" s="4" t="s">
        <v>73</v>
      </c>
      <c r="J478" s="72" t="str">
        <f t="shared" si="42"/>
        <v>BPSW10V3 ICPL Curncy</v>
      </c>
      <c r="K478" s="25" t="str">
        <f t="shared" si="43"/>
        <v>ICPL</v>
      </c>
      <c r="L478" s="26">
        <f t="shared" ca="1" si="43"/>
        <v>42276</v>
      </c>
      <c r="M478" s="25" t="b">
        <f t="shared" si="43"/>
        <v>0</v>
      </c>
      <c r="N478" s="84" t="str">
        <f>IF($M478,_xll.BDP($J478,N$453),"[DISABLED]")</f>
        <v>[DISABLED]</v>
      </c>
      <c r="O478" s="84" t="str">
        <f>IF($M478,_xll.BDP($J478,O$453),"[DISABLED]")</f>
        <v>[DISABLED]</v>
      </c>
      <c r="P478" s="84" t="str">
        <f>IF($M478,_xll.BDP($J478,P$453),"[DISABLED]")</f>
        <v>[DISABLED]</v>
      </c>
      <c r="Q478" s="84" t="str">
        <f>IF($M478,_xll.BDH($J478,Q$453,$L478),"[DISABLED]")</f>
        <v>[DISABLED]</v>
      </c>
      <c r="R478" s="84" t="str">
        <f>IF($M478,_xll.BDH($J478,R$453,$L478),"[DISABLED]")</f>
        <v>[DISABLED]</v>
      </c>
      <c r="S478" s="84" t="str">
        <f>IF($M478,_xll.BDH($J478,S$453,$L478),"[DISABLED]")</f>
        <v>[DISABLED]</v>
      </c>
      <c r="U478" s="106" t="s">
        <v>5582</v>
      </c>
      <c r="V478" s="107" t="s">
        <v>1055</v>
      </c>
      <c r="W478" s="108">
        <v>42276</v>
      </c>
      <c r="X478" s="107" t="b">
        <v>0</v>
      </c>
      <c r="Y478" s="107" t="s">
        <v>5237</v>
      </c>
      <c r="Z478" s="107" t="s">
        <v>5237</v>
      </c>
      <c r="AA478" s="107" t="s">
        <v>5237</v>
      </c>
      <c r="AB478" s="107" t="s">
        <v>5237</v>
      </c>
      <c r="AC478" s="107" t="s">
        <v>5237</v>
      </c>
      <c r="AD478" s="107" t="s">
        <v>5237</v>
      </c>
    </row>
    <row r="479" spans="2:30" outlineLevel="2">
      <c r="B479" s="9" t="s">
        <v>3</v>
      </c>
      <c r="C479" s="9" t="s">
        <v>5232</v>
      </c>
      <c r="D479" s="4" t="s">
        <v>4</v>
      </c>
      <c r="E479" s="10" t="s">
        <v>62</v>
      </c>
      <c r="F479" s="4" t="s">
        <v>160</v>
      </c>
      <c r="G479" s="10" t="s">
        <v>67</v>
      </c>
      <c r="H479" s="10" t="s">
        <v>588</v>
      </c>
      <c r="I479" s="4" t="s">
        <v>73</v>
      </c>
      <c r="J479" s="72" t="str">
        <f t="shared" si="42"/>
        <v>BPSW11V3 ICPL Curncy</v>
      </c>
      <c r="K479" s="25" t="str">
        <f t="shared" si="43"/>
        <v>ICPL</v>
      </c>
      <c r="L479" s="26">
        <f t="shared" ca="1" si="43"/>
        <v>42276</v>
      </c>
      <c r="M479" s="25" t="b">
        <f t="shared" si="43"/>
        <v>0</v>
      </c>
      <c r="N479" s="84" t="str">
        <f>IF($M479,_xll.BDP($J479,N$453),"[DISABLED]")</f>
        <v>[DISABLED]</v>
      </c>
      <c r="O479" s="84" t="str">
        <f>IF($M479,_xll.BDP($J479,O$453),"[DISABLED]")</f>
        <v>[DISABLED]</v>
      </c>
      <c r="P479" s="84" t="str">
        <f>IF($M479,_xll.BDP($J479,P$453),"[DISABLED]")</f>
        <v>[DISABLED]</v>
      </c>
      <c r="Q479" s="84" t="str">
        <f>IF($M479,_xll.BDH($J479,Q$453,$L479),"[DISABLED]")</f>
        <v>[DISABLED]</v>
      </c>
      <c r="R479" s="84" t="str">
        <f>IF($M479,_xll.BDH($J479,R$453,$L479),"[DISABLED]")</f>
        <v>[DISABLED]</v>
      </c>
      <c r="S479" s="84" t="str">
        <f>IF($M479,_xll.BDH($J479,S$453,$L479),"[DISABLED]")</f>
        <v>[DISABLED]</v>
      </c>
      <c r="U479" s="106" t="s">
        <v>5583</v>
      </c>
      <c r="V479" s="107" t="s">
        <v>1055</v>
      </c>
      <c r="W479" s="108">
        <v>42276</v>
      </c>
      <c r="X479" s="107" t="b">
        <v>0</v>
      </c>
      <c r="Y479" s="107" t="s">
        <v>5237</v>
      </c>
      <c r="Z479" s="107" t="s">
        <v>5237</v>
      </c>
      <c r="AA479" s="107" t="s">
        <v>5237</v>
      </c>
      <c r="AB479" s="107" t="s">
        <v>5237</v>
      </c>
      <c r="AC479" s="107" t="s">
        <v>5237</v>
      </c>
      <c r="AD479" s="107" t="s">
        <v>5237</v>
      </c>
    </row>
    <row r="480" spans="2:30" outlineLevel="2">
      <c r="B480" s="9" t="s">
        <v>3</v>
      </c>
      <c r="C480" s="9" t="s">
        <v>5232</v>
      </c>
      <c r="D480" s="4" t="s">
        <v>4</v>
      </c>
      <c r="E480" s="10" t="s">
        <v>62</v>
      </c>
      <c r="F480" s="4" t="s">
        <v>161</v>
      </c>
      <c r="G480" s="10" t="s">
        <v>67</v>
      </c>
      <c r="H480" s="10" t="s">
        <v>589</v>
      </c>
      <c r="I480" s="4" t="s">
        <v>73</v>
      </c>
      <c r="J480" s="72" t="str">
        <f t="shared" si="42"/>
        <v>BPSW12V3 ICPL Curncy</v>
      </c>
      <c r="K480" s="25" t="str">
        <f t="shared" si="43"/>
        <v>ICPL</v>
      </c>
      <c r="L480" s="26">
        <f t="shared" ca="1" si="43"/>
        <v>42276</v>
      </c>
      <c r="M480" s="25" t="b">
        <f t="shared" si="43"/>
        <v>0</v>
      </c>
      <c r="N480" s="84" t="str">
        <f>IF($M480,_xll.BDP($J480,N$453),"[DISABLED]")</f>
        <v>[DISABLED]</v>
      </c>
      <c r="O480" s="84" t="str">
        <f>IF($M480,_xll.BDP($J480,O$453),"[DISABLED]")</f>
        <v>[DISABLED]</v>
      </c>
      <c r="P480" s="84" t="str">
        <f>IF($M480,_xll.BDP($J480,P$453),"[DISABLED]")</f>
        <v>[DISABLED]</v>
      </c>
      <c r="Q480" s="84" t="str">
        <f>IF($M480,_xll.BDH($J480,Q$453,$L480),"[DISABLED]")</f>
        <v>[DISABLED]</v>
      </c>
      <c r="R480" s="84" t="str">
        <f>IF($M480,_xll.BDH($J480,R$453,$L480),"[DISABLED]")</f>
        <v>[DISABLED]</v>
      </c>
      <c r="S480" s="84" t="str">
        <f>IF($M480,_xll.BDH($J480,S$453,$L480),"[DISABLED]")</f>
        <v>[DISABLED]</v>
      </c>
      <c r="U480" s="106" t="s">
        <v>5584</v>
      </c>
      <c r="V480" s="107" t="s">
        <v>1055</v>
      </c>
      <c r="W480" s="108">
        <v>42276</v>
      </c>
      <c r="X480" s="107" t="b">
        <v>0</v>
      </c>
      <c r="Y480" s="107" t="s">
        <v>5237</v>
      </c>
      <c r="Z480" s="107" t="s">
        <v>5237</v>
      </c>
      <c r="AA480" s="107" t="s">
        <v>5237</v>
      </c>
      <c r="AB480" s="107" t="s">
        <v>5237</v>
      </c>
      <c r="AC480" s="107" t="s">
        <v>5237</v>
      </c>
      <c r="AD480" s="107" t="s">
        <v>5237</v>
      </c>
    </row>
    <row r="481" spans="2:30" outlineLevel="2">
      <c r="B481" s="9" t="s">
        <v>3</v>
      </c>
      <c r="C481" s="9" t="s">
        <v>5232</v>
      </c>
      <c r="D481" s="4" t="s">
        <v>4</v>
      </c>
      <c r="E481" s="10" t="s">
        <v>62</v>
      </c>
      <c r="F481" s="4" t="s">
        <v>162</v>
      </c>
      <c r="G481" s="10" t="s">
        <v>67</v>
      </c>
      <c r="H481" s="10" t="s">
        <v>590</v>
      </c>
      <c r="I481" s="4" t="s">
        <v>73</v>
      </c>
      <c r="J481" s="72" t="str">
        <f t="shared" si="42"/>
        <v>BPSW13V3 ICPL Curncy</v>
      </c>
      <c r="K481" s="25" t="str">
        <f t="shared" si="43"/>
        <v>ICPL</v>
      </c>
      <c r="L481" s="26">
        <f t="shared" ca="1" si="43"/>
        <v>42276</v>
      </c>
      <c r="M481" s="25" t="b">
        <f t="shared" si="43"/>
        <v>0</v>
      </c>
      <c r="N481" s="84" t="str">
        <f>IF($M481,_xll.BDP($J481,N$453),"[DISABLED]")</f>
        <v>[DISABLED]</v>
      </c>
      <c r="O481" s="84" t="str">
        <f>IF($M481,_xll.BDP($J481,O$453),"[DISABLED]")</f>
        <v>[DISABLED]</v>
      </c>
      <c r="P481" s="84" t="str">
        <f>IF($M481,_xll.BDP($J481,P$453),"[DISABLED]")</f>
        <v>[DISABLED]</v>
      </c>
      <c r="Q481" s="84" t="str">
        <f>IF($M481,_xll.BDH($J481,Q$453,$L481),"[DISABLED]")</f>
        <v>[DISABLED]</v>
      </c>
      <c r="R481" s="84" t="str">
        <f>IF($M481,_xll.BDH($J481,R$453,$L481),"[DISABLED]")</f>
        <v>[DISABLED]</v>
      </c>
      <c r="S481" s="84" t="str">
        <f>IF($M481,_xll.BDH($J481,S$453,$L481),"[DISABLED]")</f>
        <v>[DISABLED]</v>
      </c>
      <c r="U481" s="106" t="s">
        <v>5585</v>
      </c>
      <c r="V481" s="107" t="s">
        <v>1055</v>
      </c>
      <c r="W481" s="108">
        <v>42276</v>
      </c>
      <c r="X481" s="107" t="b">
        <v>0</v>
      </c>
      <c r="Y481" s="107" t="s">
        <v>5237</v>
      </c>
      <c r="Z481" s="107" t="s">
        <v>5237</v>
      </c>
      <c r="AA481" s="107" t="s">
        <v>5237</v>
      </c>
      <c r="AB481" s="107" t="s">
        <v>5237</v>
      </c>
      <c r="AC481" s="107" t="s">
        <v>5237</v>
      </c>
      <c r="AD481" s="107" t="s">
        <v>5237</v>
      </c>
    </row>
    <row r="482" spans="2:30" outlineLevel="2">
      <c r="B482" s="9" t="s">
        <v>3</v>
      </c>
      <c r="C482" s="9" t="s">
        <v>5232</v>
      </c>
      <c r="D482" s="4" t="s">
        <v>4</v>
      </c>
      <c r="E482" s="10" t="s">
        <v>62</v>
      </c>
      <c r="F482" s="4" t="s">
        <v>163</v>
      </c>
      <c r="G482" s="10" t="s">
        <v>67</v>
      </c>
      <c r="H482" s="10" t="s">
        <v>591</v>
      </c>
      <c r="I482" s="4" t="s">
        <v>73</v>
      </c>
      <c r="J482" s="72" t="str">
        <f t="shared" si="42"/>
        <v>BPSW14V3 ICPL Curncy</v>
      </c>
      <c r="K482" s="25" t="str">
        <f t="shared" si="43"/>
        <v>ICPL</v>
      </c>
      <c r="L482" s="26">
        <f t="shared" ca="1" si="43"/>
        <v>42276</v>
      </c>
      <c r="M482" s="25" t="b">
        <f t="shared" si="43"/>
        <v>0</v>
      </c>
      <c r="N482" s="84" t="str">
        <f>IF($M482,_xll.BDP($J482,N$453),"[DISABLED]")</f>
        <v>[DISABLED]</v>
      </c>
      <c r="O482" s="84" t="str">
        <f>IF($M482,_xll.BDP($J482,O$453),"[DISABLED]")</f>
        <v>[DISABLED]</v>
      </c>
      <c r="P482" s="84" t="str">
        <f>IF($M482,_xll.BDP($J482,P$453),"[DISABLED]")</f>
        <v>[DISABLED]</v>
      </c>
      <c r="Q482" s="84" t="str">
        <f>IF($M482,_xll.BDH($J482,Q$453,$L482),"[DISABLED]")</f>
        <v>[DISABLED]</v>
      </c>
      <c r="R482" s="84" t="str">
        <f>IF($M482,_xll.BDH($J482,R$453,$L482),"[DISABLED]")</f>
        <v>[DISABLED]</v>
      </c>
      <c r="S482" s="84" t="str">
        <f>IF($M482,_xll.BDH($J482,S$453,$L482),"[DISABLED]")</f>
        <v>[DISABLED]</v>
      </c>
      <c r="U482" s="106" t="s">
        <v>5586</v>
      </c>
      <c r="V482" s="107" t="s">
        <v>1055</v>
      </c>
      <c r="W482" s="108">
        <v>42276</v>
      </c>
      <c r="X482" s="107" t="b">
        <v>0</v>
      </c>
      <c r="Y482" s="107" t="s">
        <v>5237</v>
      </c>
      <c r="Z482" s="107" t="s">
        <v>5237</v>
      </c>
      <c r="AA482" s="107" t="s">
        <v>5237</v>
      </c>
      <c r="AB482" s="107" t="s">
        <v>5237</v>
      </c>
      <c r="AC482" s="107" t="s">
        <v>5237</v>
      </c>
      <c r="AD482" s="107" t="s">
        <v>5237</v>
      </c>
    </row>
    <row r="483" spans="2:30" outlineLevel="2">
      <c r="B483" s="9" t="s">
        <v>3</v>
      </c>
      <c r="C483" s="9" t="s">
        <v>5232</v>
      </c>
      <c r="D483" s="4" t="s">
        <v>4</v>
      </c>
      <c r="E483" s="10" t="s">
        <v>62</v>
      </c>
      <c r="F483" s="4" t="s">
        <v>47</v>
      </c>
      <c r="G483" s="10" t="s">
        <v>67</v>
      </c>
      <c r="H483" s="10" t="s">
        <v>592</v>
      </c>
      <c r="I483" s="4" t="s">
        <v>73</v>
      </c>
      <c r="J483" s="72" t="str">
        <f t="shared" si="42"/>
        <v>BPSW15V3 ICPL Curncy</v>
      </c>
      <c r="K483" s="25" t="str">
        <f t="shared" si="43"/>
        <v>ICPL</v>
      </c>
      <c r="L483" s="26">
        <f t="shared" ca="1" si="43"/>
        <v>42276</v>
      </c>
      <c r="M483" s="25" t="b">
        <f t="shared" si="43"/>
        <v>0</v>
      </c>
      <c r="N483" s="84" t="str">
        <f>IF($M483,_xll.BDP($J483,N$453),"[DISABLED]")</f>
        <v>[DISABLED]</v>
      </c>
      <c r="O483" s="84" t="str">
        <f>IF($M483,_xll.BDP($J483,O$453),"[DISABLED]")</f>
        <v>[DISABLED]</v>
      </c>
      <c r="P483" s="84" t="str">
        <f>IF($M483,_xll.BDP($J483,P$453),"[DISABLED]")</f>
        <v>[DISABLED]</v>
      </c>
      <c r="Q483" s="84" t="str">
        <f>IF($M483,_xll.BDH($J483,Q$453,$L483),"[DISABLED]")</f>
        <v>[DISABLED]</v>
      </c>
      <c r="R483" s="84" t="str">
        <f>IF($M483,_xll.BDH($J483,R$453,$L483),"[DISABLED]")</f>
        <v>[DISABLED]</v>
      </c>
      <c r="S483" s="84" t="str">
        <f>IF($M483,_xll.BDH($J483,S$453,$L483),"[DISABLED]")</f>
        <v>[DISABLED]</v>
      </c>
      <c r="U483" s="106" t="s">
        <v>5587</v>
      </c>
      <c r="V483" s="107" t="s">
        <v>1055</v>
      </c>
      <c r="W483" s="108">
        <v>42276</v>
      </c>
      <c r="X483" s="107" t="b">
        <v>0</v>
      </c>
      <c r="Y483" s="107" t="s">
        <v>5237</v>
      </c>
      <c r="Z483" s="107" t="s">
        <v>5237</v>
      </c>
      <c r="AA483" s="107" t="s">
        <v>5237</v>
      </c>
      <c r="AB483" s="107" t="s">
        <v>5237</v>
      </c>
      <c r="AC483" s="107" t="s">
        <v>5237</v>
      </c>
      <c r="AD483" s="107" t="s">
        <v>5237</v>
      </c>
    </row>
    <row r="484" spans="2:30" outlineLevel="2">
      <c r="B484" s="9" t="s">
        <v>3</v>
      </c>
      <c r="C484" s="9" t="s">
        <v>5232</v>
      </c>
      <c r="D484" s="4" t="s">
        <v>4</v>
      </c>
      <c r="E484" s="10" t="s">
        <v>62</v>
      </c>
      <c r="F484" s="4" t="s">
        <v>48</v>
      </c>
      <c r="G484" s="10" t="s">
        <v>67</v>
      </c>
      <c r="H484" s="10" t="s">
        <v>593</v>
      </c>
      <c r="I484" s="4" t="s">
        <v>73</v>
      </c>
      <c r="J484" s="72" t="str">
        <f t="shared" si="42"/>
        <v>BPSW20V3 ICPL Curncy</v>
      </c>
      <c r="K484" s="25" t="str">
        <f t="shared" si="43"/>
        <v>ICPL</v>
      </c>
      <c r="L484" s="26">
        <f t="shared" ca="1" si="43"/>
        <v>42276</v>
      </c>
      <c r="M484" s="25" t="b">
        <f t="shared" si="43"/>
        <v>0</v>
      </c>
      <c r="N484" s="84" t="str">
        <f>IF($M484,_xll.BDP($J484,N$453),"[DISABLED]")</f>
        <v>[DISABLED]</v>
      </c>
      <c r="O484" s="84" t="str">
        <f>IF($M484,_xll.BDP($J484,O$453),"[DISABLED]")</f>
        <v>[DISABLED]</v>
      </c>
      <c r="P484" s="84" t="str">
        <f>IF($M484,_xll.BDP($J484,P$453),"[DISABLED]")</f>
        <v>[DISABLED]</v>
      </c>
      <c r="Q484" s="84" t="str">
        <f>IF($M484,_xll.BDH($J484,Q$453,$L484),"[DISABLED]")</f>
        <v>[DISABLED]</v>
      </c>
      <c r="R484" s="84" t="str">
        <f>IF($M484,_xll.BDH($J484,R$453,$L484),"[DISABLED]")</f>
        <v>[DISABLED]</v>
      </c>
      <c r="S484" s="84" t="str">
        <f>IF($M484,_xll.BDH($J484,S$453,$L484),"[DISABLED]")</f>
        <v>[DISABLED]</v>
      </c>
      <c r="U484" s="106" t="s">
        <v>5588</v>
      </c>
      <c r="V484" s="107" t="s">
        <v>1055</v>
      </c>
      <c r="W484" s="108">
        <v>42276</v>
      </c>
      <c r="X484" s="107" t="b">
        <v>0</v>
      </c>
      <c r="Y484" s="107" t="s">
        <v>5237</v>
      </c>
      <c r="Z484" s="107" t="s">
        <v>5237</v>
      </c>
      <c r="AA484" s="107" t="s">
        <v>5237</v>
      </c>
      <c r="AB484" s="107" t="s">
        <v>5237</v>
      </c>
      <c r="AC484" s="107" t="s">
        <v>5237</v>
      </c>
      <c r="AD484" s="107" t="s">
        <v>5237</v>
      </c>
    </row>
    <row r="485" spans="2:30" outlineLevel="2">
      <c r="B485" s="9" t="s">
        <v>3</v>
      </c>
      <c r="C485" s="9" t="s">
        <v>5232</v>
      </c>
      <c r="D485" s="4" t="s">
        <v>4</v>
      </c>
      <c r="E485" s="10" t="s">
        <v>62</v>
      </c>
      <c r="F485" s="4" t="s">
        <v>49</v>
      </c>
      <c r="G485" s="10" t="s">
        <v>67</v>
      </c>
      <c r="H485" s="10" t="s">
        <v>594</v>
      </c>
      <c r="I485" s="4" t="s">
        <v>73</v>
      </c>
      <c r="J485" s="72" t="str">
        <f t="shared" si="42"/>
        <v>BPSW25V3 ICPL Curncy</v>
      </c>
      <c r="K485" s="25" t="str">
        <f t="shared" si="43"/>
        <v>ICPL</v>
      </c>
      <c r="L485" s="26">
        <f t="shared" ca="1" si="43"/>
        <v>42276</v>
      </c>
      <c r="M485" s="25" t="b">
        <f t="shared" si="43"/>
        <v>0</v>
      </c>
      <c r="N485" s="84" t="str">
        <f>IF($M485,_xll.BDP($J485,N$453),"[DISABLED]")</f>
        <v>[DISABLED]</v>
      </c>
      <c r="O485" s="84" t="str">
        <f>IF($M485,_xll.BDP($J485,O$453),"[DISABLED]")</f>
        <v>[DISABLED]</v>
      </c>
      <c r="P485" s="84" t="str">
        <f>IF($M485,_xll.BDP($J485,P$453),"[DISABLED]")</f>
        <v>[DISABLED]</v>
      </c>
      <c r="Q485" s="84" t="str">
        <f>IF($M485,_xll.BDH($J485,Q$453,$L485),"[DISABLED]")</f>
        <v>[DISABLED]</v>
      </c>
      <c r="R485" s="84" t="str">
        <f>IF($M485,_xll.BDH($J485,R$453,$L485),"[DISABLED]")</f>
        <v>[DISABLED]</v>
      </c>
      <c r="S485" s="84" t="str">
        <f>IF($M485,_xll.BDH($J485,S$453,$L485),"[DISABLED]")</f>
        <v>[DISABLED]</v>
      </c>
      <c r="U485" s="106" t="s">
        <v>5589</v>
      </c>
      <c r="V485" s="107" t="s">
        <v>1055</v>
      </c>
      <c r="W485" s="108">
        <v>42276</v>
      </c>
      <c r="X485" s="107" t="b">
        <v>0</v>
      </c>
      <c r="Y485" s="107" t="s">
        <v>5237</v>
      </c>
      <c r="Z485" s="107" t="s">
        <v>5237</v>
      </c>
      <c r="AA485" s="107" t="s">
        <v>5237</v>
      </c>
      <c r="AB485" s="107" t="s">
        <v>5237</v>
      </c>
      <c r="AC485" s="107" t="s">
        <v>5237</v>
      </c>
      <c r="AD485" s="107" t="s">
        <v>5237</v>
      </c>
    </row>
    <row r="486" spans="2:30" outlineLevel="2">
      <c r="B486" s="9" t="s">
        <v>3</v>
      </c>
      <c r="C486" s="9" t="s">
        <v>5232</v>
      </c>
      <c r="D486" s="4" t="s">
        <v>4</v>
      </c>
      <c r="E486" s="10" t="s">
        <v>62</v>
      </c>
      <c r="F486" s="4" t="s">
        <v>50</v>
      </c>
      <c r="G486" s="10" t="s">
        <v>67</v>
      </c>
      <c r="H486" s="10" t="s">
        <v>595</v>
      </c>
      <c r="I486" s="4" t="s">
        <v>73</v>
      </c>
      <c r="J486" s="72" t="str">
        <f t="shared" si="42"/>
        <v>BPSW30V3 ICPL Curncy</v>
      </c>
      <c r="K486" s="25" t="str">
        <f t="shared" si="43"/>
        <v>ICPL</v>
      </c>
      <c r="L486" s="26">
        <f t="shared" ca="1" si="43"/>
        <v>42276</v>
      </c>
      <c r="M486" s="25" t="b">
        <f t="shared" si="43"/>
        <v>0</v>
      </c>
      <c r="N486" s="84" t="str">
        <f>IF($M486,_xll.BDP($J486,N$453),"[DISABLED]")</f>
        <v>[DISABLED]</v>
      </c>
      <c r="O486" s="84" t="str">
        <f>IF($M486,_xll.BDP($J486,O$453),"[DISABLED]")</f>
        <v>[DISABLED]</v>
      </c>
      <c r="P486" s="84" t="str">
        <f>IF($M486,_xll.BDP($J486,P$453),"[DISABLED]")</f>
        <v>[DISABLED]</v>
      </c>
      <c r="Q486" s="84" t="str">
        <f>IF($M486,_xll.BDH($J486,Q$453,$L486),"[DISABLED]")</f>
        <v>[DISABLED]</v>
      </c>
      <c r="R486" s="84" t="str">
        <f>IF($M486,_xll.BDH($J486,R$453,$L486),"[DISABLED]")</f>
        <v>[DISABLED]</v>
      </c>
      <c r="S486" s="84" t="str">
        <f>IF($M486,_xll.BDH($J486,S$453,$L486),"[DISABLED]")</f>
        <v>[DISABLED]</v>
      </c>
      <c r="U486" s="106" t="s">
        <v>5590</v>
      </c>
      <c r="V486" s="107" t="s">
        <v>1055</v>
      </c>
      <c r="W486" s="108">
        <v>42276</v>
      </c>
      <c r="X486" s="107" t="b">
        <v>0</v>
      </c>
      <c r="Y486" s="107" t="s">
        <v>5237</v>
      </c>
      <c r="Z486" s="107" t="s">
        <v>5237</v>
      </c>
      <c r="AA486" s="107" t="s">
        <v>5237</v>
      </c>
      <c r="AB486" s="107" t="s">
        <v>5237</v>
      </c>
      <c r="AC486" s="107" t="s">
        <v>5237</v>
      </c>
      <c r="AD486" s="107" t="s">
        <v>5237</v>
      </c>
    </row>
    <row r="487" spans="2:30" outlineLevel="2">
      <c r="B487" s="9" t="s">
        <v>3</v>
      </c>
      <c r="C487" s="9" t="s">
        <v>5232</v>
      </c>
      <c r="D487" s="4" t="s">
        <v>4</v>
      </c>
      <c r="E487" s="10" t="s">
        <v>62</v>
      </c>
      <c r="F487" s="4" t="s">
        <v>51</v>
      </c>
      <c r="G487" s="10" t="s">
        <v>67</v>
      </c>
      <c r="H487" s="10" t="s">
        <v>596</v>
      </c>
      <c r="I487" s="4" t="s">
        <v>73</v>
      </c>
      <c r="J487" s="72" t="str">
        <f t="shared" si="42"/>
        <v>BPSW40V3 ICPL Curncy</v>
      </c>
      <c r="K487" s="25" t="str">
        <f t="shared" si="43"/>
        <v>ICPL</v>
      </c>
      <c r="L487" s="26">
        <f t="shared" ca="1" si="43"/>
        <v>42276</v>
      </c>
      <c r="M487" s="25" t="b">
        <f t="shared" si="43"/>
        <v>0</v>
      </c>
      <c r="N487" s="84" t="str">
        <f>IF($M487,_xll.BDP($J487,N$453),"[DISABLED]")</f>
        <v>[DISABLED]</v>
      </c>
      <c r="O487" s="84" t="str">
        <f>IF($M487,_xll.BDP($J487,O$453),"[DISABLED]")</f>
        <v>[DISABLED]</v>
      </c>
      <c r="P487" s="84" t="str">
        <f>IF($M487,_xll.BDP($J487,P$453),"[DISABLED]")</f>
        <v>[DISABLED]</v>
      </c>
      <c r="Q487" s="84" t="str">
        <f>IF($M487,_xll.BDH($J487,Q$453,$L487),"[DISABLED]")</f>
        <v>[DISABLED]</v>
      </c>
      <c r="R487" s="84" t="str">
        <f>IF($M487,_xll.BDH($J487,R$453,$L487),"[DISABLED]")</f>
        <v>[DISABLED]</v>
      </c>
      <c r="S487" s="84" t="str">
        <f>IF($M487,_xll.BDH($J487,S$453,$L487),"[DISABLED]")</f>
        <v>[DISABLED]</v>
      </c>
      <c r="U487" s="106" t="s">
        <v>5591</v>
      </c>
      <c r="V487" s="107" t="s">
        <v>1055</v>
      </c>
      <c r="W487" s="108">
        <v>42276</v>
      </c>
      <c r="X487" s="107" t="b">
        <v>0</v>
      </c>
      <c r="Y487" s="107" t="s">
        <v>5237</v>
      </c>
      <c r="Z487" s="107" t="s">
        <v>5237</v>
      </c>
      <c r="AA487" s="107" t="s">
        <v>5237</v>
      </c>
      <c r="AB487" s="107" t="s">
        <v>5237</v>
      </c>
      <c r="AC487" s="107" t="s">
        <v>5237</v>
      </c>
      <c r="AD487" s="107" t="s">
        <v>5237</v>
      </c>
    </row>
    <row r="488" spans="2:30" outlineLevel="2">
      <c r="B488" s="9" t="s">
        <v>3</v>
      </c>
      <c r="C488" s="9" t="s">
        <v>5232</v>
      </c>
      <c r="D488" s="4" t="s">
        <v>4</v>
      </c>
      <c r="E488" s="10" t="s">
        <v>62</v>
      </c>
      <c r="F488" s="4" t="s">
        <v>52</v>
      </c>
      <c r="G488" s="10" t="s">
        <v>67</v>
      </c>
      <c r="H488" s="10" t="s">
        <v>597</v>
      </c>
      <c r="I488" s="4" t="s">
        <v>73</v>
      </c>
      <c r="J488" s="72" t="str">
        <f t="shared" si="42"/>
        <v>BPSW50V3 ICPL Curncy</v>
      </c>
      <c r="K488" s="25" t="str">
        <f t="shared" si="43"/>
        <v>ICPL</v>
      </c>
      <c r="L488" s="26">
        <f t="shared" ca="1" si="43"/>
        <v>42276</v>
      </c>
      <c r="M488" s="25" t="b">
        <f t="shared" si="43"/>
        <v>0</v>
      </c>
      <c r="N488" s="84" t="str">
        <f>IF($M488,_xll.BDP($J488,N$453),"[DISABLED]")</f>
        <v>[DISABLED]</v>
      </c>
      <c r="O488" s="84" t="str">
        <f>IF($M488,_xll.BDP($J488,O$453),"[DISABLED]")</f>
        <v>[DISABLED]</v>
      </c>
      <c r="P488" s="84" t="str">
        <f>IF($M488,_xll.BDP($J488,P$453),"[DISABLED]")</f>
        <v>[DISABLED]</v>
      </c>
      <c r="Q488" s="84" t="str">
        <f>IF($M488,_xll.BDH($J488,Q$453,$L488),"[DISABLED]")</f>
        <v>[DISABLED]</v>
      </c>
      <c r="R488" s="84" t="str">
        <f>IF($M488,_xll.BDH($J488,R$453,$L488),"[DISABLED]")</f>
        <v>[DISABLED]</v>
      </c>
      <c r="S488" s="84" t="str">
        <f>IF($M488,_xll.BDH($J488,S$453,$L488),"[DISABLED]")</f>
        <v>[DISABLED]</v>
      </c>
      <c r="U488" s="106" t="s">
        <v>5592</v>
      </c>
      <c r="V488" s="107" t="s">
        <v>1055</v>
      </c>
      <c r="W488" s="108">
        <v>42276</v>
      </c>
      <c r="X488" s="107" t="b">
        <v>0</v>
      </c>
      <c r="Y488" s="107" t="s">
        <v>5237</v>
      </c>
      <c r="Z488" s="107" t="s">
        <v>5237</v>
      </c>
      <c r="AA488" s="107" t="s">
        <v>5237</v>
      </c>
      <c r="AB488" s="107" t="s">
        <v>5237</v>
      </c>
      <c r="AC488" s="107" t="s">
        <v>5237</v>
      </c>
      <c r="AD488" s="107" t="s">
        <v>5237</v>
      </c>
    </row>
    <row r="489" spans="2:30" outlineLevel="2">
      <c r="B489" s="9" t="s">
        <v>3</v>
      </c>
      <c r="C489" s="9" t="s">
        <v>5232</v>
      </c>
      <c r="D489" s="4" t="s">
        <v>4</v>
      </c>
      <c r="E489" s="35" t="s">
        <v>62</v>
      </c>
      <c r="F489" s="6" t="s">
        <v>169</v>
      </c>
      <c r="G489" s="35" t="s">
        <v>67</v>
      </c>
      <c r="H489" s="35" t="s">
        <v>598</v>
      </c>
      <c r="I489" s="4" t="s">
        <v>73</v>
      </c>
      <c r="J489" s="72" t="str">
        <f t="shared" si="42"/>
        <v>BPSW60V3 ICPL Curncy</v>
      </c>
      <c r="K489" s="25" t="str">
        <f t="shared" si="43"/>
        <v>ICPL</v>
      </c>
      <c r="L489" s="26">
        <f t="shared" ca="1" si="43"/>
        <v>42276</v>
      </c>
      <c r="M489" s="25" t="b">
        <f t="shared" si="43"/>
        <v>0</v>
      </c>
      <c r="N489" s="84" t="str">
        <f>IF($M489,_xll.BDP($J489,N$453),"[DISABLED]")</f>
        <v>[DISABLED]</v>
      </c>
      <c r="O489" s="84" t="str">
        <f>IF($M489,_xll.BDP($J489,O$453),"[DISABLED]")</f>
        <v>[DISABLED]</v>
      </c>
      <c r="P489" s="84" t="str">
        <f>IF($M489,_xll.BDP($J489,P$453),"[DISABLED]")</f>
        <v>[DISABLED]</v>
      </c>
      <c r="Q489" s="84" t="str">
        <f>IF($M489,_xll.BDH($J489,Q$453,$L489),"[DISABLED]")</f>
        <v>[DISABLED]</v>
      </c>
      <c r="R489" s="84" t="str">
        <f>IF($M489,_xll.BDH($J489,R$453,$L489),"[DISABLED]")</f>
        <v>[DISABLED]</v>
      </c>
      <c r="S489" s="84" t="str">
        <f>IF($M489,_xll.BDH($J489,S$453,$L489),"[DISABLED]")</f>
        <v>[DISABLED]</v>
      </c>
      <c r="U489" s="106" t="s">
        <v>5593</v>
      </c>
      <c r="V489" s="107" t="s">
        <v>1055</v>
      </c>
      <c r="W489" s="108">
        <v>42276</v>
      </c>
      <c r="X489" s="107" t="b">
        <v>0</v>
      </c>
      <c r="Y489" s="107" t="s">
        <v>5237</v>
      </c>
      <c r="Z489" s="107" t="s">
        <v>5237</v>
      </c>
      <c r="AA489" s="107" t="s">
        <v>5237</v>
      </c>
      <c r="AB489" s="107" t="s">
        <v>5237</v>
      </c>
      <c r="AC489" s="107" t="s">
        <v>5237</v>
      </c>
      <c r="AD489" s="107" t="s">
        <v>5237</v>
      </c>
    </row>
    <row r="490" spans="2:30" outlineLevel="1">
      <c r="B490" s="9" t="s">
        <v>3</v>
      </c>
      <c r="C490" s="9" t="s">
        <v>5232</v>
      </c>
      <c r="D490" s="4" t="s">
        <v>4</v>
      </c>
      <c r="E490" s="39" t="s">
        <v>64</v>
      </c>
      <c r="F490" s="76"/>
      <c r="G490" s="77"/>
      <c r="H490" s="77"/>
      <c r="I490" s="78"/>
      <c r="J490" s="78"/>
      <c r="K490" s="81" t="str">
        <f t="shared" ref="K490:S490" si="44">INDEX(ObjData,MATCH($C490&amp;"-"&amp;$D490&amp;"-"&amp;$E490,ObjIDs,0),MATCH(K$2,ObjFields,0))</f>
        <v>ICPL</v>
      </c>
      <c r="L490" s="82">
        <f t="shared" ca="1" si="44"/>
        <v>42276</v>
      </c>
      <c r="M490" s="81" t="b">
        <f t="shared" si="44"/>
        <v>0</v>
      </c>
      <c r="N490" s="81" t="str">
        <f t="shared" si="44"/>
        <v>NAME</v>
      </c>
      <c r="O490" s="81" t="str">
        <f t="shared" si="44"/>
        <v>LAST_UPDATE_DT</v>
      </c>
      <c r="P490" s="81" t="str">
        <f t="shared" si="44"/>
        <v>LAST_UPDATE</v>
      </c>
      <c r="Q490" s="81" t="str">
        <f t="shared" si="44"/>
        <v>PX_LAST</v>
      </c>
      <c r="R490" s="81" t="str">
        <f t="shared" si="44"/>
        <v>PX_BID</v>
      </c>
      <c r="S490" s="81" t="str">
        <f t="shared" si="44"/>
        <v>PX_ASK</v>
      </c>
      <c r="U490" s="103"/>
      <c r="V490" s="104" t="s">
        <v>1055</v>
      </c>
      <c r="W490" s="105">
        <v>42276</v>
      </c>
      <c r="X490" s="104" t="b">
        <v>0</v>
      </c>
      <c r="Y490" s="104" t="s">
        <v>289</v>
      </c>
      <c r="Z490" s="104" t="s">
        <v>291</v>
      </c>
      <c r="AA490" s="104" t="s">
        <v>292</v>
      </c>
      <c r="AB490" s="104" t="s">
        <v>56</v>
      </c>
      <c r="AC490" s="104" t="s">
        <v>5228</v>
      </c>
      <c r="AD490" s="104" t="s">
        <v>5229</v>
      </c>
    </row>
    <row r="491" spans="2:30" outlineLevel="2">
      <c r="B491" s="9" t="s">
        <v>3</v>
      </c>
      <c r="C491" s="9" t="s">
        <v>5232</v>
      </c>
      <c r="D491" s="4" t="s">
        <v>4</v>
      </c>
      <c r="E491" s="10" t="s">
        <v>64</v>
      </c>
      <c r="F491" s="4" t="s">
        <v>58</v>
      </c>
      <c r="G491" s="10" t="s">
        <v>55</v>
      </c>
      <c r="H491" s="10" t="s">
        <v>599</v>
      </c>
      <c r="I491" s="4" t="s">
        <v>277</v>
      </c>
      <c r="J491" s="72" t="str">
        <f>H491&amp;" "&amp;K491&amp;" "&amp;I491</f>
        <v>BP0006M ICPL Index</v>
      </c>
      <c r="K491" s="25" t="str">
        <f>K$490</f>
        <v>ICPL</v>
      </c>
      <c r="L491" s="26">
        <f ca="1">L$490</f>
        <v>42276</v>
      </c>
      <c r="M491" s="25" t="b">
        <f>M$490</f>
        <v>0</v>
      </c>
      <c r="N491" s="84" t="str">
        <f>IF($M491,_xll.BDP($J491,N$490),"[DISABLED]")</f>
        <v>[DISABLED]</v>
      </c>
      <c r="O491" s="84" t="str">
        <f>IF($M491,_xll.BDP($J491,O$490),"[DISABLED]")</f>
        <v>[DISABLED]</v>
      </c>
      <c r="P491" s="84" t="str">
        <f>IF($M491,_xll.BDP($J491,P$490),"[DISABLED]")</f>
        <v>[DISABLED]</v>
      </c>
      <c r="Q491" s="84" t="str">
        <f>IF($M491,_xll.BDH($J491,Q$490,$L491),"[DISABLED]")</f>
        <v>[DISABLED]</v>
      </c>
      <c r="R491" s="84" t="str">
        <f>IF($M491,_xll.BDH($J491,R$490,$L491),"[DISABLED]")</f>
        <v>[DISABLED]</v>
      </c>
      <c r="S491" s="84" t="str">
        <f>IF($M491,_xll.BDH($J491,S$490,$L491),"[DISABLED]")</f>
        <v>[DISABLED]</v>
      </c>
      <c r="U491" s="106" t="s">
        <v>5594</v>
      </c>
      <c r="V491" s="107" t="s">
        <v>1055</v>
      </c>
      <c r="W491" s="108">
        <v>42276</v>
      </c>
      <c r="X491" s="107" t="b">
        <v>0</v>
      </c>
      <c r="Y491" s="107" t="s">
        <v>5237</v>
      </c>
      <c r="Z491" s="107" t="s">
        <v>5237</v>
      </c>
      <c r="AA491" s="107" t="s">
        <v>5237</v>
      </c>
      <c r="AB491" s="107" t="s">
        <v>5237</v>
      </c>
      <c r="AC491" s="107" t="s">
        <v>5237</v>
      </c>
      <c r="AD491" s="107" t="s">
        <v>5237</v>
      </c>
    </row>
    <row r="492" spans="2:30" outlineLevel="2">
      <c r="B492" s="9" t="s">
        <v>3</v>
      </c>
      <c r="C492" s="9" t="s">
        <v>5232</v>
      </c>
      <c r="D492" s="4" t="s">
        <v>4</v>
      </c>
      <c r="E492" s="10" t="s">
        <v>64</v>
      </c>
      <c r="F492" s="51" t="s">
        <v>58</v>
      </c>
      <c r="G492" s="52" t="s">
        <v>175</v>
      </c>
      <c r="H492" s="52" t="s">
        <v>601</v>
      </c>
      <c r="I492" s="51" t="s">
        <v>73</v>
      </c>
      <c r="J492" s="72" t="str">
        <f t="shared" ref="J492:J524" si="45">H492&amp;" "&amp;K492&amp;" "&amp;I492</f>
        <v>BPFR00F ICPL Curncy</v>
      </c>
      <c r="K492" s="25" t="str">
        <f t="shared" ref="K492:M524" si="46">K$490</f>
        <v>ICPL</v>
      </c>
      <c r="L492" s="26">
        <f t="shared" ca="1" si="46"/>
        <v>42276</v>
      </c>
      <c r="M492" s="25" t="b">
        <f t="shared" si="46"/>
        <v>0</v>
      </c>
      <c r="N492" s="84" t="str">
        <f>IF($M492,_xll.BDP($J492,N$490),"[DISABLED]")</f>
        <v>[DISABLED]</v>
      </c>
      <c r="O492" s="84" t="str">
        <f>IF($M492,_xll.BDP($J492,O$490),"[DISABLED]")</f>
        <v>[DISABLED]</v>
      </c>
      <c r="P492" s="84" t="str">
        <f>IF($M492,_xll.BDP($J492,P$490),"[DISABLED]")</f>
        <v>[DISABLED]</v>
      </c>
      <c r="Q492" s="84" t="str">
        <f>IF($M492,_xll.BDH($J492,Q$490,$L492),"[DISABLED]")</f>
        <v>[DISABLED]</v>
      </c>
      <c r="R492" s="84" t="str">
        <f>IF($M492,_xll.BDH($J492,R$490,$L492),"[DISABLED]")</f>
        <v>[DISABLED]</v>
      </c>
      <c r="S492" s="84" t="str">
        <f>IF($M492,_xll.BDH($J492,S$490,$L492),"[DISABLED]")</f>
        <v>[DISABLED]</v>
      </c>
      <c r="U492" s="106" t="s">
        <v>5595</v>
      </c>
      <c r="V492" s="107" t="s">
        <v>1055</v>
      </c>
      <c r="W492" s="108">
        <v>42276</v>
      </c>
      <c r="X492" s="107" t="b">
        <v>0</v>
      </c>
      <c r="Y492" s="107" t="s">
        <v>5237</v>
      </c>
      <c r="Z492" s="107" t="s">
        <v>5237</v>
      </c>
      <c r="AA492" s="107" t="s">
        <v>5237</v>
      </c>
      <c r="AB492" s="107" t="s">
        <v>5237</v>
      </c>
      <c r="AC492" s="107" t="s">
        <v>5237</v>
      </c>
      <c r="AD492" s="107" t="s">
        <v>5237</v>
      </c>
    </row>
    <row r="493" spans="2:30" outlineLevel="2">
      <c r="B493" s="9" t="s">
        <v>3</v>
      </c>
      <c r="C493" s="9" t="s">
        <v>5232</v>
      </c>
      <c r="D493" s="4" t="s">
        <v>4</v>
      </c>
      <c r="E493" s="10" t="s">
        <v>64</v>
      </c>
      <c r="F493" s="4" t="s">
        <v>177</v>
      </c>
      <c r="G493" s="10" t="s">
        <v>286</v>
      </c>
      <c r="H493" s="10" t="s">
        <v>602</v>
      </c>
      <c r="I493" s="4" t="s">
        <v>73</v>
      </c>
      <c r="J493" s="72" t="str">
        <f t="shared" si="45"/>
        <v>BPFR0AG ICPL Curncy</v>
      </c>
      <c r="K493" s="25" t="str">
        <f t="shared" si="46"/>
        <v>ICPL</v>
      </c>
      <c r="L493" s="26">
        <f t="shared" ca="1" si="46"/>
        <v>42276</v>
      </c>
      <c r="M493" s="25" t="b">
        <f t="shared" si="46"/>
        <v>0</v>
      </c>
      <c r="N493" s="84" t="str">
        <f>IF($M493,_xll.BDP($J493,N$490),"[DISABLED]")</f>
        <v>[DISABLED]</v>
      </c>
      <c r="O493" s="84" t="str">
        <f>IF($M493,_xll.BDP($J493,O$490),"[DISABLED]")</f>
        <v>[DISABLED]</v>
      </c>
      <c r="P493" s="84" t="str">
        <f>IF($M493,_xll.BDP($J493,P$490),"[DISABLED]")</f>
        <v>[DISABLED]</v>
      </c>
      <c r="Q493" s="84" t="str">
        <f>IF($M493,_xll.BDH($J493,Q$490,$L493),"[DISABLED]")</f>
        <v>[DISABLED]</v>
      </c>
      <c r="R493" s="84" t="str">
        <f>IF($M493,_xll.BDH($J493,R$490,$L493),"[DISABLED]")</f>
        <v>[DISABLED]</v>
      </c>
      <c r="S493" s="84" t="str">
        <f>IF($M493,_xll.BDH($J493,S$490,$L493),"[DISABLED]")</f>
        <v>[DISABLED]</v>
      </c>
      <c r="U493" s="106" t="s">
        <v>5596</v>
      </c>
      <c r="V493" s="107" t="s">
        <v>1055</v>
      </c>
      <c r="W493" s="108">
        <v>42276</v>
      </c>
      <c r="X493" s="107" t="b">
        <v>0</v>
      </c>
      <c r="Y493" s="107" t="s">
        <v>5237</v>
      </c>
      <c r="Z493" s="107" t="s">
        <v>5237</v>
      </c>
      <c r="AA493" s="107" t="s">
        <v>5237</v>
      </c>
      <c r="AB493" s="107" t="s">
        <v>5237</v>
      </c>
      <c r="AC493" s="107" t="s">
        <v>5237</v>
      </c>
      <c r="AD493" s="107" t="s">
        <v>5237</v>
      </c>
    </row>
    <row r="494" spans="2:30" outlineLevel="2">
      <c r="B494" s="9" t="s">
        <v>3</v>
      </c>
      <c r="C494" s="9" t="s">
        <v>5232</v>
      </c>
      <c r="D494" s="4" t="s">
        <v>4</v>
      </c>
      <c r="E494" s="10" t="s">
        <v>64</v>
      </c>
      <c r="F494" s="4" t="s">
        <v>178</v>
      </c>
      <c r="G494" s="10" t="s">
        <v>185</v>
      </c>
      <c r="H494" s="10" t="s">
        <v>603</v>
      </c>
      <c r="I494" s="4" t="s">
        <v>73</v>
      </c>
      <c r="J494" s="72" t="str">
        <f t="shared" si="45"/>
        <v>BPFR0BH ICPL Curncy</v>
      </c>
      <c r="K494" s="25" t="str">
        <f t="shared" si="46"/>
        <v>ICPL</v>
      </c>
      <c r="L494" s="26">
        <f t="shared" ca="1" si="46"/>
        <v>42276</v>
      </c>
      <c r="M494" s="25" t="b">
        <f t="shared" si="46"/>
        <v>0</v>
      </c>
      <c r="N494" s="84" t="str">
        <f>IF($M494,_xll.BDP($J494,N$490),"[DISABLED]")</f>
        <v>[DISABLED]</v>
      </c>
      <c r="O494" s="84" t="str">
        <f>IF($M494,_xll.BDP($J494,O$490),"[DISABLED]")</f>
        <v>[DISABLED]</v>
      </c>
      <c r="P494" s="84" t="str">
        <f>IF($M494,_xll.BDP($J494,P$490),"[DISABLED]")</f>
        <v>[DISABLED]</v>
      </c>
      <c r="Q494" s="84" t="str">
        <f>IF($M494,_xll.BDH($J494,Q$490,$L494),"[DISABLED]")</f>
        <v>[DISABLED]</v>
      </c>
      <c r="R494" s="84" t="str">
        <f>IF($M494,_xll.BDH($J494,R$490,$L494),"[DISABLED]")</f>
        <v>[DISABLED]</v>
      </c>
      <c r="S494" s="84" t="str">
        <f>IF($M494,_xll.BDH($J494,S$490,$L494),"[DISABLED]")</f>
        <v>[DISABLED]</v>
      </c>
      <c r="U494" s="106" t="s">
        <v>5597</v>
      </c>
      <c r="V494" s="107" t="s">
        <v>1055</v>
      </c>
      <c r="W494" s="108">
        <v>42276</v>
      </c>
      <c r="X494" s="107" t="b">
        <v>0</v>
      </c>
      <c r="Y494" s="107" t="s">
        <v>5237</v>
      </c>
      <c r="Z494" s="107" t="s">
        <v>5237</v>
      </c>
      <c r="AA494" s="107" t="s">
        <v>5237</v>
      </c>
      <c r="AB494" s="107" t="s">
        <v>5237</v>
      </c>
      <c r="AC494" s="107" t="s">
        <v>5237</v>
      </c>
      <c r="AD494" s="107" t="s">
        <v>5237</v>
      </c>
    </row>
    <row r="495" spans="2:30" outlineLevel="2">
      <c r="B495" s="9" t="s">
        <v>3</v>
      </c>
      <c r="C495" s="9" t="s">
        <v>5232</v>
      </c>
      <c r="D495" s="4" t="s">
        <v>4</v>
      </c>
      <c r="E495" s="10" t="s">
        <v>64</v>
      </c>
      <c r="F495" s="4" t="s">
        <v>71</v>
      </c>
      <c r="G495" s="10" t="s">
        <v>186</v>
      </c>
      <c r="H495" s="10" t="s">
        <v>604</v>
      </c>
      <c r="I495" s="4" t="s">
        <v>73</v>
      </c>
      <c r="J495" s="72" t="str">
        <f t="shared" si="45"/>
        <v>BPFR0CI ICPL Curncy</v>
      </c>
      <c r="K495" s="25" t="str">
        <f t="shared" si="46"/>
        <v>ICPL</v>
      </c>
      <c r="L495" s="26">
        <f t="shared" ca="1" si="46"/>
        <v>42276</v>
      </c>
      <c r="M495" s="25" t="b">
        <f t="shared" si="46"/>
        <v>0</v>
      </c>
      <c r="N495" s="84" t="str">
        <f>IF($M495,_xll.BDP($J495,N$490),"[DISABLED]")</f>
        <v>[DISABLED]</v>
      </c>
      <c r="O495" s="84" t="str">
        <f>IF($M495,_xll.BDP($J495,O$490),"[DISABLED]")</f>
        <v>[DISABLED]</v>
      </c>
      <c r="P495" s="84" t="str">
        <f>IF($M495,_xll.BDP($J495,P$490),"[DISABLED]")</f>
        <v>[DISABLED]</v>
      </c>
      <c r="Q495" s="84" t="str">
        <f>IF($M495,_xll.BDH($J495,Q$490,$L495),"[DISABLED]")</f>
        <v>[DISABLED]</v>
      </c>
      <c r="R495" s="84" t="str">
        <f>IF($M495,_xll.BDH($J495,R$490,$L495),"[DISABLED]")</f>
        <v>[DISABLED]</v>
      </c>
      <c r="S495" s="84" t="str">
        <f>IF($M495,_xll.BDH($J495,S$490,$L495),"[DISABLED]")</f>
        <v>[DISABLED]</v>
      </c>
      <c r="U495" s="106" t="s">
        <v>5598</v>
      </c>
      <c r="V495" s="107" t="s">
        <v>1055</v>
      </c>
      <c r="W495" s="108">
        <v>42276</v>
      </c>
      <c r="X495" s="107" t="b">
        <v>0</v>
      </c>
      <c r="Y495" s="107" t="s">
        <v>5237</v>
      </c>
      <c r="Z495" s="107" t="s">
        <v>5237</v>
      </c>
      <c r="AA495" s="107" t="s">
        <v>5237</v>
      </c>
      <c r="AB495" s="107" t="s">
        <v>5237</v>
      </c>
      <c r="AC495" s="107" t="s">
        <v>5237</v>
      </c>
      <c r="AD495" s="107" t="s">
        <v>5237</v>
      </c>
    </row>
    <row r="496" spans="2:30" outlineLevel="2">
      <c r="B496" s="9" t="s">
        <v>3</v>
      </c>
      <c r="C496" s="9" t="s">
        <v>5232</v>
      </c>
      <c r="D496" s="4" t="s">
        <v>4</v>
      </c>
      <c r="E496" s="10" t="s">
        <v>64</v>
      </c>
      <c r="F496" s="4" t="s">
        <v>179</v>
      </c>
      <c r="G496" s="10" t="s">
        <v>187</v>
      </c>
      <c r="H496" s="10" t="s">
        <v>605</v>
      </c>
      <c r="I496" s="4" t="s">
        <v>73</v>
      </c>
      <c r="J496" s="72" t="str">
        <f t="shared" si="45"/>
        <v>BPFR0DJ ICPL Curncy</v>
      </c>
      <c r="K496" s="25" t="str">
        <f t="shared" si="46"/>
        <v>ICPL</v>
      </c>
      <c r="L496" s="26">
        <f t="shared" ca="1" si="46"/>
        <v>42276</v>
      </c>
      <c r="M496" s="25" t="b">
        <f t="shared" si="46"/>
        <v>0</v>
      </c>
      <c r="N496" s="84" t="str">
        <f>IF($M496,_xll.BDP($J496,N$490),"[DISABLED]")</f>
        <v>[DISABLED]</v>
      </c>
      <c r="O496" s="84" t="str">
        <f>IF($M496,_xll.BDP($J496,O$490),"[DISABLED]")</f>
        <v>[DISABLED]</v>
      </c>
      <c r="P496" s="84" t="str">
        <f>IF($M496,_xll.BDP($J496,P$490),"[DISABLED]")</f>
        <v>[DISABLED]</v>
      </c>
      <c r="Q496" s="84" t="str">
        <f>IF($M496,_xll.BDH($J496,Q$490,$L496),"[DISABLED]")</f>
        <v>[DISABLED]</v>
      </c>
      <c r="R496" s="84" t="str">
        <f>IF($M496,_xll.BDH($J496,R$490,$L496),"[DISABLED]")</f>
        <v>[DISABLED]</v>
      </c>
      <c r="S496" s="84" t="str">
        <f>IF($M496,_xll.BDH($J496,S$490,$L496),"[DISABLED]")</f>
        <v>[DISABLED]</v>
      </c>
      <c r="U496" s="106" t="s">
        <v>5599</v>
      </c>
      <c r="V496" s="107" t="s">
        <v>1055</v>
      </c>
      <c r="W496" s="108">
        <v>42276</v>
      </c>
      <c r="X496" s="107" t="b">
        <v>0</v>
      </c>
      <c r="Y496" s="107" t="s">
        <v>5237</v>
      </c>
      <c r="Z496" s="107" t="s">
        <v>5237</v>
      </c>
      <c r="AA496" s="107" t="s">
        <v>5237</v>
      </c>
      <c r="AB496" s="107" t="s">
        <v>5237</v>
      </c>
      <c r="AC496" s="107" t="s">
        <v>5237</v>
      </c>
      <c r="AD496" s="107" t="s">
        <v>5237</v>
      </c>
    </row>
    <row r="497" spans="2:30" outlineLevel="2">
      <c r="B497" s="9" t="s">
        <v>3</v>
      </c>
      <c r="C497" s="9" t="s">
        <v>5232</v>
      </c>
      <c r="D497" s="4" t="s">
        <v>4</v>
      </c>
      <c r="E497" s="10" t="s">
        <v>64</v>
      </c>
      <c r="F497" s="4" t="s">
        <v>180</v>
      </c>
      <c r="G497" s="10" t="s">
        <v>294</v>
      </c>
      <c r="H497" s="10" t="s">
        <v>606</v>
      </c>
      <c r="I497" s="4" t="s">
        <v>73</v>
      </c>
      <c r="J497" s="72" t="str">
        <f t="shared" si="45"/>
        <v>BPFR0EK ICPL Curncy</v>
      </c>
      <c r="K497" s="25" t="str">
        <f t="shared" si="46"/>
        <v>ICPL</v>
      </c>
      <c r="L497" s="26">
        <f t="shared" ca="1" si="46"/>
        <v>42276</v>
      </c>
      <c r="M497" s="25" t="b">
        <f t="shared" si="46"/>
        <v>0</v>
      </c>
      <c r="N497" s="84" t="str">
        <f>IF($M497,_xll.BDP($J497,N$490),"[DISABLED]")</f>
        <v>[DISABLED]</v>
      </c>
      <c r="O497" s="84" t="str">
        <f>IF($M497,_xll.BDP($J497,O$490),"[DISABLED]")</f>
        <v>[DISABLED]</v>
      </c>
      <c r="P497" s="84" t="str">
        <f>IF($M497,_xll.BDP($J497,P$490),"[DISABLED]")</f>
        <v>[DISABLED]</v>
      </c>
      <c r="Q497" s="84" t="str">
        <f>IF($M497,_xll.BDH($J497,Q$490,$L497),"[DISABLED]")</f>
        <v>[DISABLED]</v>
      </c>
      <c r="R497" s="84" t="str">
        <f>IF($M497,_xll.BDH($J497,R$490,$L497),"[DISABLED]")</f>
        <v>[DISABLED]</v>
      </c>
      <c r="S497" s="84" t="str">
        <f>IF($M497,_xll.BDH($J497,S$490,$L497),"[DISABLED]")</f>
        <v>[DISABLED]</v>
      </c>
      <c r="U497" s="106" t="s">
        <v>5600</v>
      </c>
      <c r="V497" s="107" t="s">
        <v>1055</v>
      </c>
      <c r="W497" s="108">
        <v>42276</v>
      </c>
      <c r="X497" s="107" t="b">
        <v>0</v>
      </c>
      <c r="Y497" s="107" t="s">
        <v>5237</v>
      </c>
      <c r="Z497" s="107" t="s">
        <v>5237</v>
      </c>
      <c r="AA497" s="107" t="s">
        <v>5237</v>
      </c>
      <c r="AB497" s="107" t="s">
        <v>5237</v>
      </c>
      <c r="AC497" s="107" t="s">
        <v>5237</v>
      </c>
      <c r="AD497" s="107" t="s">
        <v>5237</v>
      </c>
    </row>
    <row r="498" spans="2:30" outlineLevel="2">
      <c r="B498" s="9" t="s">
        <v>3</v>
      </c>
      <c r="C498" s="9" t="s">
        <v>5232</v>
      </c>
      <c r="D498" s="4" t="s">
        <v>4</v>
      </c>
      <c r="E498" s="10" t="s">
        <v>64</v>
      </c>
      <c r="F498" s="4" t="s">
        <v>41</v>
      </c>
      <c r="G498" s="10" t="s">
        <v>188</v>
      </c>
      <c r="H498" s="10" t="s">
        <v>607</v>
      </c>
      <c r="I498" s="4" t="s">
        <v>73</v>
      </c>
      <c r="J498" s="72" t="str">
        <f t="shared" si="45"/>
        <v>BPFR0F1 ICPL Curncy</v>
      </c>
      <c r="K498" s="25" t="str">
        <f t="shared" si="46"/>
        <v>ICPL</v>
      </c>
      <c r="L498" s="26">
        <f t="shared" ca="1" si="46"/>
        <v>42276</v>
      </c>
      <c r="M498" s="25" t="b">
        <f t="shared" si="46"/>
        <v>0</v>
      </c>
      <c r="N498" s="84" t="str">
        <f>IF($M498,_xll.BDP($J498,N$490),"[DISABLED]")</f>
        <v>[DISABLED]</v>
      </c>
      <c r="O498" s="84" t="str">
        <f>IF($M498,_xll.BDP($J498,O$490),"[DISABLED]")</f>
        <v>[DISABLED]</v>
      </c>
      <c r="P498" s="84" t="str">
        <f>IF($M498,_xll.BDP($J498,P$490),"[DISABLED]")</f>
        <v>[DISABLED]</v>
      </c>
      <c r="Q498" s="84" t="str">
        <f>IF($M498,_xll.BDH($J498,Q$490,$L498),"[DISABLED]")</f>
        <v>[DISABLED]</v>
      </c>
      <c r="R498" s="84" t="str">
        <f>IF($M498,_xll.BDH($J498,R$490,$L498),"[DISABLED]")</f>
        <v>[DISABLED]</v>
      </c>
      <c r="S498" s="84" t="str">
        <f>IF($M498,_xll.BDH($J498,S$490,$L498),"[DISABLED]")</f>
        <v>[DISABLED]</v>
      </c>
      <c r="U498" s="106" t="s">
        <v>5601</v>
      </c>
      <c r="V498" s="107" t="s">
        <v>1055</v>
      </c>
      <c r="W498" s="108">
        <v>42276</v>
      </c>
      <c r="X498" s="107" t="b">
        <v>0</v>
      </c>
      <c r="Y498" s="107" t="s">
        <v>5237</v>
      </c>
      <c r="Z498" s="107" t="s">
        <v>5237</v>
      </c>
      <c r="AA498" s="107" t="s">
        <v>5237</v>
      </c>
      <c r="AB498" s="107" t="s">
        <v>5237</v>
      </c>
      <c r="AC498" s="107" t="s">
        <v>5237</v>
      </c>
      <c r="AD498" s="107" t="s">
        <v>5237</v>
      </c>
    </row>
    <row r="499" spans="2:30" outlineLevel="2">
      <c r="B499" s="9" t="s">
        <v>3</v>
      </c>
      <c r="C499" s="9" t="s">
        <v>5232</v>
      </c>
      <c r="D499" s="4" t="s">
        <v>4</v>
      </c>
      <c r="E499" s="10" t="s">
        <v>64</v>
      </c>
      <c r="F499" s="4" t="s">
        <v>181</v>
      </c>
      <c r="G499" s="10" t="s">
        <v>189</v>
      </c>
      <c r="H499" s="10" t="s">
        <v>608</v>
      </c>
      <c r="I499" s="4" t="s">
        <v>73</v>
      </c>
      <c r="J499" s="72" t="str">
        <f t="shared" si="45"/>
        <v>BPFR0G1A ICPL Curncy</v>
      </c>
      <c r="K499" s="25" t="str">
        <f t="shared" si="46"/>
        <v>ICPL</v>
      </c>
      <c r="L499" s="26">
        <f t="shared" ca="1" si="46"/>
        <v>42276</v>
      </c>
      <c r="M499" s="25" t="b">
        <f t="shared" si="46"/>
        <v>0</v>
      </c>
      <c r="N499" s="84" t="str">
        <f>IF($M499,_xll.BDP($J499,N$490),"[DISABLED]")</f>
        <v>[DISABLED]</v>
      </c>
      <c r="O499" s="84" t="str">
        <f>IF($M499,_xll.BDP($J499,O$490),"[DISABLED]")</f>
        <v>[DISABLED]</v>
      </c>
      <c r="P499" s="84" t="str">
        <f>IF($M499,_xll.BDP($J499,P$490),"[DISABLED]")</f>
        <v>[DISABLED]</v>
      </c>
      <c r="Q499" s="84" t="str">
        <f>IF($M499,_xll.BDH($J499,Q$490,$L499),"[DISABLED]")</f>
        <v>[DISABLED]</v>
      </c>
      <c r="R499" s="84" t="str">
        <f>IF($M499,_xll.BDH($J499,R$490,$L499),"[DISABLED]")</f>
        <v>[DISABLED]</v>
      </c>
      <c r="S499" s="84" t="str">
        <f>IF($M499,_xll.BDH($J499,S$490,$L499),"[DISABLED]")</f>
        <v>[DISABLED]</v>
      </c>
      <c r="U499" s="106" t="s">
        <v>5602</v>
      </c>
      <c r="V499" s="107" t="s">
        <v>1055</v>
      </c>
      <c r="W499" s="108">
        <v>42276</v>
      </c>
      <c r="X499" s="107" t="b">
        <v>0</v>
      </c>
      <c r="Y499" s="107" t="s">
        <v>5237</v>
      </c>
      <c r="Z499" s="107" t="s">
        <v>5237</v>
      </c>
      <c r="AA499" s="107" t="s">
        <v>5237</v>
      </c>
      <c r="AB499" s="107" t="s">
        <v>5237</v>
      </c>
      <c r="AC499" s="107" t="s">
        <v>5237</v>
      </c>
      <c r="AD499" s="107" t="s">
        <v>5237</v>
      </c>
    </row>
    <row r="500" spans="2:30" outlineLevel="2">
      <c r="B500" s="9" t="s">
        <v>3</v>
      </c>
      <c r="C500" s="9" t="s">
        <v>5232</v>
      </c>
      <c r="D500" s="4" t="s">
        <v>4</v>
      </c>
      <c r="E500" s="10" t="s">
        <v>64</v>
      </c>
      <c r="F500" s="4" t="s">
        <v>182</v>
      </c>
      <c r="G500" s="10" t="s">
        <v>190</v>
      </c>
      <c r="H500" s="10" t="s">
        <v>609</v>
      </c>
      <c r="I500" s="4" t="s">
        <v>73</v>
      </c>
      <c r="J500" s="72" t="str">
        <f t="shared" si="45"/>
        <v>BPFR0H1B ICPL Curncy</v>
      </c>
      <c r="K500" s="25" t="str">
        <f t="shared" si="46"/>
        <v>ICPL</v>
      </c>
      <c r="L500" s="26">
        <f t="shared" ca="1" si="46"/>
        <v>42276</v>
      </c>
      <c r="M500" s="25" t="b">
        <f t="shared" si="46"/>
        <v>0</v>
      </c>
      <c r="N500" s="84" t="str">
        <f>IF($M500,_xll.BDP($J500,N$490),"[DISABLED]")</f>
        <v>[DISABLED]</v>
      </c>
      <c r="O500" s="84" t="str">
        <f>IF($M500,_xll.BDP($J500,O$490),"[DISABLED]")</f>
        <v>[DISABLED]</v>
      </c>
      <c r="P500" s="84" t="str">
        <f>IF($M500,_xll.BDP($J500,P$490),"[DISABLED]")</f>
        <v>[DISABLED]</v>
      </c>
      <c r="Q500" s="84" t="str">
        <f>IF($M500,_xll.BDH($J500,Q$490,$L500),"[DISABLED]")</f>
        <v>[DISABLED]</v>
      </c>
      <c r="R500" s="84" t="str">
        <f>IF($M500,_xll.BDH($J500,R$490,$L500),"[DISABLED]")</f>
        <v>[DISABLED]</v>
      </c>
      <c r="S500" s="84" t="str">
        <f>IF($M500,_xll.BDH($J500,S$490,$L500),"[DISABLED]")</f>
        <v>[DISABLED]</v>
      </c>
      <c r="U500" s="106" t="s">
        <v>5603</v>
      </c>
      <c r="V500" s="107" t="s">
        <v>1055</v>
      </c>
      <c r="W500" s="108">
        <v>42276</v>
      </c>
      <c r="X500" s="107" t="b">
        <v>0</v>
      </c>
      <c r="Y500" s="107" t="s">
        <v>5237</v>
      </c>
      <c r="Z500" s="107" t="s">
        <v>5237</v>
      </c>
      <c r="AA500" s="107" t="s">
        <v>5237</v>
      </c>
      <c r="AB500" s="107" t="s">
        <v>5237</v>
      </c>
      <c r="AC500" s="107" t="s">
        <v>5237</v>
      </c>
      <c r="AD500" s="107" t="s">
        <v>5237</v>
      </c>
    </row>
    <row r="501" spans="2:30" outlineLevel="2">
      <c r="B501" s="9" t="s">
        <v>3</v>
      </c>
      <c r="C501" s="9" t="s">
        <v>5232</v>
      </c>
      <c r="D501" s="4" t="s">
        <v>4</v>
      </c>
      <c r="E501" s="10" t="s">
        <v>64</v>
      </c>
      <c r="F501" s="4" t="s">
        <v>145</v>
      </c>
      <c r="G501" s="10" t="s">
        <v>191</v>
      </c>
      <c r="H501" s="10" t="s">
        <v>610</v>
      </c>
      <c r="I501" s="4" t="s">
        <v>73</v>
      </c>
      <c r="J501" s="72" t="str">
        <f t="shared" si="45"/>
        <v>BPFR0I1C ICPL Curncy</v>
      </c>
      <c r="K501" s="25" t="str">
        <f t="shared" si="46"/>
        <v>ICPL</v>
      </c>
      <c r="L501" s="26">
        <f t="shared" ca="1" si="46"/>
        <v>42276</v>
      </c>
      <c r="M501" s="25" t="b">
        <f t="shared" si="46"/>
        <v>0</v>
      </c>
      <c r="N501" s="84" t="str">
        <f>IF($M501,_xll.BDP($J501,N$490),"[DISABLED]")</f>
        <v>[DISABLED]</v>
      </c>
      <c r="O501" s="84" t="str">
        <f>IF($M501,_xll.BDP($J501,O$490),"[DISABLED]")</f>
        <v>[DISABLED]</v>
      </c>
      <c r="P501" s="84" t="str">
        <f>IF($M501,_xll.BDP($J501,P$490),"[DISABLED]")</f>
        <v>[DISABLED]</v>
      </c>
      <c r="Q501" s="84" t="str">
        <f>IF($M501,_xll.BDH($J501,Q$490,$L501),"[DISABLED]")</f>
        <v>[DISABLED]</v>
      </c>
      <c r="R501" s="84" t="str">
        <f>IF($M501,_xll.BDH($J501,R$490,$L501),"[DISABLED]")</f>
        <v>[DISABLED]</v>
      </c>
      <c r="S501" s="84" t="str">
        <f>IF($M501,_xll.BDH($J501,S$490,$L501),"[DISABLED]")</f>
        <v>[DISABLED]</v>
      </c>
      <c r="U501" s="106" t="s">
        <v>5604</v>
      </c>
      <c r="V501" s="107" t="s">
        <v>1055</v>
      </c>
      <c r="W501" s="108">
        <v>42276</v>
      </c>
      <c r="X501" s="107" t="b">
        <v>0</v>
      </c>
      <c r="Y501" s="107" t="s">
        <v>5237</v>
      </c>
      <c r="Z501" s="107" t="s">
        <v>5237</v>
      </c>
      <c r="AA501" s="107" t="s">
        <v>5237</v>
      </c>
      <c r="AB501" s="107" t="s">
        <v>5237</v>
      </c>
      <c r="AC501" s="107" t="s">
        <v>5237</v>
      </c>
      <c r="AD501" s="107" t="s">
        <v>5237</v>
      </c>
    </row>
    <row r="502" spans="2:30" outlineLevel="2">
      <c r="B502" s="9" t="s">
        <v>3</v>
      </c>
      <c r="C502" s="9" t="s">
        <v>5232</v>
      </c>
      <c r="D502" s="4" t="s">
        <v>4</v>
      </c>
      <c r="E502" s="10" t="s">
        <v>64</v>
      </c>
      <c r="F502" s="4" t="s">
        <v>183</v>
      </c>
      <c r="G502" s="10" t="s">
        <v>192</v>
      </c>
      <c r="H502" s="10" t="s">
        <v>611</v>
      </c>
      <c r="I502" s="4" t="s">
        <v>73</v>
      </c>
      <c r="J502" s="72" t="str">
        <f t="shared" si="45"/>
        <v>BPFR0J1D ICPL Curncy</v>
      </c>
      <c r="K502" s="25" t="str">
        <f t="shared" si="46"/>
        <v>ICPL</v>
      </c>
      <c r="L502" s="26">
        <f t="shared" ca="1" si="46"/>
        <v>42276</v>
      </c>
      <c r="M502" s="25" t="b">
        <f t="shared" si="46"/>
        <v>0</v>
      </c>
      <c r="N502" s="84" t="str">
        <f>IF($M502,_xll.BDP($J502,N$490),"[DISABLED]")</f>
        <v>[DISABLED]</v>
      </c>
      <c r="O502" s="84" t="str">
        <f>IF($M502,_xll.BDP($J502,O$490),"[DISABLED]")</f>
        <v>[DISABLED]</v>
      </c>
      <c r="P502" s="84" t="str">
        <f>IF($M502,_xll.BDP($J502,P$490),"[DISABLED]")</f>
        <v>[DISABLED]</v>
      </c>
      <c r="Q502" s="84" t="str">
        <f>IF($M502,_xll.BDH($J502,Q$490,$L502),"[DISABLED]")</f>
        <v>[DISABLED]</v>
      </c>
      <c r="R502" s="84" t="str">
        <f>IF($M502,_xll.BDH($J502,R$490,$L502),"[DISABLED]")</f>
        <v>[DISABLED]</v>
      </c>
      <c r="S502" s="84" t="str">
        <f>IF($M502,_xll.BDH($J502,S$490,$L502),"[DISABLED]")</f>
        <v>[DISABLED]</v>
      </c>
      <c r="U502" s="106" t="s">
        <v>5605</v>
      </c>
      <c r="V502" s="107" t="s">
        <v>1055</v>
      </c>
      <c r="W502" s="108">
        <v>42276</v>
      </c>
      <c r="X502" s="107" t="b">
        <v>0</v>
      </c>
      <c r="Y502" s="107" t="s">
        <v>5237</v>
      </c>
      <c r="Z502" s="107" t="s">
        <v>5237</v>
      </c>
      <c r="AA502" s="107" t="s">
        <v>5237</v>
      </c>
      <c r="AB502" s="107" t="s">
        <v>5237</v>
      </c>
      <c r="AC502" s="107" t="s">
        <v>5237</v>
      </c>
      <c r="AD502" s="107" t="s">
        <v>5237</v>
      </c>
    </row>
    <row r="503" spans="2:30" outlineLevel="2">
      <c r="B503" s="9" t="s">
        <v>3</v>
      </c>
      <c r="C503" s="9" t="s">
        <v>5232</v>
      </c>
      <c r="D503" s="4" t="s">
        <v>4</v>
      </c>
      <c r="E503" s="10" t="s">
        <v>64</v>
      </c>
      <c r="F503" s="4" t="s">
        <v>184</v>
      </c>
      <c r="G503" s="10" t="s">
        <v>285</v>
      </c>
      <c r="H503" s="10" t="s">
        <v>612</v>
      </c>
      <c r="I503" s="4" t="s">
        <v>73</v>
      </c>
      <c r="J503" s="72" t="str">
        <f t="shared" si="45"/>
        <v>BPFR0K1E ICPL Curncy</v>
      </c>
      <c r="K503" s="25" t="str">
        <f t="shared" si="46"/>
        <v>ICPL</v>
      </c>
      <c r="L503" s="26">
        <f t="shared" ca="1" si="46"/>
        <v>42276</v>
      </c>
      <c r="M503" s="25" t="b">
        <f t="shared" si="46"/>
        <v>0</v>
      </c>
      <c r="N503" s="84" t="str">
        <f>IF($M503,_xll.BDP($J503,N$490),"[DISABLED]")</f>
        <v>[DISABLED]</v>
      </c>
      <c r="O503" s="84" t="str">
        <f>IF($M503,_xll.BDP($J503,O$490),"[DISABLED]")</f>
        <v>[DISABLED]</v>
      </c>
      <c r="P503" s="84" t="str">
        <f>IF($M503,_xll.BDP($J503,P$490),"[DISABLED]")</f>
        <v>[DISABLED]</v>
      </c>
      <c r="Q503" s="84" t="str">
        <f>IF($M503,_xll.BDH($J503,Q$490,$L503),"[DISABLED]")</f>
        <v>[DISABLED]</v>
      </c>
      <c r="R503" s="84" t="str">
        <f>IF($M503,_xll.BDH($J503,R$490,$L503),"[DISABLED]")</f>
        <v>[DISABLED]</v>
      </c>
      <c r="S503" s="84" t="str">
        <f>IF($M503,_xll.BDH($J503,S$490,$L503),"[DISABLED]")</f>
        <v>[DISABLED]</v>
      </c>
      <c r="U503" s="106" t="s">
        <v>5606</v>
      </c>
      <c r="V503" s="107" t="s">
        <v>1055</v>
      </c>
      <c r="W503" s="108">
        <v>42276</v>
      </c>
      <c r="X503" s="107" t="b">
        <v>0</v>
      </c>
      <c r="Y503" s="107" t="s">
        <v>5237</v>
      </c>
      <c r="Z503" s="107" t="s">
        <v>5237</v>
      </c>
      <c r="AA503" s="107" t="s">
        <v>5237</v>
      </c>
      <c r="AB503" s="107" t="s">
        <v>5237</v>
      </c>
      <c r="AC503" s="107" t="s">
        <v>5237</v>
      </c>
      <c r="AD503" s="107" t="s">
        <v>5237</v>
      </c>
    </row>
    <row r="504" spans="2:30" outlineLevel="2">
      <c r="B504" s="9" t="s">
        <v>3</v>
      </c>
      <c r="C504" s="9" t="s">
        <v>5232</v>
      </c>
      <c r="D504" s="4" t="s">
        <v>4</v>
      </c>
      <c r="E504" s="10" t="s">
        <v>64</v>
      </c>
      <c r="F504" s="4" t="s">
        <v>146</v>
      </c>
      <c r="G504" s="10" t="s">
        <v>193</v>
      </c>
      <c r="H504" s="10" t="s">
        <v>613</v>
      </c>
      <c r="I504" s="4" t="s">
        <v>73</v>
      </c>
      <c r="J504" s="72" t="str">
        <f t="shared" si="45"/>
        <v>BPFR011F ICPL Curncy</v>
      </c>
      <c r="K504" s="25" t="str">
        <f t="shared" si="46"/>
        <v>ICPL</v>
      </c>
      <c r="L504" s="26">
        <f t="shared" ca="1" si="46"/>
        <v>42276</v>
      </c>
      <c r="M504" s="25" t="b">
        <f t="shared" si="46"/>
        <v>0</v>
      </c>
      <c r="N504" s="84" t="str">
        <f>IF($M504,_xll.BDP($J504,N$490),"[DISABLED]")</f>
        <v>[DISABLED]</v>
      </c>
      <c r="O504" s="84" t="str">
        <f>IF($M504,_xll.BDP($J504,O$490),"[DISABLED]")</f>
        <v>[DISABLED]</v>
      </c>
      <c r="P504" s="84" t="str">
        <f>IF($M504,_xll.BDP($J504,P$490),"[DISABLED]")</f>
        <v>[DISABLED]</v>
      </c>
      <c r="Q504" s="84" t="str">
        <f>IF($M504,_xll.BDH($J504,Q$490,$L504),"[DISABLED]")</f>
        <v>[DISABLED]</v>
      </c>
      <c r="R504" s="84" t="str">
        <f>IF($M504,_xll.BDH($J504,R$490,$L504),"[DISABLED]")</f>
        <v>[DISABLED]</v>
      </c>
      <c r="S504" s="84" t="str">
        <f>IF($M504,_xll.BDH($J504,S$490,$L504),"[DISABLED]")</f>
        <v>[DISABLED]</v>
      </c>
      <c r="U504" s="106" t="s">
        <v>5607</v>
      </c>
      <c r="V504" s="107" t="s">
        <v>1055</v>
      </c>
      <c r="W504" s="108">
        <v>42276</v>
      </c>
      <c r="X504" s="107" t="b">
        <v>0</v>
      </c>
      <c r="Y504" s="107" t="s">
        <v>5237</v>
      </c>
      <c r="Z504" s="107" t="s">
        <v>5237</v>
      </c>
      <c r="AA504" s="107" t="s">
        <v>5237</v>
      </c>
      <c r="AB504" s="107" t="s">
        <v>5237</v>
      </c>
      <c r="AC504" s="107" t="s">
        <v>5237</v>
      </c>
      <c r="AD504" s="107" t="s">
        <v>5237</v>
      </c>
    </row>
    <row r="505" spans="2:30" outlineLevel="2">
      <c r="B505" s="9" t="s">
        <v>3</v>
      </c>
      <c r="C505" s="9" t="s">
        <v>5232</v>
      </c>
      <c r="D505" s="4" t="s">
        <v>4</v>
      </c>
      <c r="E505" s="10" t="s">
        <v>64</v>
      </c>
      <c r="F505" s="4" t="s">
        <v>42</v>
      </c>
      <c r="G505" s="10" t="s">
        <v>66</v>
      </c>
      <c r="H505" s="10" t="s">
        <v>614</v>
      </c>
      <c r="I505" s="4" t="s">
        <v>73</v>
      </c>
      <c r="J505" s="72" t="str">
        <f t="shared" si="45"/>
        <v>BPSW2 ICPL Curncy</v>
      </c>
      <c r="K505" s="25" t="str">
        <f t="shared" si="46"/>
        <v>ICPL</v>
      </c>
      <c r="L505" s="26">
        <f t="shared" ca="1" si="46"/>
        <v>42276</v>
      </c>
      <c r="M505" s="25" t="b">
        <f t="shared" si="46"/>
        <v>0</v>
      </c>
      <c r="N505" s="84" t="str">
        <f>IF($M505,_xll.BDP($J505,N$490),"[DISABLED]")</f>
        <v>[DISABLED]</v>
      </c>
      <c r="O505" s="84" t="str">
        <f>IF($M505,_xll.BDP($J505,O$490),"[DISABLED]")</f>
        <v>[DISABLED]</v>
      </c>
      <c r="P505" s="84" t="str">
        <f>IF($M505,_xll.BDP($J505,P$490),"[DISABLED]")</f>
        <v>[DISABLED]</v>
      </c>
      <c r="Q505" s="84" t="str">
        <f>IF($M505,_xll.BDH($J505,Q$490,$L505),"[DISABLED]")</f>
        <v>[DISABLED]</v>
      </c>
      <c r="R505" s="84" t="str">
        <f>IF($M505,_xll.BDH($J505,R$490,$L505),"[DISABLED]")</f>
        <v>[DISABLED]</v>
      </c>
      <c r="S505" s="84" t="str">
        <f>IF($M505,_xll.BDH($J505,S$490,$L505),"[DISABLED]")</f>
        <v>[DISABLED]</v>
      </c>
      <c r="U505" s="106" t="s">
        <v>5608</v>
      </c>
      <c r="V505" s="107" t="s">
        <v>1055</v>
      </c>
      <c r="W505" s="108">
        <v>42276</v>
      </c>
      <c r="X505" s="107" t="b">
        <v>0</v>
      </c>
      <c r="Y505" s="107" t="s">
        <v>5237</v>
      </c>
      <c r="Z505" s="107" t="s">
        <v>5237</v>
      </c>
      <c r="AA505" s="107" t="s">
        <v>5237</v>
      </c>
      <c r="AB505" s="107" t="s">
        <v>5237</v>
      </c>
      <c r="AC505" s="107" t="s">
        <v>5237</v>
      </c>
      <c r="AD505" s="107" t="s">
        <v>5237</v>
      </c>
    </row>
    <row r="506" spans="2:30" outlineLevel="2">
      <c r="B506" s="9" t="s">
        <v>3</v>
      </c>
      <c r="C506" s="9" t="s">
        <v>5232</v>
      </c>
      <c r="D506" s="4" t="s">
        <v>4</v>
      </c>
      <c r="E506" s="10" t="s">
        <v>64</v>
      </c>
      <c r="F506" s="4" t="s">
        <v>43</v>
      </c>
      <c r="G506" s="10" t="s">
        <v>66</v>
      </c>
      <c r="H506" s="10" t="s">
        <v>615</v>
      </c>
      <c r="I506" s="4" t="s">
        <v>73</v>
      </c>
      <c r="J506" s="72" t="str">
        <f t="shared" si="45"/>
        <v>BPSW3 ICPL Curncy</v>
      </c>
      <c r="K506" s="25" t="str">
        <f t="shared" si="46"/>
        <v>ICPL</v>
      </c>
      <c r="L506" s="26">
        <f t="shared" ca="1" si="46"/>
        <v>42276</v>
      </c>
      <c r="M506" s="25" t="b">
        <f t="shared" si="46"/>
        <v>0</v>
      </c>
      <c r="N506" s="84" t="str">
        <f>IF($M506,_xll.BDP($J506,N$490),"[DISABLED]")</f>
        <v>[DISABLED]</v>
      </c>
      <c r="O506" s="84" t="str">
        <f>IF($M506,_xll.BDP($J506,O$490),"[DISABLED]")</f>
        <v>[DISABLED]</v>
      </c>
      <c r="P506" s="84" t="str">
        <f>IF($M506,_xll.BDP($J506,P$490),"[DISABLED]")</f>
        <v>[DISABLED]</v>
      </c>
      <c r="Q506" s="84" t="str">
        <f>IF($M506,_xll.BDH($J506,Q$490,$L506),"[DISABLED]")</f>
        <v>[DISABLED]</v>
      </c>
      <c r="R506" s="84" t="str">
        <f>IF($M506,_xll.BDH($J506,R$490,$L506),"[DISABLED]")</f>
        <v>[DISABLED]</v>
      </c>
      <c r="S506" s="84" t="str">
        <f>IF($M506,_xll.BDH($J506,S$490,$L506),"[DISABLED]")</f>
        <v>[DISABLED]</v>
      </c>
      <c r="U506" s="106" t="s">
        <v>5609</v>
      </c>
      <c r="V506" s="107" t="s">
        <v>1055</v>
      </c>
      <c r="W506" s="108">
        <v>42276</v>
      </c>
      <c r="X506" s="107" t="b">
        <v>0</v>
      </c>
      <c r="Y506" s="107" t="s">
        <v>5237</v>
      </c>
      <c r="Z506" s="107" t="s">
        <v>5237</v>
      </c>
      <c r="AA506" s="107" t="s">
        <v>5237</v>
      </c>
      <c r="AB506" s="107" t="s">
        <v>5237</v>
      </c>
      <c r="AC506" s="107" t="s">
        <v>5237</v>
      </c>
      <c r="AD506" s="107" t="s">
        <v>5237</v>
      </c>
    </row>
    <row r="507" spans="2:30" outlineLevel="2">
      <c r="B507" s="9" t="s">
        <v>3</v>
      </c>
      <c r="C507" s="9" t="s">
        <v>5232</v>
      </c>
      <c r="D507" s="4" t="s">
        <v>4</v>
      </c>
      <c r="E507" s="10" t="s">
        <v>64</v>
      </c>
      <c r="F507" s="4" t="s">
        <v>152</v>
      </c>
      <c r="G507" s="10" t="s">
        <v>66</v>
      </c>
      <c r="H507" s="10" t="s">
        <v>616</v>
      </c>
      <c r="I507" s="4" t="s">
        <v>73</v>
      </c>
      <c r="J507" s="72" t="str">
        <f t="shared" si="45"/>
        <v>BPSW4 ICPL Curncy</v>
      </c>
      <c r="K507" s="25" t="str">
        <f t="shared" si="46"/>
        <v>ICPL</v>
      </c>
      <c r="L507" s="26">
        <f t="shared" ca="1" si="46"/>
        <v>42276</v>
      </c>
      <c r="M507" s="25" t="b">
        <f t="shared" si="46"/>
        <v>0</v>
      </c>
      <c r="N507" s="84" t="str">
        <f>IF($M507,_xll.BDP($J507,N$490),"[DISABLED]")</f>
        <v>[DISABLED]</v>
      </c>
      <c r="O507" s="84" t="str">
        <f>IF($M507,_xll.BDP($J507,O$490),"[DISABLED]")</f>
        <v>[DISABLED]</v>
      </c>
      <c r="P507" s="84" t="str">
        <f>IF($M507,_xll.BDP($J507,P$490),"[DISABLED]")</f>
        <v>[DISABLED]</v>
      </c>
      <c r="Q507" s="84" t="str">
        <f>IF($M507,_xll.BDH($J507,Q$490,$L507),"[DISABLED]")</f>
        <v>[DISABLED]</v>
      </c>
      <c r="R507" s="84" t="str">
        <f>IF($M507,_xll.BDH($J507,R$490,$L507),"[DISABLED]")</f>
        <v>[DISABLED]</v>
      </c>
      <c r="S507" s="84" t="str">
        <f>IF($M507,_xll.BDH($J507,S$490,$L507),"[DISABLED]")</f>
        <v>[DISABLED]</v>
      </c>
      <c r="U507" s="106" t="s">
        <v>5610</v>
      </c>
      <c r="V507" s="107" t="s">
        <v>1055</v>
      </c>
      <c r="W507" s="108">
        <v>42276</v>
      </c>
      <c r="X507" s="107" t="b">
        <v>0</v>
      </c>
      <c r="Y507" s="107" t="s">
        <v>5237</v>
      </c>
      <c r="Z507" s="107" t="s">
        <v>5237</v>
      </c>
      <c r="AA507" s="107" t="s">
        <v>5237</v>
      </c>
      <c r="AB507" s="107" t="s">
        <v>5237</v>
      </c>
      <c r="AC507" s="107" t="s">
        <v>5237</v>
      </c>
      <c r="AD507" s="107" t="s">
        <v>5237</v>
      </c>
    </row>
    <row r="508" spans="2:30" outlineLevel="2">
      <c r="B508" s="9" t="s">
        <v>3</v>
      </c>
      <c r="C508" s="9" t="s">
        <v>5232</v>
      </c>
      <c r="D508" s="4" t="s">
        <v>4</v>
      </c>
      <c r="E508" s="10" t="s">
        <v>64</v>
      </c>
      <c r="F508" s="4" t="s">
        <v>44</v>
      </c>
      <c r="G508" s="10" t="s">
        <v>66</v>
      </c>
      <c r="H508" s="10" t="s">
        <v>617</v>
      </c>
      <c r="I508" s="4" t="s">
        <v>73</v>
      </c>
      <c r="J508" s="72" t="str">
        <f t="shared" si="45"/>
        <v>BPSW5 ICPL Curncy</v>
      </c>
      <c r="K508" s="25" t="str">
        <f t="shared" si="46"/>
        <v>ICPL</v>
      </c>
      <c r="L508" s="26">
        <f t="shared" ca="1" si="46"/>
        <v>42276</v>
      </c>
      <c r="M508" s="25" t="b">
        <f t="shared" si="46"/>
        <v>0</v>
      </c>
      <c r="N508" s="84" t="str">
        <f>IF($M508,_xll.BDP($J508,N$490),"[DISABLED]")</f>
        <v>[DISABLED]</v>
      </c>
      <c r="O508" s="84" t="str">
        <f>IF($M508,_xll.BDP($J508,O$490),"[DISABLED]")</f>
        <v>[DISABLED]</v>
      </c>
      <c r="P508" s="84" t="str">
        <f>IF($M508,_xll.BDP($J508,P$490),"[DISABLED]")</f>
        <v>[DISABLED]</v>
      </c>
      <c r="Q508" s="84" t="str">
        <f>IF($M508,_xll.BDH($J508,Q$490,$L508),"[DISABLED]")</f>
        <v>[DISABLED]</v>
      </c>
      <c r="R508" s="84" t="str">
        <f>IF($M508,_xll.BDH($J508,R$490,$L508),"[DISABLED]")</f>
        <v>[DISABLED]</v>
      </c>
      <c r="S508" s="84" t="str">
        <f>IF($M508,_xll.BDH($J508,S$490,$L508),"[DISABLED]")</f>
        <v>[DISABLED]</v>
      </c>
      <c r="U508" s="106" t="s">
        <v>5611</v>
      </c>
      <c r="V508" s="107" t="s">
        <v>1055</v>
      </c>
      <c r="W508" s="108">
        <v>42276</v>
      </c>
      <c r="X508" s="107" t="b">
        <v>0</v>
      </c>
      <c r="Y508" s="107" t="s">
        <v>5237</v>
      </c>
      <c r="Z508" s="107" t="s">
        <v>5237</v>
      </c>
      <c r="AA508" s="107" t="s">
        <v>5237</v>
      </c>
      <c r="AB508" s="107" t="s">
        <v>5237</v>
      </c>
      <c r="AC508" s="107" t="s">
        <v>5237</v>
      </c>
      <c r="AD508" s="107" t="s">
        <v>5237</v>
      </c>
    </row>
    <row r="509" spans="2:30" outlineLevel="2">
      <c r="B509" s="9" t="s">
        <v>3</v>
      </c>
      <c r="C509" s="9" t="s">
        <v>5232</v>
      </c>
      <c r="D509" s="4" t="s">
        <v>4</v>
      </c>
      <c r="E509" s="10" t="s">
        <v>64</v>
      </c>
      <c r="F509" s="4" t="s">
        <v>155</v>
      </c>
      <c r="G509" s="10" t="s">
        <v>66</v>
      </c>
      <c r="H509" s="10" t="s">
        <v>618</v>
      </c>
      <c r="I509" s="4" t="s">
        <v>73</v>
      </c>
      <c r="J509" s="72" t="str">
        <f t="shared" si="45"/>
        <v>BPSW6 ICPL Curncy</v>
      </c>
      <c r="K509" s="25" t="str">
        <f t="shared" si="46"/>
        <v>ICPL</v>
      </c>
      <c r="L509" s="26">
        <f t="shared" ca="1" si="46"/>
        <v>42276</v>
      </c>
      <c r="M509" s="25" t="b">
        <f t="shared" si="46"/>
        <v>0</v>
      </c>
      <c r="N509" s="84" t="str">
        <f>IF($M509,_xll.BDP($J509,N$490),"[DISABLED]")</f>
        <v>[DISABLED]</v>
      </c>
      <c r="O509" s="84" t="str">
        <f>IF($M509,_xll.BDP($J509,O$490),"[DISABLED]")</f>
        <v>[DISABLED]</v>
      </c>
      <c r="P509" s="84" t="str">
        <f>IF($M509,_xll.BDP($J509,P$490),"[DISABLED]")</f>
        <v>[DISABLED]</v>
      </c>
      <c r="Q509" s="84" t="str">
        <f>IF($M509,_xll.BDH($J509,Q$490,$L509),"[DISABLED]")</f>
        <v>[DISABLED]</v>
      </c>
      <c r="R509" s="84" t="str">
        <f>IF($M509,_xll.BDH($J509,R$490,$L509),"[DISABLED]")</f>
        <v>[DISABLED]</v>
      </c>
      <c r="S509" s="84" t="str">
        <f>IF($M509,_xll.BDH($J509,S$490,$L509),"[DISABLED]")</f>
        <v>[DISABLED]</v>
      </c>
      <c r="U509" s="106" t="s">
        <v>5612</v>
      </c>
      <c r="V509" s="107" t="s">
        <v>1055</v>
      </c>
      <c r="W509" s="108">
        <v>42276</v>
      </c>
      <c r="X509" s="107" t="b">
        <v>0</v>
      </c>
      <c r="Y509" s="107" t="s">
        <v>5237</v>
      </c>
      <c r="Z509" s="107" t="s">
        <v>5237</v>
      </c>
      <c r="AA509" s="107" t="s">
        <v>5237</v>
      </c>
      <c r="AB509" s="107" t="s">
        <v>5237</v>
      </c>
      <c r="AC509" s="107" t="s">
        <v>5237</v>
      </c>
      <c r="AD509" s="107" t="s">
        <v>5237</v>
      </c>
    </row>
    <row r="510" spans="2:30" outlineLevel="2">
      <c r="B510" s="9" t="s">
        <v>3</v>
      </c>
      <c r="C510" s="9" t="s">
        <v>5232</v>
      </c>
      <c r="D510" s="4" t="s">
        <v>4</v>
      </c>
      <c r="E510" s="10" t="s">
        <v>64</v>
      </c>
      <c r="F510" s="4" t="s">
        <v>45</v>
      </c>
      <c r="G510" s="10" t="s">
        <v>66</v>
      </c>
      <c r="H510" s="10" t="s">
        <v>619</v>
      </c>
      <c r="I510" s="4" t="s">
        <v>73</v>
      </c>
      <c r="J510" s="72" t="str">
        <f t="shared" si="45"/>
        <v>BPSW7 ICPL Curncy</v>
      </c>
      <c r="K510" s="25" t="str">
        <f t="shared" si="46"/>
        <v>ICPL</v>
      </c>
      <c r="L510" s="26">
        <f t="shared" ca="1" si="46"/>
        <v>42276</v>
      </c>
      <c r="M510" s="25" t="b">
        <f t="shared" si="46"/>
        <v>0</v>
      </c>
      <c r="N510" s="84" t="str">
        <f>IF($M510,_xll.BDP($J510,N$490),"[DISABLED]")</f>
        <v>[DISABLED]</v>
      </c>
      <c r="O510" s="84" t="str">
        <f>IF($M510,_xll.BDP($J510,O$490),"[DISABLED]")</f>
        <v>[DISABLED]</v>
      </c>
      <c r="P510" s="84" t="str">
        <f>IF($M510,_xll.BDP($J510,P$490),"[DISABLED]")</f>
        <v>[DISABLED]</v>
      </c>
      <c r="Q510" s="84" t="str">
        <f>IF($M510,_xll.BDH($J510,Q$490,$L510),"[DISABLED]")</f>
        <v>[DISABLED]</v>
      </c>
      <c r="R510" s="84" t="str">
        <f>IF($M510,_xll.BDH($J510,R$490,$L510),"[DISABLED]")</f>
        <v>[DISABLED]</v>
      </c>
      <c r="S510" s="84" t="str">
        <f>IF($M510,_xll.BDH($J510,S$490,$L510),"[DISABLED]")</f>
        <v>[DISABLED]</v>
      </c>
      <c r="U510" s="106" t="s">
        <v>5613</v>
      </c>
      <c r="V510" s="107" t="s">
        <v>1055</v>
      </c>
      <c r="W510" s="108">
        <v>42276</v>
      </c>
      <c r="X510" s="107" t="b">
        <v>0</v>
      </c>
      <c r="Y510" s="107" t="s">
        <v>5237</v>
      </c>
      <c r="Z510" s="107" t="s">
        <v>5237</v>
      </c>
      <c r="AA510" s="107" t="s">
        <v>5237</v>
      </c>
      <c r="AB510" s="107" t="s">
        <v>5237</v>
      </c>
      <c r="AC510" s="107" t="s">
        <v>5237</v>
      </c>
      <c r="AD510" s="107" t="s">
        <v>5237</v>
      </c>
    </row>
    <row r="511" spans="2:30" outlineLevel="2">
      <c r="B511" s="9" t="s">
        <v>3</v>
      </c>
      <c r="C511" s="9" t="s">
        <v>5232</v>
      </c>
      <c r="D511" s="4" t="s">
        <v>4</v>
      </c>
      <c r="E511" s="10" t="s">
        <v>64</v>
      </c>
      <c r="F511" s="4" t="s">
        <v>156</v>
      </c>
      <c r="G511" s="10" t="s">
        <v>66</v>
      </c>
      <c r="H511" s="10" t="s">
        <v>620</v>
      </c>
      <c r="I511" s="4" t="s">
        <v>73</v>
      </c>
      <c r="J511" s="72" t="str">
        <f t="shared" si="45"/>
        <v>BPSW8 ICPL Curncy</v>
      </c>
      <c r="K511" s="25" t="str">
        <f t="shared" si="46"/>
        <v>ICPL</v>
      </c>
      <c r="L511" s="26">
        <f t="shared" ca="1" si="46"/>
        <v>42276</v>
      </c>
      <c r="M511" s="25" t="b">
        <f t="shared" si="46"/>
        <v>0</v>
      </c>
      <c r="N511" s="84" t="str">
        <f>IF($M511,_xll.BDP($J511,N$490),"[DISABLED]")</f>
        <v>[DISABLED]</v>
      </c>
      <c r="O511" s="84" t="str">
        <f>IF($M511,_xll.BDP($J511,O$490),"[DISABLED]")</f>
        <v>[DISABLED]</v>
      </c>
      <c r="P511" s="84" t="str">
        <f>IF($M511,_xll.BDP($J511,P$490),"[DISABLED]")</f>
        <v>[DISABLED]</v>
      </c>
      <c r="Q511" s="84" t="str">
        <f>IF($M511,_xll.BDH($J511,Q$490,$L511),"[DISABLED]")</f>
        <v>[DISABLED]</v>
      </c>
      <c r="R511" s="84" t="str">
        <f>IF($M511,_xll.BDH($J511,R$490,$L511),"[DISABLED]")</f>
        <v>[DISABLED]</v>
      </c>
      <c r="S511" s="84" t="str">
        <f>IF($M511,_xll.BDH($J511,S$490,$L511),"[DISABLED]")</f>
        <v>[DISABLED]</v>
      </c>
      <c r="U511" s="106" t="s">
        <v>5614</v>
      </c>
      <c r="V511" s="107" t="s">
        <v>1055</v>
      </c>
      <c r="W511" s="108">
        <v>42276</v>
      </c>
      <c r="X511" s="107" t="b">
        <v>0</v>
      </c>
      <c r="Y511" s="107" t="s">
        <v>5237</v>
      </c>
      <c r="Z511" s="107" t="s">
        <v>5237</v>
      </c>
      <c r="AA511" s="107" t="s">
        <v>5237</v>
      </c>
      <c r="AB511" s="107" t="s">
        <v>5237</v>
      </c>
      <c r="AC511" s="107" t="s">
        <v>5237</v>
      </c>
      <c r="AD511" s="107" t="s">
        <v>5237</v>
      </c>
    </row>
    <row r="512" spans="2:30" outlineLevel="2">
      <c r="B512" s="9" t="s">
        <v>3</v>
      </c>
      <c r="C512" s="9" t="s">
        <v>5232</v>
      </c>
      <c r="D512" s="4" t="s">
        <v>4</v>
      </c>
      <c r="E512" s="10" t="s">
        <v>64</v>
      </c>
      <c r="F512" s="4" t="s">
        <v>157</v>
      </c>
      <c r="G512" s="10" t="s">
        <v>66</v>
      </c>
      <c r="H512" s="10" t="s">
        <v>621</v>
      </c>
      <c r="I512" s="4" t="s">
        <v>73</v>
      </c>
      <c r="J512" s="72" t="str">
        <f t="shared" si="45"/>
        <v>BPSW9 ICPL Curncy</v>
      </c>
      <c r="K512" s="25" t="str">
        <f t="shared" si="46"/>
        <v>ICPL</v>
      </c>
      <c r="L512" s="26">
        <f t="shared" ca="1" si="46"/>
        <v>42276</v>
      </c>
      <c r="M512" s="25" t="b">
        <f t="shared" si="46"/>
        <v>0</v>
      </c>
      <c r="N512" s="84" t="str">
        <f>IF($M512,_xll.BDP($J512,N$490),"[DISABLED]")</f>
        <v>[DISABLED]</v>
      </c>
      <c r="O512" s="84" t="str">
        <f>IF($M512,_xll.BDP($J512,O$490),"[DISABLED]")</f>
        <v>[DISABLED]</v>
      </c>
      <c r="P512" s="84" t="str">
        <f>IF($M512,_xll.BDP($J512,P$490),"[DISABLED]")</f>
        <v>[DISABLED]</v>
      </c>
      <c r="Q512" s="84" t="str">
        <f>IF($M512,_xll.BDH($J512,Q$490,$L512),"[DISABLED]")</f>
        <v>[DISABLED]</v>
      </c>
      <c r="R512" s="84" t="str">
        <f>IF($M512,_xll.BDH($J512,R$490,$L512),"[DISABLED]")</f>
        <v>[DISABLED]</v>
      </c>
      <c r="S512" s="84" t="str">
        <f>IF($M512,_xll.BDH($J512,S$490,$L512),"[DISABLED]")</f>
        <v>[DISABLED]</v>
      </c>
      <c r="U512" s="106" t="s">
        <v>5615</v>
      </c>
      <c r="V512" s="107" t="s">
        <v>1055</v>
      </c>
      <c r="W512" s="108">
        <v>42276</v>
      </c>
      <c r="X512" s="107" t="b">
        <v>0</v>
      </c>
      <c r="Y512" s="107" t="s">
        <v>5237</v>
      </c>
      <c r="Z512" s="107" t="s">
        <v>5237</v>
      </c>
      <c r="AA512" s="107" t="s">
        <v>5237</v>
      </c>
      <c r="AB512" s="107" t="s">
        <v>5237</v>
      </c>
      <c r="AC512" s="107" t="s">
        <v>5237</v>
      </c>
      <c r="AD512" s="107" t="s">
        <v>5237</v>
      </c>
    </row>
    <row r="513" spans="2:30" outlineLevel="2">
      <c r="B513" s="9" t="s">
        <v>3</v>
      </c>
      <c r="C513" s="9" t="s">
        <v>5232</v>
      </c>
      <c r="D513" s="4" t="s">
        <v>4</v>
      </c>
      <c r="E513" s="10" t="s">
        <v>64</v>
      </c>
      <c r="F513" s="4" t="s">
        <v>46</v>
      </c>
      <c r="G513" s="10" t="s">
        <v>66</v>
      </c>
      <c r="H513" s="10" t="s">
        <v>622</v>
      </c>
      <c r="I513" s="4" t="s">
        <v>73</v>
      </c>
      <c r="J513" s="72" t="str">
        <f t="shared" si="45"/>
        <v>BPSW10 ICPL Curncy</v>
      </c>
      <c r="K513" s="25" t="str">
        <f t="shared" si="46"/>
        <v>ICPL</v>
      </c>
      <c r="L513" s="26">
        <f t="shared" ca="1" si="46"/>
        <v>42276</v>
      </c>
      <c r="M513" s="25" t="b">
        <f t="shared" si="46"/>
        <v>0</v>
      </c>
      <c r="N513" s="84" t="str">
        <f>IF($M513,_xll.BDP($J513,N$490),"[DISABLED]")</f>
        <v>[DISABLED]</v>
      </c>
      <c r="O513" s="84" t="str">
        <f>IF($M513,_xll.BDP($J513,O$490),"[DISABLED]")</f>
        <v>[DISABLED]</v>
      </c>
      <c r="P513" s="84" t="str">
        <f>IF($M513,_xll.BDP($J513,P$490),"[DISABLED]")</f>
        <v>[DISABLED]</v>
      </c>
      <c r="Q513" s="84" t="str">
        <f>IF($M513,_xll.BDH($J513,Q$490,$L513),"[DISABLED]")</f>
        <v>[DISABLED]</v>
      </c>
      <c r="R513" s="84" t="str">
        <f>IF($M513,_xll.BDH($J513,R$490,$L513),"[DISABLED]")</f>
        <v>[DISABLED]</v>
      </c>
      <c r="S513" s="84" t="str">
        <f>IF($M513,_xll.BDH($J513,S$490,$L513),"[DISABLED]")</f>
        <v>[DISABLED]</v>
      </c>
      <c r="U513" s="106" t="s">
        <v>5616</v>
      </c>
      <c r="V513" s="107" t="s">
        <v>1055</v>
      </c>
      <c r="W513" s="108">
        <v>42276</v>
      </c>
      <c r="X513" s="107" t="b">
        <v>0</v>
      </c>
      <c r="Y513" s="107" t="s">
        <v>5237</v>
      </c>
      <c r="Z513" s="107" t="s">
        <v>5237</v>
      </c>
      <c r="AA513" s="107" t="s">
        <v>5237</v>
      </c>
      <c r="AB513" s="107" t="s">
        <v>5237</v>
      </c>
      <c r="AC513" s="107" t="s">
        <v>5237</v>
      </c>
      <c r="AD513" s="107" t="s">
        <v>5237</v>
      </c>
    </row>
    <row r="514" spans="2:30" outlineLevel="2">
      <c r="B514" s="9" t="s">
        <v>3</v>
      </c>
      <c r="C514" s="9" t="s">
        <v>5232</v>
      </c>
      <c r="D514" s="4" t="s">
        <v>4</v>
      </c>
      <c r="E514" s="10" t="s">
        <v>64</v>
      </c>
      <c r="F514" s="4" t="s">
        <v>160</v>
      </c>
      <c r="G514" s="10" t="s">
        <v>66</v>
      </c>
      <c r="H514" s="10" t="s">
        <v>623</v>
      </c>
      <c r="I514" s="4" t="s">
        <v>73</v>
      </c>
      <c r="J514" s="72" t="str">
        <f t="shared" si="45"/>
        <v>BPSW11 ICPL Curncy</v>
      </c>
      <c r="K514" s="25" t="str">
        <f t="shared" si="46"/>
        <v>ICPL</v>
      </c>
      <c r="L514" s="26">
        <f t="shared" ca="1" si="46"/>
        <v>42276</v>
      </c>
      <c r="M514" s="25" t="b">
        <f t="shared" si="46"/>
        <v>0</v>
      </c>
      <c r="N514" s="84" t="str">
        <f>IF($M514,_xll.BDP($J514,N$490),"[DISABLED]")</f>
        <v>[DISABLED]</v>
      </c>
      <c r="O514" s="84" t="str">
        <f>IF($M514,_xll.BDP($J514,O$490),"[DISABLED]")</f>
        <v>[DISABLED]</v>
      </c>
      <c r="P514" s="84" t="str">
        <f>IF($M514,_xll.BDP($J514,P$490),"[DISABLED]")</f>
        <v>[DISABLED]</v>
      </c>
      <c r="Q514" s="84" t="str">
        <f>IF($M514,_xll.BDH($J514,Q$490,$L514),"[DISABLED]")</f>
        <v>[DISABLED]</v>
      </c>
      <c r="R514" s="84" t="str">
        <f>IF($M514,_xll.BDH($J514,R$490,$L514),"[DISABLED]")</f>
        <v>[DISABLED]</v>
      </c>
      <c r="S514" s="84" t="str">
        <f>IF($M514,_xll.BDH($J514,S$490,$L514),"[DISABLED]")</f>
        <v>[DISABLED]</v>
      </c>
      <c r="U514" s="106" t="s">
        <v>5617</v>
      </c>
      <c r="V514" s="107" t="s">
        <v>1055</v>
      </c>
      <c r="W514" s="108">
        <v>42276</v>
      </c>
      <c r="X514" s="107" t="b">
        <v>0</v>
      </c>
      <c r="Y514" s="107" t="s">
        <v>5237</v>
      </c>
      <c r="Z514" s="107" t="s">
        <v>5237</v>
      </c>
      <c r="AA514" s="107" t="s">
        <v>5237</v>
      </c>
      <c r="AB514" s="107" t="s">
        <v>5237</v>
      </c>
      <c r="AC514" s="107" t="s">
        <v>5237</v>
      </c>
      <c r="AD514" s="107" t="s">
        <v>5237</v>
      </c>
    </row>
    <row r="515" spans="2:30" outlineLevel="2">
      <c r="B515" s="9" t="s">
        <v>3</v>
      </c>
      <c r="C515" s="9" t="s">
        <v>5232</v>
      </c>
      <c r="D515" s="4" t="s">
        <v>4</v>
      </c>
      <c r="E515" s="10" t="s">
        <v>64</v>
      </c>
      <c r="F515" s="4" t="s">
        <v>161</v>
      </c>
      <c r="G515" s="10" t="s">
        <v>66</v>
      </c>
      <c r="H515" s="10" t="s">
        <v>624</v>
      </c>
      <c r="I515" s="4" t="s">
        <v>73</v>
      </c>
      <c r="J515" s="72" t="str">
        <f t="shared" si="45"/>
        <v>BPSW12 ICPL Curncy</v>
      </c>
      <c r="K515" s="25" t="str">
        <f t="shared" si="46"/>
        <v>ICPL</v>
      </c>
      <c r="L515" s="26">
        <f t="shared" ca="1" si="46"/>
        <v>42276</v>
      </c>
      <c r="M515" s="25" t="b">
        <f t="shared" si="46"/>
        <v>0</v>
      </c>
      <c r="N515" s="84" t="str">
        <f>IF($M515,_xll.BDP($J515,N$490),"[DISABLED]")</f>
        <v>[DISABLED]</v>
      </c>
      <c r="O515" s="84" t="str">
        <f>IF($M515,_xll.BDP($J515,O$490),"[DISABLED]")</f>
        <v>[DISABLED]</v>
      </c>
      <c r="P515" s="84" t="str">
        <f>IF($M515,_xll.BDP($J515,P$490),"[DISABLED]")</f>
        <v>[DISABLED]</v>
      </c>
      <c r="Q515" s="84" t="str">
        <f>IF($M515,_xll.BDH($J515,Q$490,$L515),"[DISABLED]")</f>
        <v>[DISABLED]</v>
      </c>
      <c r="R515" s="84" t="str">
        <f>IF($M515,_xll.BDH($J515,R$490,$L515),"[DISABLED]")</f>
        <v>[DISABLED]</v>
      </c>
      <c r="S515" s="84" t="str">
        <f>IF($M515,_xll.BDH($J515,S$490,$L515),"[DISABLED]")</f>
        <v>[DISABLED]</v>
      </c>
      <c r="U515" s="106" t="s">
        <v>5618</v>
      </c>
      <c r="V515" s="107" t="s">
        <v>1055</v>
      </c>
      <c r="W515" s="108">
        <v>42276</v>
      </c>
      <c r="X515" s="107" t="b">
        <v>0</v>
      </c>
      <c r="Y515" s="107" t="s">
        <v>5237</v>
      </c>
      <c r="Z515" s="107" t="s">
        <v>5237</v>
      </c>
      <c r="AA515" s="107" t="s">
        <v>5237</v>
      </c>
      <c r="AB515" s="107" t="s">
        <v>5237</v>
      </c>
      <c r="AC515" s="107" t="s">
        <v>5237</v>
      </c>
      <c r="AD515" s="107" t="s">
        <v>5237</v>
      </c>
    </row>
    <row r="516" spans="2:30" outlineLevel="2">
      <c r="B516" s="9" t="s">
        <v>3</v>
      </c>
      <c r="C516" s="9" t="s">
        <v>5232</v>
      </c>
      <c r="D516" s="4" t="s">
        <v>4</v>
      </c>
      <c r="E516" s="10" t="s">
        <v>64</v>
      </c>
      <c r="F516" s="4" t="s">
        <v>162</v>
      </c>
      <c r="G516" s="10" t="s">
        <v>66</v>
      </c>
      <c r="H516" s="10" t="s">
        <v>625</v>
      </c>
      <c r="I516" s="4" t="s">
        <v>73</v>
      </c>
      <c r="J516" s="72" t="str">
        <f t="shared" si="45"/>
        <v>BPSW13 ICPL Curncy</v>
      </c>
      <c r="K516" s="25" t="str">
        <f t="shared" si="46"/>
        <v>ICPL</v>
      </c>
      <c r="L516" s="26">
        <f t="shared" ca="1" si="46"/>
        <v>42276</v>
      </c>
      <c r="M516" s="25" t="b">
        <f t="shared" si="46"/>
        <v>0</v>
      </c>
      <c r="N516" s="84" t="str">
        <f>IF($M516,_xll.BDP($J516,N$490),"[DISABLED]")</f>
        <v>[DISABLED]</v>
      </c>
      <c r="O516" s="84" t="str">
        <f>IF($M516,_xll.BDP($J516,O$490),"[DISABLED]")</f>
        <v>[DISABLED]</v>
      </c>
      <c r="P516" s="84" t="str">
        <f>IF($M516,_xll.BDP($J516,P$490),"[DISABLED]")</f>
        <v>[DISABLED]</v>
      </c>
      <c r="Q516" s="84" t="str">
        <f>IF($M516,_xll.BDH($J516,Q$490,$L516),"[DISABLED]")</f>
        <v>[DISABLED]</v>
      </c>
      <c r="R516" s="84" t="str">
        <f>IF($M516,_xll.BDH($J516,R$490,$L516),"[DISABLED]")</f>
        <v>[DISABLED]</v>
      </c>
      <c r="S516" s="84" t="str">
        <f>IF($M516,_xll.BDH($J516,S$490,$L516),"[DISABLED]")</f>
        <v>[DISABLED]</v>
      </c>
      <c r="U516" s="106" t="s">
        <v>5619</v>
      </c>
      <c r="V516" s="107" t="s">
        <v>1055</v>
      </c>
      <c r="W516" s="108">
        <v>42276</v>
      </c>
      <c r="X516" s="107" t="b">
        <v>0</v>
      </c>
      <c r="Y516" s="107" t="s">
        <v>5237</v>
      </c>
      <c r="Z516" s="107" t="s">
        <v>5237</v>
      </c>
      <c r="AA516" s="107" t="s">
        <v>5237</v>
      </c>
      <c r="AB516" s="107" t="s">
        <v>5237</v>
      </c>
      <c r="AC516" s="107" t="s">
        <v>5237</v>
      </c>
      <c r="AD516" s="107" t="s">
        <v>5237</v>
      </c>
    </row>
    <row r="517" spans="2:30" outlineLevel="2">
      <c r="B517" s="9" t="s">
        <v>3</v>
      </c>
      <c r="C517" s="9" t="s">
        <v>5232</v>
      </c>
      <c r="D517" s="4" t="s">
        <v>4</v>
      </c>
      <c r="E517" s="10" t="s">
        <v>64</v>
      </c>
      <c r="F517" s="4" t="s">
        <v>163</v>
      </c>
      <c r="G517" s="10" t="s">
        <v>66</v>
      </c>
      <c r="H517" s="10" t="s">
        <v>626</v>
      </c>
      <c r="I517" s="4" t="s">
        <v>73</v>
      </c>
      <c r="J517" s="72" t="str">
        <f t="shared" si="45"/>
        <v>BPSW14 ICPL Curncy</v>
      </c>
      <c r="K517" s="25" t="str">
        <f t="shared" si="46"/>
        <v>ICPL</v>
      </c>
      <c r="L517" s="26">
        <f t="shared" ca="1" si="46"/>
        <v>42276</v>
      </c>
      <c r="M517" s="25" t="b">
        <f t="shared" si="46"/>
        <v>0</v>
      </c>
      <c r="N517" s="84" t="str">
        <f>IF($M517,_xll.BDP($J517,N$490),"[DISABLED]")</f>
        <v>[DISABLED]</v>
      </c>
      <c r="O517" s="84" t="str">
        <f>IF($M517,_xll.BDP($J517,O$490),"[DISABLED]")</f>
        <v>[DISABLED]</v>
      </c>
      <c r="P517" s="84" t="str">
        <f>IF($M517,_xll.BDP($J517,P$490),"[DISABLED]")</f>
        <v>[DISABLED]</v>
      </c>
      <c r="Q517" s="84" t="str">
        <f>IF($M517,_xll.BDH($J517,Q$490,$L517),"[DISABLED]")</f>
        <v>[DISABLED]</v>
      </c>
      <c r="R517" s="84" t="str">
        <f>IF($M517,_xll.BDH($J517,R$490,$L517),"[DISABLED]")</f>
        <v>[DISABLED]</v>
      </c>
      <c r="S517" s="84" t="str">
        <f>IF($M517,_xll.BDH($J517,S$490,$L517),"[DISABLED]")</f>
        <v>[DISABLED]</v>
      </c>
      <c r="U517" s="106" t="s">
        <v>5620</v>
      </c>
      <c r="V517" s="107" t="s">
        <v>1055</v>
      </c>
      <c r="W517" s="108">
        <v>42276</v>
      </c>
      <c r="X517" s="107" t="b">
        <v>0</v>
      </c>
      <c r="Y517" s="107" t="s">
        <v>5237</v>
      </c>
      <c r="Z517" s="107" t="s">
        <v>5237</v>
      </c>
      <c r="AA517" s="107" t="s">
        <v>5237</v>
      </c>
      <c r="AB517" s="107" t="s">
        <v>5237</v>
      </c>
      <c r="AC517" s="107" t="s">
        <v>5237</v>
      </c>
      <c r="AD517" s="107" t="s">
        <v>5237</v>
      </c>
    </row>
    <row r="518" spans="2:30" outlineLevel="2">
      <c r="B518" s="9" t="s">
        <v>3</v>
      </c>
      <c r="C518" s="9" t="s">
        <v>5232</v>
      </c>
      <c r="D518" s="4" t="s">
        <v>4</v>
      </c>
      <c r="E518" s="10" t="s">
        <v>64</v>
      </c>
      <c r="F518" s="4" t="s">
        <v>47</v>
      </c>
      <c r="G518" s="10" t="s">
        <v>66</v>
      </c>
      <c r="H518" s="10" t="s">
        <v>627</v>
      </c>
      <c r="I518" s="4" t="s">
        <v>73</v>
      </c>
      <c r="J518" s="72" t="str">
        <f t="shared" si="45"/>
        <v>BPSW15 ICPL Curncy</v>
      </c>
      <c r="K518" s="25" t="str">
        <f t="shared" si="46"/>
        <v>ICPL</v>
      </c>
      <c r="L518" s="26">
        <f t="shared" ca="1" si="46"/>
        <v>42276</v>
      </c>
      <c r="M518" s="25" t="b">
        <f t="shared" si="46"/>
        <v>0</v>
      </c>
      <c r="N518" s="84" t="str">
        <f>IF($M518,_xll.BDP($J518,N$490),"[DISABLED]")</f>
        <v>[DISABLED]</v>
      </c>
      <c r="O518" s="84" t="str">
        <f>IF($M518,_xll.BDP($J518,O$490),"[DISABLED]")</f>
        <v>[DISABLED]</v>
      </c>
      <c r="P518" s="84" t="str">
        <f>IF($M518,_xll.BDP($J518,P$490),"[DISABLED]")</f>
        <v>[DISABLED]</v>
      </c>
      <c r="Q518" s="84" t="str">
        <f>IF($M518,_xll.BDH($J518,Q$490,$L518),"[DISABLED]")</f>
        <v>[DISABLED]</v>
      </c>
      <c r="R518" s="84" t="str">
        <f>IF($M518,_xll.BDH($J518,R$490,$L518),"[DISABLED]")</f>
        <v>[DISABLED]</v>
      </c>
      <c r="S518" s="84" t="str">
        <f>IF($M518,_xll.BDH($J518,S$490,$L518),"[DISABLED]")</f>
        <v>[DISABLED]</v>
      </c>
      <c r="U518" s="106" t="s">
        <v>5621</v>
      </c>
      <c r="V518" s="107" t="s">
        <v>1055</v>
      </c>
      <c r="W518" s="108">
        <v>42276</v>
      </c>
      <c r="X518" s="107" t="b">
        <v>0</v>
      </c>
      <c r="Y518" s="107" t="s">
        <v>5237</v>
      </c>
      <c r="Z518" s="107" t="s">
        <v>5237</v>
      </c>
      <c r="AA518" s="107" t="s">
        <v>5237</v>
      </c>
      <c r="AB518" s="107" t="s">
        <v>5237</v>
      </c>
      <c r="AC518" s="107" t="s">
        <v>5237</v>
      </c>
      <c r="AD518" s="107" t="s">
        <v>5237</v>
      </c>
    </row>
    <row r="519" spans="2:30" outlineLevel="2">
      <c r="B519" s="9" t="s">
        <v>3</v>
      </c>
      <c r="C519" s="9" t="s">
        <v>5232</v>
      </c>
      <c r="D519" s="4" t="s">
        <v>4</v>
      </c>
      <c r="E519" s="10" t="s">
        <v>64</v>
      </c>
      <c r="F519" s="4" t="s">
        <v>48</v>
      </c>
      <c r="G519" s="10" t="s">
        <v>66</v>
      </c>
      <c r="H519" s="10" t="s">
        <v>628</v>
      </c>
      <c r="I519" s="4" t="s">
        <v>73</v>
      </c>
      <c r="J519" s="72" t="str">
        <f t="shared" si="45"/>
        <v>BPSW20 ICPL Curncy</v>
      </c>
      <c r="K519" s="25" t="str">
        <f t="shared" si="46"/>
        <v>ICPL</v>
      </c>
      <c r="L519" s="26">
        <f t="shared" ca="1" si="46"/>
        <v>42276</v>
      </c>
      <c r="M519" s="25" t="b">
        <f t="shared" si="46"/>
        <v>0</v>
      </c>
      <c r="N519" s="84" t="str">
        <f>IF($M519,_xll.BDP($J519,N$490),"[DISABLED]")</f>
        <v>[DISABLED]</v>
      </c>
      <c r="O519" s="84" t="str">
        <f>IF($M519,_xll.BDP($J519,O$490),"[DISABLED]")</f>
        <v>[DISABLED]</v>
      </c>
      <c r="P519" s="84" t="str">
        <f>IF($M519,_xll.BDP($J519,P$490),"[DISABLED]")</f>
        <v>[DISABLED]</v>
      </c>
      <c r="Q519" s="84" t="str">
        <f>IF($M519,_xll.BDH($J519,Q$490,$L519),"[DISABLED]")</f>
        <v>[DISABLED]</v>
      </c>
      <c r="R519" s="84" t="str">
        <f>IF($M519,_xll.BDH($J519,R$490,$L519),"[DISABLED]")</f>
        <v>[DISABLED]</v>
      </c>
      <c r="S519" s="84" t="str">
        <f>IF($M519,_xll.BDH($J519,S$490,$L519),"[DISABLED]")</f>
        <v>[DISABLED]</v>
      </c>
      <c r="U519" s="106" t="s">
        <v>5622</v>
      </c>
      <c r="V519" s="107" t="s">
        <v>1055</v>
      </c>
      <c r="W519" s="108">
        <v>42276</v>
      </c>
      <c r="X519" s="107" t="b">
        <v>0</v>
      </c>
      <c r="Y519" s="107" t="s">
        <v>5237</v>
      </c>
      <c r="Z519" s="107" t="s">
        <v>5237</v>
      </c>
      <c r="AA519" s="107" t="s">
        <v>5237</v>
      </c>
      <c r="AB519" s="107" t="s">
        <v>5237</v>
      </c>
      <c r="AC519" s="107" t="s">
        <v>5237</v>
      </c>
      <c r="AD519" s="107" t="s">
        <v>5237</v>
      </c>
    </row>
    <row r="520" spans="2:30" outlineLevel="2">
      <c r="B520" s="9" t="s">
        <v>3</v>
      </c>
      <c r="C520" s="9" t="s">
        <v>5232</v>
      </c>
      <c r="D520" s="4" t="s">
        <v>4</v>
      </c>
      <c r="E520" s="10" t="s">
        <v>64</v>
      </c>
      <c r="F520" s="4" t="s">
        <v>49</v>
      </c>
      <c r="G520" s="10" t="s">
        <v>66</v>
      </c>
      <c r="H520" s="10" t="s">
        <v>629</v>
      </c>
      <c r="I520" s="4" t="s">
        <v>73</v>
      </c>
      <c r="J520" s="72" t="str">
        <f t="shared" si="45"/>
        <v>BPSW25 ICPL Curncy</v>
      </c>
      <c r="K520" s="25" t="str">
        <f t="shared" si="46"/>
        <v>ICPL</v>
      </c>
      <c r="L520" s="26">
        <f t="shared" ca="1" si="46"/>
        <v>42276</v>
      </c>
      <c r="M520" s="25" t="b">
        <f t="shared" si="46"/>
        <v>0</v>
      </c>
      <c r="N520" s="84" t="str">
        <f>IF($M520,_xll.BDP($J520,N$490),"[DISABLED]")</f>
        <v>[DISABLED]</v>
      </c>
      <c r="O520" s="84" t="str">
        <f>IF($M520,_xll.BDP($J520,O$490),"[DISABLED]")</f>
        <v>[DISABLED]</v>
      </c>
      <c r="P520" s="84" t="str">
        <f>IF($M520,_xll.BDP($J520,P$490),"[DISABLED]")</f>
        <v>[DISABLED]</v>
      </c>
      <c r="Q520" s="84" t="str">
        <f>IF($M520,_xll.BDH($J520,Q$490,$L520),"[DISABLED]")</f>
        <v>[DISABLED]</v>
      </c>
      <c r="R520" s="84" t="str">
        <f>IF($M520,_xll.BDH($J520,R$490,$L520),"[DISABLED]")</f>
        <v>[DISABLED]</v>
      </c>
      <c r="S520" s="84" t="str">
        <f>IF($M520,_xll.BDH($J520,S$490,$L520),"[DISABLED]")</f>
        <v>[DISABLED]</v>
      </c>
      <c r="U520" s="106" t="s">
        <v>5623</v>
      </c>
      <c r="V520" s="107" t="s">
        <v>1055</v>
      </c>
      <c r="W520" s="108">
        <v>42276</v>
      </c>
      <c r="X520" s="107" t="b">
        <v>0</v>
      </c>
      <c r="Y520" s="107" t="s">
        <v>5237</v>
      </c>
      <c r="Z520" s="107" t="s">
        <v>5237</v>
      </c>
      <c r="AA520" s="107" t="s">
        <v>5237</v>
      </c>
      <c r="AB520" s="107" t="s">
        <v>5237</v>
      </c>
      <c r="AC520" s="107" t="s">
        <v>5237</v>
      </c>
      <c r="AD520" s="107" t="s">
        <v>5237</v>
      </c>
    </row>
    <row r="521" spans="2:30" outlineLevel="2">
      <c r="B521" s="9" t="s">
        <v>3</v>
      </c>
      <c r="C521" s="9" t="s">
        <v>5232</v>
      </c>
      <c r="D521" s="4" t="s">
        <v>4</v>
      </c>
      <c r="E521" s="10" t="s">
        <v>64</v>
      </c>
      <c r="F521" s="4" t="s">
        <v>50</v>
      </c>
      <c r="G521" s="10" t="s">
        <v>66</v>
      </c>
      <c r="H521" s="10" t="s">
        <v>630</v>
      </c>
      <c r="I521" s="4" t="s">
        <v>73</v>
      </c>
      <c r="J521" s="72" t="str">
        <f t="shared" si="45"/>
        <v>BPSW30 ICPL Curncy</v>
      </c>
      <c r="K521" s="25" t="str">
        <f t="shared" si="46"/>
        <v>ICPL</v>
      </c>
      <c r="L521" s="26">
        <f t="shared" ca="1" si="46"/>
        <v>42276</v>
      </c>
      <c r="M521" s="25" t="b">
        <f t="shared" si="46"/>
        <v>0</v>
      </c>
      <c r="N521" s="84" t="str">
        <f>IF($M521,_xll.BDP($J521,N$490),"[DISABLED]")</f>
        <v>[DISABLED]</v>
      </c>
      <c r="O521" s="84" t="str">
        <f>IF($M521,_xll.BDP($J521,O$490),"[DISABLED]")</f>
        <v>[DISABLED]</v>
      </c>
      <c r="P521" s="84" t="str">
        <f>IF($M521,_xll.BDP($J521,P$490),"[DISABLED]")</f>
        <v>[DISABLED]</v>
      </c>
      <c r="Q521" s="84" t="str">
        <f>IF($M521,_xll.BDH($J521,Q$490,$L521),"[DISABLED]")</f>
        <v>[DISABLED]</v>
      </c>
      <c r="R521" s="84" t="str">
        <f>IF($M521,_xll.BDH($J521,R$490,$L521),"[DISABLED]")</f>
        <v>[DISABLED]</v>
      </c>
      <c r="S521" s="84" t="str">
        <f>IF($M521,_xll.BDH($J521,S$490,$L521),"[DISABLED]")</f>
        <v>[DISABLED]</v>
      </c>
      <c r="U521" s="106" t="s">
        <v>5624</v>
      </c>
      <c r="V521" s="107" t="s">
        <v>1055</v>
      </c>
      <c r="W521" s="108">
        <v>42276</v>
      </c>
      <c r="X521" s="107" t="b">
        <v>0</v>
      </c>
      <c r="Y521" s="107" t="s">
        <v>5237</v>
      </c>
      <c r="Z521" s="107" t="s">
        <v>5237</v>
      </c>
      <c r="AA521" s="107" t="s">
        <v>5237</v>
      </c>
      <c r="AB521" s="107" t="s">
        <v>5237</v>
      </c>
      <c r="AC521" s="107" t="s">
        <v>5237</v>
      </c>
      <c r="AD521" s="107" t="s">
        <v>5237</v>
      </c>
    </row>
    <row r="522" spans="2:30" outlineLevel="2">
      <c r="B522" s="9" t="s">
        <v>3</v>
      </c>
      <c r="C522" s="9" t="s">
        <v>5232</v>
      </c>
      <c r="D522" s="4" t="s">
        <v>4</v>
      </c>
      <c r="E522" s="10" t="s">
        <v>64</v>
      </c>
      <c r="F522" s="4" t="s">
        <v>51</v>
      </c>
      <c r="G522" s="10" t="s">
        <v>66</v>
      </c>
      <c r="H522" s="10" t="s">
        <v>631</v>
      </c>
      <c r="I522" s="4" t="s">
        <v>73</v>
      </c>
      <c r="J522" s="72" t="str">
        <f t="shared" si="45"/>
        <v>BPSW40 ICPL Curncy</v>
      </c>
      <c r="K522" s="25" t="str">
        <f t="shared" si="46"/>
        <v>ICPL</v>
      </c>
      <c r="L522" s="26">
        <f t="shared" ca="1" si="46"/>
        <v>42276</v>
      </c>
      <c r="M522" s="25" t="b">
        <f t="shared" si="46"/>
        <v>0</v>
      </c>
      <c r="N522" s="84" t="str">
        <f>IF($M522,_xll.BDP($J522,N$490),"[DISABLED]")</f>
        <v>[DISABLED]</v>
      </c>
      <c r="O522" s="84" t="str">
        <f>IF($M522,_xll.BDP($J522,O$490),"[DISABLED]")</f>
        <v>[DISABLED]</v>
      </c>
      <c r="P522" s="84" t="str">
        <f>IF($M522,_xll.BDP($J522,P$490),"[DISABLED]")</f>
        <v>[DISABLED]</v>
      </c>
      <c r="Q522" s="84" t="str">
        <f>IF($M522,_xll.BDH($J522,Q$490,$L522),"[DISABLED]")</f>
        <v>[DISABLED]</v>
      </c>
      <c r="R522" s="84" t="str">
        <f>IF($M522,_xll.BDH($J522,R$490,$L522),"[DISABLED]")</f>
        <v>[DISABLED]</v>
      </c>
      <c r="S522" s="84" t="str">
        <f>IF($M522,_xll.BDH($J522,S$490,$L522),"[DISABLED]")</f>
        <v>[DISABLED]</v>
      </c>
      <c r="U522" s="106" t="s">
        <v>5625</v>
      </c>
      <c r="V522" s="107" t="s">
        <v>1055</v>
      </c>
      <c r="W522" s="108">
        <v>42276</v>
      </c>
      <c r="X522" s="107" t="b">
        <v>0</v>
      </c>
      <c r="Y522" s="107" t="s">
        <v>5237</v>
      </c>
      <c r="Z522" s="107" t="s">
        <v>5237</v>
      </c>
      <c r="AA522" s="107" t="s">
        <v>5237</v>
      </c>
      <c r="AB522" s="107" t="s">
        <v>5237</v>
      </c>
      <c r="AC522" s="107" t="s">
        <v>5237</v>
      </c>
      <c r="AD522" s="107" t="s">
        <v>5237</v>
      </c>
    </row>
    <row r="523" spans="2:30" outlineLevel="2">
      <c r="B523" s="9" t="s">
        <v>3</v>
      </c>
      <c r="C523" s="9" t="s">
        <v>5232</v>
      </c>
      <c r="D523" s="4" t="s">
        <v>4</v>
      </c>
      <c r="E523" s="10" t="s">
        <v>64</v>
      </c>
      <c r="F523" s="4" t="s">
        <v>52</v>
      </c>
      <c r="G523" s="10" t="s">
        <v>66</v>
      </c>
      <c r="H523" s="10" t="s">
        <v>632</v>
      </c>
      <c r="I523" s="4" t="s">
        <v>73</v>
      </c>
      <c r="J523" s="72" t="str">
        <f t="shared" si="45"/>
        <v>BPSW50 ICPL Curncy</v>
      </c>
      <c r="K523" s="25" t="str">
        <f t="shared" si="46"/>
        <v>ICPL</v>
      </c>
      <c r="L523" s="26">
        <f t="shared" ca="1" si="46"/>
        <v>42276</v>
      </c>
      <c r="M523" s="25" t="b">
        <f t="shared" si="46"/>
        <v>0</v>
      </c>
      <c r="N523" s="84" t="str">
        <f>IF($M523,_xll.BDP($J523,N$490),"[DISABLED]")</f>
        <v>[DISABLED]</v>
      </c>
      <c r="O523" s="84" t="str">
        <f>IF($M523,_xll.BDP($J523,O$490),"[DISABLED]")</f>
        <v>[DISABLED]</v>
      </c>
      <c r="P523" s="84" t="str">
        <f>IF($M523,_xll.BDP($J523,P$490),"[DISABLED]")</f>
        <v>[DISABLED]</v>
      </c>
      <c r="Q523" s="84" t="str">
        <f>IF($M523,_xll.BDH($J523,Q$490,$L523),"[DISABLED]")</f>
        <v>[DISABLED]</v>
      </c>
      <c r="R523" s="84" t="str">
        <f>IF($M523,_xll.BDH($J523,R$490,$L523),"[DISABLED]")</f>
        <v>[DISABLED]</v>
      </c>
      <c r="S523" s="84" t="str">
        <f>IF($M523,_xll.BDH($J523,S$490,$L523),"[DISABLED]")</f>
        <v>[DISABLED]</v>
      </c>
      <c r="U523" s="106" t="s">
        <v>5626</v>
      </c>
      <c r="V523" s="107" t="s">
        <v>1055</v>
      </c>
      <c r="W523" s="108">
        <v>42276</v>
      </c>
      <c r="X523" s="107" t="b">
        <v>0</v>
      </c>
      <c r="Y523" s="107" t="s">
        <v>5237</v>
      </c>
      <c r="Z523" s="107" t="s">
        <v>5237</v>
      </c>
      <c r="AA523" s="107" t="s">
        <v>5237</v>
      </c>
      <c r="AB523" s="107" t="s">
        <v>5237</v>
      </c>
      <c r="AC523" s="107" t="s">
        <v>5237</v>
      </c>
      <c r="AD523" s="107" t="s">
        <v>5237</v>
      </c>
    </row>
    <row r="524" spans="2:30" outlineLevel="2">
      <c r="B524" s="9" t="s">
        <v>3</v>
      </c>
      <c r="C524" s="9" t="s">
        <v>5232</v>
      </c>
      <c r="D524" s="4" t="s">
        <v>4</v>
      </c>
      <c r="E524" s="35" t="s">
        <v>64</v>
      </c>
      <c r="F524" s="6" t="s">
        <v>169</v>
      </c>
      <c r="G524" s="35" t="s">
        <v>66</v>
      </c>
      <c r="H524" s="35" t="s">
        <v>633</v>
      </c>
      <c r="I524" s="6" t="s">
        <v>73</v>
      </c>
      <c r="J524" s="72" t="str">
        <f t="shared" si="45"/>
        <v>BPSW60 ICPL Curncy</v>
      </c>
      <c r="K524" s="25" t="str">
        <f t="shared" si="46"/>
        <v>ICPL</v>
      </c>
      <c r="L524" s="26">
        <f t="shared" ca="1" si="46"/>
        <v>42276</v>
      </c>
      <c r="M524" s="25" t="b">
        <f t="shared" si="46"/>
        <v>0</v>
      </c>
      <c r="N524" s="84" t="str">
        <f>IF($M524,_xll.BDP($J524,N$490),"[DISABLED]")</f>
        <v>[DISABLED]</v>
      </c>
      <c r="O524" s="84" t="str">
        <f>IF($M524,_xll.BDP($J524,O$490),"[DISABLED]")</f>
        <v>[DISABLED]</v>
      </c>
      <c r="P524" s="84" t="str">
        <f>IF($M524,_xll.BDP($J524,P$490),"[DISABLED]")</f>
        <v>[DISABLED]</v>
      </c>
      <c r="Q524" s="84" t="str">
        <f>IF($M524,_xll.BDH($J524,Q$490,$L524),"[DISABLED]")</f>
        <v>[DISABLED]</v>
      </c>
      <c r="R524" s="84" t="str">
        <f>IF($M524,_xll.BDH($J524,R$490,$L524),"[DISABLED]")</f>
        <v>[DISABLED]</v>
      </c>
      <c r="S524" s="84" t="str">
        <f>IF($M524,_xll.BDH($J524,S$490,$L524),"[DISABLED]")</f>
        <v>[DISABLED]</v>
      </c>
      <c r="U524" s="106" t="s">
        <v>5627</v>
      </c>
      <c r="V524" s="107" t="s">
        <v>1055</v>
      </c>
      <c r="W524" s="108">
        <v>42276</v>
      </c>
      <c r="X524" s="107" t="b">
        <v>0</v>
      </c>
      <c r="Y524" s="107" t="s">
        <v>5237</v>
      </c>
      <c r="Z524" s="107" t="s">
        <v>5237</v>
      </c>
      <c r="AA524" s="107" t="s">
        <v>5237</v>
      </c>
      <c r="AB524" s="107" t="s">
        <v>5237</v>
      </c>
      <c r="AC524" s="107" t="s">
        <v>5237</v>
      </c>
      <c r="AD524" s="107" t="s">
        <v>5237</v>
      </c>
    </row>
    <row r="525" spans="2:30" s="27" customFormat="1" outlineLevel="1">
      <c r="B525" s="11" t="s">
        <v>3</v>
      </c>
      <c r="C525" s="11" t="s">
        <v>5232</v>
      </c>
      <c r="D525" s="12" t="s">
        <v>4</v>
      </c>
      <c r="E525" s="56" t="s">
        <v>483</v>
      </c>
      <c r="F525" s="76"/>
      <c r="G525" s="77"/>
      <c r="H525" s="77"/>
      <c r="I525" s="78"/>
      <c r="J525" s="78"/>
      <c r="K525" s="81" t="str">
        <f t="shared" ref="K525:S525" si="47">INDEX(ObjData,MATCH($C525&amp;"-"&amp;$D525&amp;"-"&amp;$E525,ObjIDs,0),MATCH(K$2,ObjFields,0))</f>
        <v>ICPL</v>
      </c>
      <c r="L525" s="82">
        <f t="shared" ca="1" si="47"/>
        <v>42276</v>
      </c>
      <c r="M525" s="81" t="b">
        <f t="shared" si="47"/>
        <v>0</v>
      </c>
      <c r="N525" s="81" t="str">
        <f t="shared" si="47"/>
        <v>NAME</v>
      </c>
      <c r="O525" s="81" t="str">
        <f t="shared" si="47"/>
        <v>LAST_UPDATE_DT</v>
      </c>
      <c r="P525" s="81" t="str">
        <f t="shared" si="47"/>
        <v>LAST_UPDATE</v>
      </c>
      <c r="Q525" s="81" t="str">
        <f t="shared" si="47"/>
        <v>PX_LAST</v>
      </c>
      <c r="R525" s="81" t="str">
        <f t="shared" si="47"/>
        <v>PX_BID</v>
      </c>
      <c r="S525" s="81" t="str">
        <f t="shared" si="47"/>
        <v>PX_ASK</v>
      </c>
      <c r="U525" s="103"/>
      <c r="V525" s="104" t="s">
        <v>1055</v>
      </c>
      <c r="W525" s="105">
        <v>42276</v>
      </c>
      <c r="X525" s="104" t="b">
        <v>0</v>
      </c>
      <c r="Y525" s="104" t="s">
        <v>289</v>
      </c>
      <c r="Z525" s="104" t="s">
        <v>291</v>
      </c>
      <c r="AA525" s="104" t="s">
        <v>292</v>
      </c>
      <c r="AB525" s="104" t="s">
        <v>56</v>
      </c>
      <c r="AC525" s="104" t="s">
        <v>5228</v>
      </c>
      <c r="AD525" s="104" t="s">
        <v>5229</v>
      </c>
    </row>
    <row r="526" spans="2:30" outlineLevel="2">
      <c r="B526" s="9" t="s">
        <v>3</v>
      </c>
      <c r="C526" s="9" t="s">
        <v>5232</v>
      </c>
      <c r="D526" s="4" t="s">
        <v>4</v>
      </c>
      <c r="E526" s="57" t="s">
        <v>483</v>
      </c>
      <c r="F526" s="4" t="s">
        <v>278</v>
      </c>
      <c r="G526" s="10" t="s">
        <v>55</v>
      </c>
      <c r="H526" s="10" t="s">
        <v>662</v>
      </c>
      <c r="I526" s="4" t="s">
        <v>277</v>
      </c>
      <c r="J526" s="71" t="str">
        <f>H526&amp;" "&amp;K526&amp;" "&amp;I526</f>
        <v>BP0012M ICPL Index</v>
      </c>
      <c r="K526" s="89" t="str">
        <f>K$525</f>
        <v>ICPL</v>
      </c>
      <c r="L526" s="90">
        <f ca="1">L$525</f>
        <v>42276</v>
      </c>
      <c r="M526" s="89" t="b">
        <f>M$525</f>
        <v>0</v>
      </c>
      <c r="N526" s="91" t="str">
        <f>IF($M526,_xll.BDP($J526,N$525),"[DISABLED]")</f>
        <v>[DISABLED]</v>
      </c>
      <c r="O526" s="91" t="str">
        <f>IF($M526,_xll.BDP($J526,O$525),"[DISABLED]")</f>
        <v>[DISABLED]</v>
      </c>
      <c r="P526" s="91" t="str">
        <f>IF($M526,_xll.BDP($J526,P$525),"[DISABLED]")</f>
        <v>[DISABLED]</v>
      </c>
      <c r="Q526" s="91" t="str">
        <f>IF($M526,_xll.BDH($J526,Q$525,$L526),"[DISABLED]")</f>
        <v>[DISABLED]</v>
      </c>
      <c r="R526" s="91" t="str">
        <f>IF($M526,_xll.BDH($J526,R$525,$L526),"[DISABLED]")</f>
        <v>[DISABLED]</v>
      </c>
      <c r="S526" s="91" t="str">
        <f>IF($M526,_xll.BDH($J526,S$525,$L526),"[DISABLED]")</f>
        <v>[DISABLED]</v>
      </c>
      <c r="U526" s="115" t="s">
        <v>5628</v>
      </c>
      <c r="V526" s="102" t="s">
        <v>1055</v>
      </c>
      <c r="W526" s="116">
        <v>42276</v>
      </c>
      <c r="X526" s="102" t="b">
        <v>0</v>
      </c>
      <c r="Y526" s="102" t="s">
        <v>5237</v>
      </c>
      <c r="Z526" s="102" t="s">
        <v>5237</v>
      </c>
      <c r="AA526" s="102" t="s">
        <v>5237</v>
      </c>
      <c r="AB526" s="102" t="s">
        <v>5237</v>
      </c>
      <c r="AC526" s="102" t="s">
        <v>5237</v>
      </c>
      <c r="AD526" s="102" t="s">
        <v>5237</v>
      </c>
    </row>
    <row r="527" spans="2:30" outlineLevel="2">
      <c r="B527" s="9" t="s">
        <v>3</v>
      </c>
      <c r="C527" s="9" t="s">
        <v>5232</v>
      </c>
      <c r="D527" s="4" t="s">
        <v>4</v>
      </c>
      <c r="E527" s="57" t="s">
        <v>483</v>
      </c>
      <c r="F527" s="9" t="s">
        <v>278</v>
      </c>
      <c r="G527" s="10"/>
      <c r="H527" s="10" t="s">
        <v>663</v>
      </c>
      <c r="I527" s="9" t="s">
        <v>73</v>
      </c>
      <c r="J527" s="72" t="str">
        <f t="shared" ref="J527:J559" si="48">H527&amp;" "&amp;K527&amp;" "&amp;I527</f>
        <v>BPSIVC1 ICPL Curncy</v>
      </c>
      <c r="K527" s="92" t="str">
        <f t="shared" ref="K527:M559" si="49">K$525</f>
        <v>ICPL</v>
      </c>
      <c r="L527" s="93">
        <f t="shared" ca="1" si="49"/>
        <v>42276</v>
      </c>
      <c r="M527" s="92" t="b">
        <f t="shared" si="49"/>
        <v>0</v>
      </c>
      <c r="N527" s="94" t="str">
        <f>IF($M527,_xll.BDP($J527,N$525),"[DISABLED]")</f>
        <v>[DISABLED]</v>
      </c>
      <c r="O527" s="94" t="str">
        <f>IF($M527,_xll.BDP($J527,O$525),"[DISABLED]")</f>
        <v>[DISABLED]</v>
      </c>
      <c r="P527" s="94" t="str">
        <f>IF($M527,_xll.BDP($J527,P$525),"[DISABLED]")</f>
        <v>[DISABLED]</v>
      </c>
      <c r="Q527" s="94" t="str">
        <f>IF($M527,_xll.BDH($J527,Q$525,$L527),"[DISABLED]")</f>
        <v>[DISABLED]</v>
      </c>
      <c r="R527" s="94" t="str">
        <f>IF($M527,_xll.BDH($J527,R$525,$L527),"[DISABLED]")</f>
        <v>[DISABLED]</v>
      </c>
      <c r="S527" s="94" t="str">
        <f>IF($M527,_xll.BDH($J527,S$525,$L527),"[DISABLED]")</f>
        <v>[DISABLED]</v>
      </c>
      <c r="U527" s="106" t="s">
        <v>5629</v>
      </c>
      <c r="V527" s="117" t="s">
        <v>1055</v>
      </c>
      <c r="W527" s="118">
        <v>42276</v>
      </c>
      <c r="X527" s="117" t="b">
        <v>0</v>
      </c>
      <c r="Y527" s="117" t="s">
        <v>5237</v>
      </c>
      <c r="Z527" s="117" t="s">
        <v>5237</v>
      </c>
      <c r="AA527" s="117" t="s">
        <v>5237</v>
      </c>
      <c r="AB527" s="117" t="s">
        <v>5237</v>
      </c>
      <c r="AC527" s="117" t="s">
        <v>5237</v>
      </c>
      <c r="AD527" s="117" t="s">
        <v>5237</v>
      </c>
    </row>
    <row r="528" spans="2:30" outlineLevel="2">
      <c r="B528" s="4" t="s">
        <v>3</v>
      </c>
      <c r="C528" s="4" t="s">
        <v>5232</v>
      </c>
      <c r="D528" s="4" t="s">
        <v>4</v>
      </c>
      <c r="E528" s="10" t="s">
        <v>483</v>
      </c>
      <c r="F528" s="9" t="s">
        <v>181</v>
      </c>
      <c r="G528" s="14" t="s">
        <v>685</v>
      </c>
      <c r="H528" s="14" t="s">
        <v>710</v>
      </c>
      <c r="I528" s="4" t="s">
        <v>73</v>
      </c>
      <c r="J528" s="72" t="str">
        <f t="shared" si="48"/>
        <v>BPFR0A1A ICPL Curncy</v>
      </c>
      <c r="K528" s="92" t="str">
        <f t="shared" si="49"/>
        <v>ICPL</v>
      </c>
      <c r="L528" s="93">
        <f t="shared" ca="1" si="49"/>
        <v>42276</v>
      </c>
      <c r="M528" s="92" t="b">
        <f t="shared" si="49"/>
        <v>0</v>
      </c>
      <c r="N528" s="94" t="str">
        <f>IF($M528,_xll.BDP($J528,N$525),"[DISABLED]")</f>
        <v>[DISABLED]</v>
      </c>
      <c r="O528" s="94" t="str">
        <f>IF($M528,_xll.BDP($J528,O$525),"[DISABLED]")</f>
        <v>[DISABLED]</v>
      </c>
      <c r="P528" s="94" t="str">
        <f>IF($M528,_xll.BDP($J528,P$525),"[DISABLED]")</f>
        <v>[DISABLED]</v>
      </c>
      <c r="Q528" s="94" t="str">
        <f>IF($M528,_xll.BDH($J528,Q$525,$L528),"[DISABLED]")</f>
        <v>[DISABLED]</v>
      </c>
      <c r="R528" s="94" t="str">
        <f>IF($M528,_xll.BDH($J528,R$525,$L528),"[DISABLED]")</f>
        <v>[DISABLED]</v>
      </c>
      <c r="S528" s="94" t="str">
        <f>IF($M528,_xll.BDH($J528,S$525,$L528),"[DISABLED]")</f>
        <v>[DISABLED]</v>
      </c>
      <c r="U528" s="106" t="s">
        <v>5630</v>
      </c>
      <c r="V528" s="117" t="s">
        <v>1055</v>
      </c>
      <c r="W528" s="118">
        <v>42276</v>
      </c>
      <c r="X528" s="117" t="b">
        <v>0</v>
      </c>
      <c r="Y528" s="117" t="s">
        <v>5237</v>
      </c>
      <c r="Z528" s="117" t="s">
        <v>5237</v>
      </c>
      <c r="AA528" s="117" t="s">
        <v>5237</v>
      </c>
      <c r="AB528" s="117" t="s">
        <v>5237</v>
      </c>
      <c r="AC528" s="117" t="s">
        <v>5237</v>
      </c>
      <c r="AD528" s="117" t="s">
        <v>5237</v>
      </c>
    </row>
    <row r="529" spans="2:30" outlineLevel="2">
      <c r="B529" s="4" t="s">
        <v>3</v>
      </c>
      <c r="C529" s="4" t="s">
        <v>5232</v>
      </c>
      <c r="D529" s="4" t="s">
        <v>4</v>
      </c>
      <c r="E529" s="10" t="s">
        <v>483</v>
      </c>
      <c r="F529" s="9" t="s">
        <v>182</v>
      </c>
      <c r="G529" s="14" t="s">
        <v>686</v>
      </c>
      <c r="H529" s="14" t="s">
        <v>711</v>
      </c>
      <c r="I529" s="4" t="s">
        <v>73</v>
      </c>
      <c r="J529" s="72" t="str">
        <f t="shared" si="48"/>
        <v>BPFR0B1B ICPL Curncy</v>
      </c>
      <c r="K529" s="92" t="str">
        <f t="shared" si="49"/>
        <v>ICPL</v>
      </c>
      <c r="L529" s="93">
        <f t="shared" ca="1" si="49"/>
        <v>42276</v>
      </c>
      <c r="M529" s="92" t="b">
        <f t="shared" si="49"/>
        <v>0</v>
      </c>
      <c r="N529" s="94" t="str">
        <f>IF($M529,_xll.BDP($J529,N$525),"[DISABLED]")</f>
        <v>[DISABLED]</v>
      </c>
      <c r="O529" s="94" t="str">
        <f>IF($M529,_xll.BDP($J529,O$525),"[DISABLED]")</f>
        <v>[DISABLED]</v>
      </c>
      <c r="P529" s="94" t="str">
        <f>IF($M529,_xll.BDP($J529,P$525),"[DISABLED]")</f>
        <v>[DISABLED]</v>
      </c>
      <c r="Q529" s="94" t="str">
        <f>IF($M529,_xll.BDH($J529,Q$525,$L529),"[DISABLED]")</f>
        <v>[DISABLED]</v>
      </c>
      <c r="R529" s="94" t="str">
        <f>IF($M529,_xll.BDH($J529,R$525,$L529),"[DISABLED]")</f>
        <v>[DISABLED]</v>
      </c>
      <c r="S529" s="94" t="str">
        <f>IF($M529,_xll.BDH($J529,S$525,$L529),"[DISABLED]")</f>
        <v>[DISABLED]</v>
      </c>
      <c r="U529" s="106" t="s">
        <v>5631</v>
      </c>
      <c r="V529" s="117" t="s">
        <v>1055</v>
      </c>
      <c r="W529" s="118">
        <v>42276</v>
      </c>
      <c r="X529" s="117" t="b">
        <v>0</v>
      </c>
      <c r="Y529" s="117" t="s">
        <v>5237</v>
      </c>
      <c r="Z529" s="117" t="s">
        <v>5237</v>
      </c>
      <c r="AA529" s="117" t="s">
        <v>5237</v>
      </c>
      <c r="AB529" s="117" t="s">
        <v>5237</v>
      </c>
      <c r="AC529" s="117" t="s">
        <v>5237</v>
      </c>
      <c r="AD529" s="117" t="s">
        <v>5237</v>
      </c>
    </row>
    <row r="530" spans="2:30" outlineLevel="2">
      <c r="B530" s="4" t="s">
        <v>3</v>
      </c>
      <c r="C530" s="4" t="s">
        <v>5232</v>
      </c>
      <c r="D530" s="4" t="s">
        <v>4</v>
      </c>
      <c r="E530" s="10" t="s">
        <v>483</v>
      </c>
      <c r="F530" s="9" t="s">
        <v>145</v>
      </c>
      <c r="G530" s="14" t="s">
        <v>687</v>
      </c>
      <c r="H530" s="14" t="s">
        <v>712</v>
      </c>
      <c r="I530" s="4" t="s">
        <v>73</v>
      </c>
      <c r="J530" s="72" t="str">
        <f t="shared" si="48"/>
        <v>BPFR0C1C ICPL Curncy</v>
      </c>
      <c r="K530" s="92" t="str">
        <f t="shared" si="49"/>
        <v>ICPL</v>
      </c>
      <c r="L530" s="93">
        <f t="shared" ca="1" si="49"/>
        <v>42276</v>
      </c>
      <c r="M530" s="92" t="b">
        <f t="shared" si="49"/>
        <v>0</v>
      </c>
      <c r="N530" s="94" t="str">
        <f>IF($M530,_xll.BDP($J530,N$525),"[DISABLED]")</f>
        <v>[DISABLED]</v>
      </c>
      <c r="O530" s="94" t="str">
        <f>IF($M530,_xll.BDP($J530,O$525),"[DISABLED]")</f>
        <v>[DISABLED]</v>
      </c>
      <c r="P530" s="94" t="str">
        <f>IF($M530,_xll.BDP($J530,P$525),"[DISABLED]")</f>
        <v>[DISABLED]</v>
      </c>
      <c r="Q530" s="94" t="str">
        <f>IF($M530,_xll.BDH($J530,Q$525,$L530),"[DISABLED]")</f>
        <v>[DISABLED]</v>
      </c>
      <c r="R530" s="94" t="str">
        <f>IF($M530,_xll.BDH($J530,R$525,$L530),"[DISABLED]")</f>
        <v>[DISABLED]</v>
      </c>
      <c r="S530" s="94" t="str">
        <f>IF($M530,_xll.BDH($J530,S$525,$L530),"[DISABLED]")</f>
        <v>[DISABLED]</v>
      </c>
      <c r="U530" s="106" t="s">
        <v>5632</v>
      </c>
      <c r="V530" s="117" t="s">
        <v>1055</v>
      </c>
      <c r="W530" s="118">
        <v>42276</v>
      </c>
      <c r="X530" s="117" t="b">
        <v>0</v>
      </c>
      <c r="Y530" s="117" t="s">
        <v>5237</v>
      </c>
      <c r="Z530" s="117" t="s">
        <v>5237</v>
      </c>
      <c r="AA530" s="117" t="s">
        <v>5237</v>
      </c>
      <c r="AB530" s="117" t="s">
        <v>5237</v>
      </c>
      <c r="AC530" s="117" t="s">
        <v>5237</v>
      </c>
      <c r="AD530" s="117" t="s">
        <v>5237</v>
      </c>
    </row>
    <row r="531" spans="2:30" outlineLevel="2">
      <c r="B531" s="4" t="s">
        <v>3</v>
      </c>
      <c r="C531" s="4" t="s">
        <v>5232</v>
      </c>
      <c r="D531" s="4" t="s">
        <v>4</v>
      </c>
      <c r="E531" s="10" t="s">
        <v>483</v>
      </c>
      <c r="F531" s="9" t="s">
        <v>183</v>
      </c>
      <c r="G531" s="14" t="s">
        <v>688</v>
      </c>
      <c r="H531" s="14" t="s">
        <v>713</v>
      </c>
      <c r="I531" s="4" t="s">
        <v>73</v>
      </c>
      <c r="J531" s="72" t="str">
        <f t="shared" si="48"/>
        <v>BPFR0D1D ICPL Curncy</v>
      </c>
      <c r="K531" s="92" t="str">
        <f t="shared" si="49"/>
        <v>ICPL</v>
      </c>
      <c r="L531" s="93">
        <f t="shared" ca="1" si="49"/>
        <v>42276</v>
      </c>
      <c r="M531" s="92" t="b">
        <f t="shared" si="49"/>
        <v>0</v>
      </c>
      <c r="N531" s="94" t="str">
        <f>IF($M531,_xll.BDP($J531,N$525),"[DISABLED]")</f>
        <v>[DISABLED]</v>
      </c>
      <c r="O531" s="94" t="str">
        <f>IF($M531,_xll.BDP($J531,O$525),"[DISABLED]")</f>
        <v>[DISABLED]</v>
      </c>
      <c r="P531" s="94" t="str">
        <f>IF($M531,_xll.BDP($J531,P$525),"[DISABLED]")</f>
        <v>[DISABLED]</v>
      </c>
      <c r="Q531" s="94" t="str">
        <f>IF($M531,_xll.BDH($J531,Q$525,$L531),"[DISABLED]")</f>
        <v>[DISABLED]</v>
      </c>
      <c r="R531" s="94" t="str">
        <f>IF($M531,_xll.BDH($J531,R$525,$L531),"[DISABLED]")</f>
        <v>[DISABLED]</v>
      </c>
      <c r="S531" s="94" t="str">
        <f>IF($M531,_xll.BDH($J531,S$525,$L531),"[DISABLED]")</f>
        <v>[DISABLED]</v>
      </c>
      <c r="U531" s="106" t="s">
        <v>5633</v>
      </c>
      <c r="V531" s="117" t="s">
        <v>1055</v>
      </c>
      <c r="W531" s="118">
        <v>42276</v>
      </c>
      <c r="X531" s="117" t="b">
        <v>0</v>
      </c>
      <c r="Y531" s="117" t="s">
        <v>5237</v>
      </c>
      <c r="Z531" s="117" t="s">
        <v>5237</v>
      </c>
      <c r="AA531" s="117" t="s">
        <v>5237</v>
      </c>
      <c r="AB531" s="117" t="s">
        <v>5237</v>
      </c>
      <c r="AC531" s="117" t="s">
        <v>5237</v>
      </c>
      <c r="AD531" s="117" t="s">
        <v>5237</v>
      </c>
    </row>
    <row r="532" spans="2:30" outlineLevel="2">
      <c r="B532" s="4" t="s">
        <v>3</v>
      </c>
      <c r="C532" s="4" t="s">
        <v>5232</v>
      </c>
      <c r="D532" s="4" t="s">
        <v>4</v>
      </c>
      <c r="E532" s="10" t="s">
        <v>483</v>
      </c>
      <c r="F532" s="9" t="s">
        <v>184</v>
      </c>
      <c r="G532" s="14" t="s">
        <v>689</v>
      </c>
      <c r="H532" s="14" t="s">
        <v>714</v>
      </c>
      <c r="I532" s="4" t="s">
        <v>73</v>
      </c>
      <c r="J532" s="72" t="str">
        <f t="shared" si="48"/>
        <v>BPFR0E1E ICPL Curncy</v>
      </c>
      <c r="K532" s="92" t="str">
        <f t="shared" si="49"/>
        <v>ICPL</v>
      </c>
      <c r="L532" s="93">
        <f t="shared" ca="1" si="49"/>
        <v>42276</v>
      </c>
      <c r="M532" s="92" t="b">
        <f t="shared" si="49"/>
        <v>0</v>
      </c>
      <c r="N532" s="94" t="str">
        <f>IF($M532,_xll.BDP($J532,N$525),"[DISABLED]")</f>
        <v>[DISABLED]</v>
      </c>
      <c r="O532" s="94" t="str">
        <f>IF($M532,_xll.BDP($J532,O$525),"[DISABLED]")</f>
        <v>[DISABLED]</v>
      </c>
      <c r="P532" s="94" t="str">
        <f>IF($M532,_xll.BDP($J532,P$525),"[DISABLED]")</f>
        <v>[DISABLED]</v>
      </c>
      <c r="Q532" s="94" t="str">
        <f>IF($M532,_xll.BDH($J532,Q$525,$L532),"[DISABLED]")</f>
        <v>[DISABLED]</v>
      </c>
      <c r="R532" s="94" t="str">
        <f>IF($M532,_xll.BDH($J532,R$525,$L532),"[DISABLED]")</f>
        <v>[DISABLED]</v>
      </c>
      <c r="S532" s="94" t="str">
        <f>IF($M532,_xll.BDH($J532,S$525,$L532),"[DISABLED]")</f>
        <v>[DISABLED]</v>
      </c>
      <c r="U532" s="106" t="s">
        <v>5634</v>
      </c>
      <c r="V532" s="117" t="s">
        <v>1055</v>
      </c>
      <c r="W532" s="118">
        <v>42276</v>
      </c>
      <c r="X532" s="117" t="b">
        <v>0</v>
      </c>
      <c r="Y532" s="117" t="s">
        <v>5237</v>
      </c>
      <c r="Z532" s="117" t="s">
        <v>5237</v>
      </c>
      <c r="AA532" s="117" t="s">
        <v>5237</v>
      </c>
      <c r="AB532" s="117" t="s">
        <v>5237</v>
      </c>
      <c r="AC532" s="117" t="s">
        <v>5237</v>
      </c>
      <c r="AD532" s="117" t="s">
        <v>5237</v>
      </c>
    </row>
    <row r="533" spans="2:30" outlineLevel="2">
      <c r="B533" s="4" t="s">
        <v>3</v>
      </c>
      <c r="C533" s="4" t="s">
        <v>5232</v>
      </c>
      <c r="D533" s="4" t="s">
        <v>4</v>
      </c>
      <c r="E533" s="10" t="s">
        <v>483</v>
      </c>
      <c r="F533" s="9" t="s">
        <v>146</v>
      </c>
      <c r="G533" s="14" t="s">
        <v>690</v>
      </c>
      <c r="H533" s="14" t="s">
        <v>715</v>
      </c>
      <c r="I533" s="4" t="s">
        <v>73</v>
      </c>
      <c r="J533" s="72" t="str">
        <f t="shared" si="48"/>
        <v>BPFR0F1F ICPL Curncy</v>
      </c>
      <c r="K533" s="92" t="str">
        <f t="shared" si="49"/>
        <v>ICPL</v>
      </c>
      <c r="L533" s="93">
        <f t="shared" ca="1" si="49"/>
        <v>42276</v>
      </c>
      <c r="M533" s="92" t="b">
        <f t="shared" si="49"/>
        <v>0</v>
      </c>
      <c r="N533" s="94" t="str">
        <f>IF($M533,_xll.BDP($J533,N$525),"[DISABLED]")</f>
        <v>[DISABLED]</v>
      </c>
      <c r="O533" s="94" t="str">
        <f>IF($M533,_xll.BDP($J533,O$525),"[DISABLED]")</f>
        <v>[DISABLED]</v>
      </c>
      <c r="P533" s="94" t="str">
        <f>IF($M533,_xll.BDP($J533,P$525),"[DISABLED]")</f>
        <v>[DISABLED]</v>
      </c>
      <c r="Q533" s="94" t="str">
        <f>IF($M533,_xll.BDH($J533,Q$525,$L533),"[DISABLED]")</f>
        <v>[DISABLED]</v>
      </c>
      <c r="R533" s="94" t="str">
        <f>IF($M533,_xll.BDH($J533,R$525,$L533),"[DISABLED]")</f>
        <v>[DISABLED]</v>
      </c>
      <c r="S533" s="94" t="str">
        <f>IF($M533,_xll.BDH($J533,S$525,$L533),"[DISABLED]")</f>
        <v>[DISABLED]</v>
      </c>
      <c r="U533" s="106" t="s">
        <v>5635</v>
      </c>
      <c r="V533" s="117" t="s">
        <v>1055</v>
      </c>
      <c r="W533" s="118">
        <v>42276</v>
      </c>
      <c r="X533" s="117" t="b">
        <v>0</v>
      </c>
      <c r="Y533" s="117" t="s">
        <v>5237</v>
      </c>
      <c r="Z533" s="117" t="s">
        <v>5237</v>
      </c>
      <c r="AA533" s="117" t="s">
        <v>5237</v>
      </c>
      <c r="AB533" s="117" t="s">
        <v>5237</v>
      </c>
      <c r="AC533" s="117" t="s">
        <v>5237</v>
      </c>
      <c r="AD533" s="117" t="s">
        <v>5237</v>
      </c>
    </row>
    <row r="534" spans="2:30" outlineLevel="2">
      <c r="B534" s="4" t="s">
        <v>3</v>
      </c>
      <c r="C534" s="4" t="s">
        <v>5232</v>
      </c>
      <c r="D534" s="4" t="s">
        <v>4</v>
      </c>
      <c r="E534" s="10" t="s">
        <v>483</v>
      </c>
      <c r="F534" s="9" t="s">
        <v>213</v>
      </c>
      <c r="G534" s="14" t="s">
        <v>691</v>
      </c>
      <c r="H534" s="14" t="s">
        <v>716</v>
      </c>
      <c r="I534" s="4" t="s">
        <v>73</v>
      </c>
      <c r="J534" s="72" t="str">
        <f t="shared" si="48"/>
        <v>BPFR0G1G ICPL Curncy</v>
      </c>
      <c r="K534" s="92" t="str">
        <f t="shared" si="49"/>
        <v>ICPL</v>
      </c>
      <c r="L534" s="93">
        <f t="shared" ca="1" si="49"/>
        <v>42276</v>
      </c>
      <c r="M534" s="92" t="b">
        <f t="shared" si="49"/>
        <v>0</v>
      </c>
      <c r="N534" s="94" t="str">
        <f>IF($M534,_xll.BDP($J534,N$525),"[DISABLED]")</f>
        <v>[DISABLED]</v>
      </c>
      <c r="O534" s="94" t="str">
        <f>IF($M534,_xll.BDP($J534,O$525),"[DISABLED]")</f>
        <v>[DISABLED]</v>
      </c>
      <c r="P534" s="94" t="str">
        <f>IF($M534,_xll.BDP($J534,P$525),"[DISABLED]")</f>
        <v>[DISABLED]</v>
      </c>
      <c r="Q534" s="94" t="str">
        <f>IF($M534,_xll.BDH($J534,Q$525,$L534),"[DISABLED]")</f>
        <v>[DISABLED]</v>
      </c>
      <c r="R534" s="94" t="str">
        <f>IF($M534,_xll.BDH($J534,R$525,$L534),"[DISABLED]")</f>
        <v>[DISABLED]</v>
      </c>
      <c r="S534" s="94" t="str">
        <f>IF($M534,_xll.BDH($J534,S$525,$L534),"[DISABLED]")</f>
        <v>[DISABLED]</v>
      </c>
      <c r="U534" s="106" t="s">
        <v>5636</v>
      </c>
      <c r="V534" s="117" t="s">
        <v>1055</v>
      </c>
      <c r="W534" s="118">
        <v>42276</v>
      </c>
      <c r="X534" s="117" t="b">
        <v>0</v>
      </c>
      <c r="Y534" s="117" t="s">
        <v>5237</v>
      </c>
      <c r="Z534" s="117" t="s">
        <v>5237</v>
      </c>
      <c r="AA534" s="117" t="s">
        <v>5237</v>
      </c>
      <c r="AB534" s="117" t="s">
        <v>5237</v>
      </c>
      <c r="AC534" s="117" t="s">
        <v>5237</v>
      </c>
      <c r="AD534" s="117" t="s">
        <v>5237</v>
      </c>
    </row>
    <row r="535" spans="2:30" outlineLevel="2">
      <c r="B535" s="4" t="s">
        <v>3</v>
      </c>
      <c r="C535" s="4" t="s">
        <v>5232</v>
      </c>
      <c r="D535" s="53" t="s">
        <v>4</v>
      </c>
      <c r="E535" s="10" t="s">
        <v>483</v>
      </c>
      <c r="F535" s="9" t="s">
        <v>214</v>
      </c>
      <c r="G535" s="14" t="s">
        <v>692</v>
      </c>
      <c r="H535" s="14" t="s">
        <v>717</v>
      </c>
      <c r="I535" s="4" t="s">
        <v>73</v>
      </c>
      <c r="J535" s="72" t="str">
        <f t="shared" si="48"/>
        <v>BPFR0H1H ICPL Curncy</v>
      </c>
      <c r="K535" s="92" t="str">
        <f t="shared" si="49"/>
        <v>ICPL</v>
      </c>
      <c r="L535" s="93">
        <f t="shared" ca="1" si="49"/>
        <v>42276</v>
      </c>
      <c r="M535" s="92" t="b">
        <f t="shared" si="49"/>
        <v>0</v>
      </c>
      <c r="N535" s="94" t="str">
        <f>IF($M535,_xll.BDP($J535,N$525),"[DISABLED]")</f>
        <v>[DISABLED]</v>
      </c>
      <c r="O535" s="94" t="str">
        <f>IF($M535,_xll.BDP($J535,O$525),"[DISABLED]")</f>
        <v>[DISABLED]</v>
      </c>
      <c r="P535" s="94" t="str">
        <f>IF($M535,_xll.BDP($J535,P$525),"[DISABLED]")</f>
        <v>[DISABLED]</v>
      </c>
      <c r="Q535" s="94" t="str">
        <f>IF($M535,_xll.BDH($J535,Q$525,$L535),"[DISABLED]")</f>
        <v>[DISABLED]</v>
      </c>
      <c r="R535" s="94" t="str">
        <f>IF($M535,_xll.BDH($J535,R$525,$L535),"[DISABLED]")</f>
        <v>[DISABLED]</v>
      </c>
      <c r="S535" s="94" t="str">
        <f>IF($M535,_xll.BDH($J535,S$525,$L535),"[DISABLED]")</f>
        <v>[DISABLED]</v>
      </c>
      <c r="U535" s="106" t="s">
        <v>5637</v>
      </c>
      <c r="V535" s="117" t="s">
        <v>1055</v>
      </c>
      <c r="W535" s="118">
        <v>42276</v>
      </c>
      <c r="X535" s="117" t="b">
        <v>0</v>
      </c>
      <c r="Y535" s="117" t="s">
        <v>5237</v>
      </c>
      <c r="Z535" s="117" t="s">
        <v>5237</v>
      </c>
      <c r="AA535" s="117" t="s">
        <v>5237</v>
      </c>
      <c r="AB535" s="117" t="s">
        <v>5237</v>
      </c>
      <c r="AC535" s="117" t="s">
        <v>5237</v>
      </c>
      <c r="AD535" s="117" t="s">
        <v>5237</v>
      </c>
    </row>
    <row r="536" spans="2:30" outlineLevel="2">
      <c r="B536" s="4" t="s">
        <v>3</v>
      </c>
      <c r="C536" s="4" t="s">
        <v>5232</v>
      </c>
      <c r="D536" s="53" t="s">
        <v>4</v>
      </c>
      <c r="E536" s="10" t="s">
        <v>483</v>
      </c>
      <c r="F536" s="9" t="s">
        <v>321</v>
      </c>
      <c r="G536" s="14" t="s">
        <v>693</v>
      </c>
      <c r="H536" s="14" t="s">
        <v>718</v>
      </c>
      <c r="I536" s="4" t="s">
        <v>73</v>
      </c>
      <c r="J536" s="72" t="str">
        <f t="shared" si="48"/>
        <v>BPFR0I1I ICPL Curncy</v>
      </c>
      <c r="K536" s="92" t="str">
        <f t="shared" si="49"/>
        <v>ICPL</v>
      </c>
      <c r="L536" s="93">
        <f t="shared" ca="1" si="49"/>
        <v>42276</v>
      </c>
      <c r="M536" s="92" t="b">
        <f t="shared" si="49"/>
        <v>0</v>
      </c>
      <c r="N536" s="94" t="str">
        <f>IF($M536,_xll.BDP($J536,N$525),"[DISABLED]")</f>
        <v>[DISABLED]</v>
      </c>
      <c r="O536" s="94" t="str">
        <f>IF($M536,_xll.BDP($J536,O$525),"[DISABLED]")</f>
        <v>[DISABLED]</v>
      </c>
      <c r="P536" s="94" t="str">
        <f>IF($M536,_xll.BDP($J536,P$525),"[DISABLED]")</f>
        <v>[DISABLED]</v>
      </c>
      <c r="Q536" s="94" t="str">
        <f>IF($M536,_xll.BDH($J536,Q$525,$L536),"[DISABLED]")</f>
        <v>[DISABLED]</v>
      </c>
      <c r="R536" s="94" t="str">
        <f>IF($M536,_xll.BDH($J536,R$525,$L536),"[DISABLED]")</f>
        <v>[DISABLED]</v>
      </c>
      <c r="S536" s="94" t="str">
        <f>IF($M536,_xll.BDH($J536,S$525,$L536),"[DISABLED]")</f>
        <v>[DISABLED]</v>
      </c>
      <c r="U536" s="106" t="s">
        <v>5638</v>
      </c>
      <c r="V536" s="117" t="s">
        <v>1055</v>
      </c>
      <c r="W536" s="118">
        <v>42276</v>
      </c>
      <c r="X536" s="117" t="b">
        <v>0</v>
      </c>
      <c r="Y536" s="117" t="s">
        <v>5237</v>
      </c>
      <c r="Z536" s="117" t="s">
        <v>5237</v>
      </c>
      <c r="AA536" s="117" t="s">
        <v>5237</v>
      </c>
      <c r="AB536" s="117" t="s">
        <v>5237</v>
      </c>
      <c r="AC536" s="117" t="s">
        <v>5237</v>
      </c>
      <c r="AD536" s="117" t="s">
        <v>5237</v>
      </c>
    </row>
    <row r="537" spans="2:30" outlineLevel="2">
      <c r="B537" s="4" t="s">
        <v>3</v>
      </c>
      <c r="C537" s="4" t="s">
        <v>5232</v>
      </c>
      <c r="D537" s="53" t="s">
        <v>4</v>
      </c>
      <c r="E537" s="10" t="s">
        <v>483</v>
      </c>
      <c r="F537" s="9" t="s">
        <v>215</v>
      </c>
      <c r="G537" s="14" t="s">
        <v>694</v>
      </c>
      <c r="H537" s="14" t="s">
        <v>719</v>
      </c>
      <c r="I537" s="4" t="s">
        <v>73</v>
      </c>
      <c r="J537" s="72" t="str">
        <f t="shared" si="48"/>
        <v>BPFR0J1J ICPL Curncy</v>
      </c>
      <c r="K537" s="92" t="str">
        <f t="shared" si="49"/>
        <v>ICPL</v>
      </c>
      <c r="L537" s="93">
        <f t="shared" ca="1" si="49"/>
        <v>42276</v>
      </c>
      <c r="M537" s="92" t="b">
        <f t="shared" si="49"/>
        <v>0</v>
      </c>
      <c r="N537" s="94" t="str">
        <f>IF($M537,_xll.BDP($J537,N$525),"[DISABLED]")</f>
        <v>[DISABLED]</v>
      </c>
      <c r="O537" s="94" t="str">
        <f>IF($M537,_xll.BDP($J537,O$525),"[DISABLED]")</f>
        <v>[DISABLED]</v>
      </c>
      <c r="P537" s="94" t="str">
        <f>IF($M537,_xll.BDP($J537,P$525),"[DISABLED]")</f>
        <v>[DISABLED]</v>
      </c>
      <c r="Q537" s="94" t="str">
        <f>IF($M537,_xll.BDH($J537,Q$525,$L537),"[DISABLED]")</f>
        <v>[DISABLED]</v>
      </c>
      <c r="R537" s="94" t="str">
        <f>IF($M537,_xll.BDH($J537,R$525,$L537),"[DISABLED]")</f>
        <v>[DISABLED]</v>
      </c>
      <c r="S537" s="94" t="str">
        <f>IF($M537,_xll.BDH($J537,S$525,$L537),"[DISABLED]")</f>
        <v>[DISABLED]</v>
      </c>
      <c r="U537" s="106" t="s">
        <v>5639</v>
      </c>
      <c r="V537" s="117" t="s">
        <v>1055</v>
      </c>
      <c r="W537" s="118">
        <v>42276</v>
      </c>
      <c r="X537" s="117" t="b">
        <v>0</v>
      </c>
      <c r="Y537" s="117" t="s">
        <v>5237</v>
      </c>
      <c r="Z537" s="117" t="s">
        <v>5237</v>
      </c>
      <c r="AA537" s="117" t="s">
        <v>5237</v>
      </c>
      <c r="AB537" s="117" t="s">
        <v>5237</v>
      </c>
      <c r="AC537" s="117" t="s">
        <v>5237</v>
      </c>
      <c r="AD537" s="117" t="s">
        <v>5237</v>
      </c>
    </row>
    <row r="538" spans="2:30" outlineLevel="2">
      <c r="B538" s="4" t="s">
        <v>3</v>
      </c>
      <c r="C538" s="4" t="s">
        <v>5232</v>
      </c>
      <c r="D538" s="53" t="s">
        <v>4</v>
      </c>
      <c r="E538" s="10" t="s">
        <v>483</v>
      </c>
      <c r="F538" s="9" t="s">
        <v>216</v>
      </c>
      <c r="G538" s="14" t="s">
        <v>695</v>
      </c>
      <c r="H538" s="14" t="s">
        <v>720</v>
      </c>
      <c r="I538" s="4" t="s">
        <v>73</v>
      </c>
      <c r="J538" s="72" t="str">
        <f t="shared" si="48"/>
        <v>BPFR0K1K ICPL Curncy</v>
      </c>
      <c r="K538" s="92" t="str">
        <f t="shared" si="49"/>
        <v>ICPL</v>
      </c>
      <c r="L538" s="93">
        <f t="shared" ca="1" si="49"/>
        <v>42276</v>
      </c>
      <c r="M538" s="92" t="b">
        <f t="shared" si="49"/>
        <v>0</v>
      </c>
      <c r="N538" s="94" t="str">
        <f>IF($M538,_xll.BDP($J538,N$525),"[DISABLED]")</f>
        <v>[DISABLED]</v>
      </c>
      <c r="O538" s="94" t="str">
        <f>IF($M538,_xll.BDP($J538,O$525),"[DISABLED]")</f>
        <v>[DISABLED]</v>
      </c>
      <c r="P538" s="94" t="str">
        <f>IF($M538,_xll.BDP($J538,P$525),"[DISABLED]")</f>
        <v>[DISABLED]</v>
      </c>
      <c r="Q538" s="94" t="str">
        <f>IF($M538,_xll.BDH($J538,Q$525,$L538),"[DISABLED]")</f>
        <v>[DISABLED]</v>
      </c>
      <c r="R538" s="94" t="str">
        <f>IF($M538,_xll.BDH($J538,R$525,$L538),"[DISABLED]")</f>
        <v>[DISABLED]</v>
      </c>
      <c r="S538" s="94" t="str">
        <f>IF($M538,_xll.BDH($J538,S$525,$L538),"[DISABLED]")</f>
        <v>[DISABLED]</v>
      </c>
      <c r="U538" s="106" t="s">
        <v>5640</v>
      </c>
      <c r="V538" s="117" t="s">
        <v>1055</v>
      </c>
      <c r="W538" s="118">
        <v>42276</v>
      </c>
      <c r="X538" s="117" t="b">
        <v>0</v>
      </c>
      <c r="Y538" s="117" t="s">
        <v>5237</v>
      </c>
      <c r="Z538" s="117" t="s">
        <v>5237</v>
      </c>
      <c r="AA538" s="117" t="s">
        <v>5237</v>
      </c>
      <c r="AB538" s="117" t="s">
        <v>5237</v>
      </c>
      <c r="AC538" s="117" t="s">
        <v>5237</v>
      </c>
      <c r="AD538" s="117" t="s">
        <v>5237</v>
      </c>
    </row>
    <row r="539" spans="2:30" outlineLevel="2">
      <c r="B539" s="4" t="s">
        <v>3</v>
      </c>
      <c r="C539" s="4" t="s">
        <v>5232</v>
      </c>
      <c r="D539" s="53" t="s">
        <v>4</v>
      </c>
      <c r="E539" s="10" t="s">
        <v>483</v>
      </c>
      <c r="F539" s="9" t="s">
        <v>518</v>
      </c>
      <c r="G539" s="14" t="s">
        <v>696</v>
      </c>
      <c r="H539" s="14" t="s">
        <v>721</v>
      </c>
      <c r="I539" s="4" t="s">
        <v>73</v>
      </c>
      <c r="J539" s="72" t="str">
        <f t="shared" si="48"/>
        <v>BPFR012 ICPL Curncy</v>
      </c>
      <c r="K539" s="92" t="str">
        <f t="shared" si="49"/>
        <v>ICPL</v>
      </c>
      <c r="L539" s="93">
        <f t="shared" ca="1" si="49"/>
        <v>42276</v>
      </c>
      <c r="M539" s="92" t="b">
        <f t="shared" si="49"/>
        <v>0</v>
      </c>
      <c r="N539" s="94" t="str">
        <f>IF($M539,_xll.BDP($J539,N$525),"[DISABLED]")</f>
        <v>[DISABLED]</v>
      </c>
      <c r="O539" s="94" t="str">
        <f>IF($M539,_xll.BDP($J539,O$525),"[DISABLED]")</f>
        <v>[DISABLED]</v>
      </c>
      <c r="P539" s="94" t="str">
        <f>IF($M539,_xll.BDP($J539,P$525),"[DISABLED]")</f>
        <v>[DISABLED]</v>
      </c>
      <c r="Q539" s="94" t="str">
        <f>IF($M539,_xll.BDH($J539,Q$525,$L539),"[DISABLED]")</f>
        <v>[DISABLED]</v>
      </c>
      <c r="R539" s="94" t="str">
        <f>IF($M539,_xll.BDH($J539,R$525,$L539),"[DISABLED]")</f>
        <v>[DISABLED]</v>
      </c>
      <c r="S539" s="94" t="str">
        <f>IF($M539,_xll.BDH($J539,S$525,$L539),"[DISABLED]")</f>
        <v>[DISABLED]</v>
      </c>
      <c r="U539" s="106" t="s">
        <v>5641</v>
      </c>
      <c r="V539" s="117" t="s">
        <v>1055</v>
      </c>
      <c r="W539" s="118">
        <v>42276</v>
      </c>
      <c r="X539" s="117" t="b">
        <v>0</v>
      </c>
      <c r="Y539" s="117" t="s">
        <v>5237</v>
      </c>
      <c r="Z539" s="117" t="s">
        <v>5237</v>
      </c>
      <c r="AA539" s="117" t="s">
        <v>5237</v>
      </c>
      <c r="AB539" s="117" t="s">
        <v>5237</v>
      </c>
      <c r="AC539" s="117" t="s">
        <v>5237</v>
      </c>
      <c r="AD539" s="117" t="s">
        <v>5237</v>
      </c>
    </row>
    <row r="540" spans="2:30" outlineLevel="2">
      <c r="B540" s="9" t="s">
        <v>3</v>
      </c>
      <c r="C540" s="9" t="s">
        <v>5232</v>
      </c>
      <c r="D540" s="53" t="s">
        <v>4</v>
      </c>
      <c r="E540" s="57" t="s">
        <v>483</v>
      </c>
      <c r="F540" s="4" t="s">
        <v>42</v>
      </c>
      <c r="G540" s="10" t="s">
        <v>722</v>
      </c>
      <c r="H540" s="10" t="s">
        <v>664</v>
      </c>
      <c r="I540" s="4" t="s">
        <v>73</v>
      </c>
      <c r="J540" s="72" t="str">
        <f t="shared" si="48"/>
        <v>BPSIVC2 ICPL Curncy</v>
      </c>
      <c r="K540" s="92" t="str">
        <f t="shared" si="49"/>
        <v>ICPL</v>
      </c>
      <c r="L540" s="93">
        <f t="shared" ca="1" si="49"/>
        <v>42276</v>
      </c>
      <c r="M540" s="92" t="b">
        <f t="shared" si="49"/>
        <v>0</v>
      </c>
      <c r="N540" s="94" t="str">
        <f>IF($M540,_xll.BDP($J540,N$525),"[DISABLED]")</f>
        <v>[DISABLED]</v>
      </c>
      <c r="O540" s="94" t="str">
        <f>IF($M540,_xll.BDP($J540,O$525),"[DISABLED]")</f>
        <v>[DISABLED]</v>
      </c>
      <c r="P540" s="94" t="str">
        <f>IF($M540,_xll.BDP($J540,P$525),"[DISABLED]")</f>
        <v>[DISABLED]</v>
      </c>
      <c r="Q540" s="94" t="str">
        <f>IF($M540,_xll.BDH($J540,Q$525,$L540),"[DISABLED]")</f>
        <v>[DISABLED]</v>
      </c>
      <c r="R540" s="94" t="str">
        <f>IF($M540,_xll.BDH($J540,R$525,$L540),"[DISABLED]")</f>
        <v>[DISABLED]</v>
      </c>
      <c r="S540" s="94" t="str">
        <f>IF($M540,_xll.BDH($J540,S$525,$L540),"[DISABLED]")</f>
        <v>[DISABLED]</v>
      </c>
      <c r="U540" s="106" t="s">
        <v>5642</v>
      </c>
      <c r="V540" s="117" t="s">
        <v>1055</v>
      </c>
      <c r="W540" s="118">
        <v>42276</v>
      </c>
      <c r="X540" s="117" t="b">
        <v>0</v>
      </c>
      <c r="Y540" s="117" t="s">
        <v>5237</v>
      </c>
      <c r="Z540" s="117" t="s">
        <v>5237</v>
      </c>
      <c r="AA540" s="117" t="s">
        <v>5237</v>
      </c>
      <c r="AB540" s="117" t="s">
        <v>5237</v>
      </c>
      <c r="AC540" s="117" t="s">
        <v>5237</v>
      </c>
      <c r="AD540" s="117" t="s">
        <v>5237</v>
      </c>
    </row>
    <row r="541" spans="2:30" outlineLevel="2">
      <c r="B541" s="9" t="s">
        <v>3</v>
      </c>
      <c r="C541" s="9" t="s">
        <v>5232</v>
      </c>
      <c r="D541" s="53" t="s">
        <v>4</v>
      </c>
      <c r="E541" s="57" t="s">
        <v>483</v>
      </c>
      <c r="F541" s="4" t="s">
        <v>43</v>
      </c>
      <c r="G541" s="10" t="s">
        <v>722</v>
      </c>
      <c r="H541" s="10" t="s">
        <v>665</v>
      </c>
      <c r="I541" s="4" t="s">
        <v>73</v>
      </c>
      <c r="J541" s="72" t="str">
        <f t="shared" si="48"/>
        <v>BPSIVC3 ICPL Curncy</v>
      </c>
      <c r="K541" s="92" t="str">
        <f t="shared" si="49"/>
        <v>ICPL</v>
      </c>
      <c r="L541" s="93">
        <f t="shared" ca="1" si="49"/>
        <v>42276</v>
      </c>
      <c r="M541" s="92" t="b">
        <f t="shared" si="49"/>
        <v>0</v>
      </c>
      <c r="N541" s="94" t="str">
        <f>IF($M541,_xll.BDP($J541,N$525),"[DISABLED]")</f>
        <v>[DISABLED]</v>
      </c>
      <c r="O541" s="94" t="str">
        <f>IF($M541,_xll.BDP($J541,O$525),"[DISABLED]")</f>
        <v>[DISABLED]</v>
      </c>
      <c r="P541" s="94" t="str">
        <f>IF($M541,_xll.BDP($J541,P$525),"[DISABLED]")</f>
        <v>[DISABLED]</v>
      </c>
      <c r="Q541" s="94" t="str">
        <f>IF($M541,_xll.BDH($J541,Q$525,$L541),"[DISABLED]")</f>
        <v>[DISABLED]</v>
      </c>
      <c r="R541" s="94" t="str">
        <f>IF($M541,_xll.BDH($J541,R$525,$L541),"[DISABLED]")</f>
        <v>[DISABLED]</v>
      </c>
      <c r="S541" s="94" t="str">
        <f>IF($M541,_xll.BDH($J541,S$525,$L541),"[DISABLED]")</f>
        <v>[DISABLED]</v>
      </c>
      <c r="U541" s="106" t="s">
        <v>5643</v>
      </c>
      <c r="V541" s="117" t="s">
        <v>1055</v>
      </c>
      <c r="W541" s="118">
        <v>42276</v>
      </c>
      <c r="X541" s="117" t="b">
        <v>0</v>
      </c>
      <c r="Y541" s="117" t="s">
        <v>5237</v>
      </c>
      <c r="Z541" s="117" t="s">
        <v>5237</v>
      </c>
      <c r="AA541" s="117" t="s">
        <v>5237</v>
      </c>
      <c r="AB541" s="117" t="s">
        <v>5237</v>
      </c>
      <c r="AC541" s="117" t="s">
        <v>5237</v>
      </c>
      <c r="AD541" s="117" t="s">
        <v>5237</v>
      </c>
    </row>
    <row r="542" spans="2:30" outlineLevel="2">
      <c r="B542" s="9" t="s">
        <v>3</v>
      </c>
      <c r="C542" s="9" t="s">
        <v>5232</v>
      </c>
      <c r="D542" s="53" t="s">
        <v>4</v>
      </c>
      <c r="E542" s="57" t="s">
        <v>483</v>
      </c>
      <c r="F542" s="4" t="s">
        <v>152</v>
      </c>
      <c r="G542" s="10" t="s">
        <v>722</v>
      </c>
      <c r="H542" s="10" t="s">
        <v>666</v>
      </c>
      <c r="I542" s="4" t="s">
        <v>73</v>
      </c>
      <c r="J542" s="72" t="str">
        <f t="shared" si="48"/>
        <v>BPSIVC4 ICPL Curncy</v>
      </c>
      <c r="K542" s="92" t="str">
        <f t="shared" si="49"/>
        <v>ICPL</v>
      </c>
      <c r="L542" s="93">
        <f t="shared" ca="1" si="49"/>
        <v>42276</v>
      </c>
      <c r="M542" s="92" t="b">
        <f t="shared" si="49"/>
        <v>0</v>
      </c>
      <c r="N542" s="94" t="str">
        <f>IF($M542,_xll.BDP($J542,N$525),"[DISABLED]")</f>
        <v>[DISABLED]</v>
      </c>
      <c r="O542" s="94" t="str">
        <f>IF($M542,_xll.BDP($J542,O$525),"[DISABLED]")</f>
        <v>[DISABLED]</v>
      </c>
      <c r="P542" s="94" t="str">
        <f>IF($M542,_xll.BDP($J542,P$525),"[DISABLED]")</f>
        <v>[DISABLED]</v>
      </c>
      <c r="Q542" s="94" t="str">
        <f>IF($M542,_xll.BDH($J542,Q$525,$L542),"[DISABLED]")</f>
        <v>[DISABLED]</v>
      </c>
      <c r="R542" s="94" t="str">
        <f>IF($M542,_xll.BDH($J542,R$525,$L542),"[DISABLED]")</f>
        <v>[DISABLED]</v>
      </c>
      <c r="S542" s="94" t="str">
        <f>IF($M542,_xll.BDH($J542,S$525,$L542),"[DISABLED]")</f>
        <v>[DISABLED]</v>
      </c>
      <c r="U542" s="106" t="s">
        <v>5644</v>
      </c>
      <c r="V542" s="117" t="s">
        <v>1055</v>
      </c>
      <c r="W542" s="118">
        <v>42276</v>
      </c>
      <c r="X542" s="117" t="b">
        <v>0</v>
      </c>
      <c r="Y542" s="117" t="s">
        <v>5237</v>
      </c>
      <c r="Z542" s="117" t="s">
        <v>5237</v>
      </c>
      <c r="AA542" s="117" t="s">
        <v>5237</v>
      </c>
      <c r="AB542" s="117" t="s">
        <v>5237</v>
      </c>
      <c r="AC542" s="117" t="s">
        <v>5237</v>
      </c>
      <c r="AD542" s="117" t="s">
        <v>5237</v>
      </c>
    </row>
    <row r="543" spans="2:30" outlineLevel="2">
      <c r="B543" s="9" t="s">
        <v>3</v>
      </c>
      <c r="C543" s="9" t="s">
        <v>5232</v>
      </c>
      <c r="D543" s="53" t="s">
        <v>4</v>
      </c>
      <c r="E543" s="57" t="s">
        <v>483</v>
      </c>
      <c r="F543" s="4" t="s">
        <v>44</v>
      </c>
      <c r="G543" s="10" t="s">
        <v>722</v>
      </c>
      <c r="H543" s="10" t="s">
        <v>667</v>
      </c>
      <c r="I543" s="4" t="s">
        <v>73</v>
      </c>
      <c r="J543" s="72" t="str">
        <f t="shared" si="48"/>
        <v>BPSIVC5 ICPL Curncy</v>
      </c>
      <c r="K543" s="92" t="str">
        <f t="shared" si="49"/>
        <v>ICPL</v>
      </c>
      <c r="L543" s="93">
        <f t="shared" ca="1" si="49"/>
        <v>42276</v>
      </c>
      <c r="M543" s="92" t="b">
        <f t="shared" si="49"/>
        <v>0</v>
      </c>
      <c r="N543" s="94" t="str">
        <f>IF($M543,_xll.BDP($J543,N$525),"[DISABLED]")</f>
        <v>[DISABLED]</v>
      </c>
      <c r="O543" s="94" t="str">
        <f>IF($M543,_xll.BDP($J543,O$525),"[DISABLED]")</f>
        <v>[DISABLED]</v>
      </c>
      <c r="P543" s="94" t="str">
        <f>IF($M543,_xll.BDP($J543,P$525),"[DISABLED]")</f>
        <v>[DISABLED]</v>
      </c>
      <c r="Q543" s="94" t="str">
        <f>IF($M543,_xll.BDH($J543,Q$525,$L543),"[DISABLED]")</f>
        <v>[DISABLED]</v>
      </c>
      <c r="R543" s="94" t="str">
        <f>IF($M543,_xll.BDH($J543,R$525,$L543),"[DISABLED]")</f>
        <v>[DISABLED]</v>
      </c>
      <c r="S543" s="94" t="str">
        <f>IF($M543,_xll.BDH($J543,S$525,$L543),"[DISABLED]")</f>
        <v>[DISABLED]</v>
      </c>
      <c r="U543" s="106" t="s">
        <v>5645</v>
      </c>
      <c r="V543" s="117" t="s">
        <v>1055</v>
      </c>
      <c r="W543" s="118">
        <v>42276</v>
      </c>
      <c r="X543" s="117" t="b">
        <v>0</v>
      </c>
      <c r="Y543" s="117" t="s">
        <v>5237</v>
      </c>
      <c r="Z543" s="117" t="s">
        <v>5237</v>
      </c>
      <c r="AA543" s="117" t="s">
        <v>5237</v>
      </c>
      <c r="AB543" s="117" t="s">
        <v>5237</v>
      </c>
      <c r="AC543" s="117" t="s">
        <v>5237</v>
      </c>
      <c r="AD543" s="117" t="s">
        <v>5237</v>
      </c>
    </row>
    <row r="544" spans="2:30" outlineLevel="2">
      <c r="B544" s="9" t="s">
        <v>3</v>
      </c>
      <c r="C544" s="9" t="s">
        <v>5232</v>
      </c>
      <c r="D544" s="53" t="s">
        <v>4</v>
      </c>
      <c r="E544" s="57" t="s">
        <v>483</v>
      </c>
      <c r="F544" s="4" t="s">
        <v>155</v>
      </c>
      <c r="G544" s="10" t="s">
        <v>722</v>
      </c>
      <c r="H544" s="10" t="s">
        <v>668</v>
      </c>
      <c r="I544" s="4" t="s">
        <v>73</v>
      </c>
      <c r="J544" s="72" t="str">
        <f t="shared" si="48"/>
        <v>BPSIVC6 ICPL Curncy</v>
      </c>
      <c r="K544" s="92" t="str">
        <f t="shared" si="49"/>
        <v>ICPL</v>
      </c>
      <c r="L544" s="93">
        <f t="shared" ca="1" si="49"/>
        <v>42276</v>
      </c>
      <c r="M544" s="92" t="b">
        <f t="shared" si="49"/>
        <v>0</v>
      </c>
      <c r="N544" s="94" t="str">
        <f>IF($M544,_xll.BDP($J544,N$525),"[DISABLED]")</f>
        <v>[DISABLED]</v>
      </c>
      <c r="O544" s="94" t="str">
        <f>IF($M544,_xll.BDP($J544,O$525),"[DISABLED]")</f>
        <v>[DISABLED]</v>
      </c>
      <c r="P544" s="94" t="str">
        <f>IF($M544,_xll.BDP($J544,P$525),"[DISABLED]")</f>
        <v>[DISABLED]</v>
      </c>
      <c r="Q544" s="94" t="str">
        <f>IF($M544,_xll.BDH($J544,Q$525,$L544),"[DISABLED]")</f>
        <v>[DISABLED]</v>
      </c>
      <c r="R544" s="94" t="str">
        <f>IF($M544,_xll.BDH($J544,R$525,$L544),"[DISABLED]")</f>
        <v>[DISABLED]</v>
      </c>
      <c r="S544" s="94" t="str">
        <f>IF($M544,_xll.BDH($J544,S$525,$L544),"[DISABLED]")</f>
        <v>[DISABLED]</v>
      </c>
      <c r="U544" s="106" t="s">
        <v>5646</v>
      </c>
      <c r="V544" s="117" t="s">
        <v>1055</v>
      </c>
      <c r="W544" s="118">
        <v>42276</v>
      </c>
      <c r="X544" s="117" t="b">
        <v>0</v>
      </c>
      <c r="Y544" s="117" t="s">
        <v>5237</v>
      </c>
      <c r="Z544" s="117" t="s">
        <v>5237</v>
      </c>
      <c r="AA544" s="117" t="s">
        <v>5237</v>
      </c>
      <c r="AB544" s="117" t="s">
        <v>5237</v>
      </c>
      <c r="AC544" s="117" t="s">
        <v>5237</v>
      </c>
      <c r="AD544" s="117" t="s">
        <v>5237</v>
      </c>
    </row>
    <row r="545" spans="2:30" outlineLevel="2">
      <c r="B545" s="9" t="s">
        <v>3</v>
      </c>
      <c r="C545" s="9" t="s">
        <v>5232</v>
      </c>
      <c r="D545" s="53" t="s">
        <v>4</v>
      </c>
      <c r="E545" s="57" t="s">
        <v>483</v>
      </c>
      <c r="F545" s="4" t="s">
        <v>45</v>
      </c>
      <c r="G545" s="10" t="s">
        <v>722</v>
      </c>
      <c r="H545" s="10" t="s">
        <v>669</v>
      </c>
      <c r="I545" s="4" t="s">
        <v>73</v>
      </c>
      <c r="J545" s="72" t="str">
        <f t="shared" si="48"/>
        <v>BPSIVC7 ICPL Curncy</v>
      </c>
      <c r="K545" s="92" t="str">
        <f t="shared" si="49"/>
        <v>ICPL</v>
      </c>
      <c r="L545" s="93">
        <f t="shared" ca="1" si="49"/>
        <v>42276</v>
      </c>
      <c r="M545" s="92" t="b">
        <f t="shared" si="49"/>
        <v>0</v>
      </c>
      <c r="N545" s="94" t="str">
        <f>IF($M545,_xll.BDP($J545,N$525),"[DISABLED]")</f>
        <v>[DISABLED]</v>
      </c>
      <c r="O545" s="94" t="str">
        <f>IF($M545,_xll.BDP($J545,O$525),"[DISABLED]")</f>
        <v>[DISABLED]</v>
      </c>
      <c r="P545" s="94" t="str">
        <f>IF($M545,_xll.BDP($J545,P$525),"[DISABLED]")</f>
        <v>[DISABLED]</v>
      </c>
      <c r="Q545" s="94" t="str">
        <f>IF($M545,_xll.BDH($J545,Q$525,$L545),"[DISABLED]")</f>
        <v>[DISABLED]</v>
      </c>
      <c r="R545" s="94" t="str">
        <f>IF($M545,_xll.BDH($J545,R$525,$L545),"[DISABLED]")</f>
        <v>[DISABLED]</v>
      </c>
      <c r="S545" s="94" t="str">
        <f>IF($M545,_xll.BDH($J545,S$525,$L545),"[DISABLED]")</f>
        <v>[DISABLED]</v>
      </c>
      <c r="U545" s="106" t="s">
        <v>5647</v>
      </c>
      <c r="V545" s="117" t="s">
        <v>1055</v>
      </c>
      <c r="W545" s="118">
        <v>42276</v>
      </c>
      <c r="X545" s="117" t="b">
        <v>0</v>
      </c>
      <c r="Y545" s="117" t="s">
        <v>5237</v>
      </c>
      <c r="Z545" s="117" t="s">
        <v>5237</v>
      </c>
      <c r="AA545" s="117" t="s">
        <v>5237</v>
      </c>
      <c r="AB545" s="117" t="s">
        <v>5237</v>
      </c>
      <c r="AC545" s="117" t="s">
        <v>5237</v>
      </c>
      <c r="AD545" s="117" t="s">
        <v>5237</v>
      </c>
    </row>
    <row r="546" spans="2:30" outlineLevel="2">
      <c r="B546" s="9" t="s">
        <v>3</v>
      </c>
      <c r="C546" s="9" t="s">
        <v>5232</v>
      </c>
      <c r="D546" s="53" t="s">
        <v>4</v>
      </c>
      <c r="E546" s="57" t="s">
        <v>483</v>
      </c>
      <c r="F546" s="4" t="s">
        <v>156</v>
      </c>
      <c r="G546" s="10" t="s">
        <v>722</v>
      </c>
      <c r="H546" s="10" t="s">
        <v>670</v>
      </c>
      <c r="I546" s="4" t="s">
        <v>73</v>
      </c>
      <c r="J546" s="72" t="str">
        <f t="shared" si="48"/>
        <v>BPSIVC8 ICPL Curncy</v>
      </c>
      <c r="K546" s="92" t="str">
        <f t="shared" si="49"/>
        <v>ICPL</v>
      </c>
      <c r="L546" s="93">
        <f t="shared" ca="1" si="49"/>
        <v>42276</v>
      </c>
      <c r="M546" s="92" t="b">
        <f t="shared" si="49"/>
        <v>0</v>
      </c>
      <c r="N546" s="94" t="str">
        <f>IF($M546,_xll.BDP($J546,N$525),"[DISABLED]")</f>
        <v>[DISABLED]</v>
      </c>
      <c r="O546" s="94" t="str">
        <f>IF($M546,_xll.BDP($J546,O$525),"[DISABLED]")</f>
        <v>[DISABLED]</v>
      </c>
      <c r="P546" s="94" t="str">
        <f>IF($M546,_xll.BDP($J546,P$525),"[DISABLED]")</f>
        <v>[DISABLED]</v>
      </c>
      <c r="Q546" s="94" t="str">
        <f>IF($M546,_xll.BDH($J546,Q$525,$L546),"[DISABLED]")</f>
        <v>[DISABLED]</v>
      </c>
      <c r="R546" s="94" t="str">
        <f>IF($M546,_xll.BDH($J546,R$525,$L546),"[DISABLED]")</f>
        <v>[DISABLED]</v>
      </c>
      <c r="S546" s="94" t="str">
        <f>IF($M546,_xll.BDH($J546,S$525,$L546),"[DISABLED]")</f>
        <v>[DISABLED]</v>
      </c>
      <c r="U546" s="106" t="s">
        <v>5648</v>
      </c>
      <c r="V546" s="117" t="s">
        <v>1055</v>
      </c>
      <c r="W546" s="118">
        <v>42276</v>
      </c>
      <c r="X546" s="117" t="b">
        <v>0</v>
      </c>
      <c r="Y546" s="117" t="s">
        <v>5237</v>
      </c>
      <c r="Z546" s="117" t="s">
        <v>5237</v>
      </c>
      <c r="AA546" s="117" t="s">
        <v>5237</v>
      </c>
      <c r="AB546" s="117" t="s">
        <v>5237</v>
      </c>
      <c r="AC546" s="117" t="s">
        <v>5237</v>
      </c>
      <c r="AD546" s="117" t="s">
        <v>5237</v>
      </c>
    </row>
    <row r="547" spans="2:30" outlineLevel="2">
      <c r="B547" s="9" t="s">
        <v>3</v>
      </c>
      <c r="C547" s="9" t="s">
        <v>5232</v>
      </c>
      <c r="D547" s="53" t="s">
        <v>4</v>
      </c>
      <c r="E547" s="57" t="s">
        <v>483</v>
      </c>
      <c r="F547" s="4" t="s">
        <v>157</v>
      </c>
      <c r="G547" s="10" t="s">
        <v>722</v>
      </c>
      <c r="H547" s="10" t="s">
        <v>671</v>
      </c>
      <c r="I547" s="4" t="s">
        <v>73</v>
      </c>
      <c r="J547" s="72" t="str">
        <f t="shared" si="48"/>
        <v>BPSIVC9 ICPL Curncy</v>
      </c>
      <c r="K547" s="92" t="str">
        <f t="shared" si="49"/>
        <v>ICPL</v>
      </c>
      <c r="L547" s="93">
        <f t="shared" ca="1" si="49"/>
        <v>42276</v>
      </c>
      <c r="M547" s="92" t="b">
        <f t="shared" si="49"/>
        <v>0</v>
      </c>
      <c r="N547" s="94" t="str">
        <f>IF($M547,_xll.BDP($J547,N$525),"[DISABLED]")</f>
        <v>[DISABLED]</v>
      </c>
      <c r="O547" s="94" t="str">
        <f>IF($M547,_xll.BDP($J547,O$525),"[DISABLED]")</f>
        <v>[DISABLED]</v>
      </c>
      <c r="P547" s="94" t="str">
        <f>IF($M547,_xll.BDP($J547,P$525),"[DISABLED]")</f>
        <v>[DISABLED]</v>
      </c>
      <c r="Q547" s="94" t="str">
        <f>IF($M547,_xll.BDH($J547,Q$525,$L547),"[DISABLED]")</f>
        <v>[DISABLED]</v>
      </c>
      <c r="R547" s="94" t="str">
        <f>IF($M547,_xll.BDH($J547,R$525,$L547),"[DISABLED]")</f>
        <v>[DISABLED]</v>
      </c>
      <c r="S547" s="94" t="str">
        <f>IF($M547,_xll.BDH($J547,S$525,$L547),"[DISABLED]")</f>
        <v>[DISABLED]</v>
      </c>
      <c r="U547" s="106" t="s">
        <v>5649</v>
      </c>
      <c r="V547" s="117" t="s">
        <v>1055</v>
      </c>
      <c r="W547" s="118">
        <v>42276</v>
      </c>
      <c r="X547" s="117" t="b">
        <v>0</v>
      </c>
      <c r="Y547" s="117" t="s">
        <v>5237</v>
      </c>
      <c r="Z547" s="117" t="s">
        <v>5237</v>
      </c>
      <c r="AA547" s="117" t="s">
        <v>5237</v>
      </c>
      <c r="AB547" s="117" t="s">
        <v>5237</v>
      </c>
      <c r="AC547" s="117" t="s">
        <v>5237</v>
      </c>
      <c r="AD547" s="117" t="s">
        <v>5237</v>
      </c>
    </row>
    <row r="548" spans="2:30" outlineLevel="2">
      <c r="B548" s="9" t="s">
        <v>3</v>
      </c>
      <c r="C548" s="9" t="s">
        <v>5232</v>
      </c>
      <c r="D548" s="53" t="s">
        <v>4</v>
      </c>
      <c r="E548" s="57" t="s">
        <v>483</v>
      </c>
      <c r="F548" s="4" t="s">
        <v>46</v>
      </c>
      <c r="G548" s="10" t="s">
        <v>722</v>
      </c>
      <c r="H548" s="10" t="s">
        <v>672</v>
      </c>
      <c r="I548" s="4" t="s">
        <v>73</v>
      </c>
      <c r="J548" s="72" t="str">
        <f t="shared" si="48"/>
        <v>BPSIVC10 ICPL Curncy</v>
      </c>
      <c r="K548" s="92" t="str">
        <f t="shared" si="49"/>
        <v>ICPL</v>
      </c>
      <c r="L548" s="93">
        <f t="shared" ca="1" si="49"/>
        <v>42276</v>
      </c>
      <c r="M548" s="92" t="b">
        <f t="shared" si="49"/>
        <v>0</v>
      </c>
      <c r="N548" s="94" t="str">
        <f>IF($M548,_xll.BDP($J548,N$525),"[DISABLED]")</f>
        <v>[DISABLED]</v>
      </c>
      <c r="O548" s="94" t="str">
        <f>IF($M548,_xll.BDP($J548,O$525),"[DISABLED]")</f>
        <v>[DISABLED]</v>
      </c>
      <c r="P548" s="94" t="str">
        <f>IF($M548,_xll.BDP($J548,P$525),"[DISABLED]")</f>
        <v>[DISABLED]</v>
      </c>
      <c r="Q548" s="94" t="str">
        <f>IF($M548,_xll.BDH($J548,Q$525,$L548),"[DISABLED]")</f>
        <v>[DISABLED]</v>
      </c>
      <c r="R548" s="94" t="str">
        <f>IF($M548,_xll.BDH($J548,R$525,$L548),"[DISABLED]")</f>
        <v>[DISABLED]</v>
      </c>
      <c r="S548" s="94" t="str">
        <f>IF($M548,_xll.BDH($J548,S$525,$L548),"[DISABLED]")</f>
        <v>[DISABLED]</v>
      </c>
      <c r="U548" s="106" t="s">
        <v>5650</v>
      </c>
      <c r="V548" s="117" t="s">
        <v>1055</v>
      </c>
      <c r="W548" s="118">
        <v>42276</v>
      </c>
      <c r="X548" s="117" t="b">
        <v>0</v>
      </c>
      <c r="Y548" s="117" t="s">
        <v>5237</v>
      </c>
      <c r="Z548" s="117" t="s">
        <v>5237</v>
      </c>
      <c r="AA548" s="117" t="s">
        <v>5237</v>
      </c>
      <c r="AB548" s="117" t="s">
        <v>5237</v>
      </c>
      <c r="AC548" s="117" t="s">
        <v>5237</v>
      </c>
      <c r="AD548" s="117" t="s">
        <v>5237</v>
      </c>
    </row>
    <row r="549" spans="2:30" outlineLevel="2">
      <c r="B549" s="9" t="s">
        <v>3</v>
      </c>
      <c r="C549" s="9" t="s">
        <v>5232</v>
      </c>
      <c r="D549" s="53" t="s">
        <v>4</v>
      </c>
      <c r="E549" s="57" t="s">
        <v>483</v>
      </c>
      <c r="F549" s="4" t="s">
        <v>160</v>
      </c>
      <c r="G549" s="10" t="s">
        <v>722</v>
      </c>
      <c r="H549" s="10" t="s">
        <v>673</v>
      </c>
      <c r="I549" s="4" t="s">
        <v>73</v>
      </c>
      <c r="J549" s="72" t="str">
        <f t="shared" si="48"/>
        <v>BPSIVC11 ICPL Curncy</v>
      </c>
      <c r="K549" s="92" t="str">
        <f t="shared" si="49"/>
        <v>ICPL</v>
      </c>
      <c r="L549" s="93">
        <f t="shared" ca="1" si="49"/>
        <v>42276</v>
      </c>
      <c r="M549" s="92" t="b">
        <f t="shared" si="49"/>
        <v>0</v>
      </c>
      <c r="N549" s="94" t="str">
        <f>IF($M549,_xll.BDP($J549,N$525),"[DISABLED]")</f>
        <v>[DISABLED]</v>
      </c>
      <c r="O549" s="94" t="str">
        <f>IF($M549,_xll.BDP($J549,O$525),"[DISABLED]")</f>
        <v>[DISABLED]</v>
      </c>
      <c r="P549" s="94" t="str">
        <f>IF($M549,_xll.BDP($J549,P$525),"[DISABLED]")</f>
        <v>[DISABLED]</v>
      </c>
      <c r="Q549" s="94" t="str">
        <f>IF($M549,_xll.BDH($J549,Q$525,$L549),"[DISABLED]")</f>
        <v>[DISABLED]</v>
      </c>
      <c r="R549" s="94" t="str">
        <f>IF($M549,_xll.BDH($J549,R$525,$L549),"[DISABLED]")</f>
        <v>[DISABLED]</v>
      </c>
      <c r="S549" s="94" t="str">
        <f>IF($M549,_xll.BDH($J549,S$525,$L549),"[DISABLED]")</f>
        <v>[DISABLED]</v>
      </c>
      <c r="U549" s="106" t="s">
        <v>5651</v>
      </c>
      <c r="V549" s="117" t="s">
        <v>1055</v>
      </c>
      <c r="W549" s="118">
        <v>42276</v>
      </c>
      <c r="X549" s="117" t="b">
        <v>0</v>
      </c>
      <c r="Y549" s="117" t="s">
        <v>5237</v>
      </c>
      <c r="Z549" s="117" t="s">
        <v>5237</v>
      </c>
      <c r="AA549" s="117" t="s">
        <v>5237</v>
      </c>
      <c r="AB549" s="117" t="s">
        <v>5237</v>
      </c>
      <c r="AC549" s="117" t="s">
        <v>5237</v>
      </c>
      <c r="AD549" s="117" t="s">
        <v>5237</v>
      </c>
    </row>
    <row r="550" spans="2:30" outlineLevel="2">
      <c r="B550" s="9" t="s">
        <v>3</v>
      </c>
      <c r="C550" s="9" t="s">
        <v>5232</v>
      </c>
      <c r="D550" s="53" t="s">
        <v>4</v>
      </c>
      <c r="E550" s="57" t="s">
        <v>483</v>
      </c>
      <c r="F550" s="4" t="s">
        <v>161</v>
      </c>
      <c r="G550" s="10" t="s">
        <v>722</v>
      </c>
      <c r="H550" s="10" t="s">
        <v>674</v>
      </c>
      <c r="I550" s="4" t="s">
        <v>73</v>
      </c>
      <c r="J550" s="72" t="str">
        <f t="shared" si="48"/>
        <v>BPSIVC12 ICPL Curncy</v>
      </c>
      <c r="K550" s="92" t="str">
        <f t="shared" si="49"/>
        <v>ICPL</v>
      </c>
      <c r="L550" s="93">
        <f t="shared" ca="1" si="49"/>
        <v>42276</v>
      </c>
      <c r="M550" s="92" t="b">
        <f t="shared" si="49"/>
        <v>0</v>
      </c>
      <c r="N550" s="94" t="str">
        <f>IF($M550,_xll.BDP($J550,N$525),"[DISABLED]")</f>
        <v>[DISABLED]</v>
      </c>
      <c r="O550" s="94" t="str">
        <f>IF($M550,_xll.BDP($J550,O$525),"[DISABLED]")</f>
        <v>[DISABLED]</v>
      </c>
      <c r="P550" s="94" t="str">
        <f>IF($M550,_xll.BDP($J550,P$525),"[DISABLED]")</f>
        <v>[DISABLED]</v>
      </c>
      <c r="Q550" s="94" t="str">
        <f>IF($M550,_xll.BDH($J550,Q$525,$L550),"[DISABLED]")</f>
        <v>[DISABLED]</v>
      </c>
      <c r="R550" s="94" t="str">
        <f>IF($M550,_xll.BDH($J550,R$525,$L550),"[DISABLED]")</f>
        <v>[DISABLED]</v>
      </c>
      <c r="S550" s="94" t="str">
        <f>IF($M550,_xll.BDH($J550,S$525,$L550),"[DISABLED]")</f>
        <v>[DISABLED]</v>
      </c>
      <c r="U550" s="106" t="s">
        <v>5652</v>
      </c>
      <c r="V550" s="117" t="s">
        <v>1055</v>
      </c>
      <c r="W550" s="118">
        <v>42276</v>
      </c>
      <c r="X550" s="117" t="b">
        <v>0</v>
      </c>
      <c r="Y550" s="117" t="s">
        <v>5237</v>
      </c>
      <c r="Z550" s="117" t="s">
        <v>5237</v>
      </c>
      <c r="AA550" s="117" t="s">
        <v>5237</v>
      </c>
      <c r="AB550" s="117" t="s">
        <v>5237</v>
      </c>
      <c r="AC550" s="117" t="s">
        <v>5237</v>
      </c>
      <c r="AD550" s="117" t="s">
        <v>5237</v>
      </c>
    </row>
    <row r="551" spans="2:30" outlineLevel="2">
      <c r="B551" s="9" t="s">
        <v>3</v>
      </c>
      <c r="C551" s="9" t="s">
        <v>5232</v>
      </c>
      <c r="D551" s="53" t="s">
        <v>4</v>
      </c>
      <c r="E551" s="57" t="s">
        <v>483</v>
      </c>
      <c r="F551" s="4" t="s">
        <v>162</v>
      </c>
      <c r="G551" s="10" t="s">
        <v>722</v>
      </c>
      <c r="H551" s="10" t="s">
        <v>675</v>
      </c>
      <c r="I551" s="4" t="s">
        <v>73</v>
      </c>
      <c r="J551" s="72" t="str">
        <f t="shared" si="48"/>
        <v>BPSIVC13 ICPL Curncy</v>
      </c>
      <c r="K551" s="92" t="str">
        <f t="shared" si="49"/>
        <v>ICPL</v>
      </c>
      <c r="L551" s="93">
        <f t="shared" ca="1" si="49"/>
        <v>42276</v>
      </c>
      <c r="M551" s="92" t="b">
        <f t="shared" si="49"/>
        <v>0</v>
      </c>
      <c r="N551" s="94" t="str">
        <f>IF($M551,_xll.BDP($J551,N$525),"[DISABLED]")</f>
        <v>[DISABLED]</v>
      </c>
      <c r="O551" s="94" t="str">
        <f>IF($M551,_xll.BDP($J551,O$525),"[DISABLED]")</f>
        <v>[DISABLED]</v>
      </c>
      <c r="P551" s="94" t="str">
        <f>IF($M551,_xll.BDP($J551,P$525),"[DISABLED]")</f>
        <v>[DISABLED]</v>
      </c>
      <c r="Q551" s="94" t="str">
        <f>IF($M551,_xll.BDH($J551,Q$525,$L551),"[DISABLED]")</f>
        <v>[DISABLED]</v>
      </c>
      <c r="R551" s="94" t="str">
        <f>IF($M551,_xll.BDH($J551,R$525,$L551),"[DISABLED]")</f>
        <v>[DISABLED]</v>
      </c>
      <c r="S551" s="94" t="str">
        <f>IF($M551,_xll.BDH($J551,S$525,$L551),"[DISABLED]")</f>
        <v>[DISABLED]</v>
      </c>
      <c r="U551" s="106" t="s">
        <v>5653</v>
      </c>
      <c r="V551" s="117" t="s">
        <v>1055</v>
      </c>
      <c r="W551" s="118">
        <v>42276</v>
      </c>
      <c r="X551" s="117" t="b">
        <v>0</v>
      </c>
      <c r="Y551" s="117" t="s">
        <v>5237</v>
      </c>
      <c r="Z551" s="117" t="s">
        <v>5237</v>
      </c>
      <c r="AA551" s="117" t="s">
        <v>5237</v>
      </c>
      <c r="AB551" s="117" t="s">
        <v>5237</v>
      </c>
      <c r="AC551" s="117" t="s">
        <v>5237</v>
      </c>
      <c r="AD551" s="117" t="s">
        <v>5237</v>
      </c>
    </row>
    <row r="552" spans="2:30" outlineLevel="2">
      <c r="B552" s="9" t="s">
        <v>3</v>
      </c>
      <c r="C552" s="9" t="s">
        <v>5232</v>
      </c>
      <c r="D552" s="53" t="s">
        <v>4</v>
      </c>
      <c r="E552" s="57" t="s">
        <v>483</v>
      </c>
      <c r="F552" s="4" t="s">
        <v>163</v>
      </c>
      <c r="G552" s="10" t="s">
        <v>722</v>
      </c>
      <c r="H552" s="10" t="s">
        <v>676</v>
      </c>
      <c r="I552" s="4" t="s">
        <v>73</v>
      </c>
      <c r="J552" s="72" t="str">
        <f t="shared" si="48"/>
        <v>BPSIVC14 ICPL Curncy</v>
      </c>
      <c r="K552" s="92" t="str">
        <f t="shared" si="49"/>
        <v>ICPL</v>
      </c>
      <c r="L552" s="93">
        <f t="shared" ca="1" si="49"/>
        <v>42276</v>
      </c>
      <c r="M552" s="92" t="b">
        <f t="shared" si="49"/>
        <v>0</v>
      </c>
      <c r="N552" s="94" t="str">
        <f>IF($M552,_xll.BDP($J552,N$525),"[DISABLED]")</f>
        <v>[DISABLED]</v>
      </c>
      <c r="O552" s="94" t="str">
        <f>IF($M552,_xll.BDP($J552,O$525),"[DISABLED]")</f>
        <v>[DISABLED]</v>
      </c>
      <c r="P552" s="94" t="str">
        <f>IF($M552,_xll.BDP($J552,P$525),"[DISABLED]")</f>
        <v>[DISABLED]</v>
      </c>
      <c r="Q552" s="94" t="str">
        <f>IF($M552,_xll.BDH($J552,Q$525,$L552),"[DISABLED]")</f>
        <v>[DISABLED]</v>
      </c>
      <c r="R552" s="94" t="str">
        <f>IF($M552,_xll.BDH($J552,R$525,$L552),"[DISABLED]")</f>
        <v>[DISABLED]</v>
      </c>
      <c r="S552" s="94" t="str">
        <f>IF($M552,_xll.BDH($J552,S$525,$L552),"[DISABLED]")</f>
        <v>[DISABLED]</v>
      </c>
      <c r="U552" s="106" t="s">
        <v>5654</v>
      </c>
      <c r="V552" s="117" t="s">
        <v>1055</v>
      </c>
      <c r="W552" s="118">
        <v>42276</v>
      </c>
      <c r="X552" s="117" t="b">
        <v>0</v>
      </c>
      <c r="Y552" s="117" t="s">
        <v>5237</v>
      </c>
      <c r="Z552" s="117" t="s">
        <v>5237</v>
      </c>
      <c r="AA552" s="117" t="s">
        <v>5237</v>
      </c>
      <c r="AB552" s="117" t="s">
        <v>5237</v>
      </c>
      <c r="AC552" s="117" t="s">
        <v>5237</v>
      </c>
      <c r="AD552" s="117" t="s">
        <v>5237</v>
      </c>
    </row>
    <row r="553" spans="2:30" outlineLevel="2">
      <c r="B553" s="9" t="s">
        <v>3</v>
      </c>
      <c r="C553" s="9" t="s">
        <v>5232</v>
      </c>
      <c r="D553" s="53" t="s">
        <v>4</v>
      </c>
      <c r="E553" s="57" t="s">
        <v>483</v>
      </c>
      <c r="F553" s="4" t="s">
        <v>47</v>
      </c>
      <c r="G553" s="10" t="s">
        <v>722</v>
      </c>
      <c r="H553" s="10" t="s">
        <v>677</v>
      </c>
      <c r="I553" s="4" t="s">
        <v>73</v>
      </c>
      <c r="J553" s="72" t="str">
        <f t="shared" si="48"/>
        <v>BPSIVC15 ICPL Curncy</v>
      </c>
      <c r="K553" s="92" t="str">
        <f t="shared" si="49"/>
        <v>ICPL</v>
      </c>
      <c r="L553" s="93">
        <f t="shared" ca="1" si="49"/>
        <v>42276</v>
      </c>
      <c r="M553" s="92" t="b">
        <f t="shared" si="49"/>
        <v>0</v>
      </c>
      <c r="N553" s="94" t="str">
        <f>IF($M553,_xll.BDP($J553,N$525),"[DISABLED]")</f>
        <v>[DISABLED]</v>
      </c>
      <c r="O553" s="94" t="str">
        <f>IF($M553,_xll.BDP($J553,O$525),"[DISABLED]")</f>
        <v>[DISABLED]</v>
      </c>
      <c r="P553" s="94" t="str">
        <f>IF($M553,_xll.BDP($J553,P$525),"[DISABLED]")</f>
        <v>[DISABLED]</v>
      </c>
      <c r="Q553" s="94" t="str">
        <f>IF($M553,_xll.BDH($J553,Q$525,$L553),"[DISABLED]")</f>
        <v>[DISABLED]</v>
      </c>
      <c r="R553" s="94" t="str">
        <f>IF($M553,_xll.BDH($J553,R$525,$L553),"[DISABLED]")</f>
        <v>[DISABLED]</v>
      </c>
      <c r="S553" s="94" t="str">
        <f>IF($M553,_xll.BDH($J553,S$525,$L553),"[DISABLED]")</f>
        <v>[DISABLED]</v>
      </c>
      <c r="U553" s="106" t="s">
        <v>5655</v>
      </c>
      <c r="V553" s="117" t="s">
        <v>1055</v>
      </c>
      <c r="W553" s="118">
        <v>42276</v>
      </c>
      <c r="X553" s="117" t="b">
        <v>0</v>
      </c>
      <c r="Y553" s="117" t="s">
        <v>5237</v>
      </c>
      <c r="Z553" s="117" t="s">
        <v>5237</v>
      </c>
      <c r="AA553" s="117" t="s">
        <v>5237</v>
      </c>
      <c r="AB553" s="117" t="s">
        <v>5237</v>
      </c>
      <c r="AC553" s="117" t="s">
        <v>5237</v>
      </c>
      <c r="AD553" s="117" t="s">
        <v>5237</v>
      </c>
    </row>
    <row r="554" spans="2:30" outlineLevel="2">
      <c r="B554" s="9" t="s">
        <v>3</v>
      </c>
      <c r="C554" s="9" t="s">
        <v>5232</v>
      </c>
      <c r="D554" s="53" t="s">
        <v>4</v>
      </c>
      <c r="E554" s="57" t="s">
        <v>483</v>
      </c>
      <c r="F554" s="4" t="s">
        <v>48</v>
      </c>
      <c r="G554" s="10" t="s">
        <v>722</v>
      </c>
      <c r="H554" s="10" t="s">
        <v>678</v>
      </c>
      <c r="I554" s="4" t="s">
        <v>73</v>
      </c>
      <c r="J554" s="72" t="str">
        <f t="shared" si="48"/>
        <v>BPSIVC20 ICPL Curncy</v>
      </c>
      <c r="K554" s="92" t="str">
        <f t="shared" si="49"/>
        <v>ICPL</v>
      </c>
      <c r="L554" s="93">
        <f t="shared" ca="1" si="49"/>
        <v>42276</v>
      </c>
      <c r="M554" s="92" t="b">
        <f t="shared" si="49"/>
        <v>0</v>
      </c>
      <c r="N554" s="94" t="str">
        <f>IF($M554,_xll.BDP($J554,N$525),"[DISABLED]")</f>
        <v>[DISABLED]</v>
      </c>
      <c r="O554" s="94" t="str">
        <f>IF($M554,_xll.BDP($J554,O$525),"[DISABLED]")</f>
        <v>[DISABLED]</v>
      </c>
      <c r="P554" s="94" t="str">
        <f>IF($M554,_xll.BDP($J554,P$525),"[DISABLED]")</f>
        <v>[DISABLED]</v>
      </c>
      <c r="Q554" s="94" t="str">
        <f>IF($M554,_xll.BDH($J554,Q$525,$L554),"[DISABLED]")</f>
        <v>[DISABLED]</v>
      </c>
      <c r="R554" s="94" t="str">
        <f>IF($M554,_xll.BDH($J554,R$525,$L554),"[DISABLED]")</f>
        <v>[DISABLED]</v>
      </c>
      <c r="S554" s="94" t="str">
        <f>IF($M554,_xll.BDH($J554,S$525,$L554),"[DISABLED]")</f>
        <v>[DISABLED]</v>
      </c>
      <c r="U554" s="106" t="s">
        <v>5656</v>
      </c>
      <c r="V554" s="117" t="s">
        <v>1055</v>
      </c>
      <c r="W554" s="118">
        <v>42276</v>
      </c>
      <c r="X554" s="117" t="b">
        <v>0</v>
      </c>
      <c r="Y554" s="117" t="s">
        <v>5237</v>
      </c>
      <c r="Z554" s="117" t="s">
        <v>5237</v>
      </c>
      <c r="AA554" s="117" t="s">
        <v>5237</v>
      </c>
      <c r="AB554" s="117" t="s">
        <v>5237</v>
      </c>
      <c r="AC554" s="117" t="s">
        <v>5237</v>
      </c>
      <c r="AD554" s="117" t="s">
        <v>5237</v>
      </c>
    </row>
    <row r="555" spans="2:30" outlineLevel="2">
      <c r="B555" s="9" t="s">
        <v>3</v>
      </c>
      <c r="C555" s="9" t="s">
        <v>5232</v>
      </c>
      <c r="D555" s="53" t="s">
        <v>4</v>
      </c>
      <c r="E555" s="57" t="s">
        <v>483</v>
      </c>
      <c r="F555" s="4" t="s">
        <v>49</v>
      </c>
      <c r="G555" s="10" t="s">
        <v>722</v>
      </c>
      <c r="H555" s="10" t="s">
        <v>679</v>
      </c>
      <c r="I555" s="4" t="s">
        <v>73</v>
      </c>
      <c r="J555" s="72" t="str">
        <f t="shared" si="48"/>
        <v>BPSIVC25 ICPL Curncy</v>
      </c>
      <c r="K555" s="92" t="str">
        <f t="shared" si="49"/>
        <v>ICPL</v>
      </c>
      <c r="L555" s="93">
        <f t="shared" ca="1" si="49"/>
        <v>42276</v>
      </c>
      <c r="M555" s="92" t="b">
        <f t="shared" si="49"/>
        <v>0</v>
      </c>
      <c r="N555" s="94" t="str">
        <f>IF($M555,_xll.BDP($J555,N$525),"[DISABLED]")</f>
        <v>[DISABLED]</v>
      </c>
      <c r="O555" s="94" t="str">
        <f>IF($M555,_xll.BDP($J555,O$525),"[DISABLED]")</f>
        <v>[DISABLED]</v>
      </c>
      <c r="P555" s="94" t="str">
        <f>IF($M555,_xll.BDP($J555,P$525),"[DISABLED]")</f>
        <v>[DISABLED]</v>
      </c>
      <c r="Q555" s="94" t="str">
        <f>IF($M555,_xll.BDH($J555,Q$525,$L555),"[DISABLED]")</f>
        <v>[DISABLED]</v>
      </c>
      <c r="R555" s="94" t="str">
        <f>IF($M555,_xll.BDH($J555,R$525,$L555),"[DISABLED]")</f>
        <v>[DISABLED]</v>
      </c>
      <c r="S555" s="94" t="str">
        <f>IF($M555,_xll.BDH($J555,S$525,$L555),"[DISABLED]")</f>
        <v>[DISABLED]</v>
      </c>
      <c r="U555" s="106" t="s">
        <v>5657</v>
      </c>
      <c r="V555" s="117" t="s">
        <v>1055</v>
      </c>
      <c r="W555" s="118">
        <v>42276</v>
      </c>
      <c r="X555" s="117" t="b">
        <v>0</v>
      </c>
      <c r="Y555" s="117" t="s">
        <v>5237</v>
      </c>
      <c r="Z555" s="117" t="s">
        <v>5237</v>
      </c>
      <c r="AA555" s="117" t="s">
        <v>5237</v>
      </c>
      <c r="AB555" s="117" t="s">
        <v>5237</v>
      </c>
      <c r="AC555" s="117" t="s">
        <v>5237</v>
      </c>
      <c r="AD555" s="117" t="s">
        <v>5237</v>
      </c>
    </row>
    <row r="556" spans="2:30" outlineLevel="2">
      <c r="B556" s="9" t="s">
        <v>3</v>
      </c>
      <c r="C556" s="9" t="s">
        <v>5232</v>
      </c>
      <c r="D556" s="53" t="s">
        <v>4</v>
      </c>
      <c r="E556" s="57" t="s">
        <v>483</v>
      </c>
      <c r="F556" s="4" t="s">
        <v>50</v>
      </c>
      <c r="G556" s="10" t="s">
        <v>722</v>
      </c>
      <c r="H556" s="10" t="s">
        <v>680</v>
      </c>
      <c r="I556" s="4" t="s">
        <v>73</v>
      </c>
      <c r="J556" s="72" t="str">
        <f t="shared" si="48"/>
        <v>BPSIVC30 ICPL Curncy</v>
      </c>
      <c r="K556" s="92" t="str">
        <f t="shared" si="49"/>
        <v>ICPL</v>
      </c>
      <c r="L556" s="93">
        <f t="shared" ca="1" si="49"/>
        <v>42276</v>
      </c>
      <c r="M556" s="92" t="b">
        <f t="shared" si="49"/>
        <v>0</v>
      </c>
      <c r="N556" s="94" t="str">
        <f>IF($M556,_xll.BDP($J556,N$525),"[DISABLED]")</f>
        <v>[DISABLED]</v>
      </c>
      <c r="O556" s="94" t="str">
        <f>IF($M556,_xll.BDP($J556,O$525),"[DISABLED]")</f>
        <v>[DISABLED]</v>
      </c>
      <c r="P556" s="94" t="str">
        <f>IF($M556,_xll.BDP($J556,P$525),"[DISABLED]")</f>
        <v>[DISABLED]</v>
      </c>
      <c r="Q556" s="94" t="str">
        <f>IF($M556,_xll.BDH($J556,Q$525,$L556),"[DISABLED]")</f>
        <v>[DISABLED]</v>
      </c>
      <c r="R556" s="94" t="str">
        <f>IF($M556,_xll.BDH($J556,R$525,$L556),"[DISABLED]")</f>
        <v>[DISABLED]</v>
      </c>
      <c r="S556" s="94" t="str">
        <f>IF($M556,_xll.BDH($J556,S$525,$L556),"[DISABLED]")</f>
        <v>[DISABLED]</v>
      </c>
      <c r="U556" s="106" t="s">
        <v>5658</v>
      </c>
      <c r="V556" s="117" t="s">
        <v>1055</v>
      </c>
      <c r="W556" s="118">
        <v>42276</v>
      </c>
      <c r="X556" s="117" t="b">
        <v>0</v>
      </c>
      <c r="Y556" s="117" t="s">
        <v>5237</v>
      </c>
      <c r="Z556" s="117" t="s">
        <v>5237</v>
      </c>
      <c r="AA556" s="117" t="s">
        <v>5237</v>
      </c>
      <c r="AB556" s="117" t="s">
        <v>5237</v>
      </c>
      <c r="AC556" s="117" t="s">
        <v>5237</v>
      </c>
      <c r="AD556" s="117" t="s">
        <v>5237</v>
      </c>
    </row>
    <row r="557" spans="2:30" outlineLevel="2">
      <c r="B557" s="9" t="s">
        <v>3</v>
      </c>
      <c r="C557" s="9" t="s">
        <v>5232</v>
      </c>
      <c r="D557" s="53" t="s">
        <v>4</v>
      </c>
      <c r="E557" s="57" t="s">
        <v>483</v>
      </c>
      <c r="F557" s="4" t="s">
        <v>51</v>
      </c>
      <c r="G557" s="10" t="s">
        <v>722</v>
      </c>
      <c r="H557" s="10" t="s">
        <v>681</v>
      </c>
      <c r="I557" s="4" t="s">
        <v>73</v>
      </c>
      <c r="J557" s="72" t="str">
        <f t="shared" si="48"/>
        <v>BPSIVC40 ICPL Curncy</v>
      </c>
      <c r="K557" s="92" t="str">
        <f t="shared" si="49"/>
        <v>ICPL</v>
      </c>
      <c r="L557" s="93">
        <f t="shared" ca="1" si="49"/>
        <v>42276</v>
      </c>
      <c r="M557" s="92" t="b">
        <f t="shared" si="49"/>
        <v>0</v>
      </c>
      <c r="N557" s="94" t="str">
        <f>IF($M557,_xll.BDP($J557,N$525),"[DISABLED]")</f>
        <v>[DISABLED]</v>
      </c>
      <c r="O557" s="94" t="str">
        <f>IF($M557,_xll.BDP($J557,O$525),"[DISABLED]")</f>
        <v>[DISABLED]</v>
      </c>
      <c r="P557" s="94" t="str">
        <f>IF($M557,_xll.BDP($J557,P$525),"[DISABLED]")</f>
        <v>[DISABLED]</v>
      </c>
      <c r="Q557" s="94" t="str">
        <f>IF($M557,_xll.BDH($J557,Q$525,$L557),"[DISABLED]")</f>
        <v>[DISABLED]</v>
      </c>
      <c r="R557" s="94" t="str">
        <f>IF($M557,_xll.BDH($J557,R$525,$L557),"[DISABLED]")</f>
        <v>[DISABLED]</v>
      </c>
      <c r="S557" s="94" t="str">
        <f>IF($M557,_xll.BDH($J557,S$525,$L557),"[DISABLED]")</f>
        <v>[DISABLED]</v>
      </c>
      <c r="U557" s="106" t="s">
        <v>5659</v>
      </c>
      <c r="V557" s="117" t="s">
        <v>1055</v>
      </c>
      <c r="W557" s="118">
        <v>42276</v>
      </c>
      <c r="X557" s="117" t="b">
        <v>0</v>
      </c>
      <c r="Y557" s="117" t="s">
        <v>5237</v>
      </c>
      <c r="Z557" s="117" t="s">
        <v>5237</v>
      </c>
      <c r="AA557" s="117" t="s">
        <v>5237</v>
      </c>
      <c r="AB557" s="117" t="s">
        <v>5237</v>
      </c>
      <c r="AC557" s="117" t="s">
        <v>5237</v>
      </c>
      <c r="AD557" s="117" t="s">
        <v>5237</v>
      </c>
    </row>
    <row r="558" spans="2:30" outlineLevel="2">
      <c r="B558" s="9" t="s">
        <v>3</v>
      </c>
      <c r="C558" s="9" t="s">
        <v>5232</v>
      </c>
      <c r="D558" s="53" t="s">
        <v>4</v>
      </c>
      <c r="E558" s="57" t="s">
        <v>483</v>
      </c>
      <c r="F558" s="4" t="s">
        <v>52</v>
      </c>
      <c r="G558" s="10" t="s">
        <v>722</v>
      </c>
      <c r="H558" s="10" t="s">
        <v>682</v>
      </c>
      <c r="I558" s="4" t="s">
        <v>73</v>
      </c>
      <c r="J558" s="72" t="str">
        <f t="shared" si="48"/>
        <v>BPSIVC50 ICPL Curncy</v>
      </c>
      <c r="K558" s="92" t="str">
        <f t="shared" si="49"/>
        <v>ICPL</v>
      </c>
      <c r="L558" s="93">
        <f t="shared" ca="1" si="49"/>
        <v>42276</v>
      </c>
      <c r="M558" s="92" t="b">
        <f t="shared" si="49"/>
        <v>0</v>
      </c>
      <c r="N558" s="94" t="str">
        <f>IF($M558,_xll.BDP($J558,N$525),"[DISABLED]")</f>
        <v>[DISABLED]</v>
      </c>
      <c r="O558" s="94" t="str">
        <f>IF($M558,_xll.BDP($J558,O$525),"[DISABLED]")</f>
        <v>[DISABLED]</v>
      </c>
      <c r="P558" s="94" t="str">
        <f>IF($M558,_xll.BDP($J558,P$525),"[DISABLED]")</f>
        <v>[DISABLED]</v>
      </c>
      <c r="Q558" s="94" t="str">
        <f>IF($M558,_xll.BDH($J558,Q$525,$L558),"[DISABLED]")</f>
        <v>[DISABLED]</v>
      </c>
      <c r="R558" s="94" t="str">
        <f>IF($M558,_xll.BDH($J558,R$525,$L558),"[DISABLED]")</f>
        <v>[DISABLED]</v>
      </c>
      <c r="S558" s="94" t="str">
        <f>IF($M558,_xll.BDH($J558,S$525,$L558),"[DISABLED]")</f>
        <v>[DISABLED]</v>
      </c>
      <c r="U558" s="106" t="s">
        <v>5660</v>
      </c>
      <c r="V558" s="117" t="s">
        <v>1055</v>
      </c>
      <c r="W558" s="118">
        <v>42276</v>
      </c>
      <c r="X558" s="117" t="b">
        <v>0</v>
      </c>
      <c r="Y558" s="117" t="s">
        <v>5237</v>
      </c>
      <c r="Z558" s="117" t="s">
        <v>5237</v>
      </c>
      <c r="AA558" s="117" t="s">
        <v>5237</v>
      </c>
      <c r="AB558" s="117" t="s">
        <v>5237</v>
      </c>
      <c r="AC558" s="117" t="s">
        <v>5237</v>
      </c>
      <c r="AD558" s="117" t="s">
        <v>5237</v>
      </c>
    </row>
    <row r="559" spans="2:30" outlineLevel="2">
      <c r="B559" s="9" t="s">
        <v>3</v>
      </c>
      <c r="C559" s="9" t="s">
        <v>5232</v>
      </c>
      <c r="D559" s="53" t="s">
        <v>4</v>
      </c>
      <c r="E559" s="57" t="s">
        <v>483</v>
      </c>
      <c r="F559" s="4" t="s">
        <v>169</v>
      </c>
      <c r="G559" s="10" t="s">
        <v>722</v>
      </c>
      <c r="H559" s="10" t="s">
        <v>683</v>
      </c>
      <c r="I559" s="4" t="s">
        <v>73</v>
      </c>
      <c r="J559" s="73" t="str">
        <f t="shared" si="48"/>
        <v>BPSIVC60 ICPL Curncy</v>
      </c>
      <c r="K559" s="85" t="str">
        <f t="shared" si="49"/>
        <v>ICPL</v>
      </c>
      <c r="L559" s="86">
        <f t="shared" ca="1" si="49"/>
        <v>42276</v>
      </c>
      <c r="M559" s="85" t="b">
        <f t="shared" si="49"/>
        <v>0</v>
      </c>
      <c r="N559" s="87" t="str">
        <f>IF($M559,_xll.BDP($J559,N$525),"[DISABLED]")</f>
        <v>[DISABLED]</v>
      </c>
      <c r="O559" s="87" t="str">
        <f>IF($M559,_xll.BDP($J559,O$525),"[DISABLED]")</f>
        <v>[DISABLED]</v>
      </c>
      <c r="P559" s="87" t="str">
        <f>IF($M559,_xll.BDP($J559,P$525),"[DISABLED]")</f>
        <v>[DISABLED]</v>
      </c>
      <c r="Q559" s="87" t="str">
        <f>IF($M559,_xll.BDH($J559,Q$525,$L559),"[DISABLED]")</f>
        <v>[DISABLED]</v>
      </c>
      <c r="R559" s="87" t="str">
        <f>IF($M559,_xll.BDH($J559,R$525,$L559),"[DISABLED]")</f>
        <v>[DISABLED]</v>
      </c>
      <c r="S559" s="87" t="str">
        <f>IF($M559,_xll.BDH($J559,S$525,$L559),"[DISABLED]")</f>
        <v>[DISABLED]</v>
      </c>
      <c r="U559" s="109" t="s">
        <v>5661</v>
      </c>
      <c r="V559" s="110" t="s">
        <v>1055</v>
      </c>
      <c r="W559" s="111">
        <v>42276</v>
      </c>
      <c r="X559" s="110" t="b">
        <v>0</v>
      </c>
      <c r="Y559" s="110" t="s">
        <v>5237</v>
      </c>
      <c r="Z559" s="110" t="s">
        <v>5237</v>
      </c>
      <c r="AA559" s="110" t="s">
        <v>5237</v>
      </c>
      <c r="AB559" s="110" t="s">
        <v>5237</v>
      </c>
      <c r="AC559" s="110" t="s">
        <v>5237</v>
      </c>
      <c r="AD559" s="110" t="s">
        <v>5237</v>
      </c>
    </row>
    <row r="560" spans="2:30" outlineLevel="1">
      <c r="B560" s="9" t="s">
        <v>3</v>
      </c>
      <c r="C560" s="9" t="s">
        <v>5232</v>
      </c>
      <c r="D560" s="2" t="s">
        <v>6</v>
      </c>
      <c r="E560" s="13"/>
      <c r="F560" s="3"/>
      <c r="G560" s="8"/>
      <c r="H560" s="8"/>
      <c r="I560" s="3"/>
      <c r="J560" s="50"/>
      <c r="U560" s="110"/>
    </row>
    <row r="561" spans="2:30" outlineLevel="1">
      <c r="B561" s="9" t="s">
        <v>3</v>
      </c>
      <c r="C561" s="9" t="s">
        <v>5232</v>
      </c>
      <c r="D561" s="9" t="s">
        <v>6</v>
      </c>
      <c r="E561" s="60" t="s">
        <v>386</v>
      </c>
      <c r="F561" s="76"/>
      <c r="G561" s="77"/>
      <c r="H561" s="77"/>
      <c r="I561" s="78"/>
      <c r="J561" s="78"/>
      <c r="K561" s="81" t="str">
        <f t="shared" ref="K561:S561" si="50">INDEX(ObjData,MATCH($C561&amp;"-"&amp;$D561&amp;"-"&amp;$E561,ObjIDs,0),MATCH(K$2,ObjFields,0))</f>
        <v>ICPL</v>
      </c>
      <c r="L561" s="82">
        <f t="shared" ca="1" si="50"/>
        <v>42276</v>
      </c>
      <c r="M561" s="81" t="b">
        <f t="shared" si="50"/>
        <v>0</v>
      </c>
      <c r="N561" s="81" t="str">
        <f t="shared" si="50"/>
        <v>NAME</v>
      </c>
      <c r="O561" s="81" t="str">
        <f t="shared" si="50"/>
        <v>LAST_UPDATE_DT</v>
      </c>
      <c r="P561" s="81" t="str">
        <f t="shared" si="50"/>
        <v>LAST_UPDATE</v>
      </c>
      <c r="Q561" s="81" t="str">
        <f t="shared" si="50"/>
        <v>PX_LAST</v>
      </c>
      <c r="R561" s="81" t="str">
        <f t="shared" si="50"/>
        <v>PX_BID</v>
      </c>
      <c r="S561" s="81" t="str">
        <f t="shared" si="50"/>
        <v>PX_ASK</v>
      </c>
      <c r="U561" s="103"/>
      <c r="V561" s="104" t="s">
        <v>1055</v>
      </c>
      <c r="W561" s="105">
        <v>42276</v>
      </c>
      <c r="X561" s="104" t="b">
        <v>0</v>
      </c>
      <c r="Y561" s="104" t="s">
        <v>289</v>
      </c>
      <c r="Z561" s="104" t="s">
        <v>291</v>
      </c>
      <c r="AA561" s="104" t="s">
        <v>292</v>
      </c>
      <c r="AB561" s="104" t="s">
        <v>56</v>
      </c>
      <c r="AC561" s="104" t="s">
        <v>5228</v>
      </c>
      <c r="AD561" s="104" t="s">
        <v>5229</v>
      </c>
    </row>
    <row r="562" spans="2:30" ht="12.75" customHeight="1" outlineLevel="2">
      <c r="B562" s="4" t="s">
        <v>3</v>
      </c>
      <c r="C562" s="4" t="s">
        <v>5232</v>
      </c>
      <c r="D562" s="4" t="s">
        <v>6</v>
      </c>
      <c r="E562" s="10" t="s">
        <v>386</v>
      </c>
      <c r="F562" s="4" t="s">
        <v>38</v>
      </c>
      <c r="G562" s="10" t="s">
        <v>283</v>
      </c>
      <c r="H562" s="10" t="s">
        <v>723</v>
      </c>
      <c r="I562" s="4" t="s">
        <v>277</v>
      </c>
      <c r="J562" s="72" t="str">
        <f>H562&amp;" "&amp;K562&amp;" "&amp;I562</f>
        <v>MUTKCALM ICPL Index</v>
      </c>
      <c r="K562" s="25" t="str">
        <f>K$561</f>
        <v>ICPL</v>
      </c>
      <c r="L562" s="26">
        <f ca="1">L$561</f>
        <v>42276</v>
      </c>
      <c r="M562" s="25" t="b">
        <f>M$561</f>
        <v>0</v>
      </c>
      <c r="N562" s="84" t="str">
        <f>IF($M562,_xll.BDP($J562,N$561),"[DISABLED]")</f>
        <v>[DISABLED]</v>
      </c>
      <c r="O562" s="84" t="str">
        <f>IF($M562,_xll.BDP($J562,O$561),"[DISABLED]")</f>
        <v>[DISABLED]</v>
      </c>
      <c r="P562" s="84" t="str">
        <f>IF($M562,_xll.BDP($J562,P$561),"[DISABLED]")</f>
        <v>[DISABLED]</v>
      </c>
      <c r="Q562" s="84" t="str">
        <f>IF($M562,_xll.BDH($J562,Q$561,$L562),"[DISABLED]")</f>
        <v>[DISABLED]</v>
      </c>
      <c r="R562" s="84" t="str">
        <f>IF($M562,_xll.BDH($J562,R$561,$L562),"[DISABLED]")</f>
        <v>[DISABLED]</v>
      </c>
      <c r="S562" s="84" t="str">
        <f>IF($M562,_xll.BDH($J562,S$561,$L562),"[DISABLED]")</f>
        <v>[DISABLED]</v>
      </c>
      <c r="U562" s="106" t="s">
        <v>5662</v>
      </c>
      <c r="V562" s="107" t="s">
        <v>1055</v>
      </c>
      <c r="W562" s="108">
        <v>42276</v>
      </c>
      <c r="X562" s="107" t="b">
        <v>0</v>
      </c>
      <c r="Y562" s="107" t="s">
        <v>5237</v>
      </c>
      <c r="Z562" s="107" t="s">
        <v>5237</v>
      </c>
      <c r="AA562" s="107" t="s">
        <v>5237</v>
      </c>
      <c r="AB562" s="107" t="s">
        <v>5237</v>
      </c>
      <c r="AC562" s="107" t="s">
        <v>5237</v>
      </c>
      <c r="AD562" s="107" t="s">
        <v>5237</v>
      </c>
    </row>
    <row r="563" spans="2:30" ht="12.75" customHeight="1" outlineLevel="2">
      <c r="B563" s="4" t="s">
        <v>3</v>
      </c>
      <c r="C563" s="4" t="s">
        <v>5232</v>
      </c>
      <c r="D563" s="4" t="s">
        <v>6</v>
      </c>
      <c r="E563" s="10" t="s">
        <v>386</v>
      </c>
      <c r="F563" s="9" t="s">
        <v>206</v>
      </c>
      <c r="G563" s="14" t="s">
        <v>61</v>
      </c>
      <c r="H563" s="14" t="s">
        <v>724</v>
      </c>
      <c r="I563" s="9" t="s">
        <v>73</v>
      </c>
      <c r="J563" s="72" t="str">
        <f t="shared" ref="J563:J604" si="51">H563&amp;" "&amp;K563&amp;" "&amp;I563</f>
        <v>JYSO1Z ICPL Curncy</v>
      </c>
      <c r="K563" s="25" t="str">
        <f t="shared" ref="K563:M604" si="52">K$561</f>
        <v>ICPL</v>
      </c>
      <c r="L563" s="26">
        <f t="shared" ca="1" si="52"/>
        <v>42276</v>
      </c>
      <c r="M563" s="25" t="b">
        <f t="shared" si="52"/>
        <v>0</v>
      </c>
      <c r="N563" s="84" t="str">
        <f>IF($M563,_xll.BDP($J563,N$561),"[DISABLED]")</f>
        <v>[DISABLED]</v>
      </c>
      <c r="O563" s="84" t="str">
        <f>IF($M563,_xll.BDP($J563,O$561),"[DISABLED]")</f>
        <v>[DISABLED]</v>
      </c>
      <c r="P563" s="84" t="str">
        <f>IF($M563,_xll.BDP($J563,P$561),"[DISABLED]")</f>
        <v>[DISABLED]</v>
      </c>
      <c r="Q563" s="84" t="str">
        <f>IF($M563,_xll.BDH($J563,Q$561,$L563),"[DISABLED]")</f>
        <v>[DISABLED]</v>
      </c>
      <c r="R563" s="84" t="str">
        <f>IF($M563,_xll.BDH($J563,R$561,$L563),"[DISABLED]")</f>
        <v>[DISABLED]</v>
      </c>
      <c r="S563" s="84" t="str">
        <f>IF($M563,_xll.BDH($J563,S$561,$L563),"[DISABLED]")</f>
        <v>[DISABLED]</v>
      </c>
      <c r="U563" s="106" t="s">
        <v>5663</v>
      </c>
      <c r="V563" s="107" t="s">
        <v>1055</v>
      </c>
      <c r="W563" s="108">
        <v>42276</v>
      </c>
      <c r="X563" s="107" t="b">
        <v>0</v>
      </c>
      <c r="Y563" s="107" t="s">
        <v>5237</v>
      </c>
      <c r="Z563" s="107" t="s">
        <v>5237</v>
      </c>
      <c r="AA563" s="107" t="s">
        <v>5237</v>
      </c>
      <c r="AB563" s="107" t="s">
        <v>5237</v>
      </c>
      <c r="AC563" s="107" t="s">
        <v>5237</v>
      </c>
      <c r="AD563" s="107" t="s">
        <v>5237</v>
      </c>
    </row>
    <row r="564" spans="2:30" ht="12.75" customHeight="1" outlineLevel="2">
      <c r="B564" s="4" t="s">
        <v>3</v>
      </c>
      <c r="C564" s="4" t="s">
        <v>5232</v>
      </c>
      <c r="D564" s="4" t="s">
        <v>6</v>
      </c>
      <c r="E564" s="10" t="s">
        <v>386</v>
      </c>
      <c r="F564" s="9" t="s">
        <v>207</v>
      </c>
      <c r="G564" s="14" t="s">
        <v>61</v>
      </c>
      <c r="H564" s="14" t="s">
        <v>725</v>
      </c>
      <c r="I564" s="9" t="s">
        <v>73</v>
      </c>
      <c r="J564" s="72" t="str">
        <f t="shared" si="51"/>
        <v>JYSO2Z ICPL Curncy</v>
      </c>
      <c r="K564" s="25" t="str">
        <f t="shared" si="52"/>
        <v>ICPL</v>
      </c>
      <c r="L564" s="26">
        <f t="shared" ca="1" si="52"/>
        <v>42276</v>
      </c>
      <c r="M564" s="25" t="b">
        <f t="shared" si="52"/>
        <v>0</v>
      </c>
      <c r="N564" s="84" t="str">
        <f>IF($M564,_xll.BDP($J564,N$561),"[DISABLED]")</f>
        <v>[DISABLED]</v>
      </c>
      <c r="O564" s="84" t="str">
        <f>IF($M564,_xll.BDP($J564,O$561),"[DISABLED]")</f>
        <v>[DISABLED]</v>
      </c>
      <c r="P564" s="84" t="str">
        <f>IF($M564,_xll.BDP($J564,P$561),"[DISABLED]")</f>
        <v>[DISABLED]</v>
      </c>
      <c r="Q564" s="84" t="str">
        <f>IF($M564,_xll.BDH($J564,Q$561,$L564),"[DISABLED]")</f>
        <v>[DISABLED]</v>
      </c>
      <c r="R564" s="84" t="str">
        <f>IF($M564,_xll.BDH($J564,R$561,$L564),"[DISABLED]")</f>
        <v>[DISABLED]</v>
      </c>
      <c r="S564" s="84" t="str">
        <f>IF($M564,_xll.BDH($J564,S$561,$L564),"[DISABLED]")</f>
        <v>[DISABLED]</v>
      </c>
      <c r="U564" s="106" t="s">
        <v>5664</v>
      </c>
      <c r="V564" s="107" t="s">
        <v>1055</v>
      </c>
      <c r="W564" s="108">
        <v>42276</v>
      </c>
      <c r="X564" s="107" t="b">
        <v>0</v>
      </c>
      <c r="Y564" s="107" t="s">
        <v>5237</v>
      </c>
      <c r="Z564" s="107" t="s">
        <v>5237</v>
      </c>
      <c r="AA564" s="107" t="s">
        <v>5237</v>
      </c>
      <c r="AB564" s="107" t="s">
        <v>5237</v>
      </c>
      <c r="AC564" s="107" t="s">
        <v>5237</v>
      </c>
      <c r="AD564" s="107" t="s">
        <v>5237</v>
      </c>
    </row>
    <row r="565" spans="2:30" ht="12.75" customHeight="1" outlineLevel="2">
      <c r="B565" s="4" t="s">
        <v>3</v>
      </c>
      <c r="C565" s="4" t="s">
        <v>5232</v>
      </c>
      <c r="D565" s="4" t="s">
        <v>6</v>
      </c>
      <c r="E565" s="10" t="s">
        <v>386</v>
      </c>
      <c r="F565" s="9" t="s">
        <v>208</v>
      </c>
      <c r="G565" s="14" t="s">
        <v>61</v>
      </c>
      <c r="H565" s="14" t="s">
        <v>726</v>
      </c>
      <c r="I565" s="9" t="s">
        <v>73</v>
      </c>
      <c r="J565" s="72" t="str">
        <f t="shared" si="51"/>
        <v>JYSO3Z ICPL Curncy</v>
      </c>
      <c r="K565" s="25" t="str">
        <f t="shared" si="52"/>
        <v>ICPL</v>
      </c>
      <c r="L565" s="26">
        <f t="shared" ca="1" si="52"/>
        <v>42276</v>
      </c>
      <c r="M565" s="25" t="b">
        <f t="shared" si="52"/>
        <v>0</v>
      </c>
      <c r="N565" s="84" t="str">
        <f>IF($M565,_xll.BDP($J565,N$561),"[DISABLED]")</f>
        <v>[DISABLED]</v>
      </c>
      <c r="O565" s="84" t="str">
        <f>IF($M565,_xll.BDP($J565,O$561),"[DISABLED]")</f>
        <v>[DISABLED]</v>
      </c>
      <c r="P565" s="84" t="str">
        <f>IF($M565,_xll.BDP($J565,P$561),"[DISABLED]")</f>
        <v>[DISABLED]</v>
      </c>
      <c r="Q565" s="84" t="str">
        <f>IF($M565,_xll.BDH($J565,Q$561,$L565),"[DISABLED]")</f>
        <v>[DISABLED]</v>
      </c>
      <c r="R565" s="84" t="str">
        <f>IF($M565,_xll.BDH($J565,R$561,$L565),"[DISABLED]")</f>
        <v>[DISABLED]</v>
      </c>
      <c r="S565" s="84" t="str">
        <f>IF($M565,_xll.BDH($J565,S$561,$L565),"[DISABLED]")</f>
        <v>[DISABLED]</v>
      </c>
      <c r="U565" s="106" t="s">
        <v>5665</v>
      </c>
      <c r="V565" s="107" t="s">
        <v>1055</v>
      </c>
      <c r="W565" s="108">
        <v>42276</v>
      </c>
      <c r="X565" s="107" t="b">
        <v>0</v>
      </c>
      <c r="Y565" s="107" t="s">
        <v>5237</v>
      </c>
      <c r="Z565" s="107" t="s">
        <v>5237</v>
      </c>
      <c r="AA565" s="107" t="s">
        <v>5237</v>
      </c>
      <c r="AB565" s="107" t="s">
        <v>5237</v>
      </c>
      <c r="AC565" s="107" t="s">
        <v>5237</v>
      </c>
      <c r="AD565" s="107" t="s">
        <v>5237</v>
      </c>
    </row>
    <row r="566" spans="2:30" ht="12.75" customHeight="1" outlineLevel="2">
      <c r="B566" s="4" t="s">
        <v>3</v>
      </c>
      <c r="C566" s="4" t="s">
        <v>5232</v>
      </c>
      <c r="D566" s="4" t="s">
        <v>6</v>
      </c>
      <c r="E566" s="10" t="s">
        <v>386</v>
      </c>
      <c r="F566" s="9" t="s">
        <v>54</v>
      </c>
      <c r="G566" s="14" t="s">
        <v>61</v>
      </c>
      <c r="H566" s="14" t="s">
        <v>727</v>
      </c>
      <c r="I566" s="9" t="s">
        <v>73</v>
      </c>
      <c r="J566" s="72" t="str">
        <f t="shared" si="51"/>
        <v>JYSOA ICPL Curncy</v>
      </c>
      <c r="K566" s="25" t="str">
        <f t="shared" si="52"/>
        <v>ICPL</v>
      </c>
      <c r="L566" s="26">
        <f t="shared" ca="1" si="52"/>
        <v>42276</v>
      </c>
      <c r="M566" s="25" t="b">
        <f t="shared" si="52"/>
        <v>0</v>
      </c>
      <c r="N566" s="84" t="str">
        <f>IF($M566,_xll.BDP($J566,N$561),"[DISABLED]")</f>
        <v>[DISABLED]</v>
      </c>
      <c r="O566" s="84" t="str">
        <f>IF($M566,_xll.BDP($J566,O$561),"[DISABLED]")</f>
        <v>[DISABLED]</v>
      </c>
      <c r="P566" s="84" t="str">
        <f>IF($M566,_xll.BDP($J566,P$561),"[DISABLED]")</f>
        <v>[DISABLED]</v>
      </c>
      <c r="Q566" s="84" t="str">
        <f>IF($M566,_xll.BDH($J566,Q$561,$L566),"[DISABLED]")</f>
        <v>[DISABLED]</v>
      </c>
      <c r="R566" s="84" t="str">
        <f>IF($M566,_xll.BDH($J566,R$561,$L566),"[DISABLED]")</f>
        <v>[DISABLED]</v>
      </c>
      <c r="S566" s="84" t="str">
        <f>IF($M566,_xll.BDH($J566,S$561,$L566),"[DISABLED]")</f>
        <v>[DISABLED]</v>
      </c>
      <c r="U566" s="106" t="s">
        <v>5666</v>
      </c>
      <c r="V566" s="107" t="s">
        <v>1055</v>
      </c>
      <c r="W566" s="108">
        <v>42276</v>
      </c>
      <c r="X566" s="107" t="b">
        <v>0</v>
      </c>
      <c r="Y566" s="107" t="s">
        <v>5237</v>
      </c>
      <c r="Z566" s="107" t="s">
        <v>5237</v>
      </c>
      <c r="AA566" s="107" t="s">
        <v>5237</v>
      </c>
      <c r="AB566" s="107" t="s">
        <v>5237</v>
      </c>
      <c r="AC566" s="107" t="s">
        <v>5237</v>
      </c>
      <c r="AD566" s="107" t="s">
        <v>5237</v>
      </c>
    </row>
    <row r="567" spans="2:30" ht="12.75" customHeight="1" outlineLevel="2">
      <c r="B567" s="4" t="s">
        <v>3</v>
      </c>
      <c r="C567" s="4" t="s">
        <v>5232</v>
      </c>
      <c r="D567" s="4" t="s">
        <v>6</v>
      </c>
      <c r="E567" s="10" t="s">
        <v>386</v>
      </c>
      <c r="F567" s="9" t="s">
        <v>210</v>
      </c>
      <c r="G567" s="14" t="s">
        <v>61</v>
      </c>
      <c r="H567" s="14" t="s">
        <v>728</v>
      </c>
      <c r="I567" s="9" t="s">
        <v>73</v>
      </c>
      <c r="J567" s="72" t="str">
        <f t="shared" si="51"/>
        <v>JYSOB ICPL Curncy</v>
      </c>
      <c r="K567" s="25" t="str">
        <f t="shared" si="52"/>
        <v>ICPL</v>
      </c>
      <c r="L567" s="26">
        <f t="shared" ca="1" si="52"/>
        <v>42276</v>
      </c>
      <c r="M567" s="25" t="b">
        <f t="shared" si="52"/>
        <v>0</v>
      </c>
      <c r="N567" s="84" t="str">
        <f>IF($M567,_xll.BDP($J567,N$561),"[DISABLED]")</f>
        <v>[DISABLED]</v>
      </c>
      <c r="O567" s="84" t="str">
        <f>IF($M567,_xll.BDP($J567,O$561),"[DISABLED]")</f>
        <v>[DISABLED]</v>
      </c>
      <c r="P567" s="84" t="str">
        <f>IF($M567,_xll.BDP($J567,P$561),"[DISABLED]")</f>
        <v>[DISABLED]</v>
      </c>
      <c r="Q567" s="84" t="str">
        <f>IF($M567,_xll.BDH($J567,Q$561,$L567),"[DISABLED]")</f>
        <v>[DISABLED]</v>
      </c>
      <c r="R567" s="84" t="str">
        <f>IF($M567,_xll.BDH($J567,R$561,$L567),"[DISABLED]")</f>
        <v>[DISABLED]</v>
      </c>
      <c r="S567" s="84" t="str">
        <f>IF($M567,_xll.BDH($J567,S$561,$L567),"[DISABLED]")</f>
        <v>[DISABLED]</v>
      </c>
      <c r="U567" s="106" t="s">
        <v>5667</v>
      </c>
      <c r="V567" s="107" t="s">
        <v>1055</v>
      </c>
      <c r="W567" s="108">
        <v>42276</v>
      </c>
      <c r="X567" s="107" t="b">
        <v>0</v>
      </c>
      <c r="Y567" s="107" t="s">
        <v>5237</v>
      </c>
      <c r="Z567" s="107" t="s">
        <v>5237</v>
      </c>
      <c r="AA567" s="107" t="s">
        <v>5237</v>
      </c>
      <c r="AB567" s="107" t="s">
        <v>5237</v>
      </c>
      <c r="AC567" s="107" t="s">
        <v>5237</v>
      </c>
      <c r="AD567" s="107" t="s">
        <v>5237</v>
      </c>
    </row>
    <row r="568" spans="2:30" ht="12.75" customHeight="1" outlineLevel="2">
      <c r="B568" s="4" t="s">
        <v>3</v>
      </c>
      <c r="C568" s="4" t="s">
        <v>5232</v>
      </c>
      <c r="D568" s="4" t="s">
        <v>6</v>
      </c>
      <c r="E568" s="10" t="s">
        <v>386</v>
      </c>
      <c r="F568" s="9" t="s">
        <v>54</v>
      </c>
      <c r="G568" s="14" t="s">
        <v>61</v>
      </c>
      <c r="H568" s="14" t="s">
        <v>729</v>
      </c>
      <c r="I568" s="9" t="s">
        <v>73</v>
      </c>
      <c r="J568" s="72" t="str">
        <f t="shared" si="51"/>
        <v>JYSOC ICPL Curncy</v>
      </c>
      <c r="K568" s="25" t="str">
        <f t="shared" si="52"/>
        <v>ICPL</v>
      </c>
      <c r="L568" s="26">
        <f t="shared" ca="1" si="52"/>
        <v>42276</v>
      </c>
      <c r="M568" s="25" t="b">
        <f t="shared" si="52"/>
        <v>0</v>
      </c>
      <c r="N568" s="84" t="str">
        <f>IF($M568,_xll.BDP($J568,N$561),"[DISABLED]")</f>
        <v>[DISABLED]</v>
      </c>
      <c r="O568" s="84" t="str">
        <f>IF($M568,_xll.BDP($J568,O$561),"[DISABLED]")</f>
        <v>[DISABLED]</v>
      </c>
      <c r="P568" s="84" t="str">
        <f>IF($M568,_xll.BDP($J568,P$561),"[DISABLED]")</f>
        <v>[DISABLED]</v>
      </c>
      <c r="Q568" s="84" t="str">
        <f>IF($M568,_xll.BDH($J568,Q$561,$L568),"[DISABLED]")</f>
        <v>[DISABLED]</v>
      </c>
      <c r="R568" s="84" t="str">
        <f>IF($M568,_xll.BDH($J568,R$561,$L568),"[DISABLED]")</f>
        <v>[DISABLED]</v>
      </c>
      <c r="S568" s="84" t="str">
        <f>IF($M568,_xll.BDH($J568,S$561,$L568),"[DISABLED]")</f>
        <v>[DISABLED]</v>
      </c>
      <c r="U568" s="106" t="s">
        <v>5668</v>
      </c>
      <c r="V568" s="107" t="s">
        <v>1055</v>
      </c>
      <c r="W568" s="108">
        <v>42276</v>
      </c>
      <c r="X568" s="107" t="b">
        <v>0</v>
      </c>
      <c r="Y568" s="107" t="s">
        <v>5237</v>
      </c>
      <c r="Z568" s="107" t="s">
        <v>5237</v>
      </c>
      <c r="AA568" s="107" t="s">
        <v>5237</v>
      </c>
      <c r="AB568" s="107" t="s">
        <v>5237</v>
      </c>
      <c r="AC568" s="107" t="s">
        <v>5237</v>
      </c>
      <c r="AD568" s="107" t="s">
        <v>5237</v>
      </c>
    </row>
    <row r="569" spans="2:30" ht="12.75" customHeight="1" outlineLevel="2">
      <c r="B569" s="4" t="s">
        <v>3</v>
      </c>
      <c r="C569" s="4" t="s">
        <v>5232</v>
      </c>
      <c r="D569" s="4" t="s">
        <v>6</v>
      </c>
      <c r="E569" s="10" t="s">
        <v>386</v>
      </c>
      <c r="F569" s="9" t="s">
        <v>211</v>
      </c>
      <c r="G569" s="14" t="s">
        <v>61</v>
      </c>
      <c r="H569" s="14" t="s">
        <v>730</v>
      </c>
      <c r="I569" s="9" t="s">
        <v>73</v>
      </c>
      <c r="J569" s="72" t="str">
        <f t="shared" si="51"/>
        <v>JYSOD ICPL Curncy</v>
      </c>
      <c r="K569" s="25" t="str">
        <f t="shared" si="52"/>
        <v>ICPL</v>
      </c>
      <c r="L569" s="26">
        <f t="shared" ca="1" si="52"/>
        <v>42276</v>
      </c>
      <c r="M569" s="25" t="b">
        <f t="shared" si="52"/>
        <v>0</v>
      </c>
      <c r="N569" s="84" t="str">
        <f>IF($M569,_xll.BDP($J569,N$561),"[DISABLED]")</f>
        <v>[DISABLED]</v>
      </c>
      <c r="O569" s="84" t="str">
        <f>IF($M569,_xll.BDP($J569,O$561),"[DISABLED]")</f>
        <v>[DISABLED]</v>
      </c>
      <c r="P569" s="84" t="str">
        <f>IF($M569,_xll.BDP($J569,P$561),"[DISABLED]")</f>
        <v>[DISABLED]</v>
      </c>
      <c r="Q569" s="84" t="str">
        <f>IF($M569,_xll.BDH($J569,Q$561,$L569),"[DISABLED]")</f>
        <v>[DISABLED]</v>
      </c>
      <c r="R569" s="84" t="str">
        <f>IF($M569,_xll.BDH($J569,R$561,$L569),"[DISABLED]")</f>
        <v>[DISABLED]</v>
      </c>
      <c r="S569" s="84" t="str">
        <f>IF($M569,_xll.BDH($J569,S$561,$L569),"[DISABLED]")</f>
        <v>[DISABLED]</v>
      </c>
      <c r="U569" s="106" t="s">
        <v>5669</v>
      </c>
      <c r="V569" s="107" t="s">
        <v>1055</v>
      </c>
      <c r="W569" s="108">
        <v>42276</v>
      </c>
      <c r="X569" s="107" t="b">
        <v>0</v>
      </c>
      <c r="Y569" s="107" t="s">
        <v>5237</v>
      </c>
      <c r="Z569" s="107" t="s">
        <v>5237</v>
      </c>
      <c r="AA569" s="107" t="s">
        <v>5237</v>
      </c>
      <c r="AB569" s="107" t="s">
        <v>5237</v>
      </c>
      <c r="AC569" s="107" t="s">
        <v>5237</v>
      </c>
      <c r="AD569" s="107" t="s">
        <v>5237</v>
      </c>
    </row>
    <row r="570" spans="2:30" ht="12.75" customHeight="1" outlineLevel="2">
      <c r="B570" s="4" t="s">
        <v>3</v>
      </c>
      <c r="C570" s="4" t="s">
        <v>5232</v>
      </c>
      <c r="D570" s="4" t="s">
        <v>6</v>
      </c>
      <c r="E570" s="10" t="s">
        <v>386</v>
      </c>
      <c r="F570" s="9" t="s">
        <v>212</v>
      </c>
      <c r="G570" s="14" t="s">
        <v>61</v>
      </c>
      <c r="H570" s="14" t="s">
        <v>731</v>
      </c>
      <c r="I570" s="9" t="s">
        <v>73</v>
      </c>
      <c r="J570" s="72" t="str">
        <f t="shared" si="51"/>
        <v>JYSOE ICPL Curncy</v>
      </c>
      <c r="K570" s="25" t="str">
        <f t="shared" si="52"/>
        <v>ICPL</v>
      </c>
      <c r="L570" s="26">
        <f t="shared" ca="1" si="52"/>
        <v>42276</v>
      </c>
      <c r="M570" s="25" t="b">
        <f t="shared" si="52"/>
        <v>0</v>
      </c>
      <c r="N570" s="84" t="str">
        <f>IF($M570,_xll.BDP($J570,N$561),"[DISABLED]")</f>
        <v>[DISABLED]</v>
      </c>
      <c r="O570" s="84" t="str">
        <f>IF($M570,_xll.BDP($J570,O$561),"[DISABLED]")</f>
        <v>[DISABLED]</v>
      </c>
      <c r="P570" s="84" t="str">
        <f>IF($M570,_xll.BDP($J570,P$561),"[DISABLED]")</f>
        <v>[DISABLED]</v>
      </c>
      <c r="Q570" s="84" t="str">
        <f>IF($M570,_xll.BDH($J570,Q$561,$L570),"[DISABLED]")</f>
        <v>[DISABLED]</v>
      </c>
      <c r="R570" s="84" t="str">
        <f>IF($M570,_xll.BDH($J570,R$561,$L570),"[DISABLED]")</f>
        <v>[DISABLED]</v>
      </c>
      <c r="S570" s="84" t="str">
        <f>IF($M570,_xll.BDH($J570,S$561,$L570),"[DISABLED]")</f>
        <v>[DISABLED]</v>
      </c>
      <c r="U570" s="106" t="s">
        <v>5670</v>
      </c>
      <c r="V570" s="107" t="s">
        <v>1055</v>
      </c>
      <c r="W570" s="108">
        <v>42276</v>
      </c>
      <c r="X570" s="107" t="b">
        <v>0</v>
      </c>
      <c r="Y570" s="107" t="s">
        <v>5237</v>
      </c>
      <c r="Z570" s="107" t="s">
        <v>5237</v>
      </c>
      <c r="AA570" s="107" t="s">
        <v>5237</v>
      </c>
      <c r="AB570" s="107" t="s">
        <v>5237</v>
      </c>
      <c r="AC570" s="107" t="s">
        <v>5237</v>
      </c>
      <c r="AD570" s="107" t="s">
        <v>5237</v>
      </c>
    </row>
    <row r="571" spans="2:30" ht="12.75" customHeight="1" outlineLevel="2">
      <c r="B571" s="4" t="s">
        <v>3</v>
      </c>
      <c r="C571" s="4" t="s">
        <v>5232</v>
      </c>
      <c r="D571" s="4" t="s">
        <v>6</v>
      </c>
      <c r="E571" s="10" t="s">
        <v>386</v>
      </c>
      <c r="F571" s="9" t="s">
        <v>58</v>
      </c>
      <c r="G571" s="14" t="s">
        <v>61</v>
      </c>
      <c r="H571" s="14" t="s">
        <v>732</v>
      </c>
      <c r="I571" s="9" t="s">
        <v>73</v>
      </c>
      <c r="J571" s="72" t="str">
        <f t="shared" si="51"/>
        <v>JYSOF ICPL Curncy</v>
      </c>
      <c r="K571" s="25" t="str">
        <f t="shared" si="52"/>
        <v>ICPL</v>
      </c>
      <c r="L571" s="26">
        <f t="shared" ca="1" si="52"/>
        <v>42276</v>
      </c>
      <c r="M571" s="25" t="b">
        <f t="shared" si="52"/>
        <v>0</v>
      </c>
      <c r="N571" s="84" t="str">
        <f>IF($M571,_xll.BDP($J571,N$561),"[DISABLED]")</f>
        <v>[DISABLED]</v>
      </c>
      <c r="O571" s="84" t="str">
        <f>IF($M571,_xll.BDP($J571,O$561),"[DISABLED]")</f>
        <v>[DISABLED]</v>
      </c>
      <c r="P571" s="84" t="str">
        <f>IF($M571,_xll.BDP($J571,P$561),"[DISABLED]")</f>
        <v>[DISABLED]</v>
      </c>
      <c r="Q571" s="84" t="str">
        <f>IF($M571,_xll.BDH($J571,Q$561,$L571),"[DISABLED]")</f>
        <v>[DISABLED]</v>
      </c>
      <c r="R571" s="84" t="str">
        <f>IF($M571,_xll.BDH($J571,R$561,$L571),"[DISABLED]")</f>
        <v>[DISABLED]</v>
      </c>
      <c r="S571" s="84" t="str">
        <f>IF($M571,_xll.BDH($J571,S$561,$L571),"[DISABLED]")</f>
        <v>[DISABLED]</v>
      </c>
      <c r="U571" s="106" t="s">
        <v>5671</v>
      </c>
      <c r="V571" s="107" t="s">
        <v>1055</v>
      </c>
      <c r="W571" s="108">
        <v>42276</v>
      </c>
      <c r="X571" s="107" t="b">
        <v>0</v>
      </c>
      <c r="Y571" s="107" t="s">
        <v>5237</v>
      </c>
      <c r="Z571" s="107" t="s">
        <v>5237</v>
      </c>
      <c r="AA571" s="107" t="s">
        <v>5237</v>
      </c>
      <c r="AB571" s="107" t="s">
        <v>5237</v>
      </c>
      <c r="AC571" s="107" t="s">
        <v>5237</v>
      </c>
      <c r="AD571" s="107" t="s">
        <v>5237</v>
      </c>
    </row>
    <row r="572" spans="2:30" ht="12.75" customHeight="1" outlineLevel="2">
      <c r="B572" s="4" t="s">
        <v>3</v>
      </c>
      <c r="C572" s="4" t="s">
        <v>5232</v>
      </c>
      <c r="D572" s="4" t="s">
        <v>6</v>
      </c>
      <c r="E572" s="10" t="s">
        <v>386</v>
      </c>
      <c r="F572" s="9" t="s">
        <v>177</v>
      </c>
      <c r="G572" s="14" t="s">
        <v>61</v>
      </c>
      <c r="H572" s="14" t="s">
        <v>733</v>
      </c>
      <c r="I572" s="9" t="s">
        <v>73</v>
      </c>
      <c r="J572" s="72" t="str">
        <f t="shared" si="51"/>
        <v>JYSOG ICPL Curncy</v>
      </c>
      <c r="K572" s="25" t="str">
        <f t="shared" si="52"/>
        <v>ICPL</v>
      </c>
      <c r="L572" s="26">
        <f t="shared" ca="1" si="52"/>
        <v>42276</v>
      </c>
      <c r="M572" s="25" t="b">
        <f t="shared" si="52"/>
        <v>0</v>
      </c>
      <c r="N572" s="84" t="str">
        <f>IF($M572,_xll.BDP($J572,N$561),"[DISABLED]")</f>
        <v>[DISABLED]</v>
      </c>
      <c r="O572" s="84" t="str">
        <f>IF($M572,_xll.BDP($J572,O$561),"[DISABLED]")</f>
        <v>[DISABLED]</v>
      </c>
      <c r="P572" s="84" t="str">
        <f>IF($M572,_xll.BDP($J572,P$561),"[DISABLED]")</f>
        <v>[DISABLED]</v>
      </c>
      <c r="Q572" s="84" t="str">
        <f>IF($M572,_xll.BDH($J572,Q$561,$L572),"[DISABLED]")</f>
        <v>[DISABLED]</v>
      </c>
      <c r="R572" s="84" t="str">
        <f>IF($M572,_xll.BDH($J572,R$561,$L572),"[DISABLED]")</f>
        <v>[DISABLED]</v>
      </c>
      <c r="S572" s="84" t="str">
        <f>IF($M572,_xll.BDH($J572,S$561,$L572),"[DISABLED]")</f>
        <v>[DISABLED]</v>
      </c>
      <c r="U572" s="106" t="s">
        <v>5672</v>
      </c>
      <c r="V572" s="107" t="s">
        <v>1055</v>
      </c>
      <c r="W572" s="108">
        <v>42276</v>
      </c>
      <c r="X572" s="107" t="b">
        <v>0</v>
      </c>
      <c r="Y572" s="107" t="s">
        <v>5237</v>
      </c>
      <c r="Z572" s="107" t="s">
        <v>5237</v>
      </c>
      <c r="AA572" s="107" t="s">
        <v>5237</v>
      </c>
      <c r="AB572" s="107" t="s">
        <v>5237</v>
      </c>
      <c r="AC572" s="107" t="s">
        <v>5237</v>
      </c>
      <c r="AD572" s="107" t="s">
        <v>5237</v>
      </c>
    </row>
    <row r="573" spans="2:30" ht="12.75" customHeight="1" outlineLevel="2">
      <c r="B573" s="4" t="s">
        <v>3</v>
      </c>
      <c r="C573" s="4" t="s">
        <v>5232</v>
      </c>
      <c r="D573" s="4" t="s">
        <v>6</v>
      </c>
      <c r="E573" s="10" t="s">
        <v>386</v>
      </c>
      <c r="F573" s="9" t="s">
        <v>178</v>
      </c>
      <c r="G573" s="14" t="s">
        <v>61</v>
      </c>
      <c r="H573" s="14" t="s">
        <v>734</v>
      </c>
      <c r="I573" s="9" t="s">
        <v>73</v>
      </c>
      <c r="J573" s="72" t="str">
        <f t="shared" si="51"/>
        <v>JYSOH ICPL Curncy</v>
      </c>
      <c r="K573" s="25" t="str">
        <f t="shared" si="52"/>
        <v>ICPL</v>
      </c>
      <c r="L573" s="26">
        <f t="shared" ca="1" si="52"/>
        <v>42276</v>
      </c>
      <c r="M573" s="25" t="b">
        <f t="shared" si="52"/>
        <v>0</v>
      </c>
      <c r="N573" s="84" t="str">
        <f>IF($M573,_xll.BDP($J573,N$561),"[DISABLED]")</f>
        <v>[DISABLED]</v>
      </c>
      <c r="O573" s="84" t="str">
        <f>IF($M573,_xll.BDP($J573,O$561),"[DISABLED]")</f>
        <v>[DISABLED]</v>
      </c>
      <c r="P573" s="84" t="str">
        <f>IF($M573,_xll.BDP($J573,P$561),"[DISABLED]")</f>
        <v>[DISABLED]</v>
      </c>
      <c r="Q573" s="84" t="str">
        <f>IF($M573,_xll.BDH($J573,Q$561,$L573),"[DISABLED]")</f>
        <v>[DISABLED]</v>
      </c>
      <c r="R573" s="84" t="str">
        <f>IF($M573,_xll.BDH($J573,R$561,$L573),"[DISABLED]")</f>
        <v>[DISABLED]</v>
      </c>
      <c r="S573" s="84" t="str">
        <f>IF($M573,_xll.BDH($J573,S$561,$L573),"[DISABLED]")</f>
        <v>[DISABLED]</v>
      </c>
      <c r="U573" s="106" t="s">
        <v>5673</v>
      </c>
      <c r="V573" s="107" t="s">
        <v>1055</v>
      </c>
      <c r="W573" s="108">
        <v>42276</v>
      </c>
      <c r="X573" s="107" t="b">
        <v>0</v>
      </c>
      <c r="Y573" s="107" t="s">
        <v>5237</v>
      </c>
      <c r="Z573" s="107" t="s">
        <v>5237</v>
      </c>
      <c r="AA573" s="107" t="s">
        <v>5237</v>
      </c>
      <c r="AB573" s="107" t="s">
        <v>5237</v>
      </c>
      <c r="AC573" s="107" t="s">
        <v>5237</v>
      </c>
      <c r="AD573" s="107" t="s">
        <v>5237</v>
      </c>
    </row>
    <row r="574" spans="2:30" ht="12.75" customHeight="1" outlineLevel="2">
      <c r="B574" s="4" t="s">
        <v>3</v>
      </c>
      <c r="C574" s="4" t="s">
        <v>5232</v>
      </c>
      <c r="D574" s="4" t="s">
        <v>6</v>
      </c>
      <c r="E574" s="10" t="s">
        <v>386</v>
      </c>
      <c r="F574" s="9" t="s">
        <v>71</v>
      </c>
      <c r="G574" s="14" t="s">
        <v>61</v>
      </c>
      <c r="H574" s="14" t="s">
        <v>735</v>
      </c>
      <c r="I574" s="9" t="s">
        <v>73</v>
      </c>
      <c r="J574" s="72" t="str">
        <f t="shared" si="51"/>
        <v>JYSOI ICPL Curncy</v>
      </c>
      <c r="K574" s="25" t="str">
        <f t="shared" si="52"/>
        <v>ICPL</v>
      </c>
      <c r="L574" s="26">
        <f t="shared" ca="1" si="52"/>
        <v>42276</v>
      </c>
      <c r="M574" s="25" t="b">
        <f t="shared" si="52"/>
        <v>0</v>
      </c>
      <c r="N574" s="84" t="str">
        <f>IF($M574,_xll.BDP($J574,N$561),"[DISABLED]")</f>
        <v>[DISABLED]</v>
      </c>
      <c r="O574" s="84" t="str">
        <f>IF($M574,_xll.BDP($J574,O$561),"[DISABLED]")</f>
        <v>[DISABLED]</v>
      </c>
      <c r="P574" s="84" t="str">
        <f>IF($M574,_xll.BDP($J574,P$561),"[DISABLED]")</f>
        <v>[DISABLED]</v>
      </c>
      <c r="Q574" s="84" t="str">
        <f>IF($M574,_xll.BDH($J574,Q$561,$L574),"[DISABLED]")</f>
        <v>[DISABLED]</v>
      </c>
      <c r="R574" s="84" t="str">
        <f>IF($M574,_xll.BDH($J574,R$561,$L574),"[DISABLED]")</f>
        <v>[DISABLED]</v>
      </c>
      <c r="S574" s="84" t="str">
        <f>IF($M574,_xll.BDH($J574,S$561,$L574),"[DISABLED]")</f>
        <v>[DISABLED]</v>
      </c>
      <c r="U574" s="106" t="s">
        <v>5674</v>
      </c>
      <c r="V574" s="107" t="s">
        <v>1055</v>
      </c>
      <c r="W574" s="108">
        <v>42276</v>
      </c>
      <c r="X574" s="107" t="b">
        <v>0</v>
      </c>
      <c r="Y574" s="107" t="s">
        <v>5237</v>
      </c>
      <c r="Z574" s="107" t="s">
        <v>5237</v>
      </c>
      <c r="AA574" s="107" t="s">
        <v>5237</v>
      </c>
      <c r="AB574" s="107" t="s">
        <v>5237</v>
      </c>
      <c r="AC574" s="107" t="s">
        <v>5237</v>
      </c>
      <c r="AD574" s="107" t="s">
        <v>5237</v>
      </c>
    </row>
    <row r="575" spans="2:30" ht="12.75" customHeight="1" outlineLevel="2">
      <c r="B575" s="4" t="s">
        <v>3</v>
      </c>
      <c r="C575" s="4" t="s">
        <v>5232</v>
      </c>
      <c r="D575" s="4" t="s">
        <v>6</v>
      </c>
      <c r="E575" s="10" t="s">
        <v>386</v>
      </c>
      <c r="F575" s="9" t="s">
        <v>179</v>
      </c>
      <c r="G575" s="14" t="s">
        <v>61</v>
      </c>
      <c r="H575" s="14" t="s">
        <v>736</v>
      </c>
      <c r="I575" s="9" t="s">
        <v>73</v>
      </c>
      <c r="J575" s="72" t="str">
        <f t="shared" si="51"/>
        <v>JYSOJ ICPL Curncy</v>
      </c>
      <c r="K575" s="25" t="str">
        <f t="shared" si="52"/>
        <v>ICPL</v>
      </c>
      <c r="L575" s="26">
        <f t="shared" ca="1" si="52"/>
        <v>42276</v>
      </c>
      <c r="M575" s="25" t="b">
        <f t="shared" si="52"/>
        <v>0</v>
      </c>
      <c r="N575" s="84" t="str">
        <f>IF($M575,_xll.BDP($J575,N$561),"[DISABLED]")</f>
        <v>[DISABLED]</v>
      </c>
      <c r="O575" s="84" t="str">
        <f>IF($M575,_xll.BDP($J575,O$561),"[DISABLED]")</f>
        <v>[DISABLED]</v>
      </c>
      <c r="P575" s="84" t="str">
        <f>IF($M575,_xll.BDP($J575,P$561),"[DISABLED]")</f>
        <v>[DISABLED]</v>
      </c>
      <c r="Q575" s="84" t="str">
        <f>IF($M575,_xll.BDH($J575,Q$561,$L575),"[DISABLED]")</f>
        <v>[DISABLED]</v>
      </c>
      <c r="R575" s="84" t="str">
        <f>IF($M575,_xll.BDH($J575,R$561,$L575),"[DISABLED]")</f>
        <v>[DISABLED]</v>
      </c>
      <c r="S575" s="84" t="str">
        <f>IF($M575,_xll.BDH($J575,S$561,$L575),"[DISABLED]")</f>
        <v>[DISABLED]</v>
      </c>
      <c r="U575" s="106" t="s">
        <v>5675</v>
      </c>
      <c r="V575" s="107" t="s">
        <v>1055</v>
      </c>
      <c r="W575" s="108">
        <v>42276</v>
      </c>
      <c r="X575" s="107" t="b">
        <v>0</v>
      </c>
      <c r="Y575" s="107" t="s">
        <v>5237</v>
      </c>
      <c r="Z575" s="107" t="s">
        <v>5237</v>
      </c>
      <c r="AA575" s="107" t="s">
        <v>5237</v>
      </c>
      <c r="AB575" s="107" t="s">
        <v>5237</v>
      </c>
      <c r="AC575" s="107" t="s">
        <v>5237</v>
      </c>
      <c r="AD575" s="107" t="s">
        <v>5237</v>
      </c>
    </row>
    <row r="576" spans="2:30" ht="12.75" customHeight="1" outlineLevel="2">
      <c r="B576" s="4" t="s">
        <v>3</v>
      </c>
      <c r="C576" s="4" t="s">
        <v>5232</v>
      </c>
      <c r="D576" s="4" t="s">
        <v>6</v>
      </c>
      <c r="E576" s="10" t="s">
        <v>386</v>
      </c>
      <c r="F576" s="9" t="s">
        <v>181</v>
      </c>
      <c r="G576" s="14" t="s">
        <v>61</v>
      </c>
      <c r="H576" s="14" t="s">
        <v>737</v>
      </c>
      <c r="I576" s="9" t="s">
        <v>73</v>
      </c>
      <c r="J576" s="72" t="str">
        <f t="shared" si="51"/>
        <v>JYSOK ICPL Curncy</v>
      </c>
      <c r="K576" s="25" t="str">
        <f t="shared" si="52"/>
        <v>ICPL</v>
      </c>
      <c r="L576" s="26">
        <f t="shared" ca="1" si="52"/>
        <v>42276</v>
      </c>
      <c r="M576" s="25" t="b">
        <f t="shared" si="52"/>
        <v>0</v>
      </c>
      <c r="N576" s="84" t="str">
        <f>IF($M576,_xll.BDP($J576,N$561),"[DISABLED]")</f>
        <v>[DISABLED]</v>
      </c>
      <c r="O576" s="84" t="str">
        <f>IF($M576,_xll.BDP($J576,O$561),"[DISABLED]")</f>
        <v>[DISABLED]</v>
      </c>
      <c r="P576" s="84" t="str">
        <f>IF($M576,_xll.BDP($J576,P$561),"[DISABLED]")</f>
        <v>[DISABLED]</v>
      </c>
      <c r="Q576" s="84" t="str">
        <f>IF($M576,_xll.BDH($J576,Q$561,$L576),"[DISABLED]")</f>
        <v>[DISABLED]</v>
      </c>
      <c r="R576" s="84" t="str">
        <f>IF($M576,_xll.BDH($J576,R$561,$L576),"[DISABLED]")</f>
        <v>[DISABLED]</v>
      </c>
      <c r="S576" s="84" t="str">
        <f>IF($M576,_xll.BDH($J576,S$561,$L576),"[DISABLED]")</f>
        <v>[DISABLED]</v>
      </c>
      <c r="U576" s="106" t="s">
        <v>5676</v>
      </c>
      <c r="V576" s="107" t="s">
        <v>1055</v>
      </c>
      <c r="W576" s="108">
        <v>42276</v>
      </c>
      <c r="X576" s="107" t="b">
        <v>0</v>
      </c>
      <c r="Y576" s="107" t="s">
        <v>5237</v>
      </c>
      <c r="Z576" s="107" t="s">
        <v>5237</v>
      </c>
      <c r="AA576" s="107" t="s">
        <v>5237</v>
      </c>
      <c r="AB576" s="107" t="s">
        <v>5237</v>
      </c>
      <c r="AC576" s="107" t="s">
        <v>5237</v>
      </c>
      <c r="AD576" s="107" t="s">
        <v>5237</v>
      </c>
    </row>
    <row r="577" spans="2:30" ht="12.75" customHeight="1" outlineLevel="2">
      <c r="B577" s="4" t="s">
        <v>3</v>
      </c>
      <c r="C577" s="4" t="s">
        <v>5232</v>
      </c>
      <c r="D577" s="4" t="s">
        <v>6</v>
      </c>
      <c r="E577" s="10" t="s">
        <v>386</v>
      </c>
      <c r="F577" s="9" t="s">
        <v>41</v>
      </c>
      <c r="G577" s="14" t="s">
        <v>61</v>
      </c>
      <c r="H577" s="14" t="s">
        <v>738</v>
      </c>
      <c r="I577" s="9" t="s">
        <v>73</v>
      </c>
      <c r="J577" s="72" t="str">
        <f t="shared" si="51"/>
        <v>JYSO1 ICPL Curncy</v>
      </c>
      <c r="K577" s="25" t="str">
        <f t="shared" si="52"/>
        <v>ICPL</v>
      </c>
      <c r="L577" s="26">
        <f t="shared" ca="1" si="52"/>
        <v>42276</v>
      </c>
      <c r="M577" s="25" t="b">
        <f t="shared" si="52"/>
        <v>0</v>
      </c>
      <c r="N577" s="84" t="str">
        <f>IF($M577,_xll.BDP($J577,N$561),"[DISABLED]")</f>
        <v>[DISABLED]</v>
      </c>
      <c r="O577" s="84" t="str">
        <f>IF($M577,_xll.BDP($J577,O$561),"[DISABLED]")</f>
        <v>[DISABLED]</v>
      </c>
      <c r="P577" s="84" t="str">
        <f>IF($M577,_xll.BDP($J577,P$561),"[DISABLED]")</f>
        <v>[DISABLED]</v>
      </c>
      <c r="Q577" s="84" t="str">
        <f>IF($M577,_xll.BDH($J577,Q$561,$L577),"[DISABLED]")</f>
        <v>[DISABLED]</v>
      </c>
      <c r="R577" s="84" t="str">
        <f>IF($M577,_xll.BDH($J577,R$561,$L577),"[DISABLED]")</f>
        <v>[DISABLED]</v>
      </c>
      <c r="S577" s="84" t="str">
        <f>IF($M577,_xll.BDH($J577,S$561,$L577),"[DISABLED]")</f>
        <v>[DISABLED]</v>
      </c>
      <c r="U577" s="106" t="s">
        <v>5677</v>
      </c>
      <c r="V577" s="107" t="s">
        <v>1055</v>
      </c>
      <c r="W577" s="108">
        <v>42276</v>
      </c>
      <c r="X577" s="107" t="b">
        <v>0</v>
      </c>
      <c r="Y577" s="107" t="s">
        <v>5237</v>
      </c>
      <c r="Z577" s="107" t="s">
        <v>5237</v>
      </c>
      <c r="AA577" s="107" t="s">
        <v>5237</v>
      </c>
      <c r="AB577" s="107" t="s">
        <v>5237</v>
      </c>
      <c r="AC577" s="107" t="s">
        <v>5237</v>
      </c>
      <c r="AD577" s="107" t="s">
        <v>5237</v>
      </c>
    </row>
    <row r="578" spans="2:30" ht="12.75" customHeight="1" outlineLevel="2">
      <c r="B578" s="4" t="s">
        <v>3</v>
      </c>
      <c r="C578" s="4" t="s">
        <v>5232</v>
      </c>
      <c r="D578" s="4" t="s">
        <v>6</v>
      </c>
      <c r="E578" s="10" t="s">
        <v>386</v>
      </c>
      <c r="F578" s="9" t="s">
        <v>181</v>
      </c>
      <c r="G578" s="14" t="s">
        <v>61</v>
      </c>
      <c r="H578" s="14" t="s">
        <v>739</v>
      </c>
      <c r="I578" s="9" t="s">
        <v>73</v>
      </c>
      <c r="J578" s="72" t="str">
        <f t="shared" si="51"/>
        <v>JYSO1A ICPL Curncy</v>
      </c>
      <c r="K578" s="25" t="str">
        <f t="shared" si="52"/>
        <v>ICPL</v>
      </c>
      <c r="L578" s="26">
        <f t="shared" ca="1" si="52"/>
        <v>42276</v>
      </c>
      <c r="M578" s="25" t="b">
        <f t="shared" si="52"/>
        <v>0</v>
      </c>
      <c r="N578" s="84" t="str">
        <f>IF($M578,_xll.BDP($J578,N$561),"[DISABLED]")</f>
        <v>[DISABLED]</v>
      </c>
      <c r="O578" s="84" t="str">
        <f>IF($M578,_xll.BDP($J578,O$561),"[DISABLED]")</f>
        <v>[DISABLED]</v>
      </c>
      <c r="P578" s="84" t="str">
        <f>IF($M578,_xll.BDP($J578,P$561),"[DISABLED]")</f>
        <v>[DISABLED]</v>
      </c>
      <c r="Q578" s="84" t="str">
        <f>IF($M578,_xll.BDH($J578,Q$561,$L578),"[DISABLED]")</f>
        <v>[DISABLED]</v>
      </c>
      <c r="R578" s="84" t="str">
        <f>IF($M578,_xll.BDH($J578,R$561,$L578),"[DISABLED]")</f>
        <v>[DISABLED]</v>
      </c>
      <c r="S578" s="84" t="str">
        <f>IF($M578,_xll.BDH($J578,S$561,$L578),"[DISABLED]")</f>
        <v>[DISABLED]</v>
      </c>
      <c r="U578" s="106" t="s">
        <v>5678</v>
      </c>
      <c r="V578" s="107" t="s">
        <v>1055</v>
      </c>
      <c r="W578" s="108">
        <v>42276</v>
      </c>
      <c r="X578" s="107" t="b">
        <v>0</v>
      </c>
      <c r="Y578" s="107" t="s">
        <v>5237</v>
      </c>
      <c r="Z578" s="107" t="s">
        <v>5237</v>
      </c>
      <c r="AA578" s="107" t="s">
        <v>5237</v>
      </c>
      <c r="AB578" s="107" t="s">
        <v>5237</v>
      </c>
      <c r="AC578" s="107" t="s">
        <v>5237</v>
      </c>
      <c r="AD578" s="107" t="s">
        <v>5237</v>
      </c>
    </row>
    <row r="579" spans="2:30" ht="12.75" customHeight="1" outlineLevel="2">
      <c r="B579" s="4" t="s">
        <v>3</v>
      </c>
      <c r="C579" s="4" t="s">
        <v>5232</v>
      </c>
      <c r="D579" s="4" t="s">
        <v>6</v>
      </c>
      <c r="E579" s="10" t="s">
        <v>386</v>
      </c>
      <c r="F579" s="9" t="s">
        <v>182</v>
      </c>
      <c r="G579" s="14" t="s">
        <v>61</v>
      </c>
      <c r="H579" s="14" t="s">
        <v>740</v>
      </c>
      <c r="I579" s="9" t="s">
        <v>73</v>
      </c>
      <c r="J579" s="72" t="str">
        <f t="shared" si="51"/>
        <v>JYSO1B ICPL Curncy</v>
      </c>
      <c r="K579" s="25" t="str">
        <f t="shared" si="52"/>
        <v>ICPL</v>
      </c>
      <c r="L579" s="26">
        <f t="shared" ca="1" si="52"/>
        <v>42276</v>
      </c>
      <c r="M579" s="25" t="b">
        <f t="shared" si="52"/>
        <v>0</v>
      </c>
      <c r="N579" s="84" t="str">
        <f>IF($M579,_xll.BDP($J579,N$561),"[DISABLED]")</f>
        <v>[DISABLED]</v>
      </c>
      <c r="O579" s="84" t="str">
        <f>IF($M579,_xll.BDP($J579,O$561),"[DISABLED]")</f>
        <v>[DISABLED]</v>
      </c>
      <c r="P579" s="84" t="str">
        <f>IF($M579,_xll.BDP($J579,P$561),"[DISABLED]")</f>
        <v>[DISABLED]</v>
      </c>
      <c r="Q579" s="84" t="str">
        <f>IF($M579,_xll.BDH($J579,Q$561,$L579),"[DISABLED]")</f>
        <v>[DISABLED]</v>
      </c>
      <c r="R579" s="84" t="str">
        <f>IF($M579,_xll.BDH($J579,R$561,$L579),"[DISABLED]")</f>
        <v>[DISABLED]</v>
      </c>
      <c r="S579" s="84" t="str">
        <f>IF($M579,_xll.BDH($J579,S$561,$L579),"[DISABLED]")</f>
        <v>[DISABLED]</v>
      </c>
      <c r="U579" s="106" t="s">
        <v>5679</v>
      </c>
      <c r="V579" s="107" t="s">
        <v>1055</v>
      </c>
      <c r="W579" s="108">
        <v>42276</v>
      </c>
      <c r="X579" s="107" t="b">
        <v>0</v>
      </c>
      <c r="Y579" s="107" t="s">
        <v>5237</v>
      </c>
      <c r="Z579" s="107" t="s">
        <v>5237</v>
      </c>
      <c r="AA579" s="107" t="s">
        <v>5237</v>
      </c>
      <c r="AB579" s="107" t="s">
        <v>5237</v>
      </c>
      <c r="AC579" s="107" t="s">
        <v>5237</v>
      </c>
      <c r="AD579" s="107" t="s">
        <v>5237</v>
      </c>
    </row>
    <row r="580" spans="2:30" ht="12.75" customHeight="1" outlineLevel="2">
      <c r="B580" s="4" t="s">
        <v>3</v>
      </c>
      <c r="C580" s="4" t="s">
        <v>5232</v>
      </c>
      <c r="D580" s="4" t="s">
        <v>6</v>
      </c>
      <c r="E580" s="10" t="s">
        <v>386</v>
      </c>
      <c r="F580" s="9" t="s">
        <v>145</v>
      </c>
      <c r="G580" s="14" t="s">
        <v>61</v>
      </c>
      <c r="H580" s="14" t="s">
        <v>741</v>
      </c>
      <c r="I580" s="9" t="s">
        <v>73</v>
      </c>
      <c r="J580" s="72" t="str">
        <f t="shared" si="51"/>
        <v>JYSO1C ICPL Curncy</v>
      </c>
      <c r="K580" s="25" t="str">
        <f t="shared" si="52"/>
        <v>ICPL</v>
      </c>
      <c r="L580" s="26">
        <f t="shared" ca="1" si="52"/>
        <v>42276</v>
      </c>
      <c r="M580" s="25" t="b">
        <f t="shared" si="52"/>
        <v>0</v>
      </c>
      <c r="N580" s="84" t="str">
        <f>IF($M580,_xll.BDP($J580,N$561),"[DISABLED]")</f>
        <v>[DISABLED]</v>
      </c>
      <c r="O580" s="84" t="str">
        <f>IF($M580,_xll.BDP($J580,O$561),"[DISABLED]")</f>
        <v>[DISABLED]</v>
      </c>
      <c r="P580" s="84" t="str">
        <f>IF($M580,_xll.BDP($J580,P$561),"[DISABLED]")</f>
        <v>[DISABLED]</v>
      </c>
      <c r="Q580" s="84" t="str">
        <f>IF($M580,_xll.BDH($J580,Q$561,$L580),"[DISABLED]")</f>
        <v>[DISABLED]</v>
      </c>
      <c r="R580" s="84" t="str">
        <f>IF($M580,_xll.BDH($J580,R$561,$L580),"[DISABLED]")</f>
        <v>[DISABLED]</v>
      </c>
      <c r="S580" s="84" t="str">
        <f>IF($M580,_xll.BDH($J580,S$561,$L580),"[DISABLED]")</f>
        <v>[DISABLED]</v>
      </c>
      <c r="U580" s="106" t="s">
        <v>5680</v>
      </c>
      <c r="V580" s="107" t="s">
        <v>1055</v>
      </c>
      <c r="W580" s="108">
        <v>42276</v>
      </c>
      <c r="X580" s="107" t="b">
        <v>0</v>
      </c>
      <c r="Y580" s="107" t="s">
        <v>5237</v>
      </c>
      <c r="Z580" s="107" t="s">
        <v>5237</v>
      </c>
      <c r="AA580" s="107" t="s">
        <v>5237</v>
      </c>
      <c r="AB580" s="107" t="s">
        <v>5237</v>
      </c>
      <c r="AC580" s="107" t="s">
        <v>5237</v>
      </c>
      <c r="AD580" s="107" t="s">
        <v>5237</v>
      </c>
    </row>
    <row r="581" spans="2:30" ht="12.75" customHeight="1" outlineLevel="2">
      <c r="B581" s="4" t="s">
        <v>3</v>
      </c>
      <c r="C581" s="4" t="s">
        <v>5232</v>
      </c>
      <c r="D581" s="4" t="s">
        <v>6</v>
      </c>
      <c r="E581" s="10" t="s">
        <v>386</v>
      </c>
      <c r="F581" s="9" t="s">
        <v>183</v>
      </c>
      <c r="G581" s="14" t="s">
        <v>61</v>
      </c>
      <c r="H581" s="14" t="s">
        <v>742</v>
      </c>
      <c r="I581" s="9" t="s">
        <v>73</v>
      </c>
      <c r="J581" s="72" t="str">
        <f t="shared" si="51"/>
        <v>JYSO1D ICPL Curncy</v>
      </c>
      <c r="K581" s="25" t="str">
        <f t="shared" si="52"/>
        <v>ICPL</v>
      </c>
      <c r="L581" s="26">
        <f t="shared" ca="1" si="52"/>
        <v>42276</v>
      </c>
      <c r="M581" s="25" t="b">
        <f t="shared" si="52"/>
        <v>0</v>
      </c>
      <c r="N581" s="84" t="str">
        <f>IF($M581,_xll.BDP($J581,N$561),"[DISABLED]")</f>
        <v>[DISABLED]</v>
      </c>
      <c r="O581" s="84" t="str">
        <f>IF($M581,_xll.BDP($J581,O$561),"[DISABLED]")</f>
        <v>[DISABLED]</v>
      </c>
      <c r="P581" s="84" t="str">
        <f>IF($M581,_xll.BDP($J581,P$561),"[DISABLED]")</f>
        <v>[DISABLED]</v>
      </c>
      <c r="Q581" s="84" t="str">
        <f>IF($M581,_xll.BDH($J581,Q$561,$L581),"[DISABLED]")</f>
        <v>[DISABLED]</v>
      </c>
      <c r="R581" s="84" t="str">
        <f>IF($M581,_xll.BDH($J581,R$561,$L581),"[DISABLED]")</f>
        <v>[DISABLED]</v>
      </c>
      <c r="S581" s="84" t="str">
        <f>IF($M581,_xll.BDH($J581,S$561,$L581),"[DISABLED]")</f>
        <v>[DISABLED]</v>
      </c>
      <c r="U581" s="106" t="s">
        <v>5681</v>
      </c>
      <c r="V581" s="107" t="s">
        <v>1055</v>
      </c>
      <c r="W581" s="108">
        <v>42276</v>
      </c>
      <c r="X581" s="107" t="b">
        <v>0</v>
      </c>
      <c r="Y581" s="107" t="s">
        <v>5237</v>
      </c>
      <c r="Z581" s="107" t="s">
        <v>5237</v>
      </c>
      <c r="AA581" s="107" t="s">
        <v>5237</v>
      </c>
      <c r="AB581" s="107" t="s">
        <v>5237</v>
      </c>
      <c r="AC581" s="107" t="s">
        <v>5237</v>
      </c>
      <c r="AD581" s="107" t="s">
        <v>5237</v>
      </c>
    </row>
    <row r="582" spans="2:30" ht="12.75" customHeight="1" outlineLevel="2">
      <c r="B582" s="4" t="s">
        <v>3</v>
      </c>
      <c r="C582" s="4" t="s">
        <v>5232</v>
      </c>
      <c r="D582" s="4" t="s">
        <v>6</v>
      </c>
      <c r="E582" s="10" t="s">
        <v>386</v>
      </c>
      <c r="F582" s="9" t="s">
        <v>184</v>
      </c>
      <c r="G582" s="14" t="s">
        <v>61</v>
      </c>
      <c r="H582" s="14" t="s">
        <v>743</v>
      </c>
      <c r="I582" s="9" t="s">
        <v>73</v>
      </c>
      <c r="J582" s="72" t="str">
        <f t="shared" si="51"/>
        <v>JYSO1E ICPL Curncy</v>
      </c>
      <c r="K582" s="25" t="str">
        <f t="shared" si="52"/>
        <v>ICPL</v>
      </c>
      <c r="L582" s="26">
        <f t="shared" ca="1" si="52"/>
        <v>42276</v>
      </c>
      <c r="M582" s="25" t="b">
        <f t="shared" si="52"/>
        <v>0</v>
      </c>
      <c r="N582" s="84" t="str">
        <f>IF($M582,_xll.BDP($J582,N$561),"[DISABLED]")</f>
        <v>[DISABLED]</v>
      </c>
      <c r="O582" s="84" t="str">
        <f>IF($M582,_xll.BDP($J582,O$561),"[DISABLED]")</f>
        <v>[DISABLED]</v>
      </c>
      <c r="P582" s="84" t="str">
        <f>IF($M582,_xll.BDP($J582,P$561),"[DISABLED]")</f>
        <v>[DISABLED]</v>
      </c>
      <c r="Q582" s="84" t="str">
        <f>IF($M582,_xll.BDH($J582,Q$561,$L582),"[DISABLED]")</f>
        <v>[DISABLED]</v>
      </c>
      <c r="R582" s="84" t="str">
        <f>IF($M582,_xll.BDH($J582,R$561,$L582),"[DISABLED]")</f>
        <v>[DISABLED]</v>
      </c>
      <c r="S582" s="84" t="str">
        <f>IF($M582,_xll.BDH($J582,S$561,$L582),"[DISABLED]")</f>
        <v>[DISABLED]</v>
      </c>
      <c r="U582" s="106" t="s">
        <v>5682</v>
      </c>
      <c r="V582" s="107" t="s">
        <v>1055</v>
      </c>
      <c r="W582" s="108">
        <v>42276</v>
      </c>
      <c r="X582" s="107" t="b">
        <v>0</v>
      </c>
      <c r="Y582" s="107" t="s">
        <v>5237</v>
      </c>
      <c r="Z582" s="107" t="s">
        <v>5237</v>
      </c>
      <c r="AA582" s="107" t="s">
        <v>5237</v>
      </c>
      <c r="AB582" s="107" t="s">
        <v>5237</v>
      </c>
      <c r="AC582" s="107" t="s">
        <v>5237</v>
      </c>
      <c r="AD582" s="107" t="s">
        <v>5237</v>
      </c>
    </row>
    <row r="583" spans="2:30" ht="12.75" customHeight="1" outlineLevel="2">
      <c r="B583" s="4" t="s">
        <v>3</v>
      </c>
      <c r="C583" s="4" t="s">
        <v>5232</v>
      </c>
      <c r="D583" s="4" t="s">
        <v>6</v>
      </c>
      <c r="E583" s="10" t="s">
        <v>386</v>
      </c>
      <c r="F583" s="9" t="s">
        <v>146</v>
      </c>
      <c r="G583" s="14" t="s">
        <v>61</v>
      </c>
      <c r="H583" s="14" t="s">
        <v>744</v>
      </c>
      <c r="I583" s="9" t="s">
        <v>73</v>
      </c>
      <c r="J583" s="72" t="str">
        <f t="shared" si="51"/>
        <v>JYSO1F ICPL Curncy</v>
      </c>
      <c r="K583" s="25" t="str">
        <f t="shared" si="52"/>
        <v>ICPL</v>
      </c>
      <c r="L583" s="26">
        <f t="shared" ca="1" si="52"/>
        <v>42276</v>
      </c>
      <c r="M583" s="25" t="b">
        <f t="shared" si="52"/>
        <v>0</v>
      </c>
      <c r="N583" s="84" t="str">
        <f>IF($M583,_xll.BDP($J583,N$561),"[DISABLED]")</f>
        <v>[DISABLED]</v>
      </c>
      <c r="O583" s="84" t="str">
        <f>IF($M583,_xll.BDP($J583,O$561),"[DISABLED]")</f>
        <v>[DISABLED]</v>
      </c>
      <c r="P583" s="84" t="str">
        <f>IF($M583,_xll.BDP($J583,P$561),"[DISABLED]")</f>
        <v>[DISABLED]</v>
      </c>
      <c r="Q583" s="84" t="str">
        <f>IF($M583,_xll.BDH($J583,Q$561,$L583),"[DISABLED]")</f>
        <v>[DISABLED]</v>
      </c>
      <c r="R583" s="84" t="str">
        <f>IF($M583,_xll.BDH($J583,R$561,$L583),"[DISABLED]")</f>
        <v>[DISABLED]</v>
      </c>
      <c r="S583" s="84" t="str">
        <f>IF($M583,_xll.BDH($J583,S$561,$L583),"[DISABLED]")</f>
        <v>[DISABLED]</v>
      </c>
      <c r="U583" s="106" t="s">
        <v>5683</v>
      </c>
      <c r="V583" s="107" t="s">
        <v>1055</v>
      </c>
      <c r="W583" s="108">
        <v>42276</v>
      </c>
      <c r="X583" s="107" t="b">
        <v>0</v>
      </c>
      <c r="Y583" s="107" t="s">
        <v>5237</v>
      </c>
      <c r="Z583" s="107" t="s">
        <v>5237</v>
      </c>
      <c r="AA583" s="107" t="s">
        <v>5237</v>
      </c>
      <c r="AB583" s="107" t="s">
        <v>5237</v>
      </c>
      <c r="AC583" s="107" t="s">
        <v>5237</v>
      </c>
      <c r="AD583" s="107" t="s">
        <v>5237</v>
      </c>
    </row>
    <row r="584" spans="2:30" ht="12.75" customHeight="1" outlineLevel="2">
      <c r="B584" s="4" t="s">
        <v>3</v>
      </c>
      <c r="C584" s="4" t="s">
        <v>5232</v>
      </c>
      <c r="D584" s="4" t="s">
        <v>6</v>
      </c>
      <c r="E584" s="10" t="s">
        <v>386</v>
      </c>
      <c r="F584" s="9" t="s">
        <v>213</v>
      </c>
      <c r="G584" s="14" t="s">
        <v>61</v>
      </c>
      <c r="H584" s="14" t="s">
        <v>745</v>
      </c>
      <c r="I584" s="9" t="s">
        <v>73</v>
      </c>
      <c r="J584" s="72" t="str">
        <f t="shared" si="51"/>
        <v>JYSO1G ICPL Curncy</v>
      </c>
      <c r="K584" s="25" t="str">
        <f t="shared" si="52"/>
        <v>ICPL</v>
      </c>
      <c r="L584" s="26">
        <f t="shared" ca="1" si="52"/>
        <v>42276</v>
      </c>
      <c r="M584" s="25" t="b">
        <f t="shared" si="52"/>
        <v>0</v>
      </c>
      <c r="N584" s="84" t="str">
        <f>IF($M584,_xll.BDP($J584,N$561),"[DISABLED]")</f>
        <v>[DISABLED]</v>
      </c>
      <c r="O584" s="84" t="str">
        <f>IF($M584,_xll.BDP($J584,O$561),"[DISABLED]")</f>
        <v>[DISABLED]</v>
      </c>
      <c r="P584" s="84" t="str">
        <f>IF($M584,_xll.BDP($J584,P$561),"[DISABLED]")</f>
        <v>[DISABLED]</v>
      </c>
      <c r="Q584" s="84" t="str">
        <f>IF($M584,_xll.BDH($J584,Q$561,$L584),"[DISABLED]")</f>
        <v>[DISABLED]</v>
      </c>
      <c r="R584" s="84" t="str">
        <f>IF($M584,_xll.BDH($J584,R$561,$L584),"[DISABLED]")</f>
        <v>[DISABLED]</v>
      </c>
      <c r="S584" s="84" t="str">
        <f>IF($M584,_xll.BDH($J584,S$561,$L584),"[DISABLED]")</f>
        <v>[DISABLED]</v>
      </c>
      <c r="U584" s="106" t="s">
        <v>5684</v>
      </c>
      <c r="V584" s="107" t="s">
        <v>1055</v>
      </c>
      <c r="W584" s="108">
        <v>42276</v>
      </c>
      <c r="X584" s="107" t="b">
        <v>0</v>
      </c>
      <c r="Y584" s="107" t="s">
        <v>5237</v>
      </c>
      <c r="Z584" s="107" t="s">
        <v>5237</v>
      </c>
      <c r="AA584" s="107" t="s">
        <v>5237</v>
      </c>
      <c r="AB584" s="107" t="s">
        <v>5237</v>
      </c>
      <c r="AC584" s="107" t="s">
        <v>5237</v>
      </c>
      <c r="AD584" s="107" t="s">
        <v>5237</v>
      </c>
    </row>
    <row r="585" spans="2:30" ht="12.75" customHeight="1" outlineLevel="2">
      <c r="B585" s="4" t="s">
        <v>3</v>
      </c>
      <c r="C585" s="4" t="s">
        <v>5232</v>
      </c>
      <c r="D585" s="4" t="s">
        <v>6</v>
      </c>
      <c r="E585" s="10" t="s">
        <v>386</v>
      </c>
      <c r="F585" s="9" t="s">
        <v>214</v>
      </c>
      <c r="G585" s="14" t="s">
        <v>61</v>
      </c>
      <c r="H585" s="14" t="s">
        <v>746</v>
      </c>
      <c r="I585" s="9" t="s">
        <v>73</v>
      </c>
      <c r="J585" s="72" t="str">
        <f t="shared" si="51"/>
        <v>JYSO1H ICPL Curncy</v>
      </c>
      <c r="K585" s="25" t="str">
        <f t="shared" si="52"/>
        <v>ICPL</v>
      </c>
      <c r="L585" s="26">
        <f t="shared" ca="1" si="52"/>
        <v>42276</v>
      </c>
      <c r="M585" s="25" t="b">
        <f t="shared" si="52"/>
        <v>0</v>
      </c>
      <c r="N585" s="84" t="str">
        <f>IF($M585,_xll.BDP($J585,N$561),"[DISABLED]")</f>
        <v>[DISABLED]</v>
      </c>
      <c r="O585" s="84" t="str">
        <f>IF($M585,_xll.BDP($J585,O$561),"[DISABLED]")</f>
        <v>[DISABLED]</v>
      </c>
      <c r="P585" s="84" t="str">
        <f>IF($M585,_xll.BDP($J585,P$561),"[DISABLED]")</f>
        <v>[DISABLED]</v>
      </c>
      <c r="Q585" s="84" t="str">
        <f>IF($M585,_xll.BDH($J585,Q$561,$L585),"[DISABLED]")</f>
        <v>[DISABLED]</v>
      </c>
      <c r="R585" s="84" t="str">
        <f>IF($M585,_xll.BDH($J585,R$561,$L585),"[DISABLED]")</f>
        <v>[DISABLED]</v>
      </c>
      <c r="S585" s="84" t="str">
        <f>IF($M585,_xll.BDH($J585,S$561,$L585),"[DISABLED]")</f>
        <v>[DISABLED]</v>
      </c>
      <c r="U585" s="106" t="s">
        <v>5685</v>
      </c>
      <c r="V585" s="107" t="s">
        <v>1055</v>
      </c>
      <c r="W585" s="108">
        <v>42276</v>
      </c>
      <c r="X585" s="107" t="b">
        <v>0</v>
      </c>
      <c r="Y585" s="107" t="s">
        <v>5237</v>
      </c>
      <c r="Z585" s="107" t="s">
        <v>5237</v>
      </c>
      <c r="AA585" s="107" t="s">
        <v>5237</v>
      </c>
      <c r="AB585" s="107" t="s">
        <v>5237</v>
      </c>
      <c r="AC585" s="107" t="s">
        <v>5237</v>
      </c>
      <c r="AD585" s="107" t="s">
        <v>5237</v>
      </c>
    </row>
    <row r="586" spans="2:30" ht="12.75" customHeight="1" outlineLevel="2">
      <c r="B586" s="4" t="s">
        <v>3</v>
      </c>
      <c r="C586" s="4" t="s">
        <v>5232</v>
      </c>
      <c r="D586" s="4" t="s">
        <v>6</v>
      </c>
      <c r="E586" s="10" t="s">
        <v>386</v>
      </c>
      <c r="F586" s="9" t="s">
        <v>216</v>
      </c>
      <c r="G586" s="14" t="s">
        <v>61</v>
      </c>
      <c r="H586" s="14" t="s">
        <v>747</v>
      </c>
      <c r="I586" s="9" t="s">
        <v>73</v>
      </c>
      <c r="J586" s="72" t="str">
        <f t="shared" si="51"/>
        <v>JYSO1I ICPL Curncy</v>
      </c>
      <c r="K586" s="25" t="str">
        <f t="shared" si="52"/>
        <v>ICPL</v>
      </c>
      <c r="L586" s="26">
        <f t="shared" ca="1" si="52"/>
        <v>42276</v>
      </c>
      <c r="M586" s="25" t="b">
        <f t="shared" si="52"/>
        <v>0</v>
      </c>
      <c r="N586" s="84" t="str">
        <f>IF($M586,_xll.BDP($J586,N$561),"[DISABLED]")</f>
        <v>[DISABLED]</v>
      </c>
      <c r="O586" s="84" t="str">
        <f>IF($M586,_xll.BDP($J586,O$561),"[DISABLED]")</f>
        <v>[DISABLED]</v>
      </c>
      <c r="P586" s="84" t="str">
        <f>IF($M586,_xll.BDP($J586,P$561),"[DISABLED]")</f>
        <v>[DISABLED]</v>
      </c>
      <c r="Q586" s="84" t="str">
        <f>IF($M586,_xll.BDH($J586,Q$561,$L586),"[DISABLED]")</f>
        <v>[DISABLED]</v>
      </c>
      <c r="R586" s="84" t="str">
        <f>IF($M586,_xll.BDH($J586,R$561,$L586),"[DISABLED]")</f>
        <v>[DISABLED]</v>
      </c>
      <c r="S586" s="84" t="str">
        <f>IF($M586,_xll.BDH($J586,S$561,$L586),"[DISABLED]")</f>
        <v>[DISABLED]</v>
      </c>
      <c r="U586" s="106" t="s">
        <v>5686</v>
      </c>
      <c r="V586" s="107" t="s">
        <v>1055</v>
      </c>
      <c r="W586" s="108">
        <v>42276</v>
      </c>
      <c r="X586" s="107" t="b">
        <v>0</v>
      </c>
      <c r="Y586" s="107" t="s">
        <v>5237</v>
      </c>
      <c r="Z586" s="107" t="s">
        <v>5237</v>
      </c>
      <c r="AA586" s="107" t="s">
        <v>5237</v>
      </c>
      <c r="AB586" s="107" t="s">
        <v>5237</v>
      </c>
      <c r="AC586" s="107" t="s">
        <v>5237</v>
      </c>
      <c r="AD586" s="107" t="s">
        <v>5237</v>
      </c>
    </row>
    <row r="587" spans="2:30" ht="12.75" customHeight="1" outlineLevel="2">
      <c r="B587" s="4" t="s">
        <v>3</v>
      </c>
      <c r="C587" s="4" t="s">
        <v>5232</v>
      </c>
      <c r="D587" s="4" t="s">
        <v>6</v>
      </c>
      <c r="E587" s="10" t="s">
        <v>386</v>
      </c>
      <c r="F587" s="9" t="s">
        <v>215</v>
      </c>
      <c r="G587" s="14" t="s">
        <v>61</v>
      </c>
      <c r="H587" s="14" t="s">
        <v>748</v>
      </c>
      <c r="I587" s="9" t="s">
        <v>73</v>
      </c>
      <c r="J587" s="72" t="str">
        <f t="shared" si="51"/>
        <v>JYSO1J ICPL Curncy</v>
      </c>
      <c r="K587" s="25" t="str">
        <f t="shared" si="52"/>
        <v>ICPL</v>
      </c>
      <c r="L587" s="26">
        <f t="shared" ca="1" si="52"/>
        <v>42276</v>
      </c>
      <c r="M587" s="25" t="b">
        <f t="shared" si="52"/>
        <v>0</v>
      </c>
      <c r="N587" s="84" t="str">
        <f>IF($M587,_xll.BDP($J587,N$561),"[DISABLED]")</f>
        <v>[DISABLED]</v>
      </c>
      <c r="O587" s="84" t="str">
        <f>IF($M587,_xll.BDP($J587,O$561),"[DISABLED]")</f>
        <v>[DISABLED]</v>
      </c>
      <c r="P587" s="84" t="str">
        <f>IF($M587,_xll.BDP($J587,P$561),"[DISABLED]")</f>
        <v>[DISABLED]</v>
      </c>
      <c r="Q587" s="84" t="str">
        <f>IF($M587,_xll.BDH($J587,Q$561,$L587),"[DISABLED]")</f>
        <v>[DISABLED]</v>
      </c>
      <c r="R587" s="84" t="str">
        <f>IF($M587,_xll.BDH($J587,R$561,$L587),"[DISABLED]")</f>
        <v>[DISABLED]</v>
      </c>
      <c r="S587" s="84" t="str">
        <f>IF($M587,_xll.BDH($J587,S$561,$L587),"[DISABLED]")</f>
        <v>[DISABLED]</v>
      </c>
      <c r="U587" s="106" t="s">
        <v>5687</v>
      </c>
      <c r="V587" s="107" t="s">
        <v>1055</v>
      </c>
      <c r="W587" s="108">
        <v>42276</v>
      </c>
      <c r="X587" s="107" t="b">
        <v>0</v>
      </c>
      <c r="Y587" s="107" t="s">
        <v>5237</v>
      </c>
      <c r="Z587" s="107" t="s">
        <v>5237</v>
      </c>
      <c r="AA587" s="107" t="s">
        <v>5237</v>
      </c>
      <c r="AB587" s="107" t="s">
        <v>5237</v>
      </c>
      <c r="AC587" s="107" t="s">
        <v>5237</v>
      </c>
      <c r="AD587" s="107" t="s">
        <v>5237</v>
      </c>
    </row>
    <row r="588" spans="2:30" ht="12.75" customHeight="1" outlineLevel="2">
      <c r="B588" s="4" t="s">
        <v>3</v>
      </c>
      <c r="C588" s="4" t="s">
        <v>5232</v>
      </c>
      <c r="D588" s="4" t="s">
        <v>6</v>
      </c>
      <c r="E588" s="10" t="s">
        <v>386</v>
      </c>
      <c r="F588" s="9" t="s">
        <v>216</v>
      </c>
      <c r="G588" s="14" t="s">
        <v>61</v>
      </c>
      <c r="H588" s="14" t="s">
        <v>749</v>
      </c>
      <c r="I588" s="9" t="s">
        <v>73</v>
      </c>
      <c r="J588" s="72" t="str">
        <f t="shared" si="51"/>
        <v>JYSO1K ICPL Curncy</v>
      </c>
      <c r="K588" s="25" t="str">
        <f t="shared" si="52"/>
        <v>ICPL</v>
      </c>
      <c r="L588" s="26">
        <f t="shared" ca="1" si="52"/>
        <v>42276</v>
      </c>
      <c r="M588" s="25" t="b">
        <f t="shared" si="52"/>
        <v>0</v>
      </c>
      <c r="N588" s="84" t="str">
        <f>IF($M588,_xll.BDP($J588,N$561),"[DISABLED]")</f>
        <v>[DISABLED]</v>
      </c>
      <c r="O588" s="84" t="str">
        <f>IF($M588,_xll.BDP($J588,O$561),"[DISABLED]")</f>
        <v>[DISABLED]</v>
      </c>
      <c r="P588" s="84" t="str">
        <f>IF($M588,_xll.BDP($J588,P$561),"[DISABLED]")</f>
        <v>[DISABLED]</v>
      </c>
      <c r="Q588" s="84" t="str">
        <f>IF($M588,_xll.BDH($J588,Q$561,$L588),"[DISABLED]")</f>
        <v>[DISABLED]</v>
      </c>
      <c r="R588" s="84" t="str">
        <f>IF($M588,_xll.BDH($J588,R$561,$L588),"[DISABLED]")</f>
        <v>[DISABLED]</v>
      </c>
      <c r="S588" s="84" t="str">
        <f>IF($M588,_xll.BDH($J588,S$561,$L588),"[DISABLED]")</f>
        <v>[DISABLED]</v>
      </c>
      <c r="U588" s="106" t="s">
        <v>5688</v>
      </c>
      <c r="V588" s="107" t="s">
        <v>1055</v>
      </c>
      <c r="W588" s="108">
        <v>42276</v>
      </c>
      <c r="X588" s="107" t="b">
        <v>0</v>
      </c>
      <c r="Y588" s="107" t="s">
        <v>5237</v>
      </c>
      <c r="Z588" s="107" t="s">
        <v>5237</v>
      </c>
      <c r="AA588" s="107" t="s">
        <v>5237</v>
      </c>
      <c r="AB588" s="107" t="s">
        <v>5237</v>
      </c>
      <c r="AC588" s="107" t="s">
        <v>5237</v>
      </c>
      <c r="AD588" s="107" t="s">
        <v>5237</v>
      </c>
    </row>
    <row r="589" spans="2:30" ht="12.75" customHeight="1" outlineLevel="2">
      <c r="B589" s="4" t="s">
        <v>3</v>
      </c>
      <c r="C589" s="4" t="s">
        <v>5232</v>
      </c>
      <c r="D589" s="4" t="s">
        <v>6</v>
      </c>
      <c r="E589" s="10" t="s">
        <v>386</v>
      </c>
      <c r="F589" s="4" t="s">
        <v>42</v>
      </c>
      <c r="G589" s="10" t="s">
        <v>61</v>
      </c>
      <c r="H589" s="10" t="s">
        <v>750</v>
      </c>
      <c r="I589" s="4" t="s">
        <v>73</v>
      </c>
      <c r="J589" s="72" t="str">
        <f t="shared" si="51"/>
        <v>JYSO2 ICPL Curncy</v>
      </c>
      <c r="K589" s="25" t="str">
        <f t="shared" si="52"/>
        <v>ICPL</v>
      </c>
      <c r="L589" s="26">
        <f t="shared" ca="1" si="52"/>
        <v>42276</v>
      </c>
      <c r="M589" s="25" t="b">
        <f t="shared" si="52"/>
        <v>0</v>
      </c>
      <c r="N589" s="84" t="str">
        <f>IF($M589,_xll.BDP($J589,N$561),"[DISABLED]")</f>
        <v>[DISABLED]</v>
      </c>
      <c r="O589" s="84" t="str">
        <f>IF($M589,_xll.BDP($J589,O$561),"[DISABLED]")</f>
        <v>[DISABLED]</v>
      </c>
      <c r="P589" s="84" t="str">
        <f>IF($M589,_xll.BDP($J589,P$561),"[DISABLED]")</f>
        <v>[DISABLED]</v>
      </c>
      <c r="Q589" s="84" t="str">
        <f>IF($M589,_xll.BDH($J589,Q$561,$L589),"[DISABLED]")</f>
        <v>[DISABLED]</v>
      </c>
      <c r="R589" s="84" t="str">
        <f>IF($M589,_xll.BDH($J589,R$561,$L589),"[DISABLED]")</f>
        <v>[DISABLED]</v>
      </c>
      <c r="S589" s="84" t="str">
        <f>IF($M589,_xll.BDH($J589,S$561,$L589),"[DISABLED]")</f>
        <v>[DISABLED]</v>
      </c>
      <c r="U589" s="106" t="s">
        <v>5689</v>
      </c>
      <c r="V589" s="107" t="s">
        <v>1055</v>
      </c>
      <c r="W589" s="108">
        <v>42276</v>
      </c>
      <c r="X589" s="107" t="b">
        <v>0</v>
      </c>
      <c r="Y589" s="107" t="s">
        <v>5237</v>
      </c>
      <c r="Z589" s="107" t="s">
        <v>5237</v>
      </c>
      <c r="AA589" s="107" t="s">
        <v>5237</v>
      </c>
      <c r="AB589" s="107" t="s">
        <v>5237</v>
      </c>
      <c r="AC589" s="107" t="s">
        <v>5237</v>
      </c>
      <c r="AD589" s="107" t="s">
        <v>5237</v>
      </c>
    </row>
    <row r="590" spans="2:30" ht="12.75" customHeight="1" outlineLevel="2">
      <c r="B590" s="4" t="s">
        <v>3</v>
      </c>
      <c r="C590" s="4" t="s">
        <v>5232</v>
      </c>
      <c r="D590" s="4" t="s">
        <v>6</v>
      </c>
      <c r="E590" s="10" t="s">
        <v>386</v>
      </c>
      <c r="F590" s="4" t="s">
        <v>43</v>
      </c>
      <c r="G590" s="10" t="s">
        <v>61</v>
      </c>
      <c r="H590" s="10" t="s">
        <v>751</v>
      </c>
      <c r="I590" s="4" t="s">
        <v>73</v>
      </c>
      <c r="J590" s="72" t="str">
        <f t="shared" si="51"/>
        <v>JYSO3 ICPL Curncy</v>
      </c>
      <c r="K590" s="25" t="str">
        <f t="shared" si="52"/>
        <v>ICPL</v>
      </c>
      <c r="L590" s="26">
        <f t="shared" ca="1" si="52"/>
        <v>42276</v>
      </c>
      <c r="M590" s="25" t="b">
        <f t="shared" si="52"/>
        <v>0</v>
      </c>
      <c r="N590" s="84" t="str">
        <f>IF($M590,_xll.BDP($J590,N$561),"[DISABLED]")</f>
        <v>[DISABLED]</v>
      </c>
      <c r="O590" s="84" t="str">
        <f>IF($M590,_xll.BDP($J590,O$561),"[DISABLED]")</f>
        <v>[DISABLED]</v>
      </c>
      <c r="P590" s="84" t="str">
        <f>IF($M590,_xll.BDP($J590,P$561),"[DISABLED]")</f>
        <v>[DISABLED]</v>
      </c>
      <c r="Q590" s="84" t="str">
        <f>IF($M590,_xll.BDH($J590,Q$561,$L590),"[DISABLED]")</f>
        <v>[DISABLED]</v>
      </c>
      <c r="R590" s="84" t="str">
        <f>IF($M590,_xll.BDH($J590,R$561,$L590),"[DISABLED]")</f>
        <v>[DISABLED]</v>
      </c>
      <c r="S590" s="84" t="str">
        <f>IF($M590,_xll.BDH($J590,S$561,$L590),"[DISABLED]")</f>
        <v>[DISABLED]</v>
      </c>
      <c r="U590" s="106" t="s">
        <v>5690</v>
      </c>
      <c r="V590" s="107" t="s">
        <v>1055</v>
      </c>
      <c r="W590" s="108">
        <v>42276</v>
      </c>
      <c r="X590" s="107" t="b">
        <v>0</v>
      </c>
      <c r="Y590" s="107" t="s">
        <v>5237</v>
      </c>
      <c r="Z590" s="107" t="s">
        <v>5237</v>
      </c>
      <c r="AA590" s="107" t="s">
        <v>5237</v>
      </c>
      <c r="AB590" s="107" t="s">
        <v>5237</v>
      </c>
      <c r="AC590" s="107" t="s">
        <v>5237</v>
      </c>
      <c r="AD590" s="107" t="s">
        <v>5237</v>
      </c>
    </row>
    <row r="591" spans="2:30" ht="12.75" customHeight="1" outlineLevel="2">
      <c r="B591" s="4" t="s">
        <v>3</v>
      </c>
      <c r="C591" s="4" t="s">
        <v>5232</v>
      </c>
      <c r="D591" s="4" t="s">
        <v>6</v>
      </c>
      <c r="E591" s="10" t="s">
        <v>386</v>
      </c>
      <c r="F591" s="4" t="s">
        <v>152</v>
      </c>
      <c r="G591" s="10" t="s">
        <v>61</v>
      </c>
      <c r="H591" s="10" t="s">
        <v>752</v>
      </c>
      <c r="I591" s="4" t="s">
        <v>73</v>
      </c>
      <c r="J591" s="72" t="str">
        <f t="shared" si="51"/>
        <v>JYSO4 ICPL Curncy</v>
      </c>
      <c r="K591" s="25" t="str">
        <f t="shared" si="52"/>
        <v>ICPL</v>
      </c>
      <c r="L591" s="26">
        <f t="shared" ca="1" si="52"/>
        <v>42276</v>
      </c>
      <c r="M591" s="25" t="b">
        <f t="shared" si="52"/>
        <v>0</v>
      </c>
      <c r="N591" s="84" t="str">
        <f>IF($M591,_xll.BDP($J591,N$561),"[DISABLED]")</f>
        <v>[DISABLED]</v>
      </c>
      <c r="O591" s="84" t="str">
        <f>IF($M591,_xll.BDP($J591,O$561),"[DISABLED]")</f>
        <v>[DISABLED]</v>
      </c>
      <c r="P591" s="84" t="str">
        <f>IF($M591,_xll.BDP($J591,P$561),"[DISABLED]")</f>
        <v>[DISABLED]</v>
      </c>
      <c r="Q591" s="84" t="str">
        <f>IF($M591,_xll.BDH($J591,Q$561,$L591),"[DISABLED]")</f>
        <v>[DISABLED]</v>
      </c>
      <c r="R591" s="84" t="str">
        <f>IF($M591,_xll.BDH($J591,R$561,$L591),"[DISABLED]")</f>
        <v>[DISABLED]</v>
      </c>
      <c r="S591" s="84" t="str">
        <f>IF($M591,_xll.BDH($J591,S$561,$L591),"[DISABLED]")</f>
        <v>[DISABLED]</v>
      </c>
      <c r="U591" s="106" t="s">
        <v>5691</v>
      </c>
      <c r="V591" s="107" t="s">
        <v>1055</v>
      </c>
      <c r="W591" s="108">
        <v>42276</v>
      </c>
      <c r="X591" s="107" t="b">
        <v>0</v>
      </c>
      <c r="Y591" s="107" t="s">
        <v>5237</v>
      </c>
      <c r="Z591" s="107" t="s">
        <v>5237</v>
      </c>
      <c r="AA591" s="107" t="s">
        <v>5237</v>
      </c>
      <c r="AB591" s="107" t="s">
        <v>5237</v>
      </c>
      <c r="AC591" s="107" t="s">
        <v>5237</v>
      </c>
      <c r="AD591" s="107" t="s">
        <v>5237</v>
      </c>
    </row>
    <row r="592" spans="2:30" ht="12.75" customHeight="1" outlineLevel="2">
      <c r="B592" s="4" t="s">
        <v>3</v>
      </c>
      <c r="C592" s="4" t="s">
        <v>5232</v>
      </c>
      <c r="D592" s="4" t="s">
        <v>6</v>
      </c>
      <c r="E592" s="10" t="s">
        <v>386</v>
      </c>
      <c r="F592" s="4" t="s">
        <v>44</v>
      </c>
      <c r="G592" s="10" t="s">
        <v>61</v>
      </c>
      <c r="H592" s="10" t="s">
        <v>753</v>
      </c>
      <c r="I592" s="4" t="s">
        <v>73</v>
      </c>
      <c r="J592" s="72" t="str">
        <f t="shared" si="51"/>
        <v>JYSO5 ICPL Curncy</v>
      </c>
      <c r="K592" s="25" t="str">
        <f t="shared" si="52"/>
        <v>ICPL</v>
      </c>
      <c r="L592" s="26">
        <f t="shared" ca="1" si="52"/>
        <v>42276</v>
      </c>
      <c r="M592" s="25" t="b">
        <f t="shared" si="52"/>
        <v>0</v>
      </c>
      <c r="N592" s="84" t="str">
        <f>IF($M592,_xll.BDP($J592,N$561),"[DISABLED]")</f>
        <v>[DISABLED]</v>
      </c>
      <c r="O592" s="84" t="str">
        <f>IF($M592,_xll.BDP($J592,O$561),"[DISABLED]")</f>
        <v>[DISABLED]</v>
      </c>
      <c r="P592" s="84" t="str">
        <f>IF($M592,_xll.BDP($J592,P$561),"[DISABLED]")</f>
        <v>[DISABLED]</v>
      </c>
      <c r="Q592" s="84" t="str">
        <f>IF($M592,_xll.BDH($J592,Q$561,$L592),"[DISABLED]")</f>
        <v>[DISABLED]</v>
      </c>
      <c r="R592" s="84" t="str">
        <f>IF($M592,_xll.BDH($J592,R$561,$L592),"[DISABLED]")</f>
        <v>[DISABLED]</v>
      </c>
      <c r="S592" s="84" t="str">
        <f>IF($M592,_xll.BDH($J592,S$561,$L592),"[DISABLED]")</f>
        <v>[DISABLED]</v>
      </c>
      <c r="U592" s="106" t="s">
        <v>5692</v>
      </c>
      <c r="V592" s="107" t="s">
        <v>1055</v>
      </c>
      <c r="W592" s="108">
        <v>42276</v>
      </c>
      <c r="X592" s="107" t="b">
        <v>0</v>
      </c>
      <c r="Y592" s="107" t="s">
        <v>5237</v>
      </c>
      <c r="Z592" s="107" t="s">
        <v>5237</v>
      </c>
      <c r="AA592" s="107" t="s">
        <v>5237</v>
      </c>
      <c r="AB592" s="107" t="s">
        <v>5237</v>
      </c>
      <c r="AC592" s="107" t="s">
        <v>5237</v>
      </c>
      <c r="AD592" s="107" t="s">
        <v>5237</v>
      </c>
    </row>
    <row r="593" spans="2:30" ht="12.75" customHeight="1" outlineLevel="2">
      <c r="B593" s="4" t="s">
        <v>3</v>
      </c>
      <c r="C593" s="4" t="s">
        <v>5232</v>
      </c>
      <c r="D593" s="4" t="s">
        <v>6</v>
      </c>
      <c r="E593" s="10" t="s">
        <v>386</v>
      </c>
      <c r="F593" s="4" t="s">
        <v>155</v>
      </c>
      <c r="G593" s="10" t="s">
        <v>61</v>
      </c>
      <c r="H593" s="10" t="s">
        <v>754</v>
      </c>
      <c r="I593" s="4" t="s">
        <v>73</v>
      </c>
      <c r="J593" s="72" t="str">
        <f t="shared" si="51"/>
        <v>JYSO6 ICPL Curncy</v>
      </c>
      <c r="K593" s="25" t="str">
        <f t="shared" si="52"/>
        <v>ICPL</v>
      </c>
      <c r="L593" s="26">
        <f t="shared" ca="1" si="52"/>
        <v>42276</v>
      </c>
      <c r="M593" s="25" t="b">
        <f t="shared" si="52"/>
        <v>0</v>
      </c>
      <c r="N593" s="84" t="str">
        <f>IF($M593,_xll.BDP($J593,N$561),"[DISABLED]")</f>
        <v>[DISABLED]</v>
      </c>
      <c r="O593" s="84" t="str">
        <f>IF($M593,_xll.BDP($J593,O$561),"[DISABLED]")</f>
        <v>[DISABLED]</v>
      </c>
      <c r="P593" s="84" t="str">
        <f>IF($M593,_xll.BDP($J593,P$561),"[DISABLED]")</f>
        <v>[DISABLED]</v>
      </c>
      <c r="Q593" s="84" t="str">
        <f>IF($M593,_xll.BDH($J593,Q$561,$L593),"[DISABLED]")</f>
        <v>[DISABLED]</v>
      </c>
      <c r="R593" s="84" t="str">
        <f>IF($M593,_xll.BDH($J593,R$561,$L593),"[DISABLED]")</f>
        <v>[DISABLED]</v>
      </c>
      <c r="S593" s="84" t="str">
        <f>IF($M593,_xll.BDH($J593,S$561,$L593),"[DISABLED]")</f>
        <v>[DISABLED]</v>
      </c>
      <c r="U593" s="106" t="s">
        <v>5693</v>
      </c>
      <c r="V593" s="107" t="s">
        <v>1055</v>
      </c>
      <c r="W593" s="108">
        <v>42276</v>
      </c>
      <c r="X593" s="107" t="b">
        <v>0</v>
      </c>
      <c r="Y593" s="107" t="s">
        <v>5237</v>
      </c>
      <c r="Z593" s="107" t="s">
        <v>5237</v>
      </c>
      <c r="AA593" s="107" t="s">
        <v>5237</v>
      </c>
      <c r="AB593" s="107" t="s">
        <v>5237</v>
      </c>
      <c r="AC593" s="107" t="s">
        <v>5237</v>
      </c>
      <c r="AD593" s="107" t="s">
        <v>5237</v>
      </c>
    </row>
    <row r="594" spans="2:30" ht="12.75" customHeight="1" outlineLevel="2">
      <c r="B594" s="4" t="s">
        <v>3</v>
      </c>
      <c r="C594" s="4" t="s">
        <v>5232</v>
      </c>
      <c r="D594" s="4" t="s">
        <v>6</v>
      </c>
      <c r="E594" s="10" t="s">
        <v>386</v>
      </c>
      <c r="F594" s="4" t="s">
        <v>45</v>
      </c>
      <c r="G594" s="10" t="s">
        <v>61</v>
      </c>
      <c r="H594" s="10" t="s">
        <v>755</v>
      </c>
      <c r="I594" s="4" t="s">
        <v>73</v>
      </c>
      <c r="J594" s="72" t="str">
        <f t="shared" si="51"/>
        <v>JYSO7 ICPL Curncy</v>
      </c>
      <c r="K594" s="25" t="str">
        <f t="shared" si="52"/>
        <v>ICPL</v>
      </c>
      <c r="L594" s="26">
        <f t="shared" ca="1" si="52"/>
        <v>42276</v>
      </c>
      <c r="M594" s="25" t="b">
        <f t="shared" si="52"/>
        <v>0</v>
      </c>
      <c r="N594" s="84" t="str">
        <f>IF($M594,_xll.BDP($J594,N$561),"[DISABLED]")</f>
        <v>[DISABLED]</v>
      </c>
      <c r="O594" s="84" t="str">
        <f>IF($M594,_xll.BDP($J594,O$561),"[DISABLED]")</f>
        <v>[DISABLED]</v>
      </c>
      <c r="P594" s="84" t="str">
        <f>IF($M594,_xll.BDP($J594,P$561),"[DISABLED]")</f>
        <v>[DISABLED]</v>
      </c>
      <c r="Q594" s="84" t="str">
        <f>IF($M594,_xll.BDH($J594,Q$561,$L594),"[DISABLED]")</f>
        <v>[DISABLED]</v>
      </c>
      <c r="R594" s="84" t="str">
        <f>IF($M594,_xll.BDH($J594,R$561,$L594),"[DISABLED]")</f>
        <v>[DISABLED]</v>
      </c>
      <c r="S594" s="84" t="str">
        <f>IF($M594,_xll.BDH($J594,S$561,$L594),"[DISABLED]")</f>
        <v>[DISABLED]</v>
      </c>
      <c r="U594" s="106" t="s">
        <v>5694</v>
      </c>
      <c r="V594" s="107" t="s">
        <v>1055</v>
      </c>
      <c r="W594" s="108">
        <v>42276</v>
      </c>
      <c r="X594" s="107" t="b">
        <v>0</v>
      </c>
      <c r="Y594" s="107" t="s">
        <v>5237</v>
      </c>
      <c r="Z594" s="107" t="s">
        <v>5237</v>
      </c>
      <c r="AA594" s="107" t="s">
        <v>5237</v>
      </c>
      <c r="AB594" s="107" t="s">
        <v>5237</v>
      </c>
      <c r="AC594" s="107" t="s">
        <v>5237</v>
      </c>
      <c r="AD594" s="107" t="s">
        <v>5237</v>
      </c>
    </row>
    <row r="595" spans="2:30" ht="12.75" customHeight="1" outlineLevel="2">
      <c r="B595" s="4" t="s">
        <v>3</v>
      </c>
      <c r="C595" s="4" t="s">
        <v>5232</v>
      </c>
      <c r="D595" s="4" t="s">
        <v>6</v>
      </c>
      <c r="E595" s="10" t="s">
        <v>386</v>
      </c>
      <c r="F595" s="4" t="s">
        <v>156</v>
      </c>
      <c r="G595" s="10" t="s">
        <v>61</v>
      </c>
      <c r="H595" s="10" t="s">
        <v>756</v>
      </c>
      <c r="I595" s="4" t="s">
        <v>73</v>
      </c>
      <c r="J595" s="72" t="str">
        <f t="shared" si="51"/>
        <v>JYSO8 ICPL Curncy</v>
      </c>
      <c r="K595" s="25" t="str">
        <f t="shared" si="52"/>
        <v>ICPL</v>
      </c>
      <c r="L595" s="26">
        <f t="shared" ca="1" si="52"/>
        <v>42276</v>
      </c>
      <c r="M595" s="25" t="b">
        <f t="shared" si="52"/>
        <v>0</v>
      </c>
      <c r="N595" s="84" t="str">
        <f>IF($M595,_xll.BDP($J595,N$561),"[DISABLED]")</f>
        <v>[DISABLED]</v>
      </c>
      <c r="O595" s="84" t="str">
        <f>IF($M595,_xll.BDP($J595,O$561),"[DISABLED]")</f>
        <v>[DISABLED]</v>
      </c>
      <c r="P595" s="84" t="str">
        <f>IF($M595,_xll.BDP($J595,P$561),"[DISABLED]")</f>
        <v>[DISABLED]</v>
      </c>
      <c r="Q595" s="84" t="str">
        <f>IF($M595,_xll.BDH($J595,Q$561,$L595),"[DISABLED]")</f>
        <v>[DISABLED]</v>
      </c>
      <c r="R595" s="84" t="str">
        <f>IF($M595,_xll.BDH($J595,R$561,$L595),"[DISABLED]")</f>
        <v>[DISABLED]</v>
      </c>
      <c r="S595" s="84" t="str">
        <f>IF($M595,_xll.BDH($J595,S$561,$L595),"[DISABLED]")</f>
        <v>[DISABLED]</v>
      </c>
      <c r="U595" s="106" t="s">
        <v>5695</v>
      </c>
      <c r="V595" s="107" t="s">
        <v>1055</v>
      </c>
      <c r="W595" s="108">
        <v>42276</v>
      </c>
      <c r="X595" s="107" t="b">
        <v>0</v>
      </c>
      <c r="Y595" s="107" t="s">
        <v>5237</v>
      </c>
      <c r="Z595" s="107" t="s">
        <v>5237</v>
      </c>
      <c r="AA595" s="107" t="s">
        <v>5237</v>
      </c>
      <c r="AB595" s="107" t="s">
        <v>5237</v>
      </c>
      <c r="AC595" s="107" t="s">
        <v>5237</v>
      </c>
      <c r="AD595" s="107" t="s">
        <v>5237</v>
      </c>
    </row>
    <row r="596" spans="2:30" ht="12.75" customHeight="1" outlineLevel="2">
      <c r="B596" s="4" t="s">
        <v>3</v>
      </c>
      <c r="C596" s="4" t="s">
        <v>5232</v>
      </c>
      <c r="D596" s="4" t="s">
        <v>6</v>
      </c>
      <c r="E596" s="10" t="s">
        <v>386</v>
      </c>
      <c r="F596" s="4" t="s">
        <v>157</v>
      </c>
      <c r="G596" s="10" t="s">
        <v>61</v>
      </c>
      <c r="H596" s="10" t="s">
        <v>757</v>
      </c>
      <c r="I596" s="4" t="s">
        <v>73</v>
      </c>
      <c r="J596" s="72" t="str">
        <f t="shared" si="51"/>
        <v>JYSO9 ICPL Curncy</v>
      </c>
      <c r="K596" s="25" t="str">
        <f t="shared" si="52"/>
        <v>ICPL</v>
      </c>
      <c r="L596" s="26">
        <f t="shared" ca="1" si="52"/>
        <v>42276</v>
      </c>
      <c r="M596" s="25" t="b">
        <f t="shared" si="52"/>
        <v>0</v>
      </c>
      <c r="N596" s="84" t="str">
        <f>IF($M596,_xll.BDP($J596,N$561),"[DISABLED]")</f>
        <v>[DISABLED]</v>
      </c>
      <c r="O596" s="84" t="str">
        <f>IF($M596,_xll.BDP($J596,O$561),"[DISABLED]")</f>
        <v>[DISABLED]</v>
      </c>
      <c r="P596" s="84" t="str">
        <f>IF($M596,_xll.BDP($J596,P$561),"[DISABLED]")</f>
        <v>[DISABLED]</v>
      </c>
      <c r="Q596" s="84" t="str">
        <f>IF($M596,_xll.BDH($J596,Q$561,$L596),"[DISABLED]")</f>
        <v>[DISABLED]</v>
      </c>
      <c r="R596" s="84" t="str">
        <f>IF($M596,_xll.BDH($J596,R$561,$L596),"[DISABLED]")</f>
        <v>[DISABLED]</v>
      </c>
      <c r="S596" s="84" t="str">
        <f>IF($M596,_xll.BDH($J596,S$561,$L596),"[DISABLED]")</f>
        <v>[DISABLED]</v>
      </c>
      <c r="U596" s="106" t="s">
        <v>5696</v>
      </c>
      <c r="V596" s="107" t="s">
        <v>1055</v>
      </c>
      <c r="W596" s="108">
        <v>42276</v>
      </c>
      <c r="X596" s="107" t="b">
        <v>0</v>
      </c>
      <c r="Y596" s="107" t="s">
        <v>5237</v>
      </c>
      <c r="Z596" s="107" t="s">
        <v>5237</v>
      </c>
      <c r="AA596" s="107" t="s">
        <v>5237</v>
      </c>
      <c r="AB596" s="107" t="s">
        <v>5237</v>
      </c>
      <c r="AC596" s="107" t="s">
        <v>5237</v>
      </c>
      <c r="AD596" s="107" t="s">
        <v>5237</v>
      </c>
    </row>
    <row r="597" spans="2:30" ht="12.75" customHeight="1" outlineLevel="2">
      <c r="B597" s="4" t="s">
        <v>3</v>
      </c>
      <c r="C597" s="4" t="s">
        <v>5232</v>
      </c>
      <c r="D597" s="4" t="s">
        <v>6</v>
      </c>
      <c r="E597" s="10" t="s">
        <v>386</v>
      </c>
      <c r="F597" s="4" t="s">
        <v>46</v>
      </c>
      <c r="G597" s="10" t="s">
        <v>61</v>
      </c>
      <c r="H597" s="10" t="s">
        <v>758</v>
      </c>
      <c r="I597" s="4" t="s">
        <v>73</v>
      </c>
      <c r="J597" s="72" t="str">
        <f t="shared" si="51"/>
        <v>JYSO10 ICPL Curncy</v>
      </c>
      <c r="K597" s="25" t="str">
        <f t="shared" si="52"/>
        <v>ICPL</v>
      </c>
      <c r="L597" s="26">
        <f t="shared" ca="1" si="52"/>
        <v>42276</v>
      </c>
      <c r="M597" s="25" t="b">
        <f t="shared" si="52"/>
        <v>0</v>
      </c>
      <c r="N597" s="84" t="str">
        <f>IF($M597,_xll.BDP($J597,N$561),"[DISABLED]")</f>
        <v>[DISABLED]</v>
      </c>
      <c r="O597" s="84" t="str">
        <f>IF($M597,_xll.BDP($J597,O$561),"[DISABLED]")</f>
        <v>[DISABLED]</v>
      </c>
      <c r="P597" s="84" t="str">
        <f>IF($M597,_xll.BDP($J597,P$561),"[DISABLED]")</f>
        <v>[DISABLED]</v>
      </c>
      <c r="Q597" s="84" t="str">
        <f>IF($M597,_xll.BDH($J597,Q$561,$L597),"[DISABLED]")</f>
        <v>[DISABLED]</v>
      </c>
      <c r="R597" s="84" t="str">
        <f>IF($M597,_xll.BDH($J597,R$561,$L597),"[DISABLED]")</f>
        <v>[DISABLED]</v>
      </c>
      <c r="S597" s="84" t="str">
        <f>IF($M597,_xll.BDH($J597,S$561,$L597),"[DISABLED]")</f>
        <v>[DISABLED]</v>
      </c>
      <c r="U597" s="106" t="s">
        <v>5697</v>
      </c>
      <c r="V597" s="107" t="s">
        <v>1055</v>
      </c>
      <c r="W597" s="108">
        <v>42276</v>
      </c>
      <c r="X597" s="107" t="b">
        <v>0</v>
      </c>
      <c r="Y597" s="107" t="s">
        <v>5237</v>
      </c>
      <c r="Z597" s="107" t="s">
        <v>5237</v>
      </c>
      <c r="AA597" s="107" t="s">
        <v>5237</v>
      </c>
      <c r="AB597" s="107" t="s">
        <v>5237</v>
      </c>
      <c r="AC597" s="107" t="s">
        <v>5237</v>
      </c>
      <c r="AD597" s="107" t="s">
        <v>5237</v>
      </c>
    </row>
    <row r="598" spans="2:30" ht="12.75" customHeight="1" outlineLevel="2">
      <c r="B598" s="4" t="s">
        <v>3</v>
      </c>
      <c r="C598" s="4" t="s">
        <v>5232</v>
      </c>
      <c r="D598" s="4" t="s">
        <v>6</v>
      </c>
      <c r="E598" s="10" t="s">
        <v>386</v>
      </c>
      <c r="F598" s="4" t="s">
        <v>161</v>
      </c>
      <c r="G598" s="10" t="s">
        <v>61</v>
      </c>
      <c r="H598" s="10" t="s">
        <v>759</v>
      </c>
      <c r="I598" s="4" t="s">
        <v>73</v>
      </c>
      <c r="J598" s="72" t="str">
        <f t="shared" si="51"/>
        <v>JYSO12 ICPL Curncy</v>
      </c>
      <c r="K598" s="25" t="str">
        <f t="shared" si="52"/>
        <v>ICPL</v>
      </c>
      <c r="L598" s="26">
        <f t="shared" ca="1" si="52"/>
        <v>42276</v>
      </c>
      <c r="M598" s="25" t="b">
        <f t="shared" si="52"/>
        <v>0</v>
      </c>
      <c r="N598" s="84" t="str">
        <f>IF($M598,_xll.BDP($J598,N$561),"[DISABLED]")</f>
        <v>[DISABLED]</v>
      </c>
      <c r="O598" s="84" t="str">
        <f>IF($M598,_xll.BDP($J598,O$561),"[DISABLED]")</f>
        <v>[DISABLED]</v>
      </c>
      <c r="P598" s="84" t="str">
        <f>IF($M598,_xll.BDP($J598,P$561),"[DISABLED]")</f>
        <v>[DISABLED]</v>
      </c>
      <c r="Q598" s="84" t="str">
        <f>IF($M598,_xll.BDH($J598,Q$561,$L598),"[DISABLED]")</f>
        <v>[DISABLED]</v>
      </c>
      <c r="R598" s="84" t="str">
        <f>IF($M598,_xll.BDH($J598,R$561,$L598),"[DISABLED]")</f>
        <v>[DISABLED]</v>
      </c>
      <c r="S598" s="84" t="str">
        <f>IF($M598,_xll.BDH($J598,S$561,$L598),"[DISABLED]")</f>
        <v>[DISABLED]</v>
      </c>
      <c r="U598" s="106" t="s">
        <v>5698</v>
      </c>
      <c r="V598" s="107" t="s">
        <v>1055</v>
      </c>
      <c r="W598" s="108">
        <v>42276</v>
      </c>
      <c r="X598" s="107" t="b">
        <v>0</v>
      </c>
      <c r="Y598" s="107" t="s">
        <v>5237</v>
      </c>
      <c r="Z598" s="107" t="s">
        <v>5237</v>
      </c>
      <c r="AA598" s="107" t="s">
        <v>5237</v>
      </c>
      <c r="AB598" s="107" t="s">
        <v>5237</v>
      </c>
      <c r="AC598" s="107" t="s">
        <v>5237</v>
      </c>
      <c r="AD598" s="107" t="s">
        <v>5237</v>
      </c>
    </row>
    <row r="599" spans="2:30" ht="12.75" customHeight="1" outlineLevel="2">
      <c r="B599" s="4" t="s">
        <v>3</v>
      </c>
      <c r="C599" s="4" t="s">
        <v>5232</v>
      </c>
      <c r="D599" s="4" t="s">
        <v>6</v>
      </c>
      <c r="E599" s="10" t="s">
        <v>386</v>
      </c>
      <c r="F599" s="4" t="s">
        <v>47</v>
      </c>
      <c r="G599" s="10" t="s">
        <v>61</v>
      </c>
      <c r="H599" s="10" t="s">
        <v>760</v>
      </c>
      <c r="I599" s="4" t="s">
        <v>73</v>
      </c>
      <c r="J599" s="72" t="str">
        <f t="shared" si="51"/>
        <v>JYSO15 ICPL Curncy</v>
      </c>
      <c r="K599" s="25" t="str">
        <f t="shared" si="52"/>
        <v>ICPL</v>
      </c>
      <c r="L599" s="26">
        <f t="shared" ca="1" si="52"/>
        <v>42276</v>
      </c>
      <c r="M599" s="25" t="b">
        <f t="shared" si="52"/>
        <v>0</v>
      </c>
      <c r="N599" s="84" t="str">
        <f>IF($M599,_xll.BDP($J599,N$561),"[DISABLED]")</f>
        <v>[DISABLED]</v>
      </c>
      <c r="O599" s="84" t="str">
        <f>IF($M599,_xll.BDP($J599,O$561),"[DISABLED]")</f>
        <v>[DISABLED]</v>
      </c>
      <c r="P599" s="84" t="str">
        <f>IF($M599,_xll.BDP($J599,P$561),"[DISABLED]")</f>
        <v>[DISABLED]</v>
      </c>
      <c r="Q599" s="84" t="str">
        <f>IF($M599,_xll.BDH($J599,Q$561,$L599),"[DISABLED]")</f>
        <v>[DISABLED]</v>
      </c>
      <c r="R599" s="84" t="str">
        <f>IF($M599,_xll.BDH($J599,R$561,$L599),"[DISABLED]")</f>
        <v>[DISABLED]</v>
      </c>
      <c r="S599" s="84" t="str">
        <f>IF($M599,_xll.BDH($J599,S$561,$L599),"[DISABLED]")</f>
        <v>[DISABLED]</v>
      </c>
      <c r="U599" s="106" t="s">
        <v>5699</v>
      </c>
      <c r="V599" s="107" t="s">
        <v>1055</v>
      </c>
      <c r="W599" s="108">
        <v>42276</v>
      </c>
      <c r="X599" s="107" t="b">
        <v>0</v>
      </c>
      <c r="Y599" s="107" t="s">
        <v>5237</v>
      </c>
      <c r="Z599" s="107" t="s">
        <v>5237</v>
      </c>
      <c r="AA599" s="107" t="s">
        <v>5237</v>
      </c>
      <c r="AB599" s="107" t="s">
        <v>5237</v>
      </c>
      <c r="AC599" s="107" t="s">
        <v>5237</v>
      </c>
      <c r="AD599" s="107" t="s">
        <v>5237</v>
      </c>
    </row>
    <row r="600" spans="2:30" ht="12.75" customHeight="1" outlineLevel="2">
      <c r="B600" s="4" t="s">
        <v>3</v>
      </c>
      <c r="C600" s="4" t="s">
        <v>5232</v>
      </c>
      <c r="D600" s="4" t="s">
        <v>6</v>
      </c>
      <c r="E600" s="10" t="s">
        <v>386</v>
      </c>
      <c r="F600" s="4" t="s">
        <v>48</v>
      </c>
      <c r="G600" s="10" t="s">
        <v>61</v>
      </c>
      <c r="H600" s="10" t="s">
        <v>761</v>
      </c>
      <c r="I600" s="4" t="s">
        <v>73</v>
      </c>
      <c r="J600" s="72" t="str">
        <f t="shared" si="51"/>
        <v>JYSO20 ICPL Curncy</v>
      </c>
      <c r="K600" s="25" t="str">
        <f t="shared" si="52"/>
        <v>ICPL</v>
      </c>
      <c r="L600" s="26">
        <f t="shared" ca="1" si="52"/>
        <v>42276</v>
      </c>
      <c r="M600" s="25" t="b">
        <f t="shared" si="52"/>
        <v>0</v>
      </c>
      <c r="N600" s="84" t="str">
        <f>IF($M600,_xll.BDP($J600,N$561),"[DISABLED]")</f>
        <v>[DISABLED]</v>
      </c>
      <c r="O600" s="84" t="str">
        <f>IF($M600,_xll.BDP($J600,O$561),"[DISABLED]")</f>
        <v>[DISABLED]</v>
      </c>
      <c r="P600" s="84" t="str">
        <f>IF($M600,_xll.BDP($J600,P$561),"[DISABLED]")</f>
        <v>[DISABLED]</v>
      </c>
      <c r="Q600" s="84" t="str">
        <f>IF($M600,_xll.BDH($J600,Q$561,$L600),"[DISABLED]")</f>
        <v>[DISABLED]</v>
      </c>
      <c r="R600" s="84" t="str">
        <f>IF($M600,_xll.BDH($J600,R$561,$L600),"[DISABLED]")</f>
        <v>[DISABLED]</v>
      </c>
      <c r="S600" s="84" t="str">
        <f>IF($M600,_xll.BDH($J600,S$561,$L600),"[DISABLED]")</f>
        <v>[DISABLED]</v>
      </c>
      <c r="U600" s="106" t="s">
        <v>5700</v>
      </c>
      <c r="V600" s="107" t="s">
        <v>1055</v>
      </c>
      <c r="W600" s="108">
        <v>42276</v>
      </c>
      <c r="X600" s="107" t="b">
        <v>0</v>
      </c>
      <c r="Y600" s="107" t="s">
        <v>5237</v>
      </c>
      <c r="Z600" s="107" t="s">
        <v>5237</v>
      </c>
      <c r="AA600" s="107" t="s">
        <v>5237</v>
      </c>
      <c r="AB600" s="107" t="s">
        <v>5237</v>
      </c>
      <c r="AC600" s="107" t="s">
        <v>5237</v>
      </c>
      <c r="AD600" s="107" t="s">
        <v>5237</v>
      </c>
    </row>
    <row r="601" spans="2:30" ht="12.75" customHeight="1" outlineLevel="2">
      <c r="B601" s="4" t="s">
        <v>3</v>
      </c>
      <c r="C601" s="4" t="s">
        <v>5232</v>
      </c>
      <c r="D601" s="4" t="s">
        <v>6</v>
      </c>
      <c r="E601" s="10" t="s">
        <v>386</v>
      </c>
      <c r="F601" s="4" t="s">
        <v>49</v>
      </c>
      <c r="G601" s="10" t="s">
        <v>61</v>
      </c>
      <c r="H601" s="10" t="s">
        <v>762</v>
      </c>
      <c r="I601" s="4" t="s">
        <v>73</v>
      </c>
      <c r="J601" s="72" t="str">
        <f t="shared" si="51"/>
        <v>JYSO25 ICPL Curncy</v>
      </c>
      <c r="K601" s="25" t="str">
        <f t="shared" si="52"/>
        <v>ICPL</v>
      </c>
      <c r="L601" s="26">
        <f t="shared" ca="1" si="52"/>
        <v>42276</v>
      </c>
      <c r="M601" s="25" t="b">
        <f t="shared" si="52"/>
        <v>0</v>
      </c>
      <c r="N601" s="84" t="str">
        <f>IF($M601,_xll.BDP($J601,N$561),"[DISABLED]")</f>
        <v>[DISABLED]</v>
      </c>
      <c r="O601" s="84" t="str">
        <f>IF($M601,_xll.BDP($J601,O$561),"[DISABLED]")</f>
        <v>[DISABLED]</v>
      </c>
      <c r="P601" s="84" t="str">
        <f>IF($M601,_xll.BDP($J601,P$561),"[DISABLED]")</f>
        <v>[DISABLED]</v>
      </c>
      <c r="Q601" s="84" t="str">
        <f>IF($M601,_xll.BDH($J601,Q$561,$L601),"[DISABLED]")</f>
        <v>[DISABLED]</v>
      </c>
      <c r="R601" s="84" t="str">
        <f>IF($M601,_xll.BDH($J601,R$561,$L601),"[DISABLED]")</f>
        <v>[DISABLED]</v>
      </c>
      <c r="S601" s="84" t="str">
        <f>IF($M601,_xll.BDH($J601,S$561,$L601),"[DISABLED]")</f>
        <v>[DISABLED]</v>
      </c>
      <c r="U601" s="106" t="s">
        <v>5701</v>
      </c>
      <c r="V601" s="107" t="s">
        <v>1055</v>
      </c>
      <c r="W601" s="108">
        <v>42276</v>
      </c>
      <c r="X601" s="107" t="b">
        <v>0</v>
      </c>
      <c r="Y601" s="107" t="s">
        <v>5237</v>
      </c>
      <c r="Z601" s="107" t="s">
        <v>5237</v>
      </c>
      <c r="AA601" s="107" t="s">
        <v>5237</v>
      </c>
      <c r="AB601" s="107" t="s">
        <v>5237</v>
      </c>
      <c r="AC601" s="107" t="s">
        <v>5237</v>
      </c>
      <c r="AD601" s="107" t="s">
        <v>5237</v>
      </c>
    </row>
    <row r="602" spans="2:30" ht="12.75" customHeight="1" outlineLevel="2">
      <c r="B602" s="4" t="s">
        <v>3</v>
      </c>
      <c r="C602" s="4" t="s">
        <v>5232</v>
      </c>
      <c r="D602" s="4" t="s">
        <v>6</v>
      </c>
      <c r="E602" s="10" t="s">
        <v>386</v>
      </c>
      <c r="F602" s="4" t="s">
        <v>50</v>
      </c>
      <c r="G602" s="10" t="s">
        <v>61</v>
      </c>
      <c r="H602" s="10" t="s">
        <v>763</v>
      </c>
      <c r="I602" s="4" t="s">
        <v>73</v>
      </c>
      <c r="J602" s="72" t="str">
        <f t="shared" si="51"/>
        <v>JYSO30 ICPL Curncy</v>
      </c>
      <c r="K602" s="25" t="str">
        <f t="shared" si="52"/>
        <v>ICPL</v>
      </c>
      <c r="L602" s="26">
        <f t="shared" ca="1" si="52"/>
        <v>42276</v>
      </c>
      <c r="M602" s="25" t="b">
        <f t="shared" si="52"/>
        <v>0</v>
      </c>
      <c r="N602" s="84" t="str">
        <f>IF($M602,_xll.BDP($J602,N$561),"[DISABLED]")</f>
        <v>[DISABLED]</v>
      </c>
      <c r="O602" s="84" t="str">
        <f>IF($M602,_xll.BDP($J602,O$561),"[DISABLED]")</f>
        <v>[DISABLED]</v>
      </c>
      <c r="P602" s="84" t="str">
        <f>IF($M602,_xll.BDP($J602,P$561),"[DISABLED]")</f>
        <v>[DISABLED]</v>
      </c>
      <c r="Q602" s="84" t="str">
        <f>IF($M602,_xll.BDH($J602,Q$561,$L602),"[DISABLED]")</f>
        <v>[DISABLED]</v>
      </c>
      <c r="R602" s="84" t="str">
        <f>IF($M602,_xll.BDH($J602,R$561,$L602),"[DISABLED]")</f>
        <v>[DISABLED]</v>
      </c>
      <c r="S602" s="84" t="str">
        <f>IF($M602,_xll.BDH($J602,S$561,$L602),"[DISABLED]")</f>
        <v>[DISABLED]</v>
      </c>
      <c r="U602" s="106" t="s">
        <v>5702</v>
      </c>
      <c r="V602" s="107" t="s">
        <v>1055</v>
      </c>
      <c r="W602" s="108">
        <v>42276</v>
      </c>
      <c r="X602" s="107" t="b">
        <v>0</v>
      </c>
      <c r="Y602" s="107" t="s">
        <v>5237</v>
      </c>
      <c r="Z602" s="107" t="s">
        <v>5237</v>
      </c>
      <c r="AA602" s="107" t="s">
        <v>5237</v>
      </c>
      <c r="AB602" s="107" t="s">
        <v>5237</v>
      </c>
      <c r="AC602" s="107" t="s">
        <v>5237</v>
      </c>
      <c r="AD602" s="107" t="s">
        <v>5237</v>
      </c>
    </row>
    <row r="603" spans="2:30" ht="12.75" customHeight="1" outlineLevel="2">
      <c r="B603" s="4" t="s">
        <v>3</v>
      </c>
      <c r="C603" s="4" t="s">
        <v>5232</v>
      </c>
      <c r="D603" s="4" t="s">
        <v>6</v>
      </c>
      <c r="E603" s="10" t="s">
        <v>386</v>
      </c>
      <c r="F603" s="9" t="s">
        <v>51</v>
      </c>
      <c r="G603" s="14" t="s">
        <v>61</v>
      </c>
      <c r="H603" s="14" t="s">
        <v>764</v>
      </c>
      <c r="I603" s="9" t="s">
        <v>73</v>
      </c>
      <c r="J603" s="72" t="str">
        <f t="shared" si="51"/>
        <v>JYSO40 ICPL Curncy</v>
      </c>
      <c r="K603" s="25" t="str">
        <f t="shared" si="52"/>
        <v>ICPL</v>
      </c>
      <c r="L603" s="26">
        <f t="shared" ca="1" si="52"/>
        <v>42276</v>
      </c>
      <c r="M603" s="25" t="b">
        <f t="shared" si="52"/>
        <v>0</v>
      </c>
      <c r="N603" s="84" t="str">
        <f>IF($M603,_xll.BDP($J603,N$561),"[DISABLED]")</f>
        <v>[DISABLED]</v>
      </c>
      <c r="O603" s="84" t="str">
        <f>IF($M603,_xll.BDP($J603,O$561),"[DISABLED]")</f>
        <v>[DISABLED]</v>
      </c>
      <c r="P603" s="84" t="str">
        <f>IF($M603,_xll.BDP($J603,P$561),"[DISABLED]")</f>
        <v>[DISABLED]</v>
      </c>
      <c r="Q603" s="84" t="str">
        <f>IF($M603,_xll.BDH($J603,Q$561,$L603),"[DISABLED]")</f>
        <v>[DISABLED]</v>
      </c>
      <c r="R603" s="84" t="str">
        <f>IF($M603,_xll.BDH($J603,R$561,$L603),"[DISABLED]")</f>
        <v>[DISABLED]</v>
      </c>
      <c r="S603" s="84" t="str">
        <f>IF($M603,_xll.BDH($J603,S$561,$L603),"[DISABLED]")</f>
        <v>[DISABLED]</v>
      </c>
      <c r="U603" s="106" t="s">
        <v>5703</v>
      </c>
      <c r="V603" s="107" t="s">
        <v>1055</v>
      </c>
      <c r="W603" s="108">
        <v>42276</v>
      </c>
      <c r="X603" s="107" t="b">
        <v>0</v>
      </c>
      <c r="Y603" s="107" t="s">
        <v>5237</v>
      </c>
      <c r="Z603" s="107" t="s">
        <v>5237</v>
      </c>
      <c r="AA603" s="107" t="s">
        <v>5237</v>
      </c>
      <c r="AB603" s="107" t="s">
        <v>5237</v>
      </c>
      <c r="AC603" s="107" t="s">
        <v>5237</v>
      </c>
      <c r="AD603" s="107" t="s">
        <v>5237</v>
      </c>
    </row>
    <row r="604" spans="2:30" ht="12.75" customHeight="1" outlineLevel="2">
      <c r="B604" s="4" t="s">
        <v>3</v>
      </c>
      <c r="C604" s="4" t="s">
        <v>5232</v>
      </c>
      <c r="D604" s="4" t="s">
        <v>6</v>
      </c>
      <c r="E604" s="10" t="s">
        <v>386</v>
      </c>
      <c r="F604" s="47" t="s">
        <v>52</v>
      </c>
      <c r="G604" s="48" t="s">
        <v>61</v>
      </c>
      <c r="H604" s="48" t="s">
        <v>765</v>
      </c>
      <c r="I604" s="9" t="s">
        <v>73</v>
      </c>
      <c r="J604" s="72" t="str">
        <f t="shared" si="51"/>
        <v>JYSO50 ICPL Curncy</v>
      </c>
      <c r="K604" s="25" t="str">
        <f t="shared" si="52"/>
        <v>ICPL</v>
      </c>
      <c r="L604" s="26">
        <f t="shared" ca="1" si="52"/>
        <v>42276</v>
      </c>
      <c r="M604" s="25" t="b">
        <f t="shared" si="52"/>
        <v>0</v>
      </c>
      <c r="N604" s="84" t="str">
        <f>IF($M604,_xll.BDP($J604,N$561),"[DISABLED]")</f>
        <v>[DISABLED]</v>
      </c>
      <c r="O604" s="84" t="str">
        <f>IF($M604,_xll.BDP($J604,O$561),"[DISABLED]")</f>
        <v>[DISABLED]</v>
      </c>
      <c r="P604" s="84" t="str">
        <f>IF($M604,_xll.BDP($J604,P$561),"[DISABLED]")</f>
        <v>[DISABLED]</v>
      </c>
      <c r="Q604" s="84" t="str">
        <f>IF($M604,_xll.BDH($J604,Q$561,$L604),"[DISABLED]")</f>
        <v>[DISABLED]</v>
      </c>
      <c r="R604" s="84" t="str">
        <f>IF($M604,_xll.BDH($J604,R$561,$L604),"[DISABLED]")</f>
        <v>[DISABLED]</v>
      </c>
      <c r="S604" s="84" t="str">
        <f>IF($M604,_xll.BDH($J604,S$561,$L604),"[DISABLED]")</f>
        <v>[DISABLED]</v>
      </c>
      <c r="U604" s="106" t="s">
        <v>5704</v>
      </c>
      <c r="V604" s="107" t="s">
        <v>1055</v>
      </c>
      <c r="W604" s="108">
        <v>42276</v>
      </c>
      <c r="X604" s="107" t="b">
        <v>0</v>
      </c>
      <c r="Y604" s="107" t="s">
        <v>5237</v>
      </c>
      <c r="Z604" s="107" t="s">
        <v>5237</v>
      </c>
      <c r="AA604" s="107" t="s">
        <v>5237</v>
      </c>
      <c r="AB604" s="107" t="s">
        <v>5237</v>
      </c>
      <c r="AC604" s="107" t="s">
        <v>5237</v>
      </c>
      <c r="AD604" s="107" t="s">
        <v>5237</v>
      </c>
    </row>
    <row r="605" spans="2:30" outlineLevel="1">
      <c r="B605" s="4" t="s">
        <v>3</v>
      </c>
      <c r="C605" s="4" t="s">
        <v>5232</v>
      </c>
      <c r="D605" s="4" t="s">
        <v>6</v>
      </c>
      <c r="E605" s="39" t="s">
        <v>407</v>
      </c>
      <c r="F605" s="76"/>
      <c r="G605" s="77"/>
      <c r="H605" s="77"/>
      <c r="I605" s="78"/>
      <c r="J605" s="78"/>
      <c r="K605" s="81" t="str">
        <f t="shared" ref="K605:S605" si="53">INDEX(ObjData,MATCH($C605&amp;"-"&amp;$D605&amp;"-"&amp;$E605,ObjIDs,0),MATCH(K$2,ObjFields,0))</f>
        <v>ICPL</v>
      </c>
      <c r="L605" s="82">
        <f t="shared" ca="1" si="53"/>
        <v>42276</v>
      </c>
      <c r="M605" s="81" t="b">
        <f t="shared" si="53"/>
        <v>0</v>
      </c>
      <c r="N605" s="81" t="str">
        <f t="shared" si="53"/>
        <v>NAME</v>
      </c>
      <c r="O605" s="81" t="str">
        <f t="shared" si="53"/>
        <v>LAST_UPDATE_DT</v>
      </c>
      <c r="P605" s="81" t="str">
        <f t="shared" si="53"/>
        <v>LAST_UPDATE</v>
      </c>
      <c r="Q605" s="81" t="str">
        <f t="shared" si="53"/>
        <v>PX_LAST</v>
      </c>
      <c r="R605" s="81" t="str">
        <f t="shared" si="53"/>
        <v>PX_BID</v>
      </c>
      <c r="S605" s="81" t="str">
        <f t="shared" si="53"/>
        <v>PX_ASK</v>
      </c>
      <c r="U605" s="103"/>
      <c r="V605" s="104" t="s">
        <v>1055</v>
      </c>
      <c r="W605" s="105">
        <v>42276</v>
      </c>
      <c r="X605" s="104" t="b">
        <v>0</v>
      </c>
      <c r="Y605" s="104" t="s">
        <v>289</v>
      </c>
      <c r="Z605" s="104" t="s">
        <v>291</v>
      </c>
      <c r="AA605" s="104" t="s">
        <v>292</v>
      </c>
      <c r="AB605" s="104" t="s">
        <v>56</v>
      </c>
      <c r="AC605" s="104" t="s">
        <v>5228</v>
      </c>
      <c r="AD605" s="104" t="s">
        <v>5229</v>
      </c>
    </row>
    <row r="606" spans="2:30" outlineLevel="2">
      <c r="B606" s="4" t="s">
        <v>3</v>
      </c>
      <c r="C606" s="4" t="s">
        <v>5232</v>
      </c>
      <c r="D606" s="4" t="s">
        <v>6</v>
      </c>
      <c r="E606" s="10" t="s">
        <v>407</v>
      </c>
      <c r="F606" s="4" t="s">
        <v>209</v>
      </c>
      <c r="G606" s="10" t="s">
        <v>63</v>
      </c>
      <c r="H606" s="10" t="s">
        <v>836</v>
      </c>
      <c r="I606" s="4" t="s">
        <v>277</v>
      </c>
      <c r="J606" s="72" t="str">
        <f>H606&amp;" "&amp;K606&amp;" "&amp;I606</f>
        <v>JY0001M ICPL Index</v>
      </c>
      <c r="K606" s="25" t="str">
        <f>K$605</f>
        <v>ICPL</v>
      </c>
      <c r="L606" s="26">
        <f ca="1">L$605</f>
        <v>42276</v>
      </c>
      <c r="M606" s="25" t="b">
        <f>M$605</f>
        <v>0</v>
      </c>
      <c r="N606" s="84" t="str">
        <f>IF($M606,_xll.BDP($J606,N$605),"[DISABLED]")</f>
        <v>[DISABLED]</v>
      </c>
      <c r="O606" s="84" t="str">
        <f>IF($M606,_xll.BDP($J606,O$605),"[DISABLED]")</f>
        <v>[DISABLED]</v>
      </c>
      <c r="P606" s="84" t="str">
        <f>IF($M606,_xll.BDP($J606,P$605),"[DISABLED]")</f>
        <v>[DISABLED]</v>
      </c>
      <c r="Q606" s="84" t="str">
        <f>IF($M606,_xll.BDH($J606,Q$605,$L606),"[DISABLED]")</f>
        <v>[DISABLED]</v>
      </c>
      <c r="R606" s="84" t="str">
        <f>IF($M606,_xll.BDH($J606,R$605,$L606),"[DISABLED]")</f>
        <v>[DISABLED]</v>
      </c>
      <c r="S606" s="84" t="str">
        <f>IF($M606,_xll.BDH($J606,S$605,$L606),"[DISABLED]")</f>
        <v>[DISABLED]</v>
      </c>
      <c r="U606" s="106" t="s">
        <v>5705</v>
      </c>
      <c r="V606" s="107" t="s">
        <v>1055</v>
      </c>
      <c r="W606" s="108">
        <v>42276</v>
      </c>
      <c r="X606" s="107" t="b">
        <v>0</v>
      </c>
      <c r="Y606" s="107" t="s">
        <v>5237</v>
      </c>
      <c r="Z606" s="107" t="s">
        <v>5237</v>
      </c>
      <c r="AA606" s="107" t="s">
        <v>5237</v>
      </c>
      <c r="AB606" s="107" t="s">
        <v>5237</v>
      </c>
      <c r="AC606" s="107" t="s">
        <v>5237</v>
      </c>
      <c r="AD606" s="107" t="s">
        <v>5237</v>
      </c>
    </row>
    <row r="607" spans="2:30" outlineLevel="2">
      <c r="B607" s="4" t="s">
        <v>3</v>
      </c>
      <c r="C607" s="4" t="s">
        <v>5232</v>
      </c>
      <c r="D607" s="4" t="s">
        <v>6</v>
      </c>
      <c r="E607" s="10" t="s">
        <v>407</v>
      </c>
      <c r="F607" s="51" t="s">
        <v>209</v>
      </c>
      <c r="G607" s="10" t="s">
        <v>1020</v>
      </c>
      <c r="H607" s="14" t="s">
        <v>838</v>
      </c>
      <c r="I607" s="4" t="s">
        <v>73</v>
      </c>
      <c r="J607" s="72" t="str">
        <f t="shared" ref="J607:J640" si="54">H607&amp;" "&amp;K607&amp;" "&amp;I607</f>
        <v xml:space="preserve"> JYSWAV1 ICPL Curncy</v>
      </c>
      <c r="K607" s="25" t="str">
        <f t="shared" ref="K607:M640" si="55">K$605</f>
        <v>ICPL</v>
      </c>
      <c r="L607" s="26">
        <f t="shared" ca="1" si="55"/>
        <v>42276</v>
      </c>
      <c r="M607" s="25" t="b">
        <f t="shared" si="55"/>
        <v>0</v>
      </c>
      <c r="N607" s="84" t="str">
        <f>IF($M607,_xll.BDP($J607,N$605),"[DISABLED]")</f>
        <v>[DISABLED]</v>
      </c>
      <c r="O607" s="84" t="str">
        <f>IF($M607,_xll.BDP($J607,O$605),"[DISABLED]")</f>
        <v>[DISABLED]</v>
      </c>
      <c r="P607" s="84" t="str">
        <f>IF($M607,_xll.BDP($J607,P$605),"[DISABLED]")</f>
        <v>[DISABLED]</v>
      </c>
      <c r="Q607" s="84" t="str">
        <f>IF($M607,_xll.BDH($J607,Q$605,$L607),"[DISABLED]")</f>
        <v>[DISABLED]</v>
      </c>
      <c r="R607" s="84" t="str">
        <f>IF($M607,_xll.BDH($J607,R$605,$L607),"[DISABLED]")</f>
        <v>[DISABLED]</v>
      </c>
      <c r="S607" s="84" t="str">
        <f>IF($M607,_xll.BDH($J607,S$605,$L607),"[DISABLED]")</f>
        <v>[DISABLED]</v>
      </c>
      <c r="U607" s="106" t="s">
        <v>5706</v>
      </c>
      <c r="V607" s="107" t="s">
        <v>1055</v>
      </c>
      <c r="W607" s="108">
        <v>42276</v>
      </c>
      <c r="X607" s="107" t="b">
        <v>0</v>
      </c>
      <c r="Y607" s="107" t="s">
        <v>5237</v>
      </c>
      <c r="Z607" s="107" t="s">
        <v>5237</v>
      </c>
      <c r="AA607" s="107" t="s">
        <v>5237</v>
      </c>
      <c r="AB607" s="107" t="s">
        <v>5237</v>
      </c>
      <c r="AC607" s="107" t="s">
        <v>5237</v>
      </c>
      <c r="AD607" s="107" t="s">
        <v>5237</v>
      </c>
    </row>
    <row r="608" spans="2:30" outlineLevel="2">
      <c r="B608" s="4" t="s">
        <v>3</v>
      </c>
      <c r="C608" s="4" t="s">
        <v>5232</v>
      </c>
      <c r="D608" s="4" t="s">
        <v>6</v>
      </c>
      <c r="E608" s="10" t="s">
        <v>407</v>
      </c>
      <c r="F608" s="9" t="s">
        <v>210</v>
      </c>
      <c r="G608" s="10" t="s">
        <v>1020</v>
      </c>
      <c r="H608" s="14" t="s">
        <v>839</v>
      </c>
      <c r="I608" s="4" t="s">
        <v>73</v>
      </c>
      <c r="J608" s="72" t="str">
        <f t="shared" si="54"/>
        <v xml:space="preserve"> JYSWBV1 ICPL Curncy</v>
      </c>
      <c r="K608" s="25" t="str">
        <f t="shared" si="55"/>
        <v>ICPL</v>
      </c>
      <c r="L608" s="26">
        <f t="shared" ca="1" si="55"/>
        <v>42276</v>
      </c>
      <c r="M608" s="25" t="b">
        <f t="shared" si="55"/>
        <v>0</v>
      </c>
      <c r="N608" s="84" t="str">
        <f>IF($M608,_xll.BDP($J608,N$605),"[DISABLED]")</f>
        <v>[DISABLED]</v>
      </c>
      <c r="O608" s="84" t="str">
        <f>IF($M608,_xll.BDP($J608,O$605),"[DISABLED]")</f>
        <v>[DISABLED]</v>
      </c>
      <c r="P608" s="84" t="str">
        <f>IF($M608,_xll.BDP($J608,P$605),"[DISABLED]")</f>
        <v>[DISABLED]</v>
      </c>
      <c r="Q608" s="84" t="str">
        <f>IF($M608,_xll.BDH($J608,Q$605,$L608),"[DISABLED]")</f>
        <v>[DISABLED]</v>
      </c>
      <c r="R608" s="84" t="str">
        <f>IF($M608,_xll.BDH($J608,R$605,$L608),"[DISABLED]")</f>
        <v>[DISABLED]</v>
      </c>
      <c r="S608" s="84" t="str">
        <f>IF($M608,_xll.BDH($J608,S$605,$L608),"[DISABLED]")</f>
        <v>[DISABLED]</v>
      </c>
      <c r="U608" s="106" t="s">
        <v>5707</v>
      </c>
      <c r="V608" s="107" t="s">
        <v>1055</v>
      </c>
      <c r="W608" s="108">
        <v>42276</v>
      </c>
      <c r="X608" s="107" t="b">
        <v>0</v>
      </c>
      <c r="Y608" s="107" t="s">
        <v>5237</v>
      </c>
      <c r="Z608" s="107" t="s">
        <v>5237</v>
      </c>
      <c r="AA608" s="107" t="s">
        <v>5237</v>
      </c>
      <c r="AB608" s="107" t="s">
        <v>5237</v>
      </c>
      <c r="AC608" s="107" t="s">
        <v>5237</v>
      </c>
      <c r="AD608" s="107" t="s">
        <v>5237</v>
      </c>
    </row>
    <row r="609" spans="2:30" outlineLevel="2">
      <c r="B609" s="4" t="s">
        <v>3</v>
      </c>
      <c r="C609" s="4" t="s">
        <v>5232</v>
      </c>
      <c r="D609" s="4" t="s">
        <v>6</v>
      </c>
      <c r="E609" s="10" t="s">
        <v>407</v>
      </c>
      <c r="F609" s="9" t="s">
        <v>54</v>
      </c>
      <c r="G609" s="10" t="s">
        <v>1020</v>
      </c>
      <c r="H609" s="14" t="s">
        <v>837</v>
      </c>
      <c r="I609" s="4" t="s">
        <v>73</v>
      </c>
      <c r="J609" s="72" t="str">
        <f t="shared" si="54"/>
        <v xml:space="preserve"> JYSWCV1 ICPL Curncy</v>
      </c>
      <c r="K609" s="25" t="str">
        <f t="shared" si="55"/>
        <v>ICPL</v>
      </c>
      <c r="L609" s="26">
        <f t="shared" ca="1" si="55"/>
        <v>42276</v>
      </c>
      <c r="M609" s="25" t="b">
        <f t="shared" si="55"/>
        <v>0</v>
      </c>
      <c r="N609" s="84" t="str">
        <f>IF($M609,_xll.BDP($J609,N$605),"[DISABLED]")</f>
        <v>[DISABLED]</v>
      </c>
      <c r="O609" s="84" t="str">
        <f>IF($M609,_xll.BDP($J609,O$605),"[DISABLED]")</f>
        <v>[DISABLED]</v>
      </c>
      <c r="P609" s="84" t="str">
        <f>IF($M609,_xll.BDP($J609,P$605),"[DISABLED]")</f>
        <v>[DISABLED]</v>
      </c>
      <c r="Q609" s="84" t="str">
        <f>IF($M609,_xll.BDH($J609,Q$605,$L609),"[DISABLED]")</f>
        <v>[DISABLED]</v>
      </c>
      <c r="R609" s="84" t="str">
        <f>IF($M609,_xll.BDH($J609,R$605,$L609),"[DISABLED]")</f>
        <v>[DISABLED]</v>
      </c>
      <c r="S609" s="84" t="str">
        <f>IF($M609,_xll.BDH($J609,S$605,$L609),"[DISABLED]")</f>
        <v>[DISABLED]</v>
      </c>
      <c r="U609" s="106" t="s">
        <v>5708</v>
      </c>
      <c r="V609" s="107" t="s">
        <v>1055</v>
      </c>
      <c r="W609" s="108">
        <v>42276</v>
      </c>
      <c r="X609" s="107" t="b">
        <v>0</v>
      </c>
      <c r="Y609" s="107" t="s">
        <v>5237</v>
      </c>
      <c r="Z609" s="107" t="s">
        <v>5237</v>
      </c>
      <c r="AA609" s="107" t="s">
        <v>5237</v>
      </c>
      <c r="AB609" s="107" t="s">
        <v>5237</v>
      </c>
      <c r="AC609" s="107" t="s">
        <v>5237</v>
      </c>
      <c r="AD609" s="107" t="s">
        <v>5237</v>
      </c>
    </row>
    <row r="610" spans="2:30" outlineLevel="2">
      <c r="B610" s="4" t="s">
        <v>3</v>
      </c>
      <c r="C610" s="4" t="s">
        <v>5232</v>
      </c>
      <c r="D610" s="4" t="s">
        <v>6</v>
      </c>
      <c r="E610" s="10" t="s">
        <v>407</v>
      </c>
      <c r="F610" s="9" t="s">
        <v>211</v>
      </c>
      <c r="G610" s="10" t="s">
        <v>1020</v>
      </c>
      <c r="H610" s="14" t="s">
        <v>840</v>
      </c>
      <c r="I610" s="4" t="s">
        <v>73</v>
      </c>
      <c r="J610" s="72" t="str">
        <f t="shared" si="54"/>
        <v xml:space="preserve"> JYSWDV1 ICPL Curncy</v>
      </c>
      <c r="K610" s="25" t="str">
        <f t="shared" si="55"/>
        <v>ICPL</v>
      </c>
      <c r="L610" s="26">
        <f t="shared" ca="1" si="55"/>
        <v>42276</v>
      </c>
      <c r="M610" s="25" t="b">
        <f t="shared" si="55"/>
        <v>0</v>
      </c>
      <c r="N610" s="84" t="str">
        <f>IF($M610,_xll.BDP($J610,N$605),"[DISABLED]")</f>
        <v>[DISABLED]</v>
      </c>
      <c r="O610" s="84" t="str">
        <f>IF($M610,_xll.BDP($J610,O$605),"[DISABLED]")</f>
        <v>[DISABLED]</v>
      </c>
      <c r="P610" s="84" t="str">
        <f>IF($M610,_xll.BDP($J610,P$605),"[DISABLED]")</f>
        <v>[DISABLED]</v>
      </c>
      <c r="Q610" s="84" t="str">
        <f>IF($M610,_xll.BDH($J610,Q$605,$L610),"[DISABLED]")</f>
        <v>[DISABLED]</v>
      </c>
      <c r="R610" s="84" t="str">
        <f>IF($M610,_xll.BDH($J610,R$605,$L610),"[DISABLED]")</f>
        <v>[DISABLED]</v>
      </c>
      <c r="S610" s="84" t="str">
        <f>IF($M610,_xll.BDH($J610,S$605,$L610),"[DISABLED]")</f>
        <v>[DISABLED]</v>
      </c>
      <c r="U610" s="106" t="s">
        <v>5709</v>
      </c>
      <c r="V610" s="107" t="s">
        <v>1055</v>
      </c>
      <c r="W610" s="108">
        <v>42276</v>
      </c>
      <c r="X610" s="107" t="b">
        <v>0</v>
      </c>
      <c r="Y610" s="107" t="s">
        <v>5237</v>
      </c>
      <c r="Z610" s="107" t="s">
        <v>5237</v>
      </c>
      <c r="AA610" s="107" t="s">
        <v>5237</v>
      </c>
      <c r="AB610" s="107" t="s">
        <v>5237</v>
      </c>
      <c r="AC610" s="107" t="s">
        <v>5237</v>
      </c>
      <c r="AD610" s="107" t="s">
        <v>5237</v>
      </c>
    </row>
    <row r="611" spans="2:30" outlineLevel="2">
      <c r="B611" s="4" t="s">
        <v>3</v>
      </c>
      <c r="C611" s="4" t="s">
        <v>5232</v>
      </c>
      <c r="D611" s="4" t="s">
        <v>6</v>
      </c>
      <c r="E611" s="10" t="s">
        <v>407</v>
      </c>
      <c r="F611" s="9" t="s">
        <v>212</v>
      </c>
      <c r="G611" s="10" t="s">
        <v>1020</v>
      </c>
      <c r="H611" s="14" t="s">
        <v>841</v>
      </c>
      <c r="I611" s="4" t="s">
        <v>73</v>
      </c>
      <c r="J611" s="72" t="str">
        <f t="shared" si="54"/>
        <v xml:space="preserve"> JYSWEV1 ICPL Curncy</v>
      </c>
      <c r="K611" s="25" t="str">
        <f t="shared" si="55"/>
        <v>ICPL</v>
      </c>
      <c r="L611" s="26">
        <f t="shared" ca="1" si="55"/>
        <v>42276</v>
      </c>
      <c r="M611" s="25" t="b">
        <f t="shared" si="55"/>
        <v>0</v>
      </c>
      <c r="N611" s="84" t="str">
        <f>IF($M611,_xll.BDP($J611,N$605),"[DISABLED]")</f>
        <v>[DISABLED]</v>
      </c>
      <c r="O611" s="84" t="str">
        <f>IF($M611,_xll.BDP($J611,O$605),"[DISABLED]")</f>
        <v>[DISABLED]</v>
      </c>
      <c r="P611" s="84" t="str">
        <f>IF($M611,_xll.BDP($J611,P$605),"[DISABLED]")</f>
        <v>[DISABLED]</v>
      </c>
      <c r="Q611" s="84" t="str">
        <f>IF($M611,_xll.BDH($J611,Q$605,$L611),"[DISABLED]")</f>
        <v>[DISABLED]</v>
      </c>
      <c r="R611" s="84" t="str">
        <f>IF($M611,_xll.BDH($J611,R$605,$L611),"[DISABLED]")</f>
        <v>[DISABLED]</v>
      </c>
      <c r="S611" s="84" t="str">
        <f>IF($M611,_xll.BDH($J611,S$605,$L611),"[DISABLED]")</f>
        <v>[DISABLED]</v>
      </c>
      <c r="U611" s="106" t="s">
        <v>5710</v>
      </c>
      <c r="V611" s="107" t="s">
        <v>1055</v>
      </c>
      <c r="W611" s="108">
        <v>42276</v>
      </c>
      <c r="X611" s="107" t="b">
        <v>0</v>
      </c>
      <c r="Y611" s="107" t="s">
        <v>5237</v>
      </c>
      <c r="Z611" s="107" t="s">
        <v>5237</v>
      </c>
      <c r="AA611" s="107" t="s">
        <v>5237</v>
      </c>
      <c r="AB611" s="107" t="s">
        <v>5237</v>
      </c>
      <c r="AC611" s="107" t="s">
        <v>5237</v>
      </c>
      <c r="AD611" s="107" t="s">
        <v>5237</v>
      </c>
    </row>
    <row r="612" spans="2:30" outlineLevel="2">
      <c r="B612" s="4" t="s">
        <v>3</v>
      </c>
      <c r="C612" s="4" t="s">
        <v>5232</v>
      </c>
      <c r="D612" s="4" t="s">
        <v>6</v>
      </c>
      <c r="E612" s="10" t="s">
        <v>407</v>
      </c>
      <c r="F612" s="9" t="s">
        <v>58</v>
      </c>
      <c r="G612" s="10" t="s">
        <v>1020</v>
      </c>
      <c r="H612" s="14" t="s">
        <v>842</v>
      </c>
      <c r="I612" s="4" t="s">
        <v>73</v>
      </c>
      <c r="J612" s="72" t="str">
        <f t="shared" si="54"/>
        <v xml:space="preserve"> JYSWFV1 ICPL Curncy</v>
      </c>
      <c r="K612" s="25" t="str">
        <f t="shared" si="55"/>
        <v>ICPL</v>
      </c>
      <c r="L612" s="26">
        <f t="shared" ca="1" si="55"/>
        <v>42276</v>
      </c>
      <c r="M612" s="25" t="b">
        <f t="shared" si="55"/>
        <v>0</v>
      </c>
      <c r="N612" s="84" t="str">
        <f>IF($M612,_xll.BDP($J612,N$605),"[DISABLED]")</f>
        <v>[DISABLED]</v>
      </c>
      <c r="O612" s="84" t="str">
        <f>IF($M612,_xll.BDP($J612,O$605),"[DISABLED]")</f>
        <v>[DISABLED]</v>
      </c>
      <c r="P612" s="84" t="str">
        <f>IF($M612,_xll.BDP($J612,P$605),"[DISABLED]")</f>
        <v>[DISABLED]</v>
      </c>
      <c r="Q612" s="84" t="str">
        <f>IF($M612,_xll.BDH($J612,Q$605,$L612),"[DISABLED]")</f>
        <v>[DISABLED]</v>
      </c>
      <c r="R612" s="84" t="str">
        <f>IF($M612,_xll.BDH($J612,R$605,$L612),"[DISABLED]")</f>
        <v>[DISABLED]</v>
      </c>
      <c r="S612" s="84" t="str">
        <f>IF($M612,_xll.BDH($J612,S$605,$L612),"[DISABLED]")</f>
        <v>[DISABLED]</v>
      </c>
      <c r="U612" s="106" t="s">
        <v>5711</v>
      </c>
      <c r="V612" s="107" t="s">
        <v>1055</v>
      </c>
      <c r="W612" s="108">
        <v>42276</v>
      </c>
      <c r="X612" s="107" t="b">
        <v>0</v>
      </c>
      <c r="Y612" s="107" t="s">
        <v>5237</v>
      </c>
      <c r="Z612" s="107" t="s">
        <v>5237</v>
      </c>
      <c r="AA612" s="107" t="s">
        <v>5237</v>
      </c>
      <c r="AB612" s="107" t="s">
        <v>5237</v>
      </c>
      <c r="AC612" s="107" t="s">
        <v>5237</v>
      </c>
      <c r="AD612" s="107" t="s">
        <v>5237</v>
      </c>
    </row>
    <row r="613" spans="2:30" outlineLevel="2">
      <c r="B613" s="4" t="s">
        <v>3</v>
      </c>
      <c r="C613" s="4" t="s">
        <v>5232</v>
      </c>
      <c r="D613" s="4" t="s">
        <v>6</v>
      </c>
      <c r="E613" s="10" t="s">
        <v>407</v>
      </c>
      <c r="F613" s="51" t="s">
        <v>177</v>
      </c>
      <c r="G613" s="10" t="s">
        <v>1020</v>
      </c>
      <c r="H613" s="14" t="s">
        <v>843</v>
      </c>
      <c r="I613" s="4" t="s">
        <v>73</v>
      </c>
      <c r="J613" s="72" t="str">
        <f t="shared" si="54"/>
        <v xml:space="preserve"> JYSWGV1 ICPL Curncy</v>
      </c>
      <c r="K613" s="25" t="str">
        <f t="shared" si="55"/>
        <v>ICPL</v>
      </c>
      <c r="L613" s="26">
        <f t="shared" ca="1" si="55"/>
        <v>42276</v>
      </c>
      <c r="M613" s="25" t="b">
        <f t="shared" si="55"/>
        <v>0</v>
      </c>
      <c r="N613" s="84" t="str">
        <f>IF($M613,_xll.BDP($J613,N$605),"[DISABLED]")</f>
        <v>[DISABLED]</v>
      </c>
      <c r="O613" s="84" t="str">
        <f>IF($M613,_xll.BDP($J613,O$605),"[DISABLED]")</f>
        <v>[DISABLED]</v>
      </c>
      <c r="P613" s="84" t="str">
        <f>IF($M613,_xll.BDP($J613,P$605),"[DISABLED]")</f>
        <v>[DISABLED]</v>
      </c>
      <c r="Q613" s="84" t="str">
        <f>IF($M613,_xll.BDH($J613,Q$605,$L613),"[DISABLED]")</f>
        <v>[DISABLED]</v>
      </c>
      <c r="R613" s="84" t="str">
        <f>IF($M613,_xll.BDH($J613,R$605,$L613),"[DISABLED]")</f>
        <v>[DISABLED]</v>
      </c>
      <c r="S613" s="84" t="str">
        <f>IF($M613,_xll.BDH($J613,S$605,$L613),"[DISABLED]")</f>
        <v>[DISABLED]</v>
      </c>
      <c r="U613" s="106" t="s">
        <v>5712</v>
      </c>
      <c r="V613" s="107" t="s">
        <v>1055</v>
      </c>
      <c r="W613" s="108">
        <v>42276</v>
      </c>
      <c r="X613" s="107" t="b">
        <v>0</v>
      </c>
      <c r="Y613" s="107" t="s">
        <v>5237</v>
      </c>
      <c r="Z613" s="107" t="s">
        <v>5237</v>
      </c>
      <c r="AA613" s="107" t="s">
        <v>5237</v>
      </c>
      <c r="AB613" s="107" t="s">
        <v>5237</v>
      </c>
      <c r="AC613" s="107" t="s">
        <v>5237</v>
      </c>
      <c r="AD613" s="107" t="s">
        <v>5237</v>
      </c>
    </row>
    <row r="614" spans="2:30" outlineLevel="2">
      <c r="B614" s="4" t="s">
        <v>3</v>
      </c>
      <c r="C614" s="4" t="s">
        <v>5232</v>
      </c>
      <c r="D614" s="4" t="s">
        <v>6</v>
      </c>
      <c r="E614" s="10" t="s">
        <v>407</v>
      </c>
      <c r="F614" s="9" t="s">
        <v>178</v>
      </c>
      <c r="G614" s="10" t="s">
        <v>1020</v>
      </c>
      <c r="H614" s="14" t="s">
        <v>844</v>
      </c>
      <c r="I614" s="4" t="s">
        <v>73</v>
      </c>
      <c r="J614" s="72" t="str">
        <f t="shared" si="54"/>
        <v xml:space="preserve"> JYSWHV1 ICPL Curncy</v>
      </c>
      <c r="K614" s="25" t="str">
        <f t="shared" si="55"/>
        <v>ICPL</v>
      </c>
      <c r="L614" s="26">
        <f t="shared" ca="1" si="55"/>
        <v>42276</v>
      </c>
      <c r="M614" s="25" t="b">
        <f t="shared" si="55"/>
        <v>0</v>
      </c>
      <c r="N614" s="84" t="str">
        <f>IF($M614,_xll.BDP($J614,N$605),"[DISABLED]")</f>
        <v>[DISABLED]</v>
      </c>
      <c r="O614" s="84" t="str">
        <f>IF($M614,_xll.BDP($J614,O$605),"[DISABLED]")</f>
        <v>[DISABLED]</v>
      </c>
      <c r="P614" s="84" t="str">
        <f>IF($M614,_xll.BDP($J614,P$605),"[DISABLED]")</f>
        <v>[DISABLED]</v>
      </c>
      <c r="Q614" s="84" t="str">
        <f>IF($M614,_xll.BDH($J614,Q$605,$L614),"[DISABLED]")</f>
        <v>[DISABLED]</v>
      </c>
      <c r="R614" s="84" t="str">
        <f>IF($M614,_xll.BDH($J614,R$605,$L614),"[DISABLED]")</f>
        <v>[DISABLED]</v>
      </c>
      <c r="S614" s="84" t="str">
        <f>IF($M614,_xll.BDH($J614,S$605,$L614),"[DISABLED]")</f>
        <v>[DISABLED]</v>
      </c>
      <c r="U614" s="106" t="s">
        <v>5713</v>
      </c>
      <c r="V614" s="107" t="s">
        <v>1055</v>
      </c>
      <c r="W614" s="108">
        <v>42276</v>
      </c>
      <c r="X614" s="107" t="b">
        <v>0</v>
      </c>
      <c r="Y614" s="107" t="s">
        <v>5237</v>
      </c>
      <c r="Z614" s="107" t="s">
        <v>5237</v>
      </c>
      <c r="AA614" s="107" t="s">
        <v>5237</v>
      </c>
      <c r="AB614" s="107" t="s">
        <v>5237</v>
      </c>
      <c r="AC614" s="107" t="s">
        <v>5237</v>
      </c>
      <c r="AD614" s="107" t="s">
        <v>5237</v>
      </c>
    </row>
    <row r="615" spans="2:30" outlineLevel="2">
      <c r="B615" s="4" t="s">
        <v>3</v>
      </c>
      <c r="C615" s="4" t="s">
        <v>5232</v>
      </c>
      <c r="D615" s="4" t="s">
        <v>6</v>
      </c>
      <c r="E615" s="10" t="s">
        <v>407</v>
      </c>
      <c r="F615" s="9" t="s">
        <v>71</v>
      </c>
      <c r="G615" s="10" t="s">
        <v>1020</v>
      </c>
      <c r="H615" s="14" t="s">
        <v>845</v>
      </c>
      <c r="I615" s="4" t="s">
        <v>73</v>
      </c>
      <c r="J615" s="72" t="str">
        <f t="shared" si="54"/>
        <v xml:space="preserve"> JYSWIV1 ICPL Curncy</v>
      </c>
      <c r="K615" s="25" t="str">
        <f t="shared" si="55"/>
        <v>ICPL</v>
      </c>
      <c r="L615" s="26">
        <f t="shared" ca="1" si="55"/>
        <v>42276</v>
      </c>
      <c r="M615" s="25" t="b">
        <f t="shared" si="55"/>
        <v>0</v>
      </c>
      <c r="N615" s="84" t="str">
        <f>IF($M615,_xll.BDP($J615,N$605),"[DISABLED]")</f>
        <v>[DISABLED]</v>
      </c>
      <c r="O615" s="84" t="str">
        <f>IF($M615,_xll.BDP($J615,O$605),"[DISABLED]")</f>
        <v>[DISABLED]</v>
      </c>
      <c r="P615" s="84" t="str">
        <f>IF($M615,_xll.BDP($J615,P$605),"[DISABLED]")</f>
        <v>[DISABLED]</v>
      </c>
      <c r="Q615" s="84" t="str">
        <f>IF($M615,_xll.BDH($J615,Q$605,$L615),"[DISABLED]")</f>
        <v>[DISABLED]</v>
      </c>
      <c r="R615" s="84" t="str">
        <f>IF($M615,_xll.BDH($J615,R$605,$L615),"[DISABLED]")</f>
        <v>[DISABLED]</v>
      </c>
      <c r="S615" s="84" t="str">
        <f>IF($M615,_xll.BDH($J615,S$605,$L615),"[DISABLED]")</f>
        <v>[DISABLED]</v>
      </c>
      <c r="U615" s="106" t="s">
        <v>5714</v>
      </c>
      <c r="V615" s="107" t="s">
        <v>1055</v>
      </c>
      <c r="W615" s="108">
        <v>42276</v>
      </c>
      <c r="X615" s="107" t="b">
        <v>0</v>
      </c>
      <c r="Y615" s="107" t="s">
        <v>5237</v>
      </c>
      <c r="Z615" s="107" t="s">
        <v>5237</v>
      </c>
      <c r="AA615" s="107" t="s">
        <v>5237</v>
      </c>
      <c r="AB615" s="107" t="s">
        <v>5237</v>
      </c>
      <c r="AC615" s="107" t="s">
        <v>5237</v>
      </c>
      <c r="AD615" s="107" t="s">
        <v>5237</v>
      </c>
    </row>
    <row r="616" spans="2:30" outlineLevel="2">
      <c r="B616" s="4" t="s">
        <v>3</v>
      </c>
      <c r="C616" s="4" t="s">
        <v>5232</v>
      </c>
      <c r="D616" s="4" t="s">
        <v>6</v>
      </c>
      <c r="E616" s="10" t="s">
        <v>407</v>
      </c>
      <c r="F616" s="9" t="s">
        <v>179</v>
      </c>
      <c r="G616" s="10" t="s">
        <v>1020</v>
      </c>
      <c r="H616" s="14" t="s">
        <v>846</v>
      </c>
      <c r="I616" s="4" t="s">
        <v>73</v>
      </c>
      <c r="J616" s="72" t="str">
        <f t="shared" si="54"/>
        <v xml:space="preserve"> JYSWJV1 ICPL Curncy</v>
      </c>
      <c r="K616" s="25" t="str">
        <f t="shared" si="55"/>
        <v>ICPL</v>
      </c>
      <c r="L616" s="26">
        <f t="shared" ca="1" si="55"/>
        <v>42276</v>
      </c>
      <c r="M616" s="25" t="b">
        <f t="shared" si="55"/>
        <v>0</v>
      </c>
      <c r="N616" s="84" t="str">
        <f>IF($M616,_xll.BDP($J616,N$605),"[DISABLED]")</f>
        <v>[DISABLED]</v>
      </c>
      <c r="O616" s="84" t="str">
        <f>IF($M616,_xll.BDP($J616,O$605),"[DISABLED]")</f>
        <v>[DISABLED]</v>
      </c>
      <c r="P616" s="84" t="str">
        <f>IF($M616,_xll.BDP($J616,P$605),"[DISABLED]")</f>
        <v>[DISABLED]</v>
      </c>
      <c r="Q616" s="84" t="str">
        <f>IF($M616,_xll.BDH($J616,Q$605,$L616),"[DISABLED]")</f>
        <v>[DISABLED]</v>
      </c>
      <c r="R616" s="84" t="str">
        <f>IF($M616,_xll.BDH($J616,R$605,$L616),"[DISABLED]")</f>
        <v>[DISABLED]</v>
      </c>
      <c r="S616" s="84" t="str">
        <f>IF($M616,_xll.BDH($J616,S$605,$L616),"[DISABLED]")</f>
        <v>[DISABLED]</v>
      </c>
      <c r="U616" s="106" t="s">
        <v>5715</v>
      </c>
      <c r="V616" s="107" t="s">
        <v>1055</v>
      </c>
      <c r="W616" s="108">
        <v>42276</v>
      </c>
      <c r="X616" s="107" t="b">
        <v>0</v>
      </c>
      <c r="Y616" s="107" t="s">
        <v>5237</v>
      </c>
      <c r="Z616" s="107" t="s">
        <v>5237</v>
      </c>
      <c r="AA616" s="107" t="s">
        <v>5237</v>
      </c>
      <c r="AB616" s="107" t="s">
        <v>5237</v>
      </c>
      <c r="AC616" s="107" t="s">
        <v>5237</v>
      </c>
      <c r="AD616" s="107" t="s">
        <v>5237</v>
      </c>
    </row>
    <row r="617" spans="2:30" outlineLevel="2">
      <c r="B617" s="4" t="s">
        <v>3</v>
      </c>
      <c r="C617" s="4" t="s">
        <v>5232</v>
      </c>
      <c r="D617" s="4" t="s">
        <v>6</v>
      </c>
      <c r="E617" s="10" t="s">
        <v>407</v>
      </c>
      <c r="F617" s="9" t="s">
        <v>180</v>
      </c>
      <c r="G617" s="10" t="s">
        <v>1020</v>
      </c>
      <c r="H617" s="14" t="s">
        <v>847</v>
      </c>
      <c r="I617" s="4" t="s">
        <v>73</v>
      </c>
      <c r="J617" s="72" t="str">
        <f t="shared" si="54"/>
        <v xml:space="preserve"> JYSWKV1 ICPL Curncy</v>
      </c>
      <c r="K617" s="25" t="str">
        <f t="shared" si="55"/>
        <v>ICPL</v>
      </c>
      <c r="L617" s="26">
        <f t="shared" ca="1" si="55"/>
        <v>42276</v>
      </c>
      <c r="M617" s="25" t="b">
        <f t="shared" si="55"/>
        <v>0</v>
      </c>
      <c r="N617" s="84" t="str">
        <f>IF($M617,_xll.BDP($J617,N$605),"[DISABLED]")</f>
        <v>[DISABLED]</v>
      </c>
      <c r="O617" s="84" t="str">
        <f>IF($M617,_xll.BDP($J617,O$605),"[DISABLED]")</f>
        <v>[DISABLED]</v>
      </c>
      <c r="P617" s="84" t="str">
        <f>IF($M617,_xll.BDP($J617,P$605),"[DISABLED]")</f>
        <v>[DISABLED]</v>
      </c>
      <c r="Q617" s="84" t="str">
        <f>IF($M617,_xll.BDH($J617,Q$605,$L617),"[DISABLED]")</f>
        <v>[DISABLED]</v>
      </c>
      <c r="R617" s="84" t="str">
        <f>IF($M617,_xll.BDH($J617,R$605,$L617),"[DISABLED]")</f>
        <v>[DISABLED]</v>
      </c>
      <c r="S617" s="84" t="str">
        <f>IF($M617,_xll.BDH($J617,S$605,$L617),"[DISABLED]")</f>
        <v>[DISABLED]</v>
      </c>
      <c r="U617" s="106" t="s">
        <v>5716</v>
      </c>
      <c r="V617" s="107" t="s">
        <v>1055</v>
      </c>
      <c r="W617" s="108">
        <v>42276</v>
      </c>
      <c r="X617" s="107" t="b">
        <v>0</v>
      </c>
      <c r="Y617" s="107" t="s">
        <v>5237</v>
      </c>
      <c r="Z617" s="107" t="s">
        <v>5237</v>
      </c>
      <c r="AA617" s="107" t="s">
        <v>5237</v>
      </c>
      <c r="AB617" s="107" t="s">
        <v>5237</v>
      </c>
      <c r="AC617" s="107" t="s">
        <v>5237</v>
      </c>
      <c r="AD617" s="107" t="s">
        <v>5237</v>
      </c>
    </row>
    <row r="618" spans="2:30" outlineLevel="2">
      <c r="B618" s="4" t="s">
        <v>3</v>
      </c>
      <c r="C618" s="4" t="s">
        <v>5232</v>
      </c>
      <c r="D618" s="4" t="s">
        <v>6</v>
      </c>
      <c r="E618" s="10" t="s">
        <v>407</v>
      </c>
      <c r="F618" s="9" t="s">
        <v>278</v>
      </c>
      <c r="G618" s="10" t="s">
        <v>1020</v>
      </c>
      <c r="H618" s="14" t="s">
        <v>848</v>
      </c>
      <c r="I618" s="4" t="s">
        <v>73</v>
      </c>
      <c r="J618" s="72" t="str">
        <f t="shared" si="54"/>
        <v xml:space="preserve"> JYSW1V1 ICPL Curncy</v>
      </c>
      <c r="K618" s="25" t="str">
        <f t="shared" si="55"/>
        <v>ICPL</v>
      </c>
      <c r="L618" s="26">
        <f t="shared" ca="1" si="55"/>
        <v>42276</v>
      </c>
      <c r="M618" s="25" t="b">
        <f t="shared" si="55"/>
        <v>0</v>
      </c>
      <c r="N618" s="84" t="str">
        <f>IF($M618,_xll.BDP($J618,N$605),"[DISABLED]")</f>
        <v>[DISABLED]</v>
      </c>
      <c r="O618" s="84" t="str">
        <f>IF($M618,_xll.BDP($J618,O$605),"[DISABLED]")</f>
        <v>[DISABLED]</v>
      </c>
      <c r="P618" s="84" t="str">
        <f>IF($M618,_xll.BDP($J618,P$605),"[DISABLED]")</f>
        <v>[DISABLED]</v>
      </c>
      <c r="Q618" s="84" t="str">
        <f>IF($M618,_xll.BDH($J618,Q$605,$L618),"[DISABLED]")</f>
        <v>[DISABLED]</v>
      </c>
      <c r="R618" s="84" t="str">
        <f>IF($M618,_xll.BDH($J618,R$605,$L618),"[DISABLED]")</f>
        <v>[DISABLED]</v>
      </c>
      <c r="S618" s="84" t="str">
        <f>IF($M618,_xll.BDH($J618,S$605,$L618),"[DISABLED]")</f>
        <v>[DISABLED]</v>
      </c>
      <c r="U618" s="106" t="s">
        <v>5717</v>
      </c>
      <c r="V618" s="107" t="s">
        <v>1055</v>
      </c>
      <c r="W618" s="108">
        <v>42276</v>
      </c>
      <c r="X618" s="107" t="b">
        <v>0</v>
      </c>
      <c r="Y618" s="107" t="s">
        <v>5237</v>
      </c>
      <c r="Z618" s="107" t="s">
        <v>5237</v>
      </c>
      <c r="AA618" s="107" t="s">
        <v>5237</v>
      </c>
      <c r="AB618" s="107" t="s">
        <v>5237</v>
      </c>
      <c r="AC618" s="107" t="s">
        <v>5237</v>
      </c>
      <c r="AD618" s="107" t="s">
        <v>5237</v>
      </c>
    </row>
    <row r="619" spans="2:30" outlineLevel="2">
      <c r="B619" s="4" t="s">
        <v>3</v>
      </c>
      <c r="C619" s="4" t="s">
        <v>5232</v>
      </c>
      <c r="D619" s="4" t="s">
        <v>6</v>
      </c>
      <c r="E619" s="10" t="s">
        <v>407</v>
      </c>
      <c r="F619" s="9" t="s">
        <v>41</v>
      </c>
      <c r="G619" s="10" t="s">
        <v>871</v>
      </c>
      <c r="H619" s="14" t="s">
        <v>849</v>
      </c>
      <c r="I619" s="4" t="s">
        <v>73</v>
      </c>
      <c r="J619" s="72" t="str">
        <f t="shared" si="54"/>
        <v>JYBD1 ICPL Curncy</v>
      </c>
      <c r="K619" s="25" t="str">
        <f t="shared" si="55"/>
        <v>ICPL</v>
      </c>
      <c r="L619" s="26">
        <f t="shared" ca="1" si="55"/>
        <v>42276</v>
      </c>
      <c r="M619" s="25" t="b">
        <f t="shared" si="55"/>
        <v>0</v>
      </c>
      <c r="N619" s="84" t="str">
        <f>IF($M619,_xll.BDP($J619,N$605),"[DISABLED]")</f>
        <v>[DISABLED]</v>
      </c>
      <c r="O619" s="84" t="str">
        <f>IF($M619,_xll.BDP($J619,O$605),"[DISABLED]")</f>
        <v>[DISABLED]</v>
      </c>
      <c r="P619" s="84" t="str">
        <f>IF($M619,_xll.BDP($J619,P$605),"[DISABLED]")</f>
        <v>[DISABLED]</v>
      </c>
      <c r="Q619" s="84" t="str">
        <f>IF($M619,_xll.BDH($J619,Q$605,$L619),"[DISABLED]")</f>
        <v>[DISABLED]</v>
      </c>
      <c r="R619" s="84" t="str">
        <f>IF($M619,_xll.BDH($J619,R$605,$L619),"[DISABLED]")</f>
        <v>[DISABLED]</v>
      </c>
      <c r="S619" s="84" t="str">
        <f>IF($M619,_xll.BDH($J619,S$605,$L619),"[DISABLED]")</f>
        <v>[DISABLED]</v>
      </c>
      <c r="U619" s="106" t="s">
        <v>5718</v>
      </c>
      <c r="V619" s="107" t="s">
        <v>1055</v>
      </c>
      <c r="W619" s="108">
        <v>42276</v>
      </c>
      <c r="X619" s="107" t="b">
        <v>0</v>
      </c>
      <c r="Y619" s="107" t="s">
        <v>5237</v>
      </c>
      <c r="Z619" s="107" t="s">
        <v>5237</v>
      </c>
      <c r="AA619" s="107" t="s">
        <v>5237</v>
      </c>
      <c r="AB619" s="107" t="s">
        <v>5237</v>
      </c>
      <c r="AC619" s="107" t="s">
        <v>5237</v>
      </c>
      <c r="AD619" s="107" t="s">
        <v>5237</v>
      </c>
    </row>
    <row r="620" spans="2:30" outlineLevel="2">
      <c r="B620" s="4" t="s">
        <v>3</v>
      </c>
      <c r="C620" s="4" t="s">
        <v>5232</v>
      </c>
      <c r="D620" s="4" t="s">
        <v>6</v>
      </c>
      <c r="E620" s="10" t="s">
        <v>407</v>
      </c>
      <c r="F620" s="9" t="s">
        <v>146</v>
      </c>
      <c r="G620" s="10" t="s">
        <v>871</v>
      </c>
      <c r="H620" s="14" t="s">
        <v>850</v>
      </c>
      <c r="I620" s="4" t="s">
        <v>73</v>
      </c>
      <c r="J620" s="72" t="str">
        <f t="shared" si="54"/>
        <v>JYBD1F ICPL Curncy</v>
      </c>
      <c r="K620" s="25" t="str">
        <f t="shared" si="55"/>
        <v>ICPL</v>
      </c>
      <c r="L620" s="26">
        <f t="shared" ca="1" si="55"/>
        <v>42276</v>
      </c>
      <c r="M620" s="25" t="b">
        <f t="shared" si="55"/>
        <v>0</v>
      </c>
      <c r="N620" s="84" t="str">
        <f>IF($M620,_xll.BDP($J620,N$605),"[DISABLED]")</f>
        <v>[DISABLED]</v>
      </c>
      <c r="O620" s="84" t="str">
        <f>IF($M620,_xll.BDP($J620,O$605),"[DISABLED]")</f>
        <v>[DISABLED]</v>
      </c>
      <c r="P620" s="84" t="str">
        <f>IF($M620,_xll.BDP($J620,P$605),"[DISABLED]")</f>
        <v>[DISABLED]</v>
      </c>
      <c r="Q620" s="84" t="str">
        <f>IF($M620,_xll.BDH($J620,Q$605,$L620),"[DISABLED]")</f>
        <v>[DISABLED]</v>
      </c>
      <c r="R620" s="84" t="str">
        <f>IF($M620,_xll.BDH($J620,R$605,$L620),"[DISABLED]")</f>
        <v>[DISABLED]</v>
      </c>
      <c r="S620" s="84" t="str">
        <f>IF($M620,_xll.BDH($J620,S$605,$L620),"[DISABLED]")</f>
        <v>[DISABLED]</v>
      </c>
      <c r="U620" s="106" t="s">
        <v>5719</v>
      </c>
      <c r="V620" s="107" t="s">
        <v>1055</v>
      </c>
      <c r="W620" s="108">
        <v>42276</v>
      </c>
      <c r="X620" s="107" t="b">
        <v>0</v>
      </c>
      <c r="Y620" s="107" t="s">
        <v>5237</v>
      </c>
      <c r="Z620" s="107" t="s">
        <v>5237</v>
      </c>
      <c r="AA620" s="107" t="s">
        <v>5237</v>
      </c>
      <c r="AB620" s="107" t="s">
        <v>5237</v>
      </c>
      <c r="AC620" s="107" t="s">
        <v>5237</v>
      </c>
      <c r="AD620" s="107" t="s">
        <v>5237</v>
      </c>
    </row>
    <row r="621" spans="2:30" outlineLevel="2">
      <c r="B621" s="4" t="s">
        <v>3</v>
      </c>
      <c r="C621" s="4" t="s">
        <v>5232</v>
      </c>
      <c r="D621" s="4" t="s">
        <v>6</v>
      </c>
      <c r="E621" s="10" t="s">
        <v>407</v>
      </c>
      <c r="F621" s="4" t="s">
        <v>42</v>
      </c>
      <c r="G621" s="10" t="s">
        <v>871</v>
      </c>
      <c r="H621" s="10" t="s">
        <v>851</v>
      </c>
      <c r="I621" s="4" t="s">
        <v>73</v>
      </c>
      <c r="J621" s="72" t="str">
        <f t="shared" si="54"/>
        <v>JYBD2 ICPL Curncy</v>
      </c>
      <c r="K621" s="25" t="str">
        <f t="shared" si="55"/>
        <v>ICPL</v>
      </c>
      <c r="L621" s="26">
        <f t="shared" ca="1" si="55"/>
        <v>42276</v>
      </c>
      <c r="M621" s="25" t="b">
        <f t="shared" si="55"/>
        <v>0</v>
      </c>
      <c r="N621" s="84" t="str">
        <f>IF($M621,_xll.BDP($J621,N$605),"[DISABLED]")</f>
        <v>[DISABLED]</v>
      </c>
      <c r="O621" s="84" t="str">
        <f>IF($M621,_xll.BDP($J621,O$605),"[DISABLED]")</f>
        <v>[DISABLED]</v>
      </c>
      <c r="P621" s="84" t="str">
        <f>IF($M621,_xll.BDP($J621,P$605),"[DISABLED]")</f>
        <v>[DISABLED]</v>
      </c>
      <c r="Q621" s="84" t="str">
        <f>IF($M621,_xll.BDH($J621,Q$605,$L621),"[DISABLED]")</f>
        <v>[DISABLED]</v>
      </c>
      <c r="R621" s="84" t="str">
        <f>IF($M621,_xll.BDH($J621,R$605,$L621),"[DISABLED]")</f>
        <v>[DISABLED]</v>
      </c>
      <c r="S621" s="84" t="str">
        <f>IF($M621,_xll.BDH($J621,S$605,$L621),"[DISABLED]")</f>
        <v>[DISABLED]</v>
      </c>
      <c r="U621" s="106" t="s">
        <v>5720</v>
      </c>
      <c r="V621" s="107" t="s">
        <v>1055</v>
      </c>
      <c r="W621" s="108">
        <v>42276</v>
      </c>
      <c r="X621" s="107" t="b">
        <v>0</v>
      </c>
      <c r="Y621" s="107" t="s">
        <v>5237</v>
      </c>
      <c r="Z621" s="107" t="s">
        <v>5237</v>
      </c>
      <c r="AA621" s="107" t="s">
        <v>5237</v>
      </c>
      <c r="AB621" s="107" t="s">
        <v>5237</v>
      </c>
      <c r="AC621" s="107" t="s">
        <v>5237</v>
      </c>
      <c r="AD621" s="107" t="s">
        <v>5237</v>
      </c>
    </row>
    <row r="622" spans="2:30" outlineLevel="2">
      <c r="B622" s="4" t="s">
        <v>3</v>
      </c>
      <c r="C622" s="4" t="s">
        <v>5232</v>
      </c>
      <c r="D622" s="4" t="s">
        <v>6</v>
      </c>
      <c r="E622" s="10" t="s">
        <v>407</v>
      </c>
      <c r="F622" s="4" t="s">
        <v>43</v>
      </c>
      <c r="G622" s="10" t="s">
        <v>871</v>
      </c>
      <c r="H622" s="10" t="s">
        <v>852</v>
      </c>
      <c r="I622" s="4" t="s">
        <v>73</v>
      </c>
      <c r="J622" s="72" t="str">
        <f t="shared" si="54"/>
        <v>JYBD3 ICPL Curncy</v>
      </c>
      <c r="K622" s="25" t="str">
        <f t="shared" si="55"/>
        <v>ICPL</v>
      </c>
      <c r="L622" s="26">
        <f t="shared" ca="1" si="55"/>
        <v>42276</v>
      </c>
      <c r="M622" s="25" t="b">
        <f t="shared" si="55"/>
        <v>0</v>
      </c>
      <c r="N622" s="84" t="str">
        <f>IF($M622,_xll.BDP($J622,N$605),"[DISABLED]")</f>
        <v>[DISABLED]</v>
      </c>
      <c r="O622" s="84" t="str">
        <f>IF($M622,_xll.BDP($J622,O$605),"[DISABLED]")</f>
        <v>[DISABLED]</v>
      </c>
      <c r="P622" s="84" t="str">
        <f>IF($M622,_xll.BDP($J622,P$605),"[DISABLED]")</f>
        <v>[DISABLED]</v>
      </c>
      <c r="Q622" s="84" t="str">
        <f>IF($M622,_xll.BDH($J622,Q$605,$L622),"[DISABLED]")</f>
        <v>[DISABLED]</v>
      </c>
      <c r="R622" s="84" t="str">
        <f>IF($M622,_xll.BDH($J622,R$605,$L622),"[DISABLED]")</f>
        <v>[DISABLED]</v>
      </c>
      <c r="S622" s="84" t="str">
        <f>IF($M622,_xll.BDH($J622,S$605,$L622),"[DISABLED]")</f>
        <v>[DISABLED]</v>
      </c>
      <c r="U622" s="106" t="s">
        <v>5721</v>
      </c>
      <c r="V622" s="107" t="s">
        <v>1055</v>
      </c>
      <c r="W622" s="108">
        <v>42276</v>
      </c>
      <c r="X622" s="107" t="b">
        <v>0</v>
      </c>
      <c r="Y622" s="107" t="s">
        <v>5237</v>
      </c>
      <c r="Z622" s="107" t="s">
        <v>5237</v>
      </c>
      <c r="AA622" s="107" t="s">
        <v>5237</v>
      </c>
      <c r="AB622" s="107" t="s">
        <v>5237</v>
      </c>
      <c r="AC622" s="107" t="s">
        <v>5237</v>
      </c>
      <c r="AD622" s="107" t="s">
        <v>5237</v>
      </c>
    </row>
    <row r="623" spans="2:30" outlineLevel="2">
      <c r="B623" s="4" t="s">
        <v>3</v>
      </c>
      <c r="C623" s="4" t="s">
        <v>5232</v>
      </c>
      <c r="D623" s="4" t="s">
        <v>6</v>
      </c>
      <c r="E623" s="10" t="s">
        <v>407</v>
      </c>
      <c r="F623" s="4" t="s">
        <v>152</v>
      </c>
      <c r="G623" s="10" t="s">
        <v>871</v>
      </c>
      <c r="H623" s="10" t="s">
        <v>853</v>
      </c>
      <c r="I623" s="4" t="s">
        <v>73</v>
      </c>
      <c r="J623" s="72" t="str">
        <f t="shared" si="54"/>
        <v>JYBD4 ICPL Curncy</v>
      </c>
      <c r="K623" s="25" t="str">
        <f t="shared" si="55"/>
        <v>ICPL</v>
      </c>
      <c r="L623" s="26">
        <f t="shared" ca="1" si="55"/>
        <v>42276</v>
      </c>
      <c r="M623" s="25" t="b">
        <f t="shared" si="55"/>
        <v>0</v>
      </c>
      <c r="N623" s="84" t="str">
        <f>IF($M623,_xll.BDP($J623,N$605),"[DISABLED]")</f>
        <v>[DISABLED]</v>
      </c>
      <c r="O623" s="84" t="str">
        <f>IF($M623,_xll.BDP($J623,O$605),"[DISABLED]")</f>
        <v>[DISABLED]</v>
      </c>
      <c r="P623" s="84" t="str">
        <f>IF($M623,_xll.BDP($J623,P$605),"[DISABLED]")</f>
        <v>[DISABLED]</v>
      </c>
      <c r="Q623" s="84" t="str">
        <f>IF($M623,_xll.BDH($J623,Q$605,$L623),"[DISABLED]")</f>
        <v>[DISABLED]</v>
      </c>
      <c r="R623" s="84" t="str">
        <f>IF($M623,_xll.BDH($J623,R$605,$L623),"[DISABLED]")</f>
        <v>[DISABLED]</v>
      </c>
      <c r="S623" s="84" t="str">
        <f>IF($M623,_xll.BDH($J623,S$605,$L623),"[DISABLED]")</f>
        <v>[DISABLED]</v>
      </c>
      <c r="U623" s="106" t="s">
        <v>5722</v>
      </c>
      <c r="V623" s="107" t="s">
        <v>1055</v>
      </c>
      <c r="W623" s="108">
        <v>42276</v>
      </c>
      <c r="X623" s="107" t="b">
        <v>0</v>
      </c>
      <c r="Y623" s="107" t="s">
        <v>5237</v>
      </c>
      <c r="Z623" s="107" t="s">
        <v>5237</v>
      </c>
      <c r="AA623" s="107" t="s">
        <v>5237</v>
      </c>
      <c r="AB623" s="107" t="s">
        <v>5237</v>
      </c>
      <c r="AC623" s="107" t="s">
        <v>5237</v>
      </c>
      <c r="AD623" s="107" t="s">
        <v>5237</v>
      </c>
    </row>
    <row r="624" spans="2:30" outlineLevel="2">
      <c r="B624" s="4" t="s">
        <v>3</v>
      </c>
      <c r="C624" s="4" t="s">
        <v>5232</v>
      </c>
      <c r="D624" s="4" t="s">
        <v>6</v>
      </c>
      <c r="E624" s="10" t="s">
        <v>407</v>
      </c>
      <c r="F624" s="4" t="s">
        <v>44</v>
      </c>
      <c r="G624" s="10" t="s">
        <v>871</v>
      </c>
      <c r="H624" s="10" t="s">
        <v>854</v>
      </c>
      <c r="I624" s="4" t="s">
        <v>73</v>
      </c>
      <c r="J624" s="72" t="str">
        <f t="shared" si="54"/>
        <v>JYBD5 ICPL Curncy</v>
      </c>
      <c r="K624" s="25" t="str">
        <f t="shared" si="55"/>
        <v>ICPL</v>
      </c>
      <c r="L624" s="26">
        <f t="shared" ca="1" si="55"/>
        <v>42276</v>
      </c>
      <c r="M624" s="25" t="b">
        <f t="shared" si="55"/>
        <v>0</v>
      </c>
      <c r="N624" s="84" t="str">
        <f>IF($M624,_xll.BDP($J624,N$605),"[DISABLED]")</f>
        <v>[DISABLED]</v>
      </c>
      <c r="O624" s="84" t="str">
        <f>IF($M624,_xll.BDP($J624,O$605),"[DISABLED]")</f>
        <v>[DISABLED]</v>
      </c>
      <c r="P624" s="84" t="str">
        <f>IF($M624,_xll.BDP($J624,P$605),"[DISABLED]")</f>
        <v>[DISABLED]</v>
      </c>
      <c r="Q624" s="84" t="str">
        <f>IF($M624,_xll.BDH($J624,Q$605,$L624),"[DISABLED]")</f>
        <v>[DISABLED]</v>
      </c>
      <c r="R624" s="84" t="str">
        <f>IF($M624,_xll.BDH($J624,R$605,$L624),"[DISABLED]")</f>
        <v>[DISABLED]</v>
      </c>
      <c r="S624" s="84" t="str">
        <f>IF($M624,_xll.BDH($J624,S$605,$L624),"[DISABLED]")</f>
        <v>[DISABLED]</v>
      </c>
      <c r="U624" s="106" t="s">
        <v>5723</v>
      </c>
      <c r="V624" s="107" t="s">
        <v>1055</v>
      </c>
      <c r="W624" s="108">
        <v>42276</v>
      </c>
      <c r="X624" s="107" t="b">
        <v>0</v>
      </c>
      <c r="Y624" s="107" t="s">
        <v>5237</v>
      </c>
      <c r="Z624" s="107" t="s">
        <v>5237</v>
      </c>
      <c r="AA624" s="107" t="s">
        <v>5237</v>
      </c>
      <c r="AB624" s="107" t="s">
        <v>5237</v>
      </c>
      <c r="AC624" s="107" t="s">
        <v>5237</v>
      </c>
      <c r="AD624" s="107" t="s">
        <v>5237</v>
      </c>
    </row>
    <row r="625" spans="2:30" outlineLevel="2">
      <c r="B625" s="4" t="s">
        <v>3</v>
      </c>
      <c r="C625" s="4" t="s">
        <v>5232</v>
      </c>
      <c r="D625" s="4" t="s">
        <v>6</v>
      </c>
      <c r="E625" s="10" t="s">
        <v>407</v>
      </c>
      <c r="F625" s="4" t="s">
        <v>155</v>
      </c>
      <c r="G625" s="10" t="s">
        <v>871</v>
      </c>
      <c r="H625" s="10" t="s">
        <v>855</v>
      </c>
      <c r="I625" s="4" t="s">
        <v>73</v>
      </c>
      <c r="J625" s="72" t="str">
        <f t="shared" si="54"/>
        <v>JYBD6 ICPL Curncy</v>
      </c>
      <c r="K625" s="25" t="str">
        <f t="shared" si="55"/>
        <v>ICPL</v>
      </c>
      <c r="L625" s="26">
        <f t="shared" ca="1" si="55"/>
        <v>42276</v>
      </c>
      <c r="M625" s="25" t="b">
        <f t="shared" si="55"/>
        <v>0</v>
      </c>
      <c r="N625" s="84" t="str">
        <f>IF($M625,_xll.BDP($J625,N$605),"[DISABLED]")</f>
        <v>[DISABLED]</v>
      </c>
      <c r="O625" s="84" t="str">
        <f>IF($M625,_xll.BDP($J625,O$605),"[DISABLED]")</f>
        <v>[DISABLED]</v>
      </c>
      <c r="P625" s="84" t="str">
        <f>IF($M625,_xll.BDP($J625,P$605),"[DISABLED]")</f>
        <v>[DISABLED]</v>
      </c>
      <c r="Q625" s="84" t="str">
        <f>IF($M625,_xll.BDH($J625,Q$605,$L625),"[DISABLED]")</f>
        <v>[DISABLED]</v>
      </c>
      <c r="R625" s="84" t="str">
        <f>IF($M625,_xll.BDH($J625,R$605,$L625),"[DISABLED]")</f>
        <v>[DISABLED]</v>
      </c>
      <c r="S625" s="84" t="str">
        <f>IF($M625,_xll.BDH($J625,S$605,$L625),"[DISABLED]")</f>
        <v>[DISABLED]</v>
      </c>
      <c r="U625" s="106" t="s">
        <v>5724</v>
      </c>
      <c r="V625" s="107" t="s">
        <v>1055</v>
      </c>
      <c r="W625" s="108">
        <v>42276</v>
      </c>
      <c r="X625" s="107" t="b">
        <v>0</v>
      </c>
      <c r="Y625" s="107" t="s">
        <v>5237</v>
      </c>
      <c r="Z625" s="107" t="s">
        <v>5237</v>
      </c>
      <c r="AA625" s="107" t="s">
        <v>5237</v>
      </c>
      <c r="AB625" s="107" t="s">
        <v>5237</v>
      </c>
      <c r="AC625" s="107" t="s">
        <v>5237</v>
      </c>
      <c r="AD625" s="107" t="s">
        <v>5237</v>
      </c>
    </row>
    <row r="626" spans="2:30" outlineLevel="2">
      <c r="B626" s="4" t="s">
        <v>3</v>
      </c>
      <c r="C626" s="4" t="s">
        <v>5232</v>
      </c>
      <c r="D626" s="4" t="s">
        <v>6</v>
      </c>
      <c r="E626" s="10" t="s">
        <v>407</v>
      </c>
      <c r="F626" s="4" t="s">
        <v>45</v>
      </c>
      <c r="G626" s="10" t="s">
        <v>871</v>
      </c>
      <c r="H626" s="10" t="s">
        <v>856</v>
      </c>
      <c r="I626" s="4" t="s">
        <v>73</v>
      </c>
      <c r="J626" s="72" t="str">
        <f t="shared" si="54"/>
        <v>JYBD7 ICPL Curncy</v>
      </c>
      <c r="K626" s="25" t="str">
        <f t="shared" si="55"/>
        <v>ICPL</v>
      </c>
      <c r="L626" s="26">
        <f t="shared" ca="1" si="55"/>
        <v>42276</v>
      </c>
      <c r="M626" s="25" t="b">
        <f t="shared" si="55"/>
        <v>0</v>
      </c>
      <c r="N626" s="84" t="str">
        <f>IF($M626,_xll.BDP($J626,N$605),"[DISABLED]")</f>
        <v>[DISABLED]</v>
      </c>
      <c r="O626" s="84" t="str">
        <f>IF($M626,_xll.BDP($J626,O$605),"[DISABLED]")</f>
        <v>[DISABLED]</v>
      </c>
      <c r="P626" s="84" t="str">
        <f>IF($M626,_xll.BDP($J626,P$605),"[DISABLED]")</f>
        <v>[DISABLED]</v>
      </c>
      <c r="Q626" s="84" t="str">
        <f>IF($M626,_xll.BDH($J626,Q$605,$L626),"[DISABLED]")</f>
        <v>[DISABLED]</v>
      </c>
      <c r="R626" s="84" t="str">
        <f>IF($M626,_xll.BDH($J626,R$605,$L626),"[DISABLED]")</f>
        <v>[DISABLED]</v>
      </c>
      <c r="S626" s="84" t="str">
        <f>IF($M626,_xll.BDH($J626,S$605,$L626),"[DISABLED]")</f>
        <v>[DISABLED]</v>
      </c>
      <c r="U626" s="106" t="s">
        <v>5725</v>
      </c>
      <c r="V626" s="107" t="s">
        <v>1055</v>
      </c>
      <c r="W626" s="108">
        <v>42276</v>
      </c>
      <c r="X626" s="107" t="b">
        <v>0</v>
      </c>
      <c r="Y626" s="107" t="s">
        <v>5237</v>
      </c>
      <c r="Z626" s="107" t="s">
        <v>5237</v>
      </c>
      <c r="AA626" s="107" t="s">
        <v>5237</v>
      </c>
      <c r="AB626" s="107" t="s">
        <v>5237</v>
      </c>
      <c r="AC626" s="107" t="s">
        <v>5237</v>
      </c>
      <c r="AD626" s="107" t="s">
        <v>5237</v>
      </c>
    </row>
    <row r="627" spans="2:30" outlineLevel="2">
      <c r="B627" s="4" t="s">
        <v>3</v>
      </c>
      <c r="C627" s="4" t="s">
        <v>5232</v>
      </c>
      <c r="D627" s="4" t="s">
        <v>6</v>
      </c>
      <c r="E627" s="10" t="s">
        <v>407</v>
      </c>
      <c r="F627" s="4" t="s">
        <v>156</v>
      </c>
      <c r="G627" s="10" t="s">
        <v>871</v>
      </c>
      <c r="H627" s="10" t="s">
        <v>857</v>
      </c>
      <c r="I627" s="4" t="s">
        <v>73</v>
      </c>
      <c r="J627" s="72" t="str">
        <f t="shared" si="54"/>
        <v>JYBD8 ICPL Curncy</v>
      </c>
      <c r="K627" s="25" t="str">
        <f t="shared" si="55"/>
        <v>ICPL</v>
      </c>
      <c r="L627" s="26">
        <f t="shared" ca="1" si="55"/>
        <v>42276</v>
      </c>
      <c r="M627" s="25" t="b">
        <f t="shared" si="55"/>
        <v>0</v>
      </c>
      <c r="N627" s="84" t="str">
        <f>IF($M627,_xll.BDP($J627,N$605),"[DISABLED]")</f>
        <v>[DISABLED]</v>
      </c>
      <c r="O627" s="84" t="str">
        <f>IF($M627,_xll.BDP($J627,O$605),"[DISABLED]")</f>
        <v>[DISABLED]</v>
      </c>
      <c r="P627" s="84" t="str">
        <f>IF($M627,_xll.BDP($J627,P$605),"[DISABLED]")</f>
        <v>[DISABLED]</v>
      </c>
      <c r="Q627" s="84" t="str">
        <f>IF($M627,_xll.BDH($J627,Q$605,$L627),"[DISABLED]")</f>
        <v>[DISABLED]</v>
      </c>
      <c r="R627" s="84" t="str">
        <f>IF($M627,_xll.BDH($J627,R$605,$L627),"[DISABLED]")</f>
        <v>[DISABLED]</v>
      </c>
      <c r="S627" s="84" t="str">
        <f>IF($M627,_xll.BDH($J627,S$605,$L627),"[DISABLED]")</f>
        <v>[DISABLED]</v>
      </c>
      <c r="U627" s="106" t="s">
        <v>5726</v>
      </c>
      <c r="V627" s="107" t="s">
        <v>1055</v>
      </c>
      <c r="W627" s="108">
        <v>42276</v>
      </c>
      <c r="X627" s="107" t="b">
        <v>0</v>
      </c>
      <c r="Y627" s="107" t="s">
        <v>5237</v>
      </c>
      <c r="Z627" s="107" t="s">
        <v>5237</v>
      </c>
      <c r="AA627" s="107" t="s">
        <v>5237</v>
      </c>
      <c r="AB627" s="107" t="s">
        <v>5237</v>
      </c>
      <c r="AC627" s="107" t="s">
        <v>5237</v>
      </c>
      <c r="AD627" s="107" t="s">
        <v>5237</v>
      </c>
    </row>
    <row r="628" spans="2:30" outlineLevel="2">
      <c r="B628" s="4" t="s">
        <v>3</v>
      </c>
      <c r="C628" s="4" t="s">
        <v>5232</v>
      </c>
      <c r="D628" s="4" t="s">
        <v>6</v>
      </c>
      <c r="E628" s="10" t="s">
        <v>407</v>
      </c>
      <c r="F628" s="4" t="s">
        <v>157</v>
      </c>
      <c r="G628" s="10" t="s">
        <v>871</v>
      </c>
      <c r="H628" s="10" t="s">
        <v>858</v>
      </c>
      <c r="I628" s="4" t="s">
        <v>73</v>
      </c>
      <c r="J628" s="72" t="str">
        <f t="shared" si="54"/>
        <v>JYBD9 ICPL Curncy</v>
      </c>
      <c r="K628" s="25" t="str">
        <f t="shared" si="55"/>
        <v>ICPL</v>
      </c>
      <c r="L628" s="26">
        <f t="shared" ca="1" si="55"/>
        <v>42276</v>
      </c>
      <c r="M628" s="25" t="b">
        <f t="shared" si="55"/>
        <v>0</v>
      </c>
      <c r="N628" s="84" t="str">
        <f>IF($M628,_xll.BDP($J628,N$605),"[DISABLED]")</f>
        <v>[DISABLED]</v>
      </c>
      <c r="O628" s="84" t="str">
        <f>IF($M628,_xll.BDP($J628,O$605),"[DISABLED]")</f>
        <v>[DISABLED]</v>
      </c>
      <c r="P628" s="84" t="str">
        <f>IF($M628,_xll.BDP($J628,P$605),"[DISABLED]")</f>
        <v>[DISABLED]</v>
      </c>
      <c r="Q628" s="84" t="str">
        <f>IF($M628,_xll.BDH($J628,Q$605,$L628),"[DISABLED]")</f>
        <v>[DISABLED]</v>
      </c>
      <c r="R628" s="84" t="str">
        <f>IF($M628,_xll.BDH($J628,R$605,$L628),"[DISABLED]")</f>
        <v>[DISABLED]</v>
      </c>
      <c r="S628" s="84" t="str">
        <f>IF($M628,_xll.BDH($J628,S$605,$L628),"[DISABLED]")</f>
        <v>[DISABLED]</v>
      </c>
      <c r="U628" s="106" t="s">
        <v>5727</v>
      </c>
      <c r="V628" s="107" t="s">
        <v>1055</v>
      </c>
      <c r="W628" s="108">
        <v>42276</v>
      </c>
      <c r="X628" s="107" t="b">
        <v>0</v>
      </c>
      <c r="Y628" s="107" t="s">
        <v>5237</v>
      </c>
      <c r="Z628" s="107" t="s">
        <v>5237</v>
      </c>
      <c r="AA628" s="107" t="s">
        <v>5237</v>
      </c>
      <c r="AB628" s="107" t="s">
        <v>5237</v>
      </c>
      <c r="AC628" s="107" t="s">
        <v>5237</v>
      </c>
      <c r="AD628" s="107" t="s">
        <v>5237</v>
      </c>
    </row>
    <row r="629" spans="2:30" outlineLevel="2">
      <c r="B629" s="4" t="s">
        <v>3</v>
      </c>
      <c r="C629" s="4" t="s">
        <v>5232</v>
      </c>
      <c r="D629" s="4" t="s">
        <v>6</v>
      </c>
      <c r="E629" s="10" t="s">
        <v>407</v>
      </c>
      <c r="F629" s="4" t="s">
        <v>46</v>
      </c>
      <c r="G629" s="10" t="s">
        <v>871</v>
      </c>
      <c r="H629" s="10" t="s">
        <v>859</v>
      </c>
      <c r="I629" s="4" t="s">
        <v>73</v>
      </c>
      <c r="J629" s="72" t="str">
        <f t="shared" si="54"/>
        <v>JYBD10 ICPL Curncy</v>
      </c>
      <c r="K629" s="25" t="str">
        <f t="shared" si="55"/>
        <v>ICPL</v>
      </c>
      <c r="L629" s="26">
        <f t="shared" ca="1" si="55"/>
        <v>42276</v>
      </c>
      <c r="M629" s="25" t="b">
        <f t="shared" si="55"/>
        <v>0</v>
      </c>
      <c r="N629" s="84" t="str">
        <f>IF($M629,_xll.BDP($J629,N$605),"[DISABLED]")</f>
        <v>[DISABLED]</v>
      </c>
      <c r="O629" s="84" t="str">
        <f>IF($M629,_xll.BDP($J629,O$605),"[DISABLED]")</f>
        <v>[DISABLED]</v>
      </c>
      <c r="P629" s="84" t="str">
        <f>IF($M629,_xll.BDP($J629,P$605),"[DISABLED]")</f>
        <v>[DISABLED]</v>
      </c>
      <c r="Q629" s="84" t="str">
        <f>IF($M629,_xll.BDH($J629,Q$605,$L629),"[DISABLED]")</f>
        <v>[DISABLED]</v>
      </c>
      <c r="R629" s="84" t="str">
        <f>IF($M629,_xll.BDH($J629,R$605,$L629),"[DISABLED]")</f>
        <v>[DISABLED]</v>
      </c>
      <c r="S629" s="84" t="str">
        <f>IF($M629,_xll.BDH($J629,S$605,$L629),"[DISABLED]")</f>
        <v>[DISABLED]</v>
      </c>
      <c r="U629" s="106" t="s">
        <v>5728</v>
      </c>
      <c r="V629" s="107" t="s">
        <v>1055</v>
      </c>
      <c r="W629" s="108">
        <v>42276</v>
      </c>
      <c r="X629" s="107" t="b">
        <v>0</v>
      </c>
      <c r="Y629" s="107" t="s">
        <v>5237</v>
      </c>
      <c r="Z629" s="107" t="s">
        <v>5237</v>
      </c>
      <c r="AA629" s="107" t="s">
        <v>5237</v>
      </c>
      <c r="AB629" s="107" t="s">
        <v>5237</v>
      </c>
      <c r="AC629" s="107" t="s">
        <v>5237</v>
      </c>
      <c r="AD629" s="107" t="s">
        <v>5237</v>
      </c>
    </row>
    <row r="630" spans="2:30" outlineLevel="2">
      <c r="B630" s="4" t="s">
        <v>3</v>
      </c>
      <c r="C630" s="4" t="s">
        <v>5232</v>
      </c>
      <c r="D630" s="4" t="s">
        <v>6</v>
      </c>
      <c r="E630" s="10" t="s">
        <v>407</v>
      </c>
      <c r="F630" s="4" t="s">
        <v>160</v>
      </c>
      <c r="G630" s="10" t="s">
        <v>871</v>
      </c>
      <c r="H630" s="10" t="s">
        <v>860</v>
      </c>
      <c r="I630" s="4" t="s">
        <v>73</v>
      </c>
      <c r="J630" s="72" t="str">
        <f t="shared" si="54"/>
        <v>JYBD11 ICPL Curncy</v>
      </c>
      <c r="K630" s="25" t="str">
        <f t="shared" si="55"/>
        <v>ICPL</v>
      </c>
      <c r="L630" s="26">
        <f t="shared" ca="1" si="55"/>
        <v>42276</v>
      </c>
      <c r="M630" s="25" t="b">
        <f t="shared" si="55"/>
        <v>0</v>
      </c>
      <c r="N630" s="84" t="str">
        <f>IF($M630,_xll.BDP($J630,N$605),"[DISABLED]")</f>
        <v>[DISABLED]</v>
      </c>
      <c r="O630" s="84" t="str">
        <f>IF($M630,_xll.BDP($J630,O$605),"[DISABLED]")</f>
        <v>[DISABLED]</v>
      </c>
      <c r="P630" s="84" t="str">
        <f>IF($M630,_xll.BDP($J630,P$605),"[DISABLED]")</f>
        <v>[DISABLED]</v>
      </c>
      <c r="Q630" s="84" t="str">
        <f>IF($M630,_xll.BDH($J630,Q$605,$L630),"[DISABLED]")</f>
        <v>[DISABLED]</v>
      </c>
      <c r="R630" s="84" t="str">
        <f>IF($M630,_xll.BDH($J630,R$605,$L630),"[DISABLED]")</f>
        <v>[DISABLED]</v>
      </c>
      <c r="S630" s="84" t="str">
        <f>IF($M630,_xll.BDH($J630,S$605,$L630),"[DISABLED]")</f>
        <v>[DISABLED]</v>
      </c>
      <c r="U630" s="106" t="s">
        <v>5729</v>
      </c>
      <c r="V630" s="107" t="s">
        <v>1055</v>
      </c>
      <c r="W630" s="108">
        <v>42276</v>
      </c>
      <c r="X630" s="107" t="b">
        <v>0</v>
      </c>
      <c r="Y630" s="107" t="s">
        <v>5237</v>
      </c>
      <c r="Z630" s="107" t="s">
        <v>5237</v>
      </c>
      <c r="AA630" s="107" t="s">
        <v>5237</v>
      </c>
      <c r="AB630" s="107" t="s">
        <v>5237</v>
      </c>
      <c r="AC630" s="107" t="s">
        <v>5237</v>
      </c>
      <c r="AD630" s="107" t="s">
        <v>5237</v>
      </c>
    </row>
    <row r="631" spans="2:30" outlineLevel="2">
      <c r="B631" s="4" t="s">
        <v>3</v>
      </c>
      <c r="C631" s="4" t="s">
        <v>5232</v>
      </c>
      <c r="D631" s="4" t="s">
        <v>6</v>
      </c>
      <c r="E631" s="10" t="s">
        <v>407</v>
      </c>
      <c r="F631" s="4" t="s">
        <v>161</v>
      </c>
      <c r="G631" s="10" t="s">
        <v>871</v>
      </c>
      <c r="H631" s="10" t="s">
        <v>861</v>
      </c>
      <c r="I631" s="4" t="s">
        <v>73</v>
      </c>
      <c r="J631" s="72" t="str">
        <f t="shared" si="54"/>
        <v>JYBD12 ICPL Curncy</v>
      </c>
      <c r="K631" s="25" t="str">
        <f t="shared" si="55"/>
        <v>ICPL</v>
      </c>
      <c r="L631" s="26">
        <f t="shared" ca="1" si="55"/>
        <v>42276</v>
      </c>
      <c r="M631" s="25" t="b">
        <f t="shared" si="55"/>
        <v>0</v>
      </c>
      <c r="N631" s="84" t="str">
        <f>IF($M631,_xll.BDP($J631,N$605),"[DISABLED]")</f>
        <v>[DISABLED]</v>
      </c>
      <c r="O631" s="84" t="str">
        <f>IF($M631,_xll.BDP($J631,O$605),"[DISABLED]")</f>
        <v>[DISABLED]</v>
      </c>
      <c r="P631" s="84" t="str">
        <f>IF($M631,_xll.BDP($J631,P$605),"[DISABLED]")</f>
        <v>[DISABLED]</v>
      </c>
      <c r="Q631" s="84" t="str">
        <f>IF($M631,_xll.BDH($J631,Q$605,$L631),"[DISABLED]")</f>
        <v>[DISABLED]</v>
      </c>
      <c r="R631" s="84" t="str">
        <f>IF($M631,_xll.BDH($J631,R$605,$L631),"[DISABLED]")</f>
        <v>[DISABLED]</v>
      </c>
      <c r="S631" s="84" t="str">
        <f>IF($M631,_xll.BDH($J631,S$605,$L631),"[DISABLED]")</f>
        <v>[DISABLED]</v>
      </c>
      <c r="U631" s="106" t="s">
        <v>5730</v>
      </c>
      <c r="V631" s="107" t="s">
        <v>1055</v>
      </c>
      <c r="W631" s="108">
        <v>42276</v>
      </c>
      <c r="X631" s="107" t="b">
        <v>0</v>
      </c>
      <c r="Y631" s="107" t="s">
        <v>5237</v>
      </c>
      <c r="Z631" s="107" t="s">
        <v>5237</v>
      </c>
      <c r="AA631" s="107" t="s">
        <v>5237</v>
      </c>
      <c r="AB631" s="107" t="s">
        <v>5237</v>
      </c>
      <c r="AC631" s="107" t="s">
        <v>5237</v>
      </c>
      <c r="AD631" s="107" t="s">
        <v>5237</v>
      </c>
    </row>
    <row r="632" spans="2:30" outlineLevel="2">
      <c r="B632" s="4" t="s">
        <v>3</v>
      </c>
      <c r="C632" s="4" t="s">
        <v>5232</v>
      </c>
      <c r="D632" s="4" t="s">
        <v>6</v>
      </c>
      <c r="E632" s="10" t="s">
        <v>407</v>
      </c>
      <c r="F632" s="4" t="s">
        <v>162</v>
      </c>
      <c r="G632" s="10" t="s">
        <v>871</v>
      </c>
      <c r="H632" s="10" t="s">
        <v>862</v>
      </c>
      <c r="I632" s="4" t="s">
        <v>73</v>
      </c>
      <c r="J632" s="72" t="str">
        <f t="shared" si="54"/>
        <v>JYBD13 ICPL Curncy</v>
      </c>
      <c r="K632" s="25" t="str">
        <f t="shared" si="55"/>
        <v>ICPL</v>
      </c>
      <c r="L632" s="26">
        <f t="shared" ca="1" si="55"/>
        <v>42276</v>
      </c>
      <c r="M632" s="25" t="b">
        <f t="shared" si="55"/>
        <v>0</v>
      </c>
      <c r="N632" s="84" t="str">
        <f>IF($M632,_xll.BDP($J632,N$605),"[DISABLED]")</f>
        <v>[DISABLED]</v>
      </c>
      <c r="O632" s="84" t="str">
        <f>IF($M632,_xll.BDP($J632,O$605),"[DISABLED]")</f>
        <v>[DISABLED]</v>
      </c>
      <c r="P632" s="84" t="str">
        <f>IF($M632,_xll.BDP($J632,P$605),"[DISABLED]")</f>
        <v>[DISABLED]</v>
      </c>
      <c r="Q632" s="84" t="str">
        <f>IF($M632,_xll.BDH($J632,Q$605,$L632),"[DISABLED]")</f>
        <v>[DISABLED]</v>
      </c>
      <c r="R632" s="84" t="str">
        <f>IF($M632,_xll.BDH($J632,R$605,$L632),"[DISABLED]")</f>
        <v>[DISABLED]</v>
      </c>
      <c r="S632" s="84" t="str">
        <f>IF($M632,_xll.BDH($J632,S$605,$L632),"[DISABLED]")</f>
        <v>[DISABLED]</v>
      </c>
      <c r="U632" s="106" t="s">
        <v>5731</v>
      </c>
      <c r="V632" s="107" t="s">
        <v>1055</v>
      </c>
      <c r="W632" s="108">
        <v>42276</v>
      </c>
      <c r="X632" s="107" t="b">
        <v>0</v>
      </c>
      <c r="Y632" s="107" t="s">
        <v>5237</v>
      </c>
      <c r="Z632" s="107" t="s">
        <v>5237</v>
      </c>
      <c r="AA632" s="107" t="s">
        <v>5237</v>
      </c>
      <c r="AB632" s="107" t="s">
        <v>5237</v>
      </c>
      <c r="AC632" s="107" t="s">
        <v>5237</v>
      </c>
      <c r="AD632" s="107" t="s">
        <v>5237</v>
      </c>
    </row>
    <row r="633" spans="2:30" outlineLevel="2">
      <c r="B633" s="4" t="s">
        <v>3</v>
      </c>
      <c r="C633" s="4" t="s">
        <v>5232</v>
      </c>
      <c r="D633" s="4" t="s">
        <v>6</v>
      </c>
      <c r="E633" s="10" t="s">
        <v>407</v>
      </c>
      <c r="F633" s="4" t="s">
        <v>163</v>
      </c>
      <c r="G633" s="10" t="s">
        <v>871</v>
      </c>
      <c r="H633" s="10" t="s">
        <v>863</v>
      </c>
      <c r="I633" s="4" t="s">
        <v>73</v>
      </c>
      <c r="J633" s="72" t="str">
        <f t="shared" si="54"/>
        <v>JYBD14 ICPL Curncy</v>
      </c>
      <c r="K633" s="25" t="str">
        <f t="shared" si="55"/>
        <v>ICPL</v>
      </c>
      <c r="L633" s="26">
        <f t="shared" ca="1" si="55"/>
        <v>42276</v>
      </c>
      <c r="M633" s="25" t="b">
        <f t="shared" si="55"/>
        <v>0</v>
      </c>
      <c r="N633" s="84" t="str">
        <f>IF($M633,_xll.BDP($J633,N$605),"[DISABLED]")</f>
        <v>[DISABLED]</v>
      </c>
      <c r="O633" s="84" t="str">
        <f>IF($M633,_xll.BDP($J633,O$605),"[DISABLED]")</f>
        <v>[DISABLED]</v>
      </c>
      <c r="P633" s="84" t="str">
        <f>IF($M633,_xll.BDP($J633,P$605),"[DISABLED]")</f>
        <v>[DISABLED]</v>
      </c>
      <c r="Q633" s="84" t="str">
        <f>IF($M633,_xll.BDH($J633,Q$605,$L633),"[DISABLED]")</f>
        <v>[DISABLED]</v>
      </c>
      <c r="R633" s="84" t="str">
        <f>IF($M633,_xll.BDH($J633,R$605,$L633),"[DISABLED]")</f>
        <v>[DISABLED]</v>
      </c>
      <c r="S633" s="84" t="str">
        <f>IF($M633,_xll.BDH($J633,S$605,$L633),"[DISABLED]")</f>
        <v>[DISABLED]</v>
      </c>
      <c r="U633" s="106" t="s">
        <v>5732</v>
      </c>
      <c r="V633" s="107" t="s">
        <v>1055</v>
      </c>
      <c r="W633" s="108">
        <v>42276</v>
      </c>
      <c r="X633" s="107" t="b">
        <v>0</v>
      </c>
      <c r="Y633" s="107" t="s">
        <v>5237</v>
      </c>
      <c r="Z633" s="107" t="s">
        <v>5237</v>
      </c>
      <c r="AA633" s="107" t="s">
        <v>5237</v>
      </c>
      <c r="AB633" s="107" t="s">
        <v>5237</v>
      </c>
      <c r="AC633" s="107" t="s">
        <v>5237</v>
      </c>
      <c r="AD633" s="107" t="s">
        <v>5237</v>
      </c>
    </row>
    <row r="634" spans="2:30" outlineLevel="2">
      <c r="B634" s="4" t="s">
        <v>3</v>
      </c>
      <c r="C634" s="4" t="s">
        <v>5232</v>
      </c>
      <c r="D634" s="4" t="s">
        <v>6</v>
      </c>
      <c r="E634" s="10" t="s">
        <v>407</v>
      </c>
      <c r="F634" s="4" t="s">
        <v>47</v>
      </c>
      <c r="G634" s="10" t="s">
        <v>871</v>
      </c>
      <c r="H634" s="10" t="s">
        <v>864</v>
      </c>
      <c r="I634" s="4" t="s">
        <v>73</v>
      </c>
      <c r="J634" s="72" t="str">
        <f t="shared" si="54"/>
        <v>JYBD15 ICPL Curncy</v>
      </c>
      <c r="K634" s="25" t="str">
        <f t="shared" si="55"/>
        <v>ICPL</v>
      </c>
      <c r="L634" s="26">
        <f t="shared" ca="1" si="55"/>
        <v>42276</v>
      </c>
      <c r="M634" s="25" t="b">
        <f t="shared" si="55"/>
        <v>0</v>
      </c>
      <c r="N634" s="84" t="str">
        <f>IF($M634,_xll.BDP($J634,N$605),"[DISABLED]")</f>
        <v>[DISABLED]</v>
      </c>
      <c r="O634" s="84" t="str">
        <f>IF($M634,_xll.BDP($J634,O$605),"[DISABLED]")</f>
        <v>[DISABLED]</v>
      </c>
      <c r="P634" s="84" t="str">
        <f>IF($M634,_xll.BDP($J634,P$605),"[DISABLED]")</f>
        <v>[DISABLED]</v>
      </c>
      <c r="Q634" s="84" t="str">
        <f>IF($M634,_xll.BDH($J634,Q$605,$L634),"[DISABLED]")</f>
        <v>[DISABLED]</v>
      </c>
      <c r="R634" s="84" t="str">
        <f>IF($M634,_xll.BDH($J634,R$605,$L634),"[DISABLED]")</f>
        <v>[DISABLED]</v>
      </c>
      <c r="S634" s="84" t="str">
        <f>IF($M634,_xll.BDH($J634,S$605,$L634),"[DISABLED]")</f>
        <v>[DISABLED]</v>
      </c>
      <c r="U634" s="106" t="s">
        <v>5733</v>
      </c>
      <c r="V634" s="107" t="s">
        <v>1055</v>
      </c>
      <c r="W634" s="108">
        <v>42276</v>
      </c>
      <c r="X634" s="107" t="b">
        <v>0</v>
      </c>
      <c r="Y634" s="107" t="s">
        <v>5237</v>
      </c>
      <c r="Z634" s="107" t="s">
        <v>5237</v>
      </c>
      <c r="AA634" s="107" t="s">
        <v>5237</v>
      </c>
      <c r="AB634" s="107" t="s">
        <v>5237</v>
      </c>
      <c r="AC634" s="107" t="s">
        <v>5237</v>
      </c>
      <c r="AD634" s="107" t="s">
        <v>5237</v>
      </c>
    </row>
    <row r="635" spans="2:30" outlineLevel="2">
      <c r="B635" s="4" t="s">
        <v>3</v>
      </c>
      <c r="C635" s="4" t="s">
        <v>5232</v>
      </c>
      <c r="D635" s="4" t="s">
        <v>6</v>
      </c>
      <c r="E635" s="10" t="s">
        <v>407</v>
      </c>
      <c r="F635" s="4" t="s">
        <v>48</v>
      </c>
      <c r="G635" s="10" t="s">
        <v>871</v>
      </c>
      <c r="H635" s="10" t="s">
        <v>865</v>
      </c>
      <c r="I635" s="4" t="s">
        <v>73</v>
      </c>
      <c r="J635" s="72" t="str">
        <f t="shared" si="54"/>
        <v>JYBD20 ICPL Curncy</v>
      </c>
      <c r="K635" s="25" t="str">
        <f t="shared" si="55"/>
        <v>ICPL</v>
      </c>
      <c r="L635" s="26">
        <f t="shared" ca="1" si="55"/>
        <v>42276</v>
      </c>
      <c r="M635" s="25" t="b">
        <f t="shared" si="55"/>
        <v>0</v>
      </c>
      <c r="N635" s="84" t="str">
        <f>IF($M635,_xll.BDP($J635,N$605),"[DISABLED]")</f>
        <v>[DISABLED]</v>
      </c>
      <c r="O635" s="84" t="str">
        <f>IF($M635,_xll.BDP($J635,O$605),"[DISABLED]")</f>
        <v>[DISABLED]</v>
      </c>
      <c r="P635" s="84" t="str">
        <f>IF($M635,_xll.BDP($J635,P$605),"[DISABLED]")</f>
        <v>[DISABLED]</v>
      </c>
      <c r="Q635" s="84" t="str">
        <f>IF($M635,_xll.BDH($J635,Q$605,$L635),"[DISABLED]")</f>
        <v>[DISABLED]</v>
      </c>
      <c r="R635" s="84" t="str">
        <f>IF($M635,_xll.BDH($J635,R$605,$L635),"[DISABLED]")</f>
        <v>[DISABLED]</v>
      </c>
      <c r="S635" s="84" t="str">
        <f>IF($M635,_xll.BDH($J635,S$605,$L635),"[DISABLED]")</f>
        <v>[DISABLED]</v>
      </c>
      <c r="U635" s="106" t="s">
        <v>5734</v>
      </c>
      <c r="V635" s="107" t="s">
        <v>1055</v>
      </c>
      <c r="W635" s="108">
        <v>42276</v>
      </c>
      <c r="X635" s="107" t="b">
        <v>0</v>
      </c>
      <c r="Y635" s="107" t="s">
        <v>5237</v>
      </c>
      <c r="Z635" s="107" t="s">
        <v>5237</v>
      </c>
      <c r="AA635" s="107" t="s">
        <v>5237</v>
      </c>
      <c r="AB635" s="107" t="s">
        <v>5237</v>
      </c>
      <c r="AC635" s="107" t="s">
        <v>5237</v>
      </c>
      <c r="AD635" s="107" t="s">
        <v>5237</v>
      </c>
    </row>
    <row r="636" spans="2:30" outlineLevel="2">
      <c r="B636" s="4" t="s">
        <v>3</v>
      </c>
      <c r="C636" s="4" t="s">
        <v>5232</v>
      </c>
      <c r="D636" s="4" t="s">
        <v>6</v>
      </c>
      <c r="E636" s="10" t="s">
        <v>407</v>
      </c>
      <c r="F636" s="4" t="s">
        <v>49</v>
      </c>
      <c r="G636" s="10" t="s">
        <v>871</v>
      </c>
      <c r="H636" s="10" t="s">
        <v>866</v>
      </c>
      <c r="I636" s="4" t="s">
        <v>73</v>
      </c>
      <c r="J636" s="72" t="str">
        <f t="shared" si="54"/>
        <v>JYBD25 ICPL Curncy</v>
      </c>
      <c r="K636" s="25" t="str">
        <f t="shared" si="55"/>
        <v>ICPL</v>
      </c>
      <c r="L636" s="26">
        <f t="shared" ca="1" si="55"/>
        <v>42276</v>
      </c>
      <c r="M636" s="25" t="b">
        <f t="shared" si="55"/>
        <v>0</v>
      </c>
      <c r="N636" s="84" t="str">
        <f>IF($M636,_xll.BDP($J636,N$605),"[DISABLED]")</f>
        <v>[DISABLED]</v>
      </c>
      <c r="O636" s="84" t="str">
        <f>IF($M636,_xll.BDP($J636,O$605),"[DISABLED]")</f>
        <v>[DISABLED]</v>
      </c>
      <c r="P636" s="84" t="str">
        <f>IF($M636,_xll.BDP($J636,P$605),"[DISABLED]")</f>
        <v>[DISABLED]</v>
      </c>
      <c r="Q636" s="84" t="str">
        <f>IF($M636,_xll.BDH($J636,Q$605,$L636),"[DISABLED]")</f>
        <v>[DISABLED]</v>
      </c>
      <c r="R636" s="84" t="str">
        <f>IF($M636,_xll.BDH($J636,R$605,$L636),"[DISABLED]")</f>
        <v>[DISABLED]</v>
      </c>
      <c r="S636" s="84" t="str">
        <f>IF($M636,_xll.BDH($J636,S$605,$L636),"[DISABLED]")</f>
        <v>[DISABLED]</v>
      </c>
      <c r="U636" s="106" t="s">
        <v>5735</v>
      </c>
      <c r="V636" s="107" t="s">
        <v>1055</v>
      </c>
      <c r="W636" s="108">
        <v>42276</v>
      </c>
      <c r="X636" s="107" t="b">
        <v>0</v>
      </c>
      <c r="Y636" s="107" t="s">
        <v>5237</v>
      </c>
      <c r="Z636" s="107" t="s">
        <v>5237</v>
      </c>
      <c r="AA636" s="107" t="s">
        <v>5237</v>
      </c>
      <c r="AB636" s="107" t="s">
        <v>5237</v>
      </c>
      <c r="AC636" s="107" t="s">
        <v>5237</v>
      </c>
      <c r="AD636" s="107" t="s">
        <v>5237</v>
      </c>
    </row>
    <row r="637" spans="2:30" outlineLevel="2">
      <c r="B637" s="4" t="s">
        <v>3</v>
      </c>
      <c r="C637" s="4" t="s">
        <v>5232</v>
      </c>
      <c r="D637" s="4" t="s">
        <v>6</v>
      </c>
      <c r="E637" s="10" t="s">
        <v>407</v>
      </c>
      <c r="F637" s="4" t="s">
        <v>50</v>
      </c>
      <c r="G637" s="10" t="s">
        <v>871</v>
      </c>
      <c r="H637" s="10" t="s">
        <v>867</v>
      </c>
      <c r="I637" s="4" t="s">
        <v>73</v>
      </c>
      <c r="J637" s="72" t="str">
        <f t="shared" si="54"/>
        <v>JYBD30 ICPL Curncy</v>
      </c>
      <c r="K637" s="25" t="str">
        <f t="shared" si="55"/>
        <v>ICPL</v>
      </c>
      <c r="L637" s="26">
        <f t="shared" ca="1" si="55"/>
        <v>42276</v>
      </c>
      <c r="M637" s="25" t="b">
        <f t="shared" si="55"/>
        <v>0</v>
      </c>
      <c r="N637" s="84" t="str">
        <f>IF($M637,_xll.BDP($J637,N$605),"[DISABLED]")</f>
        <v>[DISABLED]</v>
      </c>
      <c r="O637" s="84" t="str">
        <f>IF($M637,_xll.BDP($J637,O$605),"[DISABLED]")</f>
        <v>[DISABLED]</v>
      </c>
      <c r="P637" s="84" t="str">
        <f>IF($M637,_xll.BDP($J637,P$605),"[DISABLED]")</f>
        <v>[DISABLED]</v>
      </c>
      <c r="Q637" s="84" t="str">
        <f>IF($M637,_xll.BDH($J637,Q$605,$L637),"[DISABLED]")</f>
        <v>[DISABLED]</v>
      </c>
      <c r="R637" s="84" t="str">
        <f>IF($M637,_xll.BDH($J637,R$605,$L637),"[DISABLED]")</f>
        <v>[DISABLED]</v>
      </c>
      <c r="S637" s="84" t="str">
        <f>IF($M637,_xll.BDH($J637,S$605,$L637),"[DISABLED]")</f>
        <v>[DISABLED]</v>
      </c>
      <c r="U637" s="106" t="s">
        <v>5736</v>
      </c>
      <c r="V637" s="107" t="s">
        <v>1055</v>
      </c>
      <c r="W637" s="108">
        <v>42276</v>
      </c>
      <c r="X637" s="107" t="b">
        <v>0</v>
      </c>
      <c r="Y637" s="107" t="s">
        <v>5237</v>
      </c>
      <c r="Z637" s="107" t="s">
        <v>5237</v>
      </c>
      <c r="AA637" s="107" t="s">
        <v>5237</v>
      </c>
      <c r="AB637" s="107" t="s">
        <v>5237</v>
      </c>
      <c r="AC637" s="107" t="s">
        <v>5237</v>
      </c>
      <c r="AD637" s="107" t="s">
        <v>5237</v>
      </c>
    </row>
    <row r="638" spans="2:30" outlineLevel="2">
      <c r="B638" s="4" t="s">
        <v>3</v>
      </c>
      <c r="C638" s="4" t="s">
        <v>5232</v>
      </c>
      <c r="D638" s="4" t="s">
        <v>6</v>
      </c>
      <c r="E638" s="10" t="s">
        <v>407</v>
      </c>
      <c r="F638" s="4" t="s">
        <v>51</v>
      </c>
      <c r="G638" s="10" t="s">
        <v>871</v>
      </c>
      <c r="H638" s="10" t="s">
        <v>868</v>
      </c>
      <c r="I638" s="4" t="s">
        <v>73</v>
      </c>
      <c r="J638" s="72" t="str">
        <f t="shared" si="54"/>
        <v>JYBD40 ICPL Curncy</v>
      </c>
      <c r="K638" s="25" t="str">
        <f t="shared" si="55"/>
        <v>ICPL</v>
      </c>
      <c r="L638" s="26">
        <f t="shared" ca="1" si="55"/>
        <v>42276</v>
      </c>
      <c r="M638" s="25" t="b">
        <f t="shared" si="55"/>
        <v>0</v>
      </c>
      <c r="N638" s="84" t="str">
        <f>IF($M638,_xll.BDP($J638,N$605),"[DISABLED]")</f>
        <v>[DISABLED]</v>
      </c>
      <c r="O638" s="84" t="str">
        <f>IF($M638,_xll.BDP($J638,O$605),"[DISABLED]")</f>
        <v>[DISABLED]</v>
      </c>
      <c r="P638" s="84" t="str">
        <f>IF($M638,_xll.BDP($J638,P$605),"[DISABLED]")</f>
        <v>[DISABLED]</v>
      </c>
      <c r="Q638" s="84" t="str">
        <f>IF($M638,_xll.BDH($J638,Q$605,$L638),"[DISABLED]")</f>
        <v>[DISABLED]</v>
      </c>
      <c r="R638" s="84" t="str">
        <f>IF($M638,_xll.BDH($J638,R$605,$L638),"[DISABLED]")</f>
        <v>[DISABLED]</v>
      </c>
      <c r="S638" s="84" t="str">
        <f>IF($M638,_xll.BDH($J638,S$605,$L638),"[DISABLED]")</f>
        <v>[DISABLED]</v>
      </c>
      <c r="U638" s="106" t="s">
        <v>5737</v>
      </c>
      <c r="V638" s="107" t="s">
        <v>1055</v>
      </c>
      <c r="W638" s="108">
        <v>42276</v>
      </c>
      <c r="X638" s="107" t="b">
        <v>0</v>
      </c>
      <c r="Y638" s="107" t="s">
        <v>5237</v>
      </c>
      <c r="Z638" s="107" t="s">
        <v>5237</v>
      </c>
      <c r="AA638" s="107" t="s">
        <v>5237</v>
      </c>
      <c r="AB638" s="107" t="s">
        <v>5237</v>
      </c>
      <c r="AC638" s="107" t="s">
        <v>5237</v>
      </c>
      <c r="AD638" s="107" t="s">
        <v>5237</v>
      </c>
    </row>
    <row r="639" spans="2:30" outlineLevel="2">
      <c r="B639" s="4" t="s">
        <v>3</v>
      </c>
      <c r="C639" s="4" t="s">
        <v>5232</v>
      </c>
      <c r="D639" s="4" t="s">
        <v>6</v>
      </c>
      <c r="E639" s="10" t="s">
        <v>407</v>
      </c>
      <c r="F639" s="4" t="s">
        <v>52</v>
      </c>
      <c r="G639" s="10" t="s">
        <v>871</v>
      </c>
      <c r="H639" s="10" t="s">
        <v>869</v>
      </c>
      <c r="I639" s="4" t="s">
        <v>73</v>
      </c>
      <c r="J639" s="72" t="str">
        <f t="shared" si="54"/>
        <v>JYBD50 ICPL Curncy</v>
      </c>
      <c r="K639" s="25" t="str">
        <f t="shared" si="55"/>
        <v>ICPL</v>
      </c>
      <c r="L639" s="26">
        <f t="shared" ca="1" si="55"/>
        <v>42276</v>
      </c>
      <c r="M639" s="25" t="b">
        <f t="shared" si="55"/>
        <v>0</v>
      </c>
      <c r="N639" s="84" t="str">
        <f>IF($M639,_xll.BDP($J639,N$605),"[DISABLED]")</f>
        <v>[DISABLED]</v>
      </c>
      <c r="O639" s="84" t="str">
        <f>IF($M639,_xll.BDP($J639,O$605),"[DISABLED]")</f>
        <v>[DISABLED]</v>
      </c>
      <c r="P639" s="84" t="str">
        <f>IF($M639,_xll.BDP($J639,P$605),"[DISABLED]")</f>
        <v>[DISABLED]</v>
      </c>
      <c r="Q639" s="84" t="str">
        <f>IF($M639,_xll.BDH($J639,Q$605,$L639),"[DISABLED]")</f>
        <v>[DISABLED]</v>
      </c>
      <c r="R639" s="84" t="str">
        <f>IF($M639,_xll.BDH($J639,R$605,$L639),"[DISABLED]")</f>
        <v>[DISABLED]</v>
      </c>
      <c r="S639" s="84" t="str">
        <f>IF($M639,_xll.BDH($J639,S$605,$L639),"[DISABLED]")</f>
        <v>[DISABLED]</v>
      </c>
      <c r="U639" s="106" t="s">
        <v>5738</v>
      </c>
      <c r="V639" s="107" t="s">
        <v>1055</v>
      </c>
      <c r="W639" s="108">
        <v>42276</v>
      </c>
      <c r="X639" s="107" t="b">
        <v>0</v>
      </c>
      <c r="Y639" s="107" t="s">
        <v>5237</v>
      </c>
      <c r="Z639" s="107" t="s">
        <v>5237</v>
      </c>
      <c r="AA639" s="107" t="s">
        <v>5237</v>
      </c>
      <c r="AB639" s="107" t="s">
        <v>5237</v>
      </c>
      <c r="AC639" s="107" t="s">
        <v>5237</v>
      </c>
      <c r="AD639" s="107" t="s">
        <v>5237</v>
      </c>
    </row>
    <row r="640" spans="2:30" outlineLevel="2">
      <c r="B640" s="4" t="s">
        <v>3</v>
      </c>
      <c r="C640" s="4" t="s">
        <v>5232</v>
      </c>
      <c r="D640" s="4" t="s">
        <v>6</v>
      </c>
      <c r="E640" s="35" t="s">
        <v>407</v>
      </c>
      <c r="F640" s="6" t="s">
        <v>169</v>
      </c>
      <c r="G640" s="10" t="s">
        <v>871</v>
      </c>
      <c r="H640" s="35" t="s">
        <v>870</v>
      </c>
      <c r="I640" s="4" t="s">
        <v>73</v>
      </c>
      <c r="J640" s="72" t="str">
        <f t="shared" si="54"/>
        <v>JYBD60 ICPL Curncy</v>
      </c>
      <c r="K640" s="25" t="str">
        <f t="shared" si="55"/>
        <v>ICPL</v>
      </c>
      <c r="L640" s="26">
        <f t="shared" ca="1" si="55"/>
        <v>42276</v>
      </c>
      <c r="M640" s="25" t="b">
        <f t="shared" si="55"/>
        <v>0</v>
      </c>
      <c r="N640" s="84" t="str">
        <f>IF($M640,_xll.BDP($J640,N$605),"[DISABLED]")</f>
        <v>[DISABLED]</v>
      </c>
      <c r="O640" s="84" t="str">
        <f>IF($M640,_xll.BDP($J640,O$605),"[DISABLED]")</f>
        <v>[DISABLED]</v>
      </c>
      <c r="P640" s="84" t="str">
        <f>IF($M640,_xll.BDP($J640,P$605),"[DISABLED]")</f>
        <v>[DISABLED]</v>
      </c>
      <c r="Q640" s="84" t="str">
        <f>IF($M640,_xll.BDH($J640,Q$605,$L640),"[DISABLED]")</f>
        <v>[DISABLED]</v>
      </c>
      <c r="R640" s="84" t="str">
        <f>IF($M640,_xll.BDH($J640,R$605,$L640),"[DISABLED]")</f>
        <v>[DISABLED]</v>
      </c>
      <c r="S640" s="84" t="str">
        <f>IF($M640,_xll.BDH($J640,S$605,$L640),"[DISABLED]")</f>
        <v>[DISABLED]</v>
      </c>
      <c r="U640" s="106" t="s">
        <v>5739</v>
      </c>
      <c r="V640" s="107" t="s">
        <v>1055</v>
      </c>
      <c r="W640" s="108">
        <v>42276</v>
      </c>
      <c r="X640" s="107" t="b">
        <v>0</v>
      </c>
      <c r="Y640" s="107" t="s">
        <v>5237</v>
      </c>
      <c r="Z640" s="107" t="s">
        <v>5237</v>
      </c>
      <c r="AA640" s="107" t="s">
        <v>5237</v>
      </c>
      <c r="AB640" s="107" t="s">
        <v>5237</v>
      </c>
      <c r="AC640" s="107" t="s">
        <v>5237</v>
      </c>
      <c r="AD640" s="107" t="s">
        <v>5237</v>
      </c>
    </row>
    <row r="641" spans="2:30" outlineLevel="1">
      <c r="B641" s="4" t="s">
        <v>3</v>
      </c>
      <c r="C641" s="4" t="s">
        <v>5232</v>
      </c>
      <c r="D641" s="4" t="s">
        <v>6</v>
      </c>
      <c r="E641" s="39" t="s">
        <v>62</v>
      </c>
      <c r="F641" s="76"/>
      <c r="G641" s="77"/>
      <c r="H641" s="77"/>
      <c r="I641" s="78"/>
      <c r="J641" s="78"/>
      <c r="K641" s="81" t="str">
        <f t="shared" ref="K641:S641" si="56">INDEX(ObjData,MATCH($C641&amp;"-"&amp;$D641&amp;"-"&amp;$E641,ObjIDs,0),MATCH(K$2,ObjFields,0))</f>
        <v>ICPL</v>
      </c>
      <c r="L641" s="82">
        <f t="shared" ca="1" si="56"/>
        <v>42276</v>
      </c>
      <c r="M641" s="81" t="b">
        <f t="shared" si="56"/>
        <v>0</v>
      </c>
      <c r="N641" s="81" t="str">
        <f t="shared" si="56"/>
        <v>NAME</v>
      </c>
      <c r="O641" s="81" t="str">
        <f t="shared" si="56"/>
        <v>LAST_UPDATE_DT</v>
      </c>
      <c r="P641" s="81" t="str">
        <f t="shared" si="56"/>
        <v>LAST_UPDATE</v>
      </c>
      <c r="Q641" s="81" t="str">
        <f t="shared" si="56"/>
        <v>PX_LAST</v>
      </c>
      <c r="R641" s="81" t="str">
        <f t="shared" si="56"/>
        <v>PX_BID</v>
      </c>
      <c r="S641" s="81" t="str">
        <f t="shared" si="56"/>
        <v>PX_ASK</v>
      </c>
      <c r="U641" s="103"/>
      <c r="V641" s="104" t="s">
        <v>1055</v>
      </c>
      <c r="W641" s="105">
        <v>42276</v>
      </c>
      <c r="X641" s="104" t="b">
        <v>0</v>
      </c>
      <c r="Y641" s="104" t="s">
        <v>289</v>
      </c>
      <c r="Z641" s="104" t="s">
        <v>291</v>
      </c>
      <c r="AA641" s="104" t="s">
        <v>292</v>
      </c>
      <c r="AB641" s="104" t="s">
        <v>56</v>
      </c>
      <c r="AC641" s="104" t="s">
        <v>5228</v>
      </c>
      <c r="AD641" s="104" t="s">
        <v>5229</v>
      </c>
    </row>
    <row r="642" spans="2:30" outlineLevel="2">
      <c r="B642" s="4" t="s">
        <v>3</v>
      </c>
      <c r="C642" s="4" t="s">
        <v>5232</v>
      </c>
      <c r="D642" s="4" t="s">
        <v>6</v>
      </c>
      <c r="E642" s="10" t="s">
        <v>62</v>
      </c>
      <c r="F642" s="4" t="s">
        <v>54</v>
      </c>
      <c r="G642" s="10" t="s">
        <v>63</v>
      </c>
      <c r="H642" s="10" t="s">
        <v>800</v>
      </c>
      <c r="I642" s="4" t="s">
        <v>277</v>
      </c>
      <c r="J642" s="72" t="str">
        <f>H642&amp;" "&amp;K642&amp;" "&amp;I642</f>
        <v>JY0003M ICPL Index</v>
      </c>
      <c r="K642" s="25" t="str">
        <f>K$641</f>
        <v>ICPL</v>
      </c>
      <c r="L642" s="26">
        <f ca="1">L$641</f>
        <v>42276</v>
      </c>
      <c r="M642" s="25" t="b">
        <f>M$641</f>
        <v>0</v>
      </c>
      <c r="N642" s="84" t="str">
        <f>IF($M642,_xll.BDP($J642,N$641),"[DISABLED]")</f>
        <v>[DISABLED]</v>
      </c>
      <c r="O642" s="84" t="str">
        <f>IF($M642,_xll.BDP($J642,O$641),"[DISABLED]")</f>
        <v>[DISABLED]</v>
      </c>
      <c r="P642" s="84" t="str">
        <f>IF($M642,_xll.BDP($J642,P$641),"[DISABLED]")</f>
        <v>[DISABLED]</v>
      </c>
      <c r="Q642" s="84" t="str">
        <f>IF($M642,_xll.BDH($J642,Q$641,$L642),"[DISABLED]")</f>
        <v>[DISABLED]</v>
      </c>
      <c r="R642" s="84" t="str">
        <f>IF($M642,_xll.BDH($J642,R$641,$L642),"[DISABLED]")</f>
        <v>[DISABLED]</v>
      </c>
      <c r="S642" s="84" t="str">
        <f>IF($M642,_xll.BDH($J642,S$641,$L642),"[DISABLED]")</f>
        <v>[DISABLED]</v>
      </c>
      <c r="U642" s="106" t="s">
        <v>5740</v>
      </c>
      <c r="V642" s="107" t="s">
        <v>1055</v>
      </c>
      <c r="W642" s="108">
        <v>42276</v>
      </c>
      <c r="X642" s="107" t="b">
        <v>0</v>
      </c>
      <c r="Y642" s="107" t="s">
        <v>5237</v>
      </c>
      <c r="Z642" s="107" t="s">
        <v>5237</v>
      </c>
      <c r="AA642" s="107" t="s">
        <v>5237</v>
      </c>
      <c r="AB642" s="107" t="s">
        <v>5237</v>
      </c>
      <c r="AC642" s="107" t="s">
        <v>5237</v>
      </c>
      <c r="AD642" s="107" t="s">
        <v>5237</v>
      </c>
    </row>
    <row r="643" spans="2:30" outlineLevel="2">
      <c r="B643" s="4" t="s">
        <v>3</v>
      </c>
      <c r="C643" s="4" t="s">
        <v>5232</v>
      </c>
      <c r="D643" s="4" t="s">
        <v>6</v>
      </c>
      <c r="E643" s="10" t="s">
        <v>62</v>
      </c>
      <c r="F643" s="51" t="s">
        <v>54</v>
      </c>
      <c r="G643" s="52" t="s">
        <v>143</v>
      </c>
      <c r="H643" s="52" t="s">
        <v>801</v>
      </c>
      <c r="I643" s="4" t="s">
        <v>73</v>
      </c>
      <c r="J643" s="72" t="str">
        <f t="shared" ref="J643:J677" si="57">H643&amp;" "&amp;K643&amp;" "&amp;I643</f>
        <v>JYFR00C ICPL Curncy</v>
      </c>
      <c r="K643" s="25" t="str">
        <f t="shared" ref="K643:M677" si="58">K$641</f>
        <v>ICPL</v>
      </c>
      <c r="L643" s="26">
        <f t="shared" ca="1" si="58"/>
        <v>42276</v>
      </c>
      <c r="M643" s="25" t="b">
        <f t="shared" si="58"/>
        <v>0</v>
      </c>
      <c r="N643" s="84" t="str">
        <f>IF($M643,_xll.BDP($J643,N$641),"[DISABLED]")</f>
        <v>[DISABLED]</v>
      </c>
      <c r="O643" s="84" t="str">
        <f>IF($M643,_xll.BDP($J643,O$641),"[DISABLED]")</f>
        <v>[DISABLED]</v>
      </c>
      <c r="P643" s="84" t="str">
        <f>IF($M643,_xll.BDP($J643,P$641),"[DISABLED]")</f>
        <v>[DISABLED]</v>
      </c>
      <c r="Q643" s="84" t="str">
        <f>IF($M643,_xll.BDH($J643,Q$641,$L643),"[DISABLED]")</f>
        <v>[DISABLED]</v>
      </c>
      <c r="R643" s="84" t="str">
        <f>IF($M643,_xll.BDH($J643,R$641,$L643),"[DISABLED]")</f>
        <v>[DISABLED]</v>
      </c>
      <c r="S643" s="84" t="str">
        <f>IF($M643,_xll.BDH($J643,S$641,$L643),"[DISABLED]")</f>
        <v>[DISABLED]</v>
      </c>
      <c r="U643" s="106" t="s">
        <v>5741</v>
      </c>
      <c r="V643" s="107" t="s">
        <v>1055</v>
      </c>
      <c r="W643" s="108">
        <v>42276</v>
      </c>
      <c r="X643" s="107" t="b">
        <v>0</v>
      </c>
      <c r="Y643" s="107" t="s">
        <v>5237</v>
      </c>
      <c r="Z643" s="107" t="s">
        <v>5237</v>
      </c>
      <c r="AA643" s="107" t="s">
        <v>5237</v>
      </c>
      <c r="AB643" s="107" t="s">
        <v>5237</v>
      </c>
      <c r="AC643" s="107" t="s">
        <v>5237</v>
      </c>
      <c r="AD643" s="107" t="s">
        <v>5237</v>
      </c>
    </row>
    <row r="644" spans="2:30" outlineLevel="2">
      <c r="B644" s="4" t="s">
        <v>3</v>
      </c>
      <c r="C644" s="4" t="s">
        <v>5232</v>
      </c>
      <c r="D644" s="4" t="s">
        <v>6</v>
      </c>
      <c r="E644" s="10" t="s">
        <v>62</v>
      </c>
      <c r="F644" s="9" t="s">
        <v>211</v>
      </c>
      <c r="G644" s="14" t="s">
        <v>307</v>
      </c>
      <c r="H644" s="14" t="s">
        <v>802</v>
      </c>
      <c r="I644" s="4" t="s">
        <v>73</v>
      </c>
      <c r="J644" s="72" t="str">
        <f t="shared" si="57"/>
        <v>JYFR0AD ICPL Curncy</v>
      </c>
      <c r="K644" s="25" t="str">
        <f t="shared" si="58"/>
        <v>ICPL</v>
      </c>
      <c r="L644" s="26">
        <f t="shared" ca="1" si="58"/>
        <v>42276</v>
      </c>
      <c r="M644" s="25" t="b">
        <f t="shared" si="58"/>
        <v>0</v>
      </c>
      <c r="N644" s="84" t="str">
        <f>IF($M644,_xll.BDP($J644,N$641),"[DISABLED]")</f>
        <v>[DISABLED]</v>
      </c>
      <c r="O644" s="84" t="str">
        <f>IF($M644,_xll.BDP($J644,O$641),"[DISABLED]")</f>
        <v>[DISABLED]</v>
      </c>
      <c r="P644" s="84" t="str">
        <f>IF($M644,_xll.BDP($J644,P$641),"[DISABLED]")</f>
        <v>[DISABLED]</v>
      </c>
      <c r="Q644" s="84" t="str">
        <f>IF($M644,_xll.BDH($J644,Q$641,$L644),"[DISABLED]")</f>
        <v>[DISABLED]</v>
      </c>
      <c r="R644" s="84" t="str">
        <f>IF($M644,_xll.BDH($J644,R$641,$L644),"[DISABLED]")</f>
        <v>[DISABLED]</v>
      </c>
      <c r="S644" s="84" t="str">
        <f>IF($M644,_xll.BDH($J644,S$641,$L644),"[DISABLED]")</f>
        <v>[DISABLED]</v>
      </c>
      <c r="U644" s="106" t="s">
        <v>5742</v>
      </c>
      <c r="V644" s="107" t="s">
        <v>1055</v>
      </c>
      <c r="W644" s="108">
        <v>42276</v>
      </c>
      <c r="X644" s="107" t="b">
        <v>0</v>
      </c>
      <c r="Y644" s="107" t="s">
        <v>5237</v>
      </c>
      <c r="Z644" s="107" t="s">
        <v>5237</v>
      </c>
      <c r="AA644" s="107" t="s">
        <v>5237</v>
      </c>
      <c r="AB644" s="107" t="s">
        <v>5237</v>
      </c>
      <c r="AC644" s="107" t="s">
        <v>5237</v>
      </c>
      <c r="AD644" s="107" t="s">
        <v>5237</v>
      </c>
    </row>
    <row r="645" spans="2:30" outlineLevel="2">
      <c r="B645" s="4" t="s">
        <v>3</v>
      </c>
      <c r="C645" s="4" t="s">
        <v>5232</v>
      </c>
      <c r="D645" s="4" t="s">
        <v>6</v>
      </c>
      <c r="E645" s="10" t="s">
        <v>62</v>
      </c>
      <c r="F645" s="9" t="s">
        <v>212</v>
      </c>
      <c r="G645" s="14" t="s">
        <v>308</v>
      </c>
      <c r="H645" s="14" t="s">
        <v>803</v>
      </c>
      <c r="I645" s="4" t="s">
        <v>73</v>
      </c>
      <c r="J645" s="72" t="str">
        <f t="shared" si="57"/>
        <v>JYFR0BE ICPL Curncy</v>
      </c>
      <c r="K645" s="25" t="str">
        <f t="shared" si="58"/>
        <v>ICPL</v>
      </c>
      <c r="L645" s="26">
        <f t="shared" ca="1" si="58"/>
        <v>42276</v>
      </c>
      <c r="M645" s="25" t="b">
        <f t="shared" si="58"/>
        <v>0</v>
      </c>
      <c r="N645" s="84" t="str">
        <f>IF($M645,_xll.BDP($J645,N$641),"[DISABLED]")</f>
        <v>[DISABLED]</v>
      </c>
      <c r="O645" s="84" t="str">
        <f>IF($M645,_xll.BDP($J645,O$641),"[DISABLED]")</f>
        <v>[DISABLED]</v>
      </c>
      <c r="P645" s="84" t="str">
        <f>IF($M645,_xll.BDP($J645,P$641),"[DISABLED]")</f>
        <v>[DISABLED]</v>
      </c>
      <c r="Q645" s="84" t="str">
        <f>IF($M645,_xll.BDH($J645,Q$641,$L645),"[DISABLED]")</f>
        <v>[DISABLED]</v>
      </c>
      <c r="R645" s="84" t="str">
        <f>IF($M645,_xll.BDH($J645,R$641,$L645),"[DISABLED]")</f>
        <v>[DISABLED]</v>
      </c>
      <c r="S645" s="84" t="str">
        <f>IF($M645,_xll.BDH($J645,S$641,$L645),"[DISABLED]")</f>
        <v>[DISABLED]</v>
      </c>
      <c r="U645" s="106" t="s">
        <v>5743</v>
      </c>
      <c r="V645" s="107" t="s">
        <v>1055</v>
      </c>
      <c r="W645" s="108">
        <v>42276</v>
      </c>
      <c r="X645" s="107" t="b">
        <v>0</v>
      </c>
      <c r="Y645" s="107" t="s">
        <v>5237</v>
      </c>
      <c r="Z645" s="107" t="s">
        <v>5237</v>
      </c>
      <c r="AA645" s="107" t="s">
        <v>5237</v>
      </c>
      <c r="AB645" s="107" t="s">
        <v>5237</v>
      </c>
      <c r="AC645" s="107" t="s">
        <v>5237</v>
      </c>
      <c r="AD645" s="107" t="s">
        <v>5237</v>
      </c>
    </row>
    <row r="646" spans="2:30" outlineLevel="2">
      <c r="B646" s="4" t="s">
        <v>3</v>
      </c>
      <c r="C646" s="4" t="s">
        <v>5232</v>
      </c>
      <c r="D646" s="4" t="s">
        <v>6</v>
      </c>
      <c r="E646" s="10" t="s">
        <v>62</v>
      </c>
      <c r="F646" s="9" t="s">
        <v>58</v>
      </c>
      <c r="G646" s="14" t="s">
        <v>170</v>
      </c>
      <c r="H646" s="14" t="s">
        <v>804</v>
      </c>
      <c r="I646" s="4" t="s">
        <v>73</v>
      </c>
      <c r="J646" s="72" t="str">
        <f t="shared" si="57"/>
        <v>JYFR0CF ICPL Curncy</v>
      </c>
      <c r="K646" s="25" t="str">
        <f t="shared" si="58"/>
        <v>ICPL</v>
      </c>
      <c r="L646" s="26">
        <f t="shared" ca="1" si="58"/>
        <v>42276</v>
      </c>
      <c r="M646" s="25" t="b">
        <f t="shared" si="58"/>
        <v>0</v>
      </c>
      <c r="N646" s="84" t="str">
        <f>IF($M646,_xll.BDP($J646,N$641),"[DISABLED]")</f>
        <v>[DISABLED]</v>
      </c>
      <c r="O646" s="84" t="str">
        <f>IF($M646,_xll.BDP($J646,O$641),"[DISABLED]")</f>
        <v>[DISABLED]</v>
      </c>
      <c r="P646" s="84" t="str">
        <f>IF($M646,_xll.BDP($J646,P$641),"[DISABLED]")</f>
        <v>[DISABLED]</v>
      </c>
      <c r="Q646" s="84" t="str">
        <f>IF($M646,_xll.BDH($J646,Q$641,$L646),"[DISABLED]")</f>
        <v>[DISABLED]</v>
      </c>
      <c r="R646" s="84" t="str">
        <f>IF($M646,_xll.BDH($J646,R$641,$L646),"[DISABLED]")</f>
        <v>[DISABLED]</v>
      </c>
      <c r="S646" s="84" t="str">
        <f>IF($M646,_xll.BDH($J646,S$641,$L646),"[DISABLED]")</f>
        <v>[DISABLED]</v>
      </c>
      <c r="U646" s="106" t="s">
        <v>5744</v>
      </c>
      <c r="V646" s="107" t="s">
        <v>1055</v>
      </c>
      <c r="W646" s="108">
        <v>42276</v>
      </c>
      <c r="X646" s="107" t="b">
        <v>0</v>
      </c>
      <c r="Y646" s="107" t="s">
        <v>5237</v>
      </c>
      <c r="Z646" s="107" t="s">
        <v>5237</v>
      </c>
      <c r="AA646" s="107" t="s">
        <v>5237</v>
      </c>
      <c r="AB646" s="107" t="s">
        <v>5237</v>
      </c>
      <c r="AC646" s="107" t="s">
        <v>5237</v>
      </c>
      <c r="AD646" s="107" t="s">
        <v>5237</v>
      </c>
    </row>
    <row r="647" spans="2:30" outlineLevel="2">
      <c r="B647" s="4" t="s">
        <v>3</v>
      </c>
      <c r="C647" s="4" t="s">
        <v>5232</v>
      </c>
      <c r="D647" s="4" t="s">
        <v>6</v>
      </c>
      <c r="E647" s="10" t="s">
        <v>62</v>
      </c>
      <c r="F647" s="9" t="s">
        <v>177</v>
      </c>
      <c r="G647" s="14" t="s">
        <v>305</v>
      </c>
      <c r="H647" s="14" t="s">
        <v>805</v>
      </c>
      <c r="I647" s="4" t="s">
        <v>73</v>
      </c>
      <c r="J647" s="72" t="str">
        <f t="shared" si="57"/>
        <v>JYFR0DG ICPL Curncy</v>
      </c>
      <c r="K647" s="25" t="str">
        <f t="shared" si="58"/>
        <v>ICPL</v>
      </c>
      <c r="L647" s="26">
        <f t="shared" ca="1" si="58"/>
        <v>42276</v>
      </c>
      <c r="M647" s="25" t="b">
        <f t="shared" si="58"/>
        <v>0</v>
      </c>
      <c r="N647" s="84" t="str">
        <f>IF($M647,_xll.BDP($J647,N$641),"[DISABLED]")</f>
        <v>[DISABLED]</v>
      </c>
      <c r="O647" s="84" t="str">
        <f>IF($M647,_xll.BDP($J647,O$641),"[DISABLED]")</f>
        <v>[DISABLED]</v>
      </c>
      <c r="P647" s="84" t="str">
        <f>IF($M647,_xll.BDP($J647,P$641),"[DISABLED]")</f>
        <v>[DISABLED]</v>
      </c>
      <c r="Q647" s="84" t="str">
        <f>IF($M647,_xll.BDH($J647,Q$641,$L647),"[DISABLED]")</f>
        <v>[DISABLED]</v>
      </c>
      <c r="R647" s="84" t="str">
        <f>IF($M647,_xll.BDH($J647,R$641,$L647),"[DISABLED]")</f>
        <v>[DISABLED]</v>
      </c>
      <c r="S647" s="84" t="str">
        <f>IF($M647,_xll.BDH($J647,S$641,$L647),"[DISABLED]")</f>
        <v>[DISABLED]</v>
      </c>
      <c r="U647" s="106" t="s">
        <v>5745</v>
      </c>
      <c r="V647" s="107" t="s">
        <v>1055</v>
      </c>
      <c r="W647" s="108">
        <v>42276</v>
      </c>
      <c r="X647" s="107" t="b">
        <v>0</v>
      </c>
      <c r="Y647" s="107" t="s">
        <v>5237</v>
      </c>
      <c r="Z647" s="107" t="s">
        <v>5237</v>
      </c>
      <c r="AA647" s="107" t="s">
        <v>5237</v>
      </c>
      <c r="AB647" s="107" t="s">
        <v>5237</v>
      </c>
      <c r="AC647" s="107" t="s">
        <v>5237</v>
      </c>
      <c r="AD647" s="107" t="s">
        <v>5237</v>
      </c>
    </row>
    <row r="648" spans="2:30" outlineLevel="2">
      <c r="B648" s="4" t="s">
        <v>3</v>
      </c>
      <c r="C648" s="4" t="s">
        <v>5232</v>
      </c>
      <c r="D648" s="4" t="s">
        <v>6</v>
      </c>
      <c r="E648" s="10" t="s">
        <v>62</v>
      </c>
      <c r="F648" s="9" t="s">
        <v>178</v>
      </c>
      <c r="G648" s="14" t="s">
        <v>306</v>
      </c>
      <c r="H648" s="14" t="s">
        <v>806</v>
      </c>
      <c r="I648" s="4" t="s">
        <v>73</v>
      </c>
      <c r="J648" s="72" t="str">
        <f t="shared" si="57"/>
        <v>JYFR0EH ICPL Curncy</v>
      </c>
      <c r="K648" s="25" t="str">
        <f t="shared" si="58"/>
        <v>ICPL</v>
      </c>
      <c r="L648" s="26">
        <f t="shared" ca="1" si="58"/>
        <v>42276</v>
      </c>
      <c r="M648" s="25" t="b">
        <f t="shared" si="58"/>
        <v>0</v>
      </c>
      <c r="N648" s="84" t="str">
        <f>IF($M648,_xll.BDP($J648,N$641),"[DISABLED]")</f>
        <v>[DISABLED]</v>
      </c>
      <c r="O648" s="84" t="str">
        <f>IF($M648,_xll.BDP($J648,O$641),"[DISABLED]")</f>
        <v>[DISABLED]</v>
      </c>
      <c r="P648" s="84" t="str">
        <f>IF($M648,_xll.BDP($J648,P$641),"[DISABLED]")</f>
        <v>[DISABLED]</v>
      </c>
      <c r="Q648" s="84" t="str">
        <f>IF($M648,_xll.BDH($J648,Q$641,$L648),"[DISABLED]")</f>
        <v>[DISABLED]</v>
      </c>
      <c r="R648" s="84" t="str">
        <f>IF($M648,_xll.BDH($J648,R$641,$L648),"[DISABLED]")</f>
        <v>[DISABLED]</v>
      </c>
      <c r="S648" s="84" t="str">
        <f>IF($M648,_xll.BDH($J648,S$641,$L648),"[DISABLED]")</f>
        <v>[DISABLED]</v>
      </c>
      <c r="U648" s="106" t="s">
        <v>5746</v>
      </c>
      <c r="V648" s="107" t="s">
        <v>1055</v>
      </c>
      <c r="W648" s="108">
        <v>42276</v>
      </c>
      <c r="X648" s="107" t="b">
        <v>0</v>
      </c>
      <c r="Y648" s="107" t="s">
        <v>5237</v>
      </c>
      <c r="Z648" s="107" t="s">
        <v>5237</v>
      </c>
      <c r="AA648" s="107" t="s">
        <v>5237</v>
      </c>
      <c r="AB648" s="107" t="s">
        <v>5237</v>
      </c>
      <c r="AC648" s="107" t="s">
        <v>5237</v>
      </c>
      <c r="AD648" s="107" t="s">
        <v>5237</v>
      </c>
    </row>
    <row r="649" spans="2:30" outlineLevel="2">
      <c r="B649" s="4" t="s">
        <v>3</v>
      </c>
      <c r="C649" s="4" t="s">
        <v>5232</v>
      </c>
      <c r="D649" s="4" t="s">
        <v>6</v>
      </c>
      <c r="E649" s="10" t="s">
        <v>62</v>
      </c>
      <c r="F649" s="9" t="s">
        <v>71</v>
      </c>
      <c r="G649" s="14" t="s">
        <v>171</v>
      </c>
      <c r="H649" s="14" t="s">
        <v>807</v>
      </c>
      <c r="I649" s="4" t="s">
        <v>73</v>
      </c>
      <c r="J649" s="72" t="str">
        <f t="shared" si="57"/>
        <v>JYFR0FI ICPL Curncy</v>
      </c>
      <c r="K649" s="25" t="str">
        <f t="shared" si="58"/>
        <v>ICPL</v>
      </c>
      <c r="L649" s="26">
        <f t="shared" ca="1" si="58"/>
        <v>42276</v>
      </c>
      <c r="M649" s="25" t="b">
        <f t="shared" si="58"/>
        <v>0</v>
      </c>
      <c r="N649" s="84" t="str">
        <f>IF($M649,_xll.BDP($J649,N$641),"[DISABLED]")</f>
        <v>[DISABLED]</v>
      </c>
      <c r="O649" s="84" t="str">
        <f>IF($M649,_xll.BDP($J649,O$641),"[DISABLED]")</f>
        <v>[DISABLED]</v>
      </c>
      <c r="P649" s="84" t="str">
        <f>IF($M649,_xll.BDP($J649,P$641),"[DISABLED]")</f>
        <v>[DISABLED]</v>
      </c>
      <c r="Q649" s="84" t="str">
        <f>IF($M649,_xll.BDH($J649,Q$641,$L649),"[DISABLED]")</f>
        <v>[DISABLED]</v>
      </c>
      <c r="R649" s="84" t="str">
        <f>IF($M649,_xll.BDH($J649,R$641,$L649),"[DISABLED]")</f>
        <v>[DISABLED]</v>
      </c>
      <c r="S649" s="84" t="str">
        <f>IF($M649,_xll.BDH($J649,S$641,$L649),"[DISABLED]")</f>
        <v>[DISABLED]</v>
      </c>
      <c r="U649" s="106" t="s">
        <v>5747</v>
      </c>
      <c r="V649" s="107" t="s">
        <v>1055</v>
      </c>
      <c r="W649" s="108">
        <v>42276</v>
      </c>
      <c r="X649" s="107" t="b">
        <v>0</v>
      </c>
      <c r="Y649" s="107" t="s">
        <v>5237</v>
      </c>
      <c r="Z649" s="107" t="s">
        <v>5237</v>
      </c>
      <c r="AA649" s="107" t="s">
        <v>5237</v>
      </c>
      <c r="AB649" s="107" t="s">
        <v>5237</v>
      </c>
      <c r="AC649" s="107" t="s">
        <v>5237</v>
      </c>
      <c r="AD649" s="107" t="s">
        <v>5237</v>
      </c>
    </row>
    <row r="650" spans="2:30" outlineLevel="2">
      <c r="B650" s="4" t="s">
        <v>3</v>
      </c>
      <c r="C650" s="4" t="s">
        <v>5232</v>
      </c>
      <c r="D650" s="4" t="s">
        <v>6</v>
      </c>
      <c r="E650" s="10" t="s">
        <v>62</v>
      </c>
      <c r="F650" s="9" t="s">
        <v>179</v>
      </c>
      <c r="G650" s="14" t="s">
        <v>313</v>
      </c>
      <c r="H650" s="14" t="s">
        <v>808</v>
      </c>
      <c r="I650" s="4" t="s">
        <v>73</v>
      </c>
      <c r="J650" s="72" t="str">
        <f t="shared" si="57"/>
        <v xml:space="preserve"> JYFR0GJ ICPL Curncy</v>
      </c>
      <c r="K650" s="25" t="str">
        <f t="shared" si="58"/>
        <v>ICPL</v>
      </c>
      <c r="L650" s="26">
        <f t="shared" ca="1" si="58"/>
        <v>42276</v>
      </c>
      <c r="M650" s="25" t="b">
        <f t="shared" si="58"/>
        <v>0</v>
      </c>
      <c r="N650" s="84" t="str">
        <f>IF($M650,_xll.BDP($J650,N$641),"[DISABLED]")</f>
        <v>[DISABLED]</v>
      </c>
      <c r="O650" s="84" t="str">
        <f>IF($M650,_xll.BDP($J650,O$641),"[DISABLED]")</f>
        <v>[DISABLED]</v>
      </c>
      <c r="P650" s="84" t="str">
        <f>IF($M650,_xll.BDP($J650,P$641),"[DISABLED]")</f>
        <v>[DISABLED]</v>
      </c>
      <c r="Q650" s="84" t="str">
        <f>IF($M650,_xll.BDH($J650,Q$641,$L650),"[DISABLED]")</f>
        <v>[DISABLED]</v>
      </c>
      <c r="R650" s="84" t="str">
        <f>IF($M650,_xll.BDH($J650,R$641,$L650),"[DISABLED]")</f>
        <v>[DISABLED]</v>
      </c>
      <c r="S650" s="84" t="str">
        <f>IF($M650,_xll.BDH($J650,S$641,$L650),"[DISABLED]")</f>
        <v>[DISABLED]</v>
      </c>
      <c r="U650" s="106" t="s">
        <v>5748</v>
      </c>
      <c r="V650" s="107" t="s">
        <v>1055</v>
      </c>
      <c r="W650" s="108">
        <v>42276</v>
      </c>
      <c r="X650" s="107" t="b">
        <v>0</v>
      </c>
      <c r="Y650" s="107" t="s">
        <v>5237</v>
      </c>
      <c r="Z650" s="107" t="s">
        <v>5237</v>
      </c>
      <c r="AA650" s="107" t="s">
        <v>5237</v>
      </c>
      <c r="AB650" s="107" t="s">
        <v>5237</v>
      </c>
      <c r="AC650" s="107" t="s">
        <v>5237</v>
      </c>
      <c r="AD650" s="107" t="s">
        <v>5237</v>
      </c>
    </row>
    <row r="651" spans="2:30" outlineLevel="2">
      <c r="B651" s="4" t="s">
        <v>3</v>
      </c>
      <c r="C651" s="4" t="s">
        <v>5232</v>
      </c>
      <c r="D651" s="4" t="s">
        <v>6</v>
      </c>
      <c r="E651" s="10" t="s">
        <v>62</v>
      </c>
      <c r="F651" s="9" t="s">
        <v>180</v>
      </c>
      <c r="G651" s="14" t="s">
        <v>314</v>
      </c>
      <c r="H651" s="14" t="s">
        <v>809</v>
      </c>
      <c r="I651" s="4" t="s">
        <v>73</v>
      </c>
      <c r="J651" s="72" t="str">
        <f t="shared" si="57"/>
        <v xml:space="preserve"> JYFR0HK ICPL Curncy</v>
      </c>
      <c r="K651" s="25" t="str">
        <f t="shared" si="58"/>
        <v>ICPL</v>
      </c>
      <c r="L651" s="26">
        <f t="shared" ca="1" si="58"/>
        <v>42276</v>
      </c>
      <c r="M651" s="25" t="b">
        <f t="shared" si="58"/>
        <v>0</v>
      </c>
      <c r="N651" s="84" t="str">
        <f>IF($M651,_xll.BDP($J651,N$641),"[DISABLED]")</f>
        <v>[DISABLED]</v>
      </c>
      <c r="O651" s="84" t="str">
        <f>IF($M651,_xll.BDP($J651,O$641),"[DISABLED]")</f>
        <v>[DISABLED]</v>
      </c>
      <c r="P651" s="84" t="str">
        <f>IF($M651,_xll.BDP($J651,P$641),"[DISABLED]")</f>
        <v>[DISABLED]</v>
      </c>
      <c r="Q651" s="84" t="str">
        <f>IF($M651,_xll.BDH($J651,Q$641,$L651),"[DISABLED]")</f>
        <v>[DISABLED]</v>
      </c>
      <c r="R651" s="84" t="str">
        <f>IF($M651,_xll.BDH($J651,R$641,$L651),"[DISABLED]")</f>
        <v>[DISABLED]</v>
      </c>
      <c r="S651" s="84" t="str">
        <f>IF($M651,_xll.BDH($J651,S$641,$L651),"[DISABLED]")</f>
        <v>[DISABLED]</v>
      </c>
      <c r="U651" s="106" t="s">
        <v>5749</v>
      </c>
      <c r="V651" s="107" t="s">
        <v>1055</v>
      </c>
      <c r="W651" s="108">
        <v>42276</v>
      </c>
      <c r="X651" s="107" t="b">
        <v>0</v>
      </c>
      <c r="Y651" s="107" t="s">
        <v>5237</v>
      </c>
      <c r="Z651" s="107" t="s">
        <v>5237</v>
      </c>
      <c r="AA651" s="107" t="s">
        <v>5237</v>
      </c>
      <c r="AB651" s="107" t="s">
        <v>5237</v>
      </c>
      <c r="AC651" s="107" t="s">
        <v>5237</v>
      </c>
      <c r="AD651" s="107" t="s">
        <v>5237</v>
      </c>
    </row>
    <row r="652" spans="2:30" outlineLevel="2">
      <c r="B652" s="4" t="s">
        <v>3</v>
      </c>
      <c r="C652" s="4" t="s">
        <v>5232</v>
      </c>
      <c r="D652" s="4" t="s">
        <v>6</v>
      </c>
      <c r="E652" s="10" t="s">
        <v>62</v>
      </c>
      <c r="F652" s="9" t="s">
        <v>41</v>
      </c>
      <c r="G652" s="14" t="s">
        <v>172</v>
      </c>
      <c r="H652" s="14" t="s">
        <v>810</v>
      </c>
      <c r="I652" s="4" t="s">
        <v>73</v>
      </c>
      <c r="J652" s="72" t="str">
        <f t="shared" si="57"/>
        <v xml:space="preserve"> JYFR0I1 ICPL Curncy</v>
      </c>
      <c r="K652" s="25" t="str">
        <f t="shared" si="58"/>
        <v>ICPL</v>
      </c>
      <c r="L652" s="26">
        <f t="shared" ca="1" si="58"/>
        <v>42276</v>
      </c>
      <c r="M652" s="25" t="b">
        <f t="shared" si="58"/>
        <v>0</v>
      </c>
      <c r="N652" s="84" t="str">
        <f>IF($M652,_xll.BDP($J652,N$641),"[DISABLED]")</f>
        <v>[DISABLED]</v>
      </c>
      <c r="O652" s="84" t="str">
        <f>IF($M652,_xll.BDP($J652,O$641),"[DISABLED]")</f>
        <v>[DISABLED]</v>
      </c>
      <c r="P652" s="84" t="str">
        <f>IF($M652,_xll.BDP($J652,P$641),"[DISABLED]")</f>
        <v>[DISABLED]</v>
      </c>
      <c r="Q652" s="84" t="str">
        <f>IF($M652,_xll.BDH($J652,Q$641,$L652),"[DISABLED]")</f>
        <v>[DISABLED]</v>
      </c>
      <c r="R652" s="84" t="str">
        <f>IF($M652,_xll.BDH($J652,R$641,$L652),"[DISABLED]")</f>
        <v>[DISABLED]</v>
      </c>
      <c r="S652" s="84" t="str">
        <f>IF($M652,_xll.BDH($J652,S$641,$L652),"[DISABLED]")</f>
        <v>[DISABLED]</v>
      </c>
      <c r="U652" s="106" t="s">
        <v>5750</v>
      </c>
      <c r="V652" s="107" t="s">
        <v>1055</v>
      </c>
      <c r="W652" s="108">
        <v>42276</v>
      </c>
      <c r="X652" s="107" t="b">
        <v>0</v>
      </c>
      <c r="Y652" s="107" t="s">
        <v>5237</v>
      </c>
      <c r="Z652" s="107" t="s">
        <v>5237</v>
      </c>
      <c r="AA652" s="107" t="s">
        <v>5237</v>
      </c>
      <c r="AB652" s="107" t="s">
        <v>5237</v>
      </c>
      <c r="AC652" s="107" t="s">
        <v>5237</v>
      </c>
      <c r="AD652" s="107" t="s">
        <v>5237</v>
      </c>
    </row>
    <row r="653" spans="2:30" outlineLevel="2">
      <c r="B653" s="4" t="s">
        <v>3</v>
      </c>
      <c r="C653" s="4" t="s">
        <v>5232</v>
      </c>
      <c r="D653" s="4" t="s">
        <v>6</v>
      </c>
      <c r="E653" s="10" t="s">
        <v>62</v>
      </c>
      <c r="F653" s="9" t="s">
        <v>181</v>
      </c>
      <c r="G653" s="14" t="s">
        <v>317</v>
      </c>
      <c r="H653" s="14" t="s">
        <v>811</v>
      </c>
      <c r="I653" s="4" t="s">
        <v>73</v>
      </c>
      <c r="J653" s="72" t="str">
        <f t="shared" si="57"/>
        <v>JYFR0J1A ICPL Curncy</v>
      </c>
      <c r="K653" s="25" t="str">
        <f t="shared" si="58"/>
        <v>ICPL</v>
      </c>
      <c r="L653" s="26">
        <f t="shared" ca="1" si="58"/>
        <v>42276</v>
      </c>
      <c r="M653" s="25" t="b">
        <f t="shared" si="58"/>
        <v>0</v>
      </c>
      <c r="N653" s="84" t="str">
        <f>IF($M653,_xll.BDP($J653,N$641),"[DISABLED]")</f>
        <v>[DISABLED]</v>
      </c>
      <c r="O653" s="84" t="str">
        <f>IF($M653,_xll.BDP($J653,O$641),"[DISABLED]")</f>
        <v>[DISABLED]</v>
      </c>
      <c r="P653" s="84" t="str">
        <f>IF($M653,_xll.BDP($J653,P$641),"[DISABLED]")</f>
        <v>[DISABLED]</v>
      </c>
      <c r="Q653" s="84" t="str">
        <f>IF($M653,_xll.BDH($J653,Q$641,$L653),"[DISABLED]")</f>
        <v>[DISABLED]</v>
      </c>
      <c r="R653" s="84" t="str">
        <f>IF($M653,_xll.BDH($J653,R$641,$L653),"[DISABLED]")</f>
        <v>[DISABLED]</v>
      </c>
      <c r="S653" s="84" t="str">
        <f>IF($M653,_xll.BDH($J653,S$641,$L653),"[DISABLED]")</f>
        <v>[DISABLED]</v>
      </c>
      <c r="U653" s="106" t="s">
        <v>5751</v>
      </c>
      <c r="V653" s="107" t="s">
        <v>1055</v>
      </c>
      <c r="W653" s="108">
        <v>42276</v>
      </c>
      <c r="X653" s="107" t="b">
        <v>0</v>
      </c>
      <c r="Y653" s="107" t="s">
        <v>5237</v>
      </c>
      <c r="Z653" s="107" t="s">
        <v>5237</v>
      </c>
      <c r="AA653" s="107" t="s">
        <v>5237</v>
      </c>
      <c r="AB653" s="107" t="s">
        <v>5237</v>
      </c>
      <c r="AC653" s="107" t="s">
        <v>5237</v>
      </c>
      <c r="AD653" s="107" t="s">
        <v>5237</v>
      </c>
    </row>
    <row r="654" spans="2:30" outlineLevel="2">
      <c r="B654" s="4" t="s">
        <v>3</v>
      </c>
      <c r="C654" s="4" t="s">
        <v>5232</v>
      </c>
      <c r="D654" s="4" t="s">
        <v>6</v>
      </c>
      <c r="E654" s="10" t="s">
        <v>62</v>
      </c>
      <c r="F654" s="9" t="s">
        <v>182</v>
      </c>
      <c r="G654" s="14" t="s">
        <v>318</v>
      </c>
      <c r="H654" s="14" t="s">
        <v>812</v>
      </c>
      <c r="I654" s="4" t="s">
        <v>73</v>
      </c>
      <c r="J654" s="72" t="str">
        <f t="shared" si="57"/>
        <v>JYFR0K1B ICPL Curncy</v>
      </c>
      <c r="K654" s="25" t="str">
        <f t="shared" si="58"/>
        <v>ICPL</v>
      </c>
      <c r="L654" s="26">
        <f t="shared" ca="1" si="58"/>
        <v>42276</v>
      </c>
      <c r="M654" s="25" t="b">
        <f t="shared" si="58"/>
        <v>0</v>
      </c>
      <c r="N654" s="84" t="str">
        <f>IF($M654,_xll.BDP($J654,N$641),"[DISABLED]")</f>
        <v>[DISABLED]</v>
      </c>
      <c r="O654" s="84" t="str">
        <f>IF($M654,_xll.BDP($J654,O$641),"[DISABLED]")</f>
        <v>[DISABLED]</v>
      </c>
      <c r="P654" s="84" t="str">
        <f>IF($M654,_xll.BDP($J654,P$641),"[DISABLED]")</f>
        <v>[DISABLED]</v>
      </c>
      <c r="Q654" s="84" t="str">
        <f>IF($M654,_xll.BDH($J654,Q$641,$L654),"[DISABLED]")</f>
        <v>[DISABLED]</v>
      </c>
      <c r="R654" s="84" t="str">
        <f>IF($M654,_xll.BDH($J654,R$641,$L654),"[DISABLED]")</f>
        <v>[DISABLED]</v>
      </c>
      <c r="S654" s="84" t="str">
        <f>IF($M654,_xll.BDH($J654,S$641,$L654),"[DISABLED]")</f>
        <v>[DISABLED]</v>
      </c>
      <c r="U654" s="106" t="s">
        <v>5752</v>
      </c>
      <c r="V654" s="107" t="s">
        <v>1055</v>
      </c>
      <c r="W654" s="108">
        <v>42276</v>
      </c>
      <c r="X654" s="107" t="b">
        <v>0</v>
      </c>
      <c r="Y654" s="107" t="s">
        <v>5237</v>
      </c>
      <c r="Z654" s="107" t="s">
        <v>5237</v>
      </c>
      <c r="AA654" s="107" t="s">
        <v>5237</v>
      </c>
      <c r="AB654" s="107" t="s">
        <v>5237</v>
      </c>
      <c r="AC654" s="107" t="s">
        <v>5237</v>
      </c>
      <c r="AD654" s="107" t="s">
        <v>5237</v>
      </c>
    </row>
    <row r="655" spans="2:30" outlineLevel="2">
      <c r="B655" s="4" t="s">
        <v>3</v>
      </c>
      <c r="C655" s="4" t="s">
        <v>5232</v>
      </c>
      <c r="D655" s="4" t="s">
        <v>6</v>
      </c>
      <c r="E655" s="10" t="s">
        <v>62</v>
      </c>
      <c r="F655" s="9" t="s">
        <v>145</v>
      </c>
      <c r="G655" s="14" t="s">
        <v>173</v>
      </c>
      <c r="H655" s="14" t="s">
        <v>813</v>
      </c>
      <c r="I655" s="4" t="s">
        <v>73</v>
      </c>
      <c r="J655" s="72" t="str">
        <f t="shared" si="57"/>
        <v>JYFR011C ICPL Curncy</v>
      </c>
      <c r="K655" s="25" t="str">
        <f t="shared" si="58"/>
        <v>ICPL</v>
      </c>
      <c r="L655" s="26">
        <f t="shared" ca="1" si="58"/>
        <v>42276</v>
      </c>
      <c r="M655" s="25" t="b">
        <f t="shared" si="58"/>
        <v>0</v>
      </c>
      <c r="N655" s="84" t="str">
        <f>IF($M655,_xll.BDP($J655,N$641),"[DISABLED]")</f>
        <v>[DISABLED]</v>
      </c>
      <c r="O655" s="84" t="str">
        <f>IF($M655,_xll.BDP($J655,O$641),"[DISABLED]")</f>
        <v>[DISABLED]</v>
      </c>
      <c r="P655" s="84" t="str">
        <f>IF($M655,_xll.BDP($J655,P$641),"[DISABLED]")</f>
        <v>[DISABLED]</v>
      </c>
      <c r="Q655" s="84" t="str">
        <f>IF($M655,_xll.BDH($J655,Q$641,$L655),"[DISABLED]")</f>
        <v>[DISABLED]</v>
      </c>
      <c r="R655" s="84" t="str">
        <f>IF($M655,_xll.BDH($J655,R$641,$L655),"[DISABLED]")</f>
        <v>[DISABLED]</v>
      </c>
      <c r="S655" s="84" t="str">
        <f>IF($M655,_xll.BDH($J655,S$641,$L655),"[DISABLED]")</f>
        <v>[DISABLED]</v>
      </c>
      <c r="U655" s="106" t="s">
        <v>5753</v>
      </c>
      <c r="V655" s="107" t="s">
        <v>1055</v>
      </c>
      <c r="W655" s="108">
        <v>42276</v>
      </c>
      <c r="X655" s="107" t="b">
        <v>0</v>
      </c>
      <c r="Y655" s="107" t="s">
        <v>5237</v>
      </c>
      <c r="Z655" s="107" t="s">
        <v>5237</v>
      </c>
      <c r="AA655" s="107" t="s">
        <v>5237</v>
      </c>
      <c r="AB655" s="107" t="s">
        <v>5237</v>
      </c>
      <c r="AC655" s="107" t="s">
        <v>5237</v>
      </c>
      <c r="AD655" s="107" t="s">
        <v>5237</v>
      </c>
    </row>
    <row r="656" spans="2:30" outlineLevel="2">
      <c r="B656" s="4" t="s">
        <v>3</v>
      </c>
      <c r="C656" s="4" t="s">
        <v>5232</v>
      </c>
      <c r="D656" s="4" t="s">
        <v>6</v>
      </c>
      <c r="E656" s="10" t="s">
        <v>62</v>
      </c>
      <c r="F656" s="4" t="s">
        <v>146</v>
      </c>
      <c r="G656" s="14" t="s">
        <v>174</v>
      </c>
      <c r="H656" s="10" t="s">
        <v>814</v>
      </c>
      <c r="I656" s="4" t="s">
        <v>73</v>
      </c>
      <c r="J656" s="72" t="str">
        <f t="shared" si="57"/>
        <v>JYFR1C1F ICPL Curncy</v>
      </c>
      <c r="K656" s="25" t="str">
        <f t="shared" si="58"/>
        <v>ICPL</v>
      </c>
      <c r="L656" s="26">
        <f t="shared" ca="1" si="58"/>
        <v>42276</v>
      </c>
      <c r="M656" s="25" t="b">
        <f t="shared" si="58"/>
        <v>0</v>
      </c>
      <c r="N656" s="84" t="str">
        <f>IF($M656,_xll.BDP($J656,N$641),"[DISABLED]")</f>
        <v>[DISABLED]</v>
      </c>
      <c r="O656" s="84" t="str">
        <f>IF($M656,_xll.BDP($J656,O$641),"[DISABLED]")</f>
        <v>[DISABLED]</v>
      </c>
      <c r="P656" s="84" t="str">
        <f>IF($M656,_xll.BDP($J656,P$641),"[DISABLED]")</f>
        <v>[DISABLED]</v>
      </c>
      <c r="Q656" s="84" t="str">
        <f>IF($M656,_xll.BDH($J656,Q$641,$L656),"[DISABLED]")</f>
        <v>[DISABLED]</v>
      </c>
      <c r="R656" s="84" t="str">
        <f>IF($M656,_xll.BDH($J656,R$641,$L656),"[DISABLED]")</f>
        <v>[DISABLED]</v>
      </c>
      <c r="S656" s="84" t="str">
        <f>IF($M656,_xll.BDH($J656,S$641,$L656),"[DISABLED]")</f>
        <v>[DISABLED]</v>
      </c>
      <c r="U656" s="106" t="s">
        <v>5754</v>
      </c>
      <c r="V656" s="107" t="s">
        <v>1055</v>
      </c>
      <c r="W656" s="108">
        <v>42276</v>
      </c>
      <c r="X656" s="107" t="b">
        <v>0</v>
      </c>
      <c r="Y656" s="107" t="s">
        <v>5237</v>
      </c>
      <c r="Z656" s="107" t="s">
        <v>5237</v>
      </c>
      <c r="AA656" s="107" t="s">
        <v>5237</v>
      </c>
      <c r="AB656" s="107" t="s">
        <v>5237</v>
      </c>
      <c r="AC656" s="107" t="s">
        <v>5237</v>
      </c>
      <c r="AD656" s="107" t="s">
        <v>5237</v>
      </c>
    </row>
    <row r="657" spans="2:30" outlineLevel="2">
      <c r="B657" s="4" t="s">
        <v>3</v>
      </c>
      <c r="C657" s="4" t="s">
        <v>5232</v>
      </c>
      <c r="D657" s="4" t="s">
        <v>6</v>
      </c>
      <c r="E657" s="10" t="s">
        <v>62</v>
      </c>
      <c r="F657" s="4" t="s">
        <v>321</v>
      </c>
      <c r="G657" s="14" t="s">
        <v>403</v>
      </c>
      <c r="H657" s="10" t="s">
        <v>815</v>
      </c>
      <c r="I657" s="4" t="s">
        <v>73</v>
      </c>
      <c r="J657" s="72" t="str">
        <f t="shared" si="57"/>
        <v>JYFR1F1I ICPL Curncy</v>
      </c>
      <c r="K657" s="25" t="str">
        <f t="shared" si="58"/>
        <v>ICPL</v>
      </c>
      <c r="L657" s="26">
        <f t="shared" ca="1" si="58"/>
        <v>42276</v>
      </c>
      <c r="M657" s="25" t="b">
        <f t="shared" si="58"/>
        <v>0</v>
      </c>
      <c r="N657" s="84" t="str">
        <f>IF($M657,_xll.BDP($J657,N$641),"[DISABLED]")</f>
        <v>[DISABLED]</v>
      </c>
      <c r="O657" s="84" t="str">
        <f>IF($M657,_xll.BDP($J657,O$641),"[DISABLED]")</f>
        <v>[DISABLED]</v>
      </c>
      <c r="P657" s="84" t="str">
        <f>IF($M657,_xll.BDP($J657,P$641),"[DISABLED]")</f>
        <v>[DISABLED]</v>
      </c>
      <c r="Q657" s="84" t="str">
        <f>IF($M657,_xll.BDH($J657,Q$641,$L657),"[DISABLED]")</f>
        <v>[DISABLED]</v>
      </c>
      <c r="R657" s="84" t="str">
        <f>IF($M657,_xll.BDH($J657,R$641,$L657),"[DISABLED]")</f>
        <v>[DISABLED]</v>
      </c>
      <c r="S657" s="84" t="str">
        <f>IF($M657,_xll.BDH($J657,S$641,$L657),"[DISABLED]")</f>
        <v>[DISABLED]</v>
      </c>
      <c r="U657" s="106" t="s">
        <v>5755</v>
      </c>
      <c r="V657" s="107" t="s">
        <v>1055</v>
      </c>
      <c r="W657" s="108">
        <v>42276</v>
      </c>
      <c r="X657" s="107" t="b">
        <v>0</v>
      </c>
      <c r="Y657" s="107" t="s">
        <v>5237</v>
      </c>
      <c r="Z657" s="107" t="s">
        <v>5237</v>
      </c>
      <c r="AA657" s="107" t="s">
        <v>5237</v>
      </c>
      <c r="AB657" s="107" t="s">
        <v>5237</v>
      </c>
      <c r="AC657" s="107" t="s">
        <v>5237</v>
      </c>
      <c r="AD657" s="107" t="s">
        <v>5237</v>
      </c>
    </row>
    <row r="658" spans="2:30" outlineLevel="2">
      <c r="B658" s="4" t="s">
        <v>3</v>
      </c>
      <c r="C658" s="4" t="s">
        <v>5232</v>
      </c>
      <c r="D658" s="4" t="s">
        <v>6</v>
      </c>
      <c r="E658" s="10" t="s">
        <v>62</v>
      </c>
      <c r="F658" s="4" t="s">
        <v>42</v>
      </c>
      <c r="G658" s="27" t="s">
        <v>68</v>
      </c>
      <c r="H658" s="10" t="s">
        <v>816</v>
      </c>
      <c r="I658" s="4" t="s">
        <v>73</v>
      </c>
      <c r="J658" s="72" t="str">
        <f t="shared" si="57"/>
        <v>JYBC2 ICPL Curncy</v>
      </c>
      <c r="K658" s="25" t="str">
        <f t="shared" si="58"/>
        <v>ICPL</v>
      </c>
      <c r="L658" s="26">
        <f t="shared" ca="1" si="58"/>
        <v>42276</v>
      </c>
      <c r="M658" s="25" t="b">
        <f t="shared" si="58"/>
        <v>0</v>
      </c>
      <c r="N658" s="84" t="str">
        <f>IF($M658,_xll.BDP($J658,N$641),"[DISABLED]")</f>
        <v>[DISABLED]</v>
      </c>
      <c r="O658" s="84" t="str">
        <f>IF($M658,_xll.BDP($J658,O$641),"[DISABLED]")</f>
        <v>[DISABLED]</v>
      </c>
      <c r="P658" s="84" t="str">
        <f>IF($M658,_xll.BDP($J658,P$641),"[DISABLED]")</f>
        <v>[DISABLED]</v>
      </c>
      <c r="Q658" s="84" t="str">
        <f>IF($M658,_xll.BDH($J658,Q$641,$L658),"[DISABLED]")</f>
        <v>[DISABLED]</v>
      </c>
      <c r="R658" s="84" t="str">
        <f>IF($M658,_xll.BDH($J658,R$641,$L658),"[DISABLED]")</f>
        <v>[DISABLED]</v>
      </c>
      <c r="S658" s="84" t="str">
        <f>IF($M658,_xll.BDH($J658,S$641,$L658),"[DISABLED]")</f>
        <v>[DISABLED]</v>
      </c>
      <c r="U658" s="106" t="s">
        <v>5756</v>
      </c>
      <c r="V658" s="107" t="s">
        <v>1055</v>
      </c>
      <c r="W658" s="108">
        <v>42276</v>
      </c>
      <c r="X658" s="107" t="b">
        <v>0</v>
      </c>
      <c r="Y658" s="107" t="s">
        <v>5237</v>
      </c>
      <c r="Z658" s="107" t="s">
        <v>5237</v>
      </c>
      <c r="AA658" s="107" t="s">
        <v>5237</v>
      </c>
      <c r="AB658" s="107" t="s">
        <v>5237</v>
      </c>
      <c r="AC658" s="107" t="s">
        <v>5237</v>
      </c>
      <c r="AD658" s="107" t="s">
        <v>5237</v>
      </c>
    </row>
    <row r="659" spans="2:30" outlineLevel="2">
      <c r="B659" s="4" t="s">
        <v>3</v>
      </c>
      <c r="C659" s="4" t="s">
        <v>5232</v>
      </c>
      <c r="D659" s="4" t="s">
        <v>6</v>
      </c>
      <c r="E659" s="10" t="s">
        <v>62</v>
      </c>
      <c r="F659" s="4" t="s">
        <v>43</v>
      </c>
      <c r="G659" s="27" t="s">
        <v>68</v>
      </c>
      <c r="H659" s="10" t="s">
        <v>817</v>
      </c>
      <c r="I659" s="4" t="s">
        <v>73</v>
      </c>
      <c r="J659" s="72" t="str">
        <f t="shared" si="57"/>
        <v>JYBC3 ICPL Curncy</v>
      </c>
      <c r="K659" s="25" t="str">
        <f t="shared" si="58"/>
        <v>ICPL</v>
      </c>
      <c r="L659" s="26">
        <f t="shared" ca="1" si="58"/>
        <v>42276</v>
      </c>
      <c r="M659" s="25" t="b">
        <f t="shared" si="58"/>
        <v>0</v>
      </c>
      <c r="N659" s="84" t="str">
        <f>IF($M659,_xll.BDP($J659,N$641),"[DISABLED]")</f>
        <v>[DISABLED]</v>
      </c>
      <c r="O659" s="84" t="str">
        <f>IF($M659,_xll.BDP($J659,O$641),"[DISABLED]")</f>
        <v>[DISABLED]</v>
      </c>
      <c r="P659" s="84" t="str">
        <f>IF($M659,_xll.BDP($J659,P$641),"[DISABLED]")</f>
        <v>[DISABLED]</v>
      </c>
      <c r="Q659" s="84" t="str">
        <f>IF($M659,_xll.BDH($J659,Q$641,$L659),"[DISABLED]")</f>
        <v>[DISABLED]</v>
      </c>
      <c r="R659" s="84" t="str">
        <f>IF($M659,_xll.BDH($J659,R$641,$L659),"[DISABLED]")</f>
        <v>[DISABLED]</v>
      </c>
      <c r="S659" s="84" t="str">
        <f>IF($M659,_xll.BDH($J659,S$641,$L659),"[DISABLED]")</f>
        <v>[DISABLED]</v>
      </c>
      <c r="U659" s="106" t="s">
        <v>5757</v>
      </c>
      <c r="V659" s="107" t="s">
        <v>1055</v>
      </c>
      <c r="W659" s="108">
        <v>42276</v>
      </c>
      <c r="X659" s="107" t="b">
        <v>0</v>
      </c>
      <c r="Y659" s="107" t="s">
        <v>5237</v>
      </c>
      <c r="Z659" s="107" t="s">
        <v>5237</v>
      </c>
      <c r="AA659" s="107" t="s">
        <v>5237</v>
      </c>
      <c r="AB659" s="107" t="s">
        <v>5237</v>
      </c>
      <c r="AC659" s="107" t="s">
        <v>5237</v>
      </c>
      <c r="AD659" s="107" t="s">
        <v>5237</v>
      </c>
    </row>
    <row r="660" spans="2:30" outlineLevel="2">
      <c r="B660" s="4" t="s">
        <v>3</v>
      </c>
      <c r="C660" s="4" t="s">
        <v>5232</v>
      </c>
      <c r="D660" s="4" t="s">
        <v>6</v>
      </c>
      <c r="E660" s="10" t="s">
        <v>62</v>
      </c>
      <c r="F660" s="4" t="s">
        <v>152</v>
      </c>
      <c r="G660" s="27" t="s">
        <v>68</v>
      </c>
      <c r="H660" s="10" t="s">
        <v>818</v>
      </c>
      <c r="I660" s="4" t="s">
        <v>73</v>
      </c>
      <c r="J660" s="72" t="str">
        <f t="shared" si="57"/>
        <v>JYBC4 ICPL Curncy</v>
      </c>
      <c r="K660" s="25" t="str">
        <f t="shared" si="58"/>
        <v>ICPL</v>
      </c>
      <c r="L660" s="26">
        <f t="shared" ca="1" si="58"/>
        <v>42276</v>
      </c>
      <c r="M660" s="25" t="b">
        <f t="shared" si="58"/>
        <v>0</v>
      </c>
      <c r="N660" s="84" t="str">
        <f>IF($M660,_xll.BDP($J660,N$641),"[DISABLED]")</f>
        <v>[DISABLED]</v>
      </c>
      <c r="O660" s="84" t="str">
        <f>IF($M660,_xll.BDP($J660,O$641),"[DISABLED]")</f>
        <v>[DISABLED]</v>
      </c>
      <c r="P660" s="84" t="str">
        <f>IF($M660,_xll.BDP($J660,P$641),"[DISABLED]")</f>
        <v>[DISABLED]</v>
      </c>
      <c r="Q660" s="84" t="str">
        <f>IF($M660,_xll.BDH($J660,Q$641,$L660),"[DISABLED]")</f>
        <v>[DISABLED]</v>
      </c>
      <c r="R660" s="84" t="str">
        <f>IF($M660,_xll.BDH($J660,R$641,$L660),"[DISABLED]")</f>
        <v>[DISABLED]</v>
      </c>
      <c r="S660" s="84" t="str">
        <f>IF($M660,_xll.BDH($J660,S$641,$L660),"[DISABLED]")</f>
        <v>[DISABLED]</v>
      </c>
      <c r="U660" s="106" t="s">
        <v>5758</v>
      </c>
      <c r="V660" s="107" t="s">
        <v>1055</v>
      </c>
      <c r="W660" s="108">
        <v>42276</v>
      </c>
      <c r="X660" s="107" t="b">
        <v>0</v>
      </c>
      <c r="Y660" s="107" t="s">
        <v>5237</v>
      </c>
      <c r="Z660" s="107" t="s">
        <v>5237</v>
      </c>
      <c r="AA660" s="107" t="s">
        <v>5237</v>
      </c>
      <c r="AB660" s="107" t="s">
        <v>5237</v>
      </c>
      <c r="AC660" s="107" t="s">
        <v>5237</v>
      </c>
      <c r="AD660" s="107" t="s">
        <v>5237</v>
      </c>
    </row>
    <row r="661" spans="2:30" outlineLevel="2">
      <c r="B661" s="4" t="s">
        <v>3</v>
      </c>
      <c r="C661" s="4" t="s">
        <v>5232</v>
      </c>
      <c r="D661" s="4" t="s">
        <v>6</v>
      </c>
      <c r="E661" s="10" t="s">
        <v>62</v>
      </c>
      <c r="F661" s="4" t="s">
        <v>44</v>
      </c>
      <c r="G661" s="27" t="s">
        <v>68</v>
      </c>
      <c r="H661" s="10" t="s">
        <v>819</v>
      </c>
      <c r="I661" s="4" t="s">
        <v>73</v>
      </c>
      <c r="J661" s="72" t="str">
        <f t="shared" si="57"/>
        <v>JYBC5 ICPL Curncy</v>
      </c>
      <c r="K661" s="25" t="str">
        <f t="shared" si="58"/>
        <v>ICPL</v>
      </c>
      <c r="L661" s="26">
        <f t="shared" ca="1" si="58"/>
        <v>42276</v>
      </c>
      <c r="M661" s="25" t="b">
        <f t="shared" si="58"/>
        <v>0</v>
      </c>
      <c r="N661" s="84" t="str">
        <f>IF($M661,_xll.BDP($J661,N$641),"[DISABLED]")</f>
        <v>[DISABLED]</v>
      </c>
      <c r="O661" s="84" t="str">
        <f>IF($M661,_xll.BDP($J661,O$641),"[DISABLED]")</f>
        <v>[DISABLED]</v>
      </c>
      <c r="P661" s="84" t="str">
        <f>IF($M661,_xll.BDP($J661,P$641),"[DISABLED]")</f>
        <v>[DISABLED]</v>
      </c>
      <c r="Q661" s="84" t="str">
        <f>IF($M661,_xll.BDH($J661,Q$641,$L661),"[DISABLED]")</f>
        <v>[DISABLED]</v>
      </c>
      <c r="R661" s="84" t="str">
        <f>IF($M661,_xll.BDH($J661,R$641,$L661),"[DISABLED]")</f>
        <v>[DISABLED]</v>
      </c>
      <c r="S661" s="84" t="str">
        <f>IF($M661,_xll.BDH($J661,S$641,$L661),"[DISABLED]")</f>
        <v>[DISABLED]</v>
      </c>
      <c r="U661" s="106" t="s">
        <v>5759</v>
      </c>
      <c r="V661" s="107" t="s">
        <v>1055</v>
      </c>
      <c r="W661" s="108">
        <v>42276</v>
      </c>
      <c r="X661" s="107" t="b">
        <v>0</v>
      </c>
      <c r="Y661" s="107" t="s">
        <v>5237</v>
      </c>
      <c r="Z661" s="107" t="s">
        <v>5237</v>
      </c>
      <c r="AA661" s="107" t="s">
        <v>5237</v>
      </c>
      <c r="AB661" s="107" t="s">
        <v>5237</v>
      </c>
      <c r="AC661" s="107" t="s">
        <v>5237</v>
      </c>
      <c r="AD661" s="107" t="s">
        <v>5237</v>
      </c>
    </row>
    <row r="662" spans="2:30" outlineLevel="2">
      <c r="B662" s="4" t="s">
        <v>3</v>
      </c>
      <c r="C662" s="4" t="s">
        <v>5232</v>
      </c>
      <c r="D662" s="4" t="s">
        <v>6</v>
      </c>
      <c r="E662" s="10" t="s">
        <v>62</v>
      </c>
      <c r="F662" s="4" t="s">
        <v>155</v>
      </c>
      <c r="G662" s="27" t="s">
        <v>68</v>
      </c>
      <c r="H662" s="10" t="s">
        <v>820</v>
      </c>
      <c r="I662" s="4" t="s">
        <v>73</v>
      </c>
      <c r="J662" s="72" t="str">
        <f t="shared" si="57"/>
        <v>JYBC6 ICPL Curncy</v>
      </c>
      <c r="K662" s="25" t="str">
        <f t="shared" si="58"/>
        <v>ICPL</v>
      </c>
      <c r="L662" s="26">
        <f t="shared" ca="1" si="58"/>
        <v>42276</v>
      </c>
      <c r="M662" s="25" t="b">
        <f t="shared" si="58"/>
        <v>0</v>
      </c>
      <c r="N662" s="84" t="str">
        <f>IF($M662,_xll.BDP($J662,N$641),"[DISABLED]")</f>
        <v>[DISABLED]</v>
      </c>
      <c r="O662" s="84" t="str">
        <f>IF($M662,_xll.BDP($J662,O$641),"[DISABLED]")</f>
        <v>[DISABLED]</v>
      </c>
      <c r="P662" s="84" t="str">
        <f>IF($M662,_xll.BDP($J662,P$641),"[DISABLED]")</f>
        <v>[DISABLED]</v>
      </c>
      <c r="Q662" s="84" t="str">
        <f>IF($M662,_xll.BDH($J662,Q$641,$L662),"[DISABLED]")</f>
        <v>[DISABLED]</v>
      </c>
      <c r="R662" s="84" t="str">
        <f>IF($M662,_xll.BDH($J662,R$641,$L662),"[DISABLED]")</f>
        <v>[DISABLED]</v>
      </c>
      <c r="S662" s="84" t="str">
        <f>IF($M662,_xll.BDH($J662,S$641,$L662),"[DISABLED]")</f>
        <v>[DISABLED]</v>
      </c>
      <c r="U662" s="106" t="s">
        <v>5760</v>
      </c>
      <c r="V662" s="107" t="s">
        <v>1055</v>
      </c>
      <c r="W662" s="108">
        <v>42276</v>
      </c>
      <c r="X662" s="107" t="b">
        <v>0</v>
      </c>
      <c r="Y662" s="107" t="s">
        <v>5237</v>
      </c>
      <c r="Z662" s="107" t="s">
        <v>5237</v>
      </c>
      <c r="AA662" s="107" t="s">
        <v>5237</v>
      </c>
      <c r="AB662" s="107" t="s">
        <v>5237</v>
      </c>
      <c r="AC662" s="107" t="s">
        <v>5237</v>
      </c>
      <c r="AD662" s="107" t="s">
        <v>5237</v>
      </c>
    </row>
    <row r="663" spans="2:30" outlineLevel="2">
      <c r="B663" s="4" t="s">
        <v>3</v>
      </c>
      <c r="C663" s="4" t="s">
        <v>5232</v>
      </c>
      <c r="D663" s="4" t="s">
        <v>6</v>
      </c>
      <c r="E663" s="10" t="s">
        <v>62</v>
      </c>
      <c r="F663" s="4" t="s">
        <v>45</v>
      </c>
      <c r="G663" s="27" t="s">
        <v>68</v>
      </c>
      <c r="H663" s="10" t="s">
        <v>821</v>
      </c>
      <c r="I663" s="4" t="s">
        <v>73</v>
      </c>
      <c r="J663" s="72" t="str">
        <f t="shared" si="57"/>
        <v>JYBC7 ICPL Curncy</v>
      </c>
      <c r="K663" s="25" t="str">
        <f t="shared" si="58"/>
        <v>ICPL</v>
      </c>
      <c r="L663" s="26">
        <f t="shared" ca="1" si="58"/>
        <v>42276</v>
      </c>
      <c r="M663" s="25" t="b">
        <f t="shared" si="58"/>
        <v>0</v>
      </c>
      <c r="N663" s="84" t="str">
        <f>IF($M663,_xll.BDP($J663,N$641),"[DISABLED]")</f>
        <v>[DISABLED]</v>
      </c>
      <c r="O663" s="84" t="str">
        <f>IF($M663,_xll.BDP($J663,O$641),"[DISABLED]")</f>
        <v>[DISABLED]</v>
      </c>
      <c r="P663" s="84" t="str">
        <f>IF($M663,_xll.BDP($J663,P$641),"[DISABLED]")</f>
        <v>[DISABLED]</v>
      </c>
      <c r="Q663" s="84" t="str">
        <f>IF($M663,_xll.BDH($J663,Q$641,$L663),"[DISABLED]")</f>
        <v>[DISABLED]</v>
      </c>
      <c r="R663" s="84" t="str">
        <f>IF($M663,_xll.BDH($J663,R$641,$L663),"[DISABLED]")</f>
        <v>[DISABLED]</v>
      </c>
      <c r="S663" s="84" t="str">
        <f>IF($M663,_xll.BDH($J663,S$641,$L663),"[DISABLED]")</f>
        <v>[DISABLED]</v>
      </c>
      <c r="U663" s="106" t="s">
        <v>5761</v>
      </c>
      <c r="V663" s="107" t="s">
        <v>1055</v>
      </c>
      <c r="W663" s="108">
        <v>42276</v>
      </c>
      <c r="X663" s="107" t="b">
        <v>0</v>
      </c>
      <c r="Y663" s="107" t="s">
        <v>5237</v>
      </c>
      <c r="Z663" s="107" t="s">
        <v>5237</v>
      </c>
      <c r="AA663" s="107" t="s">
        <v>5237</v>
      </c>
      <c r="AB663" s="107" t="s">
        <v>5237</v>
      </c>
      <c r="AC663" s="107" t="s">
        <v>5237</v>
      </c>
      <c r="AD663" s="107" t="s">
        <v>5237</v>
      </c>
    </row>
    <row r="664" spans="2:30" outlineLevel="2">
      <c r="B664" s="4" t="s">
        <v>3</v>
      </c>
      <c r="C664" s="4" t="s">
        <v>5232</v>
      </c>
      <c r="D664" s="4" t="s">
        <v>6</v>
      </c>
      <c r="E664" s="10" t="s">
        <v>62</v>
      </c>
      <c r="F664" s="4" t="s">
        <v>156</v>
      </c>
      <c r="G664" s="27" t="s">
        <v>68</v>
      </c>
      <c r="H664" s="10" t="s">
        <v>822</v>
      </c>
      <c r="I664" s="4" t="s">
        <v>73</v>
      </c>
      <c r="J664" s="72" t="str">
        <f t="shared" si="57"/>
        <v>JYBC8 ICPL Curncy</v>
      </c>
      <c r="K664" s="25" t="str">
        <f t="shared" si="58"/>
        <v>ICPL</v>
      </c>
      <c r="L664" s="26">
        <f t="shared" ca="1" si="58"/>
        <v>42276</v>
      </c>
      <c r="M664" s="25" t="b">
        <f t="shared" si="58"/>
        <v>0</v>
      </c>
      <c r="N664" s="84" t="str">
        <f>IF($M664,_xll.BDP($J664,N$641),"[DISABLED]")</f>
        <v>[DISABLED]</v>
      </c>
      <c r="O664" s="84" t="str">
        <f>IF($M664,_xll.BDP($J664,O$641),"[DISABLED]")</f>
        <v>[DISABLED]</v>
      </c>
      <c r="P664" s="84" t="str">
        <f>IF($M664,_xll.BDP($J664,P$641),"[DISABLED]")</f>
        <v>[DISABLED]</v>
      </c>
      <c r="Q664" s="84" t="str">
        <f>IF($M664,_xll.BDH($J664,Q$641,$L664),"[DISABLED]")</f>
        <v>[DISABLED]</v>
      </c>
      <c r="R664" s="84" t="str">
        <f>IF($M664,_xll.BDH($J664,R$641,$L664),"[DISABLED]")</f>
        <v>[DISABLED]</v>
      </c>
      <c r="S664" s="84" t="str">
        <f>IF($M664,_xll.BDH($J664,S$641,$L664),"[DISABLED]")</f>
        <v>[DISABLED]</v>
      </c>
      <c r="U664" s="106" t="s">
        <v>5762</v>
      </c>
      <c r="V664" s="107" t="s">
        <v>1055</v>
      </c>
      <c r="W664" s="108">
        <v>42276</v>
      </c>
      <c r="X664" s="107" t="b">
        <v>0</v>
      </c>
      <c r="Y664" s="107" t="s">
        <v>5237</v>
      </c>
      <c r="Z664" s="107" t="s">
        <v>5237</v>
      </c>
      <c r="AA664" s="107" t="s">
        <v>5237</v>
      </c>
      <c r="AB664" s="107" t="s">
        <v>5237</v>
      </c>
      <c r="AC664" s="107" t="s">
        <v>5237</v>
      </c>
      <c r="AD664" s="107" t="s">
        <v>5237</v>
      </c>
    </row>
    <row r="665" spans="2:30" outlineLevel="2">
      <c r="B665" s="4" t="s">
        <v>3</v>
      </c>
      <c r="C665" s="4" t="s">
        <v>5232</v>
      </c>
      <c r="D665" s="4" t="s">
        <v>6</v>
      </c>
      <c r="E665" s="10" t="s">
        <v>62</v>
      </c>
      <c r="F665" s="4" t="s">
        <v>157</v>
      </c>
      <c r="G665" s="27" t="s">
        <v>68</v>
      </c>
      <c r="H665" s="10" t="s">
        <v>823</v>
      </c>
      <c r="I665" s="4" t="s">
        <v>73</v>
      </c>
      <c r="J665" s="72" t="str">
        <f t="shared" si="57"/>
        <v>JYBC9 ICPL Curncy</v>
      </c>
      <c r="K665" s="25" t="str">
        <f t="shared" si="58"/>
        <v>ICPL</v>
      </c>
      <c r="L665" s="26">
        <f t="shared" ca="1" si="58"/>
        <v>42276</v>
      </c>
      <c r="M665" s="25" t="b">
        <f t="shared" si="58"/>
        <v>0</v>
      </c>
      <c r="N665" s="84" t="str">
        <f>IF($M665,_xll.BDP($J665,N$641),"[DISABLED]")</f>
        <v>[DISABLED]</v>
      </c>
      <c r="O665" s="84" t="str">
        <f>IF($M665,_xll.BDP($J665,O$641),"[DISABLED]")</f>
        <v>[DISABLED]</v>
      </c>
      <c r="P665" s="84" t="str">
        <f>IF($M665,_xll.BDP($J665,P$641),"[DISABLED]")</f>
        <v>[DISABLED]</v>
      </c>
      <c r="Q665" s="84" t="str">
        <f>IF($M665,_xll.BDH($J665,Q$641,$L665),"[DISABLED]")</f>
        <v>[DISABLED]</v>
      </c>
      <c r="R665" s="84" t="str">
        <f>IF($M665,_xll.BDH($J665,R$641,$L665),"[DISABLED]")</f>
        <v>[DISABLED]</v>
      </c>
      <c r="S665" s="84" t="str">
        <f>IF($M665,_xll.BDH($J665,S$641,$L665),"[DISABLED]")</f>
        <v>[DISABLED]</v>
      </c>
      <c r="U665" s="106" t="s">
        <v>5763</v>
      </c>
      <c r="V665" s="107" t="s">
        <v>1055</v>
      </c>
      <c r="W665" s="108">
        <v>42276</v>
      </c>
      <c r="X665" s="107" t="b">
        <v>0</v>
      </c>
      <c r="Y665" s="107" t="s">
        <v>5237</v>
      </c>
      <c r="Z665" s="107" t="s">
        <v>5237</v>
      </c>
      <c r="AA665" s="107" t="s">
        <v>5237</v>
      </c>
      <c r="AB665" s="107" t="s">
        <v>5237</v>
      </c>
      <c r="AC665" s="107" t="s">
        <v>5237</v>
      </c>
      <c r="AD665" s="107" t="s">
        <v>5237</v>
      </c>
    </row>
    <row r="666" spans="2:30" outlineLevel="2">
      <c r="B666" s="4" t="s">
        <v>3</v>
      </c>
      <c r="C666" s="4" t="s">
        <v>5232</v>
      </c>
      <c r="D666" s="4" t="s">
        <v>6</v>
      </c>
      <c r="E666" s="10" t="s">
        <v>62</v>
      </c>
      <c r="F666" s="4" t="s">
        <v>46</v>
      </c>
      <c r="G666" s="27" t="s">
        <v>68</v>
      </c>
      <c r="H666" s="10" t="s">
        <v>824</v>
      </c>
      <c r="I666" s="4" t="s">
        <v>73</v>
      </c>
      <c r="J666" s="72" t="str">
        <f t="shared" si="57"/>
        <v>JYBC10 ICPL Curncy</v>
      </c>
      <c r="K666" s="25" t="str">
        <f t="shared" si="58"/>
        <v>ICPL</v>
      </c>
      <c r="L666" s="26">
        <f t="shared" ca="1" si="58"/>
        <v>42276</v>
      </c>
      <c r="M666" s="25" t="b">
        <f t="shared" si="58"/>
        <v>0</v>
      </c>
      <c r="N666" s="84" t="str">
        <f>IF($M666,_xll.BDP($J666,N$641),"[DISABLED]")</f>
        <v>[DISABLED]</v>
      </c>
      <c r="O666" s="84" t="str">
        <f>IF($M666,_xll.BDP($J666,O$641),"[DISABLED]")</f>
        <v>[DISABLED]</v>
      </c>
      <c r="P666" s="84" t="str">
        <f>IF($M666,_xll.BDP($J666,P$641),"[DISABLED]")</f>
        <v>[DISABLED]</v>
      </c>
      <c r="Q666" s="84" t="str">
        <f>IF($M666,_xll.BDH($J666,Q$641,$L666),"[DISABLED]")</f>
        <v>[DISABLED]</v>
      </c>
      <c r="R666" s="84" t="str">
        <f>IF($M666,_xll.BDH($J666,R$641,$L666),"[DISABLED]")</f>
        <v>[DISABLED]</v>
      </c>
      <c r="S666" s="84" t="str">
        <f>IF($M666,_xll.BDH($J666,S$641,$L666),"[DISABLED]")</f>
        <v>[DISABLED]</v>
      </c>
      <c r="U666" s="106" t="s">
        <v>5764</v>
      </c>
      <c r="V666" s="107" t="s">
        <v>1055</v>
      </c>
      <c r="W666" s="108">
        <v>42276</v>
      </c>
      <c r="X666" s="107" t="b">
        <v>0</v>
      </c>
      <c r="Y666" s="107" t="s">
        <v>5237</v>
      </c>
      <c r="Z666" s="107" t="s">
        <v>5237</v>
      </c>
      <c r="AA666" s="107" t="s">
        <v>5237</v>
      </c>
      <c r="AB666" s="107" t="s">
        <v>5237</v>
      </c>
      <c r="AC666" s="107" t="s">
        <v>5237</v>
      </c>
      <c r="AD666" s="107" t="s">
        <v>5237</v>
      </c>
    </row>
    <row r="667" spans="2:30" outlineLevel="2">
      <c r="B667" s="4" t="s">
        <v>3</v>
      </c>
      <c r="C667" s="4" t="s">
        <v>5232</v>
      </c>
      <c r="D667" s="4" t="s">
        <v>6</v>
      </c>
      <c r="E667" s="10" t="s">
        <v>62</v>
      </c>
      <c r="F667" s="4" t="s">
        <v>160</v>
      </c>
      <c r="G667" s="27" t="s">
        <v>68</v>
      </c>
      <c r="H667" s="10" t="s">
        <v>825</v>
      </c>
      <c r="I667" s="4" t="s">
        <v>73</v>
      </c>
      <c r="J667" s="72" t="str">
        <f t="shared" si="57"/>
        <v>JYBC11 ICPL Curncy</v>
      </c>
      <c r="K667" s="25" t="str">
        <f t="shared" si="58"/>
        <v>ICPL</v>
      </c>
      <c r="L667" s="26">
        <f t="shared" ca="1" si="58"/>
        <v>42276</v>
      </c>
      <c r="M667" s="25" t="b">
        <f t="shared" si="58"/>
        <v>0</v>
      </c>
      <c r="N667" s="84" t="str">
        <f>IF($M667,_xll.BDP($J667,N$641),"[DISABLED]")</f>
        <v>[DISABLED]</v>
      </c>
      <c r="O667" s="84" t="str">
        <f>IF($M667,_xll.BDP($J667,O$641),"[DISABLED]")</f>
        <v>[DISABLED]</v>
      </c>
      <c r="P667" s="84" t="str">
        <f>IF($M667,_xll.BDP($J667,P$641),"[DISABLED]")</f>
        <v>[DISABLED]</v>
      </c>
      <c r="Q667" s="84" t="str">
        <f>IF($M667,_xll.BDH($J667,Q$641,$L667),"[DISABLED]")</f>
        <v>[DISABLED]</v>
      </c>
      <c r="R667" s="84" t="str">
        <f>IF($M667,_xll.BDH($J667,R$641,$L667),"[DISABLED]")</f>
        <v>[DISABLED]</v>
      </c>
      <c r="S667" s="84" t="str">
        <f>IF($M667,_xll.BDH($J667,S$641,$L667),"[DISABLED]")</f>
        <v>[DISABLED]</v>
      </c>
      <c r="U667" s="106" t="s">
        <v>5765</v>
      </c>
      <c r="V667" s="107" t="s">
        <v>1055</v>
      </c>
      <c r="W667" s="108">
        <v>42276</v>
      </c>
      <c r="X667" s="107" t="b">
        <v>0</v>
      </c>
      <c r="Y667" s="107" t="s">
        <v>5237</v>
      </c>
      <c r="Z667" s="107" t="s">
        <v>5237</v>
      </c>
      <c r="AA667" s="107" t="s">
        <v>5237</v>
      </c>
      <c r="AB667" s="107" t="s">
        <v>5237</v>
      </c>
      <c r="AC667" s="107" t="s">
        <v>5237</v>
      </c>
      <c r="AD667" s="107" t="s">
        <v>5237</v>
      </c>
    </row>
    <row r="668" spans="2:30" outlineLevel="2">
      <c r="B668" s="4" t="s">
        <v>3</v>
      </c>
      <c r="C668" s="4" t="s">
        <v>5232</v>
      </c>
      <c r="D668" s="4" t="s">
        <v>6</v>
      </c>
      <c r="E668" s="10" t="s">
        <v>62</v>
      </c>
      <c r="F668" s="4" t="s">
        <v>161</v>
      </c>
      <c r="G668" s="27" t="s">
        <v>68</v>
      </c>
      <c r="H668" s="10" t="s">
        <v>826</v>
      </c>
      <c r="I668" s="4" t="s">
        <v>73</v>
      </c>
      <c r="J668" s="72" t="str">
        <f t="shared" si="57"/>
        <v>JYBC12 ICPL Curncy</v>
      </c>
      <c r="K668" s="25" t="str">
        <f t="shared" si="58"/>
        <v>ICPL</v>
      </c>
      <c r="L668" s="26">
        <f t="shared" ca="1" si="58"/>
        <v>42276</v>
      </c>
      <c r="M668" s="25" t="b">
        <f t="shared" si="58"/>
        <v>0</v>
      </c>
      <c r="N668" s="84" t="str">
        <f>IF($M668,_xll.BDP($J668,N$641),"[DISABLED]")</f>
        <v>[DISABLED]</v>
      </c>
      <c r="O668" s="84" t="str">
        <f>IF($M668,_xll.BDP($J668,O$641),"[DISABLED]")</f>
        <v>[DISABLED]</v>
      </c>
      <c r="P668" s="84" t="str">
        <f>IF($M668,_xll.BDP($J668,P$641),"[DISABLED]")</f>
        <v>[DISABLED]</v>
      </c>
      <c r="Q668" s="84" t="str">
        <f>IF($M668,_xll.BDH($J668,Q$641,$L668),"[DISABLED]")</f>
        <v>[DISABLED]</v>
      </c>
      <c r="R668" s="84" t="str">
        <f>IF($M668,_xll.BDH($J668,R$641,$L668),"[DISABLED]")</f>
        <v>[DISABLED]</v>
      </c>
      <c r="S668" s="84" t="str">
        <f>IF($M668,_xll.BDH($J668,S$641,$L668),"[DISABLED]")</f>
        <v>[DISABLED]</v>
      </c>
      <c r="U668" s="106" t="s">
        <v>5766</v>
      </c>
      <c r="V668" s="107" t="s">
        <v>1055</v>
      </c>
      <c r="W668" s="108">
        <v>42276</v>
      </c>
      <c r="X668" s="107" t="b">
        <v>0</v>
      </c>
      <c r="Y668" s="107" t="s">
        <v>5237</v>
      </c>
      <c r="Z668" s="107" t="s">
        <v>5237</v>
      </c>
      <c r="AA668" s="107" t="s">
        <v>5237</v>
      </c>
      <c r="AB668" s="107" t="s">
        <v>5237</v>
      </c>
      <c r="AC668" s="107" t="s">
        <v>5237</v>
      </c>
      <c r="AD668" s="107" t="s">
        <v>5237</v>
      </c>
    </row>
    <row r="669" spans="2:30" outlineLevel="2">
      <c r="B669" s="4" t="s">
        <v>3</v>
      </c>
      <c r="C669" s="4" t="s">
        <v>5232</v>
      </c>
      <c r="D669" s="4" t="s">
        <v>6</v>
      </c>
      <c r="E669" s="10" t="s">
        <v>62</v>
      </c>
      <c r="F669" s="4" t="s">
        <v>162</v>
      </c>
      <c r="G669" s="27" t="s">
        <v>68</v>
      </c>
      <c r="H669" s="10" t="s">
        <v>827</v>
      </c>
      <c r="I669" s="4" t="s">
        <v>73</v>
      </c>
      <c r="J669" s="72" t="str">
        <f t="shared" si="57"/>
        <v>JYBC13 ICPL Curncy</v>
      </c>
      <c r="K669" s="25" t="str">
        <f t="shared" si="58"/>
        <v>ICPL</v>
      </c>
      <c r="L669" s="26">
        <f t="shared" ca="1" si="58"/>
        <v>42276</v>
      </c>
      <c r="M669" s="25" t="b">
        <f t="shared" si="58"/>
        <v>0</v>
      </c>
      <c r="N669" s="84" t="str">
        <f>IF($M669,_xll.BDP($J669,N$641),"[DISABLED]")</f>
        <v>[DISABLED]</v>
      </c>
      <c r="O669" s="84" t="str">
        <f>IF($M669,_xll.BDP($J669,O$641),"[DISABLED]")</f>
        <v>[DISABLED]</v>
      </c>
      <c r="P669" s="84" t="str">
        <f>IF($M669,_xll.BDP($J669,P$641),"[DISABLED]")</f>
        <v>[DISABLED]</v>
      </c>
      <c r="Q669" s="84" t="str">
        <f>IF($M669,_xll.BDH($J669,Q$641,$L669),"[DISABLED]")</f>
        <v>[DISABLED]</v>
      </c>
      <c r="R669" s="84" t="str">
        <f>IF($M669,_xll.BDH($J669,R$641,$L669),"[DISABLED]")</f>
        <v>[DISABLED]</v>
      </c>
      <c r="S669" s="84" t="str">
        <f>IF($M669,_xll.BDH($J669,S$641,$L669),"[DISABLED]")</f>
        <v>[DISABLED]</v>
      </c>
      <c r="U669" s="106" t="s">
        <v>5767</v>
      </c>
      <c r="V669" s="107" t="s">
        <v>1055</v>
      </c>
      <c r="W669" s="108">
        <v>42276</v>
      </c>
      <c r="X669" s="107" t="b">
        <v>0</v>
      </c>
      <c r="Y669" s="107" t="s">
        <v>5237</v>
      </c>
      <c r="Z669" s="107" t="s">
        <v>5237</v>
      </c>
      <c r="AA669" s="107" t="s">
        <v>5237</v>
      </c>
      <c r="AB669" s="107" t="s">
        <v>5237</v>
      </c>
      <c r="AC669" s="107" t="s">
        <v>5237</v>
      </c>
      <c r="AD669" s="107" t="s">
        <v>5237</v>
      </c>
    </row>
    <row r="670" spans="2:30" outlineLevel="2">
      <c r="B670" s="4" t="s">
        <v>3</v>
      </c>
      <c r="C670" s="4" t="s">
        <v>5232</v>
      </c>
      <c r="D670" s="4" t="s">
        <v>6</v>
      </c>
      <c r="E670" s="10" t="s">
        <v>62</v>
      </c>
      <c r="F670" s="4" t="s">
        <v>163</v>
      </c>
      <c r="G670" s="27" t="s">
        <v>68</v>
      </c>
      <c r="H670" s="10" t="s">
        <v>828</v>
      </c>
      <c r="I670" s="4" t="s">
        <v>73</v>
      </c>
      <c r="J670" s="72" t="str">
        <f t="shared" si="57"/>
        <v>JYBC14 ICPL Curncy</v>
      </c>
      <c r="K670" s="25" t="str">
        <f t="shared" si="58"/>
        <v>ICPL</v>
      </c>
      <c r="L670" s="26">
        <f t="shared" ca="1" si="58"/>
        <v>42276</v>
      </c>
      <c r="M670" s="25" t="b">
        <f t="shared" si="58"/>
        <v>0</v>
      </c>
      <c r="N670" s="84" t="str">
        <f>IF($M670,_xll.BDP($J670,N$641),"[DISABLED]")</f>
        <v>[DISABLED]</v>
      </c>
      <c r="O670" s="84" t="str">
        <f>IF($M670,_xll.BDP($J670,O$641),"[DISABLED]")</f>
        <v>[DISABLED]</v>
      </c>
      <c r="P670" s="84" t="str">
        <f>IF($M670,_xll.BDP($J670,P$641),"[DISABLED]")</f>
        <v>[DISABLED]</v>
      </c>
      <c r="Q670" s="84" t="str">
        <f>IF($M670,_xll.BDH($J670,Q$641,$L670),"[DISABLED]")</f>
        <v>[DISABLED]</v>
      </c>
      <c r="R670" s="84" t="str">
        <f>IF($M670,_xll.BDH($J670,R$641,$L670),"[DISABLED]")</f>
        <v>[DISABLED]</v>
      </c>
      <c r="S670" s="84" t="str">
        <f>IF($M670,_xll.BDH($J670,S$641,$L670),"[DISABLED]")</f>
        <v>[DISABLED]</v>
      </c>
      <c r="U670" s="106" t="s">
        <v>5768</v>
      </c>
      <c r="V670" s="107" t="s">
        <v>1055</v>
      </c>
      <c r="W670" s="108">
        <v>42276</v>
      </c>
      <c r="X670" s="107" t="b">
        <v>0</v>
      </c>
      <c r="Y670" s="107" t="s">
        <v>5237</v>
      </c>
      <c r="Z670" s="107" t="s">
        <v>5237</v>
      </c>
      <c r="AA670" s="107" t="s">
        <v>5237</v>
      </c>
      <c r="AB670" s="107" t="s">
        <v>5237</v>
      </c>
      <c r="AC670" s="107" t="s">
        <v>5237</v>
      </c>
      <c r="AD670" s="107" t="s">
        <v>5237</v>
      </c>
    </row>
    <row r="671" spans="2:30" outlineLevel="2">
      <c r="B671" s="4" t="s">
        <v>3</v>
      </c>
      <c r="C671" s="4" t="s">
        <v>5232</v>
      </c>
      <c r="D671" s="4" t="s">
        <v>6</v>
      </c>
      <c r="E671" s="10" t="s">
        <v>62</v>
      </c>
      <c r="F671" s="4" t="s">
        <v>47</v>
      </c>
      <c r="G671" s="27" t="s">
        <v>68</v>
      </c>
      <c r="H671" s="10" t="s">
        <v>829</v>
      </c>
      <c r="I671" s="4" t="s">
        <v>73</v>
      </c>
      <c r="J671" s="72" t="str">
        <f t="shared" si="57"/>
        <v>JYBC15 ICPL Curncy</v>
      </c>
      <c r="K671" s="25" t="str">
        <f t="shared" si="58"/>
        <v>ICPL</v>
      </c>
      <c r="L671" s="26">
        <f t="shared" ca="1" si="58"/>
        <v>42276</v>
      </c>
      <c r="M671" s="25" t="b">
        <f t="shared" si="58"/>
        <v>0</v>
      </c>
      <c r="N671" s="84" t="str">
        <f>IF($M671,_xll.BDP($J671,N$641),"[DISABLED]")</f>
        <v>[DISABLED]</v>
      </c>
      <c r="O671" s="84" t="str">
        <f>IF($M671,_xll.BDP($J671,O$641),"[DISABLED]")</f>
        <v>[DISABLED]</v>
      </c>
      <c r="P671" s="84" t="str">
        <f>IF($M671,_xll.BDP($J671,P$641),"[DISABLED]")</f>
        <v>[DISABLED]</v>
      </c>
      <c r="Q671" s="84" t="str">
        <f>IF($M671,_xll.BDH($J671,Q$641,$L671),"[DISABLED]")</f>
        <v>[DISABLED]</v>
      </c>
      <c r="R671" s="84" t="str">
        <f>IF($M671,_xll.BDH($J671,R$641,$L671),"[DISABLED]")</f>
        <v>[DISABLED]</v>
      </c>
      <c r="S671" s="84" t="str">
        <f>IF($M671,_xll.BDH($J671,S$641,$L671),"[DISABLED]")</f>
        <v>[DISABLED]</v>
      </c>
      <c r="U671" s="106" t="s">
        <v>5769</v>
      </c>
      <c r="V671" s="107" t="s">
        <v>1055</v>
      </c>
      <c r="W671" s="108">
        <v>42276</v>
      </c>
      <c r="X671" s="107" t="b">
        <v>0</v>
      </c>
      <c r="Y671" s="107" t="s">
        <v>5237</v>
      </c>
      <c r="Z671" s="107" t="s">
        <v>5237</v>
      </c>
      <c r="AA671" s="107" t="s">
        <v>5237</v>
      </c>
      <c r="AB671" s="107" t="s">
        <v>5237</v>
      </c>
      <c r="AC671" s="107" t="s">
        <v>5237</v>
      </c>
      <c r="AD671" s="107" t="s">
        <v>5237</v>
      </c>
    </row>
    <row r="672" spans="2:30" outlineLevel="2">
      <c r="B672" s="4" t="s">
        <v>3</v>
      </c>
      <c r="C672" s="4" t="s">
        <v>5232</v>
      </c>
      <c r="D672" s="4" t="s">
        <v>6</v>
      </c>
      <c r="E672" s="10" t="s">
        <v>62</v>
      </c>
      <c r="F672" s="4" t="s">
        <v>48</v>
      </c>
      <c r="G672" s="27" t="s">
        <v>68</v>
      </c>
      <c r="H672" s="10" t="s">
        <v>830</v>
      </c>
      <c r="I672" s="4" t="s">
        <v>73</v>
      </c>
      <c r="J672" s="72" t="str">
        <f t="shared" si="57"/>
        <v>JYBC20 ICPL Curncy</v>
      </c>
      <c r="K672" s="25" t="str">
        <f t="shared" si="58"/>
        <v>ICPL</v>
      </c>
      <c r="L672" s="26">
        <f t="shared" ca="1" si="58"/>
        <v>42276</v>
      </c>
      <c r="M672" s="25" t="b">
        <f t="shared" si="58"/>
        <v>0</v>
      </c>
      <c r="N672" s="84" t="str">
        <f>IF($M672,_xll.BDP($J672,N$641),"[DISABLED]")</f>
        <v>[DISABLED]</v>
      </c>
      <c r="O672" s="84" t="str">
        <f>IF($M672,_xll.BDP($J672,O$641),"[DISABLED]")</f>
        <v>[DISABLED]</v>
      </c>
      <c r="P672" s="84" t="str">
        <f>IF($M672,_xll.BDP($J672,P$641),"[DISABLED]")</f>
        <v>[DISABLED]</v>
      </c>
      <c r="Q672" s="84" t="str">
        <f>IF($M672,_xll.BDH($J672,Q$641,$L672),"[DISABLED]")</f>
        <v>[DISABLED]</v>
      </c>
      <c r="R672" s="84" t="str">
        <f>IF($M672,_xll.BDH($J672,R$641,$L672),"[DISABLED]")</f>
        <v>[DISABLED]</v>
      </c>
      <c r="S672" s="84" t="str">
        <f>IF($M672,_xll.BDH($J672,S$641,$L672),"[DISABLED]")</f>
        <v>[DISABLED]</v>
      </c>
      <c r="U672" s="106" t="s">
        <v>5770</v>
      </c>
      <c r="V672" s="107" t="s">
        <v>1055</v>
      </c>
      <c r="W672" s="108">
        <v>42276</v>
      </c>
      <c r="X672" s="107" t="b">
        <v>0</v>
      </c>
      <c r="Y672" s="107" t="s">
        <v>5237</v>
      </c>
      <c r="Z672" s="107" t="s">
        <v>5237</v>
      </c>
      <c r="AA672" s="107" t="s">
        <v>5237</v>
      </c>
      <c r="AB672" s="107" t="s">
        <v>5237</v>
      </c>
      <c r="AC672" s="107" t="s">
        <v>5237</v>
      </c>
      <c r="AD672" s="107" t="s">
        <v>5237</v>
      </c>
    </row>
    <row r="673" spans="2:30" outlineLevel="2">
      <c r="B673" s="4" t="s">
        <v>3</v>
      </c>
      <c r="C673" s="4" t="s">
        <v>5232</v>
      </c>
      <c r="D673" s="4" t="s">
        <v>6</v>
      </c>
      <c r="E673" s="10" t="s">
        <v>62</v>
      </c>
      <c r="F673" s="4" t="s">
        <v>49</v>
      </c>
      <c r="G673" s="27" t="s">
        <v>68</v>
      </c>
      <c r="H673" s="10" t="s">
        <v>831</v>
      </c>
      <c r="I673" s="4" t="s">
        <v>73</v>
      </c>
      <c r="J673" s="72" t="str">
        <f t="shared" si="57"/>
        <v>JYBC25 ICPL Curncy</v>
      </c>
      <c r="K673" s="25" t="str">
        <f t="shared" si="58"/>
        <v>ICPL</v>
      </c>
      <c r="L673" s="26">
        <f t="shared" ca="1" si="58"/>
        <v>42276</v>
      </c>
      <c r="M673" s="25" t="b">
        <f t="shared" si="58"/>
        <v>0</v>
      </c>
      <c r="N673" s="84" t="str">
        <f>IF($M673,_xll.BDP($J673,N$641),"[DISABLED]")</f>
        <v>[DISABLED]</v>
      </c>
      <c r="O673" s="84" t="str">
        <f>IF($M673,_xll.BDP($J673,O$641),"[DISABLED]")</f>
        <v>[DISABLED]</v>
      </c>
      <c r="P673" s="84" t="str">
        <f>IF($M673,_xll.BDP($J673,P$641),"[DISABLED]")</f>
        <v>[DISABLED]</v>
      </c>
      <c r="Q673" s="84" t="str">
        <f>IF($M673,_xll.BDH($J673,Q$641,$L673),"[DISABLED]")</f>
        <v>[DISABLED]</v>
      </c>
      <c r="R673" s="84" t="str">
        <f>IF($M673,_xll.BDH($J673,R$641,$L673),"[DISABLED]")</f>
        <v>[DISABLED]</v>
      </c>
      <c r="S673" s="84" t="str">
        <f>IF($M673,_xll.BDH($J673,S$641,$L673),"[DISABLED]")</f>
        <v>[DISABLED]</v>
      </c>
      <c r="U673" s="106" t="s">
        <v>5771</v>
      </c>
      <c r="V673" s="107" t="s">
        <v>1055</v>
      </c>
      <c r="W673" s="108">
        <v>42276</v>
      </c>
      <c r="X673" s="107" t="b">
        <v>0</v>
      </c>
      <c r="Y673" s="107" t="s">
        <v>5237</v>
      </c>
      <c r="Z673" s="107" t="s">
        <v>5237</v>
      </c>
      <c r="AA673" s="107" t="s">
        <v>5237</v>
      </c>
      <c r="AB673" s="107" t="s">
        <v>5237</v>
      </c>
      <c r="AC673" s="107" t="s">
        <v>5237</v>
      </c>
      <c r="AD673" s="107" t="s">
        <v>5237</v>
      </c>
    </row>
    <row r="674" spans="2:30" outlineLevel="2">
      <c r="B674" s="4" t="s">
        <v>3</v>
      </c>
      <c r="C674" s="4" t="s">
        <v>5232</v>
      </c>
      <c r="D674" s="4" t="s">
        <v>6</v>
      </c>
      <c r="E674" s="10" t="s">
        <v>62</v>
      </c>
      <c r="F674" s="4" t="s">
        <v>50</v>
      </c>
      <c r="G674" s="27" t="s">
        <v>68</v>
      </c>
      <c r="H674" s="10" t="s">
        <v>832</v>
      </c>
      <c r="I674" s="4" t="s">
        <v>73</v>
      </c>
      <c r="J674" s="72" t="str">
        <f t="shared" si="57"/>
        <v>JYBC30 ICPL Curncy</v>
      </c>
      <c r="K674" s="25" t="str">
        <f t="shared" si="58"/>
        <v>ICPL</v>
      </c>
      <c r="L674" s="26">
        <f t="shared" ca="1" si="58"/>
        <v>42276</v>
      </c>
      <c r="M674" s="25" t="b">
        <f t="shared" si="58"/>
        <v>0</v>
      </c>
      <c r="N674" s="84" t="str">
        <f>IF($M674,_xll.BDP($J674,N$641),"[DISABLED]")</f>
        <v>[DISABLED]</v>
      </c>
      <c r="O674" s="84" t="str">
        <f>IF($M674,_xll.BDP($J674,O$641),"[DISABLED]")</f>
        <v>[DISABLED]</v>
      </c>
      <c r="P674" s="84" t="str">
        <f>IF($M674,_xll.BDP($J674,P$641),"[DISABLED]")</f>
        <v>[DISABLED]</v>
      </c>
      <c r="Q674" s="84" t="str">
        <f>IF($M674,_xll.BDH($J674,Q$641,$L674),"[DISABLED]")</f>
        <v>[DISABLED]</v>
      </c>
      <c r="R674" s="84" t="str">
        <f>IF($M674,_xll.BDH($J674,R$641,$L674),"[DISABLED]")</f>
        <v>[DISABLED]</v>
      </c>
      <c r="S674" s="84" t="str">
        <f>IF($M674,_xll.BDH($J674,S$641,$L674),"[DISABLED]")</f>
        <v>[DISABLED]</v>
      </c>
      <c r="U674" s="106" t="s">
        <v>5772</v>
      </c>
      <c r="V674" s="107" t="s">
        <v>1055</v>
      </c>
      <c r="W674" s="108">
        <v>42276</v>
      </c>
      <c r="X674" s="107" t="b">
        <v>0</v>
      </c>
      <c r="Y674" s="107" t="s">
        <v>5237</v>
      </c>
      <c r="Z674" s="107" t="s">
        <v>5237</v>
      </c>
      <c r="AA674" s="107" t="s">
        <v>5237</v>
      </c>
      <c r="AB674" s="107" t="s">
        <v>5237</v>
      </c>
      <c r="AC674" s="107" t="s">
        <v>5237</v>
      </c>
      <c r="AD674" s="107" t="s">
        <v>5237</v>
      </c>
    </row>
    <row r="675" spans="2:30" outlineLevel="2">
      <c r="B675" s="4" t="s">
        <v>3</v>
      </c>
      <c r="C675" s="4" t="s">
        <v>5232</v>
      </c>
      <c r="D675" s="4" t="s">
        <v>6</v>
      </c>
      <c r="E675" s="10" t="s">
        <v>62</v>
      </c>
      <c r="F675" s="4" t="s">
        <v>51</v>
      </c>
      <c r="G675" s="27" t="s">
        <v>68</v>
      </c>
      <c r="H675" s="10" t="s">
        <v>833</v>
      </c>
      <c r="I675" s="4" t="s">
        <v>73</v>
      </c>
      <c r="J675" s="72" t="str">
        <f t="shared" si="57"/>
        <v>JYBC40 ICPL Curncy</v>
      </c>
      <c r="K675" s="25" t="str">
        <f t="shared" si="58"/>
        <v>ICPL</v>
      </c>
      <c r="L675" s="26">
        <f t="shared" ca="1" si="58"/>
        <v>42276</v>
      </c>
      <c r="M675" s="25" t="b">
        <f t="shared" si="58"/>
        <v>0</v>
      </c>
      <c r="N675" s="84" t="str">
        <f>IF($M675,_xll.BDP($J675,N$641),"[DISABLED]")</f>
        <v>[DISABLED]</v>
      </c>
      <c r="O675" s="84" t="str">
        <f>IF($M675,_xll.BDP($J675,O$641),"[DISABLED]")</f>
        <v>[DISABLED]</v>
      </c>
      <c r="P675" s="84" t="str">
        <f>IF($M675,_xll.BDP($J675,P$641),"[DISABLED]")</f>
        <v>[DISABLED]</v>
      </c>
      <c r="Q675" s="84" t="str">
        <f>IF($M675,_xll.BDH($J675,Q$641,$L675),"[DISABLED]")</f>
        <v>[DISABLED]</v>
      </c>
      <c r="R675" s="84" t="str">
        <f>IF($M675,_xll.BDH($J675,R$641,$L675),"[DISABLED]")</f>
        <v>[DISABLED]</v>
      </c>
      <c r="S675" s="84" t="str">
        <f>IF($M675,_xll.BDH($J675,S$641,$L675),"[DISABLED]")</f>
        <v>[DISABLED]</v>
      </c>
      <c r="U675" s="106" t="s">
        <v>5773</v>
      </c>
      <c r="V675" s="107" t="s">
        <v>1055</v>
      </c>
      <c r="W675" s="108">
        <v>42276</v>
      </c>
      <c r="X675" s="107" t="b">
        <v>0</v>
      </c>
      <c r="Y675" s="107" t="s">
        <v>5237</v>
      </c>
      <c r="Z675" s="107" t="s">
        <v>5237</v>
      </c>
      <c r="AA675" s="107" t="s">
        <v>5237</v>
      </c>
      <c r="AB675" s="107" t="s">
        <v>5237</v>
      </c>
      <c r="AC675" s="107" t="s">
        <v>5237</v>
      </c>
      <c r="AD675" s="107" t="s">
        <v>5237</v>
      </c>
    </row>
    <row r="676" spans="2:30" outlineLevel="2">
      <c r="B676" s="4" t="s">
        <v>3</v>
      </c>
      <c r="C676" s="4" t="s">
        <v>5232</v>
      </c>
      <c r="D676" s="4" t="s">
        <v>6</v>
      </c>
      <c r="E676" s="10" t="s">
        <v>62</v>
      </c>
      <c r="F676" s="4" t="s">
        <v>52</v>
      </c>
      <c r="G676" s="27" t="s">
        <v>68</v>
      </c>
      <c r="H676" s="10" t="s">
        <v>834</v>
      </c>
      <c r="I676" s="4" t="s">
        <v>73</v>
      </c>
      <c r="J676" s="72" t="str">
        <f t="shared" si="57"/>
        <v>JYBC50 ICPL Curncy</v>
      </c>
      <c r="K676" s="25" t="str">
        <f t="shared" si="58"/>
        <v>ICPL</v>
      </c>
      <c r="L676" s="26">
        <f t="shared" ca="1" si="58"/>
        <v>42276</v>
      </c>
      <c r="M676" s="25" t="b">
        <f t="shared" si="58"/>
        <v>0</v>
      </c>
      <c r="N676" s="84" t="str">
        <f>IF($M676,_xll.BDP($J676,N$641),"[DISABLED]")</f>
        <v>[DISABLED]</v>
      </c>
      <c r="O676" s="84" t="str">
        <f>IF($M676,_xll.BDP($J676,O$641),"[DISABLED]")</f>
        <v>[DISABLED]</v>
      </c>
      <c r="P676" s="84" t="str">
        <f>IF($M676,_xll.BDP($J676,P$641),"[DISABLED]")</f>
        <v>[DISABLED]</v>
      </c>
      <c r="Q676" s="84" t="str">
        <f>IF($M676,_xll.BDH($J676,Q$641,$L676),"[DISABLED]")</f>
        <v>[DISABLED]</v>
      </c>
      <c r="R676" s="84" t="str">
        <f>IF($M676,_xll.BDH($J676,R$641,$L676),"[DISABLED]")</f>
        <v>[DISABLED]</v>
      </c>
      <c r="S676" s="84" t="str">
        <f>IF($M676,_xll.BDH($J676,S$641,$L676),"[DISABLED]")</f>
        <v>[DISABLED]</v>
      </c>
      <c r="U676" s="106" t="s">
        <v>5774</v>
      </c>
      <c r="V676" s="107" t="s">
        <v>1055</v>
      </c>
      <c r="W676" s="108">
        <v>42276</v>
      </c>
      <c r="X676" s="107" t="b">
        <v>0</v>
      </c>
      <c r="Y676" s="107" t="s">
        <v>5237</v>
      </c>
      <c r="Z676" s="107" t="s">
        <v>5237</v>
      </c>
      <c r="AA676" s="107" t="s">
        <v>5237</v>
      </c>
      <c r="AB676" s="107" t="s">
        <v>5237</v>
      </c>
      <c r="AC676" s="107" t="s">
        <v>5237</v>
      </c>
      <c r="AD676" s="107" t="s">
        <v>5237</v>
      </c>
    </row>
    <row r="677" spans="2:30" outlineLevel="2">
      <c r="B677" s="4" t="s">
        <v>3</v>
      </c>
      <c r="C677" s="4" t="s">
        <v>5232</v>
      </c>
      <c r="D677" s="4" t="s">
        <v>6</v>
      </c>
      <c r="E677" s="35" t="s">
        <v>62</v>
      </c>
      <c r="F677" s="6" t="s">
        <v>169</v>
      </c>
      <c r="G677" s="27" t="s">
        <v>68</v>
      </c>
      <c r="H677" s="35" t="s">
        <v>835</v>
      </c>
      <c r="I677" s="4" t="s">
        <v>73</v>
      </c>
      <c r="J677" s="72" t="str">
        <f t="shared" si="57"/>
        <v>JYBC60 ICPL Curncy</v>
      </c>
      <c r="K677" s="25" t="str">
        <f t="shared" si="58"/>
        <v>ICPL</v>
      </c>
      <c r="L677" s="26">
        <f t="shared" ca="1" si="58"/>
        <v>42276</v>
      </c>
      <c r="M677" s="25" t="b">
        <f t="shared" si="58"/>
        <v>0</v>
      </c>
      <c r="N677" s="84" t="str">
        <f>IF($M677,_xll.BDP($J677,N$641),"[DISABLED]")</f>
        <v>[DISABLED]</v>
      </c>
      <c r="O677" s="84" t="str">
        <f>IF($M677,_xll.BDP($J677,O$641),"[DISABLED]")</f>
        <v>[DISABLED]</v>
      </c>
      <c r="P677" s="84" t="str">
        <f>IF($M677,_xll.BDP($J677,P$641),"[DISABLED]")</f>
        <v>[DISABLED]</v>
      </c>
      <c r="Q677" s="84" t="str">
        <f>IF($M677,_xll.BDH($J677,Q$641,$L677),"[DISABLED]")</f>
        <v>[DISABLED]</v>
      </c>
      <c r="R677" s="84" t="str">
        <f>IF($M677,_xll.BDH($J677,R$641,$L677),"[DISABLED]")</f>
        <v>[DISABLED]</v>
      </c>
      <c r="S677" s="84" t="str">
        <f>IF($M677,_xll.BDH($J677,S$641,$L677),"[DISABLED]")</f>
        <v>[DISABLED]</v>
      </c>
      <c r="U677" s="106" t="s">
        <v>5775</v>
      </c>
      <c r="V677" s="107" t="s">
        <v>1055</v>
      </c>
      <c r="W677" s="108">
        <v>42276</v>
      </c>
      <c r="X677" s="107" t="b">
        <v>0</v>
      </c>
      <c r="Y677" s="107" t="s">
        <v>5237</v>
      </c>
      <c r="Z677" s="107" t="s">
        <v>5237</v>
      </c>
      <c r="AA677" s="107" t="s">
        <v>5237</v>
      </c>
      <c r="AB677" s="107" t="s">
        <v>5237</v>
      </c>
      <c r="AC677" s="107" t="s">
        <v>5237</v>
      </c>
      <c r="AD677" s="107" t="s">
        <v>5237</v>
      </c>
    </row>
    <row r="678" spans="2:30" outlineLevel="1">
      <c r="B678" s="4" t="s">
        <v>3</v>
      </c>
      <c r="C678" s="4" t="s">
        <v>5232</v>
      </c>
      <c r="D678" s="4" t="s">
        <v>6</v>
      </c>
      <c r="E678" s="39" t="s">
        <v>64</v>
      </c>
      <c r="F678" s="76"/>
      <c r="G678" s="77"/>
      <c r="H678" s="77"/>
      <c r="I678" s="78"/>
      <c r="J678" s="78"/>
      <c r="K678" s="81" t="str">
        <f t="shared" ref="K678:S678" si="59">INDEX(ObjData,MATCH($C678&amp;"-"&amp;$D678&amp;"-"&amp;$E678,ObjIDs,0),MATCH(K$2,ObjFields,0))</f>
        <v>ICPL</v>
      </c>
      <c r="L678" s="82">
        <f t="shared" ca="1" si="59"/>
        <v>42276</v>
      </c>
      <c r="M678" s="81" t="b">
        <f t="shared" si="59"/>
        <v>0</v>
      </c>
      <c r="N678" s="81" t="str">
        <f t="shared" si="59"/>
        <v>NAME</v>
      </c>
      <c r="O678" s="81" t="str">
        <f t="shared" si="59"/>
        <v>LAST_UPDATE_DT</v>
      </c>
      <c r="P678" s="81" t="str">
        <f t="shared" si="59"/>
        <v>LAST_UPDATE</v>
      </c>
      <c r="Q678" s="81" t="str">
        <f t="shared" si="59"/>
        <v>PX_LAST</v>
      </c>
      <c r="R678" s="81" t="str">
        <f t="shared" si="59"/>
        <v>PX_BID</v>
      </c>
      <c r="S678" s="81" t="str">
        <f t="shared" si="59"/>
        <v>PX_ASK</v>
      </c>
      <c r="U678" s="103"/>
      <c r="V678" s="104" t="s">
        <v>1055</v>
      </c>
      <c r="W678" s="105">
        <v>42276</v>
      </c>
      <c r="X678" s="104" t="b">
        <v>0</v>
      </c>
      <c r="Y678" s="104" t="s">
        <v>289</v>
      </c>
      <c r="Z678" s="104" t="s">
        <v>291</v>
      </c>
      <c r="AA678" s="104" t="s">
        <v>292</v>
      </c>
      <c r="AB678" s="104" t="s">
        <v>56</v>
      </c>
      <c r="AC678" s="104" t="s">
        <v>5228</v>
      </c>
      <c r="AD678" s="104" t="s">
        <v>5229</v>
      </c>
    </row>
    <row r="679" spans="2:30" outlineLevel="2">
      <c r="B679" s="4" t="s">
        <v>3</v>
      </c>
      <c r="C679" s="4" t="s">
        <v>5232</v>
      </c>
      <c r="D679" s="4" t="s">
        <v>6</v>
      </c>
      <c r="E679" s="10" t="s">
        <v>64</v>
      </c>
      <c r="F679" s="4" t="s">
        <v>58</v>
      </c>
      <c r="G679" s="10" t="s">
        <v>63</v>
      </c>
      <c r="H679" s="10" t="s">
        <v>766</v>
      </c>
      <c r="I679" s="4" t="s">
        <v>277</v>
      </c>
      <c r="J679" s="72" t="str">
        <f>H679&amp;" "&amp;K679&amp;" "&amp;I679</f>
        <v>JY0006M ICPL Index</v>
      </c>
      <c r="K679" s="25" t="str">
        <f>K$678</f>
        <v>ICPL</v>
      </c>
      <c r="L679" s="26">
        <f ca="1">L$678</f>
        <v>42276</v>
      </c>
      <c r="M679" s="25" t="b">
        <f>M$678</f>
        <v>0</v>
      </c>
      <c r="N679" s="84" t="str">
        <f>IF($M679,_xll.BDP($J679,N$678),"[DISABLED]")</f>
        <v>[DISABLED]</v>
      </c>
      <c r="O679" s="84" t="str">
        <f>IF($M679,_xll.BDP($J679,O$678),"[DISABLED]")</f>
        <v>[DISABLED]</v>
      </c>
      <c r="P679" s="84" t="str">
        <f>IF($M679,_xll.BDP($J679,P$678),"[DISABLED]")</f>
        <v>[DISABLED]</v>
      </c>
      <c r="Q679" s="84" t="str">
        <f>IF($M679,_xll.BDH($J679,Q$678,$L679),"[DISABLED]")</f>
        <v>[DISABLED]</v>
      </c>
      <c r="R679" s="84" t="str">
        <f>IF($M679,_xll.BDH($J679,R$678,$L679),"[DISABLED]")</f>
        <v>[DISABLED]</v>
      </c>
      <c r="S679" s="84" t="str">
        <f>IF($M679,_xll.BDH($J679,S$678,$L679),"[DISABLED]")</f>
        <v>[DISABLED]</v>
      </c>
      <c r="U679" s="106" t="s">
        <v>5776</v>
      </c>
      <c r="V679" s="107" t="s">
        <v>1055</v>
      </c>
      <c r="W679" s="108">
        <v>42276</v>
      </c>
      <c r="X679" s="107" t="b">
        <v>0</v>
      </c>
      <c r="Y679" s="107" t="s">
        <v>5237</v>
      </c>
      <c r="Z679" s="107" t="s">
        <v>5237</v>
      </c>
      <c r="AA679" s="107" t="s">
        <v>5237</v>
      </c>
      <c r="AB679" s="107" t="s">
        <v>5237</v>
      </c>
      <c r="AC679" s="107" t="s">
        <v>5237</v>
      </c>
      <c r="AD679" s="107" t="s">
        <v>5237</v>
      </c>
    </row>
    <row r="680" spans="2:30" outlineLevel="2">
      <c r="B680" s="4" t="s">
        <v>3</v>
      </c>
      <c r="C680" s="4" t="s">
        <v>5232</v>
      </c>
      <c r="D680" s="53" t="s">
        <v>6</v>
      </c>
      <c r="E680" s="10" t="s">
        <v>64</v>
      </c>
      <c r="F680" s="51" t="s">
        <v>58</v>
      </c>
      <c r="G680" s="52" t="s">
        <v>175</v>
      </c>
      <c r="H680" s="52" t="s">
        <v>767</v>
      </c>
      <c r="I680" s="51" t="s">
        <v>73</v>
      </c>
      <c r="J680" s="72" t="str">
        <f t="shared" ref="J680:J712" si="60">H680&amp;" "&amp;K680&amp;" "&amp;I680</f>
        <v>JYFR00F ICPL Curncy</v>
      </c>
      <c r="K680" s="25" t="str">
        <f t="shared" ref="K680:M712" si="61">K$678</f>
        <v>ICPL</v>
      </c>
      <c r="L680" s="26">
        <f t="shared" ca="1" si="61"/>
        <v>42276</v>
      </c>
      <c r="M680" s="25" t="b">
        <f t="shared" si="61"/>
        <v>0</v>
      </c>
      <c r="N680" s="84" t="str">
        <f>IF($M680,_xll.BDP($J680,N$678),"[DISABLED]")</f>
        <v>[DISABLED]</v>
      </c>
      <c r="O680" s="84" t="str">
        <f>IF($M680,_xll.BDP($J680,O$678),"[DISABLED]")</f>
        <v>[DISABLED]</v>
      </c>
      <c r="P680" s="84" t="str">
        <f>IF($M680,_xll.BDP($J680,P$678),"[DISABLED]")</f>
        <v>[DISABLED]</v>
      </c>
      <c r="Q680" s="84" t="str">
        <f>IF($M680,_xll.BDH($J680,Q$678,$L680),"[DISABLED]")</f>
        <v>[DISABLED]</v>
      </c>
      <c r="R680" s="84" t="str">
        <f>IF($M680,_xll.BDH($J680,R$678,$L680),"[DISABLED]")</f>
        <v>[DISABLED]</v>
      </c>
      <c r="S680" s="84" t="str">
        <f>IF($M680,_xll.BDH($J680,S$678,$L680),"[DISABLED]")</f>
        <v>[DISABLED]</v>
      </c>
      <c r="U680" s="106" t="s">
        <v>5777</v>
      </c>
      <c r="V680" s="107" t="s">
        <v>1055</v>
      </c>
      <c r="W680" s="108">
        <v>42276</v>
      </c>
      <c r="X680" s="107" t="b">
        <v>0</v>
      </c>
      <c r="Y680" s="107" t="s">
        <v>5237</v>
      </c>
      <c r="Z680" s="107" t="s">
        <v>5237</v>
      </c>
      <c r="AA680" s="107" t="s">
        <v>5237</v>
      </c>
      <c r="AB680" s="107" t="s">
        <v>5237</v>
      </c>
      <c r="AC680" s="107" t="s">
        <v>5237</v>
      </c>
      <c r="AD680" s="107" t="s">
        <v>5237</v>
      </c>
    </row>
    <row r="681" spans="2:30" outlineLevel="2">
      <c r="B681" s="4" t="s">
        <v>3</v>
      </c>
      <c r="C681" s="4" t="s">
        <v>5232</v>
      </c>
      <c r="D681" s="53" t="s">
        <v>6</v>
      </c>
      <c r="E681" s="10" t="s">
        <v>64</v>
      </c>
      <c r="F681" s="4" t="s">
        <v>177</v>
      </c>
      <c r="G681" s="10" t="s">
        <v>286</v>
      </c>
      <c r="H681" s="10" t="s">
        <v>768</v>
      </c>
      <c r="I681" s="4" t="s">
        <v>73</v>
      </c>
      <c r="J681" s="72" t="str">
        <f t="shared" si="60"/>
        <v>JYFR0AG ICPL Curncy</v>
      </c>
      <c r="K681" s="25" t="str">
        <f t="shared" si="61"/>
        <v>ICPL</v>
      </c>
      <c r="L681" s="26">
        <f t="shared" ca="1" si="61"/>
        <v>42276</v>
      </c>
      <c r="M681" s="25" t="b">
        <f t="shared" si="61"/>
        <v>0</v>
      </c>
      <c r="N681" s="84" t="str">
        <f>IF($M681,_xll.BDP($J681,N$678),"[DISABLED]")</f>
        <v>[DISABLED]</v>
      </c>
      <c r="O681" s="84" t="str">
        <f>IF($M681,_xll.BDP($J681,O$678),"[DISABLED]")</f>
        <v>[DISABLED]</v>
      </c>
      <c r="P681" s="84" t="str">
        <f>IF($M681,_xll.BDP($J681,P$678),"[DISABLED]")</f>
        <v>[DISABLED]</v>
      </c>
      <c r="Q681" s="84" t="str">
        <f>IF($M681,_xll.BDH($J681,Q$678,$L681),"[DISABLED]")</f>
        <v>[DISABLED]</v>
      </c>
      <c r="R681" s="84" t="str">
        <f>IF($M681,_xll.BDH($J681,R$678,$L681),"[DISABLED]")</f>
        <v>[DISABLED]</v>
      </c>
      <c r="S681" s="84" t="str">
        <f>IF($M681,_xll.BDH($J681,S$678,$L681),"[DISABLED]")</f>
        <v>[DISABLED]</v>
      </c>
      <c r="U681" s="106" t="s">
        <v>5778</v>
      </c>
      <c r="V681" s="107" t="s">
        <v>1055</v>
      </c>
      <c r="W681" s="108">
        <v>42276</v>
      </c>
      <c r="X681" s="107" t="b">
        <v>0</v>
      </c>
      <c r="Y681" s="107" t="s">
        <v>5237</v>
      </c>
      <c r="Z681" s="107" t="s">
        <v>5237</v>
      </c>
      <c r="AA681" s="107" t="s">
        <v>5237</v>
      </c>
      <c r="AB681" s="107" t="s">
        <v>5237</v>
      </c>
      <c r="AC681" s="107" t="s">
        <v>5237</v>
      </c>
      <c r="AD681" s="107" t="s">
        <v>5237</v>
      </c>
    </row>
    <row r="682" spans="2:30" outlineLevel="2">
      <c r="B682" s="4" t="s">
        <v>3</v>
      </c>
      <c r="C682" s="4" t="s">
        <v>5232</v>
      </c>
      <c r="D682" s="53" t="s">
        <v>6</v>
      </c>
      <c r="E682" s="10" t="s">
        <v>64</v>
      </c>
      <c r="F682" s="4" t="s">
        <v>178</v>
      </c>
      <c r="G682" s="10" t="s">
        <v>185</v>
      </c>
      <c r="H682" s="10" t="s">
        <v>769</v>
      </c>
      <c r="I682" s="4" t="s">
        <v>73</v>
      </c>
      <c r="J682" s="72" t="str">
        <f t="shared" si="60"/>
        <v>JYFR0BH ICPL Curncy</v>
      </c>
      <c r="K682" s="25" t="str">
        <f t="shared" si="61"/>
        <v>ICPL</v>
      </c>
      <c r="L682" s="26">
        <f t="shared" ca="1" si="61"/>
        <v>42276</v>
      </c>
      <c r="M682" s="25" t="b">
        <f t="shared" si="61"/>
        <v>0</v>
      </c>
      <c r="N682" s="84" t="str">
        <f>IF($M682,_xll.BDP($J682,N$678),"[DISABLED]")</f>
        <v>[DISABLED]</v>
      </c>
      <c r="O682" s="84" t="str">
        <f>IF($M682,_xll.BDP($J682,O$678),"[DISABLED]")</f>
        <v>[DISABLED]</v>
      </c>
      <c r="P682" s="84" t="str">
        <f>IF($M682,_xll.BDP($J682,P$678),"[DISABLED]")</f>
        <v>[DISABLED]</v>
      </c>
      <c r="Q682" s="84" t="str">
        <f>IF($M682,_xll.BDH($J682,Q$678,$L682),"[DISABLED]")</f>
        <v>[DISABLED]</v>
      </c>
      <c r="R682" s="84" t="str">
        <f>IF($M682,_xll.BDH($J682,R$678,$L682),"[DISABLED]")</f>
        <v>[DISABLED]</v>
      </c>
      <c r="S682" s="84" t="str">
        <f>IF($M682,_xll.BDH($J682,S$678,$L682),"[DISABLED]")</f>
        <v>[DISABLED]</v>
      </c>
      <c r="U682" s="106" t="s">
        <v>5779</v>
      </c>
      <c r="V682" s="107" t="s">
        <v>1055</v>
      </c>
      <c r="W682" s="108">
        <v>42276</v>
      </c>
      <c r="X682" s="107" t="b">
        <v>0</v>
      </c>
      <c r="Y682" s="107" t="s">
        <v>5237</v>
      </c>
      <c r="Z682" s="107" t="s">
        <v>5237</v>
      </c>
      <c r="AA682" s="107" t="s">
        <v>5237</v>
      </c>
      <c r="AB682" s="107" t="s">
        <v>5237</v>
      </c>
      <c r="AC682" s="107" t="s">
        <v>5237</v>
      </c>
      <c r="AD682" s="107" t="s">
        <v>5237</v>
      </c>
    </row>
    <row r="683" spans="2:30" outlineLevel="2">
      <c r="B683" s="4" t="s">
        <v>3</v>
      </c>
      <c r="C683" s="4" t="s">
        <v>5232</v>
      </c>
      <c r="D683" s="53" t="s">
        <v>6</v>
      </c>
      <c r="E683" s="10" t="s">
        <v>64</v>
      </c>
      <c r="F683" s="4" t="s">
        <v>71</v>
      </c>
      <c r="G683" s="10" t="s">
        <v>186</v>
      </c>
      <c r="H683" s="10" t="s">
        <v>770</v>
      </c>
      <c r="I683" s="4" t="s">
        <v>73</v>
      </c>
      <c r="J683" s="72" t="str">
        <f t="shared" si="60"/>
        <v>JYFR0CI ICPL Curncy</v>
      </c>
      <c r="K683" s="25" t="str">
        <f t="shared" si="61"/>
        <v>ICPL</v>
      </c>
      <c r="L683" s="26">
        <f t="shared" ca="1" si="61"/>
        <v>42276</v>
      </c>
      <c r="M683" s="25" t="b">
        <f t="shared" si="61"/>
        <v>0</v>
      </c>
      <c r="N683" s="84" t="str">
        <f>IF($M683,_xll.BDP($J683,N$678),"[DISABLED]")</f>
        <v>[DISABLED]</v>
      </c>
      <c r="O683" s="84" t="str">
        <f>IF($M683,_xll.BDP($J683,O$678),"[DISABLED]")</f>
        <v>[DISABLED]</v>
      </c>
      <c r="P683" s="84" t="str">
        <f>IF($M683,_xll.BDP($J683,P$678),"[DISABLED]")</f>
        <v>[DISABLED]</v>
      </c>
      <c r="Q683" s="84" t="str">
        <f>IF($M683,_xll.BDH($J683,Q$678,$L683),"[DISABLED]")</f>
        <v>[DISABLED]</v>
      </c>
      <c r="R683" s="84" t="str">
        <f>IF($M683,_xll.BDH($J683,R$678,$L683),"[DISABLED]")</f>
        <v>[DISABLED]</v>
      </c>
      <c r="S683" s="84" t="str">
        <f>IF($M683,_xll.BDH($J683,S$678,$L683),"[DISABLED]")</f>
        <v>[DISABLED]</v>
      </c>
      <c r="U683" s="106" t="s">
        <v>5780</v>
      </c>
      <c r="V683" s="107" t="s">
        <v>1055</v>
      </c>
      <c r="W683" s="108">
        <v>42276</v>
      </c>
      <c r="X683" s="107" t="b">
        <v>0</v>
      </c>
      <c r="Y683" s="107" t="s">
        <v>5237</v>
      </c>
      <c r="Z683" s="107" t="s">
        <v>5237</v>
      </c>
      <c r="AA683" s="107" t="s">
        <v>5237</v>
      </c>
      <c r="AB683" s="107" t="s">
        <v>5237</v>
      </c>
      <c r="AC683" s="107" t="s">
        <v>5237</v>
      </c>
      <c r="AD683" s="107" t="s">
        <v>5237</v>
      </c>
    </row>
    <row r="684" spans="2:30" outlineLevel="2">
      <c r="B684" s="4" t="s">
        <v>3</v>
      </c>
      <c r="C684" s="4" t="s">
        <v>5232</v>
      </c>
      <c r="D684" s="53" t="s">
        <v>6</v>
      </c>
      <c r="E684" s="10" t="s">
        <v>64</v>
      </c>
      <c r="F684" s="4" t="s">
        <v>179</v>
      </c>
      <c r="G684" s="10" t="s">
        <v>187</v>
      </c>
      <c r="H684" s="10" t="s">
        <v>771</v>
      </c>
      <c r="I684" s="4" t="s">
        <v>73</v>
      </c>
      <c r="J684" s="72" t="str">
        <f t="shared" si="60"/>
        <v>JYFR0DJ ICPL Curncy</v>
      </c>
      <c r="K684" s="25" t="str">
        <f t="shared" si="61"/>
        <v>ICPL</v>
      </c>
      <c r="L684" s="26">
        <f t="shared" ca="1" si="61"/>
        <v>42276</v>
      </c>
      <c r="M684" s="25" t="b">
        <f t="shared" si="61"/>
        <v>0</v>
      </c>
      <c r="N684" s="84" t="str">
        <f>IF($M684,_xll.BDP($J684,N$678),"[DISABLED]")</f>
        <v>[DISABLED]</v>
      </c>
      <c r="O684" s="84" t="str">
        <f>IF($M684,_xll.BDP($J684,O$678),"[DISABLED]")</f>
        <v>[DISABLED]</v>
      </c>
      <c r="P684" s="84" t="str">
        <f>IF($M684,_xll.BDP($J684,P$678),"[DISABLED]")</f>
        <v>[DISABLED]</v>
      </c>
      <c r="Q684" s="84" t="str">
        <f>IF($M684,_xll.BDH($J684,Q$678,$L684),"[DISABLED]")</f>
        <v>[DISABLED]</v>
      </c>
      <c r="R684" s="84" t="str">
        <f>IF($M684,_xll.BDH($J684,R$678,$L684),"[DISABLED]")</f>
        <v>[DISABLED]</v>
      </c>
      <c r="S684" s="84" t="str">
        <f>IF($M684,_xll.BDH($J684,S$678,$L684),"[DISABLED]")</f>
        <v>[DISABLED]</v>
      </c>
      <c r="U684" s="106" t="s">
        <v>5781</v>
      </c>
      <c r="V684" s="107" t="s">
        <v>1055</v>
      </c>
      <c r="W684" s="108">
        <v>42276</v>
      </c>
      <c r="X684" s="107" t="b">
        <v>0</v>
      </c>
      <c r="Y684" s="107" t="s">
        <v>5237</v>
      </c>
      <c r="Z684" s="107" t="s">
        <v>5237</v>
      </c>
      <c r="AA684" s="107" t="s">
        <v>5237</v>
      </c>
      <c r="AB684" s="107" t="s">
        <v>5237</v>
      </c>
      <c r="AC684" s="107" t="s">
        <v>5237</v>
      </c>
      <c r="AD684" s="107" t="s">
        <v>5237</v>
      </c>
    </row>
    <row r="685" spans="2:30" outlineLevel="2">
      <c r="B685" s="4" t="s">
        <v>3</v>
      </c>
      <c r="C685" s="4" t="s">
        <v>5232</v>
      </c>
      <c r="D685" s="53" t="s">
        <v>6</v>
      </c>
      <c r="E685" s="10" t="s">
        <v>64</v>
      </c>
      <c r="F685" s="4" t="s">
        <v>180</v>
      </c>
      <c r="G685" s="10" t="s">
        <v>294</v>
      </c>
      <c r="H685" s="10" t="s">
        <v>772</v>
      </c>
      <c r="I685" s="4" t="s">
        <v>73</v>
      </c>
      <c r="J685" s="72" t="str">
        <f t="shared" si="60"/>
        <v>JYFR0EK ICPL Curncy</v>
      </c>
      <c r="K685" s="25" t="str">
        <f t="shared" si="61"/>
        <v>ICPL</v>
      </c>
      <c r="L685" s="26">
        <f t="shared" ca="1" si="61"/>
        <v>42276</v>
      </c>
      <c r="M685" s="25" t="b">
        <f t="shared" si="61"/>
        <v>0</v>
      </c>
      <c r="N685" s="84" t="str">
        <f>IF($M685,_xll.BDP($J685,N$678),"[DISABLED]")</f>
        <v>[DISABLED]</v>
      </c>
      <c r="O685" s="84" t="str">
        <f>IF($M685,_xll.BDP($J685,O$678),"[DISABLED]")</f>
        <v>[DISABLED]</v>
      </c>
      <c r="P685" s="84" t="str">
        <f>IF($M685,_xll.BDP($J685,P$678),"[DISABLED]")</f>
        <v>[DISABLED]</v>
      </c>
      <c r="Q685" s="84" t="str">
        <f>IF($M685,_xll.BDH($J685,Q$678,$L685),"[DISABLED]")</f>
        <v>[DISABLED]</v>
      </c>
      <c r="R685" s="84" t="str">
        <f>IF($M685,_xll.BDH($J685,R$678,$L685),"[DISABLED]")</f>
        <v>[DISABLED]</v>
      </c>
      <c r="S685" s="84" t="str">
        <f>IF($M685,_xll.BDH($J685,S$678,$L685),"[DISABLED]")</f>
        <v>[DISABLED]</v>
      </c>
      <c r="U685" s="106" t="s">
        <v>5782</v>
      </c>
      <c r="V685" s="107" t="s">
        <v>1055</v>
      </c>
      <c r="W685" s="108">
        <v>42276</v>
      </c>
      <c r="X685" s="107" t="b">
        <v>0</v>
      </c>
      <c r="Y685" s="107" t="s">
        <v>5237</v>
      </c>
      <c r="Z685" s="107" t="s">
        <v>5237</v>
      </c>
      <c r="AA685" s="107" t="s">
        <v>5237</v>
      </c>
      <c r="AB685" s="107" t="s">
        <v>5237</v>
      </c>
      <c r="AC685" s="107" t="s">
        <v>5237</v>
      </c>
      <c r="AD685" s="107" t="s">
        <v>5237</v>
      </c>
    </row>
    <row r="686" spans="2:30" outlineLevel="2">
      <c r="B686" s="4" t="s">
        <v>3</v>
      </c>
      <c r="C686" s="4" t="s">
        <v>5232</v>
      </c>
      <c r="D686" s="53" t="s">
        <v>6</v>
      </c>
      <c r="E686" s="10" t="s">
        <v>64</v>
      </c>
      <c r="F686" s="4" t="s">
        <v>41</v>
      </c>
      <c r="G686" s="10" t="s">
        <v>188</v>
      </c>
      <c r="H686" s="10" t="s">
        <v>773</v>
      </c>
      <c r="I686" s="4" t="s">
        <v>73</v>
      </c>
      <c r="J686" s="72" t="str">
        <f t="shared" si="60"/>
        <v>JYFR0F1 ICPL Curncy</v>
      </c>
      <c r="K686" s="25" t="str">
        <f t="shared" si="61"/>
        <v>ICPL</v>
      </c>
      <c r="L686" s="26">
        <f t="shared" ca="1" si="61"/>
        <v>42276</v>
      </c>
      <c r="M686" s="25" t="b">
        <f t="shared" si="61"/>
        <v>0</v>
      </c>
      <c r="N686" s="84" t="str">
        <f>IF($M686,_xll.BDP($J686,N$678),"[DISABLED]")</f>
        <v>[DISABLED]</v>
      </c>
      <c r="O686" s="84" t="str">
        <f>IF($M686,_xll.BDP($J686,O$678),"[DISABLED]")</f>
        <v>[DISABLED]</v>
      </c>
      <c r="P686" s="84" t="str">
        <f>IF($M686,_xll.BDP($J686,P$678),"[DISABLED]")</f>
        <v>[DISABLED]</v>
      </c>
      <c r="Q686" s="84" t="str">
        <f>IF($M686,_xll.BDH($J686,Q$678,$L686),"[DISABLED]")</f>
        <v>[DISABLED]</v>
      </c>
      <c r="R686" s="84" t="str">
        <f>IF($M686,_xll.BDH($J686,R$678,$L686),"[DISABLED]")</f>
        <v>[DISABLED]</v>
      </c>
      <c r="S686" s="84" t="str">
        <f>IF($M686,_xll.BDH($J686,S$678,$L686),"[DISABLED]")</f>
        <v>[DISABLED]</v>
      </c>
      <c r="U686" s="106" t="s">
        <v>5783</v>
      </c>
      <c r="V686" s="107" t="s">
        <v>1055</v>
      </c>
      <c r="W686" s="108">
        <v>42276</v>
      </c>
      <c r="X686" s="107" t="b">
        <v>0</v>
      </c>
      <c r="Y686" s="107" t="s">
        <v>5237</v>
      </c>
      <c r="Z686" s="107" t="s">
        <v>5237</v>
      </c>
      <c r="AA686" s="107" t="s">
        <v>5237</v>
      </c>
      <c r="AB686" s="107" t="s">
        <v>5237</v>
      </c>
      <c r="AC686" s="107" t="s">
        <v>5237</v>
      </c>
      <c r="AD686" s="107" t="s">
        <v>5237</v>
      </c>
    </row>
    <row r="687" spans="2:30" outlineLevel="2">
      <c r="B687" s="4" t="s">
        <v>3</v>
      </c>
      <c r="C687" s="4" t="s">
        <v>5232</v>
      </c>
      <c r="D687" s="53" t="s">
        <v>6</v>
      </c>
      <c r="E687" s="10" t="s">
        <v>64</v>
      </c>
      <c r="F687" s="4" t="s">
        <v>181</v>
      </c>
      <c r="G687" s="10" t="s">
        <v>189</v>
      </c>
      <c r="H687" s="10" t="s">
        <v>774</v>
      </c>
      <c r="I687" s="4" t="s">
        <v>73</v>
      </c>
      <c r="J687" s="72" t="str">
        <f t="shared" si="60"/>
        <v>JYFR0G1A ICPL Curncy</v>
      </c>
      <c r="K687" s="25" t="str">
        <f t="shared" si="61"/>
        <v>ICPL</v>
      </c>
      <c r="L687" s="26">
        <f t="shared" ca="1" si="61"/>
        <v>42276</v>
      </c>
      <c r="M687" s="25" t="b">
        <f t="shared" si="61"/>
        <v>0</v>
      </c>
      <c r="N687" s="84" t="str">
        <f>IF($M687,_xll.BDP($J687,N$678),"[DISABLED]")</f>
        <v>[DISABLED]</v>
      </c>
      <c r="O687" s="84" t="str">
        <f>IF($M687,_xll.BDP($J687,O$678),"[DISABLED]")</f>
        <v>[DISABLED]</v>
      </c>
      <c r="P687" s="84" t="str">
        <f>IF($M687,_xll.BDP($J687,P$678),"[DISABLED]")</f>
        <v>[DISABLED]</v>
      </c>
      <c r="Q687" s="84" t="str">
        <f>IF($M687,_xll.BDH($J687,Q$678,$L687),"[DISABLED]")</f>
        <v>[DISABLED]</v>
      </c>
      <c r="R687" s="84" t="str">
        <f>IF($M687,_xll.BDH($J687,R$678,$L687),"[DISABLED]")</f>
        <v>[DISABLED]</v>
      </c>
      <c r="S687" s="84" t="str">
        <f>IF($M687,_xll.BDH($J687,S$678,$L687),"[DISABLED]")</f>
        <v>[DISABLED]</v>
      </c>
      <c r="U687" s="106" t="s">
        <v>5784</v>
      </c>
      <c r="V687" s="107" t="s">
        <v>1055</v>
      </c>
      <c r="W687" s="108">
        <v>42276</v>
      </c>
      <c r="X687" s="107" t="b">
        <v>0</v>
      </c>
      <c r="Y687" s="107" t="s">
        <v>5237</v>
      </c>
      <c r="Z687" s="107" t="s">
        <v>5237</v>
      </c>
      <c r="AA687" s="107" t="s">
        <v>5237</v>
      </c>
      <c r="AB687" s="107" t="s">
        <v>5237</v>
      </c>
      <c r="AC687" s="107" t="s">
        <v>5237</v>
      </c>
      <c r="AD687" s="107" t="s">
        <v>5237</v>
      </c>
    </row>
    <row r="688" spans="2:30" outlineLevel="2">
      <c r="B688" s="4" t="s">
        <v>3</v>
      </c>
      <c r="C688" s="4" t="s">
        <v>5232</v>
      </c>
      <c r="D688" s="53" t="s">
        <v>6</v>
      </c>
      <c r="E688" s="10" t="s">
        <v>64</v>
      </c>
      <c r="F688" s="4" t="s">
        <v>182</v>
      </c>
      <c r="G688" s="10" t="s">
        <v>190</v>
      </c>
      <c r="H688" s="10" t="s">
        <v>775</v>
      </c>
      <c r="I688" s="4" t="s">
        <v>73</v>
      </c>
      <c r="J688" s="72" t="str">
        <f t="shared" si="60"/>
        <v>JYFR0H1B ICPL Curncy</v>
      </c>
      <c r="K688" s="25" t="str">
        <f t="shared" si="61"/>
        <v>ICPL</v>
      </c>
      <c r="L688" s="26">
        <f t="shared" ca="1" si="61"/>
        <v>42276</v>
      </c>
      <c r="M688" s="25" t="b">
        <f t="shared" si="61"/>
        <v>0</v>
      </c>
      <c r="N688" s="84" t="str">
        <f>IF($M688,_xll.BDP($J688,N$678),"[DISABLED]")</f>
        <v>[DISABLED]</v>
      </c>
      <c r="O688" s="84" t="str">
        <f>IF($M688,_xll.BDP($J688,O$678),"[DISABLED]")</f>
        <v>[DISABLED]</v>
      </c>
      <c r="P688" s="84" t="str">
        <f>IF($M688,_xll.BDP($J688,P$678),"[DISABLED]")</f>
        <v>[DISABLED]</v>
      </c>
      <c r="Q688" s="84" t="str">
        <f>IF($M688,_xll.BDH($J688,Q$678,$L688),"[DISABLED]")</f>
        <v>[DISABLED]</v>
      </c>
      <c r="R688" s="84" t="str">
        <f>IF($M688,_xll.BDH($J688,R$678,$L688),"[DISABLED]")</f>
        <v>[DISABLED]</v>
      </c>
      <c r="S688" s="84" t="str">
        <f>IF($M688,_xll.BDH($J688,S$678,$L688),"[DISABLED]")</f>
        <v>[DISABLED]</v>
      </c>
      <c r="U688" s="106" t="s">
        <v>5785</v>
      </c>
      <c r="V688" s="107" t="s">
        <v>1055</v>
      </c>
      <c r="W688" s="108">
        <v>42276</v>
      </c>
      <c r="X688" s="107" t="b">
        <v>0</v>
      </c>
      <c r="Y688" s="107" t="s">
        <v>5237</v>
      </c>
      <c r="Z688" s="107" t="s">
        <v>5237</v>
      </c>
      <c r="AA688" s="107" t="s">
        <v>5237</v>
      </c>
      <c r="AB688" s="107" t="s">
        <v>5237</v>
      </c>
      <c r="AC688" s="107" t="s">
        <v>5237</v>
      </c>
      <c r="AD688" s="107" t="s">
        <v>5237</v>
      </c>
    </row>
    <row r="689" spans="2:30" outlineLevel="2">
      <c r="B689" s="4" t="s">
        <v>3</v>
      </c>
      <c r="C689" s="4" t="s">
        <v>5232</v>
      </c>
      <c r="D689" s="53" t="s">
        <v>6</v>
      </c>
      <c r="E689" s="10" t="s">
        <v>64</v>
      </c>
      <c r="F689" s="4" t="s">
        <v>145</v>
      </c>
      <c r="G689" s="10" t="s">
        <v>191</v>
      </c>
      <c r="H689" s="10" t="s">
        <v>776</v>
      </c>
      <c r="I689" s="4" t="s">
        <v>73</v>
      </c>
      <c r="J689" s="72" t="str">
        <f t="shared" si="60"/>
        <v>JYFR0I1C ICPL Curncy</v>
      </c>
      <c r="K689" s="25" t="str">
        <f t="shared" si="61"/>
        <v>ICPL</v>
      </c>
      <c r="L689" s="26">
        <f t="shared" ca="1" si="61"/>
        <v>42276</v>
      </c>
      <c r="M689" s="25" t="b">
        <f t="shared" si="61"/>
        <v>0</v>
      </c>
      <c r="N689" s="84" t="str">
        <f>IF($M689,_xll.BDP($J689,N$678),"[DISABLED]")</f>
        <v>[DISABLED]</v>
      </c>
      <c r="O689" s="84" t="str">
        <f>IF($M689,_xll.BDP($J689,O$678),"[DISABLED]")</f>
        <v>[DISABLED]</v>
      </c>
      <c r="P689" s="84" t="str">
        <f>IF($M689,_xll.BDP($J689,P$678),"[DISABLED]")</f>
        <v>[DISABLED]</v>
      </c>
      <c r="Q689" s="84" t="str">
        <f>IF($M689,_xll.BDH($J689,Q$678,$L689),"[DISABLED]")</f>
        <v>[DISABLED]</v>
      </c>
      <c r="R689" s="84" t="str">
        <f>IF($M689,_xll.BDH($J689,R$678,$L689),"[DISABLED]")</f>
        <v>[DISABLED]</v>
      </c>
      <c r="S689" s="84" t="str">
        <f>IF($M689,_xll.BDH($J689,S$678,$L689),"[DISABLED]")</f>
        <v>[DISABLED]</v>
      </c>
      <c r="U689" s="106" t="s">
        <v>5786</v>
      </c>
      <c r="V689" s="107" t="s">
        <v>1055</v>
      </c>
      <c r="W689" s="108">
        <v>42276</v>
      </c>
      <c r="X689" s="107" t="b">
        <v>0</v>
      </c>
      <c r="Y689" s="107" t="s">
        <v>5237</v>
      </c>
      <c r="Z689" s="107" t="s">
        <v>5237</v>
      </c>
      <c r="AA689" s="107" t="s">
        <v>5237</v>
      </c>
      <c r="AB689" s="107" t="s">
        <v>5237</v>
      </c>
      <c r="AC689" s="107" t="s">
        <v>5237</v>
      </c>
      <c r="AD689" s="107" t="s">
        <v>5237</v>
      </c>
    </row>
    <row r="690" spans="2:30" outlineLevel="2">
      <c r="B690" s="4" t="s">
        <v>3</v>
      </c>
      <c r="C690" s="4" t="s">
        <v>5232</v>
      </c>
      <c r="D690" s="53" t="s">
        <v>6</v>
      </c>
      <c r="E690" s="10" t="s">
        <v>64</v>
      </c>
      <c r="F690" s="4" t="s">
        <v>183</v>
      </c>
      <c r="G690" s="10" t="s">
        <v>192</v>
      </c>
      <c r="H690" s="10" t="s">
        <v>777</v>
      </c>
      <c r="I690" s="4" t="s">
        <v>73</v>
      </c>
      <c r="J690" s="72" t="str">
        <f t="shared" si="60"/>
        <v>JYFR0J1D ICPL Curncy</v>
      </c>
      <c r="K690" s="25" t="str">
        <f t="shared" si="61"/>
        <v>ICPL</v>
      </c>
      <c r="L690" s="26">
        <f t="shared" ca="1" si="61"/>
        <v>42276</v>
      </c>
      <c r="M690" s="25" t="b">
        <f t="shared" si="61"/>
        <v>0</v>
      </c>
      <c r="N690" s="84" t="str">
        <f>IF($M690,_xll.BDP($J690,N$678),"[DISABLED]")</f>
        <v>[DISABLED]</v>
      </c>
      <c r="O690" s="84" t="str">
        <f>IF($M690,_xll.BDP($J690,O$678),"[DISABLED]")</f>
        <v>[DISABLED]</v>
      </c>
      <c r="P690" s="84" t="str">
        <f>IF($M690,_xll.BDP($J690,P$678),"[DISABLED]")</f>
        <v>[DISABLED]</v>
      </c>
      <c r="Q690" s="84" t="str">
        <f>IF($M690,_xll.BDH($J690,Q$678,$L690),"[DISABLED]")</f>
        <v>[DISABLED]</v>
      </c>
      <c r="R690" s="84" t="str">
        <f>IF($M690,_xll.BDH($J690,R$678,$L690),"[DISABLED]")</f>
        <v>[DISABLED]</v>
      </c>
      <c r="S690" s="84" t="str">
        <f>IF($M690,_xll.BDH($J690,S$678,$L690),"[DISABLED]")</f>
        <v>[DISABLED]</v>
      </c>
      <c r="U690" s="106" t="s">
        <v>5787</v>
      </c>
      <c r="V690" s="107" t="s">
        <v>1055</v>
      </c>
      <c r="W690" s="108">
        <v>42276</v>
      </c>
      <c r="X690" s="107" t="b">
        <v>0</v>
      </c>
      <c r="Y690" s="107" t="s">
        <v>5237</v>
      </c>
      <c r="Z690" s="107" t="s">
        <v>5237</v>
      </c>
      <c r="AA690" s="107" t="s">
        <v>5237</v>
      </c>
      <c r="AB690" s="107" t="s">
        <v>5237</v>
      </c>
      <c r="AC690" s="107" t="s">
        <v>5237</v>
      </c>
      <c r="AD690" s="107" t="s">
        <v>5237</v>
      </c>
    </row>
    <row r="691" spans="2:30" outlineLevel="2">
      <c r="B691" s="4" t="s">
        <v>3</v>
      </c>
      <c r="C691" s="4" t="s">
        <v>5232</v>
      </c>
      <c r="D691" s="53" t="s">
        <v>6</v>
      </c>
      <c r="E691" s="10" t="s">
        <v>64</v>
      </c>
      <c r="F691" s="4" t="s">
        <v>184</v>
      </c>
      <c r="G691" s="10" t="s">
        <v>285</v>
      </c>
      <c r="H691" s="10" t="s">
        <v>778</v>
      </c>
      <c r="I691" s="4" t="s">
        <v>73</v>
      </c>
      <c r="J691" s="72" t="str">
        <f t="shared" si="60"/>
        <v>JYFR0K1E ICPL Curncy</v>
      </c>
      <c r="K691" s="25" t="str">
        <f t="shared" si="61"/>
        <v>ICPL</v>
      </c>
      <c r="L691" s="26">
        <f t="shared" ca="1" si="61"/>
        <v>42276</v>
      </c>
      <c r="M691" s="25" t="b">
        <f t="shared" si="61"/>
        <v>0</v>
      </c>
      <c r="N691" s="84" t="str">
        <f>IF($M691,_xll.BDP($J691,N$678),"[DISABLED]")</f>
        <v>[DISABLED]</v>
      </c>
      <c r="O691" s="84" t="str">
        <f>IF($M691,_xll.BDP($J691,O$678),"[DISABLED]")</f>
        <v>[DISABLED]</v>
      </c>
      <c r="P691" s="84" t="str">
        <f>IF($M691,_xll.BDP($J691,P$678),"[DISABLED]")</f>
        <v>[DISABLED]</v>
      </c>
      <c r="Q691" s="84" t="str">
        <f>IF($M691,_xll.BDH($J691,Q$678,$L691),"[DISABLED]")</f>
        <v>[DISABLED]</v>
      </c>
      <c r="R691" s="84" t="str">
        <f>IF($M691,_xll.BDH($J691,R$678,$L691),"[DISABLED]")</f>
        <v>[DISABLED]</v>
      </c>
      <c r="S691" s="84" t="str">
        <f>IF($M691,_xll.BDH($J691,S$678,$L691),"[DISABLED]")</f>
        <v>[DISABLED]</v>
      </c>
      <c r="U691" s="106" t="s">
        <v>5788</v>
      </c>
      <c r="V691" s="107" t="s">
        <v>1055</v>
      </c>
      <c r="W691" s="108">
        <v>42276</v>
      </c>
      <c r="X691" s="107" t="b">
        <v>0</v>
      </c>
      <c r="Y691" s="107" t="s">
        <v>5237</v>
      </c>
      <c r="Z691" s="107" t="s">
        <v>5237</v>
      </c>
      <c r="AA691" s="107" t="s">
        <v>5237</v>
      </c>
      <c r="AB691" s="107" t="s">
        <v>5237</v>
      </c>
      <c r="AC691" s="107" t="s">
        <v>5237</v>
      </c>
      <c r="AD691" s="107" t="s">
        <v>5237</v>
      </c>
    </row>
    <row r="692" spans="2:30" outlineLevel="2">
      <c r="B692" s="4" t="s">
        <v>3</v>
      </c>
      <c r="C692" s="4" t="s">
        <v>5232</v>
      </c>
      <c r="D692" s="53" t="s">
        <v>6</v>
      </c>
      <c r="E692" s="10" t="s">
        <v>64</v>
      </c>
      <c r="F692" s="4" t="s">
        <v>146</v>
      </c>
      <c r="G692" s="10" t="s">
        <v>193</v>
      </c>
      <c r="H692" s="10" t="s">
        <v>779</v>
      </c>
      <c r="I692" s="4" t="s">
        <v>73</v>
      </c>
      <c r="J692" s="72" t="str">
        <f t="shared" si="60"/>
        <v>JYFR011F ICPL Curncy</v>
      </c>
      <c r="K692" s="25" t="str">
        <f t="shared" si="61"/>
        <v>ICPL</v>
      </c>
      <c r="L692" s="26">
        <f t="shared" ca="1" si="61"/>
        <v>42276</v>
      </c>
      <c r="M692" s="25" t="b">
        <f t="shared" si="61"/>
        <v>0</v>
      </c>
      <c r="N692" s="84" t="str">
        <f>IF($M692,_xll.BDP($J692,N$678),"[DISABLED]")</f>
        <v>[DISABLED]</v>
      </c>
      <c r="O692" s="84" t="str">
        <f>IF($M692,_xll.BDP($J692,O$678),"[DISABLED]")</f>
        <v>[DISABLED]</v>
      </c>
      <c r="P692" s="84" t="str">
        <f>IF($M692,_xll.BDP($J692,P$678),"[DISABLED]")</f>
        <v>[DISABLED]</v>
      </c>
      <c r="Q692" s="84" t="str">
        <f>IF($M692,_xll.BDH($J692,Q$678,$L692),"[DISABLED]")</f>
        <v>[DISABLED]</v>
      </c>
      <c r="R692" s="84" t="str">
        <f>IF($M692,_xll.BDH($J692,R$678,$L692),"[DISABLED]")</f>
        <v>[DISABLED]</v>
      </c>
      <c r="S692" s="84" t="str">
        <f>IF($M692,_xll.BDH($J692,S$678,$L692),"[DISABLED]")</f>
        <v>[DISABLED]</v>
      </c>
      <c r="U692" s="106" t="s">
        <v>5789</v>
      </c>
      <c r="V692" s="107" t="s">
        <v>1055</v>
      </c>
      <c r="W692" s="108">
        <v>42276</v>
      </c>
      <c r="X692" s="107" t="b">
        <v>0</v>
      </c>
      <c r="Y692" s="107" t="s">
        <v>5237</v>
      </c>
      <c r="Z692" s="107" t="s">
        <v>5237</v>
      </c>
      <c r="AA692" s="107" t="s">
        <v>5237</v>
      </c>
      <c r="AB692" s="107" t="s">
        <v>5237</v>
      </c>
      <c r="AC692" s="107" t="s">
        <v>5237</v>
      </c>
      <c r="AD692" s="107" t="s">
        <v>5237</v>
      </c>
    </row>
    <row r="693" spans="2:30" outlineLevel="2">
      <c r="B693" s="4" t="s">
        <v>3</v>
      </c>
      <c r="C693" s="4" t="s">
        <v>5232</v>
      </c>
      <c r="D693" s="53" t="s">
        <v>6</v>
      </c>
      <c r="E693" s="10" t="s">
        <v>64</v>
      </c>
      <c r="F693" s="4" t="s">
        <v>42</v>
      </c>
      <c r="G693" s="10" t="s">
        <v>279</v>
      </c>
      <c r="H693" s="10" t="s">
        <v>780</v>
      </c>
      <c r="I693" s="4" t="s">
        <v>73</v>
      </c>
      <c r="J693" s="72" t="str">
        <f t="shared" si="60"/>
        <v>JYSW2 ICPL Curncy</v>
      </c>
      <c r="K693" s="25" t="str">
        <f t="shared" si="61"/>
        <v>ICPL</v>
      </c>
      <c r="L693" s="26">
        <f t="shared" ca="1" si="61"/>
        <v>42276</v>
      </c>
      <c r="M693" s="25" t="b">
        <f t="shared" si="61"/>
        <v>0</v>
      </c>
      <c r="N693" s="84" t="str">
        <f>IF($M693,_xll.BDP($J693,N$678),"[DISABLED]")</f>
        <v>[DISABLED]</v>
      </c>
      <c r="O693" s="84" t="str">
        <f>IF($M693,_xll.BDP($J693,O$678),"[DISABLED]")</f>
        <v>[DISABLED]</v>
      </c>
      <c r="P693" s="84" t="str">
        <f>IF($M693,_xll.BDP($J693,P$678),"[DISABLED]")</f>
        <v>[DISABLED]</v>
      </c>
      <c r="Q693" s="84" t="str">
        <f>IF($M693,_xll.BDH($J693,Q$678,$L693),"[DISABLED]")</f>
        <v>[DISABLED]</v>
      </c>
      <c r="R693" s="84" t="str">
        <f>IF($M693,_xll.BDH($J693,R$678,$L693),"[DISABLED]")</f>
        <v>[DISABLED]</v>
      </c>
      <c r="S693" s="84" t="str">
        <f>IF($M693,_xll.BDH($J693,S$678,$L693),"[DISABLED]")</f>
        <v>[DISABLED]</v>
      </c>
      <c r="U693" s="106" t="s">
        <v>5790</v>
      </c>
      <c r="V693" s="107" t="s">
        <v>1055</v>
      </c>
      <c r="W693" s="108">
        <v>42276</v>
      </c>
      <c r="X693" s="107" t="b">
        <v>0</v>
      </c>
      <c r="Y693" s="107" t="s">
        <v>5237</v>
      </c>
      <c r="Z693" s="107" t="s">
        <v>5237</v>
      </c>
      <c r="AA693" s="107" t="s">
        <v>5237</v>
      </c>
      <c r="AB693" s="107" t="s">
        <v>5237</v>
      </c>
      <c r="AC693" s="107" t="s">
        <v>5237</v>
      </c>
      <c r="AD693" s="107" t="s">
        <v>5237</v>
      </c>
    </row>
    <row r="694" spans="2:30" outlineLevel="2">
      <c r="B694" s="4" t="s">
        <v>3</v>
      </c>
      <c r="C694" s="4" t="s">
        <v>5232</v>
      </c>
      <c r="D694" s="53" t="s">
        <v>6</v>
      </c>
      <c r="E694" s="10" t="s">
        <v>64</v>
      </c>
      <c r="F694" s="4" t="s">
        <v>43</v>
      </c>
      <c r="G694" s="10" t="s">
        <v>279</v>
      </c>
      <c r="H694" s="10" t="s">
        <v>781</v>
      </c>
      <c r="I694" s="4" t="s">
        <v>73</v>
      </c>
      <c r="J694" s="72" t="str">
        <f t="shared" si="60"/>
        <v>JYSW3 ICPL Curncy</v>
      </c>
      <c r="K694" s="25" t="str">
        <f t="shared" si="61"/>
        <v>ICPL</v>
      </c>
      <c r="L694" s="26">
        <f t="shared" ca="1" si="61"/>
        <v>42276</v>
      </c>
      <c r="M694" s="25" t="b">
        <f t="shared" si="61"/>
        <v>0</v>
      </c>
      <c r="N694" s="84" t="str">
        <f>IF($M694,_xll.BDP($J694,N$678),"[DISABLED]")</f>
        <v>[DISABLED]</v>
      </c>
      <c r="O694" s="84" t="str">
        <f>IF($M694,_xll.BDP($J694,O$678),"[DISABLED]")</f>
        <v>[DISABLED]</v>
      </c>
      <c r="P694" s="84" t="str">
        <f>IF($M694,_xll.BDP($J694,P$678),"[DISABLED]")</f>
        <v>[DISABLED]</v>
      </c>
      <c r="Q694" s="84" t="str">
        <f>IF($M694,_xll.BDH($J694,Q$678,$L694),"[DISABLED]")</f>
        <v>[DISABLED]</v>
      </c>
      <c r="R694" s="84" t="str">
        <f>IF($M694,_xll.BDH($J694,R$678,$L694),"[DISABLED]")</f>
        <v>[DISABLED]</v>
      </c>
      <c r="S694" s="84" t="str">
        <f>IF($M694,_xll.BDH($J694,S$678,$L694),"[DISABLED]")</f>
        <v>[DISABLED]</v>
      </c>
      <c r="U694" s="106" t="s">
        <v>5791</v>
      </c>
      <c r="V694" s="107" t="s">
        <v>1055</v>
      </c>
      <c r="W694" s="108">
        <v>42276</v>
      </c>
      <c r="X694" s="107" t="b">
        <v>0</v>
      </c>
      <c r="Y694" s="107" t="s">
        <v>5237</v>
      </c>
      <c r="Z694" s="107" t="s">
        <v>5237</v>
      </c>
      <c r="AA694" s="107" t="s">
        <v>5237</v>
      </c>
      <c r="AB694" s="107" t="s">
        <v>5237</v>
      </c>
      <c r="AC694" s="107" t="s">
        <v>5237</v>
      </c>
      <c r="AD694" s="107" t="s">
        <v>5237</v>
      </c>
    </row>
    <row r="695" spans="2:30" outlineLevel="2">
      <c r="B695" s="4" t="s">
        <v>3</v>
      </c>
      <c r="C695" s="4" t="s">
        <v>5232</v>
      </c>
      <c r="D695" s="53" t="s">
        <v>6</v>
      </c>
      <c r="E695" s="10" t="s">
        <v>64</v>
      </c>
      <c r="F695" s="4" t="s">
        <v>152</v>
      </c>
      <c r="G695" s="10" t="s">
        <v>279</v>
      </c>
      <c r="H695" s="10" t="s">
        <v>782</v>
      </c>
      <c r="I695" s="4" t="s">
        <v>73</v>
      </c>
      <c r="J695" s="72" t="str">
        <f t="shared" si="60"/>
        <v>JYSW4 ICPL Curncy</v>
      </c>
      <c r="K695" s="25" t="str">
        <f t="shared" si="61"/>
        <v>ICPL</v>
      </c>
      <c r="L695" s="26">
        <f t="shared" ca="1" si="61"/>
        <v>42276</v>
      </c>
      <c r="M695" s="25" t="b">
        <f t="shared" si="61"/>
        <v>0</v>
      </c>
      <c r="N695" s="84" t="str">
        <f>IF($M695,_xll.BDP($J695,N$678),"[DISABLED]")</f>
        <v>[DISABLED]</v>
      </c>
      <c r="O695" s="84" t="str">
        <f>IF($M695,_xll.BDP($J695,O$678),"[DISABLED]")</f>
        <v>[DISABLED]</v>
      </c>
      <c r="P695" s="84" t="str">
        <f>IF($M695,_xll.BDP($J695,P$678),"[DISABLED]")</f>
        <v>[DISABLED]</v>
      </c>
      <c r="Q695" s="84" t="str">
        <f>IF($M695,_xll.BDH($J695,Q$678,$L695),"[DISABLED]")</f>
        <v>[DISABLED]</v>
      </c>
      <c r="R695" s="84" t="str">
        <f>IF($M695,_xll.BDH($J695,R$678,$L695),"[DISABLED]")</f>
        <v>[DISABLED]</v>
      </c>
      <c r="S695" s="84" t="str">
        <f>IF($M695,_xll.BDH($J695,S$678,$L695),"[DISABLED]")</f>
        <v>[DISABLED]</v>
      </c>
      <c r="U695" s="106" t="s">
        <v>5792</v>
      </c>
      <c r="V695" s="107" t="s">
        <v>1055</v>
      </c>
      <c r="W695" s="108">
        <v>42276</v>
      </c>
      <c r="X695" s="107" t="b">
        <v>0</v>
      </c>
      <c r="Y695" s="107" t="s">
        <v>5237</v>
      </c>
      <c r="Z695" s="107" t="s">
        <v>5237</v>
      </c>
      <c r="AA695" s="107" t="s">
        <v>5237</v>
      </c>
      <c r="AB695" s="107" t="s">
        <v>5237</v>
      </c>
      <c r="AC695" s="107" t="s">
        <v>5237</v>
      </c>
      <c r="AD695" s="107" t="s">
        <v>5237</v>
      </c>
    </row>
    <row r="696" spans="2:30" outlineLevel="2">
      <c r="B696" s="4" t="s">
        <v>3</v>
      </c>
      <c r="C696" s="4" t="s">
        <v>5232</v>
      </c>
      <c r="D696" s="53" t="s">
        <v>6</v>
      </c>
      <c r="E696" s="10" t="s">
        <v>64</v>
      </c>
      <c r="F696" s="4" t="s">
        <v>44</v>
      </c>
      <c r="G696" s="10" t="s">
        <v>279</v>
      </c>
      <c r="H696" s="10" t="s">
        <v>783</v>
      </c>
      <c r="I696" s="4" t="s">
        <v>73</v>
      </c>
      <c r="J696" s="72" t="str">
        <f t="shared" si="60"/>
        <v>JYSW5 ICPL Curncy</v>
      </c>
      <c r="K696" s="25" t="str">
        <f t="shared" si="61"/>
        <v>ICPL</v>
      </c>
      <c r="L696" s="26">
        <f t="shared" ca="1" si="61"/>
        <v>42276</v>
      </c>
      <c r="M696" s="25" t="b">
        <f t="shared" si="61"/>
        <v>0</v>
      </c>
      <c r="N696" s="84" t="str">
        <f>IF($M696,_xll.BDP($J696,N$678),"[DISABLED]")</f>
        <v>[DISABLED]</v>
      </c>
      <c r="O696" s="84" t="str">
        <f>IF($M696,_xll.BDP($J696,O$678),"[DISABLED]")</f>
        <v>[DISABLED]</v>
      </c>
      <c r="P696" s="84" t="str">
        <f>IF($M696,_xll.BDP($J696,P$678),"[DISABLED]")</f>
        <v>[DISABLED]</v>
      </c>
      <c r="Q696" s="84" t="str">
        <f>IF($M696,_xll.BDH($J696,Q$678,$L696),"[DISABLED]")</f>
        <v>[DISABLED]</v>
      </c>
      <c r="R696" s="84" t="str">
        <f>IF($M696,_xll.BDH($J696,R$678,$L696),"[DISABLED]")</f>
        <v>[DISABLED]</v>
      </c>
      <c r="S696" s="84" t="str">
        <f>IF($M696,_xll.BDH($J696,S$678,$L696),"[DISABLED]")</f>
        <v>[DISABLED]</v>
      </c>
      <c r="U696" s="106" t="s">
        <v>5793</v>
      </c>
      <c r="V696" s="107" t="s">
        <v>1055</v>
      </c>
      <c r="W696" s="108">
        <v>42276</v>
      </c>
      <c r="X696" s="107" t="b">
        <v>0</v>
      </c>
      <c r="Y696" s="107" t="s">
        <v>5237</v>
      </c>
      <c r="Z696" s="107" t="s">
        <v>5237</v>
      </c>
      <c r="AA696" s="107" t="s">
        <v>5237</v>
      </c>
      <c r="AB696" s="107" t="s">
        <v>5237</v>
      </c>
      <c r="AC696" s="107" t="s">
        <v>5237</v>
      </c>
      <c r="AD696" s="107" t="s">
        <v>5237</v>
      </c>
    </row>
    <row r="697" spans="2:30" outlineLevel="2">
      <c r="B697" s="4" t="s">
        <v>3</v>
      </c>
      <c r="C697" s="4" t="s">
        <v>5232</v>
      </c>
      <c r="D697" s="53" t="s">
        <v>6</v>
      </c>
      <c r="E697" s="10" t="s">
        <v>64</v>
      </c>
      <c r="F697" s="4" t="s">
        <v>155</v>
      </c>
      <c r="G697" s="10" t="s">
        <v>279</v>
      </c>
      <c r="H697" s="10" t="s">
        <v>784</v>
      </c>
      <c r="I697" s="4" t="s">
        <v>73</v>
      </c>
      <c r="J697" s="72" t="str">
        <f t="shared" si="60"/>
        <v>JYSW6 ICPL Curncy</v>
      </c>
      <c r="K697" s="25" t="str">
        <f t="shared" si="61"/>
        <v>ICPL</v>
      </c>
      <c r="L697" s="26">
        <f t="shared" ca="1" si="61"/>
        <v>42276</v>
      </c>
      <c r="M697" s="25" t="b">
        <f t="shared" si="61"/>
        <v>0</v>
      </c>
      <c r="N697" s="84" t="str">
        <f>IF($M697,_xll.BDP($J697,N$678),"[DISABLED]")</f>
        <v>[DISABLED]</v>
      </c>
      <c r="O697" s="84" t="str">
        <f>IF($M697,_xll.BDP($J697,O$678),"[DISABLED]")</f>
        <v>[DISABLED]</v>
      </c>
      <c r="P697" s="84" t="str">
        <f>IF($M697,_xll.BDP($J697,P$678),"[DISABLED]")</f>
        <v>[DISABLED]</v>
      </c>
      <c r="Q697" s="84" t="str">
        <f>IF($M697,_xll.BDH($J697,Q$678,$L697),"[DISABLED]")</f>
        <v>[DISABLED]</v>
      </c>
      <c r="R697" s="84" t="str">
        <f>IF($M697,_xll.BDH($J697,R$678,$L697),"[DISABLED]")</f>
        <v>[DISABLED]</v>
      </c>
      <c r="S697" s="84" t="str">
        <f>IF($M697,_xll.BDH($J697,S$678,$L697),"[DISABLED]")</f>
        <v>[DISABLED]</v>
      </c>
      <c r="U697" s="106" t="s">
        <v>5794</v>
      </c>
      <c r="V697" s="107" t="s">
        <v>1055</v>
      </c>
      <c r="W697" s="108">
        <v>42276</v>
      </c>
      <c r="X697" s="107" t="b">
        <v>0</v>
      </c>
      <c r="Y697" s="107" t="s">
        <v>5237</v>
      </c>
      <c r="Z697" s="107" t="s">
        <v>5237</v>
      </c>
      <c r="AA697" s="107" t="s">
        <v>5237</v>
      </c>
      <c r="AB697" s="107" t="s">
        <v>5237</v>
      </c>
      <c r="AC697" s="107" t="s">
        <v>5237</v>
      </c>
      <c r="AD697" s="107" t="s">
        <v>5237</v>
      </c>
    </row>
    <row r="698" spans="2:30" outlineLevel="2">
      <c r="B698" s="4" t="s">
        <v>3</v>
      </c>
      <c r="C698" s="4" t="s">
        <v>5232</v>
      </c>
      <c r="D698" s="53" t="s">
        <v>6</v>
      </c>
      <c r="E698" s="10" t="s">
        <v>64</v>
      </c>
      <c r="F698" s="4" t="s">
        <v>45</v>
      </c>
      <c r="G698" s="10" t="s">
        <v>279</v>
      </c>
      <c r="H698" s="10" t="s">
        <v>785</v>
      </c>
      <c r="I698" s="4" t="s">
        <v>73</v>
      </c>
      <c r="J698" s="72" t="str">
        <f t="shared" si="60"/>
        <v>JYSW7 ICPL Curncy</v>
      </c>
      <c r="K698" s="25" t="str">
        <f t="shared" si="61"/>
        <v>ICPL</v>
      </c>
      <c r="L698" s="26">
        <f t="shared" ca="1" si="61"/>
        <v>42276</v>
      </c>
      <c r="M698" s="25" t="b">
        <f t="shared" si="61"/>
        <v>0</v>
      </c>
      <c r="N698" s="84" t="str">
        <f>IF($M698,_xll.BDP($J698,N$678),"[DISABLED]")</f>
        <v>[DISABLED]</v>
      </c>
      <c r="O698" s="84" t="str">
        <f>IF($M698,_xll.BDP($J698,O$678),"[DISABLED]")</f>
        <v>[DISABLED]</v>
      </c>
      <c r="P698" s="84" t="str">
        <f>IF($M698,_xll.BDP($J698,P$678),"[DISABLED]")</f>
        <v>[DISABLED]</v>
      </c>
      <c r="Q698" s="84" t="str">
        <f>IF($M698,_xll.BDH($J698,Q$678,$L698),"[DISABLED]")</f>
        <v>[DISABLED]</v>
      </c>
      <c r="R698" s="84" t="str">
        <f>IF($M698,_xll.BDH($J698,R$678,$L698),"[DISABLED]")</f>
        <v>[DISABLED]</v>
      </c>
      <c r="S698" s="84" t="str">
        <f>IF($M698,_xll.BDH($J698,S$678,$L698),"[DISABLED]")</f>
        <v>[DISABLED]</v>
      </c>
      <c r="U698" s="106" t="s">
        <v>5795</v>
      </c>
      <c r="V698" s="107" t="s">
        <v>1055</v>
      </c>
      <c r="W698" s="108">
        <v>42276</v>
      </c>
      <c r="X698" s="107" t="b">
        <v>0</v>
      </c>
      <c r="Y698" s="107" t="s">
        <v>5237</v>
      </c>
      <c r="Z698" s="107" t="s">
        <v>5237</v>
      </c>
      <c r="AA698" s="107" t="s">
        <v>5237</v>
      </c>
      <c r="AB698" s="107" t="s">
        <v>5237</v>
      </c>
      <c r="AC698" s="107" t="s">
        <v>5237</v>
      </c>
      <c r="AD698" s="107" t="s">
        <v>5237</v>
      </c>
    </row>
    <row r="699" spans="2:30" outlineLevel="2">
      <c r="B699" s="4" t="s">
        <v>3</v>
      </c>
      <c r="C699" s="4" t="s">
        <v>5232</v>
      </c>
      <c r="D699" s="53" t="s">
        <v>6</v>
      </c>
      <c r="E699" s="10" t="s">
        <v>64</v>
      </c>
      <c r="F699" s="4" t="s">
        <v>156</v>
      </c>
      <c r="G699" s="10" t="s">
        <v>279</v>
      </c>
      <c r="H699" s="10" t="s">
        <v>786</v>
      </c>
      <c r="I699" s="4" t="s">
        <v>73</v>
      </c>
      <c r="J699" s="72" t="str">
        <f t="shared" si="60"/>
        <v>JYSW8 ICPL Curncy</v>
      </c>
      <c r="K699" s="25" t="str">
        <f t="shared" si="61"/>
        <v>ICPL</v>
      </c>
      <c r="L699" s="26">
        <f t="shared" ca="1" si="61"/>
        <v>42276</v>
      </c>
      <c r="M699" s="25" t="b">
        <f t="shared" si="61"/>
        <v>0</v>
      </c>
      <c r="N699" s="84" t="str">
        <f>IF($M699,_xll.BDP($J699,N$678),"[DISABLED]")</f>
        <v>[DISABLED]</v>
      </c>
      <c r="O699" s="84" t="str">
        <f>IF($M699,_xll.BDP($J699,O$678),"[DISABLED]")</f>
        <v>[DISABLED]</v>
      </c>
      <c r="P699" s="84" t="str">
        <f>IF($M699,_xll.BDP($J699,P$678),"[DISABLED]")</f>
        <v>[DISABLED]</v>
      </c>
      <c r="Q699" s="84" t="str">
        <f>IF($M699,_xll.BDH($J699,Q$678,$L699),"[DISABLED]")</f>
        <v>[DISABLED]</v>
      </c>
      <c r="R699" s="84" t="str">
        <f>IF($M699,_xll.BDH($J699,R$678,$L699),"[DISABLED]")</f>
        <v>[DISABLED]</v>
      </c>
      <c r="S699" s="84" t="str">
        <f>IF($M699,_xll.BDH($J699,S$678,$L699),"[DISABLED]")</f>
        <v>[DISABLED]</v>
      </c>
      <c r="U699" s="106" t="s">
        <v>5796</v>
      </c>
      <c r="V699" s="107" t="s">
        <v>1055</v>
      </c>
      <c r="W699" s="108">
        <v>42276</v>
      </c>
      <c r="X699" s="107" t="b">
        <v>0</v>
      </c>
      <c r="Y699" s="107" t="s">
        <v>5237</v>
      </c>
      <c r="Z699" s="107" t="s">
        <v>5237</v>
      </c>
      <c r="AA699" s="107" t="s">
        <v>5237</v>
      </c>
      <c r="AB699" s="107" t="s">
        <v>5237</v>
      </c>
      <c r="AC699" s="107" t="s">
        <v>5237</v>
      </c>
      <c r="AD699" s="107" t="s">
        <v>5237</v>
      </c>
    </row>
    <row r="700" spans="2:30" outlineLevel="2">
      <c r="B700" s="4" t="s">
        <v>3</v>
      </c>
      <c r="C700" s="4" t="s">
        <v>5232</v>
      </c>
      <c r="D700" s="53" t="s">
        <v>6</v>
      </c>
      <c r="E700" s="10" t="s">
        <v>64</v>
      </c>
      <c r="F700" s="4" t="s">
        <v>157</v>
      </c>
      <c r="G700" s="10" t="s">
        <v>279</v>
      </c>
      <c r="H700" s="10" t="s">
        <v>787</v>
      </c>
      <c r="I700" s="4" t="s">
        <v>73</v>
      </c>
      <c r="J700" s="72" t="str">
        <f t="shared" si="60"/>
        <v>JYSW9 ICPL Curncy</v>
      </c>
      <c r="K700" s="25" t="str">
        <f t="shared" si="61"/>
        <v>ICPL</v>
      </c>
      <c r="L700" s="26">
        <f t="shared" ca="1" si="61"/>
        <v>42276</v>
      </c>
      <c r="M700" s="25" t="b">
        <f t="shared" si="61"/>
        <v>0</v>
      </c>
      <c r="N700" s="84" t="str">
        <f>IF($M700,_xll.BDP($J700,N$678),"[DISABLED]")</f>
        <v>[DISABLED]</v>
      </c>
      <c r="O700" s="84" t="str">
        <f>IF($M700,_xll.BDP($J700,O$678),"[DISABLED]")</f>
        <v>[DISABLED]</v>
      </c>
      <c r="P700" s="84" t="str">
        <f>IF($M700,_xll.BDP($J700,P$678),"[DISABLED]")</f>
        <v>[DISABLED]</v>
      </c>
      <c r="Q700" s="84" t="str">
        <f>IF($M700,_xll.BDH($J700,Q$678,$L700),"[DISABLED]")</f>
        <v>[DISABLED]</v>
      </c>
      <c r="R700" s="84" t="str">
        <f>IF($M700,_xll.BDH($J700,R$678,$L700),"[DISABLED]")</f>
        <v>[DISABLED]</v>
      </c>
      <c r="S700" s="84" t="str">
        <f>IF($M700,_xll.BDH($J700,S$678,$L700),"[DISABLED]")</f>
        <v>[DISABLED]</v>
      </c>
      <c r="U700" s="106" t="s">
        <v>5797</v>
      </c>
      <c r="V700" s="107" t="s">
        <v>1055</v>
      </c>
      <c r="W700" s="108">
        <v>42276</v>
      </c>
      <c r="X700" s="107" t="b">
        <v>0</v>
      </c>
      <c r="Y700" s="107" t="s">
        <v>5237</v>
      </c>
      <c r="Z700" s="107" t="s">
        <v>5237</v>
      </c>
      <c r="AA700" s="107" t="s">
        <v>5237</v>
      </c>
      <c r="AB700" s="107" t="s">
        <v>5237</v>
      </c>
      <c r="AC700" s="107" t="s">
        <v>5237</v>
      </c>
      <c r="AD700" s="107" t="s">
        <v>5237</v>
      </c>
    </row>
    <row r="701" spans="2:30" outlineLevel="2">
      <c r="B701" s="4" t="s">
        <v>3</v>
      </c>
      <c r="C701" s="4" t="s">
        <v>5232</v>
      </c>
      <c r="D701" s="53" t="s">
        <v>6</v>
      </c>
      <c r="E701" s="10" t="s">
        <v>64</v>
      </c>
      <c r="F701" s="4" t="s">
        <v>46</v>
      </c>
      <c r="G701" s="10" t="s">
        <v>279</v>
      </c>
      <c r="H701" s="10" t="s">
        <v>788</v>
      </c>
      <c r="I701" s="4" t="s">
        <v>73</v>
      </c>
      <c r="J701" s="72" t="str">
        <f t="shared" si="60"/>
        <v>JYSW10 ICPL Curncy</v>
      </c>
      <c r="K701" s="25" t="str">
        <f t="shared" si="61"/>
        <v>ICPL</v>
      </c>
      <c r="L701" s="26">
        <f t="shared" ca="1" si="61"/>
        <v>42276</v>
      </c>
      <c r="M701" s="25" t="b">
        <f t="shared" si="61"/>
        <v>0</v>
      </c>
      <c r="N701" s="84" t="str">
        <f>IF($M701,_xll.BDP($J701,N$678),"[DISABLED]")</f>
        <v>[DISABLED]</v>
      </c>
      <c r="O701" s="84" t="str">
        <f>IF($M701,_xll.BDP($J701,O$678),"[DISABLED]")</f>
        <v>[DISABLED]</v>
      </c>
      <c r="P701" s="84" t="str">
        <f>IF($M701,_xll.BDP($J701,P$678),"[DISABLED]")</f>
        <v>[DISABLED]</v>
      </c>
      <c r="Q701" s="84" t="str">
        <f>IF($M701,_xll.BDH($J701,Q$678,$L701),"[DISABLED]")</f>
        <v>[DISABLED]</v>
      </c>
      <c r="R701" s="84" t="str">
        <f>IF($M701,_xll.BDH($J701,R$678,$L701),"[DISABLED]")</f>
        <v>[DISABLED]</v>
      </c>
      <c r="S701" s="84" t="str">
        <f>IF($M701,_xll.BDH($J701,S$678,$L701),"[DISABLED]")</f>
        <v>[DISABLED]</v>
      </c>
      <c r="U701" s="106" t="s">
        <v>5798</v>
      </c>
      <c r="V701" s="107" t="s">
        <v>1055</v>
      </c>
      <c r="W701" s="108">
        <v>42276</v>
      </c>
      <c r="X701" s="107" t="b">
        <v>0</v>
      </c>
      <c r="Y701" s="107" t="s">
        <v>5237</v>
      </c>
      <c r="Z701" s="107" t="s">
        <v>5237</v>
      </c>
      <c r="AA701" s="107" t="s">
        <v>5237</v>
      </c>
      <c r="AB701" s="107" t="s">
        <v>5237</v>
      </c>
      <c r="AC701" s="107" t="s">
        <v>5237</v>
      </c>
      <c r="AD701" s="107" t="s">
        <v>5237</v>
      </c>
    </row>
    <row r="702" spans="2:30" outlineLevel="2">
      <c r="B702" s="4" t="s">
        <v>3</v>
      </c>
      <c r="C702" s="4" t="s">
        <v>5232</v>
      </c>
      <c r="D702" s="53" t="s">
        <v>6</v>
      </c>
      <c r="E702" s="10" t="s">
        <v>64</v>
      </c>
      <c r="F702" s="4" t="s">
        <v>160</v>
      </c>
      <c r="G702" s="10" t="s">
        <v>279</v>
      </c>
      <c r="H702" s="10" t="s">
        <v>789</v>
      </c>
      <c r="I702" s="4" t="s">
        <v>73</v>
      </c>
      <c r="J702" s="72" t="str">
        <f t="shared" si="60"/>
        <v>JYSW11 ICPL Curncy</v>
      </c>
      <c r="K702" s="25" t="str">
        <f t="shared" si="61"/>
        <v>ICPL</v>
      </c>
      <c r="L702" s="26">
        <f t="shared" ca="1" si="61"/>
        <v>42276</v>
      </c>
      <c r="M702" s="25" t="b">
        <f t="shared" si="61"/>
        <v>0</v>
      </c>
      <c r="N702" s="84" t="str">
        <f>IF($M702,_xll.BDP($J702,N$678),"[DISABLED]")</f>
        <v>[DISABLED]</v>
      </c>
      <c r="O702" s="84" t="str">
        <f>IF($M702,_xll.BDP($J702,O$678),"[DISABLED]")</f>
        <v>[DISABLED]</v>
      </c>
      <c r="P702" s="84" t="str">
        <f>IF($M702,_xll.BDP($J702,P$678),"[DISABLED]")</f>
        <v>[DISABLED]</v>
      </c>
      <c r="Q702" s="84" t="str">
        <f>IF($M702,_xll.BDH($J702,Q$678,$L702),"[DISABLED]")</f>
        <v>[DISABLED]</v>
      </c>
      <c r="R702" s="84" t="str">
        <f>IF($M702,_xll.BDH($J702,R$678,$L702),"[DISABLED]")</f>
        <v>[DISABLED]</v>
      </c>
      <c r="S702" s="84" t="str">
        <f>IF($M702,_xll.BDH($J702,S$678,$L702),"[DISABLED]")</f>
        <v>[DISABLED]</v>
      </c>
      <c r="U702" s="106" t="s">
        <v>5799</v>
      </c>
      <c r="V702" s="107" t="s">
        <v>1055</v>
      </c>
      <c r="W702" s="108">
        <v>42276</v>
      </c>
      <c r="X702" s="107" t="b">
        <v>0</v>
      </c>
      <c r="Y702" s="107" t="s">
        <v>5237</v>
      </c>
      <c r="Z702" s="107" t="s">
        <v>5237</v>
      </c>
      <c r="AA702" s="107" t="s">
        <v>5237</v>
      </c>
      <c r="AB702" s="107" t="s">
        <v>5237</v>
      </c>
      <c r="AC702" s="107" t="s">
        <v>5237</v>
      </c>
      <c r="AD702" s="107" t="s">
        <v>5237</v>
      </c>
    </row>
    <row r="703" spans="2:30" outlineLevel="2">
      <c r="B703" s="4" t="s">
        <v>3</v>
      </c>
      <c r="C703" s="4" t="s">
        <v>5232</v>
      </c>
      <c r="D703" s="53" t="s">
        <v>6</v>
      </c>
      <c r="E703" s="10" t="s">
        <v>64</v>
      </c>
      <c r="F703" s="4" t="s">
        <v>161</v>
      </c>
      <c r="G703" s="10" t="s">
        <v>279</v>
      </c>
      <c r="H703" s="10" t="s">
        <v>790</v>
      </c>
      <c r="I703" s="4" t="s">
        <v>73</v>
      </c>
      <c r="J703" s="72" t="str">
        <f t="shared" si="60"/>
        <v>JYSW12 ICPL Curncy</v>
      </c>
      <c r="K703" s="25" t="str">
        <f t="shared" si="61"/>
        <v>ICPL</v>
      </c>
      <c r="L703" s="26">
        <f t="shared" ca="1" si="61"/>
        <v>42276</v>
      </c>
      <c r="M703" s="25" t="b">
        <f t="shared" si="61"/>
        <v>0</v>
      </c>
      <c r="N703" s="84" t="str">
        <f>IF($M703,_xll.BDP($J703,N$678),"[DISABLED]")</f>
        <v>[DISABLED]</v>
      </c>
      <c r="O703" s="84" t="str">
        <f>IF($M703,_xll.BDP($J703,O$678),"[DISABLED]")</f>
        <v>[DISABLED]</v>
      </c>
      <c r="P703" s="84" t="str">
        <f>IF($M703,_xll.BDP($J703,P$678),"[DISABLED]")</f>
        <v>[DISABLED]</v>
      </c>
      <c r="Q703" s="84" t="str">
        <f>IF($M703,_xll.BDH($J703,Q$678,$L703),"[DISABLED]")</f>
        <v>[DISABLED]</v>
      </c>
      <c r="R703" s="84" t="str">
        <f>IF($M703,_xll.BDH($J703,R$678,$L703),"[DISABLED]")</f>
        <v>[DISABLED]</v>
      </c>
      <c r="S703" s="84" t="str">
        <f>IF($M703,_xll.BDH($J703,S$678,$L703),"[DISABLED]")</f>
        <v>[DISABLED]</v>
      </c>
      <c r="U703" s="106" t="s">
        <v>5800</v>
      </c>
      <c r="V703" s="107" t="s">
        <v>1055</v>
      </c>
      <c r="W703" s="108">
        <v>42276</v>
      </c>
      <c r="X703" s="107" t="b">
        <v>0</v>
      </c>
      <c r="Y703" s="107" t="s">
        <v>5237</v>
      </c>
      <c r="Z703" s="107" t="s">
        <v>5237</v>
      </c>
      <c r="AA703" s="107" t="s">
        <v>5237</v>
      </c>
      <c r="AB703" s="107" t="s">
        <v>5237</v>
      </c>
      <c r="AC703" s="107" t="s">
        <v>5237</v>
      </c>
      <c r="AD703" s="107" t="s">
        <v>5237</v>
      </c>
    </row>
    <row r="704" spans="2:30" outlineLevel="2">
      <c r="B704" s="4" t="s">
        <v>3</v>
      </c>
      <c r="C704" s="4" t="s">
        <v>5232</v>
      </c>
      <c r="D704" s="53" t="s">
        <v>6</v>
      </c>
      <c r="E704" s="10" t="s">
        <v>64</v>
      </c>
      <c r="F704" s="4" t="s">
        <v>162</v>
      </c>
      <c r="G704" s="10" t="s">
        <v>279</v>
      </c>
      <c r="H704" s="10" t="s">
        <v>791</v>
      </c>
      <c r="I704" s="4" t="s">
        <v>73</v>
      </c>
      <c r="J704" s="72" t="str">
        <f t="shared" si="60"/>
        <v>JYSW13 ICPL Curncy</v>
      </c>
      <c r="K704" s="25" t="str">
        <f t="shared" si="61"/>
        <v>ICPL</v>
      </c>
      <c r="L704" s="26">
        <f t="shared" ca="1" si="61"/>
        <v>42276</v>
      </c>
      <c r="M704" s="25" t="b">
        <f t="shared" si="61"/>
        <v>0</v>
      </c>
      <c r="N704" s="84" t="str">
        <f>IF($M704,_xll.BDP($J704,N$678),"[DISABLED]")</f>
        <v>[DISABLED]</v>
      </c>
      <c r="O704" s="84" t="str">
        <f>IF($M704,_xll.BDP($J704,O$678),"[DISABLED]")</f>
        <v>[DISABLED]</v>
      </c>
      <c r="P704" s="84" t="str">
        <f>IF($M704,_xll.BDP($J704,P$678),"[DISABLED]")</f>
        <v>[DISABLED]</v>
      </c>
      <c r="Q704" s="84" t="str">
        <f>IF($M704,_xll.BDH($J704,Q$678,$L704),"[DISABLED]")</f>
        <v>[DISABLED]</v>
      </c>
      <c r="R704" s="84" t="str">
        <f>IF($M704,_xll.BDH($J704,R$678,$L704),"[DISABLED]")</f>
        <v>[DISABLED]</v>
      </c>
      <c r="S704" s="84" t="str">
        <f>IF($M704,_xll.BDH($J704,S$678,$L704),"[DISABLED]")</f>
        <v>[DISABLED]</v>
      </c>
      <c r="U704" s="106" t="s">
        <v>5801</v>
      </c>
      <c r="V704" s="107" t="s">
        <v>1055</v>
      </c>
      <c r="W704" s="108">
        <v>42276</v>
      </c>
      <c r="X704" s="107" t="b">
        <v>0</v>
      </c>
      <c r="Y704" s="107" t="s">
        <v>5237</v>
      </c>
      <c r="Z704" s="107" t="s">
        <v>5237</v>
      </c>
      <c r="AA704" s="107" t="s">
        <v>5237</v>
      </c>
      <c r="AB704" s="107" t="s">
        <v>5237</v>
      </c>
      <c r="AC704" s="107" t="s">
        <v>5237</v>
      </c>
      <c r="AD704" s="107" t="s">
        <v>5237</v>
      </c>
    </row>
    <row r="705" spans="2:30" outlineLevel="2">
      <c r="B705" s="4" t="s">
        <v>3</v>
      </c>
      <c r="C705" s="4" t="s">
        <v>5232</v>
      </c>
      <c r="D705" s="53" t="s">
        <v>6</v>
      </c>
      <c r="E705" s="10" t="s">
        <v>64</v>
      </c>
      <c r="F705" s="4" t="s">
        <v>163</v>
      </c>
      <c r="G705" s="10" t="s">
        <v>279</v>
      </c>
      <c r="H705" s="10" t="s">
        <v>792</v>
      </c>
      <c r="I705" s="4" t="s">
        <v>73</v>
      </c>
      <c r="J705" s="72" t="str">
        <f t="shared" si="60"/>
        <v>JYSW14 ICPL Curncy</v>
      </c>
      <c r="K705" s="25" t="str">
        <f t="shared" si="61"/>
        <v>ICPL</v>
      </c>
      <c r="L705" s="26">
        <f t="shared" ca="1" si="61"/>
        <v>42276</v>
      </c>
      <c r="M705" s="25" t="b">
        <f t="shared" si="61"/>
        <v>0</v>
      </c>
      <c r="N705" s="84" t="str">
        <f>IF($M705,_xll.BDP($J705,N$678),"[DISABLED]")</f>
        <v>[DISABLED]</v>
      </c>
      <c r="O705" s="84" t="str">
        <f>IF($M705,_xll.BDP($J705,O$678),"[DISABLED]")</f>
        <v>[DISABLED]</v>
      </c>
      <c r="P705" s="84" t="str">
        <f>IF($M705,_xll.BDP($J705,P$678),"[DISABLED]")</f>
        <v>[DISABLED]</v>
      </c>
      <c r="Q705" s="84" t="str">
        <f>IF($M705,_xll.BDH($J705,Q$678,$L705),"[DISABLED]")</f>
        <v>[DISABLED]</v>
      </c>
      <c r="R705" s="84" t="str">
        <f>IF($M705,_xll.BDH($J705,R$678,$L705),"[DISABLED]")</f>
        <v>[DISABLED]</v>
      </c>
      <c r="S705" s="84" t="str">
        <f>IF($M705,_xll.BDH($J705,S$678,$L705),"[DISABLED]")</f>
        <v>[DISABLED]</v>
      </c>
      <c r="U705" s="106" t="s">
        <v>5802</v>
      </c>
      <c r="V705" s="107" t="s">
        <v>1055</v>
      </c>
      <c r="W705" s="108">
        <v>42276</v>
      </c>
      <c r="X705" s="107" t="b">
        <v>0</v>
      </c>
      <c r="Y705" s="107" t="s">
        <v>5237</v>
      </c>
      <c r="Z705" s="107" t="s">
        <v>5237</v>
      </c>
      <c r="AA705" s="107" t="s">
        <v>5237</v>
      </c>
      <c r="AB705" s="107" t="s">
        <v>5237</v>
      </c>
      <c r="AC705" s="107" t="s">
        <v>5237</v>
      </c>
      <c r="AD705" s="107" t="s">
        <v>5237</v>
      </c>
    </row>
    <row r="706" spans="2:30" outlineLevel="2">
      <c r="B706" s="4" t="s">
        <v>3</v>
      </c>
      <c r="C706" s="4" t="s">
        <v>5232</v>
      </c>
      <c r="D706" s="53" t="s">
        <v>6</v>
      </c>
      <c r="E706" s="10" t="s">
        <v>64</v>
      </c>
      <c r="F706" s="4" t="s">
        <v>47</v>
      </c>
      <c r="G706" s="10" t="s">
        <v>279</v>
      </c>
      <c r="H706" s="10" t="s">
        <v>793</v>
      </c>
      <c r="I706" s="4" t="s">
        <v>73</v>
      </c>
      <c r="J706" s="72" t="str">
        <f t="shared" si="60"/>
        <v>JYSW15 ICPL Curncy</v>
      </c>
      <c r="K706" s="25" t="str">
        <f t="shared" si="61"/>
        <v>ICPL</v>
      </c>
      <c r="L706" s="26">
        <f t="shared" ca="1" si="61"/>
        <v>42276</v>
      </c>
      <c r="M706" s="25" t="b">
        <f t="shared" si="61"/>
        <v>0</v>
      </c>
      <c r="N706" s="84" t="str">
        <f>IF($M706,_xll.BDP($J706,N$678),"[DISABLED]")</f>
        <v>[DISABLED]</v>
      </c>
      <c r="O706" s="84" t="str">
        <f>IF($M706,_xll.BDP($J706,O$678),"[DISABLED]")</f>
        <v>[DISABLED]</v>
      </c>
      <c r="P706" s="84" t="str">
        <f>IF($M706,_xll.BDP($J706,P$678),"[DISABLED]")</f>
        <v>[DISABLED]</v>
      </c>
      <c r="Q706" s="84" t="str">
        <f>IF($M706,_xll.BDH($J706,Q$678,$L706),"[DISABLED]")</f>
        <v>[DISABLED]</v>
      </c>
      <c r="R706" s="84" t="str">
        <f>IF($M706,_xll.BDH($J706,R$678,$L706),"[DISABLED]")</f>
        <v>[DISABLED]</v>
      </c>
      <c r="S706" s="84" t="str">
        <f>IF($M706,_xll.BDH($J706,S$678,$L706),"[DISABLED]")</f>
        <v>[DISABLED]</v>
      </c>
      <c r="U706" s="106" t="s">
        <v>5803</v>
      </c>
      <c r="V706" s="107" t="s">
        <v>1055</v>
      </c>
      <c r="W706" s="108">
        <v>42276</v>
      </c>
      <c r="X706" s="107" t="b">
        <v>0</v>
      </c>
      <c r="Y706" s="107" t="s">
        <v>5237</v>
      </c>
      <c r="Z706" s="107" t="s">
        <v>5237</v>
      </c>
      <c r="AA706" s="107" t="s">
        <v>5237</v>
      </c>
      <c r="AB706" s="107" t="s">
        <v>5237</v>
      </c>
      <c r="AC706" s="107" t="s">
        <v>5237</v>
      </c>
      <c r="AD706" s="107" t="s">
        <v>5237</v>
      </c>
    </row>
    <row r="707" spans="2:30" outlineLevel="2">
      <c r="B707" s="4" t="s">
        <v>3</v>
      </c>
      <c r="C707" s="4" t="s">
        <v>5232</v>
      </c>
      <c r="D707" s="53" t="s">
        <v>6</v>
      </c>
      <c r="E707" s="10" t="s">
        <v>64</v>
      </c>
      <c r="F707" s="4" t="s">
        <v>48</v>
      </c>
      <c r="G707" s="10" t="s">
        <v>279</v>
      </c>
      <c r="H707" s="10" t="s">
        <v>794</v>
      </c>
      <c r="I707" s="4" t="s">
        <v>73</v>
      </c>
      <c r="J707" s="72" t="str">
        <f t="shared" si="60"/>
        <v>JYSW20 ICPL Curncy</v>
      </c>
      <c r="K707" s="25" t="str">
        <f t="shared" si="61"/>
        <v>ICPL</v>
      </c>
      <c r="L707" s="26">
        <f t="shared" ca="1" si="61"/>
        <v>42276</v>
      </c>
      <c r="M707" s="25" t="b">
        <f t="shared" si="61"/>
        <v>0</v>
      </c>
      <c r="N707" s="84" t="str">
        <f>IF($M707,_xll.BDP($J707,N$678),"[DISABLED]")</f>
        <v>[DISABLED]</v>
      </c>
      <c r="O707" s="84" t="str">
        <f>IF($M707,_xll.BDP($J707,O$678),"[DISABLED]")</f>
        <v>[DISABLED]</v>
      </c>
      <c r="P707" s="84" t="str">
        <f>IF($M707,_xll.BDP($J707,P$678),"[DISABLED]")</f>
        <v>[DISABLED]</v>
      </c>
      <c r="Q707" s="84" t="str">
        <f>IF($M707,_xll.BDH($J707,Q$678,$L707),"[DISABLED]")</f>
        <v>[DISABLED]</v>
      </c>
      <c r="R707" s="84" t="str">
        <f>IF($M707,_xll.BDH($J707,R$678,$L707),"[DISABLED]")</f>
        <v>[DISABLED]</v>
      </c>
      <c r="S707" s="84" t="str">
        <f>IF($M707,_xll.BDH($J707,S$678,$L707),"[DISABLED]")</f>
        <v>[DISABLED]</v>
      </c>
      <c r="U707" s="106" t="s">
        <v>5804</v>
      </c>
      <c r="V707" s="107" t="s">
        <v>1055</v>
      </c>
      <c r="W707" s="108">
        <v>42276</v>
      </c>
      <c r="X707" s="107" t="b">
        <v>0</v>
      </c>
      <c r="Y707" s="107" t="s">
        <v>5237</v>
      </c>
      <c r="Z707" s="107" t="s">
        <v>5237</v>
      </c>
      <c r="AA707" s="107" t="s">
        <v>5237</v>
      </c>
      <c r="AB707" s="107" t="s">
        <v>5237</v>
      </c>
      <c r="AC707" s="107" t="s">
        <v>5237</v>
      </c>
      <c r="AD707" s="107" t="s">
        <v>5237</v>
      </c>
    </row>
    <row r="708" spans="2:30" outlineLevel="2">
      <c r="B708" s="4" t="s">
        <v>3</v>
      </c>
      <c r="C708" s="4" t="s">
        <v>5232</v>
      </c>
      <c r="D708" s="53" t="s">
        <v>6</v>
      </c>
      <c r="E708" s="10" t="s">
        <v>64</v>
      </c>
      <c r="F708" s="4" t="s">
        <v>49</v>
      </c>
      <c r="G708" s="10" t="s">
        <v>279</v>
      </c>
      <c r="H708" s="10" t="s">
        <v>795</v>
      </c>
      <c r="I708" s="4" t="s">
        <v>73</v>
      </c>
      <c r="J708" s="72" t="str">
        <f t="shared" si="60"/>
        <v>JYSW25 ICPL Curncy</v>
      </c>
      <c r="K708" s="25" t="str">
        <f t="shared" si="61"/>
        <v>ICPL</v>
      </c>
      <c r="L708" s="26">
        <f t="shared" ca="1" si="61"/>
        <v>42276</v>
      </c>
      <c r="M708" s="25" t="b">
        <f t="shared" si="61"/>
        <v>0</v>
      </c>
      <c r="N708" s="84" t="str">
        <f>IF($M708,_xll.BDP($J708,N$678),"[DISABLED]")</f>
        <v>[DISABLED]</v>
      </c>
      <c r="O708" s="84" t="str">
        <f>IF($M708,_xll.BDP($J708,O$678),"[DISABLED]")</f>
        <v>[DISABLED]</v>
      </c>
      <c r="P708" s="84" t="str">
        <f>IF($M708,_xll.BDP($J708,P$678),"[DISABLED]")</f>
        <v>[DISABLED]</v>
      </c>
      <c r="Q708" s="84" t="str">
        <f>IF($M708,_xll.BDH($J708,Q$678,$L708),"[DISABLED]")</f>
        <v>[DISABLED]</v>
      </c>
      <c r="R708" s="84" t="str">
        <f>IF($M708,_xll.BDH($J708,R$678,$L708),"[DISABLED]")</f>
        <v>[DISABLED]</v>
      </c>
      <c r="S708" s="84" t="str">
        <f>IF($M708,_xll.BDH($J708,S$678,$L708),"[DISABLED]")</f>
        <v>[DISABLED]</v>
      </c>
      <c r="U708" s="106" t="s">
        <v>5805</v>
      </c>
      <c r="V708" s="107" t="s">
        <v>1055</v>
      </c>
      <c r="W708" s="108">
        <v>42276</v>
      </c>
      <c r="X708" s="107" t="b">
        <v>0</v>
      </c>
      <c r="Y708" s="107" t="s">
        <v>5237</v>
      </c>
      <c r="Z708" s="107" t="s">
        <v>5237</v>
      </c>
      <c r="AA708" s="107" t="s">
        <v>5237</v>
      </c>
      <c r="AB708" s="107" t="s">
        <v>5237</v>
      </c>
      <c r="AC708" s="107" t="s">
        <v>5237</v>
      </c>
      <c r="AD708" s="107" t="s">
        <v>5237</v>
      </c>
    </row>
    <row r="709" spans="2:30" outlineLevel="2">
      <c r="B709" s="4" t="s">
        <v>3</v>
      </c>
      <c r="C709" s="4" t="s">
        <v>5232</v>
      </c>
      <c r="D709" s="53" t="s">
        <v>6</v>
      </c>
      <c r="E709" s="10" t="s">
        <v>64</v>
      </c>
      <c r="F709" s="4" t="s">
        <v>50</v>
      </c>
      <c r="G709" s="10" t="s">
        <v>279</v>
      </c>
      <c r="H709" s="10" t="s">
        <v>796</v>
      </c>
      <c r="I709" s="4" t="s">
        <v>73</v>
      </c>
      <c r="J709" s="72" t="str">
        <f t="shared" si="60"/>
        <v>JYSW30 ICPL Curncy</v>
      </c>
      <c r="K709" s="25" t="str">
        <f t="shared" si="61"/>
        <v>ICPL</v>
      </c>
      <c r="L709" s="26">
        <f t="shared" ca="1" si="61"/>
        <v>42276</v>
      </c>
      <c r="M709" s="25" t="b">
        <f t="shared" si="61"/>
        <v>0</v>
      </c>
      <c r="N709" s="84" t="str">
        <f>IF($M709,_xll.BDP($J709,N$678),"[DISABLED]")</f>
        <v>[DISABLED]</v>
      </c>
      <c r="O709" s="84" t="str">
        <f>IF($M709,_xll.BDP($J709,O$678),"[DISABLED]")</f>
        <v>[DISABLED]</v>
      </c>
      <c r="P709" s="84" t="str">
        <f>IF($M709,_xll.BDP($J709,P$678),"[DISABLED]")</f>
        <v>[DISABLED]</v>
      </c>
      <c r="Q709" s="84" t="str">
        <f>IF($M709,_xll.BDH($J709,Q$678,$L709),"[DISABLED]")</f>
        <v>[DISABLED]</v>
      </c>
      <c r="R709" s="84" t="str">
        <f>IF($M709,_xll.BDH($J709,R$678,$L709),"[DISABLED]")</f>
        <v>[DISABLED]</v>
      </c>
      <c r="S709" s="84" t="str">
        <f>IF($M709,_xll.BDH($J709,S$678,$L709),"[DISABLED]")</f>
        <v>[DISABLED]</v>
      </c>
      <c r="U709" s="106" t="s">
        <v>5806</v>
      </c>
      <c r="V709" s="107" t="s">
        <v>1055</v>
      </c>
      <c r="W709" s="108">
        <v>42276</v>
      </c>
      <c r="X709" s="107" t="b">
        <v>0</v>
      </c>
      <c r="Y709" s="107" t="s">
        <v>5237</v>
      </c>
      <c r="Z709" s="107" t="s">
        <v>5237</v>
      </c>
      <c r="AA709" s="107" t="s">
        <v>5237</v>
      </c>
      <c r="AB709" s="107" t="s">
        <v>5237</v>
      </c>
      <c r="AC709" s="107" t="s">
        <v>5237</v>
      </c>
      <c r="AD709" s="107" t="s">
        <v>5237</v>
      </c>
    </row>
    <row r="710" spans="2:30" outlineLevel="2">
      <c r="B710" s="4" t="s">
        <v>3</v>
      </c>
      <c r="C710" s="4" t="s">
        <v>5232</v>
      </c>
      <c r="D710" s="53" t="s">
        <v>6</v>
      </c>
      <c r="E710" s="10" t="s">
        <v>64</v>
      </c>
      <c r="F710" s="4" t="s">
        <v>51</v>
      </c>
      <c r="G710" s="10" t="s">
        <v>279</v>
      </c>
      <c r="H710" s="10" t="s">
        <v>797</v>
      </c>
      <c r="I710" s="4" t="s">
        <v>73</v>
      </c>
      <c r="J710" s="72" t="str">
        <f t="shared" si="60"/>
        <v>JYSW40 ICPL Curncy</v>
      </c>
      <c r="K710" s="25" t="str">
        <f t="shared" si="61"/>
        <v>ICPL</v>
      </c>
      <c r="L710" s="26">
        <f t="shared" ca="1" si="61"/>
        <v>42276</v>
      </c>
      <c r="M710" s="25" t="b">
        <f t="shared" si="61"/>
        <v>0</v>
      </c>
      <c r="N710" s="84" t="str">
        <f>IF($M710,_xll.BDP($J710,N$678),"[DISABLED]")</f>
        <v>[DISABLED]</v>
      </c>
      <c r="O710" s="84" t="str">
        <f>IF($M710,_xll.BDP($J710,O$678),"[DISABLED]")</f>
        <v>[DISABLED]</v>
      </c>
      <c r="P710" s="84" t="str">
        <f>IF($M710,_xll.BDP($J710,P$678),"[DISABLED]")</f>
        <v>[DISABLED]</v>
      </c>
      <c r="Q710" s="84" t="str">
        <f>IF($M710,_xll.BDH($J710,Q$678,$L710),"[DISABLED]")</f>
        <v>[DISABLED]</v>
      </c>
      <c r="R710" s="84" t="str">
        <f>IF($M710,_xll.BDH($J710,R$678,$L710),"[DISABLED]")</f>
        <v>[DISABLED]</v>
      </c>
      <c r="S710" s="84" t="str">
        <f>IF($M710,_xll.BDH($J710,S$678,$L710),"[DISABLED]")</f>
        <v>[DISABLED]</v>
      </c>
      <c r="U710" s="106" t="s">
        <v>5807</v>
      </c>
      <c r="V710" s="107" t="s">
        <v>1055</v>
      </c>
      <c r="W710" s="108">
        <v>42276</v>
      </c>
      <c r="X710" s="107" t="b">
        <v>0</v>
      </c>
      <c r="Y710" s="107" t="s">
        <v>5237</v>
      </c>
      <c r="Z710" s="107" t="s">
        <v>5237</v>
      </c>
      <c r="AA710" s="107" t="s">
        <v>5237</v>
      </c>
      <c r="AB710" s="107" t="s">
        <v>5237</v>
      </c>
      <c r="AC710" s="107" t="s">
        <v>5237</v>
      </c>
      <c r="AD710" s="107" t="s">
        <v>5237</v>
      </c>
    </row>
    <row r="711" spans="2:30" outlineLevel="2">
      <c r="B711" s="4" t="s">
        <v>3</v>
      </c>
      <c r="C711" s="4" t="s">
        <v>5232</v>
      </c>
      <c r="D711" s="53" t="s">
        <v>6</v>
      </c>
      <c r="E711" s="10" t="s">
        <v>64</v>
      </c>
      <c r="F711" s="4" t="s">
        <v>52</v>
      </c>
      <c r="G711" s="10" t="s">
        <v>279</v>
      </c>
      <c r="H711" s="10" t="s">
        <v>798</v>
      </c>
      <c r="I711" s="4" t="s">
        <v>73</v>
      </c>
      <c r="J711" s="72" t="str">
        <f t="shared" si="60"/>
        <v>JYSW50 ICPL Curncy</v>
      </c>
      <c r="K711" s="25" t="str">
        <f t="shared" si="61"/>
        <v>ICPL</v>
      </c>
      <c r="L711" s="26">
        <f t="shared" ca="1" si="61"/>
        <v>42276</v>
      </c>
      <c r="M711" s="25" t="b">
        <f t="shared" si="61"/>
        <v>0</v>
      </c>
      <c r="N711" s="84" t="str">
        <f>IF($M711,_xll.BDP($J711,N$678),"[DISABLED]")</f>
        <v>[DISABLED]</v>
      </c>
      <c r="O711" s="84" t="str">
        <f>IF($M711,_xll.BDP($J711,O$678),"[DISABLED]")</f>
        <v>[DISABLED]</v>
      </c>
      <c r="P711" s="84" t="str">
        <f>IF($M711,_xll.BDP($J711,P$678),"[DISABLED]")</f>
        <v>[DISABLED]</v>
      </c>
      <c r="Q711" s="84" t="str">
        <f>IF($M711,_xll.BDH($J711,Q$678,$L711),"[DISABLED]")</f>
        <v>[DISABLED]</v>
      </c>
      <c r="R711" s="84" t="str">
        <f>IF($M711,_xll.BDH($J711,R$678,$L711),"[DISABLED]")</f>
        <v>[DISABLED]</v>
      </c>
      <c r="S711" s="84" t="str">
        <f>IF($M711,_xll.BDH($J711,S$678,$L711),"[DISABLED]")</f>
        <v>[DISABLED]</v>
      </c>
      <c r="U711" s="106" t="s">
        <v>5808</v>
      </c>
      <c r="V711" s="107" t="s">
        <v>1055</v>
      </c>
      <c r="W711" s="108">
        <v>42276</v>
      </c>
      <c r="X711" s="107" t="b">
        <v>0</v>
      </c>
      <c r="Y711" s="107" t="s">
        <v>5237</v>
      </c>
      <c r="Z711" s="107" t="s">
        <v>5237</v>
      </c>
      <c r="AA711" s="107" t="s">
        <v>5237</v>
      </c>
      <c r="AB711" s="107" t="s">
        <v>5237</v>
      </c>
      <c r="AC711" s="107" t="s">
        <v>5237</v>
      </c>
      <c r="AD711" s="107" t="s">
        <v>5237</v>
      </c>
    </row>
    <row r="712" spans="2:30" outlineLevel="2">
      <c r="B712" s="4" t="s">
        <v>3</v>
      </c>
      <c r="C712" s="4" t="s">
        <v>5232</v>
      </c>
      <c r="D712" s="53" t="s">
        <v>6</v>
      </c>
      <c r="E712" s="10" t="s">
        <v>64</v>
      </c>
      <c r="F712" s="4" t="s">
        <v>169</v>
      </c>
      <c r="G712" s="10" t="s">
        <v>279</v>
      </c>
      <c r="H712" s="10" t="s">
        <v>799</v>
      </c>
      <c r="I712" s="4" t="s">
        <v>73</v>
      </c>
      <c r="J712" s="73" t="str">
        <f t="shared" si="60"/>
        <v>JYSW60 ICPL Curncy</v>
      </c>
      <c r="K712" s="85" t="str">
        <f t="shared" si="61"/>
        <v>ICPL</v>
      </c>
      <c r="L712" s="86">
        <f t="shared" ca="1" si="61"/>
        <v>42276</v>
      </c>
      <c r="M712" s="85" t="b">
        <f t="shared" si="61"/>
        <v>0</v>
      </c>
      <c r="N712" s="87" t="str">
        <f>IF($M712,_xll.BDP($J712,N$678),"[DISABLED]")</f>
        <v>[DISABLED]</v>
      </c>
      <c r="O712" s="87" t="str">
        <f>IF($M712,_xll.BDP($J712,O$678),"[DISABLED]")</f>
        <v>[DISABLED]</v>
      </c>
      <c r="P712" s="87" t="str">
        <f>IF($M712,_xll.BDP($J712,P$678),"[DISABLED]")</f>
        <v>[DISABLED]</v>
      </c>
      <c r="Q712" s="87" t="str">
        <f>IF($M712,_xll.BDH($J712,Q$678,$L712),"[DISABLED]")</f>
        <v>[DISABLED]</v>
      </c>
      <c r="R712" s="87" t="str">
        <f>IF($M712,_xll.BDH($J712,R$678,$L712),"[DISABLED]")</f>
        <v>[DISABLED]</v>
      </c>
      <c r="S712" s="87" t="str">
        <f>IF($M712,_xll.BDH($J712,S$678,$L712),"[DISABLED]")</f>
        <v>[DISABLED]</v>
      </c>
      <c r="U712" s="109" t="s">
        <v>5809</v>
      </c>
      <c r="V712" s="110" t="s">
        <v>1055</v>
      </c>
      <c r="W712" s="111">
        <v>42276</v>
      </c>
      <c r="X712" s="110" t="b">
        <v>0</v>
      </c>
      <c r="Y712" s="110" t="s">
        <v>5237</v>
      </c>
      <c r="Z712" s="110" t="s">
        <v>5237</v>
      </c>
      <c r="AA712" s="110" t="s">
        <v>5237</v>
      </c>
      <c r="AB712" s="110" t="s">
        <v>5237</v>
      </c>
      <c r="AC712" s="110" t="s">
        <v>5237</v>
      </c>
      <c r="AD712" s="110" t="s">
        <v>5237</v>
      </c>
    </row>
    <row r="713" spans="2:30" outlineLevel="1">
      <c r="B713" s="4" t="s">
        <v>3</v>
      </c>
      <c r="C713" s="4" t="s">
        <v>5232</v>
      </c>
      <c r="D713" s="2" t="s">
        <v>7</v>
      </c>
      <c r="E713" s="8"/>
      <c r="F713" s="3"/>
      <c r="G713" s="8"/>
      <c r="H713" s="8"/>
      <c r="I713" s="3"/>
      <c r="J713" s="50"/>
      <c r="U713" s="110"/>
    </row>
    <row r="714" spans="2:30" outlineLevel="1">
      <c r="B714" s="4" t="s">
        <v>3</v>
      </c>
      <c r="C714" s="4" t="s">
        <v>5232</v>
      </c>
      <c r="D714" s="4" t="s">
        <v>7</v>
      </c>
      <c r="E714" s="46" t="s">
        <v>70</v>
      </c>
      <c r="F714" s="76"/>
      <c r="G714" s="77"/>
      <c r="H714" s="77"/>
      <c r="I714" s="78"/>
      <c r="J714" s="78"/>
      <c r="K714" s="81" t="str">
        <f t="shared" ref="K714:S714" si="62">INDEX(ObjData,MATCH($C714&amp;"-"&amp;$D714&amp;"-"&amp;$E714,ObjIDs,0),MATCH(K$2,ObjFields,0))</f>
        <v>ICPL</v>
      </c>
      <c r="L714" s="82">
        <f t="shared" ca="1" si="62"/>
        <v>42276</v>
      </c>
      <c r="M714" s="81" t="b">
        <f t="shared" si="62"/>
        <v>0</v>
      </c>
      <c r="N714" s="81" t="str">
        <f t="shared" si="62"/>
        <v>NAME</v>
      </c>
      <c r="O714" s="81" t="str">
        <f t="shared" si="62"/>
        <v>LAST_UPDATE_DT</v>
      </c>
      <c r="P714" s="81" t="str">
        <f t="shared" si="62"/>
        <v>LAST_UPDATE</v>
      </c>
      <c r="Q714" s="81" t="str">
        <f t="shared" si="62"/>
        <v>PX_LAST</v>
      </c>
      <c r="R714" s="81" t="str">
        <f t="shared" si="62"/>
        <v>PX_BID</v>
      </c>
      <c r="S714" s="81" t="str">
        <f t="shared" si="62"/>
        <v>PX_ASK</v>
      </c>
      <c r="U714" s="103"/>
      <c r="V714" s="104" t="s">
        <v>1055</v>
      </c>
      <c r="W714" s="105">
        <v>42276</v>
      </c>
      <c r="X714" s="104" t="b">
        <v>0</v>
      </c>
      <c r="Y714" s="104" t="s">
        <v>289</v>
      </c>
      <c r="Z714" s="104" t="s">
        <v>291</v>
      </c>
      <c r="AA714" s="104" t="s">
        <v>292</v>
      </c>
      <c r="AB714" s="104" t="s">
        <v>56</v>
      </c>
      <c r="AC714" s="104" t="s">
        <v>5228</v>
      </c>
      <c r="AD714" s="104" t="s">
        <v>5229</v>
      </c>
    </row>
    <row r="715" spans="2:30" ht="12.75" customHeight="1" outlineLevel="2">
      <c r="B715" s="4" t="s">
        <v>3</v>
      </c>
      <c r="C715" s="4" t="s">
        <v>5232</v>
      </c>
      <c r="D715" s="4" t="s">
        <v>7</v>
      </c>
      <c r="E715" s="10" t="s">
        <v>70</v>
      </c>
      <c r="F715" s="4" t="s">
        <v>38</v>
      </c>
      <c r="G715" s="10" t="s">
        <v>281</v>
      </c>
      <c r="H715" s="10" t="s">
        <v>872</v>
      </c>
      <c r="I715" s="4" t="s">
        <v>277</v>
      </c>
      <c r="J715" s="72" t="str">
        <f>H715&amp;" "&amp;K715&amp;" "&amp;I715</f>
        <v>TOISTOIS ICPL Index</v>
      </c>
      <c r="K715" s="25" t="str">
        <f>K$714</f>
        <v>ICPL</v>
      </c>
      <c r="L715" s="26">
        <f ca="1">L$714</f>
        <v>42276</v>
      </c>
      <c r="M715" s="25" t="b">
        <f>M$714</f>
        <v>0</v>
      </c>
      <c r="N715" s="84" t="str">
        <f>IF($M715,_xll.BDP($J715,N$714),"[DISABLED]")</f>
        <v>[DISABLED]</v>
      </c>
      <c r="O715" s="84" t="str">
        <f>IF($M715,_xll.BDP($J715,O$714),"[DISABLED]")</f>
        <v>[DISABLED]</v>
      </c>
      <c r="P715" s="84" t="str">
        <f>IF($M715,_xll.BDP($J715,P$714),"[DISABLED]")</f>
        <v>[DISABLED]</v>
      </c>
      <c r="Q715" s="84" t="str">
        <f>IF($M715,_xll.BDH($J715,Q$714,$L715),"[DISABLED]")</f>
        <v>[DISABLED]</v>
      </c>
      <c r="R715" s="84" t="str">
        <f>IF($M715,_xll.BDH($J715,R$714,$L715),"[DISABLED]")</f>
        <v>[DISABLED]</v>
      </c>
      <c r="S715" s="84" t="str">
        <f>IF($M715,_xll.BDH($J715,S$714,$L715),"[DISABLED]")</f>
        <v>[DISABLED]</v>
      </c>
      <c r="U715" s="106" t="s">
        <v>5810</v>
      </c>
      <c r="V715" s="107" t="s">
        <v>1055</v>
      </c>
      <c r="W715" s="108">
        <v>42276</v>
      </c>
      <c r="X715" s="107" t="b">
        <v>0</v>
      </c>
      <c r="Y715" s="107" t="s">
        <v>5237</v>
      </c>
      <c r="Z715" s="107" t="s">
        <v>5237</v>
      </c>
      <c r="AA715" s="107" t="s">
        <v>5237</v>
      </c>
      <c r="AB715" s="107" t="s">
        <v>5237</v>
      </c>
      <c r="AC715" s="107" t="s">
        <v>5237</v>
      </c>
      <c r="AD715" s="107" t="s">
        <v>5237</v>
      </c>
    </row>
    <row r="716" spans="2:30" ht="12.75" customHeight="1" outlineLevel="2">
      <c r="B716" s="4" t="s">
        <v>3</v>
      </c>
      <c r="C716" s="4" t="s">
        <v>5232</v>
      </c>
      <c r="D716" s="4" t="s">
        <v>7</v>
      </c>
      <c r="E716" s="10" t="s">
        <v>70</v>
      </c>
      <c r="F716" s="9" t="s">
        <v>206</v>
      </c>
      <c r="G716" s="14" t="s">
        <v>282</v>
      </c>
      <c r="H716" s="14" t="s">
        <v>873</v>
      </c>
      <c r="I716" s="9" t="s">
        <v>73</v>
      </c>
      <c r="J716" s="72" t="str">
        <f t="shared" ref="J716:J749" si="63">H716&amp;" "&amp;K716&amp;" "&amp;I716</f>
        <v>SFSWT1Z ICPL Curncy</v>
      </c>
      <c r="K716" s="25" t="str">
        <f t="shared" ref="K716:M749" si="64">K$714</f>
        <v>ICPL</v>
      </c>
      <c r="L716" s="26">
        <f t="shared" ca="1" si="64"/>
        <v>42276</v>
      </c>
      <c r="M716" s="25" t="b">
        <f t="shared" si="64"/>
        <v>0</v>
      </c>
      <c r="N716" s="84" t="str">
        <f>IF($M716,_xll.BDP($J716,N$714),"[DISABLED]")</f>
        <v>[DISABLED]</v>
      </c>
      <c r="O716" s="84" t="str">
        <f>IF($M716,_xll.BDP($J716,O$714),"[DISABLED]")</f>
        <v>[DISABLED]</v>
      </c>
      <c r="P716" s="84" t="str">
        <f>IF($M716,_xll.BDP($J716,P$714),"[DISABLED]")</f>
        <v>[DISABLED]</v>
      </c>
      <c r="Q716" s="84" t="str">
        <f>IF($M716,_xll.BDH($J716,Q$714,$L716),"[DISABLED]")</f>
        <v>[DISABLED]</v>
      </c>
      <c r="R716" s="84" t="str">
        <f>IF($M716,_xll.BDH($J716,R$714,$L716),"[DISABLED]")</f>
        <v>[DISABLED]</v>
      </c>
      <c r="S716" s="84" t="str">
        <f>IF($M716,_xll.BDH($J716,S$714,$L716),"[DISABLED]")</f>
        <v>[DISABLED]</v>
      </c>
      <c r="U716" s="106" t="s">
        <v>5811</v>
      </c>
      <c r="V716" s="107" t="s">
        <v>1055</v>
      </c>
      <c r="W716" s="108">
        <v>42276</v>
      </c>
      <c r="X716" s="107" t="b">
        <v>0</v>
      </c>
      <c r="Y716" s="107" t="s">
        <v>5237</v>
      </c>
      <c r="Z716" s="107" t="s">
        <v>5237</v>
      </c>
      <c r="AA716" s="107" t="s">
        <v>5237</v>
      </c>
      <c r="AB716" s="107" t="s">
        <v>5237</v>
      </c>
      <c r="AC716" s="107" t="s">
        <v>5237</v>
      </c>
      <c r="AD716" s="107" t="s">
        <v>5237</v>
      </c>
    </row>
    <row r="717" spans="2:30" ht="12.75" customHeight="1" outlineLevel="2">
      <c r="B717" s="4" t="s">
        <v>3</v>
      </c>
      <c r="C717" s="4" t="s">
        <v>5232</v>
      </c>
      <c r="D717" s="4" t="s">
        <v>7</v>
      </c>
      <c r="E717" s="10" t="s">
        <v>70</v>
      </c>
      <c r="F717" s="9" t="s">
        <v>207</v>
      </c>
      <c r="G717" s="14" t="s">
        <v>282</v>
      </c>
      <c r="H717" s="14" t="s">
        <v>874</v>
      </c>
      <c r="I717" s="9" t="s">
        <v>73</v>
      </c>
      <c r="J717" s="72" t="str">
        <f t="shared" si="63"/>
        <v>SFSWT2Z ICPL Curncy</v>
      </c>
      <c r="K717" s="25" t="str">
        <f t="shared" si="64"/>
        <v>ICPL</v>
      </c>
      <c r="L717" s="26">
        <f t="shared" ca="1" si="64"/>
        <v>42276</v>
      </c>
      <c r="M717" s="25" t="b">
        <f t="shared" si="64"/>
        <v>0</v>
      </c>
      <c r="N717" s="84" t="str">
        <f>IF($M717,_xll.BDP($J717,N$714),"[DISABLED]")</f>
        <v>[DISABLED]</v>
      </c>
      <c r="O717" s="84" t="str">
        <f>IF($M717,_xll.BDP($J717,O$714),"[DISABLED]")</f>
        <v>[DISABLED]</v>
      </c>
      <c r="P717" s="84" t="str">
        <f>IF($M717,_xll.BDP($J717,P$714),"[DISABLED]")</f>
        <v>[DISABLED]</v>
      </c>
      <c r="Q717" s="84" t="str">
        <f>IF($M717,_xll.BDH($J717,Q$714,$L717),"[DISABLED]")</f>
        <v>[DISABLED]</v>
      </c>
      <c r="R717" s="84" t="str">
        <f>IF($M717,_xll.BDH($J717,R$714,$L717),"[DISABLED]")</f>
        <v>[DISABLED]</v>
      </c>
      <c r="S717" s="84" t="str">
        <f>IF($M717,_xll.BDH($J717,S$714,$L717),"[DISABLED]")</f>
        <v>[DISABLED]</v>
      </c>
      <c r="U717" s="106" t="s">
        <v>5812</v>
      </c>
      <c r="V717" s="107" t="s">
        <v>1055</v>
      </c>
      <c r="W717" s="108">
        <v>42276</v>
      </c>
      <c r="X717" s="107" t="b">
        <v>0</v>
      </c>
      <c r="Y717" s="107" t="s">
        <v>5237</v>
      </c>
      <c r="Z717" s="107" t="s">
        <v>5237</v>
      </c>
      <c r="AA717" s="107" t="s">
        <v>5237</v>
      </c>
      <c r="AB717" s="107" t="s">
        <v>5237</v>
      </c>
      <c r="AC717" s="107" t="s">
        <v>5237</v>
      </c>
      <c r="AD717" s="107" t="s">
        <v>5237</v>
      </c>
    </row>
    <row r="718" spans="2:30" ht="12.75" customHeight="1" outlineLevel="2">
      <c r="B718" s="4" t="s">
        <v>3</v>
      </c>
      <c r="C718" s="4" t="s">
        <v>5232</v>
      </c>
      <c r="D718" s="4" t="s">
        <v>7</v>
      </c>
      <c r="E718" s="10" t="s">
        <v>70</v>
      </c>
      <c r="F718" s="9" t="s">
        <v>208</v>
      </c>
      <c r="G718" s="14" t="s">
        <v>282</v>
      </c>
      <c r="H718" s="14" t="s">
        <v>875</v>
      </c>
      <c r="I718" s="9" t="s">
        <v>73</v>
      </c>
      <c r="J718" s="72" t="str">
        <f t="shared" si="63"/>
        <v>SFSWT3Z ICPL Curncy</v>
      </c>
      <c r="K718" s="25" t="str">
        <f t="shared" si="64"/>
        <v>ICPL</v>
      </c>
      <c r="L718" s="26">
        <f t="shared" ca="1" si="64"/>
        <v>42276</v>
      </c>
      <c r="M718" s="25" t="b">
        <f t="shared" si="64"/>
        <v>0</v>
      </c>
      <c r="N718" s="84" t="str">
        <f>IF($M718,_xll.BDP($J718,N$714),"[DISABLED]")</f>
        <v>[DISABLED]</v>
      </c>
      <c r="O718" s="84" t="str">
        <f>IF($M718,_xll.BDP($J718,O$714),"[DISABLED]")</f>
        <v>[DISABLED]</v>
      </c>
      <c r="P718" s="84" t="str">
        <f>IF($M718,_xll.BDP($J718,P$714),"[DISABLED]")</f>
        <v>[DISABLED]</v>
      </c>
      <c r="Q718" s="84" t="str">
        <f>IF($M718,_xll.BDH($J718,Q$714,$L718),"[DISABLED]")</f>
        <v>[DISABLED]</v>
      </c>
      <c r="R718" s="84" t="str">
        <f>IF($M718,_xll.BDH($J718,R$714,$L718),"[DISABLED]")</f>
        <v>[DISABLED]</v>
      </c>
      <c r="S718" s="84" t="str">
        <f>IF($M718,_xll.BDH($J718,S$714,$L718),"[DISABLED]")</f>
        <v>[DISABLED]</v>
      </c>
      <c r="U718" s="106" t="s">
        <v>5813</v>
      </c>
      <c r="V718" s="107" t="s">
        <v>1055</v>
      </c>
      <c r="W718" s="108">
        <v>42276</v>
      </c>
      <c r="X718" s="107" t="b">
        <v>0</v>
      </c>
      <c r="Y718" s="107" t="s">
        <v>5237</v>
      </c>
      <c r="Z718" s="107" t="s">
        <v>5237</v>
      </c>
      <c r="AA718" s="107" t="s">
        <v>5237</v>
      </c>
      <c r="AB718" s="107" t="s">
        <v>5237</v>
      </c>
      <c r="AC718" s="107" t="s">
        <v>5237</v>
      </c>
      <c r="AD718" s="107" t="s">
        <v>5237</v>
      </c>
    </row>
    <row r="719" spans="2:30" ht="12.75" customHeight="1" outlineLevel="2">
      <c r="B719" s="4" t="s">
        <v>3</v>
      </c>
      <c r="C719" s="4" t="s">
        <v>5232</v>
      </c>
      <c r="D719" s="4" t="s">
        <v>7</v>
      </c>
      <c r="E719" s="10" t="s">
        <v>70</v>
      </c>
      <c r="F719" s="9" t="s">
        <v>54</v>
      </c>
      <c r="G719" s="14" t="s">
        <v>282</v>
      </c>
      <c r="H719" s="14" t="s">
        <v>876</v>
      </c>
      <c r="I719" s="9" t="s">
        <v>73</v>
      </c>
      <c r="J719" s="72" t="str">
        <f t="shared" si="63"/>
        <v>SFSWTA ICPL Curncy</v>
      </c>
      <c r="K719" s="25" t="str">
        <f t="shared" si="64"/>
        <v>ICPL</v>
      </c>
      <c r="L719" s="26">
        <f t="shared" ca="1" si="64"/>
        <v>42276</v>
      </c>
      <c r="M719" s="25" t="b">
        <f t="shared" si="64"/>
        <v>0</v>
      </c>
      <c r="N719" s="84" t="str">
        <f>IF($M719,_xll.BDP($J719,N$714),"[DISABLED]")</f>
        <v>[DISABLED]</v>
      </c>
      <c r="O719" s="84" t="str">
        <f>IF($M719,_xll.BDP($J719,O$714),"[DISABLED]")</f>
        <v>[DISABLED]</v>
      </c>
      <c r="P719" s="84" t="str">
        <f>IF($M719,_xll.BDP($J719,P$714),"[DISABLED]")</f>
        <v>[DISABLED]</v>
      </c>
      <c r="Q719" s="84" t="str">
        <f>IF($M719,_xll.BDH($J719,Q$714,$L719),"[DISABLED]")</f>
        <v>[DISABLED]</v>
      </c>
      <c r="R719" s="84" t="str">
        <f>IF($M719,_xll.BDH($J719,R$714,$L719),"[DISABLED]")</f>
        <v>[DISABLED]</v>
      </c>
      <c r="S719" s="84" t="str">
        <f>IF($M719,_xll.BDH($J719,S$714,$L719),"[DISABLED]")</f>
        <v>[DISABLED]</v>
      </c>
      <c r="U719" s="106" t="s">
        <v>5814</v>
      </c>
      <c r="V719" s="107" t="s">
        <v>1055</v>
      </c>
      <c r="W719" s="108">
        <v>42276</v>
      </c>
      <c r="X719" s="107" t="b">
        <v>0</v>
      </c>
      <c r="Y719" s="107" t="s">
        <v>5237</v>
      </c>
      <c r="Z719" s="107" t="s">
        <v>5237</v>
      </c>
      <c r="AA719" s="107" t="s">
        <v>5237</v>
      </c>
      <c r="AB719" s="107" t="s">
        <v>5237</v>
      </c>
      <c r="AC719" s="107" t="s">
        <v>5237</v>
      </c>
      <c r="AD719" s="107" t="s">
        <v>5237</v>
      </c>
    </row>
    <row r="720" spans="2:30" ht="12.75" customHeight="1" outlineLevel="2">
      <c r="B720" s="4" t="s">
        <v>3</v>
      </c>
      <c r="C720" s="4" t="s">
        <v>5232</v>
      </c>
      <c r="D720" s="4" t="s">
        <v>7</v>
      </c>
      <c r="E720" s="10" t="s">
        <v>70</v>
      </c>
      <c r="F720" s="9" t="s">
        <v>210</v>
      </c>
      <c r="G720" s="14" t="s">
        <v>282</v>
      </c>
      <c r="H720" s="14" t="s">
        <v>877</v>
      </c>
      <c r="I720" s="9" t="s">
        <v>73</v>
      </c>
      <c r="J720" s="72" t="str">
        <f t="shared" si="63"/>
        <v>SFSWTB ICPL Curncy</v>
      </c>
      <c r="K720" s="25" t="str">
        <f t="shared" si="64"/>
        <v>ICPL</v>
      </c>
      <c r="L720" s="26">
        <f t="shared" ca="1" si="64"/>
        <v>42276</v>
      </c>
      <c r="M720" s="25" t="b">
        <f t="shared" si="64"/>
        <v>0</v>
      </c>
      <c r="N720" s="84" t="str">
        <f>IF($M720,_xll.BDP($J720,N$714),"[DISABLED]")</f>
        <v>[DISABLED]</v>
      </c>
      <c r="O720" s="84" t="str">
        <f>IF($M720,_xll.BDP($J720,O$714),"[DISABLED]")</f>
        <v>[DISABLED]</v>
      </c>
      <c r="P720" s="84" t="str">
        <f>IF($M720,_xll.BDP($J720,P$714),"[DISABLED]")</f>
        <v>[DISABLED]</v>
      </c>
      <c r="Q720" s="84" t="str">
        <f>IF($M720,_xll.BDH($J720,Q$714,$L720),"[DISABLED]")</f>
        <v>[DISABLED]</v>
      </c>
      <c r="R720" s="84" t="str">
        <f>IF($M720,_xll.BDH($J720,R$714,$L720),"[DISABLED]")</f>
        <v>[DISABLED]</v>
      </c>
      <c r="S720" s="84" t="str">
        <f>IF($M720,_xll.BDH($J720,S$714,$L720),"[DISABLED]")</f>
        <v>[DISABLED]</v>
      </c>
      <c r="U720" s="106" t="s">
        <v>5815</v>
      </c>
      <c r="V720" s="107" t="s">
        <v>1055</v>
      </c>
      <c r="W720" s="108">
        <v>42276</v>
      </c>
      <c r="X720" s="107" t="b">
        <v>0</v>
      </c>
      <c r="Y720" s="107" t="s">
        <v>5237</v>
      </c>
      <c r="Z720" s="107" t="s">
        <v>5237</v>
      </c>
      <c r="AA720" s="107" t="s">
        <v>5237</v>
      </c>
      <c r="AB720" s="107" t="s">
        <v>5237</v>
      </c>
      <c r="AC720" s="107" t="s">
        <v>5237</v>
      </c>
      <c r="AD720" s="107" t="s">
        <v>5237</v>
      </c>
    </row>
    <row r="721" spans="2:30" ht="12.75" customHeight="1" outlineLevel="2">
      <c r="B721" s="4" t="s">
        <v>3</v>
      </c>
      <c r="C721" s="4" t="s">
        <v>5232</v>
      </c>
      <c r="D721" s="4" t="s">
        <v>7</v>
      </c>
      <c r="E721" s="10" t="s">
        <v>70</v>
      </c>
      <c r="F721" s="9" t="s">
        <v>54</v>
      </c>
      <c r="G721" s="14" t="s">
        <v>282</v>
      </c>
      <c r="H721" s="14" t="s">
        <v>878</v>
      </c>
      <c r="I721" s="9" t="s">
        <v>73</v>
      </c>
      <c r="J721" s="72" t="str">
        <f t="shared" si="63"/>
        <v>SFSWTC ICPL Curncy</v>
      </c>
      <c r="K721" s="25" t="str">
        <f t="shared" si="64"/>
        <v>ICPL</v>
      </c>
      <c r="L721" s="26">
        <f t="shared" ca="1" si="64"/>
        <v>42276</v>
      </c>
      <c r="M721" s="25" t="b">
        <f t="shared" si="64"/>
        <v>0</v>
      </c>
      <c r="N721" s="84" t="str">
        <f>IF($M721,_xll.BDP($J721,N$714),"[DISABLED]")</f>
        <v>[DISABLED]</v>
      </c>
      <c r="O721" s="84" t="str">
        <f>IF($M721,_xll.BDP($J721,O$714),"[DISABLED]")</f>
        <v>[DISABLED]</v>
      </c>
      <c r="P721" s="84" t="str">
        <f>IF($M721,_xll.BDP($J721,P$714),"[DISABLED]")</f>
        <v>[DISABLED]</v>
      </c>
      <c r="Q721" s="84" t="str">
        <f>IF($M721,_xll.BDH($J721,Q$714,$L721),"[DISABLED]")</f>
        <v>[DISABLED]</v>
      </c>
      <c r="R721" s="84" t="str">
        <f>IF($M721,_xll.BDH($J721,R$714,$L721),"[DISABLED]")</f>
        <v>[DISABLED]</v>
      </c>
      <c r="S721" s="84" t="str">
        <f>IF($M721,_xll.BDH($J721,S$714,$L721),"[DISABLED]")</f>
        <v>[DISABLED]</v>
      </c>
      <c r="U721" s="106" t="s">
        <v>5816</v>
      </c>
      <c r="V721" s="107" t="s">
        <v>1055</v>
      </c>
      <c r="W721" s="108">
        <v>42276</v>
      </c>
      <c r="X721" s="107" t="b">
        <v>0</v>
      </c>
      <c r="Y721" s="107" t="s">
        <v>5237</v>
      </c>
      <c r="Z721" s="107" t="s">
        <v>5237</v>
      </c>
      <c r="AA721" s="107" t="s">
        <v>5237</v>
      </c>
      <c r="AB721" s="107" t="s">
        <v>5237</v>
      </c>
      <c r="AC721" s="107" t="s">
        <v>5237</v>
      </c>
      <c r="AD721" s="107" t="s">
        <v>5237</v>
      </c>
    </row>
    <row r="722" spans="2:30" ht="12.75" customHeight="1" outlineLevel="2">
      <c r="B722" s="4" t="s">
        <v>3</v>
      </c>
      <c r="C722" s="4" t="s">
        <v>5232</v>
      </c>
      <c r="D722" s="4" t="s">
        <v>7</v>
      </c>
      <c r="E722" s="10" t="s">
        <v>70</v>
      </c>
      <c r="F722" s="9" t="s">
        <v>211</v>
      </c>
      <c r="G722" s="14" t="s">
        <v>282</v>
      </c>
      <c r="H722" s="14" t="s">
        <v>879</v>
      </c>
      <c r="I722" s="9" t="s">
        <v>73</v>
      </c>
      <c r="J722" s="72" t="str">
        <f t="shared" si="63"/>
        <v>SFSWTD ICPL Curncy</v>
      </c>
      <c r="K722" s="25" t="str">
        <f t="shared" si="64"/>
        <v>ICPL</v>
      </c>
      <c r="L722" s="26">
        <f t="shared" ca="1" si="64"/>
        <v>42276</v>
      </c>
      <c r="M722" s="25" t="b">
        <f t="shared" si="64"/>
        <v>0</v>
      </c>
      <c r="N722" s="84" t="str">
        <f>IF($M722,_xll.BDP($J722,N$714),"[DISABLED]")</f>
        <v>[DISABLED]</v>
      </c>
      <c r="O722" s="84" t="str">
        <f>IF($M722,_xll.BDP($J722,O$714),"[DISABLED]")</f>
        <v>[DISABLED]</v>
      </c>
      <c r="P722" s="84" t="str">
        <f>IF($M722,_xll.BDP($J722,P$714),"[DISABLED]")</f>
        <v>[DISABLED]</v>
      </c>
      <c r="Q722" s="84" t="str">
        <f>IF($M722,_xll.BDH($J722,Q$714,$L722),"[DISABLED]")</f>
        <v>[DISABLED]</v>
      </c>
      <c r="R722" s="84" t="str">
        <f>IF($M722,_xll.BDH($J722,R$714,$L722),"[DISABLED]")</f>
        <v>[DISABLED]</v>
      </c>
      <c r="S722" s="84" t="str">
        <f>IF($M722,_xll.BDH($J722,S$714,$L722),"[DISABLED]")</f>
        <v>[DISABLED]</v>
      </c>
      <c r="U722" s="106" t="s">
        <v>5817</v>
      </c>
      <c r="V722" s="107" t="s">
        <v>1055</v>
      </c>
      <c r="W722" s="108">
        <v>42276</v>
      </c>
      <c r="X722" s="107" t="b">
        <v>0</v>
      </c>
      <c r="Y722" s="107" t="s">
        <v>5237</v>
      </c>
      <c r="Z722" s="107" t="s">
        <v>5237</v>
      </c>
      <c r="AA722" s="107" t="s">
        <v>5237</v>
      </c>
      <c r="AB722" s="107" t="s">
        <v>5237</v>
      </c>
      <c r="AC722" s="107" t="s">
        <v>5237</v>
      </c>
      <c r="AD722" s="107" t="s">
        <v>5237</v>
      </c>
    </row>
    <row r="723" spans="2:30" ht="12.75" customHeight="1" outlineLevel="2">
      <c r="B723" s="4" t="s">
        <v>3</v>
      </c>
      <c r="C723" s="4" t="s">
        <v>5232</v>
      </c>
      <c r="D723" s="4" t="s">
        <v>7</v>
      </c>
      <c r="E723" s="10" t="s">
        <v>70</v>
      </c>
      <c r="F723" s="9" t="s">
        <v>212</v>
      </c>
      <c r="G723" s="14" t="s">
        <v>282</v>
      </c>
      <c r="H723" s="14" t="s">
        <v>880</v>
      </c>
      <c r="I723" s="9" t="s">
        <v>73</v>
      </c>
      <c r="J723" s="72" t="str">
        <f t="shared" si="63"/>
        <v>SFSWTE ICPL Curncy</v>
      </c>
      <c r="K723" s="25" t="str">
        <f t="shared" si="64"/>
        <v>ICPL</v>
      </c>
      <c r="L723" s="26">
        <f t="shared" ca="1" si="64"/>
        <v>42276</v>
      </c>
      <c r="M723" s="25" t="b">
        <f t="shared" si="64"/>
        <v>0</v>
      </c>
      <c r="N723" s="84" t="str">
        <f>IF($M723,_xll.BDP($J723,N$714),"[DISABLED]")</f>
        <v>[DISABLED]</v>
      </c>
      <c r="O723" s="84" t="str">
        <f>IF($M723,_xll.BDP($J723,O$714),"[DISABLED]")</f>
        <v>[DISABLED]</v>
      </c>
      <c r="P723" s="84" t="str">
        <f>IF($M723,_xll.BDP($J723,P$714),"[DISABLED]")</f>
        <v>[DISABLED]</v>
      </c>
      <c r="Q723" s="84" t="str">
        <f>IF($M723,_xll.BDH($J723,Q$714,$L723),"[DISABLED]")</f>
        <v>[DISABLED]</v>
      </c>
      <c r="R723" s="84" t="str">
        <f>IF($M723,_xll.BDH($J723,R$714,$L723),"[DISABLED]")</f>
        <v>[DISABLED]</v>
      </c>
      <c r="S723" s="84" t="str">
        <f>IF($M723,_xll.BDH($J723,S$714,$L723),"[DISABLED]")</f>
        <v>[DISABLED]</v>
      </c>
      <c r="U723" s="106" t="s">
        <v>5818</v>
      </c>
      <c r="V723" s="107" t="s">
        <v>1055</v>
      </c>
      <c r="W723" s="108">
        <v>42276</v>
      </c>
      <c r="X723" s="107" t="b">
        <v>0</v>
      </c>
      <c r="Y723" s="107" t="s">
        <v>5237</v>
      </c>
      <c r="Z723" s="107" t="s">
        <v>5237</v>
      </c>
      <c r="AA723" s="107" t="s">
        <v>5237</v>
      </c>
      <c r="AB723" s="107" t="s">
        <v>5237</v>
      </c>
      <c r="AC723" s="107" t="s">
        <v>5237</v>
      </c>
      <c r="AD723" s="107" t="s">
        <v>5237</v>
      </c>
    </row>
    <row r="724" spans="2:30" ht="12.75" customHeight="1" outlineLevel="2">
      <c r="B724" s="4" t="s">
        <v>3</v>
      </c>
      <c r="C724" s="4" t="s">
        <v>5232</v>
      </c>
      <c r="D724" s="4" t="s">
        <v>7</v>
      </c>
      <c r="E724" s="10" t="s">
        <v>70</v>
      </c>
      <c r="F724" s="9" t="s">
        <v>58</v>
      </c>
      <c r="G724" s="14" t="s">
        <v>282</v>
      </c>
      <c r="H724" s="14" t="s">
        <v>881</v>
      </c>
      <c r="I724" s="9" t="s">
        <v>73</v>
      </c>
      <c r="J724" s="72" t="str">
        <f t="shared" si="63"/>
        <v>SFSWTF ICPL Curncy</v>
      </c>
      <c r="K724" s="25" t="str">
        <f t="shared" si="64"/>
        <v>ICPL</v>
      </c>
      <c r="L724" s="26">
        <f t="shared" ca="1" si="64"/>
        <v>42276</v>
      </c>
      <c r="M724" s="25" t="b">
        <f t="shared" si="64"/>
        <v>0</v>
      </c>
      <c r="N724" s="84" t="str">
        <f>IF($M724,_xll.BDP($J724,N$714),"[DISABLED]")</f>
        <v>[DISABLED]</v>
      </c>
      <c r="O724" s="84" t="str">
        <f>IF($M724,_xll.BDP($J724,O$714),"[DISABLED]")</f>
        <v>[DISABLED]</v>
      </c>
      <c r="P724" s="84" t="str">
        <f>IF($M724,_xll.BDP($J724,P$714),"[DISABLED]")</f>
        <v>[DISABLED]</v>
      </c>
      <c r="Q724" s="84" t="str">
        <f>IF($M724,_xll.BDH($J724,Q$714,$L724),"[DISABLED]")</f>
        <v>[DISABLED]</v>
      </c>
      <c r="R724" s="84" t="str">
        <f>IF($M724,_xll.BDH($J724,R$714,$L724),"[DISABLED]")</f>
        <v>[DISABLED]</v>
      </c>
      <c r="S724" s="84" t="str">
        <f>IF($M724,_xll.BDH($J724,S$714,$L724),"[DISABLED]")</f>
        <v>[DISABLED]</v>
      </c>
      <c r="U724" s="106" t="s">
        <v>5819</v>
      </c>
      <c r="V724" s="107" t="s">
        <v>1055</v>
      </c>
      <c r="W724" s="108">
        <v>42276</v>
      </c>
      <c r="X724" s="107" t="b">
        <v>0</v>
      </c>
      <c r="Y724" s="107" t="s">
        <v>5237</v>
      </c>
      <c r="Z724" s="107" t="s">
        <v>5237</v>
      </c>
      <c r="AA724" s="107" t="s">
        <v>5237</v>
      </c>
      <c r="AB724" s="107" t="s">
        <v>5237</v>
      </c>
      <c r="AC724" s="107" t="s">
        <v>5237</v>
      </c>
      <c r="AD724" s="107" t="s">
        <v>5237</v>
      </c>
    </row>
    <row r="725" spans="2:30" ht="12.75" customHeight="1" outlineLevel="2">
      <c r="B725" s="4" t="s">
        <v>3</v>
      </c>
      <c r="C725" s="4" t="s">
        <v>5232</v>
      </c>
      <c r="D725" s="4" t="s">
        <v>7</v>
      </c>
      <c r="E725" s="10" t="s">
        <v>70</v>
      </c>
      <c r="F725" s="9" t="s">
        <v>177</v>
      </c>
      <c r="G725" s="14" t="s">
        <v>282</v>
      </c>
      <c r="H725" s="14" t="s">
        <v>882</v>
      </c>
      <c r="I725" s="9" t="s">
        <v>73</v>
      </c>
      <c r="J725" s="72" t="str">
        <f t="shared" si="63"/>
        <v>SFSWTG ICPL Curncy</v>
      </c>
      <c r="K725" s="25" t="str">
        <f t="shared" si="64"/>
        <v>ICPL</v>
      </c>
      <c r="L725" s="26">
        <f t="shared" ca="1" si="64"/>
        <v>42276</v>
      </c>
      <c r="M725" s="25" t="b">
        <f t="shared" si="64"/>
        <v>0</v>
      </c>
      <c r="N725" s="84" t="str">
        <f>IF($M725,_xll.BDP($J725,N$714),"[DISABLED]")</f>
        <v>[DISABLED]</v>
      </c>
      <c r="O725" s="84" t="str">
        <f>IF($M725,_xll.BDP($J725,O$714),"[DISABLED]")</f>
        <v>[DISABLED]</v>
      </c>
      <c r="P725" s="84" t="str">
        <f>IF($M725,_xll.BDP($J725,P$714),"[DISABLED]")</f>
        <v>[DISABLED]</v>
      </c>
      <c r="Q725" s="84" t="str">
        <f>IF($M725,_xll.BDH($J725,Q$714,$L725),"[DISABLED]")</f>
        <v>[DISABLED]</v>
      </c>
      <c r="R725" s="84" t="str">
        <f>IF($M725,_xll.BDH($J725,R$714,$L725),"[DISABLED]")</f>
        <v>[DISABLED]</v>
      </c>
      <c r="S725" s="84" t="str">
        <f>IF($M725,_xll.BDH($J725,S$714,$L725),"[DISABLED]")</f>
        <v>[DISABLED]</v>
      </c>
      <c r="U725" s="106" t="s">
        <v>5820</v>
      </c>
      <c r="V725" s="107" t="s">
        <v>1055</v>
      </c>
      <c r="W725" s="108">
        <v>42276</v>
      </c>
      <c r="X725" s="107" t="b">
        <v>0</v>
      </c>
      <c r="Y725" s="107" t="s">
        <v>5237</v>
      </c>
      <c r="Z725" s="107" t="s">
        <v>5237</v>
      </c>
      <c r="AA725" s="107" t="s">
        <v>5237</v>
      </c>
      <c r="AB725" s="107" t="s">
        <v>5237</v>
      </c>
      <c r="AC725" s="107" t="s">
        <v>5237</v>
      </c>
      <c r="AD725" s="107" t="s">
        <v>5237</v>
      </c>
    </row>
    <row r="726" spans="2:30" ht="12.75" customHeight="1" outlineLevel="2">
      <c r="B726" s="4" t="s">
        <v>3</v>
      </c>
      <c r="C726" s="4" t="s">
        <v>5232</v>
      </c>
      <c r="D726" s="4" t="s">
        <v>7</v>
      </c>
      <c r="E726" s="10" t="s">
        <v>70</v>
      </c>
      <c r="F726" s="9" t="s">
        <v>178</v>
      </c>
      <c r="G726" s="14" t="s">
        <v>282</v>
      </c>
      <c r="H726" s="14" t="s">
        <v>883</v>
      </c>
      <c r="I726" s="9" t="s">
        <v>73</v>
      </c>
      <c r="J726" s="72" t="str">
        <f t="shared" si="63"/>
        <v>SFSWTH ICPL Curncy</v>
      </c>
      <c r="K726" s="25" t="str">
        <f t="shared" si="64"/>
        <v>ICPL</v>
      </c>
      <c r="L726" s="26">
        <f t="shared" ca="1" si="64"/>
        <v>42276</v>
      </c>
      <c r="M726" s="25" t="b">
        <f t="shared" si="64"/>
        <v>0</v>
      </c>
      <c r="N726" s="84" t="str">
        <f>IF($M726,_xll.BDP($J726,N$714),"[DISABLED]")</f>
        <v>[DISABLED]</v>
      </c>
      <c r="O726" s="84" t="str">
        <f>IF($M726,_xll.BDP($J726,O$714),"[DISABLED]")</f>
        <v>[DISABLED]</v>
      </c>
      <c r="P726" s="84" t="str">
        <f>IF($M726,_xll.BDP($J726,P$714),"[DISABLED]")</f>
        <v>[DISABLED]</v>
      </c>
      <c r="Q726" s="84" t="str">
        <f>IF($M726,_xll.BDH($J726,Q$714,$L726),"[DISABLED]")</f>
        <v>[DISABLED]</v>
      </c>
      <c r="R726" s="84" t="str">
        <f>IF($M726,_xll.BDH($J726,R$714,$L726),"[DISABLED]")</f>
        <v>[DISABLED]</v>
      </c>
      <c r="S726" s="84" t="str">
        <f>IF($M726,_xll.BDH($J726,S$714,$L726),"[DISABLED]")</f>
        <v>[DISABLED]</v>
      </c>
      <c r="U726" s="106" t="s">
        <v>5821</v>
      </c>
      <c r="V726" s="107" t="s">
        <v>1055</v>
      </c>
      <c r="W726" s="108">
        <v>42276</v>
      </c>
      <c r="X726" s="107" t="b">
        <v>0</v>
      </c>
      <c r="Y726" s="107" t="s">
        <v>5237</v>
      </c>
      <c r="Z726" s="107" t="s">
        <v>5237</v>
      </c>
      <c r="AA726" s="107" t="s">
        <v>5237</v>
      </c>
      <c r="AB726" s="107" t="s">
        <v>5237</v>
      </c>
      <c r="AC726" s="107" t="s">
        <v>5237</v>
      </c>
      <c r="AD726" s="107" t="s">
        <v>5237</v>
      </c>
    </row>
    <row r="727" spans="2:30" ht="12.75" customHeight="1" outlineLevel="2">
      <c r="B727" s="4" t="s">
        <v>3</v>
      </c>
      <c r="C727" s="4" t="s">
        <v>5232</v>
      </c>
      <c r="D727" s="4" t="s">
        <v>7</v>
      </c>
      <c r="E727" s="10" t="s">
        <v>70</v>
      </c>
      <c r="F727" s="9" t="s">
        <v>71</v>
      </c>
      <c r="G727" s="14" t="s">
        <v>282</v>
      </c>
      <c r="H727" s="14" t="s">
        <v>884</v>
      </c>
      <c r="I727" s="9" t="s">
        <v>73</v>
      </c>
      <c r="J727" s="72" t="str">
        <f t="shared" si="63"/>
        <v>SFSWTI ICPL Curncy</v>
      </c>
      <c r="K727" s="25" t="str">
        <f t="shared" si="64"/>
        <v>ICPL</v>
      </c>
      <c r="L727" s="26">
        <f t="shared" ca="1" si="64"/>
        <v>42276</v>
      </c>
      <c r="M727" s="25" t="b">
        <f t="shared" si="64"/>
        <v>0</v>
      </c>
      <c r="N727" s="84" t="str">
        <f>IF($M727,_xll.BDP($J727,N$714),"[DISABLED]")</f>
        <v>[DISABLED]</v>
      </c>
      <c r="O727" s="84" t="str">
        <f>IF($M727,_xll.BDP($J727,O$714),"[DISABLED]")</f>
        <v>[DISABLED]</v>
      </c>
      <c r="P727" s="84" t="str">
        <f>IF($M727,_xll.BDP($J727,P$714),"[DISABLED]")</f>
        <v>[DISABLED]</v>
      </c>
      <c r="Q727" s="84" t="str">
        <f>IF($M727,_xll.BDH($J727,Q$714,$L727),"[DISABLED]")</f>
        <v>[DISABLED]</v>
      </c>
      <c r="R727" s="84" t="str">
        <f>IF($M727,_xll.BDH($J727,R$714,$L727),"[DISABLED]")</f>
        <v>[DISABLED]</v>
      </c>
      <c r="S727" s="84" t="str">
        <f>IF($M727,_xll.BDH($J727,S$714,$L727),"[DISABLED]")</f>
        <v>[DISABLED]</v>
      </c>
      <c r="U727" s="106" t="s">
        <v>5822</v>
      </c>
      <c r="V727" s="107" t="s">
        <v>1055</v>
      </c>
      <c r="W727" s="108">
        <v>42276</v>
      </c>
      <c r="X727" s="107" t="b">
        <v>0</v>
      </c>
      <c r="Y727" s="107" t="s">
        <v>5237</v>
      </c>
      <c r="Z727" s="107" t="s">
        <v>5237</v>
      </c>
      <c r="AA727" s="107" t="s">
        <v>5237</v>
      </c>
      <c r="AB727" s="107" t="s">
        <v>5237</v>
      </c>
      <c r="AC727" s="107" t="s">
        <v>5237</v>
      </c>
      <c r="AD727" s="107" t="s">
        <v>5237</v>
      </c>
    </row>
    <row r="728" spans="2:30" ht="12.75" customHeight="1" outlineLevel="2">
      <c r="B728" s="4" t="s">
        <v>3</v>
      </c>
      <c r="C728" s="4" t="s">
        <v>5232</v>
      </c>
      <c r="D728" s="4" t="s">
        <v>7</v>
      </c>
      <c r="E728" s="10" t="s">
        <v>70</v>
      </c>
      <c r="F728" s="9" t="s">
        <v>179</v>
      </c>
      <c r="G728" s="14" t="s">
        <v>282</v>
      </c>
      <c r="H728" s="14" t="s">
        <v>885</v>
      </c>
      <c r="I728" s="9" t="s">
        <v>73</v>
      </c>
      <c r="J728" s="72" t="str">
        <f t="shared" si="63"/>
        <v>SFSWTJ ICPL Curncy</v>
      </c>
      <c r="K728" s="25" t="str">
        <f t="shared" si="64"/>
        <v>ICPL</v>
      </c>
      <c r="L728" s="26">
        <f t="shared" ca="1" si="64"/>
        <v>42276</v>
      </c>
      <c r="M728" s="25" t="b">
        <f t="shared" si="64"/>
        <v>0</v>
      </c>
      <c r="N728" s="84" t="str">
        <f>IF($M728,_xll.BDP($J728,N$714),"[DISABLED]")</f>
        <v>[DISABLED]</v>
      </c>
      <c r="O728" s="84" t="str">
        <f>IF($M728,_xll.BDP($J728,O$714),"[DISABLED]")</f>
        <v>[DISABLED]</v>
      </c>
      <c r="P728" s="84" t="str">
        <f>IF($M728,_xll.BDP($J728,P$714),"[DISABLED]")</f>
        <v>[DISABLED]</v>
      </c>
      <c r="Q728" s="84" t="str">
        <f>IF($M728,_xll.BDH($J728,Q$714,$L728),"[DISABLED]")</f>
        <v>[DISABLED]</v>
      </c>
      <c r="R728" s="84" t="str">
        <f>IF($M728,_xll.BDH($J728,R$714,$L728),"[DISABLED]")</f>
        <v>[DISABLED]</v>
      </c>
      <c r="S728" s="84" t="str">
        <f>IF($M728,_xll.BDH($J728,S$714,$L728),"[DISABLED]")</f>
        <v>[DISABLED]</v>
      </c>
      <c r="U728" s="106" t="s">
        <v>5823</v>
      </c>
      <c r="V728" s="107" t="s">
        <v>1055</v>
      </c>
      <c r="W728" s="108">
        <v>42276</v>
      </c>
      <c r="X728" s="107" t="b">
        <v>0</v>
      </c>
      <c r="Y728" s="107" t="s">
        <v>5237</v>
      </c>
      <c r="Z728" s="107" t="s">
        <v>5237</v>
      </c>
      <c r="AA728" s="107" t="s">
        <v>5237</v>
      </c>
      <c r="AB728" s="107" t="s">
        <v>5237</v>
      </c>
      <c r="AC728" s="107" t="s">
        <v>5237</v>
      </c>
      <c r="AD728" s="107" t="s">
        <v>5237</v>
      </c>
    </row>
    <row r="729" spans="2:30" ht="12.75" customHeight="1" outlineLevel="2">
      <c r="B729" s="4" t="s">
        <v>3</v>
      </c>
      <c r="C729" s="4" t="s">
        <v>5232</v>
      </c>
      <c r="D729" s="4" t="s">
        <v>7</v>
      </c>
      <c r="E729" s="10" t="s">
        <v>70</v>
      </c>
      <c r="F729" s="9" t="s">
        <v>181</v>
      </c>
      <c r="G729" s="14" t="s">
        <v>282</v>
      </c>
      <c r="H729" s="14" t="s">
        <v>886</v>
      </c>
      <c r="I729" s="9" t="s">
        <v>73</v>
      </c>
      <c r="J729" s="72" t="str">
        <f t="shared" si="63"/>
        <v>SFSWTK ICPL Curncy</v>
      </c>
      <c r="K729" s="25" t="str">
        <f t="shared" si="64"/>
        <v>ICPL</v>
      </c>
      <c r="L729" s="26">
        <f t="shared" ca="1" si="64"/>
        <v>42276</v>
      </c>
      <c r="M729" s="25" t="b">
        <f t="shared" si="64"/>
        <v>0</v>
      </c>
      <c r="N729" s="84" t="str">
        <f>IF($M729,_xll.BDP($J729,N$714),"[DISABLED]")</f>
        <v>[DISABLED]</v>
      </c>
      <c r="O729" s="84" t="str">
        <f>IF($M729,_xll.BDP($J729,O$714),"[DISABLED]")</f>
        <v>[DISABLED]</v>
      </c>
      <c r="P729" s="84" t="str">
        <f>IF($M729,_xll.BDP($J729,P$714),"[DISABLED]")</f>
        <v>[DISABLED]</v>
      </c>
      <c r="Q729" s="84" t="str">
        <f>IF($M729,_xll.BDH($J729,Q$714,$L729),"[DISABLED]")</f>
        <v>[DISABLED]</v>
      </c>
      <c r="R729" s="84" t="str">
        <f>IF($M729,_xll.BDH($J729,R$714,$L729),"[DISABLED]")</f>
        <v>[DISABLED]</v>
      </c>
      <c r="S729" s="84" t="str">
        <f>IF($M729,_xll.BDH($J729,S$714,$L729),"[DISABLED]")</f>
        <v>[DISABLED]</v>
      </c>
      <c r="U729" s="106" t="s">
        <v>5824</v>
      </c>
      <c r="V729" s="107" t="s">
        <v>1055</v>
      </c>
      <c r="W729" s="108">
        <v>42276</v>
      </c>
      <c r="X729" s="107" t="b">
        <v>0</v>
      </c>
      <c r="Y729" s="107" t="s">
        <v>5237</v>
      </c>
      <c r="Z729" s="107" t="s">
        <v>5237</v>
      </c>
      <c r="AA729" s="107" t="s">
        <v>5237</v>
      </c>
      <c r="AB729" s="107" t="s">
        <v>5237</v>
      </c>
      <c r="AC729" s="107" t="s">
        <v>5237</v>
      </c>
      <c r="AD729" s="107" t="s">
        <v>5237</v>
      </c>
    </row>
    <row r="730" spans="2:30" ht="12.75" customHeight="1" outlineLevel="2">
      <c r="B730" s="4" t="s">
        <v>3</v>
      </c>
      <c r="C730" s="4" t="s">
        <v>5232</v>
      </c>
      <c r="D730" s="4" t="s">
        <v>7</v>
      </c>
      <c r="E730" s="10" t="s">
        <v>70</v>
      </c>
      <c r="F730" s="9" t="s">
        <v>41</v>
      </c>
      <c r="G730" s="14" t="s">
        <v>282</v>
      </c>
      <c r="H730" s="14" t="s">
        <v>887</v>
      </c>
      <c r="I730" s="9" t="s">
        <v>73</v>
      </c>
      <c r="J730" s="72" t="str">
        <f t="shared" si="63"/>
        <v>SFSWT1 ICPL Curncy</v>
      </c>
      <c r="K730" s="25" t="str">
        <f t="shared" si="64"/>
        <v>ICPL</v>
      </c>
      <c r="L730" s="26">
        <f t="shared" ca="1" si="64"/>
        <v>42276</v>
      </c>
      <c r="M730" s="25" t="b">
        <f t="shared" si="64"/>
        <v>0</v>
      </c>
      <c r="N730" s="84" t="str">
        <f>IF($M730,_xll.BDP($J730,N$714),"[DISABLED]")</f>
        <v>[DISABLED]</v>
      </c>
      <c r="O730" s="84" t="str">
        <f>IF($M730,_xll.BDP($J730,O$714),"[DISABLED]")</f>
        <v>[DISABLED]</v>
      </c>
      <c r="P730" s="84" t="str">
        <f>IF($M730,_xll.BDP($J730,P$714),"[DISABLED]")</f>
        <v>[DISABLED]</v>
      </c>
      <c r="Q730" s="84" t="str">
        <f>IF($M730,_xll.BDH($J730,Q$714,$L730),"[DISABLED]")</f>
        <v>[DISABLED]</v>
      </c>
      <c r="R730" s="84" t="str">
        <f>IF($M730,_xll.BDH($J730,R$714,$L730),"[DISABLED]")</f>
        <v>[DISABLED]</v>
      </c>
      <c r="S730" s="84" t="str">
        <f>IF($M730,_xll.BDH($J730,S$714,$L730),"[DISABLED]")</f>
        <v>[DISABLED]</v>
      </c>
      <c r="U730" s="106" t="s">
        <v>5825</v>
      </c>
      <c r="V730" s="107" t="s">
        <v>1055</v>
      </c>
      <c r="W730" s="108">
        <v>42276</v>
      </c>
      <c r="X730" s="107" t="b">
        <v>0</v>
      </c>
      <c r="Y730" s="107" t="s">
        <v>5237</v>
      </c>
      <c r="Z730" s="107" t="s">
        <v>5237</v>
      </c>
      <c r="AA730" s="107" t="s">
        <v>5237</v>
      </c>
      <c r="AB730" s="107" t="s">
        <v>5237</v>
      </c>
      <c r="AC730" s="107" t="s">
        <v>5237</v>
      </c>
      <c r="AD730" s="107" t="s">
        <v>5237</v>
      </c>
    </row>
    <row r="731" spans="2:30" ht="12.75" customHeight="1" outlineLevel="2">
      <c r="B731" s="4" t="s">
        <v>3</v>
      </c>
      <c r="C731" s="4" t="s">
        <v>5232</v>
      </c>
      <c r="D731" s="4" t="s">
        <v>7</v>
      </c>
      <c r="E731" s="10" t="s">
        <v>70</v>
      </c>
      <c r="F731" s="9" t="s">
        <v>145</v>
      </c>
      <c r="G731" s="14" t="s">
        <v>282</v>
      </c>
      <c r="H731" s="14" t="s">
        <v>888</v>
      </c>
      <c r="I731" s="9" t="s">
        <v>73</v>
      </c>
      <c r="J731" s="72" t="str">
        <f t="shared" si="63"/>
        <v>SFSWT1C ICPL Curncy</v>
      </c>
      <c r="K731" s="25" t="str">
        <f t="shared" si="64"/>
        <v>ICPL</v>
      </c>
      <c r="L731" s="26">
        <f t="shared" ca="1" si="64"/>
        <v>42276</v>
      </c>
      <c r="M731" s="25" t="b">
        <f t="shared" si="64"/>
        <v>0</v>
      </c>
      <c r="N731" s="84" t="str">
        <f>IF($M731,_xll.BDP($J731,N$714),"[DISABLED]")</f>
        <v>[DISABLED]</v>
      </c>
      <c r="O731" s="84" t="str">
        <f>IF($M731,_xll.BDP($J731,O$714),"[DISABLED]")</f>
        <v>[DISABLED]</v>
      </c>
      <c r="P731" s="84" t="str">
        <f>IF($M731,_xll.BDP($J731,P$714),"[DISABLED]")</f>
        <v>[DISABLED]</v>
      </c>
      <c r="Q731" s="84" t="str">
        <f>IF($M731,_xll.BDH($J731,Q$714,$L731),"[DISABLED]")</f>
        <v>[DISABLED]</v>
      </c>
      <c r="R731" s="84" t="str">
        <f>IF($M731,_xll.BDH($J731,R$714,$L731),"[DISABLED]")</f>
        <v>[DISABLED]</v>
      </c>
      <c r="S731" s="84" t="str">
        <f>IF($M731,_xll.BDH($J731,S$714,$L731),"[DISABLED]")</f>
        <v>[DISABLED]</v>
      </c>
      <c r="U731" s="106" t="s">
        <v>5826</v>
      </c>
      <c r="V731" s="107" t="s">
        <v>1055</v>
      </c>
      <c r="W731" s="108">
        <v>42276</v>
      </c>
      <c r="X731" s="107" t="b">
        <v>0</v>
      </c>
      <c r="Y731" s="107" t="s">
        <v>5237</v>
      </c>
      <c r="Z731" s="107" t="s">
        <v>5237</v>
      </c>
      <c r="AA731" s="107" t="s">
        <v>5237</v>
      </c>
      <c r="AB731" s="107" t="s">
        <v>5237</v>
      </c>
      <c r="AC731" s="107" t="s">
        <v>5237</v>
      </c>
      <c r="AD731" s="107" t="s">
        <v>5237</v>
      </c>
    </row>
    <row r="732" spans="2:30" ht="12.75" customHeight="1" outlineLevel="2">
      <c r="B732" s="4" t="s">
        <v>3</v>
      </c>
      <c r="C732" s="4" t="s">
        <v>5232</v>
      </c>
      <c r="D732" s="4" t="s">
        <v>7</v>
      </c>
      <c r="E732" s="10" t="s">
        <v>70</v>
      </c>
      <c r="F732" s="9" t="s">
        <v>146</v>
      </c>
      <c r="G732" s="14" t="s">
        <v>282</v>
      </c>
      <c r="H732" s="14" t="s">
        <v>889</v>
      </c>
      <c r="I732" s="9" t="s">
        <v>73</v>
      </c>
      <c r="J732" s="72" t="str">
        <f t="shared" si="63"/>
        <v>SFSWT1F ICPL Curncy</v>
      </c>
      <c r="K732" s="25" t="str">
        <f t="shared" si="64"/>
        <v>ICPL</v>
      </c>
      <c r="L732" s="26">
        <f t="shared" ca="1" si="64"/>
        <v>42276</v>
      </c>
      <c r="M732" s="25" t="b">
        <f t="shared" si="64"/>
        <v>0</v>
      </c>
      <c r="N732" s="84" t="str">
        <f>IF($M732,_xll.BDP($J732,N$714),"[DISABLED]")</f>
        <v>[DISABLED]</v>
      </c>
      <c r="O732" s="84" t="str">
        <f>IF($M732,_xll.BDP($J732,O$714),"[DISABLED]")</f>
        <v>[DISABLED]</v>
      </c>
      <c r="P732" s="84" t="str">
        <f>IF($M732,_xll.BDP($J732,P$714),"[DISABLED]")</f>
        <v>[DISABLED]</v>
      </c>
      <c r="Q732" s="84" t="str">
        <f>IF($M732,_xll.BDH($J732,Q$714,$L732),"[DISABLED]")</f>
        <v>[DISABLED]</v>
      </c>
      <c r="R732" s="84" t="str">
        <f>IF($M732,_xll.BDH($J732,R$714,$L732),"[DISABLED]")</f>
        <v>[DISABLED]</v>
      </c>
      <c r="S732" s="84" t="str">
        <f>IF($M732,_xll.BDH($J732,S$714,$L732),"[DISABLED]")</f>
        <v>[DISABLED]</v>
      </c>
      <c r="U732" s="106" t="s">
        <v>5827</v>
      </c>
      <c r="V732" s="107" t="s">
        <v>1055</v>
      </c>
      <c r="W732" s="108">
        <v>42276</v>
      </c>
      <c r="X732" s="107" t="b">
        <v>0</v>
      </c>
      <c r="Y732" s="107" t="s">
        <v>5237</v>
      </c>
      <c r="Z732" s="107" t="s">
        <v>5237</v>
      </c>
      <c r="AA732" s="107" t="s">
        <v>5237</v>
      </c>
      <c r="AB732" s="107" t="s">
        <v>5237</v>
      </c>
      <c r="AC732" s="107" t="s">
        <v>5237</v>
      </c>
      <c r="AD732" s="107" t="s">
        <v>5237</v>
      </c>
    </row>
    <row r="733" spans="2:30" ht="12.75" customHeight="1" outlineLevel="2">
      <c r="B733" s="4" t="s">
        <v>3</v>
      </c>
      <c r="C733" s="4" t="s">
        <v>5232</v>
      </c>
      <c r="D733" s="4" t="s">
        <v>7</v>
      </c>
      <c r="E733" s="10" t="s">
        <v>70</v>
      </c>
      <c r="F733" s="9" t="s">
        <v>216</v>
      </c>
      <c r="G733" s="14" t="s">
        <v>282</v>
      </c>
      <c r="H733" s="14" t="s">
        <v>890</v>
      </c>
      <c r="I733" s="9" t="s">
        <v>73</v>
      </c>
      <c r="J733" s="72" t="str">
        <f t="shared" si="63"/>
        <v>SFSWT1I ICPL Curncy</v>
      </c>
      <c r="K733" s="25" t="str">
        <f t="shared" si="64"/>
        <v>ICPL</v>
      </c>
      <c r="L733" s="26">
        <f t="shared" ca="1" si="64"/>
        <v>42276</v>
      </c>
      <c r="M733" s="25" t="b">
        <f t="shared" si="64"/>
        <v>0</v>
      </c>
      <c r="N733" s="84" t="str">
        <f>IF($M733,_xll.BDP($J733,N$714),"[DISABLED]")</f>
        <v>[DISABLED]</v>
      </c>
      <c r="O733" s="84" t="str">
        <f>IF($M733,_xll.BDP($J733,O$714),"[DISABLED]")</f>
        <v>[DISABLED]</v>
      </c>
      <c r="P733" s="84" t="str">
        <f>IF($M733,_xll.BDP($J733,P$714),"[DISABLED]")</f>
        <v>[DISABLED]</v>
      </c>
      <c r="Q733" s="84" t="str">
        <f>IF($M733,_xll.BDH($J733,Q$714,$L733),"[DISABLED]")</f>
        <v>[DISABLED]</v>
      </c>
      <c r="R733" s="84" t="str">
        <f>IF($M733,_xll.BDH($J733,R$714,$L733),"[DISABLED]")</f>
        <v>[DISABLED]</v>
      </c>
      <c r="S733" s="84" t="str">
        <f>IF($M733,_xll.BDH($J733,S$714,$L733),"[DISABLED]")</f>
        <v>[DISABLED]</v>
      </c>
      <c r="U733" s="106" t="s">
        <v>5828</v>
      </c>
      <c r="V733" s="107" t="s">
        <v>1055</v>
      </c>
      <c r="W733" s="108">
        <v>42276</v>
      </c>
      <c r="X733" s="107" t="b">
        <v>0</v>
      </c>
      <c r="Y733" s="107" t="s">
        <v>5237</v>
      </c>
      <c r="Z733" s="107" t="s">
        <v>5237</v>
      </c>
      <c r="AA733" s="107" t="s">
        <v>5237</v>
      </c>
      <c r="AB733" s="107" t="s">
        <v>5237</v>
      </c>
      <c r="AC733" s="107" t="s">
        <v>5237</v>
      </c>
      <c r="AD733" s="107" t="s">
        <v>5237</v>
      </c>
    </row>
    <row r="734" spans="2:30" ht="12.75" customHeight="1" outlineLevel="2">
      <c r="B734" s="4" t="s">
        <v>3</v>
      </c>
      <c r="C734" s="4" t="s">
        <v>5232</v>
      </c>
      <c r="D734" s="4" t="s">
        <v>7</v>
      </c>
      <c r="E734" s="10" t="s">
        <v>70</v>
      </c>
      <c r="F734" s="4" t="s">
        <v>42</v>
      </c>
      <c r="G734" s="10" t="s">
        <v>282</v>
      </c>
      <c r="H734" s="10" t="s">
        <v>891</v>
      </c>
      <c r="I734" s="4" t="s">
        <v>73</v>
      </c>
      <c r="J734" s="72" t="str">
        <f t="shared" si="63"/>
        <v>SFSWT2 ICPL Curncy</v>
      </c>
      <c r="K734" s="25" t="str">
        <f t="shared" si="64"/>
        <v>ICPL</v>
      </c>
      <c r="L734" s="26">
        <f t="shared" ca="1" si="64"/>
        <v>42276</v>
      </c>
      <c r="M734" s="25" t="b">
        <f t="shared" si="64"/>
        <v>0</v>
      </c>
      <c r="N734" s="84" t="str">
        <f>IF($M734,_xll.BDP($J734,N$714),"[DISABLED]")</f>
        <v>[DISABLED]</v>
      </c>
      <c r="O734" s="84" t="str">
        <f>IF($M734,_xll.BDP($J734,O$714),"[DISABLED]")</f>
        <v>[DISABLED]</v>
      </c>
      <c r="P734" s="84" t="str">
        <f>IF($M734,_xll.BDP($J734,P$714),"[DISABLED]")</f>
        <v>[DISABLED]</v>
      </c>
      <c r="Q734" s="84" t="str">
        <f>IF($M734,_xll.BDH($J734,Q$714,$L734),"[DISABLED]")</f>
        <v>[DISABLED]</v>
      </c>
      <c r="R734" s="84" t="str">
        <f>IF($M734,_xll.BDH($J734,R$714,$L734),"[DISABLED]")</f>
        <v>[DISABLED]</v>
      </c>
      <c r="S734" s="84" t="str">
        <f>IF($M734,_xll.BDH($J734,S$714,$L734),"[DISABLED]")</f>
        <v>[DISABLED]</v>
      </c>
      <c r="U734" s="106" t="s">
        <v>5829</v>
      </c>
      <c r="V734" s="107" t="s">
        <v>1055</v>
      </c>
      <c r="W734" s="108">
        <v>42276</v>
      </c>
      <c r="X734" s="107" t="b">
        <v>0</v>
      </c>
      <c r="Y734" s="107" t="s">
        <v>5237</v>
      </c>
      <c r="Z734" s="107" t="s">
        <v>5237</v>
      </c>
      <c r="AA734" s="107" t="s">
        <v>5237</v>
      </c>
      <c r="AB734" s="107" t="s">
        <v>5237</v>
      </c>
      <c r="AC734" s="107" t="s">
        <v>5237</v>
      </c>
      <c r="AD734" s="107" t="s">
        <v>5237</v>
      </c>
    </row>
    <row r="735" spans="2:30" ht="12.75" customHeight="1" outlineLevel="2">
      <c r="B735" s="4" t="s">
        <v>3</v>
      </c>
      <c r="C735" s="4" t="s">
        <v>5232</v>
      </c>
      <c r="D735" s="4" t="s">
        <v>7</v>
      </c>
      <c r="E735" s="10" t="s">
        <v>70</v>
      </c>
      <c r="F735" s="4" t="s">
        <v>43</v>
      </c>
      <c r="G735" s="10" t="s">
        <v>282</v>
      </c>
      <c r="H735" s="10" t="s">
        <v>892</v>
      </c>
      <c r="I735" s="4" t="s">
        <v>73</v>
      </c>
      <c r="J735" s="72" t="str">
        <f t="shared" si="63"/>
        <v>SFSWT3 ICPL Curncy</v>
      </c>
      <c r="K735" s="25" t="str">
        <f t="shared" si="64"/>
        <v>ICPL</v>
      </c>
      <c r="L735" s="26">
        <f t="shared" ca="1" si="64"/>
        <v>42276</v>
      </c>
      <c r="M735" s="25" t="b">
        <f t="shared" si="64"/>
        <v>0</v>
      </c>
      <c r="N735" s="84" t="str">
        <f>IF($M735,_xll.BDP($J735,N$714),"[DISABLED]")</f>
        <v>[DISABLED]</v>
      </c>
      <c r="O735" s="84" t="str">
        <f>IF($M735,_xll.BDP($J735,O$714),"[DISABLED]")</f>
        <v>[DISABLED]</v>
      </c>
      <c r="P735" s="84" t="str">
        <f>IF($M735,_xll.BDP($J735,P$714),"[DISABLED]")</f>
        <v>[DISABLED]</v>
      </c>
      <c r="Q735" s="84" t="str">
        <f>IF($M735,_xll.BDH($J735,Q$714,$L735),"[DISABLED]")</f>
        <v>[DISABLED]</v>
      </c>
      <c r="R735" s="84" t="str">
        <f>IF($M735,_xll.BDH($J735,R$714,$L735),"[DISABLED]")</f>
        <v>[DISABLED]</v>
      </c>
      <c r="S735" s="84" t="str">
        <f>IF($M735,_xll.BDH($J735,S$714,$L735),"[DISABLED]")</f>
        <v>[DISABLED]</v>
      </c>
      <c r="U735" s="106" t="s">
        <v>5830</v>
      </c>
      <c r="V735" s="107" t="s">
        <v>1055</v>
      </c>
      <c r="W735" s="108">
        <v>42276</v>
      </c>
      <c r="X735" s="107" t="b">
        <v>0</v>
      </c>
      <c r="Y735" s="107" t="s">
        <v>5237</v>
      </c>
      <c r="Z735" s="107" t="s">
        <v>5237</v>
      </c>
      <c r="AA735" s="107" t="s">
        <v>5237</v>
      </c>
      <c r="AB735" s="107" t="s">
        <v>5237</v>
      </c>
      <c r="AC735" s="107" t="s">
        <v>5237</v>
      </c>
      <c r="AD735" s="107" t="s">
        <v>5237</v>
      </c>
    </row>
    <row r="736" spans="2:30" ht="12.75" customHeight="1" outlineLevel="2">
      <c r="B736" s="4" t="s">
        <v>3</v>
      </c>
      <c r="C736" s="4" t="s">
        <v>5232</v>
      </c>
      <c r="D736" s="4" t="s">
        <v>7</v>
      </c>
      <c r="E736" s="10" t="s">
        <v>70</v>
      </c>
      <c r="F736" s="4" t="s">
        <v>152</v>
      </c>
      <c r="G736" s="10" t="s">
        <v>282</v>
      </c>
      <c r="H736" s="10" t="s">
        <v>893</v>
      </c>
      <c r="I736" s="4" t="s">
        <v>73</v>
      </c>
      <c r="J736" s="72" t="str">
        <f t="shared" si="63"/>
        <v>SFSWT4 ICPL Curncy</v>
      </c>
      <c r="K736" s="25" t="str">
        <f t="shared" si="64"/>
        <v>ICPL</v>
      </c>
      <c r="L736" s="26">
        <f t="shared" ca="1" si="64"/>
        <v>42276</v>
      </c>
      <c r="M736" s="25" t="b">
        <f t="shared" si="64"/>
        <v>0</v>
      </c>
      <c r="N736" s="84" t="str">
        <f>IF($M736,_xll.BDP($J736,N$714),"[DISABLED]")</f>
        <v>[DISABLED]</v>
      </c>
      <c r="O736" s="84" t="str">
        <f>IF($M736,_xll.BDP($J736,O$714),"[DISABLED]")</f>
        <v>[DISABLED]</v>
      </c>
      <c r="P736" s="84" t="str">
        <f>IF($M736,_xll.BDP($J736,P$714),"[DISABLED]")</f>
        <v>[DISABLED]</v>
      </c>
      <c r="Q736" s="84" t="str">
        <f>IF($M736,_xll.BDH($J736,Q$714,$L736),"[DISABLED]")</f>
        <v>[DISABLED]</v>
      </c>
      <c r="R736" s="84" t="str">
        <f>IF($M736,_xll.BDH($J736,R$714,$L736),"[DISABLED]")</f>
        <v>[DISABLED]</v>
      </c>
      <c r="S736" s="84" t="str">
        <f>IF($M736,_xll.BDH($J736,S$714,$L736),"[DISABLED]")</f>
        <v>[DISABLED]</v>
      </c>
      <c r="U736" s="106" t="s">
        <v>5831</v>
      </c>
      <c r="V736" s="107" t="s">
        <v>1055</v>
      </c>
      <c r="W736" s="108">
        <v>42276</v>
      </c>
      <c r="X736" s="107" t="b">
        <v>0</v>
      </c>
      <c r="Y736" s="107" t="s">
        <v>5237</v>
      </c>
      <c r="Z736" s="107" t="s">
        <v>5237</v>
      </c>
      <c r="AA736" s="107" t="s">
        <v>5237</v>
      </c>
      <c r="AB736" s="107" t="s">
        <v>5237</v>
      </c>
      <c r="AC736" s="107" t="s">
        <v>5237</v>
      </c>
      <c r="AD736" s="107" t="s">
        <v>5237</v>
      </c>
    </row>
    <row r="737" spans="2:30" ht="12.75" customHeight="1" outlineLevel="2">
      <c r="B737" s="4" t="s">
        <v>3</v>
      </c>
      <c r="C737" s="4" t="s">
        <v>5232</v>
      </c>
      <c r="D737" s="4" t="s">
        <v>7</v>
      </c>
      <c r="E737" s="10" t="s">
        <v>70</v>
      </c>
      <c r="F737" s="4" t="s">
        <v>44</v>
      </c>
      <c r="G737" s="10" t="s">
        <v>282</v>
      </c>
      <c r="H737" s="10" t="s">
        <v>894</v>
      </c>
      <c r="I737" s="4" t="s">
        <v>73</v>
      </c>
      <c r="J737" s="72" t="str">
        <f t="shared" si="63"/>
        <v>SFSWT5 ICPL Curncy</v>
      </c>
      <c r="K737" s="25" t="str">
        <f t="shared" si="64"/>
        <v>ICPL</v>
      </c>
      <c r="L737" s="26">
        <f t="shared" ca="1" si="64"/>
        <v>42276</v>
      </c>
      <c r="M737" s="25" t="b">
        <f t="shared" si="64"/>
        <v>0</v>
      </c>
      <c r="N737" s="84" t="str">
        <f>IF($M737,_xll.BDP($J737,N$714),"[DISABLED]")</f>
        <v>[DISABLED]</v>
      </c>
      <c r="O737" s="84" t="str">
        <f>IF($M737,_xll.BDP($J737,O$714),"[DISABLED]")</f>
        <v>[DISABLED]</v>
      </c>
      <c r="P737" s="84" t="str">
        <f>IF($M737,_xll.BDP($J737,P$714),"[DISABLED]")</f>
        <v>[DISABLED]</v>
      </c>
      <c r="Q737" s="84" t="str">
        <f>IF($M737,_xll.BDH($J737,Q$714,$L737),"[DISABLED]")</f>
        <v>[DISABLED]</v>
      </c>
      <c r="R737" s="84" t="str">
        <f>IF($M737,_xll.BDH($J737,R$714,$L737),"[DISABLED]")</f>
        <v>[DISABLED]</v>
      </c>
      <c r="S737" s="84" t="str">
        <f>IF($M737,_xll.BDH($J737,S$714,$L737),"[DISABLED]")</f>
        <v>[DISABLED]</v>
      </c>
      <c r="U737" s="106" t="s">
        <v>5832</v>
      </c>
      <c r="V737" s="107" t="s">
        <v>1055</v>
      </c>
      <c r="W737" s="108">
        <v>42276</v>
      </c>
      <c r="X737" s="107" t="b">
        <v>0</v>
      </c>
      <c r="Y737" s="107" t="s">
        <v>5237</v>
      </c>
      <c r="Z737" s="107" t="s">
        <v>5237</v>
      </c>
      <c r="AA737" s="107" t="s">
        <v>5237</v>
      </c>
      <c r="AB737" s="107" t="s">
        <v>5237</v>
      </c>
      <c r="AC737" s="107" t="s">
        <v>5237</v>
      </c>
      <c r="AD737" s="107" t="s">
        <v>5237</v>
      </c>
    </row>
    <row r="738" spans="2:30" ht="12.75" customHeight="1" outlineLevel="2">
      <c r="B738" s="4" t="s">
        <v>3</v>
      </c>
      <c r="C738" s="4" t="s">
        <v>5232</v>
      </c>
      <c r="D738" s="4" t="s">
        <v>7</v>
      </c>
      <c r="E738" s="10" t="s">
        <v>70</v>
      </c>
      <c r="F738" s="4" t="s">
        <v>155</v>
      </c>
      <c r="G738" s="10" t="s">
        <v>282</v>
      </c>
      <c r="H738" s="10" t="s">
        <v>895</v>
      </c>
      <c r="I738" s="4" t="s">
        <v>73</v>
      </c>
      <c r="J738" s="72" t="str">
        <f t="shared" si="63"/>
        <v>SFSWT6 ICPL Curncy</v>
      </c>
      <c r="K738" s="25" t="str">
        <f t="shared" si="64"/>
        <v>ICPL</v>
      </c>
      <c r="L738" s="26">
        <f t="shared" ca="1" si="64"/>
        <v>42276</v>
      </c>
      <c r="M738" s="25" t="b">
        <f t="shared" si="64"/>
        <v>0</v>
      </c>
      <c r="N738" s="84" t="str">
        <f>IF($M738,_xll.BDP($J738,N$714),"[DISABLED]")</f>
        <v>[DISABLED]</v>
      </c>
      <c r="O738" s="84" t="str">
        <f>IF($M738,_xll.BDP($J738,O$714),"[DISABLED]")</f>
        <v>[DISABLED]</v>
      </c>
      <c r="P738" s="84" t="str">
        <f>IF($M738,_xll.BDP($J738,P$714),"[DISABLED]")</f>
        <v>[DISABLED]</v>
      </c>
      <c r="Q738" s="84" t="str">
        <f>IF($M738,_xll.BDH($J738,Q$714,$L738),"[DISABLED]")</f>
        <v>[DISABLED]</v>
      </c>
      <c r="R738" s="84" t="str">
        <f>IF($M738,_xll.BDH($J738,R$714,$L738),"[DISABLED]")</f>
        <v>[DISABLED]</v>
      </c>
      <c r="S738" s="84" t="str">
        <f>IF($M738,_xll.BDH($J738,S$714,$L738),"[DISABLED]")</f>
        <v>[DISABLED]</v>
      </c>
      <c r="U738" s="106" t="s">
        <v>5833</v>
      </c>
      <c r="V738" s="107" t="s">
        <v>1055</v>
      </c>
      <c r="W738" s="108">
        <v>42276</v>
      </c>
      <c r="X738" s="107" t="b">
        <v>0</v>
      </c>
      <c r="Y738" s="107" t="s">
        <v>5237</v>
      </c>
      <c r="Z738" s="107" t="s">
        <v>5237</v>
      </c>
      <c r="AA738" s="107" t="s">
        <v>5237</v>
      </c>
      <c r="AB738" s="107" t="s">
        <v>5237</v>
      </c>
      <c r="AC738" s="107" t="s">
        <v>5237</v>
      </c>
      <c r="AD738" s="107" t="s">
        <v>5237</v>
      </c>
    </row>
    <row r="739" spans="2:30" ht="12.75" customHeight="1" outlineLevel="2">
      <c r="B739" s="4" t="s">
        <v>3</v>
      </c>
      <c r="C739" s="4" t="s">
        <v>5232</v>
      </c>
      <c r="D739" s="4" t="s">
        <v>7</v>
      </c>
      <c r="E739" s="10" t="s">
        <v>70</v>
      </c>
      <c r="F739" s="4" t="s">
        <v>45</v>
      </c>
      <c r="G739" s="10" t="s">
        <v>282</v>
      </c>
      <c r="H739" s="10" t="s">
        <v>896</v>
      </c>
      <c r="I739" s="4" t="s">
        <v>73</v>
      </c>
      <c r="J739" s="72" t="str">
        <f t="shared" si="63"/>
        <v>SFSWT7 ICPL Curncy</v>
      </c>
      <c r="K739" s="25" t="str">
        <f t="shared" si="64"/>
        <v>ICPL</v>
      </c>
      <c r="L739" s="26">
        <f t="shared" ca="1" si="64"/>
        <v>42276</v>
      </c>
      <c r="M739" s="25" t="b">
        <f t="shared" si="64"/>
        <v>0</v>
      </c>
      <c r="N739" s="84" t="str">
        <f>IF($M739,_xll.BDP($J739,N$714),"[DISABLED]")</f>
        <v>[DISABLED]</v>
      </c>
      <c r="O739" s="84" t="str">
        <f>IF($M739,_xll.BDP($J739,O$714),"[DISABLED]")</f>
        <v>[DISABLED]</v>
      </c>
      <c r="P739" s="84" t="str">
        <f>IF($M739,_xll.BDP($J739,P$714),"[DISABLED]")</f>
        <v>[DISABLED]</v>
      </c>
      <c r="Q739" s="84" t="str">
        <f>IF($M739,_xll.BDH($J739,Q$714,$L739),"[DISABLED]")</f>
        <v>[DISABLED]</v>
      </c>
      <c r="R739" s="84" t="str">
        <f>IF($M739,_xll.BDH($J739,R$714,$L739),"[DISABLED]")</f>
        <v>[DISABLED]</v>
      </c>
      <c r="S739" s="84" t="str">
        <f>IF($M739,_xll.BDH($J739,S$714,$L739),"[DISABLED]")</f>
        <v>[DISABLED]</v>
      </c>
      <c r="U739" s="106" t="s">
        <v>5834</v>
      </c>
      <c r="V739" s="107" t="s">
        <v>1055</v>
      </c>
      <c r="W739" s="108">
        <v>42276</v>
      </c>
      <c r="X739" s="107" t="b">
        <v>0</v>
      </c>
      <c r="Y739" s="107" t="s">
        <v>5237</v>
      </c>
      <c r="Z739" s="107" t="s">
        <v>5237</v>
      </c>
      <c r="AA739" s="107" t="s">
        <v>5237</v>
      </c>
      <c r="AB739" s="107" t="s">
        <v>5237</v>
      </c>
      <c r="AC739" s="107" t="s">
        <v>5237</v>
      </c>
      <c r="AD739" s="107" t="s">
        <v>5237</v>
      </c>
    </row>
    <row r="740" spans="2:30" ht="12.75" customHeight="1" outlineLevel="2">
      <c r="B740" s="4" t="s">
        <v>3</v>
      </c>
      <c r="C740" s="4" t="s">
        <v>5232</v>
      </c>
      <c r="D740" s="4" t="s">
        <v>7</v>
      </c>
      <c r="E740" s="10" t="s">
        <v>70</v>
      </c>
      <c r="F740" s="4" t="s">
        <v>156</v>
      </c>
      <c r="G740" s="10" t="s">
        <v>282</v>
      </c>
      <c r="H740" s="10" t="s">
        <v>897</v>
      </c>
      <c r="I740" s="4" t="s">
        <v>73</v>
      </c>
      <c r="J740" s="72" t="str">
        <f t="shared" si="63"/>
        <v>SFSWT8 ICPL Curncy</v>
      </c>
      <c r="K740" s="25" t="str">
        <f t="shared" si="64"/>
        <v>ICPL</v>
      </c>
      <c r="L740" s="26">
        <f t="shared" ca="1" si="64"/>
        <v>42276</v>
      </c>
      <c r="M740" s="25" t="b">
        <f t="shared" si="64"/>
        <v>0</v>
      </c>
      <c r="N740" s="84" t="str">
        <f>IF($M740,_xll.BDP($J740,N$714),"[DISABLED]")</f>
        <v>[DISABLED]</v>
      </c>
      <c r="O740" s="84" t="str">
        <f>IF($M740,_xll.BDP($J740,O$714),"[DISABLED]")</f>
        <v>[DISABLED]</v>
      </c>
      <c r="P740" s="84" t="str">
        <f>IF($M740,_xll.BDP($J740,P$714),"[DISABLED]")</f>
        <v>[DISABLED]</v>
      </c>
      <c r="Q740" s="84" t="str">
        <f>IF($M740,_xll.BDH($J740,Q$714,$L740),"[DISABLED]")</f>
        <v>[DISABLED]</v>
      </c>
      <c r="R740" s="84" t="str">
        <f>IF($M740,_xll.BDH($J740,R$714,$L740),"[DISABLED]")</f>
        <v>[DISABLED]</v>
      </c>
      <c r="S740" s="84" t="str">
        <f>IF($M740,_xll.BDH($J740,S$714,$L740),"[DISABLED]")</f>
        <v>[DISABLED]</v>
      </c>
      <c r="U740" s="106" t="s">
        <v>5835</v>
      </c>
      <c r="V740" s="107" t="s">
        <v>1055</v>
      </c>
      <c r="W740" s="108">
        <v>42276</v>
      </c>
      <c r="X740" s="107" t="b">
        <v>0</v>
      </c>
      <c r="Y740" s="107" t="s">
        <v>5237</v>
      </c>
      <c r="Z740" s="107" t="s">
        <v>5237</v>
      </c>
      <c r="AA740" s="107" t="s">
        <v>5237</v>
      </c>
      <c r="AB740" s="107" t="s">
        <v>5237</v>
      </c>
      <c r="AC740" s="107" t="s">
        <v>5237</v>
      </c>
      <c r="AD740" s="107" t="s">
        <v>5237</v>
      </c>
    </row>
    <row r="741" spans="2:30" ht="12.75" customHeight="1" outlineLevel="2">
      <c r="B741" s="4" t="s">
        <v>3</v>
      </c>
      <c r="C741" s="4" t="s">
        <v>5232</v>
      </c>
      <c r="D741" s="4" t="s">
        <v>7</v>
      </c>
      <c r="E741" s="10" t="s">
        <v>70</v>
      </c>
      <c r="F741" s="4" t="s">
        <v>157</v>
      </c>
      <c r="G741" s="10" t="s">
        <v>282</v>
      </c>
      <c r="H741" s="10" t="s">
        <v>898</v>
      </c>
      <c r="I741" s="4" t="s">
        <v>73</v>
      </c>
      <c r="J741" s="72" t="str">
        <f t="shared" si="63"/>
        <v>SFSWT9 ICPL Curncy</v>
      </c>
      <c r="K741" s="25" t="str">
        <f t="shared" si="64"/>
        <v>ICPL</v>
      </c>
      <c r="L741" s="26">
        <f t="shared" ca="1" si="64"/>
        <v>42276</v>
      </c>
      <c r="M741" s="25" t="b">
        <f t="shared" si="64"/>
        <v>0</v>
      </c>
      <c r="N741" s="84" t="str">
        <f>IF($M741,_xll.BDP($J741,N$714),"[DISABLED]")</f>
        <v>[DISABLED]</v>
      </c>
      <c r="O741" s="84" t="str">
        <f>IF($M741,_xll.BDP($J741,O$714),"[DISABLED]")</f>
        <v>[DISABLED]</v>
      </c>
      <c r="P741" s="84" t="str">
        <f>IF($M741,_xll.BDP($J741,P$714),"[DISABLED]")</f>
        <v>[DISABLED]</v>
      </c>
      <c r="Q741" s="84" t="str">
        <f>IF($M741,_xll.BDH($J741,Q$714,$L741),"[DISABLED]")</f>
        <v>[DISABLED]</v>
      </c>
      <c r="R741" s="84" t="str">
        <f>IF($M741,_xll.BDH($J741,R$714,$L741),"[DISABLED]")</f>
        <v>[DISABLED]</v>
      </c>
      <c r="S741" s="84" t="str">
        <f>IF($M741,_xll.BDH($J741,S$714,$L741),"[DISABLED]")</f>
        <v>[DISABLED]</v>
      </c>
      <c r="U741" s="106" t="s">
        <v>5836</v>
      </c>
      <c r="V741" s="107" t="s">
        <v>1055</v>
      </c>
      <c r="W741" s="108">
        <v>42276</v>
      </c>
      <c r="X741" s="107" t="b">
        <v>0</v>
      </c>
      <c r="Y741" s="107" t="s">
        <v>5237</v>
      </c>
      <c r="Z741" s="107" t="s">
        <v>5237</v>
      </c>
      <c r="AA741" s="107" t="s">
        <v>5237</v>
      </c>
      <c r="AB741" s="107" t="s">
        <v>5237</v>
      </c>
      <c r="AC741" s="107" t="s">
        <v>5237</v>
      </c>
      <c r="AD741" s="107" t="s">
        <v>5237</v>
      </c>
    </row>
    <row r="742" spans="2:30" ht="12.75" customHeight="1" outlineLevel="2">
      <c r="B742" s="4" t="s">
        <v>3</v>
      </c>
      <c r="C742" s="4" t="s">
        <v>5232</v>
      </c>
      <c r="D742" s="4" t="s">
        <v>7</v>
      </c>
      <c r="E742" s="10" t="s">
        <v>70</v>
      </c>
      <c r="F742" s="4" t="s">
        <v>46</v>
      </c>
      <c r="G742" s="10" t="s">
        <v>282</v>
      </c>
      <c r="H742" s="10" t="s">
        <v>899</v>
      </c>
      <c r="I742" s="4" t="s">
        <v>73</v>
      </c>
      <c r="J742" s="72" t="str">
        <f t="shared" si="63"/>
        <v>SFSWT10 ICPL Curncy</v>
      </c>
      <c r="K742" s="25" t="str">
        <f t="shared" si="64"/>
        <v>ICPL</v>
      </c>
      <c r="L742" s="26">
        <f t="shared" ca="1" si="64"/>
        <v>42276</v>
      </c>
      <c r="M742" s="25" t="b">
        <f t="shared" si="64"/>
        <v>0</v>
      </c>
      <c r="N742" s="84" t="str">
        <f>IF($M742,_xll.BDP($J742,N$714),"[DISABLED]")</f>
        <v>[DISABLED]</v>
      </c>
      <c r="O742" s="84" t="str">
        <f>IF($M742,_xll.BDP($J742,O$714),"[DISABLED]")</f>
        <v>[DISABLED]</v>
      </c>
      <c r="P742" s="84" t="str">
        <f>IF($M742,_xll.BDP($J742,P$714),"[DISABLED]")</f>
        <v>[DISABLED]</v>
      </c>
      <c r="Q742" s="84" t="str">
        <f>IF($M742,_xll.BDH($J742,Q$714,$L742),"[DISABLED]")</f>
        <v>[DISABLED]</v>
      </c>
      <c r="R742" s="84" t="str">
        <f>IF($M742,_xll.BDH($J742,R$714,$L742),"[DISABLED]")</f>
        <v>[DISABLED]</v>
      </c>
      <c r="S742" s="84" t="str">
        <f>IF($M742,_xll.BDH($J742,S$714,$L742),"[DISABLED]")</f>
        <v>[DISABLED]</v>
      </c>
      <c r="U742" s="106" t="s">
        <v>5837</v>
      </c>
      <c r="V742" s="107" t="s">
        <v>1055</v>
      </c>
      <c r="W742" s="108">
        <v>42276</v>
      </c>
      <c r="X742" s="107" t="b">
        <v>0</v>
      </c>
      <c r="Y742" s="107" t="s">
        <v>5237</v>
      </c>
      <c r="Z742" s="107" t="s">
        <v>5237</v>
      </c>
      <c r="AA742" s="107" t="s">
        <v>5237</v>
      </c>
      <c r="AB742" s="107" t="s">
        <v>5237</v>
      </c>
      <c r="AC742" s="107" t="s">
        <v>5237</v>
      </c>
      <c r="AD742" s="107" t="s">
        <v>5237</v>
      </c>
    </row>
    <row r="743" spans="2:30" ht="12.75" customHeight="1" outlineLevel="2">
      <c r="B743" s="4" t="s">
        <v>3</v>
      </c>
      <c r="C743" s="4" t="s">
        <v>5232</v>
      </c>
      <c r="D743" s="4" t="s">
        <v>7</v>
      </c>
      <c r="E743" s="10" t="s">
        <v>70</v>
      </c>
      <c r="F743" s="4" t="s">
        <v>161</v>
      </c>
      <c r="G743" s="10" t="s">
        <v>282</v>
      </c>
      <c r="H743" s="10" t="s">
        <v>900</v>
      </c>
      <c r="I743" s="4" t="s">
        <v>73</v>
      </c>
      <c r="J743" s="72" t="str">
        <f t="shared" si="63"/>
        <v>SFSWT12 ICPL Curncy</v>
      </c>
      <c r="K743" s="25" t="str">
        <f t="shared" si="64"/>
        <v>ICPL</v>
      </c>
      <c r="L743" s="26">
        <f t="shared" ca="1" si="64"/>
        <v>42276</v>
      </c>
      <c r="M743" s="25" t="b">
        <f t="shared" si="64"/>
        <v>0</v>
      </c>
      <c r="N743" s="84" t="str">
        <f>IF($M743,_xll.BDP($J743,N$714),"[DISABLED]")</f>
        <v>[DISABLED]</v>
      </c>
      <c r="O743" s="84" t="str">
        <f>IF($M743,_xll.BDP($J743,O$714),"[DISABLED]")</f>
        <v>[DISABLED]</v>
      </c>
      <c r="P743" s="84" t="str">
        <f>IF($M743,_xll.BDP($J743,P$714),"[DISABLED]")</f>
        <v>[DISABLED]</v>
      </c>
      <c r="Q743" s="84" t="str">
        <f>IF($M743,_xll.BDH($J743,Q$714,$L743),"[DISABLED]")</f>
        <v>[DISABLED]</v>
      </c>
      <c r="R743" s="84" t="str">
        <f>IF($M743,_xll.BDH($J743,R$714,$L743),"[DISABLED]")</f>
        <v>[DISABLED]</v>
      </c>
      <c r="S743" s="84" t="str">
        <f>IF($M743,_xll.BDH($J743,S$714,$L743),"[DISABLED]")</f>
        <v>[DISABLED]</v>
      </c>
      <c r="U743" s="106" t="s">
        <v>5838</v>
      </c>
      <c r="V743" s="107" t="s">
        <v>1055</v>
      </c>
      <c r="W743" s="108">
        <v>42276</v>
      </c>
      <c r="X743" s="107" t="b">
        <v>0</v>
      </c>
      <c r="Y743" s="107" t="s">
        <v>5237</v>
      </c>
      <c r="Z743" s="107" t="s">
        <v>5237</v>
      </c>
      <c r="AA743" s="107" t="s">
        <v>5237</v>
      </c>
      <c r="AB743" s="107" t="s">
        <v>5237</v>
      </c>
      <c r="AC743" s="107" t="s">
        <v>5237</v>
      </c>
      <c r="AD743" s="107" t="s">
        <v>5237</v>
      </c>
    </row>
    <row r="744" spans="2:30" ht="12.75" customHeight="1" outlineLevel="2">
      <c r="B744" s="4" t="s">
        <v>3</v>
      </c>
      <c r="C744" s="4" t="s">
        <v>5232</v>
      </c>
      <c r="D744" s="4" t="s">
        <v>7</v>
      </c>
      <c r="E744" s="10" t="s">
        <v>70</v>
      </c>
      <c r="F744" s="4" t="s">
        <v>47</v>
      </c>
      <c r="G744" s="10" t="s">
        <v>282</v>
      </c>
      <c r="H744" s="10" t="s">
        <v>901</v>
      </c>
      <c r="I744" s="4" t="s">
        <v>73</v>
      </c>
      <c r="J744" s="72" t="str">
        <f t="shared" si="63"/>
        <v>SFSWT15 ICPL Curncy</v>
      </c>
      <c r="K744" s="25" t="str">
        <f t="shared" si="64"/>
        <v>ICPL</v>
      </c>
      <c r="L744" s="26">
        <f t="shared" ca="1" si="64"/>
        <v>42276</v>
      </c>
      <c r="M744" s="25" t="b">
        <f t="shared" si="64"/>
        <v>0</v>
      </c>
      <c r="N744" s="84" t="str">
        <f>IF($M744,_xll.BDP($J744,N$714),"[DISABLED]")</f>
        <v>[DISABLED]</v>
      </c>
      <c r="O744" s="84" t="str">
        <f>IF($M744,_xll.BDP($J744,O$714),"[DISABLED]")</f>
        <v>[DISABLED]</v>
      </c>
      <c r="P744" s="84" t="str">
        <f>IF($M744,_xll.BDP($J744,P$714),"[DISABLED]")</f>
        <v>[DISABLED]</v>
      </c>
      <c r="Q744" s="84" t="str">
        <f>IF($M744,_xll.BDH($J744,Q$714,$L744),"[DISABLED]")</f>
        <v>[DISABLED]</v>
      </c>
      <c r="R744" s="84" t="str">
        <f>IF($M744,_xll.BDH($J744,R$714,$L744),"[DISABLED]")</f>
        <v>[DISABLED]</v>
      </c>
      <c r="S744" s="84" t="str">
        <f>IF($M744,_xll.BDH($J744,S$714,$L744),"[DISABLED]")</f>
        <v>[DISABLED]</v>
      </c>
      <c r="U744" s="106" t="s">
        <v>5839</v>
      </c>
      <c r="V744" s="107" t="s">
        <v>1055</v>
      </c>
      <c r="W744" s="108">
        <v>42276</v>
      </c>
      <c r="X744" s="107" t="b">
        <v>0</v>
      </c>
      <c r="Y744" s="107" t="s">
        <v>5237</v>
      </c>
      <c r="Z744" s="107" t="s">
        <v>5237</v>
      </c>
      <c r="AA744" s="107" t="s">
        <v>5237</v>
      </c>
      <c r="AB744" s="107" t="s">
        <v>5237</v>
      </c>
      <c r="AC744" s="107" t="s">
        <v>5237</v>
      </c>
      <c r="AD744" s="107" t="s">
        <v>5237</v>
      </c>
    </row>
    <row r="745" spans="2:30" ht="12.75" customHeight="1" outlineLevel="2">
      <c r="B745" s="4" t="s">
        <v>3</v>
      </c>
      <c r="C745" s="4" t="s">
        <v>5232</v>
      </c>
      <c r="D745" s="4" t="s">
        <v>7</v>
      </c>
      <c r="E745" s="10" t="s">
        <v>70</v>
      </c>
      <c r="F745" s="4" t="s">
        <v>48</v>
      </c>
      <c r="G745" s="10" t="s">
        <v>282</v>
      </c>
      <c r="H745" s="10" t="s">
        <v>902</v>
      </c>
      <c r="I745" s="4" t="s">
        <v>73</v>
      </c>
      <c r="J745" s="72" t="str">
        <f t="shared" si="63"/>
        <v>SFSWT20 ICPL Curncy</v>
      </c>
      <c r="K745" s="25" t="str">
        <f t="shared" si="64"/>
        <v>ICPL</v>
      </c>
      <c r="L745" s="26">
        <f t="shared" ca="1" si="64"/>
        <v>42276</v>
      </c>
      <c r="M745" s="25" t="b">
        <f t="shared" si="64"/>
        <v>0</v>
      </c>
      <c r="N745" s="84" t="str">
        <f>IF($M745,_xll.BDP($J745,N$714),"[DISABLED]")</f>
        <v>[DISABLED]</v>
      </c>
      <c r="O745" s="84" t="str">
        <f>IF($M745,_xll.BDP($J745,O$714),"[DISABLED]")</f>
        <v>[DISABLED]</v>
      </c>
      <c r="P745" s="84" t="str">
        <f>IF($M745,_xll.BDP($J745,P$714),"[DISABLED]")</f>
        <v>[DISABLED]</v>
      </c>
      <c r="Q745" s="84" t="str">
        <f>IF($M745,_xll.BDH($J745,Q$714,$L745),"[DISABLED]")</f>
        <v>[DISABLED]</v>
      </c>
      <c r="R745" s="84" t="str">
        <f>IF($M745,_xll.BDH($J745,R$714,$L745),"[DISABLED]")</f>
        <v>[DISABLED]</v>
      </c>
      <c r="S745" s="84" t="str">
        <f>IF($M745,_xll.BDH($J745,S$714,$L745),"[DISABLED]")</f>
        <v>[DISABLED]</v>
      </c>
      <c r="U745" s="106" t="s">
        <v>5840</v>
      </c>
      <c r="V745" s="107" t="s">
        <v>1055</v>
      </c>
      <c r="W745" s="108">
        <v>42276</v>
      </c>
      <c r="X745" s="107" t="b">
        <v>0</v>
      </c>
      <c r="Y745" s="107" t="s">
        <v>5237</v>
      </c>
      <c r="Z745" s="107" t="s">
        <v>5237</v>
      </c>
      <c r="AA745" s="107" t="s">
        <v>5237</v>
      </c>
      <c r="AB745" s="107" t="s">
        <v>5237</v>
      </c>
      <c r="AC745" s="107" t="s">
        <v>5237</v>
      </c>
      <c r="AD745" s="107" t="s">
        <v>5237</v>
      </c>
    </row>
    <row r="746" spans="2:30" ht="12.75" customHeight="1" outlineLevel="2">
      <c r="B746" s="4" t="s">
        <v>3</v>
      </c>
      <c r="C746" s="4" t="s">
        <v>5232</v>
      </c>
      <c r="D746" s="4" t="s">
        <v>7</v>
      </c>
      <c r="E746" s="10" t="s">
        <v>70</v>
      </c>
      <c r="F746" s="4" t="s">
        <v>49</v>
      </c>
      <c r="G746" s="10" t="s">
        <v>282</v>
      </c>
      <c r="H746" s="10" t="s">
        <v>903</v>
      </c>
      <c r="I746" s="4" t="s">
        <v>73</v>
      </c>
      <c r="J746" s="72" t="str">
        <f t="shared" si="63"/>
        <v>SFSWT25 ICPL Curncy</v>
      </c>
      <c r="K746" s="25" t="str">
        <f t="shared" si="64"/>
        <v>ICPL</v>
      </c>
      <c r="L746" s="26">
        <f t="shared" ca="1" si="64"/>
        <v>42276</v>
      </c>
      <c r="M746" s="25" t="b">
        <f t="shared" si="64"/>
        <v>0</v>
      </c>
      <c r="N746" s="84" t="str">
        <f>IF($M746,_xll.BDP($J746,N$714),"[DISABLED]")</f>
        <v>[DISABLED]</v>
      </c>
      <c r="O746" s="84" t="str">
        <f>IF($M746,_xll.BDP($J746,O$714),"[DISABLED]")</f>
        <v>[DISABLED]</v>
      </c>
      <c r="P746" s="84" t="str">
        <f>IF($M746,_xll.BDP($J746,P$714),"[DISABLED]")</f>
        <v>[DISABLED]</v>
      </c>
      <c r="Q746" s="84" t="str">
        <f>IF($M746,_xll.BDH($J746,Q$714,$L746),"[DISABLED]")</f>
        <v>[DISABLED]</v>
      </c>
      <c r="R746" s="84" t="str">
        <f>IF($M746,_xll.BDH($J746,R$714,$L746),"[DISABLED]")</f>
        <v>[DISABLED]</v>
      </c>
      <c r="S746" s="84" t="str">
        <f>IF($M746,_xll.BDH($J746,S$714,$L746),"[DISABLED]")</f>
        <v>[DISABLED]</v>
      </c>
      <c r="U746" s="106" t="s">
        <v>5841</v>
      </c>
      <c r="V746" s="107" t="s">
        <v>1055</v>
      </c>
      <c r="W746" s="108">
        <v>42276</v>
      </c>
      <c r="X746" s="107" t="b">
        <v>0</v>
      </c>
      <c r="Y746" s="107" t="s">
        <v>5237</v>
      </c>
      <c r="Z746" s="107" t="s">
        <v>5237</v>
      </c>
      <c r="AA746" s="107" t="s">
        <v>5237</v>
      </c>
      <c r="AB746" s="107" t="s">
        <v>5237</v>
      </c>
      <c r="AC746" s="107" t="s">
        <v>5237</v>
      </c>
      <c r="AD746" s="107" t="s">
        <v>5237</v>
      </c>
    </row>
    <row r="747" spans="2:30" ht="12.75" customHeight="1" outlineLevel="2">
      <c r="B747" s="4" t="s">
        <v>3</v>
      </c>
      <c r="C747" s="4" t="s">
        <v>5232</v>
      </c>
      <c r="D747" s="4" t="s">
        <v>7</v>
      </c>
      <c r="E747" s="10" t="s">
        <v>70</v>
      </c>
      <c r="F747" s="4" t="s">
        <v>50</v>
      </c>
      <c r="G747" s="10" t="s">
        <v>282</v>
      </c>
      <c r="H747" s="10" t="s">
        <v>904</v>
      </c>
      <c r="I747" s="4" t="s">
        <v>73</v>
      </c>
      <c r="J747" s="72" t="str">
        <f t="shared" si="63"/>
        <v>SFSWT30 ICPL Curncy</v>
      </c>
      <c r="K747" s="25" t="str">
        <f t="shared" si="64"/>
        <v>ICPL</v>
      </c>
      <c r="L747" s="26">
        <f t="shared" ca="1" si="64"/>
        <v>42276</v>
      </c>
      <c r="M747" s="25" t="b">
        <f t="shared" si="64"/>
        <v>0</v>
      </c>
      <c r="N747" s="84" t="str">
        <f>IF($M747,_xll.BDP($J747,N$714),"[DISABLED]")</f>
        <v>[DISABLED]</v>
      </c>
      <c r="O747" s="84" t="str">
        <f>IF($M747,_xll.BDP($J747,O$714),"[DISABLED]")</f>
        <v>[DISABLED]</v>
      </c>
      <c r="P747" s="84" t="str">
        <f>IF($M747,_xll.BDP($J747,P$714),"[DISABLED]")</f>
        <v>[DISABLED]</v>
      </c>
      <c r="Q747" s="84" t="str">
        <f>IF($M747,_xll.BDH($J747,Q$714,$L747),"[DISABLED]")</f>
        <v>[DISABLED]</v>
      </c>
      <c r="R747" s="84" t="str">
        <f>IF($M747,_xll.BDH($J747,R$714,$L747),"[DISABLED]")</f>
        <v>[DISABLED]</v>
      </c>
      <c r="S747" s="84" t="str">
        <f>IF($M747,_xll.BDH($J747,S$714,$L747),"[DISABLED]")</f>
        <v>[DISABLED]</v>
      </c>
      <c r="U747" s="106" t="s">
        <v>5842</v>
      </c>
      <c r="V747" s="107" t="s">
        <v>1055</v>
      </c>
      <c r="W747" s="108">
        <v>42276</v>
      </c>
      <c r="X747" s="107" t="b">
        <v>0</v>
      </c>
      <c r="Y747" s="107" t="s">
        <v>5237</v>
      </c>
      <c r="Z747" s="107" t="s">
        <v>5237</v>
      </c>
      <c r="AA747" s="107" t="s">
        <v>5237</v>
      </c>
      <c r="AB747" s="107" t="s">
        <v>5237</v>
      </c>
      <c r="AC747" s="107" t="s">
        <v>5237</v>
      </c>
      <c r="AD747" s="107" t="s">
        <v>5237</v>
      </c>
    </row>
    <row r="748" spans="2:30" ht="12.75" customHeight="1" outlineLevel="2">
      <c r="B748" s="4" t="s">
        <v>3</v>
      </c>
      <c r="C748" s="4" t="s">
        <v>5232</v>
      </c>
      <c r="D748" s="4" t="s">
        <v>7</v>
      </c>
      <c r="E748" s="10" t="s">
        <v>70</v>
      </c>
      <c r="F748" s="9" t="s">
        <v>51</v>
      </c>
      <c r="G748" s="14" t="s">
        <v>282</v>
      </c>
      <c r="H748" s="14" t="s">
        <v>905</v>
      </c>
      <c r="I748" s="9" t="s">
        <v>73</v>
      </c>
      <c r="J748" s="72" t="str">
        <f t="shared" si="63"/>
        <v>SFSWT40 ICPL Curncy</v>
      </c>
      <c r="K748" s="25" t="str">
        <f t="shared" si="64"/>
        <v>ICPL</v>
      </c>
      <c r="L748" s="26">
        <f t="shared" ca="1" si="64"/>
        <v>42276</v>
      </c>
      <c r="M748" s="25" t="b">
        <f t="shared" si="64"/>
        <v>0</v>
      </c>
      <c r="N748" s="84" t="str">
        <f>IF($M748,_xll.BDP($J748,N$714),"[DISABLED]")</f>
        <v>[DISABLED]</v>
      </c>
      <c r="O748" s="84" t="str">
        <f>IF($M748,_xll.BDP($J748,O$714),"[DISABLED]")</f>
        <v>[DISABLED]</v>
      </c>
      <c r="P748" s="84" t="str">
        <f>IF($M748,_xll.BDP($J748,P$714),"[DISABLED]")</f>
        <v>[DISABLED]</v>
      </c>
      <c r="Q748" s="84" t="str">
        <f>IF($M748,_xll.BDH($J748,Q$714,$L748),"[DISABLED]")</f>
        <v>[DISABLED]</v>
      </c>
      <c r="R748" s="84" t="str">
        <f>IF($M748,_xll.BDH($J748,R$714,$L748),"[DISABLED]")</f>
        <v>[DISABLED]</v>
      </c>
      <c r="S748" s="84" t="str">
        <f>IF($M748,_xll.BDH($J748,S$714,$L748),"[DISABLED]")</f>
        <v>[DISABLED]</v>
      </c>
      <c r="U748" s="106" t="s">
        <v>5843</v>
      </c>
      <c r="V748" s="107" t="s">
        <v>1055</v>
      </c>
      <c r="W748" s="108">
        <v>42276</v>
      </c>
      <c r="X748" s="107" t="b">
        <v>0</v>
      </c>
      <c r="Y748" s="107" t="s">
        <v>5237</v>
      </c>
      <c r="Z748" s="107" t="s">
        <v>5237</v>
      </c>
      <c r="AA748" s="107" t="s">
        <v>5237</v>
      </c>
      <c r="AB748" s="107" t="s">
        <v>5237</v>
      </c>
      <c r="AC748" s="107" t="s">
        <v>5237</v>
      </c>
      <c r="AD748" s="107" t="s">
        <v>5237</v>
      </c>
    </row>
    <row r="749" spans="2:30" ht="12.75" customHeight="1" outlineLevel="2">
      <c r="B749" s="4" t="s">
        <v>3</v>
      </c>
      <c r="C749" s="4" t="s">
        <v>5232</v>
      </c>
      <c r="D749" s="4" t="s">
        <v>7</v>
      </c>
      <c r="E749" s="10" t="s">
        <v>70</v>
      </c>
      <c r="F749" s="47" t="s">
        <v>52</v>
      </c>
      <c r="G749" s="48" t="s">
        <v>282</v>
      </c>
      <c r="H749" s="48" t="s">
        <v>906</v>
      </c>
      <c r="I749" s="9" t="s">
        <v>73</v>
      </c>
      <c r="J749" s="72" t="str">
        <f t="shared" si="63"/>
        <v>SFSWT50 ICPL Curncy</v>
      </c>
      <c r="K749" s="25" t="str">
        <f t="shared" si="64"/>
        <v>ICPL</v>
      </c>
      <c r="L749" s="26">
        <f t="shared" ca="1" si="64"/>
        <v>42276</v>
      </c>
      <c r="M749" s="25" t="b">
        <f t="shared" si="64"/>
        <v>0</v>
      </c>
      <c r="N749" s="84" t="str">
        <f>IF($M749,_xll.BDP($J749,N$714),"[DISABLED]")</f>
        <v>[DISABLED]</v>
      </c>
      <c r="O749" s="84" t="str">
        <f>IF($M749,_xll.BDP($J749,O$714),"[DISABLED]")</f>
        <v>[DISABLED]</v>
      </c>
      <c r="P749" s="84" t="str">
        <f>IF($M749,_xll.BDP($J749,P$714),"[DISABLED]")</f>
        <v>[DISABLED]</v>
      </c>
      <c r="Q749" s="84" t="str">
        <f>IF($M749,_xll.BDH($J749,Q$714,$L749),"[DISABLED]")</f>
        <v>[DISABLED]</v>
      </c>
      <c r="R749" s="84" t="str">
        <f>IF($M749,_xll.BDH($J749,R$714,$L749),"[DISABLED]")</f>
        <v>[DISABLED]</v>
      </c>
      <c r="S749" s="84" t="str">
        <f>IF($M749,_xll.BDH($J749,S$714,$L749),"[DISABLED]")</f>
        <v>[DISABLED]</v>
      </c>
      <c r="U749" s="106" t="s">
        <v>5844</v>
      </c>
      <c r="V749" s="107" t="s">
        <v>1055</v>
      </c>
      <c r="W749" s="108">
        <v>42276</v>
      </c>
      <c r="X749" s="107" t="b">
        <v>0</v>
      </c>
      <c r="Y749" s="107" t="s">
        <v>5237</v>
      </c>
      <c r="Z749" s="107" t="s">
        <v>5237</v>
      </c>
      <c r="AA749" s="107" t="s">
        <v>5237</v>
      </c>
      <c r="AB749" s="107" t="s">
        <v>5237</v>
      </c>
      <c r="AC749" s="107" t="s">
        <v>5237</v>
      </c>
      <c r="AD749" s="107" t="s">
        <v>5237</v>
      </c>
    </row>
    <row r="750" spans="2:30" s="27" customFormat="1" outlineLevel="1">
      <c r="B750" s="4" t="s">
        <v>3</v>
      </c>
      <c r="C750" s="4" t="s">
        <v>5232</v>
      </c>
      <c r="D750" s="4" t="s">
        <v>7</v>
      </c>
      <c r="E750" s="39" t="s">
        <v>407</v>
      </c>
      <c r="F750" s="76"/>
      <c r="G750" s="77"/>
      <c r="H750" s="77"/>
      <c r="I750" s="78"/>
      <c r="J750" s="78"/>
      <c r="K750" s="81" t="str">
        <f t="shared" ref="K750:S750" si="65">INDEX(ObjData,MATCH($C750&amp;"-"&amp;$D750&amp;"-"&amp;$E750,ObjIDs,0),MATCH(K$2,ObjFields,0))</f>
        <v>ICPL</v>
      </c>
      <c r="L750" s="82">
        <f t="shared" ca="1" si="65"/>
        <v>42276</v>
      </c>
      <c r="M750" s="81" t="b">
        <f t="shared" si="65"/>
        <v>0</v>
      </c>
      <c r="N750" s="81" t="str">
        <f t="shared" si="65"/>
        <v>NAME</v>
      </c>
      <c r="O750" s="81" t="str">
        <f t="shared" si="65"/>
        <v>LAST_UPDATE_DT</v>
      </c>
      <c r="P750" s="81" t="str">
        <f t="shared" si="65"/>
        <v>LAST_UPDATE</v>
      </c>
      <c r="Q750" s="81" t="str">
        <f t="shared" si="65"/>
        <v>PX_LAST</v>
      </c>
      <c r="R750" s="81" t="str">
        <f t="shared" si="65"/>
        <v>PX_BID</v>
      </c>
      <c r="S750" s="81" t="str">
        <f t="shared" si="65"/>
        <v>PX_ASK</v>
      </c>
      <c r="U750" s="103"/>
      <c r="V750" s="104" t="s">
        <v>1055</v>
      </c>
      <c r="W750" s="105">
        <v>42276</v>
      </c>
      <c r="X750" s="104" t="b">
        <v>0</v>
      </c>
      <c r="Y750" s="104" t="s">
        <v>289</v>
      </c>
      <c r="Z750" s="104" t="s">
        <v>291</v>
      </c>
      <c r="AA750" s="104" t="s">
        <v>292</v>
      </c>
      <c r="AB750" s="104" t="s">
        <v>56</v>
      </c>
      <c r="AC750" s="104" t="s">
        <v>5228</v>
      </c>
      <c r="AD750" s="104" t="s">
        <v>5229</v>
      </c>
    </row>
    <row r="751" spans="2:30" outlineLevel="2">
      <c r="B751" s="4" t="s">
        <v>3</v>
      </c>
      <c r="C751" s="4" t="s">
        <v>5232</v>
      </c>
      <c r="D751" s="4" t="s">
        <v>7</v>
      </c>
      <c r="E751" s="10" t="s">
        <v>407</v>
      </c>
      <c r="F751" s="4" t="s">
        <v>209</v>
      </c>
      <c r="G751" s="10" t="s">
        <v>63</v>
      </c>
      <c r="H751" s="10" t="s">
        <v>978</v>
      </c>
      <c r="I751" s="4" t="s">
        <v>277</v>
      </c>
      <c r="J751" s="72" t="str">
        <f>H751&amp;" "&amp;K751&amp;" "&amp;I751</f>
        <v>SF0001M ICPL Index</v>
      </c>
      <c r="K751" s="25" t="str">
        <f>K$750</f>
        <v>ICPL</v>
      </c>
      <c r="L751" s="26">
        <f ca="1">L$750</f>
        <v>42276</v>
      </c>
      <c r="M751" s="25" t="b">
        <f>M$750</f>
        <v>0</v>
      </c>
      <c r="N751" s="84" t="str">
        <f>IF($M751,_xll.BDP($J751,N$750),"[DISABLED]")</f>
        <v>[DISABLED]</v>
      </c>
      <c r="O751" s="84" t="str">
        <f>IF($M751,_xll.BDP($J751,O$750),"[DISABLED]")</f>
        <v>[DISABLED]</v>
      </c>
      <c r="P751" s="84" t="str">
        <f>IF($M751,_xll.BDP($J751,P$750),"[DISABLED]")</f>
        <v>[DISABLED]</v>
      </c>
      <c r="Q751" s="84" t="str">
        <f>IF($M751,_xll.BDH($J751,Q$750,$L751),"[DISABLED]")</f>
        <v>[DISABLED]</v>
      </c>
      <c r="R751" s="84" t="str">
        <f>IF($M751,_xll.BDH($J751,R$750,$L751),"[DISABLED]")</f>
        <v>[DISABLED]</v>
      </c>
      <c r="S751" s="84" t="str">
        <f>IF($M751,_xll.BDH($J751,S$750,$L751),"[DISABLED]")</f>
        <v>[DISABLED]</v>
      </c>
      <c r="U751" s="106" t="s">
        <v>5845</v>
      </c>
      <c r="V751" s="107" t="s">
        <v>1055</v>
      </c>
      <c r="W751" s="108">
        <v>42276</v>
      </c>
      <c r="X751" s="107" t="b">
        <v>0</v>
      </c>
      <c r="Y751" s="107" t="s">
        <v>5237</v>
      </c>
      <c r="Z751" s="107" t="s">
        <v>5237</v>
      </c>
      <c r="AA751" s="107" t="s">
        <v>5237</v>
      </c>
      <c r="AB751" s="107" t="s">
        <v>5237</v>
      </c>
      <c r="AC751" s="107" t="s">
        <v>5237</v>
      </c>
      <c r="AD751" s="107" t="s">
        <v>5237</v>
      </c>
    </row>
    <row r="752" spans="2:30" outlineLevel="2">
      <c r="B752" s="4" t="s">
        <v>3</v>
      </c>
      <c r="C752" s="4" t="s">
        <v>5232</v>
      </c>
      <c r="D752" s="4" t="s">
        <v>7</v>
      </c>
      <c r="E752" s="10" t="s">
        <v>407</v>
      </c>
      <c r="F752" s="4" t="s">
        <v>210</v>
      </c>
      <c r="G752" s="10" t="s">
        <v>1020</v>
      </c>
      <c r="H752" s="10" t="s">
        <v>979</v>
      </c>
      <c r="I752" s="4" t="s">
        <v>73</v>
      </c>
      <c r="J752" s="72" t="str">
        <f t="shared" ref="J752:J792" si="66">H752&amp;" "&amp;K752&amp;" "&amp;I752</f>
        <v>SFSWBV1 ICPL Curncy</v>
      </c>
      <c r="K752" s="25" t="str">
        <f t="shared" ref="K752:M792" si="67">K$750</f>
        <v>ICPL</v>
      </c>
      <c r="L752" s="26">
        <f t="shared" ca="1" si="67"/>
        <v>42276</v>
      </c>
      <c r="M752" s="25" t="b">
        <f t="shared" si="67"/>
        <v>0</v>
      </c>
      <c r="N752" s="84" t="str">
        <f>IF($M752,_xll.BDP($J752,N$750),"[DISABLED]")</f>
        <v>[DISABLED]</v>
      </c>
      <c r="O752" s="84" t="str">
        <f>IF($M752,_xll.BDP($J752,O$750),"[DISABLED]")</f>
        <v>[DISABLED]</v>
      </c>
      <c r="P752" s="84" t="str">
        <f>IF($M752,_xll.BDP($J752,P$750),"[DISABLED]")</f>
        <v>[DISABLED]</v>
      </c>
      <c r="Q752" s="84" t="str">
        <f>IF($M752,_xll.BDH($J752,Q$750,$L752),"[DISABLED]")</f>
        <v>[DISABLED]</v>
      </c>
      <c r="R752" s="84" t="str">
        <f>IF($M752,_xll.BDH($J752,R$750,$L752),"[DISABLED]")</f>
        <v>[DISABLED]</v>
      </c>
      <c r="S752" s="84" t="str">
        <f>IF($M752,_xll.BDH($J752,S$750,$L752),"[DISABLED]")</f>
        <v>[DISABLED]</v>
      </c>
      <c r="U752" s="106" t="s">
        <v>5846</v>
      </c>
      <c r="V752" s="107" t="s">
        <v>1055</v>
      </c>
      <c r="W752" s="108">
        <v>42276</v>
      </c>
      <c r="X752" s="107" t="b">
        <v>0</v>
      </c>
      <c r="Y752" s="107" t="s">
        <v>5237</v>
      </c>
      <c r="Z752" s="107" t="s">
        <v>5237</v>
      </c>
      <c r="AA752" s="107" t="s">
        <v>5237</v>
      </c>
      <c r="AB752" s="107" t="s">
        <v>5237</v>
      </c>
      <c r="AC752" s="107" t="s">
        <v>5237</v>
      </c>
      <c r="AD752" s="107" t="s">
        <v>5237</v>
      </c>
    </row>
    <row r="753" spans="2:30" outlineLevel="2">
      <c r="B753" s="4" t="s">
        <v>3</v>
      </c>
      <c r="C753" s="4" t="s">
        <v>5232</v>
      </c>
      <c r="D753" s="4" t="s">
        <v>7</v>
      </c>
      <c r="E753" s="10" t="s">
        <v>407</v>
      </c>
      <c r="F753" s="4" t="s">
        <v>54</v>
      </c>
      <c r="G753" s="10" t="s">
        <v>1020</v>
      </c>
      <c r="H753" s="10" t="s">
        <v>980</v>
      </c>
      <c r="I753" s="4" t="s">
        <v>73</v>
      </c>
      <c r="J753" s="72" t="str">
        <f t="shared" si="66"/>
        <v>SFSWCV1 ICPL Curncy</v>
      </c>
      <c r="K753" s="25" t="str">
        <f t="shared" si="67"/>
        <v>ICPL</v>
      </c>
      <c r="L753" s="26">
        <f t="shared" ca="1" si="67"/>
        <v>42276</v>
      </c>
      <c r="M753" s="25" t="b">
        <f t="shared" si="67"/>
        <v>0</v>
      </c>
      <c r="N753" s="84" t="str">
        <f>IF($M753,_xll.BDP($J753,N$750),"[DISABLED]")</f>
        <v>[DISABLED]</v>
      </c>
      <c r="O753" s="84" t="str">
        <f>IF($M753,_xll.BDP($J753,O$750),"[DISABLED]")</f>
        <v>[DISABLED]</v>
      </c>
      <c r="P753" s="84" t="str">
        <f>IF($M753,_xll.BDP($J753,P$750),"[DISABLED]")</f>
        <v>[DISABLED]</v>
      </c>
      <c r="Q753" s="84" t="str">
        <f>IF($M753,_xll.BDH($J753,Q$750,$L753),"[DISABLED]")</f>
        <v>[DISABLED]</v>
      </c>
      <c r="R753" s="84" t="str">
        <f>IF($M753,_xll.BDH($J753,R$750,$L753),"[DISABLED]")</f>
        <v>[DISABLED]</v>
      </c>
      <c r="S753" s="84" t="str">
        <f>IF($M753,_xll.BDH($J753,S$750,$L753),"[DISABLED]")</f>
        <v>[DISABLED]</v>
      </c>
      <c r="U753" s="106" t="s">
        <v>5847</v>
      </c>
      <c r="V753" s="107" t="s">
        <v>1055</v>
      </c>
      <c r="W753" s="108">
        <v>42276</v>
      </c>
      <c r="X753" s="107" t="b">
        <v>0</v>
      </c>
      <c r="Y753" s="107" t="s">
        <v>5237</v>
      </c>
      <c r="Z753" s="107" t="s">
        <v>5237</v>
      </c>
      <c r="AA753" s="107" t="s">
        <v>5237</v>
      </c>
      <c r="AB753" s="107" t="s">
        <v>5237</v>
      </c>
      <c r="AC753" s="107" t="s">
        <v>5237</v>
      </c>
      <c r="AD753" s="107" t="s">
        <v>5237</v>
      </c>
    </row>
    <row r="754" spans="2:30" outlineLevel="2">
      <c r="B754" s="4" t="s">
        <v>3</v>
      </c>
      <c r="C754" s="4" t="s">
        <v>5232</v>
      </c>
      <c r="D754" s="4" t="s">
        <v>7</v>
      </c>
      <c r="E754" s="10" t="s">
        <v>407</v>
      </c>
      <c r="F754" s="4" t="s">
        <v>211</v>
      </c>
      <c r="G754" s="10" t="s">
        <v>1020</v>
      </c>
      <c r="H754" s="10" t="s">
        <v>981</v>
      </c>
      <c r="I754" s="4" t="s">
        <v>73</v>
      </c>
      <c r="J754" s="72" t="str">
        <f t="shared" si="66"/>
        <v>SFSWDV1 ICPL Curncy</v>
      </c>
      <c r="K754" s="25" t="str">
        <f t="shared" si="67"/>
        <v>ICPL</v>
      </c>
      <c r="L754" s="26">
        <f t="shared" ca="1" si="67"/>
        <v>42276</v>
      </c>
      <c r="M754" s="25" t="b">
        <f t="shared" si="67"/>
        <v>0</v>
      </c>
      <c r="N754" s="84" t="str">
        <f>IF($M754,_xll.BDP($J754,N$750),"[DISABLED]")</f>
        <v>[DISABLED]</v>
      </c>
      <c r="O754" s="84" t="str">
        <f>IF($M754,_xll.BDP($J754,O$750),"[DISABLED]")</f>
        <v>[DISABLED]</v>
      </c>
      <c r="P754" s="84" t="str">
        <f>IF($M754,_xll.BDP($J754,P$750),"[DISABLED]")</f>
        <v>[DISABLED]</v>
      </c>
      <c r="Q754" s="84" t="str">
        <f>IF($M754,_xll.BDH($J754,Q$750,$L754),"[DISABLED]")</f>
        <v>[DISABLED]</v>
      </c>
      <c r="R754" s="84" t="str">
        <f>IF($M754,_xll.BDH($J754,R$750,$L754),"[DISABLED]")</f>
        <v>[DISABLED]</v>
      </c>
      <c r="S754" s="84" t="str">
        <f>IF($M754,_xll.BDH($J754,S$750,$L754),"[DISABLED]")</f>
        <v>[DISABLED]</v>
      </c>
      <c r="U754" s="106" t="s">
        <v>5848</v>
      </c>
      <c r="V754" s="107" t="s">
        <v>1055</v>
      </c>
      <c r="W754" s="108">
        <v>42276</v>
      </c>
      <c r="X754" s="107" t="b">
        <v>0</v>
      </c>
      <c r="Y754" s="107" t="s">
        <v>5237</v>
      </c>
      <c r="Z754" s="107" t="s">
        <v>5237</v>
      </c>
      <c r="AA754" s="107" t="s">
        <v>5237</v>
      </c>
      <c r="AB754" s="107" t="s">
        <v>5237</v>
      </c>
      <c r="AC754" s="107" t="s">
        <v>5237</v>
      </c>
      <c r="AD754" s="107" t="s">
        <v>5237</v>
      </c>
    </row>
    <row r="755" spans="2:30" outlineLevel="2">
      <c r="B755" s="4" t="s">
        <v>3</v>
      </c>
      <c r="C755" s="4" t="s">
        <v>5232</v>
      </c>
      <c r="D755" s="4" t="s">
        <v>7</v>
      </c>
      <c r="E755" s="10" t="s">
        <v>407</v>
      </c>
      <c r="F755" s="4" t="s">
        <v>212</v>
      </c>
      <c r="G755" s="10" t="s">
        <v>1020</v>
      </c>
      <c r="H755" s="10" t="s">
        <v>982</v>
      </c>
      <c r="I755" s="4" t="s">
        <v>73</v>
      </c>
      <c r="J755" s="72" t="str">
        <f t="shared" si="66"/>
        <v>SFSWEV1 ICPL Curncy</v>
      </c>
      <c r="K755" s="25" t="str">
        <f t="shared" si="67"/>
        <v>ICPL</v>
      </c>
      <c r="L755" s="26">
        <f t="shared" ca="1" si="67"/>
        <v>42276</v>
      </c>
      <c r="M755" s="25" t="b">
        <f t="shared" si="67"/>
        <v>0</v>
      </c>
      <c r="N755" s="84" t="str">
        <f>IF($M755,_xll.BDP($J755,N$750),"[DISABLED]")</f>
        <v>[DISABLED]</v>
      </c>
      <c r="O755" s="84" t="str">
        <f>IF($M755,_xll.BDP($J755,O$750),"[DISABLED]")</f>
        <v>[DISABLED]</v>
      </c>
      <c r="P755" s="84" t="str">
        <f>IF($M755,_xll.BDP($J755,P$750),"[DISABLED]")</f>
        <v>[DISABLED]</v>
      </c>
      <c r="Q755" s="84" t="str">
        <f>IF($M755,_xll.BDH($J755,Q$750,$L755),"[DISABLED]")</f>
        <v>[DISABLED]</v>
      </c>
      <c r="R755" s="84" t="str">
        <f>IF($M755,_xll.BDH($J755,R$750,$L755),"[DISABLED]")</f>
        <v>[DISABLED]</v>
      </c>
      <c r="S755" s="84" t="str">
        <f>IF($M755,_xll.BDH($J755,S$750,$L755),"[DISABLED]")</f>
        <v>[DISABLED]</v>
      </c>
      <c r="U755" s="106" t="s">
        <v>5849</v>
      </c>
      <c r="V755" s="107" t="s">
        <v>1055</v>
      </c>
      <c r="W755" s="108">
        <v>42276</v>
      </c>
      <c r="X755" s="107" t="b">
        <v>0</v>
      </c>
      <c r="Y755" s="107" t="s">
        <v>5237</v>
      </c>
      <c r="Z755" s="107" t="s">
        <v>5237</v>
      </c>
      <c r="AA755" s="107" t="s">
        <v>5237</v>
      </c>
      <c r="AB755" s="107" t="s">
        <v>5237</v>
      </c>
      <c r="AC755" s="107" t="s">
        <v>5237</v>
      </c>
      <c r="AD755" s="107" t="s">
        <v>5237</v>
      </c>
    </row>
    <row r="756" spans="2:30" outlineLevel="2">
      <c r="B756" s="4" t="s">
        <v>3</v>
      </c>
      <c r="C756" s="4" t="s">
        <v>5232</v>
      </c>
      <c r="D756" s="4" t="s">
        <v>7</v>
      </c>
      <c r="E756" s="10" t="s">
        <v>407</v>
      </c>
      <c r="F756" s="4" t="s">
        <v>58</v>
      </c>
      <c r="G756" s="10" t="s">
        <v>1020</v>
      </c>
      <c r="H756" s="10" t="s">
        <v>983</v>
      </c>
      <c r="I756" s="4" t="s">
        <v>73</v>
      </c>
      <c r="J756" s="72" t="str">
        <f t="shared" si="66"/>
        <v>SFSWFV1 ICPL Curncy</v>
      </c>
      <c r="K756" s="25" t="str">
        <f t="shared" si="67"/>
        <v>ICPL</v>
      </c>
      <c r="L756" s="26">
        <f t="shared" ca="1" si="67"/>
        <v>42276</v>
      </c>
      <c r="M756" s="25" t="b">
        <f t="shared" si="67"/>
        <v>0</v>
      </c>
      <c r="N756" s="84" t="str">
        <f>IF($M756,_xll.BDP($J756,N$750),"[DISABLED]")</f>
        <v>[DISABLED]</v>
      </c>
      <c r="O756" s="84" t="str">
        <f>IF($M756,_xll.BDP($J756,O$750),"[DISABLED]")</f>
        <v>[DISABLED]</v>
      </c>
      <c r="P756" s="84" t="str">
        <f>IF($M756,_xll.BDP($J756,P$750),"[DISABLED]")</f>
        <v>[DISABLED]</v>
      </c>
      <c r="Q756" s="84" t="str">
        <f>IF($M756,_xll.BDH($J756,Q$750,$L756),"[DISABLED]")</f>
        <v>[DISABLED]</v>
      </c>
      <c r="R756" s="84" t="str">
        <f>IF($M756,_xll.BDH($J756,R$750,$L756),"[DISABLED]")</f>
        <v>[DISABLED]</v>
      </c>
      <c r="S756" s="84" t="str">
        <f>IF($M756,_xll.BDH($J756,S$750,$L756),"[DISABLED]")</f>
        <v>[DISABLED]</v>
      </c>
      <c r="U756" s="106" t="s">
        <v>5850</v>
      </c>
      <c r="V756" s="107" t="s">
        <v>1055</v>
      </c>
      <c r="W756" s="108">
        <v>42276</v>
      </c>
      <c r="X756" s="107" t="b">
        <v>0</v>
      </c>
      <c r="Y756" s="107" t="s">
        <v>5237</v>
      </c>
      <c r="Z756" s="107" t="s">
        <v>5237</v>
      </c>
      <c r="AA756" s="107" t="s">
        <v>5237</v>
      </c>
      <c r="AB756" s="107" t="s">
        <v>5237</v>
      </c>
      <c r="AC756" s="107" t="s">
        <v>5237</v>
      </c>
      <c r="AD756" s="107" t="s">
        <v>5237</v>
      </c>
    </row>
    <row r="757" spans="2:30" outlineLevel="2">
      <c r="B757" s="4" t="s">
        <v>3</v>
      </c>
      <c r="C757" s="4" t="s">
        <v>5232</v>
      </c>
      <c r="D757" s="4" t="s">
        <v>7</v>
      </c>
      <c r="E757" s="10" t="s">
        <v>407</v>
      </c>
      <c r="F757" s="4" t="s">
        <v>177</v>
      </c>
      <c r="G757" s="10" t="s">
        <v>1020</v>
      </c>
      <c r="H757" s="10" t="s">
        <v>984</v>
      </c>
      <c r="I757" s="4" t="s">
        <v>73</v>
      </c>
      <c r="J757" s="72" t="str">
        <f t="shared" si="66"/>
        <v>SFSWGV1 ICPL Curncy</v>
      </c>
      <c r="K757" s="25" t="str">
        <f t="shared" si="67"/>
        <v>ICPL</v>
      </c>
      <c r="L757" s="26">
        <f t="shared" ca="1" si="67"/>
        <v>42276</v>
      </c>
      <c r="M757" s="25" t="b">
        <f t="shared" si="67"/>
        <v>0</v>
      </c>
      <c r="N757" s="84" t="str">
        <f>IF($M757,_xll.BDP($J757,N$750),"[DISABLED]")</f>
        <v>[DISABLED]</v>
      </c>
      <c r="O757" s="84" t="str">
        <f>IF($M757,_xll.BDP($J757,O$750),"[DISABLED]")</f>
        <v>[DISABLED]</v>
      </c>
      <c r="P757" s="84" t="str">
        <f>IF($M757,_xll.BDP($J757,P$750),"[DISABLED]")</f>
        <v>[DISABLED]</v>
      </c>
      <c r="Q757" s="84" t="str">
        <f>IF($M757,_xll.BDH($J757,Q$750,$L757),"[DISABLED]")</f>
        <v>[DISABLED]</v>
      </c>
      <c r="R757" s="84" t="str">
        <f>IF($M757,_xll.BDH($J757,R$750,$L757),"[DISABLED]")</f>
        <v>[DISABLED]</v>
      </c>
      <c r="S757" s="84" t="str">
        <f>IF($M757,_xll.BDH($J757,S$750,$L757),"[DISABLED]")</f>
        <v>[DISABLED]</v>
      </c>
      <c r="U757" s="106" t="s">
        <v>5851</v>
      </c>
      <c r="V757" s="107" t="s">
        <v>1055</v>
      </c>
      <c r="W757" s="108">
        <v>42276</v>
      </c>
      <c r="X757" s="107" t="b">
        <v>0</v>
      </c>
      <c r="Y757" s="107" t="s">
        <v>5237</v>
      </c>
      <c r="Z757" s="107" t="s">
        <v>5237</v>
      </c>
      <c r="AA757" s="107" t="s">
        <v>5237</v>
      </c>
      <c r="AB757" s="107" t="s">
        <v>5237</v>
      </c>
      <c r="AC757" s="107" t="s">
        <v>5237</v>
      </c>
      <c r="AD757" s="107" t="s">
        <v>5237</v>
      </c>
    </row>
    <row r="758" spans="2:30" outlineLevel="2">
      <c r="B758" s="4" t="s">
        <v>3</v>
      </c>
      <c r="C758" s="4" t="s">
        <v>5232</v>
      </c>
      <c r="D758" s="4" t="s">
        <v>7</v>
      </c>
      <c r="E758" s="10" t="s">
        <v>407</v>
      </c>
      <c r="F758" s="4" t="s">
        <v>178</v>
      </c>
      <c r="G758" s="10" t="s">
        <v>1020</v>
      </c>
      <c r="H758" s="10" t="s">
        <v>985</v>
      </c>
      <c r="I758" s="4" t="s">
        <v>73</v>
      </c>
      <c r="J758" s="72" t="str">
        <f t="shared" si="66"/>
        <v>SFSWHV1 ICPL Curncy</v>
      </c>
      <c r="K758" s="25" t="str">
        <f t="shared" si="67"/>
        <v>ICPL</v>
      </c>
      <c r="L758" s="26">
        <f t="shared" ca="1" si="67"/>
        <v>42276</v>
      </c>
      <c r="M758" s="25" t="b">
        <f t="shared" si="67"/>
        <v>0</v>
      </c>
      <c r="N758" s="84" t="str">
        <f>IF($M758,_xll.BDP($J758,N$750),"[DISABLED]")</f>
        <v>[DISABLED]</v>
      </c>
      <c r="O758" s="84" t="str">
        <f>IF($M758,_xll.BDP($J758,O$750),"[DISABLED]")</f>
        <v>[DISABLED]</v>
      </c>
      <c r="P758" s="84" t="str">
        <f>IF($M758,_xll.BDP($J758,P$750),"[DISABLED]")</f>
        <v>[DISABLED]</v>
      </c>
      <c r="Q758" s="84" t="str">
        <f>IF($M758,_xll.BDH($J758,Q$750,$L758),"[DISABLED]")</f>
        <v>[DISABLED]</v>
      </c>
      <c r="R758" s="84" t="str">
        <f>IF($M758,_xll.BDH($J758,R$750,$L758),"[DISABLED]")</f>
        <v>[DISABLED]</v>
      </c>
      <c r="S758" s="84" t="str">
        <f>IF($M758,_xll.BDH($J758,S$750,$L758),"[DISABLED]")</f>
        <v>[DISABLED]</v>
      </c>
      <c r="U758" s="106" t="s">
        <v>5852</v>
      </c>
      <c r="V758" s="107" t="s">
        <v>1055</v>
      </c>
      <c r="W758" s="108">
        <v>42276</v>
      </c>
      <c r="X758" s="107" t="b">
        <v>0</v>
      </c>
      <c r="Y758" s="107" t="s">
        <v>5237</v>
      </c>
      <c r="Z758" s="107" t="s">
        <v>5237</v>
      </c>
      <c r="AA758" s="107" t="s">
        <v>5237</v>
      </c>
      <c r="AB758" s="107" t="s">
        <v>5237</v>
      </c>
      <c r="AC758" s="107" t="s">
        <v>5237</v>
      </c>
      <c r="AD758" s="107" t="s">
        <v>5237</v>
      </c>
    </row>
    <row r="759" spans="2:30" outlineLevel="2">
      <c r="B759" s="4" t="s">
        <v>3</v>
      </c>
      <c r="C759" s="4" t="s">
        <v>5232</v>
      </c>
      <c r="D759" s="4" t="s">
        <v>7</v>
      </c>
      <c r="E759" s="10" t="s">
        <v>407</v>
      </c>
      <c r="F759" s="4" t="s">
        <v>71</v>
      </c>
      <c r="G759" s="10" t="s">
        <v>1020</v>
      </c>
      <c r="H759" s="10" t="s">
        <v>986</v>
      </c>
      <c r="I759" s="4" t="s">
        <v>73</v>
      </c>
      <c r="J759" s="72" t="str">
        <f t="shared" si="66"/>
        <v>SFSWIV1 ICPL Curncy</v>
      </c>
      <c r="K759" s="25" t="str">
        <f t="shared" si="67"/>
        <v>ICPL</v>
      </c>
      <c r="L759" s="26">
        <f t="shared" ca="1" si="67"/>
        <v>42276</v>
      </c>
      <c r="M759" s="25" t="b">
        <f t="shared" si="67"/>
        <v>0</v>
      </c>
      <c r="N759" s="84" t="str">
        <f>IF($M759,_xll.BDP($J759,N$750),"[DISABLED]")</f>
        <v>[DISABLED]</v>
      </c>
      <c r="O759" s="84" t="str">
        <f>IF($M759,_xll.BDP($J759,O$750),"[DISABLED]")</f>
        <v>[DISABLED]</v>
      </c>
      <c r="P759" s="84" t="str">
        <f>IF($M759,_xll.BDP($J759,P$750),"[DISABLED]")</f>
        <v>[DISABLED]</v>
      </c>
      <c r="Q759" s="84" t="str">
        <f>IF($M759,_xll.BDH($J759,Q$750,$L759),"[DISABLED]")</f>
        <v>[DISABLED]</v>
      </c>
      <c r="R759" s="84" t="str">
        <f>IF($M759,_xll.BDH($J759,R$750,$L759),"[DISABLED]")</f>
        <v>[DISABLED]</v>
      </c>
      <c r="S759" s="84" t="str">
        <f>IF($M759,_xll.BDH($J759,S$750,$L759),"[DISABLED]")</f>
        <v>[DISABLED]</v>
      </c>
      <c r="U759" s="106" t="s">
        <v>5853</v>
      </c>
      <c r="V759" s="107" t="s">
        <v>1055</v>
      </c>
      <c r="W759" s="108">
        <v>42276</v>
      </c>
      <c r="X759" s="107" t="b">
        <v>0</v>
      </c>
      <c r="Y759" s="107" t="s">
        <v>5237</v>
      </c>
      <c r="Z759" s="107" t="s">
        <v>5237</v>
      </c>
      <c r="AA759" s="107" t="s">
        <v>5237</v>
      </c>
      <c r="AB759" s="107" t="s">
        <v>5237</v>
      </c>
      <c r="AC759" s="107" t="s">
        <v>5237</v>
      </c>
      <c r="AD759" s="107" t="s">
        <v>5237</v>
      </c>
    </row>
    <row r="760" spans="2:30" outlineLevel="2">
      <c r="B760" s="4" t="s">
        <v>3</v>
      </c>
      <c r="C760" s="4" t="s">
        <v>5232</v>
      </c>
      <c r="D760" s="4" t="s">
        <v>7</v>
      </c>
      <c r="E760" s="10" t="s">
        <v>407</v>
      </c>
      <c r="F760" s="4" t="s">
        <v>179</v>
      </c>
      <c r="G760" s="10" t="s">
        <v>1020</v>
      </c>
      <c r="H760" s="10" t="s">
        <v>987</v>
      </c>
      <c r="I760" s="4" t="s">
        <v>73</v>
      </c>
      <c r="J760" s="72" t="str">
        <f t="shared" si="66"/>
        <v>SFSWJV1 ICPL Curncy</v>
      </c>
      <c r="K760" s="25" t="str">
        <f t="shared" si="67"/>
        <v>ICPL</v>
      </c>
      <c r="L760" s="26">
        <f t="shared" ca="1" si="67"/>
        <v>42276</v>
      </c>
      <c r="M760" s="25" t="b">
        <f t="shared" si="67"/>
        <v>0</v>
      </c>
      <c r="N760" s="84" t="str">
        <f>IF($M760,_xll.BDP($J760,N$750),"[DISABLED]")</f>
        <v>[DISABLED]</v>
      </c>
      <c r="O760" s="84" t="str">
        <f>IF($M760,_xll.BDP($J760,O$750),"[DISABLED]")</f>
        <v>[DISABLED]</v>
      </c>
      <c r="P760" s="84" t="str">
        <f>IF($M760,_xll.BDP($J760,P$750),"[DISABLED]")</f>
        <v>[DISABLED]</v>
      </c>
      <c r="Q760" s="84" t="str">
        <f>IF($M760,_xll.BDH($J760,Q$750,$L760),"[DISABLED]")</f>
        <v>[DISABLED]</v>
      </c>
      <c r="R760" s="84" t="str">
        <f>IF($M760,_xll.BDH($J760,R$750,$L760),"[DISABLED]")</f>
        <v>[DISABLED]</v>
      </c>
      <c r="S760" s="84" t="str">
        <f>IF($M760,_xll.BDH($J760,S$750,$L760),"[DISABLED]")</f>
        <v>[DISABLED]</v>
      </c>
      <c r="U760" s="106" t="s">
        <v>5854</v>
      </c>
      <c r="V760" s="107" t="s">
        <v>1055</v>
      </c>
      <c r="W760" s="108">
        <v>42276</v>
      </c>
      <c r="X760" s="107" t="b">
        <v>0</v>
      </c>
      <c r="Y760" s="107" t="s">
        <v>5237</v>
      </c>
      <c r="Z760" s="107" t="s">
        <v>5237</v>
      </c>
      <c r="AA760" s="107" t="s">
        <v>5237</v>
      </c>
      <c r="AB760" s="107" t="s">
        <v>5237</v>
      </c>
      <c r="AC760" s="107" t="s">
        <v>5237</v>
      </c>
      <c r="AD760" s="107" t="s">
        <v>5237</v>
      </c>
    </row>
    <row r="761" spans="2:30" outlineLevel="2">
      <c r="B761" s="4" t="s">
        <v>3</v>
      </c>
      <c r="C761" s="4" t="s">
        <v>5232</v>
      </c>
      <c r="D761" s="4" t="s">
        <v>7</v>
      </c>
      <c r="E761" s="10" t="s">
        <v>407</v>
      </c>
      <c r="F761" s="4" t="s">
        <v>180</v>
      </c>
      <c r="G761" s="10" t="s">
        <v>1020</v>
      </c>
      <c r="H761" s="10" t="s">
        <v>988</v>
      </c>
      <c r="I761" s="4" t="s">
        <v>73</v>
      </c>
      <c r="J761" s="72" t="str">
        <f t="shared" si="66"/>
        <v>SFSWKV1 ICPL Curncy</v>
      </c>
      <c r="K761" s="25" t="str">
        <f t="shared" si="67"/>
        <v>ICPL</v>
      </c>
      <c r="L761" s="26">
        <f t="shared" ca="1" si="67"/>
        <v>42276</v>
      </c>
      <c r="M761" s="25" t="b">
        <f t="shared" si="67"/>
        <v>0</v>
      </c>
      <c r="N761" s="84" t="str">
        <f>IF($M761,_xll.BDP($J761,N$750),"[DISABLED]")</f>
        <v>[DISABLED]</v>
      </c>
      <c r="O761" s="84" t="str">
        <f>IF($M761,_xll.BDP($J761,O$750),"[DISABLED]")</f>
        <v>[DISABLED]</v>
      </c>
      <c r="P761" s="84" t="str">
        <f>IF($M761,_xll.BDP($J761,P$750),"[DISABLED]")</f>
        <v>[DISABLED]</v>
      </c>
      <c r="Q761" s="84" t="str">
        <f>IF($M761,_xll.BDH($J761,Q$750,$L761),"[DISABLED]")</f>
        <v>[DISABLED]</v>
      </c>
      <c r="R761" s="84" t="str">
        <f>IF($M761,_xll.BDH($J761,R$750,$L761),"[DISABLED]")</f>
        <v>[DISABLED]</v>
      </c>
      <c r="S761" s="84" t="str">
        <f>IF($M761,_xll.BDH($J761,S$750,$L761),"[DISABLED]")</f>
        <v>[DISABLED]</v>
      </c>
      <c r="U761" s="106" t="s">
        <v>5855</v>
      </c>
      <c r="V761" s="107" t="s">
        <v>1055</v>
      </c>
      <c r="W761" s="108">
        <v>42276</v>
      </c>
      <c r="X761" s="107" t="b">
        <v>0</v>
      </c>
      <c r="Y761" s="107" t="s">
        <v>5237</v>
      </c>
      <c r="Z761" s="107" t="s">
        <v>5237</v>
      </c>
      <c r="AA761" s="107" t="s">
        <v>5237</v>
      </c>
      <c r="AB761" s="107" t="s">
        <v>5237</v>
      </c>
      <c r="AC761" s="107" t="s">
        <v>5237</v>
      </c>
      <c r="AD761" s="107" t="s">
        <v>5237</v>
      </c>
    </row>
    <row r="762" spans="2:30" outlineLevel="2">
      <c r="B762" s="4" t="s">
        <v>3</v>
      </c>
      <c r="C762" s="4" t="s">
        <v>5232</v>
      </c>
      <c r="D762" s="4" t="s">
        <v>7</v>
      </c>
      <c r="E762" s="10" t="s">
        <v>407</v>
      </c>
      <c r="F762" s="4" t="s">
        <v>41</v>
      </c>
      <c r="G762" s="10" t="s">
        <v>1020</v>
      </c>
      <c r="H762" s="10" t="s">
        <v>989</v>
      </c>
      <c r="I762" s="4" t="s">
        <v>73</v>
      </c>
      <c r="J762" s="72" t="str">
        <f t="shared" si="66"/>
        <v>SFSW1V1 ICPL Curncy</v>
      </c>
      <c r="K762" s="25" t="str">
        <f t="shared" si="67"/>
        <v>ICPL</v>
      </c>
      <c r="L762" s="26">
        <f t="shared" ca="1" si="67"/>
        <v>42276</v>
      </c>
      <c r="M762" s="25" t="b">
        <f t="shared" si="67"/>
        <v>0</v>
      </c>
      <c r="N762" s="84" t="str">
        <f>IF($M762,_xll.BDP($J762,N$750),"[DISABLED]")</f>
        <v>[DISABLED]</v>
      </c>
      <c r="O762" s="84" t="str">
        <f>IF($M762,_xll.BDP($J762,O$750),"[DISABLED]")</f>
        <v>[DISABLED]</v>
      </c>
      <c r="P762" s="84" t="str">
        <f>IF($M762,_xll.BDP($J762,P$750),"[DISABLED]")</f>
        <v>[DISABLED]</v>
      </c>
      <c r="Q762" s="84" t="str">
        <f>IF($M762,_xll.BDH($J762,Q$750,$L762),"[DISABLED]")</f>
        <v>[DISABLED]</v>
      </c>
      <c r="R762" s="84" t="str">
        <f>IF($M762,_xll.BDH($J762,R$750,$L762),"[DISABLED]")</f>
        <v>[DISABLED]</v>
      </c>
      <c r="S762" s="84" t="str">
        <f>IF($M762,_xll.BDH($J762,S$750,$L762),"[DISABLED]")</f>
        <v>[DISABLED]</v>
      </c>
      <c r="U762" s="106" t="s">
        <v>5856</v>
      </c>
      <c r="V762" s="107" t="s">
        <v>1055</v>
      </c>
      <c r="W762" s="108">
        <v>42276</v>
      </c>
      <c r="X762" s="107" t="b">
        <v>0</v>
      </c>
      <c r="Y762" s="107" t="s">
        <v>5237</v>
      </c>
      <c r="Z762" s="107" t="s">
        <v>5237</v>
      </c>
      <c r="AA762" s="107" t="s">
        <v>5237</v>
      </c>
      <c r="AB762" s="107" t="s">
        <v>5237</v>
      </c>
      <c r="AC762" s="107" t="s">
        <v>5237</v>
      </c>
      <c r="AD762" s="107" t="s">
        <v>5237</v>
      </c>
    </row>
    <row r="763" spans="2:30" outlineLevel="2">
      <c r="B763" s="4" t="s">
        <v>3</v>
      </c>
      <c r="C763" s="4" t="s">
        <v>5232</v>
      </c>
      <c r="D763" s="4" t="s">
        <v>7</v>
      </c>
      <c r="E763" s="10" t="s">
        <v>407</v>
      </c>
      <c r="F763" s="4" t="s">
        <v>181</v>
      </c>
      <c r="G763" s="10" t="s">
        <v>1020</v>
      </c>
      <c r="H763" s="10" t="s">
        <v>990</v>
      </c>
      <c r="I763" s="4" t="s">
        <v>73</v>
      </c>
      <c r="J763" s="72" t="str">
        <f t="shared" si="66"/>
        <v>SFSW1AV1 ICPL Curncy</v>
      </c>
      <c r="K763" s="25" t="str">
        <f t="shared" si="67"/>
        <v>ICPL</v>
      </c>
      <c r="L763" s="26">
        <f t="shared" ca="1" si="67"/>
        <v>42276</v>
      </c>
      <c r="M763" s="25" t="b">
        <f t="shared" si="67"/>
        <v>0</v>
      </c>
      <c r="N763" s="84" t="str">
        <f>IF($M763,_xll.BDP($J763,N$750),"[DISABLED]")</f>
        <v>[DISABLED]</v>
      </c>
      <c r="O763" s="84" t="str">
        <f>IF($M763,_xll.BDP($J763,O$750),"[DISABLED]")</f>
        <v>[DISABLED]</v>
      </c>
      <c r="P763" s="84" t="str">
        <f>IF($M763,_xll.BDP($J763,P$750),"[DISABLED]")</f>
        <v>[DISABLED]</v>
      </c>
      <c r="Q763" s="84" t="str">
        <f>IF($M763,_xll.BDH($J763,Q$750,$L763),"[DISABLED]")</f>
        <v>[DISABLED]</v>
      </c>
      <c r="R763" s="84" t="str">
        <f>IF($M763,_xll.BDH($J763,R$750,$L763),"[DISABLED]")</f>
        <v>[DISABLED]</v>
      </c>
      <c r="S763" s="84" t="str">
        <f>IF($M763,_xll.BDH($J763,S$750,$L763),"[DISABLED]")</f>
        <v>[DISABLED]</v>
      </c>
      <c r="U763" s="106" t="s">
        <v>5857</v>
      </c>
      <c r="V763" s="107" t="s">
        <v>1055</v>
      </c>
      <c r="W763" s="108">
        <v>42276</v>
      </c>
      <c r="X763" s="107" t="b">
        <v>0</v>
      </c>
      <c r="Y763" s="107" t="s">
        <v>5237</v>
      </c>
      <c r="Z763" s="107" t="s">
        <v>5237</v>
      </c>
      <c r="AA763" s="107" t="s">
        <v>5237</v>
      </c>
      <c r="AB763" s="107" t="s">
        <v>5237</v>
      </c>
      <c r="AC763" s="107" t="s">
        <v>5237</v>
      </c>
      <c r="AD763" s="107" t="s">
        <v>5237</v>
      </c>
    </row>
    <row r="764" spans="2:30" outlineLevel="2">
      <c r="B764" s="4" t="s">
        <v>3</v>
      </c>
      <c r="C764" s="4" t="s">
        <v>5232</v>
      </c>
      <c r="D764" s="4" t="s">
        <v>7</v>
      </c>
      <c r="E764" s="10" t="s">
        <v>407</v>
      </c>
      <c r="F764" s="4" t="s">
        <v>182</v>
      </c>
      <c r="G764" s="10" t="s">
        <v>1020</v>
      </c>
      <c r="H764" s="10" t="s">
        <v>991</v>
      </c>
      <c r="I764" s="4" t="s">
        <v>73</v>
      </c>
      <c r="J764" s="72" t="str">
        <f t="shared" si="66"/>
        <v>SFSW1BV1 ICPL Curncy</v>
      </c>
      <c r="K764" s="25" t="str">
        <f t="shared" si="67"/>
        <v>ICPL</v>
      </c>
      <c r="L764" s="26">
        <f t="shared" ca="1" si="67"/>
        <v>42276</v>
      </c>
      <c r="M764" s="25" t="b">
        <f t="shared" si="67"/>
        <v>0</v>
      </c>
      <c r="N764" s="84" t="str">
        <f>IF($M764,_xll.BDP($J764,N$750),"[DISABLED]")</f>
        <v>[DISABLED]</v>
      </c>
      <c r="O764" s="84" t="str">
        <f>IF($M764,_xll.BDP($J764,O$750),"[DISABLED]")</f>
        <v>[DISABLED]</v>
      </c>
      <c r="P764" s="84" t="str">
        <f>IF($M764,_xll.BDP($J764,P$750),"[DISABLED]")</f>
        <v>[DISABLED]</v>
      </c>
      <c r="Q764" s="84" t="str">
        <f>IF($M764,_xll.BDH($J764,Q$750,$L764),"[DISABLED]")</f>
        <v>[DISABLED]</v>
      </c>
      <c r="R764" s="84" t="str">
        <f>IF($M764,_xll.BDH($J764,R$750,$L764),"[DISABLED]")</f>
        <v>[DISABLED]</v>
      </c>
      <c r="S764" s="84" t="str">
        <f>IF($M764,_xll.BDH($J764,S$750,$L764),"[DISABLED]")</f>
        <v>[DISABLED]</v>
      </c>
      <c r="U764" s="106" t="s">
        <v>5858</v>
      </c>
      <c r="V764" s="107" t="s">
        <v>1055</v>
      </c>
      <c r="W764" s="108">
        <v>42276</v>
      </c>
      <c r="X764" s="107" t="b">
        <v>0</v>
      </c>
      <c r="Y764" s="107" t="s">
        <v>5237</v>
      </c>
      <c r="Z764" s="107" t="s">
        <v>5237</v>
      </c>
      <c r="AA764" s="107" t="s">
        <v>5237</v>
      </c>
      <c r="AB764" s="107" t="s">
        <v>5237</v>
      </c>
      <c r="AC764" s="107" t="s">
        <v>5237</v>
      </c>
      <c r="AD764" s="107" t="s">
        <v>5237</v>
      </c>
    </row>
    <row r="765" spans="2:30" outlineLevel="2">
      <c r="B765" s="4" t="s">
        <v>3</v>
      </c>
      <c r="C765" s="4" t="s">
        <v>5232</v>
      </c>
      <c r="D765" s="4" t="s">
        <v>7</v>
      </c>
      <c r="E765" s="10" t="s">
        <v>407</v>
      </c>
      <c r="F765" s="4" t="s">
        <v>145</v>
      </c>
      <c r="G765" s="10" t="s">
        <v>1020</v>
      </c>
      <c r="H765" s="10" t="s">
        <v>992</v>
      </c>
      <c r="I765" s="4" t="s">
        <v>73</v>
      </c>
      <c r="J765" s="72" t="str">
        <f t="shared" si="66"/>
        <v>SFSW1CV1 ICPL Curncy</v>
      </c>
      <c r="K765" s="25" t="str">
        <f t="shared" si="67"/>
        <v>ICPL</v>
      </c>
      <c r="L765" s="26">
        <f t="shared" ca="1" si="67"/>
        <v>42276</v>
      </c>
      <c r="M765" s="25" t="b">
        <f t="shared" si="67"/>
        <v>0</v>
      </c>
      <c r="N765" s="84" t="str">
        <f>IF($M765,_xll.BDP($J765,N$750),"[DISABLED]")</f>
        <v>[DISABLED]</v>
      </c>
      <c r="O765" s="84" t="str">
        <f>IF($M765,_xll.BDP($J765,O$750),"[DISABLED]")</f>
        <v>[DISABLED]</v>
      </c>
      <c r="P765" s="84" t="str">
        <f>IF($M765,_xll.BDP($J765,P$750),"[DISABLED]")</f>
        <v>[DISABLED]</v>
      </c>
      <c r="Q765" s="84" t="str">
        <f>IF($M765,_xll.BDH($J765,Q$750,$L765),"[DISABLED]")</f>
        <v>[DISABLED]</v>
      </c>
      <c r="R765" s="84" t="str">
        <f>IF($M765,_xll.BDH($J765,R$750,$L765),"[DISABLED]")</f>
        <v>[DISABLED]</v>
      </c>
      <c r="S765" s="84" t="str">
        <f>IF($M765,_xll.BDH($J765,S$750,$L765),"[DISABLED]")</f>
        <v>[DISABLED]</v>
      </c>
      <c r="U765" s="106" t="s">
        <v>5859</v>
      </c>
      <c r="V765" s="107" t="s">
        <v>1055</v>
      </c>
      <c r="W765" s="108">
        <v>42276</v>
      </c>
      <c r="X765" s="107" t="b">
        <v>0</v>
      </c>
      <c r="Y765" s="107" t="s">
        <v>5237</v>
      </c>
      <c r="Z765" s="107" t="s">
        <v>5237</v>
      </c>
      <c r="AA765" s="107" t="s">
        <v>5237</v>
      </c>
      <c r="AB765" s="107" t="s">
        <v>5237</v>
      </c>
      <c r="AC765" s="107" t="s">
        <v>5237</v>
      </c>
      <c r="AD765" s="107" t="s">
        <v>5237</v>
      </c>
    </row>
    <row r="766" spans="2:30" outlineLevel="2">
      <c r="B766" s="4" t="s">
        <v>3</v>
      </c>
      <c r="C766" s="4" t="s">
        <v>5232</v>
      </c>
      <c r="D766" s="4" t="s">
        <v>7</v>
      </c>
      <c r="E766" s="10" t="s">
        <v>407</v>
      </c>
      <c r="F766" s="4" t="s">
        <v>183</v>
      </c>
      <c r="G766" s="10" t="s">
        <v>1020</v>
      </c>
      <c r="H766" s="10" t="s">
        <v>993</v>
      </c>
      <c r="I766" s="4" t="s">
        <v>73</v>
      </c>
      <c r="J766" s="72" t="str">
        <f t="shared" si="66"/>
        <v>SFSW1DV1 ICPL Curncy</v>
      </c>
      <c r="K766" s="25" t="str">
        <f t="shared" si="67"/>
        <v>ICPL</v>
      </c>
      <c r="L766" s="26">
        <f t="shared" ca="1" si="67"/>
        <v>42276</v>
      </c>
      <c r="M766" s="25" t="b">
        <f t="shared" si="67"/>
        <v>0</v>
      </c>
      <c r="N766" s="84" t="str">
        <f>IF($M766,_xll.BDP($J766,N$750),"[DISABLED]")</f>
        <v>[DISABLED]</v>
      </c>
      <c r="O766" s="84" t="str">
        <f>IF($M766,_xll.BDP($J766,O$750),"[DISABLED]")</f>
        <v>[DISABLED]</v>
      </c>
      <c r="P766" s="84" t="str">
        <f>IF($M766,_xll.BDP($J766,P$750),"[DISABLED]")</f>
        <v>[DISABLED]</v>
      </c>
      <c r="Q766" s="84" t="str">
        <f>IF($M766,_xll.BDH($J766,Q$750,$L766),"[DISABLED]")</f>
        <v>[DISABLED]</v>
      </c>
      <c r="R766" s="84" t="str">
        <f>IF($M766,_xll.BDH($J766,R$750,$L766),"[DISABLED]")</f>
        <v>[DISABLED]</v>
      </c>
      <c r="S766" s="84" t="str">
        <f>IF($M766,_xll.BDH($J766,S$750,$L766),"[DISABLED]")</f>
        <v>[DISABLED]</v>
      </c>
      <c r="U766" s="106" t="s">
        <v>5860</v>
      </c>
      <c r="V766" s="107" t="s">
        <v>1055</v>
      </c>
      <c r="W766" s="108">
        <v>42276</v>
      </c>
      <c r="X766" s="107" t="b">
        <v>0</v>
      </c>
      <c r="Y766" s="107" t="s">
        <v>5237</v>
      </c>
      <c r="Z766" s="107" t="s">
        <v>5237</v>
      </c>
      <c r="AA766" s="107" t="s">
        <v>5237</v>
      </c>
      <c r="AB766" s="107" t="s">
        <v>5237</v>
      </c>
      <c r="AC766" s="107" t="s">
        <v>5237</v>
      </c>
      <c r="AD766" s="107" t="s">
        <v>5237</v>
      </c>
    </row>
    <row r="767" spans="2:30" outlineLevel="2">
      <c r="B767" s="4" t="s">
        <v>3</v>
      </c>
      <c r="C767" s="4" t="s">
        <v>5232</v>
      </c>
      <c r="D767" s="4" t="s">
        <v>7</v>
      </c>
      <c r="E767" s="10" t="s">
        <v>407</v>
      </c>
      <c r="F767" s="4" t="s">
        <v>146</v>
      </c>
      <c r="G767" s="10" t="s">
        <v>1020</v>
      </c>
      <c r="H767" s="10" t="s">
        <v>994</v>
      </c>
      <c r="I767" s="4" t="s">
        <v>73</v>
      </c>
      <c r="J767" s="72" t="str">
        <f t="shared" si="66"/>
        <v>SFSW1FV1 ICPL Curncy</v>
      </c>
      <c r="K767" s="25" t="str">
        <f t="shared" si="67"/>
        <v>ICPL</v>
      </c>
      <c r="L767" s="26">
        <f t="shared" ca="1" si="67"/>
        <v>42276</v>
      </c>
      <c r="M767" s="25" t="b">
        <f t="shared" si="67"/>
        <v>0</v>
      </c>
      <c r="N767" s="84" t="str">
        <f>IF($M767,_xll.BDP($J767,N$750),"[DISABLED]")</f>
        <v>[DISABLED]</v>
      </c>
      <c r="O767" s="84" t="str">
        <f>IF($M767,_xll.BDP($J767,O$750),"[DISABLED]")</f>
        <v>[DISABLED]</v>
      </c>
      <c r="P767" s="84" t="str">
        <f>IF($M767,_xll.BDP($J767,P$750),"[DISABLED]")</f>
        <v>[DISABLED]</v>
      </c>
      <c r="Q767" s="84" t="str">
        <f>IF($M767,_xll.BDH($J767,Q$750,$L767),"[DISABLED]")</f>
        <v>[DISABLED]</v>
      </c>
      <c r="R767" s="84" t="str">
        <f>IF($M767,_xll.BDH($J767,R$750,$L767),"[DISABLED]")</f>
        <v>[DISABLED]</v>
      </c>
      <c r="S767" s="84" t="str">
        <f>IF($M767,_xll.BDH($J767,S$750,$L767),"[DISABLED]")</f>
        <v>[DISABLED]</v>
      </c>
      <c r="U767" s="106" t="s">
        <v>5861</v>
      </c>
      <c r="V767" s="107" t="s">
        <v>1055</v>
      </c>
      <c r="W767" s="108">
        <v>42276</v>
      </c>
      <c r="X767" s="107" t="b">
        <v>0</v>
      </c>
      <c r="Y767" s="107" t="s">
        <v>5237</v>
      </c>
      <c r="Z767" s="107" t="s">
        <v>5237</v>
      </c>
      <c r="AA767" s="107" t="s">
        <v>5237</v>
      </c>
      <c r="AB767" s="107" t="s">
        <v>5237</v>
      </c>
      <c r="AC767" s="107" t="s">
        <v>5237</v>
      </c>
      <c r="AD767" s="107" t="s">
        <v>5237</v>
      </c>
    </row>
    <row r="768" spans="2:30" outlineLevel="2">
      <c r="B768" s="4" t="s">
        <v>3</v>
      </c>
      <c r="C768" s="4" t="s">
        <v>5232</v>
      </c>
      <c r="D768" s="4" t="s">
        <v>7</v>
      </c>
      <c r="E768" s="10" t="s">
        <v>407</v>
      </c>
      <c r="F768" s="4" t="s">
        <v>213</v>
      </c>
      <c r="G768" s="10" t="s">
        <v>1020</v>
      </c>
      <c r="H768" s="10" t="s">
        <v>995</v>
      </c>
      <c r="I768" s="4" t="s">
        <v>73</v>
      </c>
      <c r="J768" s="72" t="str">
        <f t="shared" si="66"/>
        <v>SFSW1GV1 ICPL Curncy</v>
      </c>
      <c r="K768" s="25" t="str">
        <f t="shared" si="67"/>
        <v>ICPL</v>
      </c>
      <c r="L768" s="26">
        <f t="shared" ca="1" si="67"/>
        <v>42276</v>
      </c>
      <c r="M768" s="25" t="b">
        <f t="shared" si="67"/>
        <v>0</v>
      </c>
      <c r="N768" s="84" t="str">
        <f>IF($M768,_xll.BDP($J768,N$750),"[DISABLED]")</f>
        <v>[DISABLED]</v>
      </c>
      <c r="O768" s="84" t="str">
        <f>IF($M768,_xll.BDP($J768,O$750),"[DISABLED]")</f>
        <v>[DISABLED]</v>
      </c>
      <c r="P768" s="84" t="str">
        <f>IF($M768,_xll.BDP($J768,P$750),"[DISABLED]")</f>
        <v>[DISABLED]</v>
      </c>
      <c r="Q768" s="84" t="str">
        <f>IF($M768,_xll.BDH($J768,Q$750,$L768),"[DISABLED]")</f>
        <v>[DISABLED]</v>
      </c>
      <c r="R768" s="84" t="str">
        <f>IF($M768,_xll.BDH($J768,R$750,$L768),"[DISABLED]")</f>
        <v>[DISABLED]</v>
      </c>
      <c r="S768" s="84" t="str">
        <f>IF($M768,_xll.BDH($J768,S$750,$L768),"[DISABLED]")</f>
        <v>[DISABLED]</v>
      </c>
      <c r="U768" s="106" t="s">
        <v>5862</v>
      </c>
      <c r="V768" s="107" t="s">
        <v>1055</v>
      </c>
      <c r="W768" s="108">
        <v>42276</v>
      </c>
      <c r="X768" s="107" t="b">
        <v>0</v>
      </c>
      <c r="Y768" s="107" t="s">
        <v>5237</v>
      </c>
      <c r="Z768" s="107" t="s">
        <v>5237</v>
      </c>
      <c r="AA768" s="107" t="s">
        <v>5237</v>
      </c>
      <c r="AB768" s="107" t="s">
        <v>5237</v>
      </c>
      <c r="AC768" s="107" t="s">
        <v>5237</v>
      </c>
      <c r="AD768" s="107" t="s">
        <v>5237</v>
      </c>
    </row>
    <row r="769" spans="2:30" outlineLevel="2">
      <c r="B769" s="4" t="s">
        <v>3</v>
      </c>
      <c r="C769" s="4" t="s">
        <v>5232</v>
      </c>
      <c r="D769" s="4" t="s">
        <v>7</v>
      </c>
      <c r="E769" s="10" t="s">
        <v>407</v>
      </c>
      <c r="F769" s="4" t="s">
        <v>214</v>
      </c>
      <c r="G769" s="10" t="s">
        <v>1020</v>
      </c>
      <c r="H769" s="10" t="s">
        <v>996</v>
      </c>
      <c r="I769" s="4" t="s">
        <v>73</v>
      </c>
      <c r="J769" s="72" t="str">
        <f t="shared" si="66"/>
        <v>SFSW1HV1 ICPL Curncy</v>
      </c>
      <c r="K769" s="25" t="str">
        <f t="shared" si="67"/>
        <v>ICPL</v>
      </c>
      <c r="L769" s="26">
        <f t="shared" ca="1" si="67"/>
        <v>42276</v>
      </c>
      <c r="M769" s="25" t="b">
        <f t="shared" si="67"/>
        <v>0</v>
      </c>
      <c r="N769" s="84" t="str">
        <f>IF($M769,_xll.BDP($J769,N$750),"[DISABLED]")</f>
        <v>[DISABLED]</v>
      </c>
      <c r="O769" s="84" t="str">
        <f>IF($M769,_xll.BDP($J769,O$750),"[DISABLED]")</f>
        <v>[DISABLED]</v>
      </c>
      <c r="P769" s="84" t="str">
        <f>IF($M769,_xll.BDP($J769,P$750),"[DISABLED]")</f>
        <v>[DISABLED]</v>
      </c>
      <c r="Q769" s="84" t="str">
        <f>IF($M769,_xll.BDH($J769,Q$750,$L769),"[DISABLED]")</f>
        <v>[DISABLED]</v>
      </c>
      <c r="R769" s="84" t="str">
        <f>IF($M769,_xll.BDH($J769,R$750,$L769),"[DISABLED]")</f>
        <v>[DISABLED]</v>
      </c>
      <c r="S769" s="84" t="str">
        <f>IF($M769,_xll.BDH($J769,S$750,$L769),"[DISABLED]")</f>
        <v>[DISABLED]</v>
      </c>
      <c r="U769" s="106" t="s">
        <v>5863</v>
      </c>
      <c r="V769" s="107" t="s">
        <v>1055</v>
      </c>
      <c r="W769" s="108">
        <v>42276</v>
      </c>
      <c r="X769" s="107" t="b">
        <v>0</v>
      </c>
      <c r="Y769" s="107" t="s">
        <v>5237</v>
      </c>
      <c r="Z769" s="107" t="s">
        <v>5237</v>
      </c>
      <c r="AA769" s="107" t="s">
        <v>5237</v>
      </c>
      <c r="AB769" s="107" t="s">
        <v>5237</v>
      </c>
      <c r="AC769" s="107" t="s">
        <v>5237</v>
      </c>
      <c r="AD769" s="107" t="s">
        <v>5237</v>
      </c>
    </row>
    <row r="770" spans="2:30" outlineLevel="2">
      <c r="B770" s="4" t="s">
        <v>3</v>
      </c>
      <c r="C770" s="4" t="s">
        <v>5232</v>
      </c>
      <c r="D770" s="4" t="s">
        <v>7</v>
      </c>
      <c r="E770" s="10" t="s">
        <v>407</v>
      </c>
      <c r="F770" s="4" t="s">
        <v>321</v>
      </c>
      <c r="G770" s="10" t="s">
        <v>1020</v>
      </c>
      <c r="H770" s="10" t="s">
        <v>997</v>
      </c>
      <c r="I770" s="4" t="s">
        <v>73</v>
      </c>
      <c r="J770" s="72" t="str">
        <f t="shared" si="66"/>
        <v>SFSW1IV1 ICPL Curncy</v>
      </c>
      <c r="K770" s="25" t="str">
        <f t="shared" si="67"/>
        <v>ICPL</v>
      </c>
      <c r="L770" s="26">
        <f t="shared" ca="1" si="67"/>
        <v>42276</v>
      </c>
      <c r="M770" s="25" t="b">
        <f t="shared" si="67"/>
        <v>0</v>
      </c>
      <c r="N770" s="84" t="str">
        <f>IF($M770,_xll.BDP($J770,N$750),"[DISABLED]")</f>
        <v>[DISABLED]</v>
      </c>
      <c r="O770" s="84" t="str">
        <f>IF($M770,_xll.BDP($J770,O$750),"[DISABLED]")</f>
        <v>[DISABLED]</v>
      </c>
      <c r="P770" s="84" t="str">
        <f>IF($M770,_xll.BDP($J770,P$750),"[DISABLED]")</f>
        <v>[DISABLED]</v>
      </c>
      <c r="Q770" s="84" t="str">
        <f>IF($M770,_xll.BDH($J770,Q$750,$L770),"[DISABLED]")</f>
        <v>[DISABLED]</v>
      </c>
      <c r="R770" s="84" t="str">
        <f>IF($M770,_xll.BDH($J770,R$750,$L770),"[DISABLED]")</f>
        <v>[DISABLED]</v>
      </c>
      <c r="S770" s="84" t="str">
        <f>IF($M770,_xll.BDH($J770,S$750,$L770),"[DISABLED]")</f>
        <v>[DISABLED]</v>
      </c>
      <c r="U770" s="106" t="s">
        <v>5864</v>
      </c>
      <c r="V770" s="107" t="s">
        <v>1055</v>
      </c>
      <c r="W770" s="108">
        <v>42276</v>
      </c>
      <c r="X770" s="107" t="b">
        <v>0</v>
      </c>
      <c r="Y770" s="107" t="s">
        <v>5237</v>
      </c>
      <c r="Z770" s="107" t="s">
        <v>5237</v>
      </c>
      <c r="AA770" s="107" t="s">
        <v>5237</v>
      </c>
      <c r="AB770" s="107" t="s">
        <v>5237</v>
      </c>
      <c r="AC770" s="107" t="s">
        <v>5237</v>
      </c>
      <c r="AD770" s="107" t="s">
        <v>5237</v>
      </c>
    </row>
    <row r="771" spans="2:30" outlineLevel="2">
      <c r="B771" s="4" t="s">
        <v>3</v>
      </c>
      <c r="C771" s="4" t="s">
        <v>5232</v>
      </c>
      <c r="D771" s="4" t="s">
        <v>7</v>
      </c>
      <c r="E771" s="10" t="s">
        <v>407</v>
      </c>
      <c r="F771" s="4" t="s">
        <v>215</v>
      </c>
      <c r="G771" s="10" t="s">
        <v>1020</v>
      </c>
      <c r="H771" s="10" t="s">
        <v>998</v>
      </c>
      <c r="I771" s="4" t="s">
        <v>73</v>
      </c>
      <c r="J771" s="72" t="str">
        <f t="shared" si="66"/>
        <v>SFSW1JV1 ICPL Curncy</v>
      </c>
      <c r="K771" s="25" t="str">
        <f t="shared" si="67"/>
        <v>ICPL</v>
      </c>
      <c r="L771" s="26">
        <f t="shared" ca="1" si="67"/>
        <v>42276</v>
      </c>
      <c r="M771" s="25" t="b">
        <f t="shared" si="67"/>
        <v>0</v>
      </c>
      <c r="N771" s="84" t="str">
        <f>IF($M771,_xll.BDP($J771,N$750),"[DISABLED]")</f>
        <v>[DISABLED]</v>
      </c>
      <c r="O771" s="84" t="str">
        <f>IF($M771,_xll.BDP($J771,O$750),"[DISABLED]")</f>
        <v>[DISABLED]</v>
      </c>
      <c r="P771" s="84" t="str">
        <f>IF($M771,_xll.BDP($J771,P$750),"[DISABLED]")</f>
        <v>[DISABLED]</v>
      </c>
      <c r="Q771" s="84" t="str">
        <f>IF($M771,_xll.BDH($J771,Q$750,$L771),"[DISABLED]")</f>
        <v>[DISABLED]</v>
      </c>
      <c r="R771" s="84" t="str">
        <f>IF($M771,_xll.BDH($J771,R$750,$L771),"[DISABLED]")</f>
        <v>[DISABLED]</v>
      </c>
      <c r="S771" s="84" t="str">
        <f>IF($M771,_xll.BDH($J771,S$750,$L771),"[DISABLED]")</f>
        <v>[DISABLED]</v>
      </c>
      <c r="U771" s="106" t="s">
        <v>5865</v>
      </c>
      <c r="V771" s="107" t="s">
        <v>1055</v>
      </c>
      <c r="W771" s="108">
        <v>42276</v>
      </c>
      <c r="X771" s="107" t="b">
        <v>0</v>
      </c>
      <c r="Y771" s="107" t="s">
        <v>5237</v>
      </c>
      <c r="Z771" s="107" t="s">
        <v>5237</v>
      </c>
      <c r="AA771" s="107" t="s">
        <v>5237</v>
      </c>
      <c r="AB771" s="107" t="s">
        <v>5237</v>
      </c>
      <c r="AC771" s="107" t="s">
        <v>5237</v>
      </c>
      <c r="AD771" s="107" t="s">
        <v>5237</v>
      </c>
    </row>
    <row r="772" spans="2:30" outlineLevel="2">
      <c r="B772" s="4" t="s">
        <v>3</v>
      </c>
      <c r="C772" s="4" t="s">
        <v>5232</v>
      </c>
      <c r="D772" s="4" t="s">
        <v>7</v>
      </c>
      <c r="E772" s="10" t="s">
        <v>407</v>
      </c>
      <c r="F772" s="4" t="s">
        <v>216</v>
      </c>
      <c r="G772" s="10" t="s">
        <v>1020</v>
      </c>
      <c r="H772" s="10" t="s">
        <v>999</v>
      </c>
      <c r="I772" s="4" t="s">
        <v>73</v>
      </c>
      <c r="J772" s="72" t="str">
        <f t="shared" si="66"/>
        <v>SFSW1KV1 ICPL Curncy</v>
      </c>
      <c r="K772" s="25" t="str">
        <f t="shared" si="67"/>
        <v>ICPL</v>
      </c>
      <c r="L772" s="26">
        <f t="shared" ca="1" si="67"/>
        <v>42276</v>
      </c>
      <c r="M772" s="25" t="b">
        <f t="shared" si="67"/>
        <v>0</v>
      </c>
      <c r="N772" s="84" t="str">
        <f>IF($M772,_xll.BDP($J772,N$750),"[DISABLED]")</f>
        <v>[DISABLED]</v>
      </c>
      <c r="O772" s="84" t="str">
        <f>IF($M772,_xll.BDP($J772,O$750),"[DISABLED]")</f>
        <v>[DISABLED]</v>
      </c>
      <c r="P772" s="84" t="str">
        <f>IF($M772,_xll.BDP($J772,P$750),"[DISABLED]")</f>
        <v>[DISABLED]</v>
      </c>
      <c r="Q772" s="84" t="str">
        <f>IF($M772,_xll.BDH($J772,Q$750,$L772),"[DISABLED]")</f>
        <v>[DISABLED]</v>
      </c>
      <c r="R772" s="84" t="str">
        <f>IF($M772,_xll.BDH($J772,R$750,$L772),"[DISABLED]")</f>
        <v>[DISABLED]</v>
      </c>
      <c r="S772" s="84" t="str">
        <f>IF($M772,_xll.BDH($J772,S$750,$L772),"[DISABLED]")</f>
        <v>[DISABLED]</v>
      </c>
      <c r="U772" s="106" t="s">
        <v>5866</v>
      </c>
      <c r="V772" s="107" t="s">
        <v>1055</v>
      </c>
      <c r="W772" s="108">
        <v>42276</v>
      </c>
      <c r="X772" s="107" t="b">
        <v>0</v>
      </c>
      <c r="Y772" s="107" t="s">
        <v>5237</v>
      </c>
      <c r="Z772" s="107" t="s">
        <v>5237</v>
      </c>
      <c r="AA772" s="107" t="s">
        <v>5237</v>
      </c>
      <c r="AB772" s="107" t="s">
        <v>5237</v>
      </c>
      <c r="AC772" s="107" t="s">
        <v>5237</v>
      </c>
      <c r="AD772" s="107" t="s">
        <v>5237</v>
      </c>
    </row>
    <row r="773" spans="2:30" outlineLevel="2">
      <c r="B773" s="4" t="s">
        <v>3</v>
      </c>
      <c r="C773" s="4" t="s">
        <v>5232</v>
      </c>
      <c r="D773" s="4" t="s">
        <v>7</v>
      </c>
      <c r="E773" s="10" t="s">
        <v>407</v>
      </c>
      <c r="F773" s="4" t="s">
        <v>42</v>
      </c>
      <c r="G773" s="10" t="s">
        <v>1020</v>
      </c>
      <c r="H773" s="10" t="s">
        <v>1000</v>
      </c>
      <c r="I773" s="4" t="s">
        <v>73</v>
      </c>
      <c r="J773" s="72" t="str">
        <f t="shared" si="66"/>
        <v>SFSW2V1 ICPL Curncy</v>
      </c>
      <c r="K773" s="25" t="str">
        <f t="shared" si="67"/>
        <v>ICPL</v>
      </c>
      <c r="L773" s="26">
        <f t="shared" ca="1" si="67"/>
        <v>42276</v>
      </c>
      <c r="M773" s="25" t="b">
        <f t="shared" si="67"/>
        <v>0</v>
      </c>
      <c r="N773" s="84" t="str">
        <f>IF($M773,_xll.BDP($J773,N$750),"[DISABLED]")</f>
        <v>[DISABLED]</v>
      </c>
      <c r="O773" s="84" t="str">
        <f>IF($M773,_xll.BDP($J773,O$750),"[DISABLED]")</f>
        <v>[DISABLED]</v>
      </c>
      <c r="P773" s="84" t="str">
        <f>IF($M773,_xll.BDP($J773,P$750),"[DISABLED]")</f>
        <v>[DISABLED]</v>
      </c>
      <c r="Q773" s="84" t="str">
        <f>IF($M773,_xll.BDH($J773,Q$750,$L773),"[DISABLED]")</f>
        <v>[DISABLED]</v>
      </c>
      <c r="R773" s="84" t="str">
        <f>IF($M773,_xll.BDH($J773,R$750,$L773),"[DISABLED]")</f>
        <v>[DISABLED]</v>
      </c>
      <c r="S773" s="84" t="str">
        <f>IF($M773,_xll.BDH($J773,S$750,$L773),"[DISABLED]")</f>
        <v>[DISABLED]</v>
      </c>
      <c r="U773" s="106" t="s">
        <v>5867</v>
      </c>
      <c r="V773" s="107" t="s">
        <v>1055</v>
      </c>
      <c r="W773" s="108">
        <v>42276</v>
      </c>
      <c r="X773" s="107" t="b">
        <v>0</v>
      </c>
      <c r="Y773" s="107" t="s">
        <v>5237</v>
      </c>
      <c r="Z773" s="107" t="s">
        <v>5237</v>
      </c>
      <c r="AA773" s="107" t="s">
        <v>5237</v>
      </c>
      <c r="AB773" s="107" t="s">
        <v>5237</v>
      </c>
      <c r="AC773" s="107" t="s">
        <v>5237</v>
      </c>
      <c r="AD773" s="107" t="s">
        <v>5237</v>
      </c>
    </row>
    <row r="774" spans="2:30" outlineLevel="2">
      <c r="B774" s="4" t="s">
        <v>3</v>
      </c>
      <c r="C774" s="4" t="s">
        <v>5232</v>
      </c>
      <c r="D774" s="4" t="s">
        <v>7</v>
      </c>
      <c r="E774" s="10" t="s">
        <v>407</v>
      </c>
      <c r="F774" s="4" t="s">
        <v>43</v>
      </c>
      <c r="G774" s="10" t="s">
        <v>1020</v>
      </c>
      <c r="H774" s="10" t="s">
        <v>1001</v>
      </c>
      <c r="I774" s="4" t="s">
        <v>73</v>
      </c>
      <c r="J774" s="72" t="str">
        <f t="shared" si="66"/>
        <v>SFSW3V1 ICPL Curncy</v>
      </c>
      <c r="K774" s="25" t="str">
        <f t="shared" si="67"/>
        <v>ICPL</v>
      </c>
      <c r="L774" s="26">
        <f t="shared" ca="1" si="67"/>
        <v>42276</v>
      </c>
      <c r="M774" s="25" t="b">
        <f t="shared" si="67"/>
        <v>0</v>
      </c>
      <c r="N774" s="84" t="str">
        <f>IF($M774,_xll.BDP($J774,N$750),"[DISABLED]")</f>
        <v>[DISABLED]</v>
      </c>
      <c r="O774" s="84" t="str">
        <f>IF($M774,_xll.BDP($J774,O$750),"[DISABLED]")</f>
        <v>[DISABLED]</v>
      </c>
      <c r="P774" s="84" t="str">
        <f>IF($M774,_xll.BDP($J774,P$750),"[DISABLED]")</f>
        <v>[DISABLED]</v>
      </c>
      <c r="Q774" s="84" t="str">
        <f>IF($M774,_xll.BDH($J774,Q$750,$L774),"[DISABLED]")</f>
        <v>[DISABLED]</v>
      </c>
      <c r="R774" s="84" t="str">
        <f>IF($M774,_xll.BDH($J774,R$750,$L774),"[DISABLED]")</f>
        <v>[DISABLED]</v>
      </c>
      <c r="S774" s="84" t="str">
        <f>IF($M774,_xll.BDH($J774,S$750,$L774),"[DISABLED]")</f>
        <v>[DISABLED]</v>
      </c>
      <c r="U774" s="106" t="s">
        <v>5868</v>
      </c>
      <c r="V774" s="107" t="s">
        <v>1055</v>
      </c>
      <c r="W774" s="108">
        <v>42276</v>
      </c>
      <c r="X774" s="107" t="b">
        <v>0</v>
      </c>
      <c r="Y774" s="107" t="s">
        <v>5237</v>
      </c>
      <c r="Z774" s="107" t="s">
        <v>5237</v>
      </c>
      <c r="AA774" s="107" t="s">
        <v>5237</v>
      </c>
      <c r="AB774" s="107" t="s">
        <v>5237</v>
      </c>
      <c r="AC774" s="107" t="s">
        <v>5237</v>
      </c>
      <c r="AD774" s="107" t="s">
        <v>5237</v>
      </c>
    </row>
    <row r="775" spans="2:30" outlineLevel="2">
      <c r="B775" s="4" t="s">
        <v>3</v>
      </c>
      <c r="C775" s="4" t="s">
        <v>5232</v>
      </c>
      <c r="D775" s="4" t="s">
        <v>7</v>
      </c>
      <c r="E775" s="10" t="s">
        <v>407</v>
      </c>
      <c r="F775" s="4" t="s">
        <v>152</v>
      </c>
      <c r="G775" s="10" t="s">
        <v>1020</v>
      </c>
      <c r="H775" s="10" t="s">
        <v>1002</v>
      </c>
      <c r="I775" s="4" t="s">
        <v>73</v>
      </c>
      <c r="J775" s="72" t="str">
        <f t="shared" si="66"/>
        <v>SFSW4V1 ICPL Curncy</v>
      </c>
      <c r="K775" s="25" t="str">
        <f t="shared" si="67"/>
        <v>ICPL</v>
      </c>
      <c r="L775" s="26">
        <f t="shared" ca="1" si="67"/>
        <v>42276</v>
      </c>
      <c r="M775" s="25" t="b">
        <f t="shared" si="67"/>
        <v>0</v>
      </c>
      <c r="N775" s="84" t="str">
        <f>IF($M775,_xll.BDP($J775,N$750),"[DISABLED]")</f>
        <v>[DISABLED]</v>
      </c>
      <c r="O775" s="84" t="str">
        <f>IF($M775,_xll.BDP($J775,O$750),"[DISABLED]")</f>
        <v>[DISABLED]</v>
      </c>
      <c r="P775" s="84" t="str">
        <f>IF($M775,_xll.BDP($J775,P$750),"[DISABLED]")</f>
        <v>[DISABLED]</v>
      </c>
      <c r="Q775" s="84" t="str">
        <f>IF($M775,_xll.BDH($J775,Q$750,$L775),"[DISABLED]")</f>
        <v>[DISABLED]</v>
      </c>
      <c r="R775" s="84" t="str">
        <f>IF($M775,_xll.BDH($J775,R$750,$L775),"[DISABLED]")</f>
        <v>[DISABLED]</v>
      </c>
      <c r="S775" s="84" t="str">
        <f>IF($M775,_xll.BDH($J775,S$750,$L775),"[DISABLED]")</f>
        <v>[DISABLED]</v>
      </c>
      <c r="U775" s="106" t="s">
        <v>5869</v>
      </c>
      <c r="V775" s="107" t="s">
        <v>1055</v>
      </c>
      <c r="W775" s="108">
        <v>42276</v>
      </c>
      <c r="X775" s="107" t="b">
        <v>0</v>
      </c>
      <c r="Y775" s="107" t="s">
        <v>5237</v>
      </c>
      <c r="Z775" s="107" t="s">
        <v>5237</v>
      </c>
      <c r="AA775" s="107" t="s">
        <v>5237</v>
      </c>
      <c r="AB775" s="107" t="s">
        <v>5237</v>
      </c>
      <c r="AC775" s="107" t="s">
        <v>5237</v>
      </c>
      <c r="AD775" s="107" t="s">
        <v>5237</v>
      </c>
    </row>
    <row r="776" spans="2:30" outlineLevel="2">
      <c r="B776" s="4" t="s">
        <v>3</v>
      </c>
      <c r="C776" s="4" t="s">
        <v>5232</v>
      </c>
      <c r="D776" s="4" t="s">
        <v>7</v>
      </c>
      <c r="E776" s="10" t="s">
        <v>407</v>
      </c>
      <c r="F776" s="4" t="s">
        <v>44</v>
      </c>
      <c r="G776" s="10" t="s">
        <v>1020</v>
      </c>
      <c r="H776" s="10" t="s">
        <v>1003</v>
      </c>
      <c r="I776" s="4" t="s">
        <v>73</v>
      </c>
      <c r="J776" s="72" t="str">
        <f t="shared" si="66"/>
        <v>SFSW5V1 ICPL Curncy</v>
      </c>
      <c r="K776" s="25" t="str">
        <f t="shared" si="67"/>
        <v>ICPL</v>
      </c>
      <c r="L776" s="26">
        <f t="shared" ca="1" si="67"/>
        <v>42276</v>
      </c>
      <c r="M776" s="25" t="b">
        <f t="shared" si="67"/>
        <v>0</v>
      </c>
      <c r="N776" s="84" t="str">
        <f>IF($M776,_xll.BDP($J776,N$750),"[DISABLED]")</f>
        <v>[DISABLED]</v>
      </c>
      <c r="O776" s="84" t="str">
        <f>IF($M776,_xll.BDP($J776,O$750),"[DISABLED]")</f>
        <v>[DISABLED]</v>
      </c>
      <c r="P776" s="84" t="str">
        <f>IF($M776,_xll.BDP($J776,P$750),"[DISABLED]")</f>
        <v>[DISABLED]</v>
      </c>
      <c r="Q776" s="84" t="str">
        <f>IF($M776,_xll.BDH($J776,Q$750,$L776),"[DISABLED]")</f>
        <v>[DISABLED]</v>
      </c>
      <c r="R776" s="84" t="str">
        <f>IF($M776,_xll.BDH($J776,R$750,$L776),"[DISABLED]")</f>
        <v>[DISABLED]</v>
      </c>
      <c r="S776" s="84" t="str">
        <f>IF($M776,_xll.BDH($J776,S$750,$L776),"[DISABLED]")</f>
        <v>[DISABLED]</v>
      </c>
      <c r="U776" s="106" t="s">
        <v>5870</v>
      </c>
      <c r="V776" s="107" t="s">
        <v>1055</v>
      </c>
      <c r="W776" s="108">
        <v>42276</v>
      </c>
      <c r="X776" s="107" t="b">
        <v>0</v>
      </c>
      <c r="Y776" s="107" t="s">
        <v>5237</v>
      </c>
      <c r="Z776" s="107" t="s">
        <v>5237</v>
      </c>
      <c r="AA776" s="107" t="s">
        <v>5237</v>
      </c>
      <c r="AB776" s="107" t="s">
        <v>5237</v>
      </c>
      <c r="AC776" s="107" t="s">
        <v>5237</v>
      </c>
      <c r="AD776" s="107" t="s">
        <v>5237</v>
      </c>
    </row>
    <row r="777" spans="2:30" outlineLevel="2">
      <c r="B777" s="4" t="s">
        <v>3</v>
      </c>
      <c r="C777" s="4" t="s">
        <v>5232</v>
      </c>
      <c r="D777" s="4" t="s">
        <v>7</v>
      </c>
      <c r="E777" s="10" t="s">
        <v>407</v>
      </c>
      <c r="F777" s="4" t="s">
        <v>155</v>
      </c>
      <c r="G777" s="10" t="s">
        <v>1020</v>
      </c>
      <c r="H777" s="10" t="s">
        <v>1004</v>
      </c>
      <c r="I777" s="4" t="s">
        <v>73</v>
      </c>
      <c r="J777" s="72" t="str">
        <f t="shared" si="66"/>
        <v>SFSW6V1 ICPL Curncy</v>
      </c>
      <c r="K777" s="25" t="str">
        <f t="shared" si="67"/>
        <v>ICPL</v>
      </c>
      <c r="L777" s="26">
        <f t="shared" ca="1" si="67"/>
        <v>42276</v>
      </c>
      <c r="M777" s="25" t="b">
        <f t="shared" si="67"/>
        <v>0</v>
      </c>
      <c r="N777" s="84" t="str">
        <f>IF($M777,_xll.BDP($J777,N$750),"[DISABLED]")</f>
        <v>[DISABLED]</v>
      </c>
      <c r="O777" s="84" t="str">
        <f>IF($M777,_xll.BDP($J777,O$750),"[DISABLED]")</f>
        <v>[DISABLED]</v>
      </c>
      <c r="P777" s="84" t="str">
        <f>IF($M777,_xll.BDP($J777,P$750),"[DISABLED]")</f>
        <v>[DISABLED]</v>
      </c>
      <c r="Q777" s="84" t="str">
        <f>IF($M777,_xll.BDH($J777,Q$750,$L777),"[DISABLED]")</f>
        <v>[DISABLED]</v>
      </c>
      <c r="R777" s="84" t="str">
        <f>IF($M777,_xll.BDH($J777,R$750,$L777),"[DISABLED]")</f>
        <v>[DISABLED]</v>
      </c>
      <c r="S777" s="84" t="str">
        <f>IF($M777,_xll.BDH($J777,S$750,$L777),"[DISABLED]")</f>
        <v>[DISABLED]</v>
      </c>
      <c r="U777" s="106" t="s">
        <v>5871</v>
      </c>
      <c r="V777" s="107" t="s">
        <v>1055</v>
      </c>
      <c r="W777" s="108">
        <v>42276</v>
      </c>
      <c r="X777" s="107" t="b">
        <v>0</v>
      </c>
      <c r="Y777" s="107" t="s">
        <v>5237</v>
      </c>
      <c r="Z777" s="107" t="s">
        <v>5237</v>
      </c>
      <c r="AA777" s="107" t="s">
        <v>5237</v>
      </c>
      <c r="AB777" s="107" t="s">
        <v>5237</v>
      </c>
      <c r="AC777" s="107" t="s">
        <v>5237</v>
      </c>
      <c r="AD777" s="107" t="s">
        <v>5237</v>
      </c>
    </row>
    <row r="778" spans="2:30" outlineLevel="2">
      <c r="B778" s="4" t="s">
        <v>3</v>
      </c>
      <c r="C778" s="4" t="s">
        <v>5232</v>
      </c>
      <c r="D778" s="4" t="s">
        <v>7</v>
      </c>
      <c r="E778" s="10" t="s">
        <v>407</v>
      </c>
      <c r="F778" s="4" t="s">
        <v>45</v>
      </c>
      <c r="G778" s="10" t="s">
        <v>1020</v>
      </c>
      <c r="H778" s="10" t="s">
        <v>1005</v>
      </c>
      <c r="I778" s="4" t="s">
        <v>73</v>
      </c>
      <c r="J778" s="72" t="str">
        <f t="shared" si="66"/>
        <v>SFSW7V1 ICPL Curncy</v>
      </c>
      <c r="K778" s="25" t="str">
        <f t="shared" si="67"/>
        <v>ICPL</v>
      </c>
      <c r="L778" s="26">
        <f t="shared" ca="1" si="67"/>
        <v>42276</v>
      </c>
      <c r="M778" s="25" t="b">
        <f t="shared" si="67"/>
        <v>0</v>
      </c>
      <c r="N778" s="84" t="str">
        <f>IF($M778,_xll.BDP($J778,N$750),"[DISABLED]")</f>
        <v>[DISABLED]</v>
      </c>
      <c r="O778" s="84" t="str">
        <f>IF($M778,_xll.BDP($J778,O$750),"[DISABLED]")</f>
        <v>[DISABLED]</v>
      </c>
      <c r="P778" s="84" t="str">
        <f>IF($M778,_xll.BDP($J778,P$750),"[DISABLED]")</f>
        <v>[DISABLED]</v>
      </c>
      <c r="Q778" s="84" t="str">
        <f>IF($M778,_xll.BDH($J778,Q$750,$L778),"[DISABLED]")</f>
        <v>[DISABLED]</v>
      </c>
      <c r="R778" s="84" t="str">
        <f>IF($M778,_xll.BDH($J778,R$750,$L778),"[DISABLED]")</f>
        <v>[DISABLED]</v>
      </c>
      <c r="S778" s="84" t="str">
        <f>IF($M778,_xll.BDH($J778,S$750,$L778),"[DISABLED]")</f>
        <v>[DISABLED]</v>
      </c>
      <c r="U778" s="106" t="s">
        <v>5872</v>
      </c>
      <c r="V778" s="107" t="s">
        <v>1055</v>
      </c>
      <c r="W778" s="108">
        <v>42276</v>
      </c>
      <c r="X778" s="107" t="b">
        <v>0</v>
      </c>
      <c r="Y778" s="107" t="s">
        <v>5237</v>
      </c>
      <c r="Z778" s="107" t="s">
        <v>5237</v>
      </c>
      <c r="AA778" s="107" t="s">
        <v>5237</v>
      </c>
      <c r="AB778" s="107" t="s">
        <v>5237</v>
      </c>
      <c r="AC778" s="107" t="s">
        <v>5237</v>
      </c>
      <c r="AD778" s="107" t="s">
        <v>5237</v>
      </c>
    </row>
    <row r="779" spans="2:30" outlineLevel="2">
      <c r="B779" s="4" t="s">
        <v>3</v>
      </c>
      <c r="C779" s="4" t="s">
        <v>5232</v>
      </c>
      <c r="D779" s="4" t="s">
        <v>7</v>
      </c>
      <c r="E779" s="10" t="s">
        <v>407</v>
      </c>
      <c r="F779" s="4" t="s">
        <v>156</v>
      </c>
      <c r="G779" s="10" t="s">
        <v>1020</v>
      </c>
      <c r="H779" s="10" t="s">
        <v>1006</v>
      </c>
      <c r="I779" s="4" t="s">
        <v>73</v>
      </c>
      <c r="J779" s="72" t="str">
        <f t="shared" si="66"/>
        <v>SFSW8V1 ICPL Curncy</v>
      </c>
      <c r="K779" s="25" t="str">
        <f t="shared" si="67"/>
        <v>ICPL</v>
      </c>
      <c r="L779" s="26">
        <f t="shared" ca="1" si="67"/>
        <v>42276</v>
      </c>
      <c r="M779" s="25" t="b">
        <f t="shared" si="67"/>
        <v>0</v>
      </c>
      <c r="N779" s="84" t="str">
        <f>IF($M779,_xll.BDP($J779,N$750),"[DISABLED]")</f>
        <v>[DISABLED]</v>
      </c>
      <c r="O779" s="84" t="str">
        <f>IF($M779,_xll.BDP($J779,O$750),"[DISABLED]")</f>
        <v>[DISABLED]</v>
      </c>
      <c r="P779" s="84" t="str">
        <f>IF($M779,_xll.BDP($J779,P$750),"[DISABLED]")</f>
        <v>[DISABLED]</v>
      </c>
      <c r="Q779" s="84" t="str">
        <f>IF($M779,_xll.BDH($J779,Q$750,$L779),"[DISABLED]")</f>
        <v>[DISABLED]</v>
      </c>
      <c r="R779" s="84" t="str">
        <f>IF($M779,_xll.BDH($J779,R$750,$L779),"[DISABLED]")</f>
        <v>[DISABLED]</v>
      </c>
      <c r="S779" s="84" t="str">
        <f>IF($M779,_xll.BDH($J779,S$750,$L779),"[DISABLED]")</f>
        <v>[DISABLED]</v>
      </c>
      <c r="U779" s="106" t="s">
        <v>5873</v>
      </c>
      <c r="V779" s="107" t="s">
        <v>1055</v>
      </c>
      <c r="W779" s="108">
        <v>42276</v>
      </c>
      <c r="X779" s="107" t="b">
        <v>0</v>
      </c>
      <c r="Y779" s="107" t="s">
        <v>5237</v>
      </c>
      <c r="Z779" s="107" t="s">
        <v>5237</v>
      </c>
      <c r="AA779" s="107" t="s">
        <v>5237</v>
      </c>
      <c r="AB779" s="107" t="s">
        <v>5237</v>
      </c>
      <c r="AC779" s="107" t="s">
        <v>5237</v>
      </c>
      <c r="AD779" s="107" t="s">
        <v>5237</v>
      </c>
    </row>
    <row r="780" spans="2:30" outlineLevel="2">
      <c r="B780" s="4" t="s">
        <v>3</v>
      </c>
      <c r="C780" s="4" t="s">
        <v>5232</v>
      </c>
      <c r="D780" s="4" t="s">
        <v>7</v>
      </c>
      <c r="E780" s="10" t="s">
        <v>407</v>
      </c>
      <c r="F780" s="4" t="s">
        <v>157</v>
      </c>
      <c r="G780" s="10" t="s">
        <v>1020</v>
      </c>
      <c r="H780" s="10" t="s">
        <v>1007</v>
      </c>
      <c r="I780" s="4" t="s">
        <v>73</v>
      </c>
      <c r="J780" s="72" t="str">
        <f t="shared" si="66"/>
        <v>SFSW9V1 ICPL Curncy</v>
      </c>
      <c r="K780" s="25" t="str">
        <f t="shared" si="67"/>
        <v>ICPL</v>
      </c>
      <c r="L780" s="26">
        <f t="shared" ca="1" si="67"/>
        <v>42276</v>
      </c>
      <c r="M780" s="25" t="b">
        <f t="shared" si="67"/>
        <v>0</v>
      </c>
      <c r="N780" s="84" t="str">
        <f>IF($M780,_xll.BDP($J780,N$750),"[DISABLED]")</f>
        <v>[DISABLED]</v>
      </c>
      <c r="O780" s="84" t="str">
        <f>IF($M780,_xll.BDP($J780,O$750),"[DISABLED]")</f>
        <v>[DISABLED]</v>
      </c>
      <c r="P780" s="84" t="str">
        <f>IF($M780,_xll.BDP($J780,P$750),"[DISABLED]")</f>
        <v>[DISABLED]</v>
      </c>
      <c r="Q780" s="84" t="str">
        <f>IF($M780,_xll.BDH($J780,Q$750,$L780),"[DISABLED]")</f>
        <v>[DISABLED]</v>
      </c>
      <c r="R780" s="84" t="str">
        <f>IF($M780,_xll.BDH($J780,R$750,$L780),"[DISABLED]")</f>
        <v>[DISABLED]</v>
      </c>
      <c r="S780" s="84" t="str">
        <f>IF($M780,_xll.BDH($J780,S$750,$L780),"[DISABLED]")</f>
        <v>[DISABLED]</v>
      </c>
      <c r="U780" s="106" t="s">
        <v>5874</v>
      </c>
      <c r="V780" s="107" t="s">
        <v>1055</v>
      </c>
      <c r="W780" s="108">
        <v>42276</v>
      </c>
      <c r="X780" s="107" t="b">
        <v>0</v>
      </c>
      <c r="Y780" s="107" t="s">
        <v>5237</v>
      </c>
      <c r="Z780" s="107" t="s">
        <v>5237</v>
      </c>
      <c r="AA780" s="107" t="s">
        <v>5237</v>
      </c>
      <c r="AB780" s="107" t="s">
        <v>5237</v>
      </c>
      <c r="AC780" s="107" t="s">
        <v>5237</v>
      </c>
      <c r="AD780" s="107" t="s">
        <v>5237</v>
      </c>
    </row>
    <row r="781" spans="2:30" outlineLevel="2">
      <c r="B781" s="4" t="s">
        <v>3</v>
      </c>
      <c r="C781" s="4" t="s">
        <v>5232</v>
      </c>
      <c r="D781" s="4" t="s">
        <v>7</v>
      </c>
      <c r="E781" s="10" t="s">
        <v>407</v>
      </c>
      <c r="F781" s="4" t="s">
        <v>46</v>
      </c>
      <c r="G781" s="10" t="s">
        <v>1020</v>
      </c>
      <c r="H781" s="10" t="s">
        <v>1008</v>
      </c>
      <c r="I781" s="4" t="s">
        <v>73</v>
      </c>
      <c r="J781" s="72" t="str">
        <f t="shared" si="66"/>
        <v>SFSW10V1 ICPL Curncy</v>
      </c>
      <c r="K781" s="25" t="str">
        <f t="shared" si="67"/>
        <v>ICPL</v>
      </c>
      <c r="L781" s="26">
        <f t="shared" ca="1" si="67"/>
        <v>42276</v>
      </c>
      <c r="M781" s="25" t="b">
        <f t="shared" si="67"/>
        <v>0</v>
      </c>
      <c r="N781" s="84" t="str">
        <f>IF($M781,_xll.BDP($J781,N$750),"[DISABLED]")</f>
        <v>[DISABLED]</v>
      </c>
      <c r="O781" s="84" t="str">
        <f>IF($M781,_xll.BDP($J781,O$750),"[DISABLED]")</f>
        <v>[DISABLED]</v>
      </c>
      <c r="P781" s="84" t="str">
        <f>IF($M781,_xll.BDP($J781,P$750),"[DISABLED]")</f>
        <v>[DISABLED]</v>
      </c>
      <c r="Q781" s="84" t="str">
        <f>IF($M781,_xll.BDH($J781,Q$750,$L781),"[DISABLED]")</f>
        <v>[DISABLED]</v>
      </c>
      <c r="R781" s="84" t="str">
        <f>IF($M781,_xll.BDH($J781,R$750,$L781),"[DISABLED]")</f>
        <v>[DISABLED]</v>
      </c>
      <c r="S781" s="84" t="str">
        <f>IF($M781,_xll.BDH($J781,S$750,$L781),"[DISABLED]")</f>
        <v>[DISABLED]</v>
      </c>
      <c r="U781" s="106" t="s">
        <v>5875</v>
      </c>
      <c r="V781" s="107" t="s">
        <v>1055</v>
      </c>
      <c r="W781" s="108">
        <v>42276</v>
      </c>
      <c r="X781" s="107" t="b">
        <v>0</v>
      </c>
      <c r="Y781" s="107" t="s">
        <v>5237</v>
      </c>
      <c r="Z781" s="107" t="s">
        <v>5237</v>
      </c>
      <c r="AA781" s="107" t="s">
        <v>5237</v>
      </c>
      <c r="AB781" s="107" t="s">
        <v>5237</v>
      </c>
      <c r="AC781" s="107" t="s">
        <v>5237</v>
      </c>
      <c r="AD781" s="107" t="s">
        <v>5237</v>
      </c>
    </row>
    <row r="782" spans="2:30" outlineLevel="2">
      <c r="B782" s="4" t="s">
        <v>3</v>
      </c>
      <c r="C782" s="4" t="s">
        <v>5232</v>
      </c>
      <c r="D782" s="4" t="s">
        <v>7</v>
      </c>
      <c r="E782" s="10" t="s">
        <v>407</v>
      </c>
      <c r="F782" s="4" t="s">
        <v>160</v>
      </c>
      <c r="G782" s="10" t="s">
        <v>1020</v>
      </c>
      <c r="H782" s="10" t="s">
        <v>1009</v>
      </c>
      <c r="I782" s="4" t="s">
        <v>73</v>
      </c>
      <c r="J782" s="72" t="str">
        <f t="shared" si="66"/>
        <v>SFSW11V1 ICPL Curncy</v>
      </c>
      <c r="K782" s="25" t="str">
        <f t="shared" si="67"/>
        <v>ICPL</v>
      </c>
      <c r="L782" s="26">
        <f t="shared" ca="1" si="67"/>
        <v>42276</v>
      </c>
      <c r="M782" s="25" t="b">
        <f t="shared" si="67"/>
        <v>0</v>
      </c>
      <c r="N782" s="84" t="str">
        <f>IF($M782,_xll.BDP($J782,N$750),"[DISABLED]")</f>
        <v>[DISABLED]</v>
      </c>
      <c r="O782" s="84" t="str">
        <f>IF($M782,_xll.BDP($J782,O$750),"[DISABLED]")</f>
        <v>[DISABLED]</v>
      </c>
      <c r="P782" s="84" t="str">
        <f>IF($M782,_xll.BDP($J782,P$750),"[DISABLED]")</f>
        <v>[DISABLED]</v>
      </c>
      <c r="Q782" s="84" t="str">
        <f>IF($M782,_xll.BDH($J782,Q$750,$L782),"[DISABLED]")</f>
        <v>[DISABLED]</v>
      </c>
      <c r="R782" s="84" t="str">
        <f>IF($M782,_xll.BDH($J782,R$750,$L782),"[DISABLED]")</f>
        <v>[DISABLED]</v>
      </c>
      <c r="S782" s="84" t="str">
        <f>IF($M782,_xll.BDH($J782,S$750,$L782),"[DISABLED]")</f>
        <v>[DISABLED]</v>
      </c>
      <c r="U782" s="106" t="s">
        <v>5876</v>
      </c>
      <c r="V782" s="107" t="s">
        <v>1055</v>
      </c>
      <c r="W782" s="108">
        <v>42276</v>
      </c>
      <c r="X782" s="107" t="b">
        <v>0</v>
      </c>
      <c r="Y782" s="107" t="s">
        <v>5237</v>
      </c>
      <c r="Z782" s="107" t="s">
        <v>5237</v>
      </c>
      <c r="AA782" s="107" t="s">
        <v>5237</v>
      </c>
      <c r="AB782" s="107" t="s">
        <v>5237</v>
      </c>
      <c r="AC782" s="107" t="s">
        <v>5237</v>
      </c>
      <c r="AD782" s="107" t="s">
        <v>5237</v>
      </c>
    </row>
    <row r="783" spans="2:30" outlineLevel="2">
      <c r="B783" s="4" t="s">
        <v>3</v>
      </c>
      <c r="C783" s="4" t="s">
        <v>5232</v>
      </c>
      <c r="D783" s="4" t="s">
        <v>7</v>
      </c>
      <c r="E783" s="10" t="s">
        <v>407</v>
      </c>
      <c r="F783" s="4" t="s">
        <v>161</v>
      </c>
      <c r="G783" s="10" t="s">
        <v>1020</v>
      </c>
      <c r="H783" s="10" t="s">
        <v>1010</v>
      </c>
      <c r="I783" s="4" t="s">
        <v>73</v>
      </c>
      <c r="J783" s="72" t="str">
        <f t="shared" si="66"/>
        <v>SFSW12V1 ICPL Curncy</v>
      </c>
      <c r="K783" s="25" t="str">
        <f t="shared" si="67"/>
        <v>ICPL</v>
      </c>
      <c r="L783" s="26">
        <f t="shared" ca="1" si="67"/>
        <v>42276</v>
      </c>
      <c r="M783" s="25" t="b">
        <f t="shared" si="67"/>
        <v>0</v>
      </c>
      <c r="N783" s="84" t="str">
        <f>IF($M783,_xll.BDP($J783,N$750),"[DISABLED]")</f>
        <v>[DISABLED]</v>
      </c>
      <c r="O783" s="84" t="str">
        <f>IF($M783,_xll.BDP($J783,O$750),"[DISABLED]")</f>
        <v>[DISABLED]</v>
      </c>
      <c r="P783" s="84" t="str">
        <f>IF($M783,_xll.BDP($J783,P$750),"[DISABLED]")</f>
        <v>[DISABLED]</v>
      </c>
      <c r="Q783" s="84" t="str">
        <f>IF($M783,_xll.BDH($J783,Q$750,$L783),"[DISABLED]")</f>
        <v>[DISABLED]</v>
      </c>
      <c r="R783" s="84" t="str">
        <f>IF($M783,_xll.BDH($J783,R$750,$L783),"[DISABLED]")</f>
        <v>[DISABLED]</v>
      </c>
      <c r="S783" s="84" t="str">
        <f>IF($M783,_xll.BDH($J783,S$750,$L783),"[DISABLED]")</f>
        <v>[DISABLED]</v>
      </c>
      <c r="U783" s="106" t="s">
        <v>5877</v>
      </c>
      <c r="V783" s="107" t="s">
        <v>1055</v>
      </c>
      <c r="W783" s="108">
        <v>42276</v>
      </c>
      <c r="X783" s="107" t="b">
        <v>0</v>
      </c>
      <c r="Y783" s="107" t="s">
        <v>5237</v>
      </c>
      <c r="Z783" s="107" t="s">
        <v>5237</v>
      </c>
      <c r="AA783" s="107" t="s">
        <v>5237</v>
      </c>
      <c r="AB783" s="107" t="s">
        <v>5237</v>
      </c>
      <c r="AC783" s="107" t="s">
        <v>5237</v>
      </c>
      <c r="AD783" s="107" t="s">
        <v>5237</v>
      </c>
    </row>
    <row r="784" spans="2:30" outlineLevel="2">
      <c r="B784" s="4" t="s">
        <v>3</v>
      </c>
      <c r="C784" s="4" t="s">
        <v>5232</v>
      </c>
      <c r="D784" s="4" t="s">
        <v>7</v>
      </c>
      <c r="E784" s="10" t="s">
        <v>407</v>
      </c>
      <c r="F784" s="4" t="s">
        <v>162</v>
      </c>
      <c r="G784" s="10" t="s">
        <v>1020</v>
      </c>
      <c r="H784" s="10" t="s">
        <v>1011</v>
      </c>
      <c r="I784" s="4" t="s">
        <v>73</v>
      </c>
      <c r="J784" s="72" t="str">
        <f t="shared" si="66"/>
        <v>SFSW13V1 ICPL Curncy</v>
      </c>
      <c r="K784" s="25" t="str">
        <f t="shared" si="67"/>
        <v>ICPL</v>
      </c>
      <c r="L784" s="26">
        <f t="shared" ca="1" si="67"/>
        <v>42276</v>
      </c>
      <c r="M784" s="25" t="b">
        <f t="shared" si="67"/>
        <v>0</v>
      </c>
      <c r="N784" s="84" t="str">
        <f>IF($M784,_xll.BDP($J784,N$750),"[DISABLED]")</f>
        <v>[DISABLED]</v>
      </c>
      <c r="O784" s="84" t="str">
        <f>IF($M784,_xll.BDP($J784,O$750),"[DISABLED]")</f>
        <v>[DISABLED]</v>
      </c>
      <c r="P784" s="84" t="str">
        <f>IF($M784,_xll.BDP($J784,P$750),"[DISABLED]")</f>
        <v>[DISABLED]</v>
      </c>
      <c r="Q784" s="84" t="str">
        <f>IF($M784,_xll.BDH($J784,Q$750,$L784),"[DISABLED]")</f>
        <v>[DISABLED]</v>
      </c>
      <c r="R784" s="84" t="str">
        <f>IF($M784,_xll.BDH($J784,R$750,$L784),"[DISABLED]")</f>
        <v>[DISABLED]</v>
      </c>
      <c r="S784" s="84" t="str">
        <f>IF($M784,_xll.BDH($J784,S$750,$L784),"[DISABLED]")</f>
        <v>[DISABLED]</v>
      </c>
      <c r="U784" s="106" t="s">
        <v>5878</v>
      </c>
      <c r="V784" s="107" t="s">
        <v>1055</v>
      </c>
      <c r="W784" s="108">
        <v>42276</v>
      </c>
      <c r="X784" s="107" t="b">
        <v>0</v>
      </c>
      <c r="Y784" s="107" t="s">
        <v>5237</v>
      </c>
      <c r="Z784" s="107" t="s">
        <v>5237</v>
      </c>
      <c r="AA784" s="107" t="s">
        <v>5237</v>
      </c>
      <c r="AB784" s="107" t="s">
        <v>5237</v>
      </c>
      <c r="AC784" s="107" t="s">
        <v>5237</v>
      </c>
      <c r="AD784" s="107" t="s">
        <v>5237</v>
      </c>
    </row>
    <row r="785" spans="2:30" outlineLevel="2">
      <c r="B785" s="4" t="s">
        <v>3</v>
      </c>
      <c r="C785" s="4" t="s">
        <v>5232</v>
      </c>
      <c r="D785" s="4" t="s">
        <v>7</v>
      </c>
      <c r="E785" s="10" t="s">
        <v>407</v>
      </c>
      <c r="F785" s="4" t="s">
        <v>163</v>
      </c>
      <c r="G785" s="10" t="s">
        <v>1020</v>
      </c>
      <c r="H785" s="10" t="s">
        <v>1012</v>
      </c>
      <c r="I785" s="4" t="s">
        <v>73</v>
      </c>
      <c r="J785" s="72" t="str">
        <f t="shared" si="66"/>
        <v>SFSW14V1 ICPL Curncy</v>
      </c>
      <c r="K785" s="25" t="str">
        <f t="shared" si="67"/>
        <v>ICPL</v>
      </c>
      <c r="L785" s="26">
        <f t="shared" ca="1" si="67"/>
        <v>42276</v>
      </c>
      <c r="M785" s="25" t="b">
        <f t="shared" si="67"/>
        <v>0</v>
      </c>
      <c r="N785" s="84" t="str">
        <f>IF($M785,_xll.BDP($J785,N$750),"[DISABLED]")</f>
        <v>[DISABLED]</v>
      </c>
      <c r="O785" s="84" t="str">
        <f>IF($M785,_xll.BDP($J785,O$750),"[DISABLED]")</f>
        <v>[DISABLED]</v>
      </c>
      <c r="P785" s="84" t="str">
        <f>IF($M785,_xll.BDP($J785,P$750),"[DISABLED]")</f>
        <v>[DISABLED]</v>
      </c>
      <c r="Q785" s="84" t="str">
        <f>IF($M785,_xll.BDH($J785,Q$750,$L785),"[DISABLED]")</f>
        <v>[DISABLED]</v>
      </c>
      <c r="R785" s="84" t="str">
        <f>IF($M785,_xll.BDH($J785,R$750,$L785),"[DISABLED]")</f>
        <v>[DISABLED]</v>
      </c>
      <c r="S785" s="84" t="str">
        <f>IF($M785,_xll.BDH($J785,S$750,$L785),"[DISABLED]")</f>
        <v>[DISABLED]</v>
      </c>
      <c r="U785" s="106" t="s">
        <v>5879</v>
      </c>
      <c r="V785" s="107" t="s">
        <v>1055</v>
      </c>
      <c r="W785" s="108">
        <v>42276</v>
      </c>
      <c r="X785" s="107" t="b">
        <v>0</v>
      </c>
      <c r="Y785" s="107" t="s">
        <v>5237</v>
      </c>
      <c r="Z785" s="107" t="s">
        <v>5237</v>
      </c>
      <c r="AA785" s="107" t="s">
        <v>5237</v>
      </c>
      <c r="AB785" s="107" t="s">
        <v>5237</v>
      </c>
      <c r="AC785" s="107" t="s">
        <v>5237</v>
      </c>
      <c r="AD785" s="107" t="s">
        <v>5237</v>
      </c>
    </row>
    <row r="786" spans="2:30" outlineLevel="2">
      <c r="B786" s="4" t="s">
        <v>3</v>
      </c>
      <c r="C786" s="4" t="s">
        <v>5232</v>
      </c>
      <c r="D786" s="4" t="s">
        <v>7</v>
      </c>
      <c r="E786" s="10" t="s">
        <v>407</v>
      </c>
      <c r="F786" s="4" t="s">
        <v>47</v>
      </c>
      <c r="G786" s="10" t="s">
        <v>1020</v>
      </c>
      <c r="H786" s="10" t="s">
        <v>1013</v>
      </c>
      <c r="I786" s="4" t="s">
        <v>73</v>
      </c>
      <c r="J786" s="72" t="str">
        <f t="shared" si="66"/>
        <v>SFSW15V1 ICPL Curncy</v>
      </c>
      <c r="K786" s="25" t="str">
        <f t="shared" si="67"/>
        <v>ICPL</v>
      </c>
      <c r="L786" s="26">
        <f t="shared" ca="1" si="67"/>
        <v>42276</v>
      </c>
      <c r="M786" s="25" t="b">
        <f t="shared" si="67"/>
        <v>0</v>
      </c>
      <c r="N786" s="84" t="str">
        <f>IF($M786,_xll.BDP($J786,N$750),"[DISABLED]")</f>
        <v>[DISABLED]</v>
      </c>
      <c r="O786" s="84" t="str">
        <f>IF($M786,_xll.BDP($J786,O$750),"[DISABLED]")</f>
        <v>[DISABLED]</v>
      </c>
      <c r="P786" s="84" t="str">
        <f>IF($M786,_xll.BDP($J786,P$750),"[DISABLED]")</f>
        <v>[DISABLED]</v>
      </c>
      <c r="Q786" s="84" t="str">
        <f>IF($M786,_xll.BDH($J786,Q$750,$L786),"[DISABLED]")</f>
        <v>[DISABLED]</v>
      </c>
      <c r="R786" s="84" t="str">
        <f>IF($M786,_xll.BDH($J786,R$750,$L786),"[DISABLED]")</f>
        <v>[DISABLED]</v>
      </c>
      <c r="S786" s="84" t="str">
        <f>IF($M786,_xll.BDH($J786,S$750,$L786),"[DISABLED]")</f>
        <v>[DISABLED]</v>
      </c>
      <c r="U786" s="106" t="s">
        <v>5880</v>
      </c>
      <c r="V786" s="107" t="s">
        <v>1055</v>
      </c>
      <c r="W786" s="108">
        <v>42276</v>
      </c>
      <c r="X786" s="107" t="b">
        <v>0</v>
      </c>
      <c r="Y786" s="107" t="s">
        <v>5237</v>
      </c>
      <c r="Z786" s="107" t="s">
        <v>5237</v>
      </c>
      <c r="AA786" s="107" t="s">
        <v>5237</v>
      </c>
      <c r="AB786" s="107" t="s">
        <v>5237</v>
      </c>
      <c r="AC786" s="107" t="s">
        <v>5237</v>
      </c>
      <c r="AD786" s="107" t="s">
        <v>5237</v>
      </c>
    </row>
    <row r="787" spans="2:30" outlineLevel="2">
      <c r="B787" s="4" t="s">
        <v>3</v>
      </c>
      <c r="C787" s="4" t="s">
        <v>5232</v>
      </c>
      <c r="D787" s="4" t="s">
        <v>7</v>
      </c>
      <c r="E787" s="10" t="s">
        <v>407</v>
      </c>
      <c r="F787" s="4" t="s">
        <v>48</v>
      </c>
      <c r="G787" s="10" t="s">
        <v>1020</v>
      </c>
      <c r="H787" s="10" t="s">
        <v>1014</v>
      </c>
      <c r="I787" s="4" t="s">
        <v>73</v>
      </c>
      <c r="J787" s="72" t="str">
        <f t="shared" si="66"/>
        <v>SFSW20V1 ICPL Curncy</v>
      </c>
      <c r="K787" s="25" t="str">
        <f t="shared" si="67"/>
        <v>ICPL</v>
      </c>
      <c r="L787" s="26">
        <f t="shared" ca="1" si="67"/>
        <v>42276</v>
      </c>
      <c r="M787" s="25" t="b">
        <f t="shared" si="67"/>
        <v>0</v>
      </c>
      <c r="N787" s="84" t="str">
        <f>IF($M787,_xll.BDP($J787,N$750),"[DISABLED]")</f>
        <v>[DISABLED]</v>
      </c>
      <c r="O787" s="84" t="str">
        <f>IF($M787,_xll.BDP($J787,O$750),"[DISABLED]")</f>
        <v>[DISABLED]</v>
      </c>
      <c r="P787" s="84" t="str">
        <f>IF($M787,_xll.BDP($J787,P$750),"[DISABLED]")</f>
        <v>[DISABLED]</v>
      </c>
      <c r="Q787" s="84" t="str">
        <f>IF($M787,_xll.BDH($J787,Q$750,$L787),"[DISABLED]")</f>
        <v>[DISABLED]</v>
      </c>
      <c r="R787" s="84" t="str">
        <f>IF($M787,_xll.BDH($J787,R$750,$L787),"[DISABLED]")</f>
        <v>[DISABLED]</v>
      </c>
      <c r="S787" s="84" t="str">
        <f>IF($M787,_xll.BDH($J787,S$750,$L787),"[DISABLED]")</f>
        <v>[DISABLED]</v>
      </c>
      <c r="U787" s="106" t="s">
        <v>5881</v>
      </c>
      <c r="V787" s="107" t="s">
        <v>1055</v>
      </c>
      <c r="W787" s="108">
        <v>42276</v>
      </c>
      <c r="X787" s="107" t="b">
        <v>0</v>
      </c>
      <c r="Y787" s="107" t="s">
        <v>5237</v>
      </c>
      <c r="Z787" s="107" t="s">
        <v>5237</v>
      </c>
      <c r="AA787" s="107" t="s">
        <v>5237</v>
      </c>
      <c r="AB787" s="107" t="s">
        <v>5237</v>
      </c>
      <c r="AC787" s="107" t="s">
        <v>5237</v>
      </c>
      <c r="AD787" s="107" t="s">
        <v>5237</v>
      </c>
    </row>
    <row r="788" spans="2:30" outlineLevel="2">
      <c r="B788" s="4" t="s">
        <v>3</v>
      </c>
      <c r="C788" s="4" t="s">
        <v>5232</v>
      </c>
      <c r="D788" s="4" t="s">
        <v>7</v>
      </c>
      <c r="E788" s="10" t="s">
        <v>407</v>
      </c>
      <c r="F788" s="4" t="s">
        <v>49</v>
      </c>
      <c r="G788" s="10" t="s">
        <v>1020</v>
      </c>
      <c r="H788" s="10" t="s">
        <v>1015</v>
      </c>
      <c r="I788" s="4" t="s">
        <v>73</v>
      </c>
      <c r="J788" s="72" t="str">
        <f t="shared" si="66"/>
        <v>SFSW25V1 ICPL Curncy</v>
      </c>
      <c r="K788" s="25" t="str">
        <f t="shared" si="67"/>
        <v>ICPL</v>
      </c>
      <c r="L788" s="26">
        <f t="shared" ca="1" si="67"/>
        <v>42276</v>
      </c>
      <c r="M788" s="25" t="b">
        <f t="shared" si="67"/>
        <v>0</v>
      </c>
      <c r="N788" s="84" t="str">
        <f>IF($M788,_xll.BDP($J788,N$750),"[DISABLED]")</f>
        <v>[DISABLED]</v>
      </c>
      <c r="O788" s="84" t="str">
        <f>IF($M788,_xll.BDP($J788,O$750),"[DISABLED]")</f>
        <v>[DISABLED]</v>
      </c>
      <c r="P788" s="84" t="str">
        <f>IF($M788,_xll.BDP($J788,P$750),"[DISABLED]")</f>
        <v>[DISABLED]</v>
      </c>
      <c r="Q788" s="84" t="str">
        <f>IF($M788,_xll.BDH($J788,Q$750,$L788),"[DISABLED]")</f>
        <v>[DISABLED]</v>
      </c>
      <c r="R788" s="84" t="str">
        <f>IF($M788,_xll.BDH($J788,R$750,$L788),"[DISABLED]")</f>
        <v>[DISABLED]</v>
      </c>
      <c r="S788" s="84" t="str">
        <f>IF($M788,_xll.BDH($J788,S$750,$L788),"[DISABLED]")</f>
        <v>[DISABLED]</v>
      </c>
      <c r="U788" s="106" t="s">
        <v>5882</v>
      </c>
      <c r="V788" s="107" t="s">
        <v>1055</v>
      </c>
      <c r="W788" s="108">
        <v>42276</v>
      </c>
      <c r="X788" s="107" t="b">
        <v>0</v>
      </c>
      <c r="Y788" s="107" t="s">
        <v>5237</v>
      </c>
      <c r="Z788" s="107" t="s">
        <v>5237</v>
      </c>
      <c r="AA788" s="107" t="s">
        <v>5237</v>
      </c>
      <c r="AB788" s="107" t="s">
        <v>5237</v>
      </c>
      <c r="AC788" s="107" t="s">
        <v>5237</v>
      </c>
      <c r="AD788" s="107" t="s">
        <v>5237</v>
      </c>
    </row>
    <row r="789" spans="2:30" outlineLevel="2">
      <c r="B789" s="4" t="s">
        <v>3</v>
      </c>
      <c r="C789" s="4" t="s">
        <v>5232</v>
      </c>
      <c r="D789" s="4" t="s">
        <v>7</v>
      </c>
      <c r="E789" s="10" t="s">
        <v>407</v>
      </c>
      <c r="F789" s="4" t="s">
        <v>50</v>
      </c>
      <c r="G789" s="10" t="s">
        <v>1020</v>
      </c>
      <c r="H789" s="10" t="s">
        <v>1016</v>
      </c>
      <c r="I789" s="4" t="s">
        <v>73</v>
      </c>
      <c r="J789" s="72" t="str">
        <f t="shared" si="66"/>
        <v>SFSW30V1 ICPL Curncy</v>
      </c>
      <c r="K789" s="25" t="str">
        <f t="shared" si="67"/>
        <v>ICPL</v>
      </c>
      <c r="L789" s="26">
        <f t="shared" ca="1" si="67"/>
        <v>42276</v>
      </c>
      <c r="M789" s="25" t="b">
        <f t="shared" si="67"/>
        <v>0</v>
      </c>
      <c r="N789" s="84" t="str">
        <f>IF($M789,_xll.BDP($J789,N$750),"[DISABLED]")</f>
        <v>[DISABLED]</v>
      </c>
      <c r="O789" s="84" t="str">
        <f>IF($M789,_xll.BDP($J789,O$750),"[DISABLED]")</f>
        <v>[DISABLED]</v>
      </c>
      <c r="P789" s="84" t="str">
        <f>IF($M789,_xll.BDP($J789,P$750),"[DISABLED]")</f>
        <v>[DISABLED]</v>
      </c>
      <c r="Q789" s="84" t="str">
        <f>IF($M789,_xll.BDH($J789,Q$750,$L789),"[DISABLED]")</f>
        <v>[DISABLED]</v>
      </c>
      <c r="R789" s="84" t="str">
        <f>IF($M789,_xll.BDH($J789,R$750,$L789),"[DISABLED]")</f>
        <v>[DISABLED]</v>
      </c>
      <c r="S789" s="84" t="str">
        <f>IF($M789,_xll.BDH($J789,S$750,$L789),"[DISABLED]")</f>
        <v>[DISABLED]</v>
      </c>
      <c r="U789" s="106" t="s">
        <v>5883</v>
      </c>
      <c r="V789" s="107" t="s">
        <v>1055</v>
      </c>
      <c r="W789" s="108">
        <v>42276</v>
      </c>
      <c r="X789" s="107" t="b">
        <v>0</v>
      </c>
      <c r="Y789" s="107" t="s">
        <v>5237</v>
      </c>
      <c r="Z789" s="107" t="s">
        <v>5237</v>
      </c>
      <c r="AA789" s="107" t="s">
        <v>5237</v>
      </c>
      <c r="AB789" s="107" t="s">
        <v>5237</v>
      </c>
      <c r="AC789" s="107" t="s">
        <v>5237</v>
      </c>
      <c r="AD789" s="107" t="s">
        <v>5237</v>
      </c>
    </row>
    <row r="790" spans="2:30" outlineLevel="2">
      <c r="B790" s="4" t="s">
        <v>3</v>
      </c>
      <c r="C790" s="4" t="s">
        <v>5232</v>
      </c>
      <c r="D790" s="4" t="s">
        <v>7</v>
      </c>
      <c r="E790" s="10" t="s">
        <v>407</v>
      </c>
      <c r="F790" s="4" t="s">
        <v>51</v>
      </c>
      <c r="G790" s="10" t="s">
        <v>1020</v>
      </c>
      <c r="H790" s="10" t="s">
        <v>1017</v>
      </c>
      <c r="I790" s="4" t="s">
        <v>73</v>
      </c>
      <c r="J790" s="72" t="str">
        <f t="shared" si="66"/>
        <v>SFSW40V1 ICPL Curncy</v>
      </c>
      <c r="K790" s="25" t="str">
        <f t="shared" si="67"/>
        <v>ICPL</v>
      </c>
      <c r="L790" s="26">
        <f t="shared" ca="1" si="67"/>
        <v>42276</v>
      </c>
      <c r="M790" s="25" t="b">
        <f t="shared" si="67"/>
        <v>0</v>
      </c>
      <c r="N790" s="84" t="str">
        <f>IF($M790,_xll.BDP($J790,N$750),"[DISABLED]")</f>
        <v>[DISABLED]</v>
      </c>
      <c r="O790" s="84" t="str">
        <f>IF($M790,_xll.BDP($J790,O$750),"[DISABLED]")</f>
        <v>[DISABLED]</v>
      </c>
      <c r="P790" s="84" t="str">
        <f>IF($M790,_xll.BDP($J790,P$750),"[DISABLED]")</f>
        <v>[DISABLED]</v>
      </c>
      <c r="Q790" s="84" t="str">
        <f>IF($M790,_xll.BDH($J790,Q$750,$L790),"[DISABLED]")</f>
        <v>[DISABLED]</v>
      </c>
      <c r="R790" s="84" t="str">
        <f>IF($M790,_xll.BDH($J790,R$750,$L790),"[DISABLED]")</f>
        <v>[DISABLED]</v>
      </c>
      <c r="S790" s="84" t="str">
        <f>IF($M790,_xll.BDH($J790,S$750,$L790),"[DISABLED]")</f>
        <v>[DISABLED]</v>
      </c>
      <c r="U790" s="106" t="s">
        <v>5884</v>
      </c>
      <c r="V790" s="107" t="s">
        <v>1055</v>
      </c>
      <c r="W790" s="108">
        <v>42276</v>
      </c>
      <c r="X790" s="107" t="b">
        <v>0</v>
      </c>
      <c r="Y790" s="107" t="s">
        <v>5237</v>
      </c>
      <c r="Z790" s="107" t="s">
        <v>5237</v>
      </c>
      <c r="AA790" s="107" t="s">
        <v>5237</v>
      </c>
      <c r="AB790" s="107" t="s">
        <v>5237</v>
      </c>
      <c r="AC790" s="107" t="s">
        <v>5237</v>
      </c>
      <c r="AD790" s="107" t="s">
        <v>5237</v>
      </c>
    </row>
    <row r="791" spans="2:30" outlineLevel="2">
      <c r="B791" s="4" t="s">
        <v>3</v>
      </c>
      <c r="C791" s="4" t="s">
        <v>5232</v>
      </c>
      <c r="D791" s="4" t="s">
        <v>7</v>
      </c>
      <c r="E791" s="10" t="s">
        <v>407</v>
      </c>
      <c r="F791" s="4" t="s">
        <v>52</v>
      </c>
      <c r="G791" s="10" t="s">
        <v>1020</v>
      </c>
      <c r="H791" s="10" t="s">
        <v>1018</v>
      </c>
      <c r="I791" s="4" t="s">
        <v>73</v>
      </c>
      <c r="J791" s="72" t="str">
        <f t="shared" si="66"/>
        <v>SFSW50V1 ICPL Curncy</v>
      </c>
      <c r="K791" s="25" t="str">
        <f t="shared" si="67"/>
        <v>ICPL</v>
      </c>
      <c r="L791" s="26">
        <f t="shared" ca="1" si="67"/>
        <v>42276</v>
      </c>
      <c r="M791" s="25" t="b">
        <f t="shared" si="67"/>
        <v>0</v>
      </c>
      <c r="N791" s="84" t="str">
        <f>IF($M791,_xll.BDP($J791,N$750),"[DISABLED]")</f>
        <v>[DISABLED]</v>
      </c>
      <c r="O791" s="84" t="str">
        <f>IF($M791,_xll.BDP($J791,O$750),"[DISABLED]")</f>
        <v>[DISABLED]</v>
      </c>
      <c r="P791" s="84" t="str">
        <f>IF($M791,_xll.BDP($J791,P$750),"[DISABLED]")</f>
        <v>[DISABLED]</v>
      </c>
      <c r="Q791" s="84" t="str">
        <f>IF($M791,_xll.BDH($J791,Q$750,$L791),"[DISABLED]")</f>
        <v>[DISABLED]</v>
      </c>
      <c r="R791" s="84" t="str">
        <f>IF($M791,_xll.BDH($J791,R$750,$L791),"[DISABLED]")</f>
        <v>[DISABLED]</v>
      </c>
      <c r="S791" s="84" t="str">
        <f>IF($M791,_xll.BDH($J791,S$750,$L791),"[DISABLED]")</f>
        <v>[DISABLED]</v>
      </c>
      <c r="U791" s="106" t="s">
        <v>5885</v>
      </c>
      <c r="V791" s="107" t="s">
        <v>1055</v>
      </c>
      <c r="W791" s="108">
        <v>42276</v>
      </c>
      <c r="X791" s="107" t="b">
        <v>0</v>
      </c>
      <c r="Y791" s="107" t="s">
        <v>5237</v>
      </c>
      <c r="Z791" s="107" t="s">
        <v>5237</v>
      </c>
      <c r="AA791" s="107" t="s">
        <v>5237</v>
      </c>
      <c r="AB791" s="107" t="s">
        <v>5237</v>
      </c>
      <c r="AC791" s="107" t="s">
        <v>5237</v>
      </c>
      <c r="AD791" s="107" t="s">
        <v>5237</v>
      </c>
    </row>
    <row r="792" spans="2:30" outlineLevel="2">
      <c r="B792" s="4" t="s">
        <v>3</v>
      </c>
      <c r="C792" s="4" t="s">
        <v>5232</v>
      </c>
      <c r="D792" s="4" t="s">
        <v>7</v>
      </c>
      <c r="E792" s="35" t="s">
        <v>407</v>
      </c>
      <c r="F792" s="6" t="s">
        <v>169</v>
      </c>
      <c r="G792" s="35" t="s">
        <v>1020</v>
      </c>
      <c r="H792" s="35" t="s">
        <v>1019</v>
      </c>
      <c r="I792" s="4" t="s">
        <v>73</v>
      </c>
      <c r="J792" s="72" t="str">
        <f t="shared" si="66"/>
        <v>SFSW60V1 ICPL Curncy</v>
      </c>
      <c r="K792" s="25" t="str">
        <f t="shared" si="67"/>
        <v>ICPL</v>
      </c>
      <c r="L792" s="26">
        <f t="shared" ca="1" si="67"/>
        <v>42276</v>
      </c>
      <c r="M792" s="25" t="b">
        <f t="shared" si="67"/>
        <v>0</v>
      </c>
      <c r="N792" s="84" t="str">
        <f>IF($M792,_xll.BDP($J792,N$750),"[DISABLED]")</f>
        <v>[DISABLED]</v>
      </c>
      <c r="O792" s="84" t="str">
        <f>IF($M792,_xll.BDP($J792,O$750),"[DISABLED]")</f>
        <v>[DISABLED]</v>
      </c>
      <c r="P792" s="84" t="str">
        <f>IF($M792,_xll.BDP($J792,P$750),"[DISABLED]")</f>
        <v>[DISABLED]</v>
      </c>
      <c r="Q792" s="84" t="str">
        <f>IF($M792,_xll.BDH($J792,Q$750,$L792),"[DISABLED]")</f>
        <v>[DISABLED]</v>
      </c>
      <c r="R792" s="84" t="str">
        <f>IF($M792,_xll.BDH($J792,R$750,$L792),"[DISABLED]")</f>
        <v>[DISABLED]</v>
      </c>
      <c r="S792" s="84" t="str">
        <f>IF($M792,_xll.BDH($J792,S$750,$L792),"[DISABLED]")</f>
        <v>[DISABLED]</v>
      </c>
      <c r="U792" s="106" t="s">
        <v>5886</v>
      </c>
      <c r="V792" s="107" t="s">
        <v>1055</v>
      </c>
      <c r="W792" s="108">
        <v>42276</v>
      </c>
      <c r="X792" s="107" t="b">
        <v>0</v>
      </c>
      <c r="Y792" s="107" t="s">
        <v>5237</v>
      </c>
      <c r="Z792" s="107" t="s">
        <v>5237</v>
      </c>
      <c r="AA792" s="107" t="s">
        <v>5237</v>
      </c>
      <c r="AB792" s="107" t="s">
        <v>5237</v>
      </c>
      <c r="AC792" s="107" t="s">
        <v>5237</v>
      </c>
      <c r="AD792" s="107" t="s">
        <v>5237</v>
      </c>
    </row>
    <row r="793" spans="2:30" s="27" customFormat="1" outlineLevel="1">
      <c r="B793" s="4" t="s">
        <v>3</v>
      </c>
      <c r="C793" s="4" t="s">
        <v>5232</v>
      </c>
      <c r="D793" s="4" t="s">
        <v>7</v>
      </c>
      <c r="E793" s="39" t="s">
        <v>62</v>
      </c>
      <c r="F793" s="76"/>
      <c r="G793" s="77"/>
      <c r="H793" s="77"/>
      <c r="I793" s="78"/>
      <c r="J793" s="78"/>
      <c r="K793" s="81" t="str">
        <f t="shared" ref="K793:S793" si="68">INDEX(ObjData,MATCH($C793&amp;"-"&amp;$D793&amp;"-"&amp;$E793,ObjIDs,0),MATCH(K$2,ObjFields,0))</f>
        <v>ICPL</v>
      </c>
      <c r="L793" s="82">
        <f t="shared" ca="1" si="68"/>
        <v>42276</v>
      </c>
      <c r="M793" s="81" t="b">
        <f t="shared" si="68"/>
        <v>0</v>
      </c>
      <c r="N793" s="81" t="str">
        <f t="shared" si="68"/>
        <v>NAME</v>
      </c>
      <c r="O793" s="81" t="str">
        <f t="shared" si="68"/>
        <v>LAST_UPDATE_DT</v>
      </c>
      <c r="P793" s="81" t="str">
        <f t="shared" si="68"/>
        <v>LAST_UPDATE</v>
      </c>
      <c r="Q793" s="81" t="str">
        <f t="shared" si="68"/>
        <v>PX_LAST</v>
      </c>
      <c r="R793" s="81" t="str">
        <f t="shared" si="68"/>
        <v>PX_BID</v>
      </c>
      <c r="S793" s="81" t="str">
        <f t="shared" si="68"/>
        <v>PX_ASK</v>
      </c>
      <c r="U793" s="103"/>
      <c r="V793" s="104" t="s">
        <v>1055</v>
      </c>
      <c r="W793" s="105">
        <v>42276</v>
      </c>
      <c r="X793" s="104" t="b">
        <v>0</v>
      </c>
      <c r="Y793" s="104" t="s">
        <v>289</v>
      </c>
      <c r="Z793" s="104" t="s">
        <v>291</v>
      </c>
      <c r="AA793" s="104" t="s">
        <v>292</v>
      </c>
      <c r="AB793" s="104" t="s">
        <v>56</v>
      </c>
      <c r="AC793" s="104" t="s">
        <v>5228</v>
      </c>
      <c r="AD793" s="104" t="s">
        <v>5229</v>
      </c>
    </row>
    <row r="794" spans="2:30" outlineLevel="2">
      <c r="B794" s="4" t="s">
        <v>3</v>
      </c>
      <c r="C794" s="4" t="s">
        <v>5232</v>
      </c>
      <c r="D794" s="4" t="s">
        <v>7</v>
      </c>
      <c r="E794" s="10" t="s">
        <v>62</v>
      </c>
      <c r="F794" s="4" t="s">
        <v>54</v>
      </c>
      <c r="G794" s="10" t="s">
        <v>63</v>
      </c>
      <c r="H794" s="10" t="s">
        <v>941</v>
      </c>
      <c r="I794" s="4" t="s">
        <v>277</v>
      </c>
      <c r="J794" s="72" t="str">
        <f>H794&amp;" "&amp;K794&amp;" "&amp;I794</f>
        <v>SF0003M ICPL Index</v>
      </c>
      <c r="K794" s="25" t="str">
        <f>K$793</f>
        <v>ICPL</v>
      </c>
      <c r="L794" s="26">
        <f ca="1">L$793</f>
        <v>42276</v>
      </c>
      <c r="M794" s="25" t="b">
        <f>M$793</f>
        <v>0</v>
      </c>
      <c r="N794" s="84" t="str">
        <f>IF($M794,_xll.BDP($J794,N$793),"[DISABLED]")</f>
        <v>[DISABLED]</v>
      </c>
      <c r="O794" s="84" t="str">
        <f>IF($M794,_xll.BDP($J794,O$793),"[DISABLED]")</f>
        <v>[DISABLED]</v>
      </c>
      <c r="P794" s="84" t="str">
        <f>IF($M794,_xll.BDP($J794,P$793),"[DISABLED]")</f>
        <v>[DISABLED]</v>
      </c>
      <c r="Q794" s="84" t="str">
        <f>IF($M794,_xll.BDH($J794,Q$793,$L794),"[DISABLED]")</f>
        <v>[DISABLED]</v>
      </c>
      <c r="R794" s="84" t="str">
        <f>IF($M794,_xll.BDH($J794,R$793,$L794),"[DISABLED]")</f>
        <v>[DISABLED]</v>
      </c>
      <c r="S794" s="84" t="str">
        <f>IF($M794,_xll.BDH($J794,S$793,$L794),"[DISABLED]")</f>
        <v>[DISABLED]</v>
      </c>
      <c r="U794" s="106" t="s">
        <v>5887</v>
      </c>
      <c r="V794" s="107" t="s">
        <v>1055</v>
      </c>
      <c r="W794" s="108">
        <v>42276</v>
      </c>
      <c r="X794" s="107" t="b">
        <v>0</v>
      </c>
      <c r="Y794" s="107" t="s">
        <v>5237</v>
      </c>
      <c r="Z794" s="107" t="s">
        <v>5237</v>
      </c>
      <c r="AA794" s="107" t="s">
        <v>5237</v>
      </c>
      <c r="AB794" s="107" t="s">
        <v>5237</v>
      </c>
      <c r="AC794" s="107" t="s">
        <v>5237</v>
      </c>
      <c r="AD794" s="107" t="s">
        <v>5237</v>
      </c>
    </row>
    <row r="795" spans="2:30" outlineLevel="2">
      <c r="B795" s="4" t="s">
        <v>3</v>
      </c>
      <c r="C795" s="4" t="s">
        <v>5232</v>
      </c>
      <c r="D795" s="4" t="s">
        <v>7</v>
      </c>
      <c r="E795" s="10" t="s">
        <v>62</v>
      </c>
      <c r="F795" s="51" t="s">
        <v>54</v>
      </c>
      <c r="G795" s="52" t="s">
        <v>143</v>
      </c>
      <c r="H795" s="52" t="s">
        <v>942</v>
      </c>
      <c r="I795" s="51" t="s">
        <v>73</v>
      </c>
      <c r="J795" s="72" t="str">
        <f t="shared" ref="J795:J829" si="69">H795&amp;" "&amp;K795&amp;" "&amp;I795</f>
        <v>SFFR00C ICPL Curncy</v>
      </c>
      <c r="K795" s="25" t="str">
        <f t="shared" ref="K795:M829" si="70">K$793</f>
        <v>ICPL</v>
      </c>
      <c r="L795" s="26">
        <f t="shared" ca="1" si="70"/>
        <v>42276</v>
      </c>
      <c r="M795" s="25" t="b">
        <f t="shared" si="70"/>
        <v>0</v>
      </c>
      <c r="N795" s="84" t="str">
        <f>IF($M795,_xll.BDP($J795,N$793),"[DISABLED]")</f>
        <v>[DISABLED]</v>
      </c>
      <c r="O795" s="84" t="str">
        <f>IF($M795,_xll.BDP($J795,O$793),"[DISABLED]")</f>
        <v>[DISABLED]</v>
      </c>
      <c r="P795" s="84" t="str">
        <f>IF($M795,_xll.BDP($J795,P$793),"[DISABLED]")</f>
        <v>[DISABLED]</v>
      </c>
      <c r="Q795" s="84" t="str">
        <f>IF($M795,_xll.BDH($J795,Q$793,$L795),"[DISABLED]")</f>
        <v>[DISABLED]</v>
      </c>
      <c r="R795" s="84" t="str">
        <f>IF($M795,_xll.BDH($J795,R$793,$L795),"[DISABLED]")</f>
        <v>[DISABLED]</v>
      </c>
      <c r="S795" s="84" t="str">
        <f>IF($M795,_xll.BDH($J795,S$793,$L795),"[DISABLED]")</f>
        <v>[DISABLED]</v>
      </c>
      <c r="U795" s="106" t="s">
        <v>5888</v>
      </c>
      <c r="V795" s="107" t="s">
        <v>1055</v>
      </c>
      <c r="W795" s="108">
        <v>42276</v>
      </c>
      <c r="X795" s="107" t="b">
        <v>0</v>
      </c>
      <c r="Y795" s="107" t="s">
        <v>5237</v>
      </c>
      <c r="Z795" s="107" t="s">
        <v>5237</v>
      </c>
      <c r="AA795" s="107" t="s">
        <v>5237</v>
      </c>
      <c r="AB795" s="107" t="s">
        <v>5237</v>
      </c>
      <c r="AC795" s="107" t="s">
        <v>5237</v>
      </c>
      <c r="AD795" s="107" t="s">
        <v>5237</v>
      </c>
    </row>
    <row r="796" spans="2:30" outlineLevel="2">
      <c r="B796" s="4" t="s">
        <v>3</v>
      </c>
      <c r="C796" s="4" t="s">
        <v>5232</v>
      </c>
      <c r="D796" s="4" t="s">
        <v>7</v>
      </c>
      <c r="E796" s="10" t="s">
        <v>62</v>
      </c>
      <c r="F796" s="9" t="s">
        <v>211</v>
      </c>
      <c r="G796" s="14" t="s">
        <v>307</v>
      </c>
      <c r="H796" s="14" t="s">
        <v>943</v>
      </c>
      <c r="I796" s="9" t="s">
        <v>73</v>
      </c>
      <c r="J796" s="72" t="str">
        <f t="shared" si="69"/>
        <v>SFFR0AD ICPL Curncy</v>
      </c>
      <c r="K796" s="25" t="str">
        <f t="shared" si="70"/>
        <v>ICPL</v>
      </c>
      <c r="L796" s="26">
        <f t="shared" ca="1" si="70"/>
        <v>42276</v>
      </c>
      <c r="M796" s="25" t="b">
        <f t="shared" si="70"/>
        <v>0</v>
      </c>
      <c r="N796" s="84" t="str">
        <f>IF($M796,_xll.BDP($J796,N$793),"[DISABLED]")</f>
        <v>[DISABLED]</v>
      </c>
      <c r="O796" s="84" t="str">
        <f>IF($M796,_xll.BDP($J796,O$793),"[DISABLED]")</f>
        <v>[DISABLED]</v>
      </c>
      <c r="P796" s="84" t="str">
        <f>IF($M796,_xll.BDP($J796,P$793),"[DISABLED]")</f>
        <v>[DISABLED]</v>
      </c>
      <c r="Q796" s="84" t="str">
        <f>IF($M796,_xll.BDH($J796,Q$793,$L796),"[DISABLED]")</f>
        <v>[DISABLED]</v>
      </c>
      <c r="R796" s="84" t="str">
        <f>IF($M796,_xll.BDH($J796,R$793,$L796),"[DISABLED]")</f>
        <v>[DISABLED]</v>
      </c>
      <c r="S796" s="84" t="str">
        <f>IF($M796,_xll.BDH($J796,S$793,$L796),"[DISABLED]")</f>
        <v>[DISABLED]</v>
      </c>
      <c r="U796" s="106" t="s">
        <v>5889</v>
      </c>
      <c r="V796" s="107" t="s">
        <v>1055</v>
      </c>
      <c r="W796" s="108">
        <v>42276</v>
      </c>
      <c r="X796" s="107" t="b">
        <v>0</v>
      </c>
      <c r="Y796" s="107" t="s">
        <v>5237</v>
      </c>
      <c r="Z796" s="107" t="s">
        <v>5237</v>
      </c>
      <c r="AA796" s="107" t="s">
        <v>5237</v>
      </c>
      <c r="AB796" s="107" t="s">
        <v>5237</v>
      </c>
      <c r="AC796" s="107" t="s">
        <v>5237</v>
      </c>
      <c r="AD796" s="107" t="s">
        <v>5237</v>
      </c>
    </row>
    <row r="797" spans="2:30" outlineLevel="2">
      <c r="B797" s="4" t="s">
        <v>3</v>
      </c>
      <c r="C797" s="4" t="s">
        <v>5232</v>
      </c>
      <c r="D797" s="4" t="s">
        <v>7</v>
      </c>
      <c r="E797" s="10" t="s">
        <v>62</v>
      </c>
      <c r="F797" s="9" t="s">
        <v>212</v>
      </c>
      <c r="G797" s="14" t="s">
        <v>308</v>
      </c>
      <c r="H797" s="14" t="s">
        <v>944</v>
      </c>
      <c r="I797" s="9" t="s">
        <v>73</v>
      </c>
      <c r="J797" s="72" t="str">
        <f t="shared" si="69"/>
        <v>SFFR0BE ICPL Curncy</v>
      </c>
      <c r="K797" s="25" t="str">
        <f t="shared" si="70"/>
        <v>ICPL</v>
      </c>
      <c r="L797" s="26">
        <f t="shared" ca="1" si="70"/>
        <v>42276</v>
      </c>
      <c r="M797" s="25" t="b">
        <f t="shared" si="70"/>
        <v>0</v>
      </c>
      <c r="N797" s="84" t="str">
        <f>IF($M797,_xll.BDP($J797,N$793),"[DISABLED]")</f>
        <v>[DISABLED]</v>
      </c>
      <c r="O797" s="84" t="str">
        <f>IF($M797,_xll.BDP($J797,O$793),"[DISABLED]")</f>
        <v>[DISABLED]</v>
      </c>
      <c r="P797" s="84" t="str">
        <f>IF($M797,_xll.BDP($J797,P$793),"[DISABLED]")</f>
        <v>[DISABLED]</v>
      </c>
      <c r="Q797" s="84" t="str">
        <f>IF($M797,_xll.BDH($J797,Q$793,$L797),"[DISABLED]")</f>
        <v>[DISABLED]</v>
      </c>
      <c r="R797" s="84" t="str">
        <f>IF($M797,_xll.BDH($J797,R$793,$L797),"[DISABLED]")</f>
        <v>[DISABLED]</v>
      </c>
      <c r="S797" s="84" t="str">
        <f>IF($M797,_xll.BDH($J797,S$793,$L797),"[DISABLED]")</f>
        <v>[DISABLED]</v>
      </c>
      <c r="U797" s="106" t="s">
        <v>5890</v>
      </c>
      <c r="V797" s="107" t="s">
        <v>1055</v>
      </c>
      <c r="W797" s="108">
        <v>42276</v>
      </c>
      <c r="X797" s="107" t="b">
        <v>0</v>
      </c>
      <c r="Y797" s="107" t="s">
        <v>5237</v>
      </c>
      <c r="Z797" s="107" t="s">
        <v>5237</v>
      </c>
      <c r="AA797" s="107" t="s">
        <v>5237</v>
      </c>
      <c r="AB797" s="107" t="s">
        <v>5237</v>
      </c>
      <c r="AC797" s="107" t="s">
        <v>5237</v>
      </c>
      <c r="AD797" s="107" t="s">
        <v>5237</v>
      </c>
    </row>
    <row r="798" spans="2:30" outlineLevel="2">
      <c r="B798" s="4" t="s">
        <v>3</v>
      </c>
      <c r="C798" s="4" t="s">
        <v>5232</v>
      </c>
      <c r="D798" s="4" t="s">
        <v>7</v>
      </c>
      <c r="E798" s="10" t="s">
        <v>62</v>
      </c>
      <c r="F798" s="9" t="s">
        <v>58</v>
      </c>
      <c r="G798" s="14" t="s">
        <v>170</v>
      </c>
      <c r="H798" s="14" t="s">
        <v>945</v>
      </c>
      <c r="I798" s="9" t="s">
        <v>73</v>
      </c>
      <c r="J798" s="72" t="str">
        <f t="shared" si="69"/>
        <v>SFFR0CF ICPL Curncy</v>
      </c>
      <c r="K798" s="25" t="str">
        <f t="shared" si="70"/>
        <v>ICPL</v>
      </c>
      <c r="L798" s="26">
        <f t="shared" ca="1" si="70"/>
        <v>42276</v>
      </c>
      <c r="M798" s="25" t="b">
        <f t="shared" si="70"/>
        <v>0</v>
      </c>
      <c r="N798" s="84" t="str">
        <f>IF($M798,_xll.BDP($J798,N$793),"[DISABLED]")</f>
        <v>[DISABLED]</v>
      </c>
      <c r="O798" s="84" t="str">
        <f>IF($M798,_xll.BDP($J798,O$793),"[DISABLED]")</f>
        <v>[DISABLED]</v>
      </c>
      <c r="P798" s="84" t="str">
        <f>IF($M798,_xll.BDP($J798,P$793),"[DISABLED]")</f>
        <v>[DISABLED]</v>
      </c>
      <c r="Q798" s="84" t="str">
        <f>IF($M798,_xll.BDH($J798,Q$793,$L798),"[DISABLED]")</f>
        <v>[DISABLED]</v>
      </c>
      <c r="R798" s="84" t="str">
        <f>IF($M798,_xll.BDH($J798,R$793,$L798),"[DISABLED]")</f>
        <v>[DISABLED]</v>
      </c>
      <c r="S798" s="84" t="str">
        <f>IF($M798,_xll.BDH($J798,S$793,$L798),"[DISABLED]")</f>
        <v>[DISABLED]</v>
      </c>
      <c r="U798" s="106" t="s">
        <v>5891</v>
      </c>
      <c r="V798" s="107" t="s">
        <v>1055</v>
      </c>
      <c r="W798" s="108">
        <v>42276</v>
      </c>
      <c r="X798" s="107" t="b">
        <v>0</v>
      </c>
      <c r="Y798" s="107" t="s">
        <v>5237</v>
      </c>
      <c r="Z798" s="107" t="s">
        <v>5237</v>
      </c>
      <c r="AA798" s="107" t="s">
        <v>5237</v>
      </c>
      <c r="AB798" s="107" t="s">
        <v>5237</v>
      </c>
      <c r="AC798" s="107" t="s">
        <v>5237</v>
      </c>
      <c r="AD798" s="107" t="s">
        <v>5237</v>
      </c>
    </row>
    <row r="799" spans="2:30" outlineLevel="2">
      <c r="B799" s="4" t="s">
        <v>3</v>
      </c>
      <c r="C799" s="4" t="s">
        <v>5232</v>
      </c>
      <c r="D799" s="4" t="s">
        <v>7</v>
      </c>
      <c r="E799" s="10" t="s">
        <v>62</v>
      </c>
      <c r="F799" s="9" t="s">
        <v>177</v>
      </c>
      <c r="G799" s="14" t="s">
        <v>305</v>
      </c>
      <c r="H799" s="14" t="s">
        <v>946</v>
      </c>
      <c r="I799" s="9" t="s">
        <v>73</v>
      </c>
      <c r="J799" s="72" t="str">
        <f t="shared" si="69"/>
        <v>SFFR0DG ICPL Curncy</v>
      </c>
      <c r="K799" s="25" t="str">
        <f t="shared" si="70"/>
        <v>ICPL</v>
      </c>
      <c r="L799" s="26">
        <f t="shared" ca="1" si="70"/>
        <v>42276</v>
      </c>
      <c r="M799" s="25" t="b">
        <f t="shared" si="70"/>
        <v>0</v>
      </c>
      <c r="N799" s="84" t="str">
        <f>IF($M799,_xll.BDP($J799,N$793),"[DISABLED]")</f>
        <v>[DISABLED]</v>
      </c>
      <c r="O799" s="84" t="str">
        <f>IF($M799,_xll.BDP($J799,O$793),"[DISABLED]")</f>
        <v>[DISABLED]</v>
      </c>
      <c r="P799" s="84" t="str">
        <f>IF($M799,_xll.BDP($J799,P$793),"[DISABLED]")</f>
        <v>[DISABLED]</v>
      </c>
      <c r="Q799" s="84" t="str">
        <f>IF($M799,_xll.BDH($J799,Q$793,$L799),"[DISABLED]")</f>
        <v>[DISABLED]</v>
      </c>
      <c r="R799" s="84" t="str">
        <f>IF($M799,_xll.BDH($J799,R$793,$L799),"[DISABLED]")</f>
        <v>[DISABLED]</v>
      </c>
      <c r="S799" s="84" t="str">
        <f>IF($M799,_xll.BDH($J799,S$793,$L799),"[DISABLED]")</f>
        <v>[DISABLED]</v>
      </c>
      <c r="U799" s="106" t="s">
        <v>5892</v>
      </c>
      <c r="V799" s="107" t="s">
        <v>1055</v>
      </c>
      <c r="W799" s="108">
        <v>42276</v>
      </c>
      <c r="X799" s="107" t="b">
        <v>0</v>
      </c>
      <c r="Y799" s="107" t="s">
        <v>5237</v>
      </c>
      <c r="Z799" s="107" t="s">
        <v>5237</v>
      </c>
      <c r="AA799" s="107" t="s">
        <v>5237</v>
      </c>
      <c r="AB799" s="107" t="s">
        <v>5237</v>
      </c>
      <c r="AC799" s="107" t="s">
        <v>5237</v>
      </c>
      <c r="AD799" s="107" t="s">
        <v>5237</v>
      </c>
    </row>
    <row r="800" spans="2:30" outlineLevel="2">
      <c r="B800" s="4" t="s">
        <v>3</v>
      </c>
      <c r="C800" s="4" t="s">
        <v>5232</v>
      </c>
      <c r="D800" s="4" t="s">
        <v>7</v>
      </c>
      <c r="E800" s="10" t="s">
        <v>62</v>
      </c>
      <c r="F800" s="9" t="s">
        <v>178</v>
      </c>
      <c r="G800" s="14" t="s">
        <v>306</v>
      </c>
      <c r="H800" s="14" t="s">
        <v>947</v>
      </c>
      <c r="I800" s="9" t="s">
        <v>73</v>
      </c>
      <c r="J800" s="72" t="str">
        <f t="shared" si="69"/>
        <v>SFFR0EH ICPL Curncy</v>
      </c>
      <c r="K800" s="25" t="str">
        <f t="shared" si="70"/>
        <v>ICPL</v>
      </c>
      <c r="L800" s="26">
        <f t="shared" ca="1" si="70"/>
        <v>42276</v>
      </c>
      <c r="M800" s="25" t="b">
        <f t="shared" si="70"/>
        <v>0</v>
      </c>
      <c r="N800" s="84" t="str">
        <f>IF($M800,_xll.BDP($J800,N$793),"[DISABLED]")</f>
        <v>[DISABLED]</v>
      </c>
      <c r="O800" s="84" t="str">
        <f>IF($M800,_xll.BDP($J800,O$793),"[DISABLED]")</f>
        <v>[DISABLED]</v>
      </c>
      <c r="P800" s="84" t="str">
        <f>IF($M800,_xll.BDP($J800,P$793),"[DISABLED]")</f>
        <v>[DISABLED]</v>
      </c>
      <c r="Q800" s="84" t="str">
        <f>IF($M800,_xll.BDH($J800,Q$793,$L800),"[DISABLED]")</f>
        <v>[DISABLED]</v>
      </c>
      <c r="R800" s="84" t="str">
        <f>IF($M800,_xll.BDH($J800,R$793,$L800),"[DISABLED]")</f>
        <v>[DISABLED]</v>
      </c>
      <c r="S800" s="84" t="str">
        <f>IF($M800,_xll.BDH($J800,S$793,$L800),"[DISABLED]")</f>
        <v>[DISABLED]</v>
      </c>
      <c r="U800" s="106" t="s">
        <v>5893</v>
      </c>
      <c r="V800" s="107" t="s">
        <v>1055</v>
      </c>
      <c r="W800" s="108">
        <v>42276</v>
      </c>
      <c r="X800" s="107" t="b">
        <v>0</v>
      </c>
      <c r="Y800" s="107" t="s">
        <v>5237</v>
      </c>
      <c r="Z800" s="107" t="s">
        <v>5237</v>
      </c>
      <c r="AA800" s="107" t="s">
        <v>5237</v>
      </c>
      <c r="AB800" s="107" t="s">
        <v>5237</v>
      </c>
      <c r="AC800" s="107" t="s">
        <v>5237</v>
      </c>
      <c r="AD800" s="107" t="s">
        <v>5237</v>
      </c>
    </row>
    <row r="801" spans="2:30" outlineLevel="2">
      <c r="B801" s="4" t="s">
        <v>3</v>
      </c>
      <c r="C801" s="4" t="s">
        <v>5232</v>
      </c>
      <c r="D801" s="4" t="s">
        <v>7</v>
      </c>
      <c r="E801" s="10" t="s">
        <v>62</v>
      </c>
      <c r="F801" s="9" t="s">
        <v>71</v>
      </c>
      <c r="G801" s="14" t="s">
        <v>171</v>
      </c>
      <c r="H801" s="14" t="s">
        <v>948</v>
      </c>
      <c r="I801" s="9" t="s">
        <v>73</v>
      </c>
      <c r="J801" s="72" t="str">
        <f t="shared" si="69"/>
        <v>SFFR0FI ICPL Curncy</v>
      </c>
      <c r="K801" s="25" t="str">
        <f t="shared" si="70"/>
        <v>ICPL</v>
      </c>
      <c r="L801" s="26">
        <f t="shared" ca="1" si="70"/>
        <v>42276</v>
      </c>
      <c r="M801" s="25" t="b">
        <f t="shared" si="70"/>
        <v>0</v>
      </c>
      <c r="N801" s="84" t="str">
        <f>IF($M801,_xll.BDP($J801,N$793),"[DISABLED]")</f>
        <v>[DISABLED]</v>
      </c>
      <c r="O801" s="84" t="str">
        <f>IF($M801,_xll.BDP($J801,O$793),"[DISABLED]")</f>
        <v>[DISABLED]</v>
      </c>
      <c r="P801" s="84" t="str">
        <f>IF($M801,_xll.BDP($J801,P$793),"[DISABLED]")</f>
        <v>[DISABLED]</v>
      </c>
      <c r="Q801" s="84" t="str">
        <f>IF($M801,_xll.BDH($J801,Q$793,$L801),"[DISABLED]")</f>
        <v>[DISABLED]</v>
      </c>
      <c r="R801" s="84" t="str">
        <f>IF($M801,_xll.BDH($J801,R$793,$L801),"[DISABLED]")</f>
        <v>[DISABLED]</v>
      </c>
      <c r="S801" s="84" t="str">
        <f>IF($M801,_xll.BDH($J801,S$793,$L801),"[DISABLED]")</f>
        <v>[DISABLED]</v>
      </c>
      <c r="U801" s="106" t="s">
        <v>5894</v>
      </c>
      <c r="V801" s="107" t="s">
        <v>1055</v>
      </c>
      <c r="W801" s="108">
        <v>42276</v>
      </c>
      <c r="X801" s="107" t="b">
        <v>0</v>
      </c>
      <c r="Y801" s="107" t="s">
        <v>5237</v>
      </c>
      <c r="Z801" s="107" t="s">
        <v>5237</v>
      </c>
      <c r="AA801" s="107" t="s">
        <v>5237</v>
      </c>
      <c r="AB801" s="107" t="s">
        <v>5237</v>
      </c>
      <c r="AC801" s="107" t="s">
        <v>5237</v>
      </c>
      <c r="AD801" s="107" t="s">
        <v>5237</v>
      </c>
    </row>
    <row r="802" spans="2:30" outlineLevel="2">
      <c r="B802" s="4" t="s">
        <v>3</v>
      </c>
      <c r="C802" s="4" t="s">
        <v>5232</v>
      </c>
      <c r="D802" s="4" t="s">
        <v>7</v>
      </c>
      <c r="E802" s="10" t="s">
        <v>62</v>
      </c>
      <c r="F802" s="9" t="s">
        <v>179</v>
      </c>
      <c r="G802" s="14" t="s">
        <v>313</v>
      </c>
      <c r="H802" s="14" t="s">
        <v>949</v>
      </c>
      <c r="I802" s="9" t="s">
        <v>73</v>
      </c>
      <c r="J802" s="72" t="str">
        <f t="shared" si="69"/>
        <v xml:space="preserve"> SFFR0GJ ICPL Curncy</v>
      </c>
      <c r="K802" s="25" t="str">
        <f t="shared" si="70"/>
        <v>ICPL</v>
      </c>
      <c r="L802" s="26">
        <f t="shared" ca="1" si="70"/>
        <v>42276</v>
      </c>
      <c r="M802" s="25" t="b">
        <f t="shared" si="70"/>
        <v>0</v>
      </c>
      <c r="N802" s="84" t="str">
        <f>IF($M802,_xll.BDP($J802,N$793),"[DISABLED]")</f>
        <v>[DISABLED]</v>
      </c>
      <c r="O802" s="84" t="str">
        <f>IF($M802,_xll.BDP($J802,O$793),"[DISABLED]")</f>
        <v>[DISABLED]</v>
      </c>
      <c r="P802" s="84" t="str">
        <f>IF($M802,_xll.BDP($J802,P$793),"[DISABLED]")</f>
        <v>[DISABLED]</v>
      </c>
      <c r="Q802" s="84" t="str">
        <f>IF($M802,_xll.BDH($J802,Q$793,$L802),"[DISABLED]")</f>
        <v>[DISABLED]</v>
      </c>
      <c r="R802" s="84" t="str">
        <f>IF($M802,_xll.BDH($J802,R$793,$L802),"[DISABLED]")</f>
        <v>[DISABLED]</v>
      </c>
      <c r="S802" s="84" t="str">
        <f>IF($M802,_xll.BDH($J802,S$793,$L802),"[DISABLED]")</f>
        <v>[DISABLED]</v>
      </c>
      <c r="U802" s="106" t="s">
        <v>5895</v>
      </c>
      <c r="V802" s="107" t="s">
        <v>1055</v>
      </c>
      <c r="W802" s="108">
        <v>42276</v>
      </c>
      <c r="X802" s="107" t="b">
        <v>0</v>
      </c>
      <c r="Y802" s="107" t="s">
        <v>5237</v>
      </c>
      <c r="Z802" s="107" t="s">
        <v>5237</v>
      </c>
      <c r="AA802" s="107" t="s">
        <v>5237</v>
      </c>
      <c r="AB802" s="107" t="s">
        <v>5237</v>
      </c>
      <c r="AC802" s="107" t="s">
        <v>5237</v>
      </c>
      <c r="AD802" s="107" t="s">
        <v>5237</v>
      </c>
    </row>
    <row r="803" spans="2:30" outlineLevel="2">
      <c r="B803" s="4" t="s">
        <v>3</v>
      </c>
      <c r="C803" s="4" t="s">
        <v>5232</v>
      </c>
      <c r="D803" s="4" t="s">
        <v>7</v>
      </c>
      <c r="E803" s="10" t="s">
        <v>62</v>
      </c>
      <c r="F803" s="9" t="s">
        <v>180</v>
      </c>
      <c r="G803" s="14" t="s">
        <v>314</v>
      </c>
      <c r="H803" s="14" t="s">
        <v>950</v>
      </c>
      <c r="I803" s="9" t="s">
        <v>73</v>
      </c>
      <c r="J803" s="72" t="str">
        <f t="shared" si="69"/>
        <v xml:space="preserve"> SFFR0HK ICPL Curncy</v>
      </c>
      <c r="K803" s="25" t="str">
        <f t="shared" si="70"/>
        <v>ICPL</v>
      </c>
      <c r="L803" s="26">
        <f t="shared" ca="1" si="70"/>
        <v>42276</v>
      </c>
      <c r="M803" s="25" t="b">
        <f t="shared" si="70"/>
        <v>0</v>
      </c>
      <c r="N803" s="84" t="str">
        <f>IF($M803,_xll.BDP($J803,N$793),"[DISABLED]")</f>
        <v>[DISABLED]</v>
      </c>
      <c r="O803" s="84" t="str">
        <f>IF($M803,_xll.BDP($J803,O$793),"[DISABLED]")</f>
        <v>[DISABLED]</v>
      </c>
      <c r="P803" s="84" t="str">
        <f>IF($M803,_xll.BDP($J803,P$793),"[DISABLED]")</f>
        <v>[DISABLED]</v>
      </c>
      <c r="Q803" s="84" t="str">
        <f>IF($M803,_xll.BDH($J803,Q$793,$L803),"[DISABLED]")</f>
        <v>[DISABLED]</v>
      </c>
      <c r="R803" s="84" t="str">
        <f>IF($M803,_xll.BDH($J803,R$793,$L803),"[DISABLED]")</f>
        <v>[DISABLED]</v>
      </c>
      <c r="S803" s="84" t="str">
        <f>IF($M803,_xll.BDH($J803,S$793,$L803),"[DISABLED]")</f>
        <v>[DISABLED]</v>
      </c>
      <c r="U803" s="106" t="s">
        <v>5896</v>
      </c>
      <c r="V803" s="107" t="s">
        <v>1055</v>
      </c>
      <c r="W803" s="108">
        <v>42276</v>
      </c>
      <c r="X803" s="107" t="b">
        <v>0</v>
      </c>
      <c r="Y803" s="107" t="s">
        <v>5237</v>
      </c>
      <c r="Z803" s="107" t="s">
        <v>5237</v>
      </c>
      <c r="AA803" s="107" t="s">
        <v>5237</v>
      </c>
      <c r="AB803" s="107" t="s">
        <v>5237</v>
      </c>
      <c r="AC803" s="107" t="s">
        <v>5237</v>
      </c>
      <c r="AD803" s="107" t="s">
        <v>5237</v>
      </c>
    </row>
    <row r="804" spans="2:30" outlineLevel="2">
      <c r="B804" s="4" t="s">
        <v>3</v>
      </c>
      <c r="C804" s="4" t="s">
        <v>5232</v>
      </c>
      <c r="D804" s="4" t="s">
        <v>7</v>
      </c>
      <c r="E804" s="10" t="s">
        <v>62</v>
      </c>
      <c r="F804" s="9" t="s">
        <v>41</v>
      </c>
      <c r="G804" s="14" t="s">
        <v>172</v>
      </c>
      <c r="H804" s="14" t="s">
        <v>951</v>
      </c>
      <c r="I804" s="9" t="s">
        <v>73</v>
      </c>
      <c r="J804" s="72" t="str">
        <f t="shared" si="69"/>
        <v xml:space="preserve"> SFFR0I1 ICPL Curncy</v>
      </c>
      <c r="K804" s="25" t="str">
        <f t="shared" si="70"/>
        <v>ICPL</v>
      </c>
      <c r="L804" s="26">
        <f t="shared" ca="1" si="70"/>
        <v>42276</v>
      </c>
      <c r="M804" s="25" t="b">
        <f t="shared" si="70"/>
        <v>0</v>
      </c>
      <c r="N804" s="84" t="str">
        <f>IF($M804,_xll.BDP($J804,N$793),"[DISABLED]")</f>
        <v>[DISABLED]</v>
      </c>
      <c r="O804" s="84" t="str">
        <f>IF($M804,_xll.BDP($J804,O$793),"[DISABLED]")</f>
        <v>[DISABLED]</v>
      </c>
      <c r="P804" s="84" t="str">
        <f>IF($M804,_xll.BDP($J804,P$793),"[DISABLED]")</f>
        <v>[DISABLED]</v>
      </c>
      <c r="Q804" s="84" t="str">
        <f>IF($M804,_xll.BDH($J804,Q$793,$L804),"[DISABLED]")</f>
        <v>[DISABLED]</v>
      </c>
      <c r="R804" s="84" t="str">
        <f>IF($M804,_xll.BDH($J804,R$793,$L804),"[DISABLED]")</f>
        <v>[DISABLED]</v>
      </c>
      <c r="S804" s="84" t="str">
        <f>IF($M804,_xll.BDH($J804,S$793,$L804),"[DISABLED]")</f>
        <v>[DISABLED]</v>
      </c>
      <c r="U804" s="106" t="s">
        <v>5897</v>
      </c>
      <c r="V804" s="107" t="s">
        <v>1055</v>
      </c>
      <c r="W804" s="108">
        <v>42276</v>
      </c>
      <c r="X804" s="107" t="b">
        <v>0</v>
      </c>
      <c r="Y804" s="107" t="s">
        <v>5237</v>
      </c>
      <c r="Z804" s="107" t="s">
        <v>5237</v>
      </c>
      <c r="AA804" s="107" t="s">
        <v>5237</v>
      </c>
      <c r="AB804" s="107" t="s">
        <v>5237</v>
      </c>
      <c r="AC804" s="107" t="s">
        <v>5237</v>
      </c>
      <c r="AD804" s="107" t="s">
        <v>5237</v>
      </c>
    </row>
    <row r="805" spans="2:30" outlineLevel="2">
      <c r="B805" s="4" t="s">
        <v>3</v>
      </c>
      <c r="C805" s="4" t="s">
        <v>5232</v>
      </c>
      <c r="D805" s="4" t="s">
        <v>7</v>
      </c>
      <c r="E805" s="10" t="s">
        <v>62</v>
      </c>
      <c r="F805" s="9" t="s">
        <v>181</v>
      </c>
      <c r="G805" s="14" t="s">
        <v>317</v>
      </c>
      <c r="H805" s="14" t="s">
        <v>952</v>
      </c>
      <c r="I805" s="9" t="s">
        <v>73</v>
      </c>
      <c r="J805" s="72" t="str">
        <f t="shared" si="69"/>
        <v>SFFR0J1A ICPL Curncy</v>
      </c>
      <c r="K805" s="25" t="str">
        <f t="shared" si="70"/>
        <v>ICPL</v>
      </c>
      <c r="L805" s="26">
        <f t="shared" ca="1" si="70"/>
        <v>42276</v>
      </c>
      <c r="M805" s="25" t="b">
        <f t="shared" si="70"/>
        <v>0</v>
      </c>
      <c r="N805" s="84" t="str">
        <f>IF($M805,_xll.BDP($J805,N$793),"[DISABLED]")</f>
        <v>[DISABLED]</v>
      </c>
      <c r="O805" s="84" t="str">
        <f>IF($M805,_xll.BDP($J805,O$793),"[DISABLED]")</f>
        <v>[DISABLED]</v>
      </c>
      <c r="P805" s="84" t="str">
        <f>IF($M805,_xll.BDP($J805,P$793),"[DISABLED]")</f>
        <v>[DISABLED]</v>
      </c>
      <c r="Q805" s="84" t="str">
        <f>IF($M805,_xll.BDH($J805,Q$793,$L805),"[DISABLED]")</f>
        <v>[DISABLED]</v>
      </c>
      <c r="R805" s="84" t="str">
        <f>IF($M805,_xll.BDH($J805,R$793,$L805),"[DISABLED]")</f>
        <v>[DISABLED]</v>
      </c>
      <c r="S805" s="84" t="str">
        <f>IF($M805,_xll.BDH($J805,S$793,$L805),"[DISABLED]")</f>
        <v>[DISABLED]</v>
      </c>
      <c r="U805" s="106" t="s">
        <v>5898</v>
      </c>
      <c r="V805" s="107" t="s">
        <v>1055</v>
      </c>
      <c r="W805" s="108">
        <v>42276</v>
      </c>
      <c r="X805" s="107" t="b">
        <v>0</v>
      </c>
      <c r="Y805" s="107" t="s">
        <v>5237</v>
      </c>
      <c r="Z805" s="107" t="s">
        <v>5237</v>
      </c>
      <c r="AA805" s="107" t="s">
        <v>5237</v>
      </c>
      <c r="AB805" s="107" t="s">
        <v>5237</v>
      </c>
      <c r="AC805" s="107" t="s">
        <v>5237</v>
      </c>
      <c r="AD805" s="107" t="s">
        <v>5237</v>
      </c>
    </row>
    <row r="806" spans="2:30" outlineLevel="2">
      <c r="B806" s="4" t="s">
        <v>3</v>
      </c>
      <c r="C806" s="4" t="s">
        <v>5232</v>
      </c>
      <c r="D806" s="4" t="s">
        <v>7</v>
      </c>
      <c r="E806" s="10" t="s">
        <v>62</v>
      </c>
      <c r="F806" s="9" t="s">
        <v>182</v>
      </c>
      <c r="G806" s="14" t="s">
        <v>318</v>
      </c>
      <c r="H806" s="14" t="s">
        <v>953</v>
      </c>
      <c r="I806" s="9" t="s">
        <v>73</v>
      </c>
      <c r="J806" s="72" t="str">
        <f t="shared" si="69"/>
        <v>SFFR0K1B ICPL Curncy</v>
      </c>
      <c r="K806" s="25" t="str">
        <f t="shared" si="70"/>
        <v>ICPL</v>
      </c>
      <c r="L806" s="26">
        <f t="shared" ca="1" si="70"/>
        <v>42276</v>
      </c>
      <c r="M806" s="25" t="b">
        <f t="shared" si="70"/>
        <v>0</v>
      </c>
      <c r="N806" s="84" t="str">
        <f>IF($M806,_xll.BDP($J806,N$793),"[DISABLED]")</f>
        <v>[DISABLED]</v>
      </c>
      <c r="O806" s="84" t="str">
        <f>IF($M806,_xll.BDP($J806,O$793),"[DISABLED]")</f>
        <v>[DISABLED]</v>
      </c>
      <c r="P806" s="84" t="str">
        <f>IF($M806,_xll.BDP($J806,P$793),"[DISABLED]")</f>
        <v>[DISABLED]</v>
      </c>
      <c r="Q806" s="84" t="str">
        <f>IF($M806,_xll.BDH($J806,Q$793,$L806),"[DISABLED]")</f>
        <v>[DISABLED]</v>
      </c>
      <c r="R806" s="84" t="str">
        <f>IF($M806,_xll.BDH($J806,R$793,$L806),"[DISABLED]")</f>
        <v>[DISABLED]</v>
      </c>
      <c r="S806" s="84" t="str">
        <f>IF($M806,_xll.BDH($J806,S$793,$L806),"[DISABLED]")</f>
        <v>[DISABLED]</v>
      </c>
      <c r="U806" s="106" t="s">
        <v>5899</v>
      </c>
      <c r="V806" s="107" t="s">
        <v>1055</v>
      </c>
      <c r="W806" s="108">
        <v>42276</v>
      </c>
      <c r="X806" s="107" t="b">
        <v>0</v>
      </c>
      <c r="Y806" s="107" t="s">
        <v>5237</v>
      </c>
      <c r="Z806" s="107" t="s">
        <v>5237</v>
      </c>
      <c r="AA806" s="107" t="s">
        <v>5237</v>
      </c>
      <c r="AB806" s="107" t="s">
        <v>5237</v>
      </c>
      <c r="AC806" s="107" t="s">
        <v>5237</v>
      </c>
      <c r="AD806" s="107" t="s">
        <v>5237</v>
      </c>
    </row>
    <row r="807" spans="2:30" outlineLevel="2">
      <c r="B807" s="4" t="s">
        <v>3</v>
      </c>
      <c r="C807" s="4" t="s">
        <v>5232</v>
      </c>
      <c r="D807" s="4" t="s">
        <v>7</v>
      </c>
      <c r="E807" s="10" t="s">
        <v>62</v>
      </c>
      <c r="F807" s="9" t="s">
        <v>145</v>
      </c>
      <c r="G807" s="14" t="s">
        <v>173</v>
      </c>
      <c r="H807" s="14" t="s">
        <v>954</v>
      </c>
      <c r="I807" s="9" t="s">
        <v>73</v>
      </c>
      <c r="J807" s="72" t="str">
        <f t="shared" si="69"/>
        <v>SFFR011C ICPL Curncy</v>
      </c>
      <c r="K807" s="25" t="str">
        <f t="shared" si="70"/>
        <v>ICPL</v>
      </c>
      <c r="L807" s="26">
        <f t="shared" ca="1" si="70"/>
        <v>42276</v>
      </c>
      <c r="M807" s="25" t="b">
        <f t="shared" si="70"/>
        <v>0</v>
      </c>
      <c r="N807" s="84" t="str">
        <f>IF($M807,_xll.BDP($J807,N$793),"[DISABLED]")</f>
        <v>[DISABLED]</v>
      </c>
      <c r="O807" s="84" t="str">
        <f>IF($M807,_xll.BDP($J807,O$793),"[DISABLED]")</f>
        <v>[DISABLED]</v>
      </c>
      <c r="P807" s="84" t="str">
        <f>IF($M807,_xll.BDP($J807,P$793),"[DISABLED]")</f>
        <v>[DISABLED]</v>
      </c>
      <c r="Q807" s="84" t="str">
        <f>IF($M807,_xll.BDH($J807,Q$793,$L807),"[DISABLED]")</f>
        <v>[DISABLED]</v>
      </c>
      <c r="R807" s="84" t="str">
        <f>IF($M807,_xll.BDH($J807,R$793,$L807),"[DISABLED]")</f>
        <v>[DISABLED]</v>
      </c>
      <c r="S807" s="84" t="str">
        <f>IF($M807,_xll.BDH($J807,S$793,$L807),"[DISABLED]")</f>
        <v>[DISABLED]</v>
      </c>
      <c r="U807" s="106" t="s">
        <v>5900</v>
      </c>
      <c r="V807" s="107" t="s">
        <v>1055</v>
      </c>
      <c r="W807" s="108">
        <v>42276</v>
      </c>
      <c r="X807" s="107" t="b">
        <v>0</v>
      </c>
      <c r="Y807" s="107" t="s">
        <v>5237</v>
      </c>
      <c r="Z807" s="107" t="s">
        <v>5237</v>
      </c>
      <c r="AA807" s="107" t="s">
        <v>5237</v>
      </c>
      <c r="AB807" s="107" t="s">
        <v>5237</v>
      </c>
      <c r="AC807" s="107" t="s">
        <v>5237</v>
      </c>
      <c r="AD807" s="107" t="s">
        <v>5237</v>
      </c>
    </row>
    <row r="808" spans="2:30" outlineLevel="2">
      <c r="B808" s="4" t="s">
        <v>3</v>
      </c>
      <c r="C808" s="4" t="s">
        <v>5232</v>
      </c>
      <c r="D808" s="4" t="s">
        <v>7</v>
      </c>
      <c r="E808" s="10" t="s">
        <v>62</v>
      </c>
      <c r="F808" s="4" t="s">
        <v>146</v>
      </c>
      <c r="G808" s="14" t="s">
        <v>174</v>
      </c>
      <c r="H808" s="10" t="s">
        <v>955</v>
      </c>
      <c r="I808" s="4" t="s">
        <v>73</v>
      </c>
      <c r="J808" s="72" t="str">
        <f t="shared" si="69"/>
        <v>SFFR1C1F ICPL Curncy</v>
      </c>
      <c r="K808" s="25" t="str">
        <f t="shared" si="70"/>
        <v>ICPL</v>
      </c>
      <c r="L808" s="26">
        <f t="shared" ca="1" si="70"/>
        <v>42276</v>
      </c>
      <c r="M808" s="25" t="b">
        <f t="shared" si="70"/>
        <v>0</v>
      </c>
      <c r="N808" s="84" t="str">
        <f>IF($M808,_xll.BDP($J808,N$793),"[DISABLED]")</f>
        <v>[DISABLED]</v>
      </c>
      <c r="O808" s="84" t="str">
        <f>IF($M808,_xll.BDP($J808,O$793),"[DISABLED]")</f>
        <v>[DISABLED]</v>
      </c>
      <c r="P808" s="84" t="str">
        <f>IF($M808,_xll.BDP($J808,P$793),"[DISABLED]")</f>
        <v>[DISABLED]</v>
      </c>
      <c r="Q808" s="84" t="str">
        <f>IF($M808,_xll.BDH($J808,Q$793,$L808),"[DISABLED]")</f>
        <v>[DISABLED]</v>
      </c>
      <c r="R808" s="84" t="str">
        <f>IF($M808,_xll.BDH($J808,R$793,$L808),"[DISABLED]")</f>
        <v>[DISABLED]</v>
      </c>
      <c r="S808" s="84" t="str">
        <f>IF($M808,_xll.BDH($J808,S$793,$L808),"[DISABLED]")</f>
        <v>[DISABLED]</v>
      </c>
      <c r="U808" s="106" t="s">
        <v>5901</v>
      </c>
      <c r="V808" s="107" t="s">
        <v>1055</v>
      </c>
      <c r="W808" s="108">
        <v>42276</v>
      </c>
      <c r="X808" s="107" t="b">
        <v>0</v>
      </c>
      <c r="Y808" s="107" t="s">
        <v>5237</v>
      </c>
      <c r="Z808" s="107" t="s">
        <v>5237</v>
      </c>
      <c r="AA808" s="107" t="s">
        <v>5237</v>
      </c>
      <c r="AB808" s="107" t="s">
        <v>5237</v>
      </c>
      <c r="AC808" s="107" t="s">
        <v>5237</v>
      </c>
      <c r="AD808" s="107" t="s">
        <v>5237</v>
      </c>
    </row>
    <row r="809" spans="2:30" outlineLevel="2">
      <c r="B809" s="4" t="s">
        <v>3</v>
      </c>
      <c r="C809" s="4" t="s">
        <v>5232</v>
      </c>
      <c r="D809" s="4" t="s">
        <v>7</v>
      </c>
      <c r="E809" s="10" t="s">
        <v>62</v>
      </c>
      <c r="F809" s="4" t="s">
        <v>321</v>
      </c>
      <c r="G809" s="10" t="s">
        <v>67</v>
      </c>
      <c r="H809" s="10" t="s">
        <v>956</v>
      </c>
      <c r="I809" s="4" t="s">
        <v>73</v>
      </c>
      <c r="J809" s="72" t="str">
        <f t="shared" si="69"/>
        <v>SFSW1IV3 ICPL Curncy</v>
      </c>
      <c r="K809" s="25" t="str">
        <f t="shared" si="70"/>
        <v>ICPL</v>
      </c>
      <c r="L809" s="26">
        <f t="shared" ca="1" si="70"/>
        <v>42276</v>
      </c>
      <c r="M809" s="25" t="b">
        <f t="shared" si="70"/>
        <v>0</v>
      </c>
      <c r="N809" s="84" t="str">
        <f>IF($M809,_xll.BDP($J809,N$793),"[DISABLED]")</f>
        <v>[DISABLED]</v>
      </c>
      <c r="O809" s="84" t="str">
        <f>IF($M809,_xll.BDP($J809,O$793),"[DISABLED]")</f>
        <v>[DISABLED]</v>
      </c>
      <c r="P809" s="84" t="str">
        <f>IF($M809,_xll.BDP($J809,P$793),"[DISABLED]")</f>
        <v>[DISABLED]</v>
      </c>
      <c r="Q809" s="84" t="str">
        <f>IF($M809,_xll.BDH($J809,Q$793,$L809),"[DISABLED]")</f>
        <v>[DISABLED]</v>
      </c>
      <c r="R809" s="84" t="str">
        <f>IF($M809,_xll.BDH($J809,R$793,$L809),"[DISABLED]")</f>
        <v>[DISABLED]</v>
      </c>
      <c r="S809" s="84" t="str">
        <f>IF($M809,_xll.BDH($J809,S$793,$L809),"[DISABLED]")</f>
        <v>[DISABLED]</v>
      </c>
      <c r="U809" s="106" t="s">
        <v>5902</v>
      </c>
      <c r="V809" s="107" t="s">
        <v>1055</v>
      </c>
      <c r="W809" s="108">
        <v>42276</v>
      </c>
      <c r="X809" s="107" t="b">
        <v>0</v>
      </c>
      <c r="Y809" s="107" t="s">
        <v>5237</v>
      </c>
      <c r="Z809" s="107" t="s">
        <v>5237</v>
      </c>
      <c r="AA809" s="107" t="s">
        <v>5237</v>
      </c>
      <c r="AB809" s="107" t="s">
        <v>5237</v>
      </c>
      <c r="AC809" s="107" t="s">
        <v>5237</v>
      </c>
      <c r="AD809" s="107" t="s">
        <v>5237</v>
      </c>
    </row>
    <row r="810" spans="2:30" outlineLevel="2">
      <c r="B810" s="4" t="s">
        <v>3</v>
      </c>
      <c r="C810" s="4" t="s">
        <v>5232</v>
      </c>
      <c r="D810" s="4" t="s">
        <v>7</v>
      </c>
      <c r="E810" s="10" t="s">
        <v>62</v>
      </c>
      <c r="F810" s="4" t="s">
        <v>42</v>
      </c>
      <c r="G810" s="10" t="s">
        <v>67</v>
      </c>
      <c r="H810" s="10" t="s">
        <v>957</v>
      </c>
      <c r="I810" s="4" t="s">
        <v>73</v>
      </c>
      <c r="J810" s="72" t="str">
        <f t="shared" si="69"/>
        <v>SFSW2V3 ICPL Curncy</v>
      </c>
      <c r="K810" s="25" t="str">
        <f t="shared" si="70"/>
        <v>ICPL</v>
      </c>
      <c r="L810" s="26">
        <f t="shared" ca="1" si="70"/>
        <v>42276</v>
      </c>
      <c r="M810" s="25" t="b">
        <f t="shared" si="70"/>
        <v>0</v>
      </c>
      <c r="N810" s="84" t="str">
        <f>IF($M810,_xll.BDP($J810,N$793),"[DISABLED]")</f>
        <v>[DISABLED]</v>
      </c>
      <c r="O810" s="84" t="str">
        <f>IF($M810,_xll.BDP($J810,O$793),"[DISABLED]")</f>
        <v>[DISABLED]</v>
      </c>
      <c r="P810" s="84" t="str">
        <f>IF($M810,_xll.BDP($J810,P$793),"[DISABLED]")</f>
        <v>[DISABLED]</v>
      </c>
      <c r="Q810" s="84" t="str">
        <f>IF($M810,_xll.BDH($J810,Q$793,$L810),"[DISABLED]")</f>
        <v>[DISABLED]</v>
      </c>
      <c r="R810" s="84" t="str">
        <f>IF($M810,_xll.BDH($J810,R$793,$L810),"[DISABLED]")</f>
        <v>[DISABLED]</v>
      </c>
      <c r="S810" s="84" t="str">
        <f>IF($M810,_xll.BDH($J810,S$793,$L810),"[DISABLED]")</f>
        <v>[DISABLED]</v>
      </c>
      <c r="U810" s="106" t="s">
        <v>5903</v>
      </c>
      <c r="V810" s="107" t="s">
        <v>1055</v>
      </c>
      <c r="W810" s="108">
        <v>42276</v>
      </c>
      <c r="X810" s="107" t="b">
        <v>0</v>
      </c>
      <c r="Y810" s="107" t="s">
        <v>5237</v>
      </c>
      <c r="Z810" s="107" t="s">
        <v>5237</v>
      </c>
      <c r="AA810" s="107" t="s">
        <v>5237</v>
      </c>
      <c r="AB810" s="107" t="s">
        <v>5237</v>
      </c>
      <c r="AC810" s="107" t="s">
        <v>5237</v>
      </c>
      <c r="AD810" s="107" t="s">
        <v>5237</v>
      </c>
    </row>
    <row r="811" spans="2:30" outlineLevel="2">
      <c r="B811" s="4" t="s">
        <v>3</v>
      </c>
      <c r="C811" s="4" t="s">
        <v>5232</v>
      </c>
      <c r="D811" s="4" t="s">
        <v>7</v>
      </c>
      <c r="E811" s="10" t="s">
        <v>62</v>
      </c>
      <c r="F811" s="4" t="s">
        <v>43</v>
      </c>
      <c r="G811" s="10" t="s">
        <v>67</v>
      </c>
      <c r="H811" s="10" t="s">
        <v>958</v>
      </c>
      <c r="I811" s="4" t="s">
        <v>73</v>
      </c>
      <c r="J811" s="72" t="str">
        <f t="shared" si="69"/>
        <v>SFSW3V3 ICPL Curncy</v>
      </c>
      <c r="K811" s="25" t="str">
        <f t="shared" si="70"/>
        <v>ICPL</v>
      </c>
      <c r="L811" s="26">
        <f t="shared" ca="1" si="70"/>
        <v>42276</v>
      </c>
      <c r="M811" s="25" t="b">
        <f t="shared" si="70"/>
        <v>0</v>
      </c>
      <c r="N811" s="84" t="str">
        <f>IF($M811,_xll.BDP($J811,N$793),"[DISABLED]")</f>
        <v>[DISABLED]</v>
      </c>
      <c r="O811" s="84" t="str">
        <f>IF($M811,_xll.BDP($J811,O$793),"[DISABLED]")</f>
        <v>[DISABLED]</v>
      </c>
      <c r="P811" s="84" t="str">
        <f>IF($M811,_xll.BDP($J811,P$793),"[DISABLED]")</f>
        <v>[DISABLED]</v>
      </c>
      <c r="Q811" s="84" t="str">
        <f>IF($M811,_xll.BDH($J811,Q$793,$L811),"[DISABLED]")</f>
        <v>[DISABLED]</v>
      </c>
      <c r="R811" s="84" t="str">
        <f>IF($M811,_xll.BDH($J811,R$793,$L811),"[DISABLED]")</f>
        <v>[DISABLED]</v>
      </c>
      <c r="S811" s="84" t="str">
        <f>IF($M811,_xll.BDH($J811,S$793,$L811),"[DISABLED]")</f>
        <v>[DISABLED]</v>
      </c>
      <c r="U811" s="106" t="s">
        <v>5904</v>
      </c>
      <c r="V811" s="107" t="s">
        <v>1055</v>
      </c>
      <c r="W811" s="108">
        <v>42276</v>
      </c>
      <c r="X811" s="107" t="b">
        <v>0</v>
      </c>
      <c r="Y811" s="107" t="s">
        <v>5237</v>
      </c>
      <c r="Z811" s="107" t="s">
        <v>5237</v>
      </c>
      <c r="AA811" s="107" t="s">
        <v>5237</v>
      </c>
      <c r="AB811" s="107" t="s">
        <v>5237</v>
      </c>
      <c r="AC811" s="107" t="s">
        <v>5237</v>
      </c>
      <c r="AD811" s="107" t="s">
        <v>5237</v>
      </c>
    </row>
    <row r="812" spans="2:30" outlineLevel="2">
      <c r="B812" s="4" t="s">
        <v>3</v>
      </c>
      <c r="C812" s="4" t="s">
        <v>5232</v>
      </c>
      <c r="D812" s="4" t="s">
        <v>7</v>
      </c>
      <c r="E812" s="10" t="s">
        <v>62</v>
      </c>
      <c r="F812" s="4" t="s">
        <v>152</v>
      </c>
      <c r="G812" s="10" t="s">
        <v>67</v>
      </c>
      <c r="H812" s="10" t="s">
        <v>959</v>
      </c>
      <c r="I812" s="4" t="s">
        <v>73</v>
      </c>
      <c r="J812" s="72" t="str">
        <f t="shared" si="69"/>
        <v>SFSW4V3 ICPL Curncy</v>
      </c>
      <c r="K812" s="25" t="str">
        <f t="shared" si="70"/>
        <v>ICPL</v>
      </c>
      <c r="L812" s="26">
        <f t="shared" ca="1" si="70"/>
        <v>42276</v>
      </c>
      <c r="M812" s="25" t="b">
        <f t="shared" si="70"/>
        <v>0</v>
      </c>
      <c r="N812" s="84" t="str">
        <f>IF($M812,_xll.BDP($J812,N$793),"[DISABLED]")</f>
        <v>[DISABLED]</v>
      </c>
      <c r="O812" s="84" t="str">
        <f>IF($M812,_xll.BDP($J812,O$793),"[DISABLED]")</f>
        <v>[DISABLED]</v>
      </c>
      <c r="P812" s="84" t="str">
        <f>IF($M812,_xll.BDP($J812,P$793),"[DISABLED]")</f>
        <v>[DISABLED]</v>
      </c>
      <c r="Q812" s="84" t="str">
        <f>IF($M812,_xll.BDH($J812,Q$793,$L812),"[DISABLED]")</f>
        <v>[DISABLED]</v>
      </c>
      <c r="R812" s="84" t="str">
        <f>IF($M812,_xll.BDH($J812,R$793,$L812),"[DISABLED]")</f>
        <v>[DISABLED]</v>
      </c>
      <c r="S812" s="84" t="str">
        <f>IF($M812,_xll.BDH($J812,S$793,$L812),"[DISABLED]")</f>
        <v>[DISABLED]</v>
      </c>
      <c r="U812" s="106" t="s">
        <v>5905</v>
      </c>
      <c r="V812" s="107" t="s">
        <v>1055</v>
      </c>
      <c r="W812" s="108">
        <v>42276</v>
      </c>
      <c r="X812" s="107" t="b">
        <v>0</v>
      </c>
      <c r="Y812" s="107" t="s">
        <v>5237</v>
      </c>
      <c r="Z812" s="107" t="s">
        <v>5237</v>
      </c>
      <c r="AA812" s="107" t="s">
        <v>5237</v>
      </c>
      <c r="AB812" s="107" t="s">
        <v>5237</v>
      </c>
      <c r="AC812" s="107" t="s">
        <v>5237</v>
      </c>
      <c r="AD812" s="107" t="s">
        <v>5237</v>
      </c>
    </row>
    <row r="813" spans="2:30" outlineLevel="2">
      <c r="B813" s="4" t="s">
        <v>3</v>
      </c>
      <c r="C813" s="4" t="s">
        <v>5232</v>
      </c>
      <c r="D813" s="4" t="s">
        <v>7</v>
      </c>
      <c r="E813" s="10" t="s">
        <v>62</v>
      </c>
      <c r="F813" s="4" t="s">
        <v>44</v>
      </c>
      <c r="G813" s="10" t="s">
        <v>67</v>
      </c>
      <c r="H813" s="10" t="s">
        <v>960</v>
      </c>
      <c r="I813" s="4" t="s">
        <v>73</v>
      </c>
      <c r="J813" s="72" t="str">
        <f t="shared" si="69"/>
        <v>SFSW5V3 ICPL Curncy</v>
      </c>
      <c r="K813" s="25" t="str">
        <f t="shared" si="70"/>
        <v>ICPL</v>
      </c>
      <c r="L813" s="26">
        <f t="shared" ca="1" si="70"/>
        <v>42276</v>
      </c>
      <c r="M813" s="25" t="b">
        <f t="shared" si="70"/>
        <v>0</v>
      </c>
      <c r="N813" s="84" t="str">
        <f>IF($M813,_xll.BDP($J813,N$793),"[DISABLED]")</f>
        <v>[DISABLED]</v>
      </c>
      <c r="O813" s="84" t="str">
        <f>IF($M813,_xll.BDP($J813,O$793),"[DISABLED]")</f>
        <v>[DISABLED]</v>
      </c>
      <c r="P813" s="84" t="str">
        <f>IF($M813,_xll.BDP($J813,P$793),"[DISABLED]")</f>
        <v>[DISABLED]</v>
      </c>
      <c r="Q813" s="84" t="str">
        <f>IF($M813,_xll.BDH($J813,Q$793,$L813),"[DISABLED]")</f>
        <v>[DISABLED]</v>
      </c>
      <c r="R813" s="84" t="str">
        <f>IF($M813,_xll.BDH($J813,R$793,$L813),"[DISABLED]")</f>
        <v>[DISABLED]</v>
      </c>
      <c r="S813" s="84" t="str">
        <f>IF($M813,_xll.BDH($J813,S$793,$L813),"[DISABLED]")</f>
        <v>[DISABLED]</v>
      </c>
      <c r="U813" s="106" t="s">
        <v>5906</v>
      </c>
      <c r="V813" s="107" t="s">
        <v>1055</v>
      </c>
      <c r="W813" s="108">
        <v>42276</v>
      </c>
      <c r="X813" s="107" t="b">
        <v>0</v>
      </c>
      <c r="Y813" s="107" t="s">
        <v>5237</v>
      </c>
      <c r="Z813" s="107" t="s">
        <v>5237</v>
      </c>
      <c r="AA813" s="107" t="s">
        <v>5237</v>
      </c>
      <c r="AB813" s="107" t="s">
        <v>5237</v>
      </c>
      <c r="AC813" s="107" t="s">
        <v>5237</v>
      </c>
      <c r="AD813" s="107" t="s">
        <v>5237</v>
      </c>
    </row>
    <row r="814" spans="2:30" outlineLevel="2">
      <c r="B814" s="4" t="s">
        <v>3</v>
      </c>
      <c r="C814" s="4" t="s">
        <v>5232</v>
      </c>
      <c r="D814" s="4" t="s">
        <v>7</v>
      </c>
      <c r="E814" s="10" t="s">
        <v>62</v>
      </c>
      <c r="F814" s="4" t="s">
        <v>155</v>
      </c>
      <c r="G814" s="10" t="s">
        <v>67</v>
      </c>
      <c r="H814" s="10" t="s">
        <v>961</v>
      </c>
      <c r="I814" s="4" t="s">
        <v>73</v>
      </c>
      <c r="J814" s="72" t="str">
        <f t="shared" si="69"/>
        <v>SFSW6V3 ICPL Curncy</v>
      </c>
      <c r="K814" s="25" t="str">
        <f t="shared" si="70"/>
        <v>ICPL</v>
      </c>
      <c r="L814" s="26">
        <f t="shared" ca="1" si="70"/>
        <v>42276</v>
      </c>
      <c r="M814" s="25" t="b">
        <f t="shared" si="70"/>
        <v>0</v>
      </c>
      <c r="N814" s="84" t="str">
        <f>IF($M814,_xll.BDP($J814,N$793),"[DISABLED]")</f>
        <v>[DISABLED]</v>
      </c>
      <c r="O814" s="84" t="str">
        <f>IF($M814,_xll.BDP($J814,O$793),"[DISABLED]")</f>
        <v>[DISABLED]</v>
      </c>
      <c r="P814" s="84" t="str">
        <f>IF($M814,_xll.BDP($J814,P$793),"[DISABLED]")</f>
        <v>[DISABLED]</v>
      </c>
      <c r="Q814" s="84" t="str">
        <f>IF($M814,_xll.BDH($J814,Q$793,$L814),"[DISABLED]")</f>
        <v>[DISABLED]</v>
      </c>
      <c r="R814" s="84" t="str">
        <f>IF($M814,_xll.BDH($J814,R$793,$L814),"[DISABLED]")</f>
        <v>[DISABLED]</v>
      </c>
      <c r="S814" s="84" t="str">
        <f>IF($M814,_xll.BDH($J814,S$793,$L814),"[DISABLED]")</f>
        <v>[DISABLED]</v>
      </c>
      <c r="U814" s="106" t="s">
        <v>5907</v>
      </c>
      <c r="V814" s="107" t="s">
        <v>1055</v>
      </c>
      <c r="W814" s="108">
        <v>42276</v>
      </c>
      <c r="X814" s="107" t="b">
        <v>0</v>
      </c>
      <c r="Y814" s="107" t="s">
        <v>5237</v>
      </c>
      <c r="Z814" s="107" t="s">
        <v>5237</v>
      </c>
      <c r="AA814" s="107" t="s">
        <v>5237</v>
      </c>
      <c r="AB814" s="107" t="s">
        <v>5237</v>
      </c>
      <c r="AC814" s="107" t="s">
        <v>5237</v>
      </c>
      <c r="AD814" s="107" t="s">
        <v>5237</v>
      </c>
    </row>
    <row r="815" spans="2:30" outlineLevel="2">
      <c r="B815" s="4" t="s">
        <v>3</v>
      </c>
      <c r="C815" s="4" t="s">
        <v>5232</v>
      </c>
      <c r="D815" s="4" t="s">
        <v>7</v>
      </c>
      <c r="E815" s="10" t="s">
        <v>62</v>
      </c>
      <c r="F815" s="4" t="s">
        <v>45</v>
      </c>
      <c r="G815" s="10" t="s">
        <v>67</v>
      </c>
      <c r="H815" s="10" t="s">
        <v>962</v>
      </c>
      <c r="I815" s="4" t="s">
        <v>73</v>
      </c>
      <c r="J815" s="72" t="str">
        <f t="shared" si="69"/>
        <v>SFSW7V3 ICPL Curncy</v>
      </c>
      <c r="K815" s="25" t="str">
        <f t="shared" si="70"/>
        <v>ICPL</v>
      </c>
      <c r="L815" s="26">
        <f t="shared" ca="1" si="70"/>
        <v>42276</v>
      </c>
      <c r="M815" s="25" t="b">
        <f t="shared" si="70"/>
        <v>0</v>
      </c>
      <c r="N815" s="84" t="str">
        <f>IF($M815,_xll.BDP($J815,N$793),"[DISABLED]")</f>
        <v>[DISABLED]</v>
      </c>
      <c r="O815" s="84" t="str">
        <f>IF($M815,_xll.BDP($J815,O$793),"[DISABLED]")</f>
        <v>[DISABLED]</v>
      </c>
      <c r="P815" s="84" t="str">
        <f>IF($M815,_xll.BDP($J815,P$793),"[DISABLED]")</f>
        <v>[DISABLED]</v>
      </c>
      <c r="Q815" s="84" t="str">
        <f>IF($M815,_xll.BDH($J815,Q$793,$L815),"[DISABLED]")</f>
        <v>[DISABLED]</v>
      </c>
      <c r="R815" s="84" t="str">
        <f>IF($M815,_xll.BDH($J815,R$793,$L815),"[DISABLED]")</f>
        <v>[DISABLED]</v>
      </c>
      <c r="S815" s="84" t="str">
        <f>IF($M815,_xll.BDH($J815,S$793,$L815),"[DISABLED]")</f>
        <v>[DISABLED]</v>
      </c>
      <c r="U815" s="106" t="s">
        <v>5908</v>
      </c>
      <c r="V815" s="107" t="s">
        <v>1055</v>
      </c>
      <c r="W815" s="108">
        <v>42276</v>
      </c>
      <c r="X815" s="107" t="b">
        <v>0</v>
      </c>
      <c r="Y815" s="107" t="s">
        <v>5237</v>
      </c>
      <c r="Z815" s="107" t="s">
        <v>5237</v>
      </c>
      <c r="AA815" s="107" t="s">
        <v>5237</v>
      </c>
      <c r="AB815" s="107" t="s">
        <v>5237</v>
      </c>
      <c r="AC815" s="107" t="s">
        <v>5237</v>
      </c>
      <c r="AD815" s="107" t="s">
        <v>5237</v>
      </c>
    </row>
    <row r="816" spans="2:30" outlineLevel="2">
      <c r="B816" s="4" t="s">
        <v>3</v>
      </c>
      <c r="C816" s="4" t="s">
        <v>5232</v>
      </c>
      <c r="D816" s="4" t="s">
        <v>7</v>
      </c>
      <c r="E816" s="10" t="s">
        <v>62</v>
      </c>
      <c r="F816" s="4" t="s">
        <v>156</v>
      </c>
      <c r="G816" s="10" t="s">
        <v>67</v>
      </c>
      <c r="H816" s="10" t="s">
        <v>963</v>
      </c>
      <c r="I816" s="4" t="s">
        <v>73</v>
      </c>
      <c r="J816" s="72" t="str">
        <f t="shared" si="69"/>
        <v>SFSW8V3 ICPL Curncy</v>
      </c>
      <c r="K816" s="25" t="str">
        <f t="shared" si="70"/>
        <v>ICPL</v>
      </c>
      <c r="L816" s="26">
        <f t="shared" ca="1" si="70"/>
        <v>42276</v>
      </c>
      <c r="M816" s="25" t="b">
        <f t="shared" si="70"/>
        <v>0</v>
      </c>
      <c r="N816" s="84" t="str">
        <f>IF($M816,_xll.BDP($J816,N$793),"[DISABLED]")</f>
        <v>[DISABLED]</v>
      </c>
      <c r="O816" s="84" t="str">
        <f>IF($M816,_xll.BDP($J816,O$793),"[DISABLED]")</f>
        <v>[DISABLED]</v>
      </c>
      <c r="P816" s="84" t="str">
        <f>IF($M816,_xll.BDP($J816,P$793),"[DISABLED]")</f>
        <v>[DISABLED]</v>
      </c>
      <c r="Q816" s="84" t="str">
        <f>IF($M816,_xll.BDH($J816,Q$793,$L816),"[DISABLED]")</f>
        <v>[DISABLED]</v>
      </c>
      <c r="R816" s="84" t="str">
        <f>IF($M816,_xll.BDH($J816,R$793,$L816),"[DISABLED]")</f>
        <v>[DISABLED]</v>
      </c>
      <c r="S816" s="84" t="str">
        <f>IF($M816,_xll.BDH($J816,S$793,$L816),"[DISABLED]")</f>
        <v>[DISABLED]</v>
      </c>
      <c r="U816" s="106" t="s">
        <v>5909</v>
      </c>
      <c r="V816" s="107" t="s">
        <v>1055</v>
      </c>
      <c r="W816" s="108">
        <v>42276</v>
      </c>
      <c r="X816" s="107" t="b">
        <v>0</v>
      </c>
      <c r="Y816" s="107" t="s">
        <v>5237</v>
      </c>
      <c r="Z816" s="107" t="s">
        <v>5237</v>
      </c>
      <c r="AA816" s="107" t="s">
        <v>5237</v>
      </c>
      <c r="AB816" s="107" t="s">
        <v>5237</v>
      </c>
      <c r="AC816" s="107" t="s">
        <v>5237</v>
      </c>
      <c r="AD816" s="107" t="s">
        <v>5237</v>
      </c>
    </row>
    <row r="817" spans="2:30" outlineLevel="2">
      <c r="B817" s="4" t="s">
        <v>3</v>
      </c>
      <c r="C817" s="4" t="s">
        <v>5232</v>
      </c>
      <c r="D817" s="4" t="s">
        <v>7</v>
      </c>
      <c r="E817" s="10" t="s">
        <v>62</v>
      </c>
      <c r="F817" s="4" t="s">
        <v>157</v>
      </c>
      <c r="G817" s="10" t="s">
        <v>67</v>
      </c>
      <c r="H817" s="10" t="s">
        <v>964</v>
      </c>
      <c r="I817" s="4" t="s">
        <v>73</v>
      </c>
      <c r="J817" s="72" t="str">
        <f t="shared" si="69"/>
        <v>SFSW9V3 ICPL Curncy</v>
      </c>
      <c r="K817" s="25" t="str">
        <f t="shared" si="70"/>
        <v>ICPL</v>
      </c>
      <c r="L817" s="26">
        <f t="shared" ca="1" si="70"/>
        <v>42276</v>
      </c>
      <c r="M817" s="25" t="b">
        <f t="shared" si="70"/>
        <v>0</v>
      </c>
      <c r="N817" s="84" t="str">
        <f>IF($M817,_xll.BDP($J817,N$793),"[DISABLED]")</f>
        <v>[DISABLED]</v>
      </c>
      <c r="O817" s="84" t="str">
        <f>IF($M817,_xll.BDP($J817,O$793),"[DISABLED]")</f>
        <v>[DISABLED]</v>
      </c>
      <c r="P817" s="84" t="str">
        <f>IF($M817,_xll.BDP($J817,P$793),"[DISABLED]")</f>
        <v>[DISABLED]</v>
      </c>
      <c r="Q817" s="84" t="str">
        <f>IF($M817,_xll.BDH($J817,Q$793,$L817),"[DISABLED]")</f>
        <v>[DISABLED]</v>
      </c>
      <c r="R817" s="84" t="str">
        <f>IF($M817,_xll.BDH($J817,R$793,$L817),"[DISABLED]")</f>
        <v>[DISABLED]</v>
      </c>
      <c r="S817" s="84" t="str">
        <f>IF($M817,_xll.BDH($J817,S$793,$L817),"[DISABLED]")</f>
        <v>[DISABLED]</v>
      </c>
      <c r="U817" s="106" t="s">
        <v>5910</v>
      </c>
      <c r="V817" s="107" t="s">
        <v>1055</v>
      </c>
      <c r="W817" s="108">
        <v>42276</v>
      </c>
      <c r="X817" s="107" t="b">
        <v>0</v>
      </c>
      <c r="Y817" s="107" t="s">
        <v>5237</v>
      </c>
      <c r="Z817" s="107" t="s">
        <v>5237</v>
      </c>
      <c r="AA817" s="107" t="s">
        <v>5237</v>
      </c>
      <c r="AB817" s="107" t="s">
        <v>5237</v>
      </c>
      <c r="AC817" s="107" t="s">
        <v>5237</v>
      </c>
      <c r="AD817" s="107" t="s">
        <v>5237</v>
      </c>
    </row>
    <row r="818" spans="2:30" outlineLevel="2">
      <c r="B818" s="4" t="s">
        <v>3</v>
      </c>
      <c r="C818" s="4" t="s">
        <v>5232</v>
      </c>
      <c r="D818" s="4" t="s">
        <v>7</v>
      </c>
      <c r="E818" s="10" t="s">
        <v>62</v>
      </c>
      <c r="F818" s="4" t="s">
        <v>46</v>
      </c>
      <c r="G818" s="10" t="s">
        <v>67</v>
      </c>
      <c r="H818" s="10" t="s">
        <v>965</v>
      </c>
      <c r="I818" s="4" t="s">
        <v>73</v>
      </c>
      <c r="J818" s="72" t="str">
        <f t="shared" si="69"/>
        <v>SFSW10V3 ICPL Curncy</v>
      </c>
      <c r="K818" s="25" t="str">
        <f t="shared" si="70"/>
        <v>ICPL</v>
      </c>
      <c r="L818" s="26">
        <f t="shared" ca="1" si="70"/>
        <v>42276</v>
      </c>
      <c r="M818" s="25" t="b">
        <f t="shared" si="70"/>
        <v>0</v>
      </c>
      <c r="N818" s="84" t="str">
        <f>IF($M818,_xll.BDP($J818,N$793),"[DISABLED]")</f>
        <v>[DISABLED]</v>
      </c>
      <c r="O818" s="84" t="str">
        <f>IF($M818,_xll.BDP($J818,O$793),"[DISABLED]")</f>
        <v>[DISABLED]</v>
      </c>
      <c r="P818" s="84" t="str">
        <f>IF($M818,_xll.BDP($J818,P$793),"[DISABLED]")</f>
        <v>[DISABLED]</v>
      </c>
      <c r="Q818" s="84" t="str">
        <f>IF($M818,_xll.BDH($J818,Q$793,$L818),"[DISABLED]")</f>
        <v>[DISABLED]</v>
      </c>
      <c r="R818" s="84" t="str">
        <f>IF($M818,_xll.BDH($J818,R$793,$L818),"[DISABLED]")</f>
        <v>[DISABLED]</v>
      </c>
      <c r="S818" s="84" t="str">
        <f>IF($M818,_xll.BDH($J818,S$793,$L818),"[DISABLED]")</f>
        <v>[DISABLED]</v>
      </c>
      <c r="U818" s="106" t="s">
        <v>5911</v>
      </c>
      <c r="V818" s="107" t="s">
        <v>1055</v>
      </c>
      <c r="W818" s="108">
        <v>42276</v>
      </c>
      <c r="X818" s="107" t="b">
        <v>0</v>
      </c>
      <c r="Y818" s="107" t="s">
        <v>5237</v>
      </c>
      <c r="Z818" s="107" t="s">
        <v>5237</v>
      </c>
      <c r="AA818" s="107" t="s">
        <v>5237</v>
      </c>
      <c r="AB818" s="107" t="s">
        <v>5237</v>
      </c>
      <c r="AC818" s="107" t="s">
        <v>5237</v>
      </c>
      <c r="AD818" s="107" t="s">
        <v>5237</v>
      </c>
    </row>
    <row r="819" spans="2:30" outlineLevel="2">
      <c r="B819" s="4" t="s">
        <v>3</v>
      </c>
      <c r="C819" s="4" t="s">
        <v>5232</v>
      </c>
      <c r="D819" s="4" t="s">
        <v>7</v>
      </c>
      <c r="E819" s="10" t="s">
        <v>62</v>
      </c>
      <c r="F819" s="4" t="s">
        <v>160</v>
      </c>
      <c r="G819" s="10" t="s">
        <v>67</v>
      </c>
      <c r="H819" s="10" t="s">
        <v>966</v>
      </c>
      <c r="I819" s="4" t="s">
        <v>73</v>
      </c>
      <c r="J819" s="72" t="str">
        <f t="shared" si="69"/>
        <v>SFSW11V3 ICPL Curncy</v>
      </c>
      <c r="K819" s="25" t="str">
        <f t="shared" si="70"/>
        <v>ICPL</v>
      </c>
      <c r="L819" s="26">
        <f t="shared" ca="1" si="70"/>
        <v>42276</v>
      </c>
      <c r="M819" s="25" t="b">
        <f t="shared" si="70"/>
        <v>0</v>
      </c>
      <c r="N819" s="84" t="str">
        <f>IF($M819,_xll.BDP($J819,N$793),"[DISABLED]")</f>
        <v>[DISABLED]</v>
      </c>
      <c r="O819" s="84" t="str">
        <f>IF($M819,_xll.BDP($J819,O$793),"[DISABLED]")</f>
        <v>[DISABLED]</v>
      </c>
      <c r="P819" s="84" t="str">
        <f>IF($M819,_xll.BDP($J819,P$793),"[DISABLED]")</f>
        <v>[DISABLED]</v>
      </c>
      <c r="Q819" s="84" t="str">
        <f>IF($M819,_xll.BDH($J819,Q$793,$L819),"[DISABLED]")</f>
        <v>[DISABLED]</v>
      </c>
      <c r="R819" s="84" t="str">
        <f>IF($M819,_xll.BDH($J819,R$793,$L819),"[DISABLED]")</f>
        <v>[DISABLED]</v>
      </c>
      <c r="S819" s="84" t="str">
        <f>IF($M819,_xll.BDH($J819,S$793,$L819),"[DISABLED]")</f>
        <v>[DISABLED]</v>
      </c>
      <c r="U819" s="106" t="s">
        <v>5912</v>
      </c>
      <c r="V819" s="107" t="s">
        <v>1055</v>
      </c>
      <c r="W819" s="108">
        <v>42276</v>
      </c>
      <c r="X819" s="107" t="b">
        <v>0</v>
      </c>
      <c r="Y819" s="107" t="s">
        <v>5237</v>
      </c>
      <c r="Z819" s="107" t="s">
        <v>5237</v>
      </c>
      <c r="AA819" s="107" t="s">
        <v>5237</v>
      </c>
      <c r="AB819" s="107" t="s">
        <v>5237</v>
      </c>
      <c r="AC819" s="107" t="s">
        <v>5237</v>
      </c>
      <c r="AD819" s="107" t="s">
        <v>5237</v>
      </c>
    </row>
    <row r="820" spans="2:30" outlineLevel="2">
      <c r="B820" s="4" t="s">
        <v>3</v>
      </c>
      <c r="C820" s="4" t="s">
        <v>5232</v>
      </c>
      <c r="D820" s="4" t="s">
        <v>7</v>
      </c>
      <c r="E820" s="10" t="s">
        <v>62</v>
      </c>
      <c r="F820" s="4" t="s">
        <v>161</v>
      </c>
      <c r="G820" s="10" t="s">
        <v>67</v>
      </c>
      <c r="H820" s="10" t="s">
        <v>967</v>
      </c>
      <c r="I820" s="4" t="s">
        <v>73</v>
      </c>
      <c r="J820" s="72" t="str">
        <f t="shared" si="69"/>
        <v>SFSW12V3 ICPL Curncy</v>
      </c>
      <c r="K820" s="25" t="str">
        <f t="shared" si="70"/>
        <v>ICPL</v>
      </c>
      <c r="L820" s="26">
        <f t="shared" ca="1" si="70"/>
        <v>42276</v>
      </c>
      <c r="M820" s="25" t="b">
        <f t="shared" si="70"/>
        <v>0</v>
      </c>
      <c r="N820" s="84" t="str">
        <f>IF($M820,_xll.BDP($J820,N$793),"[DISABLED]")</f>
        <v>[DISABLED]</v>
      </c>
      <c r="O820" s="84" t="str">
        <f>IF($M820,_xll.BDP($J820,O$793),"[DISABLED]")</f>
        <v>[DISABLED]</v>
      </c>
      <c r="P820" s="84" t="str">
        <f>IF($M820,_xll.BDP($J820,P$793),"[DISABLED]")</f>
        <v>[DISABLED]</v>
      </c>
      <c r="Q820" s="84" t="str">
        <f>IF($M820,_xll.BDH($J820,Q$793,$L820),"[DISABLED]")</f>
        <v>[DISABLED]</v>
      </c>
      <c r="R820" s="84" t="str">
        <f>IF($M820,_xll.BDH($J820,R$793,$L820),"[DISABLED]")</f>
        <v>[DISABLED]</v>
      </c>
      <c r="S820" s="84" t="str">
        <f>IF($M820,_xll.BDH($J820,S$793,$L820),"[DISABLED]")</f>
        <v>[DISABLED]</v>
      </c>
      <c r="U820" s="106" t="s">
        <v>5913</v>
      </c>
      <c r="V820" s="107" t="s">
        <v>1055</v>
      </c>
      <c r="W820" s="108">
        <v>42276</v>
      </c>
      <c r="X820" s="107" t="b">
        <v>0</v>
      </c>
      <c r="Y820" s="107" t="s">
        <v>5237</v>
      </c>
      <c r="Z820" s="107" t="s">
        <v>5237</v>
      </c>
      <c r="AA820" s="107" t="s">
        <v>5237</v>
      </c>
      <c r="AB820" s="107" t="s">
        <v>5237</v>
      </c>
      <c r="AC820" s="107" t="s">
        <v>5237</v>
      </c>
      <c r="AD820" s="107" t="s">
        <v>5237</v>
      </c>
    </row>
    <row r="821" spans="2:30" outlineLevel="2">
      <c r="B821" s="4" t="s">
        <v>3</v>
      </c>
      <c r="C821" s="4" t="s">
        <v>5232</v>
      </c>
      <c r="D821" s="4" t="s">
        <v>7</v>
      </c>
      <c r="E821" s="10" t="s">
        <v>62</v>
      </c>
      <c r="F821" s="4" t="s">
        <v>162</v>
      </c>
      <c r="G821" s="10" t="s">
        <v>67</v>
      </c>
      <c r="H821" s="10" t="s">
        <v>968</v>
      </c>
      <c r="I821" s="4" t="s">
        <v>73</v>
      </c>
      <c r="J821" s="72" t="str">
        <f t="shared" si="69"/>
        <v>SFSW13V3 ICPL Curncy</v>
      </c>
      <c r="K821" s="25" t="str">
        <f t="shared" si="70"/>
        <v>ICPL</v>
      </c>
      <c r="L821" s="26">
        <f t="shared" ca="1" si="70"/>
        <v>42276</v>
      </c>
      <c r="M821" s="25" t="b">
        <f t="shared" si="70"/>
        <v>0</v>
      </c>
      <c r="N821" s="84" t="str">
        <f>IF($M821,_xll.BDP($J821,N$793),"[DISABLED]")</f>
        <v>[DISABLED]</v>
      </c>
      <c r="O821" s="84" t="str">
        <f>IF($M821,_xll.BDP($J821,O$793),"[DISABLED]")</f>
        <v>[DISABLED]</v>
      </c>
      <c r="P821" s="84" t="str">
        <f>IF($M821,_xll.BDP($J821,P$793),"[DISABLED]")</f>
        <v>[DISABLED]</v>
      </c>
      <c r="Q821" s="84" t="str">
        <f>IF($M821,_xll.BDH($J821,Q$793,$L821),"[DISABLED]")</f>
        <v>[DISABLED]</v>
      </c>
      <c r="R821" s="84" t="str">
        <f>IF($M821,_xll.BDH($J821,R$793,$L821),"[DISABLED]")</f>
        <v>[DISABLED]</v>
      </c>
      <c r="S821" s="84" t="str">
        <f>IF($M821,_xll.BDH($J821,S$793,$L821),"[DISABLED]")</f>
        <v>[DISABLED]</v>
      </c>
      <c r="U821" s="106" t="s">
        <v>5914</v>
      </c>
      <c r="V821" s="107" t="s">
        <v>1055</v>
      </c>
      <c r="W821" s="108">
        <v>42276</v>
      </c>
      <c r="X821" s="107" t="b">
        <v>0</v>
      </c>
      <c r="Y821" s="107" t="s">
        <v>5237</v>
      </c>
      <c r="Z821" s="107" t="s">
        <v>5237</v>
      </c>
      <c r="AA821" s="107" t="s">
        <v>5237</v>
      </c>
      <c r="AB821" s="107" t="s">
        <v>5237</v>
      </c>
      <c r="AC821" s="107" t="s">
        <v>5237</v>
      </c>
      <c r="AD821" s="107" t="s">
        <v>5237</v>
      </c>
    </row>
    <row r="822" spans="2:30" outlineLevel="2">
      <c r="B822" s="4" t="s">
        <v>3</v>
      </c>
      <c r="C822" s="4" t="s">
        <v>5232</v>
      </c>
      <c r="D822" s="4" t="s">
        <v>7</v>
      </c>
      <c r="E822" s="10" t="s">
        <v>62</v>
      </c>
      <c r="F822" s="4" t="s">
        <v>163</v>
      </c>
      <c r="G822" s="10" t="s">
        <v>67</v>
      </c>
      <c r="H822" s="10" t="s">
        <v>969</v>
      </c>
      <c r="I822" s="4" t="s">
        <v>73</v>
      </c>
      <c r="J822" s="72" t="str">
        <f t="shared" si="69"/>
        <v>SFSW14V3 ICPL Curncy</v>
      </c>
      <c r="K822" s="25" t="str">
        <f t="shared" si="70"/>
        <v>ICPL</v>
      </c>
      <c r="L822" s="26">
        <f t="shared" ca="1" si="70"/>
        <v>42276</v>
      </c>
      <c r="M822" s="25" t="b">
        <f t="shared" si="70"/>
        <v>0</v>
      </c>
      <c r="N822" s="84" t="str">
        <f>IF($M822,_xll.BDP($J822,N$793),"[DISABLED]")</f>
        <v>[DISABLED]</v>
      </c>
      <c r="O822" s="84" t="str">
        <f>IF($M822,_xll.BDP($J822,O$793),"[DISABLED]")</f>
        <v>[DISABLED]</v>
      </c>
      <c r="P822" s="84" t="str">
        <f>IF($M822,_xll.BDP($J822,P$793),"[DISABLED]")</f>
        <v>[DISABLED]</v>
      </c>
      <c r="Q822" s="84" t="str">
        <f>IF($M822,_xll.BDH($J822,Q$793,$L822),"[DISABLED]")</f>
        <v>[DISABLED]</v>
      </c>
      <c r="R822" s="84" t="str">
        <f>IF($M822,_xll.BDH($J822,R$793,$L822),"[DISABLED]")</f>
        <v>[DISABLED]</v>
      </c>
      <c r="S822" s="84" t="str">
        <f>IF($M822,_xll.BDH($J822,S$793,$L822),"[DISABLED]")</f>
        <v>[DISABLED]</v>
      </c>
      <c r="U822" s="106" t="s">
        <v>5915</v>
      </c>
      <c r="V822" s="107" t="s">
        <v>1055</v>
      </c>
      <c r="W822" s="108">
        <v>42276</v>
      </c>
      <c r="X822" s="107" t="b">
        <v>0</v>
      </c>
      <c r="Y822" s="107" t="s">
        <v>5237</v>
      </c>
      <c r="Z822" s="107" t="s">
        <v>5237</v>
      </c>
      <c r="AA822" s="107" t="s">
        <v>5237</v>
      </c>
      <c r="AB822" s="107" t="s">
        <v>5237</v>
      </c>
      <c r="AC822" s="107" t="s">
        <v>5237</v>
      </c>
      <c r="AD822" s="107" t="s">
        <v>5237</v>
      </c>
    </row>
    <row r="823" spans="2:30" outlineLevel="2">
      <c r="B823" s="4" t="s">
        <v>3</v>
      </c>
      <c r="C823" s="4" t="s">
        <v>5232</v>
      </c>
      <c r="D823" s="4" t="s">
        <v>7</v>
      </c>
      <c r="E823" s="10" t="s">
        <v>62</v>
      </c>
      <c r="F823" s="4" t="s">
        <v>47</v>
      </c>
      <c r="G823" s="10" t="s">
        <v>67</v>
      </c>
      <c r="H823" s="10" t="s">
        <v>970</v>
      </c>
      <c r="I823" s="4" t="s">
        <v>73</v>
      </c>
      <c r="J823" s="72" t="str">
        <f t="shared" si="69"/>
        <v>SFSW15V3 ICPL Curncy</v>
      </c>
      <c r="K823" s="25" t="str">
        <f t="shared" si="70"/>
        <v>ICPL</v>
      </c>
      <c r="L823" s="26">
        <f t="shared" ca="1" si="70"/>
        <v>42276</v>
      </c>
      <c r="M823" s="25" t="b">
        <f t="shared" si="70"/>
        <v>0</v>
      </c>
      <c r="N823" s="84" t="str">
        <f>IF($M823,_xll.BDP($J823,N$793),"[DISABLED]")</f>
        <v>[DISABLED]</v>
      </c>
      <c r="O823" s="84" t="str">
        <f>IF($M823,_xll.BDP($J823,O$793),"[DISABLED]")</f>
        <v>[DISABLED]</v>
      </c>
      <c r="P823" s="84" t="str">
        <f>IF($M823,_xll.BDP($J823,P$793),"[DISABLED]")</f>
        <v>[DISABLED]</v>
      </c>
      <c r="Q823" s="84" t="str">
        <f>IF($M823,_xll.BDH($J823,Q$793,$L823),"[DISABLED]")</f>
        <v>[DISABLED]</v>
      </c>
      <c r="R823" s="84" t="str">
        <f>IF($M823,_xll.BDH($J823,R$793,$L823),"[DISABLED]")</f>
        <v>[DISABLED]</v>
      </c>
      <c r="S823" s="84" t="str">
        <f>IF($M823,_xll.BDH($J823,S$793,$L823),"[DISABLED]")</f>
        <v>[DISABLED]</v>
      </c>
      <c r="U823" s="106" t="s">
        <v>5916</v>
      </c>
      <c r="V823" s="107" t="s">
        <v>1055</v>
      </c>
      <c r="W823" s="108">
        <v>42276</v>
      </c>
      <c r="X823" s="107" t="b">
        <v>0</v>
      </c>
      <c r="Y823" s="107" t="s">
        <v>5237</v>
      </c>
      <c r="Z823" s="107" t="s">
        <v>5237</v>
      </c>
      <c r="AA823" s="107" t="s">
        <v>5237</v>
      </c>
      <c r="AB823" s="107" t="s">
        <v>5237</v>
      </c>
      <c r="AC823" s="107" t="s">
        <v>5237</v>
      </c>
      <c r="AD823" s="107" t="s">
        <v>5237</v>
      </c>
    </row>
    <row r="824" spans="2:30" outlineLevel="2">
      <c r="B824" s="4" t="s">
        <v>3</v>
      </c>
      <c r="C824" s="4" t="s">
        <v>5232</v>
      </c>
      <c r="D824" s="4" t="s">
        <v>7</v>
      </c>
      <c r="E824" s="10" t="s">
        <v>62</v>
      </c>
      <c r="F824" s="4" t="s">
        <v>48</v>
      </c>
      <c r="G824" s="10" t="s">
        <v>67</v>
      </c>
      <c r="H824" s="10" t="s">
        <v>971</v>
      </c>
      <c r="I824" s="4" t="s">
        <v>73</v>
      </c>
      <c r="J824" s="72" t="str">
        <f t="shared" si="69"/>
        <v>SFSW20V3 ICPL Curncy</v>
      </c>
      <c r="K824" s="25" t="str">
        <f t="shared" si="70"/>
        <v>ICPL</v>
      </c>
      <c r="L824" s="26">
        <f t="shared" ca="1" si="70"/>
        <v>42276</v>
      </c>
      <c r="M824" s="25" t="b">
        <f t="shared" si="70"/>
        <v>0</v>
      </c>
      <c r="N824" s="84" t="str">
        <f>IF($M824,_xll.BDP($J824,N$793),"[DISABLED]")</f>
        <v>[DISABLED]</v>
      </c>
      <c r="O824" s="84" t="str">
        <f>IF($M824,_xll.BDP($J824,O$793),"[DISABLED]")</f>
        <v>[DISABLED]</v>
      </c>
      <c r="P824" s="84" t="str">
        <f>IF($M824,_xll.BDP($J824,P$793),"[DISABLED]")</f>
        <v>[DISABLED]</v>
      </c>
      <c r="Q824" s="84" t="str">
        <f>IF($M824,_xll.BDH($J824,Q$793,$L824),"[DISABLED]")</f>
        <v>[DISABLED]</v>
      </c>
      <c r="R824" s="84" t="str">
        <f>IF($M824,_xll.BDH($J824,R$793,$L824),"[DISABLED]")</f>
        <v>[DISABLED]</v>
      </c>
      <c r="S824" s="84" t="str">
        <f>IF($M824,_xll.BDH($J824,S$793,$L824),"[DISABLED]")</f>
        <v>[DISABLED]</v>
      </c>
      <c r="U824" s="106" t="s">
        <v>5917</v>
      </c>
      <c r="V824" s="107" t="s">
        <v>1055</v>
      </c>
      <c r="W824" s="108">
        <v>42276</v>
      </c>
      <c r="X824" s="107" t="b">
        <v>0</v>
      </c>
      <c r="Y824" s="107" t="s">
        <v>5237</v>
      </c>
      <c r="Z824" s="107" t="s">
        <v>5237</v>
      </c>
      <c r="AA824" s="107" t="s">
        <v>5237</v>
      </c>
      <c r="AB824" s="107" t="s">
        <v>5237</v>
      </c>
      <c r="AC824" s="107" t="s">
        <v>5237</v>
      </c>
      <c r="AD824" s="107" t="s">
        <v>5237</v>
      </c>
    </row>
    <row r="825" spans="2:30" outlineLevel="2">
      <c r="B825" s="4" t="s">
        <v>3</v>
      </c>
      <c r="C825" s="4" t="s">
        <v>5232</v>
      </c>
      <c r="D825" s="4" t="s">
        <v>7</v>
      </c>
      <c r="E825" s="10" t="s">
        <v>62</v>
      </c>
      <c r="F825" s="4" t="s">
        <v>49</v>
      </c>
      <c r="G825" s="10" t="s">
        <v>67</v>
      </c>
      <c r="H825" s="10" t="s">
        <v>972</v>
      </c>
      <c r="I825" s="4" t="s">
        <v>73</v>
      </c>
      <c r="J825" s="72" t="str">
        <f t="shared" si="69"/>
        <v>SFSW25V3 ICPL Curncy</v>
      </c>
      <c r="K825" s="25" t="str">
        <f t="shared" si="70"/>
        <v>ICPL</v>
      </c>
      <c r="L825" s="26">
        <f t="shared" ca="1" si="70"/>
        <v>42276</v>
      </c>
      <c r="M825" s="25" t="b">
        <f t="shared" si="70"/>
        <v>0</v>
      </c>
      <c r="N825" s="84" t="str">
        <f>IF($M825,_xll.BDP($J825,N$793),"[DISABLED]")</f>
        <v>[DISABLED]</v>
      </c>
      <c r="O825" s="84" t="str">
        <f>IF($M825,_xll.BDP($J825,O$793),"[DISABLED]")</f>
        <v>[DISABLED]</v>
      </c>
      <c r="P825" s="84" t="str">
        <f>IF($M825,_xll.BDP($J825,P$793),"[DISABLED]")</f>
        <v>[DISABLED]</v>
      </c>
      <c r="Q825" s="84" t="str">
        <f>IF($M825,_xll.BDH($J825,Q$793,$L825),"[DISABLED]")</f>
        <v>[DISABLED]</v>
      </c>
      <c r="R825" s="84" t="str">
        <f>IF($M825,_xll.BDH($J825,R$793,$L825),"[DISABLED]")</f>
        <v>[DISABLED]</v>
      </c>
      <c r="S825" s="84" t="str">
        <f>IF($M825,_xll.BDH($J825,S$793,$L825),"[DISABLED]")</f>
        <v>[DISABLED]</v>
      </c>
      <c r="U825" s="106" t="s">
        <v>5918</v>
      </c>
      <c r="V825" s="107" t="s">
        <v>1055</v>
      </c>
      <c r="W825" s="108">
        <v>42276</v>
      </c>
      <c r="X825" s="107" t="b">
        <v>0</v>
      </c>
      <c r="Y825" s="107" t="s">
        <v>5237</v>
      </c>
      <c r="Z825" s="107" t="s">
        <v>5237</v>
      </c>
      <c r="AA825" s="107" t="s">
        <v>5237</v>
      </c>
      <c r="AB825" s="107" t="s">
        <v>5237</v>
      </c>
      <c r="AC825" s="107" t="s">
        <v>5237</v>
      </c>
      <c r="AD825" s="107" t="s">
        <v>5237</v>
      </c>
    </row>
    <row r="826" spans="2:30" outlineLevel="2">
      <c r="B826" s="4" t="s">
        <v>3</v>
      </c>
      <c r="C826" s="4" t="s">
        <v>5232</v>
      </c>
      <c r="D826" s="4" t="s">
        <v>7</v>
      </c>
      <c r="E826" s="10" t="s">
        <v>62</v>
      </c>
      <c r="F826" s="4" t="s">
        <v>50</v>
      </c>
      <c r="G826" s="10" t="s">
        <v>67</v>
      </c>
      <c r="H826" s="10" t="s">
        <v>973</v>
      </c>
      <c r="I826" s="4" t="s">
        <v>73</v>
      </c>
      <c r="J826" s="72" t="str">
        <f t="shared" si="69"/>
        <v>SFSW30V3 ICPL Curncy</v>
      </c>
      <c r="K826" s="25" t="str">
        <f t="shared" si="70"/>
        <v>ICPL</v>
      </c>
      <c r="L826" s="26">
        <f t="shared" ca="1" si="70"/>
        <v>42276</v>
      </c>
      <c r="M826" s="25" t="b">
        <f t="shared" si="70"/>
        <v>0</v>
      </c>
      <c r="N826" s="84" t="str">
        <f>IF($M826,_xll.BDP($J826,N$793),"[DISABLED]")</f>
        <v>[DISABLED]</v>
      </c>
      <c r="O826" s="84" t="str">
        <f>IF($M826,_xll.BDP($J826,O$793),"[DISABLED]")</f>
        <v>[DISABLED]</v>
      </c>
      <c r="P826" s="84" t="str">
        <f>IF($M826,_xll.BDP($J826,P$793),"[DISABLED]")</f>
        <v>[DISABLED]</v>
      </c>
      <c r="Q826" s="84" t="str">
        <f>IF($M826,_xll.BDH($J826,Q$793,$L826),"[DISABLED]")</f>
        <v>[DISABLED]</v>
      </c>
      <c r="R826" s="84" t="str">
        <f>IF($M826,_xll.BDH($J826,R$793,$L826),"[DISABLED]")</f>
        <v>[DISABLED]</v>
      </c>
      <c r="S826" s="84" t="str">
        <f>IF($M826,_xll.BDH($J826,S$793,$L826),"[DISABLED]")</f>
        <v>[DISABLED]</v>
      </c>
      <c r="U826" s="106" t="s">
        <v>5919</v>
      </c>
      <c r="V826" s="107" t="s">
        <v>1055</v>
      </c>
      <c r="W826" s="108">
        <v>42276</v>
      </c>
      <c r="X826" s="107" t="b">
        <v>0</v>
      </c>
      <c r="Y826" s="107" t="s">
        <v>5237</v>
      </c>
      <c r="Z826" s="107" t="s">
        <v>5237</v>
      </c>
      <c r="AA826" s="107" t="s">
        <v>5237</v>
      </c>
      <c r="AB826" s="107" t="s">
        <v>5237</v>
      </c>
      <c r="AC826" s="107" t="s">
        <v>5237</v>
      </c>
      <c r="AD826" s="107" t="s">
        <v>5237</v>
      </c>
    </row>
    <row r="827" spans="2:30" outlineLevel="2">
      <c r="B827" s="4" t="s">
        <v>3</v>
      </c>
      <c r="C827" s="4" t="s">
        <v>5232</v>
      </c>
      <c r="D827" s="4" t="s">
        <v>7</v>
      </c>
      <c r="E827" s="10" t="s">
        <v>62</v>
      </c>
      <c r="F827" s="4" t="s">
        <v>51</v>
      </c>
      <c r="G827" s="10" t="s">
        <v>67</v>
      </c>
      <c r="H827" s="10" t="s">
        <v>974</v>
      </c>
      <c r="I827" s="4" t="s">
        <v>73</v>
      </c>
      <c r="J827" s="72" t="str">
        <f t="shared" si="69"/>
        <v>SFSW40V3 ICPL Curncy</v>
      </c>
      <c r="K827" s="25" t="str">
        <f t="shared" si="70"/>
        <v>ICPL</v>
      </c>
      <c r="L827" s="26">
        <f t="shared" ca="1" si="70"/>
        <v>42276</v>
      </c>
      <c r="M827" s="25" t="b">
        <f t="shared" si="70"/>
        <v>0</v>
      </c>
      <c r="N827" s="84" t="str">
        <f>IF($M827,_xll.BDP($J827,N$793),"[DISABLED]")</f>
        <v>[DISABLED]</v>
      </c>
      <c r="O827" s="84" t="str">
        <f>IF($M827,_xll.BDP($J827,O$793),"[DISABLED]")</f>
        <v>[DISABLED]</v>
      </c>
      <c r="P827" s="84" t="str">
        <f>IF($M827,_xll.BDP($J827,P$793),"[DISABLED]")</f>
        <v>[DISABLED]</v>
      </c>
      <c r="Q827" s="84" t="str">
        <f>IF($M827,_xll.BDH($J827,Q$793,$L827),"[DISABLED]")</f>
        <v>[DISABLED]</v>
      </c>
      <c r="R827" s="84" t="str">
        <f>IF($M827,_xll.BDH($J827,R$793,$L827),"[DISABLED]")</f>
        <v>[DISABLED]</v>
      </c>
      <c r="S827" s="84" t="str">
        <f>IF($M827,_xll.BDH($J827,S$793,$L827),"[DISABLED]")</f>
        <v>[DISABLED]</v>
      </c>
      <c r="U827" s="106" t="s">
        <v>5920</v>
      </c>
      <c r="V827" s="107" t="s">
        <v>1055</v>
      </c>
      <c r="W827" s="108">
        <v>42276</v>
      </c>
      <c r="X827" s="107" t="b">
        <v>0</v>
      </c>
      <c r="Y827" s="107" t="s">
        <v>5237</v>
      </c>
      <c r="Z827" s="107" t="s">
        <v>5237</v>
      </c>
      <c r="AA827" s="107" t="s">
        <v>5237</v>
      </c>
      <c r="AB827" s="107" t="s">
        <v>5237</v>
      </c>
      <c r="AC827" s="107" t="s">
        <v>5237</v>
      </c>
      <c r="AD827" s="107" t="s">
        <v>5237</v>
      </c>
    </row>
    <row r="828" spans="2:30" outlineLevel="2">
      <c r="B828" s="4" t="s">
        <v>3</v>
      </c>
      <c r="C828" s="4" t="s">
        <v>5232</v>
      </c>
      <c r="D828" s="4" t="s">
        <v>7</v>
      </c>
      <c r="E828" s="10" t="s">
        <v>62</v>
      </c>
      <c r="F828" s="4" t="s">
        <v>52</v>
      </c>
      <c r="G828" s="10" t="s">
        <v>67</v>
      </c>
      <c r="H828" s="10" t="s">
        <v>975</v>
      </c>
      <c r="I828" s="4" t="s">
        <v>73</v>
      </c>
      <c r="J828" s="72" t="str">
        <f t="shared" si="69"/>
        <v>SFSW50V3 ICPL Curncy</v>
      </c>
      <c r="K828" s="25" t="str">
        <f t="shared" si="70"/>
        <v>ICPL</v>
      </c>
      <c r="L828" s="26">
        <f t="shared" ca="1" si="70"/>
        <v>42276</v>
      </c>
      <c r="M828" s="25" t="b">
        <f t="shared" si="70"/>
        <v>0</v>
      </c>
      <c r="N828" s="84" t="str">
        <f>IF($M828,_xll.BDP($J828,N$793),"[DISABLED]")</f>
        <v>[DISABLED]</v>
      </c>
      <c r="O828" s="84" t="str">
        <f>IF($M828,_xll.BDP($J828,O$793),"[DISABLED]")</f>
        <v>[DISABLED]</v>
      </c>
      <c r="P828" s="84" t="str">
        <f>IF($M828,_xll.BDP($J828,P$793),"[DISABLED]")</f>
        <v>[DISABLED]</v>
      </c>
      <c r="Q828" s="84" t="str">
        <f>IF($M828,_xll.BDH($J828,Q$793,$L828),"[DISABLED]")</f>
        <v>[DISABLED]</v>
      </c>
      <c r="R828" s="84" t="str">
        <f>IF($M828,_xll.BDH($J828,R$793,$L828),"[DISABLED]")</f>
        <v>[DISABLED]</v>
      </c>
      <c r="S828" s="84" t="str">
        <f>IF($M828,_xll.BDH($J828,S$793,$L828),"[DISABLED]")</f>
        <v>[DISABLED]</v>
      </c>
      <c r="U828" s="106" t="s">
        <v>5921</v>
      </c>
      <c r="V828" s="107" t="s">
        <v>1055</v>
      </c>
      <c r="W828" s="108">
        <v>42276</v>
      </c>
      <c r="X828" s="107" t="b">
        <v>0</v>
      </c>
      <c r="Y828" s="107" t="s">
        <v>5237</v>
      </c>
      <c r="Z828" s="107" t="s">
        <v>5237</v>
      </c>
      <c r="AA828" s="107" t="s">
        <v>5237</v>
      </c>
      <c r="AB828" s="107" t="s">
        <v>5237</v>
      </c>
      <c r="AC828" s="107" t="s">
        <v>5237</v>
      </c>
      <c r="AD828" s="107" t="s">
        <v>5237</v>
      </c>
    </row>
    <row r="829" spans="2:30" outlineLevel="2">
      <c r="B829" s="4" t="s">
        <v>3</v>
      </c>
      <c r="C829" s="4" t="s">
        <v>5232</v>
      </c>
      <c r="D829" s="4" t="s">
        <v>7</v>
      </c>
      <c r="E829" s="35" t="s">
        <v>62</v>
      </c>
      <c r="F829" s="6" t="s">
        <v>169</v>
      </c>
      <c r="G829" s="35" t="s">
        <v>67</v>
      </c>
      <c r="H829" s="35" t="s">
        <v>976</v>
      </c>
      <c r="I829" s="4" t="s">
        <v>73</v>
      </c>
      <c r="J829" s="72" t="str">
        <f t="shared" si="69"/>
        <v>SFSW60V3 ICPL Curncy</v>
      </c>
      <c r="K829" s="25" t="str">
        <f t="shared" si="70"/>
        <v>ICPL</v>
      </c>
      <c r="L829" s="26">
        <f t="shared" ca="1" si="70"/>
        <v>42276</v>
      </c>
      <c r="M829" s="25" t="b">
        <f t="shared" si="70"/>
        <v>0</v>
      </c>
      <c r="N829" s="84" t="str">
        <f>IF($M829,_xll.BDP($J829,N$793),"[DISABLED]")</f>
        <v>[DISABLED]</v>
      </c>
      <c r="O829" s="84" t="str">
        <f>IF($M829,_xll.BDP($J829,O$793),"[DISABLED]")</f>
        <v>[DISABLED]</v>
      </c>
      <c r="P829" s="84" t="str">
        <f>IF($M829,_xll.BDP($J829,P$793),"[DISABLED]")</f>
        <v>[DISABLED]</v>
      </c>
      <c r="Q829" s="84" t="str">
        <f>IF($M829,_xll.BDH($J829,Q$793,$L829),"[DISABLED]")</f>
        <v>[DISABLED]</v>
      </c>
      <c r="R829" s="84" t="str">
        <f>IF($M829,_xll.BDH($J829,R$793,$L829),"[DISABLED]")</f>
        <v>[DISABLED]</v>
      </c>
      <c r="S829" s="84" t="str">
        <f>IF($M829,_xll.BDH($J829,S$793,$L829),"[DISABLED]")</f>
        <v>[DISABLED]</v>
      </c>
      <c r="U829" s="106" t="s">
        <v>5922</v>
      </c>
      <c r="V829" s="107" t="s">
        <v>1055</v>
      </c>
      <c r="W829" s="108">
        <v>42276</v>
      </c>
      <c r="X829" s="107" t="b">
        <v>0</v>
      </c>
      <c r="Y829" s="107" t="s">
        <v>5237</v>
      </c>
      <c r="Z829" s="107" t="s">
        <v>5237</v>
      </c>
      <c r="AA829" s="107" t="s">
        <v>5237</v>
      </c>
      <c r="AB829" s="107" t="s">
        <v>5237</v>
      </c>
      <c r="AC829" s="107" t="s">
        <v>5237</v>
      </c>
      <c r="AD829" s="107" t="s">
        <v>5237</v>
      </c>
    </row>
    <row r="830" spans="2:30" outlineLevel="1">
      <c r="B830" s="4" t="s">
        <v>3</v>
      </c>
      <c r="C830" s="4" t="s">
        <v>5232</v>
      </c>
      <c r="D830" s="4" t="s">
        <v>7</v>
      </c>
      <c r="E830" s="39" t="s">
        <v>64</v>
      </c>
      <c r="F830" s="76"/>
      <c r="G830" s="77"/>
      <c r="H830" s="77"/>
      <c r="I830" s="78"/>
      <c r="J830" s="78"/>
      <c r="K830" s="81" t="str">
        <f t="shared" ref="K830:S830" si="71">INDEX(ObjData,MATCH($C830&amp;"-"&amp;$D830&amp;"-"&amp;$E830,ObjIDs,0),MATCH(K$2,ObjFields,0))</f>
        <v>ICPL</v>
      </c>
      <c r="L830" s="82">
        <f t="shared" ca="1" si="71"/>
        <v>42276</v>
      </c>
      <c r="M830" s="81" t="b">
        <f t="shared" si="71"/>
        <v>0</v>
      </c>
      <c r="N830" s="81" t="str">
        <f t="shared" si="71"/>
        <v>NAME</v>
      </c>
      <c r="O830" s="81" t="str">
        <f t="shared" si="71"/>
        <v>LAST_UPDATE_DT</v>
      </c>
      <c r="P830" s="81" t="str">
        <f t="shared" si="71"/>
        <v>LAST_UPDATE</v>
      </c>
      <c r="Q830" s="81" t="str">
        <f t="shared" si="71"/>
        <v>PX_LAST</v>
      </c>
      <c r="R830" s="81" t="str">
        <f t="shared" si="71"/>
        <v>PX_BID</v>
      </c>
      <c r="S830" s="81" t="str">
        <f t="shared" si="71"/>
        <v>PX_ASK</v>
      </c>
      <c r="U830" s="103"/>
      <c r="V830" s="104" t="s">
        <v>1055</v>
      </c>
      <c r="W830" s="105">
        <v>42276</v>
      </c>
      <c r="X830" s="104" t="b">
        <v>0</v>
      </c>
      <c r="Y830" s="104" t="s">
        <v>289</v>
      </c>
      <c r="Z830" s="104" t="s">
        <v>291</v>
      </c>
      <c r="AA830" s="104" t="s">
        <v>292</v>
      </c>
      <c r="AB830" s="104" t="s">
        <v>56</v>
      </c>
      <c r="AC830" s="104" t="s">
        <v>5228</v>
      </c>
      <c r="AD830" s="104" t="s">
        <v>5229</v>
      </c>
    </row>
    <row r="831" spans="2:30" outlineLevel="2">
      <c r="B831" s="4" t="s">
        <v>3</v>
      </c>
      <c r="C831" s="4" t="s">
        <v>5232</v>
      </c>
      <c r="D831" s="4" t="s">
        <v>7</v>
      </c>
      <c r="E831" s="10" t="s">
        <v>64</v>
      </c>
      <c r="F831" s="4" t="s">
        <v>58</v>
      </c>
      <c r="G831" s="10" t="s">
        <v>63</v>
      </c>
      <c r="H831" s="10" t="s">
        <v>907</v>
      </c>
      <c r="I831" s="4" t="s">
        <v>277</v>
      </c>
      <c r="J831" s="72" t="str">
        <f>H831&amp;" "&amp;K831&amp;" "&amp;I831</f>
        <v>SF0006M ICPL Index</v>
      </c>
      <c r="K831" s="25" t="str">
        <f>K$830</f>
        <v>ICPL</v>
      </c>
      <c r="L831" s="26">
        <f ca="1">L$830</f>
        <v>42276</v>
      </c>
      <c r="M831" s="25" t="b">
        <f>M$830</f>
        <v>0</v>
      </c>
      <c r="N831" s="84" t="str">
        <f>IF($M831,_xll.BDP($J831,N$830),"[DISABLED]")</f>
        <v>[DISABLED]</v>
      </c>
      <c r="O831" s="84" t="str">
        <f>IF($M831,_xll.BDP($J831,O$830),"[DISABLED]")</f>
        <v>[DISABLED]</v>
      </c>
      <c r="P831" s="84" t="str">
        <f>IF($M831,_xll.BDP($J831,P$830),"[DISABLED]")</f>
        <v>[DISABLED]</v>
      </c>
      <c r="Q831" s="84" t="str">
        <f>IF($M831,_xll.BDH($J831,Q$830,$L831),"[DISABLED]")</f>
        <v>[DISABLED]</v>
      </c>
      <c r="R831" s="84" t="str">
        <f>IF($M831,_xll.BDH($J831,R$830,$L831),"[DISABLED]")</f>
        <v>[DISABLED]</v>
      </c>
      <c r="S831" s="84" t="str">
        <f>IF($M831,_xll.BDH($J831,S$830,$L831),"[DISABLED]")</f>
        <v>[DISABLED]</v>
      </c>
      <c r="U831" s="106" t="s">
        <v>5923</v>
      </c>
      <c r="V831" s="107" t="s">
        <v>1055</v>
      </c>
      <c r="W831" s="108">
        <v>42276</v>
      </c>
      <c r="X831" s="107" t="b">
        <v>0</v>
      </c>
      <c r="Y831" s="107" t="s">
        <v>5237</v>
      </c>
      <c r="Z831" s="107" t="s">
        <v>5237</v>
      </c>
      <c r="AA831" s="107" t="s">
        <v>5237</v>
      </c>
      <c r="AB831" s="107" t="s">
        <v>5237</v>
      </c>
      <c r="AC831" s="107" t="s">
        <v>5237</v>
      </c>
      <c r="AD831" s="107" t="s">
        <v>5237</v>
      </c>
    </row>
    <row r="832" spans="2:30" outlineLevel="2">
      <c r="B832" s="4" t="s">
        <v>3</v>
      </c>
      <c r="C832" s="4" t="s">
        <v>5232</v>
      </c>
      <c r="D832" s="4" t="s">
        <v>7</v>
      </c>
      <c r="E832" s="10" t="s">
        <v>64</v>
      </c>
      <c r="F832" s="51" t="s">
        <v>58</v>
      </c>
      <c r="G832" s="52" t="s">
        <v>175</v>
      </c>
      <c r="H832" s="52" t="s">
        <v>908</v>
      </c>
      <c r="I832" s="51" t="s">
        <v>73</v>
      </c>
      <c r="J832" s="72" t="str">
        <f t="shared" ref="J832:J864" si="72">H832&amp;" "&amp;K832&amp;" "&amp;I832</f>
        <v>SFFR00F ICPL Curncy</v>
      </c>
      <c r="K832" s="25" t="str">
        <f t="shared" ref="K832:M864" si="73">K$830</f>
        <v>ICPL</v>
      </c>
      <c r="L832" s="26">
        <f t="shared" ca="1" si="73"/>
        <v>42276</v>
      </c>
      <c r="M832" s="25" t="b">
        <f t="shared" si="73"/>
        <v>0</v>
      </c>
      <c r="N832" s="84" t="str">
        <f>IF($M832,_xll.BDP($J832,N$830),"[DISABLED]")</f>
        <v>[DISABLED]</v>
      </c>
      <c r="O832" s="84" t="str">
        <f>IF($M832,_xll.BDP($J832,O$830),"[DISABLED]")</f>
        <v>[DISABLED]</v>
      </c>
      <c r="P832" s="84" t="str">
        <f>IF($M832,_xll.BDP($J832,P$830),"[DISABLED]")</f>
        <v>[DISABLED]</v>
      </c>
      <c r="Q832" s="84" t="str">
        <f>IF($M832,_xll.BDH($J832,Q$830,$L832),"[DISABLED]")</f>
        <v>[DISABLED]</v>
      </c>
      <c r="R832" s="84" t="str">
        <f>IF($M832,_xll.BDH($J832,R$830,$L832),"[DISABLED]")</f>
        <v>[DISABLED]</v>
      </c>
      <c r="S832" s="84" t="str">
        <f>IF($M832,_xll.BDH($J832,S$830,$L832),"[DISABLED]")</f>
        <v>[DISABLED]</v>
      </c>
      <c r="U832" s="106" t="s">
        <v>5924</v>
      </c>
      <c r="V832" s="107" t="s">
        <v>1055</v>
      </c>
      <c r="W832" s="108">
        <v>42276</v>
      </c>
      <c r="X832" s="107" t="b">
        <v>0</v>
      </c>
      <c r="Y832" s="107" t="s">
        <v>5237</v>
      </c>
      <c r="Z832" s="107" t="s">
        <v>5237</v>
      </c>
      <c r="AA832" s="107" t="s">
        <v>5237</v>
      </c>
      <c r="AB832" s="107" t="s">
        <v>5237</v>
      </c>
      <c r="AC832" s="107" t="s">
        <v>5237</v>
      </c>
      <c r="AD832" s="107" t="s">
        <v>5237</v>
      </c>
    </row>
    <row r="833" spans="2:30" outlineLevel="2">
      <c r="B833" s="4" t="s">
        <v>3</v>
      </c>
      <c r="C833" s="4" t="s">
        <v>5232</v>
      </c>
      <c r="D833" s="4" t="s">
        <v>7</v>
      </c>
      <c r="E833" s="10" t="s">
        <v>64</v>
      </c>
      <c r="F833" s="4" t="s">
        <v>177</v>
      </c>
      <c r="G833" s="10" t="s">
        <v>286</v>
      </c>
      <c r="H833" s="10" t="s">
        <v>909</v>
      </c>
      <c r="I833" s="4" t="s">
        <v>73</v>
      </c>
      <c r="J833" s="72" t="str">
        <f t="shared" si="72"/>
        <v>SFFR0AG ICPL Curncy</v>
      </c>
      <c r="K833" s="25" t="str">
        <f t="shared" si="73"/>
        <v>ICPL</v>
      </c>
      <c r="L833" s="26">
        <f t="shared" ca="1" si="73"/>
        <v>42276</v>
      </c>
      <c r="M833" s="25" t="b">
        <f t="shared" si="73"/>
        <v>0</v>
      </c>
      <c r="N833" s="84" t="str">
        <f>IF($M833,_xll.BDP($J833,N$830),"[DISABLED]")</f>
        <v>[DISABLED]</v>
      </c>
      <c r="O833" s="84" t="str">
        <f>IF($M833,_xll.BDP($J833,O$830),"[DISABLED]")</f>
        <v>[DISABLED]</v>
      </c>
      <c r="P833" s="84" t="str">
        <f>IF($M833,_xll.BDP($J833,P$830),"[DISABLED]")</f>
        <v>[DISABLED]</v>
      </c>
      <c r="Q833" s="84" t="str">
        <f>IF($M833,_xll.BDH($J833,Q$830,$L833),"[DISABLED]")</f>
        <v>[DISABLED]</v>
      </c>
      <c r="R833" s="84" t="str">
        <f>IF($M833,_xll.BDH($J833,R$830,$L833),"[DISABLED]")</f>
        <v>[DISABLED]</v>
      </c>
      <c r="S833" s="84" t="str">
        <f>IF($M833,_xll.BDH($J833,S$830,$L833),"[DISABLED]")</f>
        <v>[DISABLED]</v>
      </c>
      <c r="U833" s="106" t="s">
        <v>5925</v>
      </c>
      <c r="V833" s="107" t="s">
        <v>1055</v>
      </c>
      <c r="W833" s="108">
        <v>42276</v>
      </c>
      <c r="X833" s="107" t="b">
        <v>0</v>
      </c>
      <c r="Y833" s="107" t="s">
        <v>5237</v>
      </c>
      <c r="Z833" s="107" t="s">
        <v>5237</v>
      </c>
      <c r="AA833" s="107" t="s">
        <v>5237</v>
      </c>
      <c r="AB833" s="107" t="s">
        <v>5237</v>
      </c>
      <c r="AC833" s="107" t="s">
        <v>5237</v>
      </c>
      <c r="AD833" s="107" t="s">
        <v>5237</v>
      </c>
    </row>
    <row r="834" spans="2:30" outlineLevel="2">
      <c r="B834" s="4" t="s">
        <v>3</v>
      </c>
      <c r="C834" s="4" t="s">
        <v>5232</v>
      </c>
      <c r="D834" s="4" t="s">
        <v>7</v>
      </c>
      <c r="E834" s="10" t="s">
        <v>64</v>
      </c>
      <c r="F834" s="4" t="s">
        <v>178</v>
      </c>
      <c r="G834" s="10" t="s">
        <v>185</v>
      </c>
      <c r="H834" s="10" t="s">
        <v>910</v>
      </c>
      <c r="I834" s="4" t="s">
        <v>73</v>
      </c>
      <c r="J834" s="72" t="str">
        <f t="shared" si="72"/>
        <v>SFFR0BH ICPL Curncy</v>
      </c>
      <c r="K834" s="25" t="str">
        <f t="shared" si="73"/>
        <v>ICPL</v>
      </c>
      <c r="L834" s="26">
        <f t="shared" ca="1" si="73"/>
        <v>42276</v>
      </c>
      <c r="M834" s="25" t="b">
        <f t="shared" si="73"/>
        <v>0</v>
      </c>
      <c r="N834" s="84" t="str">
        <f>IF($M834,_xll.BDP($J834,N$830),"[DISABLED]")</f>
        <v>[DISABLED]</v>
      </c>
      <c r="O834" s="84" t="str">
        <f>IF($M834,_xll.BDP($J834,O$830),"[DISABLED]")</f>
        <v>[DISABLED]</v>
      </c>
      <c r="P834" s="84" t="str">
        <f>IF($M834,_xll.BDP($J834,P$830),"[DISABLED]")</f>
        <v>[DISABLED]</v>
      </c>
      <c r="Q834" s="84" t="str">
        <f>IF($M834,_xll.BDH($J834,Q$830,$L834),"[DISABLED]")</f>
        <v>[DISABLED]</v>
      </c>
      <c r="R834" s="84" t="str">
        <f>IF($M834,_xll.BDH($J834,R$830,$L834),"[DISABLED]")</f>
        <v>[DISABLED]</v>
      </c>
      <c r="S834" s="84" t="str">
        <f>IF($M834,_xll.BDH($J834,S$830,$L834),"[DISABLED]")</f>
        <v>[DISABLED]</v>
      </c>
      <c r="U834" s="106" t="s">
        <v>5926</v>
      </c>
      <c r="V834" s="107" t="s">
        <v>1055</v>
      </c>
      <c r="W834" s="108">
        <v>42276</v>
      </c>
      <c r="X834" s="107" t="b">
        <v>0</v>
      </c>
      <c r="Y834" s="107" t="s">
        <v>5237</v>
      </c>
      <c r="Z834" s="107" t="s">
        <v>5237</v>
      </c>
      <c r="AA834" s="107" t="s">
        <v>5237</v>
      </c>
      <c r="AB834" s="107" t="s">
        <v>5237</v>
      </c>
      <c r="AC834" s="107" t="s">
        <v>5237</v>
      </c>
      <c r="AD834" s="107" t="s">
        <v>5237</v>
      </c>
    </row>
    <row r="835" spans="2:30" outlineLevel="2">
      <c r="B835" s="4" t="s">
        <v>3</v>
      </c>
      <c r="C835" s="4" t="s">
        <v>5232</v>
      </c>
      <c r="D835" s="4" t="s">
        <v>7</v>
      </c>
      <c r="E835" s="10" t="s">
        <v>64</v>
      </c>
      <c r="F835" s="4" t="s">
        <v>71</v>
      </c>
      <c r="G835" s="10" t="s">
        <v>186</v>
      </c>
      <c r="H835" s="10" t="s">
        <v>911</v>
      </c>
      <c r="I835" s="4" t="s">
        <v>73</v>
      </c>
      <c r="J835" s="72" t="str">
        <f t="shared" si="72"/>
        <v>SFFR0CI ICPL Curncy</v>
      </c>
      <c r="K835" s="25" t="str">
        <f t="shared" si="73"/>
        <v>ICPL</v>
      </c>
      <c r="L835" s="26">
        <f t="shared" ca="1" si="73"/>
        <v>42276</v>
      </c>
      <c r="M835" s="25" t="b">
        <f t="shared" si="73"/>
        <v>0</v>
      </c>
      <c r="N835" s="84" t="str">
        <f>IF($M835,_xll.BDP($J835,N$830),"[DISABLED]")</f>
        <v>[DISABLED]</v>
      </c>
      <c r="O835" s="84" t="str">
        <f>IF($M835,_xll.BDP($J835,O$830),"[DISABLED]")</f>
        <v>[DISABLED]</v>
      </c>
      <c r="P835" s="84" t="str">
        <f>IF($M835,_xll.BDP($J835,P$830),"[DISABLED]")</f>
        <v>[DISABLED]</v>
      </c>
      <c r="Q835" s="84" t="str">
        <f>IF($M835,_xll.BDH($J835,Q$830,$L835),"[DISABLED]")</f>
        <v>[DISABLED]</v>
      </c>
      <c r="R835" s="84" t="str">
        <f>IF($M835,_xll.BDH($J835,R$830,$L835),"[DISABLED]")</f>
        <v>[DISABLED]</v>
      </c>
      <c r="S835" s="84" t="str">
        <f>IF($M835,_xll.BDH($J835,S$830,$L835),"[DISABLED]")</f>
        <v>[DISABLED]</v>
      </c>
      <c r="U835" s="106" t="s">
        <v>5927</v>
      </c>
      <c r="V835" s="107" t="s">
        <v>1055</v>
      </c>
      <c r="W835" s="108">
        <v>42276</v>
      </c>
      <c r="X835" s="107" t="b">
        <v>0</v>
      </c>
      <c r="Y835" s="107" t="s">
        <v>5237</v>
      </c>
      <c r="Z835" s="107" t="s">
        <v>5237</v>
      </c>
      <c r="AA835" s="107" t="s">
        <v>5237</v>
      </c>
      <c r="AB835" s="107" t="s">
        <v>5237</v>
      </c>
      <c r="AC835" s="107" t="s">
        <v>5237</v>
      </c>
      <c r="AD835" s="107" t="s">
        <v>5237</v>
      </c>
    </row>
    <row r="836" spans="2:30" outlineLevel="2">
      <c r="B836" s="4" t="s">
        <v>3</v>
      </c>
      <c r="C836" s="4" t="s">
        <v>5232</v>
      </c>
      <c r="D836" s="4" t="s">
        <v>7</v>
      </c>
      <c r="E836" s="10" t="s">
        <v>64</v>
      </c>
      <c r="F836" s="4" t="s">
        <v>179</v>
      </c>
      <c r="G836" s="10" t="s">
        <v>187</v>
      </c>
      <c r="H836" s="10" t="s">
        <v>912</v>
      </c>
      <c r="I836" s="4" t="s">
        <v>73</v>
      </c>
      <c r="J836" s="72" t="str">
        <f t="shared" si="72"/>
        <v>SFFR0DJ ICPL Curncy</v>
      </c>
      <c r="K836" s="25" t="str">
        <f t="shared" si="73"/>
        <v>ICPL</v>
      </c>
      <c r="L836" s="26">
        <f t="shared" ca="1" si="73"/>
        <v>42276</v>
      </c>
      <c r="M836" s="25" t="b">
        <f t="shared" si="73"/>
        <v>0</v>
      </c>
      <c r="N836" s="84" t="str">
        <f>IF($M836,_xll.BDP($J836,N$830),"[DISABLED]")</f>
        <v>[DISABLED]</v>
      </c>
      <c r="O836" s="84" t="str">
        <f>IF($M836,_xll.BDP($J836,O$830),"[DISABLED]")</f>
        <v>[DISABLED]</v>
      </c>
      <c r="P836" s="84" t="str">
        <f>IF($M836,_xll.BDP($J836,P$830),"[DISABLED]")</f>
        <v>[DISABLED]</v>
      </c>
      <c r="Q836" s="84" t="str">
        <f>IF($M836,_xll.BDH($J836,Q$830,$L836),"[DISABLED]")</f>
        <v>[DISABLED]</v>
      </c>
      <c r="R836" s="84" t="str">
        <f>IF($M836,_xll.BDH($J836,R$830,$L836),"[DISABLED]")</f>
        <v>[DISABLED]</v>
      </c>
      <c r="S836" s="84" t="str">
        <f>IF($M836,_xll.BDH($J836,S$830,$L836),"[DISABLED]")</f>
        <v>[DISABLED]</v>
      </c>
      <c r="U836" s="106" t="s">
        <v>5928</v>
      </c>
      <c r="V836" s="107" t="s">
        <v>1055</v>
      </c>
      <c r="W836" s="108">
        <v>42276</v>
      </c>
      <c r="X836" s="107" t="b">
        <v>0</v>
      </c>
      <c r="Y836" s="107" t="s">
        <v>5237</v>
      </c>
      <c r="Z836" s="107" t="s">
        <v>5237</v>
      </c>
      <c r="AA836" s="107" t="s">
        <v>5237</v>
      </c>
      <c r="AB836" s="107" t="s">
        <v>5237</v>
      </c>
      <c r="AC836" s="107" t="s">
        <v>5237</v>
      </c>
      <c r="AD836" s="107" t="s">
        <v>5237</v>
      </c>
    </row>
    <row r="837" spans="2:30" outlineLevel="2">
      <c r="B837" s="4" t="s">
        <v>3</v>
      </c>
      <c r="C837" s="4" t="s">
        <v>5232</v>
      </c>
      <c r="D837" s="4" t="s">
        <v>7</v>
      </c>
      <c r="E837" s="10" t="s">
        <v>64</v>
      </c>
      <c r="F837" s="4" t="s">
        <v>180</v>
      </c>
      <c r="G837" s="10" t="s">
        <v>294</v>
      </c>
      <c r="H837" s="10" t="s">
        <v>913</v>
      </c>
      <c r="I837" s="4" t="s">
        <v>73</v>
      </c>
      <c r="J837" s="72" t="str">
        <f t="shared" si="72"/>
        <v>SFFR0EK ICPL Curncy</v>
      </c>
      <c r="K837" s="25" t="str">
        <f t="shared" si="73"/>
        <v>ICPL</v>
      </c>
      <c r="L837" s="26">
        <f t="shared" ca="1" si="73"/>
        <v>42276</v>
      </c>
      <c r="M837" s="25" t="b">
        <f t="shared" si="73"/>
        <v>0</v>
      </c>
      <c r="N837" s="84" t="str">
        <f>IF($M837,_xll.BDP($J837,N$830),"[DISABLED]")</f>
        <v>[DISABLED]</v>
      </c>
      <c r="O837" s="84" t="str">
        <f>IF($M837,_xll.BDP($J837,O$830),"[DISABLED]")</f>
        <v>[DISABLED]</v>
      </c>
      <c r="P837" s="84" t="str">
        <f>IF($M837,_xll.BDP($J837,P$830),"[DISABLED]")</f>
        <v>[DISABLED]</v>
      </c>
      <c r="Q837" s="84" t="str">
        <f>IF($M837,_xll.BDH($J837,Q$830,$L837),"[DISABLED]")</f>
        <v>[DISABLED]</v>
      </c>
      <c r="R837" s="84" t="str">
        <f>IF($M837,_xll.BDH($J837,R$830,$L837),"[DISABLED]")</f>
        <v>[DISABLED]</v>
      </c>
      <c r="S837" s="84" t="str">
        <f>IF($M837,_xll.BDH($J837,S$830,$L837),"[DISABLED]")</f>
        <v>[DISABLED]</v>
      </c>
      <c r="U837" s="106" t="s">
        <v>5929</v>
      </c>
      <c r="V837" s="107" t="s">
        <v>1055</v>
      </c>
      <c r="W837" s="108">
        <v>42276</v>
      </c>
      <c r="X837" s="107" t="b">
        <v>0</v>
      </c>
      <c r="Y837" s="107" t="s">
        <v>5237</v>
      </c>
      <c r="Z837" s="107" t="s">
        <v>5237</v>
      </c>
      <c r="AA837" s="107" t="s">
        <v>5237</v>
      </c>
      <c r="AB837" s="107" t="s">
        <v>5237</v>
      </c>
      <c r="AC837" s="107" t="s">
        <v>5237</v>
      </c>
      <c r="AD837" s="107" t="s">
        <v>5237</v>
      </c>
    </row>
    <row r="838" spans="2:30" outlineLevel="2">
      <c r="B838" s="4" t="s">
        <v>3</v>
      </c>
      <c r="C838" s="4" t="s">
        <v>5232</v>
      </c>
      <c r="D838" s="4" t="s">
        <v>7</v>
      </c>
      <c r="E838" s="10" t="s">
        <v>64</v>
      </c>
      <c r="F838" s="4" t="s">
        <v>41</v>
      </c>
      <c r="G838" s="10" t="s">
        <v>188</v>
      </c>
      <c r="H838" s="10" t="s">
        <v>914</v>
      </c>
      <c r="I838" s="4" t="s">
        <v>73</v>
      </c>
      <c r="J838" s="72" t="str">
        <f t="shared" si="72"/>
        <v>SFFR0F1 ICPL Curncy</v>
      </c>
      <c r="K838" s="25" t="str">
        <f t="shared" si="73"/>
        <v>ICPL</v>
      </c>
      <c r="L838" s="26">
        <f t="shared" ca="1" si="73"/>
        <v>42276</v>
      </c>
      <c r="M838" s="25" t="b">
        <f t="shared" si="73"/>
        <v>0</v>
      </c>
      <c r="N838" s="84" t="str">
        <f>IF($M838,_xll.BDP($J838,N$830),"[DISABLED]")</f>
        <v>[DISABLED]</v>
      </c>
      <c r="O838" s="84" t="str">
        <f>IF($M838,_xll.BDP($J838,O$830),"[DISABLED]")</f>
        <v>[DISABLED]</v>
      </c>
      <c r="P838" s="84" t="str">
        <f>IF($M838,_xll.BDP($J838,P$830),"[DISABLED]")</f>
        <v>[DISABLED]</v>
      </c>
      <c r="Q838" s="84" t="str">
        <f>IF($M838,_xll.BDH($J838,Q$830,$L838),"[DISABLED]")</f>
        <v>[DISABLED]</v>
      </c>
      <c r="R838" s="84" t="str">
        <f>IF($M838,_xll.BDH($J838,R$830,$L838),"[DISABLED]")</f>
        <v>[DISABLED]</v>
      </c>
      <c r="S838" s="84" t="str">
        <f>IF($M838,_xll.BDH($J838,S$830,$L838),"[DISABLED]")</f>
        <v>[DISABLED]</v>
      </c>
      <c r="U838" s="106" t="s">
        <v>5930</v>
      </c>
      <c r="V838" s="107" t="s">
        <v>1055</v>
      </c>
      <c r="W838" s="108">
        <v>42276</v>
      </c>
      <c r="X838" s="107" t="b">
        <v>0</v>
      </c>
      <c r="Y838" s="107" t="s">
        <v>5237</v>
      </c>
      <c r="Z838" s="107" t="s">
        <v>5237</v>
      </c>
      <c r="AA838" s="107" t="s">
        <v>5237</v>
      </c>
      <c r="AB838" s="107" t="s">
        <v>5237</v>
      </c>
      <c r="AC838" s="107" t="s">
        <v>5237</v>
      </c>
      <c r="AD838" s="107" t="s">
        <v>5237</v>
      </c>
    </row>
    <row r="839" spans="2:30" outlineLevel="2">
      <c r="B839" s="4" t="s">
        <v>3</v>
      </c>
      <c r="C839" s="4" t="s">
        <v>5232</v>
      </c>
      <c r="D839" s="4" t="s">
        <v>7</v>
      </c>
      <c r="E839" s="10" t="s">
        <v>64</v>
      </c>
      <c r="F839" s="4" t="s">
        <v>181</v>
      </c>
      <c r="G839" s="10" t="s">
        <v>189</v>
      </c>
      <c r="H839" s="10" t="s">
        <v>915</v>
      </c>
      <c r="I839" s="4" t="s">
        <v>73</v>
      </c>
      <c r="J839" s="72" t="str">
        <f t="shared" si="72"/>
        <v>SFFR0G1A ICPL Curncy</v>
      </c>
      <c r="K839" s="25" t="str">
        <f t="shared" si="73"/>
        <v>ICPL</v>
      </c>
      <c r="L839" s="26">
        <f t="shared" ca="1" si="73"/>
        <v>42276</v>
      </c>
      <c r="M839" s="25" t="b">
        <f t="shared" si="73"/>
        <v>0</v>
      </c>
      <c r="N839" s="84" t="str">
        <f>IF($M839,_xll.BDP($J839,N$830),"[DISABLED]")</f>
        <v>[DISABLED]</v>
      </c>
      <c r="O839" s="84" t="str">
        <f>IF($M839,_xll.BDP($J839,O$830),"[DISABLED]")</f>
        <v>[DISABLED]</v>
      </c>
      <c r="P839" s="84" t="str">
        <f>IF($M839,_xll.BDP($J839,P$830),"[DISABLED]")</f>
        <v>[DISABLED]</v>
      </c>
      <c r="Q839" s="84" t="str">
        <f>IF($M839,_xll.BDH($J839,Q$830,$L839),"[DISABLED]")</f>
        <v>[DISABLED]</v>
      </c>
      <c r="R839" s="84" t="str">
        <f>IF($M839,_xll.BDH($J839,R$830,$L839),"[DISABLED]")</f>
        <v>[DISABLED]</v>
      </c>
      <c r="S839" s="84" t="str">
        <f>IF($M839,_xll.BDH($J839,S$830,$L839),"[DISABLED]")</f>
        <v>[DISABLED]</v>
      </c>
      <c r="U839" s="106" t="s">
        <v>5931</v>
      </c>
      <c r="V839" s="107" t="s">
        <v>1055</v>
      </c>
      <c r="W839" s="108">
        <v>42276</v>
      </c>
      <c r="X839" s="107" t="b">
        <v>0</v>
      </c>
      <c r="Y839" s="107" t="s">
        <v>5237</v>
      </c>
      <c r="Z839" s="107" t="s">
        <v>5237</v>
      </c>
      <c r="AA839" s="107" t="s">
        <v>5237</v>
      </c>
      <c r="AB839" s="107" t="s">
        <v>5237</v>
      </c>
      <c r="AC839" s="107" t="s">
        <v>5237</v>
      </c>
      <c r="AD839" s="107" t="s">
        <v>5237</v>
      </c>
    </row>
    <row r="840" spans="2:30" outlineLevel="2">
      <c r="B840" s="4" t="s">
        <v>3</v>
      </c>
      <c r="C840" s="4" t="s">
        <v>5232</v>
      </c>
      <c r="D840" s="4" t="s">
        <v>7</v>
      </c>
      <c r="E840" s="10" t="s">
        <v>64</v>
      </c>
      <c r="F840" s="4" t="s">
        <v>182</v>
      </c>
      <c r="G840" s="10" t="s">
        <v>190</v>
      </c>
      <c r="H840" s="10" t="s">
        <v>916</v>
      </c>
      <c r="I840" s="4" t="s">
        <v>73</v>
      </c>
      <c r="J840" s="72" t="str">
        <f t="shared" si="72"/>
        <v>SFFR0H1B ICPL Curncy</v>
      </c>
      <c r="K840" s="25" t="str">
        <f t="shared" si="73"/>
        <v>ICPL</v>
      </c>
      <c r="L840" s="26">
        <f t="shared" ca="1" si="73"/>
        <v>42276</v>
      </c>
      <c r="M840" s="25" t="b">
        <f t="shared" si="73"/>
        <v>0</v>
      </c>
      <c r="N840" s="84" t="str">
        <f>IF($M840,_xll.BDP($J840,N$830),"[DISABLED]")</f>
        <v>[DISABLED]</v>
      </c>
      <c r="O840" s="84" t="str">
        <f>IF($M840,_xll.BDP($J840,O$830),"[DISABLED]")</f>
        <v>[DISABLED]</v>
      </c>
      <c r="P840" s="84" t="str">
        <f>IF($M840,_xll.BDP($J840,P$830),"[DISABLED]")</f>
        <v>[DISABLED]</v>
      </c>
      <c r="Q840" s="84" t="str">
        <f>IF($M840,_xll.BDH($J840,Q$830,$L840),"[DISABLED]")</f>
        <v>[DISABLED]</v>
      </c>
      <c r="R840" s="84" t="str">
        <f>IF($M840,_xll.BDH($J840,R$830,$L840),"[DISABLED]")</f>
        <v>[DISABLED]</v>
      </c>
      <c r="S840" s="84" t="str">
        <f>IF($M840,_xll.BDH($J840,S$830,$L840),"[DISABLED]")</f>
        <v>[DISABLED]</v>
      </c>
      <c r="U840" s="106" t="s">
        <v>5932</v>
      </c>
      <c r="V840" s="107" t="s">
        <v>1055</v>
      </c>
      <c r="W840" s="108">
        <v>42276</v>
      </c>
      <c r="X840" s="107" t="b">
        <v>0</v>
      </c>
      <c r="Y840" s="107" t="s">
        <v>5237</v>
      </c>
      <c r="Z840" s="107" t="s">
        <v>5237</v>
      </c>
      <c r="AA840" s="107" t="s">
        <v>5237</v>
      </c>
      <c r="AB840" s="107" t="s">
        <v>5237</v>
      </c>
      <c r="AC840" s="107" t="s">
        <v>5237</v>
      </c>
      <c r="AD840" s="107" t="s">
        <v>5237</v>
      </c>
    </row>
    <row r="841" spans="2:30" outlineLevel="2">
      <c r="B841" s="4" t="s">
        <v>3</v>
      </c>
      <c r="C841" s="4" t="s">
        <v>5232</v>
      </c>
      <c r="D841" s="4" t="s">
        <v>7</v>
      </c>
      <c r="E841" s="10" t="s">
        <v>64</v>
      </c>
      <c r="F841" s="4" t="s">
        <v>145</v>
      </c>
      <c r="G841" s="10" t="s">
        <v>191</v>
      </c>
      <c r="H841" s="10" t="s">
        <v>917</v>
      </c>
      <c r="I841" s="4" t="s">
        <v>73</v>
      </c>
      <c r="J841" s="72" t="str">
        <f t="shared" si="72"/>
        <v>SFFR0I1C ICPL Curncy</v>
      </c>
      <c r="K841" s="25" t="str">
        <f t="shared" si="73"/>
        <v>ICPL</v>
      </c>
      <c r="L841" s="26">
        <f t="shared" ca="1" si="73"/>
        <v>42276</v>
      </c>
      <c r="M841" s="25" t="b">
        <f t="shared" si="73"/>
        <v>0</v>
      </c>
      <c r="N841" s="84" t="str">
        <f>IF($M841,_xll.BDP($J841,N$830),"[DISABLED]")</f>
        <v>[DISABLED]</v>
      </c>
      <c r="O841" s="84" t="str">
        <f>IF($M841,_xll.BDP($J841,O$830),"[DISABLED]")</f>
        <v>[DISABLED]</v>
      </c>
      <c r="P841" s="84" t="str">
        <f>IF($M841,_xll.BDP($J841,P$830),"[DISABLED]")</f>
        <v>[DISABLED]</v>
      </c>
      <c r="Q841" s="84" t="str">
        <f>IF($M841,_xll.BDH($J841,Q$830,$L841),"[DISABLED]")</f>
        <v>[DISABLED]</v>
      </c>
      <c r="R841" s="84" t="str">
        <f>IF($M841,_xll.BDH($J841,R$830,$L841),"[DISABLED]")</f>
        <v>[DISABLED]</v>
      </c>
      <c r="S841" s="84" t="str">
        <f>IF($M841,_xll.BDH($J841,S$830,$L841),"[DISABLED]")</f>
        <v>[DISABLED]</v>
      </c>
      <c r="U841" s="106" t="s">
        <v>5933</v>
      </c>
      <c r="V841" s="107" t="s">
        <v>1055</v>
      </c>
      <c r="W841" s="108">
        <v>42276</v>
      </c>
      <c r="X841" s="107" t="b">
        <v>0</v>
      </c>
      <c r="Y841" s="107" t="s">
        <v>5237</v>
      </c>
      <c r="Z841" s="107" t="s">
        <v>5237</v>
      </c>
      <c r="AA841" s="107" t="s">
        <v>5237</v>
      </c>
      <c r="AB841" s="107" t="s">
        <v>5237</v>
      </c>
      <c r="AC841" s="107" t="s">
        <v>5237</v>
      </c>
      <c r="AD841" s="107" t="s">
        <v>5237</v>
      </c>
    </row>
    <row r="842" spans="2:30" outlineLevel="2">
      <c r="B842" s="4" t="s">
        <v>3</v>
      </c>
      <c r="C842" s="4" t="s">
        <v>5232</v>
      </c>
      <c r="D842" s="4" t="s">
        <v>7</v>
      </c>
      <c r="E842" s="10" t="s">
        <v>64</v>
      </c>
      <c r="F842" s="4" t="s">
        <v>183</v>
      </c>
      <c r="G842" s="10" t="s">
        <v>192</v>
      </c>
      <c r="H842" s="10" t="s">
        <v>918</v>
      </c>
      <c r="I842" s="4" t="s">
        <v>73</v>
      </c>
      <c r="J842" s="72" t="str">
        <f t="shared" si="72"/>
        <v>SFFR0J1D ICPL Curncy</v>
      </c>
      <c r="K842" s="25" t="str">
        <f t="shared" si="73"/>
        <v>ICPL</v>
      </c>
      <c r="L842" s="26">
        <f t="shared" ca="1" si="73"/>
        <v>42276</v>
      </c>
      <c r="M842" s="25" t="b">
        <f t="shared" si="73"/>
        <v>0</v>
      </c>
      <c r="N842" s="84" t="str">
        <f>IF($M842,_xll.BDP($J842,N$830),"[DISABLED]")</f>
        <v>[DISABLED]</v>
      </c>
      <c r="O842" s="84" t="str">
        <f>IF($M842,_xll.BDP($J842,O$830),"[DISABLED]")</f>
        <v>[DISABLED]</v>
      </c>
      <c r="P842" s="84" t="str">
        <f>IF($M842,_xll.BDP($J842,P$830),"[DISABLED]")</f>
        <v>[DISABLED]</v>
      </c>
      <c r="Q842" s="84" t="str">
        <f>IF($M842,_xll.BDH($J842,Q$830,$L842),"[DISABLED]")</f>
        <v>[DISABLED]</v>
      </c>
      <c r="R842" s="84" t="str">
        <f>IF($M842,_xll.BDH($J842,R$830,$L842),"[DISABLED]")</f>
        <v>[DISABLED]</v>
      </c>
      <c r="S842" s="84" t="str">
        <f>IF($M842,_xll.BDH($J842,S$830,$L842),"[DISABLED]")</f>
        <v>[DISABLED]</v>
      </c>
      <c r="U842" s="106" t="s">
        <v>5934</v>
      </c>
      <c r="V842" s="107" t="s">
        <v>1055</v>
      </c>
      <c r="W842" s="108">
        <v>42276</v>
      </c>
      <c r="X842" s="107" t="b">
        <v>0</v>
      </c>
      <c r="Y842" s="107" t="s">
        <v>5237</v>
      </c>
      <c r="Z842" s="107" t="s">
        <v>5237</v>
      </c>
      <c r="AA842" s="107" t="s">
        <v>5237</v>
      </c>
      <c r="AB842" s="107" t="s">
        <v>5237</v>
      </c>
      <c r="AC842" s="107" t="s">
        <v>5237</v>
      </c>
      <c r="AD842" s="107" t="s">
        <v>5237</v>
      </c>
    </row>
    <row r="843" spans="2:30" outlineLevel="2">
      <c r="B843" s="4" t="s">
        <v>3</v>
      </c>
      <c r="C843" s="4" t="s">
        <v>5232</v>
      </c>
      <c r="D843" s="4" t="s">
        <v>7</v>
      </c>
      <c r="E843" s="10" t="s">
        <v>64</v>
      </c>
      <c r="F843" s="4" t="s">
        <v>184</v>
      </c>
      <c r="G843" s="10" t="s">
        <v>285</v>
      </c>
      <c r="H843" s="10" t="s">
        <v>919</v>
      </c>
      <c r="I843" s="4" t="s">
        <v>73</v>
      </c>
      <c r="J843" s="72" t="str">
        <f t="shared" si="72"/>
        <v>SFFR0K1E ICPL Curncy</v>
      </c>
      <c r="K843" s="25" t="str">
        <f t="shared" si="73"/>
        <v>ICPL</v>
      </c>
      <c r="L843" s="26">
        <f t="shared" ca="1" si="73"/>
        <v>42276</v>
      </c>
      <c r="M843" s="25" t="b">
        <f t="shared" si="73"/>
        <v>0</v>
      </c>
      <c r="N843" s="84" t="str">
        <f>IF($M843,_xll.BDP($J843,N$830),"[DISABLED]")</f>
        <v>[DISABLED]</v>
      </c>
      <c r="O843" s="84" t="str">
        <f>IF($M843,_xll.BDP($J843,O$830),"[DISABLED]")</f>
        <v>[DISABLED]</v>
      </c>
      <c r="P843" s="84" t="str">
        <f>IF($M843,_xll.BDP($J843,P$830),"[DISABLED]")</f>
        <v>[DISABLED]</v>
      </c>
      <c r="Q843" s="84" t="str">
        <f>IF($M843,_xll.BDH($J843,Q$830,$L843),"[DISABLED]")</f>
        <v>[DISABLED]</v>
      </c>
      <c r="R843" s="84" t="str">
        <f>IF($M843,_xll.BDH($J843,R$830,$L843),"[DISABLED]")</f>
        <v>[DISABLED]</v>
      </c>
      <c r="S843" s="84" t="str">
        <f>IF($M843,_xll.BDH($J843,S$830,$L843),"[DISABLED]")</f>
        <v>[DISABLED]</v>
      </c>
      <c r="U843" s="106" t="s">
        <v>5935</v>
      </c>
      <c r="V843" s="107" t="s">
        <v>1055</v>
      </c>
      <c r="W843" s="108">
        <v>42276</v>
      </c>
      <c r="X843" s="107" t="b">
        <v>0</v>
      </c>
      <c r="Y843" s="107" t="s">
        <v>5237</v>
      </c>
      <c r="Z843" s="107" t="s">
        <v>5237</v>
      </c>
      <c r="AA843" s="107" t="s">
        <v>5237</v>
      </c>
      <c r="AB843" s="107" t="s">
        <v>5237</v>
      </c>
      <c r="AC843" s="107" t="s">
        <v>5237</v>
      </c>
      <c r="AD843" s="107" t="s">
        <v>5237</v>
      </c>
    </row>
    <row r="844" spans="2:30" outlineLevel="2">
      <c r="B844" s="4" t="s">
        <v>3</v>
      </c>
      <c r="C844" s="4" t="s">
        <v>5232</v>
      </c>
      <c r="D844" s="4" t="s">
        <v>7</v>
      </c>
      <c r="E844" s="10" t="s">
        <v>64</v>
      </c>
      <c r="F844" s="4" t="s">
        <v>146</v>
      </c>
      <c r="G844" s="10" t="s">
        <v>193</v>
      </c>
      <c r="H844" s="10" t="s">
        <v>920</v>
      </c>
      <c r="I844" s="4" t="s">
        <v>73</v>
      </c>
      <c r="J844" s="72" t="str">
        <f t="shared" si="72"/>
        <v>SFFR011F ICPL Curncy</v>
      </c>
      <c r="K844" s="25" t="str">
        <f t="shared" si="73"/>
        <v>ICPL</v>
      </c>
      <c r="L844" s="26">
        <f t="shared" ca="1" si="73"/>
        <v>42276</v>
      </c>
      <c r="M844" s="25" t="b">
        <f t="shared" si="73"/>
        <v>0</v>
      </c>
      <c r="N844" s="84" t="str">
        <f>IF($M844,_xll.BDP($J844,N$830),"[DISABLED]")</f>
        <v>[DISABLED]</v>
      </c>
      <c r="O844" s="84" t="str">
        <f>IF($M844,_xll.BDP($J844,O$830),"[DISABLED]")</f>
        <v>[DISABLED]</v>
      </c>
      <c r="P844" s="84" t="str">
        <f>IF($M844,_xll.BDP($J844,P$830),"[DISABLED]")</f>
        <v>[DISABLED]</v>
      </c>
      <c r="Q844" s="84" t="str">
        <f>IF($M844,_xll.BDH($J844,Q$830,$L844),"[DISABLED]")</f>
        <v>[DISABLED]</v>
      </c>
      <c r="R844" s="84" t="str">
        <f>IF($M844,_xll.BDH($J844,R$830,$L844),"[DISABLED]")</f>
        <v>[DISABLED]</v>
      </c>
      <c r="S844" s="84" t="str">
        <f>IF($M844,_xll.BDH($J844,S$830,$L844),"[DISABLED]")</f>
        <v>[DISABLED]</v>
      </c>
      <c r="U844" s="106" t="s">
        <v>5936</v>
      </c>
      <c r="V844" s="107" t="s">
        <v>1055</v>
      </c>
      <c r="W844" s="108">
        <v>42276</v>
      </c>
      <c r="X844" s="107" t="b">
        <v>0</v>
      </c>
      <c r="Y844" s="107" t="s">
        <v>5237</v>
      </c>
      <c r="Z844" s="107" t="s">
        <v>5237</v>
      </c>
      <c r="AA844" s="107" t="s">
        <v>5237</v>
      </c>
      <c r="AB844" s="107" t="s">
        <v>5237</v>
      </c>
      <c r="AC844" s="107" t="s">
        <v>5237</v>
      </c>
      <c r="AD844" s="107" t="s">
        <v>5237</v>
      </c>
    </row>
    <row r="845" spans="2:30" outlineLevel="2">
      <c r="B845" s="4" t="s">
        <v>3</v>
      </c>
      <c r="C845" s="4" t="s">
        <v>5232</v>
      </c>
      <c r="D845" s="4" t="s">
        <v>7</v>
      </c>
      <c r="E845" s="10" t="s">
        <v>64</v>
      </c>
      <c r="F845" s="4" t="s">
        <v>42</v>
      </c>
      <c r="G845" s="10" t="s">
        <v>279</v>
      </c>
      <c r="H845" s="10" t="s">
        <v>921</v>
      </c>
      <c r="I845" s="4" t="s">
        <v>73</v>
      </c>
      <c r="J845" s="72" t="str">
        <f t="shared" si="72"/>
        <v>SFSW2 ICPL Curncy</v>
      </c>
      <c r="K845" s="25" t="str">
        <f t="shared" si="73"/>
        <v>ICPL</v>
      </c>
      <c r="L845" s="26">
        <f t="shared" ca="1" si="73"/>
        <v>42276</v>
      </c>
      <c r="M845" s="25" t="b">
        <f t="shared" si="73"/>
        <v>0</v>
      </c>
      <c r="N845" s="84" t="str">
        <f>IF($M845,_xll.BDP($J845,N$830),"[DISABLED]")</f>
        <v>[DISABLED]</v>
      </c>
      <c r="O845" s="84" t="str">
        <f>IF($M845,_xll.BDP($J845,O$830),"[DISABLED]")</f>
        <v>[DISABLED]</v>
      </c>
      <c r="P845" s="84" t="str">
        <f>IF($M845,_xll.BDP($J845,P$830),"[DISABLED]")</f>
        <v>[DISABLED]</v>
      </c>
      <c r="Q845" s="84" t="str">
        <f>IF($M845,_xll.BDH($J845,Q$830,$L845),"[DISABLED]")</f>
        <v>[DISABLED]</v>
      </c>
      <c r="R845" s="84" t="str">
        <f>IF($M845,_xll.BDH($J845,R$830,$L845),"[DISABLED]")</f>
        <v>[DISABLED]</v>
      </c>
      <c r="S845" s="84" t="str">
        <f>IF($M845,_xll.BDH($J845,S$830,$L845),"[DISABLED]")</f>
        <v>[DISABLED]</v>
      </c>
      <c r="U845" s="106" t="s">
        <v>5937</v>
      </c>
      <c r="V845" s="107" t="s">
        <v>1055</v>
      </c>
      <c r="W845" s="108">
        <v>42276</v>
      </c>
      <c r="X845" s="107" t="b">
        <v>0</v>
      </c>
      <c r="Y845" s="107" t="s">
        <v>5237</v>
      </c>
      <c r="Z845" s="107" t="s">
        <v>5237</v>
      </c>
      <c r="AA845" s="107" t="s">
        <v>5237</v>
      </c>
      <c r="AB845" s="107" t="s">
        <v>5237</v>
      </c>
      <c r="AC845" s="107" t="s">
        <v>5237</v>
      </c>
      <c r="AD845" s="107" t="s">
        <v>5237</v>
      </c>
    </row>
    <row r="846" spans="2:30" outlineLevel="2">
      <c r="B846" s="4" t="s">
        <v>3</v>
      </c>
      <c r="C846" s="4" t="s">
        <v>5232</v>
      </c>
      <c r="D846" s="4" t="s">
        <v>7</v>
      </c>
      <c r="E846" s="10" t="s">
        <v>64</v>
      </c>
      <c r="F846" s="4" t="s">
        <v>43</v>
      </c>
      <c r="G846" s="10" t="s">
        <v>279</v>
      </c>
      <c r="H846" s="10" t="s">
        <v>922</v>
      </c>
      <c r="I846" s="4" t="s">
        <v>73</v>
      </c>
      <c r="J846" s="72" t="str">
        <f t="shared" si="72"/>
        <v>SFSW3 ICPL Curncy</v>
      </c>
      <c r="K846" s="25" t="str">
        <f t="shared" si="73"/>
        <v>ICPL</v>
      </c>
      <c r="L846" s="26">
        <f t="shared" ca="1" si="73"/>
        <v>42276</v>
      </c>
      <c r="M846" s="25" t="b">
        <f t="shared" si="73"/>
        <v>0</v>
      </c>
      <c r="N846" s="84" t="str">
        <f>IF($M846,_xll.BDP($J846,N$830),"[DISABLED]")</f>
        <v>[DISABLED]</v>
      </c>
      <c r="O846" s="84" t="str">
        <f>IF($M846,_xll.BDP($J846,O$830),"[DISABLED]")</f>
        <v>[DISABLED]</v>
      </c>
      <c r="P846" s="84" t="str">
        <f>IF($M846,_xll.BDP($J846,P$830),"[DISABLED]")</f>
        <v>[DISABLED]</v>
      </c>
      <c r="Q846" s="84" t="str">
        <f>IF($M846,_xll.BDH($J846,Q$830,$L846),"[DISABLED]")</f>
        <v>[DISABLED]</v>
      </c>
      <c r="R846" s="84" t="str">
        <f>IF($M846,_xll.BDH($J846,R$830,$L846),"[DISABLED]")</f>
        <v>[DISABLED]</v>
      </c>
      <c r="S846" s="84" t="str">
        <f>IF($M846,_xll.BDH($J846,S$830,$L846),"[DISABLED]")</f>
        <v>[DISABLED]</v>
      </c>
      <c r="U846" s="106" t="s">
        <v>5938</v>
      </c>
      <c r="V846" s="107" t="s">
        <v>1055</v>
      </c>
      <c r="W846" s="108">
        <v>42276</v>
      </c>
      <c r="X846" s="107" t="b">
        <v>0</v>
      </c>
      <c r="Y846" s="107" t="s">
        <v>5237</v>
      </c>
      <c r="Z846" s="107" t="s">
        <v>5237</v>
      </c>
      <c r="AA846" s="107" t="s">
        <v>5237</v>
      </c>
      <c r="AB846" s="107" t="s">
        <v>5237</v>
      </c>
      <c r="AC846" s="107" t="s">
        <v>5237</v>
      </c>
      <c r="AD846" s="107" t="s">
        <v>5237</v>
      </c>
    </row>
    <row r="847" spans="2:30" outlineLevel="2">
      <c r="B847" s="4" t="s">
        <v>3</v>
      </c>
      <c r="C847" s="4" t="s">
        <v>5232</v>
      </c>
      <c r="D847" s="4" t="s">
        <v>7</v>
      </c>
      <c r="E847" s="10" t="s">
        <v>64</v>
      </c>
      <c r="F847" s="4" t="s">
        <v>152</v>
      </c>
      <c r="G847" s="10" t="s">
        <v>279</v>
      </c>
      <c r="H847" s="10" t="s">
        <v>923</v>
      </c>
      <c r="I847" s="4" t="s">
        <v>73</v>
      </c>
      <c r="J847" s="72" t="str">
        <f t="shared" si="72"/>
        <v>SFSW4 ICPL Curncy</v>
      </c>
      <c r="K847" s="25" t="str">
        <f t="shared" si="73"/>
        <v>ICPL</v>
      </c>
      <c r="L847" s="26">
        <f t="shared" ca="1" si="73"/>
        <v>42276</v>
      </c>
      <c r="M847" s="25" t="b">
        <f t="shared" si="73"/>
        <v>0</v>
      </c>
      <c r="N847" s="84" t="str">
        <f>IF($M847,_xll.BDP($J847,N$830),"[DISABLED]")</f>
        <v>[DISABLED]</v>
      </c>
      <c r="O847" s="84" t="str">
        <f>IF($M847,_xll.BDP($J847,O$830),"[DISABLED]")</f>
        <v>[DISABLED]</v>
      </c>
      <c r="P847" s="84" t="str">
        <f>IF($M847,_xll.BDP($J847,P$830),"[DISABLED]")</f>
        <v>[DISABLED]</v>
      </c>
      <c r="Q847" s="84" t="str">
        <f>IF($M847,_xll.BDH($J847,Q$830,$L847),"[DISABLED]")</f>
        <v>[DISABLED]</v>
      </c>
      <c r="R847" s="84" t="str">
        <f>IF($M847,_xll.BDH($J847,R$830,$L847),"[DISABLED]")</f>
        <v>[DISABLED]</v>
      </c>
      <c r="S847" s="84" t="str">
        <f>IF($M847,_xll.BDH($J847,S$830,$L847),"[DISABLED]")</f>
        <v>[DISABLED]</v>
      </c>
      <c r="U847" s="106" t="s">
        <v>5939</v>
      </c>
      <c r="V847" s="107" t="s">
        <v>1055</v>
      </c>
      <c r="W847" s="108">
        <v>42276</v>
      </c>
      <c r="X847" s="107" t="b">
        <v>0</v>
      </c>
      <c r="Y847" s="107" t="s">
        <v>5237</v>
      </c>
      <c r="Z847" s="107" t="s">
        <v>5237</v>
      </c>
      <c r="AA847" s="107" t="s">
        <v>5237</v>
      </c>
      <c r="AB847" s="107" t="s">
        <v>5237</v>
      </c>
      <c r="AC847" s="107" t="s">
        <v>5237</v>
      </c>
      <c r="AD847" s="107" t="s">
        <v>5237</v>
      </c>
    </row>
    <row r="848" spans="2:30" outlineLevel="2">
      <c r="B848" s="4" t="s">
        <v>3</v>
      </c>
      <c r="C848" s="4" t="s">
        <v>5232</v>
      </c>
      <c r="D848" s="4" t="s">
        <v>7</v>
      </c>
      <c r="E848" s="10" t="s">
        <v>64</v>
      </c>
      <c r="F848" s="4" t="s">
        <v>44</v>
      </c>
      <c r="G848" s="10" t="s">
        <v>279</v>
      </c>
      <c r="H848" s="10" t="s">
        <v>924</v>
      </c>
      <c r="I848" s="4" t="s">
        <v>73</v>
      </c>
      <c r="J848" s="72" t="str">
        <f t="shared" si="72"/>
        <v>SFSW5 ICPL Curncy</v>
      </c>
      <c r="K848" s="25" t="str">
        <f t="shared" si="73"/>
        <v>ICPL</v>
      </c>
      <c r="L848" s="26">
        <f t="shared" ca="1" si="73"/>
        <v>42276</v>
      </c>
      <c r="M848" s="25" t="b">
        <f t="shared" si="73"/>
        <v>0</v>
      </c>
      <c r="N848" s="84" t="str">
        <f>IF($M848,_xll.BDP($J848,N$830),"[DISABLED]")</f>
        <v>[DISABLED]</v>
      </c>
      <c r="O848" s="84" t="str">
        <f>IF($M848,_xll.BDP($J848,O$830),"[DISABLED]")</f>
        <v>[DISABLED]</v>
      </c>
      <c r="P848" s="84" t="str">
        <f>IF($M848,_xll.BDP($J848,P$830),"[DISABLED]")</f>
        <v>[DISABLED]</v>
      </c>
      <c r="Q848" s="84" t="str">
        <f>IF($M848,_xll.BDH($J848,Q$830,$L848),"[DISABLED]")</f>
        <v>[DISABLED]</v>
      </c>
      <c r="R848" s="84" t="str">
        <f>IF($M848,_xll.BDH($J848,R$830,$L848),"[DISABLED]")</f>
        <v>[DISABLED]</v>
      </c>
      <c r="S848" s="84" t="str">
        <f>IF($M848,_xll.BDH($J848,S$830,$L848),"[DISABLED]")</f>
        <v>[DISABLED]</v>
      </c>
      <c r="U848" s="106" t="s">
        <v>5940</v>
      </c>
      <c r="V848" s="107" t="s">
        <v>1055</v>
      </c>
      <c r="W848" s="108">
        <v>42276</v>
      </c>
      <c r="X848" s="107" t="b">
        <v>0</v>
      </c>
      <c r="Y848" s="107" t="s">
        <v>5237</v>
      </c>
      <c r="Z848" s="107" t="s">
        <v>5237</v>
      </c>
      <c r="AA848" s="107" t="s">
        <v>5237</v>
      </c>
      <c r="AB848" s="107" t="s">
        <v>5237</v>
      </c>
      <c r="AC848" s="107" t="s">
        <v>5237</v>
      </c>
      <c r="AD848" s="107" t="s">
        <v>5237</v>
      </c>
    </row>
    <row r="849" spans="2:30" outlineLevel="2">
      <c r="B849" s="4" t="s">
        <v>3</v>
      </c>
      <c r="C849" s="4" t="s">
        <v>5232</v>
      </c>
      <c r="D849" s="4" t="s">
        <v>7</v>
      </c>
      <c r="E849" s="10" t="s">
        <v>64</v>
      </c>
      <c r="F849" s="4" t="s">
        <v>155</v>
      </c>
      <c r="G849" s="10" t="s">
        <v>279</v>
      </c>
      <c r="H849" s="10" t="s">
        <v>925</v>
      </c>
      <c r="I849" s="4" t="s">
        <v>73</v>
      </c>
      <c r="J849" s="72" t="str">
        <f t="shared" si="72"/>
        <v>SFSW6 ICPL Curncy</v>
      </c>
      <c r="K849" s="25" t="str">
        <f t="shared" si="73"/>
        <v>ICPL</v>
      </c>
      <c r="L849" s="26">
        <f t="shared" ca="1" si="73"/>
        <v>42276</v>
      </c>
      <c r="M849" s="25" t="b">
        <f t="shared" si="73"/>
        <v>0</v>
      </c>
      <c r="N849" s="84" t="str">
        <f>IF($M849,_xll.BDP($J849,N$830),"[DISABLED]")</f>
        <v>[DISABLED]</v>
      </c>
      <c r="O849" s="84" t="str">
        <f>IF($M849,_xll.BDP($J849,O$830),"[DISABLED]")</f>
        <v>[DISABLED]</v>
      </c>
      <c r="P849" s="84" t="str">
        <f>IF($M849,_xll.BDP($J849,P$830),"[DISABLED]")</f>
        <v>[DISABLED]</v>
      </c>
      <c r="Q849" s="84" t="str">
        <f>IF($M849,_xll.BDH($J849,Q$830,$L849),"[DISABLED]")</f>
        <v>[DISABLED]</v>
      </c>
      <c r="R849" s="84" t="str">
        <f>IF($M849,_xll.BDH($J849,R$830,$L849),"[DISABLED]")</f>
        <v>[DISABLED]</v>
      </c>
      <c r="S849" s="84" t="str">
        <f>IF($M849,_xll.BDH($J849,S$830,$L849),"[DISABLED]")</f>
        <v>[DISABLED]</v>
      </c>
      <c r="U849" s="106" t="s">
        <v>5941</v>
      </c>
      <c r="V849" s="107" t="s">
        <v>1055</v>
      </c>
      <c r="W849" s="108">
        <v>42276</v>
      </c>
      <c r="X849" s="107" t="b">
        <v>0</v>
      </c>
      <c r="Y849" s="107" t="s">
        <v>5237</v>
      </c>
      <c r="Z849" s="107" t="s">
        <v>5237</v>
      </c>
      <c r="AA849" s="107" t="s">
        <v>5237</v>
      </c>
      <c r="AB849" s="107" t="s">
        <v>5237</v>
      </c>
      <c r="AC849" s="107" t="s">
        <v>5237</v>
      </c>
      <c r="AD849" s="107" t="s">
        <v>5237</v>
      </c>
    </row>
    <row r="850" spans="2:30" outlineLevel="2">
      <c r="B850" s="4" t="s">
        <v>3</v>
      </c>
      <c r="C850" s="4" t="s">
        <v>5232</v>
      </c>
      <c r="D850" s="4" t="s">
        <v>7</v>
      </c>
      <c r="E850" s="10" t="s">
        <v>64</v>
      </c>
      <c r="F850" s="4" t="s">
        <v>45</v>
      </c>
      <c r="G850" s="10" t="s">
        <v>279</v>
      </c>
      <c r="H850" s="10" t="s">
        <v>926</v>
      </c>
      <c r="I850" s="4" t="s">
        <v>73</v>
      </c>
      <c r="J850" s="72" t="str">
        <f t="shared" si="72"/>
        <v>SFSW7 ICPL Curncy</v>
      </c>
      <c r="K850" s="25" t="str">
        <f t="shared" si="73"/>
        <v>ICPL</v>
      </c>
      <c r="L850" s="26">
        <f t="shared" ca="1" si="73"/>
        <v>42276</v>
      </c>
      <c r="M850" s="25" t="b">
        <f t="shared" si="73"/>
        <v>0</v>
      </c>
      <c r="N850" s="84" t="str">
        <f>IF($M850,_xll.BDP($J850,N$830),"[DISABLED]")</f>
        <v>[DISABLED]</v>
      </c>
      <c r="O850" s="84" t="str">
        <f>IF($M850,_xll.BDP($J850,O$830),"[DISABLED]")</f>
        <v>[DISABLED]</v>
      </c>
      <c r="P850" s="84" t="str">
        <f>IF($M850,_xll.BDP($J850,P$830),"[DISABLED]")</f>
        <v>[DISABLED]</v>
      </c>
      <c r="Q850" s="84" t="str">
        <f>IF($M850,_xll.BDH($J850,Q$830,$L850),"[DISABLED]")</f>
        <v>[DISABLED]</v>
      </c>
      <c r="R850" s="84" t="str">
        <f>IF($M850,_xll.BDH($J850,R$830,$L850),"[DISABLED]")</f>
        <v>[DISABLED]</v>
      </c>
      <c r="S850" s="84" t="str">
        <f>IF($M850,_xll.BDH($J850,S$830,$L850),"[DISABLED]")</f>
        <v>[DISABLED]</v>
      </c>
      <c r="U850" s="106" t="s">
        <v>5942</v>
      </c>
      <c r="V850" s="107" t="s">
        <v>1055</v>
      </c>
      <c r="W850" s="108">
        <v>42276</v>
      </c>
      <c r="X850" s="107" t="b">
        <v>0</v>
      </c>
      <c r="Y850" s="107" t="s">
        <v>5237</v>
      </c>
      <c r="Z850" s="107" t="s">
        <v>5237</v>
      </c>
      <c r="AA850" s="107" t="s">
        <v>5237</v>
      </c>
      <c r="AB850" s="107" t="s">
        <v>5237</v>
      </c>
      <c r="AC850" s="107" t="s">
        <v>5237</v>
      </c>
      <c r="AD850" s="107" t="s">
        <v>5237</v>
      </c>
    </row>
    <row r="851" spans="2:30" outlineLevel="2">
      <c r="B851" s="4" t="s">
        <v>3</v>
      </c>
      <c r="C851" s="4" t="s">
        <v>5232</v>
      </c>
      <c r="D851" s="4" t="s">
        <v>7</v>
      </c>
      <c r="E851" s="10" t="s">
        <v>64</v>
      </c>
      <c r="F851" s="4" t="s">
        <v>156</v>
      </c>
      <c r="G851" s="10" t="s">
        <v>279</v>
      </c>
      <c r="H851" s="10" t="s">
        <v>927</v>
      </c>
      <c r="I851" s="4" t="s">
        <v>73</v>
      </c>
      <c r="J851" s="72" t="str">
        <f t="shared" si="72"/>
        <v>SFSW8 ICPL Curncy</v>
      </c>
      <c r="K851" s="25" t="str">
        <f t="shared" si="73"/>
        <v>ICPL</v>
      </c>
      <c r="L851" s="26">
        <f t="shared" ca="1" si="73"/>
        <v>42276</v>
      </c>
      <c r="M851" s="25" t="b">
        <f t="shared" si="73"/>
        <v>0</v>
      </c>
      <c r="N851" s="84" t="str">
        <f>IF($M851,_xll.BDP($J851,N$830),"[DISABLED]")</f>
        <v>[DISABLED]</v>
      </c>
      <c r="O851" s="84" t="str">
        <f>IF($M851,_xll.BDP($J851,O$830),"[DISABLED]")</f>
        <v>[DISABLED]</v>
      </c>
      <c r="P851" s="84" t="str">
        <f>IF($M851,_xll.BDP($J851,P$830),"[DISABLED]")</f>
        <v>[DISABLED]</v>
      </c>
      <c r="Q851" s="84" t="str">
        <f>IF($M851,_xll.BDH($J851,Q$830,$L851),"[DISABLED]")</f>
        <v>[DISABLED]</v>
      </c>
      <c r="R851" s="84" t="str">
        <f>IF($M851,_xll.BDH($J851,R$830,$L851),"[DISABLED]")</f>
        <v>[DISABLED]</v>
      </c>
      <c r="S851" s="84" t="str">
        <f>IF($M851,_xll.BDH($J851,S$830,$L851),"[DISABLED]")</f>
        <v>[DISABLED]</v>
      </c>
      <c r="U851" s="106" t="s">
        <v>5943</v>
      </c>
      <c r="V851" s="107" t="s">
        <v>1055</v>
      </c>
      <c r="W851" s="108">
        <v>42276</v>
      </c>
      <c r="X851" s="107" t="b">
        <v>0</v>
      </c>
      <c r="Y851" s="107" t="s">
        <v>5237</v>
      </c>
      <c r="Z851" s="107" t="s">
        <v>5237</v>
      </c>
      <c r="AA851" s="107" t="s">
        <v>5237</v>
      </c>
      <c r="AB851" s="107" t="s">
        <v>5237</v>
      </c>
      <c r="AC851" s="107" t="s">
        <v>5237</v>
      </c>
      <c r="AD851" s="107" t="s">
        <v>5237</v>
      </c>
    </row>
    <row r="852" spans="2:30" outlineLevel="2">
      <c r="B852" s="4" t="s">
        <v>3</v>
      </c>
      <c r="C852" s="4" t="s">
        <v>5232</v>
      </c>
      <c r="D852" s="4" t="s">
        <v>7</v>
      </c>
      <c r="E852" s="10" t="s">
        <v>64</v>
      </c>
      <c r="F852" s="4" t="s">
        <v>157</v>
      </c>
      <c r="G852" s="10" t="s">
        <v>279</v>
      </c>
      <c r="H852" s="10" t="s">
        <v>928</v>
      </c>
      <c r="I852" s="4" t="s">
        <v>73</v>
      </c>
      <c r="J852" s="72" t="str">
        <f t="shared" si="72"/>
        <v>SFSW9 ICPL Curncy</v>
      </c>
      <c r="K852" s="25" t="str">
        <f t="shared" si="73"/>
        <v>ICPL</v>
      </c>
      <c r="L852" s="26">
        <f t="shared" ca="1" si="73"/>
        <v>42276</v>
      </c>
      <c r="M852" s="25" t="b">
        <f t="shared" si="73"/>
        <v>0</v>
      </c>
      <c r="N852" s="84" t="str">
        <f>IF($M852,_xll.BDP($J852,N$830),"[DISABLED]")</f>
        <v>[DISABLED]</v>
      </c>
      <c r="O852" s="84" t="str">
        <f>IF($M852,_xll.BDP($J852,O$830),"[DISABLED]")</f>
        <v>[DISABLED]</v>
      </c>
      <c r="P852" s="84" t="str">
        <f>IF($M852,_xll.BDP($J852,P$830),"[DISABLED]")</f>
        <v>[DISABLED]</v>
      </c>
      <c r="Q852" s="84" t="str">
        <f>IF($M852,_xll.BDH($J852,Q$830,$L852),"[DISABLED]")</f>
        <v>[DISABLED]</v>
      </c>
      <c r="R852" s="84" t="str">
        <f>IF($M852,_xll.BDH($J852,R$830,$L852),"[DISABLED]")</f>
        <v>[DISABLED]</v>
      </c>
      <c r="S852" s="84" t="str">
        <f>IF($M852,_xll.BDH($J852,S$830,$L852),"[DISABLED]")</f>
        <v>[DISABLED]</v>
      </c>
      <c r="U852" s="106" t="s">
        <v>5944</v>
      </c>
      <c r="V852" s="107" t="s">
        <v>1055</v>
      </c>
      <c r="W852" s="108">
        <v>42276</v>
      </c>
      <c r="X852" s="107" t="b">
        <v>0</v>
      </c>
      <c r="Y852" s="107" t="s">
        <v>5237</v>
      </c>
      <c r="Z852" s="107" t="s">
        <v>5237</v>
      </c>
      <c r="AA852" s="107" t="s">
        <v>5237</v>
      </c>
      <c r="AB852" s="107" t="s">
        <v>5237</v>
      </c>
      <c r="AC852" s="107" t="s">
        <v>5237</v>
      </c>
      <c r="AD852" s="107" t="s">
        <v>5237</v>
      </c>
    </row>
    <row r="853" spans="2:30" outlineLevel="2">
      <c r="B853" s="4" t="s">
        <v>3</v>
      </c>
      <c r="C853" s="4" t="s">
        <v>5232</v>
      </c>
      <c r="D853" s="4" t="s">
        <v>7</v>
      </c>
      <c r="E853" s="10" t="s">
        <v>64</v>
      </c>
      <c r="F853" s="4" t="s">
        <v>46</v>
      </c>
      <c r="G853" s="10" t="s">
        <v>279</v>
      </c>
      <c r="H853" s="10" t="s">
        <v>929</v>
      </c>
      <c r="I853" s="4" t="s">
        <v>73</v>
      </c>
      <c r="J853" s="72" t="str">
        <f t="shared" si="72"/>
        <v>SFSW10 ICPL Curncy</v>
      </c>
      <c r="K853" s="25" t="str">
        <f t="shared" si="73"/>
        <v>ICPL</v>
      </c>
      <c r="L853" s="26">
        <f t="shared" ca="1" si="73"/>
        <v>42276</v>
      </c>
      <c r="M853" s="25" t="b">
        <f t="shared" si="73"/>
        <v>0</v>
      </c>
      <c r="N853" s="84" t="str">
        <f>IF($M853,_xll.BDP($J853,N$830),"[DISABLED]")</f>
        <v>[DISABLED]</v>
      </c>
      <c r="O853" s="84" t="str">
        <f>IF($M853,_xll.BDP($J853,O$830),"[DISABLED]")</f>
        <v>[DISABLED]</v>
      </c>
      <c r="P853" s="84" t="str">
        <f>IF($M853,_xll.BDP($J853,P$830),"[DISABLED]")</f>
        <v>[DISABLED]</v>
      </c>
      <c r="Q853" s="84" t="str">
        <f>IF($M853,_xll.BDH($J853,Q$830,$L853),"[DISABLED]")</f>
        <v>[DISABLED]</v>
      </c>
      <c r="R853" s="84" t="str">
        <f>IF($M853,_xll.BDH($J853,R$830,$L853),"[DISABLED]")</f>
        <v>[DISABLED]</v>
      </c>
      <c r="S853" s="84" t="str">
        <f>IF($M853,_xll.BDH($J853,S$830,$L853),"[DISABLED]")</f>
        <v>[DISABLED]</v>
      </c>
      <c r="U853" s="106" t="s">
        <v>5945</v>
      </c>
      <c r="V853" s="107" t="s">
        <v>1055</v>
      </c>
      <c r="W853" s="108">
        <v>42276</v>
      </c>
      <c r="X853" s="107" t="b">
        <v>0</v>
      </c>
      <c r="Y853" s="107" t="s">
        <v>5237</v>
      </c>
      <c r="Z853" s="107" t="s">
        <v>5237</v>
      </c>
      <c r="AA853" s="107" t="s">
        <v>5237</v>
      </c>
      <c r="AB853" s="107" t="s">
        <v>5237</v>
      </c>
      <c r="AC853" s="107" t="s">
        <v>5237</v>
      </c>
      <c r="AD853" s="107" t="s">
        <v>5237</v>
      </c>
    </row>
    <row r="854" spans="2:30" outlineLevel="2">
      <c r="B854" s="4" t="s">
        <v>3</v>
      </c>
      <c r="C854" s="4" t="s">
        <v>5232</v>
      </c>
      <c r="D854" s="4" t="s">
        <v>7</v>
      </c>
      <c r="E854" s="10" t="s">
        <v>64</v>
      </c>
      <c r="F854" s="4" t="s">
        <v>160</v>
      </c>
      <c r="G854" s="10" t="s">
        <v>279</v>
      </c>
      <c r="H854" s="10" t="s">
        <v>930</v>
      </c>
      <c r="I854" s="4" t="s">
        <v>73</v>
      </c>
      <c r="J854" s="72" t="str">
        <f t="shared" si="72"/>
        <v>SFSW11 ICPL Curncy</v>
      </c>
      <c r="K854" s="25" t="str">
        <f t="shared" si="73"/>
        <v>ICPL</v>
      </c>
      <c r="L854" s="26">
        <f t="shared" ca="1" si="73"/>
        <v>42276</v>
      </c>
      <c r="M854" s="25" t="b">
        <f t="shared" si="73"/>
        <v>0</v>
      </c>
      <c r="N854" s="84" t="str">
        <f>IF($M854,_xll.BDP($J854,N$830),"[DISABLED]")</f>
        <v>[DISABLED]</v>
      </c>
      <c r="O854" s="84" t="str">
        <f>IF($M854,_xll.BDP($J854,O$830),"[DISABLED]")</f>
        <v>[DISABLED]</v>
      </c>
      <c r="P854" s="84" t="str">
        <f>IF($M854,_xll.BDP($J854,P$830),"[DISABLED]")</f>
        <v>[DISABLED]</v>
      </c>
      <c r="Q854" s="84" t="str">
        <f>IF($M854,_xll.BDH($J854,Q$830,$L854),"[DISABLED]")</f>
        <v>[DISABLED]</v>
      </c>
      <c r="R854" s="84" t="str">
        <f>IF($M854,_xll.BDH($J854,R$830,$L854),"[DISABLED]")</f>
        <v>[DISABLED]</v>
      </c>
      <c r="S854" s="84" t="str">
        <f>IF($M854,_xll.BDH($J854,S$830,$L854),"[DISABLED]")</f>
        <v>[DISABLED]</v>
      </c>
      <c r="U854" s="106" t="s">
        <v>5946</v>
      </c>
      <c r="V854" s="107" t="s">
        <v>1055</v>
      </c>
      <c r="W854" s="108">
        <v>42276</v>
      </c>
      <c r="X854" s="107" t="b">
        <v>0</v>
      </c>
      <c r="Y854" s="107" t="s">
        <v>5237</v>
      </c>
      <c r="Z854" s="107" t="s">
        <v>5237</v>
      </c>
      <c r="AA854" s="107" t="s">
        <v>5237</v>
      </c>
      <c r="AB854" s="107" t="s">
        <v>5237</v>
      </c>
      <c r="AC854" s="107" t="s">
        <v>5237</v>
      </c>
      <c r="AD854" s="107" t="s">
        <v>5237</v>
      </c>
    </row>
    <row r="855" spans="2:30" outlineLevel="2">
      <c r="B855" s="4" t="s">
        <v>3</v>
      </c>
      <c r="C855" s="4" t="s">
        <v>5232</v>
      </c>
      <c r="D855" s="4" t="s">
        <v>7</v>
      </c>
      <c r="E855" s="10" t="s">
        <v>64</v>
      </c>
      <c r="F855" s="4" t="s">
        <v>161</v>
      </c>
      <c r="G855" s="10" t="s">
        <v>279</v>
      </c>
      <c r="H855" s="10" t="s">
        <v>931</v>
      </c>
      <c r="I855" s="4" t="s">
        <v>73</v>
      </c>
      <c r="J855" s="72" t="str">
        <f t="shared" si="72"/>
        <v>SFSW12 ICPL Curncy</v>
      </c>
      <c r="K855" s="25" t="str">
        <f t="shared" si="73"/>
        <v>ICPL</v>
      </c>
      <c r="L855" s="26">
        <f t="shared" ca="1" si="73"/>
        <v>42276</v>
      </c>
      <c r="M855" s="25" t="b">
        <f t="shared" si="73"/>
        <v>0</v>
      </c>
      <c r="N855" s="84" t="str">
        <f>IF($M855,_xll.BDP($J855,N$830),"[DISABLED]")</f>
        <v>[DISABLED]</v>
      </c>
      <c r="O855" s="84" t="str">
        <f>IF($M855,_xll.BDP($J855,O$830),"[DISABLED]")</f>
        <v>[DISABLED]</v>
      </c>
      <c r="P855" s="84" t="str">
        <f>IF($M855,_xll.BDP($J855,P$830),"[DISABLED]")</f>
        <v>[DISABLED]</v>
      </c>
      <c r="Q855" s="84" t="str">
        <f>IF($M855,_xll.BDH($J855,Q$830,$L855),"[DISABLED]")</f>
        <v>[DISABLED]</v>
      </c>
      <c r="R855" s="84" t="str">
        <f>IF($M855,_xll.BDH($J855,R$830,$L855),"[DISABLED]")</f>
        <v>[DISABLED]</v>
      </c>
      <c r="S855" s="84" t="str">
        <f>IF($M855,_xll.BDH($J855,S$830,$L855),"[DISABLED]")</f>
        <v>[DISABLED]</v>
      </c>
      <c r="U855" s="106" t="s">
        <v>5947</v>
      </c>
      <c r="V855" s="107" t="s">
        <v>1055</v>
      </c>
      <c r="W855" s="108">
        <v>42276</v>
      </c>
      <c r="X855" s="107" t="b">
        <v>0</v>
      </c>
      <c r="Y855" s="107" t="s">
        <v>5237</v>
      </c>
      <c r="Z855" s="107" t="s">
        <v>5237</v>
      </c>
      <c r="AA855" s="107" t="s">
        <v>5237</v>
      </c>
      <c r="AB855" s="107" t="s">
        <v>5237</v>
      </c>
      <c r="AC855" s="107" t="s">
        <v>5237</v>
      </c>
      <c r="AD855" s="107" t="s">
        <v>5237</v>
      </c>
    </row>
    <row r="856" spans="2:30" outlineLevel="2">
      <c r="B856" s="4" t="s">
        <v>3</v>
      </c>
      <c r="C856" s="4" t="s">
        <v>5232</v>
      </c>
      <c r="D856" s="4" t="s">
        <v>7</v>
      </c>
      <c r="E856" s="10" t="s">
        <v>64</v>
      </c>
      <c r="F856" s="4" t="s">
        <v>162</v>
      </c>
      <c r="G856" s="10" t="s">
        <v>279</v>
      </c>
      <c r="H856" s="10" t="s">
        <v>932</v>
      </c>
      <c r="I856" s="4" t="s">
        <v>73</v>
      </c>
      <c r="J856" s="72" t="str">
        <f t="shared" si="72"/>
        <v>SFSW13 ICPL Curncy</v>
      </c>
      <c r="K856" s="25" t="str">
        <f t="shared" si="73"/>
        <v>ICPL</v>
      </c>
      <c r="L856" s="26">
        <f t="shared" ca="1" si="73"/>
        <v>42276</v>
      </c>
      <c r="M856" s="25" t="b">
        <f t="shared" si="73"/>
        <v>0</v>
      </c>
      <c r="N856" s="84" t="str">
        <f>IF($M856,_xll.BDP($J856,N$830),"[DISABLED]")</f>
        <v>[DISABLED]</v>
      </c>
      <c r="O856" s="84" t="str">
        <f>IF($M856,_xll.BDP($J856,O$830),"[DISABLED]")</f>
        <v>[DISABLED]</v>
      </c>
      <c r="P856" s="84" t="str">
        <f>IF($M856,_xll.BDP($J856,P$830),"[DISABLED]")</f>
        <v>[DISABLED]</v>
      </c>
      <c r="Q856" s="84" t="str">
        <f>IF($M856,_xll.BDH($J856,Q$830,$L856),"[DISABLED]")</f>
        <v>[DISABLED]</v>
      </c>
      <c r="R856" s="84" t="str">
        <f>IF($M856,_xll.BDH($J856,R$830,$L856),"[DISABLED]")</f>
        <v>[DISABLED]</v>
      </c>
      <c r="S856" s="84" t="str">
        <f>IF($M856,_xll.BDH($J856,S$830,$L856),"[DISABLED]")</f>
        <v>[DISABLED]</v>
      </c>
      <c r="U856" s="106" t="s">
        <v>5948</v>
      </c>
      <c r="V856" s="107" t="s">
        <v>1055</v>
      </c>
      <c r="W856" s="108">
        <v>42276</v>
      </c>
      <c r="X856" s="107" t="b">
        <v>0</v>
      </c>
      <c r="Y856" s="107" t="s">
        <v>5237</v>
      </c>
      <c r="Z856" s="107" t="s">
        <v>5237</v>
      </c>
      <c r="AA856" s="107" t="s">
        <v>5237</v>
      </c>
      <c r="AB856" s="107" t="s">
        <v>5237</v>
      </c>
      <c r="AC856" s="107" t="s">
        <v>5237</v>
      </c>
      <c r="AD856" s="107" t="s">
        <v>5237</v>
      </c>
    </row>
    <row r="857" spans="2:30" outlineLevel="2">
      <c r="B857" s="4" t="s">
        <v>3</v>
      </c>
      <c r="C857" s="4" t="s">
        <v>5232</v>
      </c>
      <c r="D857" s="4" t="s">
        <v>7</v>
      </c>
      <c r="E857" s="10" t="s">
        <v>64</v>
      </c>
      <c r="F857" s="4" t="s">
        <v>163</v>
      </c>
      <c r="G857" s="10" t="s">
        <v>279</v>
      </c>
      <c r="H857" s="10" t="s">
        <v>933</v>
      </c>
      <c r="I857" s="4" t="s">
        <v>73</v>
      </c>
      <c r="J857" s="72" t="str">
        <f t="shared" si="72"/>
        <v>SFSW14 ICPL Curncy</v>
      </c>
      <c r="K857" s="25" t="str">
        <f t="shared" si="73"/>
        <v>ICPL</v>
      </c>
      <c r="L857" s="26">
        <f t="shared" ca="1" si="73"/>
        <v>42276</v>
      </c>
      <c r="M857" s="25" t="b">
        <f t="shared" si="73"/>
        <v>0</v>
      </c>
      <c r="N857" s="84" t="str">
        <f>IF($M857,_xll.BDP($J857,N$830),"[DISABLED]")</f>
        <v>[DISABLED]</v>
      </c>
      <c r="O857" s="84" t="str">
        <f>IF($M857,_xll.BDP($J857,O$830),"[DISABLED]")</f>
        <v>[DISABLED]</v>
      </c>
      <c r="P857" s="84" t="str">
        <f>IF($M857,_xll.BDP($J857,P$830),"[DISABLED]")</f>
        <v>[DISABLED]</v>
      </c>
      <c r="Q857" s="84" t="str">
        <f>IF($M857,_xll.BDH($J857,Q$830,$L857),"[DISABLED]")</f>
        <v>[DISABLED]</v>
      </c>
      <c r="R857" s="84" t="str">
        <f>IF($M857,_xll.BDH($J857,R$830,$L857),"[DISABLED]")</f>
        <v>[DISABLED]</v>
      </c>
      <c r="S857" s="84" t="str">
        <f>IF($M857,_xll.BDH($J857,S$830,$L857),"[DISABLED]")</f>
        <v>[DISABLED]</v>
      </c>
      <c r="U857" s="106" t="s">
        <v>5949</v>
      </c>
      <c r="V857" s="107" t="s">
        <v>1055</v>
      </c>
      <c r="W857" s="108">
        <v>42276</v>
      </c>
      <c r="X857" s="107" t="b">
        <v>0</v>
      </c>
      <c r="Y857" s="107" t="s">
        <v>5237</v>
      </c>
      <c r="Z857" s="107" t="s">
        <v>5237</v>
      </c>
      <c r="AA857" s="107" t="s">
        <v>5237</v>
      </c>
      <c r="AB857" s="107" t="s">
        <v>5237</v>
      </c>
      <c r="AC857" s="107" t="s">
        <v>5237</v>
      </c>
      <c r="AD857" s="107" t="s">
        <v>5237</v>
      </c>
    </row>
    <row r="858" spans="2:30" outlineLevel="2">
      <c r="B858" s="4" t="s">
        <v>3</v>
      </c>
      <c r="C858" s="4" t="s">
        <v>5232</v>
      </c>
      <c r="D858" s="4" t="s">
        <v>7</v>
      </c>
      <c r="E858" s="10" t="s">
        <v>64</v>
      </c>
      <c r="F858" s="4" t="s">
        <v>47</v>
      </c>
      <c r="G858" s="10" t="s">
        <v>279</v>
      </c>
      <c r="H858" s="10" t="s">
        <v>934</v>
      </c>
      <c r="I858" s="4" t="s">
        <v>73</v>
      </c>
      <c r="J858" s="72" t="str">
        <f t="shared" si="72"/>
        <v>SFSW15 ICPL Curncy</v>
      </c>
      <c r="K858" s="25" t="str">
        <f t="shared" si="73"/>
        <v>ICPL</v>
      </c>
      <c r="L858" s="26">
        <f t="shared" ca="1" si="73"/>
        <v>42276</v>
      </c>
      <c r="M858" s="25" t="b">
        <f t="shared" si="73"/>
        <v>0</v>
      </c>
      <c r="N858" s="84" t="str">
        <f>IF($M858,_xll.BDP($J858,N$830),"[DISABLED]")</f>
        <v>[DISABLED]</v>
      </c>
      <c r="O858" s="84" t="str">
        <f>IF($M858,_xll.BDP($J858,O$830),"[DISABLED]")</f>
        <v>[DISABLED]</v>
      </c>
      <c r="P858" s="84" t="str">
        <f>IF($M858,_xll.BDP($J858,P$830),"[DISABLED]")</f>
        <v>[DISABLED]</v>
      </c>
      <c r="Q858" s="84" t="str">
        <f>IF($M858,_xll.BDH($J858,Q$830,$L858),"[DISABLED]")</f>
        <v>[DISABLED]</v>
      </c>
      <c r="R858" s="84" t="str">
        <f>IF($M858,_xll.BDH($J858,R$830,$L858),"[DISABLED]")</f>
        <v>[DISABLED]</v>
      </c>
      <c r="S858" s="84" t="str">
        <f>IF($M858,_xll.BDH($J858,S$830,$L858),"[DISABLED]")</f>
        <v>[DISABLED]</v>
      </c>
      <c r="U858" s="106" t="s">
        <v>5950</v>
      </c>
      <c r="V858" s="107" t="s">
        <v>1055</v>
      </c>
      <c r="W858" s="108">
        <v>42276</v>
      </c>
      <c r="X858" s="107" t="b">
        <v>0</v>
      </c>
      <c r="Y858" s="107" t="s">
        <v>5237</v>
      </c>
      <c r="Z858" s="107" t="s">
        <v>5237</v>
      </c>
      <c r="AA858" s="107" t="s">
        <v>5237</v>
      </c>
      <c r="AB858" s="107" t="s">
        <v>5237</v>
      </c>
      <c r="AC858" s="107" t="s">
        <v>5237</v>
      </c>
      <c r="AD858" s="107" t="s">
        <v>5237</v>
      </c>
    </row>
    <row r="859" spans="2:30" outlineLevel="2">
      <c r="B859" s="4" t="s">
        <v>3</v>
      </c>
      <c r="C859" s="4" t="s">
        <v>5232</v>
      </c>
      <c r="D859" s="4" t="s">
        <v>7</v>
      </c>
      <c r="E859" s="10" t="s">
        <v>64</v>
      </c>
      <c r="F859" s="4" t="s">
        <v>48</v>
      </c>
      <c r="G859" s="10" t="s">
        <v>279</v>
      </c>
      <c r="H859" s="10" t="s">
        <v>935</v>
      </c>
      <c r="I859" s="4" t="s">
        <v>73</v>
      </c>
      <c r="J859" s="72" t="str">
        <f t="shared" si="72"/>
        <v>SFSW20 ICPL Curncy</v>
      </c>
      <c r="K859" s="25" t="str">
        <f t="shared" si="73"/>
        <v>ICPL</v>
      </c>
      <c r="L859" s="26">
        <f t="shared" ca="1" si="73"/>
        <v>42276</v>
      </c>
      <c r="M859" s="25" t="b">
        <f t="shared" si="73"/>
        <v>0</v>
      </c>
      <c r="N859" s="84" t="str">
        <f>IF($M859,_xll.BDP($J859,N$830),"[DISABLED]")</f>
        <v>[DISABLED]</v>
      </c>
      <c r="O859" s="84" t="str">
        <f>IF($M859,_xll.BDP($J859,O$830),"[DISABLED]")</f>
        <v>[DISABLED]</v>
      </c>
      <c r="P859" s="84" t="str">
        <f>IF($M859,_xll.BDP($J859,P$830),"[DISABLED]")</f>
        <v>[DISABLED]</v>
      </c>
      <c r="Q859" s="84" t="str">
        <f>IF($M859,_xll.BDH($J859,Q$830,$L859),"[DISABLED]")</f>
        <v>[DISABLED]</v>
      </c>
      <c r="R859" s="84" t="str">
        <f>IF($M859,_xll.BDH($J859,R$830,$L859),"[DISABLED]")</f>
        <v>[DISABLED]</v>
      </c>
      <c r="S859" s="84" t="str">
        <f>IF($M859,_xll.BDH($J859,S$830,$L859),"[DISABLED]")</f>
        <v>[DISABLED]</v>
      </c>
      <c r="U859" s="106" t="s">
        <v>5951</v>
      </c>
      <c r="V859" s="107" t="s">
        <v>1055</v>
      </c>
      <c r="W859" s="108">
        <v>42276</v>
      </c>
      <c r="X859" s="107" t="b">
        <v>0</v>
      </c>
      <c r="Y859" s="107" t="s">
        <v>5237</v>
      </c>
      <c r="Z859" s="107" t="s">
        <v>5237</v>
      </c>
      <c r="AA859" s="107" t="s">
        <v>5237</v>
      </c>
      <c r="AB859" s="107" t="s">
        <v>5237</v>
      </c>
      <c r="AC859" s="107" t="s">
        <v>5237</v>
      </c>
      <c r="AD859" s="107" t="s">
        <v>5237</v>
      </c>
    </row>
    <row r="860" spans="2:30" outlineLevel="2">
      <c r="B860" s="4" t="s">
        <v>3</v>
      </c>
      <c r="C860" s="4" t="s">
        <v>5232</v>
      </c>
      <c r="D860" s="4" t="s">
        <v>7</v>
      </c>
      <c r="E860" s="10" t="s">
        <v>64</v>
      </c>
      <c r="F860" s="4" t="s">
        <v>49</v>
      </c>
      <c r="G860" s="10" t="s">
        <v>279</v>
      </c>
      <c r="H860" s="10" t="s">
        <v>936</v>
      </c>
      <c r="I860" s="4" t="s">
        <v>73</v>
      </c>
      <c r="J860" s="72" t="str">
        <f t="shared" si="72"/>
        <v>SFSW25 ICPL Curncy</v>
      </c>
      <c r="K860" s="25" t="str">
        <f t="shared" si="73"/>
        <v>ICPL</v>
      </c>
      <c r="L860" s="26">
        <f t="shared" ca="1" si="73"/>
        <v>42276</v>
      </c>
      <c r="M860" s="25" t="b">
        <f t="shared" si="73"/>
        <v>0</v>
      </c>
      <c r="N860" s="84" t="str">
        <f>IF($M860,_xll.BDP($J860,N$830),"[DISABLED]")</f>
        <v>[DISABLED]</v>
      </c>
      <c r="O860" s="84" t="str">
        <f>IF($M860,_xll.BDP($J860,O$830),"[DISABLED]")</f>
        <v>[DISABLED]</v>
      </c>
      <c r="P860" s="84" t="str">
        <f>IF($M860,_xll.BDP($J860,P$830),"[DISABLED]")</f>
        <v>[DISABLED]</v>
      </c>
      <c r="Q860" s="84" t="str">
        <f>IF($M860,_xll.BDH($J860,Q$830,$L860),"[DISABLED]")</f>
        <v>[DISABLED]</v>
      </c>
      <c r="R860" s="84" t="str">
        <f>IF($M860,_xll.BDH($J860,R$830,$L860),"[DISABLED]")</f>
        <v>[DISABLED]</v>
      </c>
      <c r="S860" s="84" t="str">
        <f>IF($M860,_xll.BDH($J860,S$830,$L860),"[DISABLED]")</f>
        <v>[DISABLED]</v>
      </c>
      <c r="U860" s="106" t="s">
        <v>5952</v>
      </c>
      <c r="V860" s="107" t="s">
        <v>1055</v>
      </c>
      <c r="W860" s="108">
        <v>42276</v>
      </c>
      <c r="X860" s="107" t="b">
        <v>0</v>
      </c>
      <c r="Y860" s="107" t="s">
        <v>5237</v>
      </c>
      <c r="Z860" s="107" t="s">
        <v>5237</v>
      </c>
      <c r="AA860" s="107" t="s">
        <v>5237</v>
      </c>
      <c r="AB860" s="107" t="s">
        <v>5237</v>
      </c>
      <c r="AC860" s="107" t="s">
        <v>5237</v>
      </c>
      <c r="AD860" s="107" t="s">
        <v>5237</v>
      </c>
    </row>
    <row r="861" spans="2:30" outlineLevel="2">
      <c r="B861" s="4" t="s">
        <v>3</v>
      </c>
      <c r="C861" s="4" t="s">
        <v>5232</v>
      </c>
      <c r="D861" s="4" t="s">
        <v>7</v>
      </c>
      <c r="E861" s="10" t="s">
        <v>64</v>
      </c>
      <c r="F861" s="4" t="s">
        <v>50</v>
      </c>
      <c r="G861" s="10" t="s">
        <v>279</v>
      </c>
      <c r="H861" s="10" t="s">
        <v>937</v>
      </c>
      <c r="I861" s="4" t="s">
        <v>73</v>
      </c>
      <c r="J861" s="72" t="str">
        <f t="shared" si="72"/>
        <v>SFSW30 ICPL Curncy</v>
      </c>
      <c r="K861" s="25" t="str">
        <f t="shared" si="73"/>
        <v>ICPL</v>
      </c>
      <c r="L861" s="26">
        <f t="shared" ca="1" si="73"/>
        <v>42276</v>
      </c>
      <c r="M861" s="25" t="b">
        <f t="shared" si="73"/>
        <v>0</v>
      </c>
      <c r="N861" s="84" t="str">
        <f>IF($M861,_xll.BDP($J861,N$830),"[DISABLED]")</f>
        <v>[DISABLED]</v>
      </c>
      <c r="O861" s="84" t="str">
        <f>IF($M861,_xll.BDP($J861,O$830),"[DISABLED]")</f>
        <v>[DISABLED]</v>
      </c>
      <c r="P861" s="84" t="str">
        <f>IF($M861,_xll.BDP($J861,P$830),"[DISABLED]")</f>
        <v>[DISABLED]</v>
      </c>
      <c r="Q861" s="84" t="str">
        <f>IF($M861,_xll.BDH($J861,Q$830,$L861),"[DISABLED]")</f>
        <v>[DISABLED]</v>
      </c>
      <c r="R861" s="84" t="str">
        <f>IF($M861,_xll.BDH($J861,R$830,$L861),"[DISABLED]")</f>
        <v>[DISABLED]</v>
      </c>
      <c r="S861" s="84" t="str">
        <f>IF($M861,_xll.BDH($J861,S$830,$L861),"[DISABLED]")</f>
        <v>[DISABLED]</v>
      </c>
      <c r="U861" s="106" t="s">
        <v>5953</v>
      </c>
      <c r="V861" s="107" t="s">
        <v>1055</v>
      </c>
      <c r="W861" s="108">
        <v>42276</v>
      </c>
      <c r="X861" s="107" t="b">
        <v>0</v>
      </c>
      <c r="Y861" s="107" t="s">
        <v>5237</v>
      </c>
      <c r="Z861" s="107" t="s">
        <v>5237</v>
      </c>
      <c r="AA861" s="107" t="s">
        <v>5237</v>
      </c>
      <c r="AB861" s="107" t="s">
        <v>5237</v>
      </c>
      <c r="AC861" s="107" t="s">
        <v>5237</v>
      </c>
      <c r="AD861" s="107" t="s">
        <v>5237</v>
      </c>
    </row>
    <row r="862" spans="2:30" outlineLevel="2">
      <c r="B862" s="4" t="s">
        <v>3</v>
      </c>
      <c r="C862" s="4" t="s">
        <v>5232</v>
      </c>
      <c r="D862" s="4" t="s">
        <v>7</v>
      </c>
      <c r="E862" s="10" t="s">
        <v>64</v>
      </c>
      <c r="F862" s="4" t="s">
        <v>51</v>
      </c>
      <c r="G862" s="10" t="s">
        <v>279</v>
      </c>
      <c r="H862" s="10" t="s">
        <v>938</v>
      </c>
      <c r="I862" s="4" t="s">
        <v>73</v>
      </c>
      <c r="J862" s="72" t="str">
        <f t="shared" si="72"/>
        <v>SFSW40 ICPL Curncy</v>
      </c>
      <c r="K862" s="25" t="str">
        <f t="shared" si="73"/>
        <v>ICPL</v>
      </c>
      <c r="L862" s="26">
        <f t="shared" ca="1" si="73"/>
        <v>42276</v>
      </c>
      <c r="M862" s="25" t="b">
        <f t="shared" si="73"/>
        <v>0</v>
      </c>
      <c r="N862" s="84" t="str">
        <f>IF($M862,_xll.BDP($J862,N$830),"[DISABLED]")</f>
        <v>[DISABLED]</v>
      </c>
      <c r="O862" s="84" t="str">
        <f>IF($M862,_xll.BDP($J862,O$830),"[DISABLED]")</f>
        <v>[DISABLED]</v>
      </c>
      <c r="P862" s="84" t="str">
        <f>IF($M862,_xll.BDP($J862,P$830),"[DISABLED]")</f>
        <v>[DISABLED]</v>
      </c>
      <c r="Q862" s="84" t="str">
        <f>IF($M862,_xll.BDH($J862,Q$830,$L862),"[DISABLED]")</f>
        <v>[DISABLED]</v>
      </c>
      <c r="R862" s="84" t="str">
        <f>IF($M862,_xll.BDH($J862,R$830,$L862),"[DISABLED]")</f>
        <v>[DISABLED]</v>
      </c>
      <c r="S862" s="84" t="str">
        <f>IF($M862,_xll.BDH($J862,S$830,$L862),"[DISABLED]")</f>
        <v>[DISABLED]</v>
      </c>
      <c r="U862" s="106" t="s">
        <v>5954</v>
      </c>
      <c r="V862" s="107" t="s">
        <v>1055</v>
      </c>
      <c r="W862" s="108">
        <v>42276</v>
      </c>
      <c r="X862" s="107" t="b">
        <v>0</v>
      </c>
      <c r="Y862" s="107" t="s">
        <v>5237</v>
      </c>
      <c r="Z862" s="107" t="s">
        <v>5237</v>
      </c>
      <c r="AA862" s="107" t="s">
        <v>5237</v>
      </c>
      <c r="AB862" s="107" t="s">
        <v>5237</v>
      </c>
      <c r="AC862" s="107" t="s">
        <v>5237</v>
      </c>
      <c r="AD862" s="107" t="s">
        <v>5237</v>
      </c>
    </row>
    <row r="863" spans="2:30" outlineLevel="2">
      <c r="B863" s="4" t="s">
        <v>3</v>
      </c>
      <c r="C863" s="4" t="s">
        <v>5232</v>
      </c>
      <c r="D863" s="4" t="s">
        <v>7</v>
      </c>
      <c r="E863" s="10" t="s">
        <v>64</v>
      </c>
      <c r="F863" s="4" t="s">
        <v>52</v>
      </c>
      <c r="G863" s="10" t="s">
        <v>279</v>
      </c>
      <c r="H863" s="10" t="s">
        <v>939</v>
      </c>
      <c r="I863" s="4" t="s">
        <v>73</v>
      </c>
      <c r="J863" s="72" t="str">
        <f t="shared" si="72"/>
        <v>SFSW50 ICPL Curncy</v>
      </c>
      <c r="K863" s="25" t="str">
        <f t="shared" si="73"/>
        <v>ICPL</v>
      </c>
      <c r="L863" s="26">
        <f t="shared" ca="1" si="73"/>
        <v>42276</v>
      </c>
      <c r="M863" s="25" t="b">
        <f t="shared" si="73"/>
        <v>0</v>
      </c>
      <c r="N863" s="84" t="str">
        <f>IF($M863,_xll.BDP($J863,N$830),"[DISABLED]")</f>
        <v>[DISABLED]</v>
      </c>
      <c r="O863" s="84" t="str">
        <f>IF($M863,_xll.BDP($J863,O$830),"[DISABLED]")</f>
        <v>[DISABLED]</v>
      </c>
      <c r="P863" s="84" t="str">
        <f>IF($M863,_xll.BDP($J863,P$830),"[DISABLED]")</f>
        <v>[DISABLED]</v>
      </c>
      <c r="Q863" s="84" t="str">
        <f>IF($M863,_xll.BDH($J863,Q$830,$L863),"[DISABLED]")</f>
        <v>[DISABLED]</v>
      </c>
      <c r="R863" s="84" t="str">
        <f>IF($M863,_xll.BDH($J863,R$830,$L863),"[DISABLED]")</f>
        <v>[DISABLED]</v>
      </c>
      <c r="S863" s="84" t="str">
        <f>IF($M863,_xll.BDH($J863,S$830,$L863),"[DISABLED]")</f>
        <v>[DISABLED]</v>
      </c>
      <c r="U863" s="106" t="s">
        <v>5955</v>
      </c>
      <c r="V863" s="107" t="s">
        <v>1055</v>
      </c>
      <c r="W863" s="108">
        <v>42276</v>
      </c>
      <c r="X863" s="107" t="b">
        <v>0</v>
      </c>
      <c r="Y863" s="107" t="s">
        <v>5237</v>
      </c>
      <c r="Z863" s="107" t="s">
        <v>5237</v>
      </c>
      <c r="AA863" s="107" t="s">
        <v>5237</v>
      </c>
      <c r="AB863" s="107" t="s">
        <v>5237</v>
      </c>
      <c r="AC863" s="107" t="s">
        <v>5237</v>
      </c>
      <c r="AD863" s="107" t="s">
        <v>5237</v>
      </c>
    </row>
    <row r="864" spans="2:30" outlineLevel="2">
      <c r="B864" s="4" t="s">
        <v>3</v>
      </c>
      <c r="C864" s="4" t="s">
        <v>5232</v>
      </c>
      <c r="D864" s="4" t="s">
        <v>7</v>
      </c>
      <c r="E864" s="35" t="s">
        <v>64</v>
      </c>
      <c r="F864" s="6" t="s">
        <v>169</v>
      </c>
      <c r="G864" s="35" t="s">
        <v>279</v>
      </c>
      <c r="H864" s="35" t="s">
        <v>940</v>
      </c>
      <c r="I864" s="6" t="s">
        <v>73</v>
      </c>
      <c r="J864" s="72" t="str">
        <f t="shared" si="72"/>
        <v>SFSW60 ICPL Curncy</v>
      </c>
      <c r="K864" s="25" t="str">
        <f t="shared" si="73"/>
        <v>ICPL</v>
      </c>
      <c r="L864" s="26">
        <f t="shared" ca="1" si="73"/>
        <v>42276</v>
      </c>
      <c r="M864" s="25" t="b">
        <f t="shared" si="73"/>
        <v>0</v>
      </c>
      <c r="N864" s="84" t="str">
        <f>IF($M864,_xll.BDP($J864,N$830),"[DISABLED]")</f>
        <v>[DISABLED]</v>
      </c>
      <c r="O864" s="84" t="str">
        <f>IF($M864,_xll.BDP($J864,O$830),"[DISABLED]")</f>
        <v>[DISABLED]</v>
      </c>
      <c r="P864" s="84" t="str">
        <f>IF($M864,_xll.BDP($J864,P$830),"[DISABLED]")</f>
        <v>[DISABLED]</v>
      </c>
      <c r="Q864" s="84" t="str">
        <f>IF($M864,_xll.BDH($J864,Q$830,$L864),"[DISABLED]")</f>
        <v>[DISABLED]</v>
      </c>
      <c r="R864" s="84" t="str">
        <f>IF($M864,_xll.BDH($J864,R$830,$L864),"[DISABLED]")</f>
        <v>[DISABLED]</v>
      </c>
      <c r="S864" s="84" t="str">
        <f>IF($M864,_xll.BDH($J864,S$830,$L864),"[DISABLED]")</f>
        <v>[DISABLED]</v>
      </c>
      <c r="U864" s="106" t="s">
        <v>5956</v>
      </c>
      <c r="V864" s="107" t="s">
        <v>1055</v>
      </c>
      <c r="W864" s="108">
        <v>42276</v>
      </c>
      <c r="X864" s="107" t="b">
        <v>0</v>
      </c>
      <c r="Y864" s="107" t="s">
        <v>5237</v>
      </c>
      <c r="Z864" s="107" t="s">
        <v>5237</v>
      </c>
      <c r="AA864" s="107" t="s">
        <v>5237</v>
      </c>
      <c r="AB864" s="107" t="s">
        <v>5237</v>
      </c>
      <c r="AC864" s="107" t="s">
        <v>5237</v>
      </c>
      <c r="AD864" s="107" t="s">
        <v>5237</v>
      </c>
    </row>
    <row r="865" spans="2:30" outlineLevel="1">
      <c r="B865" s="4" t="s">
        <v>3</v>
      </c>
      <c r="C865" s="4" t="s">
        <v>5232</v>
      </c>
      <c r="D865" s="4" t="s">
        <v>7</v>
      </c>
      <c r="E865" s="39" t="s">
        <v>483</v>
      </c>
      <c r="F865" s="76"/>
      <c r="G865" s="77"/>
      <c r="H865" s="77"/>
      <c r="I865" s="78"/>
      <c r="J865" s="78"/>
      <c r="K865" s="81" t="str">
        <f t="shared" ref="K865:S865" si="74">INDEX(ObjData,MATCH($C865&amp;"-"&amp;$D865&amp;"-"&amp;$E865,ObjIDs,0),MATCH(K$2,ObjFields,0))</f>
        <v>ICPL</v>
      </c>
      <c r="L865" s="82">
        <f t="shared" ca="1" si="74"/>
        <v>42276</v>
      </c>
      <c r="M865" s="81" t="b">
        <f t="shared" si="74"/>
        <v>0</v>
      </c>
      <c r="N865" s="81" t="str">
        <f t="shared" si="74"/>
        <v>NAME</v>
      </c>
      <c r="O865" s="81" t="str">
        <f t="shared" si="74"/>
        <v>LAST_UPDATE_DT</v>
      </c>
      <c r="P865" s="81" t="str">
        <f t="shared" si="74"/>
        <v>LAST_UPDATE</v>
      </c>
      <c r="Q865" s="81" t="str">
        <f t="shared" si="74"/>
        <v>PX_LAST</v>
      </c>
      <c r="R865" s="81" t="str">
        <f t="shared" si="74"/>
        <v>PX_BID</v>
      </c>
      <c r="S865" s="81" t="str">
        <f t="shared" si="74"/>
        <v>PX_ASK</v>
      </c>
      <c r="U865" s="103"/>
      <c r="V865" s="104" t="s">
        <v>1055</v>
      </c>
      <c r="W865" s="105">
        <v>42276</v>
      </c>
      <c r="X865" s="104" t="b">
        <v>0</v>
      </c>
      <c r="Y865" s="104" t="s">
        <v>289</v>
      </c>
      <c r="Z865" s="104" t="s">
        <v>291</v>
      </c>
      <c r="AA865" s="104" t="s">
        <v>292</v>
      </c>
      <c r="AB865" s="104" t="s">
        <v>56</v>
      </c>
      <c r="AC865" s="104" t="s">
        <v>5228</v>
      </c>
      <c r="AD865" s="104" t="s">
        <v>5229</v>
      </c>
    </row>
    <row r="866" spans="2:30" outlineLevel="2">
      <c r="B866" s="4" t="s">
        <v>3</v>
      </c>
      <c r="C866" s="4" t="s">
        <v>5232</v>
      </c>
      <c r="D866" s="4" t="s">
        <v>7</v>
      </c>
      <c r="E866" s="10" t="s">
        <v>483</v>
      </c>
      <c r="F866" s="4" t="s">
        <v>278</v>
      </c>
      <c r="G866" s="10" t="s">
        <v>63</v>
      </c>
      <c r="H866" s="10" t="s">
        <v>1021</v>
      </c>
      <c r="I866" s="4" t="s">
        <v>277</v>
      </c>
      <c r="J866" s="71" t="str">
        <f>H866&amp;" "&amp;K866&amp;" "&amp;I866</f>
        <v>SF0012M ICPL Index</v>
      </c>
      <c r="K866" s="89" t="str">
        <f>K$865</f>
        <v>ICPL</v>
      </c>
      <c r="L866" s="90">
        <f ca="1">L$865</f>
        <v>42276</v>
      </c>
      <c r="M866" s="89" t="b">
        <f>M$865</f>
        <v>0</v>
      </c>
      <c r="N866" s="91" t="str">
        <f>IF($M866,_xll.BDP($J866,N$865),"[DISABLED]")</f>
        <v>[DISABLED]</v>
      </c>
      <c r="O866" s="91" t="str">
        <f>IF($M866,_xll.BDP($J866,O$865),"[DISABLED]")</f>
        <v>[DISABLED]</v>
      </c>
      <c r="P866" s="91" t="str">
        <f>IF($M866,_xll.BDP($J866,P$865),"[DISABLED]")</f>
        <v>[DISABLED]</v>
      </c>
      <c r="Q866" s="91" t="str">
        <f>IF($M866,_xll.BDH($J866,Q$865,$L866),"[DISABLED]")</f>
        <v>[DISABLED]</v>
      </c>
      <c r="R866" s="91" t="str">
        <f>IF($M866,_xll.BDH($J866,R$865,$L866),"[DISABLED]")</f>
        <v>[DISABLED]</v>
      </c>
      <c r="S866" s="91" t="str">
        <f>IF($M866,_xll.BDH($J866,S$865,$L866),"[DISABLED]")</f>
        <v>[DISABLED]</v>
      </c>
      <c r="U866" s="115" t="s">
        <v>5957</v>
      </c>
      <c r="V866" s="102" t="s">
        <v>1055</v>
      </c>
      <c r="W866" s="116">
        <v>42276</v>
      </c>
      <c r="X866" s="102" t="b">
        <v>0</v>
      </c>
      <c r="Y866" s="102" t="s">
        <v>5237</v>
      </c>
      <c r="Z866" s="102" t="s">
        <v>5237</v>
      </c>
      <c r="AA866" s="102" t="s">
        <v>5237</v>
      </c>
      <c r="AB866" s="102" t="s">
        <v>5237</v>
      </c>
      <c r="AC866" s="102" t="s">
        <v>5237</v>
      </c>
      <c r="AD866" s="102" t="s">
        <v>5237</v>
      </c>
    </row>
    <row r="867" spans="2:30" outlineLevel="2">
      <c r="B867" s="4" t="s">
        <v>3</v>
      </c>
      <c r="C867" s="4" t="s">
        <v>5232</v>
      </c>
      <c r="D867" s="4" t="s">
        <v>7</v>
      </c>
      <c r="E867" s="10" t="s">
        <v>483</v>
      </c>
      <c r="F867" s="51" t="s">
        <v>278</v>
      </c>
      <c r="G867" s="52" t="s">
        <v>684</v>
      </c>
      <c r="H867" s="52" t="s">
        <v>1022</v>
      </c>
      <c r="I867" s="4" t="s">
        <v>73</v>
      </c>
      <c r="J867" s="72" t="str">
        <f t="shared" ref="J867:J899" si="75">H867&amp;" "&amp;K867&amp;" "&amp;I867</f>
        <v>SFFR001 ICPL Curncy</v>
      </c>
      <c r="K867" s="92" t="str">
        <f t="shared" ref="K867:M899" si="76">K$865</f>
        <v>ICPL</v>
      </c>
      <c r="L867" s="93">
        <f t="shared" ca="1" si="76"/>
        <v>42276</v>
      </c>
      <c r="M867" s="92" t="b">
        <f t="shared" si="76"/>
        <v>0</v>
      </c>
      <c r="N867" s="94" t="str">
        <f>IF($M867,_xll.BDP($J867,N$865),"[DISABLED]")</f>
        <v>[DISABLED]</v>
      </c>
      <c r="O867" s="94" t="str">
        <f>IF($M867,_xll.BDP($J867,O$865),"[DISABLED]")</f>
        <v>[DISABLED]</v>
      </c>
      <c r="P867" s="94" t="str">
        <f>IF($M867,_xll.BDP($J867,P$865),"[DISABLED]")</f>
        <v>[DISABLED]</v>
      </c>
      <c r="Q867" s="94" t="str">
        <f>IF($M867,_xll.BDH($J867,Q$865,$L867),"[DISABLED]")</f>
        <v>[DISABLED]</v>
      </c>
      <c r="R867" s="94" t="str">
        <f>IF($M867,_xll.BDH($J867,R$865,$L867),"[DISABLED]")</f>
        <v>[DISABLED]</v>
      </c>
      <c r="S867" s="94" t="str">
        <f>IF($M867,_xll.BDH($J867,S$865,$L867),"[DISABLED]")</f>
        <v>[DISABLED]</v>
      </c>
      <c r="U867" s="106" t="s">
        <v>5958</v>
      </c>
      <c r="V867" s="117" t="s">
        <v>1055</v>
      </c>
      <c r="W867" s="118">
        <v>42276</v>
      </c>
      <c r="X867" s="117" t="b">
        <v>0</v>
      </c>
      <c r="Y867" s="117" t="s">
        <v>5237</v>
      </c>
      <c r="Z867" s="117" t="s">
        <v>5237</v>
      </c>
      <c r="AA867" s="117" t="s">
        <v>5237</v>
      </c>
      <c r="AB867" s="117" t="s">
        <v>5237</v>
      </c>
      <c r="AC867" s="117" t="s">
        <v>5237</v>
      </c>
      <c r="AD867" s="117" t="s">
        <v>5237</v>
      </c>
    </row>
    <row r="868" spans="2:30" outlineLevel="2">
      <c r="B868" s="4" t="s">
        <v>3</v>
      </c>
      <c r="C868" s="4" t="s">
        <v>5232</v>
      </c>
      <c r="D868" s="4" t="s">
        <v>7</v>
      </c>
      <c r="E868" s="10" t="s">
        <v>483</v>
      </c>
      <c r="F868" s="9" t="s">
        <v>181</v>
      </c>
      <c r="G868" s="14" t="s">
        <v>685</v>
      </c>
      <c r="H868" s="14" t="s">
        <v>1023</v>
      </c>
      <c r="I868" s="4" t="s">
        <v>73</v>
      </c>
      <c r="J868" s="72" t="str">
        <f t="shared" si="75"/>
        <v>SFFR0A1A ICPL Curncy</v>
      </c>
      <c r="K868" s="92" t="str">
        <f t="shared" si="76"/>
        <v>ICPL</v>
      </c>
      <c r="L868" s="93">
        <f t="shared" ca="1" si="76"/>
        <v>42276</v>
      </c>
      <c r="M868" s="92" t="b">
        <f t="shared" si="76"/>
        <v>0</v>
      </c>
      <c r="N868" s="94" t="str">
        <f>IF($M868,_xll.BDP($J868,N$865),"[DISABLED]")</f>
        <v>[DISABLED]</v>
      </c>
      <c r="O868" s="94" t="str">
        <f>IF($M868,_xll.BDP($J868,O$865),"[DISABLED]")</f>
        <v>[DISABLED]</v>
      </c>
      <c r="P868" s="94" t="str">
        <f>IF($M868,_xll.BDP($J868,P$865),"[DISABLED]")</f>
        <v>[DISABLED]</v>
      </c>
      <c r="Q868" s="94" t="str">
        <f>IF($M868,_xll.BDH($J868,Q$865,$L868),"[DISABLED]")</f>
        <v>[DISABLED]</v>
      </c>
      <c r="R868" s="94" t="str">
        <f>IF($M868,_xll.BDH($J868,R$865,$L868),"[DISABLED]")</f>
        <v>[DISABLED]</v>
      </c>
      <c r="S868" s="94" t="str">
        <f>IF($M868,_xll.BDH($J868,S$865,$L868),"[DISABLED]")</f>
        <v>[DISABLED]</v>
      </c>
      <c r="U868" s="106" t="s">
        <v>5959</v>
      </c>
      <c r="V868" s="117" t="s">
        <v>1055</v>
      </c>
      <c r="W868" s="118">
        <v>42276</v>
      </c>
      <c r="X868" s="117" t="b">
        <v>0</v>
      </c>
      <c r="Y868" s="117" t="s">
        <v>5237</v>
      </c>
      <c r="Z868" s="117" t="s">
        <v>5237</v>
      </c>
      <c r="AA868" s="117" t="s">
        <v>5237</v>
      </c>
      <c r="AB868" s="117" t="s">
        <v>5237</v>
      </c>
      <c r="AC868" s="117" t="s">
        <v>5237</v>
      </c>
      <c r="AD868" s="117" t="s">
        <v>5237</v>
      </c>
    </row>
    <row r="869" spans="2:30" outlineLevel="2">
      <c r="B869" s="4" t="s">
        <v>3</v>
      </c>
      <c r="C869" s="4" t="s">
        <v>5232</v>
      </c>
      <c r="D869" s="4" t="s">
        <v>7</v>
      </c>
      <c r="E869" s="10" t="s">
        <v>483</v>
      </c>
      <c r="F869" s="9" t="s">
        <v>182</v>
      </c>
      <c r="G869" s="14" t="s">
        <v>686</v>
      </c>
      <c r="H869" s="14" t="s">
        <v>1024</v>
      </c>
      <c r="I869" s="4" t="s">
        <v>73</v>
      </c>
      <c r="J869" s="72" t="str">
        <f t="shared" si="75"/>
        <v>SFFR0B1B ICPL Curncy</v>
      </c>
      <c r="K869" s="92" t="str">
        <f t="shared" si="76"/>
        <v>ICPL</v>
      </c>
      <c r="L869" s="93">
        <f t="shared" ca="1" si="76"/>
        <v>42276</v>
      </c>
      <c r="M869" s="92" t="b">
        <f t="shared" si="76"/>
        <v>0</v>
      </c>
      <c r="N869" s="94" t="str">
        <f>IF($M869,_xll.BDP($J869,N$865),"[DISABLED]")</f>
        <v>[DISABLED]</v>
      </c>
      <c r="O869" s="94" t="str">
        <f>IF($M869,_xll.BDP($J869,O$865),"[DISABLED]")</f>
        <v>[DISABLED]</v>
      </c>
      <c r="P869" s="94" t="str">
        <f>IF($M869,_xll.BDP($J869,P$865),"[DISABLED]")</f>
        <v>[DISABLED]</v>
      </c>
      <c r="Q869" s="94" t="str">
        <f>IF($M869,_xll.BDH($J869,Q$865,$L869),"[DISABLED]")</f>
        <v>[DISABLED]</v>
      </c>
      <c r="R869" s="94" t="str">
        <f>IF($M869,_xll.BDH($J869,R$865,$L869),"[DISABLED]")</f>
        <v>[DISABLED]</v>
      </c>
      <c r="S869" s="94" t="str">
        <f>IF($M869,_xll.BDH($J869,S$865,$L869),"[DISABLED]")</f>
        <v>[DISABLED]</v>
      </c>
      <c r="U869" s="106" t="s">
        <v>5960</v>
      </c>
      <c r="V869" s="117" t="s">
        <v>1055</v>
      </c>
      <c r="W869" s="118">
        <v>42276</v>
      </c>
      <c r="X869" s="117" t="b">
        <v>0</v>
      </c>
      <c r="Y869" s="117" t="s">
        <v>5237</v>
      </c>
      <c r="Z869" s="117" t="s">
        <v>5237</v>
      </c>
      <c r="AA869" s="117" t="s">
        <v>5237</v>
      </c>
      <c r="AB869" s="117" t="s">
        <v>5237</v>
      </c>
      <c r="AC869" s="117" t="s">
        <v>5237</v>
      </c>
      <c r="AD869" s="117" t="s">
        <v>5237</v>
      </c>
    </row>
    <row r="870" spans="2:30" outlineLevel="2">
      <c r="B870" s="4" t="s">
        <v>3</v>
      </c>
      <c r="C870" s="4" t="s">
        <v>5232</v>
      </c>
      <c r="D870" s="4" t="s">
        <v>7</v>
      </c>
      <c r="E870" s="10" t="s">
        <v>483</v>
      </c>
      <c r="F870" s="9" t="s">
        <v>145</v>
      </c>
      <c r="G870" s="14" t="s">
        <v>687</v>
      </c>
      <c r="H870" s="14" t="s">
        <v>1025</v>
      </c>
      <c r="I870" s="4" t="s">
        <v>73</v>
      </c>
      <c r="J870" s="72" t="str">
        <f t="shared" si="75"/>
        <v>SFFR0C1C ICPL Curncy</v>
      </c>
      <c r="K870" s="92" t="str">
        <f t="shared" si="76"/>
        <v>ICPL</v>
      </c>
      <c r="L870" s="93">
        <f t="shared" ca="1" si="76"/>
        <v>42276</v>
      </c>
      <c r="M870" s="92" t="b">
        <f t="shared" si="76"/>
        <v>0</v>
      </c>
      <c r="N870" s="94" t="str">
        <f>IF($M870,_xll.BDP($J870,N$865),"[DISABLED]")</f>
        <v>[DISABLED]</v>
      </c>
      <c r="O870" s="94" t="str">
        <f>IF($M870,_xll.BDP($J870,O$865),"[DISABLED]")</f>
        <v>[DISABLED]</v>
      </c>
      <c r="P870" s="94" t="str">
        <f>IF($M870,_xll.BDP($J870,P$865),"[DISABLED]")</f>
        <v>[DISABLED]</v>
      </c>
      <c r="Q870" s="94" t="str">
        <f>IF($M870,_xll.BDH($J870,Q$865,$L870),"[DISABLED]")</f>
        <v>[DISABLED]</v>
      </c>
      <c r="R870" s="94" t="str">
        <f>IF($M870,_xll.BDH($J870,R$865,$L870),"[DISABLED]")</f>
        <v>[DISABLED]</v>
      </c>
      <c r="S870" s="94" t="str">
        <f>IF($M870,_xll.BDH($J870,S$865,$L870),"[DISABLED]")</f>
        <v>[DISABLED]</v>
      </c>
      <c r="U870" s="106" t="s">
        <v>5961</v>
      </c>
      <c r="V870" s="117" t="s">
        <v>1055</v>
      </c>
      <c r="W870" s="118">
        <v>42276</v>
      </c>
      <c r="X870" s="117" t="b">
        <v>0</v>
      </c>
      <c r="Y870" s="117" t="s">
        <v>5237</v>
      </c>
      <c r="Z870" s="117" t="s">
        <v>5237</v>
      </c>
      <c r="AA870" s="117" t="s">
        <v>5237</v>
      </c>
      <c r="AB870" s="117" t="s">
        <v>5237</v>
      </c>
      <c r="AC870" s="117" t="s">
        <v>5237</v>
      </c>
      <c r="AD870" s="117" t="s">
        <v>5237</v>
      </c>
    </row>
    <row r="871" spans="2:30" outlineLevel="2">
      <c r="B871" s="4" t="s">
        <v>3</v>
      </c>
      <c r="C871" s="4" t="s">
        <v>5232</v>
      </c>
      <c r="D871" s="4" t="s">
        <v>7</v>
      </c>
      <c r="E871" s="10" t="s">
        <v>483</v>
      </c>
      <c r="F871" s="9" t="s">
        <v>183</v>
      </c>
      <c r="G871" s="14" t="s">
        <v>688</v>
      </c>
      <c r="H871" s="14" t="s">
        <v>1026</v>
      </c>
      <c r="I871" s="4" t="s">
        <v>73</v>
      </c>
      <c r="J871" s="72" t="str">
        <f t="shared" si="75"/>
        <v>SFFR0D1D ICPL Curncy</v>
      </c>
      <c r="K871" s="92" t="str">
        <f t="shared" si="76"/>
        <v>ICPL</v>
      </c>
      <c r="L871" s="93">
        <f t="shared" ca="1" si="76"/>
        <v>42276</v>
      </c>
      <c r="M871" s="92" t="b">
        <f t="shared" si="76"/>
        <v>0</v>
      </c>
      <c r="N871" s="94" t="str">
        <f>IF($M871,_xll.BDP($J871,N$865),"[DISABLED]")</f>
        <v>[DISABLED]</v>
      </c>
      <c r="O871" s="94" t="str">
        <f>IF($M871,_xll.BDP($J871,O$865),"[DISABLED]")</f>
        <v>[DISABLED]</v>
      </c>
      <c r="P871" s="94" t="str">
        <f>IF($M871,_xll.BDP($J871,P$865),"[DISABLED]")</f>
        <v>[DISABLED]</v>
      </c>
      <c r="Q871" s="94" t="str">
        <f>IF($M871,_xll.BDH($J871,Q$865,$L871),"[DISABLED]")</f>
        <v>[DISABLED]</v>
      </c>
      <c r="R871" s="94" t="str">
        <f>IF($M871,_xll.BDH($J871,R$865,$L871),"[DISABLED]")</f>
        <v>[DISABLED]</v>
      </c>
      <c r="S871" s="94" t="str">
        <f>IF($M871,_xll.BDH($J871,S$865,$L871),"[DISABLED]")</f>
        <v>[DISABLED]</v>
      </c>
      <c r="U871" s="106" t="s">
        <v>5962</v>
      </c>
      <c r="V871" s="117" t="s">
        <v>1055</v>
      </c>
      <c r="W871" s="118">
        <v>42276</v>
      </c>
      <c r="X871" s="117" t="b">
        <v>0</v>
      </c>
      <c r="Y871" s="117" t="s">
        <v>5237</v>
      </c>
      <c r="Z871" s="117" t="s">
        <v>5237</v>
      </c>
      <c r="AA871" s="117" t="s">
        <v>5237</v>
      </c>
      <c r="AB871" s="117" t="s">
        <v>5237</v>
      </c>
      <c r="AC871" s="117" t="s">
        <v>5237</v>
      </c>
      <c r="AD871" s="117" t="s">
        <v>5237</v>
      </c>
    </row>
    <row r="872" spans="2:30" outlineLevel="2">
      <c r="B872" s="4" t="s">
        <v>3</v>
      </c>
      <c r="C872" s="4" t="s">
        <v>5232</v>
      </c>
      <c r="D872" s="4" t="s">
        <v>7</v>
      </c>
      <c r="E872" s="10" t="s">
        <v>483</v>
      </c>
      <c r="F872" s="9" t="s">
        <v>184</v>
      </c>
      <c r="G872" s="14" t="s">
        <v>689</v>
      </c>
      <c r="H872" s="14" t="s">
        <v>1027</v>
      </c>
      <c r="I872" s="4" t="s">
        <v>73</v>
      </c>
      <c r="J872" s="72" t="str">
        <f t="shared" si="75"/>
        <v>SFFR0E1E ICPL Curncy</v>
      </c>
      <c r="K872" s="92" t="str">
        <f t="shared" si="76"/>
        <v>ICPL</v>
      </c>
      <c r="L872" s="93">
        <f t="shared" ca="1" si="76"/>
        <v>42276</v>
      </c>
      <c r="M872" s="92" t="b">
        <f t="shared" si="76"/>
        <v>0</v>
      </c>
      <c r="N872" s="94" t="str">
        <f>IF($M872,_xll.BDP($J872,N$865),"[DISABLED]")</f>
        <v>[DISABLED]</v>
      </c>
      <c r="O872" s="94" t="str">
        <f>IF($M872,_xll.BDP($J872,O$865),"[DISABLED]")</f>
        <v>[DISABLED]</v>
      </c>
      <c r="P872" s="94" t="str">
        <f>IF($M872,_xll.BDP($J872,P$865),"[DISABLED]")</f>
        <v>[DISABLED]</v>
      </c>
      <c r="Q872" s="94" t="str">
        <f>IF($M872,_xll.BDH($J872,Q$865,$L872),"[DISABLED]")</f>
        <v>[DISABLED]</v>
      </c>
      <c r="R872" s="94" t="str">
        <f>IF($M872,_xll.BDH($J872,R$865,$L872),"[DISABLED]")</f>
        <v>[DISABLED]</v>
      </c>
      <c r="S872" s="94" t="str">
        <f>IF($M872,_xll.BDH($J872,S$865,$L872),"[DISABLED]")</f>
        <v>[DISABLED]</v>
      </c>
      <c r="U872" s="106" t="s">
        <v>5963</v>
      </c>
      <c r="V872" s="117" t="s">
        <v>1055</v>
      </c>
      <c r="W872" s="118">
        <v>42276</v>
      </c>
      <c r="X872" s="117" t="b">
        <v>0</v>
      </c>
      <c r="Y872" s="117" t="s">
        <v>5237</v>
      </c>
      <c r="Z872" s="117" t="s">
        <v>5237</v>
      </c>
      <c r="AA872" s="117" t="s">
        <v>5237</v>
      </c>
      <c r="AB872" s="117" t="s">
        <v>5237</v>
      </c>
      <c r="AC872" s="117" t="s">
        <v>5237</v>
      </c>
      <c r="AD872" s="117" t="s">
        <v>5237</v>
      </c>
    </row>
    <row r="873" spans="2:30" outlineLevel="2">
      <c r="B873" s="4" t="s">
        <v>3</v>
      </c>
      <c r="C873" s="4" t="s">
        <v>5232</v>
      </c>
      <c r="D873" s="4" t="s">
        <v>7</v>
      </c>
      <c r="E873" s="10" t="s">
        <v>483</v>
      </c>
      <c r="F873" s="9" t="s">
        <v>146</v>
      </c>
      <c r="G873" s="14" t="s">
        <v>690</v>
      </c>
      <c r="H873" s="14" t="s">
        <v>1028</v>
      </c>
      <c r="I873" s="4" t="s">
        <v>73</v>
      </c>
      <c r="J873" s="72" t="str">
        <f t="shared" si="75"/>
        <v>SFFR0F1F ICPL Curncy</v>
      </c>
      <c r="K873" s="92" t="str">
        <f t="shared" si="76"/>
        <v>ICPL</v>
      </c>
      <c r="L873" s="93">
        <f t="shared" ca="1" si="76"/>
        <v>42276</v>
      </c>
      <c r="M873" s="92" t="b">
        <f t="shared" si="76"/>
        <v>0</v>
      </c>
      <c r="N873" s="94" t="str">
        <f>IF($M873,_xll.BDP($J873,N$865),"[DISABLED]")</f>
        <v>[DISABLED]</v>
      </c>
      <c r="O873" s="94" t="str">
        <f>IF($M873,_xll.BDP($J873,O$865),"[DISABLED]")</f>
        <v>[DISABLED]</v>
      </c>
      <c r="P873" s="94" t="str">
        <f>IF($M873,_xll.BDP($J873,P$865),"[DISABLED]")</f>
        <v>[DISABLED]</v>
      </c>
      <c r="Q873" s="94" t="str">
        <f>IF($M873,_xll.BDH($J873,Q$865,$L873),"[DISABLED]")</f>
        <v>[DISABLED]</v>
      </c>
      <c r="R873" s="94" t="str">
        <f>IF($M873,_xll.BDH($J873,R$865,$L873),"[DISABLED]")</f>
        <v>[DISABLED]</v>
      </c>
      <c r="S873" s="94" t="str">
        <f>IF($M873,_xll.BDH($J873,S$865,$L873),"[DISABLED]")</f>
        <v>[DISABLED]</v>
      </c>
      <c r="U873" s="106" t="s">
        <v>5964</v>
      </c>
      <c r="V873" s="117" t="s">
        <v>1055</v>
      </c>
      <c r="W873" s="118">
        <v>42276</v>
      </c>
      <c r="X873" s="117" t="b">
        <v>0</v>
      </c>
      <c r="Y873" s="117" t="s">
        <v>5237</v>
      </c>
      <c r="Z873" s="117" t="s">
        <v>5237</v>
      </c>
      <c r="AA873" s="117" t="s">
        <v>5237</v>
      </c>
      <c r="AB873" s="117" t="s">
        <v>5237</v>
      </c>
      <c r="AC873" s="117" t="s">
        <v>5237</v>
      </c>
      <c r="AD873" s="117" t="s">
        <v>5237</v>
      </c>
    </row>
    <row r="874" spans="2:30" outlineLevel="2">
      <c r="B874" s="4" t="s">
        <v>3</v>
      </c>
      <c r="C874" s="4" t="s">
        <v>5232</v>
      </c>
      <c r="D874" s="4" t="s">
        <v>7</v>
      </c>
      <c r="E874" s="10" t="s">
        <v>483</v>
      </c>
      <c r="F874" s="9" t="s">
        <v>213</v>
      </c>
      <c r="G874" s="14" t="s">
        <v>691</v>
      </c>
      <c r="H874" s="14" t="s">
        <v>1029</v>
      </c>
      <c r="I874" s="4" t="s">
        <v>73</v>
      </c>
      <c r="J874" s="72" t="str">
        <f t="shared" si="75"/>
        <v>SFFR0G1G ICPL Curncy</v>
      </c>
      <c r="K874" s="92" t="str">
        <f t="shared" si="76"/>
        <v>ICPL</v>
      </c>
      <c r="L874" s="93">
        <f t="shared" ca="1" si="76"/>
        <v>42276</v>
      </c>
      <c r="M874" s="92" t="b">
        <f t="shared" si="76"/>
        <v>0</v>
      </c>
      <c r="N874" s="94" t="str">
        <f>IF($M874,_xll.BDP($J874,N$865),"[DISABLED]")</f>
        <v>[DISABLED]</v>
      </c>
      <c r="O874" s="94" t="str">
        <f>IF($M874,_xll.BDP($J874,O$865),"[DISABLED]")</f>
        <v>[DISABLED]</v>
      </c>
      <c r="P874" s="94" t="str">
        <f>IF($M874,_xll.BDP($J874,P$865),"[DISABLED]")</f>
        <v>[DISABLED]</v>
      </c>
      <c r="Q874" s="94" t="str">
        <f>IF($M874,_xll.BDH($J874,Q$865,$L874),"[DISABLED]")</f>
        <v>[DISABLED]</v>
      </c>
      <c r="R874" s="94" t="str">
        <f>IF($M874,_xll.BDH($J874,R$865,$L874),"[DISABLED]")</f>
        <v>[DISABLED]</v>
      </c>
      <c r="S874" s="94" t="str">
        <f>IF($M874,_xll.BDH($J874,S$865,$L874),"[DISABLED]")</f>
        <v>[DISABLED]</v>
      </c>
      <c r="U874" s="106" t="s">
        <v>5965</v>
      </c>
      <c r="V874" s="117" t="s">
        <v>1055</v>
      </c>
      <c r="W874" s="118">
        <v>42276</v>
      </c>
      <c r="X874" s="117" t="b">
        <v>0</v>
      </c>
      <c r="Y874" s="117" t="s">
        <v>5237</v>
      </c>
      <c r="Z874" s="117" t="s">
        <v>5237</v>
      </c>
      <c r="AA874" s="117" t="s">
        <v>5237</v>
      </c>
      <c r="AB874" s="117" t="s">
        <v>5237</v>
      </c>
      <c r="AC874" s="117" t="s">
        <v>5237</v>
      </c>
      <c r="AD874" s="117" t="s">
        <v>5237</v>
      </c>
    </row>
    <row r="875" spans="2:30" outlineLevel="2">
      <c r="B875" s="4" t="s">
        <v>3</v>
      </c>
      <c r="C875" s="4" t="s">
        <v>5232</v>
      </c>
      <c r="D875" s="4" t="s">
        <v>7</v>
      </c>
      <c r="E875" s="10" t="s">
        <v>483</v>
      </c>
      <c r="F875" s="9" t="s">
        <v>214</v>
      </c>
      <c r="G875" s="14" t="s">
        <v>692</v>
      </c>
      <c r="H875" s="14" t="s">
        <v>1030</v>
      </c>
      <c r="I875" s="4" t="s">
        <v>73</v>
      </c>
      <c r="J875" s="72" t="str">
        <f t="shared" si="75"/>
        <v>SFFR0H1H ICPL Curncy</v>
      </c>
      <c r="K875" s="92" t="str">
        <f t="shared" si="76"/>
        <v>ICPL</v>
      </c>
      <c r="L875" s="93">
        <f t="shared" ca="1" si="76"/>
        <v>42276</v>
      </c>
      <c r="M875" s="92" t="b">
        <f t="shared" si="76"/>
        <v>0</v>
      </c>
      <c r="N875" s="94" t="str">
        <f>IF($M875,_xll.BDP($J875,N$865),"[DISABLED]")</f>
        <v>[DISABLED]</v>
      </c>
      <c r="O875" s="94" t="str">
        <f>IF($M875,_xll.BDP($J875,O$865),"[DISABLED]")</f>
        <v>[DISABLED]</v>
      </c>
      <c r="P875" s="94" t="str">
        <f>IF($M875,_xll.BDP($J875,P$865),"[DISABLED]")</f>
        <v>[DISABLED]</v>
      </c>
      <c r="Q875" s="94" t="str">
        <f>IF($M875,_xll.BDH($J875,Q$865,$L875),"[DISABLED]")</f>
        <v>[DISABLED]</v>
      </c>
      <c r="R875" s="94" t="str">
        <f>IF($M875,_xll.BDH($J875,R$865,$L875),"[DISABLED]")</f>
        <v>[DISABLED]</v>
      </c>
      <c r="S875" s="94" t="str">
        <f>IF($M875,_xll.BDH($J875,S$865,$L875),"[DISABLED]")</f>
        <v>[DISABLED]</v>
      </c>
      <c r="U875" s="106" t="s">
        <v>5966</v>
      </c>
      <c r="V875" s="117" t="s">
        <v>1055</v>
      </c>
      <c r="W875" s="118">
        <v>42276</v>
      </c>
      <c r="X875" s="117" t="b">
        <v>0</v>
      </c>
      <c r="Y875" s="117" t="s">
        <v>5237</v>
      </c>
      <c r="Z875" s="117" t="s">
        <v>5237</v>
      </c>
      <c r="AA875" s="117" t="s">
        <v>5237</v>
      </c>
      <c r="AB875" s="117" t="s">
        <v>5237</v>
      </c>
      <c r="AC875" s="117" t="s">
        <v>5237</v>
      </c>
      <c r="AD875" s="117" t="s">
        <v>5237</v>
      </c>
    </row>
    <row r="876" spans="2:30" outlineLevel="2">
      <c r="B876" s="4" t="s">
        <v>3</v>
      </c>
      <c r="C876" s="4" t="s">
        <v>5232</v>
      </c>
      <c r="D876" s="4" t="s">
        <v>7</v>
      </c>
      <c r="E876" s="10" t="s">
        <v>483</v>
      </c>
      <c r="F876" s="9" t="s">
        <v>321</v>
      </c>
      <c r="G876" s="14" t="s">
        <v>693</v>
      </c>
      <c r="H876" s="14" t="s">
        <v>1031</v>
      </c>
      <c r="I876" s="4" t="s">
        <v>73</v>
      </c>
      <c r="J876" s="72" t="str">
        <f t="shared" si="75"/>
        <v>SFFR0I1I ICPL Curncy</v>
      </c>
      <c r="K876" s="92" t="str">
        <f t="shared" si="76"/>
        <v>ICPL</v>
      </c>
      <c r="L876" s="93">
        <f t="shared" ca="1" si="76"/>
        <v>42276</v>
      </c>
      <c r="M876" s="92" t="b">
        <f t="shared" si="76"/>
        <v>0</v>
      </c>
      <c r="N876" s="94" t="str">
        <f>IF($M876,_xll.BDP($J876,N$865),"[DISABLED]")</f>
        <v>[DISABLED]</v>
      </c>
      <c r="O876" s="94" t="str">
        <f>IF($M876,_xll.BDP($J876,O$865),"[DISABLED]")</f>
        <v>[DISABLED]</v>
      </c>
      <c r="P876" s="94" t="str">
        <f>IF($M876,_xll.BDP($J876,P$865),"[DISABLED]")</f>
        <v>[DISABLED]</v>
      </c>
      <c r="Q876" s="94" t="str">
        <f>IF($M876,_xll.BDH($J876,Q$865,$L876),"[DISABLED]")</f>
        <v>[DISABLED]</v>
      </c>
      <c r="R876" s="94" t="str">
        <f>IF($M876,_xll.BDH($J876,R$865,$L876),"[DISABLED]")</f>
        <v>[DISABLED]</v>
      </c>
      <c r="S876" s="94" t="str">
        <f>IF($M876,_xll.BDH($J876,S$865,$L876),"[DISABLED]")</f>
        <v>[DISABLED]</v>
      </c>
      <c r="U876" s="106" t="s">
        <v>5967</v>
      </c>
      <c r="V876" s="117" t="s">
        <v>1055</v>
      </c>
      <c r="W876" s="118">
        <v>42276</v>
      </c>
      <c r="X876" s="117" t="b">
        <v>0</v>
      </c>
      <c r="Y876" s="117" t="s">
        <v>5237</v>
      </c>
      <c r="Z876" s="117" t="s">
        <v>5237</v>
      </c>
      <c r="AA876" s="117" t="s">
        <v>5237</v>
      </c>
      <c r="AB876" s="117" t="s">
        <v>5237</v>
      </c>
      <c r="AC876" s="117" t="s">
        <v>5237</v>
      </c>
      <c r="AD876" s="117" t="s">
        <v>5237</v>
      </c>
    </row>
    <row r="877" spans="2:30" outlineLevel="2">
      <c r="B877" s="4" t="s">
        <v>3</v>
      </c>
      <c r="C877" s="4" t="s">
        <v>5232</v>
      </c>
      <c r="D877" s="4" t="s">
        <v>7</v>
      </c>
      <c r="E877" s="10" t="s">
        <v>483</v>
      </c>
      <c r="F877" s="9" t="s">
        <v>215</v>
      </c>
      <c r="G877" s="14" t="s">
        <v>694</v>
      </c>
      <c r="H877" s="14" t="s">
        <v>1032</v>
      </c>
      <c r="I877" s="4" t="s">
        <v>73</v>
      </c>
      <c r="J877" s="72" t="str">
        <f t="shared" si="75"/>
        <v>SFFR0J1J ICPL Curncy</v>
      </c>
      <c r="K877" s="92" t="str">
        <f t="shared" si="76"/>
        <v>ICPL</v>
      </c>
      <c r="L877" s="93">
        <f t="shared" ca="1" si="76"/>
        <v>42276</v>
      </c>
      <c r="M877" s="92" t="b">
        <f t="shared" si="76"/>
        <v>0</v>
      </c>
      <c r="N877" s="94" t="str">
        <f>IF($M877,_xll.BDP($J877,N$865),"[DISABLED]")</f>
        <v>[DISABLED]</v>
      </c>
      <c r="O877" s="94" t="str">
        <f>IF($M877,_xll.BDP($J877,O$865),"[DISABLED]")</f>
        <v>[DISABLED]</v>
      </c>
      <c r="P877" s="94" t="str">
        <f>IF($M877,_xll.BDP($J877,P$865),"[DISABLED]")</f>
        <v>[DISABLED]</v>
      </c>
      <c r="Q877" s="94" t="str">
        <f>IF($M877,_xll.BDH($J877,Q$865,$L877),"[DISABLED]")</f>
        <v>[DISABLED]</v>
      </c>
      <c r="R877" s="94" t="str">
        <f>IF($M877,_xll.BDH($J877,R$865,$L877),"[DISABLED]")</f>
        <v>[DISABLED]</v>
      </c>
      <c r="S877" s="94" t="str">
        <f>IF($M877,_xll.BDH($J877,S$865,$L877),"[DISABLED]")</f>
        <v>[DISABLED]</v>
      </c>
      <c r="U877" s="106" t="s">
        <v>5968</v>
      </c>
      <c r="V877" s="117" t="s">
        <v>1055</v>
      </c>
      <c r="W877" s="118">
        <v>42276</v>
      </c>
      <c r="X877" s="117" t="b">
        <v>0</v>
      </c>
      <c r="Y877" s="117" t="s">
        <v>5237</v>
      </c>
      <c r="Z877" s="117" t="s">
        <v>5237</v>
      </c>
      <c r="AA877" s="117" t="s">
        <v>5237</v>
      </c>
      <c r="AB877" s="117" t="s">
        <v>5237</v>
      </c>
      <c r="AC877" s="117" t="s">
        <v>5237</v>
      </c>
      <c r="AD877" s="117" t="s">
        <v>5237</v>
      </c>
    </row>
    <row r="878" spans="2:30" outlineLevel="2">
      <c r="B878" s="4" t="s">
        <v>3</v>
      </c>
      <c r="C878" s="4" t="s">
        <v>5232</v>
      </c>
      <c r="D878" s="4" t="s">
        <v>7</v>
      </c>
      <c r="E878" s="10" t="s">
        <v>483</v>
      </c>
      <c r="F878" s="9" t="s">
        <v>216</v>
      </c>
      <c r="G878" s="14" t="s">
        <v>695</v>
      </c>
      <c r="H878" s="14" t="s">
        <v>1033</v>
      </c>
      <c r="I878" s="4" t="s">
        <v>73</v>
      </c>
      <c r="J878" s="72" t="str">
        <f t="shared" si="75"/>
        <v>SFFR0K1K ICPL Curncy</v>
      </c>
      <c r="K878" s="92" t="str">
        <f t="shared" si="76"/>
        <v>ICPL</v>
      </c>
      <c r="L878" s="93">
        <f t="shared" ca="1" si="76"/>
        <v>42276</v>
      </c>
      <c r="M878" s="92" t="b">
        <f t="shared" si="76"/>
        <v>0</v>
      </c>
      <c r="N878" s="94" t="str">
        <f>IF($M878,_xll.BDP($J878,N$865),"[DISABLED]")</f>
        <v>[DISABLED]</v>
      </c>
      <c r="O878" s="94" t="str">
        <f>IF($M878,_xll.BDP($J878,O$865),"[DISABLED]")</f>
        <v>[DISABLED]</v>
      </c>
      <c r="P878" s="94" t="str">
        <f>IF($M878,_xll.BDP($J878,P$865),"[DISABLED]")</f>
        <v>[DISABLED]</v>
      </c>
      <c r="Q878" s="94" t="str">
        <f>IF($M878,_xll.BDH($J878,Q$865,$L878),"[DISABLED]")</f>
        <v>[DISABLED]</v>
      </c>
      <c r="R878" s="94" t="str">
        <f>IF($M878,_xll.BDH($J878,R$865,$L878),"[DISABLED]")</f>
        <v>[DISABLED]</v>
      </c>
      <c r="S878" s="94" t="str">
        <f>IF($M878,_xll.BDH($J878,S$865,$L878),"[DISABLED]")</f>
        <v>[DISABLED]</v>
      </c>
      <c r="U878" s="106" t="s">
        <v>5969</v>
      </c>
      <c r="V878" s="117" t="s">
        <v>1055</v>
      </c>
      <c r="W878" s="118">
        <v>42276</v>
      </c>
      <c r="X878" s="117" t="b">
        <v>0</v>
      </c>
      <c r="Y878" s="117" t="s">
        <v>5237</v>
      </c>
      <c r="Z878" s="117" t="s">
        <v>5237</v>
      </c>
      <c r="AA878" s="117" t="s">
        <v>5237</v>
      </c>
      <c r="AB878" s="117" t="s">
        <v>5237</v>
      </c>
      <c r="AC878" s="117" t="s">
        <v>5237</v>
      </c>
      <c r="AD878" s="117" t="s">
        <v>5237</v>
      </c>
    </row>
    <row r="879" spans="2:30" outlineLevel="2">
      <c r="B879" s="4" t="s">
        <v>3</v>
      </c>
      <c r="C879" s="4" t="s">
        <v>5232</v>
      </c>
      <c r="D879" s="4" t="s">
        <v>7</v>
      </c>
      <c r="E879" s="10" t="s">
        <v>483</v>
      </c>
      <c r="F879" s="9" t="s">
        <v>518</v>
      </c>
      <c r="G879" s="14" t="s">
        <v>696</v>
      </c>
      <c r="H879" s="14" t="s">
        <v>1034</v>
      </c>
      <c r="I879" s="4" t="s">
        <v>73</v>
      </c>
      <c r="J879" s="72" t="str">
        <f t="shared" si="75"/>
        <v>SFFR012 ICPL Curncy</v>
      </c>
      <c r="K879" s="92" t="str">
        <f t="shared" si="76"/>
        <v>ICPL</v>
      </c>
      <c r="L879" s="93">
        <f t="shared" ca="1" si="76"/>
        <v>42276</v>
      </c>
      <c r="M879" s="92" t="b">
        <f t="shared" si="76"/>
        <v>0</v>
      </c>
      <c r="N879" s="94" t="str">
        <f>IF($M879,_xll.BDP($J879,N$865),"[DISABLED]")</f>
        <v>[DISABLED]</v>
      </c>
      <c r="O879" s="94" t="str">
        <f>IF($M879,_xll.BDP($J879,O$865),"[DISABLED]")</f>
        <v>[DISABLED]</v>
      </c>
      <c r="P879" s="94" t="str">
        <f>IF($M879,_xll.BDP($J879,P$865),"[DISABLED]")</f>
        <v>[DISABLED]</v>
      </c>
      <c r="Q879" s="94" t="str">
        <f>IF($M879,_xll.BDH($J879,Q$865,$L879),"[DISABLED]")</f>
        <v>[DISABLED]</v>
      </c>
      <c r="R879" s="94" t="str">
        <f>IF($M879,_xll.BDH($J879,R$865,$L879),"[DISABLED]")</f>
        <v>[DISABLED]</v>
      </c>
      <c r="S879" s="94" t="str">
        <f>IF($M879,_xll.BDH($J879,S$865,$L879),"[DISABLED]")</f>
        <v>[DISABLED]</v>
      </c>
      <c r="U879" s="106" t="s">
        <v>5970</v>
      </c>
      <c r="V879" s="117" t="s">
        <v>1055</v>
      </c>
      <c r="W879" s="118">
        <v>42276</v>
      </c>
      <c r="X879" s="117" t="b">
        <v>0</v>
      </c>
      <c r="Y879" s="117" t="s">
        <v>5237</v>
      </c>
      <c r="Z879" s="117" t="s">
        <v>5237</v>
      </c>
      <c r="AA879" s="117" t="s">
        <v>5237</v>
      </c>
      <c r="AB879" s="117" t="s">
        <v>5237</v>
      </c>
      <c r="AC879" s="117" t="s">
        <v>5237</v>
      </c>
      <c r="AD879" s="117" t="s">
        <v>5237</v>
      </c>
    </row>
    <row r="880" spans="2:30" outlineLevel="2">
      <c r="B880" s="4" t="s">
        <v>3</v>
      </c>
      <c r="C880" s="4" t="s">
        <v>5232</v>
      </c>
      <c r="D880" s="4" t="s">
        <v>7</v>
      </c>
      <c r="E880" s="10" t="s">
        <v>483</v>
      </c>
      <c r="F880" s="4" t="s">
        <v>42</v>
      </c>
      <c r="G880" s="10" t="s">
        <v>1057</v>
      </c>
      <c r="H880" s="10" t="s">
        <v>1035</v>
      </c>
      <c r="I880" s="4" t="s">
        <v>73</v>
      </c>
      <c r="J880" s="72" t="str">
        <f t="shared" si="75"/>
        <v>CFBSPV2 ICPL Curncy</v>
      </c>
      <c r="K880" s="92" t="str">
        <f t="shared" si="76"/>
        <v>ICPL</v>
      </c>
      <c r="L880" s="93">
        <f t="shared" ca="1" si="76"/>
        <v>42276</v>
      </c>
      <c r="M880" s="92" t="b">
        <f t="shared" si="76"/>
        <v>0</v>
      </c>
      <c r="N880" s="94" t="str">
        <f>IF($M880,_xll.BDP($J880,N$865),"[DISABLED]")</f>
        <v>[DISABLED]</v>
      </c>
      <c r="O880" s="94" t="str">
        <f>IF($M880,_xll.BDP($J880,O$865),"[DISABLED]")</f>
        <v>[DISABLED]</v>
      </c>
      <c r="P880" s="94" t="str">
        <f>IF($M880,_xll.BDP($J880,P$865),"[DISABLED]")</f>
        <v>[DISABLED]</v>
      </c>
      <c r="Q880" s="94" t="str">
        <f>IF($M880,_xll.BDH($J880,Q$865,$L880),"[DISABLED]")</f>
        <v>[DISABLED]</v>
      </c>
      <c r="R880" s="94" t="str">
        <f>IF($M880,_xll.BDH($J880,R$865,$L880),"[DISABLED]")</f>
        <v>[DISABLED]</v>
      </c>
      <c r="S880" s="94" t="str">
        <f>IF($M880,_xll.BDH($J880,S$865,$L880),"[DISABLED]")</f>
        <v>[DISABLED]</v>
      </c>
      <c r="U880" s="106" t="s">
        <v>5971</v>
      </c>
      <c r="V880" s="117" t="s">
        <v>1055</v>
      </c>
      <c r="W880" s="118">
        <v>42276</v>
      </c>
      <c r="X880" s="117" t="b">
        <v>0</v>
      </c>
      <c r="Y880" s="117" t="s">
        <v>5237</v>
      </c>
      <c r="Z880" s="117" t="s">
        <v>5237</v>
      </c>
      <c r="AA880" s="117" t="s">
        <v>5237</v>
      </c>
      <c r="AB880" s="117" t="s">
        <v>5237</v>
      </c>
      <c r="AC880" s="117" t="s">
        <v>5237</v>
      </c>
      <c r="AD880" s="117" t="s">
        <v>5237</v>
      </c>
    </row>
    <row r="881" spans="2:30" outlineLevel="2">
      <c r="B881" s="4" t="s">
        <v>3</v>
      </c>
      <c r="C881" s="4" t="s">
        <v>5232</v>
      </c>
      <c r="D881" s="4" t="s">
        <v>7</v>
      </c>
      <c r="E881" s="10" t="s">
        <v>483</v>
      </c>
      <c r="F881" s="4" t="s">
        <v>43</v>
      </c>
      <c r="G881" s="10" t="s">
        <v>1057</v>
      </c>
      <c r="H881" s="10" t="s">
        <v>1036</v>
      </c>
      <c r="I881" s="4" t="s">
        <v>73</v>
      </c>
      <c r="J881" s="72" t="str">
        <f t="shared" si="75"/>
        <v>CFBSPV3 ICPL Curncy</v>
      </c>
      <c r="K881" s="92" t="str">
        <f t="shared" si="76"/>
        <v>ICPL</v>
      </c>
      <c r="L881" s="93">
        <f t="shared" ca="1" si="76"/>
        <v>42276</v>
      </c>
      <c r="M881" s="92" t="b">
        <f t="shared" si="76"/>
        <v>0</v>
      </c>
      <c r="N881" s="94" t="str">
        <f>IF($M881,_xll.BDP($J881,N$865),"[DISABLED]")</f>
        <v>[DISABLED]</v>
      </c>
      <c r="O881" s="94" t="str">
        <f>IF($M881,_xll.BDP($J881,O$865),"[DISABLED]")</f>
        <v>[DISABLED]</v>
      </c>
      <c r="P881" s="94" t="str">
        <f>IF($M881,_xll.BDP($J881,P$865),"[DISABLED]")</f>
        <v>[DISABLED]</v>
      </c>
      <c r="Q881" s="94" t="str">
        <f>IF($M881,_xll.BDH($J881,Q$865,$L881),"[DISABLED]")</f>
        <v>[DISABLED]</v>
      </c>
      <c r="R881" s="94" t="str">
        <f>IF($M881,_xll.BDH($J881,R$865,$L881),"[DISABLED]")</f>
        <v>[DISABLED]</v>
      </c>
      <c r="S881" s="94" t="str">
        <f>IF($M881,_xll.BDH($J881,S$865,$L881),"[DISABLED]")</f>
        <v>[DISABLED]</v>
      </c>
      <c r="U881" s="106" t="s">
        <v>5972</v>
      </c>
      <c r="V881" s="117" t="s">
        <v>1055</v>
      </c>
      <c r="W881" s="118">
        <v>42276</v>
      </c>
      <c r="X881" s="117" t="b">
        <v>0</v>
      </c>
      <c r="Y881" s="117" t="s">
        <v>5237</v>
      </c>
      <c r="Z881" s="117" t="s">
        <v>5237</v>
      </c>
      <c r="AA881" s="117" t="s">
        <v>5237</v>
      </c>
      <c r="AB881" s="117" t="s">
        <v>5237</v>
      </c>
      <c r="AC881" s="117" t="s">
        <v>5237</v>
      </c>
      <c r="AD881" s="117" t="s">
        <v>5237</v>
      </c>
    </row>
    <row r="882" spans="2:30" outlineLevel="2">
      <c r="B882" s="4" t="s">
        <v>3</v>
      </c>
      <c r="C882" s="4" t="s">
        <v>5232</v>
      </c>
      <c r="D882" s="4" t="s">
        <v>7</v>
      </c>
      <c r="E882" s="10" t="s">
        <v>483</v>
      </c>
      <c r="F882" s="4" t="s">
        <v>152</v>
      </c>
      <c r="G882" s="10" t="s">
        <v>1057</v>
      </c>
      <c r="H882" s="10" t="s">
        <v>1037</v>
      </c>
      <c r="I882" s="4" t="s">
        <v>73</v>
      </c>
      <c r="J882" s="72" t="str">
        <f t="shared" si="75"/>
        <v>CFBSPV4 ICPL Curncy</v>
      </c>
      <c r="K882" s="92" t="str">
        <f t="shared" si="76"/>
        <v>ICPL</v>
      </c>
      <c r="L882" s="93">
        <f t="shared" ca="1" si="76"/>
        <v>42276</v>
      </c>
      <c r="M882" s="92" t="b">
        <f t="shared" si="76"/>
        <v>0</v>
      </c>
      <c r="N882" s="94" t="str">
        <f>IF($M882,_xll.BDP($J882,N$865),"[DISABLED]")</f>
        <v>[DISABLED]</v>
      </c>
      <c r="O882" s="94" t="str">
        <f>IF($M882,_xll.BDP($J882,O$865),"[DISABLED]")</f>
        <v>[DISABLED]</v>
      </c>
      <c r="P882" s="94" t="str">
        <f>IF($M882,_xll.BDP($J882,P$865),"[DISABLED]")</f>
        <v>[DISABLED]</v>
      </c>
      <c r="Q882" s="94" t="str">
        <f>IF($M882,_xll.BDH($J882,Q$865,$L882),"[DISABLED]")</f>
        <v>[DISABLED]</v>
      </c>
      <c r="R882" s="94" t="str">
        <f>IF($M882,_xll.BDH($J882,R$865,$L882),"[DISABLED]")</f>
        <v>[DISABLED]</v>
      </c>
      <c r="S882" s="94" t="str">
        <f>IF($M882,_xll.BDH($J882,S$865,$L882),"[DISABLED]")</f>
        <v>[DISABLED]</v>
      </c>
      <c r="U882" s="106" t="s">
        <v>5973</v>
      </c>
      <c r="V882" s="117" t="s">
        <v>1055</v>
      </c>
      <c r="W882" s="118">
        <v>42276</v>
      </c>
      <c r="X882" s="117" t="b">
        <v>0</v>
      </c>
      <c r="Y882" s="117" t="s">
        <v>5237</v>
      </c>
      <c r="Z882" s="117" t="s">
        <v>5237</v>
      </c>
      <c r="AA882" s="117" t="s">
        <v>5237</v>
      </c>
      <c r="AB882" s="117" t="s">
        <v>5237</v>
      </c>
      <c r="AC882" s="117" t="s">
        <v>5237</v>
      </c>
      <c r="AD882" s="117" t="s">
        <v>5237</v>
      </c>
    </row>
    <row r="883" spans="2:30" outlineLevel="2">
      <c r="B883" s="4" t="s">
        <v>3</v>
      </c>
      <c r="C883" s="4" t="s">
        <v>5232</v>
      </c>
      <c r="D883" s="4" t="s">
        <v>7</v>
      </c>
      <c r="E883" s="10" t="s">
        <v>483</v>
      </c>
      <c r="F883" s="4" t="s">
        <v>44</v>
      </c>
      <c r="G883" s="10" t="s">
        <v>1057</v>
      </c>
      <c r="H883" s="10" t="s">
        <v>1038</v>
      </c>
      <c r="I883" s="4" t="s">
        <v>73</v>
      </c>
      <c r="J883" s="72" t="str">
        <f t="shared" si="75"/>
        <v>CFBSPV5 ICPL Curncy</v>
      </c>
      <c r="K883" s="92" t="str">
        <f t="shared" si="76"/>
        <v>ICPL</v>
      </c>
      <c r="L883" s="93">
        <f t="shared" ca="1" si="76"/>
        <v>42276</v>
      </c>
      <c r="M883" s="92" t="b">
        <f t="shared" si="76"/>
        <v>0</v>
      </c>
      <c r="N883" s="94" t="str">
        <f>IF($M883,_xll.BDP($J883,N$865),"[DISABLED]")</f>
        <v>[DISABLED]</v>
      </c>
      <c r="O883" s="94" t="str">
        <f>IF($M883,_xll.BDP($J883,O$865),"[DISABLED]")</f>
        <v>[DISABLED]</v>
      </c>
      <c r="P883" s="94" t="str">
        <f>IF($M883,_xll.BDP($J883,P$865),"[DISABLED]")</f>
        <v>[DISABLED]</v>
      </c>
      <c r="Q883" s="94" t="str">
        <f>IF($M883,_xll.BDH($J883,Q$865,$L883),"[DISABLED]")</f>
        <v>[DISABLED]</v>
      </c>
      <c r="R883" s="94" t="str">
        <f>IF($M883,_xll.BDH($J883,R$865,$L883),"[DISABLED]")</f>
        <v>[DISABLED]</v>
      </c>
      <c r="S883" s="94" t="str">
        <f>IF($M883,_xll.BDH($J883,S$865,$L883),"[DISABLED]")</f>
        <v>[DISABLED]</v>
      </c>
      <c r="U883" s="106" t="s">
        <v>5974</v>
      </c>
      <c r="V883" s="117" t="s">
        <v>1055</v>
      </c>
      <c r="W883" s="118">
        <v>42276</v>
      </c>
      <c r="X883" s="117" t="b">
        <v>0</v>
      </c>
      <c r="Y883" s="117" t="s">
        <v>5237</v>
      </c>
      <c r="Z883" s="117" t="s">
        <v>5237</v>
      </c>
      <c r="AA883" s="117" t="s">
        <v>5237</v>
      </c>
      <c r="AB883" s="117" t="s">
        <v>5237</v>
      </c>
      <c r="AC883" s="117" t="s">
        <v>5237</v>
      </c>
      <c r="AD883" s="117" t="s">
        <v>5237</v>
      </c>
    </row>
    <row r="884" spans="2:30" outlineLevel="2">
      <c r="B884" s="4" t="s">
        <v>3</v>
      </c>
      <c r="C884" s="4" t="s">
        <v>5232</v>
      </c>
      <c r="D884" s="4" t="s">
        <v>7</v>
      </c>
      <c r="E884" s="10" t="s">
        <v>483</v>
      </c>
      <c r="F884" s="4" t="s">
        <v>155</v>
      </c>
      <c r="G884" s="10" t="s">
        <v>1057</v>
      </c>
      <c r="H884" s="10" t="s">
        <v>1039</v>
      </c>
      <c r="I884" s="4" t="s">
        <v>73</v>
      </c>
      <c r="J884" s="72" t="str">
        <f t="shared" si="75"/>
        <v>CFBSPV6 ICPL Curncy</v>
      </c>
      <c r="K884" s="92" t="str">
        <f t="shared" si="76"/>
        <v>ICPL</v>
      </c>
      <c r="L884" s="93">
        <f t="shared" ca="1" si="76"/>
        <v>42276</v>
      </c>
      <c r="M884" s="92" t="b">
        <f t="shared" si="76"/>
        <v>0</v>
      </c>
      <c r="N884" s="94" t="str">
        <f>IF($M884,_xll.BDP($J884,N$865),"[DISABLED]")</f>
        <v>[DISABLED]</v>
      </c>
      <c r="O884" s="94" t="str">
        <f>IF($M884,_xll.BDP($J884,O$865),"[DISABLED]")</f>
        <v>[DISABLED]</v>
      </c>
      <c r="P884" s="94" t="str">
        <f>IF($M884,_xll.BDP($J884,P$865),"[DISABLED]")</f>
        <v>[DISABLED]</v>
      </c>
      <c r="Q884" s="94" t="str">
        <f>IF($M884,_xll.BDH($J884,Q$865,$L884),"[DISABLED]")</f>
        <v>[DISABLED]</v>
      </c>
      <c r="R884" s="94" t="str">
        <f>IF($M884,_xll.BDH($J884,R$865,$L884),"[DISABLED]")</f>
        <v>[DISABLED]</v>
      </c>
      <c r="S884" s="94" t="str">
        <f>IF($M884,_xll.BDH($J884,S$865,$L884),"[DISABLED]")</f>
        <v>[DISABLED]</v>
      </c>
      <c r="U884" s="106" t="s">
        <v>5975</v>
      </c>
      <c r="V884" s="117" t="s">
        <v>1055</v>
      </c>
      <c r="W884" s="118">
        <v>42276</v>
      </c>
      <c r="X884" s="117" t="b">
        <v>0</v>
      </c>
      <c r="Y884" s="117" t="s">
        <v>5237</v>
      </c>
      <c r="Z884" s="117" t="s">
        <v>5237</v>
      </c>
      <c r="AA884" s="117" t="s">
        <v>5237</v>
      </c>
      <c r="AB884" s="117" t="s">
        <v>5237</v>
      </c>
      <c r="AC884" s="117" t="s">
        <v>5237</v>
      </c>
      <c r="AD884" s="117" t="s">
        <v>5237</v>
      </c>
    </row>
    <row r="885" spans="2:30" outlineLevel="2">
      <c r="B885" s="4" t="s">
        <v>3</v>
      </c>
      <c r="C885" s="4" t="s">
        <v>5232</v>
      </c>
      <c r="D885" s="4" t="s">
        <v>7</v>
      </c>
      <c r="E885" s="10" t="s">
        <v>483</v>
      </c>
      <c r="F885" s="4" t="s">
        <v>45</v>
      </c>
      <c r="G885" s="10" t="s">
        <v>1057</v>
      </c>
      <c r="H885" s="10" t="s">
        <v>1040</v>
      </c>
      <c r="I885" s="4" t="s">
        <v>73</v>
      </c>
      <c r="J885" s="72" t="str">
        <f t="shared" si="75"/>
        <v>CFBSPV7 ICPL Curncy</v>
      </c>
      <c r="K885" s="92" t="str">
        <f t="shared" si="76"/>
        <v>ICPL</v>
      </c>
      <c r="L885" s="93">
        <f t="shared" ca="1" si="76"/>
        <v>42276</v>
      </c>
      <c r="M885" s="92" t="b">
        <f t="shared" si="76"/>
        <v>0</v>
      </c>
      <c r="N885" s="94" t="str">
        <f>IF($M885,_xll.BDP($J885,N$865),"[DISABLED]")</f>
        <v>[DISABLED]</v>
      </c>
      <c r="O885" s="94" t="str">
        <f>IF($M885,_xll.BDP($J885,O$865),"[DISABLED]")</f>
        <v>[DISABLED]</v>
      </c>
      <c r="P885" s="94" t="str">
        <f>IF($M885,_xll.BDP($J885,P$865),"[DISABLED]")</f>
        <v>[DISABLED]</v>
      </c>
      <c r="Q885" s="94" t="str">
        <f>IF($M885,_xll.BDH($J885,Q$865,$L885),"[DISABLED]")</f>
        <v>[DISABLED]</v>
      </c>
      <c r="R885" s="94" t="str">
        <f>IF($M885,_xll.BDH($J885,R$865,$L885),"[DISABLED]")</f>
        <v>[DISABLED]</v>
      </c>
      <c r="S885" s="94" t="str">
        <f>IF($M885,_xll.BDH($J885,S$865,$L885),"[DISABLED]")</f>
        <v>[DISABLED]</v>
      </c>
      <c r="U885" s="106" t="s">
        <v>5976</v>
      </c>
      <c r="V885" s="117" t="s">
        <v>1055</v>
      </c>
      <c r="W885" s="118">
        <v>42276</v>
      </c>
      <c r="X885" s="117" t="b">
        <v>0</v>
      </c>
      <c r="Y885" s="117" t="s">
        <v>5237</v>
      </c>
      <c r="Z885" s="117" t="s">
        <v>5237</v>
      </c>
      <c r="AA885" s="117" t="s">
        <v>5237</v>
      </c>
      <c r="AB885" s="117" t="s">
        <v>5237</v>
      </c>
      <c r="AC885" s="117" t="s">
        <v>5237</v>
      </c>
      <c r="AD885" s="117" t="s">
        <v>5237</v>
      </c>
    </row>
    <row r="886" spans="2:30" outlineLevel="2">
      <c r="B886" s="4" t="s">
        <v>3</v>
      </c>
      <c r="C886" s="4" t="s">
        <v>5232</v>
      </c>
      <c r="D886" s="4" t="s">
        <v>7</v>
      </c>
      <c r="E886" s="10" t="s">
        <v>483</v>
      </c>
      <c r="F886" s="4" t="s">
        <v>156</v>
      </c>
      <c r="G886" s="10" t="s">
        <v>1057</v>
      </c>
      <c r="H886" s="10" t="s">
        <v>1041</v>
      </c>
      <c r="I886" s="4" t="s">
        <v>73</v>
      </c>
      <c r="J886" s="72" t="str">
        <f t="shared" si="75"/>
        <v>CFBSPV8 ICPL Curncy</v>
      </c>
      <c r="K886" s="92" t="str">
        <f t="shared" si="76"/>
        <v>ICPL</v>
      </c>
      <c r="L886" s="93">
        <f t="shared" ca="1" si="76"/>
        <v>42276</v>
      </c>
      <c r="M886" s="92" t="b">
        <f t="shared" si="76"/>
        <v>0</v>
      </c>
      <c r="N886" s="94" t="str">
        <f>IF($M886,_xll.BDP($J886,N$865),"[DISABLED]")</f>
        <v>[DISABLED]</v>
      </c>
      <c r="O886" s="94" t="str">
        <f>IF($M886,_xll.BDP($J886,O$865),"[DISABLED]")</f>
        <v>[DISABLED]</v>
      </c>
      <c r="P886" s="94" t="str">
        <f>IF($M886,_xll.BDP($J886,P$865),"[DISABLED]")</f>
        <v>[DISABLED]</v>
      </c>
      <c r="Q886" s="94" t="str">
        <f>IF($M886,_xll.BDH($J886,Q$865,$L886),"[DISABLED]")</f>
        <v>[DISABLED]</v>
      </c>
      <c r="R886" s="94" t="str">
        <f>IF($M886,_xll.BDH($J886,R$865,$L886),"[DISABLED]")</f>
        <v>[DISABLED]</v>
      </c>
      <c r="S886" s="94" t="str">
        <f>IF($M886,_xll.BDH($J886,S$865,$L886),"[DISABLED]")</f>
        <v>[DISABLED]</v>
      </c>
      <c r="U886" s="106" t="s">
        <v>5977</v>
      </c>
      <c r="V886" s="117" t="s">
        <v>1055</v>
      </c>
      <c r="W886" s="118">
        <v>42276</v>
      </c>
      <c r="X886" s="117" t="b">
        <v>0</v>
      </c>
      <c r="Y886" s="117" t="s">
        <v>5237</v>
      </c>
      <c r="Z886" s="117" t="s">
        <v>5237</v>
      </c>
      <c r="AA886" s="117" t="s">
        <v>5237</v>
      </c>
      <c r="AB886" s="117" t="s">
        <v>5237</v>
      </c>
      <c r="AC886" s="117" t="s">
        <v>5237</v>
      </c>
      <c r="AD886" s="117" t="s">
        <v>5237</v>
      </c>
    </row>
    <row r="887" spans="2:30" outlineLevel="2">
      <c r="B887" s="4" t="s">
        <v>3</v>
      </c>
      <c r="C887" s="4" t="s">
        <v>5232</v>
      </c>
      <c r="D887" s="4" t="s">
        <v>7</v>
      </c>
      <c r="E887" s="10" t="s">
        <v>483</v>
      </c>
      <c r="F887" s="4" t="s">
        <v>157</v>
      </c>
      <c r="G887" s="10" t="s">
        <v>1057</v>
      </c>
      <c r="H887" s="10" t="s">
        <v>1042</v>
      </c>
      <c r="I887" s="4" t="s">
        <v>73</v>
      </c>
      <c r="J887" s="72" t="str">
        <f t="shared" si="75"/>
        <v>CFBSPV9 ICPL Curncy</v>
      </c>
      <c r="K887" s="92" t="str">
        <f t="shared" si="76"/>
        <v>ICPL</v>
      </c>
      <c r="L887" s="93">
        <f t="shared" ca="1" si="76"/>
        <v>42276</v>
      </c>
      <c r="M887" s="92" t="b">
        <f t="shared" si="76"/>
        <v>0</v>
      </c>
      <c r="N887" s="94" t="str">
        <f>IF($M887,_xll.BDP($J887,N$865),"[DISABLED]")</f>
        <v>[DISABLED]</v>
      </c>
      <c r="O887" s="94" t="str">
        <f>IF($M887,_xll.BDP($J887,O$865),"[DISABLED]")</f>
        <v>[DISABLED]</v>
      </c>
      <c r="P887" s="94" t="str">
        <f>IF($M887,_xll.BDP($J887,P$865),"[DISABLED]")</f>
        <v>[DISABLED]</v>
      </c>
      <c r="Q887" s="94" t="str">
        <f>IF($M887,_xll.BDH($J887,Q$865,$L887),"[DISABLED]")</f>
        <v>[DISABLED]</v>
      </c>
      <c r="R887" s="94" t="str">
        <f>IF($M887,_xll.BDH($J887,R$865,$L887),"[DISABLED]")</f>
        <v>[DISABLED]</v>
      </c>
      <c r="S887" s="94" t="str">
        <f>IF($M887,_xll.BDH($J887,S$865,$L887),"[DISABLED]")</f>
        <v>[DISABLED]</v>
      </c>
      <c r="U887" s="106" t="s">
        <v>5978</v>
      </c>
      <c r="V887" s="117" t="s">
        <v>1055</v>
      </c>
      <c r="W887" s="118">
        <v>42276</v>
      </c>
      <c r="X887" s="117" t="b">
        <v>0</v>
      </c>
      <c r="Y887" s="117" t="s">
        <v>5237</v>
      </c>
      <c r="Z887" s="117" t="s">
        <v>5237</v>
      </c>
      <c r="AA887" s="117" t="s">
        <v>5237</v>
      </c>
      <c r="AB887" s="117" t="s">
        <v>5237</v>
      </c>
      <c r="AC887" s="117" t="s">
        <v>5237</v>
      </c>
      <c r="AD887" s="117" t="s">
        <v>5237</v>
      </c>
    </row>
    <row r="888" spans="2:30" outlineLevel="2">
      <c r="B888" s="4" t="s">
        <v>3</v>
      </c>
      <c r="C888" s="4" t="s">
        <v>5232</v>
      </c>
      <c r="D888" s="4" t="s">
        <v>7</v>
      </c>
      <c r="E888" s="10" t="s">
        <v>483</v>
      </c>
      <c r="F888" s="4" t="s">
        <v>46</v>
      </c>
      <c r="G888" s="10" t="s">
        <v>1057</v>
      </c>
      <c r="H888" s="10" t="s">
        <v>1043</v>
      </c>
      <c r="I888" s="4" t="s">
        <v>73</v>
      </c>
      <c r="J888" s="72" t="str">
        <f t="shared" si="75"/>
        <v>CFBSPV10 ICPL Curncy</v>
      </c>
      <c r="K888" s="92" t="str">
        <f t="shared" si="76"/>
        <v>ICPL</v>
      </c>
      <c r="L888" s="93">
        <f t="shared" ca="1" si="76"/>
        <v>42276</v>
      </c>
      <c r="M888" s="92" t="b">
        <f t="shared" si="76"/>
        <v>0</v>
      </c>
      <c r="N888" s="94" t="str">
        <f>IF($M888,_xll.BDP($J888,N$865),"[DISABLED]")</f>
        <v>[DISABLED]</v>
      </c>
      <c r="O888" s="94" t="str">
        <f>IF($M888,_xll.BDP($J888,O$865),"[DISABLED]")</f>
        <v>[DISABLED]</v>
      </c>
      <c r="P888" s="94" t="str">
        <f>IF($M888,_xll.BDP($J888,P$865),"[DISABLED]")</f>
        <v>[DISABLED]</v>
      </c>
      <c r="Q888" s="94" t="str">
        <f>IF($M888,_xll.BDH($J888,Q$865,$L888),"[DISABLED]")</f>
        <v>[DISABLED]</v>
      </c>
      <c r="R888" s="94" t="str">
        <f>IF($M888,_xll.BDH($J888,R$865,$L888),"[DISABLED]")</f>
        <v>[DISABLED]</v>
      </c>
      <c r="S888" s="94" t="str">
        <f>IF($M888,_xll.BDH($J888,S$865,$L888),"[DISABLED]")</f>
        <v>[DISABLED]</v>
      </c>
      <c r="U888" s="106" t="s">
        <v>5979</v>
      </c>
      <c r="V888" s="117" t="s">
        <v>1055</v>
      </c>
      <c r="W888" s="118">
        <v>42276</v>
      </c>
      <c r="X888" s="117" t="b">
        <v>0</v>
      </c>
      <c r="Y888" s="117" t="s">
        <v>5237</v>
      </c>
      <c r="Z888" s="117" t="s">
        <v>5237</v>
      </c>
      <c r="AA888" s="117" t="s">
        <v>5237</v>
      </c>
      <c r="AB888" s="117" t="s">
        <v>5237</v>
      </c>
      <c r="AC888" s="117" t="s">
        <v>5237</v>
      </c>
      <c r="AD888" s="117" t="s">
        <v>5237</v>
      </c>
    </row>
    <row r="889" spans="2:30" outlineLevel="2">
      <c r="B889" s="4" t="s">
        <v>3</v>
      </c>
      <c r="C889" s="4" t="s">
        <v>5232</v>
      </c>
      <c r="D889" s="4" t="s">
        <v>7</v>
      </c>
      <c r="E889" s="10" t="s">
        <v>483</v>
      </c>
      <c r="F889" s="4" t="s">
        <v>160</v>
      </c>
      <c r="G889" s="10" t="s">
        <v>1057</v>
      </c>
      <c r="H889" s="10" t="s">
        <v>1044</v>
      </c>
      <c r="I889" s="4" t="s">
        <v>73</v>
      </c>
      <c r="J889" s="72" t="str">
        <f t="shared" si="75"/>
        <v>CFBSPV11 ICPL Curncy</v>
      </c>
      <c r="K889" s="92" t="str">
        <f t="shared" si="76"/>
        <v>ICPL</v>
      </c>
      <c r="L889" s="93">
        <f t="shared" ca="1" si="76"/>
        <v>42276</v>
      </c>
      <c r="M889" s="92" t="b">
        <f t="shared" si="76"/>
        <v>0</v>
      </c>
      <c r="N889" s="94" t="str">
        <f>IF($M889,_xll.BDP($J889,N$865),"[DISABLED]")</f>
        <v>[DISABLED]</v>
      </c>
      <c r="O889" s="94" t="str">
        <f>IF($M889,_xll.BDP($J889,O$865),"[DISABLED]")</f>
        <v>[DISABLED]</v>
      </c>
      <c r="P889" s="94" t="str">
        <f>IF($M889,_xll.BDP($J889,P$865),"[DISABLED]")</f>
        <v>[DISABLED]</v>
      </c>
      <c r="Q889" s="94" t="str">
        <f>IF($M889,_xll.BDH($J889,Q$865,$L889),"[DISABLED]")</f>
        <v>[DISABLED]</v>
      </c>
      <c r="R889" s="94" t="str">
        <f>IF($M889,_xll.BDH($J889,R$865,$L889),"[DISABLED]")</f>
        <v>[DISABLED]</v>
      </c>
      <c r="S889" s="94" t="str">
        <f>IF($M889,_xll.BDH($J889,S$865,$L889),"[DISABLED]")</f>
        <v>[DISABLED]</v>
      </c>
      <c r="U889" s="106" t="s">
        <v>5980</v>
      </c>
      <c r="V889" s="117" t="s">
        <v>1055</v>
      </c>
      <c r="W889" s="118">
        <v>42276</v>
      </c>
      <c r="X889" s="117" t="b">
        <v>0</v>
      </c>
      <c r="Y889" s="117" t="s">
        <v>5237</v>
      </c>
      <c r="Z889" s="117" t="s">
        <v>5237</v>
      </c>
      <c r="AA889" s="117" t="s">
        <v>5237</v>
      </c>
      <c r="AB889" s="117" t="s">
        <v>5237</v>
      </c>
      <c r="AC889" s="117" t="s">
        <v>5237</v>
      </c>
      <c r="AD889" s="117" t="s">
        <v>5237</v>
      </c>
    </row>
    <row r="890" spans="2:30" outlineLevel="2">
      <c r="B890" s="4" t="s">
        <v>3</v>
      </c>
      <c r="C890" s="4" t="s">
        <v>5232</v>
      </c>
      <c r="D890" s="4" t="s">
        <v>7</v>
      </c>
      <c r="E890" s="10" t="s">
        <v>483</v>
      </c>
      <c r="F890" s="4" t="s">
        <v>161</v>
      </c>
      <c r="G890" s="10" t="s">
        <v>1057</v>
      </c>
      <c r="H890" s="10" t="s">
        <v>1045</v>
      </c>
      <c r="I890" s="4" t="s">
        <v>73</v>
      </c>
      <c r="J890" s="72" t="str">
        <f t="shared" si="75"/>
        <v>CFBSPV12 ICPL Curncy</v>
      </c>
      <c r="K890" s="92" t="str">
        <f t="shared" si="76"/>
        <v>ICPL</v>
      </c>
      <c r="L890" s="93">
        <f t="shared" ca="1" si="76"/>
        <v>42276</v>
      </c>
      <c r="M890" s="92" t="b">
        <f t="shared" si="76"/>
        <v>0</v>
      </c>
      <c r="N890" s="94" t="str">
        <f>IF($M890,_xll.BDP($J890,N$865),"[DISABLED]")</f>
        <v>[DISABLED]</v>
      </c>
      <c r="O890" s="94" t="str">
        <f>IF($M890,_xll.BDP($J890,O$865),"[DISABLED]")</f>
        <v>[DISABLED]</v>
      </c>
      <c r="P890" s="94" t="str">
        <f>IF($M890,_xll.BDP($J890,P$865),"[DISABLED]")</f>
        <v>[DISABLED]</v>
      </c>
      <c r="Q890" s="94" t="str">
        <f>IF($M890,_xll.BDH($J890,Q$865,$L890),"[DISABLED]")</f>
        <v>[DISABLED]</v>
      </c>
      <c r="R890" s="94" t="str">
        <f>IF($M890,_xll.BDH($J890,R$865,$L890),"[DISABLED]")</f>
        <v>[DISABLED]</v>
      </c>
      <c r="S890" s="94" t="str">
        <f>IF($M890,_xll.BDH($J890,S$865,$L890),"[DISABLED]")</f>
        <v>[DISABLED]</v>
      </c>
      <c r="U890" s="106" t="s">
        <v>5981</v>
      </c>
      <c r="V890" s="117" t="s">
        <v>1055</v>
      </c>
      <c r="W890" s="118">
        <v>42276</v>
      </c>
      <c r="X890" s="117" t="b">
        <v>0</v>
      </c>
      <c r="Y890" s="117" t="s">
        <v>5237</v>
      </c>
      <c r="Z890" s="117" t="s">
        <v>5237</v>
      </c>
      <c r="AA890" s="117" t="s">
        <v>5237</v>
      </c>
      <c r="AB890" s="117" t="s">
        <v>5237</v>
      </c>
      <c r="AC890" s="117" t="s">
        <v>5237</v>
      </c>
      <c r="AD890" s="117" t="s">
        <v>5237</v>
      </c>
    </row>
    <row r="891" spans="2:30" outlineLevel="2">
      <c r="B891" s="4" t="s">
        <v>3</v>
      </c>
      <c r="C891" s="4" t="s">
        <v>5232</v>
      </c>
      <c r="D891" s="4" t="s">
        <v>7</v>
      </c>
      <c r="E891" s="10" t="s">
        <v>483</v>
      </c>
      <c r="F891" s="4" t="s">
        <v>162</v>
      </c>
      <c r="G891" s="10" t="s">
        <v>1057</v>
      </c>
      <c r="H891" s="10" t="s">
        <v>1046</v>
      </c>
      <c r="I891" s="4" t="s">
        <v>73</v>
      </c>
      <c r="J891" s="72" t="str">
        <f t="shared" si="75"/>
        <v>CFBSPV13 ICPL Curncy</v>
      </c>
      <c r="K891" s="92" t="str">
        <f t="shared" si="76"/>
        <v>ICPL</v>
      </c>
      <c r="L891" s="93">
        <f t="shared" ca="1" si="76"/>
        <v>42276</v>
      </c>
      <c r="M891" s="92" t="b">
        <f t="shared" si="76"/>
        <v>0</v>
      </c>
      <c r="N891" s="94" t="str">
        <f>IF($M891,_xll.BDP($J891,N$865),"[DISABLED]")</f>
        <v>[DISABLED]</v>
      </c>
      <c r="O891" s="94" t="str">
        <f>IF($M891,_xll.BDP($J891,O$865),"[DISABLED]")</f>
        <v>[DISABLED]</v>
      </c>
      <c r="P891" s="94" t="str">
        <f>IF($M891,_xll.BDP($J891,P$865),"[DISABLED]")</f>
        <v>[DISABLED]</v>
      </c>
      <c r="Q891" s="94" t="str">
        <f>IF($M891,_xll.BDH($J891,Q$865,$L891),"[DISABLED]")</f>
        <v>[DISABLED]</v>
      </c>
      <c r="R891" s="94" t="str">
        <f>IF($M891,_xll.BDH($J891,R$865,$L891),"[DISABLED]")</f>
        <v>[DISABLED]</v>
      </c>
      <c r="S891" s="94" t="str">
        <f>IF($M891,_xll.BDH($J891,S$865,$L891),"[DISABLED]")</f>
        <v>[DISABLED]</v>
      </c>
      <c r="U891" s="106" t="s">
        <v>5982</v>
      </c>
      <c r="V891" s="117" t="s">
        <v>1055</v>
      </c>
      <c r="W891" s="118">
        <v>42276</v>
      </c>
      <c r="X891" s="117" t="b">
        <v>0</v>
      </c>
      <c r="Y891" s="117" t="s">
        <v>5237</v>
      </c>
      <c r="Z891" s="117" t="s">
        <v>5237</v>
      </c>
      <c r="AA891" s="117" t="s">
        <v>5237</v>
      </c>
      <c r="AB891" s="117" t="s">
        <v>5237</v>
      </c>
      <c r="AC891" s="117" t="s">
        <v>5237</v>
      </c>
      <c r="AD891" s="117" t="s">
        <v>5237</v>
      </c>
    </row>
    <row r="892" spans="2:30" outlineLevel="2">
      <c r="B892" s="4" t="s">
        <v>3</v>
      </c>
      <c r="C892" s="4" t="s">
        <v>5232</v>
      </c>
      <c r="D892" s="4" t="s">
        <v>7</v>
      </c>
      <c r="E892" s="10" t="s">
        <v>483</v>
      </c>
      <c r="F892" s="4" t="s">
        <v>163</v>
      </c>
      <c r="G892" s="10" t="s">
        <v>1057</v>
      </c>
      <c r="H892" s="10" t="s">
        <v>1047</v>
      </c>
      <c r="I892" s="4" t="s">
        <v>73</v>
      </c>
      <c r="J892" s="72" t="str">
        <f t="shared" si="75"/>
        <v>CFBSPV14 ICPL Curncy</v>
      </c>
      <c r="K892" s="92" t="str">
        <f t="shared" si="76"/>
        <v>ICPL</v>
      </c>
      <c r="L892" s="93">
        <f t="shared" ca="1" si="76"/>
        <v>42276</v>
      </c>
      <c r="M892" s="92" t="b">
        <f t="shared" si="76"/>
        <v>0</v>
      </c>
      <c r="N892" s="94" t="str">
        <f>IF($M892,_xll.BDP($J892,N$865),"[DISABLED]")</f>
        <v>[DISABLED]</v>
      </c>
      <c r="O892" s="94" t="str">
        <f>IF($M892,_xll.BDP($J892,O$865),"[DISABLED]")</f>
        <v>[DISABLED]</v>
      </c>
      <c r="P892" s="94" t="str">
        <f>IF($M892,_xll.BDP($J892,P$865),"[DISABLED]")</f>
        <v>[DISABLED]</v>
      </c>
      <c r="Q892" s="94" t="str">
        <f>IF($M892,_xll.BDH($J892,Q$865,$L892),"[DISABLED]")</f>
        <v>[DISABLED]</v>
      </c>
      <c r="R892" s="94" t="str">
        <f>IF($M892,_xll.BDH($J892,R$865,$L892),"[DISABLED]")</f>
        <v>[DISABLED]</v>
      </c>
      <c r="S892" s="94" t="str">
        <f>IF($M892,_xll.BDH($J892,S$865,$L892),"[DISABLED]")</f>
        <v>[DISABLED]</v>
      </c>
      <c r="U892" s="106" t="s">
        <v>5983</v>
      </c>
      <c r="V892" s="117" t="s">
        <v>1055</v>
      </c>
      <c r="W892" s="118">
        <v>42276</v>
      </c>
      <c r="X892" s="117" t="b">
        <v>0</v>
      </c>
      <c r="Y892" s="117" t="s">
        <v>5237</v>
      </c>
      <c r="Z892" s="117" t="s">
        <v>5237</v>
      </c>
      <c r="AA892" s="117" t="s">
        <v>5237</v>
      </c>
      <c r="AB892" s="117" t="s">
        <v>5237</v>
      </c>
      <c r="AC892" s="117" t="s">
        <v>5237</v>
      </c>
      <c r="AD892" s="117" t="s">
        <v>5237</v>
      </c>
    </row>
    <row r="893" spans="2:30" outlineLevel="2">
      <c r="B893" s="4" t="s">
        <v>3</v>
      </c>
      <c r="C893" s="4" t="s">
        <v>5232</v>
      </c>
      <c r="D893" s="4" t="s">
        <v>7</v>
      </c>
      <c r="E893" s="10" t="s">
        <v>483</v>
      </c>
      <c r="F893" s="4" t="s">
        <v>47</v>
      </c>
      <c r="G893" s="10" t="s">
        <v>1057</v>
      </c>
      <c r="H893" s="10" t="s">
        <v>1048</v>
      </c>
      <c r="I893" s="4" t="s">
        <v>73</v>
      </c>
      <c r="J893" s="72" t="str">
        <f t="shared" si="75"/>
        <v>CFBSPV15 ICPL Curncy</v>
      </c>
      <c r="K893" s="92" t="str">
        <f t="shared" si="76"/>
        <v>ICPL</v>
      </c>
      <c r="L893" s="93">
        <f t="shared" ca="1" si="76"/>
        <v>42276</v>
      </c>
      <c r="M893" s="92" t="b">
        <f t="shared" si="76"/>
        <v>0</v>
      </c>
      <c r="N893" s="94" t="str">
        <f>IF($M893,_xll.BDP($J893,N$865),"[DISABLED]")</f>
        <v>[DISABLED]</v>
      </c>
      <c r="O893" s="94" t="str">
        <f>IF($M893,_xll.BDP($J893,O$865),"[DISABLED]")</f>
        <v>[DISABLED]</v>
      </c>
      <c r="P893" s="94" t="str">
        <f>IF($M893,_xll.BDP($J893,P$865),"[DISABLED]")</f>
        <v>[DISABLED]</v>
      </c>
      <c r="Q893" s="94" t="str">
        <f>IF($M893,_xll.BDH($J893,Q$865,$L893),"[DISABLED]")</f>
        <v>[DISABLED]</v>
      </c>
      <c r="R893" s="94" t="str">
        <f>IF($M893,_xll.BDH($J893,R$865,$L893),"[DISABLED]")</f>
        <v>[DISABLED]</v>
      </c>
      <c r="S893" s="94" t="str">
        <f>IF($M893,_xll.BDH($J893,S$865,$L893),"[DISABLED]")</f>
        <v>[DISABLED]</v>
      </c>
      <c r="U893" s="106" t="s">
        <v>5984</v>
      </c>
      <c r="V893" s="117" t="s">
        <v>1055</v>
      </c>
      <c r="W893" s="118">
        <v>42276</v>
      </c>
      <c r="X893" s="117" t="b">
        <v>0</v>
      </c>
      <c r="Y893" s="117" t="s">
        <v>5237</v>
      </c>
      <c r="Z893" s="117" t="s">
        <v>5237</v>
      </c>
      <c r="AA893" s="117" t="s">
        <v>5237</v>
      </c>
      <c r="AB893" s="117" t="s">
        <v>5237</v>
      </c>
      <c r="AC893" s="117" t="s">
        <v>5237</v>
      </c>
      <c r="AD893" s="117" t="s">
        <v>5237</v>
      </c>
    </row>
    <row r="894" spans="2:30" outlineLevel="2">
      <c r="B894" s="4" t="s">
        <v>3</v>
      </c>
      <c r="C894" s="4" t="s">
        <v>5232</v>
      </c>
      <c r="D894" s="4" t="s">
        <v>7</v>
      </c>
      <c r="E894" s="10" t="s">
        <v>483</v>
      </c>
      <c r="F894" s="4" t="s">
        <v>48</v>
      </c>
      <c r="G894" s="10" t="s">
        <v>1057</v>
      </c>
      <c r="H894" s="10" t="s">
        <v>1049</v>
      </c>
      <c r="I894" s="4" t="s">
        <v>73</v>
      </c>
      <c r="J894" s="72" t="str">
        <f t="shared" si="75"/>
        <v>CFBSPV20 ICPL Curncy</v>
      </c>
      <c r="K894" s="92" t="str">
        <f t="shared" si="76"/>
        <v>ICPL</v>
      </c>
      <c r="L894" s="93">
        <f t="shared" ca="1" si="76"/>
        <v>42276</v>
      </c>
      <c r="M894" s="92" t="b">
        <f t="shared" si="76"/>
        <v>0</v>
      </c>
      <c r="N894" s="94" t="str">
        <f>IF($M894,_xll.BDP($J894,N$865),"[DISABLED]")</f>
        <v>[DISABLED]</v>
      </c>
      <c r="O894" s="94" t="str">
        <f>IF($M894,_xll.BDP($J894,O$865),"[DISABLED]")</f>
        <v>[DISABLED]</v>
      </c>
      <c r="P894" s="94" t="str">
        <f>IF($M894,_xll.BDP($J894,P$865),"[DISABLED]")</f>
        <v>[DISABLED]</v>
      </c>
      <c r="Q894" s="94" t="str">
        <f>IF($M894,_xll.BDH($J894,Q$865,$L894),"[DISABLED]")</f>
        <v>[DISABLED]</v>
      </c>
      <c r="R894" s="94" t="str">
        <f>IF($M894,_xll.BDH($J894,R$865,$L894),"[DISABLED]")</f>
        <v>[DISABLED]</v>
      </c>
      <c r="S894" s="94" t="str">
        <f>IF($M894,_xll.BDH($J894,S$865,$L894),"[DISABLED]")</f>
        <v>[DISABLED]</v>
      </c>
      <c r="U894" s="106" t="s">
        <v>5985</v>
      </c>
      <c r="V894" s="117" t="s">
        <v>1055</v>
      </c>
      <c r="W894" s="118">
        <v>42276</v>
      </c>
      <c r="X894" s="117" t="b">
        <v>0</v>
      </c>
      <c r="Y894" s="117" t="s">
        <v>5237</v>
      </c>
      <c r="Z894" s="117" t="s">
        <v>5237</v>
      </c>
      <c r="AA894" s="117" t="s">
        <v>5237</v>
      </c>
      <c r="AB894" s="117" t="s">
        <v>5237</v>
      </c>
      <c r="AC894" s="117" t="s">
        <v>5237</v>
      </c>
      <c r="AD894" s="117" t="s">
        <v>5237</v>
      </c>
    </row>
    <row r="895" spans="2:30" outlineLevel="2">
      <c r="B895" s="4" t="s">
        <v>3</v>
      </c>
      <c r="C895" s="4" t="s">
        <v>5232</v>
      </c>
      <c r="D895" s="4" t="s">
        <v>7</v>
      </c>
      <c r="E895" s="10" t="s">
        <v>483</v>
      </c>
      <c r="F895" s="4" t="s">
        <v>49</v>
      </c>
      <c r="G895" s="10" t="s">
        <v>1057</v>
      </c>
      <c r="H895" s="10" t="s">
        <v>1050</v>
      </c>
      <c r="I895" s="4" t="s">
        <v>73</v>
      </c>
      <c r="J895" s="72" t="str">
        <f t="shared" si="75"/>
        <v>CFBSPV25 ICPL Curncy</v>
      </c>
      <c r="K895" s="92" t="str">
        <f t="shared" si="76"/>
        <v>ICPL</v>
      </c>
      <c r="L895" s="93">
        <f t="shared" ca="1" si="76"/>
        <v>42276</v>
      </c>
      <c r="M895" s="92" t="b">
        <f t="shared" si="76"/>
        <v>0</v>
      </c>
      <c r="N895" s="94" t="str">
        <f>IF($M895,_xll.BDP($J895,N$865),"[DISABLED]")</f>
        <v>[DISABLED]</v>
      </c>
      <c r="O895" s="94" t="str">
        <f>IF($M895,_xll.BDP($J895,O$865),"[DISABLED]")</f>
        <v>[DISABLED]</v>
      </c>
      <c r="P895" s="94" t="str">
        <f>IF($M895,_xll.BDP($J895,P$865),"[DISABLED]")</f>
        <v>[DISABLED]</v>
      </c>
      <c r="Q895" s="94" t="str">
        <f>IF($M895,_xll.BDH($J895,Q$865,$L895),"[DISABLED]")</f>
        <v>[DISABLED]</v>
      </c>
      <c r="R895" s="94" t="str">
        <f>IF($M895,_xll.BDH($J895,R$865,$L895),"[DISABLED]")</f>
        <v>[DISABLED]</v>
      </c>
      <c r="S895" s="94" t="str">
        <f>IF($M895,_xll.BDH($J895,S$865,$L895),"[DISABLED]")</f>
        <v>[DISABLED]</v>
      </c>
      <c r="U895" s="106" t="s">
        <v>5986</v>
      </c>
      <c r="V895" s="117" t="s">
        <v>1055</v>
      </c>
      <c r="W895" s="118">
        <v>42276</v>
      </c>
      <c r="X895" s="117" t="b">
        <v>0</v>
      </c>
      <c r="Y895" s="117" t="s">
        <v>5237</v>
      </c>
      <c r="Z895" s="117" t="s">
        <v>5237</v>
      </c>
      <c r="AA895" s="117" t="s">
        <v>5237</v>
      </c>
      <c r="AB895" s="117" t="s">
        <v>5237</v>
      </c>
      <c r="AC895" s="117" t="s">
        <v>5237</v>
      </c>
      <c r="AD895" s="117" t="s">
        <v>5237</v>
      </c>
    </row>
    <row r="896" spans="2:30" outlineLevel="2">
      <c r="B896" s="4" t="s">
        <v>3</v>
      </c>
      <c r="C896" s="4" t="s">
        <v>5232</v>
      </c>
      <c r="D896" s="4" t="s">
        <v>7</v>
      </c>
      <c r="E896" s="10" t="s">
        <v>483</v>
      </c>
      <c r="F896" s="4" t="s">
        <v>50</v>
      </c>
      <c r="G896" s="10" t="s">
        <v>1057</v>
      </c>
      <c r="H896" s="10" t="s">
        <v>1051</v>
      </c>
      <c r="I896" s="4" t="s">
        <v>73</v>
      </c>
      <c r="J896" s="72" t="str">
        <f t="shared" si="75"/>
        <v>CFBSPV30 ICPL Curncy</v>
      </c>
      <c r="K896" s="92" t="str">
        <f t="shared" si="76"/>
        <v>ICPL</v>
      </c>
      <c r="L896" s="93">
        <f t="shared" ca="1" si="76"/>
        <v>42276</v>
      </c>
      <c r="M896" s="92" t="b">
        <f t="shared" si="76"/>
        <v>0</v>
      </c>
      <c r="N896" s="94" t="str">
        <f>IF($M896,_xll.BDP($J896,N$865),"[DISABLED]")</f>
        <v>[DISABLED]</v>
      </c>
      <c r="O896" s="94" t="str">
        <f>IF($M896,_xll.BDP($J896,O$865),"[DISABLED]")</f>
        <v>[DISABLED]</v>
      </c>
      <c r="P896" s="94" t="str">
        <f>IF($M896,_xll.BDP($J896,P$865),"[DISABLED]")</f>
        <v>[DISABLED]</v>
      </c>
      <c r="Q896" s="94" t="str">
        <f>IF($M896,_xll.BDH($J896,Q$865,$L896),"[DISABLED]")</f>
        <v>[DISABLED]</v>
      </c>
      <c r="R896" s="94" t="str">
        <f>IF($M896,_xll.BDH($J896,R$865,$L896),"[DISABLED]")</f>
        <v>[DISABLED]</v>
      </c>
      <c r="S896" s="94" t="str">
        <f>IF($M896,_xll.BDH($J896,S$865,$L896),"[DISABLED]")</f>
        <v>[DISABLED]</v>
      </c>
      <c r="U896" s="106" t="s">
        <v>5987</v>
      </c>
      <c r="V896" s="117" t="s">
        <v>1055</v>
      </c>
      <c r="W896" s="118">
        <v>42276</v>
      </c>
      <c r="X896" s="117" t="b">
        <v>0</v>
      </c>
      <c r="Y896" s="117" t="s">
        <v>5237</v>
      </c>
      <c r="Z896" s="117" t="s">
        <v>5237</v>
      </c>
      <c r="AA896" s="117" t="s">
        <v>5237</v>
      </c>
      <c r="AB896" s="117" t="s">
        <v>5237</v>
      </c>
      <c r="AC896" s="117" t="s">
        <v>5237</v>
      </c>
      <c r="AD896" s="117" t="s">
        <v>5237</v>
      </c>
    </row>
    <row r="897" spans="2:30" outlineLevel="2">
      <c r="B897" s="4" t="s">
        <v>3</v>
      </c>
      <c r="C897" s="4" t="s">
        <v>5232</v>
      </c>
      <c r="D897" s="4" t="s">
        <v>7</v>
      </c>
      <c r="E897" s="10" t="s">
        <v>483</v>
      </c>
      <c r="F897" s="4" t="s">
        <v>51</v>
      </c>
      <c r="G897" s="10" t="s">
        <v>1057</v>
      </c>
      <c r="H897" s="10" t="s">
        <v>1052</v>
      </c>
      <c r="I897" s="4" t="s">
        <v>73</v>
      </c>
      <c r="J897" s="72" t="str">
        <f t="shared" si="75"/>
        <v>CFBSPV40 ICPL Curncy</v>
      </c>
      <c r="K897" s="92" t="str">
        <f t="shared" si="76"/>
        <v>ICPL</v>
      </c>
      <c r="L897" s="93">
        <f t="shared" ca="1" si="76"/>
        <v>42276</v>
      </c>
      <c r="M897" s="92" t="b">
        <f t="shared" si="76"/>
        <v>0</v>
      </c>
      <c r="N897" s="94" t="str">
        <f>IF($M897,_xll.BDP($J897,N$865),"[DISABLED]")</f>
        <v>[DISABLED]</v>
      </c>
      <c r="O897" s="94" t="str">
        <f>IF($M897,_xll.BDP($J897,O$865),"[DISABLED]")</f>
        <v>[DISABLED]</v>
      </c>
      <c r="P897" s="94" t="str">
        <f>IF($M897,_xll.BDP($J897,P$865),"[DISABLED]")</f>
        <v>[DISABLED]</v>
      </c>
      <c r="Q897" s="94" t="str">
        <f>IF($M897,_xll.BDH($J897,Q$865,$L897),"[DISABLED]")</f>
        <v>[DISABLED]</v>
      </c>
      <c r="R897" s="94" t="str">
        <f>IF($M897,_xll.BDH($J897,R$865,$L897),"[DISABLED]")</f>
        <v>[DISABLED]</v>
      </c>
      <c r="S897" s="94" t="str">
        <f>IF($M897,_xll.BDH($J897,S$865,$L897),"[DISABLED]")</f>
        <v>[DISABLED]</v>
      </c>
      <c r="U897" s="106" t="s">
        <v>5988</v>
      </c>
      <c r="V897" s="117" t="s">
        <v>1055</v>
      </c>
      <c r="W897" s="118">
        <v>42276</v>
      </c>
      <c r="X897" s="117" t="b">
        <v>0</v>
      </c>
      <c r="Y897" s="117" t="s">
        <v>5237</v>
      </c>
      <c r="Z897" s="117" t="s">
        <v>5237</v>
      </c>
      <c r="AA897" s="117" t="s">
        <v>5237</v>
      </c>
      <c r="AB897" s="117" t="s">
        <v>5237</v>
      </c>
      <c r="AC897" s="117" t="s">
        <v>5237</v>
      </c>
      <c r="AD897" s="117" t="s">
        <v>5237</v>
      </c>
    </row>
    <row r="898" spans="2:30" outlineLevel="2">
      <c r="B898" s="4" t="s">
        <v>3</v>
      </c>
      <c r="C898" s="4" t="s">
        <v>5232</v>
      </c>
      <c r="D898" s="4" t="s">
        <v>7</v>
      </c>
      <c r="E898" s="10" t="s">
        <v>483</v>
      </c>
      <c r="F898" s="4" t="s">
        <v>52</v>
      </c>
      <c r="G898" s="10" t="s">
        <v>1057</v>
      </c>
      <c r="H898" s="10" t="s">
        <v>1053</v>
      </c>
      <c r="I898" s="4" t="s">
        <v>73</v>
      </c>
      <c r="J898" s="72" t="str">
        <f t="shared" si="75"/>
        <v>CFBSPV50 ICPL Curncy</v>
      </c>
      <c r="K898" s="92" t="str">
        <f t="shared" si="76"/>
        <v>ICPL</v>
      </c>
      <c r="L898" s="93">
        <f t="shared" ca="1" si="76"/>
        <v>42276</v>
      </c>
      <c r="M898" s="92" t="b">
        <f t="shared" si="76"/>
        <v>0</v>
      </c>
      <c r="N898" s="94" t="str">
        <f>IF($M898,_xll.BDP($J898,N$865),"[DISABLED]")</f>
        <v>[DISABLED]</v>
      </c>
      <c r="O898" s="94" t="str">
        <f>IF($M898,_xll.BDP($J898,O$865),"[DISABLED]")</f>
        <v>[DISABLED]</v>
      </c>
      <c r="P898" s="94" t="str">
        <f>IF($M898,_xll.BDP($J898,P$865),"[DISABLED]")</f>
        <v>[DISABLED]</v>
      </c>
      <c r="Q898" s="94" t="str">
        <f>IF($M898,_xll.BDH($J898,Q$865,$L898),"[DISABLED]")</f>
        <v>[DISABLED]</v>
      </c>
      <c r="R898" s="94" t="str">
        <f>IF($M898,_xll.BDH($J898,R$865,$L898),"[DISABLED]")</f>
        <v>[DISABLED]</v>
      </c>
      <c r="S898" s="94" t="str">
        <f>IF($M898,_xll.BDH($J898,S$865,$L898),"[DISABLED]")</f>
        <v>[DISABLED]</v>
      </c>
      <c r="U898" s="106" t="s">
        <v>5989</v>
      </c>
      <c r="V898" s="117" t="s">
        <v>1055</v>
      </c>
      <c r="W898" s="118">
        <v>42276</v>
      </c>
      <c r="X898" s="117" t="b">
        <v>0</v>
      </c>
      <c r="Y898" s="117" t="s">
        <v>5237</v>
      </c>
      <c r="Z898" s="117" t="s">
        <v>5237</v>
      </c>
      <c r="AA898" s="117" t="s">
        <v>5237</v>
      </c>
      <c r="AB898" s="117" t="s">
        <v>5237</v>
      </c>
      <c r="AC898" s="117" t="s">
        <v>5237</v>
      </c>
      <c r="AD898" s="117" t="s">
        <v>5237</v>
      </c>
    </row>
    <row r="899" spans="2:30" outlineLevel="2">
      <c r="B899" s="6" t="s">
        <v>3</v>
      </c>
      <c r="C899" s="6" t="s">
        <v>5232</v>
      </c>
      <c r="D899" s="6" t="s">
        <v>7</v>
      </c>
      <c r="E899" s="35" t="s">
        <v>483</v>
      </c>
      <c r="F899" s="6" t="s">
        <v>169</v>
      </c>
      <c r="G899" s="35" t="s">
        <v>1057</v>
      </c>
      <c r="H899" s="10" t="s">
        <v>1054</v>
      </c>
      <c r="I899" s="6" t="s">
        <v>73</v>
      </c>
      <c r="J899" s="73" t="str">
        <f t="shared" si="75"/>
        <v>CFBSPV60 ICPL Curncy</v>
      </c>
      <c r="K899" s="85" t="str">
        <f t="shared" si="76"/>
        <v>ICPL</v>
      </c>
      <c r="L899" s="86">
        <f t="shared" ca="1" si="76"/>
        <v>42276</v>
      </c>
      <c r="M899" s="85" t="b">
        <f t="shared" si="76"/>
        <v>0</v>
      </c>
      <c r="N899" s="87" t="str">
        <f>IF($M899,_xll.BDP($J899,N$865),"[DISABLED]")</f>
        <v>[DISABLED]</v>
      </c>
      <c r="O899" s="87" t="str">
        <f>IF($M899,_xll.BDP($J899,O$865),"[DISABLED]")</f>
        <v>[DISABLED]</v>
      </c>
      <c r="P899" s="87" t="str">
        <f>IF($M899,_xll.BDP($J899,P$865),"[DISABLED]")</f>
        <v>[DISABLED]</v>
      </c>
      <c r="Q899" s="87" t="str">
        <f>IF($M899,_xll.BDH($J899,Q$865,$L899),"[DISABLED]")</f>
        <v>[DISABLED]</v>
      </c>
      <c r="R899" s="87" t="str">
        <f>IF($M899,_xll.BDH($J899,R$865,$L899),"[DISABLED]")</f>
        <v>[DISABLED]</v>
      </c>
      <c r="S899" s="87" t="str">
        <f>IF($M899,_xll.BDH($J899,S$865,$L899),"[DISABLED]")</f>
        <v>[DISABLED]</v>
      </c>
      <c r="U899" s="109" t="s">
        <v>5990</v>
      </c>
      <c r="V899" s="110" t="s">
        <v>1055</v>
      </c>
      <c r="W899" s="111">
        <v>42276</v>
      </c>
      <c r="X899" s="110" t="b">
        <v>0</v>
      </c>
      <c r="Y899" s="110" t="s">
        <v>5237</v>
      </c>
      <c r="Z899" s="110" t="s">
        <v>5237</v>
      </c>
      <c r="AA899" s="110" t="s">
        <v>5237</v>
      </c>
      <c r="AB899" s="110" t="s">
        <v>5237</v>
      </c>
      <c r="AC899" s="110" t="s">
        <v>5237</v>
      </c>
      <c r="AD899" s="110" t="s">
        <v>5237</v>
      </c>
    </row>
    <row r="900" spans="2:30">
      <c r="B900" s="1" t="s">
        <v>5</v>
      </c>
      <c r="C900" s="74" t="s">
        <v>5232</v>
      </c>
      <c r="D900" s="15"/>
      <c r="E900" s="8"/>
      <c r="F900" s="3"/>
      <c r="G900" s="8"/>
      <c r="H900" s="8"/>
      <c r="I900" s="3"/>
      <c r="J900" s="50"/>
      <c r="K900" s="8"/>
      <c r="L900" s="8"/>
      <c r="M900" s="8"/>
      <c r="N900" s="8"/>
      <c r="O900" s="8"/>
      <c r="P900" s="8"/>
      <c r="Q900" s="8"/>
      <c r="R900" s="8"/>
      <c r="S900" s="8"/>
      <c r="U900" s="110"/>
      <c r="V900" s="101"/>
      <c r="W900" s="101"/>
      <c r="X900" s="101"/>
      <c r="Y900" s="101"/>
      <c r="Z900" s="101"/>
      <c r="AA900" s="101"/>
      <c r="AB900" s="101"/>
      <c r="AC900" s="101"/>
      <c r="AD900" s="101"/>
    </row>
    <row r="901" spans="2:30" outlineLevel="1">
      <c r="B901" s="4" t="s">
        <v>5</v>
      </c>
      <c r="C901" s="4" t="s">
        <v>5232</v>
      </c>
      <c r="D901" s="45" t="s">
        <v>8</v>
      </c>
      <c r="E901" s="39"/>
      <c r="F901" s="18"/>
      <c r="G901" s="8"/>
      <c r="H901" s="8"/>
      <c r="I901" s="3"/>
      <c r="J901" s="3"/>
      <c r="U901" s="114"/>
    </row>
    <row r="902" spans="2:30" outlineLevel="1">
      <c r="B902" s="4" t="s">
        <v>5</v>
      </c>
      <c r="C902" s="4" t="s">
        <v>5232</v>
      </c>
      <c r="D902" s="4" t="s">
        <v>8</v>
      </c>
      <c r="E902" s="39" t="s">
        <v>59</v>
      </c>
      <c r="F902" s="76"/>
      <c r="G902" s="77"/>
      <c r="H902" s="77"/>
      <c r="I902" s="78"/>
      <c r="J902" s="78"/>
      <c r="K902" s="81" t="str">
        <f t="shared" ref="K902:S902" si="77">INDEX(ObjData,MATCH($C902&amp;"-"&amp;$D902&amp;"-"&amp;$E902,ObjIDs,0),MATCH(K$2,ObjFields,0))</f>
        <v>ICPL</v>
      </c>
      <c r="L902" s="82">
        <f t="shared" ca="1" si="77"/>
        <v>42276</v>
      </c>
      <c r="M902" s="81" t="b">
        <f t="shared" si="77"/>
        <v>0</v>
      </c>
      <c r="N902" s="81" t="str">
        <f t="shared" si="77"/>
        <v>NAME</v>
      </c>
      <c r="O902" s="81" t="str">
        <f t="shared" si="77"/>
        <v>LAST_UPDATE_DT</v>
      </c>
      <c r="P902" s="81" t="str">
        <f t="shared" si="77"/>
        <v>LAST_UPDATE</v>
      </c>
      <c r="Q902" s="81" t="str">
        <f t="shared" si="77"/>
        <v>PX_LAST</v>
      </c>
      <c r="R902" s="81" t="str">
        <f t="shared" si="77"/>
        <v>PX_BID</v>
      </c>
      <c r="S902" s="81" t="str">
        <f t="shared" si="77"/>
        <v>PX_ASK</v>
      </c>
      <c r="U902" s="103"/>
      <c r="V902" s="104" t="s">
        <v>1055</v>
      </c>
      <c r="W902" s="105">
        <v>42276</v>
      </c>
      <c r="X902" s="104" t="b">
        <v>0</v>
      </c>
      <c r="Y902" s="104" t="s">
        <v>289</v>
      </c>
      <c r="Z902" s="104" t="s">
        <v>291</v>
      </c>
      <c r="AA902" s="104" t="s">
        <v>292</v>
      </c>
      <c r="AB902" s="104" t="s">
        <v>56</v>
      </c>
      <c r="AC902" s="104" t="s">
        <v>5228</v>
      </c>
      <c r="AD902" s="104" t="s">
        <v>5229</v>
      </c>
    </row>
    <row r="903" spans="2:30" outlineLevel="2">
      <c r="B903" s="4" t="s">
        <v>5</v>
      </c>
      <c r="C903" s="4" t="s">
        <v>5232</v>
      </c>
      <c r="D903" s="4" t="s">
        <v>8</v>
      </c>
      <c r="E903" s="10" t="s">
        <v>59</v>
      </c>
      <c r="F903" s="4" t="s">
        <v>38</v>
      </c>
      <c r="G903" s="10" t="s">
        <v>60</v>
      </c>
      <c r="H903" s="17" t="s">
        <v>1095</v>
      </c>
      <c r="I903" s="4" t="s">
        <v>277</v>
      </c>
      <c r="J903" s="72" t="str">
        <f>H903&amp;" "&amp;K903&amp;" "&amp;I903</f>
        <v>CAONREPO ICPL Index</v>
      </c>
      <c r="K903" s="25" t="str">
        <f>K$902</f>
        <v>ICPL</v>
      </c>
      <c r="L903" s="26">
        <f ca="1">L$902</f>
        <v>42276</v>
      </c>
      <c r="M903" s="25" t="b">
        <f>M$902</f>
        <v>0</v>
      </c>
      <c r="N903" s="84" t="str">
        <f>IF($M903,_xll.BDP($J903,N$902),"[DISABLED]")</f>
        <v>[DISABLED]</v>
      </c>
      <c r="O903" s="84" t="str">
        <f>IF($M903,_xll.BDP($J903,O$902),"[DISABLED]")</f>
        <v>[DISABLED]</v>
      </c>
      <c r="P903" s="84" t="str">
        <f>IF($M903,_xll.BDP($J903,P$902),"[DISABLED]")</f>
        <v>[DISABLED]</v>
      </c>
      <c r="Q903" s="84" t="str">
        <f>IF($M903,_xll.BDH($J903,Q$902,$L903),"[DISABLED]")</f>
        <v>[DISABLED]</v>
      </c>
      <c r="R903" s="84" t="str">
        <f>IF($M903,_xll.BDH($J903,R$902,$L903),"[DISABLED]")</f>
        <v>[DISABLED]</v>
      </c>
      <c r="S903" s="84" t="str">
        <f>IF($M903,_xll.BDH($J903,S$902,$L903),"[DISABLED]")</f>
        <v>[DISABLED]</v>
      </c>
      <c r="U903" s="106" t="s">
        <v>5991</v>
      </c>
      <c r="V903" s="107" t="s">
        <v>1055</v>
      </c>
      <c r="W903" s="108">
        <v>42276</v>
      </c>
      <c r="X903" s="107" t="b">
        <v>0</v>
      </c>
      <c r="Y903" s="107" t="s">
        <v>5237</v>
      </c>
      <c r="Z903" s="107" t="s">
        <v>5237</v>
      </c>
      <c r="AA903" s="107" t="s">
        <v>5237</v>
      </c>
      <c r="AB903" s="107" t="s">
        <v>5237</v>
      </c>
      <c r="AC903" s="107" t="s">
        <v>5237</v>
      </c>
      <c r="AD903" s="107" t="s">
        <v>5237</v>
      </c>
    </row>
    <row r="904" spans="2:30" outlineLevel="2">
      <c r="B904" s="4" t="s">
        <v>5</v>
      </c>
      <c r="C904" s="4" t="s">
        <v>5232</v>
      </c>
      <c r="D904" s="4" t="s">
        <v>8</v>
      </c>
      <c r="E904" s="10" t="s">
        <v>59</v>
      </c>
      <c r="F904" s="9" t="s">
        <v>206</v>
      </c>
      <c r="G904" s="14" t="s">
        <v>61</v>
      </c>
      <c r="H904" s="14" t="s">
        <v>1059</v>
      </c>
      <c r="I904" s="9" t="s">
        <v>73</v>
      </c>
      <c r="J904" s="72" t="str">
        <f t="shared" ref="J904:J939" si="78">H904&amp;" "&amp;K904&amp;" "&amp;I904</f>
        <v>CDSO1Z ICPL Curncy</v>
      </c>
      <c r="K904" s="25" t="str">
        <f t="shared" ref="K904:M939" si="79">K$902</f>
        <v>ICPL</v>
      </c>
      <c r="L904" s="26">
        <f t="shared" ca="1" si="79"/>
        <v>42276</v>
      </c>
      <c r="M904" s="25" t="b">
        <f t="shared" si="79"/>
        <v>0</v>
      </c>
      <c r="N904" s="84" t="str">
        <f>IF($M904,_xll.BDP($J904,N$902),"[DISABLED]")</f>
        <v>[DISABLED]</v>
      </c>
      <c r="O904" s="84" t="str">
        <f>IF($M904,_xll.BDP($J904,O$902),"[DISABLED]")</f>
        <v>[DISABLED]</v>
      </c>
      <c r="P904" s="84" t="str">
        <f>IF($M904,_xll.BDP($J904,P$902),"[DISABLED]")</f>
        <v>[DISABLED]</v>
      </c>
      <c r="Q904" s="84" t="str">
        <f>IF($M904,_xll.BDH($J904,Q$902,$L904),"[DISABLED]")</f>
        <v>[DISABLED]</v>
      </c>
      <c r="R904" s="84" t="str">
        <f>IF($M904,_xll.BDH($J904,R$902,$L904),"[DISABLED]")</f>
        <v>[DISABLED]</v>
      </c>
      <c r="S904" s="84" t="str">
        <f>IF($M904,_xll.BDH($J904,S$902,$L904),"[DISABLED]")</f>
        <v>[DISABLED]</v>
      </c>
      <c r="U904" s="106" t="s">
        <v>5992</v>
      </c>
      <c r="V904" s="107" t="s">
        <v>1055</v>
      </c>
      <c r="W904" s="108">
        <v>42276</v>
      </c>
      <c r="X904" s="107" t="b">
        <v>0</v>
      </c>
      <c r="Y904" s="107" t="s">
        <v>5237</v>
      </c>
      <c r="Z904" s="107" t="s">
        <v>5237</v>
      </c>
      <c r="AA904" s="107" t="s">
        <v>5237</v>
      </c>
      <c r="AB904" s="107" t="s">
        <v>5237</v>
      </c>
      <c r="AC904" s="107" t="s">
        <v>5237</v>
      </c>
      <c r="AD904" s="107" t="s">
        <v>5237</v>
      </c>
    </row>
    <row r="905" spans="2:30" outlineLevel="2">
      <c r="B905" s="4" t="s">
        <v>5</v>
      </c>
      <c r="C905" s="4" t="s">
        <v>5232</v>
      </c>
      <c r="D905" s="4" t="s">
        <v>8</v>
      </c>
      <c r="E905" s="10" t="s">
        <v>59</v>
      </c>
      <c r="F905" s="9" t="s">
        <v>207</v>
      </c>
      <c r="G905" s="14" t="s">
        <v>61</v>
      </c>
      <c r="H905" s="14" t="s">
        <v>1060</v>
      </c>
      <c r="I905" s="9" t="s">
        <v>73</v>
      </c>
      <c r="J905" s="72" t="str">
        <f t="shared" si="78"/>
        <v>CDSO2Z ICPL Curncy</v>
      </c>
      <c r="K905" s="25" t="str">
        <f t="shared" si="79"/>
        <v>ICPL</v>
      </c>
      <c r="L905" s="26">
        <f t="shared" ca="1" si="79"/>
        <v>42276</v>
      </c>
      <c r="M905" s="25" t="b">
        <f t="shared" si="79"/>
        <v>0</v>
      </c>
      <c r="N905" s="84" t="str">
        <f>IF($M905,_xll.BDP($J905,N$902),"[DISABLED]")</f>
        <v>[DISABLED]</v>
      </c>
      <c r="O905" s="84" t="str">
        <f>IF($M905,_xll.BDP($J905,O$902),"[DISABLED]")</f>
        <v>[DISABLED]</v>
      </c>
      <c r="P905" s="84" t="str">
        <f>IF($M905,_xll.BDP($J905,P$902),"[DISABLED]")</f>
        <v>[DISABLED]</v>
      </c>
      <c r="Q905" s="84" t="str">
        <f>IF($M905,_xll.BDH($J905,Q$902,$L905),"[DISABLED]")</f>
        <v>[DISABLED]</v>
      </c>
      <c r="R905" s="84" t="str">
        <f>IF($M905,_xll.BDH($J905,R$902,$L905),"[DISABLED]")</f>
        <v>[DISABLED]</v>
      </c>
      <c r="S905" s="84" t="str">
        <f>IF($M905,_xll.BDH($J905,S$902,$L905),"[DISABLED]")</f>
        <v>[DISABLED]</v>
      </c>
      <c r="U905" s="106" t="s">
        <v>5993</v>
      </c>
      <c r="V905" s="107" t="s">
        <v>1055</v>
      </c>
      <c r="W905" s="108">
        <v>42276</v>
      </c>
      <c r="X905" s="107" t="b">
        <v>0</v>
      </c>
      <c r="Y905" s="107" t="s">
        <v>5237</v>
      </c>
      <c r="Z905" s="107" t="s">
        <v>5237</v>
      </c>
      <c r="AA905" s="107" t="s">
        <v>5237</v>
      </c>
      <c r="AB905" s="107" t="s">
        <v>5237</v>
      </c>
      <c r="AC905" s="107" t="s">
        <v>5237</v>
      </c>
      <c r="AD905" s="107" t="s">
        <v>5237</v>
      </c>
    </row>
    <row r="906" spans="2:30" outlineLevel="2">
      <c r="B906" s="4" t="s">
        <v>5</v>
      </c>
      <c r="C906" s="4" t="s">
        <v>5232</v>
      </c>
      <c r="D906" s="4" t="s">
        <v>8</v>
      </c>
      <c r="E906" s="10" t="s">
        <v>59</v>
      </c>
      <c r="F906" s="9" t="s">
        <v>208</v>
      </c>
      <c r="G906" s="14" t="s">
        <v>61</v>
      </c>
      <c r="H906" s="14" t="s">
        <v>1061</v>
      </c>
      <c r="I906" s="9" t="s">
        <v>73</v>
      </c>
      <c r="J906" s="72" t="str">
        <f t="shared" si="78"/>
        <v>CDSO3Z ICPL Curncy</v>
      </c>
      <c r="K906" s="25" t="str">
        <f t="shared" si="79"/>
        <v>ICPL</v>
      </c>
      <c r="L906" s="26">
        <f t="shared" ca="1" si="79"/>
        <v>42276</v>
      </c>
      <c r="M906" s="25" t="b">
        <f t="shared" si="79"/>
        <v>0</v>
      </c>
      <c r="N906" s="84" t="str">
        <f>IF($M906,_xll.BDP($J906,N$902),"[DISABLED]")</f>
        <v>[DISABLED]</v>
      </c>
      <c r="O906" s="84" t="str">
        <f>IF($M906,_xll.BDP($J906,O$902),"[DISABLED]")</f>
        <v>[DISABLED]</v>
      </c>
      <c r="P906" s="84" t="str">
        <f>IF($M906,_xll.BDP($J906,P$902),"[DISABLED]")</f>
        <v>[DISABLED]</v>
      </c>
      <c r="Q906" s="84" t="str">
        <f>IF($M906,_xll.BDH($J906,Q$902,$L906),"[DISABLED]")</f>
        <v>[DISABLED]</v>
      </c>
      <c r="R906" s="84" t="str">
        <f>IF($M906,_xll.BDH($J906,R$902,$L906),"[DISABLED]")</f>
        <v>[DISABLED]</v>
      </c>
      <c r="S906" s="84" t="str">
        <f>IF($M906,_xll.BDH($J906,S$902,$L906),"[DISABLED]")</f>
        <v>[DISABLED]</v>
      </c>
      <c r="U906" s="106" t="s">
        <v>5994</v>
      </c>
      <c r="V906" s="107" t="s">
        <v>1055</v>
      </c>
      <c r="W906" s="108">
        <v>42276</v>
      </c>
      <c r="X906" s="107" t="b">
        <v>0</v>
      </c>
      <c r="Y906" s="107" t="s">
        <v>5237</v>
      </c>
      <c r="Z906" s="107" t="s">
        <v>5237</v>
      </c>
      <c r="AA906" s="107" t="s">
        <v>5237</v>
      </c>
      <c r="AB906" s="107" t="s">
        <v>5237</v>
      </c>
      <c r="AC906" s="107" t="s">
        <v>5237</v>
      </c>
      <c r="AD906" s="107" t="s">
        <v>5237</v>
      </c>
    </row>
    <row r="907" spans="2:30" outlineLevel="2">
      <c r="B907" s="4" t="s">
        <v>5</v>
      </c>
      <c r="C907" s="4" t="s">
        <v>5232</v>
      </c>
      <c r="D907" s="4" t="s">
        <v>8</v>
      </c>
      <c r="E907" s="10" t="s">
        <v>59</v>
      </c>
      <c r="F907" s="4" t="s">
        <v>209</v>
      </c>
      <c r="G907" s="10" t="s">
        <v>61</v>
      </c>
      <c r="H907" s="10" t="s">
        <v>1062</v>
      </c>
      <c r="I907" s="4" t="s">
        <v>73</v>
      </c>
      <c r="J907" s="72" t="str">
        <f t="shared" si="78"/>
        <v>CDSOA ICPL Curncy</v>
      </c>
      <c r="K907" s="25" t="str">
        <f t="shared" si="79"/>
        <v>ICPL</v>
      </c>
      <c r="L907" s="26">
        <f t="shared" ca="1" si="79"/>
        <v>42276</v>
      </c>
      <c r="M907" s="25" t="b">
        <f t="shared" si="79"/>
        <v>0</v>
      </c>
      <c r="N907" s="84" t="str">
        <f>IF($M907,_xll.BDP($J907,N$902),"[DISABLED]")</f>
        <v>[DISABLED]</v>
      </c>
      <c r="O907" s="84" t="str">
        <f>IF($M907,_xll.BDP($J907,O$902),"[DISABLED]")</f>
        <v>[DISABLED]</v>
      </c>
      <c r="P907" s="84" t="str">
        <f>IF($M907,_xll.BDP($J907,P$902),"[DISABLED]")</f>
        <v>[DISABLED]</v>
      </c>
      <c r="Q907" s="84" t="str">
        <f>IF($M907,_xll.BDH($J907,Q$902,$L907),"[DISABLED]")</f>
        <v>[DISABLED]</v>
      </c>
      <c r="R907" s="84" t="str">
        <f>IF($M907,_xll.BDH($J907,R$902,$L907),"[DISABLED]")</f>
        <v>[DISABLED]</v>
      </c>
      <c r="S907" s="84" t="str">
        <f>IF($M907,_xll.BDH($J907,S$902,$L907),"[DISABLED]")</f>
        <v>[DISABLED]</v>
      </c>
      <c r="U907" s="106" t="s">
        <v>5995</v>
      </c>
      <c r="V907" s="107" t="s">
        <v>1055</v>
      </c>
      <c r="W907" s="108">
        <v>42276</v>
      </c>
      <c r="X907" s="107" t="b">
        <v>0</v>
      </c>
      <c r="Y907" s="107" t="s">
        <v>5237</v>
      </c>
      <c r="Z907" s="107" t="s">
        <v>5237</v>
      </c>
      <c r="AA907" s="107" t="s">
        <v>5237</v>
      </c>
      <c r="AB907" s="107" t="s">
        <v>5237</v>
      </c>
      <c r="AC907" s="107" t="s">
        <v>5237</v>
      </c>
      <c r="AD907" s="107" t="s">
        <v>5237</v>
      </c>
    </row>
    <row r="908" spans="2:30" outlineLevel="2">
      <c r="B908" s="4" t="s">
        <v>5</v>
      </c>
      <c r="C908" s="4" t="s">
        <v>5232</v>
      </c>
      <c r="D908" s="4" t="s">
        <v>8</v>
      </c>
      <c r="E908" s="10" t="s">
        <v>59</v>
      </c>
      <c r="F908" s="4" t="s">
        <v>210</v>
      </c>
      <c r="G908" s="10" t="s">
        <v>61</v>
      </c>
      <c r="H908" s="10" t="s">
        <v>1063</v>
      </c>
      <c r="I908" s="4" t="s">
        <v>73</v>
      </c>
      <c r="J908" s="72" t="str">
        <f t="shared" si="78"/>
        <v>CDSOB ICPL Curncy</v>
      </c>
      <c r="K908" s="25" t="str">
        <f t="shared" si="79"/>
        <v>ICPL</v>
      </c>
      <c r="L908" s="26">
        <f t="shared" ca="1" si="79"/>
        <v>42276</v>
      </c>
      <c r="M908" s="25" t="b">
        <f t="shared" si="79"/>
        <v>0</v>
      </c>
      <c r="N908" s="84" t="str">
        <f>IF($M908,_xll.BDP($J908,N$902),"[DISABLED]")</f>
        <v>[DISABLED]</v>
      </c>
      <c r="O908" s="84" t="str">
        <f>IF($M908,_xll.BDP($J908,O$902),"[DISABLED]")</f>
        <v>[DISABLED]</v>
      </c>
      <c r="P908" s="84" t="str">
        <f>IF($M908,_xll.BDP($J908,P$902),"[DISABLED]")</f>
        <v>[DISABLED]</v>
      </c>
      <c r="Q908" s="84" t="str">
        <f>IF($M908,_xll.BDH($J908,Q$902,$L908),"[DISABLED]")</f>
        <v>[DISABLED]</v>
      </c>
      <c r="R908" s="84" t="str">
        <f>IF($M908,_xll.BDH($J908,R$902,$L908),"[DISABLED]")</f>
        <v>[DISABLED]</v>
      </c>
      <c r="S908" s="84" t="str">
        <f>IF($M908,_xll.BDH($J908,S$902,$L908),"[DISABLED]")</f>
        <v>[DISABLED]</v>
      </c>
      <c r="U908" s="106" t="s">
        <v>5996</v>
      </c>
      <c r="V908" s="107" t="s">
        <v>1055</v>
      </c>
      <c r="W908" s="108">
        <v>42276</v>
      </c>
      <c r="X908" s="107" t="b">
        <v>0</v>
      </c>
      <c r="Y908" s="107" t="s">
        <v>5237</v>
      </c>
      <c r="Z908" s="107" t="s">
        <v>5237</v>
      </c>
      <c r="AA908" s="107" t="s">
        <v>5237</v>
      </c>
      <c r="AB908" s="107" t="s">
        <v>5237</v>
      </c>
      <c r="AC908" s="107" t="s">
        <v>5237</v>
      </c>
      <c r="AD908" s="107" t="s">
        <v>5237</v>
      </c>
    </row>
    <row r="909" spans="2:30" outlineLevel="2">
      <c r="B909" s="4" t="s">
        <v>5</v>
      </c>
      <c r="C909" s="4" t="s">
        <v>5232</v>
      </c>
      <c r="D909" s="4" t="s">
        <v>8</v>
      </c>
      <c r="E909" s="10" t="s">
        <v>59</v>
      </c>
      <c r="F909" s="4" t="s">
        <v>54</v>
      </c>
      <c r="G909" s="10" t="s">
        <v>61</v>
      </c>
      <c r="H909" s="10" t="s">
        <v>1064</v>
      </c>
      <c r="I909" s="4" t="s">
        <v>73</v>
      </c>
      <c r="J909" s="72" t="str">
        <f t="shared" si="78"/>
        <v>CDSOC ICPL Curncy</v>
      </c>
      <c r="K909" s="25" t="str">
        <f t="shared" si="79"/>
        <v>ICPL</v>
      </c>
      <c r="L909" s="26">
        <f t="shared" ca="1" si="79"/>
        <v>42276</v>
      </c>
      <c r="M909" s="25" t="b">
        <f t="shared" si="79"/>
        <v>0</v>
      </c>
      <c r="N909" s="84" t="str">
        <f>IF($M909,_xll.BDP($J909,N$902),"[DISABLED]")</f>
        <v>[DISABLED]</v>
      </c>
      <c r="O909" s="84" t="str">
        <f>IF($M909,_xll.BDP($J909,O$902),"[DISABLED]")</f>
        <v>[DISABLED]</v>
      </c>
      <c r="P909" s="84" t="str">
        <f>IF($M909,_xll.BDP($J909,P$902),"[DISABLED]")</f>
        <v>[DISABLED]</v>
      </c>
      <c r="Q909" s="84" t="str">
        <f>IF($M909,_xll.BDH($J909,Q$902,$L909),"[DISABLED]")</f>
        <v>[DISABLED]</v>
      </c>
      <c r="R909" s="84" t="str">
        <f>IF($M909,_xll.BDH($J909,R$902,$L909),"[DISABLED]")</f>
        <v>[DISABLED]</v>
      </c>
      <c r="S909" s="84" t="str">
        <f>IF($M909,_xll.BDH($J909,S$902,$L909),"[DISABLED]")</f>
        <v>[DISABLED]</v>
      </c>
      <c r="U909" s="106" t="s">
        <v>5997</v>
      </c>
      <c r="V909" s="107" t="s">
        <v>1055</v>
      </c>
      <c r="W909" s="108">
        <v>42276</v>
      </c>
      <c r="X909" s="107" t="b">
        <v>0</v>
      </c>
      <c r="Y909" s="107" t="s">
        <v>5237</v>
      </c>
      <c r="Z909" s="107" t="s">
        <v>5237</v>
      </c>
      <c r="AA909" s="107" t="s">
        <v>5237</v>
      </c>
      <c r="AB909" s="107" t="s">
        <v>5237</v>
      </c>
      <c r="AC909" s="107" t="s">
        <v>5237</v>
      </c>
      <c r="AD909" s="107" t="s">
        <v>5237</v>
      </c>
    </row>
    <row r="910" spans="2:30" outlineLevel="2">
      <c r="B910" s="4" t="s">
        <v>5</v>
      </c>
      <c r="C910" s="4" t="s">
        <v>5232</v>
      </c>
      <c r="D910" s="4" t="s">
        <v>8</v>
      </c>
      <c r="E910" s="10" t="s">
        <v>59</v>
      </c>
      <c r="F910" s="4" t="s">
        <v>211</v>
      </c>
      <c r="G910" s="10" t="s">
        <v>61</v>
      </c>
      <c r="H910" s="10" t="s">
        <v>1065</v>
      </c>
      <c r="I910" s="4" t="s">
        <v>73</v>
      </c>
      <c r="J910" s="72" t="str">
        <f t="shared" si="78"/>
        <v>CDSOD ICPL Curncy</v>
      </c>
      <c r="K910" s="25" t="str">
        <f t="shared" si="79"/>
        <v>ICPL</v>
      </c>
      <c r="L910" s="26">
        <f t="shared" ca="1" si="79"/>
        <v>42276</v>
      </c>
      <c r="M910" s="25" t="b">
        <f t="shared" si="79"/>
        <v>0</v>
      </c>
      <c r="N910" s="84" t="str">
        <f>IF($M910,_xll.BDP($J910,N$902),"[DISABLED]")</f>
        <v>[DISABLED]</v>
      </c>
      <c r="O910" s="84" t="str">
        <f>IF($M910,_xll.BDP($J910,O$902),"[DISABLED]")</f>
        <v>[DISABLED]</v>
      </c>
      <c r="P910" s="84" t="str">
        <f>IF($M910,_xll.BDP($J910,P$902),"[DISABLED]")</f>
        <v>[DISABLED]</v>
      </c>
      <c r="Q910" s="84" t="str">
        <f>IF($M910,_xll.BDH($J910,Q$902,$L910),"[DISABLED]")</f>
        <v>[DISABLED]</v>
      </c>
      <c r="R910" s="84" t="str">
        <f>IF($M910,_xll.BDH($J910,R$902,$L910),"[DISABLED]")</f>
        <v>[DISABLED]</v>
      </c>
      <c r="S910" s="84" t="str">
        <f>IF($M910,_xll.BDH($J910,S$902,$L910),"[DISABLED]")</f>
        <v>[DISABLED]</v>
      </c>
      <c r="U910" s="106" t="s">
        <v>5998</v>
      </c>
      <c r="V910" s="107" t="s">
        <v>1055</v>
      </c>
      <c r="W910" s="108">
        <v>42276</v>
      </c>
      <c r="X910" s="107" t="b">
        <v>0</v>
      </c>
      <c r="Y910" s="107" t="s">
        <v>5237</v>
      </c>
      <c r="Z910" s="107" t="s">
        <v>5237</v>
      </c>
      <c r="AA910" s="107" t="s">
        <v>5237</v>
      </c>
      <c r="AB910" s="107" t="s">
        <v>5237</v>
      </c>
      <c r="AC910" s="107" t="s">
        <v>5237</v>
      </c>
      <c r="AD910" s="107" t="s">
        <v>5237</v>
      </c>
    </row>
    <row r="911" spans="2:30" outlineLevel="2">
      <c r="B911" s="4" t="s">
        <v>5</v>
      </c>
      <c r="C911" s="4" t="s">
        <v>5232</v>
      </c>
      <c r="D911" s="4" t="s">
        <v>8</v>
      </c>
      <c r="E911" s="10" t="s">
        <v>59</v>
      </c>
      <c r="F911" s="4" t="s">
        <v>212</v>
      </c>
      <c r="G911" s="10" t="s">
        <v>61</v>
      </c>
      <c r="H911" s="10" t="s">
        <v>1066</v>
      </c>
      <c r="I911" s="4" t="s">
        <v>73</v>
      </c>
      <c r="J911" s="72" t="str">
        <f t="shared" si="78"/>
        <v>CDSOE ICPL Curncy</v>
      </c>
      <c r="K911" s="25" t="str">
        <f t="shared" si="79"/>
        <v>ICPL</v>
      </c>
      <c r="L911" s="26">
        <f t="shared" ca="1" si="79"/>
        <v>42276</v>
      </c>
      <c r="M911" s="25" t="b">
        <f t="shared" si="79"/>
        <v>0</v>
      </c>
      <c r="N911" s="84" t="str">
        <f>IF($M911,_xll.BDP($J911,N$902),"[DISABLED]")</f>
        <v>[DISABLED]</v>
      </c>
      <c r="O911" s="84" t="str">
        <f>IF($M911,_xll.BDP($J911,O$902),"[DISABLED]")</f>
        <v>[DISABLED]</v>
      </c>
      <c r="P911" s="84" t="str">
        <f>IF($M911,_xll.BDP($J911,P$902),"[DISABLED]")</f>
        <v>[DISABLED]</v>
      </c>
      <c r="Q911" s="84" t="str">
        <f>IF($M911,_xll.BDH($J911,Q$902,$L911),"[DISABLED]")</f>
        <v>[DISABLED]</v>
      </c>
      <c r="R911" s="84" t="str">
        <f>IF($M911,_xll.BDH($J911,R$902,$L911),"[DISABLED]")</f>
        <v>[DISABLED]</v>
      </c>
      <c r="S911" s="84" t="str">
        <f>IF($M911,_xll.BDH($J911,S$902,$L911),"[DISABLED]")</f>
        <v>[DISABLED]</v>
      </c>
      <c r="U911" s="106" t="s">
        <v>5999</v>
      </c>
      <c r="V911" s="107" t="s">
        <v>1055</v>
      </c>
      <c r="W911" s="108">
        <v>42276</v>
      </c>
      <c r="X911" s="107" t="b">
        <v>0</v>
      </c>
      <c r="Y911" s="107" t="s">
        <v>5237</v>
      </c>
      <c r="Z911" s="107" t="s">
        <v>5237</v>
      </c>
      <c r="AA911" s="107" t="s">
        <v>5237</v>
      </c>
      <c r="AB911" s="107" t="s">
        <v>5237</v>
      </c>
      <c r="AC911" s="107" t="s">
        <v>5237</v>
      </c>
      <c r="AD911" s="107" t="s">
        <v>5237</v>
      </c>
    </row>
    <row r="912" spans="2:30" outlineLevel="2">
      <c r="B912" s="4" t="s">
        <v>5</v>
      </c>
      <c r="C912" s="4" t="s">
        <v>5232</v>
      </c>
      <c r="D912" s="4" t="s">
        <v>8</v>
      </c>
      <c r="E912" s="10" t="s">
        <v>59</v>
      </c>
      <c r="F912" s="4" t="s">
        <v>58</v>
      </c>
      <c r="G912" s="10" t="s">
        <v>61</v>
      </c>
      <c r="H912" s="10" t="s">
        <v>1067</v>
      </c>
      <c r="I912" s="4" t="s">
        <v>73</v>
      </c>
      <c r="J912" s="72" t="str">
        <f t="shared" si="78"/>
        <v>CDSOF ICPL Curncy</v>
      </c>
      <c r="K912" s="25" t="str">
        <f t="shared" si="79"/>
        <v>ICPL</v>
      </c>
      <c r="L912" s="26">
        <f t="shared" ca="1" si="79"/>
        <v>42276</v>
      </c>
      <c r="M912" s="25" t="b">
        <f t="shared" si="79"/>
        <v>0</v>
      </c>
      <c r="N912" s="84" t="str">
        <f>IF($M912,_xll.BDP($J912,N$902),"[DISABLED]")</f>
        <v>[DISABLED]</v>
      </c>
      <c r="O912" s="84" t="str">
        <f>IF($M912,_xll.BDP($J912,O$902),"[DISABLED]")</f>
        <v>[DISABLED]</v>
      </c>
      <c r="P912" s="84" t="str">
        <f>IF($M912,_xll.BDP($J912,P$902),"[DISABLED]")</f>
        <v>[DISABLED]</v>
      </c>
      <c r="Q912" s="84" t="str">
        <f>IF($M912,_xll.BDH($J912,Q$902,$L912),"[DISABLED]")</f>
        <v>[DISABLED]</v>
      </c>
      <c r="R912" s="84" t="str">
        <f>IF($M912,_xll.BDH($J912,R$902,$L912),"[DISABLED]")</f>
        <v>[DISABLED]</v>
      </c>
      <c r="S912" s="84" t="str">
        <f>IF($M912,_xll.BDH($J912,S$902,$L912),"[DISABLED]")</f>
        <v>[DISABLED]</v>
      </c>
      <c r="U912" s="106" t="s">
        <v>6000</v>
      </c>
      <c r="V912" s="107" t="s">
        <v>1055</v>
      </c>
      <c r="W912" s="108">
        <v>42276</v>
      </c>
      <c r="X912" s="107" t="b">
        <v>0</v>
      </c>
      <c r="Y912" s="107" t="s">
        <v>5237</v>
      </c>
      <c r="Z912" s="107" t="s">
        <v>5237</v>
      </c>
      <c r="AA912" s="107" t="s">
        <v>5237</v>
      </c>
      <c r="AB912" s="107" t="s">
        <v>5237</v>
      </c>
      <c r="AC912" s="107" t="s">
        <v>5237</v>
      </c>
      <c r="AD912" s="107" t="s">
        <v>5237</v>
      </c>
    </row>
    <row r="913" spans="2:30" outlineLevel="2">
      <c r="B913" s="4" t="s">
        <v>5</v>
      </c>
      <c r="C913" s="4" t="s">
        <v>5232</v>
      </c>
      <c r="D913" s="4" t="s">
        <v>8</v>
      </c>
      <c r="E913" s="10" t="s">
        <v>59</v>
      </c>
      <c r="F913" s="4" t="s">
        <v>177</v>
      </c>
      <c r="G913" s="10" t="s">
        <v>61</v>
      </c>
      <c r="H913" s="10" t="s">
        <v>1068</v>
      </c>
      <c r="I913" s="4" t="s">
        <v>73</v>
      </c>
      <c r="J913" s="72" t="str">
        <f t="shared" si="78"/>
        <v>CDSOG ICPL Curncy</v>
      </c>
      <c r="K913" s="25" t="str">
        <f t="shared" si="79"/>
        <v>ICPL</v>
      </c>
      <c r="L913" s="26">
        <f t="shared" ca="1" si="79"/>
        <v>42276</v>
      </c>
      <c r="M913" s="25" t="b">
        <f t="shared" si="79"/>
        <v>0</v>
      </c>
      <c r="N913" s="84" t="str">
        <f>IF($M913,_xll.BDP($J913,N$902),"[DISABLED]")</f>
        <v>[DISABLED]</v>
      </c>
      <c r="O913" s="84" t="str">
        <f>IF($M913,_xll.BDP($J913,O$902),"[DISABLED]")</f>
        <v>[DISABLED]</v>
      </c>
      <c r="P913" s="84" t="str">
        <f>IF($M913,_xll.BDP($J913,P$902),"[DISABLED]")</f>
        <v>[DISABLED]</v>
      </c>
      <c r="Q913" s="84" t="str">
        <f>IF($M913,_xll.BDH($J913,Q$902,$L913),"[DISABLED]")</f>
        <v>[DISABLED]</v>
      </c>
      <c r="R913" s="84" t="str">
        <f>IF($M913,_xll.BDH($J913,R$902,$L913),"[DISABLED]")</f>
        <v>[DISABLED]</v>
      </c>
      <c r="S913" s="84" t="str">
        <f>IF($M913,_xll.BDH($J913,S$902,$L913),"[DISABLED]")</f>
        <v>[DISABLED]</v>
      </c>
      <c r="U913" s="106" t="s">
        <v>6001</v>
      </c>
      <c r="V913" s="107" t="s">
        <v>1055</v>
      </c>
      <c r="W913" s="108">
        <v>42276</v>
      </c>
      <c r="X913" s="107" t="b">
        <v>0</v>
      </c>
      <c r="Y913" s="107" t="s">
        <v>5237</v>
      </c>
      <c r="Z913" s="107" t="s">
        <v>5237</v>
      </c>
      <c r="AA913" s="107" t="s">
        <v>5237</v>
      </c>
      <c r="AB913" s="107" t="s">
        <v>5237</v>
      </c>
      <c r="AC913" s="107" t="s">
        <v>5237</v>
      </c>
      <c r="AD913" s="107" t="s">
        <v>5237</v>
      </c>
    </row>
    <row r="914" spans="2:30" outlineLevel="2">
      <c r="B914" s="4" t="s">
        <v>5</v>
      </c>
      <c r="C914" s="4" t="s">
        <v>5232</v>
      </c>
      <c r="D914" s="4" t="s">
        <v>8</v>
      </c>
      <c r="E914" s="10" t="s">
        <v>59</v>
      </c>
      <c r="F914" s="4" t="s">
        <v>178</v>
      </c>
      <c r="G914" s="10" t="s">
        <v>61</v>
      </c>
      <c r="H914" s="10" t="s">
        <v>1069</v>
      </c>
      <c r="I914" s="4" t="s">
        <v>73</v>
      </c>
      <c r="J914" s="72" t="str">
        <f t="shared" si="78"/>
        <v>CDSOH ICPL Curncy</v>
      </c>
      <c r="K914" s="25" t="str">
        <f t="shared" si="79"/>
        <v>ICPL</v>
      </c>
      <c r="L914" s="26">
        <f t="shared" ca="1" si="79"/>
        <v>42276</v>
      </c>
      <c r="M914" s="25" t="b">
        <f t="shared" si="79"/>
        <v>0</v>
      </c>
      <c r="N914" s="84" t="str">
        <f>IF($M914,_xll.BDP($J914,N$902),"[DISABLED]")</f>
        <v>[DISABLED]</v>
      </c>
      <c r="O914" s="84" t="str">
        <f>IF($M914,_xll.BDP($J914,O$902),"[DISABLED]")</f>
        <v>[DISABLED]</v>
      </c>
      <c r="P914" s="84" t="str">
        <f>IF($M914,_xll.BDP($J914,P$902),"[DISABLED]")</f>
        <v>[DISABLED]</v>
      </c>
      <c r="Q914" s="84" t="str">
        <f>IF($M914,_xll.BDH($J914,Q$902,$L914),"[DISABLED]")</f>
        <v>[DISABLED]</v>
      </c>
      <c r="R914" s="84" t="str">
        <f>IF($M914,_xll.BDH($J914,R$902,$L914),"[DISABLED]")</f>
        <v>[DISABLED]</v>
      </c>
      <c r="S914" s="84" t="str">
        <f>IF($M914,_xll.BDH($J914,S$902,$L914),"[DISABLED]")</f>
        <v>[DISABLED]</v>
      </c>
      <c r="U914" s="106" t="s">
        <v>6002</v>
      </c>
      <c r="V914" s="107" t="s">
        <v>1055</v>
      </c>
      <c r="W914" s="108">
        <v>42276</v>
      </c>
      <c r="X914" s="107" t="b">
        <v>0</v>
      </c>
      <c r="Y914" s="107" t="s">
        <v>5237</v>
      </c>
      <c r="Z914" s="107" t="s">
        <v>5237</v>
      </c>
      <c r="AA914" s="107" t="s">
        <v>5237</v>
      </c>
      <c r="AB914" s="107" t="s">
        <v>5237</v>
      </c>
      <c r="AC914" s="107" t="s">
        <v>5237</v>
      </c>
      <c r="AD914" s="107" t="s">
        <v>5237</v>
      </c>
    </row>
    <row r="915" spans="2:30" outlineLevel="2">
      <c r="B915" s="4" t="s">
        <v>5</v>
      </c>
      <c r="C915" s="4" t="s">
        <v>5232</v>
      </c>
      <c r="D915" s="4" t="s">
        <v>8</v>
      </c>
      <c r="E915" s="10" t="s">
        <v>59</v>
      </c>
      <c r="F915" s="4" t="s">
        <v>71</v>
      </c>
      <c r="G915" s="10" t="s">
        <v>61</v>
      </c>
      <c r="H915" s="10" t="s">
        <v>1070</v>
      </c>
      <c r="I915" s="4" t="s">
        <v>73</v>
      </c>
      <c r="J915" s="72" t="str">
        <f t="shared" si="78"/>
        <v>CDSOI ICPL Curncy</v>
      </c>
      <c r="K915" s="25" t="str">
        <f t="shared" si="79"/>
        <v>ICPL</v>
      </c>
      <c r="L915" s="26">
        <f t="shared" ca="1" si="79"/>
        <v>42276</v>
      </c>
      <c r="M915" s="25" t="b">
        <f t="shared" si="79"/>
        <v>0</v>
      </c>
      <c r="N915" s="84" t="str">
        <f>IF($M915,_xll.BDP($J915,N$902),"[DISABLED]")</f>
        <v>[DISABLED]</v>
      </c>
      <c r="O915" s="84" t="str">
        <f>IF($M915,_xll.BDP($J915,O$902),"[DISABLED]")</f>
        <v>[DISABLED]</v>
      </c>
      <c r="P915" s="84" t="str">
        <f>IF($M915,_xll.BDP($J915,P$902),"[DISABLED]")</f>
        <v>[DISABLED]</v>
      </c>
      <c r="Q915" s="84" t="str">
        <f>IF($M915,_xll.BDH($J915,Q$902,$L915),"[DISABLED]")</f>
        <v>[DISABLED]</v>
      </c>
      <c r="R915" s="84" t="str">
        <f>IF($M915,_xll.BDH($J915,R$902,$L915),"[DISABLED]")</f>
        <v>[DISABLED]</v>
      </c>
      <c r="S915" s="84" t="str">
        <f>IF($M915,_xll.BDH($J915,S$902,$L915),"[DISABLED]")</f>
        <v>[DISABLED]</v>
      </c>
      <c r="U915" s="106" t="s">
        <v>6003</v>
      </c>
      <c r="V915" s="107" t="s">
        <v>1055</v>
      </c>
      <c r="W915" s="108">
        <v>42276</v>
      </c>
      <c r="X915" s="107" t="b">
        <v>0</v>
      </c>
      <c r="Y915" s="107" t="s">
        <v>5237</v>
      </c>
      <c r="Z915" s="107" t="s">
        <v>5237</v>
      </c>
      <c r="AA915" s="107" t="s">
        <v>5237</v>
      </c>
      <c r="AB915" s="107" t="s">
        <v>5237</v>
      </c>
      <c r="AC915" s="107" t="s">
        <v>5237</v>
      </c>
      <c r="AD915" s="107" t="s">
        <v>5237</v>
      </c>
    </row>
    <row r="916" spans="2:30" outlineLevel="2">
      <c r="B916" s="4" t="s">
        <v>5</v>
      </c>
      <c r="C916" s="4" t="s">
        <v>5232</v>
      </c>
      <c r="D916" s="4" t="s">
        <v>8</v>
      </c>
      <c r="E916" s="10" t="s">
        <v>59</v>
      </c>
      <c r="F916" s="4" t="s">
        <v>179</v>
      </c>
      <c r="G916" s="10" t="s">
        <v>61</v>
      </c>
      <c r="H916" s="10" t="s">
        <v>1071</v>
      </c>
      <c r="I916" s="4" t="s">
        <v>73</v>
      </c>
      <c r="J916" s="72" t="str">
        <f t="shared" si="78"/>
        <v>CDSOJ ICPL Curncy</v>
      </c>
      <c r="K916" s="25" t="str">
        <f t="shared" si="79"/>
        <v>ICPL</v>
      </c>
      <c r="L916" s="26">
        <f t="shared" ca="1" si="79"/>
        <v>42276</v>
      </c>
      <c r="M916" s="25" t="b">
        <f t="shared" si="79"/>
        <v>0</v>
      </c>
      <c r="N916" s="84" t="str">
        <f>IF($M916,_xll.BDP($J916,N$902),"[DISABLED]")</f>
        <v>[DISABLED]</v>
      </c>
      <c r="O916" s="84" t="str">
        <f>IF($M916,_xll.BDP($J916,O$902),"[DISABLED]")</f>
        <v>[DISABLED]</v>
      </c>
      <c r="P916" s="84" t="str">
        <f>IF($M916,_xll.BDP($J916,P$902),"[DISABLED]")</f>
        <v>[DISABLED]</v>
      </c>
      <c r="Q916" s="84" t="str">
        <f>IF($M916,_xll.BDH($J916,Q$902,$L916),"[DISABLED]")</f>
        <v>[DISABLED]</v>
      </c>
      <c r="R916" s="84" t="str">
        <f>IF($M916,_xll.BDH($J916,R$902,$L916),"[DISABLED]")</f>
        <v>[DISABLED]</v>
      </c>
      <c r="S916" s="84" t="str">
        <f>IF($M916,_xll.BDH($J916,S$902,$L916),"[DISABLED]")</f>
        <v>[DISABLED]</v>
      </c>
      <c r="U916" s="106" t="s">
        <v>6004</v>
      </c>
      <c r="V916" s="107" t="s">
        <v>1055</v>
      </c>
      <c r="W916" s="108">
        <v>42276</v>
      </c>
      <c r="X916" s="107" t="b">
        <v>0</v>
      </c>
      <c r="Y916" s="107" t="s">
        <v>5237</v>
      </c>
      <c r="Z916" s="107" t="s">
        <v>5237</v>
      </c>
      <c r="AA916" s="107" t="s">
        <v>5237</v>
      </c>
      <c r="AB916" s="107" t="s">
        <v>5237</v>
      </c>
      <c r="AC916" s="107" t="s">
        <v>5237</v>
      </c>
      <c r="AD916" s="107" t="s">
        <v>5237</v>
      </c>
    </row>
    <row r="917" spans="2:30" outlineLevel="2">
      <c r="B917" s="4" t="s">
        <v>5</v>
      </c>
      <c r="C917" s="4" t="s">
        <v>5232</v>
      </c>
      <c r="D917" s="4" t="s">
        <v>8</v>
      </c>
      <c r="E917" s="10" t="s">
        <v>59</v>
      </c>
      <c r="F917" s="4" t="s">
        <v>181</v>
      </c>
      <c r="G917" s="10" t="s">
        <v>61</v>
      </c>
      <c r="H917" s="10" t="s">
        <v>1072</v>
      </c>
      <c r="I917" s="4" t="s">
        <v>73</v>
      </c>
      <c r="J917" s="72" t="str">
        <f t="shared" si="78"/>
        <v>CDSOK ICPL Curncy</v>
      </c>
      <c r="K917" s="25" t="str">
        <f t="shared" si="79"/>
        <v>ICPL</v>
      </c>
      <c r="L917" s="26">
        <f t="shared" ca="1" si="79"/>
        <v>42276</v>
      </c>
      <c r="M917" s="25" t="b">
        <f t="shared" si="79"/>
        <v>0</v>
      </c>
      <c r="N917" s="84" t="str">
        <f>IF($M917,_xll.BDP($J917,N$902),"[DISABLED]")</f>
        <v>[DISABLED]</v>
      </c>
      <c r="O917" s="84" t="str">
        <f>IF($M917,_xll.BDP($J917,O$902),"[DISABLED]")</f>
        <v>[DISABLED]</v>
      </c>
      <c r="P917" s="84" t="str">
        <f>IF($M917,_xll.BDP($J917,P$902),"[DISABLED]")</f>
        <v>[DISABLED]</v>
      </c>
      <c r="Q917" s="84" t="str">
        <f>IF($M917,_xll.BDH($J917,Q$902,$L917),"[DISABLED]")</f>
        <v>[DISABLED]</v>
      </c>
      <c r="R917" s="84" t="str">
        <f>IF($M917,_xll.BDH($J917,R$902,$L917),"[DISABLED]")</f>
        <v>[DISABLED]</v>
      </c>
      <c r="S917" s="84" t="str">
        <f>IF($M917,_xll.BDH($J917,S$902,$L917),"[DISABLED]")</f>
        <v>[DISABLED]</v>
      </c>
      <c r="U917" s="106" t="s">
        <v>6005</v>
      </c>
      <c r="V917" s="107" t="s">
        <v>1055</v>
      </c>
      <c r="W917" s="108">
        <v>42276</v>
      </c>
      <c r="X917" s="107" t="b">
        <v>0</v>
      </c>
      <c r="Y917" s="107" t="s">
        <v>5237</v>
      </c>
      <c r="Z917" s="107" t="s">
        <v>5237</v>
      </c>
      <c r="AA917" s="107" t="s">
        <v>5237</v>
      </c>
      <c r="AB917" s="107" t="s">
        <v>5237</v>
      </c>
      <c r="AC917" s="107" t="s">
        <v>5237</v>
      </c>
      <c r="AD917" s="107" t="s">
        <v>5237</v>
      </c>
    </row>
    <row r="918" spans="2:30" outlineLevel="2">
      <c r="B918" s="4" t="s">
        <v>5</v>
      </c>
      <c r="C918" s="4" t="s">
        <v>5232</v>
      </c>
      <c r="D918" s="4" t="s">
        <v>8</v>
      </c>
      <c r="E918" s="10" t="s">
        <v>59</v>
      </c>
      <c r="F918" s="4" t="s">
        <v>41</v>
      </c>
      <c r="G918" s="10" t="s">
        <v>61</v>
      </c>
      <c r="H918" s="10" t="s">
        <v>1073</v>
      </c>
      <c r="I918" s="4" t="s">
        <v>73</v>
      </c>
      <c r="J918" s="72" t="str">
        <f t="shared" si="78"/>
        <v>CDSO1 ICPL Curncy</v>
      </c>
      <c r="K918" s="25" t="str">
        <f t="shared" si="79"/>
        <v>ICPL</v>
      </c>
      <c r="L918" s="26">
        <f t="shared" ca="1" si="79"/>
        <v>42276</v>
      </c>
      <c r="M918" s="25" t="b">
        <f t="shared" si="79"/>
        <v>0</v>
      </c>
      <c r="N918" s="84" t="str">
        <f>IF($M918,_xll.BDP($J918,N$902),"[DISABLED]")</f>
        <v>[DISABLED]</v>
      </c>
      <c r="O918" s="84" t="str">
        <f>IF($M918,_xll.BDP($J918,O$902),"[DISABLED]")</f>
        <v>[DISABLED]</v>
      </c>
      <c r="P918" s="84" t="str">
        <f>IF($M918,_xll.BDP($J918,P$902),"[DISABLED]")</f>
        <v>[DISABLED]</v>
      </c>
      <c r="Q918" s="84" t="str">
        <f>IF($M918,_xll.BDH($J918,Q$902,$L918),"[DISABLED]")</f>
        <v>[DISABLED]</v>
      </c>
      <c r="R918" s="84" t="str">
        <f>IF($M918,_xll.BDH($J918,R$902,$L918),"[DISABLED]")</f>
        <v>[DISABLED]</v>
      </c>
      <c r="S918" s="84" t="str">
        <f>IF($M918,_xll.BDH($J918,S$902,$L918),"[DISABLED]")</f>
        <v>[DISABLED]</v>
      </c>
      <c r="U918" s="106" t="s">
        <v>6006</v>
      </c>
      <c r="V918" s="107" t="s">
        <v>1055</v>
      </c>
      <c r="W918" s="108">
        <v>42276</v>
      </c>
      <c r="X918" s="107" t="b">
        <v>0</v>
      </c>
      <c r="Y918" s="107" t="s">
        <v>5237</v>
      </c>
      <c r="Z918" s="107" t="s">
        <v>5237</v>
      </c>
      <c r="AA918" s="107" t="s">
        <v>5237</v>
      </c>
      <c r="AB918" s="107" t="s">
        <v>5237</v>
      </c>
      <c r="AC918" s="107" t="s">
        <v>5237</v>
      </c>
      <c r="AD918" s="107" t="s">
        <v>5237</v>
      </c>
    </row>
    <row r="919" spans="2:30" outlineLevel="2">
      <c r="B919" s="4" t="s">
        <v>5</v>
      </c>
      <c r="C919" s="4" t="s">
        <v>5232</v>
      </c>
      <c r="D919" s="4" t="s">
        <v>8</v>
      </c>
      <c r="E919" s="10" t="s">
        <v>59</v>
      </c>
      <c r="F919" s="4" t="s">
        <v>145</v>
      </c>
      <c r="G919" s="10" t="s">
        <v>61</v>
      </c>
      <c r="H919" s="10" t="s">
        <v>1074</v>
      </c>
      <c r="I919" s="4" t="s">
        <v>73</v>
      </c>
      <c r="J919" s="72" t="str">
        <f t="shared" si="78"/>
        <v>CDSO1C ICPL Curncy</v>
      </c>
      <c r="K919" s="25" t="str">
        <f t="shared" si="79"/>
        <v>ICPL</v>
      </c>
      <c r="L919" s="26">
        <f t="shared" ca="1" si="79"/>
        <v>42276</v>
      </c>
      <c r="M919" s="25" t="b">
        <f t="shared" si="79"/>
        <v>0</v>
      </c>
      <c r="N919" s="84" t="str">
        <f>IF($M919,_xll.BDP($J919,N$902),"[DISABLED]")</f>
        <v>[DISABLED]</v>
      </c>
      <c r="O919" s="84" t="str">
        <f>IF($M919,_xll.BDP($J919,O$902),"[DISABLED]")</f>
        <v>[DISABLED]</v>
      </c>
      <c r="P919" s="84" t="str">
        <f>IF($M919,_xll.BDP($J919,P$902),"[DISABLED]")</f>
        <v>[DISABLED]</v>
      </c>
      <c r="Q919" s="84" t="str">
        <f>IF($M919,_xll.BDH($J919,Q$902,$L919),"[DISABLED]")</f>
        <v>[DISABLED]</v>
      </c>
      <c r="R919" s="84" t="str">
        <f>IF($M919,_xll.BDH($J919,R$902,$L919),"[DISABLED]")</f>
        <v>[DISABLED]</v>
      </c>
      <c r="S919" s="84" t="str">
        <f>IF($M919,_xll.BDH($J919,S$902,$L919),"[DISABLED]")</f>
        <v>[DISABLED]</v>
      </c>
      <c r="U919" s="106" t="s">
        <v>6007</v>
      </c>
      <c r="V919" s="107" t="s">
        <v>1055</v>
      </c>
      <c r="W919" s="108">
        <v>42276</v>
      </c>
      <c r="X919" s="107" t="b">
        <v>0</v>
      </c>
      <c r="Y919" s="107" t="s">
        <v>5237</v>
      </c>
      <c r="Z919" s="107" t="s">
        <v>5237</v>
      </c>
      <c r="AA919" s="107" t="s">
        <v>5237</v>
      </c>
      <c r="AB919" s="107" t="s">
        <v>5237</v>
      </c>
      <c r="AC919" s="107" t="s">
        <v>5237</v>
      </c>
      <c r="AD919" s="107" t="s">
        <v>5237</v>
      </c>
    </row>
    <row r="920" spans="2:30" outlineLevel="2">
      <c r="B920" s="4" t="s">
        <v>5</v>
      </c>
      <c r="C920" s="4" t="s">
        <v>5232</v>
      </c>
      <c r="D920" s="4" t="s">
        <v>8</v>
      </c>
      <c r="E920" s="10" t="s">
        <v>59</v>
      </c>
      <c r="F920" s="4" t="s">
        <v>146</v>
      </c>
      <c r="G920" s="10" t="s">
        <v>61</v>
      </c>
      <c r="H920" s="10" t="s">
        <v>1075</v>
      </c>
      <c r="I920" s="4" t="s">
        <v>73</v>
      </c>
      <c r="J920" s="72" t="str">
        <f t="shared" si="78"/>
        <v>CDSO1F ICPL Curncy</v>
      </c>
      <c r="K920" s="25" t="str">
        <f t="shared" si="79"/>
        <v>ICPL</v>
      </c>
      <c r="L920" s="26">
        <f t="shared" ca="1" si="79"/>
        <v>42276</v>
      </c>
      <c r="M920" s="25" t="b">
        <f t="shared" si="79"/>
        <v>0</v>
      </c>
      <c r="N920" s="84" t="str">
        <f>IF($M920,_xll.BDP($J920,N$902),"[DISABLED]")</f>
        <v>[DISABLED]</v>
      </c>
      <c r="O920" s="84" t="str">
        <f>IF($M920,_xll.BDP($J920,O$902),"[DISABLED]")</f>
        <v>[DISABLED]</v>
      </c>
      <c r="P920" s="84" t="str">
        <f>IF($M920,_xll.BDP($J920,P$902),"[DISABLED]")</f>
        <v>[DISABLED]</v>
      </c>
      <c r="Q920" s="84" t="str">
        <f>IF($M920,_xll.BDH($J920,Q$902,$L920),"[DISABLED]")</f>
        <v>[DISABLED]</v>
      </c>
      <c r="R920" s="84" t="str">
        <f>IF($M920,_xll.BDH($J920,R$902,$L920),"[DISABLED]")</f>
        <v>[DISABLED]</v>
      </c>
      <c r="S920" s="84" t="str">
        <f>IF($M920,_xll.BDH($J920,S$902,$L920),"[DISABLED]")</f>
        <v>[DISABLED]</v>
      </c>
      <c r="U920" s="106" t="s">
        <v>6008</v>
      </c>
      <c r="V920" s="107" t="s">
        <v>1055</v>
      </c>
      <c r="W920" s="108">
        <v>42276</v>
      </c>
      <c r="X920" s="107" t="b">
        <v>0</v>
      </c>
      <c r="Y920" s="107" t="s">
        <v>5237</v>
      </c>
      <c r="Z920" s="107" t="s">
        <v>5237</v>
      </c>
      <c r="AA920" s="107" t="s">
        <v>5237</v>
      </c>
      <c r="AB920" s="107" t="s">
        <v>5237</v>
      </c>
      <c r="AC920" s="107" t="s">
        <v>5237</v>
      </c>
      <c r="AD920" s="107" t="s">
        <v>5237</v>
      </c>
    </row>
    <row r="921" spans="2:30" outlineLevel="2">
      <c r="B921" s="4" t="s">
        <v>5</v>
      </c>
      <c r="C921" s="4" t="s">
        <v>5232</v>
      </c>
      <c r="D921" s="4" t="s">
        <v>8</v>
      </c>
      <c r="E921" s="10" t="s">
        <v>59</v>
      </c>
      <c r="F921" s="4" t="s">
        <v>216</v>
      </c>
      <c r="G921" s="10" t="s">
        <v>61</v>
      </c>
      <c r="H921" s="10" t="s">
        <v>1076</v>
      </c>
      <c r="I921" s="4" t="s">
        <v>73</v>
      </c>
      <c r="J921" s="72" t="str">
        <f t="shared" si="78"/>
        <v>CDSO1I ICPL Curncy</v>
      </c>
      <c r="K921" s="25" t="str">
        <f t="shared" si="79"/>
        <v>ICPL</v>
      </c>
      <c r="L921" s="26">
        <f t="shared" ca="1" si="79"/>
        <v>42276</v>
      </c>
      <c r="M921" s="25" t="b">
        <f t="shared" si="79"/>
        <v>0</v>
      </c>
      <c r="N921" s="84" t="str">
        <f>IF($M921,_xll.BDP($J921,N$902),"[DISABLED]")</f>
        <v>[DISABLED]</v>
      </c>
      <c r="O921" s="84" t="str">
        <f>IF($M921,_xll.BDP($J921,O$902),"[DISABLED]")</f>
        <v>[DISABLED]</v>
      </c>
      <c r="P921" s="84" t="str">
        <f>IF($M921,_xll.BDP($J921,P$902),"[DISABLED]")</f>
        <v>[DISABLED]</v>
      </c>
      <c r="Q921" s="84" t="str">
        <f>IF($M921,_xll.BDH($J921,Q$902,$L921),"[DISABLED]")</f>
        <v>[DISABLED]</v>
      </c>
      <c r="R921" s="84" t="str">
        <f>IF($M921,_xll.BDH($J921,R$902,$L921),"[DISABLED]")</f>
        <v>[DISABLED]</v>
      </c>
      <c r="S921" s="84" t="str">
        <f>IF($M921,_xll.BDH($J921,S$902,$L921),"[DISABLED]")</f>
        <v>[DISABLED]</v>
      </c>
      <c r="U921" s="106" t="s">
        <v>6009</v>
      </c>
      <c r="V921" s="107" t="s">
        <v>1055</v>
      </c>
      <c r="W921" s="108">
        <v>42276</v>
      </c>
      <c r="X921" s="107" t="b">
        <v>0</v>
      </c>
      <c r="Y921" s="107" t="s">
        <v>5237</v>
      </c>
      <c r="Z921" s="107" t="s">
        <v>5237</v>
      </c>
      <c r="AA921" s="107" t="s">
        <v>5237</v>
      </c>
      <c r="AB921" s="107" t="s">
        <v>5237</v>
      </c>
      <c r="AC921" s="107" t="s">
        <v>5237</v>
      </c>
      <c r="AD921" s="107" t="s">
        <v>5237</v>
      </c>
    </row>
    <row r="922" spans="2:30" outlineLevel="2">
      <c r="B922" s="4" t="s">
        <v>5</v>
      </c>
      <c r="C922" s="4" t="s">
        <v>5232</v>
      </c>
      <c r="D922" s="4" t="s">
        <v>8</v>
      </c>
      <c r="E922" s="10" t="s">
        <v>59</v>
      </c>
      <c r="F922" s="4" t="s">
        <v>42</v>
      </c>
      <c r="G922" s="10" t="s">
        <v>61</v>
      </c>
      <c r="H922" s="10" t="s">
        <v>1077</v>
      </c>
      <c r="I922" s="4" t="s">
        <v>73</v>
      </c>
      <c r="J922" s="72" t="str">
        <f t="shared" si="78"/>
        <v>CDSO2 ICPL Curncy</v>
      </c>
      <c r="K922" s="25" t="str">
        <f t="shared" si="79"/>
        <v>ICPL</v>
      </c>
      <c r="L922" s="26">
        <f t="shared" ca="1" si="79"/>
        <v>42276</v>
      </c>
      <c r="M922" s="25" t="b">
        <f t="shared" si="79"/>
        <v>0</v>
      </c>
      <c r="N922" s="84" t="str">
        <f>IF($M922,_xll.BDP($J922,N$902),"[DISABLED]")</f>
        <v>[DISABLED]</v>
      </c>
      <c r="O922" s="84" t="str">
        <f>IF($M922,_xll.BDP($J922,O$902),"[DISABLED]")</f>
        <v>[DISABLED]</v>
      </c>
      <c r="P922" s="84" t="str">
        <f>IF($M922,_xll.BDP($J922,P$902),"[DISABLED]")</f>
        <v>[DISABLED]</v>
      </c>
      <c r="Q922" s="84" t="str">
        <f>IF($M922,_xll.BDH($J922,Q$902,$L922),"[DISABLED]")</f>
        <v>[DISABLED]</v>
      </c>
      <c r="R922" s="84" t="str">
        <f>IF($M922,_xll.BDH($J922,R$902,$L922),"[DISABLED]")</f>
        <v>[DISABLED]</v>
      </c>
      <c r="S922" s="84" t="str">
        <f>IF($M922,_xll.BDH($J922,S$902,$L922),"[DISABLED]")</f>
        <v>[DISABLED]</v>
      </c>
      <c r="U922" s="106" t="s">
        <v>6010</v>
      </c>
      <c r="V922" s="107" t="s">
        <v>1055</v>
      </c>
      <c r="W922" s="108">
        <v>42276</v>
      </c>
      <c r="X922" s="107" t="b">
        <v>0</v>
      </c>
      <c r="Y922" s="107" t="s">
        <v>5237</v>
      </c>
      <c r="Z922" s="107" t="s">
        <v>5237</v>
      </c>
      <c r="AA922" s="107" t="s">
        <v>5237</v>
      </c>
      <c r="AB922" s="107" t="s">
        <v>5237</v>
      </c>
      <c r="AC922" s="107" t="s">
        <v>5237</v>
      </c>
      <c r="AD922" s="107" t="s">
        <v>5237</v>
      </c>
    </row>
    <row r="923" spans="2:30" outlineLevel="2">
      <c r="B923" s="51" t="s">
        <v>5</v>
      </c>
      <c r="C923" s="51" t="s">
        <v>5232</v>
      </c>
      <c r="D923" s="51" t="s">
        <v>8</v>
      </c>
      <c r="E923" s="52" t="s">
        <v>59</v>
      </c>
      <c r="F923" s="51" t="s">
        <v>41</v>
      </c>
      <c r="G923" s="52" t="s">
        <v>1170</v>
      </c>
      <c r="H923" s="52" t="s">
        <v>1078</v>
      </c>
      <c r="I923" s="51" t="s">
        <v>73</v>
      </c>
      <c r="J923" s="72" t="str">
        <f t="shared" si="78"/>
        <v>CDOSS1 ICPL Curncy</v>
      </c>
      <c r="K923" s="25" t="str">
        <f t="shared" si="79"/>
        <v>ICPL</v>
      </c>
      <c r="L923" s="26">
        <f t="shared" ca="1" si="79"/>
        <v>42276</v>
      </c>
      <c r="M923" s="25" t="b">
        <f t="shared" si="79"/>
        <v>0</v>
      </c>
      <c r="N923" s="84" t="str">
        <f>IF($M923,_xll.BDP($J923,N$902),"[DISABLED]")</f>
        <v>[DISABLED]</v>
      </c>
      <c r="O923" s="84" t="str">
        <f>IF($M923,_xll.BDP($J923,O$902),"[DISABLED]")</f>
        <v>[DISABLED]</v>
      </c>
      <c r="P923" s="84" t="str">
        <f>IF($M923,_xll.BDP($J923,P$902),"[DISABLED]")</f>
        <v>[DISABLED]</v>
      </c>
      <c r="Q923" s="84" t="str">
        <f>IF($M923,_xll.BDH($J923,Q$902,$L923),"[DISABLED]")</f>
        <v>[DISABLED]</v>
      </c>
      <c r="R923" s="84" t="str">
        <f>IF($M923,_xll.BDH($J923,R$902,$L923),"[DISABLED]")</f>
        <v>[DISABLED]</v>
      </c>
      <c r="S923" s="84" t="str">
        <f>IF($M923,_xll.BDH($J923,S$902,$L923),"[DISABLED]")</f>
        <v>[DISABLED]</v>
      </c>
      <c r="U923" s="106" t="s">
        <v>6011</v>
      </c>
      <c r="V923" s="107" t="s">
        <v>1055</v>
      </c>
      <c r="W923" s="108">
        <v>42276</v>
      </c>
      <c r="X923" s="107" t="b">
        <v>0</v>
      </c>
      <c r="Y923" s="107" t="s">
        <v>5237</v>
      </c>
      <c r="Z923" s="107" t="s">
        <v>5237</v>
      </c>
      <c r="AA923" s="107" t="s">
        <v>5237</v>
      </c>
      <c r="AB923" s="107" t="s">
        <v>5237</v>
      </c>
      <c r="AC923" s="107" t="s">
        <v>5237</v>
      </c>
      <c r="AD923" s="107" t="s">
        <v>5237</v>
      </c>
    </row>
    <row r="924" spans="2:30" outlineLevel="2">
      <c r="B924" s="51" t="s">
        <v>5</v>
      </c>
      <c r="C924" s="51" t="s">
        <v>5232</v>
      </c>
      <c r="D924" s="51" t="s">
        <v>8</v>
      </c>
      <c r="E924" s="52" t="s">
        <v>59</v>
      </c>
      <c r="F924" s="51" t="s">
        <v>42</v>
      </c>
      <c r="G924" s="52" t="s">
        <v>1170</v>
      </c>
      <c r="H924" s="52" t="s">
        <v>1079</v>
      </c>
      <c r="I924" s="51" t="s">
        <v>73</v>
      </c>
      <c r="J924" s="72" t="str">
        <f t="shared" si="78"/>
        <v>CDOSS2 ICPL Curncy</v>
      </c>
      <c r="K924" s="25" t="str">
        <f t="shared" si="79"/>
        <v>ICPL</v>
      </c>
      <c r="L924" s="26">
        <f t="shared" ca="1" si="79"/>
        <v>42276</v>
      </c>
      <c r="M924" s="25" t="b">
        <f t="shared" si="79"/>
        <v>0</v>
      </c>
      <c r="N924" s="84" t="str">
        <f>IF($M924,_xll.BDP($J924,N$902),"[DISABLED]")</f>
        <v>[DISABLED]</v>
      </c>
      <c r="O924" s="84" t="str">
        <f>IF($M924,_xll.BDP($J924,O$902),"[DISABLED]")</f>
        <v>[DISABLED]</v>
      </c>
      <c r="P924" s="84" t="str">
        <f>IF($M924,_xll.BDP($J924,P$902),"[DISABLED]")</f>
        <v>[DISABLED]</v>
      </c>
      <c r="Q924" s="84" t="str">
        <f>IF($M924,_xll.BDH($J924,Q$902,$L924),"[DISABLED]")</f>
        <v>[DISABLED]</v>
      </c>
      <c r="R924" s="84" t="str">
        <f>IF($M924,_xll.BDH($J924,R$902,$L924),"[DISABLED]")</f>
        <v>[DISABLED]</v>
      </c>
      <c r="S924" s="84" t="str">
        <f>IF($M924,_xll.BDH($J924,S$902,$L924),"[DISABLED]")</f>
        <v>[DISABLED]</v>
      </c>
      <c r="U924" s="106" t="s">
        <v>6012</v>
      </c>
      <c r="V924" s="107" t="s">
        <v>1055</v>
      </c>
      <c r="W924" s="108">
        <v>42276</v>
      </c>
      <c r="X924" s="107" t="b">
        <v>0</v>
      </c>
      <c r="Y924" s="107" t="s">
        <v>5237</v>
      </c>
      <c r="Z924" s="107" t="s">
        <v>5237</v>
      </c>
      <c r="AA924" s="107" t="s">
        <v>5237</v>
      </c>
      <c r="AB924" s="107" t="s">
        <v>5237</v>
      </c>
      <c r="AC924" s="107" t="s">
        <v>5237</v>
      </c>
      <c r="AD924" s="107" t="s">
        <v>5237</v>
      </c>
    </row>
    <row r="925" spans="2:30" outlineLevel="2">
      <c r="B925" s="4" t="s">
        <v>5</v>
      </c>
      <c r="C925" s="4" t="s">
        <v>5232</v>
      </c>
      <c r="D925" s="4" t="s">
        <v>8</v>
      </c>
      <c r="E925" s="10" t="s">
        <v>59</v>
      </c>
      <c r="F925" s="4" t="s">
        <v>43</v>
      </c>
      <c r="G925" s="10" t="s">
        <v>1170</v>
      </c>
      <c r="H925" s="10" t="s">
        <v>1080</v>
      </c>
      <c r="I925" s="4" t="s">
        <v>73</v>
      </c>
      <c r="J925" s="72" t="str">
        <f t="shared" si="78"/>
        <v>CDOSS3 ICPL Curncy</v>
      </c>
      <c r="K925" s="25" t="str">
        <f t="shared" si="79"/>
        <v>ICPL</v>
      </c>
      <c r="L925" s="26">
        <f t="shared" ca="1" si="79"/>
        <v>42276</v>
      </c>
      <c r="M925" s="25" t="b">
        <f t="shared" si="79"/>
        <v>0</v>
      </c>
      <c r="N925" s="84" t="str">
        <f>IF($M925,_xll.BDP($J925,N$902),"[DISABLED]")</f>
        <v>[DISABLED]</v>
      </c>
      <c r="O925" s="84" t="str">
        <f>IF($M925,_xll.BDP($J925,O$902),"[DISABLED]")</f>
        <v>[DISABLED]</v>
      </c>
      <c r="P925" s="84" t="str">
        <f>IF($M925,_xll.BDP($J925,P$902),"[DISABLED]")</f>
        <v>[DISABLED]</v>
      </c>
      <c r="Q925" s="84" t="str">
        <f>IF($M925,_xll.BDH($J925,Q$902,$L925),"[DISABLED]")</f>
        <v>[DISABLED]</v>
      </c>
      <c r="R925" s="84" t="str">
        <f>IF($M925,_xll.BDH($J925,R$902,$L925),"[DISABLED]")</f>
        <v>[DISABLED]</v>
      </c>
      <c r="S925" s="84" t="str">
        <f>IF($M925,_xll.BDH($J925,S$902,$L925),"[DISABLED]")</f>
        <v>[DISABLED]</v>
      </c>
      <c r="U925" s="106" t="s">
        <v>6013</v>
      </c>
      <c r="V925" s="107" t="s">
        <v>1055</v>
      </c>
      <c r="W925" s="108">
        <v>42276</v>
      </c>
      <c r="X925" s="107" t="b">
        <v>0</v>
      </c>
      <c r="Y925" s="107" t="s">
        <v>5237</v>
      </c>
      <c r="Z925" s="107" t="s">
        <v>5237</v>
      </c>
      <c r="AA925" s="107" t="s">
        <v>5237</v>
      </c>
      <c r="AB925" s="107" t="s">
        <v>5237</v>
      </c>
      <c r="AC925" s="107" t="s">
        <v>5237</v>
      </c>
      <c r="AD925" s="107" t="s">
        <v>5237</v>
      </c>
    </row>
    <row r="926" spans="2:30" outlineLevel="2">
      <c r="B926" s="4" t="s">
        <v>5</v>
      </c>
      <c r="C926" s="4" t="s">
        <v>5232</v>
      </c>
      <c r="D926" s="4" t="s">
        <v>8</v>
      </c>
      <c r="E926" s="10" t="s">
        <v>59</v>
      </c>
      <c r="F926" s="4" t="s">
        <v>152</v>
      </c>
      <c r="G926" s="10" t="s">
        <v>1170</v>
      </c>
      <c r="H926" s="10" t="s">
        <v>1081</v>
      </c>
      <c r="I926" s="4" t="s">
        <v>73</v>
      </c>
      <c r="J926" s="72" t="str">
        <f t="shared" si="78"/>
        <v>CDOSS4 ICPL Curncy</v>
      </c>
      <c r="K926" s="25" t="str">
        <f t="shared" si="79"/>
        <v>ICPL</v>
      </c>
      <c r="L926" s="26">
        <f t="shared" ca="1" si="79"/>
        <v>42276</v>
      </c>
      <c r="M926" s="25" t="b">
        <f t="shared" si="79"/>
        <v>0</v>
      </c>
      <c r="N926" s="84" t="str">
        <f>IF($M926,_xll.BDP($J926,N$902),"[DISABLED]")</f>
        <v>[DISABLED]</v>
      </c>
      <c r="O926" s="84" t="str">
        <f>IF($M926,_xll.BDP($J926,O$902),"[DISABLED]")</f>
        <v>[DISABLED]</v>
      </c>
      <c r="P926" s="84" t="str">
        <f>IF($M926,_xll.BDP($J926,P$902),"[DISABLED]")</f>
        <v>[DISABLED]</v>
      </c>
      <c r="Q926" s="84" t="str">
        <f>IF($M926,_xll.BDH($J926,Q$902,$L926),"[DISABLED]")</f>
        <v>[DISABLED]</v>
      </c>
      <c r="R926" s="84" t="str">
        <f>IF($M926,_xll.BDH($J926,R$902,$L926),"[DISABLED]")</f>
        <v>[DISABLED]</v>
      </c>
      <c r="S926" s="84" t="str">
        <f>IF($M926,_xll.BDH($J926,S$902,$L926),"[DISABLED]")</f>
        <v>[DISABLED]</v>
      </c>
      <c r="U926" s="106" t="s">
        <v>6014</v>
      </c>
      <c r="V926" s="107" t="s">
        <v>1055</v>
      </c>
      <c r="W926" s="108">
        <v>42276</v>
      </c>
      <c r="X926" s="107" t="b">
        <v>0</v>
      </c>
      <c r="Y926" s="107" t="s">
        <v>5237</v>
      </c>
      <c r="Z926" s="107" t="s">
        <v>5237</v>
      </c>
      <c r="AA926" s="107" t="s">
        <v>5237</v>
      </c>
      <c r="AB926" s="107" t="s">
        <v>5237</v>
      </c>
      <c r="AC926" s="107" t="s">
        <v>5237</v>
      </c>
      <c r="AD926" s="107" t="s">
        <v>5237</v>
      </c>
    </row>
    <row r="927" spans="2:30" outlineLevel="2">
      <c r="B927" s="4" t="s">
        <v>5</v>
      </c>
      <c r="C927" s="4" t="s">
        <v>5232</v>
      </c>
      <c r="D927" s="4" t="s">
        <v>8</v>
      </c>
      <c r="E927" s="10" t="s">
        <v>59</v>
      </c>
      <c r="F927" s="4" t="s">
        <v>44</v>
      </c>
      <c r="G927" s="10" t="s">
        <v>1170</v>
      </c>
      <c r="H927" s="10" t="s">
        <v>1082</v>
      </c>
      <c r="I927" s="4" t="s">
        <v>73</v>
      </c>
      <c r="J927" s="72" t="str">
        <f t="shared" si="78"/>
        <v>CDOSS5 ICPL Curncy</v>
      </c>
      <c r="K927" s="25" t="str">
        <f t="shared" si="79"/>
        <v>ICPL</v>
      </c>
      <c r="L927" s="26">
        <f t="shared" ca="1" si="79"/>
        <v>42276</v>
      </c>
      <c r="M927" s="25" t="b">
        <f t="shared" si="79"/>
        <v>0</v>
      </c>
      <c r="N927" s="84" t="str">
        <f>IF($M927,_xll.BDP($J927,N$902),"[DISABLED]")</f>
        <v>[DISABLED]</v>
      </c>
      <c r="O927" s="84" t="str">
        <f>IF($M927,_xll.BDP($J927,O$902),"[DISABLED]")</f>
        <v>[DISABLED]</v>
      </c>
      <c r="P927" s="84" t="str">
        <f>IF($M927,_xll.BDP($J927,P$902),"[DISABLED]")</f>
        <v>[DISABLED]</v>
      </c>
      <c r="Q927" s="84" t="str">
        <f>IF($M927,_xll.BDH($J927,Q$902,$L927),"[DISABLED]")</f>
        <v>[DISABLED]</v>
      </c>
      <c r="R927" s="84" t="str">
        <f>IF($M927,_xll.BDH($J927,R$902,$L927),"[DISABLED]")</f>
        <v>[DISABLED]</v>
      </c>
      <c r="S927" s="84" t="str">
        <f>IF($M927,_xll.BDH($J927,S$902,$L927),"[DISABLED]")</f>
        <v>[DISABLED]</v>
      </c>
      <c r="U927" s="106" t="s">
        <v>6015</v>
      </c>
      <c r="V927" s="107" t="s">
        <v>1055</v>
      </c>
      <c r="W927" s="108">
        <v>42276</v>
      </c>
      <c r="X927" s="107" t="b">
        <v>0</v>
      </c>
      <c r="Y927" s="107" t="s">
        <v>5237</v>
      </c>
      <c r="Z927" s="107" t="s">
        <v>5237</v>
      </c>
      <c r="AA927" s="107" t="s">
        <v>5237</v>
      </c>
      <c r="AB927" s="107" t="s">
        <v>5237</v>
      </c>
      <c r="AC927" s="107" t="s">
        <v>5237</v>
      </c>
      <c r="AD927" s="107" t="s">
        <v>5237</v>
      </c>
    </row>
    <row r="928" spans="2:30" outlineLevel="2">
      <c r="B928" s="4" t="s">
        <v>5</v>
      </c>
      <c r="C928" s="4" t="s">
        <v>5232</v>
      </c>
      <c r="D928" s="4" t="s">
        <v>8</v>
      </c>
      <c r="E928" s="10" t="s">
        <v>59</v>
      </c>
      <c r="F928" s="4" t="s">
        <v>155</v>
      </c>
      <c r="G928" s="10" t="s">
        <v>1170</v>
      </c>
      <c r="H928" s="10" t="s">
        <v>1083</v>
      </c>
      <c r="I928" s="4" t="s">
        <v>73</v>
      </c>
      <c r="J928" s="72" t="str">
        <f t="shared" si="78"/>
        <v>CDOSS6 ICPL Curncy</v>
      </c>
      <c r="K928" s="25" t="str">
        <f t="shared" si="79"/>
        <v>ICPL</v>
      </c>
      <c r="L928" s="26">
        <f t="shared" ca="1" si="79"/>
        <v>42276</v>
      </c>
      <c r="M928" s="25" t="b">
        <f t="shared" si="79"/>
        <v>0</v>
      </c>
      <c r="N928" s="84" t="str">
        <f>IF($M928,_xll.BDP($J928,N$902),"[DISABLED]")</f>
        <v>[DISABLED]</v>
      </c>
      <c r="O928" s="84" t="str">
        <f>IF($M928,_xll.BDP($J928,O$902),"[DISABLED]")</f>
        <v>[DISABLED]</v>
      </c>
      <c r="P928" s="84" t="str">
        <f>IF($M928,_xll.BDP($J928,P$902),"[DISABLED]")</f>
        <v>[DISABLED]</v>
      </c>
      <c r="Q928" s="84" t="str">
        <f>IF($M928,_xll.BDH($J928,Q$902,$L928),"[DISABLED]")</f>
        <v>[DISABLED]</v>
      </c>
      <c r="R928" s="84" t="str">
        <f>IF($M928,_xll.BDH($J928,R$902,$L928),"[DISABLED]")</f>
        <v>[DISABLED]</v>
      </c>
      <c r="S928" s="84" t="str">
        <f>IF($M928,_xll.BDH($J928,S$902,$L928),"[DISABLED]")</f>
        <v>[DISABLED]</v>
      </c>
      <c r="U928" s="106" t="s">
        <v>6016</v>
      </c>
      <c r="V928" s="107" t="s">
        <v>1055</v>
      </c>
      <c r="W928" s="108">
        <v>42276</v>
      </c>
      <c r="X928" s="107" t="b">
        <v>0</v>
      </c>
      <c r="Y928" s="107" t="s">
        <v>5237</v>
      </c>
      <c r="Z928" s="107" t="s">
        <v>5237</v>
      </c>
      <c r="AA928" s="107" t="s">
        <v>5237</v>
      </c>
      <c r="AB928" s="107" t="s">
        <v>5237</v>
      </c>
      <c r="AC928" s="107" t="s">
        <v>5237</v>
      </c>
      <c r="AD928" s="107" t="s">
        <v>5237</v>
      </c>
    </row>
    <row r="929" spans="2:30" outlineLevel="2">
      <c r="B929" s="4" t="s">
        <v>5</v>
      </c>
      <c r="C929" s="4" t="s">
        <v>5232</v>
      </c>
      <c r="D929" s="4" t="s">
        <v>8</v>
      </c>
      <c r="E929" s="10" t="s">
        <v>59</v>
      </c>
      <c r="F929" s="4" t="s">
        <v>45</v>
      </c>
      <c r="G929" s="10" t="s">
        <v>1170</v>
      </c>
      <c r="H929" s="10" t="s">
        <v>1084</v>
      </c>
      <c r="I929" s="4" t="s">
        <v>73</v>
      </c>
      <c r="J929" s="72" t="str">
        <f t="shared" si="78"/>
        <v>CDOSS7 ICPL Curncy</v>
      </c>
      <c r="K929" s="25" t="str">
        <f t="shared" si="79"/>
        <v>ICPL</v>
      </c>
      <c r="L929" s="26">
        <f t="shared" ca="1" si="79"/>
        <v>42276</v>
      </c>
      <c r="M929" s="25" t="b">
        <f t="shared" si="79"/>
        <v>0</v>
      </c>
      <c r="N929" s="84" t="str">
        <f>IF($M929,_xll.BDP($J929,N$902),"[DISABLED]")</f>
        <v>[DISABLED]</v>
      </c>
      <c r="O929" s="84" t="str">
        <f>IF($M929,_xll.BDP($J929,O$902),"[DISABLED]")</f>
        <v>[DISABLED]</v>
      </c>
      <c r="P929" s="84" t="str">
        <f>IF($M929,_xll.BDP($J929,P$902),"[DISABLED]")</f>
        <v>[DISABLED]</v>
      </c>
      <c r="Q929" s="84" t="str">
        <f>IF($M929,_xll.BDH($J929,Q$902,$L929),"[DISABLED]")</f>
        <v>[DISABLED]</v>
      </c>
      <c r="R929" s="84" t="str">
        <f>IF($M929,_xll.BDH($J929,R$902,$L929),"[DISABLED]")</f>
        <v>[DISABLED]</v>
      </c>
      <c r="S929" s="84" t="str">
        <f>IF($M929,_xll.BDH($J929,S$902,$L929),"[DISABLED]")</f>
        <v>[DISABLED]</v>
      </c>
      <c r="U929" s="106" t="s">
        <v>6017</v>
      </c>
      <c r="V929" s="107" t="s">
        <v>1055</v>
      </c>
      <c r="W929" s="108">
        <v>42276</v>
      </c>
      <c r="X929" s="107" t="b">
        <v>0</v>
      </c>
      <c r="Y929" s="107" t="s">
        <v>5237</v>
      </c>
      <c r="Z929" s="107" t="s">
        <v>5237</v>
      </c>
      <c r="AA929" s="107" t="s">
        <v>5237</v>
      </c>
      <c r="AB929" s="107" t="s">
        <v>5237</v>
      </c>
      <c r="AC929" s="107" t="s">
        <v>5237</v>
      </c>
      <c r="AD929" s="107" t="s">
        <v>5237</v>
      </c>
    </row>
    <row r="930" spans="2:30" outlineLevel="2">
      <c r="B930" s="4" t="s">
        <v>5</v>
      </c>
      <c r="C930" s="4" t="s">
        <v>5232</v>
      </c>
      <c r="D930" s="4" t="s">
        <v>8</v>
      </c>
      <c r="E930" s="10" t="s">
        <v>59</v>
      </c>
      <c r="F930" s="4" t="s">
        <v>156</v>
      </c>
      <c r="G930" s="10" t="s">
        <v>1170</v>
      </c>
      <c r="H930" s="10" t="s">
        <v>1085</v>
      </c>
      <c r="I930" s="4" t="s">
        <v>73</v>
      </c>
      <c r="J930" s="72" t="str">
        <f t="shared" si="78"/>
        <v>CDOSS8 ICPL Curncy</v>
      </c>
      <c r="K930" s="25" t="str">
        <f t="shared" si="79"/>
        <v>ICPL</v>
      </c>
      <c r="L930" s="26">
        <f t="shared" ca="1" si="79"/>
        <v>42276</v>
      </c>
      <c r="M930" s="25" t="b">
        <f t="shared" si="79"/>
        <v>0</v>
      </c>
      <c r="N930" s="84" t="str">
        <f>IF($M930,_xll.BDP($J930,N$902),"[DISABLED]")</f>
        <v>[DISABLED]</v>
      </c>
      <c r="O930" s="84" t="str">
        <f>IF($M930,_xll.BDP($J930,O$902),"[DISABLED]")</f>
        <v>[DISABLED]</v>
      </c>
      <c r="P930" s="84" t="str">
        <f>IF($M930,_xll.BDP($J930,P$902),"[DISABLED]")</f>
        <v>[DISABLED]</v>
      </c>
      <c r="Q930" s="84" t="str">
        <f>IF($M930,_xll.BDH($J930,Q$902,$L930),"[DISABLED]")</f>
        <v>[DISABLED]</v>
      </c>
      <c r="R930" s="84" t="str">
        <f>IF($M930,_xll.BDH($J930,R$902,$L930),"[DISABLED]")</f>
        <v>[DISABLED]</v>
      </c>
      <c r="S930" s="84" t="str">
        <f>IF($M930,_xll.BDH($J930,S$902,$L930),"[DISABLED]")</f>
        <v>[DISABLED]</v>
      </c>
      <c r="U930" s="106" t="s">
        <v>6018</v>
      </c>
      <c r="V930" s="107" t="s">
        <v>1055</v>
      </c>
      <c r="W930" s="108">
        <v>42276</v>
      </c>
      <c r="X930" s="107" t="b">
        <v>0</v>
      </c>
      <c r="Y930" s="107" t="s">
        <v>5237</v>
      </c>
      <c r="Z930" s="107" t="s">
        <v>5237</v>
      </c>
      <c r="AA930" s="107" t="s">
        <v>5237</v>
      </c>
      <c r="AB930" s="107" t="s">
        <v>5237</v>
      </c>
      <c r="AC930" s="107" t="s">
        <v>5237</v>
      </c>
      <c r="AD930" s="107" t="s">
        <v>5237</v>
      </c>
    </row>
    <row r="931" spans="2:30" outlineLevel="2">
      <c r="B931" s="4" t="s">
        <v>5</v>
      </c>
      <c r="C931" s="4" t="s">
        <v>5232</v>
      </c>
      <c r="D931" s="4" t="s">
        <v>8</v>
      </c>
      <c r="E931" s="10" t="s">
        <v>59</v>
      </c>
      <c r="F931" s="4" t="s">
        <v>157</v>
      </c>
      <c r="G931" s="10" t="s">
        <v>1170</v>
      </c>
      <c r="H931" s="10" t="s">
        <v>1086</v>
      </c>
      <c r="I931" s="4" t="s">
        <v>73</v>
      </c>
      <c r="J931" s="72" t="str">
        <f t="shared" si="78"/>
        <v>CDOSS9 ICPL Curncy</v>
      </c>
      <c r="K931" s="25" t="str">
        <f t="shared" si="79"/>
        <v>ICPL</v>
      </c>
      <c r="L931" s="26">
        <f t="shared" ca="1" si="79"/>
        <v>42276</v>
      </c>
      <c r="M931" s="25" t="b">
        <f t="shared" si="79"/>
        <v>0</v>
      </c>
      <c r="N931" s="84" t="str">
        <f>IF($M931,_xll.BDP($J931,N$902),"[DISABLED]")</f>
        <v>[DISABLED]</v>
      </c>
      <c r="O931" s="84" t="str">
        <f>IF($M931,_xll.BDP($J931,O$902),"[DISABLED]")</f>
        <v>[DISABLED]</v>
      </c>
      <c r="P931" s="84" t="str">
        <f>IF($M931,_xll.BDP($J931,P$902),"[DISABLED]")</f>
        <v>[DISABLED]</v>
      </c>
      <c r="Q931" s="84" t="str">
        <f>IF($M931,_xll.BDH($J931,Q$902,$L931),"[DISABLED]")</f>
        <v>[DISABLED]</v>
      </c>
      <c r="R931" s="84" t="str">
        <f>IF($M931,_xll.BDH($J931,R$902,$L931),"[DISABLED]")</f>
        <v>[DISABLED]</v>
      </c>
      <c r="S931" s="84" t="str">
        <f>IF($M931,_xll.BDH($J931,S$902,$L931),"[DISABLED]")</f>
        <v>[DISABLED]</v>
      </c>
      <c r="U931" s="106" t="s">
        <v>6019</v>
      </c>
      <c r="V931" s="107" t="s">
        <v>1055</v>
      </c>
      <c r="W931" s="108">
        <v>42276</v>
      </c>
      <c r="X931" s="107" t="b">
        <v>0</v>
      </c>
      <c r="Y931" s="107" t="s">
        <v>5237</v>
      </c>
      <c r="Z931" s="107" t="s">
        <v>5237</v>
      </c>
      <c r="AA931" s="107" t="s">
        <v>5237</v>
      </c>
      <c r="AB931" s="107" t="s">
        <v>5237</v>
      </c>
      <c r="AC931" s="107" t="s">
        <v>5237</v>
      </c>
      <c r="AD931" s="107" t="s">
        <v>5237</v>
      </c>
    </row>
    <row r="932" spans="2:30" outlineLevel="2">
      <c r="B932" s="4" t="s">
        <v>5</v>
      </c>
      <c r="C932" s="4" t="s">
        <v>5232</v>
      </c>
      <c r="D932" s="4" t="s">
        <v>8</v>
      </c>
      <c r="E932" s="10" t="s">
        <v>59</v>
      </c>
      <c r="F932" s="4" t="s">
        <v>46</v>
      </c>
      <c r="G932" s="10" t="s">
        <v>1170</v>
      </c>
      <c r="H932" s="10" t="s">
        <v>1087</v>
      </c>
      <c r="I932" s="4" t="s">
        <v>73</v>
      </c>
      <c r="J932" s="72" t="str">
        <f t="shared" si="78"/>
        <v>CDOSS10 ICPL Curncy</v>
      </c>
      <c r="K932" s="25" t="str">
        <f t="shared" si="79"/>
        <v>ICPL</v>
      </c>
      <c r="L932" s="26">
        <f t="shared" ca="1" si="79"/>
        <v>42276</v>
      </c>
      <c r="M932" s="25" t="b">
        <f t="shared" si="79"/>
        <v>0</v>
      </c>
      <c r="N932" s="84" t="str">
        <f>IF($M932,_xll.BDP($J932,N$902),"[DISABLED]")</f>
        <v>[DISABLED]</v>
      </c>
      <c r="O932" s="84" t="str">
        <f>IF($M932,_xll.BDP($J932,O$902),"[DISABLED]")</f>
        <v>[DISABLED]</v>
      </c>
      <c r="P932" s="84" t="str">
        <f>IF($M932,_xll.BDP($J932,P$902),"[DISABLED]")</f>
        <v>[DISABLED]</v>
      </c>
      <c r="Q932" s="84" t="str">
        <f>IF($M932,_xll.BDH($J932,Q$902,$L932),"[DISABLED]")</f>
        <v>[DISABLED]</v>
      </c>
      <c r="R932" s="84" t="str">
        <f>IF($M932,_xll.BDH($J932,R$902,$L932),"[DISABLED]")</f>
        <v>[DISABLED]</v>
      </c>
      <c r="S932" s="84" t="str">
        <f>IF($M932,_xll.BDH($J932,S$902,$L932),"[DISABLED]")</f>
        <v>[DISABLED]</v>
      </c>
      <c r="U932" s="106" t="s">
        <v>6020</v>
      </c>
      <c r="V932" s="107" t="s">
        <v>1055</v>
      </c>
      <c r="W932" s="108">
        <v>42276</v>
      </c>
      <c r="X932" s="107" t="b">
        <v>0</v>
      </c>
      <c r="Y932" s="107" t="s">
        <v>5237</v>
      </c>
      <c r="Z932" s="107" t="s">
        <v>5237</v>
      </c>
      <c r="AA932" s="107" t="s">
        <v>5237</v>
      </c>
      <c r="AB932" s="107" t="s">
        <v>5237</v>
      </c>
      <c r="AC932" s="107" t="s">
        <v>5237</v>
      </c>
      <c r="AD932" s="107" t="s">
        <v>5237</v>
      </c>
    </row>
    <row r="933" spans="2:30" outlineLevel="2">
      <c r="B933" s="4" t="s">
        <v>5</v>
      </c>
      <c r="C933" s="4" t="s">
        <v>5232</v>
      </c>
      <c r="D933" s="4" t="s">
        <v>8</v>
      </c>
      <c r="E933" s="10" t="s">
        <v>59</v>
      </c>
      <c r="F933" s="4" t="s">
        <v>47</v>
      </c>
      <c r="G933" s="10" t="s">
        <v>1170</v>
      </c>
      <c r="H933" s="10" t="s">
        <v>1088</v>
      </c>
      <c r="I933" s="4" t="s">
        <v>73</v>
      </c>
      <c r="J933" s="72" t="str">
        <f t="shared" si="78"/>
        <v>CDOSS12 ICPL Curncy</v>
      </c>
      <c r="K933" s="25" t="str">
        <f t="shared" si="79"/>
        <v>ICPL</v>
      </c>
      <c r="L933" s="26">
        <f t="shared" ca="1" si="79"/>
        <v>42276</v>
      </c>
      <c r="M933" s="25" t="b">
        <f t="shared" si="79"/>
        <v>0</v>
      </c>
      <c r="N933" s="84" t="str">
        <f>IF($M933,_xll.BDP($J933,N$902),"[DISABLED]")</f>
        <v>[DISABLED]</v>
      </c>
      <c r="O933" s="84" t="str">
        <f>IF($M933,_xll.BDP($J933,O$902),"[DISABLED]")</f>
        <v>[DISABLED]</v>
      </c>
      <c r="P933" s="84" t="str">
        <f>IF($M933,_xll.BDP($J933,P$902),"[DISABLED]")</f>
        <v>[DISABLED]</v>
      </c>
      <c r="Q933" s="84" t="str">
        <f>IF($M933,_xll.BDH($J933,Q$902,$L933),"[DISABLED]")</f>
        <v>[DISABLED]</v>
      </c>
      <c r="R933" s="84" t="str">
        <f>IF($M933,_xll.BDH($J933,R$902,$L933),"[DISABLED]")</f>
        <v>[DISABLED]</v>
      </c>
      <c r="S933" s="84" t="str">
        <f>IF($M933,_xll.BDH($J933,S$902,$L933),"[DISABLED]")</f>
        <v>[DISABLED]</v>
      </c>
      <c r="U933" s="106" t="s">
        <v>6021</v>
      </c>
      <c r="V933" s="107" t="s">
        <v>1055</v>
      </c>
      <c r="W933" s="108">
        <v>42276</v>
      </c>
      <c r="X933" s="107" t="b">
        <v>0</v>
      </c>
      <c r="Y933" s="107" t="s">
        <v>5237</v>
      </c>
      <c r="Z933" s="107" t="s">
        <v>5237</v>
      </c>
      <c r="AA933" s="107" t="s">
        <v>5237</v>
      </c>
      <c r="AB933" s="107" t="s">
        <v>5237</v>
      </c>
      <c r="AC933" s="107" t="s">
        <v>5237</v>
      </c>
      <c r="AD933" s="107" t="s">
        <v>5237</v>
      </c>
    </row>
    <row r="934" spans="2:30" outlineLevel="2">
      <c r="B934" s="4" t="s">
        <v>5</v>
      </c>
      <c r="C934" s="4" t="s">
        <v>5232</v>
      </c>
      <c r="D934" s="4" t="s">
        <v>8</v>
      </c>
      <c r="E934" s="10" t="s">
        <v>59</v>
      </c>
      <c r="F934" s="4" t="s">
        <v>47</v>
      </c>
      <c r="G934" s="10" t="s">
        <v>1170</v>
      </c>
      <c r="H934" s="10" t="s">
        <v>1089</v>
      </c>
      <c r="I934" s="4" t="s">
        <v>73</v>
      </c>
      <c r="J934" s="72" t="str">
        <f t="shared" si="78"/>
        <v>CDOSS15 ICPL Curncy</v>
      </c>
      <c r="K934" s="25" t="str">
        <f t="shared" si="79"/>
        <v>ICPL</v>
      </c>
      <c r="L934" s="26">
        <f t="shared" ca="1" si="79"/>
        <v>42276</v>
      </c>
      <c r="M934" s="25" t="b">
        <f t="shared" si="79"/>
        <v>0</v>
      </c>
      <c r="N934" s="84" t="str">
        <f>IF($M934,_xll.BDP($J934,N$902),"[DISABLED]")</f>
        <v>[DISABLED]</v>
      </c>
      <c r="O934" s="84" t="str">
        <f>IF($M934,_xll.BDP($J934,O$902),"[DISABLED]")</f>
        <v>[DISABLED]</v>
      </c>
      <c r="P934" s="84" t="str">
        <f>IF($M934,_xll.BDP($J934,P$902),"[DISABLED]")</f>
        <v>[DISABLED]</v>
      </c>
      <c r="Q934" s="84" t="str">
        <f>IF($M934,_xll.BDH($J934,Q$902,$L934),"[DISABLED]")</f>
        <v>[DISABLED]</v>
      </c>
      <c r="R934" s="84" t="str">
        <f>IF($M934,_xll.BDH($J934,R$902,$L934),"[DISABLED]")</f>
        <v>[DISABLED]</v>
      </c>
      <c r="S934" s="84" t="str">
        <f>IF($M934,_xll.BDH($J934,S$902,$L934),"[DISABLED]")</f>
        <v>[DISABLED]</v>
      </c>
      <c r="U934" s="106" t="s">
        <v>6022</v>
      </c>
      <c r="V934" s="107" t="s">
        <v>1055</v>
      </c>
      <c r="W934" s="108">
        <v>42276</v>
      </c>
      <c r="X934" s="107" t="b">
        <v>0</v>
      </c>
      <c r="Y934" s="107" t="s">
        <v>5237</v>
      </c>
      <c r="Z934" s="107" t="s">
        <v>5237</v>
      </c>
      <c r="AA934" s="107" t="s">
        <v>5237</v>
      </c>
      <c r="AB934" s="107" t="s">
        <v>5237</v>
      </c>
      <c r="AC934" s="107" t="s">
        <v>5237</v>
      </c>
      <c r="AD934" s="107" t="s">
        <v>5237</v>
      </c>
    </row>
    <row r="935" spans="2:30" outlineLevel="2">
      <c r="B935" s="4" t="s">
        <v>5</v>
      </c>
      <c r="C935" s="4" t="s">
        <v>5232</v>
      </c>
      <c r="D935" s="4" t="s">
        <v>8</v>
      </c>
      <c r="E935" s="10" t="s">
        <v>59</v>
      </c>
      <c r="F935" s="4" t="s">
        <v>48</v>
      </c>
      <c r="G935" s="10" t="s">
        <v>1170</v>
      </c>
      <c r="H935" s="10" t="s">
        <v>1090</v>
      </c>
      <c r="I935" s="4" t="s">
        <v>73</v>
      </c>
      <c r="J935" s="72" t="str">
        <f t="shared" si="78"/>
        <v>CDOSS20 ICPL Curncy</v>
      </c>
      <c r="K935" s="25" t="str">
        <f t="shared" si="79"/>
        <v>ICPL</v>
      </c>
      <c r="L935" s="26">
        <f t="shared" ca="1" si="79"/>
        <v>42276</v>
      </c>
      <c r="M935" s="25" t="b">
        <f t="shared" si="79"/>
        <v>0</v>
      </c>
      <c r="N935" s="84" t="str">
        <f>IF($M935,_xll.BDP($J935,N$902),"[DISABLED]")</f>
        <v>[DISABLED]</v>
      </c>
      <c r="O935" s="84" t="str">
        <f>IF($M935,_xll.BDP($J935,O$902),"[DISABLED]")</f>
        <v>[DISABLED]</v>
      </c>
      <c r="P935" s="84" t="str">
        <f>IF($M935,_xll.BDP($J935,P$902),"[DISABLED]")</f>
        <v>[DISABLED]</v>
      </c>
      <c r="Q935" s="84" t="str">
        <f>IF($M935,_xll.BDH($J935,Q$902,$L935),"[DISABLED]")</f>
        <v>[DISABLED]</v>
      </c>
      <c r="R935" s="84" t="str">
        <f>IF($M935,_xll.BDH($J935,R$902,$L935),"[DISABLED]")</f>
        <v>[DISABLED]</v>
      </c>
      <c r="S935" s="84" t="str">
        <f>IF($M935,_xll.BDH($J935,S$902,$L935),"[DISABLED]")</f>
        <v>[DISABLED]</v>
      </c>
      <c r="U935" s="106" t="s">
        <v>6023</v>
      </c>
      <c r="V935" s="107" t="s">
        <v>1055</v>
      </c>
      <c r="W935" s="108">
        <v>42276</v>
      </c>
      <c r="X935" s="107" t="b">
        <v>0</v>
      </c>
      <c r="Y935" s="107" t="s">
        <v>5237</v>
      </c>
      <c r="Z935" s="107" t="s">
        <v>5237</v>
      </c>
      <c r="AA935" s="107" t="s">
        <v>5237</v>
      </c>
      <c r="AB935" s="107" t="s">
        <v>5237</v>
      </c>
      <c r="AC935" s="107" t="s">
        <v>5237</v>
      </c>
      <c r="AD935" s="107" t="s">
        <v>5237</v>
      </c>
    </row>
    <row r="936" spans="2:30" outlineLevel="2">
      <c r="B936" s="4" t="s">
        <v>5</v>
      </c>
      <c r="C936" s="4" t="s">
        <v>5232</v>
      </c>
      <c r="D936" s="4" t="s">
        <v>8</v>
      </c>
      <c r="E936" s="10" t="s">
        <v>59</v>
      </c>
      <c r="F936" s="9" t="s">
        <v>49</v>
      </c>
      <c r="G936" s="14" t="s">
        <v>1170</v>
      </c>
      <c r="H936" s="14" t="s">
        <v>1091</v>
      </c>
      <c r="I936" s="9" t="s">
        <v>73</v>
      </c>
      <c r="J936" s="72" t="str">
        <f t="shared" si="78"/>
        <v>CDOSS25 ICPL Curncy</v>
      </c>
      <c r="K936" s="25" t="str">
        <f t="shared" si="79"/>
        <v>ICPL</v>
      </c>
      <c r="L936" s="26">
        <f t="shared" ca="1" si="79"/>
        <v>42276</v>
      </c>
      <c r="M936" s="25" t="b">
        <f t="shared" si="79"/>
        <v>0</v>
      </c>
      <c r="N936" s="84" t="str">
        <f>IF($M936,_xll.BDP($J936,N$902),"[DISABLED]")</f>
        <v>[DISABLED]</v>
      </c>
      <c r="O936" s="84" t="str">
        <f>IF($M936,_xll.BDP($J936,O$902),"[DISABLED]")</f>
        <v>[DISABLED]</v>
      </c>
      <c r="P936" s="84" t="str">
        <f>IF($M936,_xll.BDP($J936,P$902),"[DISABLED]")</f>
        <v>[DISABLED]</v>
      </c>
      <c r="Q936" s="84" t="str">
        <f>IF($M936,_xll.BDH($J936,Q$902,$L936),"[DISABLED]")</f>
        <v>[DISABLED]</v>
      </c>
      <c r="R936" s="84" t="str">
        <f>IF($M936,_xll.BDH($J936,R$902,$L936),"[DISABLED]")</f>
        <v>[DISABLED]</v>
      </c>
      <c r="S936" s="84" t="str">
        <f>IF($M936,_xll.BDH($J936,S$902,$L936),"[DISABLED]")</f>
        <v>[DISABLED]</v>
      </c>
      <c r="U936" s="106" t="s">
        <v>6024</v>
      </c>
      <c r="V936" s="107" t="s">
        <v>1055</v>
      </c>
      <c r="W936" s="108">
        <v>42276</v>
      </c>
      <c r="X936" s="107" t="b">
        <v>0</v>
      </c>
      <c r="Y936" s="107" t="s">
        <v>5237</v>
      </c>
      <c r="Z936" s="107" t="s">
        <v>5237</v>
      </c>
      <c r="AA936" s="107" t="s">
        <v>5237</v>
      </c>
      <c r="AB936" s="107" t="s">
        <v>5237</v>
      </c>
      <c r="AC936" s="107" t="s">
        <v>5237</v>
      </c>
      <c r="AD936" s="107" t="s">
        <v>5237</v>
      </c>
    </row>
    <row r="937" spans="2:30" outlineLevel="2">
      <c r="B937" s="4" t="s">
        <v>5</v>
      </c>
      <c r="C937" s="4" t="s">
        <v>5232</v>
      </c>
      <c r="D937" s="4" t="s">
        <v>8</v>
      </c>
      <c r="E937" s="10" t="s">
        <v>59</v>
      </c>
      <c r="F937" s="9" t="s">
        <v>50</v>
      </c>
      <c r="G937" s="14" t="s">
        <v>1170</v>
      </c>
      <c r="H937" s="14" t="s">
        <v>1092</v>
      </c>
      <c r="I937" s="9" t="s">
        <v>73</v>
      </c>
      <c r="J937" s="72" t="str">
        <f t="shared" si="78"/>
        <v>CDOSS30 ICPL Curncy</v>
      </c>
      <c r="K937" s="25" t="str">
        <f t="shared" si="79"/>
        <v>ICPL</v>
      </c>
      <c r="L937" s="26">
        <f t="shared" ca="1" si="79"/>
        <v>42276</v>
      </c>
      <c r="M937" s="25" t="b">
        <f t="shared" si="79"/>
        <v>0</v>
      </c>
      <c r="N937" s="84" t="str">
        <f>IF($M937,_xll.BDP($J937,N$902),"[DISABLED]")</f>
        <v>[DISABLED]</v>
      </c>
      <c r="O937" s="84" t="str">
        <f>IF($M937,_xll.BDP($J937,O$902),"[DISABLED]")</f>
        <v>[DISABLED]</v>
      </c>
      <c r="P937" s="84" t="str">
        <f>IF($M937,_xll.BDP($J937,P$902),"[DISABLED]")</f>
        <v>[DISABLED]</v>
      </c>
      <c r="Q937" s="84" t="str">
        <f>IF($M937,_xll.BDH($J937,Q$902,$L937),"[DISABLED]")</f>
        <v>[DISABLED]</v>
      </c>
      <c r="R937" s="84" t="str">
        <f>IF($M937,_xll.BDH($J937,R$902,$L937),"[DISABLED]")</f>
        <v>[DISABLED]</v>
      </c>
      <c r="S937" s="84" t="str">
        <f>IF($M937,_xll.BDH($J937,S$902,$L937),"[DISABLED]")</f>
        <v>[DISABLED]</v>
      </c>
      <c r="U937" s="106" t="s">
        <v>6025</v>
      </c>
      <c r="V937" s="107" t="s">
        <v>1055</v>
      </c>
      <c r="W937" s="108">
        <v>42276</v>
      </c>
      <c r="X937" s="107" t="b">
        <v>0</v>
      </c>
      <c r="Y937" s="107" t="s">
        <v>5237</v>
      </c>
      <c r="Z937" s="107" t="s">
        <v>5237</v>
      </c>
      <c r="AA937" s="107" t="s">
        <v>5237</v>
      </c>
      <c r="AB937" s="107" t="s">
        <v>5237</v>
      </c>
      <c r="AC937" s="107" t="s">
        <v>5237</v>
      </c>
      <c r="AD937" s="107" t="s">
        <v>5237</v>
      </c>
    </row>
    <row r="938" spans="2:30" outlineLevel="2">
      <c r="B938" s="4" t="s">
        <v>5</v>
      </c>
      <c r="C938" s="4" t="s">
        <v>5232</v>
      </c>
      <c r="D938" s="4" t="s">
        <v>8</v>
      </c>
      <c r="E938" s="10" t="s">
        <v>59</v>
      </c>
      <c r="F938" s="9" t="s">
        <v>51</v>
      </c>
      <c r="G938" s="14" t="s">
        <v>1170</v>
      </c>
      <c r="H938" s="14" t="s">
        <v>1093</v>
      </c>
      <c r="I938" s="9" t="s">
        <v>73</v>
      </c>
      <c r="J938" s="72" t="str">
        <f t="shared" si="78"/>
        <v>CDOSS40 ICPL Curncy</v>
      </c>
      <c r="K938" s="25" t="str">
        <f t="shared" si="79"/>
        <v>ICPL</v>
      </c>
      <c r="L938" s="26">
        <f t="shared" ca="1" si="79"/>
        <v>42276</v>
      </c>
      <c r="M938" s="25" t="b">
        <f t="shared" si="79"/>
        <v>0</v>
      </c>
      <c r="N938" s="84" t="str">
        <f>IF($M938,_xll.BDP($J938,N$902),"[DISABLED]")</f>
        <v>[DISABLED]</v>
      </c>
      <c r="O938" s="84" t="str">
        <f>IF($M938,_xll.BDP($J938,O$902),"[DISABLED]")</f>
        <v>[DISABLED]</v>
      </c>
      <c r="P938" s="84" t="str">
        <f>IF($M938,_xll.BDP($J938,P$902),"[DISABLED]")</f>
        <v>[DISABLED]</v>
      </c>
      <c r="Q938" s="84" t="str">
        <f>IF($M938,_xll.BDH($J938,Q$902,$L938),"[DISABLED]")</f>
        <v>[DISABLED]</v>
      </c>
      <c r="R938" s="84" t="str">
        <f>IF($M938,_xll.BDH($J938,R$902,$L938),"[DISABLED]")</f>
        <v>[DISABLED]</v>
      </c>
      <c r="S938" s="84" t="str">
        <f>IF($M938,_xll.BDH($J938,S$902,$L938),"[DISABLED]")</f>
        <v>[DISABLED]</v>
      </c>
      <c r="U938" s="106" t="s">
        <v>6026</v>
      </c>
      <c r="V938" s="107" t="s">
        <v>1055</v>
      </c>
      <c r="W938" s="108">
        <v>42276</v>
      </c>
      <c r="X938" s="107" t="b">
        <v>0</v>
      </c>
      <c r="Y938" s="107" t="s">
        <v>5237</v>
      </c>
      <c r="Z938" s="107" t="s">
        <v>5237</v>
      </c>
      <c r="AA938" s="107" t="s">
        <v>5237</v>
      </c>
      <c r="AB938" s="107" t="s">
        <v>5237</v>
      </c>
      <c r="AC938" s="107" t="s">
        <v>5237</v>
      </c>
      <c r="AD938" s="107" t="s">
        <v>5237</v>
      </c>
    </row>
    <row r="939" spans="2:30" outlineLevel="2">
      <c r="B939" s="4" t="s">
        <v>5</v>
      </c>
      <c r="C939" s="4" t="s">
        <v>5232</v>
      </c>
      <c r="D939" s="4" t="s">
        <v>8</v>
      </c>
      <c r="E939" s="35" t="s">
        <v>59</v>
      </c>
      <c r="F939" s="47" t="s">
        <v>52</v>
      </c>
      <c r="G939" s="48" t="s">
        <v>1170</v>
      </c>
      <c r="H939" s="48" t="s">
        <v>1094</v>
      </c>
      <c r="I939" s="9" t="s">
        <v>73</v>
      </c>
      <c r="J939" s="72" t="str">
        <f t="shared" si="78"/>
        <v>CDOSS50 ICPL Curncy</v>
      </c>
      <c r="K939" s="25" t="str">
        <f t="shared" si="79"/>
        <v>ICPL</v>
      </c>
      <c r="L939" s="26">
        <f t="shared" ca="1" si="79"/>
        <v>42276</v>
      </c>
      <c r="M939" s="25" t="b">
        <f t="shared" si="79"/>
        <v>0</v>
      </c>
      <c r="N939" s="84" t="str">
        <f>IF($M939,_xll.BDP($J939,N$902),"[DISABLED]")</f>
        <v>[DISABLED]</v>
      </c>
      <c r="O939" s="84" t="str">
        <f>IF($M939,_xll.BDP($J939,O$902),"[DISABLED]")</f>
        <v>[DISABLED]</v>
      </c>
      <c r="P939" s="84" t="str">
        <f>IF($M939,_xll.BDP($J939,P$902),"[DISABLED]")</f>
        <v>[DISABLED]</v>
      </c>
      <c r="Q939" s="84" t="str">
        <f>IF($M939,_xll.BDH($J939,Q$902,$L939),"[DISABLED]")</f>
        <v>[DISABLED]</v>
      </c>
      <c r="R939" s="84" t="str">
        <f>IF($M939,_xll.BDH($J939,R$902,$L939),"[DISABLED]")</f>
        <v>[DISABLED]</v>
      </c>
      <c r="S939" s="84" t="str">
        <f>IF($M939,_xll.BDH($J939,S$902,$L939),"[DISABLED]")</f>
        <v>[DISABLED]</v>
      </c>
      <c r="U939" s="106" t="s">
        <v>6027</v>
      </c>
      <c r="V939" s="107" t="s">
        <v>1055</v>
      </c>
      <c r="W939" s="108">
        <v>42276</v>
      </c>
      <c r="X939" s="107" t="b">
        <v>0</v>
      </c>
      <c r="Y939" s="107" t="s">
        <v>5237</v>
      </c>
      <c r="Z939" s="107" t="s">
        <v>5237</v>
      </c>
      <c r="AA939" s="107" t="s">
        <v>5237</v>
      </c>
      <c r="AB939" s="107" t="s">
        <v>5237</v>
      </c>
      <c r="AC939" s="107" t="s">
        <v>5237</v>
      </c>
      <c r="AD939" s="107" t="s">
        <v>5237</v>
      </c>
    </row>
    <row r="940" spans="2:30" outlineLevel="1">
      <c r="B940" s="4" t="s">
        <v>5</v>
      </c>
      <c r="C940" s="4" t="s">
        <v>5232</v>
      </c>
      <c r="D940" s="4" t="s">
        <v>8</v>
      </c>
      <c r="E940" s="39" t="s">
        <v>1133</v>
      </c>
      <c r="F940" s="76"/>
      <c r="G940" s="77"/>
      <c r="H940" s="77"/>
      <c r="I940" s="78"/>
      <c r="J940" s="78"/>
      <c r="K940" s="81" t="str">
        <f t="shared" ref="K940:S940" si="80">INDEX(ObjData,MATCH($C940&amp;"-"&amp;$D940&amp;"-"&amp;$E940,ObjIDs,0),MATCH(K$2,ObjFields,0))</f>
        <v>ICPL</v>
      </c>
      <c r="L940" s="82">
        <f t="shared" ca="1" si="80"/>
        <v>42276</v>
      </c>
      <c r="M940" s="81" t="b">
        <f t="shared" si="80"/>
        <v>0</v>
      </c>
      <c r="N940" s="81" t="str">
        <f t="shared" si="80"/>
        <v>NAME</v>
      </c>
      <c r="O940" s="81" t="str">
        <f t="shared" si="80"/>
        <v>LAST_UPDATE_DT</v>
      </c>
      <c r="P940" s="81" t="str">
        <f t="shared" si="80"/>
        <v>LAST_UPDATE</v>
      </c>
      <c r="Q940" s="81" t="str">
        <f t="shared" si="80"/>
        <v>PX_LAST</v>
      </c>
      <c r="R940" s="81" t="str">
        <f t="shared" si="80"/>
        <v>PX_BID</v>
      </c>
      <c r="S940" s="81" t="str">
        <f t="shared" si="80"/>
        <v>PX_ASK</v>
      </c>
      <c r="U940" s="103"/>
      <c r="V940" s="104" t="s">
        <v>1055</v>
      </c>
      <c r="W940" s="105">
        <v>42276</v>
      </c>
      <c r="X940" s="104" t="b">
        <v>0</v>
      </c>
      <c r="Y940" s="104" t="s">
        <v>289</v>
      </c>
      <c r="Z940" s="104" t="s">
        <v>291</v>
      </c>
      <c r="AA940" s="104" t="s">
        <v>292</v>
      </c>
      <c r="AB940" s="104" t="s">
        <v>56</v>
      </c>
      <c r="AC940" s="104" t="s">
        <v>5228</v>
      </c>
      <c r="AD940" s="104" t="s">
        <v>5229</v>
      </c>
    </row>
    <row r="941" spans="2:30" outlineLevel="2">
      <c r="B941" s="4" t="s">
        <v>5</v>
      </c>
      <c r="C941" s="4" t="s">
        <v>5232</v>
      </c>
      <c r="D941" s="4" t="s">
        <v>8</v>
      </c>
      <c r="E941" s="10" t="s">
        <v>1133</v>
      </c>
      <c r="F941" s="4" t="s">
        <v>209</v>
      </c>
      <c r="G941" s="10" t="s">
        <v>1135</v>
      </c>
      <c r="H941" s="10" t="s">
        <v>1132</v>
      </c>
      <c r="I941" s="4" t="s">
        <v>277</v>
      </c>
      <c r="J941" s="72" t="str">
        <f>H941&amp;" "&amp;K941&amp;" "&amp;I941</f>
        <v>CDOR01 ICPL Index</v>
      </c>
      <c r="K941" s="25" t="str">
        <f>K$940</f>
        <v>ICPL</v>
      </c>
      <c r="L941" s="26">
        <f ca="1">L$940</f>
        <v>42276</v>
      </c>
      <c r="M941" s="25" t="b">
        <f>M$940</f>
        <v>0</v>
      </c>
      <c r="N941" s="84" t="str">
        <f>IF($M941,_xll.BDP($J941,N$940),"[DISABLED]")</f>
        <v>[DISABLED]</v>
      </c>
      <c r="O941" s="84" t="str">
        <f>IF($M941,_xll.BDP($J941,O$940),"[DISABLED]")</f>
        <v>[DISABLED]</v>
      </c>
      <c r="P941" s="84" t="str">
        <f>IF($M941,_xll.BDP($J941,P$940),"[DISABLED]")</f>
        <v>[DISABLED]</v>
      </c>
      <c r="Q941" s="84" t="str">
        <f>IF($M941,_xll.BDH($J941,Q$940,$L941),"[DISABLED]")</f>
        <v>[DISABLED]</v>
      </c>
      <c r="R941" s="84" t="str">
        <f>IF($M941,_xll.BDH($J941,R$940,$L941),"[DISABLED]")</f>
        <v>[DISABLED]</v>
      </c>
      <c r="S941" s="84" t="str">
        <f>IF($M941,_xll.BDH($J941,S$940,$L941),"[DISABLED]")</f>
        <v>[DISABLED]</v>
      </c>
      <c r="U941" s="106" t="s">
        <v>6028</v>
      </c>
      <c r="V941" s="107" t="s">
        <v>1055</v>
      </c>
      <c r="W941" s="108">
        <v>42276</v>
      </c>
      <c r="X941" s="107" t="b">
        <v>0</v>
      </c>
      <c r="Y941" s="107" t="s">
        <v>5237</v>
      </c>
      <c r="Z941" s="107" t="s">
        <v>5237</v>
      </c>
      <c r="AA941" s="107" t="s">
        <v>5237</v>
      </c>
      <c r="AB941" s="107" t="s">
        <v>5237</v>
      </c>
      <c r="AC941" s="107" t="s">
        <v>5237</v>
      </c>
      <c r="AD941" s="107" t="s">
        <v>5237</v>
      </c>
    </row>
    <row r="942" spans="2:30" outlineLevel="2">
      <c r="B942" s="4" t="s">
        <v>5</v>
      </c>
      <c r="C942" s="4" t="s">
        <v>5232</v>
      </c>
      <c r="D942" s="4" t="s">
        <v>8</v>
      </c>
      <c r="E942" s="10" t="s">
        <v>1133</v>
      </c>
      <c r="F942" s="51" t="s">
        <v>408</v>
      </c>
      <c r="G942" s="52" t="s">
        <v>409</v>
      </c>
      <c r="H942" s="52" t="s">
        <v>1136</v>
      </c>
      <c r="I942" s="4" t="s">
        <v>73</v>
      </c>
      <c r="J942" s="72" t="str">
        <f t="shared" ref="J942:J975" si="81">H942&amp;" "&amp;K942&amp;" "&amp;I942</f>
        <v>CDFR00A ICPL Curncy</v>
      </c>
      <c r="K942" s="25" t="str">
        <f t="shared" ref="K942:M975" si="82">K$940</f>
        <v>ICPL</v>
      </c>
      <c r="L942" s="26">
        <f t="shared" ca="1" si="82"/>
        <v>42276</v>
      </c>
      <c r="M942" s="25" t="b">
        <f t="shared" si="82"/>
        <v>0</v>
      </c>
      <c r="N942" s="84" t="str">
        <f>IF($M942,_xll.BDP($J942,N$940),"[DISABLED]")</f>
        <v>[DISABLED]</v>
      </c>
      <c r="O942" s="84" t="str">
        <f>IF($M942,_xll.BDP($J942,O$940),"[DISABLED]")</f>
        <v>[DISABLED]</v>
      </c>
      <c r="P942" s="84" t="str">
        <f>IF($M942,_xll.BDP($J942,P$940),"[DISABLED]")</f>
        <v>[DISABLED]</v>
      </c>
      <c r="Q942" s="84" t="str">
        <f>IF($M942,_xll.BDH($J942,Q$940,$L942),"[DISABLED]")</f>
        <v>[DISABLED]</v>
      </c>
      <c r="R942" s="84" t="str">
        <f>IF($M942,_xll.BDH($J942,R$940,$L942),"[DISABLED]")</f>
        <v>[DISABLED]</v>
      </c>
      <c r="S942" s="84" t="str">
        <f>IF($M942,_xll.BDH($J942,S$940,$L942),"[DISABLED]")</f>
        <v>[DISABLED]</v>
      </c>
      <c r="U942" s="106" t="s">
        <v>6029</v>
      </c>
      <c r="V942" s="107" t="s">
        <v>1055</v>
      </c>
      <c r="W942" s="108">
        <v>42276</v>
      </c>
      <c r="X942" s="107" t="b">
        <v>0</v>
      </c>
      <c r="Y942" s="107" t="s">
        <v>5237</v>
      </c>
      <c r="Z942" s="107" t="s">
        <v>5237</v>
      </c>
      <c r="AA942" s="107" t="s">
        <v>5237</v>
      </c>
      <c r="AB942" s="107" t="s">
        <v>5237</v>
      </c>
      <c r="AC942" s="107" t="s">
        <v>5237</v>
      </c>
      <c r="AD942" s="107" t="s">
        <v>5237</v>
      </c>
    </row>
    <row r="943" spans="2:30" outlineLevel="2">
      <c r="B943" s="4" t="s">
        <v>5</v>
      </c>
      <c r="C943" s="4" t="s">
        <v>5232</v>
      </c>
      <c r="D943" s="4" t="s">
        <v>8</v>
      </c>
      <c r="E943" s="10" t="s">
        <v>1133</v>
      </c>
      <c r="F943" s="9" t="s">
        <v>211</v>
      </c>
      <c r="G943" s="14" t="s">
        <v>411</v>
      </c>
      <c r="H943" s="14" t="s">
        <v>1137</v>
      </c>
      <c r="I943" s="4" t="s">
        <v>73</v>
      </c>
      <c r="J943" s="72" t="str">
        <f t="shared" si="81"/>
        <v>CDFR0AB ICPL Curncy</v>
      </c>
      <c r="K943" s="25" t="str">
        <f t="shared" si="82"/>
        <v>ICPL</v>
      </c>
      <c r="L943" s="26">
        <f t="shared" ca="1" si="82"/>
        <v>42276</v>
      </c>
      <c r="M943" s="25" t="b">
        <f t="shared" si="82"/>
        <v>0</v>
      </c>
      <c r="N943" s="84" t="str">
        <f>IF($M943,_xll.BDP($J943,N$940),"[DISABLED]")</f>
        <v>[DISABLED]</v>
      </c>
      <c r="O943" s="84" t="str">
        <f>IF($M943,_xll.BDP($J943,O$940),"[DISABLED]")</f>
        <v>[DISABLED]</v>
      </c>
      <c r="P943" s="84" t="str">
        <f>IF($M943,_xll.BDP($J943,P$940),"[DISABLED]")</f>
        <v>[DISABLED]</v>
      </c>
      <c r="Q943" s="84" t="str">
        <f>IF($M943,_xll.BDH($J943,Q$940,$L943),"[DISABLED]")</f>
        <v>[DISABLED]</v>
      </c>
      <c r="R943" s="84" t="str">
        <f>IF($M943,_xll.BDH($J943,R$940,$L943),"[DISABLED]")</f>
        <v>[DISABLED]</v>
      </c>
      <c r="S943" s="84" t="str">
        <f>IF($M943,_xll.BDH($J943,S$940,$L943),"[DISABLED]")</f>
        <v>[DISABLED]</v>
      </c>
      <c r="U943" s="106" t="s">
        <v>6030</v>
      </c>
      <c r="V943" s="107" t="s">
        <v>1055</v>
      </c>
      <c r="W943" s="108">
        <v>42276</v>
      </c>
      <c r="X943" s="107" t="b">
        <v>0</v>
      </c>
      <c r="Y943" s="107" t="s">
        <v>5237</v>
      </c>
      <c r="Z943" s="107" t="s">
        <v>5237</v>
      </c>
      <c r="AA943" s="107" t="s">
        <v>5237</v>
      </c>
      <c r="AB943" s="107" t="s">
        <v>5237</v>
      </c>
      <c r="AC943" s="107" t="s">
        <v>5237</v>
      </c>
      <c r="AD943" s="107" t="s">
        <v>5237</v>
      </c>
    </row>
    <row r="944" spans="2:30" outlineLevel="2">
      <c r="B944" s="4" t="s">
        <v>5</v>
      </c>
      <c r="C944" s="4" t="s">
        <v>5232</v>
      </c>
      <c r="D944" s="4" t="s">
        <v>8</v>
      </c>
      <c r="E944" s="10" t="s">
        <v>1133</v>
      </c>
      <c r="F944" s="9" t="s">
        <v>211</v>
      </c>
      <c r="G944" s="14" t="s">
        <v>412</v>
      </c>
      <c r="H944" s="14" t="s">
        <v>1138</v>
      </c>
      <c r="I944" s="4" t="s">
        <v>73</v>
      </c>
      <c r="J944" s="72" t="str">
        <f t="shared" si="81"/>
        <v>CDFR0BC ICPL Curncy</v>
      </c>
      <c r="K944" s="25" t="str">
        <f t="shared" si="82"/>
        <v>ICPL</v>
      </c>
      <c r="L944" s="26">
        <f t="shared" ca="1" si="82"/>
        <v>42276</v>
      </c>
      <c r="M944" s="25" t="b">
        <f t="shared" si="82"/>
        <v>0</v>
      </c>
      <c r="N944" s="84" t="str">
        <f>IF($M944,_xll.BDP($J944,N$940),"[DISABLED]")</f>
        <v>[DISABLED]</v>
      </c>
      <c r="O944" s="84" t="str">
        <f>IF($M944,_xll.BDP($J944,O$940),"[DISABLED]")</f>
        <v>[DISABLED]</v>
      </c>
      <c r="P944" s="84" t="str">
        <f>IF($M944,_xll.BDP($J944,P$940),"[DISABLED]")</f>
        <v>[DISABLED]</v>
      </c>
      <c r="Q944" s="84" t="str">
        <f>IF($M944,_xll.BDH($J944,Q$940,$L944),"[DISABLED]")</f>
        <v>[DISABLED]</v>
      </c>
      <c r="R944" s="84" t="str">
        <f>IF($M944,_xll.BDH($J944,R$940,$L944),"[DISABLED]")</f>
        <v>[DISABLED]</v>
      </c>
      <c r="S944" s="84" t="str">
        <f>IF($M944,_xll.BDH($J944,S$940,$L944),"[DISABLED]")</f>
        <v>[DISABLED]</v>
      </c>
      <c r="U944" s="106" t="s">
        <v>6031</v>
      </c>
      <c r="V944" s="107" t="s">
        <v>1055</v>
      </c>
      <c r="W944" s="108">
        <v>42276</v>
      </c>
      <c r="X944" s="107" t="b">
        <v>0</v>
      </c>
      <c r="Y944" s="107" t="s">
        <v>5237</v>
      </c>
      <c r="Z944" s="107" t="s">
        <v>5237</v>
      </c>
      <c r="AA944" s="107" t="s">
        <v>5237</v>
      </c>
      <c r="AB944" s="107" t="s">
        <v>5237</v>
      </c>
      <c r="AC944" s="107" t="s">
        <v>5237</v>
      </c>
      <c r="AD944" s="107" t="s">
        <v>5237</v>
      </c>
    </row>
    <row r="945" spans="2:30" outlineLevel="2">
      <c r="B945" s="4" t="s">
        <v>5</v>
      </c>
      <c r="C945" s="4" t="s">
        <v>5232</v>
      </c>
      <c r="D945" s="4" t="s">
        <v>8</v>
      </c>
      <c r="E945" s="10" t="s">
        <v>1133</v>
      </c>
      <c r="F945" s="9" t="s">
        <v>211</v>
      </c>
      <c r="G945" s="14" t="s">
        <v>413</v>
      </c>
      <c r="H945" s="14" t="s">
        <v>1139</v>
      </c>
      <c r="I945" s="4" t="s">
        <v>73</v>
      </c>
      <c r="J945" s="72" t="str">
        <f t="shared" si="81"/>
        <v>CDFR0CD ICPL Curncy</v>
      </c>
      <c r="K945" s="25" t="str">
        <f t="shared" si="82"/>
        <v>ICPL</v>
      </c>
      <c r="L945" s="26">
        <f t="shared" ca="1" si="82"/>
        <v>42276</v>
      </c>
      <c r="M945" s="25" t="b">
        <f t="shared" si="82"/>
        <v>0</v>
      </c>
      <c r="N945" s="84" t="str">
        <f>IF($M945,_xll.BDP($J945,N$940),"[DISABLED]")</f>
        <v>[DISABLED]</v>
      </c>
      <c r="O945" s="84" t="str">
        <f>IF($M945,_xll.BDP($J945,O$940),"[DISABLED]")</f>
        <v>[DISABLED]</v>
      </c>
      <c r="P945" s="84" t="str">
        <f>IF($M945,_xll.BDP($J945,P$940),"[DISABLED]")</f>
        <v>[DISABLED]</v>
      </c>
      <c r="Q945" s="84" t="str">
        <f>IF($M945,_xll.BDH($J945,Q$940,$L945),"[DISABLED]")</f>
        <v>[DISABLED]</v>
      </c>
      <c r="R945" s="84" t="str">
        <f>IF($M945,_xll.BDH($J945,R$940,$L945),"[DISABLED]")</f>
        <v>[DISABLED]</v>
      </c>
      <c r="S945" s="84" t="str">
        <f>IF($M945,_xll.BDH($J945,S$940,$L945),"[DISABLED]")</f>
        <v>[DISABLED]</v>
      </c>
      <c r="U945" s="106" t="s">
        <v>6032</v>
      </c>
      <c r="V945" s="107" t="s">
        <v>1055</v>
      </c>
      <c r="W945" s="108">
        <v>42276</v>
      </c>
      <c r="X945" s="107" t="b">
        <v>0</v>
      </c>
      <c r="Y945" s="107" t="s">
        <v>5237</v>
      </c>
      <c r="Z945" s="107" t="s">
        <v>5237</v>
      </c>
      <c r="AA945" s="107" t="s">
        <v>5237</v>
      </c>
      <c r="AB945" s="107" t="s">
        <v>5237</v>
      </c>
      <c r="AC945" s="107" t="s">
        <v>5237</v>
      </c>
      <c r="AD945" s="107" t="s">
        <v>5237</v>
      </c>
    </row>
    <row r="946" spans="2:30" outlineLevel="2">
      <c r="B946" s="4" t="s">
        <v>5</v>
      </c>
      <c r="C946" s="4" t="s">
        <v>5232</v>
      </c>
      <c r="D946" s="4" t="s">
        <v>8</v>
      </c>
      <c r="E946" s="10" t="s">
        <v>1133</v>
      </c>
      <c r="F946" s="9" t="s">
        <v>212</v>
      </c>
      <c r="G946" s="14" t="s">
        <v>414</v>
      </c>
      <c r="H946" s="14" t="s">
        <v>1140</v>
      </c>
      <c r="I946" s="4" t="s">
        <v>73</v>
      </c>
      <c r="J946" s="72" t="str">
        <f t="shared" si="81"/>
        <v>CDFR0DE ICPL Curncy</v>
      </c>
      <c r="K946" s="25" t="str">
        <f t="shared" si="82"/>
        <v>ICPL</v>
      </c>
      <c r="L946" s="26">
        <f t="shared" ca="1" si="82"/>
        <v>42276</v>
      </c>
      <c r="M946" s="25" t="b">
        <f t="shared" si="82"/>
        <v>0</v>
      </c>
      <c r="N946" s="84" t="str">
        <f>IF($M946,_xll.BDP($J946,N$940),"[DISABLED]")</f>
        <v>[DISABLED]</v>
      </c>
      <c r="O946" s="84" t="str">
        <f>IF($M946,_xll.BDP($J946,O$940),"[DISABLED]")</f>
        <v>[DISABLED]</v>
      </c>
      <c r="P946" s="84" t="str">
        <f>IF($M946,_xll.BDP($J946,P$940),"[DISABLED]")</f>
        <v>[DISABLED]</v>
      </c>
      <c r="Q946" s="84" t="str">
        <f>IF($M946,_xll.BDH($J946,Q$940,$L946),"[DISABLED]")</f>
        <v>[DISABLED]</v>
      </c>
      <c r="R946" s="84" t="str">
        <f>IF($M946,_xll.BDH($J946,R$940,$L946),"[DISABLED]")</f>
        <v>[DISABLED]</v>
      </c>
      <c r="S946" s="84" t="str">
        <f>IF($M946,_xll.BDH($J946,S$940,$L946),"[DISABLED]")</f>
        <v>[DISABLED]</v>
      </c>
      <c r="U946" s="106" t="s">
        <v>6033</v>
      </c>
      <c r="V946" s="107" t="s">
        <v>1055</v>
      </c>
      <c r="W946" s="108">
        <v>42276</v>
      </c>
      <c r="X946" s="107" t="b">
        <v>0</v>
      </c>
      <c r="Y946" s="107" t="s">
        <v>5237</v>
      </c>
      <c r="Z946" s="107" t="s">
        <v>5237</v>
      </c>
      <c r="AA946" s="107" t="s">
        <v>5237</v>
      </c>
      <c r="AB946" s="107" t="s">
        <v>5237</v>
      </c>
      <c r="AC946" s="107" t="s">
        <v>5237</v>
      </c>
      <c r="AD946" s="107" t="s">
        <v>5237</v>
      </c>
    </row>
    <row r="947" spans="2:30" outlineLevel="2">
      <c r="B947" s="4" t="s">
        <v>5</v>
      </c>
      <c r="C947" s="4" t="s">
        <v>5232</v>
      </c>
      <c r="D947" s="4" t="s">
        <v>8</v>
      </c>
      <c r="E947" s="10" t="s">
        <v>1133</v>
      </c>
      <c r="F947" s="9" t="s">
        <v>58</v>
      </c>
      <c r="G947" s="14" t="s">
        <v>415</v>
      </c>
      <c r="H947" s="14" t="s">
        <v>1141</v>
      </c>
      <c r="I947" s="4" t="s">
        <v>73</v>
      </c>
      <c r="J947" s="72" t="str">
        <f t="shared" si="81"/>
        <v>CDFR0EF ICPL Curncy</v>
      </c>
      <c r="K947" s="25" t="str">
        <f t="shared" si="82"/>
        <v>ICPL</v>
      </c>
      <c r="L947" s="26">
        <f t="shared" ca="1" si="82"/>
        <v>42276</v>
      </c>
      <c r="M947" s="25" t="b">
        <f t="shared" si="82"/>
        <v>0</v>
      </c>
      <c r="N947" s="84" t="str">
        <f>IF($M947,_xll.BDP($J947,N$940),"[DISABLED]")</f>
        <v>[DISABLED]</v>
      </c>
      <c r="O947" s="84" t="str">
        <f>IF($M947,_xll.BDP($J947,O$940),"[DISABLED]")</f>
        <v>[DISABLED]</v>
      </c>
      <c r="P947" s="84" t="str">
        <f>IF($M947,_xll.BDP($J947,P$940),"[DISABLED]")</f>
        <v>[DISABLED]</v>
      </c>
      <c r="Q947" s="84" t="str">
        <f>IF($M947,_xll.BDH($J947,Q$940,$L947),"[DISABLED]")</f>
        <v>[DISABLED]</v>
      </c>
      <c r="R947" s="84" t="str">
        <f>IF($M947,_xll.BDH($J947,R$940,$L947),"[DISABLED]")</f>
        <v>[DISABLED]</v>
      </c>
      <c r="S947" s="84" t="str">
        <f>IF($M947,_xll.BDH($J947,S$940,$L947),"[DISABLED]")</f>
        <v>[DISABLED]</v>
      </c>
      <c r="U947" s="106" t="s">
        <v>6034</v>
      </c>
      <c r="V947" s="107" t="s">
        <v>1055</v>
      </c>
      <c r="W947" s="108">
        <v>42276</v>
      </c>
      <c r="X947" s="107" t="b">
        <v>0</v>
      </c>
      <c r="Y947" s="107" t="s">
        <v>5237</v>
      </c>
      <c r="Z947" s="107" t="s">
        <v>5237</v>
      </c>
      <c r="AA947" s="107" t="s">
        <v>5237</v>
      </c>
      <c r="AB947" s="107" t="s">
        <v>5237</v>
      </c>
      <c r="AC947" s="107" t="s">
        <v>5237</v>
      </c>
      <c r="AD947" s="107" t="s">
        <v>5237</v>
      </c>
    </row>
    <row r="948" spans="2:30" outlineLevel="2">
      <c r="B948" s="4" t="s">
        <v>5</v>
      </c>
      <c r="C948" s="4" t="s">
        <v>5232</v>
      </c>
      <c r="D948" s="4" t="s">
        <v>8</v>
      </c>
      <c r="E948" s="10" t="s">
        <v>1133</v>
      </c>
      <c r="F948" s="9" t="s">
        <v>177</v>
      </c>
      <c r="G948" s="14" t="s">
        <v>416</v>
      </c>
      <c r="H948" s="14" t="s">
        <v>1142</v>
      </c>
      <c r="I948" s="4" t="s">
        <v>73</v>
      </c>
      <c r="J948" s="72" t="str">
        <f t="shared" si="81"/>
        <v>CDFR0FG ICPL Curncy</v>
      </c>
      <c r="K948" s="25" t="str">
        <f t="shared" si="82"/>
        <v>ICPL</v>
      </c>
      <c r="L948" s="26">
        <f t="shared" ca="1" si="82"/>
        <v>42276</v>
      </c>
      <c r="M948" s="25" t="b">
        <f t="shared" si="82"/>
        <v>0</v>
      </c>
      <c r="N948" s="84" t="str">
        <f>IF($M948,_xll.BDP($J948,N$940),"[DISABLED]")</f>
        <v>[DISABLED]</v>
      </c>
      <c r="O948" s="84" t="str">
        <f>IF($M948,_xll.BDP($J948,O$940),"[DISABLED]")</f>
        <v>[DISABLED]</v>
      </c>
      <c r="P948" s="84" t="str">
        <f>IF($M948,_xll.BDP($J948,P$940),"[DISABLED]")</f>
        <v>[DISABLED]</v>
      </c>
      <c r="Q948" s="84" t="str">
        <f>IF($M948,_xll.BDH($J948,Q$940,$L948),"[DISABLED]")</f>
        <v>[DISABLED]</v>
      </c>
      <c r="R948" s="84" t="str">
        <f>IF($M948,_xll.BDH($J948,R$940,$L948),"[DISABLED]")</f>
        <v>[DISABLED]</v>
      </c>
      <c r="S948" s="84" t="str">
        <f>IF($M948,_xll.BDH($J948,S$940,$L948),"[DISABLED]")</f>
        <v>[DISABLED]</v>
      </c>
      <c r="U948" s="106" t="s">
        <v>6035</v>
      </c>
      <c r="V948" s="107" t="s">
        <v>1055</v>
      </c>
      <c r="W948" s="108">
        <v>42276</v>
      </c>
      <c r="X948" s="107" t="b">
        <v>0</v>
      </c>
      <c r="Y948" s="107" t="s">
        <v>5237</v>
      </c>
      <c r="Z948" s="107" t="s">
        <v>5237</v>
      </c>
      <c r="AA948" s="107" t="s">
        <v>5237</v>
      </c>
      <c r="AB948" s="107" t="s">
        <v>5237</v>
      </c>
      <c r="AC948" s="107" t="s">
        <v>5237</v>
      </c>
      <c r="AD948" s="107" t="s">
        <v>5237</v>
      </c>
    </row>
    <row r="949" spans="2:30" outlineLevel="2">
      <c r="B949" s="4" t="s">
        <v>5</v>
      </c>
      <c r="C949" s="4" t="s">
        <v>5232</v>
      </c>
      <c r="D949" s="4" t="s">
        <v>8</v>
      </c>
      <c r="E949" s="10" t="s">
        <v>1133</v>
      </c>
      <c r="F949" s="9" t="s">
        <v>178</v>
      </c>
      <c r="G949" s="14" t="s">
        <v>417</v>
      </c>
      <c r="H949" s="14" t="s">
        <v>1143</v>
      </c>
      <c r="I949" s="4" t="s">
        <v>73</v>
      </c>
      <c r="J949" s="72" t="str">
        <f t="shared" si="81"/>
        <v>CDFR0GH ICPL Curncy</v>
      </c>
      <c r="K949" s="25" t="str">
        <f t="shared" si="82"/>
        <v>ICPL</v>
      </c>
      <c r="L949" s="26">
        <f t="shared" ca="1" si="82"/>
        <v>42276</v>
      </c>
      <c r="M949" s="25" t="b">
        <f t="shared" si="82"/>
        <v>0</v>
      </c>
      <c r="N949" s="84" t="str">
        <f>IF($M949,_xll.BDP($J949,N$940),"[DISABLED]")</f>
        <v>[DISABLED]</v>
      </c>
      <c r="O949" s="84" t="str">
        <f>IF($M949,_xll.BDP($J949,O$940),"[DISABLED]")</f>
        <v>[DISABLED]</v>
      </c>
      <c r="P949" s="84" t="str">
        <f>IF($M949,_xll.BDP($J949,P$940),"[DISABLED]")</f>
        <v>[DISABLED]</v>
      </c>
      <c r="Q949" s="84" t="str">
        <f>IF($M949,_xll.BDH($J949,Q$940,$L949),"[DISABLED]")</f>
        <v>[DISABLED]</v>
      </c>
      <c r="R949" s="84" t="str">
        <f>IF($M949,_xll.BDH($J949,R$940,$L949),"[DISABLED]")</f>
        <v>[DISABLED]</v>
      </c>
      <c r="S949" s="84" t="str">
        <f>IF($M949,_xll.BDH($J949,S$940,$L949),"[DISABLED]")</f>
        <v>[DISABLED]</v>
      </c>
      <c r="U949" s="106" t="s">
        <v>6036</v>
      </c>
      <c r="V949" s="107" t="s">
        <v>1055</v>
      </c>
      <c r="W949" s="108">
        <v>42276</v>
      </c>
      <c r="X949" s="107" t="b">
        <v>0</v>
      </c>
      <c r="Y949" s="107" t="s">
        <v>5237</v>
      </c>
      <c r="Z949" s="107" t="s">
        <v>5237</v>
      </c>
      <c r="AA949" s="107" t="s">
        <v>5237</v>
      </c>
      <c r="AB949" s="107" t="s">
        <v>5237</v>
      </c>
      <c r="AC949" s="107" t="s">
        <v>5237</v>
      </c>
      <c r="AD949" s="107" t="s">
        <v>5237</v>
      </c>
    </row>
    <row r="950" spans="2:30" outlineLevel="2">
      <c r="B950" s="4" t="s">
        <v>5</v>
      </c>
      <c r="C950" s="4" t="s">
        <v>5232</v>
      </c>
      <c r="D950" s="4" t="s">
        <v>8</v>
      </c>
      <c r="E950" s="10" t="s">
        <v>1133</v>
      </c>
      <c r="F950" s="9" t="s">
        <v>71</v>
      </c>
      <c r="G950" s="10" t="s">
        <v>430</v>
      </c>
      <c r="H950" s="14" t="s">
        <v>1144</v>
      </c>
      <c r="I950" s="4" t="s">
        <v>73</v>
      </c>
      <c r="J950" s="72" t="str">
        <f t="shared" si="81"/>
        <v>CDBAAI ICPL Curncy</v>
      </c>
      <c r="K950" s="25" t="str">
        <f t="shared" si="82"/>
        <v>ICPL</v>
      </c>
      <c r="L950" s="26">
        <f t="shared" ca="1" si="82"/>
        <v>42276</v>
      </c>
      <c r="M950" s="25" t="b">
        <f t="shared" si="82"/>
        <v>0</v>
      </c>
      <c r="N950" s="84" t="str">
        <f>IF($M950,_xll.BDP($J950,N$940),"[DISABLED]")</f>
        <v>[DISABLED]</v>
      </c>
      <c r="O950" s="84" t="str">
        <f>IF($M950,_xll.BDP($J950,O$940),"[DISABLED]")</f>
        <v>[DISABLED]</v>
      </c>
      <c r="P950" s="84" t="str">
        <f>IF($M950,_xll.BDP($J950,P$940),"[DISABLED]")</f>
        <v>[DISABLED]</v>
      </c>
      <c r="Q950" s="84" t="str">
        <f>IF($M950,_xll.BDH($J950,Q$940,$L950),"[DISABLED]")</f>
        <v>[DISABLED]</v>
      </c>
      <c r="R950" s="84" t="str">
        <f>IF($M950,_xll.BDH($J950,R$940,$L950),"[DISABLED]")</f>
        <v>[DISABLED]</v>
      </c>
      <c r="S950" s="84" t="str">
        <f>IF($M950,_xll.BDH($J950,S$940,$L950),"[DISABLED]")</f>
        <v>[DISABLED]</v>
      </c>
      <c r="U950" s="106" t="s">
        <v>6037</v>
      </c>
      <c r="V950" s="107" t="s">
        <v>1055</v>
      </c>
      <c r="W950" s="108">
        <v>42276</v>
      </c>
      <c r="X950" s="107" t="b">
        <v>0</v>
      </c>
      <c r="Y950" s="107" t="s">
        <v>5237</v>
      </c>
      <c r="Z950" s="107" t="s">
        <v>5237</v>
      </c>
      <c r="AA950" s="107" t="s">
        <v>5237</v>
      </c>
      <c r="AB950" s="107" t="s">
        <v>5237</v>
      </c>
      <c r="AC950" s="107" t="s">
        <v>5237</v>
      </c>
      <c r="AD950" s="107" t="s">
        <v>5237</v>
      </c>
    </row>
    <row r="951" spans="2:30" outlineLevel="2">
      <c r="B951" s="4" t="s">
        <v>5</v>
      </c>
      <c r="C951" s="4" t="s">
        <v>5232</v>
      </c>
      <c r="D951" s="4" t="s">
        <v>8</v>
      </c>
      <c r="E951" s="10" t="s">
        <v>1133</v>
      </c>
      <c r="F951" s="9" t="s">
        <v>179</v>
      </c>
      <c r="G951" s="14" t="s">
        <v>418</v>
      </c>
      <c r="H951" s="14" t="s">
        <v>1145</v>
      </c>
      <c r="I951" s="4" t="s">
        <v>73</v>
      </c>
      <c r="J951" s="72" t="str">
        <f t="shared" si="81"/>
        <v xml:space="preserve"> CDFR0IJ ICPL Curncy</v>
      </c>
      <c r="K951" s="25" t="str">
        <f t="shared" si="82"/>
        <v>ICPL</v>
      </c>
      <c r="L951" s="26">
        <f t="shared" ca="1" si="82"/>
        <v>42276</v>
      </c>
      <c r="M951" s="25" t="b">
        <f t="shared" si="82"/>
        <v>0</v>
      </c>
      <c r="N951" s="84" t="str">
        <f>IF($M951,_xll.BDP($J951,N$940),"[DISABLED]")</f>
        <v>[DISABLED]</v>
      </c>
      <c r="O951" s="84" t="str">
        <f>IF($M951,_xll.BDP($J951,O$940),"[DISABLED]")</f>
        <v>[DISABLED]</v>
      </c>
      <c r="P951" s="84" t="str">
        <f>IF($M951,_xll.BDP($J951,P$940),"[DISABLED]")</f>
        <v>[DISABLED]</v>
      </c>
      <c r="Q951" s="84" t="str">
        <f>IF($M951,_xll.BDH($J951,Q$940,$L951),"[DISABLED]")</f>
        <v>[DISABLED]</v>
      </c>
      <c r="R951" s="84" t="str">
        <f>IF($M951,_xll.BDH($J951,R$940,$L951),"[DISABLED]")</f>
        <v>[DISABLED]</v>
      </c>
      <c r="S951" s="84" t="str">
        <f>IF($M951,_xll.BDH($J951,S$940,$L951),"[DISABLED]")</f>
        <v>[DISABLED]</v>
      </c>
      <c r="U951" s="106" t="s">
        <v>6038</v>
      </c>
      <c r="V951" s="107" t="s">
        <v>1055</v>
      </c>
      <c r="W951" s="108">
        <v>42276</v>
      </c>
      <c r="X951" s="107" t="b">
        <v>0</v>
      </c>
      <c r="Y951" s="107" t="s">
        <v>5237</v>
      </c>
      <c r="Z951" s="107" t="s">
        <v>5237</v>
      </c>
      <c r="AA951" s="107" t="s">
        <v>5237</v>
      </c>
      <c r="AB951" s="107" t="s">
        <v>5237</v>
      </c>
      <c r="AC951" s="107" t="s">
        <v>5237</v>
      </c>
      <c r="AD951" s="107" t="s">
        <v>5237</v>
      </c>
    </row>
    <row r="952" spans="2:30" outlineLevel="2">
      <c r="B952" s="4" t="s">
        <v>5</v>
      </c>
      <c r="C952" s="4" t="s">
        <v>5232</v>
      </c>
      <c r="D952" s="4" t="s">
        <v>8</v>
      </c>
      <c r="E952" s="10" t="s">
        <v>1133</v>
      </c>
      <c r="F952" s="9" t="s">
        <v>180</v>
      </c>
      <c r="G952" s="14" t="s">
        <v>419</v>
      </c>
      <c r="H952" s="14" t="s">
        <v>1146</v>
      </c>
      <c r="I952" s="4" t="s">
        <v>73</v>
      </c>
      <c r="J952" s="72" t="str">
        <f t="shared" si="81"/>
        <v xml:space="preserve"> CDFR0JK ICPL Curncy</v>
      </c>
      <c r="K952" s="25" t="str">
        <f t="shared" si="82"/>
        <v>ICPL</v>
      </c>
      <c r="L952" s="26">
        <f t="shared" ca="1" si="82"/>
        <v>42276</v>
      </c>
      <c r="M952" s="25" t="b">
        <f t="shared" si="82"/>
        <v>0</v>
      </c>
      <c r="N952" s="84" t="str">
        <f>IF($M952,_xll.BDP($J952,N$940),"[DISABLED]")</f>
        <v>[DISABLED]</v>
      </c>
      <c r="O952" s="84" t="str">
        <f>IF($M952,_xll.BDP($J952,O$940),"[DISABLED]")</f>
        <v>[DISABLED]</v>
      </c>
      <c r="P952" s="84" t="str">
        <f>IF($M952,_xll.BDP($J952,P$940),"[DISABLED]")</f>
        <v>[DISABLED]</v>
      </c>
      <c r="Q952" s="84" t="str">
        <f>IF($M952,_xll.BDH($J952,Q$940,$L952),"[DISABLED]")</f>
        <v>[DISABLED]</v>
      </c>
      <c r="R952" s="84" t="str">
        <f>IF($M952,_xll.BDH($J952,R$940,$L952),"[DISABLED]")</f>
        <v>[DISABLED]</v>
      </c>
      <c r="S952" s="84" t="str">
        <f>IF($M952,_xll.BDH($J952,S$940,$L952),"[DISABLED]")</f>
        <v>[DISABLED]</v>
      </c>
      <c r="U952" s="106" t="s">
        <v>6039</v>
      </c>
      <c r="V952" s="107" t="s">
        <v>1055</v>
      </c>
      <c r="W952" s="108">
        <v>42276</v>
      </c>
      <c r="X952" s="107" t="b">
        <v>0</v>
      </c>
      <c r="Y952" s="107" t="s">
        <v>5237</v>
      </c>
      <c r="Z952" s="107" t="s">
        <v>5237</v>
      </c>
      <c r="AA952" s="107" t="s">
        <v>5237</v>
      </c>
      <c r="AB952" s="107" t="s">
        <v>5237</v>
      </c>
      <c r="AC952" s="107" t="s">
        <v>5237</v>
      </c>
      <c r="AD952" s="107" t="s">
        <v>5237</v>
      </c>
    </row>
    <row r="953" spans="2:30" outlineLevel="2">
      <c r="B953" s="4" t="s">
        <v>5</v>
      </c>
      <c r="C953" s="4" t="s">
        <v>5232</v>
      </c>
      <c r="D953" s="4" t="s">
        <v>8</v>
      </c>
      <c r="E953" s="10" t="s">
        <v>1133</v>
      </c>
      <c r="F953" s="9" t="s">
        <v>41</v>
      </c>
      <c r="G953" s="10" t="s">
        <v>430</v>
      </c>
      <c r="H953" s="14" t="s">
        <v>1147</v>
      </c>
      <c r="I953" s="4" t="s">
        <v>73</v>
      </c>
      <c r="J953" s="72" t="str">
        <f t="shared" si="81"/>
        <v>CDBAAC1 ICPL Curncy</v>
      </c>
      <c r="K953" s="25" t="str">
        <f t="shared" si="82"/>
        <v>ICPL</v>
      </c>
      <c r="L953" s="26">
        <f t="shared" ca="1" si="82"/>
        <v>42276</v>
      </c>
      <c r="M953" s="25" t="b">
        <f t="shared" si="82"/>
        <v>0</v>
      </c>
      <c r="N953" s="84" t="str">
        <f>IF($M953,_xll.BDP($J953,N$940),"[DISABLED]")</f>
        <v>[DISABLED]</v>
      </c>
      <c r="O953" s="84" t="str">
        <f>IF($M953,_xll.BDP($J953,O$940),"[DISABLED]")</f>
        <v>[DISABLED]</v>
      </c>
      <c r="P953" s="84" t="str">
        <f>IF($M953,_xll.BDP($J953,P$940),"[DISABLED]")</f>
        <v>[DISABLED]</v>
      </c>
      <c r="Q953" s="84" t="str">
        <f>IF($M953,_xll.BDH($J953,Q$940,$L953),"[DISABLED]")</f>
        <v>[DISABLED]</v>
      </c>
      <c r="R953" s="84" t="str">
        <f>IF($M953,_xll.BDH($J953,R$940,$L953),"[DISABLED]")</f>
        <v>[DISABLED]</v>
      </c>
      <c r="S953" s="84" t="str">
        <f>IF($M953,_xll.BDH($J953,S$940,$L953),"[DISABLED]")</f>
        <v>[DISABLED]</v>
      </c>
      <c r="U953" s="106" t="s">
        <v>6040</v>
      </c>
      <c r="V953" s="107" t="s">
        <v>1055</v>
      </c>
      <c r="W953" s="108">
        <v>42276</v>
      </c>
      <c r="X953" s="107" t="b">
        <v>0</v>
      </c>
      <c r="Y953" s="107" t="s">
        <v>5237</v>
      </c>
      <c r="Z953" s="107" t="s">
        <v>5237</v>
      </c>
      <c r="AA953" s="107" t="s">
        <v>5237</v>
      </c>
      <c r="AB953" s="107" t="s">
        <v>5237</v>
      </c>
      <c r="AC953" s="107" t="s">
        <v>5237</v>
      </c>
      <c r="AD953" s="107" t="s">
        <v>5237</v>
      </c>
    </row>
    <row r="954" spans="2:30" outlineLevel="2">
      <c r="B954" s="4" t="s">
        <v>5</v>
      </c>
      <c r="C954" s="4" t="s">
        <v>5232</v>
      </c>
      <c r="D954" s="4" t="s">
        <v>8</v>
      </c>
      <c r="E954" s="10" t="s">
        <v>1133</v>
      </c>
      <c r="F954" s="9" t="s">
        <v>145</v>
      </c>
      <c r="G954" s="10" t="s">
        <v>430</v>
      </c>
      <c r="H954" s="14" t="s">
        <v>1148</v>
      </c>
      <c r="I954" s="4" t="s">
        <v>73</v>
      </c>
      <c r="J954" s="72" t="str">
        <f t="shared" si="81"/>
        <v>CDBAAC1C ICPL Curncy</v>
      </c>
      <c r="K954" s="25" t="str">
        <f t="shared" si="82"/>
        <v>ICPL</v>
      </c>
      <c r="L954" s="26">
        <f t="shared" ca="1" si="82"/>
        <v>42276</v>
      </c>
      <c r="M954" s="25" t="b">
        <f t="shared" si="82"/>
        <v>0</v>
      </c>
      <c r="N954" s="84" t="str">
        <f>IF($M954,_xll.BDP($J954,N$940),"[DISABLED]")</f>
        <v>[DISABLED]</v>
      </c>
      <c r="O954" s="84" t="str">
        <f>IF($M954,_xll.BDP($J954,O$940),"[DISABLED]")</f>
        <v>[DISABLED]</v>
      </c>
      <c r="P954" s="84" t="str">
        <f>IF($M954,_xll.BDP($J954,P$940),"[DISABLED]")</f>
        <v>[DISABLED]</v>
      </c>
      <c r="Q954" s="84" t="str">
        <f>IF($M954,_xll.BDH($J954,Q$940,$L954),"[DISABLED]")</f>
        <v>[DISABLED]</v>
      </c>
      <c r="R954" s="84" t="str">
        <f>IF($M954,_xll.BDH($J954,R$940,$L954),"[DISABLED]")</f>
        <v>[DISABLED]</v>
      </c>
      <c r="S954" s="84" t="str">
        <f>IF($M954,_xll.BDH($J954,S$940,$L954),"[DISABLED]")</f>
        <v>[DISABLED]</v>
      </c>
      <c r="U954" s="106" t="s">
        <v>6041</v>
      </c>
      <c r="V954" s="107" t="s">
        <v>1055</v>
      </c>
      <c r="W954" s="108">
        <v>42276</v>
      </c>
      <c r="X954" s="107" t="b">
        <v>0</v>
      </c>
      <c r="Y954" s="107" t="s">
        <v>5237</v>
      </c>
      <c r="Z954" s="107" t="s">
        <v>5237</v>
      </c>
      <c r="AA954" s="107" t="s">
        <v>5237</v>
      </c>
      <c r="AB954" s="107" t="s">
        <v>5237</v>
      </c>
      <c r="AC954" s="107" t="s">
        <v>5237</v>
      </c>
      <c r="AD954" s="107" t="s">
        <v>5237</v>
      </c>
    </row>
    <row r="955" spans="2:30" outlineLevel="2">
      <c r="B955" s="4" t="s">
        <v>5</v>
      </c>
      <c r="C955" s="4" t="s">
        <v>5232</v>
      </c>
      <c r="D955" s="4" t="s">
        <v>8</v>
      </c>
      <c r="E955" s="10" t="s">
        <v>1133</v>
      </c>
      <c r="F955" s="9" t="s">
        <v>146</v>
      </c>
      <c r="G955" s="10" t="s">
        <v>430</v>
      </c>
      <c r="H955" s="14" t="s">
        <v>1149</v>
      </c>
      <c r="I955" s="4" t="s">
        <v>73</v>
      </c>
      <c r="J955" s="72" t="str">
        <f t="shared" si="81"/>
        <v>CDBAAC1F ICPL Curncy</v>
      </c>
      <c r="K955" s="25" t="str">
        <f t="shared" si="82"/>
        <v>ICPL</v>
      </c>
      <c r="L955" s="26">
        <f t="shared" ca="1" si="82"/>
        <v>42276</v>
      </c>
      <c r="M955" s="25" t="b">
        <f t="shared" si="82"/>
        <v>0</v>
      </c>
      <c r="N955" s="84" t="str">
        <f>IF($M955,_xll.BDP($J955,N$940),"[DISABLED]")</f>
        <v>[DISABLED]</v>
      </c>
      <c r="O955" s="84" t="str">
        <f>IF($M955,_xll.BDP($J955,O$940),"[DISABLED]")</f>
        <v>[DISABLED]</v>
      </c>
      <c r="P955" s="84" t="str">
        <f>IF($M955,_xll.BDP($J955,P$940),"[DISABLED]")</f>
        <v>[DISABLED]</v>
      </c>
      <c r="Q955" s="84" t="str">
        <f>IF($M955,_xll.BDH($J955,Q$940,$L955),"[DISABLED]")</f>
        <v>[DISABLED]</v>
      </c>
      <c r="R955" s="84" t="str">
        <f>IF($M955,_xll.BDH($J955,R$940,$L955),"[DISABLED]")</f>
        <v>[DISABLED]</v>
      </c>
      <c r="S955" s="84" t="str">
        <f>IF($M955,_xll.BDH($J955,S$940,$L955),"[DISABLED]")</f>
        <v>[DISABLED]</v>
      </c>
      <c r="U955" s="106" t="s">
        <v>6042</v>
      </c>
      <c r="V955" s="107" t="s">
        <v>1055</v>
      </c>
      <c r="W955" s="108">
        <v>42276</v>
      </c>
      <c r="X955" s="107" t="b">
        <v>0</v>
      </c>
      <c r="Y955" s="107" t="s">
        <v>5237</v>
      </c>
      <c r="Z955" s="107" t="s">
        <v>5237</v>
      </c>
      <c r="AA955" s="107" t="s">
        <v>5237</v>
      </c>
      <c r="AB955" s="107" t="s">
        <v>5237</v>
      </c>
      <c r="AC955" s="107" t="s">
        <v>5237</v>
      </c>
      <c r="AD955" s="107" t="s">
        <v>5237</v>
      </c>
    </row>
    <row r="956" spans="2:30" outlineLevel="2">
      <c r="B956" s="4" t="s">
        <v>5</v>
      </c>
      <c r="C956" s="4" t="s">
        <v>5232</v>
      </c>
      <c r="D956" s="4" t="s">
        <v>8</v>
      </c>
      <c r="E956" s="10" t="s">
        <v>1133</v>
      </c>
      <c r="F956" s="4" t="s">
        <v>42</v>
      </c>
      <c r="G956" s="10" t="s">
        <v>430</v>
      </c>
      <c r="H956" s="10" t="s">
        <v>1150</v>
      </c>
      <c r="I956" s="4" t="s">
        <v>73</v>
      </c>
      <c r="J956" s="72" t="str">
        <f t="shared" si="81"/>
        <v>CDBAAC2 ICPL Curncy</v>
      </c>
      <c r="K956" s="25" t="str">
        <f t="shared" si="82"/>
        <v>ICPL</v>
      </c>
      <c r="L956" s="26">
        <f t="shared" ca="1" si="82"/>
        <v>42276</v>
      </c>
      <c r="M956" s="25" t="b">
        <f t="shared" si="82"/>
        <v>0</v>
      </c>
      <c r="N956" s="84" t="str">
        <f>IF($M956,_xll.BDP($J956,N$940),"[DISABLED]")</f>
        <v>[DISABLED]</v>
      </c>
      <c r="O956" s="84" t="str">
        <f>IF($M956,_xll.BDP($J956,O$940),"[DISABLED]")</f>
        <v>[DISABLED]</v>
      </c>
      <c r="P956" s="84" t="str">
        <f>IF($M956,_xll.BDP($J956,P$940),"[DISABLED]")</f>
        <v>[DISABLED]</v>
      </c>
      <c r="Q956" s="84" t="str">
        <f>IF($M956,_xll.BDH($J956,Q$940,$L956),"[DISABLED]")</f>
        <v>[DISABLED]</v>
      </c>
      <c r="R956" s="84" t="str">
        <f>IF($M956,_xll.BDH($J956,R$940,$L956),"[DISABLED]")</f>
        <v>[DISABLED]</v>
      </c>
      <c r="S956" s="84" t="str">
        <f>IF($M956,_xll.BDH($J956,S$940,$L956),"[DISABLED]")</f>
        <v>[DISABLED]</v>
      </c>
      <c r="U956" s="106" t="s">
        <v>6043</v>
      </c>
      <c r="V956" s="107" t="s">
        <v>1055</v>
      </c>
      <c r="W956" s="108">
        <v>42276</v>
      </c>
      <c r="X956" s="107" t="b">
        <v>0</v>
      </c>
      <c r="Y956" s="107" t="s">
        <v>5237</v>
      </c>
      <c r="Z956" s="107" t="s">
        <v>5237</v>
      </c>
      <c r="AA956" s="107" t="s">
        <v>5237</v>
      </c>
      <c r="AB956" s="107" t="s">
        <v>5237</v>
      </c>
      <c r="AC956" s="107" t="s">
        <v>5237</v>
      </c>
      <c r="AD956" s="107" t="s">
        <v>5237</v>
      </c>
    </row>
    <row r="957" spans="2:30" outlineLevel="2">
      <c r="B957" s="4" t="s">
        <v>5</v>
      </c>
      <c r="C957" s="4" t="s">
        <v>5232</v>
      </c>
      <c r="D957" s="4" t="s">
        <v>8</v>
      </c>
      <c r="E957" s="10" t="s">
        <v>1133</v>
      </c>
      <c r="F957" s="4" t="s">
        <v>43</v>
      </c>
      <c r="G957" s="10" t="s">
        <v>430</v>
      </c>
      <c r="H957" s="10" t="s">
        <v>1151</v>
      </c>
      <c r="I957" s="4" t="s">
        <v>73</v>
      </c>
      <c r="J957" s="72" t="str">
        <f t="shared" si="81"/>
        <v>CDBAAC3 ICPL Curncy</v>
      </c>
      <c r="K957" s="25" t="str">
        <f t="shared" si="82"/>
        <v>ICPL</v>
      </c>
      <c r="L957" s="26">
        <f t="shared" ca="1" si="82"/>
        <v>42276</v>
      </c>
      <c r="M957" s="25" t="b">
        <f t="shared" si="82"/>
        <v>0</v>
      </c>
      <c r="N957" s="84" t="str">
        <f>IF($M957,_xll.BDP($J957,N$940),"[DISABLED]")</f>
        <v>[DISABLED]</v>
      </c>
      <c r="O957" s="84" t="str">
        <f>IF($M957,_xll.BDP($J957,O$940),"[DISABLED]")</f>
        <v>[DISABLED]</v>
      </c>
      <c r="P957" s="84" t="str">
        <f>IF($M957,_xll.BDP($J957,P$940),"[DISABLED]")</f>
        <v>[DISABLED]</v>
      </c>
      <c r="Q957" s="84" t="str">
        <f>IF($M957,_xll.BDH($J957,Q$940,$L957),"[DISABLED]")</f>
        <v>[DISABLED]</v>
      </c>
      <c r="R957" s="84" t="str">
        <f>IF($M957,_xll.BDH($J957,R$940,$L957),"[DISABLED]")</f>
        <v>[DISABLED]</v>
      </c>
      <c r="S957" s="84" t="str">
        <f>IF($M957,_xll.BDH($J957,S$940,$L957),"[DISABLED]")</f>
        <v>[DISABLED]</v>
      </c>
      <c r="U957" s="106" t="s">
        <v>6044</v>
      </c>
      <c r="V957" s="107" t="s">
        <v>1055</v>
      </c>
      <c r="W957" s="108">
        <v>42276</v>
      </c>
      <c r="X957" s="107" t="b">
        <v>0</v>
      </c>
      <c r="Y957" s="107" t="s">
        <v>5237</v>
      </c>
      <c r="Z957" s="107" t="s">
        <v>5237</v>
      </c>
      <c r="AA957" s="107" t="s">
        <v>5237</v>
      </c>
      <c r="AB957" s="107" t="s">
        <v>5237</v>
      </c>
      <c r="AC957" s="107" t="s">
        <v>5237</v>
      </c>
      <c r="AD957" s="107" t="s">
        <v>5237</v>
      </c>
    </row>
    <row r="958" spans="2:30" outlineLevel="2">
      <c r="B958" s="4" t="s">
        <v>5</v>
      </c>
      <c r="C958" s="4" t="s">
        <v>5232</v>
      </c>
      <c r="D958" s="4" t="s">
        <v>8</v>
      </c>
      <c r="E958" s="10" t="s">
        <v>1133</v>
      </c>
      <c r="F958" s="4" t="s">
        <v>152</v>
      </c>
      <c r="G958" s="10" t="s">
        <v>430</v>
      </c>
      <c r="H958" s="10" t="s">
        <v>1152</v>
      </c>
      <c r="I958" s="4" t="s">
        <v>73</v>
      </c>
      <c r="J958" s="72" t="str">
        <f t="shared" si="81"/>
        <v>CDBAAC4 ICPL Curncy</v>
      </c>
      <c r="K958" s="25" t="str">
        <f t="shared" si="82"/>
        <v>ICPL</v>
      </c>
      <c r="L958" s="26">
        <f t="shared" ca="1" si="82"/>
        <v>42276</v>
      </c>
      <c r="M958" s="25" t="b">
        <f t="shared" si="82"/>
        <v>0</v>
      </c>
      <c r="N958" s="84" t="str">
        <f>IF($M958,_xll.BDP($J958,N$940),"[DISABLED]")</f>
        <v>[DISABLED]</v>
      </c>
      <c r="O958" s="84" t="str">
        <f>IF($M958,_xll.BDP($J958,O$940),"[DISABLED]")</f>
        <v>[DISABLED]</v>
      </c>
      <c r="P958" s="84" t="str">
        <f>IF($M958,_xll.BDP($J958,P$940),"[DISABLED]")</f>
        <v>[DISABLED]</v>
      </c>
      <c r="Q958" s="84" t="str">
        <f>IF($M958,_xll.BDH($J958,Q$940,$L958),"[DISABLED]")</f>
        <v>[DISABLED]</v>
      </c>
      <c r="R958" s="84" t="str">
        <f>IF($M958,_xll.BDH($J958,R$940,$L958),"[DISABLED]")</f>
        <v>[DISABLED]</v>
      </c>
      <c r="S958" s="84" t="str">
        <f>IF($M958,_xll.BDH($J958,S$940,$L958),"[DISABLED]")</f>
        <v>[DISABLED]</v>
      </c>
      <c r="U958" s="106" t="s">
        <v>6045</v>
      </c>
      <c r="V958" s="107" t="s">
        <v>1055</v>
      </c>
      <c r="W958" s="108">
        <v>42276</v>
      </c>
      <c r="X958" s="107" t="b">
        <v>0</v>
      </c>
      <c r="Y958" s="107" t="s">
        <v>5237</v>
      </c>
      <c r="Z958" s="107" t="s">
        <v>5237</v>
      </c>
      <c r="AA958" s="107" t="s">
        <v>5237</v>
      </c>
      <c r="AB958" s="107" t="s">
        <v>5237</v>
      </c>
      <c r="AC958" s="107" t="s">
        <v>5237</v>
      </c>
      <c r="AD958" s="107" t="s">
        <v>5237</v>
      </c>
    </row>
    <row r="959" spans="2:30" outlineLevel="2">
      <c r="B959" s="4" t="s">
        <v>5</v>
      </c>
      <c r="C959" s="4" t="s">
        <v>5232</v>
      </c>
      <c r="D959" s="4" t="s">
        <v>8</v>
      </c>
      <c r="E959" s="10" t="s">
        <v>1133</v>
      </c>
      <c r="F959" s="4" t="s">
        <v>44</v>
      </c>
      <c r="G959" s="10" t="s">
        <v>430</v>
      </c>
      <c r="H959" s="10" t="s">
        <v>1153</v>
      </c>
      <c r="I959" s="4" t="s">
        <v>73</v>
      </c>
      <c r="J959" s="72" t="str">
        <f t="shared" si="81"/>
        <v>CDBAAC5 ICPL Curncy</v>
      </c>
      <c r="K959" s="25" t="str">
        <f t="shared" si="82"/>
        <v>ICPL</v>
      </c>
      <c r="L959" s="26">
        <f t="shared" ca="1" si="82"/>
        <v>42276</v>
      </c>
      <c r="M959" s="25" t="b">
        <f t="shared" si="82"/>
        <v>0</v>
      </c>
      <c r="N959" s="84" t="str">
        <f>IF($M959,_xll.BDP($J959,N$940),"[DISABLED]")</f>
        <v>[DISABLED]</v>
      </c>
      <c r="O959" s="84" t="str">
        <f>IF($M959,_xll.BDP($J959,O$940),"[DISABLED]")</f>
        <v>[DISABLED]</v>
      </c>
      <c r="P959" s="84" t="str">
        <f>IF($M959,_xll.BDP($J959,P$940),"[DISABLED]")</f>
        <v>[DISABLED]</v>
      </c>
      <c r="Q959" s="84" t="str">
        <f>IF($M959,_xll.BDH($J959,Q$940,$L959),"[DISABLED]")</f>
        <v>[DISABLED]</v>
      </c>
      <c r="R959" s="84" t="str">
        <f>IF($M959,_xll.BDH($J959,R$940,$L959),"[DISABLED]")</f>
        <v>[DISABLED]</v>
      </c>
      <c r="S959" s="84" t="str">
        <f>IF($M959,_xll.BDH($J959,S$940,$L959),"[DISABLED]")</f>
        <v>[DISABLED]</v>
      </c>
      <c r="U959" s="106" t="s">
        <v>6046</v>
      </c>
      <c r="V959" s="107" t="s">
        <v>1055</v>
      </c>
      <c r="W959" s="108">
        <v>42276</v>
      </c>
      <c r="X959" s="107" t="b">
        <v>0</v>
      </c>
      <c r="Y959" s="107" t="s">
        <v>5237</v>
      </c>
      <c r="Z959" s="107" t="s">
        <v>5237</v>
      </c>
      <c r="AA959" s="107" t="s">
        <v>5237</v>
      </c>
      <c r="AB959" s="107" t="s">
        <v>5237</v>
      </c>
      <c r="AC959" s="107" t="s">
        <v>5237</v>
      </c>
      <c r="AD959" s="107" t="s">
        <v>5237</v>
      </c>
    </row>
    <row r="960" spans="2:30" outlineLevel="2">
      <c r="B960" s="4" t="s">
        <v>5</v>
      </c>
      <c r="C960" s="4" t="s">
        <v>5232</v>
      </c>
      <c r="D960" s="4" t="s">
        <v>8</v>
      </c>
      <c r="E960" s="10" t="s">
        <v>1133</v>
      </c>
      <c r="F960" s="4" t="s">
        <v>155</v>
      </c>
      <c r="G960" s="10" t="s">
        <v>430</v>
      </c>
      <c r="H960" s="10" t="s">
        <v>1154</v>
      </c>
      <c r="I960" s="4" t="s">
        <v>73</v>
      </c>
      <c r="J960" s="72" t="str">
        <f t="shared" si="81"/>
        <v>CDBAAC6 ICPL Curncy</v>
      </c>
      <c r="K960" s="25" t="str">
        <f t="shared" si="82"/>
        <v>ICPL</v>
      </c>
      <c r="L960" s="26">
        <f t="shared" ca="1" si="82"/>
        <v>42276</v>
      </c>
      <c r="M960" s="25" t="b">
        <f t="shared" si="82"/>
        <v>0</v>
      </c>
      <c r="N960" s="84" t="str">
        <f>IF($M960,_xll.BDP($J960,N$940),"[DISABLED]")</f>
        <v>[DISABLED]</v>
      </c>
      <c r="O960" s="84" t="str">
        <f>IF($M960,_xll.BDP($J960,O$940),"[DISABLED]")</f>
        <v>[DISABLED]</v>
      </c>
      <c r="P960" s="84" t="str">
        <f>IF($M960,_xll.BDP($J960,P$940),"[DISABLED]")</f>
        <v>[DISABLED]</v>
      </c>
      <c r="Q960" s="84" t="str">
        <f>IF($M960,_xll.BDH($J960,Q$940,$L960),"[DISABLED]")</f>
        <v>[DISABLED]</v>
      </c>
      <c r="R960" s="84" t="str">
        <f>IF($M960,_xll.BDH($J960,R$940,$L960),"[DISABLED]")</f>
        <v>[DISABLED]</v>
      </c>
      <c r="S960" s="84" t="str">
        <f>IF($M960,_xll.BDH($J960,S$940,$L960),"[DISABLED]")</f>
        <v>[DISABLED]</v>
      </c>
      <c r="U960" s="106" t="s">
        <v>6047</v>
      </c>
      <c r="V960" s="107" t="s">
        <v>1055</v>
      </c>
      <c r="W960" s="108">
        <v>42276</v>
      </c>
      <c r="X960" s="107" t="b">
        <v>0</v>
      </c>
      <c r="Y960" s="107" t="s">
        <v>5237</v>
      </c>
      <c r="Z960" s="107" t="s">
        <v>5237</v>
      </c>
      <c r="AA960" s="107" t="s">
        <v>5237</v>
      </c>
      <c r="AB960" s="107" t="s">
        <v>5237</v>
      </c>
      <c r="AC960" s="107" t="s">
        <v>5237</v>
      </c>
      <c r="AD960" s="107" t="s">
        <v>5237</v>
      </c>
    </row>
    <row r="961" spans="2:30" outlineLevel="2">
      <c r="B961" s="4" t="s">
        <v>5</v>
      </c>
      <c r="C961" s="4" t="s">
        <v>5232</v>
      </c>
      <c r="D961" s="4" t="s">
        <v>8</v>
      </c>
      <c r="E961" s="10" t="s">
        <v>1133</v>
      </c>
      <c r="F961" s="4" t="s">
        <v>45</v>
      </c>
      <c r="G961" s="10" t="s">
        <v>430</v>
      </c>
      <c r="H961" s="10" t="s">
        <v>1155</v>
      </c>
      <c r="I961" s="4" t="s">
        <v>73</v>
      </c>
      <c r="J961" s="72" t="str">
        <f t="shared" si="81"/>
        <v>CDBAAC7 ICPL Curncy</v>
      </c>
      <c r="K961" s="25" t="str">
        <f t="shared" si="82"/>
        <v>ICPL</v>
      </c>
      <c r="L961" s="26">
        <f t="shared" ca="1" si="82"/>
        <v>42276</v>
      </c>
      <c r="M961" s="25" t="b">
        <f t="shared" si="82"/>
        <v>0</v>
      </c>
      <c r="N961" s="84" t="str">
        <f>IF($M961,_xll.BDP($J961,N$940),"[DISABLED]")</f>
        <v>[DISABLED]</v>
      </c>
      <c r="O961" s="84" t="str">
        <f>IF($M961,_xll.BDP($J961,O$940),"[DISABLED]")</f>
        <v>[DISABLED]</v>
      </c>
      <c r="P961" s="84" t="str">
        <f>IF($M961,_xll.BDP($J961,P$940),"[DISABLED]")</f>
        <v>[DISABLED]</v>
      </c>
      <c r="Q961" s="84" t="str">
        <f>IF($M961,_xll.BDH($J961,Q$940,$L961),"[DISABLED]")</f>
        <v>[DISABLED]</v>
      </c>
      <c r="R961" s="84" t="str">
        <f>IF($M961,_xll.BDH($J961,R$940,$L961),"[DISABLED]")</f>
        <v>[DISABLED]</v>
      </c>
      <c r="S961" s="84" t="str">
        <f>IF($M961,_xll.BDH($J961,S$940,$L961),"[DISABLED]")</f>
        <v>[DISABLED]</v>
      </c>
      <c r="U961" s="106" t="s">
        <v>6048</v>
      </c>
      <c r="V961" s="107" t="s">
        <v>1055</v>
      </c>
      <c r="W961" s="108">
        <v>42276</v>
      </c>
      <c r="X961" s="107" t="b">
        <v>0</v>
      </c>
      <c r="Y961" s="107" t="s">
        <v>5237</v>
      </c>
      <c r="Z961" s="107" t="s">
        <v>5237</v>
      </c>
      <c r="AA961" s="107" t="s">
        <v>5237</v>
      </c>
      <c r="AB961" s="107" t="s">
        <v>5237</v>
      </c>
      <c r="AC961" s="107" t="s">
        <v>5237</v>
      </c>
      <c r="AD961" s="107" t="s">
        <v>5237</v>
      </c>
    </row>
    <row r="962" spans="2:30" outlineLevel="2">
      <c r="B962" s="4" t="s">
        <v>5</v>
      </c>
      <c r="C962" s="4" t="s">
        <v>5232</v>
      </c>
      <c r="D962" s="4" t="s">
        <v>8</v>
      </c>
      <c r="E962" s="10" t="s">
        <v>1133</v>
      </c>
      <c r="F962" s="4" t="s">
        <v>156</v>
      </c>
      <c r="G962" s="10" t="s">
        <v>430</v>
      </c>
      <c r="H962" s="10" t="s">
        <v>1156</v>
      </c>
      <c r="I962" s="4" t="s">
        <v>73</v>
      </c>
      <c r="J962" s="72" t="str">
        <f t="shared" si="81"/>
        <v>CDBAAC8 ICPL Curncy</v>
      </c>
      <c r="K962" s="25" t="str">
        <f t="shared" si="82"/>
        <v>ICPL</v>
      </c>
      <c r="L962" s="26">
        <f t="shared" ca="1" si="82"/>
        <v>42276</v>
      </c>
      <c r="M962" s="25" t="b">
        <f t="shared" si="82"/>
        <v>0</v>
      </c>
      <c r="N962" s="84" t="str">
        <f>IF($M962,_xll.BDP($J962,N$940),"[DISABLED]")</f>
        <v>[DISABLED]</v>
      </c>
      <c r="O962" s="84" t="str">
        <f>IF($M962,_xll.BDP($J962,O$940),"[DISABLED]")</f>
        <v>[DISABLED]</v>
      </c>
      <c r="P962" s="84" t="str">
        <f>IF($M962,_xll.BDP($J962,P$940),"[DISABLED]")</f>
        <v>[DISABLED]</v>
      </c>
      <c r="Q962" s="84" t="str">
        <f>IF($M962,_xll.BDH($J962,Q$940,$L962),"[DISABLED]")</f>
        <v>[DISABLED]</v>
      </c>
      <c r="R962" s="84" t="str">
        <f>IF($M962,_xll.BDH($J962,R$940,$L962),"[DISABLED]")</f>
        <v>[DISABLED]</v>
      </c>
      <c r="S962" s="84" t="str">
        <f>IF($M962,_xll.BDH($J962,S$940,$L962),"[DISABLED]")</f>
        <v>[DISABLED]</v>
      </c>
      <c r="U962" s="106" t="s">
        <v>6049</v>
      </c>
      <c r="V962" s="107" t="s">
        <v>1055</v>
      </c>
      <c r="W962" s="108">
        <v>42276</v>
      </c>
      <c r="X962" s="107" t="b">
        <v>0</v>
      </c>
      <c r="Y962" s="107" t="s">
        <v>5237</v>
      </c>
      <c r="Z962" s="107" t="s">
        <v>5237</v>
      </c>
      <c r="AA962" s="107" t="s">
        <v>5237</v>
      </c>
      <c r="AB962" s="107" t="s">
        <v>5237</v>
      </c>
      <c r="AC962" s="107" t="s">
        <v>5237</v>
      </c>
      <c r="AD962" s="107" t="s">
        <v>5237</v>
      </c>
    </row>
    <row r="963" spans="2:30" outlineLevel="2">
      <c r="B963" s="4" t="s">
        <v>5</v>
      </c>
      <c r="C963" s="4" t="s">
        <v>5232</v>
      </c>
      <c r="D963" s="4" t="s">
        <v>8</v>
      </c>
      <c r="E963" s="10" t="s">
        <v>1133</v>
      </c>
      <c r="F963" s="4" t="s">
        <v>157</v>
      </c>
      <c r="G963" s="10" t="s">
        <v>430</v>
      </c>
      <c r="H963" s="10" t="s">
        <v>1157</v>
      </c>
      <c r="I963" s="4" t="s">
        <v>73</v>
      </c>
      <c r="J963" s="72" t="str">
        <f t="shared" si="81"/>
        <v>CDBAAC9 ICPL Curncy</v>
      </c>
      <c r="K963" s="25" t="str">
        <f t="shared" si="82"/>
        <v>ICPL</v>
      </c>
      <c r="L963" s="26">
        <f t="shared" ca="1" si="82"/>
        <v>42276</v>
      </c>
      <c r="M963" s="25" t="b">
        <f t="shared" si="82"/>
        <v>0</v>
      </c>
      <c r="N963" s="84" t="str">
        <f>IF($M963,_xll.BDP($J963,N$940),"[DISABLED]")</f>
        <v>[DISABLED]</v>
      </c>
      <c r="O963" s="84" t="str">
        <f>IF($M963,_xll.BDP($J963,O$940),"[DISABLED]")</f>
        <v>[DISABLED]</v>
      </c>
      <c r="P963" s="84" t="str">
        <f>IF($M963,_xll.BDP($J963,P$940),"[DISABLED]")</f>
        <v>[DISABLED]</v>
      </c>
      <c r="Q963" s="84" t="str">
        <f>IF($M963,_xll.BDH($J963,Q$940,$L963),"[DISABLED]")</f>
        <v>[DISABLED]</v>
      </c>
      <c r="R963" s="84" t="str">
        <f>IF($M963,_xll.BDH($J963,R$940,$L963),"[DISABLED]")</f>
        <v>[DISABLED]</v>
      </c>
      <c r="S963" s="84" t="str">
        <f>IF($M963,_xll.BDH($J963,S$940,$L963),"[DISABLED]")</f>
        <v>[DISABLED]</v>
      </c>
      <c r="U963" s="106" t="s">
        <v>6050</v>
      </c>
      <c r="V963" s="107" t="s">
        <v>1055</v>
      </c>
      <c r="W963" s="108">
        <v>42276</v>
      </c>
      <c r="X963" s="107" t="b">
        <v>0</v>
      </c>
      <c r="Y963" s="107" t="s">
        <v>5237</v>
      </c>
      <c r="Z963" s="107" t="s">
        <v>5237</v>
      </c>
      <c r="AA963" s="107" t="s">
        <v>5237</v>
      </c>
      <c r="AB963" s="107" t="s">
        <v>5237</v>
      </c>
      <c r="AC963" s="107" t="s">
        <v>5237</v>
      </c>
      <c r="AD963" s="107" t="s">
        <v>5237</v>
      </c>
    </row>
    <row r="964" spans="2:30" outlineLevel="2">
      <c r="B964" s="4" t="s">
        <v>5</v>
      </c>
      <c r="C964" s="4" t="s">
        <v>5232</v>
      </c>
      <c r="D964" s="4" t="s">
        <v>8</v>
      </c>
      <c r="E964" s="10" t="s">
        <v>1133</v>
      </c>
      <c r="F964" s="4" t="s">
        <v>46</v>
      </c>
      <c r="G964" s="10" t="s">
        <v>430</v>
      </c>
      <c r="H964" s="10" t="s">
        <v>1158</v>
      </c>
      <c r="I964" s="4" t="s">
        <v>73</v>
      </c>
      <c r="J964" s="72" t="str">
        <f t="shared" si="81"/>
        <v>CDBAAC10 ICPL Curncy</v>
      </c>
      <c r="K964" s="25" t="str">
        <f t="shared" si="82"/>
        <v>ICPL</v>
      </c>
      <c r="L964" s="26">
        <f t="shared" ca="1" si="82"/>
        <v>42276</v>
      </c>
      <c r="M964" s="25" t="b">
        <f t="shared" si="82"/>
        <v>0</v>
      </c>
      <c r="N964" s="84" t="str">
        <f>IF($M964,_xll.BDP($J964,N$940),"[DISABLED]")</f>
        <v>[DISABLED]</v>
      </c>
      <c r="O964" s="84" t="str">
        <f>IF($M964,_xll.BDP($J964,O$940),"[DISABLED]")</f>
        <v>[DISABLED]</v>
      </c>
      <c r="P964" s="84" t="str">
        <f>IF($M964,_xll.BDP($J964,P$940),"[DISABLED]")</f>
        <v>[DISABLED]</v>
      </c>
      <c r="Q964" s="84" t="str">
        <f>IF($M964,_xll.BDH($J964,Q$940,$L964),"[DISABLED]")</f>
        <v>[DISABLED]</v>
      </c>
      <c r="R964" s="84" t="str">
        <f>IF($M964,_xll.BDH($J964,R$940,$L964),"[DISABLED]")</f>
        <v>[DISABLED]</v>
      </c>
      <c r="S964" s="84" t="str">
        <f>IF($M964,_xll.BDH($J964,S$940,$L964),"[DISABLED]")</f>
        <v>[DISABLED]</v>
      </c>
      <c r="U964" s="106" t="s">
        <v>6051</v>
      </c>
      <c r="V964" s="107" t="s">
        <v>1055</v>
      </c>
      <c r="W964" s="108">
        <v>42276</v>
      </c>
      <c r="X964" s="107" t="b">
        <v>0</v>
      </c>
      <c r="Y964" s="107" t="s">
        <v>5237</v>
      </c>
      <c r="Z964" s="107" t="s">
        <v>5237</v>
      </c>
      <c r="AA964" s="107" t="s">
        <v>5237</v>
      </c>
      <c r="AB964" s="107" t="s">
        <v>5237</v>
      </c>
      <c r="AC964" s="107" t="s">
        <v>5237</v>
      </c>
      <c r="AD964" s="107" t="s">
        <v>5237</v>
      </c>
    </row>
    <row r="965" spans="2:30" outlineLevel="2">
      <c r="B965" s="4" t="s">
        <v>5</v>
      </c>
      <c r="C965" s="4" t="s">
        <v>5232</v>
      </c>
      <c r="D965" s="4" t="s">
        <v>8</v>
      </c>
      <c r="E965" s="10" t="s">
        <v>1133</v>
      </c>
      <c r="F965" s="4" t="s">
        <v>160</v>
      </c>
      <c r="G965" s="10" t="s">
        <v>430</v>
      </c>
      <c r="H965" s="10" t="s">
        <v>1159</v>
      </c>
      <c r="I965" s="4" t="s">
        <v>73</v>
      </c>
      <c r="J965" s="72" t="str">
        <f t="shared" si="81"/>
        <v>CDBAAC11 ICPL Curncy</v>
      </c>
      <c r="K965" s="25" t="str">
        <f t="shared" si="82"/>
        <v>ICPL</v>
      </c>
      <c r="L965" s="26">
        <f t="shared" ca="1" si="82"/>
        <v>42276</v>
      </c>
      <c r="M965" s="25" t="b">
        <f t="shared" si="82"/>
        <v>0</v>
      </c>
      <c r="N965" s="84" t="str">
        <f>IF($M965,_xll.BDP($J965,N$940),"[DISABLED]")</f>
        <v>[DISABLED]</v>
      </c>
      <c r="O965" s="84" t="str">
        <f>IF($M965,_xll.BDP($J965,O$940),"[DISABLED]")</f>
        <v>[DISABLED]</v>
      </c>
      <c r="P965" s="84" t="str">
        <f>IF($M965,_xll.BDP($J965,P$940),"[DISABLED]")</f>
        <v>[DISABLED]</v>
      </c>
      <c r="Q965" s="84" t="str">
        <f>IF($M965,_xll.BDH($J965,Q$940,$L965),"[DISABLED]")</f>
        <v>[DISABLED]</v>
      </c>
      <c r="R965" s="84" t="str">
        <f>IF($M965,_xll.BDH($J965,R$940,$L965),"[DISABLED]")</f>
        <v>[DISABLED]</v>
      </c>
      <c r="S965" s="84" t="str">
        <f>IF($M965,_xll.BDH($J965,S$940,$L965),"[DISABLED]")</f>
        <v>[DISABLED]</v>
      </c>
      <c r="U965" s="106" t="s">
        <v>6052</v>
      </c>
      <c r="V965" s="107" t="s">
        <v>1055</v>
      </c>
      <c r="W965" s="108">
        <v>42276</v>
      </c>
      <c r="X965" s="107" t="b">
        <v>0</v>
      </c>
      <c r="Y965" s="107" t="s">
        <v>5237</v>
      </c>
      <c r="Z965" s="107" t="s">
        <v>5237</v>
      </c>
      <c r="AA965" s="107" t="s">
        <v>5237</v>
      </c>
      <c r="AB965" s="107" t="s">
        <v>5237</v>
      </c>
      <c r="AC965" s="107" t="s">
        <v>5237</v>
      </c>
      <c r="AD965" s="107" t="s">
        <v>5237</v>
      </c>
    </row>
    <row r="966" spans="2:30" outlineLevel="2">
      <c r="B966" s="4" t="s">
        <v>5</v>
      </c>
      <c r="C966" s="4" t="s">
        <v>5232</v>
      </c>
      <c r="D966" s="4" t="s">
        <v>8</v>
      </c>
      <c r="E966" s="10" t="s">
        <v>1133</v>
      </c>
      <c r="F966" s="4" t="s">
        <v>161</v>
      </c>
      <c r="G966" s="10" t="s">
        <v>430</v>
      </c>
      <c r="H966" s="10" t="s">
        <v>1160</v>
      </c>
      <c r="I966" s="4" t="s">
        <v>73</v>
      </c>
      <c r="J966" s="72" t="str">
        <f t="shared" si="81"/>
        <v>CDBAAC12 ICPL Curncy</v>
      </c>
      <c r="K966" s="25" t="str">
        <f t="shared" si="82"/>
        <v>ICPL</v>
      </c>
      <c r="L966" s="26">
        <f t="shared" ca="1" si="82"/>
        <v>42276</v>
      </c>
      <c r="M966" s="25" t="b">
        <f t="shared" si="82"/>
        <v>0</v>
      </c>
      <c r="N966" s="84" t="str">
        <f>IF($M966,_xll.BDP($J966,N$940),"[DISABLED]")</f>
        <v>[DISABLED]</v>
      </c>
      <c r="O966" s="84" t="str">
        <f>IF($M966,_xll.BDP($J966,O$940),"[DISABLED]")</f>
        <v>[DISABLED]</v>
      </c>
      <c r="P966" s="84" t="str">
        <f>IF($M966,_xll.BDP($J966,P$940),"[DISABLED]")</f>
        <v>[DISABLED]</v>
      </c>
      <c r="Q966" s="84" t="str">
        <f>IF($M966,_xll.BDH($J966,Q$940,$L966),"[DISABLED]")</f>
        <v>[DISABLED]</v>
      </c>
      <c r="R966" s="84" t="str">
        <f>IF($M966,_xll.BDH($J966,R$940,$L966),"[DISABLED]")</f>
        <v>[DISABLED]</v>
      </c>
      <c r="S966" s="84" t="str">
        <f>IF($M966,_xll.BDH($J966,S$940,$L966),"[DISABLED]")</f>
        <v>[DISABLED]</v>
      </c>
      <c r="U966" s="106" t="s">
        <v>6053</v>
      </c>
      <c r="V966" s="107" t="s">
        <v>1055</v>
      </c>
      <c r="W966" s="108">
        <v>42276</v>
      </c>
      <c r="X966" s="107" t="b">
        <v>0</v>
      </c>
      <c r="Y966" s="107" t="s">
        <v>5237</v>
      </c>
      <c r="Z966" s="107" t="s">
        <v>5237</v>
      </c>
      <c r="AA966" s="107" t="s">
        <v>5237</v>
      </c>
      <c r="AB966" s="107" t="s">
        <v>5237</v>
      </c>
      <c r="AC966" s="107" t="s">
        <v>5237</v>
      </c>
      <c r="AD966" s="107" t="s">
        <v>5237</v>
      </c>
    </row>
    <row r="967" spans="2:30" outlineLevel="2">
      <c r="B967" s="4" t="s">
        <v>5</v>
      </c>
      <c r="C967" s="4" t="s">
        <v>5232</v>
      </c>
      <c r="D967" s="4" t="s">
        <v>8</v>
      </c>
      <c r="E967" s="10" t="s">
        <v>1133</v>
      </c>
      <c r="F967" s="4" t="s">
        <v>162</v>
      </c>
      <c r="G967" s="10" t="s">
        <v>430</v>
      </c>
      <c r="H967" s="10" t="s">
        <v>1161</v>
      </c>
      <c r="I967" s="4" t="s">
        <v>73</v>
      </c>
      <c r="J967" s="72" t="str">
        <f t="shared" si="81"/>
        <v>CDBAAC13 ICPL Curncy</v>
      </c>
      <c r="K967" s="25" t="str">
        <f t="shared" si="82"/>
        <v>ICPL</v>
      </c>
      <c r="L967" s="26">
        <f t="shared" ca="1" si="82"/>
        <v>42276</v>
      </c>
      <c r="M967" s="25" t="b">
        <f t="shared" si="82"/>
        <v>0</v>
      </c>
      <c r="N967" s="84" t="str">
        <f>IF($M967,_xll.BDP($J967,N$940),"[DISABLED]")</f>
        <v>[DISABLED]</v>
      </c>
      <c r="O967" s="84" t="str">
        <f>IF($M967,_xll.BDP($J967,O$940),"[DISABLED]")</f>
        <v>[DISABLED]</v>
      </c>
      <c r="P967" s="84" t="str">
        <f>IF($M967,_xll.BDP($J967,P$940),"[DISABLED]")</f>
        <v>[DISABLED]</v>
      </c>
      <c r="Q967" s="84" t="str">
        <f>IF($M967,_xll.BDH($J967,Q$940,$L967),"[DISABLED]")</f>
        <v>[DISABLED]</v>
      </c>
      <c r="R967" s="84" t="str">
        <f>IF($M967,_xll.BDH($J967,R$940,$L967),"[DISABLED]")</f>
        <v>[DISABLED]</v>
      </c>
      <c r="S967" s="84" t="str">
        <f>IF($M967,_xll.BDH($J967,S$940,$L967),"[DISABLED]")</f>
        <v>[DISABLED]</v>
      </c>
      <c r="U967" s="106" t="s">
        <v>6054</v>
      </c>
      <c r="V967" s="107" t="s">
        <v>1055</v>
      </c>
      <c r="W967" s="108">
        <v>42276</v>
      </c>
      <c r="X967" s="107" t="b">
        <v>0</v>
      </c>
      <c r="Y967" s="107" t="s">
        <v>5237</v>
      </c>
      <c r="Z967" s="107" t="s">
        <v>5237</v>
      </c>
      <c r="AA967" s="107" t="s">
        <v>5237</v>
      </c>
      <c r="AB967" s="107" t="s">
        <v>5237</v>
      </c>
      <c r="AC967" s="107" t="s">
        <v>5237</v>
      </c>
      <c r="AD967" s="107" t="s">
        <v>5237</v>
      </c>
    </row>
    <row r="968" spans="2:30" outlineLevel="2">
      <c r="B968" s="4" t="s">
        <v>5</v>
      </c>
      <c r="C968" s="4" t="s">
        <v>5232</v>
      </c>
      <c r="D968" s="4" t="s">
        <v>8</v>
      </c>
      <c r="E968" s="10" t="s">
        <v>1133</v>
      </c>
      <c r="F968" s="4" t="s">
        <v>163</v>
      </c>
      <c r="G968" s="10" t="s">
        <v>430</v>
      </c>
      <c r="H968" s="10" t="s">
        <v>1162</v>
      </c>
      <c r="I968" s="4" t="s">
        <v>73</v>
      </c>
      <c r="J968" s="72" t="str">
        <f t="shared" si="81"/>
        <v>CDBAAC14 ICPL Curncy</v>
      </c>
      <c r="K968" s="25" t="str">
        <f t="shared" si="82"/>
        <v>ICPL</v>
      </c>
      <c r="L968" s="26">
        <f t="shared" ca="1" si="82"/>
        <v>42276</v>
      </c>
      <c r="M968" s="25" t="b">
        <f t="shared" si="82"/>
        <v>0</v>
      </c>
      <c r="N968" s="84" t="str">
        <f>IF($M968,_xll.BDP($J968,N$940),"[DISABLED]")</f>
        <v>[DISABLED]</v>
      </c>
      <c r="O968" s="84" t="str">
        <f>IF($M968,_xll.BDP($J968,O$940),"[DISABLED]")</f>
        <v>[DISABLED]</v>
      </c>
      <c r="P968" s="84" t="str">
        <f>IF($M968,_xll.BDP($J968,P$940),"[DISABLED]")</f>
        <v>[DISABLED]</v>
      </c>
      <c r="Q968" s="84" t="str">
        <f>IF($M968,_xll.BDH($J968,Q$940,$L968),"[DISABLED]")</f>
        <v>[DISABLED]</v>
      </c>
      <c r="R968" s="84" t="str">
        <f>IF($M968,_xll.BDH($J968,R$940,$L968),"[DISABLED]")</f>
        <v>[DISABLED]</v>
      </c>
      <c r="S968" s="84" t="str">
        <f>IF($M968,_xll.BDH($J968,S$940,$L968),"[DISABLED]")</f>
        <v>[DISABLED]</v>
      </c>
      <c r="U968" s="106" t="s">
        <v>6055</v>
      </c>
      <c r="V968" s="107" t="s">
        <v>1055</v>
      </c>
      <c r="W968" s="108">
        <v>42276</v>
      </c>
      <c r="X968" s="107" t="b">
        <v>0</v>
      </c>
      <c r="Y968" s="107" t="s">
        <v>5237</v>
      </c>
      <c r="Z968" s="107" t="s">
        <v>5237</v>
      </c>
      <c r="AA968" s="107" t="s">
        <v>5237</v>
      </c>
      <c r="AB968" s="107" t="s">
        <v>5237</v>
      </c>
      <c r="AC968" s="107" t="s">
        <v>5237</v>
      </c>
      <c r="AD968" s="107" t="s">
        <v>5237</v>
      </c>
    </row>
    <row r="969" spans="2:30" outlineLevel="2">
      <c r="B969" s="4" t="s">
        <v>5</v>
      </c>
      <c r="C969" s="4" t="s">
        <v>5232</v>
      </c>
      <c r="D969" s="4" t="s">
        <v>8</v>
      </c>
      <c r="E969" s="10" t="s">
        <v>1133</v>
      </c>
      <c r="F969" s="4" t="s">
        <v>47</v>
      </c>
      <c r="G969" s="10" t="s">
        <v>430</v>
      </c>
      <c r="H969" s="10" t="s">
        <v>1163</v>
      </c>
      <c r="I969" s="4" t="s">
        <v>73</v>
      </c>
      <c r="J969" s="72" t="str">
        <f t="shared" si="81"/>
        <v>CDBAAC15 ICPL Curncy</v>
      </c>
      <c r="K969" s="25" t="str">
        <f t="shared" si="82"/>
        <v>ICPL</v>
      </c>
      <c r="L969" s="26">
        <f t="shared" ca="1" si="82"/>
        <v>42276</v>
      </c>
      <c r="M969" s="25" t="b">
        <f t="shared" si="82"/>
        <v>0</v>
      </c>
      <c r="N969" s="84" t="str">
        <f>IF($M969,_xll.BDP($J969,N$940),"[DISABLED]")</f>
        <v>[DISABLED]</v>
      </c>
      <c r="O969" s="84" t="str">
        <f>IF($M969,_xll.BDP($J969,O$940),"[DISABLED]")</f>
        <v>[DISABLED]</v>
      </c>
      <c r="P969" s="84" t="str">
        <f>IF($M969,_xll.BDP($J969,P$940),"[DISABLED]")</f>
        <v>[DISABLED]</v>
      </c>
      <c r="Q969" s="84" t="str">
        <f>IF($M969,_xll.BDH($J969,Q$940,$L969),"[DISABLED]")</f>
        <v>[DISABLED]</v>
      </c>
      <c r="R969" s="84" t="str">
        <f>IF($M969,_xll.BDH($J969,R$940,$L969),"[DISABLED]")</f>
        <v>[DISABLED]</v>
      </c>
      <c r="S969" s="84" t="str">
        <f>IF($M969,_xll.BDH($J969,S$940,$L969),"[DISABLED]")</f>
        <v>[DISABLED]</v>
      </c>
      <c r="U969" s="106" t="s">
        <v>6056</v>
      </c>
      <c r="V969" s="107" t="s">
        <v>1055</v>
      </c>
      <c r="W969" s="108">
        <v>42276</v>
      </c>
      <c r="X969" s="107" t="b">
        <v>0</v>
      </c>
      <c r="Y969" s="107" t="s">
        <v>5237</v>
      </c>
      <c r="Z969" s="107" t="s">
        <v>5237</v>
      </c>
      <c r="AA969" s="107" t="s">
        <v>5237</v>
      </c>
      <c r="AB969" s="107" t="s">
        <v>5237</v>
      </c>
      <c r="AC969" s="107" t="s">
        <v>5237</v>
      </c>
      <c r="AD969" s="107" t="s">
        <v>5237</v>
      </c>
    </row>
    <row r="970" spans="2:30" outlineLevel="2">
      <c r="B970" s="4" t="s">
        <v>5</v>
      </c>
      <c r="C970" s="4" t="s">
        <v>5232</v>
      </c>
      <c r="D970" s="4" t="s">
        <v>8</v>
      </c>
      <c r="E970" s="10" t="s">
        <v>1133</v>
      </c>
      <c r="F970" s="4" t="s">
        <v>48</v>
      </c>
      <c r="G970" s="10" t="s">
        <v>430</v>
      </c>
      <c r="H970" s="10" t="s">
        <v>1164</v>
      </c>
      <c r="I970" s="4" t="s">
        <v>73</v>
      </c>
      <c r="J970" s="72" t="str">
        <f t="shared" si="81"/>
        <v>CDBAAC20 ICPL Curncy</v>
      </c>
      <c r="K970" s="25" t="str">
        <f t="shared" si="82"/>
        <v>ICPL</v>
      </c>
      <c r="L970" s="26">
        <f t="shared" ca="1" si="82"/>
        <v>42276</v>
      </c>
      <c r="M970" s="25" t="b">
        <f t="shared" si="82"/>
        <v>0</v>
      </c>
      <c r="N970" s="84" t="str">
        <f>IF($M970,_xll.BDP($J970,N$940),"[DISABLED]")</f>
        <v>[DISABLED]</v>
      </c>
      <c r="O970" s="84" t="str">
        <f>IF($M970,_xll.BDP($J970,O$940),"[DISABLED]")</f>
        <v>[DISABLED]</v>
      </c>
      <c r="P970" s="84" t="str">
        <f>IF($M970,_xll.BDP($J970,P$940),"[DISABLED]")</f>
        <v>[DISABLED]</v>
      </c>
      <c r="Q970" s="84" t="str">
        <f>IF($M970,_xll.BDH($J970,Q$940,$L970),"[DISABLED]")</f>
        <v>[DISABLED]</v>
      </c>
      <c r="R970" s="84" t="str">
        <f>IF($M970,_xll.BDH($J970,R$940,$L970),"[DISABLED]")</f>
        <v>[DISABLED]</v>
      </c>
      <c r="S970" s="84" t="str">
        <f>IF($M970,_xll.BDH($J970,S$940,$L970),"[DISABLED]")</f>
        <v>[DISABLED]</v>
      </c>
      <c r="U970" s="106" t="s">
        <v>6057</v>
      </c>
      <c r="V970" s="107" t="s">
        <v>1055</v>
      </c>
      <c r="W970" s="108">
        <v>42276</v>
      </c>
      <c r="X970" s="107" t="b">
        <v>0</v>
      </c>
      <c r="Y970" s="107" t="s">
        <v>5237</v>
      </c>
      <c r="Z970" s="107" t="s">
        <v>5237</v>
      </c>
      <c r="AA970" s="107" t="s">
        <v>5237</v>
      </c>
      <c r="AB970" s="107" t="s">
        <v>5237</v>
      </c>
      <c r="AC970" s="107" t="s">
        <v>5237</v>
      </c>
      <c r="AD970" s="107" t="s">
        <v>5237</v>
      </c>
    </row>
    <row r="971" spans="2:30" outlineLevel="2">
      <c r="B971" s="4" t="s">
        <v>5</v>
      </c>
      <c r="C971" s="4" t="s">
        <v>5232</v>
      </c>
      <c r="D971" s="4" t="s">
        <v>8</v>
      </c>
      <c r="E971" s="10" t="s">
        <v>1133</v>
      </c>
      <c r="F971" s="4" t="s">
        <v>49</v>
      </c>
      <c r="G971" s="10" t="s">
        <v>430</v>
      </c>
      <c r="H971" s="10" t="s">
        <v>1165</v>
      </c>
      <c r="I971" s="4" t="s">
        <v>73</v>
      </c>
      <c r="J971" s="72" t="str">
        <f t="shared" si="81"/>
        <v>CDBAAC25 ICPL Curncy</v>
      </c>
      <c r="K971" s="25" t="str">
        <f t="shared" si="82"/>
        <v>ICPL</v>
      </c>
      <c r="L971" s="26">
        <f t="shared" ca="1" si="82"/>
        <v>42276</v>
      </c>
      <c r="M971" s="25" t="b">
        <f t="shared" si="82"/>
        <v>0</v>
      </c>
      <c r="N971" s="84" t="str">
        <f>IF($M971,_xll.BDP($J971,N$940),"[DISABLED]")</f>
        <v>[DISABLED]</v>
      </c>
      <c r="O971" s="84" t="str">
        <f>IF($M971,_xll.BDP($J971,O$940),"[DISABLED]")</f>
        <v>[DISABLED]</v>
      </c>
      <c r="P971" s="84" t="str">
        <f>IF($M971,_xll.BDP($J971,P$940),"[DISABLED]")</f>
        <v>[DISABLED]</v>
      </c>
      <c r="Q971" s="84" t="str">
        <f>IF($M971,_xll.BDH($J971,Q$940,$L971),"[DISABLED]")</f>
        <v>[DISABLED]</v>
      </c>
      <c r="R971" s="84" t="str">
        <f>IF($M971,_xll.BDH($J971,R$940,$L971),"[DISABLED]")</f>
        <v>[DISABLED]</v>
      </c>
      <c r="S971" s="84" t="str">
        <f>IF($M971,_xll.BDH($J971,S$940,$L971),"[DISABLED]")</f>
        <v>[DISABLED]</v>
      </c>
      <c r="U971" s="106" t="s">
        <v>6058</v>
      </c>
      <c r="V971" s="107" t="s">
        <v>1055</v>
      </c>
      <c r="W971" s="108">
        <v>42276</v>
      </c>
      <c r="X971" s="107" t="b">
        <v>0</v>
      </c>
      <c r="Y971" s="107" t="s">
        <v>5237</v>
      </c>
      <c r="Z971" s="107" t="s">
        <v>5237</v>
      </c>
      <c r="AA971" s="107" t="s">
        <v>5237</v>
      </c>
      <c r="AB971" s="107" t="s">
        <v>5237</v>
      </c>
      <c r="AC971" s="107" t="s">
        <v>5237</v>
      </c>
      <c r="AD971" s="107" t="s">
        <v>5237</v>
      </c>
    </row>
    <row r="972" spans="2:30" outlineLevel="2">
      <c r="B972" s="4" t="s">
        <v>5</v>
      </c>
      <c r="C972" s="4" t="s">
        <v>5232</v>
      </c>
      <c r="D972" s="4" t="s">
        <v>8</v>
      </c>
      <c r="E972" s="10" t="s">
        <v>1133</v>
      </c>
      <c r="F972" s="4" t="s">
        <v>50</v>
      </c>
      <c r="G972" s="10" t="s">
        <v>430</v>
      </c>
      <c r="H972" s="10" t="s">
        <v>1166</v>
      </c>
      <c r="I972" s="4" t="s">
        <v>73</v>
      </c>
      <c r="J972" s="72" t="str">
        <f t="shared" si="81"/>
        <v>CDBAAC30 ICPL Curncy</v>
      </c>
      <c r="K972" s="25" t="str">
        <f t="shared" si="82"/>
        <v>ICPL</v>
      </c>
      <c r="L972" s="26">
        <f t="shared" ca="1" si="82"/>
        <v>42276</v>
      </c>
      <c r="M972" s="25" t="b">
        <f t="shared" si="82"/>
        <v>0</v>
      </c>
      <c r="N972" s="84" t="str">
        <f>IF($M972,_xll.BDP($J972,N$940),"[DISABLED]")</f>
        <v>[DISABLED]</v>
      </c>
      <c r="O972" s="84" t="str">
        <f>IF($M972,_xll.BDP($J972,O$940),"[DISABLED]")</f>
        <v>[DISABLED]</v>
      </c>
      <c r="P972" s="84" t="str">
        <f>IF($M972,_xll.BDP($J972,P$940),"[DISABLED]")</f>
        <v>[DISABLED]</v>
      </c>
      <c r="Q972" s="84" t="str">
        <f>IF($M972,_xll.BDH($J972,Q$940,$L972),"[DISABLED]")</f>
        <v>[DISABLED]</v>
      </c>
      <c r="R972" s="84" t="str">
        <f>IF($M972,_xll.BDH($J972,R$940,$L972),"[DISABLED]")</f>
        <v>[DISABLED]</v>
      </c>
      <c r="S972" s="84" t="str">
        <f>IF($M972,_xll.BDH($J972,S$940,$L972),"[DISABLED]")</f>
        <v>[DISABLED]</v>
      </c>
      <c r="U972" s="106" t="s">
        <v>6059</v>
      </c>
      <c r="V972" s="107" t="s">
        <v>1055</v>
      </c>
      <c r="W972" s="108">
        <v>42276</v>
      </c>
      <c r="X972" s="107" t="b">
        <v>0</v>
      </c>
      <c r="Y972" s="107" t="s">
        <v>5237</v>
      </c>
      <c r="Z972" s="107" t="s">
        <v>5237</v>
      </c>
      <c r="AA972" s="107" t="s">
        <v>5237</v>
      </c>
      <c r="AB972" s="107" t="s">
        <v>5237</v>
      </c>
      <c r="AC972" s="107" t="s">
        <v>5237</v>
      </c>
      <c r="AD972" s="107" t="s">
        <v>5237</v>
      </c>
    </row>
    <row r="973" spans="2:30" outlineLevel="2">
      <c r="B973" s="4" t="s">
        <v>5</v>
      </c>
      <c r="C973" s="4" t="s">
        <v>5232</v>
      </c>
      <c r="D973" s="4" t="s">
        <v>8</v>
      </c>
      <c r="E973" s="10" t="s">
        <v>1133</v>
      </c>
      <c r="F973" s="4" t="s">
        <v>51</v>
      </c>
      <c r="G973" s="10" t="s">
        <v>430</v>
      </c>
      <c r="H973" s="10" t="s">
        <v>1167</v>
      </c>
      <c r="I973" s="4" t="s">
        <v>73</v>
      </c>
      <c r="J973" s="72" t="str">
        <f t="shared" si="81"/>
        <v>CDBAAC40 ICPL Curncy</v>
      </c>
      <c r="K973" s="25" t="str">
        <f t="shared" si="82"/>
        <v>ICPL</v>
      </c>
      <c r="L973" s="26">
        <f t="shared" ca="1" si="82"/>
        <v>42276</v>
      </c>
      <c r="M973" s="25" t="b">
        <f t="shared" si="82"/>
        <v>0</v>
      </c>
      <c r="N973" s="84" t="str">
        <f>IF($M973,_xll.BDP($J973,N$940),"[DISABLED]")</f>
        <v>[DISABLED]</v>
      </c>
      <c r="O973" s="84" t="str">
        <f>IF($M973,_xll.BDP($J973,O$940),"[DISABLED]")</f>
        <v>[DISABLED]</v>
      </c>
      <c r="P973" s="84" t="str">
        <f>IF($M973,_xll.BDP($J973,P$940),"[DISABLED]")</f>
        <v>[DISABLED]</v>
      </c>
      <c r="Q973" s="84" t="str">
        <f>IF($M973,_xll.BDH($J973,Q$940,$L973),"[DISABLED]")</f>
        <v>[DISABLED]</v>
      </c>
      <c r="R973" s="84" t="str">
        <f>IF($M973,_xll.BDH($J973,R$940,$L973),"[DISABLED]")</f>
        <v>[DISABLED]</v>
      </c>
      <c r="S973" s="84" t="str">
        <f>IF($M973,_xll.BDH($J973,S$940,$L973),"[DISABLED]")</f>
        <v>[DISABLED]</v>
      </c>
      <c r="U973" s="106" t="s">
        <v>6060</v>
      </c>
      <c r="V973" s="107" t="s">
        <v>1055</v>
      </c>
      <c r="W973" s="108">
        <v>42276</v>
      </c>
      <c r="X973" s="107" t="b">
        <v>0</v>
      </c>
      <c r="Y973" s="107" t="s">
        <v>5237</v>
      </c>
      <c r="Z973" s="107" t="s">
        <v>5237</v>
      </c>
      <c r="AA973" s="107" t="s">
        <v>5237</v>
      </c>
      <c r="AB973" s="107" t="s">
        <v>5237</v>
      </c>
      <c r="AC973" s="107" t="s">
        <v>5237</v>
      </c>
      <c r="AD973" s="107" t="s">
        <v>5237</v>
      </c>
    </row>
    <row r="974" spans="2:30" outlineLevel="2">
      <c r="B974" s="4" t="s">
        <v>5</v>
      </c>
      <c r="C974" s="4" t="s">
        <v>5232</v>
      </c>
      <c r="D974" s="4" t="s">
        <v>8</v>
      </c>
      <c r="E974" s="10" t="s">
        <v>1133</v>
      </c>
      <c r="F974" s="4" t="s">
        <v>52</v>
      </c>
      <c r="G974" s="10" t="s">
        <v>430</v>
      </c>
      <c r="H974" s="10" t="s">
        <v>1168</v>
      </c>
      <c r="I974" s="4" t="s">
        <v>73</v>
      </c>
      <c r="J974" s="72" t="str">
        <f t="shared" si="81"/>
        <v>CDBAAC50 ICPL Curncy</v>
      </c>
      <c r="K974" s="25" t="str">
        <f t="shared" si="82"/>
        <v>ICPL</v>
      </c>
      <c r="L974" s="26">
        <f t="shared" ca="1" si="82"/>
        <v>42276</v>
      </c>
      <c r="M974" s="25" t="b">
        <f t="shared" si="82"/>
        <v>0</v>
      </c>
      <c r="N974" s="84" t="str">
        <f>IF($M974,_xll.BDP($J974,N$940),"[DISABLED]")</f>
        <v>[DISABLED]</v>
      </c>
      <c r="O974" s="84" t="str">
        <f>IF($M974,_xll.BDP($J974,O$940),"[DISABLED]")</f>
        <v>[DISABLED]</v>
      </c>
      <c r="P974" s="84" t="str">
        <f>IF($M974,_xll.BDP($J974,P$940),"[DISABLED]")</f>
        <v>[DISABLED]</v>
      </c>
      <c r="Q974" s="84" t="str">
        <f>IF($M974,_xll.BDH($J974,Q$940,$L974),"[DISABLED]")</f>
        <v>[DISABLED]</v>
      </c>
      <c r="R974" s="84" t="str">
        <f>IF($M974,_xll.BDH($J974,R$940,$L974),"[DISABLED]")</f>
        <v>[DISABLED]</v>
      </c>
      <c r="S974" s="84" t="str">
        <f>IF($M974,_xll.BDH($J974,S$940,$L974),"[DISABLED]")</f>
        <v>[DISABLED]</v>
      </c>
      <c r="U974" s="106" t="s">
        <v>6061</v>
      </c>
      <c r="V974" s="107" t="s">
        <v>1055</v>
      </c>
      <c r="W974" s="108">
        <v>42276</v>
      </c>
      <c r="X974" s="107" t="b">
        <v>0</v>
      </c>
      <c r="Y974" s="107" t="s">
        <v>5237</v>
      </c>
      <c r="Z974" s="107" t="s">
        <v>5237</v>
      </c>
      <c r="AA974" s="107" t="s">
        <v>5237</v>
      </c>
      <c r="AB974" s="107" t="s">
        <v>5237</v>
      </c>
      <c r="AC974" s="107" t="s">
        <v>5237</v>
      </c>
      <c r="AD974" s="107" t="s">
        <v>5237</v>
      </c>
    </row>
    <row r="975" spans="2:30" outlineLevel="2">
      <c r="B975" s="4" t="s">
        <v>5</v>
      </c>
      <c r="C975" s="4" t="s">
        <v>5232</v>
      </c>
      <c r="D975" s="4" t="s">
        <v>8</v>
      </c>
      <c r="E975" s="35" t="s">
        <v>1133</v>
      </c>
      <c r="F975" s="6" t="s">
        <v>169</v>
      </c>
      <c r="G975" s="10" t="s">
        <v>430</v>
      </c>
      <c r="H975" s="35" t="s">
        <v>1169</v>
      </c>
      <c r="I975" s="4" t="s">
        <v>73</v>
      </c>
      <c r="J975" s="72" t="str">
        <f t="shared" si="81"/>
        <v>CDBAAC60 ICPL Curncy</v>
      </c>
      <c r="K975" s="25" t="str">
        <f t="shared" si="82"/>
        <v>ICPL</v>
      </c>
      <c r="L975" s="26">
        <f t="shared" ca="1" si="82"/>
        <v>42276</v>
      </c>
      <c r="M975" s="25" t="b">
        <f t="shared" si="82"/>
        <v>0</v>
      </c>
      <c r="N975" s="84" t="str">
        <f>IF($M975,_xll.BDP($J975,N$940),"[DISABLED]")</f>
        <v>[DISABLED]</v>
      </c>
      <c r="O975" s="84" t="str">
        <f>IF($M975,_xll.BDP($J975,O$940),"[DISABLED]")</f>
        <v>[DISABLED]</v>
      </c>
      <c r="P975" s="84" t="str">
        <f>IF($M975,_xll.BDP($J975,P$940),"[DISABLED]")</f>
        <v>[DISABLED]</v>
      </c>
      <c r="Q975" s="84" t="str">
        <f>IF($M975,_xll.BDH($J975,Q$940,$L975),"[DISABLED]")</f>
        <v>[DISABLED]</v>
      </c>
      <c r="R975" s="84" t="str">
        <f>IF($M975,_xll.BDH($J975,R$940,$L975),"[DISABLED]")</f>
        <v>[DISABLED]</v>
      </c>
      <c r="S975" s="84" t="str">
        <f>IF($M975,_xll.BDH($J975,S$940,$L975),"[DISABLED]")</f>
        <v>[DISABLED]</v>
      </c>
      <c r="U975" s="106" t="s">
        <v>6062</v>
      </c>
      <c r="V975" s="107" t="s">
        <v>1055</v>
      </c>
      <c r="W975" s="108">
        <v>42276</v>
      </c>
      <c r="X975" s="107" t="b">
        <v>0</v>
      </c>
      <c r="Y975" s="107" t="s">
        <v>5237</v>
      </c>
      <c r="Z975" s="107" t="s">
        <v>5237</v>
      </c>
      <c r="AA975" s="107" t="s">
        <v>5237</v>
      </c>
      <c r="AB975" s="107" t="s">
        <v>5237</v>
      </c>
      <c r="AC975" s="107" t="s">
        <v>5237</v>
      </c>
      <c r="AD975" s="107" t="s">
        <v>5237</v>
      </c>
    </row>
    <row r="976" spans="2:30" outlineLevel="1">
      <c r="B976" s="4" t="s">
        <v>5</v>
      </c>
      <c r="C976" s="4" t="s">
        <v>5232</v>
      </c>
      <c r="D976" s="4" t="s">
        <v>8</v>
      </c>
      <c r="E976" s="39" t="s">
        <v>1134</v>
      </c>
      <c r="F976" s="76"/>
      <c r="G976" s="77"/>
      <c r="H976" s="77"/>
      <c r="I976" s="78"/>
      <c r="J976" s="78"/>
      <c r="K976" s="81" t="str">
        <f t="shared" ref="K976:S976" si="83">INDEX(ObjData,MATCH($C976&amp;"-"&amp;$D976&amp;"-"&amp;$E976,ObjIDs,0),MATCH(K$2,ObjFields,0))</f>
        <v>ICPL</v>
      </c>
      <c r="L976" s="82">
        <f t="shared" ca="1" si="83"/>
        <v>42276</v>
      </c>
      <c r="M976" s="81" t="b">
        <f t="shared" si="83"/>
        <v>0</v>
      </c>
      <c r="N976" s="81" t="str">
        <f t="shared" si="83"/>
        <v>NAME</v>
      </c>
      <c r="O976" s="81" t="str">
        <f t="shared" si="83"/>
        <v>LAST_UPDATE_DT</v>
      </c>
      <c r="P976" s="81" t="str">
        <f t="shared" si="83"/>
        <v>LAST_UPDATE</v>
      </c>
      <c r="Q976" s="81" t="str">
        <f t="shared" si="83"/>
        <v>PX_LAST</v>
      </c>
      <c r="R976" s="81" t="str">
        <f t="shared" si="83"/>
        <v>PX_BID</v>
      </c>
      <c r="S976" s="81" t="str">
        <f t="shared" si="83"/>
        <v>PX_ASK</v>
      </c>
      <c r="U976" s="103"/>
      <c r="V976" s="104" t="s">
        <v>1055</v>
      </c>
      <c r="W976" s="105">
        <v>42276</v>
      </c>
      <c r="X976" s="104" t="b">
        <v>0</v>
      </c>
      <c r="Y976" s="104" t="s">
        <v>289</v>
      </c>
      <c r="Z976" s="104" t="s">
        <v>291</v>
      </c>
      <c r="AA976" s="104" t="s">
        <v>292</v>
      </c>
      <c r="AB976" s="104" t="s">
        <v>56</v>
      </c>
      <c r="AC976" s="104" t="s">
        <v>5228</v>
      </c>
      <c r="AD976" s="104" t="s">
        <v>5229</v>
      </c>
    </row>
    <row r="977" spans="2:30" outlineLevel="2">
      <c r="B977" s="4" t="s">
        <v>5</v>
      </c>
      <c r="C977" s="4" t="s">
        <v>5232</v>
      </c>
      <c r="D977" s="4" t="s">
        <v>8</v>
      </c>
      <c r="E977" s="10" t="s">
        <v>1134</v>
      </c>
      <c r="F977" s="4" t="s">
        <v>54</v>
      </c>
      <c r="G977" s="10" t="s">
        <v>1135</v>
      </c>
      <c r="H977" s="10" t="s">
        <v>1131</v>
      </c>
      <c r="I977" s="4" t="s">
        <v>277</v>
      </c>
      <c r="J977" s="72" t="str">
        <f>H977&amp;" "&amp;K977&amp;" "&amp;I977</f>
        <v>CDOR03 ICPL Index</v>
      </c>
      <c r="K977" s="25" t="str">
        <f>K$976</f>
        <v>ICPL</v>
      </c>
      <c r="L977" s="26">
        <f ca="1">L$976</f>
        <v>42276</v>
      </c>
      <c r="M977" s="25" t="b">
        <f>M$976</f>
        <v>0</v>
      </c>
      <c r="N977" s="84" t="str">
        <f>IF($M977,_xll.BDP($J977,N$976),"[DISABLED]")</f>
        <v>[DISABLED]</v>
      </c>
      <c r="O977" s="84" t="str">
        <f>IF($M977,_xll.BDP($J977,O$976),"[DISABLED]")</f>
        <v>[DISABLED]</v>
      </c>
      <c r="P977" s="84" t="str">
        <f>IF($M977,_xll.BDP($J977,P$976),"[DISABLED]")</f>
        <v>[DISABLED]</v>
      </c>
      <c r="Q977" s="84" t="str">
        <f>IF($M977,_xll.BDH($J977,Q$976,$L977),"[DISABLED]")</f>
        <v>[DISABLED]</v>
      </c>
      <c r="R977" s="84" t="str">
        <f>IF($M977,_xll.BDH($J977,R$976,$L977),"[DISABLED]")</f>
        <v>[DISABLED]</v>
      </c>
      <c r="S977" s="84" t="str">
        <f>IF($M977,_xll.BDH($J977,S$976,$L977),"[DISABLED]")</f>
        <v>[DISABLED]</v>
      </c>
      <c r="U977" s="106" t="s">
        <v>6063</v>
      </c>
      <c r="V977" s="107" t="s">
        <v>1055</v>
      </c>
      <c r="W977" s="108">
        <v>42276</v>
      </c>
      <c r="X977" s="107" t="b">
        <v>0</v>
      </c>
      <c r="Y977" s="107" t="s">
        <v>5237</v>
      </c>
      <c r="Z977" s="107" t="s">
        <v>5237</v>
      </c>
      <c r="AA977" s="107" t="s">
        <v>5237</v>
      </c>
      <c r="AB977" s="107" t="s">
        <v>5237</v>
      </c>
      <c r="AC977" s="107" t="s">
        <v>5237</v>
      </c>
      <c r="AD977" s="107" t="s">
        <v>5237</v>
      </c>
    </row>
    <row r="978" spans="2:30" outlineLevel="2">
      <c r="B978" s="4" t="s">
        <v>5</v>
      </c>
      <c r="C978" s="4" t="s">
        <v>5232</v>
      </c>
      <c r="D978" s="4" t="s">
        <v>8</v>
      </c>
      <c r="E978" s="10" t="s">
        <v>1134</v>
      </c>
      <c r="F978" s="51" t="s">
        <v>54</v>
      </c>
      <c r="G978" s="52" t="s">
        <v>143</v>
      </c>
      <c r="H978" s="52" t="s">
        <v>1096</v>
      </c>
      <c r="I978" s="4" t="s">
        <v>73</v>
      </c>
      <c r="J978" s="72" t="str">
        <f t="shared" ref="J978:J1012" si="84">H978&amp;" "&amp;K978&amp;" "&amp;I978</f>
        <v>CDFR00C ICPL Curncy</v>
      </c>
      <c r="K978" s="25" t="str">
        <f t="shared" ref="K978:M1012" si="85">K$976</f>
        <v>ICPL</v>
      </c>
      <c r="L978" s="26">
        <f t="shared" ca="1" si="85"/>
        <v>42276</v>
      </c>
      <c r="M978" s="25" t="b">
        <f t="shared" si="85"/>
        <v>0</v>
      </c>
      <c r="N978" s="84" t="str">
        <f>IF($M978,_xll.BDP($J978,N$976),"[DISABLED]")</f>
        <v>[DISABLED]</v>
      </c>
      <c r="O978" s="84" t="str">
        <f>IF($M978,_xll.BDP($J978,O$976),"[DISABLED]")</f>
        <v>[DISABLED]</v>
      </c>
      <c r="P978" s="84" t="str">
        <f>IF($M978,_xll.BDP($J978,P$976),"[DISABLED]")</f>
        <v>[DISABLED]</v>
      </c>
      <c r="Q978" s="84" t="str">
        <f>IF($M978,_xll.BDH($J978,Q$976,$L978),"[DISABLED]")</f>
        <v>[DISABLED]</v>
      </c>
      <c r="R978" s="84" t="str">
        <f>IF($M978,_xll.BDH($J978,R$976,$L978),"[DISABLED]")</f>
        <v>[DISABLED]</v>
      </c>
      <c r="S978" s="84" t="str">
        <f>IF($M978,_xll.BDH($J978,S$976,$L978),"[DISABLED]")</f>
        <v>[DISABLED]</v>
      </c>
      <c r="U978" s="106" t="s">
        <v>6064</v>
      </c>
      <c r="V978" s="107" t="s">
        <v>1055</v>
      </c>
      <c r="W978" s="108">
        <v>42276</v>
      </c>
      <c r="X978" s="107" t="b">
        <v>0</v>
      </c>
      <c r="Y978" s="107" t="s">
        <v>5237</v>
      </c>
      <c r="Z978" s="107" t="s">
        <v>5237</v>
      </c>
      <c r="AA978" s="107" t="s">
        <v>5237</v>
      </c>
      <c r="AB978" s="107" t="s">
        <v>5237</v>
      </c>
      <c r="AC978" s="107" t="s">
        <v>5237</v>
      </c>
      <c r="AD978" s="107" t="s">
        <v>5237</v>
      </c>
    </row>
    <row r="979" spans="2:30" outlineLevel="2">
      <c r="B979" s="4" t="s">
        <v>5</v>
      </c>
      <c r="C979" s="4" t="s">
        <v>5232</v>
      </c>
      <c r="D979" s="4" t="s">
        <v>8</v>
      </c>
      <c r="E979" s="10" t="s">
        <v>1134</v>
      </c>
      <c r="F979" s="9" t="s">
        <v>211</v>
      </c>
      <c r="G979" s="14" t="s">
        <v>307</v>
      </c>
      <c r="H979" s="14" t="s">
        <v>1097</v>
      </c>
      <c r="I979" s="4" t="s">
        <v>73</v>
      </c>
      <c r="J979" s="72" t="str">
        <f t="shared" si="84"/>
        <v>CDFR0AD ICPL Curncy</v>
      </c>
      <c r="K979" s="25" t="str">
        <f t="shared" si="85"/>
        <v>ICPL</v>
      </c>
      <c r="L979" s="26">
        <f t="shared" ca="1" si="85"/>
        <v>42276</v>
      </c>
      <c r="M979" s="25" t="b">
        <f t="shared" si="85"/>
        <v>0</v>
      </c>
      <c r="N979" s="84" t="str">
        <f>IF($M979,_xll.BDP($J979,N$976),"[DISABLED]")</f>
        <v>[DISABLED]</v>
      </c>
      <c r="O979" s="84" t="str">
        <f>IF($M979,_xll.BDP($J979,O$976),"[DISABLED]")</f>
        <v>[DISABLED]</v>
      </c>
      <c r="P979" s="84" t="str">
        <f>IF($M979,_xll.BDP($J979,P$976),"[DISABLED]")</f>
        <v>[DISABLED]</v>
      </c>
      <c r="Q979" s="84" t="str">
        <f>IF($M979,_xll.BDH($J979,Q$976,$L979),"[DISABLED]")</f>
        <v>[DISABLED]</v>
      </c>
      <c r="R979" s="84" t="str">
        <f>IF($M979,_xll.BDH($J979,R$976,$L979),"[DISABLED]")</f>
        <v>[DISABLED]</v>
      </c>
      <c r="S979" s="84" t="str">
        <f>IF($M979,_xll.BDH($J979,S$976,$L979),"[DISABLED]")</f>
        <v>[DISABLED]</v>
      </c>
      <c r="U979" s="106" t="s">
        <v>6065</v>
      </c>
      <c r="V979" s="107" t="s">
        <v>1055</v>
      </c>
      <c r="W979" s="108">
        <v>42276</v>
      </c>
      <c r="X979" s="107" t="b">
        <v>0</v>
      </c>
      <c r="Y979" s="107" t="s">
        <v>5237</v>
      </c>
      <c r="Z979" s="107" t="s">
        <v>5237</v>
      </c>
      <c r="AA979" s="107" t="s">
        <v>5237</v>
      </c>
      <c r="AB979" s="107" t="s">
        <v>5237</v>
      </c>
      <c r="AC979" s="107" t="s">
        <v>5237</v>
      </c>
      <c r="AD979" s="107" t="s">
        <v>5237</v>
      </c>
    </row>
    <row r="980" spans="2:30" outlineLevel="2">
      <c r="B980" s="4" t="s">
        <v>5</v>
      </c>
      <c r="C980" s="4" t="s">
        <v>5232</v>
      </c>
      <c r="D980" s="4" t="s">
        <v>8</v>
      </c>
      <c r="E980" s="10" t="s">
        <v>1134</v>
      </c>
      <c r="F980" s="9" t="s">
        <v>212</v>
      </c>
      <c r="G980" s="14" t="s">
        <v>308</v>
      </c>
      <c r="H980" s="14" t="s">
        <v>1098</v>
      </c>
      <c r="I980" s="4" t="s">
        <v>73</v>
      </c>
      <c r="J980" s="72" t="str">
        <f t="shared" si="84"/>
        <v>CDFR0BE ICPL Curncy</v>
      </c>
      <c r="K980" s="25" t="str">
        <f t="shared" si="85"/>
        <v>ICPL</v>
      </c>
      <c r="L980" s="26">
        <f t="shared" ca="1" si="85"/>
        <v>42276</v>
      </c>
      <c r="M980" s="25" t="b">
        <f t="shared" si="85"/>
        <v>0</v>
      </c>
      <c r="N980" s="84" t="str">
        <f>IF($M980,_xll.BDP($J980,N$976),"[DISABLED]")</f>
        <v>[DISABLED]</v>
      </c>
      <c r="O980" s="84" t="str">
        <f>IF($M980,_xll.BDP($J980,O$976),"[DISABLED]")</f>
        <v>[DISABLED]</v>
      </c>
      <c r="P980" s="84" t="str">
        <f>IF($M980,_xll.BDP($J980,P$976),"[DISABLED]")</f>
        <v>[DISABLED]</v>
      </c>
      <c r="Q980" s="84" t="str">
        <f>IF($M980,_xll.BDH($J980,Q$976,$L980),"[DISABLED]")</f>
        <v>[DISABLED]</v>
      </c>
      <c r="R980" s="84" t="str">
        <f>IF($M980,_xll.BDH($J980,R$976,$L980),"[DISABLED]")</f>
        <v>[DISABLED]</v>
      </c>
      <c r="S980" s="84" t="str">
        <f>IF($M980,_xll.BDH($J980,S$976,$L980),"[DISABLED]")</f>
        <v>[DISABLED]</v>
      </c>
      <c r="U980" s="106" t="s">
        <v>6066</v>
      </c>
      <c r="V980" s="107" t="s">
        <v>1055</v>
      </c>
      <c r="W980" s="108">
        <v>42276</v>
      </c>
      <c r="X980" s="107" t="b">
        <v>0</v>
      </c>
      <c r="Y980" s="107" t="s">
        <v>5237</v>
      </c>
      <c r="Z980" s="107" t="s">
        <v>5237</v>
      </c>
      <c r="AA980" s="107" t="s">
        <v>5237</v>
      </c>
      <c r="AB980" s="107" t="s">
        <v>5237</v>
      </c>
      <c r="AC980" s="107" t="s">
        <v>5237</v>
      </c>
      <c r="AD980" s="107" t="s">
        <v>5237</v>
      </c>
    </row>
    <row r="981" spans="2:30" outlineLevel="2">
      <c r="B981" s="4" t="s">
        <v>5</v>
      </c>
      <c r="C981" s="4" t="s">
        <v>5232</v>
      </c>
      <c r="D981" s="4" t="s">
        <v>8</v>
      </c>
      <c r="E981" s="10" t="s">
        <v>1134</v>
      </c>
      <c r="F981" s="9" t="s">
        <v>58</v>
      </c>
      <c r="G981" s="14" t="s">
        <v>170</v>
      </c>
      <c r="H981" s="14" t="s">
        <v>1099</v>
      </c>
      <c r="I981" s="4" t="s">
        <v>73</v>
      </c>
      <c r="J981" s="72" t="str">
        <f t="shared" si="84"/>
        <v>CDFR0CF ICPL Curncy</v>
      </c>
      <c r="K981" s="25" t="str">
        <f t="shared" si="85"/>
        <v>ICPL</v>
      </c>
      <c r="L981" s="26">
        <f t="shared" ca="1" si="85"/>
        <v>42276</v>
      </c>
      <c r="M981" s="25" t="b">
        <f t="shared" si="85"/>
        <v>0</v>
      </c>
      <c r="N981" s="84" t="str">
        <f>IF($M981,_xll.BDP($J981,N$976),"[DISABLED]")</f>
        <v>[DISABLED]</v>
      </c>
      <c r="O981" s="84" t="str">
        <f>IF($M981,_xll.BDP($J981,O$976),"[DISABLED]")</f>
        <v>[DISABLED]</v>
      </c>
      <c r="P981" s="84" t="str">
        <f>IF($M981,_xll.BDP($J981,P$976),"[DISABLED]")</f>
        <v>[DISABLED]</v>
      </c>
      <c r="Q981" s="84" t="str">
        <f>IF($M981,_xll.BDH($J981,Q$976,$L981),"[DISABLED]")</f>
        <v>[DISABLED]</v>
      </c>
      <c r="R981" s="84" t="str">
        <f>IF($M981,_xll.BDH($J981,R$976,$L981),"[DISABLED]")</f>
        <v>[DISABLED]</v>
      </c>
      <c r="S981" s="84" t="str">
        <f>IF($M981,_xll.BDH($J981,S$976,$L981),"[DISABLED]")</f>
        <v>[DISABLED]</v>
      </c>
      <c r="U981" s="106" t="s">
        <v>6067</v>
      </c>
      <c r="V981" s="107" t="s">
        <v>1055</v>
      </c>
      <c r="W981" s="108">
        <v>42276</v>
      </c>
      <c r="X981" s="107" t="b">
        <v>0</v>
      </c>
      <c r="Y981" s="107" t="s">
        <v>5237</v>
      </c>
      <c r="Z981" s="107" t="s">
        <v>5237</v>
      </c>
      <c r="AA981" s="107" t="s">
        <v>5237</v>
      </c>
      <c r="AB981" s="107" t="s">
        <v>5237</v>
      </c>
      <c r="AC981" s="107" t="s">
        <v>5237</v>
      </c>
      <c r="AD981" s="107" t="s">
        <v>5237</v>
      </c>
    </row>
    <row r="982" spans="2:30" outlineLevel="2">
      <c r="B982" s="4" t="s">
        <v>5</v>
      </c>
      <c r="C982" s="4" t="s">
        <v>5232</v>
      </c>
      <c r="D982" s="4" t="s">
        <v>8</v>
      </c>
      <c r="E982" s="10" t="s">
        <v>1134</v>
      </c>
      <c r="F982" s="9" t="s">
        <v>177</v>
      </c>
      <c r="G982" s="14" t="s">
        <v>305</v>
      </c>
      <c r="H982" s="14" t="s">
        <v>1100</v>
      </c>
      <c r="I982" s="4" t="s">
        <v>73</v>
      </c>
      <c r="J982" s="72" t="str">
        <f t="shared" si="84"/>
        <v>CDFR0DG ICPL Curncy</v>
      </c>
      <c r="K982" s="25" t="str">
        <f t="shared" si="85"/>
        <v>ICPL</v>
      </c>
      <c r="L982" s="26">
        <f t="shared" ca="1" si="85"/>
        <v>42276</v>
      </c>
      <c r="M982" s="25" t="b">
        <f t="shared" si="85"/>
        <v>0</v>
      </c>
      <c r="N982" s="84" t="str">
        <f>IF($M982,_xll.BDP($J982,N$976),"[DISABLED]")</f>
        <v>[DISABLED]</v>
      </c>
      <c r="O982" s="84" t="str">
        <f>IF($M982,_xll.BDP($J982,O$976),"[DISABLED]")</f>
        <v>[DISABLED]</v>
      </c>
      <c r="P982" s="84" t="str">
        <f>IF($M982,_xll.BDP($J982,P$976),"[DISABLED]")</f>
        <v>[DISABLED]</v>
      </c>
      <c r="Q982" s="84" t="str">
        <f>IF($M982,_xll.BDH($J982,Q$976,$L982),"[DISABLED]")</f>
        <v>[DISABLED]</v>
      </c>
      <c r="R982" s="84" t="str">
        <f>IF($M982,_xll.BDH($J982,R$976,$L982),"[DISABLED]")</f>
        <v>[DISABLED]</v>
      </c>
      <c r="S982" s="84" t="str">
        <f>IF($M982,_xll.BDH($J982,S$976,$L982),"[DISABLED]")</f>
        <v>[DISABLED]</v>
      </c>
      <c r="U982" s="106" t="s">
        <v>6068</v>
      </c>
      <c r="V982" s="107" t="s">
        <v>1055</v>
      </c>
      <c r="W982" s="108">
        <v>42276</v>
      </c>
      <c r="X982" s="107" t="b">
        <v>0</v>
      </c>
      <c r="Y982" s="107" t="s">
        <v>5237</v>
      </c>
      <c r="Z982" s="107" t="s">
        <v>5237</v>
      </c>
      <c r="AA982" s="107" t="s">
        <v>5237</v>
      </c>
      <c r="AB982" s="107" t="s">
        <v>5237</v>
      </c>
      <c r="AC982" s="107" t="s">
        <v>5237</v>
      </c>
      <c r="AD982" s="107" t="s">
        <v>5237</v>
      </c>
    </row>
    <row r="983" spans="2:30" outlineLevel="2">
      <c r="B983" s="4" t="s">
        <v>5</v>
      </c>
      <c r="C983" s="4" t="s">
        <v>5232</v>
      </c>
      <c r="D983" s="4" t="s">
        <v>8</v>
      </c>
      <c r="E983" s="10" t="s">
        <v>1134</v>
      </c>
      <c r="F983" s="9" t="s">
        <v>178</v>
      </c>
      <c r="G983" s="14" t="s">
        <v>306</v>
      </c>
      <c r="H983" s="14" t="s">
        <v>1101</v>
      </c>
      <c r="I983" s="4" t="s">
        <v>73</v>
      </c>
      <c r="J983" s="72" t="str">
        <f t="shared" si="84"/>
        <v>CDFR0EH ICPL Curncy</v>
      </c>
      <c r="K983" s="25" t="str">
        <f t="shared" si="85"/>
        <v>ICPL</v>
      </c>
      <c r="L983" s="26">
        <f t="shared" ca="1" si="85"/>
        <v>42276</v>
      </c>
      <c r="M983" s="25" t="b">
        <f t="shared" si="85"/>
        <v>0</v>
      </c>
      <c r="N983" s="84" t="str">
        <f>IF($M983,_xll.BDP($J983,N$976),"[DISABLED]")</f>
        <v>[DISABLED]</v>
      </c>
      <c r="O983" s="84" t="str">
        <f>IF($M983,_xll.BDP($J983,O$976),"[DISABLED]")</f>
        <v>[DISABLED]</v>
      </c>
      <c r="P983" s="84" t="str">
        <f>IF($M983,_xll.BDP($J983,P$976),"[DISABLED]")</f>
        <v>[DISABLED]</v>
      </c>
      <c r="Q983" s="84" t="str">
        <f>IF($M983,_xll.BDH($J983,Q$976,$L983),"[DISABLED]")</f>
        <v>[DISABLED]</v>
      </c>
      <c r="R983" s="84" t="str">
        <f>IF($M983,_xll.BDH($J983,R$976,$L983),"[DISABLED]")</f>
        <v>[DISABLED]</v>
      </c>
      <c r="S983" s="84" t="str">
        <f>IF($M983,_xll.BDH($J983,S$976,$L983),"[DISABLED]")</f>
        <v>[DISABLED]</v>
      </c>
      <c r="U983" s="106" t="s">
        <v>6069</v>
      </c>
      <c r="V983" s="107" t="s">
        <v>1055</v>
      </c>
      <c r="W983" s="108">
        <v>42276</v>
      </c>
      <c r="X983" s="107" t="b">
        <v>0</v>
      </c>
      <c r="Y983" s="107" t="s">
        <v>5237</v>
      </c>
      <c r="Z983" s="107" t="s">
        <v>5237</v>
      </c>
      <c r="AA983" s="107" t="s">
        <v>5237</v>
      </c>
      <c r="AB983" s="107" t="s">
        <v>5237</v>
      </c>
      <c r="AC983" s="107" t="s">
        <v>5237</v>
      </c>
      <c r="AD983" s="107" t="s">
        <v>5237</v>
      </c>
    </row>
    <row r="984" spans="2:30" outlineLevel="2">
      <c r="B984" s="4" t="s">
        <v>5</v>
      </c>
      <c r="C984" s="4" t="s">
        <v>5232</v>
      </c>
      <c r="D984" s="4" t="s">
        <v>8</v>
      </c>
      <c r="E984" s="10" t="s">
        <v>1134</v>
      </c>
      <c r="F984" s="9" t="s">
        <v>71</v>
      </c>
      <c r="G984" s="14" t="s">
        <v>171</v>
      </c>
      <c r="H984" s="14" t="s">
        <v>1102</v>
      </c>
      <c r="I984" s="4" t="s">
        <v>73</v>
      </c>
      <c r="J984" s="72" t="str">
        <f t="shared" si="84"/>
        <v>CDFR0FI ICPL Curncy</v>
      </c>
      <c r="K984" s="25" t="str">
        <f t="shared" si="85"/>
        <v>ICPL</v>
      </c>
      <c r="L984" s="26">
        <f t="shared" ca="1" si="85"/>
        <v>42276</v>
      </c>
      <c r="M984" s="25" t="b">
        <f t="shared" si="85"/>
        <v>0</v>
      </c>
      <c r="N984" s="84" t="str">
        <f>IF($M984,_xll.BDP($J984,N$976),"[DISABLED]")</f>
        <v>[DISABLED]</v>
      </c>
      <c r="O984" s="84" t="str">
        <f>IF($M984,_xll.BDP($J984,O$976),"[DISABLED]")</f>
        <v>[DISABLED]</v>
      </c>
      <c r="P984" s="84" t="str">
        <f>IF($M984,_xll.BDP($J984,P$976),"[DISABLED]")</f>
        <v>[DISABLED]</v>
      </c>
      <c r="Q984" s="84" t="str">
        <f>IF($M984,_xll.BDH($J984,Q$976,$L984),"[DISABLED]")</f>
        <v>[DISABLED]</v>
      </c>
      <c r="R984" s="84" t="str">
        <f>IF($M984,_xll.BDH($J984,R$976,$L984),"[DISABLED]")</f>
        <v>[DISABLED]</v>
      </c>
      <c r="S984" s="84" t="str">
        <f>IF($M984,_xll.BDH($J984,S$976,$L984),"[DISABLED]")</f>
        <v>[DISABLED]</v>
      </c>
      <c r="U984" s="106" t="s">
        <v>6070</v>
      </c>
      <c r="V984" s="107" t="s">
        <v>1055</v>
      </c>
      <c r="W984" s="108">
        <v>42276</v>
      </c>
      <c r="X984" s="107" t="b">
        <v>0</v>
      </c>
      <c r="Y984" s="107" t="s">
        <v>5237</v>
      </c>
      <c r="Z984" s="107" t="s">
        <v>5237</v>
      </c>
      <c r="AA984" s="107" t="s">
        <v>5237</v>
      </c>
      <c r="AB984" s="107" t="s">
        <v>5237</v>
      </c>
      <c r="AC984" s="107" t="s">
        <v>5237</v>
      </c>
      <c r="AD984" s="107" t="s">
        <v>5237</v>
      </c>
    </row>
    <row r="985" spans="2:30" outlineLevel="2">
      <c r="B985" s="4" t="s">
        <v>5</v>
      </c>
      <c r="C985" s="4" t="s">
        <v>5232</v>
      </c>
      <c r="D985" s="4" t="s">
        <v>8</v>
      </c>
      <c r="E985" s="10" t="s">
        <v>1134</v>
      </c>
      <c r="F985" s="9" t="s">
        <v>179</v>
      </c>
      <c r="G985" s="14" t="s">
        <v>313</v>
      </c>
      <c r="H985" s="14" t="s">
        <v>1103</v>
      </c>
      <c r="I985" s="4" t="s">
        <v>73</v>
      </c>
      <c r="J985" s="72" t="str">
        <f t="shared" si="84"/>
        <v xml:space="preserve"> CDFR0GJ ICPL Curncy</v>
      </c>
      <c r="K985" s="25" t="str">
        <f t="shared" si="85"/>
        <v>ICPL</v>
      </c>
      <c r="L985" s="26">
        <f t="shared" ca="1" si="85"/>
        <v>42276</v>
      </c>
      <c r="M985" s="25" t="b">
        <f t="shared" si="85"/>
        <v>0</v>
      </c>
      <c r="N985" s="84" t="str">
        <f>IF($M985,_xll.BDP($J985,N$976),"[DISABLED]")</f>
        <v>[DISABLED]</v>
      </c>
      <c r="O985" s="84" t="str">
        <f>IF($M985,_xll.BDP($J985,O$976),"[DISABLED]")</f>
        <v>[DISABLED]</v>
      </c>
      <c r="P985" s="84" t="str">
        <f>IF($M985,_xll.BDP($J985,P$976),"[DISABLED]")</f>
        <v>[DISABLED]</v>
      </c>
      <c r="Q985" s="84" t="str">
        <f>IF($M985,_xll.BDH($J985,Q$976,$L985),"[DISABLED]")</f>
        <v>[DISABLED]</v>
      </c>
      <c r="R985" s="84" t="str">
        <f>IF($M985,_xll.BDH($J985,R$976,$L985),"[DISABLED]")</f>
        <v>[DISABLED]</v>
      </c>
      <c r="S985" s="84" t="str">
        <f>IF($M985,_xll.BDH($J985,S$976,$L985),"[DISABLED]")</f>
        <v>[DISABLED]</v>
      </c>
      <c r="U985" s="106" t="s">
        <v>6071</v>
      </c>
      <c r="V985" s="107" t="s">
        <v>1055</v>
      </c>
      <c r="W985" s="108">
        <v>42276</v>
      </c>
      <c r="X985" s="107" t="b">
        <v>0</v>
      </c>
      <c r="Y985" s="107" t="s">
        <v>5237</v>
      </c>
      <c r="Z985" s="107" t="s">
        <v>5237</v>
      </c>
      <c r="AA985" s="107" t="s">
        <v>5237</v>
      </c>
      <c r="AB985" s="107" t="s">
        <v>5237</v>
      </c>
      <c r="AC985" s="107" t="s">
        <v>5237</v>
      </c>
      <c r="AD985" s="107" t="s">
        <v>5237</v>
      </c>
    </row>
    <row r="986" spans="2:30" outlineLevel="2">
      <c r="B986" s="4" t="s">
        <v>5</v>
      </c>
      <c r="C986" s="4" t="s">
        <v>5232</v>
      </c>
      <c r="D986" s="4" t="s">
        <v>8</v>
      </c>
      <c r="E986" s="10" t="s">
        <v>1134</v>
      </c>
      <c r="F986" s="9" t="s">
        <v>180</v>
      </c>
      <c r="G986" s="14" t="s">
        <v>314</v>
      </c>
      <c r="H986" s="14" t="s">
        <v>1104</v>
      </c>
      <c r="I986" s="4" t="s">
        <v>73</v>
      </c>
      <c r="J986" s="72" t="str">
        <f t="shared" si="84"/>
        <v xml:space="preserve"> CDFR0HK ICPL Curncy</v>
      </c>
      <c r="K986" s="25" t="str">
        <f t="shared" si="85"/>
        <v>ICPL</v>
      </c>
      <c r="L986" s="26">
        <f t="shared" ca="1" si="85"/>
        <v>42276</v>
      </c>
      <c r="M986" s="25" t="b">
        <f t="shared" si="85"/>
        <v>0</v>
      </c>
      <c r="N986" s="84" t="str">
        <f>IF($M986,_xll.BDP($J986,N$976),"[DISABLED]")</f>
        <v>[DISABLED]</v>
      </c>
      <c r="O986" s="84" t="str">
        <f>IF($M986,_xll.BDP($J986,O$976),"[DISABLED]")</f>
        <v>[DISABLED]</v>
      </c>
      <c r="P986" s="84" t="str">
        <f>IF($M986,_xll.BDP($J986,P$976),"[DISABLED]")</f>
        <v>[DISABLED]</v>
      </c>
      <c r="Q986" s="84" t="str">
        <f>IF($M986,_xll.BDH($J986,Q$976,$L986),"[DISABLED]")</f>
        <v>[DISABLED]</v>
      </c>
      <c r="R986" s="84" t="str">
        <f>IF($M986,_xll.BDH($J986,R$976,$L986),"[DISABLED]")</f>
        <v>[DISABLED]</v>
      </c>
      <c r="S986" s="84" t="str">
        <f>IF($M986,_xll.BDH($J986,S$976,$L986),"[DISABLED]")</f>
        <v>[DISABLED]</v>
      </c>
      <c r="U986" s="106" t="s">
        <v>6072</v>
      </c>
      <c r="V986" s="107" t="s">
        <v>1055</v>
      </c>
      <c r="W986" s="108">
        <v>42276</v>
      </c>
      <c r="X986" s="107" t="b">
        <v>0</v>
      </c>
      <c r="Y986" s="107" t="s">
        <v>5237</v>
      </c>
      <c r="Z986" s="107" t="s">
        <v>5237</v>
      </c>
      <c r="AA986" s="107" t="s">
        <v>5237</v>
      </c>
      <c r="AB986" s="107" t="s">
        <v>5237</v>
      </c>
      <c r="AC986" s="107" t="s">
        <v>5237</v>
      </c>
      <c r="AD986" s="107" t="s">
        <v>5237</v>
      </c>
    </row>
    <row r="987" spans="2:30" outlineLevel="2">
      <c r="B987" s="4" t="s">
        <v>5</v>
      </c>
      <c r="C987" s="4" t="s">
        <v>5232</v>
      </c>
      <c r="D987" s="4" t="s">
        <v>8</v>
      </c>
      <c r="E987" s="10" t="s">
        <v>1134</v>
      </c>
      <c r="F987" s="9" t="s">
        <v>41</v>
      </c>
      <c r="G987" s="14" t="s">
        <v>172</v>
      </c>
      <c r="H987" s="14" t="s">
        <v>1105</v>
      </c>
      <c r="I987" s="4" t="s">
        <v>73</v>
      </c>
      <c r="J987" s="72" t="str">
        <f t="shared" si="84"/>
        <v xml:space="preserve"> CDFR0I1 ICPL Curncy</v>
      </c>
      <c r="K987" s="25" t="str">
        <f t="shared" si="85"/>
        <v>ICPL</v>
      </c>
      <c r="L987" s="26">
        <f t="shared" ca="1" si="85"/>
        <v>42276</v>
      </c>
      <c r="M987" s="25" t="b">
        <f t="shared" si="85"/>
        <v>0</v>
      </c>
      <c r="N987" s="84" t="str">
        <f>IF($M987,_xll.BDP($J987,N$976),"[DISABLED]")</f>
        <v>[DISABLED]</v>
      </c>
      <c r="O987" s="84" t="str">
        <f>IF($M987,_xll.BDP($J987,O$976),"[DISABLED]")</f>
        <v>[DISABLED]</v>
      </c>
      <c r="P987" s="84" t="str">
        <f>IF($M987,_xll.BDP($J987,P$976),"[DISABLED]")</f>
        <v>[DISABLED]</v>
      </c>
      <c r="Q987" s="84" t="str">
        <f>IF($M987,_xll.BDH($J987,Q$976,$L987),"[DISABLED]")</f>
        <v>[DISABLED]</v>
      </c>
      <c r="R987" s="84" t="str">
        <f>IF($M987,_xll.BDH($J987,R$976,$L987),"[DISABLED]")</f>
        <v>[DISABLED]</v>
      </c>
      <c r="S987" s="84" t="str">
        <f>IF($M987,_xll.BDH($J987,S$976,$L987),"[DISABLED]")</f>
        <v>[DISABLED]</v>
      </c>
      <c r="U987" s="106" t="s">
        <v>6073</v>
      </c>
      <c r="V987" s="107" t="s">
        <v>1055</v>
      </c>
      <c r="W987" s="108">
        <v>42276</v>
      </c>
      <c r="X987" s="107" t="b">
        <v>0</v>
      </c>
      <c r="Y987" s="107" t="s">
        <v>5237</v>
      </c>
      <c r="Z987" s="107" t="s">
        <v>5237</v>
      </c>
      <c r="AA987" s="107" t="s">
        <v>5237</v>
      </c>
      <c r="AB987" s="107" t="s">
        <v>5237</v>
      </c>
      <c r="AC987" s="107" t="s">
        <v>5237</v>
      </c>
      <c r="AD987" s="107" t="s">
        <v>5237</v>
      </c>
    </row>
    <row r="988" spans="2:30" outlineLevel="2">
      <c r="B988" s="4" t="s">
        <v>5</v>
      </c>
      <c r="C988" s="4" t="s">
        <v>5232</v>
      </c>
      <c r="D988" s="4" t="s">
        <v>8</v>
      </c>
      <c r="E988" s="10" t="s">
        <v>1134</v>
      </c>
      <c r="F988" s="9" t="s">
        <v>181</v>
      </c>
      <c r="G988" s="14" t="s">
        <v>317</v>
      </c>
      <c r="H988" s="14" t="s">
        <v>1106</v>
      </c>
      <c r="I988" s="4" t="s">
        <v>73</v>
      </c>
      <c r="J988" s="72" t="str">
        <f t="shared" si="84"/>
        <v>CDFR0J1A ICPL Curncy</v>
      </c>
      <c r="K988" s="25" t="str">
        <f t="shared" si="85"/>
        <v>ICPL</v>
      </c>
      <c r="L988" s="26">
        <f t="shared" ca="1" si="85"/>
        <v>42276</v>
      </c>
      <c r="M988" s="25" t="b">
        <f t="shared" si="85"/>
        <v>0</v>
      </c>
      <c r="N988" s="84" t="str">
        <f>IF($M988,_xll.BDP($J988,N$976),"[DISABLED]")</f>
        <v>[DISABLED]</v>
      </c>
      <c r="O988" s="84" t="str">
        <f>IF($M988,_xll.BDP($J988,O$976),"[DISABLED]")</f>
        <v>[DISABLED]</v>
      </c>
      <c r="P988" s="84" t="str">
        <f>IF($M988,_xll.BDP($J988,P$976),"[DISABLED]")</f>
        <v>[DISABLED]</v>
      </c>
      <c r="Q988" s="84" t="str">
        <f>IF($M988,_xll.BDH($J988,Q$976,$L988),"[DISABLED]")</f>
        <v>[DISABLED]</v>
      </c>
      <c r="R988" s="84" t="str">
        <f>IF($M988,_xll.BDH($J988,R$976,$L988),"[DISABLED]")</f>
        <v>[DISABLED]</v>
      </c>
      <c r="S988" s="84" t="str">
        <f>IF($M988,_xll.BDH($J988,S$976,$L988),"[DISABLED]")</f>
        <v>[DISABLED]</v>
      </c>
      <c r="U988" s="106" t="s">
        <v>6074</v>
      </c>
      <c r="V988" s="107" t="s">
        <v>1055</v>
      </c>
      <c r="W988" s="108">
        <v>42276</v>
      </c>
      <c r="X988" s="107" t="b">
        <v>0</v>
      </c>
      <c r="Y988" s="107" t="s">
        <v>5237</v>
      </c>
      <c r="Z988" s="107" t="s">
        <v>5237</v>
      </c>
      <c r="AA988" s="107" t="s">
        <v>5237</v>
      </c>
      <c r="AB988" s="107" t="s">
        <v>5237</v>
      </c>
      <c r="AC988" s="107" t="s">
        <v>5237</v>
      </c>
      <c r="AD988" s="107" t="s">
        <v>5237</v>
      </c>
    </row>
    <row r="989" spans="2:30" outlineLevel="2">
      <c r="B989" s="4" t="s">
        <v>5</v>
      </c>
      <c r="C989" s="4" t="s">
        <v>5232</v>
      </c>
      <c r="D989" s="4" t="s">
        <v>8</v>
      </c>
      <c r="E989" s="10" t="s">
        <v>1134</v>
      </c>
      <c r="F989" s="9" t="s">
        <v>182</v>
      </c>
      <c r="G989" s="14" t="s">
        <v>318</v>
      </c>
      <c r="H989" s="14" t="s">
        <v>1107</v>
      </c>
      <c r="I989" s="4" t="s">
        <v>73</v>
      </c>
      <c r="J989" s="72" t="str">
        <f t="shared" si="84"/>
        <v>CDFR0K1B ICPL Curncy</v>
      </c>
      <c r="K989" s="25" t="str">
        <f t="shared" si="85"/>
        <v>ICPL</v>
      </c>
      <c r="L989" s="26">
        <f t="shared" ca="1" si="85"/>
        <v>42276</v>
      </c>
      <c r="M989" s="25" t="b">
        <f t="shared" si="85"/>
        <v>0</v>
      </c>
      <c r="N989" s="84" t="str">
        <f>IF($M989,_xll.BDP($J989,N$976),"[DISABLED]")</f>
        <v>[DISABLED]</v>
      </c>
      <c r="O989" s="84" t="str">
        <f>IF($M989,_xll.BDP($J989,O$976),"[DISABLED]")</f>
        <v>[DISABLED]</v>
      </c>
      <c r="P989" s="84" t="str">
        <f>IF($M989,_xll.BDP($J989,P$976),"[DISABLED]")</f>
        <v>[DISABLED]</v>
      </c>
      <c r="Q989" s="84" t="str">
        <f>IF($M989,_xll.BDH($J989,Q$976,$L989),"[DISABLED]")</f>
        <v>[DISABLED]</v>
      </c>
      <c r="R989" s="84" t="str">
        <f>IF($M989,_xll.BDH($J989,R$976,$L989),"[DISABLED]")</f>
        <v>[DISABLED]</v>
      </c>
      <c r="S989" s="84" t="str">
        <f>IF($M989,_xll.BDH($J989,S$976,$L989),"[DISABLED]")</f>
        <v>[DISABLED]</v>
      </c>
      <c r="U989" s="106" t="s">
        <v>6075</v>
      </c>
      <c r="V989" s="107" t="s">
        <v>1055</v>
      </c>
      <c r="W989" s="108">
        <v>42276</v>
      </c>
      <c r="X989" s="107" t="b">
        <v>0</v>
      </c>
      <c r="Y989" s="107" t="s">
        <v>5237</v>
      </c>
      <c r="Z989" s="107" t="s">
        <v>5237</v>
      </c>
      <c r="AA989" s="107" t="s">
        <v>5237</v>
      </c>
      <c r="AB989" s="107" t="s">
        <v>5237</v>
      </c>
      <c r="AC989" s="107" t="s">
        <v>5237</v>
      </c>
      <c r="AD989" s="107" t="s">
        <v>5237</v>
      </c>
    </row>
    <row r="990" spans="2:30" outlineLevel="2">
      <c r="B990" s="4" t="s">
        <v>5</v>
      </c>
      <c r="C990" s="4" t="s">
        <v>5232</v>
      </c>
      <c r="D990" s="4" t="s">
        <v>8</v>
      </c>
      <c r="E990" s="10" t="s">
        <v>1134</v>
      </c>
      <c r="F990" s="9" t="s">
        <v>145</v>
      </c>
      <c r="G990" s="14" t="s">
        <v>173</v>
      </c>
      <c r="H990" s="14" t="s">
        <v>1130</v>
      </c>
      <c r="I990" s="4" t="s">
        <v>73</v>
      </c>
      <c r="J990" s="72" t="str">
        <f t="shared" si="84"/>
        <v>CDSW1C ICPL Curncy</v>
      </c>
      <c r="K990" s="25" t="str">
        <f t="shared" si="85"/>
        <v>ICPL</v>
      </c>
      <c r="L990" s="26">
        <f t="shared" ca="1" si="85"/>
        <v>42276</v>
      </c>
      <c r="M990" s="25" t="b">
        <f t="shared" si="85"/>
        <v>0</v>
      </c>
      <c r="N990" s="84" t="str">
        <f>IF($M990,_xll.BDP($J990,N$976),"[DISABLED]")</f>
        <v>[DISABLED]</v>
      </c>
      <c r="O990" s="84" t="str">
        <f>IF($M990,_xll.BDP($J990,O$976),"[DISABLED]")</f>
        <v>[DISABLED]</v>
      </c>
      <c r="P990" s="84" t="str">
        <f>IF($M990,_xll.BDP($J990,P$976),"[DISABLED]")</f>
        <v>[DISABLED]</v>
      </c>
      <c r="Q990" s="84" t="str">
        <f>IF($M990,_xll.BDH($J990,Q$976,$L990),"[DISABLED]")</f>
        <v>[DISABLED]</v>
      </c>
      <c r="R990" s="84" t="str">
        <f>IF($M990,_xll.BDH($J990,R$976,$L990),"[DISABLED]")</f>
        <v>[DISABLED]</v>
      </c>
      <c r="S990" s="84" t="str">
        <f>IF($M990,_xll.BDH($J990,S$976,$L990),"[DISABLED]")</f>
        <v>[DISABLED]</v>
      </c>
      <c r="U990" s="106" t="s">
        <v>6076</v>
      </c>
      <c r="V990" s="107" t="s">
        <v>1055</v>
      </c>
      <c r="W990" s="108">
        <v>42276</v>
      </c>
      <c r="X990" s="107" t="b">
        <v>0</v>
      </c>
      <c r="Y990" s="107" t="s">
        <v>5237</v>
      </c>
      <c r="Z990" s="107" t="s">
        <v>5237</v>
      </c>
      <c r="AA990" s="107" t="s">
        <v>5237</v>
      </c>
      <c r="AB990" s="107" t="s">
        <v>5237</v>
      </c>
      <c r="AC990" s="107" t="s">
        <v>5237</v>
      </c>
      <c r="AD990" s="107" t="s">
        <v>5237</v>
      </c>
    </row>
    <row r="991" spans="2:30" outlineLevel="2">
      <c r="B991" s="4" t="s">
        <v>5</v>
      </c>
      <c r="C991" s="4" t="s">
        <v>5232</v>
      </c>
      <c r="D991" s="4" t="s">
        <v>8</v>
      </c>
      <c r="E991" s="10" t="s">
        <v>1134</v>
      </c>
      <c r="F991" s="4" t="s">
        <v>146</v>
      </c>
      <c r="G991" s="14" t="s">
        <v>174</v>
      </c>
      <c r="H991" s="10" t="s">
        <v>1129</v>
      </c>
      <c r="I991" s="4" t="s">
        <v>73</v>
      </c>
      <c r="J991" s="72" t="str">
        <f t="shared" si="84"/>
        <v>CDSW1F ICPL Curncy</v>
      </c>
      <c r="K991" s="25" t="str">
        <f t="shared" si="85"/>
        <v>ICPL</v>
      </c>
      <c r="L991" s="26">
        <f t="shared" ca="1" si="85"/>
        <v>42276</v>
      </c>
      <c r="M991" s="25" t="b">
        <f t="shared" si="85"/>
        <v>0</v>
      </c>
      <c r="N991" s="84" t="str">
        <f>IF($M991,_xll.BDP($J991,N$976),"[DISABLED]")</f>
        <v>[DISABLED]</v>
      </c>
      <c r="O991" s="84" t="str">
        <f>IF($M991,_xll.BDP($J991,O$976),"[DISABLED]")</f>
        <v>[DISABLED]</v>
      </c>
      <c r="P991" s="84" t="str">
        <f>IF($M991,_xll.BDP($J991,P$976),"[DISABLED]")</f>
        <v>[DISABLED]</v>
      </c>
      <c r="Q991" s="84" t="str">
        <f>IF($M991,_xll.BDH($J991,Q$976,$L991),"[DISABLED]")</f>
        <v>[DISABLED]</v>
      </c>
      <c r="R991" s="84" t="str">
        <f>IF($M991,_xll.BDH($J991,R$976,$L991),"[DISABLED]")</f>
        <v>[DISABLED]</v>
      </c>
      <c r="S991" s="84" t="str">
        <f>IF($M991,_xll.BDH($J991,S$976,$L991),"[DISABLED]")</f>
        <v>[DISABLED]</v>
      </c>
      <c r="U991" s="106" t="s">
        <v>6077</v>
      </c>
      <c r="V991" s="107" t="s">
        <v>1055</v>
      </c>
      <c r="W991" s="108">
        <v>42276</v>
      </c>
      <c r="X991" s="107" t="b">
        <v>0</v>
      </c>
      <c r="Y991" s="107" t="s">
        <v>5237</v>
      </c>
      <c r="Z991" s="107" t="s">
        <v>5237</v>
      </c>
      <c r="AA991" s="107" t="s">
        <v>5237</v>
      </c>
      <c r="AB991" s="107" t="s">
        <v>5237</v>
      </c>
      <c r="AC991" s="107" t="s">
        <v>5237</v>
      </c>
      <c r="AD991" s="107" t="s">
        <v>5237</v>
      </c>
    </row>
    <row r="992" spans="2:30" outlineLevel="2">
      <c r="B992" s="4" t="s">
        <v>5</v>
      </c>
      <c r="C992" s="4" t="s">
        <v>5232</v>
      </c>
      <c r="D992" s="4" t="s">
        <v>8</v>
      </c>
      <c r="E992" s="10" t="s">
        <v>1134</v>
      </c>
      <c r="F992" s="4" t="s">
        <v>321</v>
      </c>
      <c r="G992" s="14" t="s">
        <v>403</v>
      </c>
      <c r="H992" s="10" t="s">
        <v>1128</v>
      </c>
      <c r="I992" s="4" t="s">
        <v>73</v>
      </c>
      <c r="J992" s="72" t="str">
        <f t="shared" si="84"/>
        <v>CDSW1I ICPL Curncy</v>
      </c>
      <c r="K992" s="25" t="str">
        <f t="shared" si="85"/>
        <v>ICPL</v>
      </c>
      <c r="L992" s="26">
        <f t="shared" ca="1" si="85"/>
        <v>42276</v>
      </c>
      <c r="M992" s="25" t="b">
        <f t="shared" si="85"/>
        <v>0</v>
      </c>
      <c r="N992" s="84" t="str">
        <f>IF($M992,_xll.BDP($J992,N$976),"[DISABLED]")</f>
        <v>[DISABLED]</v>
      </c>
      <c r="O992" s="84" t="str">
        <f>IF($M992,_xll.BDP($J992,O$976),"[DISABLED]")</f>
        <v>[DISABLED]</v>
      </c>
      <c r="P992" s="84" t="str">
        <f>IF($M992,_xll.BDP($J992,P$976),"[DISABLED]")</f>
        <v>[DISABLED]</v>
      </c>
      <c r="Q992" s="84" t="str">
        <f>IF($M992,_xll.BDH($J992,Q$976,$L992),"[DISABLED]")</f>
        <v>[DISABLED]</v>
      </c>
      <c r="R992" s="84" t="str">
        <f>IF($M992,_xll.BDH($J992,R$976,$L992),"[DISABLED]")</f>
        <v>[DISABLED]</v>
      </c>
      <c r="S992" s="84" t="str">
        <f>IF($M992,_xll.BDH($J992,S$976,$L992),"[DISABLED]")</f>
        <v>[DISABLED]</v>
      </c>
      <c r="U992" s="106" t="s">
        <v>6078</v>
      </c>
      <c r="V992" s="107" t="s">
        <v>1055</v>
      </c>
      <c r="W992" s="108">
        <v>42276</v>
      </c>
      <c r="X992" s="107" t="b">
        <v>0</v>
      </c>
      <c r="Y992" s="107" t="s">
        <v>5237</v>
      </c>
      <c r="Z992" s="107" t="s">
        <v>5237</v>
      </c>
      <c r="AA992" s="107" t="s">
        <v>5237</v>
      </c>
      <c r="AB992" s="107" t="s">
        <v>5237</v>
      </c>
      <c r="AC992" s="107" t="s">
        <v>5237</v>
      </c>
      <c r="AD992" s="107" t="s">
        <v>5237</v>
      </c>
    </row>
    <row r="993" spans="2:30" outlineLevel="2">
      <c r="B993" s="4" t="s">
        <v>5</v>
      </c>
      <c r="C993" s="4" t="s">
        <v>5232</v>
      </c>
      <c r="D993" s="4" t="s">
        <v>8</v>
      </c>
      <c r="E993" s="10" t="s">
        <v>1134</v>
      </c>
      <c r="F993" s="4" t="s">
        <v>42</v>
      </c>
      <c r="G993" s="10" t="s">
        <v>67</v>
      </c>
      <c r="H993" s="10" t="s">
        <v>1108</v>
      </c>
      <c r="I993" s="4" t="s">
        <v>73</v>
      </c>
      <c r="J993" s="72" t="str">
        <f t="shared" si="84"/>
        <v>CDSW2 ICPL Curncy</v>
      </c>
      <c r="K993" s="25" t="str">
        <f t="shared" si="85"/>
        <v>ICPL</v>
      </c>
      <c r="L993" s="26">
        <f t="shared" ca="1" si="85"/>
        <v>42276</v>
      </c>
      <c r="M993" s="25" t="b">
        <f t="shared" si="85"/>
        <v>0</v>
      </c>
      <c r="N993" s="84" t="str">
        <f>IF($M993,_xll.BDP($J993,N$976),"[DISABLED]")</f>
        <v>[DISABLED]</v>
      </c>
      <c r="O993" s="84" t="str">
        <f>IF($M993,_xll.BDP($J993,O$976),"[DISABLED]")</f>
        <v>[DISABLED]</v>
      </c>
      <c r="P993" s="84" t="str">
        <f>IF($M993,_xll.BDP($J993,P$976),"[DISABLED]")</f>
        <v>[DISABLED]</v>
      </c>
      <c r="Q993" s="84" t="str">
        <f>IF($M993,_xll.BDH($J993,Q$976,$L993),"[DISABLED]")</f>
        <v>[DISABLED]</v>
      </c>
      <c r="R993" s="84" t="str">
        <f>IF($M993,_xll.BDH($J993,R$976,$L993),"[DISABLED]")</f>
        <v>[DISABLED]</v>
      </c>
      <c r="S993" s="84" t="str">
        <f>IF($M993,_xll.BDH($J993,S$976,$L993),"[DISABLED]")</f>
        <v>[DISABLED]</v>
      </c>
      <c r="U993" s="106" t="s">
        <v>6079</v>
      </c>
      <c r="V993" s="107" t="s">
        <v>1055</v>
      </c>
      <c r="W993" s="108">
        <v>42276</v>
      </c>
      <c r="X993" s="107" t="b">
        <v>0</v>
      </c>
      <c r="Y993" s="107" t="s">
        <v>5237</v>
      </c>
      <c r="Z993" s="107" t="s">
        <v>5237</v>
      </c>
      <c r="AA993" s="107" t="s">
        <v>5237</v>
      </c>
      <c r="AB993" s="107" t="s">
        <v>5237</v>
      </c>
      <c r="AC993" s="107" t="s">
        <v>5237</v>
      </c>
      <c r="AD993" s="107" t="s">
        <v>5237</v>
      </c>
    </row>
    <row r="994" spans="2:30" outlineLevel="2">
      <c r="B994" s="4" t="s">
        <v>5</v>
      </c>
      <c r="C994" s="4" t="s">
        <v>5232</v>
      </c>
      <c r="D994" s="4" t="s">
        <v>8</v>
      </c>
      <c r="E994" s="10" t="s">
        <v>1134</v>
      </c>
      <c r="F994" s="4" t="s">
        <v>43</v>
      </c>
      <c r="G994" s="10" t="s">
        <v>67</v>
      </c>
      <c r="H994" s="10" t="s">
        <v>1109</v>
      </c>
      <c r="I994" s="4" t="s">
        <v>73</v>
      </c>
      <c r="J994" s="72" t="str">
        <f t="shared" si="84"/>
        <v>CDSW3 ICPL Curncy</v>
      </c>
      <c r="K994" s="25" t="str">
        <f t="shared" si="85"/>
        <v>ICPL</v>
      </c>
      <c r="L994" s="26">
        <f t="shared" ca="1" si="85"/>
        <v>42276</v>
      </c>
      <c r="M994" s="25" t="b">
        <f t="shared" si="85"/>
        <v>0</v>
      </c>
      <c r="N994" s="84" t="str">
        <f>IF($M994,_xll.BDP($J994,N$976),"[DISABLED]")</f>
        <v>[DISABLED]</v>
      </c>
      <c r="O994" s="84" t="str">
        <f>IF($M994,_xll.BDP($J994,O$976),"[DISABLED]")</f>
        <v>[DISABLED]</v>
      </c>
      <c r="P994" s="84" t="str">
        <f>IF($M994,_xll.BDP($J994,P$976),"[DISABLED]")</f>
        <v>[DISABLED]</v>
      </c>
      <c r="Q994" s="84" t="str">
        <f>IF($M994,_xll.BDH($J994,Q$976,$L994),"[DISABLED]")</f>
        <v>[DISABLED]</v>
      </c>
      <c r="R994" s="84" t="str">
        <f>IF($M994,_xll.BDH($J994,R$976,$L994),"[DISABLED]")</f>
        <v>[DISABLED]</v>
      </c>
      <c r="S994" s="84" t="str">
        <f>IF($M994,_xll.BDH($J994,S$976,$L994),"[DISABLED]")</f>
        <v>[DISABLED]</v>
      </c>
      <c r="U994" s="106" t="s">
        <v>6080</v>
      </c>
      <c r="V994" s="107" t="s">
        <v>1055</v>
      </c>
      <c r="W994" s="108">
        <v>42276</v>
      </c>
      <c r="X994" s="107" t="b">
        <v>0</v>
      </c>
      <c r="Y994" s="107" t="s">
        <v>5237</v>
      </c>
      <c r="Z994" s="107" t="s">
        <v>5237</v>
      </c>
      <c r="AA994" s="107" t="s">
        <v>5237</v>
      </c>
      <c r="AB994" s="107" t="s">
        <v>5237</v>
      </c>
      <c r="AC994" s="107" t="s">
        <v>5237</v>
      </c>
      <c r="AD994" s="107" t="s">
        <v>5237</v>
      </c>
    </row>
    <row r="995" spans="2:30" outlineLevel="2">
      <c r="B995" s="4" t="s">
        <v>5</v>
      </c>
      <c r="C995" s="4" t="s">
        <v>5232</v>
      </c>
      <c r="D995" s="4" t="s">
        <v>8</v>
      </c>
      <c r="E995" s="10" t="s">
        <v>1134</v>
      </c>
      <c r="F995" s="4" t="s">
        <v>152</v>
      </c>
      <c r="G995" s="10" t="s">
        <v>67</v>
      </c>
      <c r="H995" s="10" t="s">
        <v>1110</v>
      </c>
      <c r="I995" s="4" t="s">
        <v>73</v>
      </c>
      <c r="J995" s="72" t="str">
        <f t="shared" si="84"/>
        <v>CDSW4 ICPL Curncy</v>
      </c>
      <c r="K995" s="25" t="str">
        <f t="shared" si="85"/>
        <v>ICPL</v>
      </c>
      <c r="L995" s="26">
        <f t="shared" ca="1" si="85"/>
        <v>42276</v>
      </c>
      <c r="M995" s="25" t="b">
        <f t="shared" si="85"/>
        <v>0</v>
      </c>
      <c r="N995" s="84" t="str">
        <f>IF($M995,_xll.BDP($J995,N$976),"[DISABLED]")</f>
        <v>[DISABLED]</v>
      </c>
      <c r="O995" s="84" t="str">
        <f>IF($M995,_xll.BDP($J995,O$976),"[DISABLED]")</f>
        <v>[DISABLED]</v>
      </c>
      <c r="P995" s="84" t="str">
        <f>IF($M995,_xll.BDP($J995,P$976),"[DISABLED]")</f>
        <v>[DISABLED]</v>
      </c>
      <c r="Q995" s="84" t="str">
        <f>IF($M995,_xll.BDH($J995,Q$976,$L995),"[DISABLED]")</f>
        <v>[DISABLED]</v>
      </c>
      <c r="R995" s="84" t="str">
        <f>IF($M995,_xll.BDH($J995,R$976,$L995),"[DISABLED]")</f>
        <v>[DISABLED]</v>
      </c>
      <c r="S995" s="84" t="str">
        <f>IF($M995,_xll.BDH($J995,S$976,$L995),"[DISABLED]")</f>
        <v>[DISABLED]</v>
      </c>
      <c r="U995" s="106" t="s">
        <v>6081</v>
      </c>
      <c r="V995" s="107" t="s">
        <v>1055</v>
      </c>
      <c r="W995" s="108">
        <v>42276</v>
      </c>
      <c r="X995" s="107" t="b">
        <v>0</v>
      </c>
      <c r="Y995" s="107" t="s">
        <v>5237</v>
      </c>
      <c r="Z995" s="107" t="s">
        <v>5237</v>
      </c>
      <c r="AA995" s="107" t="s">
        <v>5237</v>
      </c>
      <c r="AB995" s="107" t="s">
        <v>5237</v>
      </c>
      <c r="AC995" s="107" t="s">
        <v>5237</v>
      </c>
      <c r="AD995" s="107" t="s">
        <v>5237</v>
      </c>
    </row>
    <row r="996" spans="2:30" outlineLevel="2">
      <c r="B996" s="4" t="s">
        <v>5</v>
      </c>
      <c r="C996" s="4" t="s">
        <v>5232</v>
      </c>
      <c r="D996" s="4" t="s">
        <v>8</v>
      </c>
      <c r="E996" s="10" t="s">
        <v>1134</v>
      </c>
      <c r="F996" s="4" t="s">
        <v>44</v>
      </c>
      <c r="G996" s="10" t="s">
        <v>67</v>
      </c>
      <c r="H996" s="10" t="s">
        <v>1111</v>
      </c>
      <c r="I996" s="4" t="s">
        <v>73</v>
      </c>
      <c r="J996" s="72" t="str">
        <f t="shared" si="84"/>
        <v>CDSW5 ICPL Curncy</v>
      </c>
      <c r="K996" s="25" t="str">
        <f t="shared" si="85"/>
        <v>ICPL</v>
      </c>
      <c r="L996" s="26">
        <f t="shared" ca="1" si="85"/>
        <v>42276</v>
      </c>
      <c r="M996" s="25" t="b">
        <f t="shared" si="85"/>
        <v>0</v>
      </c>
      <c r="N996" s="84" t="str">
        <f>IF($M996,_xll.BDP($J996,N$976),"[DISABLED]")</f>
        <v>[DISABLED]</v>
      </c>
      <c r="O996" s="84" t="str">
        <f>IF($M996,_xll.BDP($J996,O$976),"[DISABLED]")</f>
        <v>[DISABLED]</v>
      </c>
      <c r="P996" s="84" t="str">
        <f>IF($M996,_xll.BDP($J996,P$976),"[DISABLED]")</f>
        <v>[DISABLED]</v>
      </c>
      <c r="Q996" s="84" t="str">
        <f>IF($M996,_xll.BDH($J996,Q$976,$L996),"[DISABLED]")</f>
        <v>[DISABLED]</v>
      </c>
      <c r="R996" s="84" t="str">
        <f>IF($M996,_xll.BDH($J996,R$976,$L996),"[DISABLED]")</f>
        <v>[DISABLED]</v>
      </c>
      <c r="S996" s="84" t="str">
        <f>IF($M996,_xll.BDH($J996,S$976,$L996),"[DISABLED]")</f>
        <v>[DISABLED]</v>
      </c>
      <c r="U996" s="106" t="s">
        <v>6082</v>
      </c>
      <c r="V996" s="107" t="s">
        <v>1055</v>
      </c>
      <c r="W996" s="108">
        <v>42276</v>
      </c>
      <c r="X996" s="107" t="b">
        <v>0</v>
      </c>
      <c r="Y996" s="107" t="s">
        <v>5237</v>
      </c>
      <c r="Z996" s="107" t="s">
        <v>5237</v>
      </c>
      <c r="AA996" s="107" t="s">
        <v>5237</v>
      </c>
      <c r="AB996" s="107" t="s">
        <v>5237</v>
      </c>
      <c r="AC996" s="107" t="s">
        <v>5237</v>
      </c>
      <c r="AD996" s="107" t="s">
        <v>5237</v>
      </c>
    </row>
    <row r="997" spans="2:30" outlineLevel="2">
      <c r="B997" s="4" t="s">
        <v>5</v>
      </c>
      <c r="C997" s="4" t="s">
        <v>5232</v>
      </c>
      <c r="D997" s="4" t="s">
        <v>8</v>
      </c>
      <c r="E997" s="10" t="s">
        <v>1134</v>
      </c>
      <c r="F997" s="4" t="s">
        <v>155</v>
      </c>
      <c r="G997" s="10" t="s">
        <v>67</v>
      </c>
      <c r="H997" s="10" t="s">
        <v>1112</v>
      </c>
      <c r="I997" s="4" t="s">
        <v>73</v>
      </c>
      <c r="J997" s="72" t="str">
        <f t="shared" si="84"/>
        <v>CDSW6 ICPL Curncy</v>
      </c>
      <c r="K997" s="25" t="str">
        <f t="shared" si="85"/>
        <v>ICPL</v>
      </c>
      <c r="L997" s="26">
        <f t="shared" ca="1" si="85"/>
        <v>42276</v>
      </c>
      <c r="M997" s="25" t="b">
        <f t="shared" si="85"/>
        <v>0</v>
      </c>
      <c r="N997" s="84" t="str">
        <f>IF($M997,_xll.BDP($J997,N$976),"[DISABLED]")</f>
        <v>[DISABLED]</v>
      </c>
      <c r="O997" s="84" t="str">
        <f>IF($M997,_xll.BDP($J997,O$976),"[DISABLED]")</f>
        <v>[DISABLED]</v>
      </c>
      <c r="P997" s="84" t="str">
        <f>IF($M997,_xll.BDP($J997,P$976),"[DISABLED]")</f>
        <v>[DISABLED]</v>
      </c>
      <c r="Q997" s="84" t="str">
        <f>IF($M997,_xll.BDH($J997,Q$976,$L997),"[DISABLED]")</f>
        <v>[DISABLED]</v>
      </c>
      <c r="R997" s="84" t="str">
        <f>IF($M997,_xll.BDH($J997,R$976,$L997),"[DISABLED]")</f>
        <v>[DISABLED]</v>
      </c>
      <c r="S997" s="84" t="str">
        <f>IF($M997,_xll.BDH($J997,S$976,$L997),"[DISABLED]")</f>
        <v>[DISABLED]</v>
      </c>
      <c r="U997" s="106" t="s">
        <v>6083</v>
      </c>
      <c r="V997" s="107" t="s">
        <v>1055</v>
      </c>
      <c r="W997" s="108">
        <v>42276</v>
      </c>
      <c r="X997" s="107" t="b">
        <v>0</v>
      </c>
      <c r="Y997" s="107" t="s">
        <v>5237</v>
      </c>
      <c r="Z997" s="107" t="s">
        <v>5237</v>
      </c>
      <c r="AA997" s="107" t="s">
        <v>5237</v>
      </c>
      <c r="AB997" s="107" t="s">
        <v>5237</v>
      </c>
      <c r="AC997" s="107" t="s">
        <v>5237</v>
      </c>
      <c r="AD997" s="107" t="s">
        <v>5237</v>
      </c>
    </row>
    <row r="998" spans="2:30" outlineLevel="2">
      <c r="B998" s="4" t="s">
        <v>5</v>
      </c>
      <c r="C998" s="4" t="s">
        <v>5232</v>
      </c>
      <c r="D998" s="4" t="s">
        <v>8</v>
      </c>
      <c r="E998" s="10" t="s">
        <v>1134</v>
      </c>
      <c r="F998" s="4" t="s">
        <v>45</v>
      </c>
      <c r="G998" s="10" t="s">
        <v>67</v>
      </c>
      <c r="H998" s="10" t="s">
        <v>1113</v>
      </c>
      <c r="I998" s="4" t="s">
        <v>73</v>
      </c>
      <c r="J998" s="72" t="str">
        <f t="shared" si="84"/>
        <v>CDSW7 ICPL Curncy</v>
      </c>
      <c r="K998" s="25" t="str">
        <f t="shared" si="85"/>
        <v>ICPL</v>
      </c>
      <c r="L998" s="26">
        <f t="shared" ca="1" si="85"/>
        <v>42276</v>
      </c>
      <c r="M998" s="25" t="b">
        <f t="shared" si="85"/>
        <v>0</v>
      </c>
      <c r="N998" s="84" t="str">
        <f>IF($M998,_xll.BDP($J998,N$976),"[DISABLED]")</f>
        <v>[DISABLED]</v>
      </c>
      <c r="O998" s="84" t="str">
        <f>IF($M998,_xll.BDP($J998,O$976),"[DISABLED]")</f>
        <v>[DISABLED]</v>
      </c>
      <c r="P998" s="84" t="str">
        <f>IF($M998,_xll.BDP($J998,P$976),"[DISABLED]")</f>
        <v>[DISABLED]</v>
      </c>
      <c r="Q998" s="84" t="str">
        <f>IF($M998,_xll.BDH($J998,Q$976,$L998),"[DISABLED]")</f>
        <v>[DISABLED]</v>
      </c>
      <c r="R998" s="84" t="str">
        <f>IF($M998,_xll.BDH($J998,R$976,$L998),"[DISABLED]")</f>
        <v>[DISABLED]</v>
      </c>
      <c r="S998" s="84" t="str">
        <f>IF($M998,_xll.BDH($J998,S$976,$L998),"[DISABLED]")</f>
        <v>[DISABLED]</v>
      </c>
      <c r="U998" s="106" t="s">
        <v>6084</v>
      </c>
      <c r="V998" s="107" t="s">
        <v>1055</v>
      </c>
      <c r="W998" s="108">
        <v>42276</v>
      </c>
      <c r="X998" s="107" t="b">
        <v>0</v>
      </c>
      <c r="Y998" s="107" t="s">
        <v>5237</v>
      </c>
      <c r="Z998" s="107" t="s">
        <v>5237</v>
      </c>
      <c r="AA998" s="107" t="s">
        <v>5237</v>
      </c>
      <c r="AB998" s="107" t="s">
        <v>5237</v>
      </c>
      <c r="AC998" s="107" t="s">
        <v>5237</v>
      </c>
      <c r="AD998" s="107" t="s">
        <v>5237</v>
      </c>
    </row>
    <row r="999" spans="2:30" outlineLevel="2">
      <c r="B999" s="4" t="s">
        <v>5</v>
      </c>
      <c r="C999" s="4" t="s">
        <v>5232</v>
      </c>
      <c r="D999" s="4" t="s">
        <v>8</v>
      </c>
      <c r="E999" s="10" t="s">
        <v>1134</v>
      </c>
      <c r="F999" s="4" t="s">
        <v>156</v>
      </c>
      <c r="G999" s="10" t="s">
        <v>67</v>
      </c>
      <c r="H999" s="10" t="s">
        <v>1114</v>
      </c>
      <c r="I999" s="4" t="s">
        <v>73</v>
      </c>
      <c r="J999" s="72" t="str">
        <f t="shared" si="84"/>
        <v>CDSW8 ICPL Curncy</v>
      </c>
      <c r="K999" s="25" t="str">
        <f t="shared" si="85"/>
        <v>ICPL</v>
      </c>
      <c r="L999" s="26">
        <f t="shared" ca="1" si="85"/>
        <v>42276</v>
      </c>
      <c r="M999" s="25" t="b">
        <f t="shared" si="85"/>
        <v>0</v>
      </c>
      <c r="N999" s="84" t="str">
        <f>IF($M999,_xll.BDP($J999,N$976),"[DISABLED]")</f>
        <v>[DISABLED]</v>
      </c>
      <c r="O999" s="84" t="str">
        <f>IF($M999,_xll.BDP($J999,O$976),"[DISABLED]")</f>
        <v>[DISABLED]</v>
      </c>
      <c r="P999" s="84" t="str">
        <f>IF($M999,_xll.BDP($J999,P$976),"[DISABLED]")</f>
        <v>[DISABLED]</v>
      </c>
      <c r="Q999" s="84" t="str">
        <f>IF($M999,_xll.BDH($J999,Q$976,$L999),"[DISABLED]")</f>
        <v>[DISABLED]</v>
      </c>
      <c r="R999" s="84" t="str">
        <f>IF($M999,_xll.BDH($J999,R$976,$L999),"[DISABLED]")</f>
        <v>[DISABLED]</v>
      </c>
      <c r="S999" s="84" t="str">
        <f>IF($M999,_xll.BDH($J999,S$976,$L999),"[DISABLED]")</f>
        <v>[DISABLED]</v>
      </c>
      <c r="U999" s="106" t="s">
        <v>6085</v>
      </c>
      <c r="V999" s="107" t="s">
        <v>1055</v>
      </c>
      <c r="W999" s="108">
        <v>42276</v>
      </c>
      <c r="X999" s="107" t="b">
        <v>0</v>
      </c>
      <c r="Y999" s="107" t="s">
        <v>5237</v>
      </c>
      <c r="Z999" s="107" t="s">
        <v>5237</v>
      </c>
      <c r="AA999" s="107" t="s">
        <v>5237</v>
      </c>
      <c r="AB999" s="107" t="s">
        <v>5237</v>
      </c>
      <c r="AC999" s="107" t="s">
        <v>5237</v>
      </c>
      <c r="AD999" s="107" t="s">
        <v>5237</v>
      </c>
    </row>
    <row r="1000" spans="2:30" outlineLevel="2">
      <c r="B1000" s="4" t="s">
        <v>5</v>
      </c>
      <c r="C1000" s="4" t="s">
        <v>5232</v>
      </c>
      <c r="D1000" s="4" t="s">
        <v>8</v>
      </c>
      <c r="E1000" s="10" t="s">
        <v>1134</v>
      </c>
      <c r="F1000" s="4" t="s">
        <v>157</v>
      </c>
      <c r="G1000" s="10" t="s">
        <v>67</v>
      </c>
      <c r="H1000" s="10" t="s">
        <v>1115</v>
      </c>
      <c r="I1000" s="4" t="s">
        <v>73</v>
      </c>
      <c r="J1000" s="72" t="str">
        <f t="shared" si="84"/>
        <v>CDSW9 ICPL Curncy</v>
      </c>
      <c r="K1000" s="25" t="str">
        <f t="shared" si="85"/>
        <v>ICPL</v>
      </c>
      <c r="L1000" s="26">
        <f t="shared" ca="1" si="85"/>
        <v>42276</v>
      </c>
      <c r="M1000" s="25" t="b">
        <f t="shared" si="85"/>
        <v>0</v>
      </c>
      <c r="N1000" s="84" t="str">
        <f>IF($M1000,_xll.BDP($J1000,N$976),"[DISABLED]")</f>
        <v>[DISABLED]</v>
      </c>
      <c r="O1000" s="84" t="str">
        <f>IF($M1000,_xll.BDP($J1000,O$976),"[DISABLED]")</f>
        <v>[DISABLED]</v>
      </c>
      <c r="P1000" s="84" t="str">
        <f>IF($M1000,_xll.BDP($J1000,P$976),"[DISABLED]")</f>
        <v>[DISABLED]</v>
      </c>
      <c r="Q1000" s="84" t="str">
        <f>IF($M1000,_xll.BDH($J1000,Q$976,$L1000),"[DISABLED]")</f>
        <v>[DISABLED]</v>
      </c>
      <c r="R1000" s="84" t="str">
        <f>IF($M1000,_xll.BDH($J1000,R$976,$L1000),"[DISABLED]")</f>
        <v>[DISABLED]</v>
      </c>
      <c r="S1000" s="84" t="str">
        <f>IF($M1000,_xll.BDH($J1000,S$976,$L1000),"[DISABLED]")</f>
        <v>[DISABLED]</v>
      </c>
      <c r="U1000" s="106" t="s">
        <v>6086</v>
      </c>
      <c r="V1000" s="107" t="s">
        <v>1055</v>
      </c>
      <c r="W1000" s="108">
        <v>42276</v>
      </c>
      <c r="X1000" s="107" t="b">
        <v>0</v>
      </c>
      <c r="Y1000" s="107" t="s">
        <v>5237</v>
      </c>
      <c r="Z1000" s="107" t="s">
        <v>5237</v>
      </c>
      <c r="AA1000" s="107" t="s">
        <v>5237</v>
      </c>
      <c r="AB1000" s="107" t="s">
        <v>5237</v>
      </c>
      <c r="AC1000" s="107" t="s">
        <v>5237</v>
      </c>
      <c r="AD1000" s="107" t="s">
        <v>5237</v>
      </c>
    </row>
    <row r="1001" spans="2:30" outlineLevel="2">
      <c r="B1001" s="4" t="s">
        <v>5</v>
      </c>
      <c r="C1001" s="4" t="s">
        <v>5232</v>
      </c>
      <c r="D1001" s="4" t="s">
        <v>8</v>
      </c>
      <c r="E1001" s="10" t="s">
        <v>1134</v>
      </c>
      <c r="F1001" s="4" t="s">
        <v>46</v>
      </c>
      <c r="G1001" s="10" t="s">
        <v>67</v>
      </c>
      <c r="H1001" s="10" t="s">
        <v>1116</v>
      </c>
      <c r="I1001" s="4" t="s">
        <v>73</v>
      </c>
      <c r="J1001" s="72" t="str">
        <f t="shared" si="84"/>
        <v>CDSW10 ICPL Curncy</v>
      </c>
      <c r="K1001" s="25" t="str">
        <f t="shared" si="85"/>
        <v>ICPL</v>
      </c>
      <c r="L1001" s="26">
        <f t="shared" ca="1" si="85"/>
        <v>42276</v>
      </c>
      <c r="M1001" s="25" t="b">
        <f t="shared" si="85"/>
        <v>0</v>
      </c>
      <c r="N1001" s="84" t="str">
        <f>IF($M1001,_xll.BDP($J1001,N$976),"[DISABLED]")</f>
        <v>[DISABLED]</v>
      </c>
      <c r="O1001" s="84" t="str">
        <f>IF($M1001,_xll.BDP($J1001,O$976),"[DISABLED]")</f>
        <v>[DISABLED]</v>
      </c>
      <c r="P1001" s="84" t="str">
        <f>IF($M1001,_xll.BDP($J1001,P$976),"[DISABLED]")</f>
        <v>[DISABLED]</v>
      </c>
      <c r="Q1001" s="84" t="str">
        <f>IF($M1001,_xll.BDH($J1001,Q$976,$L1001),"[DISABLED]")</f>
        <v>[DISABLED]</v>
      </c>
      <c r="R1001" s="84" t="str">
        <f>IF($M1001,_xll.BDH($J1001,R$976,$L1001),"[DISABLED]")</f>
        <v>[DISABLED]</v>
      </c>
      <c r="S1001" s="84" t="str">
        <f>IF($M1001,_xll.BDH($J1001,S$976,$L1001),"[DISABLED]")</f>
        <v>[DISABLED]</v>
      </c>
      <c r="U1001" s="106" t="s">
        <v>6087</v>
      </c>
      <c r="V1001" s="107" t="s">
        <v>1055</v>
      </c>
      <c r="W1001" s="108">
        <v>42276</v>
      </c>
      <c r="X1001" s="107" t="b">
        <v>0</v>
      </c>
      <c r="Y1001" s="107" t="s">
        <v>5237</v>
      </c>
      <c r="Z1001" s="107" t="s">
        <v>5237</v>
      </c>
      <c r="AA1001" s="107" t="s">
        <v>5237</v>
      </c>
      <c r="AB1001" s="107" t="s">
        <v>5237</v>
      </c>
      <c r="AC1001" s="107" t="s">
        <v>5237</v>
      </c>
      <c r="AD1001" s="107" t="s">
        <v>5237</v>
      </c>
    </row>
    <row r="1002" spans="2:30" outlineLevel="2">
      <c r="B1002" s="4" t="s">
        <v>5</v>
      </c>
      <c r="C1002" s="4" t="s">
        <v>5232</v>
      </c>
      <c r="D1002" s="4" t="s">
        <v>8</v>
      </c>
      <c r="E1002" s="10" t="s">
        <v>1134</v>
      </c>
      <c r="F1002" s="4" t="s">
        <v>160</v>
      </c>
      <c r="G1002" s="10" t="s">
        <v>67</v>
      </c>
      <c r="H1002" s="10" t="s">
        <v>1117</v>
      </c>
      <c r="I1002" s="4" t="s">
        <v>73</v>
      </c>
      <c r="J1002" s="72" t="str">
        <f t="shared" si="84"/>
        <v>CDSW11 ICPL Curncy</v>
      </c>
      <c r="K1002" s="25" t="str">
        <f t="shared" si="85"/>
        <v>ICPL</v>
      </c>
      <c r="L1002" s="26">
        <f t="shared" ca="1" si="85"/>
        <v>42276</v>
      </c>
      <c r="M1002" s="25" t="b">
        <f t="shared" si="85"/>
        <v>0</v>
      </c>
      <c r="N1002" s="84" t="str">
        <f>IF($M1002,_xll.BDP($J1002,N$976),"[DISABLED]")</f>
        <v>[DISABLED]</v>
      </c>
      <c r="O1002" s="84" t="str">
        <f>IF($M1002,_xll.BDP($J1002,O$976),"[DISABLED]")</f>
        <v>[DISABLED]</v>
      </c>
      <c r="P1002" s="84" t="str">
        <f>IF($M1002,_xll.BDP($J1002,P$976),"[DISABLED]")</f>
        <v>[DISABLED]</v>
      </c>
      <c r="Q1002" s="84" t="str">
        <f>IF($M1002,_xll.BDH($J1002,Q$976,$L1002),"[DISABLED]")</f>
        <v>[DISABLED]</v>
      </c>
      <c r="R1002" s="84" t="str">
        <f>IF($M1002,_xll.BDH($J1002,R$976,$L1002),"[DISABLED]")</f>
        <v>[DISABLED]</v>
      </c>
      <c r="S1002" s="84" t="str">
        <f>IF($M1002,_xll.BDH($J1002,S$976,$L1002),"[DISABLED]")</f>
        <v>[DISABLED]</v>
      </c>
      <c r="U1002" s="106" t="s">
        <v>6088</v>
      </c>
      <c r="V1002" s="107" t="s">
        <v>1055</v>
      </c>
      <c r="W1002" s="108">
        <v>42276</v>
      </c>
      <c r="X1002" s="107" t="b">
        <v>0</v>
      </c>
      <c r="Y1002" s="107" t="s">
        <v>5237</v>
      </c>
      <c r="Z1002" s="107" t="s">
        <v>5237</v>
      </c>
      <c r="AA1002" s="107" t="s">
        <v>5237</v>
      </c>
      <c r="AB1002" s="107" t="s">
        <v>5237</v>
      </c>
      <c r="AC1002" s="107" t="s">
        <v>5237</v>
      </c>
      <c r="AD1002" s="107" t="s">
        <v>5237</v>
      </c>
    </row>
    <row r="1003" spans="2:30" outlineLevel="2">
      <c r="B1003" s="4" t="s">
        <v>5</v>
      </c>
      <c r="C1003" s="4" t="s">
        <v>5232</v>
      </c>
      <c r="D1003" s="4" t="s">
        <v>8</v>
      </c>
      <c r="E1003" s="10" t="s">
        <v>1134</v>
      </c>
      <c r="F1003" s="4" t="s">
        <v>161</v>
      </c>
      <c r="G1003" s="10" t="s">
        <v>67</v>
      </c>
      <c r="H1003" s="10" t="s">
        <v>1118</v>
      </c>
      <c r="I1003" s="4" t="s">
        <v>73</v>
      </c>
      <c r="J1003" s="72" t="str">
        <f t="shared" si="84"/>
        <v>CDSW12 ICPL Curncy</v>
      </c>
      <c r="K1003" s="25" t="str">
        <f t="shared" si="85"/>
        <v>ICPL</v>
      </c>
      <c r="L1003" s="26">
        <f t="shared" ca="1" si="85"/>
        <v>42276</v>
      </c>
      <c r="M1003" s="25" t="b">
        <f t="shared" si="85"/>
        <v>0</v>
      </c>
      <c r="N1003" s="84" t="str">
        <f>IF($M1003,_xll.BDP($J1003,N$976),"[DISABLED]")</f>
        <v>[DISABLED]</v>
      </c>
      <c r="O1003" s="84" t="str">
        <f>IF($M1003,_xll.BDP($J1003,O$976),"[DISABLED]")</f>
        <v>[DISABLED]</v>
      </c>
      <c r="P1003" s="84" t="str">
        <f>IF($M1003,_xll.BDP($J1003,P$976),"[DISABLED]")</f>
        <v>[DISABLED]</v>
      </c>
      <c r="Q1003" s="84" t="str">
        <f>IF($M1003,_xll.BDH($J1003,Q$976,$L1003),"[DISABLED]")</f>
        <v>[DISABLED]</v>
      </c>
      <c r="R1003" s="84" t="str">
        <f>IF($M1003,_xll.BDH($J1003,R$976,$L1003),"[DISABLED]")</f>
        <v>[DISABLED]</v>
      </c>
      <c r="S1003" s="84" t="str">
        <f>IF($M1003,_xll.BDH($J1003,S$976,$L1003),"[DISABLED]")</f>
        <v>[DISABLED]</v>
      </c>
      <c r="U1003" s="106" t="s">
        <v>6089</v>
      </c>
      <c r="V1003" s="107" t="s">
        <v>1055</v>
      </c>
      <c r="W1003" s="108">
        <v>42276</v>
      </c>
      <c r="X1003" s="107" t="b">
        <v>0</v>
      </c>
      <c r="Y1003" s="107" t="s">
        <v>5237</v>
      </c>
      <c r="Z1003" s="107" t="s">
        <v>5237</v>
      </c>
      <c r="AA1003" s="107" t="s">
        <v>5237</v>
      </c>
      <c r="AB1003" s="107" t="s">
        <v>5237</v>
      </c>
      <c r="AC1003" s="107" t="s">
        <v>5237</v>
      </c>
      <c r="AD1003" s="107" t="s">
        <v>5237</v>
      </c>
    </row>
    <row r="1004" spans="2:30" outlineLevel="2">
      <c r="B1004" s="4" t="s">
        <v>5</v>
      </c>
      <c r="C1004" s="4" t="s">
        <v>5232</v>
      </c>
      <c r="D1004" s="4" t="s">
        <v>8</v>
      </c>
      <c r="E1004" s="10" t="s">
        <v>1134</v>
      </c>
      <c r="F1004" s="4" t="s">
        <v>162</v>
      </c>
      <c r="G1004" s="10" t="s">
        <v>67</v>
      </c>
      <c r="H1004" s="10" t="s">
        <v>1119</v>
      </c>
      <c r="I1004" s="4" t="s">
        <v>73</v>
      </c>
      <c r="J1004" s="72" t="str">
        <f t="shared" si="84"/>
        <v>CDSW13 ICPL Curncy</v>
      </c>
      <c r="K1004" s="25" t="str">
        <f t="shared" si="85"/>
        <v>ICPL</v>
      </c>
      <c r="L1004" s="26">
        <f t="shared" ca="1" si="85"/>
        <v>42276</v>
      </c>
      <c r="M1004" s="25" t="b">
        <f t="shared" si="85"/>
        <v>0</v>
      </c>
      <c r="N1004" s="84" t="str">
        <f>IF($M1004,_xll.BDP($J1004,N$976),"[DISABLED]")</f>
        <v>[DISABLED]</v>
      </c>
      <c r="O1004" s="84" t="str">
        <f>IF($M1004,_xll.BDP($J1004,O$976),"[DISABLED]")</f>
        <v>[DISABLED]</v>
      </c>
      <c r="P1004" s="84" t="str">
        <f>IF($M1004,_xll.BDP($J1004,P$976),"[DISABLED]")</f>
        <v>[DISABLED]</v>
      </c>
      <c r="Q1004" s="84" t="str">
        <f>IF($M1004,_xll.BDH($J1004,Q$976,$L1004),"[DISABLED]")</f>
        <v>[DISABLED]</v>
      </c>
      <c r="R1004" s="84" t="str">
        <f>IF($M1004,_xll.BDH($J1004,R$976,$L1004),"[DISABLED]")</f>
        <v>[DISABLED]</v>
      </c>
      <c r="S1004" s="84" t="str">
        <f>IF($M1004,_xll.BDH($J1004,S$976,$L1004),"[DISABLED]")</f>
        <v>[DISABLED]</v>
      </c>
      <c r="U1004" s="106" t="s">
        <v>6090</v>
      </c>
      <c r="V1004" s="107" t="s">
        <v>1055</v>
      </c>
      <c r="W1004" s="108">
        <v>42276</v>
      </c>
      <c r="X1004" s="107" t="b">
        <v>0</v>
      </c>
      <c r="Y1004" s="107" t="s">
        <v>5237</v>
      </c>
      <c r="Z1004" s="107" t="s">
        <v>5237</v>
      </c>
      <c r="AA1004" s="107" t="s">
        <v>5237</v>
      </c>
      <c r="AB1004" s="107" t="s">
        <v>5237</v>
      </c>
      <c r="AC1004" s="107" t="s">
        <v>5237</v>
      </c>
      <c r="AD1004" s="107" t="s">
        <v>5237</v>
      </c>
    </row>
    <row r="1005" spans="2:30" outlineLevel="2">
      <c r="B1005" s="4" t="s">
        <v>5</v>
      </c>
      <c r="C1005" s="4" t="s">
        <v>5232</v>
      </c>
      <c r="D1005" s="4" t="s">
        <v>8</v>
      </c>
      <c r="E1005" s="10" t="s">
        <v>1134</v>
      </c>
      <c r="F1005" s="4" t="s">
        <v>163</v>
      </c>
      <c r="G1005" s="10" t="s">
        <v>67</v>
      </c>
      <c r="H1005" s="10" t="s">
        <v>1120</v>
      </c>
      <c r="I1005" s="4" t="s">
        <v>73</v>
      </c>
      <c r="J1005" s="72" t="str">
        <f t="shared" si="84"/>
        <v>CDSW14 ICPL Curncy</v>
      </c>
      <c r="K1005" s="25" t="str">
        <f t="shared" si="85"/>
        <v>ICPL</v>
      </c>
      <c r="L1005" s="26">
        <f t="shared" ca="1" si="85"/>
        <v>42276</v>
      </c>
      <c r="M1005" s="25" t="b">
        <f t="shared" si="85"/>
        <v>0</v>
      </c>
      <c r="N1005" s="84" t="str">
        <f>IF($M1005,_xll.BDP($J1005,N$976),"[DISABLED]")</f>
        <v>[DISABLED]</v>
      </c>
      <c r="O1005" s="84" t="str">
        <f>IF($M1005,_xll.BDP($J1005,O$976),"[DISABLED]")</f>
        <v>[DISABLED]</v>
      </c>
      <c r="P1005" s="84" t="str">
        <f>IF($M1005,_xll.BDP($J1005,P$976),"[DISABLED]")</f>
        <v>[DISABLED]</v>
      </c>
      <c r="Q1005" s="84" t="str">
        <f>IF($M1005,_xll.BDH($J1005,Q$976,$L1005),"[DISABLED]")</f>
        <v>[DISABLED]</v>
      </c>
      <c r="R1005" s="84" t="str">
        <f>IF($M1005,_xll.BDH($J1005,R$976,$L1005),"[DISABLED]")</f>
        <v>[DISABLED]</v>
      </c>
      <c r="S1005" s="84" t="str">
        <f>IF($M1005,_xll.BDH($J1005,S$976,$L1005),"[DISABLED]")</f>
        <v>[DISABLED]</v>
      </c>
      <c r="U1005" s="106" t="s">
        <v>6091</v>
      </c>
      <c r="V1005" s="107" t="s">
        <v>1055</v>
      </c>
      <c r="W1005" s="108">
        <v>42276</v>
      </c>
      <c r="X1005" s="107" t="b">
        <v>0</v>
      </c>
      <c r="Y1005" s="107" t="s">
        <v>5237</v>
      </c>
      <c r="Z1005" s="107" t="s">
        <v>5237</v>
      </c>
      <c r="AA1005" s="107" t="s">
        <v>5237</v>
      </c>
      <c r="AB1005" s="107" t="s">
        <v>5237</v>
      </c>
      <c r="AC1005" s="107" t="s">
        <v>5237</v>
      </c>
      <c r="AD1005" s="107" t="s">
        <v>5237</v>
      </c>
    </row>
    <row r="1006" spans="2:30" outlineLevel="2">
      <c r="B1006" s="4" t="s">
        <v>5</v>
      </c>
      <c r="C1006" s="4" t="s">
        <v>5232</v>
      </c>
      <c r="D1006" s="4" t="s">
        <v>8</v>
      </c>
      <c r="E1006" s="10" t="s">
        <v>1134</v>
      </c>
      <c r="F1006" s="4" t="s">
        <v>47</v>
      </c>
      <c r="G1006" s="10" t="s">
        <v>67</v>
      </c>
      <c r="H1006" s="10" t="s">
        <v>1121</v>
      </c>
      <c r="I1006" s="4" t="s">
        <v>73</v>
      </c>
      <c r="J1006" s="72" t="str">
        <f t="shared" si="84"/>
        <v>CDSW15 ICPL Curncy</v>
      </c>
      <c r="K1006" s="25" t="str">
        <f t="shared" si="85"/>
        <v>ICPL</v>
      </c>
      <c r="L1006" s="26">
        <f t="shared" ca="1" si="85"/>
        <v>42276</v>
      </c>
      <c r="M1006" s="25" t="b">
        <f t="shared" si="85"/>
        <v>0</v>
      </c>
      <c r="N1006" s="84" t="str">
        <f>IF($M1006,_xll.BDP($J1006,N$976),"[DISABLED]")</f>
        <v>[DISABLED]</v>
      </c>
      <c r="O1006" s="84" t="str">
        <f>IF($M1006,_xll.BDP($J1006,O$976),"[DISABLED]")</f>
        <v>[DISABLED]</v>
      </c>
      <c r="P1006" s="84" t="str">
        <f>IF($M1006,_xll.BDP($J1006,P$976),"[DISABLED]")</f>
        <v>[DISABLED]</v>
      </c>
      <c r="Q1006" s="84" t="str">
        <f>IF($M1006,_xll.BDH($J1006,Q$976,$L1006),"[DISABLED]")</f>
        <v>[DISABLED]</v>
      </c>
      <c r="R1006" s="84" t="str">
        <f>IF($M1006,_xll.BDH($J1006,R$976,$L1006),"[DISABLED]")</f>
        <v>[DISABLED]</v>
      </c>
      <c r="S1006" s="84" t="str">
        <f>IF($M1006,_xll.BDH($J1006,S$976,$L1006),"[DISABLED]")</f>
        <v>[DISABLED]</v>
      </c>
      <c r="U1006" s="106" t="s">
        <v>6092</v>
      </c>
      <c r="V1006" s="107" t="s">
        <v>1055</v>
      </c>
      <c r="W1006" s="108">
        <v>42276</v>
      </c>
      <c r="X1006" s="107" t="b">
        <v>0</v>
      </c>
      <c r="Y1006" s="107" t="s">
        <v>5237</v>
      </c>
      <c r="Z1006" s="107" t="s">
        <v>5237</v>
      </c>
      <c r="AA1006" s="107" t="s">
        <v>5237</v>
      </c>
      <c r="AB1006" s="107" t="s">
        <v>5237</v>
      </c>
      <c r="AC1006" s="107" t="s">
        <v>5237</v>
      </c>
      <c r="AD1006" s="107" t="s">
        <v>5237</v>
      </c>
    </row>
    <row r="1007" spans="2:30" outlineLevel="2">
      <c r="B1007" s="4" t="s">
        <v>5</v>
      </c>
      <c r="C1007" s="4" t="s">
        <v>5232</v>
      </c>
      <c r="D1007" s="4" t="s">
        <v>8</v>
      </c>
      <c r="E1007" s="10" t="s">
        <v>1134</v>
      </c>
      <c r="F1007" s="4" t="s">
        <v>48</v>
      </c>
      <c r="G1007" s="10" t="s">
        <v>67</v>
      </c>
      <c r="H1007" s="10" t="s">
        <v>1122</v>
      </c>
      <c r="I1007" s="4" t="s">
        <v>73</v>
      </c>
      <c r="J1007" s="72" t="str">
        <f t="shared" si="84"/>
        <v>CDSW20 ICPL Curncy</v>
      </c>
      <c r="K1007" s="25" t="str">
        <f t="shared" si="85"/>
        <v>ICPL</v>
      </c>
      <c r="L1007" s="26">
        <f t="shared" ca="1" si="85"/>
        <v>42276</v>
      </c>
      <c r="M1007" s="25" t="b">
        <f t="shared" si="85"/>
        <v>0</v>
      </c>
      <c r="N1007" s="84" t="str">
        <f>IF($M1007,_xll.BDP($J1007,N$976),"[DISABLED]")</f>
        <v>[DISABLED]</v>
      </c>
      <c r="O1007" s="84" t="str">
        <f>IF($M1007,_xll.BDP($J1007,O$976),"[DISABLED]")</f>
        <v>[DISABLED]</v>
      </c>
      <c r="P1007" s="84" t="str">
        <f>IF($M1007,_xll.BDP($J1007,P$976),"[DISABLED]")</f>
        <v>[DISABLED]</v>
      </c>
      <c r="Q1007" s="84" t="str">
        <f>IF($M1007,_xll.BDH($J1007,Q$976,$L1007),"[DISABLED]")</f>
        <v>[DISABLED]</v>
      </c>
      <c r="R1007" s="84" t="str">
        <f>IF($M1007,_xll.BDH($J1007,R$976,$L1007),"[DISABLED]")</f>
        <v>[DISABLED]</v>
      </c>
      <c r="S1007" s="84" t="str">
        <f>IF($M1007,_xll.BDH($J1007,S$976,$L1007),"[DISABLED]")</f>
        <v>[DISABLED]</v>
      </c>
      <c r="U1007" s="106" t="s">
        <v>6093</v>
      </c>
      <c r="V1007" s="107" t="s">
        <v>1055</v>
      </c>
      <c r="W1007" s="108">
        <v>42276</v>
      </c>
      <c r="X1007" s="107" t="b">
        <v>0</v>
      </c>
      <c r="Y1007" s="107" t="s">
        <v>5237</v>
      </c>
      <c r="Z1007" s="107" t="s">
        <v>5237</v>
      </c>
      <c r="AA1007" s="107" t="s">
        <v>5237</v>
      </c>
      <c r="AB1007" s="107" t="s">
        <v>5237</v>
      </c>
      <c r="AC1007" s="107" t="s">
        <v>5237</v>
      </c>
      <c r="AD1007" s="107" t="s">
        <v>5237</v>
      </c>
    </row>
    <row r="1008" spans="2:30" outlineLevel="2">
      <c r="B1008" s="4" t="s">
        <v>5</v>
      </c>
      <c r="C1008" s="4" t="s">
        <v>5232</v>
      </c>
      <c r="D1008" s="4" t="s">
        <v>8</v>
      </c>
      <c r="E1008" s="10" t="s">
        <v>1134</v>
      </c>
      <c r="F1008" s="4" t="s">
        <v>49</v>
      </c>
      <c r="G1008" s="10" t="s">
        <v>67</v>
      </c>
      <c r="H1008" s="10" t="s">
        <v>1123</v>
      </c>
      <c r="I1008" s="4" t="s">
        <v>73</v>
      </c>
      <c r="J1008" s="72" t="str">
        <f t="shared" si="84"/>
        <v>CDSW25 ICPL Curncy</v>
      </c>
      <c r="K1008" s="25" t="str">
        <f t="shared" si="85"/>
        <v>ICPL</v>
      </c>
      <c r="L1008" s="26">
        <f t="shared" ca="1" si="85"/>
        <v>42276</v>
      </c>
      <c r="M1008" s="25" t="b">
        <f t="shared" si="85"/>
        <v>0</v>
      </c>
      <c r="N1008" s="84" t="str">
        <f>IF($M1008,_xll.BDP($J1008,N$976),"[DISABLED]")</f>
        <v>[DISABLED]</v>
      </c>
      <c r="O1008" s="84" t="str">
        <f>IF($M1008,_xll.BDP($J1008,O$976),"[DISABLED]")</f>
        <v>[DISABLED]</v>
      </c>
      <c r="P1008" s="84" t="str">
        <f>IF($M1008,_xll.BDP($J1008,P$976),"[DISABLED]")</f>
        <v>[DISABLED]</v>
      </c>
      <c r="Q1008" s="84" t="str">
        <f>IF($M1008,_xll.BDH($J1008,Q$976,$L1008),"[DISABLED]")</f>
        <v>[DISABLED]</v>
      </c>
      <c r="R1008" s="84" t="str">
        <f>IF($M1008,_xll.BDH($J1008,R$976,$L1008),"[DISABLED]")</f>
        <v>[DISABLED]</v>
      </c>
      <c r="S1008" s="84" t="str">
        <f>IF($M1008,_xll.BDH($J1008,S$976,$L1008),"[DISABLED]")</f>
        <v>[DISABLED]</v>
      </c>
      <c r="U1008" s="106" t="s">
        <v>6094</v>
      </c>
      <c r="V1008" s="107" t="s">
        <v>1055</v>
      </c>
      <c r="W1008" s="108">
        <v>42276</v>
      </c>
      <c r="X1008" s="107" t="b">
        <v>0</v>
      </c>
      <c r="Y1008" s="107" t="s">
        <v>5237</v>
      </c>
      <c r="Z1008" s="107" t="s">
        <v>5237</v>
      </c>
      <c r="AA1008" s="107" t="s">
        <v>5237</v>
      </c>
      <c r="AB1008" s="107" t="s">
        <v>5237</v>
      </c>
      <c r="AC1008" s="107" t="s">
        <v>5237</v>
      </c>
      <c r="AD1008" s="107" t="s">
        <v>5237</v>
      </c>
    </row>
    <row r="1009" spans="2:30" outlineLevel="2">
      <c r="B1009" s="4" t="s">
        <v>5</v>
      </c>
      <c r="C1009" s="4" t="s">
        <v>5232</v>
      </c>
      <c r="D1009" s="4" t="s">
        <v>8</v>
      </c>
      <c r="E1009" s="10" t="s">
        <v>1134</v>
      </c>
      <c r="F1009" s="4" t="s">
        <v>50</v>
      </c>
      <c r="G1009" s="10" t="s">
        <v>67</v>
      </c>
      <c r="H1009" s="10" t="s">
        <v>1124</v>
      </c>
      <c r="I1009" s="4" t="s">
        <v>73</v>
      </c>
      <c r="J1009" s="72" t="str">
        <f t="shared" si="84"/>
        <v>CDSW30 ICPL Curncy</v>
      </c>
      <c r="K1009" s="25" t="str">
        <f t="shared" si="85"/>
        <v>ICPL</v>
      </c>
      <c r="L1009" s="26">
        <f t="shared" ca="1" si="85"/>
        <v>42276</v>
      </c>
      <c r="M1009" s="25" t="b">
        <f t="shared" si="85"/>
        <v>0</v>
      </c>
      <c r="N1009" s="84" t="str">
        <f>IF($M1009,_xll.BDP($J1009,N$976),"[DISABLED]")</f>
        <v>[DISABLED]</v>
      </c>
      <c r="O1009" s="84" t="str">
        <f>IF($M1009,_xll.BDP($J1009,O$976),"[DISABLED]")</f>
        <v>[DISABLED]</v>
      </c>
      <c r="P1009" s="84" t="str">
        <f>IF($M1009,_xll.BDP($J1009,P$976),"[DISABLED]")</f>
        <v>[DISABLED]</v>
      </c>
      <c r="Q1009" s="84" t="str">
        <f>IF($M1009,_xll.BDH($J1009,Q$976,$L1009),"[DISABLED]")</f>
        <v>[DISABLED]</v>
      </c>
      <c r="R1009" s="84" t="str">
        <f>IF($M1009,_xll.BDH($J1009,R$976,$L1009),"[DISABLED]")</f>
        <v>[DISABLED]</v>
      </c>
      <c r="S1009" s="84" t="str">
        <f>IF($M1009,_xll.BDH($J1009,S$976,$L1009),"[DISABLED]")</f>
        <v>[DISABLED]</v>
      </c>
      <c r="U1009" s="106" t="s">
        <v>6095</v>
      </c>
      <c r="V1009" s="107" t="s">
        <v>1055</v>
      </c>
      <c r="W1009" s="108">
        <v>42276</v>
      </c>
      <c r="X1009" s="107" t="b">
        <v>0</v>
      </c>
      <c r="Y1009" s="107" t="s">
        <v>5237</v>
      </c>
      <c r="Z1009" s="107" t="s">
        <v>5237</v>
      </c>
      <c r="AA1009" s="107" t="s">
        <v>5237</v>
      </c>
      <c r="AB1009" s="107" t="s">
        <v>5237</v>
      </c>
      <c r="AC1009" s="107" t="s">
        <v>5237</v>
      </c>
      <c r="AD1009" s="107" t="s">
        <v>5237</v>
      </c>
    </row>
    <row r="1010" spans="2:30" outlineLevel="2">
      <c r="B1010" s="4" t="s">
        <v>5</v>
      </c>
      <c r="C1010" s="4" t="s">
        <v>5232</v>
      </c>
      <c r="D1010" s="4" t="s">
        <v>8</v>
      </c>
      <c r="E1010" s="10" t="s">
        <v>1134</v>
      </c>
      <c r="F1010" s="4" t="s">
        <v>51</v>
      </c>
      <c r="G1010" s="10" t="s">
        <v>67</v>
      </c>
      <c r="H1010" s="10" t="s">
        <v>1125</v>
      </c>
      <c r="I1010" s="4" t="s">
        <v>73</v>
      </c>
      <c r="J1010" s="72" t="str">
        <f t="shared" si="84"/>
        <v>CDSW40 ICPL Curncy</v>
      </c>
      <c r="K1010" s="25" t="str">
        <f t="shared" si="85"/>
        <v>ICPL</v>
      </c>
      <c r="L1010" s="26">
        <f t="shared" ca="1" si="85"/>
        <v>42276</v>
      </c>
      <c r="M1010" s="25" t="b">
        <f t="shared" si="85"/>
        <v>0</v>
      </c>
      <c r="N1010" s="84" t="str">
        <f>IF($M1010,_xll.BDP($J1010,N$976),"[DISABLED]")</f>
        <v>[DISABLED]</v>
      </c>
      <c r="O1010" s="84" t="str">
        <f>IF($M1010,_xll.BDP($J1010,O$976),"[DISABLED]")</f>
        <v>[DISABLED]</v>
      </c>
      <c r="P1010" s="84" t="str">
        <f>IF($M1010,_xll.BDP($J1010,P$976),"[DISABLED]")</f>
        <v>[DISABLED]</v>
      </c>
      <c r="Q1010" s="84" t="str">
        <f>IF($M1010,_xll.BDH($J1010,Q$976,$L1010),"[DISABLED]")</f>
        <v>[DISABLED]</v>
      </c>
      <c r="R1010" s="84" t="str">
        <f>IF($M1010,_xll.BDH($J1010,R$976,$L1010),"[DISABLED]")</f>
        <v>[DISABLED]</v>
      </c>
      <c r="S1010" s="84" t="str">
        <f>IF($M1010,_xll.BDH($J1010,S$976,$L1010),"[DISABLED]")</f>
        <v>[DISABLED]</v>
      </c>
      <c r="U1010" s="106" t="s">
        <v>6096</v>
      </c>
      <c r="V1010" s="107" t="s">
        <v>1055</v>
      </c>
      <c r="W1010" s="108">
        <v>42276</v>
      </c>
      <c r="X1010" s="107" t="b">
        <v>0</v>
      </c>
      <c r="Y1010" s="107" t="s">
        <v>5237</v>
      </c>
      <c r="Z1010" s="107" t="s">
        <v>5237</v>
      </c>
      <c r="AA1010" s="107" t="s">
        <v>5237</v>
      </c>
      <c r="AB1010" s="107" t="s">
        <v>5237</v>
      </c>
      <c r="AC1010" s="107" t="s">
        <v>5237</v>
      </c>
      <c r="AD1010" s="107" t="s">
        <v>5237</v>
      </c>
    </row>
    <row r="1011" spans="2:30" outlineLevel="2">
      <c r="B1011" s="4" t="s">
        <v>5</v>
      </c>
      <c r="C1011" s="4" t="s">
        <v>5232</v>
      </c>
      <c r="D1011" s="4" t="s">
        <v>8</v>
      </c>
      <c r="E1011" s="10" t="s">
        <v>1134</v>
      </c>
      <c r="F1011" s="4" t="s">
        <v>52</v>
      </c>
      <c r="G1011" s="10" t="s">
        <v>67</v>
      </c>
      <c r="H1011" s="10" t="s">
        <v>1126</v>
      </c>
      <c r="I1011" s="4" t="s">
        <v>73</v>
      </c>
      <c r="J1011" s="72" t="str">
        <f t="shared" si="84"/>
        <v>CDSW50 ICPL Curncy</v>
      </c>
      <c r="K1011" s="25" t="str">
        <f t="shared" si="85"/>
        <v>ICPL</v>
      </c>
      <c r="L1011" s="26">
        <f t="shared" ca="1" si="85"/>
        <v>42276</v>
      </c>
      <c r="M1011" s="25" t="b">
        <f t="shared" si="85"/>
        <v>0</v>
      </c>
      <c r="N1011" s="84" t="str">
        <f>IF($M1011,_xll.BDP($J1011,N$976),"[DISABLED]")</f>
        <v>[DISABLED]</v>
      </c>
      <c r="O1011" s="84" t="str">
        <f>IF($M1011,_xll.BDP($J1011,O$976),"[DISABLED]")</f>
        <v>[DISABLED]</v>
      </c>
      <c r="P1011" s="84" t="str">
        <f>IF($M1011,_xll.BDP($J1011,P$976),"[DISABLED]")</f>
        <v>[DISABLED]</v>
      </c>
      <c r="Q1011" s="84" t="str">
        <f>IF($M1011,_xll.BDH($J1011,Q$976,$L1011),"[DISABLED]")</f>
        <v>[DISABLED]</v>
      </c>
      <c r="R1011" s="84" t="str">
        <f>IF($M1011,_xll.BDH($J1011,R$976,$L1011),"[DISABLED]")</f>
        <v>[DISABLED]</v>
      </c>
      <c r="S1011" s="84" t="str">
        <f>IF($M1011,_xll.BDH($J1011,S$976,$L1011),"[DISABLED]")</f>
        <v>[DISABLED]</v>
      </c>
      <c r="U1011" s="106" t="s">
        <v>6097</v>
      </c>
      <c r="V1011" s="107" t="s">
        <v>1055</v>
      </c>
      <c r="W1011" s="108">
        <v>42276</v>
      </c>
      <c r="X1011" s="107" t="b">
        <v>0</v>
      </c>
      <c r="Y1011" s="107" t="s">
        <v>5237</v>
      </c>
      <c r="Z1011" s="107" t="s">
        <v>5237</v>
      </c>
      <c r="AA1011" s="107" t="s">
        <v>5237</v>
      </c>
      <c r="AB1011" s="107" t="s">
        <v>5237</v>
      </c>
      <c r="AC1011" s="107" t="s">
        <v>5237</v>
      </c>
      <c r="AD1011" s="107" t="s">
        <v>5237</v>
      </c>
    </row>
    <row r="1012" spans="2:30" outlineLevel="2">
      <c r="B1012" s="4" t="s">
        <v>5</v>
      </c>
      <c r="C1012" s="4" t="s">
        <v>5232</v>
      </c>
      <c r="D1012" s="4" t="s">
        <v>8</v>
      </c>
      <c r="E1012" s="35" t="s">
        <v>1134</v>
      </c>
      <c r="F1012" s="6" t="s">
        <v>169</v>
      </c>
      <c r="G1012" s="35" t="s">
        <v>67</v>
      </c>
      <c r="H1012" s="35" t="s">
        <v>1127</v>
      </c>
      <c r="I1012" s="4" t="s">
        <v>73</v>
      </c>
      <c r="J1012" s="72" t="str">
        <f t="shared" si="84"/>
        <v>CDSW60 ICPL Curncy</v>
      </c>
      <c r="K1012" s="25" t="str">
        <f t="shared" si="85"/>
        <v>ICPL</v>
      </c>
      <c r="L1012" s="26">
        <f t="shared" ca="1" si="85"/>
        <v>42276</v>
      </c>
      <c r="M1012" s="25" t="b">
        <f t="shared" si="85"/>
        <v>0</v>
      </c>
      <c r="N1012" s="84" t="str">
        <f>IF($M1012,_xll.BDP($J1012,N$976),"[DISABLED]")</f>
        <v>[DISABLED]</v>
      </c>
      <c r="O1012" s="84" t="str">
        <f>IF($M1012,_xll.BDP($J1012,O$976),"[DISABLED]")</f>
        <v>[DISABLED]</v>
      </c>
      <c r="P1012" s="84" t="str">
        <f>IF($M1012,_xll.BDP($J1012,P$976),"[DISABLED]")</f>
        <v>[DISABLED]</v>
      </c>
      <c r="Q1012" s="84" t="str">
        <f>IF($M1012,_xll.BDH($J1012,Q$976,$L1012),"[DISABLED]")</f>
        <v>[DISABLED]</v>
      </c>
      <c r="R1012" s="84" t="str">
        <f>IF($M1012,_xll.BDH($J1012,R$976,$L1012),"[DISABLED]")</f>
        <v>[DISABLED]</v>
      </c>
      <c r="S1012" s="84" t="str">
        <f>IF($M1012,_xll.BDH($J1012,S$976,$L1012),"[DISABLED]")</f>
        <v>[DISABLED]</v>
      </c>
      <c r="U1012" s="106" t="s">
        <v>6098</v>
      </c>
      <c r="V1012" s="107" t="s">
        <v>1055</v>
      </c>
      <c r="W1012" s="108">
        <v>42276</v>
      </c>
      <c r="X1012" s="107" t="b">
        <v>0</v>
      </c>
      <c r="Y1012" s="107" t="s">
        <v>5237</v>
      </c>
      <c r="Z1012" s="107" t="s">
        <v>5237</v>
      </c>
      <c r="AA1012" s="107" t="s">
        <v>5237</v>
      </c>
      <c r="AB1012" s="107" t="s">
        <v>5237</v>
      </c>
      <c r="AC1012" s="107" t="s">
        <v>5237</v>
      </c>
      <c r="AD1012" s="107" t="s">
        <v>5237</v>
      </c>
    </row>
    <row r="1013" spans="2:30" outlineLevel="1">
      <c r="B1013" s="4" t="s">
        <v>5</v>
      </c>
      <c r="C1013" s="4" t="s">
        <v>5232</v>
      </c>
      <c r="D1013" s="4" t="s">
        <v>8</v>
      </c>
      <c r="E1013" s="62" t="s">
        <v>1171</v>
      </c>
      <c r="F1013" s="76"/>
      <c r="G1013" s="77"/>
      <c r="H1013" s="77"/>
      <c r="I1013" s="78"/>
      <c r="J1013" s="78"/>
      <c r="K1013" s="81" t="str">
        <f t="shared" ref="K1013:S1013" si="86">INDEX(ObjData,MATCH($C1013&amp;"-"&amp;$D1013&amp;"-"&amp;$E1013,ObjIDs,0),MATCH(K$2,ObjFields,0))</f>
        <v>ICPL</v>
      </c>
      <c r="L1013" s="82">
        <f t="shared" ca="1" si="86"/>
        <v>42276</v>
      </c>
      <c r="M1013" s="81" t="b">
        <f t="shared" si="86"/>
        <v>0</v>
      </c>
      <c r="N1013" s="81" t="str">
        <f t="shared" si="86"/>
        <v>NAME</v>
      </c>
      <c r="O1013" s="81" t="str">
        <f t="shared" si="86"/>
        <v>LAST_UPDATE_DT</v>
      </c>
      <c r="P1013" s="81" t="str">
        <f t="shared" si="86"/>
        <v>LAST_UPDATE</v>
      </c>
      <c r="Q1013" s="81" t="str">
        <f t="shared" si="86"/>
        <v>PX_LAST</v>
      </c>
      <c r="R1013" s="81" t="str">
        <f t="shared" si="86"/>
        <v>PX_BID</v>
      </c>
      <c r="S1013" s="81" t="str">
        <f t="shared" si="86"/>
        <v>PX_ASK</v>
      </c>
      <c r="U1013" s="103"/>
      <c r="V1013" s="104" t="s">
        <v>1055</v>
      </c>
      <c r="W1013" s="105">
        <v>42276</v>
      </c>
      <c r="X1013" s="104" t="b">
        <v>0</v>
      </c>
      <c r="Y1013" s="104" t="s">
        <v>289</v>
      </c>
      <c r="Z1013" s="104" t="s">
        <v>291</v>
      </c>
      <c r="AA1013" s="104" t="s">
        <v>292</v>
      </c>
      <c r="AB1013" s="104" t="s">
        <v>56</v>
      </c>
      <c r="AC1013" s="104" t="s">
        <v>5228</v>
      </c>
      <c r="AD1013" s="104" t="s">
        <v>5229</v>
      </c>
    </row>
    <row r="1014" spans="2:30" outlineLevel="2">
      <c r="B1014" s="4" t="s">
        <v>5</v>
      </c>
      <c r="C1014" s="4" t="s">
        <v>5232</v>
      </c>
      <c r="D1014" s="4" t="s">
        <v>8</v>
      </c>
      <c r="E1014" s="10" t="s">
        <v>1171</v>
      </c>
      <c r="F1014" s="4" t="s">
        <v>58</v>
      </c>
      <c r="G1014" s="10" t="s">
        <v>1135</v>
      </c>
      <c r="H1014" s="10" t="s">
        <v>1172</v>
      </c>
      <c r="I1014" s="4" t="s">
        <v>277</v>
      </c>
      <c r="J1014" s="71" t="str">
        <f>H1014&amp;" "&amp;K1014&amp;" "&amp;I1014</f>
        <v>CDOR06 ICPL Index</v>
      </c>
      <c r="K1014" s="89" t="str">
        <f>K$1013</f>
        <v>ICPL</v>
      </c>
      <c r="L1014" s="90">
        <f ca="1">L$1013</f>
        <v>42276</v>
      </c>
      <c r="M1014" s="89" t="b">
        <f>M$1013</f>
        <v>0</v>
      </c>
      <c r="N1014" s="91" t="str">
        <f>IF($M1014,_xll.BDP($J1014,N$1013),"[DISABLED]")</f>
        <v>[DISABLED]</v>
      </c>
      <c r="O1014" s="91" t="str">
        <f>IF($M1014,_xll.BDP($J1014,O$1013),"[DISABLED]")</f>
        <v>[DISABLED]</v>
      </c>
      <c r="P1014" s="91" t="str">
        <f>IF($M1014,_xll.BDP($J1014,P$1013),"[DISABLED]")</f>
        <v>[DISABLED]</v>
      </c>
      <c r="Q1014" s="91" t="str">
        <f>IF($M1014,_xll.BDH($J1014,Q$1013,$L1014),"[DISABLED]")</f>
        <v>[DISABLED]</v>
      </c>
      <c r="R1014" s="91" t="str">
        <f>IF($M1014,_xll.BDH($J1014,R$1013,$L1014),"[DISABLED]")</f>
        <v>[DISABLED]</v>
      </c>
      <c r="S1014" s="91" t="str">
        <f>IF($M1014,_xll.BDH($J1014,S$1013,$L1014),"[DISABLED]")</f>
        <v>[DISABLED]</v>
      </c>
      <c r="U1014" s="115" t="s">
        <v>6099</v>
      </c>
      <c r="V1014" s="102" t="s">
        <v>1055</v>
      </c>
      <c r="W1014" s="116">
        <v>42276</v>
      </c>
      <c r="X1014" s="102" t="b">
        <v>0</v>
      </c>
      <c r="Y1014" s="102" t="s">
        <v>5237</v>
      </c>
      <c r="Z1014" s="102" t="s">
        <v>5237</v>
      </c>
      <c r="AA1014" s="102" t="s">
        <v>5237</v>
      </c>
      <c r="AB1014" s="102" t="s">
        <v>5237</v>
      </c>
      <c r="AC1014" s="102" t="s">
        <v>5237</v>
      </c>
      <c r="AD1014" s="102" t="s">
        <v>5237</v>
      </c>
    </row>
    <row r="1015" spans="2:30" outlineLevel="2">
      <c r="B1015" s="4" t="s">
        <v>5</v>
      </c>
      <c r="C1015" s="4" t="s">
        <v>5232</v>
      </c>
      <c r="D1015" s="4" t="s">
        <v>8</v>
      </c>
      <c r="E1015" s="10" t="s">
        <v>1171</v>
      </c>
      <c r="F1015" s="51" t="s">
        <v>58</v>
      </c>
      <c r="G1015" s="52" t="s">
        <v>462</v>
      </c>
      <c r="H1015" s="52" t="s">
        <v>1173</v>
      </c>
      <c r="I1015" s="4" t="s">
        <v>73</v>
      </c>
      <c r="J1015" s="72" t="str">
        <f t="shared" ref="J1015:J1048" si="87">H1015&amp;" "&amp;K1015&amp;" "&amp;I1015</f>
        <v>CDFR00F ICPL Curncy</v>
      </c>
      <c r="K1015" s="92" t="str">
        <f t="shared" ref="K1015:M1048" si="88">K$1013</f>
        <v>ICPL</v>
      </c>
      <c r="L1015" s="93">
        <f t="shared" ca="1" si="88"/>
        <v>42276</v>
      </c>
      <c r="M1015" s="92" t="b">
        <f t="shared" si="88"/>
        <v>0</v>
      </c>
      <c r="N1015" s="94" t="str">
        <f>IF($M1015,_xll.BDP($J1015,N$1013),"[DISABLED]")</f>
        <v>[DISABLED]</v>
      </c>
      <c r="O1015" s="94" t="str">
        <f>IF($M1015,_xll.BDP($J1015,O$1013),"[DISABLED]")</f>
        <v>[DISABLED]</v>
      </c>
      <c r="P1015" s="94" t="str">
        <f>IF($M1015,_xll.BDP($J1015,P$1013),"[DISABLED]")</f>
        <v>[DISABLED]</v>
      </c>
      <c r="Q1015" s="94" t="str">
        <f>IF($M1015,_xll.BDH($J1015,Q$1013,$L1015),"[DISABLED]")</f>
        <v>[DISABLED]</v>
      </c>
      <c r="R1015" s="94" t="str">
        <f>IF($M1015,_xll.BDH($J1015,R$1013,$L1015),"[DISABLED]")</f>
        <v>[DISABLED]</v>
      </c>
      <c r="S1015" s="94" t="str">
        <f>IF($M1015,_xll.BDH($J1015,S$1013,$L1015),"[DISABLED]")</f>
        <v>[DISABLED]</v>
      </c>
      <c r="U1015" s="106" t="s">
        <v>6100</v>
      </c>
      <c r="V1015" s="117" t="s">
        <v>1055</v>
      </c>
      <c r="W1015" s="118">
        <v>42276</v>
      </c>
      <c r="X1015" s="117" t="b">
        <v>0</v>
      </c>
      <c r="Y1015" s="117" t="s">
        <v>5237</v>
      </c>
      <c r="Z1015" s="117" t="s">
        <v>5237</v>
      </c>
      <c r="AA1015" s="117" t="s">
        <v>5237</v>
      </c>
      <c r="AB1015" s="117" t="s">
        <v>5237</v>
      </c>
      <c r="AC1015" s="117" t="s">
        <v>5237</v>
      </c>
      <c r="AD1015" s="117" t="s">
        <v>5237</v>
      </c>
    </row>
    <row r="1016" spans="2:30" outlineLevel="2">
      <c r="B1016" s="4" t="s">
        <v>5</v>
      </c>
      <c r="C1016" s="4" t="s">
        <v>5232</v>
      </c>
      <c r="D1016" s="4" t="s">
        <v>8</v>
      </c>
      <c r="E1016" s="10" t="s">
        <v>1171</v>
      </c>
      <c r="F1016" s="9" t="s">
        <v>177</v>
      </c>
      <c r="G1016" s="14" t="s">
        <v>463</v>
      </c>
      <c r="H1016" s="14" t="s">
        <v>1174</v>
      </c>
      <c r="I1016" s="4" t="s">
        <v>73</v>
      </c>
      <c r="J1016" s="72" t="str">
        <f t="shared" si="87"/>
        <v>CDFR0AG ICPL Curncy</v>
      </c>
      <c r="K1016" s="92" t="str">
        <f t="shared" si="88"/>
        <v>ICPL</v>
      </c>
      <c r="L1016" s="93">
        <f t="shared" ca="1" si="88"/>
        <v>42276</v>
      </c>
      <c r="M1016" s="92" t="b">
        <f t="shared" si="88"/>
        <v>0</v>
      </c>
      <c r="N1016" s="94" t="str">
        <f>IF($M1016,_xll.BDP($J1016,N$1013),"[DISABLED]")</f>
        <v>[DISABLED]</v>
      </c>
      <c r="O1016" s="94" t="str">
        <f>IF($M1016,_xll.BDP($J1016,O$1013),"[DISABLED]")</f>
        <v>[DISABLED]</v>
      </c>
      <c r="P1016" s="94" t="str">
        <f>IF($M1016,_xll.BDP($J1016,P$1013),"[DISABLED]")</f>
        <v>[DISABLED]</v>
      </c>
      <c r="Q1016" s="94" t="str">
        <f>IF($M1016,_xll.BDH($J1016,Q$1013,$L1016),"[DISABLED]")</f>
        <v>[DISABLED]</v>
      </c>
      <c r="R1016" s="94" t="str">
        <f>IF($M1016,_xll.BDH($J1016,R$1013,$L1016),"[DISABLED]")</f>
        <v>[DISABLED]</v>
      </c>
      <c r="S1016" s="94" t="str">
        <f>IF($M1016,_xll.BDH($J1016,S$1013,$L1016),"[DISABLED]")</f>
        <v>[DISABLED]</v>
      </c>
      <c r="U1016" s="106" t="s">
        <v>6101</v>
      </c>
      <c r="V1016" s="117" t="s">
        <v>1055</v>
      </c>
      <c r="W1016" s="118">
        <v>42276</v>
      </c>
      <c r="X1016" s="117" t="b">
        <v>0</v>
      </c>
      <c r="Y1016" s="117" t="s">
        <v>5237</v>
      </c>
      <c r="Z1016" s="117" t="s">
        <v>5237</v>
      </c>
      <c r="AA1016" s="117" t="s">
        <v>5237</v>
      </c>
      <c r="AB1016" s="117" t="s">
        <v>5237</v>
      </c>
      <c r="AC1016" s="117" t="s">
        <v>5237</v>
      </c>
      <c r="AD1016" s="117" t="s">
        <v>5237</v>
      </c>
    </row>
    <row r="1017" spans="2:30" outlineLevel="2">
      <c r="B1017" s="4" t="s">
        <v>5</v>
      </c>
      <c r="C1017" s="4" t="s">
        <v>5232</v>
      </c>
      <c r="D1017" s="4" t="s">
        <v>8</v>
      </c>
      <c r="E1017" s="10" t="s">
        <v>1171</v>
      </c>
      <c r="F1017" s="9" t="s">
        <v>178</v>
      </c>
      <c r="G1017" s="14" t="s">
        <v>185</v>
      </c>
      <c r="H1017" s="14" t="s">
        <v>1175</v>
      </c>
      <c r="I1017" s="4" t="s">
        <v>73</v>
      </c>
      <c r="J1017" s="72" t="str">
        <f t="shared" si="87"/>
        <v>CDFR0BH ICPL Curncy</v>
      </c>
      <c r="K1017" s="92" t="str">
        <f t="shared" si="88"/>
        <v>ICPL</v>
      </c>
      <c r="L1017" s="93">
        <f t="shared" ca="1" si="88"/>
        <v>42276</v>
      </c>
      <c r="M1017" s="92" t="b">
        <f t="shared" si="88"/>
        <v>0</v>
      </c>
      <c r="N1017" s="94" t="str">
        <f>IF($M1017,_xll.BDP($J1017,N$1013),"[DISABLED]")</f>
        <v>[DISABLED]</v>
      </c>
      <c r="O1017" s="94" t="str">
        <f>IF($M1017,_xll.BDP($J1017,O$1013),"[DISABLED]")</f>
        <v>[DISABLED]</v>
      </c>
      <c r="P1017" s="94" t="str">
        <f>IF($M1017,_xll.BDP($J1017,P$1013),"[DISABLED]")</f>
        <v>[DISABLED]</v>
      </c>
      <c r="Q1017" s="94" t="str">
        <f>IF($M1017,_xll.BDH($J1017,Q$1013,$L1017),"[DISABLED]")</f>
        <v>[DISABLED]</v>
      </c>
      <c r="R1017" s="94" t="str">
        <f>IF($M1017,_xll.BDH($J1017,R$1013,$L1017),"[DISABLED]")</f>
        <v>[DISABLED]</v>
      </c>
      <c r="S1017" s="94" t="str">
        <f>IF($M1017,_xll.BDH($J1017,S$1013,$L1017),"[DISABLED]")</f>
        <v>[DISABLED]</v>
      </c>
      <c r="U1017" s="106" t="s">
        <v>6102</v>
      </c>
      <c r="V1017" s="117" t="s">
        <v>1055</v>
      </c>
      <c r="W1017" s="118">
        <v>42276</v>
      </c>
      <c r="X1017" s="117" t="b">
        <v>0</v>
      </c>
      <c r="Y1017" s="117" t="s">
        <v>5237</v>
      </c>
      <c r="Z1017" s="117" t="s">
        <v>5237</v>
      </c>
      <c r="AA1017" s="117" t="s">
        <v>5237</v>
      </c>
      <c r="AB1017" s="117" t="s">
        <v>5237</v>
      </c>
      <c r="AC1017" s="117" t="s">
        <v>5237</v>
      </c>
      <c r="AD1017" s="117" t="s">
        <v>5237</v>
      </c>
    </row>
    <row r="1018" spans="2:30" outlineLevel="2">
      <c r="B1018" s="4" t="s">
        <v>5</v>
      </c>
      <c r="C1018" s="4" t="s">
        <v>5232</v>
      </c>
      <c r="D1018" s="4" t="s">
        <v>8</v>
      </c>
      <c r="E1018" s="10" t="s">
        <v>1171</v>
      </c>
      <c r="F1018" s="9" t="s">
        <v>71</v>
      </c>
      <c r="G1018" s="14" t="s">
        <v>186</v>
      </c>
      <c r="H1018" s="14" t="s">
        <v>1176</v>
      </c>
      <c r="I1018" s="4" t="s">
        <v>73</v>
      </c>
      <c r="J1018" s="72" t="str">
        <f t="shared" si="87"/>
        <v>CDFR0CI ICPL Curncy</v>
      </c>
      <c r="K1018" s="92" t="str">
        <f t="shared" si="88"/>
        <v>ICPL</v>
      </c>
      <c r="L1018" s="93">
        <f t="shared" ca="1" si="88"/>
        <v>42276</v>
      </c>
      <c r="M1018" s="92" t="b">
        <f t="shared" si="88"/>
        <v>0</v>
      </c>
      <c r="N1018" s="94" t="str">
        <f>IF($M1018,_xll.BDP($J1018,N$1013),"[DISABLED]")</f>
        <v>[DISABLED]</v>
      </c>
      <c r="O1018" s="94" t="str">
        <f>IF($M1018,_xll.BDP($J1018,O$1013),"[DISABLED]")</f>
        <v>[DISABLED]</v>
      </c>
      <c r="P1018" s="94" t="str">
        <f>IF($M1018,_xll.BDP($J1018,P$1013),"[DISABLED]")</f>
        <v>[DISABLED]</v>
      </c>
      <c r="Q1018" s="94" t="str">
        <f>IF($M1018,_xll.BDH($J1018,Q$1013,$L1018),"[DISABLED]")</f>
        <v>[DISABLED]</v>
      </c>
      <c r="R1018" s="94" t="str">
        <f>IF($M1018,_xll.BDH($J1018,R$1013,$L1018),"[DISABLED]")</f>
        <v>[DISABLED]</v>
      </c>
      <c r="S1018" s="94" t="str">
        <f>IF($M1018,_xll.BDH($J1018,S$1013,$L1018),"[DISABLED]")</f>
        <v>[DISABLED]</v>
      </c>
      <c r="U1018" s="106" t="s">
        <v>6103</v>
      </c>
      <c r="V1018" s="117" t="s">
        <v>1055</v>
      </c>
      <c r="W1018" s="118">
        <v>42276</v>
      </c>
      <c r="X1018" s="117" t="b">
        <v>0</v>
      </c>
      <c r="Y1018" s="117" t="s">
        <v>5237</v>
      </c>
      <c r="Z1018" s="117" t="s">
        <v>5237</v>
      </c>
      <c r="AA1018" s="117" t="s">
        <v>5237</v>
      </c>
      <c r="AB1018" s="117" t="s">
        <v>5237</v>
      </c>
      <c r="AC1018" s="117" t="s">
        <v>5237</v>
      </c>
      <c r="AD1018" s="117" t="s">
        <v>5237</v>
      </c>
    </row>
    <row r="1019" spans="2:30" outlineLevel="2">
      <c r="B1019" s="4" t="s">
        <v>5</v>
      </c>
      <c r="C1019" s="4" t="s">
        <v>5232</v>
      </c>
      <c r="D1019" s="4" t="s">
        <v>8</v>
      </c>
      <c r="E1019" s="10" t="s">
        <v>1171</v>
      </c>
      <c r="F1019" s="9" t="s">
        <v>179</v>
      </c>
      <c r="G1019" s="14" t="s">
        <v>187</v>
      </c>
      <c r="H1019" s="14" t="s">
        <v>1177</v>
      </c>
      <c r="I1019" s="4" t="s">
        <v>73</v>
      </c>
      <c r="J1019" s="72" t="str">
        <f t="shared" si="87"/>
        <v>CDFR0DJ ICPL Curncy</v>
      </c>
      <c r="K1019" s="92" t="str">
        <f t="shared" si="88"/>
        <v>ICPL</v>
      </c>
      <c r="L1019" s="93">
        <f t="shared" ca="1" si="88"/>
        <v>42276</v>
      </c>
      <c r="M1019" s="92" t="b">
        <f t="shared" si="88"/>
        <v>0</v>
      </c>
      <c r="N1019" s="94" t="str">
        <f>IF($M1019,_xll.BDP($J1019,N$1013),"[DISABLED]")</f>
        <v>[DISABLED]</v>
      </c>
      <c r="O1019" s="94" t="str">
        <f>IF($M1019,_xll.BDP($J1019,O$1013),"[DISABLED]")</f>
        <v>[DISABLED]</v>
      </c>
      <c r="P1019" s="94" t="str">
        <f>IF($M1019,_xll.BDP($J1019,P$1013),"[DISABLED]")</f>
        <v>[DISABLED]</v>
      </c>
      <c r="Q1019" s="94" t="str">
        <f>IF($M1019,_xll.BDH($J1019,Q$1013,$L1019),"[DISABLED]")</f>
        <v>[DISABLED]</v>
      </c>
      <c r="R1019" s="94" t="str">
        <f>IF($M1019,_xll.BDH($J1019,R$1013,$L1019),"[DISABLED]")</f>
        <v>[DISABLED]</v>
      </c>
      <c r="S1019" s="94" t="str">
        <f>IF($M1019,_xll.BDH($J1019,S$1013,$L1019),"[DISABLED]")</f>
        <v>[DISABLED]</v>
      </c>
      <c r="U1019" s="106" t="s">
        <v>6104</v>
      </c>
      <c r="V1019" s="117" t="s">
        <v>1055</v>
      </c>
      <c r="W1019" s="118">
        <v>42276</v>
      </c>
      <c r="X1019" s="117" t="b">
        <v>0</v>
      </c>
      <c r="Y1019" s="117" t="s">
        <v>5237</v>
      </c>
      <c r="Z1019" s="117" t="s">
        <v>5237</v>
      </c>
      <c r="AA1019" s="117" t="s">
        <v>5237</v>
      </c>
      <c r="AB1019" s="117" t="s">
        <v>5237</v>
      </c>
      <c r="AC1019" s="117" t="s">
        <v>5237</v>
      </c>
      <c r="AD1019" s="117" t="s">
        <v>5237</v>
      </c>
    </row>
    <row r="1020" spans="2:30" outlineLevel="2">
      <c r="B1020" s="4" t="s">
        <v>5</v>
      </c>
      <c r="C1020" s="4" t="s">
        <v>5232</v>
      </c>
      <c r="D1020" s="4" t="s">
        <v>8</v>
      </c>
      <c r="E1020" s="10" t="s">
        <v>1171</v>
      </c>
      <c r="F1020" s="9" t="s">
        <v>180</v>
      </c>
      <c r="G1020" s="14" t="s">
        <v>294</v>
      </c>
      <c r="H1020" s="14" t="s">
        <v>1178</v>
      </c>
      <c r="I1020" s="4" t="s">
        <v>73</v>
      </c>
      <c r="J1020" s="72" t="str">
        <f t="shared" si="87"/>
        <v>CDFR0EK ICPL Curncy</v>
      </c>
      <c r="K1020" s="92" t="str">
        <f t="shared" si="88"/>
        <v>ICPL</v>
      </c>
      <c r="L1020" s="93">
        <f t="shared" ca="1" si="88"/>
        <v>42276</v>
      </c>
      <c r="M1020" s="92" t="b">
        <f t="shared" si="88"/>
        <v>0</v>
      </c>
      <c r="N1020" s="94" t="str">
        <f>IF($M1020,_xll.BDP($J1020,N$1013),"[DISABLED]")</f>
        <v>[DISABLED]</v>
      </c>
      <c r="O1020" s="94" t="str">
        <f>IF($M1020,_xll.BDP($J1020,O$1013),"[DISABLED]")</f>
        <v>[DISABLED]</v>
      </c>
      <c r="P1020" s="94" t="str">
        <f>IF($M1020,_xll.BDP($J1020,P$1013),"[DISABLED]")</f>
        <v>[DISABLED]</v>
      </c>
      <c r="Q1020" s="94" t="str">
        <f>IF($M1020,_xll.BDH($J1020,Q$1013,$L1020),"[DISABLED]")</f>
        <v>[DISABLED]</v>
      </c>
      <c r="R1020" s="94" t="str">
        <f>IF($M1020,_xll.BDH($J1020,R$1013,$L1020),"[DISABLED]")</f>
        <v>[DISABLED]</v>
      </c>
      <c r="S1020" s="94" t="str">
        <f>IF($M1020,_xll.BDH($J1020,S$1013,$L1020),"[DISABLED]")</f>
        <v>[DISABLED]</v>
      </c>
      <c r="U1020" s="106" t="s">
        <v>6105</v>
      </c>
      <c r="V1020" s="117" t="s">
        <v>1055</v>
      </c>
      <c r="W1020" s="118">
        <v>42276</v>
      </c>
      <c r="X1020" s="117" t="b">
        <v>0</v>
      </c>
      <c r="Y1020" s="117" t="s">
        <v>5237</v>
      </c>
      <c r="Z1020" s="117" t="s">
        <v>5237</v>
      </c>
      <c r="AA1020" s="117" t="s">
        <v>5237</v>
      </c>
      <c r="AB1020" s="117" t="s">
        <v>5237</v>
      </c>
      <c r="AC1020" s="117" t="s">
        <v>5237</v>
      </c>
      <c r="AD1020" s="117" t="s">
        <v>5237</v>
      </c>
    </row>
    <row r="1021" spans="2:30" outlineLevel="2">
      <c r="B1021" s="4" t="s">
        <v>5</v>
      </c>
      <c r="C1021" s="4" t="s">
        <v>5232</v>
      </c>
      <c r="D1021" s="4" t="s">
        <v>8</v>
      </c>
      <c r="E1021" s="10" t="s">
        <v>1171</v>
      </c>
      <c r="F1021" s="9" t="s">
        <v>278</v>
      </c>
      <c r="G1021" s="14" t="s">
        <v>188</v>
      </c>
      <c r="H1021" s="14" t="s">
        <v>1179</v>
      </c>
      <c r="I1021" s="4" t="s">
        <v>73</v>
      </c>
      <c r="J1021" s="72" t="str">
        <f t="shared" si="87"/>
        <v>CDFR0F1 ICPL Curncy</v>
      </c>
      <c r="K1021" s="92" t="str">
        <f t="shared" si="88"/>
        <v>ICPL</v>
      </c>
      <c r="L1021" s="93">
        <f t="shared" ca="1" si="88"/>
        <v>42276</v>
      </c>
      <c r="M1021" s="92" t="b">
        <f t="shared" si="88"/>
        <v>0</v>
      </c>
      <c r="N1021" s="94" t="str">
        <f>IF($M1021,_xll.BDP($J1021,N$1013),"[DISABLED]")</f>
        <v>[DISABLED]</v>
      </c>
      <c r="O1021" s="94" t="str">
        <f>IF($M1021,_xll.BDP($J1021,O$1013),"[DISABLED]")</f>
        <v>[DISABLED]</v>
      </c>
      <c r="P1021" s="94" t="str">
        <f>IF($M1021,_xll.BDP($J1021,P$1013),"[DISABLED]")</f>
        <v>[DISABLED]</v>
      </c>
      <c r="Q1021" s="94" t="str">
        <f>IF($M1021,_xll.BDH($J1021,Q$1013,$L1021),"[DISABLED]")</f>
        <v>[DISABLED]</v>
      </c>
      <c r="R1021" s="94" t="str">
        <f>IF($M1021,_xll.BDH($J1021,R$1013,$L1021),"[DISABLED]")</f>
        <v>[DISABLED]</v>
      </c>
      <c r="S1021" s="94" t="str">
        <f>IF($M1021,_xll.BDH($J1021,S$1013,$L1021),"[DISABLED]")</f>
        <v>[DISABLED]</v>
      </c>
      <c r="U1021" s="106" t="s">
        <v>6106</v>
      </c>
      <c r="V1021" s="117" t="s">
        <v>1055</v>
      </c>
      <c r="W1021" s="118">
        <v>42276</v>
      </c>
      <c r="X1021" s="117" t="b">
        <v>0</v>
      </c>
      <c r="Y1021" s="117" t="s">
        <v>5237</v>
      </c>
      <c r="Z1021" s="117" t="s">
        <v>5237</v>
      </c>
      <c r="AA1021" s="117" t="s">
        <v>5237</v>
      </c>
      <c r="AB1021" s="117" t="s">
        <v>5237</v>
      </c>
      <c r="AC1021" s="117" t="s">
        <v>5237</v>
      </c>
      <c r="AD1021" s="117" t="s">
        <v>5237</v>
      </c>
    </row>
    <row r="1022" spans="2:30" outlineLevel="2">
      <c r="B1022" s="4" t="s">
        <v>5</v>
      </c>
      <c r="C1022" s="4" t="s">
        <v>5232</v>
      </c>
      <c r="D1022" s="4" t="s">
        <v>8</v>
      </c>
      <c r="E1022" s="10" t="s">
        <v>1171</v>
      </c>
      <c r="F1022" s="9" t="s">
        <v>181</v>
      </c>
      <c r="G1022" s="14" t="s">
        <v>189</v>
      </c>
      <c r="H1022" s="14" t="s">
        <v>1180</v>
      </c>
      <c r="I1022" s="4" t="s">
        <v>73</v>
      </c>
      <c r="J1022" s="72" t="str">
        <f t="shared" si="87"/>
        <v>CDFR0G1A ICPL Curncy</v>
      </c>
      <c r="K1022" s="92" t="str">
        <f t="shared" si="88"/>
        <v>ICPL</v>
      </c>
      <c r="L1022" s="93">
        <f t="shared" ca="1" si="88"/>
        <v>42276</v>
      </c>
      <c r="M1022" s="92" t="b">
        <f t="shared" si="88"/>
        <v>0</v>
      </c>
      <c r="N1022" s="94" t="str">
        <f>IF($M1022,_xll.BDP($J1022,N$1013),"[DISABLED]")</f>
        <v>[DISABLED]</v>
      </c>
      <c r="O1022" s="94" t="str">
        <f>IF($M1022,_xll.BDP($J1022,O$1013),"[DISABLED]")</f>
        <v>[DISABLED]</v>
      </c>
      <c r="P1022" s="94" t="str">
        <f>IF($M1022,_xll.BDP($J1022,P$1013),"[DISABLED]")</f>
        <v>[DISABLED]</v>
      </c>
      <c r="Q1022" s="94" t="str">
        <f>IF($M1022,_xll.BDH($J1022,Q$1013,$L1022),"[DISABLED]")</f>
        <v>[DISABLED]</v>
      </c>
      <c r="R1022" s="94" t="str">
        <f>IF($M1022,_xll.BDH($J1022,R$1013,$L1022),"[DISABLED]")</f>
        <v>[DISABLED]</v>
      </c>
      <c r="S1022" s="94" t="str">
        <f>IF($M1022,_xll.BDH($J1022,S$1013,$L1022),"[DISABLED]")</f>
        <v>[DISABLED]</v>
      </c>
      <c r="U1022" s="106" t="s">
        <v>6107</v>
      </c>
      <c r="V1022" s="117" t="s">
        <v>1055</v>
      </c>
      <c r="W1022" s="118">
        <v>42276</v>
      </c>
      <c r="X1022" s="117" t="b">
        <v>0</v>
      </c>
      <c r="Y1022" s="117" t="s">
        <v>5237</v>
      </c>
      <c r="Z1022" s="117" t="s">
        <v>5237</v>
      </c>
      <c r="AA1022" s="117" t="s">
        <v>5237</v>
      </c>
      <c r="AB1022" s="117" t="s">
        <v>5237</v>
      </c>
      <c r="AC1022" s="117" t="s">
        <v>5237</v>
      </c>
      <c r="AD1022" s="117" t="s">
        <v>5237</v>
      </c>
    </row>
    <row r="1023" spans="2:30" outlineLevel="2">
      <c r="B1023" s="4" t="s">
        <v>5</v>
      </c>
      <c r="C1023" s="4" t="s">
        <v>5232</v>
      </c>
      <c r="D1023" s="4" t="s">
        <v>8</v>
      </c>
      <c r="E1023" s="10" t="s">
        <v>1171</v>
      </c>
      <c r="F1023" s="9" t="s">
        <v>182</v>
      </c>
      <c r="G1023" s="14" t="s">
        <v>190</v>
      </c>
      <c r="H1023" s="14" t="s">
        <v>1181</v>
      </c>
      <c r="I1023" s="4" t="s">
        <v>73</v>
      </c>
      <c r="J1023" s="72" t="str">
        <f t="shared" si="87"/>
        <v>CDFR0H1B ICPL Curncy</v>
      </c>
      <c r="K1023" s="92" t="str">
        <f t="shared" si="88"/>
        <v>ICPL</v>
      </c>
      <c r="L1023" s="93">
        <f t="shared" ca="1" si="88"/>
        <v>42276</v>
      </c>
      <c r="M1023" s="92" t="b">
        <f t="shared" si="88"/>
        <v>0</v>
      </c>
      <c r="N1023" s="94" t="str">
        <f>IF($M1023,_xll.BDP($J1023,N$1013),"[DISABLED]")</f>
        <v>[DISABLED]</v>
      </c>
      <c r="O1023" s="94" t="str">
        <f>IF($M1023,_xll.BDP($J1023,O$1013),"[DISABLED]")</f>
        <v>[DISABLED]</v>
      </c>
      <c r="P1023" s="94" t="str">
        <f>IF($M1023,_xll.BDP($J1023,P$1013),"[DISABLED]")</f>
        <v>[DISABLED]</v>
      </c>
      <c r="Q1023" s="94" t="str">
        <f>IF($M1023,_xll.BDH($J1023,Q$1013,$L1023),"[DISABLED]")</f>
        <v>[DISABLED]</v>
      </c>
      <c r="R1023" s="94" t="str">
        <f>IF($M1023,_xll.BDH($J1023,R$1013,$L1023),"[DISABLED]")</f>
        <v>[DISABLED]</v>
      </c>
      <c r="S1023" s="94" t="str">
        <f>IF($M1023,_xll.BDH($J1023,S$1013,$L1023),"[DISABLED]")</f>
        <v>[DISABLED]</v>
      </c>
      <c r="U1023" s="106" t="s">
        <v>6108</v>
      </c>
      <c r="V1023" s="117" t="s">
        <v>1055</v>
      </c>
      <c r="W1023" s="118">
        <v>42276</v>
      </c>
      <c r="X1023" s="117" t="b">
        <v>0</v>
      </c>
      <c r="Y1023" s="117" t="s">
        <v>5237</v>
      </c>
      <c r="Z1023" s="117" t="s">
        <v>5237</v>
      </c>
      <c r="AA1023" s="117" t="s">
        <v>5237</v>
      </c>
      <c r="AB1023" s="117" t="s">
        <v>5237</v>
      </c>
      <c r="AC1023" s="117" t="s">
        <v>5237</v>
      </c>
      <c r="AD1023" s="117" t="s">
        <v>5237</v>
      </c>
    </row>
    <row r="1024" spans="2:30" outlineLevel="2">
      <c r="B1024" s="4" t="s">
        <v>5</v>
      </c>
      <c r="C1024" s="4" t="s">
        <v>5232</v>
      </c>
      <c r="D1024" s="4" t="s">
        <v>8</v>
      </c>
      <c r="E1024" s="10" t="s">
        <v>1171</v>
      </c>
      <c r="F1024" s="9" t="s">
        <v>145</v>
      </c>
      <c r="G1024" s="14" t="s">
        <v>191</v>
      </c>
      <c r="H1024" s="14" t="s">
        <v>1182</v>
      </c>
      <c r="I1024" s="4" t="s">
        <v>73</v>
      </c>
      <c r="J1024" s="72" t="str">
        <f t="shared" si="87"/>
        <v>CDFR0I1C ICPL Curncy</v>
      </c>
      <c r="K1024" s="92" t="str">
        <f t="shared" si="88"/>
        <v>ICPL</v>
      </c>
      <c r="L1024" s="93">
        <f t="shared" ca="1" si="88"/>
        <v>42276</v>
      </c>
      <c r="M1024" s="92" t="b">
        <f t="shared" si="88"/>
        <v>0</v>
      </c>
      <c r="N1024" s="94" t="str">
        <f>IF($M1024,_xll.BDP($J1024,N$1013),"[DISABLED]")</f>
        <v>[DISABLED]</v>
      </c>
      <c r="O1024" s="94" t="str">
        <f>IF($M1024,_xll.BDP($J1024,O$1013),"[DISABLED]")</f>
        <v>[DISABLED]</v>
      </c>
      <c r="P1024" s="94" t="str">
        <f>IF($M1024,_xll.BDP($J1024,P$1013),"[DISABLED]")</f>
        <v>[DISABLED]</v>
      </c>
      <c r="Q1024" s="94" t="str">
        <f>IF($M1024,_xll.BDH($J1024,Q$1013,$L1024),"[DISABLED]")</f>
        <v>[DISABLED]</v>
      </c>
      <c r="R1024" s="94" t="str">
        <f>IF($M1024,_xll.BDH($J1024,R$1013,$L1024),"[DISABLED]")</f>
        <v>[DISABLED]</v>
      </c>
      <c r="S1024" s="94" t="str">
        <f>IF($M1024,_xll.BDH($J1024,S$1013,$L1024),"[DISABLED]")</f>
        <v>[DISABLED]</v>
      </c>
      <c r="U1024" s="106" t="s">
        <v>6109</v>
      </c>
      <c r="V1024" s="117" t="s">
        <v>1055</v>
      </c>
      <c r="W1024" s="118">
        <v>42276</v>
      </c>
      <c r="X1024" s="117" t="b">
        <v>0</v>
      </c>
      <c r="Y1024" s="117" t="s">
        <v>5237</v>
      </c>
      <c r="Z1024" s="117" t="s">
        <v>5237</v>
      </c>
      <c r="AA1024" s="117" t="s">
        <v>5237</v>
      </c>
      <c r="AB1024" s="117" t="s">
        <v>5237</v>
      </c>
      <c r="AC1024" s="117" t="s">
        <v>5237</v>
      </c>
      <c r="AD1024" s="117" t="s">
        <v>5237</v>
      </c>
    </row>
    <row r="1025" spans="2:30" outlineLevel="2">
      <c r="B1025" s="4" t="s">
        <v>5</v>
      </c>
      <c r="C1025" s="4" t="s">
        <v>5232</v>
      </c>
      <c r="D1025" s="4" t="s">
        <v>8</v>
      </c>
      <c r="E1025" s="10" t="s">
        <v>1171</v>
      </c>
      <c r="F1025" s="9" t="s">
        <v>183</v>
      </c>
      <c r="G1025" s="14" t="s">
        <v>192</v>
      </c>
      <c r="H1025" s="14" t="s">
        <v>1183</v>
      </c>
      <c r="I1025" s="4" t="s">
        <v>73</v>
      </c>
      <c r="J1025" s="72" t="str">
        <f t="shared" si="87"/>
        <v>CDFR0J1D ICPL Curncy</v>
      </c>
      <c r="K1025" s="92" t="str">
        <f t="shared" si="88"/>
        <v>ICPL</v>
      </c>
      <c r="L1025" s="93">
        <f t="shared" ca="1" si="88"/>
        <v>42276</v>
      </c>
      <c r="M1025" s="92" t="b">
        <f t="shared" si="88"/>
        <v>0</v>
      </c>
      <c r="N1025" s="94" t="str">
        <f>IF($M1025,_xll.BDP($J1025,N$1013),"[DISABLED]")</f>
        <v>[DISABLED]</v>
      </c>
      <c r="O1025" s="94" t="str">
        <f>IF($M1025,_xll.BDP($J1025,O$1013),"[DISABLED]")</f>
        <v>[DISABLED]</v>
      </c>
      <c r="P1025" s="94" t="str">
        <f>IF($M1025,_xll.BDP($J1025,P$1013),"[DISABLED]")</f>
        <v>[DISABLED]</v>
      </c>
      <c r="Q1025" s="94" t="str">
        <f>IF($M1025,_xll.BDH($J1025,Q$1013,$L1025),"[DISABLED]")</f>
        <v>[DISABLED]</v>
      </c>
      <c r="R1025" s="94" t="str">
        <f>IF($M1025,_xll.BDH($J1025,R$1013,$L1025),"[DISABLED]")</f>
        <v>[DISABLED]</v>
      </c>
      <c r="S1025" s="94" t="str">
        <f>IF($M1025,_xll.BDH($J1025,S$1013,$L1025),"[DISABLED]")</f>
        <v>[DISABLED]</v>
      </c>
      <c r="U1025" s="106" t="s">
        <v>6110</v>
      </c>
      <c r="V1025" s="117" t="s">
        <v>1055</v>
      </c>
      <c r="W1025" s="118">
        <v>42276</v>
      </c>
      <c r="X1025" s="117" t="b">
        <v>0</v>
      </c>
      <c r="Y1025" s="117" t="s">
        <v>5237</v>
      </c>
      <c r="Z1025" s="117" t="s">
        <v>5237</v>
      </c>
      <c r="AA1025" s="117" t="s">
        <v>5237</v>
      </c>
      <c r="AB1025" s="117" t="s">
        <v>5237</v>
      </c>
      <c r="AC1025" s="117" t="s">
        <v>5237</v>
      </c>
      <c r="AD1025" s="117" t="s">
        <v>5237</v>
      </c>
    </row>
    <row r="1026" spans="2:30" outlineLevel="2">
      <c r="B1026" s="4" t="s">
        <v>5</v>
      </c>
      <c r="C1026" s="4" t="s">
        <v>5232</v>
      </c>
      <c r="D1026" s="4" t="s">
        <v>8</v>
      </c>
      <c r="E1026" s="10" t="s">
        <v>1171</v>
      </c>
      <c r="F1026" s="9" t="s">
        <v>184</v>
      </c>
      <c r="G1026" s="14" t="s">
        <v>480</v>
      </c>
      <c r="H1026" s="14" t="s">
        <v>1184</v>
      </c>
      <c r="I1026" s="4" t="s">
        <v>73</v>
      </c>
      <c r="J1026" s="72" t="str">
        <f t="shared" si="87"/>
        <v>CDFR0K1E ICPL Curncy</v>
      </c>
      <c r="K1026" s="92" t="str">
        <f t="shared" si="88"/>
        <v>ICPL</v>
      </c>
      <c r="L1026" s="93">
        <f t="shared" ca="1" si="88"/>
        <v>42276</v>
      </c>
      <c r="M1026" s="92" t="b">
        <f t="shared" si="88"/>
        <v>0</v>
      </c>
      <c r="N1026" s="94" t="str">
        <f>IF($M1026,_xll.BDP($J1026,N$1013),"[DISABLED]")</f>
        <v>[DISABLED]</v>
      </c>
      <c r="O1026" s="94" t="str">
        <f>IF($M1026,_xll.BDP($J1026,O$1013),"[DISABLED]")</f>
        <v>[DISABLED]</v>
      </c>
      <c r="P1026" s="94" t="str">
        <f>IF($M1026,_xll.BDP($J1026,P$1013),"[DISABLED]")</f>
        <v>[DISABLED]</v>
      </c>
      <c r="Q1026" s="94" t="str">
        <f>IF($M1026,_xll.BDH($J1026,Q$1013,$L1026),"[DISABLED]")</f>
        <v>[DISABLED]</v>
      </c>
      <c r="R1026" s="94" t="str">
        <f>IF($M1026,_xll.BDH($J1026,R$1013,$L1026),"[DISABLED]")</f>
        <v>[DISABLED]</v>
      </c>
      <c r="S1026" s="94" t="str">
        <f>IF($M1026,_xll.BDH($J1026,S$1013,$L1026),"[DISABLED]")</f>
        <v>[DISABLED]</v>
      </c>
      <c r="U1026" s="106" t="s">
        <v>6111</v>
      </c>
      <c r="V1026" s="117" t="s">
        <v>1055</v>
      </c>
      <c r="W1026" s="118">
        <v>42276</v>
      </c>
      <c r="X1026" s="117" t="b">
        <v>0</v>
      </c>
      <c r="Y1026" s="117" t="s">
        <v>5237</v>
      </c>
      <c r="Z1026" s="117" t="s">
        <v>5237</v>
      </c>
      <c r="AA1026" s="117" t="s">
        <v>5237</v>
      </c>
      <c r="AB1026" s="117" t="s">
        <v>5237</v>
      </c>
      <c r="AC1026" s="117" t="s">
        <v>5237</v>
      </c>
      <c r="AD1026" s="117" t="s">
        <v>5237</v>
      </c>
    </row>
    <row r="1027" spans="2:30" outlineLevel="2">
      <c r="B1027" s="4" t="s">
        <v>5</v>
      </c>
      <c r="C1027" s="4" t="s">
        <v>5232</v>
      </c>
      <c r="D1027" s="4" t="s">
        <v>8</v>
      </c>
      <c r="E1027" s="10" t="s">
        <v>1171</v>
      </c>
      <c r="F1027" s="9" t="s">
        <v>146</v>
      </c>
      <c r="G1027" s="14" t="s">
        <v>193</v>
      </c>
      <c r="H1027" s="14" t="s">
        <v>1185</v>
      </c>
      <c r="I1027" s="4" t="s">
        <v>73</v>
      </c>
      <c r="J1027" s="72" t="str">
        <f t="shared" si="87"/>
        <v>CDFR011F ICPL Curncy</v>
      </c>
      <c r="K1027" s="92" t="str">
        <f t="shared" si="88"/>
        <v>ICPL</v>
      </c>
      <c r="L1027" s="93">
        <f t="shared" ca="1" si="88"/>
        <v>42276</v>
      </c>
      <c r="M1027" s="92" t="b">
        <f t="shared" si="88"/>
        <v>0</v>
      </c>
      <c r="N1027" s="94" t="str">
        <f>IF($M1027,_xll.BDP($J1027,N$1013),"[DISABLED]")</f>
        <v>[DISABLED]</v>
      </c>
      <c r="O1027" s="94" t="str">
        <f>IF($M1027,_xll.BDP($J1027,O$1013),"[DISABLED]")</f>
        <v>[DISABLED]</v>
      </c>
      <c r="P1027" s="94" t="str">
        <f>IF($M1027,_xll.BDP($J1027,P$1013),"[DISABLED]")</f>
        <v>[DISABLED]</v>
      </c>
      <c r="Q1027" s="94" t="str">
        <f>IF($M1027,_xll.BDH($J1027,Q$1013,$L1027),"[DISABLED]")</f>
        <v>[DISABLED]</v>
      </c>
      <c r="R1027" s="94" t="str">
        <f>IF($M1027,_xll.BDH($J1027,R$1013,$L1027),"[DISABLED]")</f>
        <v>[DISABLED]</v>
      </c>
      <c r="S1027" s="94" t="str">
        <f>IF($M1027,_xll.BDH($J1027,S$1013,$L1027),"[DISABLED]")</f>
        <v>[DISABLED]</v>
      </c>
      <c r="U1027" s="106" t="s">
        <v>6112</v>
      </c>
      <c r="V1027" s="117" t="s">
        <v>1055</v>
      </c>
      <c r="W1027" s="118">
        <v>42276</v>
      </c>
      <c r="X1027" s="117" t="b">
        <v>0</v>
      </c>
      <c r="Y1027" s="117" t="s">
        <v>5237</v>
      </c>
      <c r="Z1027" s="117" t="s">
        <v>5237</v>
      </c>
      <c r="AA1027" s="117" t="s">
        <v>5237</v>
      </c>
      <c r="AB1027" s="117" t="s">
        <v>5237</v>
      </c>
      <c r="AC1027" s="117" t="s">
        <v>5237</v>
      </c>
      <c r="AD1027" s="117" t="s">
        <v>5237</v>
      </c>
    </row>
    <row r="1028" spans="2:30" outlineLevel="2">
      <c r="B1028" s="4" t="s">
        <v>5</v>
      </c>
      <c r="C1028" s="4" t="s">
        <v>5232</v>
      </c>
      <c r="D1028" s="4" t="s">
        <v>8</v>
      </c>
      <c r="E1028" s="10" t="s">
        <v>1171</v>
      </c>
      <c r="F1028" s="9" t="s">
        <v>321</v>
      </c>
      <c r="G1028" s="14" t="s">
        <v>481</v>
      </c>
      <c r="H1028" s="14" t="s">
        <v>1186</v>
      </c>
      <c r="I1028" s="4" t="s">
        <v>73</v>
      </c>
      <c r="J1028" s="72" t="str">
        <f t="shared" si="87"/>
        <v>CDFR1C1I ICPL Curncy</v>
      </c>
      <c r="K1028" s="92" t="str">
        <f t="shared" si="88"/>
        <v>ICPL</v>
      </c>
      <c r="L1028" s="93">
        <f t="shared" ca="1" si="88"/>
        <v>42276</v>
      </c>
      <c r="M1028" s="92" t="b">
        <f t="shared" si="88"/>
        <v>0</v>
      </c>
      <c r="N1028" s="94" t="str">
        <f>IF($M1028,_xll.BDP($J1028,N$1013),"[DISABLED]")</f>
        <v>[DISABLED]</v>
      </c>
      <c r="O1028" s="94" t="str">
        <f>IF($M1028,_xll.BDP($J1028,O$1013),"[DISABLED]")</f>
        <v>[DISABLED]</v>
      </c>
      <c r="P1028" s="94" t="str">
        <f>IF($M1028,_xll.BDP($J1028,P$1013),"[DISABLED]")</f>
        <v>[DISABLED]</v>
      </c>
      <c r="Q1028" s="94" t="str">
        <f>IF($M1028,_xll.BDH($J1028,Q$1013,$L1028),"[DISABLED]")</f>
        <v>[DISABLED]</v>
      </c>
      <c r="R1028" s="94" t="str">
        <f>IF($M1028,_xll.BDH($J1028,R$1013,$L1028),"[DISABLED]")</f>
        <v>[DISABLED]</v>
      </c>
      <c r="S1028" s="94" t="str">
        <f>IF($M1028,_xll.BDH($J1028,S$1013,$L1028),"[DISABLED]")</f>
        <v>[DISABLED]</v>
      </c>
      <c r="U1028" s="106" t="s">
        <v>6113</v>
      </c>
      <c r="V1028" s="117" t="s">
        <v>1055</v>
      </c>
      <c r="W1028" s="118">
        <v>42276</v>
      </c>
      <c r="X1028" s="117" t="b">
        <v>0</v>
      </c>
      <c r="Y1028" s="117" t="s">
        <v>5237</v>
      </c>
      <c r="Z1028" s="117" t="s">
        <v>5237</v>
      </c>
      <c r="AA1028" s="117" t="s">
        <v>5237</v>
      </c>
      <c r="AB1028" s="117" t="s">
        <v>5237</v>
      </c>
      <c r="AC1028" s="117" t="s">
        <v>5237</v>
      </c>
      <c r="AD1028" s="117" t="s">
        <v>5237</v>
      </c>
    </row>
    <row r="1029" spans="2:30" outlineLevel="2">
      <c r="B1029" s="4" t="s">
        <v>5</v>
      </c>
      <c r="C1029" s="4" t="s">
        <v>5232</v>
      </c>
      <c r="D1029" s="4" t="s">
        <v>8</v>
      </c>
      <c r="E1029" s="10" t="s">
        <v>1171</v>
      </c>
      <c r="F1029" s="4" t="s">
        <v>42</v>
      </c>
      <c r="G1029" s="10" t="s">
        <v>482</v>
      </c>
      <c r="H1029" s="10" t="s">
        <v>1187</v>
      </c>
      <c r="I1029" s="4" t="s">
        <v>73</v>
      </c>
      <c r="J1029" s="72" t="str">
        <f t="shared" si="87"/>
        <v>CDBFVC2 ICPL Curncy</v>
      </c>
      <c r="K1029" s="92" t="str">
        <f t="shared" si="88"/>
        <v>ICPL</v>
      </c>
      <c r="L1029" s="93">
        <f t="shared" ca="1" si="88"/>
        <v>42276</v>
      </c>
      <c r="M1029" s="92" t="b">
        <f t="shared" si="88"/>
        <v>0</v>
      </c>
      <c r="N1029" s="94" t="str">
        <f>IF($M1029,_xll.BDP($J1029,N$1013),"[DISABLED]")</f>
        <v>[DISABLED]</v>
      </c>
      <c r="O1029" s="94" t="str">
        <f>IF($M1029,_xll.BDP($J1029,O$1013),"[DISABLED]")</f>
        <v>[DISABLED]</v>
      </c>
      <c r="P1029" s="94" t="str">
        <f>IF($M1029,_xll.BDP($J1029,P$1013),"[DISABLED]")</f>
        <v>[DISABLED]</v>
      </c>
      <c r="Q1029" s="94" t="str">
        <f>IF($M1029,_xll.BDH($J1029,Q$1013,$L1029),"[DISABLED]")</f>
        <v>[DISABLED]</v>
      </c>
      <c r="R1029" s="94" t="str">
        <f>IF($M1029,_xll.BDH($J1029,R$1013,$L1029),"[DISABLED]")</f>
        <v>[DISABLED]</v>
      </c>
      <c r="S1029" s="94" t="str">
        <f>IF($M1029,_xll.BDH($J1029,S$1013,$L1029),"[DISABLED]")</f>
        <v>[DISABLED]</v>
      </c>
      <c r="U1029" s="106" t="s">
        <v>6114</v>
      </c>
      <c r="V1029" s="117" t="s">
        <v>1055</v>
      </c>
      <c r="W1029" s="118">
        <v>42276</v>
      </c>
      <c r="X1029" s="117" t="b">
        <v>0</v>
      </c>
      <c r="Y1029" s="117" t="s">
        <v>5237</v>
      </c>
      <c r="Z1029" s="117" t="s">
        <v>5237</v>
      </c>
      <c r="AA1029" s="117" t="s">
        <v>5237</v>
      </c>
      <c r="AB1029" s="117" t="s">
        <v>5237</v>
      </c>
      <c r="AC1029" s="117" t="s">
        <v>5237</v>
      </c>
      <c r="AD1029" s="117" t="s">
        <v>5237</v>
      </c>
    </row>
    <row r="1030" spans="2:30" outlineLevel="2">
      <c r="B1030" s="4" t="s">
        <v>5</v>
      </c>
      <c r="C1030" s="4" t="s">
        <v>5232</v>
      </c>
      <c r="D1030" s="4" t="s">
        <v>8</v>
      </c>
      <c r="E1030" s="10" t="s">
        <v>1171</v>
      </c>
      <c r="F1030" s="4" t="s">
        <v>43</v>
      </c>
      <c r="G1030" s="10" t="s">
        <v>482</v>
      </c>
      <c r="H1030" s="10" t="s">
        <v>1188</v>
      </c>
      <c r="I1030" s="4" t="s">
        <v>73</v>
      </c>
      <c r="J1030" s="72" t="str">
        <f t="shared" si="87"/>
        <v>CDBFVC3 ICPL Curncy</v>
      </c>
      <c r="K1030" s="92" t="str">
        <f t="shared" si="88"/>
        <v>ICPL</v>
      </c>
      <c r="L1030" s="93">
        <f t="shared" ca="1" si="88"/>
        <v>42276</v>
      </c>
      <c r="M1030" s="92" t="b">
        <f t="shared" si="88"/>
        <v>0</v>
      </c>
      <c r="N1030" s="94" t="str">
        <f>IF($M1030,_xll.BDP($J1030,N$1013),"[DISABLED]")</f>
        <v>[DISABLED]</v>
      </c>
      <c r="O1030" s="94" t="str">
        <f>IF($M1030,_xll.BDP($J1030,O$1013),"[DISABLED]")</f>
        <v>[DISABLED]</v>
      </c>
      <c r="P1030" s="94" t="str">
        <f>IF($M1030,_xll.BDP($J1030,P$1013),"[DISABLED]")</f>
        <v>[DISABLED]</v>
      </c>
      <c r="Q1030" s="94" t="str">
        <f>IF($M1030,_xll.BDH($J1030,Q$1013,$L1030),"[DISABLED]")</f>
        <v>[DISABLED]</v>
      </c>
      <c r="R1030" s="94" t="str">
        <f>IF($M1030,_xll.BDH($J1030,R$1013,$L1030),"[DISABLED]")</f>
        <v>[DISABLED]</v>
      </c>
      <c r="S1030" s="94" t="str">
        <f>IF($M1030,_xll.BDH($J1030,S$1013,$L1030),"[DISABLED]")</f>
        <v>[DISABLED]</v>
      </c>
      <c r="U1030" s="106" t="s">
        <v>6115</v>
      </c>
      <c r="V1030" s="117" t="s">
        <v>1055</v>
      </c>
      <c r="W1030" s="118">
        <v>42276</v>
      </c>
      <c r="X1030" s="117" t="b">
        <v>0</v>
      </c>
      <c r="Y1030" s="117" t="s">
        <v>5237</v>
      </c>
      <c r="Z1030" s="117" t="s">
        <v>5237</v>
      </c>
      <c r="AA1030" s="117" t="s">
        <v>5237</v>
      </c>
      <c r="AB1030" s="117" t="s">
        <v>5237</v>
      </c>
      <c r="AC1030" s="117" t="s">
        <v>5237</v>
      </c>
      <c r="AD1030" s="117" t="s">
        <v>5237</v>
      </c>
    </row>
    <row r="1031" spans="2:30" outlineLevel="2">
      <c r="B1031" s="4" t="s">
        <v>5</v>
      </c>
      <c r="C1031" s="4" t="s">
        <v>5232</v>
      </c>
      <c r="D1031" s="4" t="s">
        <v>8</v>
      </c>
      <c r="E1031" s="10" t="s">
        <v>1171</v>
      </c>
      <c r="F1031" s="4" t="s">
        <v>152</v>
      </c>
      <c r="G1031" s="10" t="s">
        <v>482</v>
      </c>
      <c r="H1031" s="10" t="s">
        <v>1189</v>
      </c>
      <c r="I1031" s="4" t="s">
        <v>73</v>
      </c>
      <c r="J1031" s="72" t="str">
        <f t="shared" si="87"/>
        <v>CDBFVC4 ICPL Curncy</v>
      </c>
      <c r="K1031" s="92" t="str">
        <f t="shared" si="88"/>
        <v>ICPL</v>
      </c>
      <c r="L1031" s="93">
        <f t="shared" ca="1" si="88"/>
        <v>42276</v>
      </c>
      <c r="M1031" s="92" t="b">
        <f t="shared" si="88"/>
        <v>0</v>
      </c>
      <c r="N1031" s="94" t="str">
        <f>IF($M1031,_xll.BDP($J1031,N$1013),"[DISABLED]")</f>
        <v>[DISABLED]</v>
      </c>
      <c r="O1031" s="94" t="str">
        <f>IF($M1031,_xll.BDP($J1031,O$1013),"[DISABLED]")</f>
        <v>[DISABLED]</v>
      </c>
      <c r="P1031" s="94" t="str">
        <f>IF($M1031,_xll.BDP($J1031,P$1013),"[DISABLED]")</f>
        <v>[DISABLED]</v>
      </c>
      <c r="Q1031" s="94" t="str">
        <f>IF($M1031,_xll.BDH($J1031,Q$1013,$L1031),"[DISABLED]")</f>
        <v>[DISABLED]</v>
      </c>
      <c r="R1031" s="94" t="str">
        <f>IF($M1031,_xll.BDH($J1031,R$1013,$L1031),"[DISABLED]")</f>
        <v>[DISABLED]</v>
      </c>
      <c r="S1031" s="94" t="str">
        <f>IF($M1031,_xll.BDH($J1031,S$1013,$L1031),"[DISABLED]")</f>
        <v>[DISABLED]</v>
      </c>
      <c r="U1031" s="106" t="s">
        <v>6116</v>
      </c>
      <c r="V1031" s="117" t="s">
        <v>1055</v>
      </c>
      <c r="W1031" s="118">
        <v>42276</v>
      </c>
      <c r="X1031" s="117" t="b">
        <v>0</v>
      </c>
      <c r="Y1031" s="117" t="s">
        <v>5237</v>
      </c>
      <c r="Z1031" s="117" t="s">
        <v>5237</v>
      </c>
      <c r="AA1031" s="117" t="s">
        <v>5237</v>
      </c>
      <c r="AB1031" s="117" t="s">
        <v>5237</v>
      </c>
      <c r="AC1031" s="117" t="s">
        <v>5237</v>
      </c>
      <c r="AD1031" s="117" t="s">
        <v>5237</v>
      </c>
    </row>
    <row r="1032" spans="2:30" outlineLevel="2">
      <c r="B1032" s="4" t="s">
        <v>5</v>
      </c>
      <c r="C1032" s="4" t="s">
        <v>5232</v>
      </c>
      <c r="D1032" s="4" t="s">
        <v>8</v>
      </c>
      <c r="E1032" s="10" t="s">
        <v>1171</v>
      </c>
      <c r="F1032" s="4" t="s">
        <v>44</v>
      </c>
      <c r="G1032" s="10" t="s">
        <v>482</v>
      </c>
      <c r="H1032" s="10" t="s">
        <v>1190</v>
      </c>
      <c r="I1032" s="4" t="s">
        <v>73</v>
      </c>
      <c r="J1032" s="72" t="str">
        <f t="shared" si="87"/>
        <v>CDBFVC5 ICPL Curncy</v>
      </c>
      <c r="K1032" s="92" t="str">
        <f t="shared" si="88"/>
        <v>ICPL</v>
      </c>
      <c r="L1032" s="93">
        <f t="shared" ca="1" si="88"/>
        <v>42276</v>
      </c>
      <c r="M1032" s="92" t="b">
        <f t="shared" si="88"/>
        <v>0</v>
      </c>
      <c r="N1032" s="94" t="str">
        <f>IF($M1032,_xll.BDP($J1032,N$1013),"[DISABLED]")</f>
        <v>[DISABLED]</v>
      </c>
      <c r="O1032" s="94" t="str">
        <f>IF($M1032,_xll.BDP($J1032,O$1013),"[DISABLED]")</f>
        <v>[DISABLED]</v>
      </c>
      <c r="P1032" s="94" t="str">
        <f>IF($M1032,_xll.BDP($J1032,P$1013),"[DISABLED]")</f>
        <v>[DISABLED]</v>
      </c>
      <c r="Q1032" s="94" t="str">
        <f>IF($M1032,_xll.BDH($J1032,Q$1013,$L1032),"[DISABLED]")</f>
        <v>[DISABLED]</v>
      </c>
      <c r="R1032" s="94" t="str">
        <f>IF($M1032,_xll.BDH($J1032,R$1013,$L1032),"[DISABLED]")</f>
        <v>[DISABLED]</v>
      </c>
      <c r="S1032" s="94" t="str">
        <f>IF($M1032,_xll.BDH($J1032,S$1013,$L1032),"[DISABLED]")</f>
        <v>[DISABLED]</v>
      </c>
      <c r="U1032" s="106" t="s">
        <v>6117</v>
      </c>
      <c r="V1032" s="117" t="s">
        <v>1055</v>
      </c>
      <c r="W1032" s="118">
        <v>42276</v>
      </c>
      <c r="X1032" s="117" t="b">
        <v>0</v>
      </c>
      <c r="Y1032" s="117" t="s">
        <v>5237</v>
      </c>
      <c r="Z1032" s="117" t="s">
        <v>5237</v>
      </c>
      <c r="AA1032" s="117" t="s">
        <v>5237</v>
      </c>
      <c r="AB1032" s="117" t="s">
        <v>5237</v>
      </c>
      <c r="AC1032" s="117" t="s">
        <v>5237</v>
      </c>
      <c r="AD1032" s="117" t="s">
        <v>5237</v>
      </c>
    </row>
    <row r="1033" spans="2:30" outlineLevel="2">
      <c r="B1033" s="4" t="s">
        <v>5</v>
      </c>
      <c r="C1033" s="4" t="s">
        <v>5232</v>
      </c>
      <c r="D1033" s="4" t="s">
        <v>8</v>
      </c>
      <c r="E1033" s="10" t="s">
        <v>1171</v>
      </c>
      <c r="F1033" s="4" t="s">
        <v>155</v>
      </c>
      <c r="G1033" s="10" t="s">
        <v>482</v>
      </c>
      <c r="H1033" s="10" t="s">
        <v>1191</v>
      </c>
      <c r="I1033" s="4" t="s">
        <v>73</v>
      </c>
      <c r="J1033" s="72" t="str">
        <f t="shared" si="87"/>
        <v>CDBFVC6 ICPL Curncy</v>
      </c>
      <c r="K1033" s="92" t="str">
        <f t="shared" si="88"/>
        <v>ICPL</v>
      </c>
      <c r="L1033" s="93">
        <f t="shared" ca="1" si="88"/>
        <v>42276</v>
      </c>
      <c r="M1033" s="92" t="b">
        <f t="shared" si="88"/>
        <v>0</v>
      </c>
      <c r="N1033" s="94" t="str">
        <f>IF($M1033,_xll.BDP($J1033,N$1013),"[DISABLED]")</f>
        <v>[DISABLED]</v>
      </c>
      <c r="O1033" s="94" t="str">
        <f>IF($M1033,_xll.BDP($J1033,O$1013),"[DISABLED]")</f>
        <v>[DISABLED]</v>
      </c>
      <c r="P1033" s="94" t="str">
        <f>IF($M1033,_xll.BDP($J1033,P$1013),"[DISABLED]")</f>
        <v>[DISABLED]</v>
      </c>
      <c r="Q1033" s="94" t="str">
        <f>IF($M1033,_xll.BDH($J1033,Q$1013,$L1033),"[DISABLED]")</f>
        <v>[DISABLED]</v>
      </c>
      <c r="R1033" s="94" t="str">
        <f>IF($M1033,_xll.BDH($J1033,R$1013,$L1033),"[DISABLED]")</f>
        <v>[DISABLED]</v>
      </c>
      <c r="S1033" s="94" t="str">
        <f>IF($M1033,_xll.BDH($J1033,S$1013,$L1033),"[DISABLED]")</f>
        <v>[DISABLED]</v>
      </c>
      <c r="U1033" s="106" t="s">
        <v>6118</v>
      </c>
      <c r="V1033" s="117" t="s">
        <v>1055</v>
      </c>
      <c r="W1033" s="118">
        <v>42276</v>
      </c>
      <c r="X1033" s="117" t="b">
        <v>0</v>
      </c>
      <c r="Y1033" s="117" t="s">
        <v>5237</v>
      </c>
      <c r="Z1033" s="117" t="s">
        <v>5237</v>
      </c>
      <c r="AA1033" s="117" t="s">
        <v>5237</v>
      </c>
      <c r="AB1033" s="117" t="s">
        <v>5237</v>
      </c>
      <c r="AC1033" s="117" t="s">
        <v>5237</v>
      </c>
      <c r="AD1033" s="117" t="s">
        <v>5237</v>
      </c>
    </row>
    <row r="1034" spans="2:30" outlineLevel="2">
      <c r="B1034" s="4" t="s">
        <v>5</v>
      </c>
      <c r="C1034" s="4" t="s">
        <v>5232</v>
      </c>
      <c r="D1034" s="4" t="s">
        <v>8</v>
      </c>
      <c r="E1034" s="10" t="s">
        <v>1171</v>
      </c>
      <c r="F1034" s="4" t="s">
        <v>45</v>
      </c>
      <c r="G1034" s="10" t="s">
        <v>482</v>
      </c>
      <c r="H1034" s="10" t="s">
        <v>1192</v>
      </c>
      <c r="I1034" s="4" t="s">
        <v>73</v>
      </c>
      <c r="J1034" s="72" t="str">
        <f t="shared" si="87"/>
        <v>CDBFVC7 ICPL Curncy</v>
      </c>
      <c r="K1034" s="92" t="str">
        <f t="shared" si="88"/>
        <v>ICPL</v>
      </c>
      <c r="L1034" s="93">
        <f t="shared" ca="1" si="88"/>
        <v>42276</v>
      </c>
      <c r="M1034" s="92" t="b">
        <f t="shared" si="88"/>
        <v>0</v>
      </c>
      <c r="N1034" s="94" t="str">
        <f>IF($M1034,_xll.BDP($J1034,N$1013),"[DISABLED]")</f>
        <v>[DISABLED]</v>
      </c>
      <c r="O1034" s="94" t="str">
        <f>IF($M1034,_xll.BDP($J1034,O$1013),"[DISABLED]")</f>
        <v>[DISABLED]</v>
      </c>
      <c r="P1034" s="94" t="str">
        <f>IF($M1034,_xll.BDP($J1034,P$1013),"[DISABLED]")</f>
        <v>[DISABLED]</v>
      </c>
      <c r="Q1034" s="94" t="str">
        <f>IF($M1034,_xll.BDH($J1034,Q$1013,$L1034),"[DISABLED]")</f>
        <v>[DISABLED]</v>
      </c>
      <c r="R1034" s="94" t="str">
        <f>IF($M1034,_xll.BDH($J1034,R$1013,$L1034),"[DISABLED]")</f>
        <v>[DISABLED]</v>
      </c>
      <c r="S1034" s="94" t="str">
        <f>IF($M1034,_xll.BDH($J1034,S$1013,$L1034),"[DISABLED]")</f>
        <v>[DISABLED]</v>
      </c>
      <c r="U1034" s="106" t="s">
        <v>6119</v>
      </c>
      <c r="V1034" s="117" t="s">
        <v>1055</v>
      </c>
      <c r="W1034" s="118">
        <v>42276</v>
      </c>
      <c r="X1034" s="117" t="b">
        <v>0</v>
      </c>
      <c r="Y1034" s="117" t="s">
        <v>5237</v>
      </c>
      <c r="Z1034" s="117" t="s">
        <v>5237</v>
      </c>
      <c r="AA1034" s="117" t="s">
        <v>5237</v>
      </c>
      <c r="AB1034" s="117" t="s">
        <v>5237</v>
      </c>
      <c r="AC1034" s="117" t="s">
        <v>5237</v>
      </c>
      <c r="AD1034" s="117" t="s">
        <v>5237</v>
      </c>
    </row>
    <row r="1035" spans="2:30" outlineLevel="2">
      <c r="B1035" s="4" t="s">
        <v>5</v>
      </c>
      <c r="C1035" s="4" t="s">
        <v>5232</v>
      </c>
      <c r="D1035" s="4" t="s">
        <v>8</v>
      </c>
      <c r="E1035" s="10" t="s">
        <v>1171</v>
      </c>
      <c r="F1035" s="4" t="s">
        <v>156</v>
      </c>
      <c r="G1035" s="10" t="s">
        <v>482</v>
      </c>
      <c r="H1035" s="10" t="s">
        <v>1193</v>
      </c>
      <c r="I1035" s="4" t="s">
        <v>73</v>
      </c>
      <c r="J1035" s="72" t="str">
        <f t="shared" si="87"/>
        <v>CDBFVC8 ICPL Curncy</v>
      </c>
      <c r="K1035" s="92" t="str">
        <f t="shared" si="88"/>
        <v>ICPL</v>
      </c>
      <c r="L1035" s="93">
        <f t="shared" ca="1" si="88"/>
        <v>42276</v>
      </c>
      <c r="M1035" s="92" t="b">
        <f t="shared" si="88"/>
        <v>0</v>
      </c>
      <c r="N1035" s="94" t="str">
        <f>IF($M1035,_xll.BDP($J1035,N$1013),"[DISABLED]")</f>
        <v>[DISABLED]</v>
      </c>
      <c r="O1035" s="94" t="str">
        <f>IF($M1035,_xll.BDP($J1035,O$1013),"[DISABLED]")</f>
        <v>[DISABLED]</v>
      </c>
      <c r="P1035" s="94" t="str">
        <f>IF($M1035,_xll.BDP($J1035,P$1013),"[DISABLED]")</f>
        <v>[DISABLED]</v>
      </c>
      <c r="Q1035" s="94" t="str">
        <f>IF($M1035,_xll.BDH($J1035,Q$1013,$L1035),"[DISABLED]")</f>
        <v>[DISABLED]</v>
      </c>
      <c r="R1035" s="94" t="str">
        <f>IF($M1035,_xll.BDH($J1035,R$1013,$L1035),"[DISABLED]")</f>
        <v>[DISABLED]</v>
      </c>
      <c r="S1035" s="94" t="str">
        <f>IF($M1035,_xll.BDH($J1035,S$1013,$L1035),"[DISABLED]")</f>
        <v>[DISABLED]</v>
      </c>
      <c r="U1035" s="106" t="s">
        <v>6120</v>
      </c>
      <c r="V1035" s="117" t="s">
        <v>1055</v>
      </c>
      <c r="W1035" s="118">
        <v>42276</v>
      </c>
      <c r="X1035" s="117" t="b">
        <v>0</v>
      </c>
      <c r="Y1035" s="117" t="s">
        <v>5237</v>
      </c>
      <c r="Z1035" s="117" t="s">
        <v>5237</v>
      </c>
      <c r="AA1035" s="117" t="s">
        <v>5237</v>
      </c>
      <c r="AB1035" s="117" t="s">
        <v>5237</v>
      </c>
      <c r="AC1035" s="117" t="s">
        <v>5237</v>
      </c>
      <c r="AD1035" s="117" t="s">
        <v>5237</v>
      </c>
    </row>
    <row r="1036" spans="2:30" outlineLevel="2">
      <c r="B1036" s="4" t="s">
        <v>5</v>
      </c>
      <c r="C1036" s="4" t="s">
        <v>5232</v>
      </c>
      <c r="D1036" s="4" t="s">
        <v>8</v>
      </c>
      <c r="E1036" s="10" t="s">
        <v>1171</v>
      </c>
      <c r="F1036" s="4" t="s">
        <v>157</v>
      </c>
      <c r="G1036" s="10" t="s">
        <v>482</v>
      </c>
      <c r="H1036" s="10" t="s">
        <v>1194</v>
      </c>
      <c r="I1036" s="4" t="s">
        <v>73</v>
      </c>
      <c r="J1036" s="72" t="str">
        <f t="shared" si="87"/>
        <v>CDBFVC9 ICPL Curncy</v>
      </c>
      <c r="K1036" s="92" t="str">
        <f t="shared" si="88"/>
        <v>ICPL</v>
      </c>
      <c r="L1036" s="93">
        <f t="shared" ca="1" si="88"/>
        <v>42276</v>
      </c>
      <c r="M1036" s="92" t="b">
        <f t="shared" si="88"/>
        <v>0</v>
      </c>
      <c r="N1036" s="94" t="str">
        <f>IF($M1036,_xll.BDP($J1036,N$1013),"[DISABLED]")</f>
        <v>[DISABLED]</v>
      </c>
      <c r="O1036" s="94" t="str">
        <f>IF($M1036,_xll.BDP($J1036,O$1013),"[DISABLED]")</f>
        <v>[DISABLED]</v>
      </c>
      <c r="P1036" s="94" t="str">
        <f>IF($M1036,_xll.BDP($J1036,P$1013),"[DISABLED]")</f>
        <v>[DISABLED]</v>
      </c>
      <c r="Q1036" s="94" t="str">
        <f>IF($M1036,_xll.BDH($J1036,Q$1013,$L1036),"[DISABLED]")</f>
        <v>[DISABLED]</v>
      </c>
      <c r="R1036" s="94" t="str">
        <f>IF($M1036,_xll.BDH($J1036,R$1013,$L1036),"[DISABLED]")</f>
        <v>[DISABLED]</v>
      </c>
      <c r="S1036" s="94" t="str">
        <f>IF($M1036,_xll.BDH($J1036,S$1013,$L1036),"[DISABLED]")</f>
        <v>[DISABLED]</v>
      </c>
      <c r="U1036" s="106" t="s">
        <v>6121</v>
      </c>
      <c r="V1036" s="117" t="s">
        <v>1055</v>
      </c>
      <c r="W1036" s="118">
        <v>42276</v>
      </c>
      <c r="X1036" s="117" t="b">
        <v>0</v>
      </c>
      <c r="Y1036" s="117" t="s">
        <v>5237</v>
      </c>
      <c r="Z1036" s="117" t="s">
        <v>5237</v>
      </c>
      <c r="AA1036" s="117" t="s">
        <v>5237</v>
      </c>
      <c r="AB1036" s="117" t="s">
        <v>5237</v>
      </c>
      <c r="AC1036" s="117" t="s">
        <v>5237</v>
      </c>
      <c r="AD1036" s="117" t="s">
        <v>5237</v>
      </c>
    </row>
    <row r="1037" spans="2:30" outlineLevel="2">
      <c r="B1037" s="4" t="s">
        <v>5</v>
      </c>
      <c r="C1037" s="4" t="s">
        <v>5232</v>
      </c>
      <c r="D1037" s="4" t="s">
        <v>8</v>
      </c>
      <c r="E1037" s="10" t="s">
        <v>1171</v>
      </c>
      <c r="F1037" s="4" t="s">
        <v>46</v>
      </c>
      <c r="G1037" s="10" t="s">
        <v>482</v>
      </c>
      <c r="H1037" s="10" t="s">
        <v>1195</v>
      </c>
      <c r="I1037" s="4" t="s">
        <v>73</v>
      </c>
      <c r="J1037" s="72" t="str">
        <f t="shared" si="87"/>
        <v>CDBFVC10 ICPL Curncy</v>
      </c>
      <c r="K1037" s="92" t="str">
        <f t="shared" si="88"/>
        <v>ICPL</v>
      </c>
      <c r="L1037" s="93">
        <f t="shared" ca="1" si="88"/>
        <v>42276</v>
      </c>
      <c r="M1037" s="92" t="b">
        <f t="shared" si="88"/>
        <v>0</v>
      </c>
      <c r="N1037" s="94" t="str">
        <f>IF($M1037,_xll.BDP($J1037,N$1013),"[DISABLED]")</f>
        <v>[DISABLED]</v>
      </c>
      <c r="O1037" s="94" t="str">
        <f>IF($M1037,_xll.BDP($J1037,O$1013),"[DISABLED]")</f>
        <v>[DISABLED]</v>
      </c>
      <c r="P1037" s="94" t="str">
        <f>IF($M1037,_xll.BDP($J1037,P$1013),"[DISABLED]")</f>
        <v>[DISABLED]</v>
      </c>
      <c r="Q1037" s="94" t="str">
        <f>IF($M1037,_xll.BDH($J1037,Q$1013,$L1037),"[DISABLED]")</f>
        <v>[DISABLED]</v>
      </c>
      <c r="R1037" s="94" t="str">
        <f>IF($M1037,_xll.BDH($J1037,R$1013,$L1037),"[DISABLED]")</f>
        <v>[DISABLED]</v>
      </c>
      <c r="S1037" s="94" t="str">
        <f>IF($M1037,_xll.BDH($J1037,S$1013,$L1037),"[DISABLED]")</f>
        <v>[DISABLED]</v>
      </c>
      <c r="U1037" s="106" t="s">
        <v>6122</v>
      </c>
      <c r="V1037" s="117" t="s">
        <v>1055</v>
      </c>
      <c r="W1037" s="118">
        <v>42276</v>
      </c>
      <c r="X1037" s="117" t="b">
        <v>0</v>
      </c>
      <c r="Y1037" s="117" t="s">
        <v>5237</v>
      </c>
      <c r="Z1037" s="117" t="s">
        <v>5237</v>
      </c>
      <c r="AA1037" s="117" t="s">
        <v>5237</v>
      </c>
      <c r="AB1037" s="117" t="s">
        <v>5237</v>
      </c>
      <c r="AC1037" s="117" t="s">
        <v>5237</v>
      </c>
      <c r="AD1037" s="117" t="s">
        <v>5237</v>
      </c>
    </row>
    <row r="1038" spans="2:30" outlineLevel="2">
      <c r="B1038" s="4" t="s">
        <v>5</v>
      </c>
      <c r="C1038" s="4" t="s">
        <v>5232</v>
      </c>
      <c r="D1038" s="4" t="s">
        <v>8</v>
      </c>
      <c r="E1038" s="10" t="s">
        <v>1171</v>
      </c>
      <c r="F1038" s="4" t="s">
        <v>160</v>
      </c>
      <c r="G1038" s="10" t="s">
        <v>482</v>
      </c>
      <c r="H1038" s="10" t="s">
        <v>1196</v>
      </c>
      <c r="I1038" s="4" t="s">
        <v>73</v>
      </c>
      <c r="J1038" s="72" t="str">
        <f t="shared" si="87"/>
        <v>CDBFVC11 ICPL Curncy</v>
      </c>
      <c r="K1038" s="92" t="str">
        <f t="shared" si="88"/>
        <v>ICPL</v>
      </c>
      <c r="L1038" s="93">
        <f t="shared" ca="1" si="88"/>
        <v>42276</v>
      </c>
      <c r="M1038" s="92" t="b">
        <f t="shared" si="88"/>
        <v>0</v>
      </c>
      <c r="N1038" s="94" t="str">
        <f>IF($M1038,_xll.BDP($J1038,N$1013),"[DISABLED]")</f>
        <v>[DISABLED]</v>
      </c>
      <c r="O1038" s="94" t="str">
        <f>IF($M1038,_xll.BDP($J1038,O$1013),"[DISABLED]")</f>
        <v>[DISABLED]</v>
      </c>
      <c r="P1038" s="94" t="str">
        <f>IF($M1038,_xll.BDP($J1038,P$1013),"[DISABLED]")</f>
        <v>[DISABLED]</v>
      </c>
      <c r="Q1038" s="94" t="str">
        <f>IF($M1038,_xll.BDH($J1038,Q$1013,$L1038),"[DISABLED]")</f>
        <v>[DISABLED]</v>
      </c>
      <c r="R1038" s="94" t="str">
        <f>IF($M1038,_xll.BDH($J1038,R$1013,$L1038),"[DISABLED]")</f>
        <v>[DISABLED]</v>
      </c>
      <c r="S1038" s="94" t="str">
        <f>IF($M1038,_xll.BDH($J1038,S$1013,$L1038),"[DISABLED]")</f>
        <v>[DISABLED]</v>
      </c>
      <c r="U1038" s="106" t="s">
        <v>6123</v>
      </c>
      <c r="V1038" s="117" t="s">
        <v>1055</v>
      </c>
      <c r="W1038" s="118">
        <v>42276</v>
      </c>
      <c r="X1038" s="117" t="b">
        <v>0</v>
      </c>
      <c r="Y1038" s="117" t="s">
        <v>5237</v>
      </c>
      <c r="Z1038" s="117" t="s">
        <v>5237</v>
      </c>
      <c r="AA1038" s="117" t="s">
        <v>5237</v>
      </c>
      <c r="AB1038" s="117" t="s">
        <v>5237</v>
      </c>
      <c r="AC1038" s="117" t="s">
        <v>5237</v>
      </c>
      <c r="AD1038" s="117" t="s">
        <v>5237</v>
      </c>
    </row>
    <row r="1039" spans="2:30" outlineLevel="2">
      <c r="B1039" s="4" t="s">
        <v>5</v>
      </c>
      <c r="C1039" s="4" t="s">
        <v>5232</v>
      </c>
      <c r="D1039" s="4" t="s">
        <v>8</v>
      </c>
      <c r="E1039" s="10" t="s">
        <v>1171</v>
      </c>
      <c r="F1039" s="4" t="s">
        <v>161</v>
      </c>
      <c r="G1039" s="10" t="s">
        <v>482</v>
      </c>
      <c r="H1039" s="10" t="s">
        <v>1197</v>
      </c>
      <c r="I1039" s="4" t="s">
        <v>73</v>
      </c>
      <c r="J1039" s="72" t="str">
        <f t="shared" si="87"/>
        <v>CDBFVC12 ICPL Curncy</v>
      </c>
      <c r="K1039" s="92" t="str">
        <f t="shared" si="88"/>
        <v>ICPL</v>
      </c>
      <c r="L1039" s="93">
        <f t="shared" ca="1" si="88"/>
        <v>42276</v>
      </c>
      <c r="M1039" s="92" t="b">
        <f t="shared" si="88"/>
        <v>0</v>
      </c>
      <c r="N1039" s="94" t="str">
        <f>IF($M1039,_xll.BDP($J1039,N$1013),"[DISABLED]")</f>
        <v>[DISABLED]</v>
      </c>
      <c r="O1039" s="94" t="str">
        <f>IF($M1039,_xll.BDP($J1039,O$1013),"[DISABLED]")</f>
        <v>[DISABLED]</v>
      </c>
      <c r="P1039" s="94" t="str">
        <f>IF($M1039,_xll.BDP($J1039,P$1013),"[DISABLED]")</f>
        <v>[DISABLED]</v>
      </c>
      <c r="Q1039" s="94" t="str">
        <f>IF($M1039,_xll.BDH($J1039,Q$1013,$L1039),"[DISABLED]")</f>
        <v>[DISABLED]</v>
      </c>
      <c r="R1039" s="94" t="str">
        <f>IF($M1039,_xll.BDH($J1039,R$1013,$L1039),"[DISABLED]")</f>
        <v>[DISABLED]</v>
      </c>
      <c r="S1039" s="94" t="str">
        <f>IF($M1039,_xll.BDH($J1039,S$1013,$L1039),"[DISABLED]")</f>
        <v>[DISABLED]</v>
      </c>
      <c r="U1039" s="106" t="s">
        <v>6124</v>
      </c>
      <c r="V1039" s="117" t="s">
        <v>1055</v>
      </c>
      <c r="W1039" s="118">
        <v>42276</v>
      </c>
      <c r="X1039" s="117" t="b">
        <v>0</v>
      </c>
      <c r="Y1039" s="117" t="s">
        <v>5237</v>
      </c>
      <c r="Z1039" s="117" t="s">
        <v>5237</v>
      </c>
      <c r="AA1039" s="117" t="s">
        <v>5237</v>
      </c>
      <c r="AB1039" s="117" t="s">
        <v>5237</v>
      </c>
      <c r="AC1039" s="117" t="s">
        <v>5237</v>
      </c>
      <c r="AD1039" s="117" t="s">
        <v>5237</v>
      </c>
    </row>
    <row r="1040" spans="2:30" outlineLevel="2">
      <c r="B1040" s="4" t="s">
        <v>5</v>
      </c>
      <c r="C1040" s="4" t="s">
        <v>5232</v>
      </c>
      <c r="D1040" s="4" t="s">
        <v>8</v>
      </c>
      <c r="E1040" s="10" t="s">
        <v>1171</v>
      </c>
      <c r="F1040" s="4" t="s">
        <v>162</v>
      </c>
      <c r="G1040" s="10" t="s">
        <v>482</v>
      </c>
      <c r="H1040" s="10" t="s">
        <v>1198</v>
      </c>
      <c r="I1040" s="4" t="s">
        <v>73</v>
      </c>
      <c r="J1040" s="72" t="str">
        <f t="shared" si="87"/>
        <v>CDBFVC13 ICPL Curncy</v>
      </c>
      <c r="K1040" s="92" t="str">
        <f t="shared" si="88"/>
        <v>ICPL</v>
      </c>
      <c r="L1040" s="93">
        <f t="shared" ca="1" si="88"/>
        <v>42276</v>
      </c>
      <c r="M1040" s="92" t="b">
        <f t="shared" si="88"/>
        <v>0</v>
      </c>
      <c r="N1040" s="94" t="str">
        <f>IF($M1040,_xll.BDP($J1040,N$1013),"[DISABLED]")</f>
        <v>[DISABLED]</v>
      </c>
      <c r="O1040" s="94" t="str">
        <f>IF($M1040,_xll.BDP($J1040,O$1013),"[DISABLED]")</f>
        <v>[DISABLED]</v>
      </c>
      <c r="P1040" s="94" t="str">
        <f>IF($M1040,_xll.BDP($J1040,P$1013),"[DISABLED]")</f>
        <v>[DISABLED]</v>
      </c>
      <c r="Q1040" s="94" t="str">
        <f>IF($M1040,_xll.BDH($J1040,Q$1013,$L1040),"[DISABLED]")</f>
        <v>[DISABLED]</v>
      </c>
      <c r="R1040" s="94" t="str">
        <f>IF($M1040,_xll.BDH($J1040,R$1013,$L1040),"[DISABLED]")</f>
        <v>[DISABLED]</v>
      </c>
      <c r="S1040" s="94" t="str">
        <f>IF($M1040,_xll.BDH($J1040,S$1013,$L1040),"[DISABLED]")</f>
        <v>[DISABLED]</v>
      </c>
      <c r="U1040" s="106" t="s">
        <v>6125</v>
      </c>
      <c r="V1040" s="117" t="s">
        <v>1055</v>
      </c>
      <c r="W1040" s="118">
        <v>42276</v>
      </c>
      <c r="X1040" s="117" t="b">
        <v>0</v>
      </c>
      <c r="Y1040" s="117" t="s">
        <v>5237</v>
      </c>
      <c r="Z1040" s="117" t="s">
        <v>5237</v>
      </c>
      <c r="AA1040" s="117" t="s">
        <v>5237</v>
      </c>
      <c r="AB1040" s="117" t="s">
        <v>5237</v>
      </c>
      <c r="AC1040" s="117" t="s">
        <v>5237</v>
      </c>
      <c r="AD1040" s="117" t="s">
        <v>5237</v>
      </c>
    </row>
    <row r="1041" spans="2:30" outlineLevel="2">
      <c r="B1041" s="4" t="s">
        <v>5</v>
      </c>
      <c r="C1041" s="4" t="s">
        <v>5232</v>
      </c>
      <c r="D1041" s="4" t="s">
        <v>8</v>
      </c>
      <c r="E1041" s="10" t="s">
        <v>1171</v>
      </c>
      <c r="F1041" s="4" t="s">
        <v>163</v>
      </c>
      <c r="G1041" s="10" t="s">
        <v>482</v>
      </c>
      <c r="H1041" s="10" t="s">
        <v>1199</v>
      </c>
      <c r="I1041" s="4" t="s">
        <v>73</v>
      </c>
      <c r="J1041" s="72" t="str">
        <f t="shared" si="87"/>
        <v>CDBFVC14 ICPL Curncy</v>
      </c>
      <c r="K1041" s="92" t="str">
        <f t="shared" si="88"/>
        <v>ICPL</v>
      </c>
      <c r="L1041" s="93">
        <f t="shared" ca="1" si="88"/>
        <v>42276</v>
      </c>
      <c r="M1041" s="92" t="b">
        <f t="shared" si="88"/>
        <v>0</v>
      </c>
      <c r="N1041" s="94" t="str">
        <f>IF($M1041,_xll.BDP($J1041,N$1013),"[DISABLED]")</f>
        <v>[DISABLED]</v>
      </c>
      <c r="O1041" s="94" t="str">
        <f>IF($M1041,_xll.BDP($J1041,O$1013),"[DISABLED]")</f>
        <v>[DISABLED]</v>
      </c>
      <c r="P1041" s="94" t="str">
        <f>IF($M1041,_xll.BDP($J1041,P$1013),"[DISABLED]")</f>
        <v>[DISABLED]</v>
      </c>
      <c r="Q1041" s="94" t="str">
        <f>IF($M1041,_xll.BDH($J1041,Q$1013,$L1041),"[DISABLED]")</f>
        <v>[DISABLED]</v>
      </c>
      <c r="R1041" s="94" t="str">
        <f>IF($M1041,_xll.BDH($J1041,R$1013,$L1041),"[DISABLED]")</f>
        <v>[DISABLED]</v>
      </c>
      <c r="S1041" s="94" t="str">
        <f>IF($M1041,_xll.BDH($J1041,S$1013,$L1041),"[DISABLED]")</f>
        <v>[DISABLED]</v>
      </c>
      <c r="U1041" s="106" t="s">
        <v>6126</v>
      </c>
      <c r="V1041" s="117" t="s">
        <v>1055</v>
      </c>
      <c r="W1041" s="118">
        <v>42276</v>
      </c>
      <c r="X1041" s="117" t="b">
        <v>0</v>
      </c>
      <c r="Y1041" s="117" t="s">
        <v>5237</v>
      </c>
      <c r="Z1041" s="117" t="s">
        <v>5237</v>
      </c>
      <c r="AA1041" s="117" t="s">
        <v>5237</v>
      </c>
      <c r="AB1041" s="117" t="s">
        <v>5237</v>
      </c>
      <c r="AC1041" s="117" t="s">
        <v>5237</v>
      </c>
      <c r="AD1041" s="117" t="s">
        <v>5237</v>
      </c>
    </row>
    <row r="1042" spans="2:30" outlineLevel="2">
      <c r="B1042" s="4" t="s">
        <v>5</v>
      </c>
      <c r="C1042" s="4" t="s">
        <v>5232</v>
      </c>
      <c r="D1042" s="4" t="s">
        <v>8</v>
      </c>
      <c r="E1042" s="10" t="s">
        <v>1171</v>
      </c>
      <c r="F1042" s="4" t="s">
        <v>47</v>
      </c>
      <c r="G1042" s="10" t="s">
        <v>482</v>
      </c>
      <c r="H1042" s="10" t="s">
        <v>1200</v>
      </c>
      <c r="I1042" s="4" t="s">
        <v>73</v>
      </c>
      <c r="J1042" s="72" t="str">
        <f t="shared" si="87"/>
        <v>CDBFVC15 ICPL Curncy</v>
      </c>
      <c r="K1042" s="92" t="str">
        <f t="shared" si="88"/>
        <v>ICPL</v>
      </c>
      <c r="L1042" s="93">
        <f t="shared" ca="1" si="88"/>
        <v>42276</v>
      </c>
      <c r="M1042" s="92" t="b">
        <f t="shared" si="88"/>
        <v>0</v>
      </c>
      <c r="N1042" s="94" t="str">
        <f>IF($M1042,_xll.BDP($J1042,N$1013),"[DISABLED]")</f>
        <v>[DISABLED]</v>
      </c>
      <c r="O1042" s="94" t="str">
        <f>IF($M1042,_xll.BDP($J1042,O$1013),"[DISABLED]")</f>
        <v>[DISABLED]</v>
      </c>
      <c r="P1042" s="94" t="str">
        <f>IF($M1042,_xll.BDP($J1042,P$1013),"[DISABLED]")</f>
        <v>[DISABLED]</v>
      </c>
      <c r="Q1042" s="94" t="str">
        <f>IF($M1042,_xll.BDH($J1042,Q$1013,$L1042),"[DISABLED]")</f>
        <v>[DISABLED]</v>
      </c>
      <c r="R1042" s="94" t="str">
        <f>IF($M1042,_xll.BDH($J1042,R$1013,$L1042),"[DISABLED]")</f>
        <v>[DISABLED]</v>
      </c>
      <c r="S1042" s="94" t="str">
        <f>IF($M1042,_xll.BDH($J1042,S$1013,$L1042),"[DISABLED]")</f>
        <v>[DISABLED]</v>
      </c>
      <c r="U1042" s="106" t="s">
        <v>6127</v>
      </c>
      <c r="V1042" s="117" t="s">
        <v>1055</v>
      </c>
      <c r="W1042" s="118">
        <v>42276</v>
      </c>
      <c r="X1042" s="117" t="b">
        <v>0</v>
      </c>
      <c r="Y1042" s="117" t="s">
        <v>5237</v>
      </c>
      <c r="Z1042" s="117" t="s">
        <v>5237</v>
      </c>
      <c r="AA1042" s="117" t="s">
        <v>5237</v>
      </c>
      <c r="AB1042" s="117" t="s">
        <v>5237</v>
      </c>
      <c r="AC1042" s="117" t="s">
        <v>5237</v>
      </c>
      <c r="AD1042" s="117" t="s">
        <v>5237</v>
      </c>
    </row>
    <row r="1043" spans="2:30" outlineLevel="2">
      <c r="B1043" s="4" t="s">
        <v>5</v>
      </c>
      <c r="C1043" s="4" t="s">
        <v>5232</v>
      </c>
      <c r="D1043" s="4" t="s">
        <v>8</v>
      </c>
      <c r="E1043" s="10" t="s">
        <v>1171</v>
      </c>
      <c r="F1043" s="4" t="s">
        <v>48</v>
      </c>
      <c r="G1043" s="10" t="s">
        <v>482</v>
      </c>
      <c r="H1043" s="10" t="s">
        <v>1201</v>
      </c>
      <c r="I1043" s="4" t="s">
        <v>73</v>
      </c>
      <c r="J1043" s="72" t="str">
        <f t="shared" si="87"/>
        <v>CDBFVC20 ICPL Curncy</v>
      </c>
      <c r="K1043" s="92" t="str">
        <f t="shared" si="88"/>
        <v>ICPL</v>
      </c>
      <c r="L1043" s="93">
        <f t="shared" ca="1" si="88"/>
        <v>42276</v>
      </c>
      <c r="M1043" s="92" t="b">
        <f t="shared" si="88"/>
        <v>0</v>
      </c>
      <c r="N1043" s="94" t="str">
        <f>IF($M1043,_xll.BDP($J1043,N$1013),"[DISABLED]")</f>
        <v>[DISABLED]</v>
      </c>
      <c r="O1043" s="94" t="str">
        <f>IF($M1043,_xll.BDP($J1043,O$1013),"[DISABLED]")</f>
        <v>[DISABLED]</v>
      </c>
      <c r="P1043" s="94" t="str">
        <f>IF($M1043,_xll.BDP($J1043,P$1013),"[DISABLED]")</f>
        <v>[DISABLED]</v>
      </c>
      <c r="Q1043" s="94" t="str">
        <f>IF($M1043,_xll.BDH($J1043,Q$1013,$L1043),"[DISABLED]")</f>
        <v>[DISABLED]</v>
      </c>
      <c r="R1043" s="94" t="str">
        <f>IF($M1043,_xll.BDH($J1043,R$1013,$L1043),"[DISABLED]")</f>
        <v>[DISABLED]</v>
      </c>
      <c r="S1043" s="94" t="str">
        <f>IF($M1043,_xll.BDH($J1043,S$1013,$L1043),"[DISABLED]")</f>
        <v>[DISABLED]</v>
      </c>
      <c r="U1043" s="106" t="s">
        <v>6128</v>
      </c>
      <c r="V1043" s="117" t="s">
        <v>1055</v>
      </c>
      <c r="W1043" s="118">
        <v>42276</v>
      </c>
      <c r="X1043" s="117" t="b">
        <v>0</v>
      </c>
      <c r="Y1043" s="117" t="s">
        <v>5237</v>
      </c>
      <c r="Z1043" s="117" t="s">
        <v>5237</v>
      </c>
      <c r="AA1043" s="117" t="s">
        <v>5237</v>
      </c>
      <c r="AB1043" s="117" t="s">
        <v>5237</v>
      </c>
      <c r="AC1043" s="117" t="s">
        <v>5237</v>
      </c>
      <c r="AD1043" s="117" t="s">
        <v>5237</v>
      </c>
    </row>
    <row r="1044" spans="2:30" outlineLevel="2">
      <c r="B1044" s="4" t="s">
        <v>5</v>
      </c>
      <c r="C1044" s="4" t="s">
        <v>5232</v>
      </c>
      <c r="D1044" s="4" t="s">
        <v>8</v>
      </c>
      <c r="E1044" s="10" t="s">
        <v>1171</v>
      </c>
      <c r="F1044" s="4" t="s">
        <v>49</v>
      </c>
      <c r="G1044" s="10" t="s">
        <v>482</v>
      </c>
      <c r="H1044" s="10" t="s">
        <v>1202</v>
      </c>
      <c r="I1044" s="4" t="s">
        <v>73</v>
      </c>
      <c r="J1044" s="72" t="str">
        <f t="shared" si="87"/>
        <v>CDBFVC25 ICPL Curncy</v>
      </c>
      <c r="K1044" s="92" t="str">
        <f t="shared" si="88"/>
        <v>ICPL</v>
      </c>
      <c r="L1044" s="93">
        <f t="shared" ca="1" si="88"/>
        <v>42276</v>
      </c>
      <c r="M1044" s="92" t="b">
        <f t="shared" si="88"/>
        <v>0</v>
      </c>
      <c r="N1044" s="94" t="str">
        <f>IF($M1044,_xll.BDP($J1044,N$1013),"[DISABLED]")</f>
        <v>[DISABLED]</v>
      </c>
      <c r="O1044" s="94" t="str">
        <f>IF($M1044,_xll.BDP($J1044,O$1013),"[DISABLED]")</f>
        <v>[DISABLED]</v>
      </c>
      <c r="P1044" s="94" t="str">
        <f>IF($M1044,_xll.BDP($J1044,P$1013),"[DISABLED]")</f>
        <v>[DISABLED]</v>
      </c>
      <c r="Q1044" s="94" t="str">
        <f>IF($M1044,_xll.BDH($J1044,Q$1013,$L1044),"[DISABLED]")</f>
        <v>[DISABLED]</v>
      </c>
      <c r="R1044" s="94" t="str">
        <f>IF($M1044,_xll.BDH($J1044,R$1013,$L1044),"[DISABLED]")</f>
        <v>[DISABLED]</v>
      </c>
      <c r="S1044" s="94" t="str">
        <f>IF($M1044,_xll.BDH($J1044,S$1013,$L1044),"[DISABLED]")</f>
        <v>[DISABLED]</v>
      </c>
      <c r="U1044" s="106" t="s">
        <v>6129</v>
      </c>
      <c r="V1044" s="117" t="s">
        <v>1055</v>
      </c>
      <c r="W1044" s="118">
        <v>42276</v>
      </c>
      <c r="X1044" s="117" t="b">
        <v>0</v>
      </c>
      <c r="Y1044" s="117" t="s">
        <v>5237</v>
      </c>
      <c r="Z1044" s="117" t="s">
        <v>5237</v>
      </c>
      <c r="AA1044" s="117" t="s">
        <v>5237</v>
      </c>
      <c r="AB1044" s="117" t="s">
        <v>5237</v>
      </c>
      <c r="AC1044" s="117" t="s">
        <v>5237</v>
      </c>
      <c r="AD1044" s="117" t="s">
        <v>5237</v>
      </c>
    </row>
    <row r="1045" spans="2:30" outlineLevel="2">
      <c r="B1045" s="4" t="s">
        <v>5</v>
      </c>
      <c r="C1045" s="4" t="s">
        <v>5232</v>
      </c>
      <c r="D1045" s="4" t="s">
        <v>8</v>
      </c>
      <c r="E1045" s="10" t="s">
        <v>1171</v>
      </c>
      <c r="F1045" s="4" t="s">
        <v>50</v>
      </c>
      <c r="G1045" s="10" t="s">
        <v>482</v>
      </c>
      <c r="H1045" s="10" t="s">
        <v>1203</v>
      </c>
      <c r="I1045" s="4" t="s">
        <v>73</v>
      </c>
      <c r="J1045" s="72" t="str">
        <f t="shared" si="87"/>
        <v>CDBFVC30 ICPL Curncy</v>
      </c>
      <c r="K1045" s="92" t="str">
        <f t="shared" si="88"/>
        <v>ICPL</v>
      </c>
      <c r="L1045" s="93">
        <f t="shared" ca="1" si="88"/>
        <v>42276</v>
      </c>
      <c r="M1045" s="92" t="b">
        <f t="shared" si="88"/>
        <v>0</v>
      </c>
      <c r="N1045" s="94" t="str">
        <f>IF($M1045,_xll.BDP($J1045,N$1013),"[DISABLED]")</f>
        <v>[DISABLED]</v>
      </c>
      <c r="O1045" s="94" t="str">
        <f>IF($M1045,_xll.BDP($J1045,O$1013),"[DISABLED]")</f>
        <v>[DISABLED]</v>
      </c>
      <c r="P1045" s="94" t="str">
        <f>IF($M1045,_xll.BDP($J1045,P$1013),"[DISABLED]")</f>
        <v>[DISABLED]</v>
      </c>
      <c r="Q1045" s="94" t="str">
        <f>IF($M1045,_xll.BDH($J1045,Q$1013,$L1045),"[DISABLED]")</f>
        <v>[DISABLED]</v>
      </c>
      <c r="R1045" s="94" t="str">
        <f>IF($M1045,_xll.BDH($J1045,R$1013,$L1045),"[DISABLED]")</f>
        <v>[DISABLED]</v>
      </c>
      <c r="S1045" s="94" t="str">
        <f>IF($M1045,_xll.BDH($J1045,S$1013,$L1045),"[DISABLED]")</f>
        <v>[DISABLED]</v>
      </c>
      <c r="U1045" s="106" t="s">
        <v>6130</v>
      </c>
      <c r="V1045" s="117" t="s">
        <v>1055</v>
      </c>
      <c r="W1045" s="118">
        <v>42276</v>
      </c>
      <c r="X1045" s="117" t="b">
        <v>0</v>
      </c>
      <c r="Y1045" s="117" t="s">
        <v>5237</v>
      </c>
      <c r="Z1045" s="117" t="s">
        <v>5237</v>
      </c>
      <c r="AA1045" s="117" t="s">
        <v>5237</v>
      </c>
      <c r="AB1045" s="117" t="s">
        <v>5237</v>
      </c>
      <c r="AC1045" s="117" t="s">
        <v>5237</v>
      </c>
      <c r="AD1045" s="117" t="s">
        <v>5237</v>
      </c>
    </row>
    <row r="1046" spans="2:30" outlineLevel="2">
      <c r="B1046" s="4" t="s">
        <v>5</v>
      </c>
      <c r="C1046" s="4" t="s">
        <v>5232</v>
      </c>
      <c r="D1046" s="4" t="s">
        <v>8</v>
      </c>
      <c r="E1046" s="10" t="s">
        <v>1171</v>
      </c>
      <c r="F1046" s="4" t="s">
        <v>51</v>
      </c>
      <c r="G1046" s="10" t="s">
        <v>482</v>
      </c>
      <c r="H1046" s="10" t="s">
        <v>1204</v>
      </c>
      <c r="I1046" s="4" t="s">
        <v>73</v>
      </c>
      <c r="J1046" s="72" t="str">
        <f t="shared" si="87"/>
        <v>CDBFVC40 ICPL Curncy</v>
      </c>
      <c r="K1046" s="92" t="str">
        <f t="shared" si="88"/>
        <v>ICPL</v>
      </c>
      <c r="L1046" s="93">
        <f t="shared" ca="1" si="88"/>
        <v>42276</v>
      </c>
      <c r="M1046" s="92" t="b">
        <f t="shared" si="88"/>
        <v>0</v>
      </c>
      <c r="N1046" s="94" t="str">
        <f>IF($M1046,_xll.BDP($J1046,N$1013),"[DISABLED]")</f>
        <v>[DISABLED]</v>
      </c>
      <c r="O1046" s="94" t="str">
        <f>IF($M1046,_xll.BDP($J1046,O$1013),"[DISABLED]")</f>
        <v>[DISABLED]</v>
      </c>
      <c r="P1046" s="94" t="str">
        <f>IF($M1046,_xll.BDP($J1046,P$1013),"[DISABLED]")</f>
        <v>[DISABLED]</v>
      </c>
      <c r="Q1046" s="94" t="str">
        <f>IF($M1046,_xll.BDH($J1046,Q$1013,$L1046),"[DISABLED]")</f>
        <v>[DISABLED]</v>
      </c>
      <c r="R1046" s="94" t="str">
        <f>IF($M1046,_xll.BDH($J1046,R$1013,$L1046),"[DISABLED]")</f>
        <v>[DISABLED]</v>
      </c>
      <c r="S1046" s="94" t="str">
        <f>IF($M1046,_xll.BDH($J1046,S$1013,$L1046),"[DISABLED]")</f>
        <v>[DISABLED]</v>
      </c>
      <c r="U1046" s="106" t="s">
        <v>6131</v>
      </c>
      <c r="V1046" s="117" t="s">
        <v>1055</v>
      </c>
      <c r="W1046" s="118">
        <v>42276</v>
      </c>
      <c r="X1046" s="117" t="b">
        <v>0</v>
      </c>
      <c r="Y1046" s="117" t="s">
        <v>5237</v>
      </c>
      <c r="Z1046" s="117" t="s">
        <v>5237</v>
      </c>
      <c r="AA1046" s="117" t="s">
        <v>5237</v>
      </c>
      <c r="AB1046" s="117" t="s">
        <v>5237</v>
      </c>
      <c r="AC1046" s="117" t="s">
        <v>5237</v>
      </c>
      <c r="AD1046" s="117" t="s">
        <v>5237</v>
      </c>
    </row>
    <row r="1047" spans="2:30" outlineLevel="2">
      <c r="B1047" s="4" t="s">
        <v>5</v>
      </c>
      <c r="C1047" s="4" t="s">
        <v>5232</v>
      </c>
      <c r="D1047" s="4" t="s">
        <v>8</v>
      </c>
      <c r="E1047" s="10" t="s">
        <v>1171</v>
      </c>
      <c r="F1047" s="4" t="s">
        <v>52</v>
      </c>
      <c r="G1047" s="10" t="s">
        <v>482</v>
      </c>
      <c r="H1047" s="10" t="s">
        <v>1205</v>
      </c>
      <c r="I1047" s="4" t="s">
        <v>73</v>
      </c>
      <c r="J1047" s="72" t="str">
        <f t="shared" si="87"/>
        <v>CDBFVC50 ICPL Curncy</v>
      </c>
      <c r="K1047" s="92" t="str">
        <f t="shared" si="88"/>
        <v>ICPL</v>
      </c>
      <c r="L1047" s="93">
        <f t="shared" ca="1" si="88"/>
        <v>42276</v>
      </c>
      <c r="M1047" s="92" t="b">
        <f t="shared" si="88"/>
        <v>0</v>
      </c>
      <c r="N1047" s="94" t="str">
        <f>IF($M1047,_xll.BDP($J1047,N$1013),"[DISABLED]")</f>
        <v>[DISABLED]</v>
      </c>
      <c r="O1047" s="94" t="str">
        <f>IF($M1047,_xll.BDP($J1047,O$1013),"[DISABLED]")</f>
        <v>[DISABLED]</v>
      </c>
      <c r="P1047" s="94" t="str">
        <f>IF($M1047,_xll.BDP($J1047,P$1013),"[DISABLED]")</f>
        <v>[DISABLED]</v>
      </c>
      <c r="Q1047" s="94" t="str">
        <f>IF($M1047,_xll.BDH($J1047,Q$1013,$L1047),"[DISABLED]")</f>
        <v>[DISABLED]</v>
      </c>
      <c r="R1047" s="94" t="str">
        <f>IF($M1047,_xll.BDH($J1047,R$1013,$L1047),"[DISABLED]")</f>
        <v>[DISABLED]</v>
      </c>
      <c r="S1047" s="94" t="str">
        <f>IF($M1047,_xll.BDH($J1047,S$1013,$L1047),"[DISABLED]")</f>
        <v>[DISABLED]</v>
      </c>
      <c r="U1047" s="106" t="s">
        <v>6132</v>
      </c>
      <c r="V1047" s="117" t="s">
        <v>1055</v>
      </c>
      <c r="W1047" s="118">
        <v>42276</v>
      </c>
      <c r="X1047" s="117" t="b">
        <v>0</v>
      </c>
      <c r="Y1047" s="117" t="s">
        <v>5237</v>
      </c>
      <c r="Z1047" s="117" t="s">
        <v>5237</v>
      </c>
      <c r="AA1047" s="117" t="s">
        <v>5237</v>
      </c>
      <c r="AB1047" s="117" t="s">
        <v>5237</v>
      </c>
      <c r="AC1047" s="117" t="s">
        <v>5237</v>
      </c>
      <c r="AD1047" s="117" t="s">
        <v>5237</v>
      </c>
    </row>
    <row r="1048" spans="2:30" outlineLevel="2">
      <c r="B1048" s="4" t="s">
        <v>5</v>
      </c>
      <c r="C1048" s="4" t="s">
        <v>5232</v>
      </c>
      <c r="D1048" s="4" t="s">
        <v>8</v>
      </c>
      <c r="E1048" s="35" t="s">
        <v>1171</v>
      </c>
      <c r="F1048" s="6" t="s">
        <v>169</v>
      </c>
      <c r="G1048" s="10" t="s">
        <v>482</v>
      </c>
      <c r="H1048" s="35" t="s">
        <v>1206</v>
      </c>
      <c r="I1048" s="4" t="s">
        <v>73</v>
      </c>
      <c r="J1048" s="73" t="str">
        <f t="shared" si="87"/>
        <v>CDBFVC60 ICPL Curncy</v>
      </c>
      <c r="K1048" s="85" t="str">
        <f t="shared" si="88"/>
        <v>ICPL</v>
      </c>
      <c r="L1048" s="86">
        <f t="shared" ca="1" si="88"/>
        <v>42276</v>
      </c>
      <c r="M1048" s="85" t="b">
        <f t="shared" si="88"/>
        <v>0</v>
      </c>
      <c r="N1048" s="87" t="str">
        <f>IF($M1048,_xll.BDP($J1048,N$1013),"[DISABLED]")</f>
        <v>[DISABLED]</v>
      </c>
      <c r="O1048" s="87" t="str">
        <f>IF($M1048,_xll.BDP($J1048,O$1013),"[DISABLED]")</f>
        <v>[DISABLED]</v>
      </c>
      <c r="P1048" s="87" t="str">
        <f>IF($M1048,_xll.BDP($J1048,P$1013),"[DISABLED]")</f>
        <v>[DISABLED]</v>
      </c>
      <c r="Q1048" s="87" t="str">
        <f>IF($M1048,_xll.BDH($J1048,Q$1013,$L1048),"[DISABLED]")</f>
        <v>[DISABLED]</v>
      </c>
      <c r="R1048" s="87" t="str">
        <f>IF($M1048,_xll.BDH($J1048,R$1013,$L1048),"[DISABLED]")</f>
        <v>[DISABLED]</v>
      </c>
      <c r="S1048" s="87" t="str">
        <f>IF($M1048,_xll.BDH($J1048,S$1013,$L1048),"[DISABLED]")</f>
        <v>[DISABLED]</v>
      </c>
      <c r="U1048" s="109" t="s">
        <v>6133</v>
      </c>
      <c r="V1048" s="110" t="s">
        <v>1055</v>
      </c>
      <c r="W1048" s="111">
        <v>42276</v>
      </c>
      <c r="X1048" s="110" t="b">
        <v>0</v>
      </c>
      <c r="Y1048" s="110" t="s">
        <v>5237</v>
      </c>
      <c r="Z1048" s="110" t="s">
        <v>5237</v>
      </c>
      <c r="AA1048" s="110" t="s">
        <v>5237</v>
      </c>
      <c r="AB1048" s="110" t="s">
        <v>5237</v>
      </c>
      <c r="AC1048" s="110" t="s">
        <v>5237</v>
      </c>
      <c r="AD1048" s="110" t="s">
        <v>5237</v>
      </c>
    </row>
    <row r="1049" spans="2:30" outlineLevel="1">
      <c r="B1049" s="4" t="s">
        <v>5</v>
      </c>
      <c r="C1049" s="4" t="s">
        <v>5232</v>
      </c>
      <c r="D1049" s="2" t="s">
        <v>9</v>
      </c>
      <c r="E1049" s="55"/>
      <c r="F1049" s="3"/>
      <c r="G1049" s="8"/>
      <c r="H1049" s="8"/>
      <c r="I1049" s="3"/>
      <c r="J1049" s="50"/>
      <c r="U1049" s="110"/>
    </row>
    <row r="1050" spans="2:30" outlineLevel="1">
      <c r="B1050" s="4" t="s">
        <v>5</v>
      </c>
      <c r="C1050" s="4" t="s">
        <v>5232</v>
      </c>
      <c r="D1050" s="4" t="s">
        <v>9</v>
      </c>
      <c r="E1050" s="39" t="s">
        <v>59</v>
      </c>
      <c r="F1050" s="76"/>
      <c r="G1050" s="77"/>
      <c r="H1050" s="77"/>
      <c r="I1050" s="78"/>
      <c r="J1050" s="78"/>
      <c r="K1050" s="81" t="str">
        <f t="shared" ref="K1050:S1050" si="89">INDEX(ObjData,MATCH($C1050&amp;"-"&amp;$D1050&amp;"-"&amp;$E1050,ObjIDs,0),MATCH(K$2,ObjFields,0))</f>
        <v>ICPL</v>
      </c>
      <c r="L1050" s="82">
        <f t="shared" ca="1" si="89"/>
        <v>42276</v>
      </c>
      <c r="M1050" s="81" t="b">
        <f t="shared" si="89"/>
        <v>0</v>
      </c>
      <c r="N1050" s="81" t="str">
        <f t="shared" si="89"/>
        <v>NAME</v>
      </c>
      <c r="O1050" s="81" t="str">
        <f t="shared" si="89"/>
        <v>LAST_UPDATE_DT</v>
      </c>
      <c r="P1050" s="81" t="str">
        <f t="shared" si="89"/>
        <v>LAST_UPDATE</v>
      </c>
      <c r="Q1050" s="81" t="str">
        <f t="shared" si="89"/>
        <v>PX_LAST</v>
      </c>
      <c r="R1050" s="81" t="str">
        <f t="shared" si="89"/>
        <v>PX_BID</v>
      </c>
      <c r="S1050" s="81" t="str">
        <f t="shared" si="89"/>
        <v>PX_ASK</v>
      </c>
      <c r="U1050" s="103"/>
      <c r="V1050" s="104" t="s">
        <v>1055</v>
      </c>
      <c r="W1050" s="105">
        <v>42276</v>
      </c>
      <c r="X1050" s="104" t="b">
        <v>0</v>
      </c>
      <c r="Y1050" s="104" t="s">
        <v>289</v>
      </c>
      <c r="Z1050" s="104" t="s">
        <v>291</v>
      </c>
      <c r="AA1050" s="104" t="s">
        <v>292</v>
      </c>
      <c r="AB1050" s="104" t="s">
        <v>56</v>
      </c>
      <c r="AC1050" s="104" t="s">
        <v>5228</v>
      </c>
      <c r="AD1050" s="104" t="s">
        <v>5229</v>
      </c>
    </row>
    <row r="1051" spans="2:30" outlineLevel="2">
      <c r="B1051" s="4" t="s">
        <v>5</v>
      </c>
      <c r="C1051" s="4" t="s">
        <v>5232</v>
      </c>
      <c r="D1051" s="4" t="s">
        <v>9</v>
      </c>
      <c r="E1051" s="10" t="s">
        <v>59</v>
      </c>
      <c r="F1051" s="4" t="s">
        <v>38</v>
      </c>
      <c r="G1051" s="10" t="s">
        <v>60</v>
      </c>
      <c r="H1051" s="10" t="s">
        <v>1241</v>
      </c>
      <c r="I1051" s="4" t="s">
        <v>277</v>
      </c>
      <c r="J1051" s="72" t="str">
        <f>H1051&amp;" "&amp;K1051&amp;" "&amp;I1051</f>
        <v>RBACOR ICPL Index</v>
      </c>
      <c r="K1051" s="25" t="str">
        <f>K$1050</f>
        <v>ICPL</v>
      </c>
      <c r="L1051" s="26">
        <f ca="1">L$1050</f>
        <v>42276</v>
      </c>
      <c r="M1051" s="25" t="b">
        <f>M$1050</f>
        <v>0</v>
      </c>
      <c r="N1051" s="84" t="str">
        <f>IF($M1051,_xll.BDP($J1051,N$1050),"[DISABLED]")</f>
        <v>[DISABLED]</v>
      </c>
      <c r="O1051" s="84" t="str">
        <f>IF($M1051,_xll.BDP($J1051,O$1050),"[DISABLED]")</f>
        <v>[DISABLED]</v>
      </c>
      <c r="P1051" s="84" t="str">
        <f>IF($M1051,_xll.BDP($J1051,P$1050),"[DISABLED]")</f>
        <v>[DISABLED]</v>
      </c>
      <c r="Q1051" s="84" t="str">
        <f>IF($M1051,_xll.BDH($J1051,Q$1050,$L1051),"[DISABLED]")</f>
        <v>[DISABLED]</v>
      </c>
      <c r="R1051" s="84" t="str">
        <f>IF($M1051,_xll.BDH($J1051,R$1050,$L1051),"[DISABLED]")</f>
        <v>[DISABLED]</v>
      </c>
      <c r="S1051" s="84" t="str">
        <f>IF($M1051,_xll.BDH($J1051,S$1050,$L1051),"[DISABLED]")</f>
        <v>[DISABLED]</v>
      </c>
      <c r="U1051" s="106" t="s">
        <v>6134</v>
      </c>
      <c r="V1051" s="107" t="s">
        <v>1055</v>
      </c>
      <c r="W1051" s="108">
        <v>42276</v>
      </c>
      <c r="X1051" s="107" t="b">
        <v>0</v>
      </c>
      <c r="Y1051" s="107" t="s">
        <v>5237</v>
      </c>
      <c r="Z1051" s="107" t="s">
        <v>5237</v>
      </c>
      <c r="AA1051" s="107" t="s">
        <v>5237</v>
      </c>
      <c r="AB1051" s="107" t="s">
        <v>5237</v>
      </c>
      <c r="AC1051" s="107" t="s">
        <v>5237</v>
      </c>
      <c r="AD1051" s="107" t="s">
        <v>5237</v>
      </c>
    </row>
    <row r="1052" spans="2:30" outlineLevel="2">
      <c r="B1052" s="4" t="s">
        <v>5</v>
      </c>
      <c r="C1052" s="4" t="s">
        <v>5232</v>
      </c>
      <c r="D1052" s="4" t="s">
        <v>9</v>
      </c>
      <c r="E1052" s="10" t="s">
        <v>59</v>
      </c>
      <c r="F1052" s="9" t="s">
        <v>206</v>
      </c>
      <c r="G1052" s="14" t="s">
        <v>61</v>
      </c>
      <c r="H1052" s="14" t="s">
        <v>1207</v>
      </c>
      <c r="I1052" s="9" t="s">
        <v>73</v>
      </c>
      <c r="J1052" s="72" t="str">
        <f t="shared" ref="J1052:J1085" si="90">H1052&amp;" "&amp;K1052&amp;" "&amp;I1052</f>
        <v>ADSO1Z ICPL Curncy</v>
      </c>
      <c r="K1052" s="25" t="str">
        <f t="shared" ref="K1052:M1085" si="91">K$1050</f>
        <v>ICPL</v>
      </c>
      <c r="L1052" s="26">
        <f t="shared" ca="1" si="91"/>
        <v>42276</v>
      </c>
      <c r="M1052" s="25" t="b">
        <f t="shared" si="91"/>
        <v>0</v>
      </c>
      <c r="N1052" s="84" t="str">
        <f>IF($M1052,_xll.BDP($J1052,N$1050),"[DISABLED]")</f>
        <v>[DISABLED]</v>
      </c>
      <c r="O1052" s="84" t="str">
        <f>IF($M1052,_xll.BDP($J1052,O$1050),"[DISABLED]")</f>
        <v>[DISABLED]</v>
      </c>
      <c r="P1052" s="84" t="str">
        <f>IF($M1052,_xll.BDP($J1052,P$1050),"[DISABLED]")</f>
        <v>[DISABLED]</v>
      </c>
      <c r="Q1052" s="84" t="str">
        <f>IF($M1052,_xll.BDH($J1052,Q$1050,$L1052),"[DISABLED]")</f>
        <v>[DISABLED]</v>
      </c>
      <c r="R1052" s="84" t="str">
        <f>IF($M1052,_xll.BDH($J1052,R$1050,$L1052),"[DISABLED]")</f>
        <v>[DISABLED]</v>
      </c>
      <c r="S1052" s="84" t="str">
        <f>IF($M1052,_xll.BDH($J1052,S$1050,$L1052),"[DISABLED]")</f>
        <v>[DISABLED]</v>
      </c>
      <c r="U1052" s="106" t="s">
        <v>6135</v>
      </c>
      <c r="V1052" s="107" t="s">
        <v>1055</v>
      </c>
      <c r="W1052" s="108">
        <v>42276</v>
      </c>
      <c r="X1052" s="107" t="b">
        <v>0</v>
      </c>
      <c r="Y1052" s="107" t="s">
        <v>5237</v>
      </c>
      <c r="Z1052" s="107" t="s">
        <v>5237</v>
      </c>
      <c r="AA1052" s="107" t="s">
        <v>5237</v>
      </c>
      <c r="AB1052" s="107" t="s">
        <v>5237</v>
      </c>
      <c r="AC1052" s="107" t="s">
        <v>5237</v>
      </c>
      <c r="AD1052" s="107" t="s">
        <v>5237</v>
      </c>
    </row>
    <row r="1053" spans="2:30" outlineLevel="2">
      <c r="B1053" s="4" t="s">
        <v>5</v>
      </c>
      <c r="C1053" s="4" t="s">
        <v>5232</v>
      </c>
      <c r="D1053" s="4" t="s">
        <v>9</v>
      </c>
      <c r="E1053" s="10" t="s">
        <v>59</v>
      </c>
      <c r="F1053" s="9" t="s">
        <v>207</v>
      </c>
      <c r="G1053" s="14" t="s">
        <v>61</v>
      </c>
      <c r="H1053" s="14" t="s">
        <v>1208</v>
      </c>
      <c r="I1053" s="9" t="s">
        <v>73</v>
      </c>
      <c r="J1053" s="72" t="str">
        <f t="shared" si="90"/>
        <v>ADSO2Z ICPL Curncy</v>
      </c>
      <c r="K1053" s="25" t="str">
        <f t="shared" si="91"/>
        <v>ICPL</v>
      </c>
      <c r="L1053" s="26">
        <f t="shared" ca="1" si="91"/>
        <v>42276</v>
      </c>
      <c r="M1053" s="25" t="b">
        <f t="shared" si="91"/>
        <v>0</v>
      </c>
      <c r="N1053" s="84" t="str">
        <f>IF($M1053,_xll.BDP($J1053,N$1050),"[DISABLED]")</f>
        <v>[DISABLED]</v>
      </c>
      <c r="O1053" s="84" t="str">
        <f>IF($M1053,_xll.BDP($J1053,O$1050),"[DISABLED]")</f>
        <v>[DISABLED]</v>
      </c>
      <c r="P1053" s="84" t="str">
        <f>IF($M1053,_xll.BDP($J1053,P$1050),"[DISABLED]")</f>
        <v>[DISABLED]</v>
      </c>
      <c r="Q1053" s="84" t="str">
        <f>IF($M1053,_xll.BDH($J1053,Q$1050,$L1053),"[DISABLED]")</f>
        <v>[DISABLED]</v>
      </c>
      <c r="R1053" s="84" t="str">
        <f>IF($M1053,_xll.BDH($J1053,R$1050,$L1053),"[DISABLED]")</f>
        <v>[DISABLED]</v>
      </c>
      <c r="S1053" s="84" t="str">
        <f>IF($M1053,_xll.BDH($J1053,S$1050,$L1053),"[DISABLED]")</f>
        <v>[DISABLED]</v>
      </c>
      <c r="U1053" s="106" t="s">
        <v>6136</v>
      </c>
      <c r="V1053" s="107" t="s">
        <v>1055</v>
      </c>
      <c r="W1053" s="108">
        <v>42276</v>
      </c>
      <c r="X1053" s="107" t="b">
        <v>0</v>
      </c>
      <c r="Y1053" s="107" t="s">
        <v>5237</v>
      </c>
      <c r="Z1053" s="107" t="s">
        <v>5237</v>
      </c>
      <c r="AA1053" s="107" t="s">
        <v>5237</v>
      </c>
      <c r="AB1053" s="107" t="s">
        <v>5237</v>
      </c>
      <c r="AC1053" s="107" t="s">
        <v>5237</v>
      </c>
      <c r="AD1053" s="107" t="s">
        <v>5237</v>
      </c>
    </row>
    <row r="1054" spans="2:30" outlineLevel="2">
      <c r="B1054" s="4" t="s">
        <v>5</v>
      </c>
      <c r="C1054" s="4" t="s">
        <v>5232</v>
      </c>
      <c r="D1054" s="4" t="s">
        <v>9</v>
      </c>
      <c r="E1054" s="10" t="s">
        <v>59</v>
      </c>
      <c r="F1054" s="9" t="s">
        <v>208</v>
      </c>
      <c r="G1054" s="14" t="s">
        <v>61</v>
      </c>
      <c r="H1054" s="14" t="s">
        <v>1209</v>
      </c>
      <c r="I1054" s="9" t="s">
        <v>73</v>
      </c>
      <c r="J1054" s="72" t="str">
        <f t="shared" si="90"/>
        <v>ADSO3Z ICPL Curncy</v>
      </c>
      <c r="K1054" s="25" t="str">
        <f t="shared" si="91"/>
        <v>ICPL</v>
      </c>
      <c r="L1054" s="26">
        <f t="shared" ca="1" si="91"/>
        <v>42276</v>
      </c>
      <c r="M1054" s="25" t="b">
        <f t="shared" si="91"/>
        <v>0</v>
      </c>
      <c r="N1054" s="84" t="str">
        <f>IF($M1054,_xll.BDP($J1054,N$1050),"[DISABLED]")</f>
        <v>[DISABLED]</v>
      </c>
      <c r="O1054" s="84" t="str">
        <f>IF($M1054,_xll.BDP($J1054,O$1050),"[DISABLED]")</f>
        <v>[DISABLED]</v>
      </c>
      <c r="P1054" s="84" t="str">
        <f>IF($M1054,_xll.BDP($J1054,P$1050),"[DISABLED]")</f>
        <v>[DISABLED]</v>
      </c>
      <c r="Q1054" s="84" t="str">
        <f>IF($M1054,_xll.BDH($J1054,Q$1050,$L1054),"[DISABLED]")</f>
        <v>[DISABLED]</v>
      </c>
      <c r="R1054" s="84" t="str">
        <f>IF($M1054,_xll.BDH($J1054,R$1050,$L1054),"[DISABLED]")</f>
        <v>[DISABLED]</v>
      </c>
      <c r="S1054" s="84" t="str">
        <f>IF($M1054,_xll.BDH($J1054,S$1050,$L1054),"[DISABLED]")</f>
        <v>[DISABLED]</v>
      </c>
      <c r="U1054" s="106" t="s">
        <v>6137</v>
      </c>
      <c r="V1054" s="107" t="s">
        <v>1055</v>
      </c>
      <c r="W1054" s="108">
        <v>42276</v>
      </c>
      <c r="X1054" s="107" t="b">
        <v>0</v>
      </c>
      <c r="Y1054" s="107" t="s">
        <v>5237</v>
      </c>
      <c r="Z1054" s="107" t="s">
        <v>5237</v>
      </c>
      <c r="AA1054" s="107" t="s">
        <v>5237</v>
      </c>
      <c r="AB1054" s="107" t="s">
        <v>5237</v>
      </c>
      <c r="AC1054" s="107" t="s">
        <v>5237</v>
      </c>
      <c r="AD1054" s="107" t="s">
        <v>5237</v>
      </c>
    </row>
    <row r="1055" spans="2:30" outlineLevel="2">
      <c r="B1055" s="4" t="s">
        <v>5</v>
      </c>
      <c r="C1055" s="4" t="s">
        <v>5232</v>
      </c>
      <c r="D1055" s="4" t="s">
        <v>9</v>
      </c>
      <c r="E1055" s="10" t="s">
        <v>59</v>
      </c>
      <c r="F1055" s="4" t="s">
        <v>209</v>
      </c>
      <c r="G1055" s="10" t="s">
        <v>61</v>
      </c>
      <c r="H1055" s="10" t="s">
        <v>1210</v>
      </c>
      <c r="I1055" s="4" t="s">
        <v>73</v>
      </c>
      <c r="J1055" s="72" t="str">
        <f t="shared" si="90"/>
        <v>ADSOA ICPL Curncy</v>
      </c>
      <c r="K1055" s="25" t="str">
        <f t="shared" si="91"/>
        <v>ICPL</v>
      </c>
      <c r="L1055" s="26">
        <f t="shared" ca="1" si="91"/>
        <v>42276</v>
      </c>
      <c r="M1055" s="25" t="b">
        <f t="shared" si="91"/>
        <v>0</v>
      </c>
      <c r="N1055" s="84" t="str">
        <f>IF($M1055,_xll.BDP($J1055,N$1050),"[DISABLED]")</f>
        <v>[DISABLED]</v>
      </c>
      <c r="O1055" s="84" t="str">
        <f>IF($M1055,_xll.BDP($J1055,O$1050),"[DISABLED]")</f>
        <v>[DISABLED]</v>
      </c>
      <c r="P1055" s="84" t="str">
        <f>IF($M1055,_xll.BDP($J1055,P$1050),"[DISABLED]")</f>
        <v>[DISABLED]</v>
      </c>
      <c r="Q1055" s="84" t="str">
        <f>IF($M1055,_xll.BDH($J1055,Q$1050,$L1055),"[DISABLED]")</f>
        <v>[DISABLED]</v>
      </c>
      <c r="R1055" s="84" t="str">
        <f>IF($M1055,_xll.BDH($J1055,R$1050,$L1055),"[DISABLED]")</f>
        <v>[DISABLED]</v>
      </c>
      <c r="S1055" s="84" t="str">
        <f>IF($M1055,_xll.BDH($J1055,S$1050,$L1055),"[DISABLED]")</f>
        <v>[DISABLED]</v>
      </c>
      <c r="U1055" s="106" t="s">
        <v>6138</v>
      </c>
      <c r="V1055" s="107" t="s">
        <v>1055</v>
      </c>
      <c r="W1055" s="108">
        <v>42276</v>
      </c>
      <c r="X1055" s="107" t="b">
        <v>0</v>
      </c>
      <c r="Y1055" s="107" t="s">
        <v>5237</v>
      </c>
      <c r="Z1055" s="107" t="s">
        <v>5237</v>
      </c>
      <c r="AA1055" s="107" t="s">
        <v>5237</v>
      </c>
      <c r="AB1055" s="107" t="s">
        <v>5237</v>
      </c>
      <c r="AC1055" s="107" t="s">
        <v>5237</v>
      </c>
      <c r="AD1055" s="107" t="s">
        <v>5237</v>
      </c>
    </row>
    <row r="1056" spans="2:30" outlineLevel="2">
      <c r="B1056" s="4" t="s">
        <v>5</v>
      </c>
      <c r="C1056" s="4" t="s">
        <v>5232</v>
      </c>
      <c r="D1056" s="4" t="s">
        <v>9</v>
      </c>
      <c r="E1056" s="10" t="s">
        <v>59</v>
      </c>
      <c r="F1056" s="4" t="s">
        <v>210</v>
      </c>
      <c r="G1056" s="10" t="s">
        <v>61</v>
      </c>
      <c r="H1056" s="10" t="s">
        <v>1211</v>
      </c>
      <c r="I1056" s="4" t="s">
        <v>73</v>
      </c>
      <c r="J1056" s="72" t="str">
        <f t="shared" si="90"/>
        <v>ADSOB ICPL Curncy</v>
      </c>
      <c r="K1056" s="25" t="str">
        <f t="shared" si="91"/>
        <v>ICPL</v>
      </c>
      <c r="L1056" s="26">
        <f t="shared" ca="1" si="91"/>
        <v>42276</v>
      </c>
      <c r="M1056" s="25" t="b">
        <f t="shared" si="91"/>
        <v>0</v>
      </c>
      <c r="N1056" s="84" t="str">
        <f>IF($M1056,_xll.BDP($J1056,N$1050),"[DISABLED]")</f>
        <v>[DISABLED]</v>
      </c>
      <c r="O1056" s="84" t="str">
        <f>IF($M1056,_xll.BDP($J1056,O$1050),"[DISABLED]")</f>
        <v>[DISABLED]</v>
      </c>
      <c r="P1056" s="84" t="str">
        <f>IF($M1056,_xll.BDP($J1056,P$1050),"[DISABLED]")</f>
        <v>[DISABLED]</v>
      </c>
      <c r="Q1056" s="84" t="str">
        <f>IF($M1056,_xll.BDH($J1056,Q$1050,$L1056),"[DISABLED]")</f>
        <v>[DISABLED]</v>
      </c>
      <c r="R1056" s="84" t="str">
        <f>IF($M1056,_xll.BDH($J1056,R$1050,$L1056),"[DISABLED]")</f>
        <v>[DISABLED]</v>
      </c>
      <c r="S1056" s="84" t="str">
        <f>IF($M1056,_xll.BDH($J1056,S$1050,$L1056),"[DISABLED]")</f>
        <v>[DISABLED]</v>
      </c>
      <c r="U1056" s="106" t="s">
        <v>6139</v>
      </c>
      <c r="V1056" s="107" t="s">
        <v>1055</v>
      </c>
      <c r="W1056" s="108">
        <v>42276</v>
      </c>
      <c r="X1056" s="107" t="b">
        <v>0</v>
      </c>
      <c r="Y1056" s="107" t="s">
        <v>5237</v>
      </c>
      <c r="Z1056" s="107" t="s">
        <v>5237</v>
      </c>
      <c r="AA1056" s="107" t="s">
        <v>5237</v>
      </c>
      <c r="AB1056" s="107" t="s">
        <v>5237</v>
      </c>
      <c r="AC1056" s="107" t="s">
        <v>5237</v>
      </c>
      <c r="AD1056" s="107" t="s">
        <v>5237</v>
      </c>
    </row>
    <row r="1057" spans="2:30" outlineLevel="2">
      <c r="B1057" s="4" t="s">
        <v>5</v>
      </c>
      <c r="C1057" s="4" t="s">
        <v>5232</v>
      </c>
      <c r="D1057" s="4" t="s">
        <v>9</v>
      </c>
      <c r="E1057" s="10" t="s">
        <v>59</v>
      </c>
      <c r="F1057" s="4" t="s">
        <v>54</v>
      </c>
      <c r="G1057" s="10" t="s">
        <v>61</v>
      </c>
      <c r="H1057" s="10" t="s">
        <v>1212</v>
      </c>
      <c r="I1057" s="4" t="s">
        <v>73</v>
      </c>
      <c r="J1057" s="72" t="str">
        <f t="shared" si="90"/>
        <v>ADSOC ICPL Curncy</v>
      </c>
      <c r="K1057" s="25" t="str">
        <f t="shared" si="91"/>
        <v>ICPL</v>
      </c>
      <c r="L1057" s="26">
        <f t="shared" ca="1" si="91"/>
        <v>42276</v>
      </c>
      <c r="M1057" s="25" t="b">
        <f t="shared" si="91"/>
        <v>0</v>
      </c>
      <c r="N1057" s="84" t="str">
        <f>IF($M1057,_xll.BDP($J1057,N$1050),"[DISABLED]")</f>
        <v>[DISABLED]</v>
      </c>
      <c r="O1057" s="84" t="str">
        <f>IF($M1057,_xll.BDP($J1057,O$1050),"[DISABLED]")</f>
        <v>[DISABLED]</v>
      </c>
      <c r="P1057" s="84" t="str">
        <f>IF($M1057,_xll.BDP($J1057,P$1050),"[DISABLED]")</f>
        <v>[DISABLED]</v>
      </c>
      <c r="Q1057" s="84" t="str">
        <f>IF($M1057,_xll.BDH($J1057,Q$1050,$L1057),"[DISABLED]")</f>
        <v>[DISABLED]</v>
      </c>
      <c r="R1057" s="84" t="str">
        <f>IF($M1057,_xll.BDH($J1057,R$1050,$L1057),"[DISABLED]")</f>
        <v>[DISABLED]</v>
      </c>
      <c r="S1057" s="84" t="str">
        <f>IF($M1057,_xll.BDH($J1057,S$1050,$L1057),"[DISABLED]")</f>
        <v>[DISABLED]</v>
      </c>
      <c r="U1057" s="106" t="s">
        <v>6140</v>
      </c>
      <c r="V1057" s="107" t="s">
        <v>1055</v>
      </c>
      <c r="W1057" s="108">
        <v>42276</v>
      </c>
      <c r="X1057" s="107" t="b">
        <v>0</v>
      </c>
      <c r="Y1057" s="107" t="s">
        <v>5237</v>
      </c>
      <c r="Z1057" s="107" t="s">
        <v>5237</v>
      </c>
      <c r="AA1057" s="107" t="s">
        <v>5237</v>
      </c>
      <c r="AB1057" s="107" t="s">
        <v>5237</v>
      </c>
      <c r="AC1057" s="107" t="s">
        <v>5237</v>
      </c>
      <c r="AD1057" s="107" t="s">
        <v>5237</v>
      </c>
    </row>
    <row r="1058" spans="2:30" outlineLevel="2">
      <c r="B1058" s="4" t="s">
        <v>5</v>
      </c>
      <c r="C1058" s="4" t="s">
        <v>5232</v>
      </c>
      <c r="D1058" s="4" t="s">
        <v>9</v>
      </c>
      <c r="E1058" s="10" t="s">
        <v>59</v>
      </c>
      <c r="F1058" s="4" t="s">
        <v>211</v>
      </c>
      <c r="G1058" s="10" t="s">
        <v>61</v>
      </c>
      <c r="H1058" s="10" t="s">
        <v>1213</v>
      </c>
      <c r="I1058" s="4" t="s">
        <v>73</v>
      </c>
      <c r="J1058" s="72" t="str">
        <f t="shared" si="90"/>
        <v>ADSOD ICPL Curncy</v>
      </c>
      <c r="K1058" s="25" t="str">
        <f t="shared" si="91"/>
        <v>ICPL</v>
      </c>
      <c r="L1058" s="26">
        <f t="shared" ca="1" si="91"/>
        <v>42276</v>
      </c>
      <c r="M1058" s="25" t="b">
        <f t="shared" si="91"/>
        <v>0</v>
      </c>
      <c r="N1058" s="84" t="str">
        <f>IF($M1058,_xll.BDP($J1058,N$1050),"[DISABLED]")</f>
        <v>[DISABLED]</v>
      </c>
      <c r="O1058" s="84" t="str">
        <f>IF($M1058,_xll.BDP($J1058,O$1050),"[DISABLED]")</f>
        <v>[DISABLED]</v>
      </c>
      <c r="P1058" s="84" t="str">
        <f>IF($M1058,_xll.BDP($J1058,P$1050),"[DISABLED]")</f>
        <v>[DISABLED]</v>
      </c>
      <c r="Q1058" s="84" t="str">
        <f>IF($M1058,_xll.BDH($J1058,Q$1050,$L1058),"[DISABLED]")</f>
        <v>[DISABLED]</v>
      </c>
      <c r="R1058" s="84" t="str">
        <f>IF($M1058,_xll.BDH($J1058,R$1050,$L1058),"[DISABLED]")</f>
        <v>[DISABLED]</v>
      </c>
      <c r="S1058" s="84" t="str">
        <f>IF($M1058,_xll.BDH($J1058,S$1050,$L1058),"[DISABLED]")</f>
        <v>[DISABLED]</v>
      </c>
      <c r="U1058" s="106" t="s">
        <v>6141</v>
      </c>
      <c r="V1058" s="107" t="s">
        <v>1055</v>
      </c>
      <c r="W1058" s="108">
        <v>42276</v>
      </c>
      <c r="X1058" s="107" t="b">
        <v>0</v>
      </c>
      <c r="Y1058" s="107" t="s">
        <v>5237</v>
      </c>
      <c r="Z1058" s="107" t="s">
        <v>5237</v>
      </c>
      <c r="AA1058" s="107" t="s">
        <v>5237</v>
      </c>
      <c r="AB1058" s="107" t="s">
        <v>5237</v>
      </c>
      <c r="AC1058" s="107" t="s">
        <v>5237</v>
      </c>
      <c r="AD1058" s="107" t="s">
        <v>5237</v>
      </c>
    </row>
    <row r="1059" spans="2:30" outlineLevel="2">
      <c r="B1059" s="4" t="s">
        <v>5</v>
      </c>
      <c r="C1059" s="4" t="s">
        <v>5232</v>
      </c>
      <c r="D1059" s="4" t="s">
        <v>9</v>
      </c>
      <c r="E1059" s="10" t="s">
        <v>59</v>
      </c>
      <c r="F1059" s="4" t="s">
        <v>212</v>
      </c>
      <c r="G1059" s="10" t="s">
        <v>61</v>
      </c>
      <c r="H1059" s="10" t="s">
        <v>1214</v>
      </c>
      <c r="I1059" s="4" t="s">
        <v>73</v>
      </c>
      <c r="J1059" s="72" t="str">
        <f t="shared" si="90"/>
        <v>ADSOE ICPL Curncy</v>
      </c>
      <c r="K1059" s="25" t="str">
        <f t="shared" si="91"/>
        <v>ICPL</v>
      </c>
      <c r="L1059" s="26">
        <f t="shared" ca="1" si="91"/>
        <v>42276</v>
      </c>
      <c r="M1059" s="25" t="b">
        <f t="shared" si="91"/>
        <v>0</v>
      </c>
      <c r="N1059" s="84" t="str">
        <f>IF($M1059,_xll.BDP($J1059,N$1050),"[DISABLED]")</f>
        <v>[DISABLED]</v>
      </c>
      <c r="O1059" s="84" t="str">
        <f>IF($M1059,_xll.BDP($J1059,O$1050),"[DISABLED]")</f>
        <v>[DISABLED]</v>
      </c>
      <c r="P1059" s="84" t="str">
        <f>IF($M1059,_xll.BDP($J1059,P$1050),"[DISABLED]")</f>
        <v>[DISABLED]</v>
      </c>
      <c r="Q1059" s="84" t="str">
        <f>IF($M1059,_xll.BDH($J1059,Q$1050,$L1059),"[DISABLED]")</f>
        <v>[DISABLED]</v>
      </c>
      <c r="R1059" s="84" t="str">
        <f>IF($M1059,_xll.BDH($J1059,R$1050,$L1059),"[DISABLED]")</f>
        <v>[DISABLED]</v>
      </c>
      <c r="S1059" s="84" t="str">
        <f>IF($M1059,_xll.BDH($J1059,S$1050,$L1059),"[DISABLED]")</f>
        <v>[DISABLED]</v>
      </c>
      <c r="U1059" s="106" t="s">
        <v>6142</v>
      </c>
      <c r="V1059" s="107" t="s">
        <v>1055</v>
      </c>
      <c r="W1059" s="108">
        <v>42276</v>
      </c>
      <c r="X1059" s="107" t="b">
        <v>0</v>
      </c>
      <c r="Y1059" s="107" t="s">
        <v>5237</v>
      </c>
      <c r="Z1059" s="107" t="s">
        <v>5237</v>
      </c>
      <c r="AA1059" s="107" t="s">
        <v>5237</v>
      </c>
      <c r="AB1059" s="107" t="s">
        <v>5237</v>
      </c>
      <c r="AC1059" s="107" t="s">
        <v>5237</v>
      </c>
      <c r="AD1059" s="107" t="s">
        <v>5237</v>
      </c>
    </row>
    <row r="1060" spans="2:30" outlineLevel="2">
      <c r="B1060" s="4" t="s">
        <v>5</v>
      </c>
      <c r="C1060" s="4" t="s">
        <v>5232</v>
      </c>
      <c r="D1060" s="4" t="s">
        <v>9</v>
      </c>
      <c r="E1060" s="10" t="s">
        <v>59</v>
      </c>
      <c r="F1060" s="4" t="s">
        <v>58</v>
      </c>
      <c r="G1060" s="10" t="s">
        <v>61</v>
      </c>
      <c r="H1060" s="10" t="s">
        <v>1215</v>
      </c>
      <c r="I1060" s="4" t="s">
        <v>73</v>
      </c>
      <c r="J1060" s="72" t="str">
        <f t="shared" si="90"/>
        <v>ADSOF ICPL Curncy</v>
      </c>
      <c r="K1060" s="25" t="str">
        <f t="shared" si="91"/>
        <v>ICPL</v>
      </c>
      <c r="L1060" s="26">
        <f t="shared" ca="1" si="91"/>
        <v>42276</v>
      </c>
      <c r="M1060" s="25" t="b">
        <f t="shared" si="91"/>
        <v>0</v>
      </c>
      <c r="N1060" s="84" t="str">
        <f>IF($M1060,_xll.BDP($J1060,N$1050),"[DISABLED]")</f>
        <v>[DISABLED]</v>
      </c>
      <c r="O1060" s="84" t="str">
        <f>IF($M1060,_xll.BDP($J1060,O$1050),"[DISABLED]")</f>
        <v>[DISABLED]</v>
      </c>
      <c r="P1060" s="84" t="str">
        <f>IF($M1060,_xll.BDP($J1060,P$1050),"[DISABLED]")</f>
        <v>[DISABLED]</v>
      </c>
      <c r="Q1060" s="84" t="str">
        <f>IF($M1060,_xll.BDH($J1060,Q$1050,$L1060),"[DISABLED]")</f>
        <v>[DISABLED]</v>
      </c>
      <c r="R1060" s="84" t="str">
        <f>IF($M1060,_xll.BDH($J1060,R$1050,$L1060),"[DISABLED]")</f>
        <v>[DISABLED]</v>
      </c>
      <c r="S1060" s="84" t="str">
        <f>IF($M1060,_xll.BDH($J1060,S$1050,$L1060),"[DISABLED]")</f>
        <v>[DISABLED]</v>
      </c>
      <c r="U1060" s="106" t="s">
        <v>6143</v>
      </c>
      <c r="V1060" s="107" t="s">
        <v>1055</v>
      </c>
      <c r="W1060" s="108">
        <v>42276</v>
      </c>
      <c r="X1060" s="107" t="b">
        <v>0</v>
      </c>
      <c r="Y1060" s="107" t="s">
        <v>5237</v>
      </c>
      <c r="Z1060" s="107" t="s">
        <v>5237</v>
      </c>
      <c r="AA1060" s="107" t="s">
        <v>5237</v>
      </c>
      <c r="AB1060" s="107" t="s">
        <v>5237</v>
      </c>
      <c r="AC1060" s="107" t="s">
        <v>5237</v>
      </c>
      <c r="AD1060" s="107" t="s">
        <v>5237</v>
      </c>
    </row>
    <row r="1061" spans="2:30" outlineLevel="2">
      <c r="B1061" s="4" t="s">
        <v>5</v>
      </c>
      <c r="C1061" s="4" t="s">
        <v>5232</v>
      </c>
      <c r="D1061" s="4" t="s">
        <v>9</v>
      </c>
      <c r="E1061" s="10" t="s">
        <v>59</v>
      </c>
      <c r="F1061" s="4" t="s">
        <v>177</v>
      </c>
      <c r="G1061" s="10" t="s">
        <v>61</v>
      </c>
      <c r="H1061" s="10" t="s">
        <v>1216</v>
      </c>
      <c r="I1061" s="4" t="s">
        <v>73</v>
      </c>
      <c r="J1061" s="72" t="str">
        <f t="shared" si="90"/>
        <v>ADSOG ICPL Curncy</v>
      </c>
      <c r="K1061" s="25" t="str">
        <f t="shared" si="91"/>
        <v>ICPL</v>
      </c>
      <c r="L1061" s="26">
        <f t="shared" ca="1" si="91"/>
        <v>42276</v>
      </c>
      <c r="M1061" s="25" t="b">
        <f t="shared" si="91"/>
        <v>0</v>
      </c>
      <c r="N1061" s="84" t="str">
        <f>IF($M1061,_xll.BDP($J1061,N$1050),"[DISABLED]")</f>
        <v>[DISABLED]</v>
      </c>
      <c r="O1061" s="84" t="str">
        <f>IF($M1061,_xll.BDP($J1061,O$1050),"[DISABLED]")</f>
        <v>[DISABLED]</v>
      </c>
      <c r="P1061" s="84" t="str">
        <f>IF($M1061,_xll.BDP($J1061,P$1050),"[DISABLED]")</f>
        <v>[DISABLED]</v>
      </c>
      <c r="Q1061" s="84" t="str">
        <f>IF($M1061,_xll.BDH($J1061,Q$1050,$L1061),"[DISABLED]")</f>
        <v>[DISABLED]</v>
      </c>
      <c r="R1061" s="84" t="str">
        <f>IF($M1061,_xll.BDH($J1061,R$1050,$L1061),"[DISABLED]")</f>
        <v>[DISABLED]</v>
      </c>
      <c r="S1061" s="84" t="str">
        <f>IF($M1061,_xll.BDH($J1061,S$1050,$L1061),"[DISABLED]")</f>
        <v>[DISABLED]</v>
      </c>
      <c r="U1061" s="106" t="s">
        <v>6144</v>
      </c>
      <c r="V1061" s="107" t="s">
        <v>1055</v>
      </c>
      <c r="W1061" s="108">
        <v>42276</v>
      </c>
      <c r="X1061" s="107" t="b">
        <v>0</v>
      </c>
      <c r="Y1061" s="107" t="s">
        <v>5237</v>
      </c>
      <c r="Z1061" s="107" t="s">
        <v>5237</v>
      </c>
      <c r="AA1061" s="107" t="s">
        <v>5237</v>
      </c>
      <c r="AB1061" s="107" t="s">
        <v>5237</v>
      </c>
      <c r="AC1061" s="107" t="s">
        <v>5237</v>
      </c>
      <c r="AD1061" s="107" t="s">
        <v>5237</v>
      </c>
    </row>
    <row r="1062" spans="2:30" outlineLevel="2">
      <c r="B1062" s="4" t="s">
        <v>5</v>
      </c>
      <c r="C1062" s="4" t="s">
        <v>5232</v>
      </c>
      <c r="D1062" s="4" t="s">
        <v>9</v>
      </c>
      <c r="E1062" s="10" t="s">
        <v>59</v>
      </c>
      <c r="F1062" s="4" t="s">
        <v>178</v>
      </c>
      <c r="G1062" s="10" t="s">
        <v>61</v>
      </c>
      <c r="H1062" s="10" t="s">
        <v>1217</v>
      </c>
      <c r="I1062" s="4" t="s">
        <v>73</v>
      </c>
      <c r="J1062" s="72" t="str">
        <f t="shared" si="90"/>
        <v>ADSOH ICPL Curncy</v>
      </c>
      <c r="K1062" s="25" t="str">
        <f t="shared" si="91"/>
        <v>ICPL</v>
      </c>
      <c r="L1062" s="26">
        <f t="shared" ca="1" si="91"/>
        <v>42276</v>
      </c>
      <c r="M1062" s="25" t="b">
        <f t="shared" si="91"/>
        <v>0</v>
      </c>
      <c r="N1062" s="84" t="str">
        <f>IF($M1062,_xll.BDP($J1062,N$1050),"[DISABLED]")</f>
        <v>[DISABLED]</v>
      </c>
      <c r="O1062" s="84" t="str">
        <f>IF($M1062,_xll.BDP($J1062,O$1050),"[DISABLED]")</f>
        <v>[DISABLED]</v>
      </c>
      <c r="P1062" s="84" t="str">
        <f>IF($M1062,_xll.BDP($J1062,P$1050),"[DISABLED]")</f>
        <v>[DISABLED]</v>
      </c>
      <c r="Q1062" s="84" t="str">
        <f>IF($M1062,_xll.BDH($J1062,Q$1050,$L1062),"[DISABLED]")</f>
        <v>[DISABLED]</v>
      </c>
      <c r="R1062" s="84" t="str">
        <f>IF($M1062,_xll.BDH($J1062,R$1050,$L1062),"[DISABLED]")</f>
        <v>[DISABLED]</v>
      </c>
      <c r="S1062" s="84" t="str">
        <f>IF($M1062,_xll.BDH($J1062,S$1050,$L1062),"[DISABLED]")</f>
        <v>[DISABLED]</v>
      </c>
      <c r="U1062" s="106" t="s">
        <v>6145</v>
      </c>
      <c r="V1062" s="107" t="s">
        <v>1055</v>
      </c>
      <c r="W1062" s="108">
        <v>42276</v>
      </c>
      <c r="X1062" s="107" t="b">
        <v>0</v>
      </c>
      <c r="Y1062" s="107" t="s">
        <v>5237</v>
      </c>
      <c r="Z1062" s="107" t="s">
        <v>5237</v>
      </c>
      <c r="AA1062" s="107" t="s">
        <v>5237</v>
      </c>
      <c r="AB1062" s="107" t="s">
        <v>5237</v>
      </c>
      <c r="AC1062" s="107" t="s">
        <v>5237</v>
      </c>
      <c r="AD1062" s="107" t="s">
        <v>5237</v>
      </c>
    </row>
    <row r="1063" spans="2:30" outlineLevel="2">
      <c r="B1063" s="4" t="s">
        <v>5</v>
      </c>
      <c r="C1063" s="4" t="s">
        <v>5232</v>
      </c>
      <c r="D1063" s="4" t="s">
        <v>9</v>
      </c>
      <c r="E1063" s="10" t="s">
        <v>59</v>
      </c>
      <c r="F1063" s="4" t="s">
        <v>71</v>
      </c>
      <c r="G1063" s="10" t="s">
        <v>61</v>
      </c>
      <c r="H1063" s="10" t="s">
        <v>1218</v>
      </c>
      <c r="I1063" s="4" t="s">
        <v>73</v>
      </c>
      <c r="J1063" s="72" t="str">
        <f t="shared" si="90"/>
        <v>ADSOI ICPL Curncy</v>
      </c>
      <c r="K1063" s="25" t="str">
        <f t="shared" si="91"/>
        <v>ICPL</v>
      </c>
      <c r="L1063" s="26">
        <f t="shared" ca="1" si="91"/>
        <v>42276</v>
      </c>
      <c r="M1063" s="25" t="b">
        <f t="shared" si="91"/>
        <v>0</v>
      </c>
      <c r="N1063" s="84" t="str">
        <f>IF($M1063,_xll.BDP($J1063,N$1050),"[DISABLED]")</f>
        <v>[DISABLED]</v>
      </c>
      <c r="O1063" s="84" t="str">
        <f>IF($M1063,_xll.BDP($J1063,O$1050),"[DISABLED]")</f>
        <v>[DISABLED]</v>
      </c>
      <c r="P1063" s="84" t="str">
        <f>IF($M1063,_xll.BDP($J1063,P$1050),"[DISABLED]")</f>
        <v>[DISABLED]</v>
      </c>
      <c r="Q1063" s="84" t="str">
        <f>IF($M1063,_xll.BDH($J1063,Q$1050,$L1063),"[DISABLED]")</f>
        <v>[DISABLED]</v>
      </c>
      <c r="R1063" s="84" t="str">
        <f>IF($M1063,_xll.BDH($J1063,R$1050,$L1063),"[DISABLED]")</f>
        <v>[DISABLED]</v>
      </c>
      <c r="S1063" s="84" t="str">
        <f>IF($M1063,_xll.BDH($J1063,S$1050,$L1063),"[DISABLED]")</f>
        <v>[DISABLED]</v>
      </c>
      <c r="U1063" s="106" t="s">
        <v>6146</v>
      </c>
      <c r="V1063" s="107" t="s">
        <v>1055</v>
      </c>
      <c r="W1063" s="108">
        <v>42276</v>
      </c>
      <c r="X1063" s="107" t="b">
        <v>0</v>
      </c>
      <c r="Y1063" s="107" t="s">
        <v>5237</v>
      </c>
      <c r="Z1063" s="107" t="s">
        <v>5237</v>
      </c>
      <c r="AA1063" s="107" t="s">
        <v>5237</v>
      </c>
      <c r="AB1063" s="107" t="s">
        <v>5237</v>
      </c>
      <c r="AC1063" s="107" t="s">
        <v>5237</v>
      </c>
      <c r="AD1063" s="107" t="s">
        <v>5237</v>
      </c>
    </row>
    <row r="1064" spans="2:30" outlineLevel="2">
      <c r="B1064" s="4" t="s">
        <v>5</v>
      </c>
      <c r="C1064" s="4" t="s">
        <v>5232</v>
      </c>
      <c r="D1064" s="4" t="s">
        <v>9</v>
      </c>
      <c r="E1064" s="10" t="s">
        <v>59</v>
      </c>
      <c r="F1064" s="4" t="s">
        <v>179</v>
      </c>
      <c r="G1064" s="10" t="s">
        <v>61</v>
      </c>
      <c r="H1064" s="10" t="s">
        <v>1219</v>
      </c>
      <c r="I1064" s="4" t="s">
        <v>73</v>
      </c>
      <c r="J1064" s="72" t="str">
        <f t="shared" si="90"/>
        <v>ADSOJ ICPL Curncy</v>
      </c>
      <c r="K1064" s="25" t="str">
        <f t="shared" si="91"/>
        <v>ICPL</v>
      </c>
      <c r="L1064" s="26">
        <f t="shared" ca="1" si="91"/>
        <v>42276</v>
      </c>
      <c r="M1064" s="25" t="b">
        <f t="shared" si="91"/>
        <v>0</v>
      </c>
      <c r="N1064" s="84" t="str">
        <f>IF($M1064,_xll.BDP($J1064,N$1050),"[DISABLED]")</f>
        <v>[DISABLED]</v>
      </c>
      <c r="O1064" s="84" t="str">
        <f>IF($M1064,_xll.BDP($J1064,O$1050),"[DISABLED]")</f>
        <v>[DISABLED]</v>
      </c>
      <c r="P1064" s="84" t="str">
        <f>IF($M1064,_xll.BDP($J1064,P$1050),"[DISABLED]")</f>
        <v>[DISABLED]</v>
      </c>
      <c r="Q1064" s="84" t="str">
        <f>IF($M1064,_xll.BDH($J1064,Q$1050,$L1064),"[DISABLED]")</f>
        <v>[DISABLED]</v>
      </c>
      <c r="R1064" s="84" t="str">
        <f>IF($M1064,_xll.BDH($J1064,R$1050,$L1064),"[DISABLED]")</f>
        <v>[DISABLED]</v>
      </c>
      <c r="S1064" s="84" t="str">
        <f>IF($M1064,_xll.BDH($J1064,S$1050,$L1064),"[DISABLED]")</f>
        <v>[DISABLED]</v>
      </c>
      <c r="U1064" s="106" t="s">
        <v>6147</v>
      </c>
      <c r="V1064" s="107" t="s">
        <v>1055</v>
      </c>
      <c r="W1064" s="108">
        <v>42276</v>
      </c>
      <c r="X1064" s="107" t="b">
        <v>0</v>
      </c>
      <c r="Y1064" s="107" t="s">
        <v>5237</v>
      </c>
      <c r="Z1064" s="107" t="s">
        <v>5237</v>
      </c>
      <c r="AA1064" s="107" t="s">
        <v>5237</v>
      </c>
      <c r="AB1064" s="107" t="s">
        <v>5237</v>
      </c>
      <c r="AC1064" s="107" t="s">
        <v>5237</v>
      </c>
      <c r="AD1064" s="107" t="s">
        <v>5237</v>
      </c>
    </row>
    <row r="1065" spans="2:30" outlineLevel="2">
      <c r="B1065" s="4" t="s">
        <v>5</v>
      </c>
      <c r="C1065" s="4" t="s">
        <v>5232</v>
      </c>
      <c r="D1065" s="4" t="s">
        <v>9</v>
      </c>
      <c r="E1065" s="10" t="s">
        <v>59</v>
      </c>
      <c r="F1065" s="4" t="s">
        <v>181</v>
      </c>
      <c r="G1065" s="10" t="s">
        <v>61</v>
      </c>
      <c r="H1065" s="10" t="s">
        <v>1220</v>
      </c>
      <c r="I1065" s="4" t="s">
        <v>73</v>
      </c>
      <c r="J1065" s="72" t="str">
        <f t="shared" si="90"/>
        <v>ADSOK ICPL Curncy</v>
      </c>
      <c r="K1065" s="25" t="str">
        <f t="shared" si="91"/>
        <v>ICPL</v>
      </c>
      <c r="L1065" s="26">
        <f t="shared" ca="1" si="91"/>
        <v>42276</v>
      </c>
      <c r="M1065" s="25" t="b">
        <f t="shared" si="91"/>
        <v>0</v>
      </c>
      <c r="N1065" s="84" t="str">
        <f>IF($M1065,_xll.BDP($J1065,N$1050),"[DISABLED]")</f>
        <v>[DISABLED]</v>
      </c>
      <c r="O1065" s="84" t="str">
        <f>IF($M1065,_xll.BDP($J1065,O$1050),"[DISABLED]")</f>
        <v>[DISABLED]</v>
      </c>
      <c r="P1065" s="84" t="str">
        <f>IF($M1065,_xll.BDP($J1065,P$1050),"[DISABLED]")</f>
        <v>[DISABLED]</v>
      </c>
      <c r="Q1065" s="84" t="str">
        <f>IF($M1065,_xll.BDH($J1065,Q$1050,$L1065),"[DISABLED]")</f>
        <v>[DISABLED]</v>
      </c>
      <c r="R1065" s="84" t="str">
        <f>IF($M1065,_xll.BDH($J1065,R$1050,$L1065),"[DISABLED]")</f>
        <v>[DISABLED]</v>
      </c>
      <c r="S1065" s="84" t="str">
        <f>IF($M1065,_xll.BDH($J1065,S$1050,$L1065),"[DISABLED]")</f>
        <v>[DISABLED]</v>
      </c>
      <c r="U1065" s="106" t="s">
        <v>6148</v>
      </c>
      <c r="V1065" s="107" t="s">
        <v>1055</v>
      </c>
      <c r="W1065" s="108">
        <v>42276</v>
      </c>
      <c r="X1065" s="107" t="b">
        <v>0</v>
      </c>
      <c r="Y1065" s="107" t="s">
        <v>5237</v>
      </c>
      <c r="Z1065" s="107" t="s">
        <v>5237</v>
      </c>
      <c r="AA1065" s="107" t="s">
        <v>5237</v>
      </c>
      <c r="AB1065" s="107" t="s">
        <v>5237</v>
      </c>
      <c r="AC1065" s="107" t="s">
        <v>5237</v>
      </c>
      <c r="AD1065" s="107" t="s">
        <v>5237</v>
      </c>
    </row>
    <row r="1066" spans="2:30" outlineLevel="2">
      <c r="B1066" s="4" t="s">
        <v>5</v>
      </c>
      <c r="C1066" s="4" t="s">
        <v>5232</v>
      </c>
      <c r="D1066" s="4" t="s">
        <v>9</v>
      </c>
      <c r="E1066" s="10" t="s">
        <v>59</v>
      </c>
      <c r="F1066" s="4" t="s">
        <v>41</v>
      </c>
      <c r="G1066" s="10" t="s">
        <v>61</v>
      </c>
      <c r="H1066" s="10" t="s">
        <v>1221</v>
      </c>
      <c r="I1066" s="4" t="s">
        <v>73</v>
      </c>
      <c r="J1066" s="72" t="str">
        <f t="shared" si="90"/>
        <v>ADSO1 ICPL Curncy</v>
      </c>
      <c r="K1066" s="25" t="str">
        <f t="shared" si="91"/>
        <v>ICPL</v>
      </c>
      <c r="L1066" s="26">
        <f t="shared" ca="1" si="91"/>
        <v>42276</v>
      </c>
      <c r="M1066" s="25" t="b">
        <f t="shared" si="91"/>
        <v>0</v>
      </c>
      <c r="N1066" s="84" t="str">
        <f>IF($M1066,_xll.BDP($J1066,N$1050),"[DISABLED]")</f>
        <v>[DISABLED]</v>
      </c>
      <c r="O1066" s="84" t="str">
        <f>IF($M1066,_xll.BDP($J1066,O$1050),"[DISABLED]")</f>
        <v>[DISABLED]</v>
      </c>
      <c r="P1066" s="84" t="str">
        <f>IF($M1066,_xll.BDP($J1066,P$1050),"[DISABLED]")</f>
        <v>[DISABLED]</v>
      </c>
      <c r="Q1066" s="84" t="str">
        <f>IF($M1066,_xll.BDH($J1066,Q$1050,$L1066),"[DISABLED]")</f>
        <v>[DISABLED]</v>
      </c>
      <c r="R1066" s="84" t="str">
        <f>IF($M1066,_xll.BDH($J1066,R$1050,$L1066),"[DISABLED]")</f>
        <v>[DISABLED]</v>
      </c>
      <c r="S1066" s="84" t="str">
        <f>IF($M1066,_xll.BDH($J1066,S$1050,$L1066),"[DISABLED]")</f>
        <v>[DISABLED]</v>
      </c>
      <c r="U1066" s="106" t="s">
        <v>6149</v>
      </c>
      <c r="V1066" s="107" t="s">
        <v>1055</v>
      </c>
      <c r="W1066" s="108">
        <v>42276</v>
      </c>
      <c r="X1066" s="107" t="b">
        <v>0</v>
      </c>
      <c r="Y1066" s="107" t="s">
        <v>5237</v>
      </c>
      <c r="Z1066" s="107" t="s">
        <v>5237</v>
      </c>
      <c r="AA1066" s="107" t="s">
        <v>5237</v>
      </c>
      <c r="AB1066" s="107" t="s">
        <v>5237</v>
      </c>
      <c r="AC1066" s="107" t="s">
        <v>5237</v>
      </c>
      <c r="AD1066" s="107" t="s">
        <v>5237</v>
      </c>
    </row>
    <row r="1067" spans="2:30" outlineLevel="2">
      <c r="B1067" s="4" t="s">
        <v>5</v>
      </c>
      <c r="C1067" s="4" t="s">
        <v>5232</v>
      </c>
      <c r="D1067" s="4" t="s">
        <v>9</v>
      </c>
      <c r="E1067" s="10" t="s">
        <v>59</v>
      </c>
      <c r="F1067" s="4" t="s">
        <v>145</v>
      </c>
      <c r="G1067" s="10" t="s">
        <v>61</v>
      </c>
      <c r="H1067" s="10" t="s">
        <v>1222</v>
      </c>
      <c r="I1067" s="4" t="s">
        <v>73</v>
      </c>
      <c r="J1067" s="72" t="str">
        <f t="shared" si="90"/>
        <v>ADSO1C ICPL Curncy</v>
      </c>
      <c r="K1067" s="25" t="str">
        <f t="shared" si="91"/>
        <v>ICPL</v>
      </c>
      <c r="L1067" s="26">
        <f t="shared" ca="1" si="91"/>
        <v>42276</v>
      </c>
      <c r="M1067" s="25" t="b">
        <f t="shared" si="91"/>
        <v>0</v>
      </c>
      <c r="N1067" s="84" t="str">
        <f>IF($M1067,_xll.BDP($J1067,N$1050),"[DISABLED]")</f>
        <v>[DISABLED]</v>
      </c>
      <c r="O1067" s="84" t="str">
        <f>IF($M1067,_xll.BDP($J1067,O$1050),"[DISABLED]")</f>
        <v>[DISABLED]</v>
      </c>
      <c r="P1067" s="84" t="str">
        <f>IF($M1067,_xll.BDP($J1067,P$1050),"[DISABLED]")</f>
        <v>[DISABLED]</v>
      </c>
      <c r="Q1067" s="84" t="str">
        <f>IF($M1067,_xll.BDH($J1067,Q$1050,$L1067),"[DISABLED]")</f>
        <v>[DISABLED]</v>
      </c>
      <c r="R1067" s="84" t="str">
        <f>IF($M1067,_xll.BDH($J1067,R$1050,$L1067),"[DISABLED]")</f>
        <v>[DISABLED]</v>
      </c>
      <c r="S1067" s="84" t="str">
        <f>IF($M1067,_xll.BDH($J1067,S$1050,$L1067),"[DISABLED]")</f>
        <v>[DISABLED]</v>
      </c>
      <c r="U1067" s="106" t="s">
        <v>6150</v>
      </c>
      <c r="V1067" s="107" t="s">
        <v>1055</v>
      </c>
      <c r="W1067" s="108">
        <v>42276</v>
      </c>
      <c r="X1067" s="107" t="b">
        <v>0</v>
      </c>
      <c r="Y1067" s="107" t="s">
        <v>5237</v>
      </c>
      <c r="Z1067" s="107" t="s">
        <v>5237</v>
      </c>
      <c r="AA1067" s="107" t="s">
        <v>5237</v>
      </c>
      <c r="AB1067" s="107" t="s">
        <v>5237</v>
      </c>
      <c r="AC1067" s="107" t="s">
        <v>5237</v>
      </c>
      <c r="AD1067" s="107" t="s">
        <v>5237</v>
      </c>
    </row>
    <row r="1068" spans="2:30" outlineLevel="2">
      <c r="B1068" s="4" t="s">
        <v>5</v>
      </c>
      <c r="C1068" s="4" t="s">
        <v>5232</v>
      </c>
      <c r="D1068" s="4" t="s">
        <v>9</v>
      </c>
      <c r="E1068" s="10" t="s">
        <v>59</v>
      </c>
      <c r="F1068" s="4" t="s">
        <v>146</v>
      </c>
      <c r="G1068" s="10" t="s">
        <v>61</v>
      </c>
      <c r="H1068" s="10" t="s">
        <v>1223</v>
      </c>
      <c r="I1068" s="4" t="s">
        <v>73</v>
      </c>
      <c r="J1068" s="72" t="str">
        <f t="shared" si="90"/>
        <v>ADSO1F ICPL Curncy</v>
      </c>
      <c r="K1068" s="25" t="str">
        <f t="shared" si="91"/>
        <v>ICPL</v>
      </c>
      <c r="L1068" s="26">
        <f t="shared" ca="1" si="91"/>
        <v>42276</v>
      </c>
      <c r="M1068" s="25" t="b">
        <f t="shared" si="91"/>
        <v>0</v>
      </c>
      <c r="N1068" s="84" t="str">
        <f>IF($M1068,_xll.BDP($J1068,N$1050),"[DISABLED]")</f>
        <v>[DISABLED]</v>
      </c>
      <c r="O1068" s="84" t="str">
        <f>IF($M1068,_xll.BDP($J1068,O$1050),"[DISABLED]")</f>
        <v>[DISABLED]</v>
      </c>
      <c r="P1068" s="84" t="str">
        <f>IF($M1068,_xll.BDP($J1068,P$1050),"[DISABLED]")</f>
        <v>[DISABLED]</v>
      </c>
      <c r="Q1068" s="84" t="str">
        <f>IF($M1068,_xll.BDH($J1068,Q$1050,$L1068),"[DISABLED]")</f>
        <v>[DISABLED]</v>
      </c>
      <c r="R1068" s="84" t="str">
        <f>IF($M1068,_xll.BDH($J1068,R$1050,$L1068),"[DISABLED]")</f>
        <v>[DISABLED]</v>
      </c>
      <c r="S1068" s="84" t="str">
        <f>IF($M1068,_xll.BDH($J1068,S$1050,$L1068),"[DISABLED]")</f>
        <v>[DISABLED]</v>
      </c>
      <c r="U1068" s="106" t="s">
        <v>6151</v>
      </c>
      <c r="V1068" s="107" t="s">
        <v>1055</v>
      </c>
      <c r="W1068" s="108">
        <v>42276</v>
      </c>
      <c r="X1068" s="107" t="b">
        <v>0</v>
      </c>
      <c r="Y1068" s="107" t="s">
        <v>5237</v>
      </c>
      <c r="Z1068" s="107" t="s">
        <v>5237</v>
      </c>
      <c r="AA1068" s="107" t="s">
        <v>5237</v>
      </c>
      <c r="AB1068" s="107" t="s">
        <v>5237</v>
      </c>
      <c r="AC1068" s="107" t="s">
        <v>5237</v>
      </c>
      <c r="AD1068" s="107" t="s">
        <v>5237</v>
      </c>
    </row>
    <row r="1069" spans="2:30" outlineLevel="2">
      <c r="B1069" s="4" t="s">
        <v>5</v>
      </c>
      <c r="C1069" s="4" t="s">
        <v>5232</v>
      </c>
      <c r="D1069" s="4" t="s">
        <v>9</v>
      </c>
      <c r="E1069" s="10" t="s">
        <v>59</v>
      </c>
      <c r="F1069" s="4" t="s">
        <v>216</v>
      </c>
      <c r="G1069" s="10" t="s">
        <v>61</v>
      </c>
      <c r="H1069" s="10" t="s">
        <v>1224</v>
      </c>
      <c r="I1069" s="4" t="s">
        <v>73</v>
      </c>
      <c r="J1069" s="72" t="str">
        <f t="shared" si="90"/>
        <v>ADSO1I ICPL Curncy</v>
      </c>
      <c r="K1069" s="25" t="str">
        <f t="shared" si="91"/>
        <v>ICPL</v>
      </c>
      <c r="L1069" s="26">
        <f t="shared" ca="1" si="91"/>
        <v>42276</v>
      </c>
      <c r="M1069" s="25" t="b">
        <f t="shared" si="91"/>
        <v>0</v>
      </c>
      <c r="N1069" s="84" t="str">
        <f>IF($M1069,_xll.BDP($J1069,N$1050),"[DISABLED]")</f>
        <v>[DISABLED]</v>
      </c>
      <c r="O1069" s="84" t="str">
        <f>IF($M1069,_xll.BDP($J1069,O$1050),"[DISABLED]")</f>
        <v>[DISABLED]</v>
      </c>
      <c r="P1069" s="84" t="str">
        <f>IF($M1069,_xll.BDP($J1069,P$1050),"[DISABLED]")</f>
        <v>[DISABLED]</v>
      </c>
      <c r="Q1069" s="84" t="str">
        <f>IF($M1069,_xll.BDH($J1069,Q$1050,$L1069),"[DISABLED]")</f>
        <v>[DISABLED]</v>
      </c>
      <c r="R1069" s="84" t="str">
        <f>IF($M1069,_xll.BDH($J1069,R$1050,$L1069),"[DISABLED]")</f>
        <v>[DISABLED]</v>
      </c>
      <c r="S1069" s="84" t="str">
        <f>IF($M1069,_xll.BDH($J1069,S$1050,$L1069),"[DISABLED]")</f>
        <v>[DISABLED]</v>
      </c>
      <c r="U1069" s="106" t="s">
        <v>6152</v>
      </c>
      <c r="V1069" s="107" t="s">
        <v>1055</v>
      </c>
      <c r="W1069" s="108">
        <v>42276</v>
      </c>
      <c r="X1069" s="107" t="b">
        <v>0</v>
      </c>
      <c r="Y1069" s="107" t="s">
        <v>5237</v>
      </c>
      <c r="Z1069" s="107" t="s">
        <v>5237</v>
      </c>
      <c r="AA1069" s="107" t="s">
        <v>5237</v>
      </c>
      <c r="AB1069" s="107" t="s">
        <v>5237</v>
      </c>
      <c r="AC1069" s="107" t="s">
        <v>5237</v>
      </c>
      <c r="AD1069" s="107" t="s">
        <v>5237</v>
      </c>
    </row>
    <row r="1070" spans="2:30" outlineLevel="2">
      <c r="B1070" s="4" t="s">
        <v>5</v>
      </c>
      <c r="C1070" s="4" t="s">
        <v>5232</v>
      </c>
      <c r="D1070" s="4" t="s">
        <v>9</v>
      </c>
      <c r="E1070" s="10" t="s">
        <v>59</v>
      </c>
      <c r="F1070" s="4" t="s">
        <v>42</v>
      </c>
      <c r="G1070" s="10" t="s">
        <v>61</v>
      </c>
      <c r="H1070" s="10" t="s">
        <v>1225</v>
      </c>
      <c r="I1070" s="4" t="s">
        <v>73</v>
      </c>
      <c r="J1070" s="72" t="str">
        <f t="shared" si="90"/>
        <v>ADSO2 ICPL Curncy</v>
      </c>
      <c r="K1070" s="25" t="str">
        <f t="shared" si="91"/>
        <v>ICPL</v>
      </c>
      <c r="L1070" s="26">
        <f t="shared" ca="1" si="91"/>
        <v>42276</v>
      </c>
      <c r="M1070" s="25" t="b">
        <f t="shared" si="91"/>
        <v>0</v>
      </c>
      <c r="N1070" s="84" t="str">
        <f>IF($M1070,_xll.BDP($J1070,N$1050),"[DISABLED]")</f>
        <v>[DISABLED]</v>
      </c>
      <c r="O1070" s="84" t="str">
        <f>IF($M1070,_xll.BDP($J1070,O$1050),"[DISABLED]")</f>
        <v>[DISABLED]</v>
      </c>
      <c r="P1070" s="84" t="str">
        <f>IF($M1070,_xll.BDP($J1070,P$1050),"[DISABLED]")</f>
        <v>[DISABLED]</v>
      </c>
      <c r="Q1070" s="84" t="str">
        <f>IF($M1070,_xll.BDH($J1070,Q$1050,$L1070),"[DISABLED]")</f>
        <v>[DISABLED]</v>
      </c>
      <c r="R1070" s="84" t="str">
        <f>IF($M1070,_xll.BDH($J1070,R$1050,$L1070),"[DISABLED]")</f>
        <v>[DISABLED]</v>
      </c>
      <c r="S1070" s="84" t="str">
        <f>IF($M1070,_xll.BDH($J1070,S$1050,$L1070),"[DISABLED]")</f>
        <v>[DISABLED]</v>
      </c>
      <c r="U1070" s="106" t="s">
        <v>6153</v>
      </c>
      <c r="V1070" s="107" t="s">
        <v>1055</v>
      </c>
      <c r="W1070" s="108">
        <v>42276</v>
      </c>
      <c r="X1070" s="107" t="b">
        <v>0</v>
      </c>
      <c r="Y1070" s="107" t="s">
        <v>5237</v>
      </c>
      <c r="Z1070" s="107" t="s">
        <v>5237</v>
      </c>
      <c r="AA1070" s="107" t="s">
        <v>5237</v>
      </c>
      <c r="AB1070" s="107" t="s">
        <v>5237</v>
      </c>
      <c r="AC1070" s="107" t="s">
        <v>5237</v>
      </c>
      <c r="AD1070" s="107" t="s">
        <v>5237</v>
      </c>
    </row>
    <row r="1071" spans="2:30" outlineLevel="2">
      <c r="B1071" s="4" t="s">
        <v>5</v>
      </c>
      <c r="C1071" s="4" t="s">
        <v>5232</v>
      </c>
      <c r="D1071" s="4" t="s">
        <v>9</v>
      </c>
      <c r="E1071" s="10" t="s">
        <v>59</v>
      </c>
      <c r="F1071" s="4" t="s">
        <v>43</v>
      </c>
      <c r="G1071" s="10" t="s">
        <v>61</v>
      </c>
      <c r="H1071" s="10" t="s">
        <v>1226</v>
      </c>
      <c r="I1071" s="4" t="s">
        <v>73</v>
      </c>
      <c r="J1071" s="72" t="str">
        <f t="shared" si="90"/>
        <v>ADSO3 ICPL Curncy</v>
      </c>
      <c r="K1071" s="25" t="str">
        <f t="shared" si="91"/>
        <v>ICPL</v>
      </c>
      <c r="L1071" s="26">
        <f t="shared" ca="1" si="91"/>
        <v>42276</v>
      </c>
      <c r="M1071" s="25" t="b">
        <f t="shared" si="91"/>
        <v>0</v>
      </c>
      <c r="N1071" s="84" t="str">
        <f>IF($M1071,_xll.BDP($J1071,N$1050),"[DISABLED]")</f>
        <v>[DISABLED]</v>
      </c>
      <c r="O1071" s="84" t="str">
        <f>IF($M1071,_xll.BDP($J1071,O$1050),"[DISABLED]")</f>
        <v>[DISABLED]</v>
      </c>
      <c r="P1071" s="84" t="str">
        <f>IF($M1071,_xll.BDP($J1071,P$1050),"[DISABLED]")</f>
        <v>[DISABLED]</v>
      </c>
      <c r="Q1071" s="84" t="str">
        <f>IF($M1071,_xll.BDH($J1071,Q$1050,$L1071),"[DISABLED]")</f>
        <v>[DISABLED]</v>
      </c>
      <c r="R1071" s="84" t="str">
        <f>IF($M1071,_xll.BDH($J1071,R$1050,$L1071),"[DISABLED]")</f>
        <v>[DISABLED]</v>
      </c>
      <c r="S1071" s="84" t="str">
        <f>IF($M1071,_xll.BDH($J1071,S$1050,$L1071),"[DISABLED]")</f>
        <v>[DISABLED]</v>
      </c>
      <c r="U1071" s="106" t="s">
        <v>6154</v>
      </c>
      <c r="V1071" s="107" t="s">
        <v>1055</v>
      </c>
      <c r="W1071" s="108">
        <v>42276</v>
      </c>
      <c r="X1071" s="107" t="b">
        <v>0</v>
      </c>
      <c r="Y1071" s="107" t="s">
        <v>5237</v>
      </c>
      <c r="Z1071" s="107" t="s">
        <v>5237</v>
      </c>
      <c r="AA1071" s="107" t="s">
        <v>5237</v>
      </c>
      <c r="AB1071" s="107" t="s">
        <v>5237</v>
      </c>
      <c r="AC1071" s="107" t="s">
        <v>5237</v>
      </c>
      <c r="AD1071" s="107" t="s">
        <v>5237</v>
      </c>
    </row>
    <row r="1072" spans="2:30" outlineLevel="2">
      <c r="B1072" s="4" t="s">
        <v>5</v>
      </c>
      <c r="C1072" s="4" t="s">
        <v>5232</v>
      </c>
      <c r="D1072" s="4" t="s">
        <v>9</v>
      </c>
      <c r="E1072" s="10" t="s">
        <v>59</v>
      </c>
      <c r="F1072" s="4" t="s">
        <v>152</v>
      </c>
      <c r="G1072" s="10" t="s">
        <v>61</v>
      </c>
      <c r="H1072" s="10" t="s">
        <v>1227</v>
      </c>
      <c r="I1072" s="4" t="s">
        <v>73</v>
      </c>
      <c r="J1072" s="72" t="str">
        <f t="shared" si="90"/>
        <v>ADSO4 ICPL Curncy</v>
      </c>
      <c r="K1072" s="25" t="str">
        <f t="shared" si="91"/>
        <v>ICPL</v>
      </c>
      <c r="L1072" s="26">
        <f t="shared" ca="1" si="91"/>
        <v>42276</v>
      </c>
      <c r="M1072" s="25" t="b">
        <f t="shared" si="91"/>
        <v>0</v>
      </c>
      <c r="N1072" s="84" t="str">
        <f>IF($M1072,_xll.BDP($J1072,N$1050),"[DISABLED]")</f>
        <v>[DISABLED]</v>
      </c>
      <c r="O1072" s="84" t="str">
        <f>IF($M1072,_xll.BDP($J1072,O$1050),"[DISABLED]")</f>
        <v>[DISABLED]</v>
      </c>
      <c r="P1072" s="84" t="str">
        <f>IF($M1072,_xll.BDP($J1072,P$1050),"[DISABLED]")</f>
        <v>[DISABLED]</v>
      </c>
      <c r="Q1072" s="84" t="str">
        <f>IF($M1072,_xll.BDH($J1072,Q$1050,$L1072),"[DISABLED]")</f>
        <v>[DISABLED]</v>
      </c>
      <c r="R1072" s="84" t="str">
        <f>IF($M1072,_xll.BDH($J1072,R$1050,$L1072),"[DISABLED]")</f>
        <v>[DISABLED]</v>
      </c>
      <c r="S1072" s="84" t="str">
        <f>IF($M1072,_xll.BDH($J1072,S$1050,$L1072),"[DISABLED]")</f>
        <v>[DISABLED]</v>
      </c>
      <c r="U1072" s="106" t="s">
        <v>6155</v>
      </c>
      <c r="V1072" s="107" t="s">
        <v>1055</v>
      </c>
      <c r="W1072" s="108">
        <v>42276</v>
      </c>
      <c r="X1072" s="107" t="b">
        <v>0</v>
      </c>
      <c r="Y1072" s="107" t="s">
        <v>5237</v>
      </c>
      <c r="Z1072" s="107" t="s">
        <v>5237</v>
      </c>
      <c r="AA1072" s="107" t="s">
        <v>5237</v>
      </c>
      <c r="AB1072" s="107" t="s">
        <v>5237</v>
      </c>
      <c r="AC1072" s="107" t="s">
        <v>5237</v>
      </c>
      <c r="AD1072" s="107" t="s">
        <v>5237</v>
      </c>
    </row>
    <row r="1073" spans="2:30" outlineLevel="2">
      <c r="B1073" s="4" t="s">
        <v>5</v>
      </c>
      <c r="C1073" s="4" t="s">
        <v>5232</v>
      </c>
      <c r="D1073" s="4" t="s">
        <v>9</v>
      </c>
      <c r="E1073" s="10" t="s">
        <v>59</v>
      </c>
      <c r="F1073" s="4" t="s">
        <v>44</v>
      </c>
      <c r="G1073" s="10" t="s">
        <v>61</v>
      </c>
      <c r="H1073" s="10" t="s">
        <v>1228</v>
      </c>
      <c r="I1073" s="4" t="s">
        <v>73</v>
      </c>
      <c r="J1073" s="72" t="str">
        <f t="shared" si="90"/>
        <v>ADSO5 ICPL Curncy</v>
      </c>
      <c r="K1073" s="25" t="str">
        <f t="shared" si="91"/>
        <v>ICPL</v>
      </c>
      <c r="L1073" s="26">
        <f t="shared" ca="1" si="91"/>
        <v>42276</v>
      </c>
      <c r="M1073" s="25" t="b">
        <f t="shared" si="91"/>
        <v>0</v>
      </c>
      <c r="N1073" s="84" t="str">
        <f>IF($M1073,_xll.BDP($J1073,N$1050),"[DISABLED]")</f>
        <v>[DISABLED]</v>
      </c>
      <c r="O1073" s="84" t="str">
        <f>IF($M1073,_xll.BDP($J1073,O$1050),"[DISABLED]")</f>
        <v>[DISABLED]</v>
      </c>
      <c r="P1073" s="84" t="str">
        <f>IF($M1073,_xll.BDP($J1073,P$1050),"[DISABLED]")</f>
        <v>[DISABLED]</v>
      </c>
      <c r="Q1073" s="84" t="str">
        <f>IF($M1073,_xll.BDH($J1073,Q$1050,$L1073),"[DISABLED]")</f>
        <v>[DISABLED]</v>
      </c>
      <c r="R1073" s="84" t="str">
        <f>IF($M1073,_xll.BDH($J1073,R$1050,$L1073),"[DISABLED]")</f>
        <v>[DISABLED]</v>
      </c>
      <c r="S1073" s="84" t="str">
        <f>IF($M1073,_xll.BDH($J1073,S$1050,$L1073),"[DISABLED]")</f>
        <v>[DISABLED]</v>
      </c>
      <c r="U1073" s="106" t="s">
        <v>6156</v>
      </c>
      <c r="V1073" s="107" t="s">
        <v>1055</v>
      </c>
      <c r="W1073" s="108">
        <v>42276</v>
      </c>
      <c r="X1073" s="107" t="b">
        <v>0</v>
      </c>
      <c r="Y1073" s="107" t="s">
        <v>5237</v>
      </c>
      <c r="Z1073" s="107" t="s">
        <v>5237</v>
      </c>
      <c r="AA1073" s="107" t="s">
        <v>5237</v>
      </c>
      <c r="AB1073" s="107" t="s">
        <v>5237</v>
      </c>
      <c r="AC1073" s="107" t="s">
        <v>5237</v>
      </c>
      <c r="AD1073" s="107" t="s">
        <v>5237</v>
      </c>
    </row>
    <row r="1074" spans="2:30" outlineLevel="2">
      <c r="B1074" s="4" t="s">
        <v>5</v>
      </c>
      <c r="C1074" s="4" t="s">
        <v>5232</v>
      </c>
      <c r="D1074" s="4" t="s">
        <v>9</v>
      </c>
      <c r="E1074" s="10" t="s">
        <v>59</v>
      </c>
      <c r="F1074" s="4" t="s">
        <v>155</v>
      </c>
      <c r="G1074" s="10" t="s">
        <v>61</v>
      </c>
      <c r="H1074" s="10" t="s">
        <v>1229</v>
      </c>
      <c r="I1074" s="4" t="s">
        <v>73</v>
      </c>
      <c r="J1074" s="72" t="str">
        <f t="shared" si="90"/>
        <v>ADSO6 ICPL Curncy</v>
      </c>
      <c r="K1074" s="25" t="str">
        <f t="shared" si="91"/>
        <v>ICPL</v>
      </c>
      <c r="L1074" s="26">
        <f t="shared" ca="1" si="91"/>
        <v>42276</v>
      </c>
      <c r="M1074" s="25" t="b">
        <f t="shared" si="91"/>
        <v>0</v>
      </c>
      <c r="N1074" s="84" t="str">
        <f>IF($M1074,_xll.BDP($J1074,N$1050),"[DISABLED]")</f>
        <v>[DISABLED]</v>
      </c>
      <c r="O1074" s="84" t="str">
        <f>IF($M1074,_xll.BDP($J1074,O$1050),"[DISABLED]")</f>
        <v>[DISABLED]</v>
      </c>
      <c r="P1074" s="84" t="str">
        <f>IF($M1074,_xll.BDP($J1074,P$1050),"[DISABLED]")</f>
        <v>[DISABLED]</v>
      </c>
      <c r="Q1074" s="84" t="str">
        <f>IF($M1074,_xll.BDH($J1074,Q$1050,$L1074),"[DISABLED]")</f>
        <v>[DISABLED]</v>
      </c>
      <c r="R1074" s="84" t="str">
        <f>IF($M1074,_xll.BDH($J1074,R$1050,$L1074),"[DISABLED]")</f>
        <v>[DISABLED]</v>
      </c>
      <c r="S1074" s="84" t="str">
        <f>IF($M1074,_xll.BDH($J1074,S$1050,$L1074),"[DISABLED]")</f>
        <v>[DISABLED]</v>
      </c>
      <c r="U1074" s="106" t="s">
        <v>6157</v>
      </c>
      <c r="V1074" s="107" t="s">
        <v>1055</v>
      </c>
      <c r="W1074" s="108">
        <v>42276</v>
      </c>
      <c r="X1074" s="107" t="b">
        <v>0</v>
      </c>
      <c r="Y1074" s="107" t="s">
        <v>5237</v>
      </c>
      <c r="Z1074" s="107" t="s">
        <v>5237</v>
      </c>
      <c r="AA1074" s="107" t="s">
        <v>5237</v>
      </c>
      <c r="AB1074" s="107" t="s">
        <v>5237</v>
      </c>
      <c r="AC1074" s="107" t="s">
        <v>5237</v>
      </c>
      <c r="AD1074" s="107" t="s">
        <v>5237</v>
      </c>
    </row>
    <row r="1075" spans="2:30" outlineLevel="2">
      <c r="B1075" s="4" t="s">
        <v>5</v>
      </c>
      <c r="C1075" s="4" t="s">
        <v>5232</v>
      </c>
      <c r="D1075" s="4" t="s">
        <v>9</v>
      </c>
      <c r="E1075" s="10" t="s">
        <v>59</v>
      </c>
      <c r="F1075" s="4" t="s">
        <v>45</v>
      </c>
      <c r="G1075" s="10" t="s">
        <v>61</v>
      </c>
      <c r="H1075" s="10" t="s">
        <v>1230</v>
      </c>
      <c r="I1075" s="4" t="s">
        <v>73</v>
      </c>
      <c r="J1075" s="72" t="str">
        <f t="shared" si="90"/>
        <v>ADSO7 ICPL Curncy</v>
      </c>
      <c r="K1075" s="25" t="str">
        <f t="shared" si="91"/>
        <v>ICPL</v>
      </c>
      <c r="L1075" s="26">
        <f t="shared" ca="1" si="91"/>
        <v>42276</v>
      </c>
      <c r="M1075" s="25" t="b">
        <f t="shared" si="91"/>
        <v>0</v>
      </c>
      <c r="N1075" s="84" t="str">
        <f>IF($M1075,_xll.BDP($J1075,N$1050),"[DISABLED]")</f>
        <v>[DISABLED]</v>
      </c>
      <c r="O1075" s="84" t="str">
        <f>IF($M1075,_xll.BDP($J1075,O$1050),"[DISABLED]")</f>
        <v>[DISABLED]</v>
      </c>
      <c r="P1075" s="84" t="str">
        <f>IF($M1075,_xll.BDP($J1075,P$1050),"[DISABLED]")</f>
        <v>[DISABLED]</v>
      </c>
      <c r="Q1075" s="84" t="str">
        <f>IF($M1075,_xll.BDH($J1075,Q$1050,$L1075),"[DISABLED]")</f>
        <v>[DISABLED]</v>
      </c>
      <c r="R1075" s="84" t="str">
        <f>IF($M1075,_xll.BDH($J1075,R$1050,$L1075),"[DISABLED]")</f>
        <v>[DISABLED]</v>
      </c>
      <c r="S1075" s="84" t="str">
        <f>IF($M1075,_xll.BDH($J1075,S$1050,$L1075),"[DISABLED]")</f>
        <v>[DISABLED]</v>
      </c>
      <c r="U1075" s="106" t="s">
        <v>6158</v>
      </c>
      <c r="V1075" s="107" t="s">
        <v>1055</v>
      </c>
      <c r="W1075" s="108">
        <v>42276</v>
      </c>
      <c r="X1075" s="107" t="b">
        <v>0</v>
      </c>
      <c r="Y1075" s="107" t="s">
        <v>5237</v>
      </c>
      <c r="Z1075" s="107" t="s">
        <v>5237</v>
      </c>
      <c r="AA1075" s="107" t="s">
        <v>5237</v>
      </c>
      <c r="AB1075" s="107" t="s">
        <v>5237</v>
      </c>
      <c r="AC1075" s="107" t="s">
        <v>5237</v>
      </c>
      <c r="AD1075" s="107" t="s">
        <v>5237</v>
      </c>
    </row>
    <row r="1076" spans="2:30" outlineLevel="2">
      <c r="B1076" s="4" t="s">
        <v>5</v>
      </c>
      <c r="C1076" s="4" t="s">
        <v>5232</v>
      </c>
      <c r="D1076" s="4" t="s">
        <v>9</v>
      </c>
      <c r="E1076" s="10" t="s">
        <v>59</v>
      </c>
      <c r="F1076" s="4" t="s">
        <v>156</v>
      </c>
      <c r="G1076" s="10" t="s">
        <v>61</v>
      </c>
      <c r="H1076" s="10" t="s">
        <v>1231</v>
      </c>
      <c r="I1076" s="4" t="s">
        <v>73</v>
      </c>
      <c r="J1076" s="72" t="str">
        <f t="shared" si="90"/>
        <v>ADSO8 ICPL Curncy</v>
      </c>
      <c r="K1076" s="25" t="str">
        <f t="shared" si="91"/>
        <v>ICPL</v>
      </c>
      <c r="L1076" s="26">
        <f t="shared" ca="1" si="91"/>
        <v>42276</v>
      </c>
      <c r="M1076" s="25" t="b">
        <f t="shared" si="91"/>
        <v>0</v>
      </c>
      <c r="N1076" s="84" t="str">
        <f>IF($M1076,_xll.BDP($J1076,N$1050),"[DISABLED]")</f>
        <v>[DISABLED]</v>
      </c>
      <c r="O1076" s="84" t="str">
        <f>IF($M1076,_xll.BDP($J1076,O$1050),"[DISABLED]")</f>
        <v>[DISABLED]</v>
      </c>
      <c r="P1076" s="84" t="str">
        <f>IF($M1076,_xll.BDP($J1076,P$1050),"[DISABLED]")</f>
        <v>[DISABLED]</v>
      </c>
      <c r="Q1076" s="84" t="str">
        <f>IF($M1076,_xll.BDH($J1076,Q$1050,$L1076),"[DISABLED]")</f>
        <v>[DISABLED]</v>
      </c>
      <c r="R1076" s="84" t="str">
        <f>IF($M1076,_xll.BDH($J1076,R$1050,$L1076),"[DISABLED]")</f>
        <v>[DISABLED]</v>
      </c>
      <c r="S1076" s="84" t="str">
        <f>IF($M1076,_xll.BDH($J1076,S$1050,$L1076),"[DISABLED]")</f>
        <v>[DISABLED]</v>
      </c>
      <c r="U1076" s="106" t="s">
        <v>6159</v>
      </c>
      <c r="V1076" s="107" t="s">
        <v>1055</v>
      </c>
      <c r="W1076" s="108">
        <v>42276</v>
      </c>
      <c r="X1076" s="107" t="b">
        <v>0</v>
      </c>
      <c r="Y1076" s="107" t="s">
        <v>5237</v>
      </c>
      <c r="Z1076" s="107" t="s">
        <v>5237</v>
      </c>
      <c r="AA1076" s="107" t="s">
        <v>5237</v>
      </c>
      <c r="AB1076" s="107" t="s">
        <v>5237</v>
      </c>
      <c r="AC1076" s="107" t="s">
        <v>5237</v>
      </c>
      <c r="AD1076" s="107" t="s">
        <v>5237</v>
      </c>
    </row>
    <row r="1077" spans="2:30" outlineLevel="2">
      <c r="B1077" s="4" t="s">
        <v>5</v>
      </c>
      <c r="C1077" s="4" t="s">
        <v>5232</v>
      </c>
      <c r="D1077" s="4" t="s">
        <v>9</v>
      </c>
      <c r="E1077" s="10" t="s">
        <v>59</v>
      </c>
      <c r="F1077" s="4" t="s">
        <v>157</v>
      </c>
      <c r="G1077" s="10" t="s">
        <v>61</v>
      </c>
      <c r="H1077" s="10" t="s">
        <v>1232</v>
      </c>
      <c r="I1077" s="4" t="s">
        <v>73</v>
      </c>
      <c r="J1077" s="72" t="str">
        <f t="shared" si="90"/>
        <v>ADSO9 ICPL Curncy</v>
      </c>
      <c r="K1077" s="25" t="str">
        <f t="shared" si="91"/>
        <v>ICPL</v>
      </c>
      <c r="L1077" s="26">
        <f t="shared" ca="1" si="91"/>
        <v>42276</v>
      </c>
      <c r="M1077" s="25" t="b">
        <f t="shared" si="91"/>
        <v>0</v>
      </c>
      <c r="N1077" s="84" t="str">
        <f>IF($M1077,_xll.BDP($J1077,N$1050),"[DISABLED]")</f>
        <v>[DISABLED]</v>
      </c>
      <c r="O1077" s="84" t="str">
        <f>IF($M1077,_xll.BDP($J1077,O$1050),"[DISABLED]")</f>
        <v>[DISABLED]</v>
      </c>
      <c r="P1077" s="84" t="str">
        <f>IF($M1077,_xll.BDP($J1077,P$1050),"[DISABLED]")</f>
        <v>[DISABLED]</v>
      </c>
      <c r="Q1077" s="84" t="str">
        <f>IF($M1077,_xll.BDH($J1077,Q$1050,$L1077),"[DISABLED]")</f>
        <v>[DISABLED]</v>
      </c>
      <c r="R1077" s="84" t="str">
        <f>IF($M1077,_xll.BDH($J1077,R$1050,$L1077),"[DISABLED]")</f>
        <v>[DISABLED]</v>
      </c>
      <c r="S1077" s="84" t="str">
        <f>IF($M1077,_xll.BDH($J1077,S$1050,$L1077),"[DISABLED]")</f>
        <v>[DISABLED]</v>
      </c>
      <c r="U1077" s="106" t="s">
        <v>6160</v>
      </c>
      <c r="V1077" s="107" t="s">
        <v>1055</v>
      </c>
      <c r="W1077" s="108">
        <v>42276</v>
      </c>
      <c r="X1077" s="107" t="b">
        <v>0</v>
      </c>
      <c r="Y1077" s="107" t="s">
        <v>5237</v>
      </c>
      <c r="Z1077" s="107" t="s">
        <v>5237</v>
      </c>
      <c r="AA1077" s="107" t="s">
        <v>5237</v>
      </c>
      <c r="AB1077" s="107" t="s">
        <v>5237</v>
      </c>
      <c r="AC1077" s="107" t="s">
        <v>5237</v>
      </c>
      <c r="AD1077" s="107" t="s">
        <v>5237</v>
      </c>
    </row>
    <row r="1078" spans="2:30" outlineLevel="2">
      <c r="B1078" s="4" t="s">
        <v>5</v>
      </c>
      <c r="C1078" s="4" t="s">
        <v>5232</v>
      </c>
      <c r="D1078" s="4" t="s">
        <v>9</v>
      </c>
      <c r="E1078" s="10" t="s">
        <v>59</v>
      </c>
      <c r="F1078" s="4" t="s">
        <v>46</v>
      </c>
      <c r="G1078" s="10" t="s">
        <v>61</v>
      </c>
      <c r="H1078" s="10" t="s">
        <v>1233</v>
      </c>
      <c r="I1078" s="4" t="s">
        <v>73</v>
      </c>
      <c r="J1078" s="72" t="str">
        <f t="shared" si="90"/>
        <v>ADSO10 ICPL Curncy</v>
      </c>
      <c r="K1078" s="25" t="str">
        <f t="shared" si="91"/>
        <v>ICPL</v>
      </c>
      <c r="L1078" s="26">
        <f t="shared" ca="1" si="91"/>
        <v>42276</v>
      </c>
      <c r="M1078" s="25" t="b">
        <f t="shared" si="91"/>
        <v>0</v>
      </c>
      <c r="N1078" s="84" t="str">
        <f>IF($M1078,_xll.BDP($J1078,N$1050),"[DISABLED]")</f>
        <v>[DISABLED]</v>
      </c>
      <c r="O1078" s="84" t="str">
        <f>IF($M1078,_xll.BDP($J1078,O$1050),"[DISABLED]")</f>
        <v>[DISABLED]</v>
      </c>
      <c r="P1078" s="84" t="str">
        <f>IF($M1078,_xll.BDP($J1078,P$1050),"[DISABLED]")</f>
        <v>[DISABLED]</v>
      </c>
      <c r="Q1078" s="84" t="str">
        <f>IF($M1078,_xll.BDH($J1078,Q$1050,$L1078),"[DISABLED]")</f>
        <v>[DISABLED]</v>
      </c>
      <c r="R1078" s="84" t="str">
        <f>IF($M1078,_xll.BDH($J1078,R$1050,$L1078),"[DISABLED]")</f>
        <v>[DISABLED]</v>
      </c>
      <c r="S1078" s="84" t="str">
        <f>IF($M1078,_xll.BDH($J1078,S$1050,$L1078),"[DISABLED]")</f>
        <v>[DISABLED]</v>
      </c>
      <c r="U1078" s="106" t="s">
        <v>6161</v>
      </c>
      <c r="V1078" s="107" t="s">
        <v>1055</v>
      </c>
      <c r="W1078" s="108">
        <v>42276</v>
      </c>
      <c r="X1078" s="107" t="b">
        <v>0</v>
      </c>
      <c r="Y1078" s="107" t="s">
        <v>5237</v>
      </c>
      <c r="Z1078" s="107" t="s">
        <v>5237</v>
      </c>
      <c r="AA1078" s="107" t="s">
        <v>5237</v>
      </c>
      <c r="AB1078" s="107" t="s">
        <v>5237</v>
      </c>
      <c r="AC1078" s="107" t="s">
        <v>5237</v>
      </c>
      <c r="AD1078" s="107" t="s">
        <v>5237</v>
      </c>
    </row>
    <row r="1079" spans="2:30" outlineLevel="2">
      <c r="B1079" s="4" t="s">
        <v>5</v>
      </c>
      <c r="C1079" s="4" t="s">
        <v>5232</v>
      </c>
      <c r="D1079" s="4" t="s">
        <v>9</v>
      </c>
      <c r="E1079" s="10" t="s">
        <v>59</v>
      </c>
      <c r="F1079" s="4" t="s">
        <v>47</v>
      </c>
      <c r="G1079" s="10" t="s">
        <v>61</v>
      </c>
      <c r="H1079" s="10" t="s">
        <v>1234</v>
      </c>
      <c r="I1079" s="4" t="s">
        <v>73</v>
      </c>
      <c r="J1079" s="72" t="str">
        <f t="shared" si="90"/>
        <v>ADSO12 ICPL Curncy</v>
      </c>
      <c r="K1079" s="25" t="str">
        <f t="shared" si="91"/>
        <v>ICPL</v>
      </c>
      <c r="L1079" s="26">
        <f t="shared" ca="1" si="91"/>
        <v>42276</v>
      </c>
      <c r="M1079" s="25" t="b">
        <f t="shared" si="91"/>
        <v>0</v>
      </c>
      <c r="N1079" s="84" t="str">
        <f>IF($M1079,_xll.BDP($J1079,N$1050),"[DISABLED]")</f>
        <v>[DISABLED]</v>
      </c>
      <c r="O1079" s="84" t="str">
        <f>IF($M1079,_xll.BDP($J1079,O$1050),"[DISABLED]")</f>
        <v>[DISABLED]</v>
      </c>
      <c r="P1079" s="84" t="str">
        <f>IF($M1079,_xll.BDP($J1079,P$1050),"[DISABLED]")</f>
        <v>[DISABLED]</v>
      </c>
      <c r="Q1079" s="84" t="str">
        <f>IF($M1079,_xll.BDH($J1079,Q$1050,$L1079),"[DISABLED]")</f>
        <v>[DISABLED]</v>
      </c>
      <c r="R1079" s="84" t="str">
        <f>IF($M1079,_xll.BDH($J1079,R$1050,$L1079),"[DISABLED]")</f>
        <v>[DISABLED]</v>
      </c>
      <c r="S1079" s="84" t="str">
        <f>IF($M1079,_xll.BDH($J1079,S$1050,$L1079),"[DISABLED]")</f>
        <v>[DISABLED]</v>
      </c>
      <c r="U1079" s="106" t="s">
        <v>6162</v>
      </c>
      <c r="V1079" s="107" t="s">
        <v>1055</v>
      </c>
      <c r="W1079" s="108">
        <v>42276</v>
      </c>
      <c r="X1079" s="107" t="b">
        <v>0</v>
      </c>
      <c r="Y1079" s="107" t="s">
        <v>5237</v>
      </c>
      <c r="Z1079" s="107" t="s">
        <v>5237</v>
      </c>
      <c r="AA1079" s="107" t="s">
        <v>5237</v>
      </c>
      <c r="AB1079" s="107" t="s">
        <v>5237</v>
      </c>
      <c r="AC1079" s="107" t="s">
        <v>5237</v>
      </c>
      <c r="AD1079" s="107" t="s">
        <v>5237</v>
      </c>
    </row>
    <row r="1080" spans="2:30" outlineLevel="2">
      <c r="B1080" s="4" t="s">
        <v>5</v>
      </c>
      <c r="C1080" s="4" t="s">
        <v>5232</v>
      </c>
      <c r="D1080" s="4" t="s">
        <v>9</v>
      </c>
      <c r="E1080" s="10" t="s">
        <v>59</v>
      </c>
      <c r="F1080" s="4" t="s">
        <v>47</v>
      </c>
      <c r="G1080" s="10" t="s">
        <v>61</v>
      </c>
      <c r="H1080" s="10" t="s">
        <v>1235</v>
      </c>
      <c r="I1080" s="4" t="s">
        <v>73</v>
      </c>
      <c r="J1080" s="72" t="str">
        <f t="shared" si="90"/>
        <v>ADSO15 ICPL Curncy</v>
      </c>
      <c r="K1080" s="25" t="str">
        <f t="shared" si="91"/>
        <v>ICPL</v>
      </c>
      <c r="L1080" s="26">
        <f t="shared" ca="1" si="91"/>
        <v>42276</v>
      </c>
      <c r="M1080" s="25" t="b">
        <f t="shared" si="91"/>
        <v>0</v>
      </c>
      <c r="N1080" s="84" t="str">
        <f>IF($M1080,_xll.BDP($J1080,N$1050),"[DISABLED]")</f>
        <v>[DISABLED]</v>
      </c>
      <c r="O1080" s="84" t="str">
        <f>IF($M1080,_xll.BDP($J1080,O$1050),"[DISABLED]")</f>
        <v>[DISABLED]</v>
      </c>
      <c r="P1080" s="84" t="str">
        <f>IF($M1080,_xll.BDP($J1080,P$1050),"[DISABLED]")</f>
        <v>[DISABLED]</v>
      </c>
      <c r="Q1080" s="84" t="str">
        <f>IF($M1080,_xll.BDH($J1080,Q$1050,$L1080),"[DISABLED]")</f>
        <v>[DISABLED]</v>
      </c>
      <c r="R1080" s="84" t="str">
        <f>IF($M1080,_xll.BDH($J1080,R$1050,$L1080),"[DISABLED]")</f>
        <v>[DISABLED]</v>
      </c>
      <c r="S1080" s="84" t="str">
        <f>IF($M1080,_xll.BDH($J1080,S$1050,$L1080),"[DISABLED]")</f>
        <v>[DISABLED]</v>
      </c>
      <c r="U1080" s="106" t="s">
        <v>6163</v>
      </c>
      <c r="V1080" s="107" t="s">
        <v>1055</v>
      </c>
      <c r="W1080" s="108">
        <v>42276</v>
      </c>
      <c r="X1080" s="107" t="b">
        <v>0</v>
      </c>
      <c r="Y1080" s="107" t="s">
        <v>5237</v>
      </c>
      <c r="Z1080" s="107" t="s">
        <v>5237</v>
      </c>
      <c r="AA1080" s="107" t="s">
        <v>5237</v>
      </c>
      <c r="AB1080" s="107" t="s">
        <v>5237</v>
      </c>
      <c r="AC1080" s="107" t="s">
        <v>5237</v>
      </c>
      <c r="AD1080" s="107" t="s">
        <v>5237</v>
      </c>
    </row>
    <row r="1081" spans="2:30" outlineLevel="2">
      <c r="B1081" s="4" t="s">
        <v>5</v>
      </c>
      <c r="C1081" s="4" t="s">
        <v>5232</v>
      </c>
      <c r="D1081" s="4" t="s">
        <v>9</v>
      </c>
      <c r="E1081" s="10" t="s">
        <v>59</v>
      </c>
      <c r="F1081" s="4" t="s">
        <v>48</v>
      </c>
      <c r="G1081" s="10" t="s">
        <v>61</v>
      </c>
      <c r="H1081" s="10" t="s">
        <v>1236</v>
      </c>
      <c r="I1081" s="4" t="s">
        <v>73</v>
      </c>
      <c r="J1081" s="72" t="str">
        <f t="shared" si="90"/>
        <v>ADSO20 ICPL Curncy</v>
      </c>
      <c r="K1081" s="25" t="str">
        <f t="shared" si="91"/>
        <v>ICPL</v>
      </c>
      <c r="L1081" s="26">
        <f t="shared" ca="1" si="91"/>
        <v>42276</v>
      </c>
      <c r="M1081" s="25" t="b">
        <f t="shared" si="91"/>
        <v>0</v>
      </c>
      <c r="N1081" s="84" t="str">
        <f>IF($M1081,_xll.BDP($J1081,N$1050),"[DISABLED]")</f>
        <v>[DISABLED]</v>
      </c>
      <c r="O1081" s="84" t="str">
        <f>IF($M1081,_xll.BDP($J1081,O$1050),"[DISABLED]")</f>
        <v>[DISABLED]</v>
      </c>
      <c r="P1081" s="84" t="str">
        <f>IF($M1081,_xll.BDP($J1081,P$1050),"[DISABLED]")</f>
        <v>[DISABLED]</v>
      </c>
      <c r="Q1081" s="84" t="str">
        <f>IF($M1081,_xll.BDH($J1081,Q$1050,$L1081),"[DISABLED]")</f>
        <v>[DISABLED]</v>
      </c>
      <c r="R1081" s="84" t="str">
        <f>IF($M1081,_xll.BDH($J1081,R$1050,$L1081),"[DISABLED]")</f>
        <v>[DISABLED]</v>
      </c>
      <c r="S1081" s="84" t="str">
        <f>IF($M1081,_xll.BDH($J1081,S$1050,$L1081),"[DISABLED]")</f>
        <v>[DISABLED]</v>
      </c>
      <c r="U1081" s="106" t="s">
        <v>6164</v>
      </c>
      <c r="V1081" s="107" t="s">
        <v>1055</v>
      </c>
      <c r="W1081" s="108">
        <v>42276</v>
      </c>
      <c r="X1081" s="107" t="b">
        <v>0</v>
      </c>
      <c r="Y1081" s="107" t="s">
        <v>5237</v>
      </c>
      <c r="Z1081" s="107" t="s">
        <v>5237</v>
      </c>
      <c r="AA1081" s="107" t="s">
        <v>5237</v>
      </c>
      <c r="AB1081" s="107" t="s">
        <v>5237</v>
      </c>
      <c r="AC1081" s="107" t="s">
        <v>5237</v>
      </c>
      <c r="AD1081" s="107" t="s">
        <v>5237</v>
      </c>
    </row>
    <row r="1082" spans="2:30" outlineLevel="2">
      <c r="B1082" s="4" t="s">
        <v>5</v>
      </c>
      <c r="C1082" s="4" t="s">
        <v>5232</v>
      </c>
      <c r="D1082" s="4" t="s">
        <v>9</v>
      </c>
      <c r="E1082" s="10" t="s">
        <v>59</v>
      </c>
      <c r="F1082" s="9" t="s">
        <v>49</v>
      </c>
      <c r="G1082" s="14" t="s">
        <v>61</v>
      </c>
      <c r="H1082" s="14" t="s">
        <v>1237</v>
      </c>
      <c r="I1082" s="9" t="s">
        <v>73</v>
      </c>
      <c r="J1082" s="72" t="str">
        <f t="shared" si="90"/>
        <v>ADSO25 ICPL Curncy</v>
      </c>
      <c r="K1082" s="25" t="str">
        <f t="shared" si="91"/>
        <v>ICPL</v>
      </c>
      <c r="L1082" s="26">
        <f t="shared" ca="1" si="91"/>
        <v>42276</v>
      </c>
      <c r="M1082" s="25" t="b">
        <f t="shared" si="91"/>
        <v>0</v>
      </c>
      <c r="N1082" s="84" t="str">
        <f>IF($M1082,_xll.BDP($J1082,N$1050),"[DISABLED]")</f>
        <v>[DISABLED]</v>
      </c>
      <c r="O1082" s="84" t="str">
        <f>IF($M1082,_xll.BDP($J1082,O$1050),"[DISABLED]")</f>
        <v>[DISABLED]</v>
      </c>
      <c r="P1082" s="84" t="str">
        <f>IF($M1082,_xll.BDP($J1082,P$1050),"[DISABLED]")</f>
        <v>[DISABLED]</v>
      </c>
      <c r="Q1082" s="84" t="str">
        <f>IF($M1082,_xll.BDH($J1082,Q$1050,$L1082),"[DISABLED]")</f>
        <v>[DISABLED]</v>
      </c>
      <c r="R1082" s="84" t="str">
        <f>IF($M1082,_xll.BDH($J1082,R$1050,$L1082),"[DISABLED]")</f>
        <v>[DISABLED]</v>
      </c>
      <c r="S1082" s="84" t="str">
        <f>IF($M1082,_xll.BDH($J1082,S$1050,$L1082),"[DISABLED]")</f>
        <v>[DISABLED]</v>
      </c>
      <c r="U1082" s="106" t="s">
        <v>6165</v>
      </c>
      <c r="V1082" s="107" t="s">
        <v>1055</v>
      </c>
      <c r="W1082" s="108">
        <v>42276</v>
      </c>
      <c r="X1082" s="107" t="b">
        <v>0</v>
      </c>
      <c r="Y1082" s="107" t="s">
        <v>5237</v>
      </c>
      <c r="Z1082" s="107" t="s">
        <v>5237</v>
      </c>
      <c r="AA1082" s="107" t="s">
        <v>5237</v>
      </c>
      <c r="AB1082" s="107" t="s">
        <v>5237</v>
      </c>
      <c r="AC1082" s="107" t="s">
        <v>5237</v>
      </c>
      <c r="AD1082" s="107" t="s">
        <v>5237</v>
      </c>
    </row>
    <row r="1083" spans="2:30" outlineLevel="2">
      <c r="B1083" s="4" t="s">
        <v>5</v>
      </c>
      <c r="C1083" s="4" t="s">
        <v>5232</v>
      </c>
      <c r="D1083" s="4" t="s">
        <v>9</v>
      </c>
      <c r="E1083" s="10" t="s">
        <v>59</v>
      </c>
      <c r="F1083" s="9" t="s">
        <v>50</v>
      </c>
      <c r="G1083" s="14" t="s">
        <v>61</v>
      </c>
      <c r="H1083" s="14" t="s">
        <v>1238</v>
      </c>
      <c r="I1083" s="9" t="s">
        <v>73</v>
      </c>
      <c r="J1083" s="72" t="str">
        <f t="shared" si="90"/>
        <v>ADSO30 ICPL Curncy</v>
      </c>
      <c r="K1083" s="25" t="str">
        <f t="shared" si="91"/>
        <v>ICPL</v>
      </c>
      <c r="L1083" s="26">
        <f t="shared" ca="1" si="91"/>
        <v>42276</v>
      </c>
      <c r="M1083" s="25" t="b">
        <f t="shared" si="91"/>
        <v>0</v>
      </c>
      <c r="N1083" s="84" t="str">
        <f>IF($M1083,_xll.BDP($J1083,N$1050),"[DISABLED]")</f>
        <v>[DISABLED]</v>
      </c>
      <c r="O1083" s="84" t="str">
        <f>IF($M1083,_xll.BDP($J1083,O$1050),"[DISABLED]")</f>
        <v>[DISABLED]</v>
      </c>
      <c r="P1083" s="84" t="str">
        <f>IF($M1083,_xll.BDP($J1083,P$1050),"[DISABLED]")</f>
        <v>[DISABLED]</v>
      </c>
      <c r="Q1083" s="84" t="str">
        <f>IF($M1083,_xll.BDH($J1083,Q$1050,$L1083),"[DISABLED]")</f>
        <v>[DISABLED]</v>
      </c>
      <c r="R1083" s="84" t="str">
        <f>IF($M1083,_xll.BDH($J1083,R$1050,$L1083),"[DISABLED]")</f>
        <v>[DISABLED]</v>
      </c>
      <c r="S1083" s="84" t="str">
        <f>IF($M1083,_xll.BDH($J1083,S$1050,$L1083),"[DISABLED]")</f>
        <v>[DISABLED]</v>
      </c>
      <c r="U1083" s="106" t="s">
        <v>6166</v>
      </c>
      <c r="V1083" s="107" t="s">
        <v>1055</v>
      </c>
      <c r="W1083" s="108">
        <v>42276</v>
      </c>
      <c r="X1083" s="107" t="b">
        <v>0</v>
      </c>
      <c r="Y1083" s="107" t="s">
        <v>5237</v>
      </c>
      <c r="Z1083" s="107" t="s">
        <v>5237</v>
      </c>
      <c r="AA1083" s="107" t="s">
        <v>5237</v>
      </c>
      <c r="AB1083" s="107" t="s">
        <v>5237</v>
      </c>
      <c r="AC1083" s="107" t="s">
        <v>5237</v>
      </c>
      <c r="AD1083" s="107" t="s">
        <v>5237</v>
      </c>
    </row>
    <row r="1084" spans="2:30" outlineLevel="2">
      <c r="B1084" s="4" t="s">
        <v>5</v>
      </c>
      <c r="C1084" s="4" t="s">
        <v>5232</v>
      </c>
      <c r="D1084" s="4" t="s">
        <v>9</v>
      </c>
      <c r="E1084" s="10" t="s">
        <v>59</v>
      </c>
      <c r="F1084" s="9" t="s">
        <v>51</v>
      </c>
      <c r="G1084" s="14" t="s">
        <v>61</v>
      </c>
      <c r="H1084" s="14" t="s">
        <v>1239</v>
      </c>
      <c r="I1084" s="9" t="s">
        <v>73</v>
      </c>
      <c r="J1084" s="72" t="str">
        <f t="shared" si="90"/>
        <v>ADSO40 ICPL Curncy</v>
      </c>
      <c r="K1084" s="25" t="str">
        <f t="shared" si="91"/>
        <v>ICPL</v>
      </c>
      <c r="L1084" s="26">
        <f t="shared" ca="1" si="91"/>
        <v>42276</v>
      </c>
      <c r="M1084" s="25" t="b">
        <f t="shared" si="91"/>
        <v>0</v>
      </c>
      <c r="N1084" s="84" t="str">
        <f>IF($M1084,_xll.BDP($J1084,N$1050),"[DISABLED]")</f>
        <v>[DISABLED]</v>
      </c>
      <c r="O1084" s="84" t="str">
        <f>IF($M1084,_xll.BDP($J1084,O$1050),"[DISABLED]")</f>
        <v>[DISABLED]</v>
      </c>
      <c r="P1084" s="84" t="str">
        <f>IF($M1084,_xll.BDP($J1084,P$1050),"[DISABLED]")</f>
        <v>[DISABLED]</v>
      </c>
      <c r="Q1084" s="84" t="str">
        <f>IF($M1084,_xll.BDH($J1084,Q$1050,$L1084),"[DISABLED]")</f>
        <v>[DISABLED]</v>
      </c>
      <c r="R1084" s="84" t="str">
        <f>IF($M1084,_xll.BDH($J1084,R$1050,$L1084),"[DISABLED]")</f>
        <v>[DISABLED]</v>
      </c>
      <c r="S1084" s="84" t="str">
        <f>IF($M1084,_xll.BDH($J1084,S$1050,$L1084),"[DISABLED]")</f>
        <v>[DISABLED]</v>
      </c>
      <c r="U1084" s="106" t="s">
        <v>6167</v>
      </c>
      <c r="V1084" s="107" t="s">
        <v>1055</v>
      </c>
      <c r="W1084" s="108">
        <v>42276</v>
      </c>
      <c r="X1084" s="107" t="b">
        <v>0</v>
      </c>
      <c r="Y1084" s="107" t="s">
        <v>5237</v>
      </c>
      <c r="Z1084" s="107" t="s">
        <v>5237</v>
      </c>
      <c r="AA1084" s="107" t="s">
        <v>5237</v>
      </c>
      <c r="AB1084" s="107" t="s">
        <v>5237</v>
      </c>
      <c r="AC1084" s="107" t="s">
        <v>5237</v>
      </c>
      <c r="AD1084" s="107" t="s">
        <v>5237</v>
      </c>
    </row>
    <row r="1085" spans="2:30" outlineLevel="2">
      <c r="B1085" s="4" t="s">
        <v>5</v>
      </c>
      <c r="C1085" s="4" t="s">
        <v>5232</v>
      </c>
      <c r="D1085" s="4" t="s">
        <v>9</v>
      </c>
      <c r="E1085" s="35" t="s">
        <v>59</v>
      </c>
      <c r="F1085" s="47" t="s">
        <v>52</v>
      </c>
      <c r="G1085" s="48" t="s">
        <v>61</v>
      </c>
      <c r="H1085" s="48" t="s">
        <v>1240</v>
      </c>
      <c r="I1085" s="9" t="s">
        <v>73</v>
      </c>
      <c r="J1085" s="72" t="str">
        <f t="shared" si="90"/>
        <v>ADSO50 ICPL Curncy</v>
      </c>
      <c r="K1085" s="25" t="str">
        <f t="shared" si="91"/>
        <v>ICPL</v>
      </c>
      <c r="L1085" s="26">
        <f t="shared" ca="1" si="91"/>
        <v>42276</v>
      </c>
      <c r="M1085" s="25" t="b">
        <f t="shared" si="91"/>
        <v>0</v>
      </c>
      <c r="N1085" s="84" t="str">
        <f>IF($M1085,_xll.BDP($J1085,N$1050),"[DISABLED]")</f>
        <v>[DISABLED]</v>
      </c>
      <c r="O1085" s="84" t="str">
        <f>IF($M1085,_xll.BDP($J1085,O$1050),"[DISABLED]")</f>
        <v>[DISABLED]</v>
      </c>
      <c r="P1085" s="84" t="str">
        <f>IF($M1085,_xll.BDP($J1085,P$1050),"[DISABLED]")</f>
        <v>[DISABLED]</v>
      </c>
      <c r="Q1085" s="84" t="str">
        <f>IF($M1085,_xll.BDH($J1085,Q$1050,$L1085),"[DISABLED]")</f>
        <v>[DISABLED]</v>
      </c>
      <c r="R1085" s="84" t="str">
        <f>IF($M1085,_xll.BDH($J1085,R$1050,$L1085),"[DISABLED]")</f>
        <v>[DISABLED]</v>
      </c>
      <c r="S1085" s="84" t="str">
        <f>IF($M1085,_xll.BDH($J1085,S$1050,$L1085),"[DISABLED]")</f>
        <v>[DISABLED]</v>
      </c>
      <c r="U1085" s="106" t="s">
        <v>6168</v>
      </c>
      <c r="V1085" s="107" t="s">
        <v>1055</v>
      </c>
      <c r="W1085" s="108">
        <v>42276</v>
      </c>
      <c r="X1085" s="107" t="b">
        <v>0</v>
      </c>
      <c r="Y1085" s="107" t="s">
        <v>5237</v>
      </c>
      <c r="Z1085" s="107" t="s">
        <v>5237</v>
      </c>
      <c r="AA1085" s="107" t="s">
        <v>5237</v>
      </c>
      <c r="AB1085" s="107" t="s">
        <v>5237</v>
      </c>
      <c r="AC1085" s="107" t="s">
        <v>5237</v>
      </c>
      <c r="AD1085" s="107" t="s">
        <v>5237</v>
      </c>
    </row>
    <row r="1086" spans="2:30" outlineLevel="1">
      <c r="B1086" s="4" t="s">
        <v>5</v>
      </c>
      <c r="C1086" s="4" t="s">
        <v>5232</v>
      </c>
      <c r="D1086" s="4" t="s">
        <v>9</v>
      </c>
      <c r="E1086" s="39" t="s">
        <v>1276</v>
      </c>
      <c r="F1086" s="76"/>
      <c r="G1086" s="77"/>
      <c r="H1086" s="77"/>
      <c r="I1086" s="78"/>
      <c r="J1086" s="78"/>
      <c r="K1086" s="81" t="str">
        <f t="shared" ref="K1086:S1086" si="92">INDEX(ObjData,MATCH($C1086&amp;"-"&amp;$D1086&amp;"-"&amp;$E1086,ObjIDs,0),MATCH(K$2,ObjFields,0))</f>
        <v>ICPL</v>
      </c>
      <c r="L1086" s="82">
        <f t="shared" ca="1" si="92"/>
        <v>42276</v>
      </c>
      <c r="M1086" s="81" t="b">
        <f t="shared" si="92"/>
        <v>0</v>
      </c>
      <c r="N1086" s="81" t="str">
        <f t="shared" si="92"/>
        <v>NAME</v>
      </c>
      <c r="O1086" s="81" t="str">
        <f t="shared" si="92"/>
        <v>LAST_UPDATE_DT</v>
      </c>
      <c r="P1086" s="81" t="str">
        <f t="shared" si="92"/>
        <v>LAST_UPDATE</v>
      </c>
      <c r="Q1086" s="81" t="str">
        <f t="shared" si="92"/>
        <v>PX_LAST</v>
      </c>
      <c r="R1086" s="81" t="str">
        <f t="shared" si="92"/>
        <v>PX_BID</v>
      </c>
      <c r="S1086" s="81" t="str">
        <f t="shared" si="92"/>
        <v>PX_ASK</v>
      </c>
      <c r="U1086" s="103"/>
      <c r="V1086" s="104" t="s">
        <v>1055</v>
      </c>
      <c r="W1086" s="105">
        <v>42276</v>
      </c>
      <c r="X1086" s="104" t="b">
        <v>0</v>
      </c>
      <c r="Y1086" s="104" t="s">
        <v>289</v>
      </c>
      <c r="Z1086" s="104" t="s">
        <v>291</v>
      </c>
      <c r="AA1086" s="104" t="s">
        <v>292</v>
      </c>
      <c r="AB1086" s="104" t="s">
        <v>56</v>
      </c>
      <c r="AC1086" s="104" t="s">
        <v>5228</v>
      </c>
      <c r="AD1086" s="104" t="s">
        <v>5229</v>
      </c>
    </row>
    <row r="1087" spans="2:30" outlineLevel="2">
      <c r="B1087" s="4" t="s">
        <v>5</v>
      </c>
      <c r="C1087" s="4" t="s">
        <v>5232</v>
      </c>
      <c r="D1087" s="4" t="s">
        <v>9</v>
      </c>
      <c r="E1087" s="10" t="s">
        <v>1276</v>
      </c>
      <c r="F1087" s="4" t="s">
        <v>209</v>
      </c>
      <c r="G1087" s="10" t="s">
        <v>1314</v>
      </c>
      <c r="H1087" s="63" t="s">
        <v>1276</v>
      </c>
      <c r="I1087" s="4" t="s">
        <v>277</v>
      </c>
      <c r="J1087" s="72" t="str">
        <f>H1087&amp;" "&amp;K1087&amp;" "&amp;I1087</f>
        <v>BBSW1M ICPL Index</v>
      </c>
      <c r="K1087" s="25" t="str">
        <f>K$1086</f>
        <v>ICPL</v>
      </c>
      <c r="L1087" s="26">
        <f ca="1">L$1086</f>
        <v>42276</v>
      </c>
      <c r="M1087" s="25" t="b">
        <f>M$1086</f>
        <v>0</v>
      </c>
      <c r="N1087" s="84" t="str">
        <f>IF($M1087,_xll.BDP($J1087,N$1086),"[DISABLED]")</f>
        <v>[DISABLED]</v>
      </c>
      <c r="O1087" s="84" t="str">
        <f>IF($M1087,_xll.BDP($J1087,O$1086),"[DISABLED]")</f>
        <v>[DISABLED]</v>
      </c>
      <c r="P1087" s="84" t="str">
        <f>IF($M1087,_xll.BDP($J1087,P$1086),"[DISABLED]")</f>
        <v>[DISABLED]</v>
      </c>
      <c r="Q1087" s="84" t="str">
        <f>IF($M1087,_xll.BDH($J1087,Q$1086,$L1087),"[DISABLED]")</f>
        <v>[DISABLED]</v>
      </c>
      <c r="R1087" s="84" t="str">
        <f>IF($M1087,_xll.BDH($J1087,R$1086,$L1087),"[DISABLED]")</f>
        <v>[DISABLED]</v>
      </c>
      <c r="S1087" s="84" t="str">
        <f>IF($M1087,_xll.BDH($J1087,S$1086,$L1087),"[DISABLED]")</f>
        <v>[DISABLED]</v>
      </c>
      <c r="U1087" s="106" t="s">
        <v>6169</v>
      </c>
      <c r="V1087" s="107" t="s">
        <v>1055</v>
      </c>
      <c r="W1087" s="108">
        <v>42276</v>
      </c>
      <c r="X1087" s="107" t="b">
        <v>0</v>
      </c>
      <c r="Y1087" s="107" t="s">
        <v>5237</v>
      </c>
      <c r="Z1087" s="107" t="s">
        <v>5237</v>
      </c>
      <c r="AA1087" s="107" t="s">
        <v>5237</v>
      </c>
      <c r="AB1087" s="107" t="s">
        <v>5237</v>
      </c>
      <c r="AC1087" s="107" t="s">
        <v>5237</v>
      </c>
      <c r="AD1087" s="107" t="s">
        <v>5237</v>
      </c>
    </row>
    <row r="1088" spans="2:30" outlineLevel="2">
      <c r="B1088" s="4" t="s">
        <v>5</v>
      </c>
      <c r="C1088" s="4" t="s">
        <v>5232</v>
      </c>
      <c r="D1088" s="4" t="s">
        <v>9</v>
      </c>
      <c r="E1088" s="10" t="s">
        <v>1276</v>
      </c>
      <c r="F1088" s="51" t="s">
        <v>408</v>
      </c>
      <c r="G1088" s="52" t="s">
        <v>409</v>
      </c>
      <c r="H1088" s="52" t="s">
        <v>1242</v>
      </c>
      <c r="I1088" s="4" t="s">
        <v>73</v>
      </c>
      <c r="J1088" s="72" t="str">
        <f t="shared" ref="J1088:J1121" si="93">H1088&amp;" "&amp;K1088&amp;" "&amp;I1088</f>
        <v>ADFR00A ICPL Curncy</v>
      </c>
      <c r="K1088" s="25" t="str">
        <f t="shared" ref="K1088:M1121" si="94">K$1086</f>
        <v>ICPL</v>
      </c>
      <c r="L1088" s="26">
        <f t="shared" ca="1" si="94"/>
        <v>42276</v>
      </c>
      <c r="M1088" s="25" t="b">
        <f t="shared" si="94"/>
        <v>0</v>
      </c>
      <c r="N1088" s="84" t="str">
        <f>IF($M1088,_xll.BDP($J1088,N$1086),"[DISABLED]")</f>
        <v>[DISABLED]</v>
      </c>
      <c r="O1088" s="84" t="str">
        <f>IF($M1088,_xll.BDP($J1088,O$1086),"[DISABLED]")</f>
        <v>[DISABLED]</v>
      </c>
      <c r="P1088" s="84" t="str">
        <f>IF($M1088,_xll.BDP($J1088,P$1086),"[DISABLED]")</f>
        <v>[DISABLED]</v>
      </c>
      <c r="Q1088" s="84" t="str">
        <f>IF($M1088,_xll.BDH($J1088,Q$1086,$L1088),"[DISABLED]")</f>
        <v>[DISABLED]</v>
      </c>
      <c r="R1088" s="84" t="str">
        <f>IF($M1088,_xll.BDH($J1088,R$1086,$L1088),"[DISABLED]")</f>
        <v>[DISABLED]</v>
      </c>
      <c r="S1088" s="84" t="str">
        <f>IF($M1088,_xll.BDH($J1088,S$1086,$L1088),"[DISABLED]")</f>
        <v>[DISABLED]</v>
      </c>
      <c r="U1088" s="106" t="s">
        <v>6170</v>
      </c>
      <c r="V1088" s="107" t="s">
        <v>1055</v>
      </c>
      <c r="W1088" s="108">
        <v>42276</v>
      </c>
      <c r="X1088" s="107" t="b">
        <v>0</v>
      </c>
      <c r="Y1088" s="107" t="s">
        <v>5237</v>
      </c>
      <c r="Z1088" s="107" t="s">
        <v>5237</v>
      </c>
      <c r="AA1088" s="107" t="s">
        <v>5237</v>
      </c>
      <c r="AB1088" s="107" t="s">
        <v>5237</v>
      </c>
      <c r="AC1088" s="107" t="s">
        <v>5237</v>
      </c>
      <c r="AD1088" s="107" t="s">
        <v>5237</v>
      </c>
    </row>
    <row r="1089" spans="2:30" outlineLevel="2">
      <c r="B1089" s="4" t="s">
        <v>5</v>
      </c>
      <c r="C1089" s="4" t="s">
        <v>5232</v>
      </c>
      <c r="D1089" s="4" t="s">
        <v>9</v>
      </c>
      <c r="E1089" s="10" t="s">
        <v>1276</v>
      </c>
      <c r="F1089" s="9" t="s">
        <v>211</v>
      </c>
      <c r="G1089" s="14" t="s">
        <v>411</v>
      </c>
      <c r="H1089" s="14" t="s">
        <v>1243</v>
      </c>
      <c r="I1089" s="4" t="s">
        <v>73</v>
      </c>
      <c r="J1089" s="72" t="str">
        <f t="shared" si="93"/>
        <v>ADFR0AB ICPL Curncy</v>
      </c>
      <c r="K1089" s="25" t="str">
        <f t="shared" si="94"/>
        <v>ICPL</v>
      </c>
      <c r="L1089" s="26">
        <f t="shared" ca="1" si="94"/>
        <v>42276</v>
      </c>
      <c r="M1089" s="25" t="b">
        <f t="shared" si="94"/>
        <v>0</v>
      </c>
      <c r="N1089" s="84" t="str">
        <f>IF($M1089,_xll.BDP($J1089,N$1086),"[DISABLED]")</f>
        <v>[DISABLED]</v>
      </c>
      <c r="O1089" s="84" t="str">
        <f>IF($M1089,_xll.BDP($J1089,O$1086),"[DISABLED]")</f>
        <v>[DISABLED]</v>
      </c>
      <c r="P1089" s="84" t="str">
        <f>IF($M1089,_xll.BDP($J1089,P$1086),"[DISABLED]")</f>
        <v>[DISABLED]</v>
      </c>
      <c r="Q1089" s="84" t="str">
        <f>IF($M1089,_xll.BDH($J1089,Q$1086,$L1089),"[DISABLED]")</f>
        <v>[DISABLED]</v>
      </c>
      <c r="R1089" s="84" t="str">
        <f>IF($M1089,_xll.BDH($J1089,R$1086,$L1089),"[DISABLED]")</f>
        <v>[DISABLED]</v>
      </c>
      <c r="S1089" s="84" t="str">
        <f>IF($M1089,_xll.BDH($J1089,S$1086,$L1089),"[DISABLED]")</f>
        <v>[DISABLED]</v>
      </c>
      <c r="U1089" s="106" t="s">
        <v>6171</v>
      </c>
      <c r="V1089" s="107" t="s">
        <v>1055</v>
      </c>
      <c r="W1089" s="108">
        <v>42276</v>
      </c>
      <c r="X1089" s="107" t="b">
        <v>0</v>
      </c>
      <c r="Y1089" s="107" t="s">
        <v>5237</v>
      </c>
      <c r="Z1089" s="107" t="s">
        <v>5237</v>
      </c>
      <c r="AA1089" s="107" t="s">
        <v>5237</v>
      </c>
      <c r="AB1089" s="107" t="s">
        <v>5237</v>
      </c>
      <c r="AC1089" s="107" t="s">
        <v>5237</v>
      </c>
      <c r="AD1089" s="107" t="s">
        <v>5237</v>
      </c>
    </row>
    <row r="1090" spans="2:30" outlineLevel="2">
      <c r="B1090" s="4" t="s">
        <v>5</v>
      </c>
      <c r="C1090" s="4" t="s">
        <v>5232</v>
      </c>
      <c r="D1090" s="4" t="s">
        <v>9</v>
      </c>
      <c r="E1090" s="10" t="s">
        <v>1276</v>
      </c>
      <c r="F1090" s="9" t="s">
        <v>211</v>
      </c>
      <c r="G1090" s="14" t="s">
        <v>412</v>
      </c>
      <c r="H1090" s="14" t="s">
        <v>1275</v>
      </c>
      <c r="I1090" s="4" t="s">
        <v>73</v>
      </c>
      <c r="J1090" s="72" t="str">
        <f t="shared" si="93"/>
        <v>ADBBCAC ICPL Curncy</v>
      </c>
      <c r="K1090" s="25" t="str">
        <f t="shared" si="94"/>
        <v>ICPL</v>
      </c>
      <c r="L1090" s="26">
        <f t="shared" ca="1" si="94"/>
        <v>42276</v>
      </c>
      <c r="M1090" s="25" t="b">
        <f t="shared" si="94"/>
        <v>0</v>
      </c>
      <c r="N1090" s="84" t="str">
        <f>IF($M1090,_xll.BDP($J1090,N$1086),"[DISABLED]")</f>
        <v>[DISABLED]</v>
      </c>
      <c r="O1090" s="84" t="str">
        <f>IF($M1090,_xll.BDP($J1090,O$1086),"[DISABLED]")</f>
        <v>[DISABLED]</v>
      </c>
      <c r="P1090" s="84" t="str">
        <f>IF($M1090,_xll.BDP($J1090,P$1086),"[DISABLED]")</f>
        <v>[DISABLED]</v>
      </c>
      <c r="Q1090" s="84" t="str">
        <f>IF($M1090,_xll.BDH($J1090,Q$1086,$L1090),"[DISABLED]")</f>
        <v>[DISABLED]</v>
      </c>
      <c r="R1090" s="84" t="str">
        <f>IF($M1090,_xll.BDH($J1090,R$1086,$L1090),"[DISABLED]")</f>
        <v>[DISABLED]</v>
      </c>
      <c r="S1090" s="84" t="str">
        <f>IF($M1090,_xll.BDH($J1090,S$1086,$L1090),"[DISABLED]")</f>
        <v>[DISABLED]</v>
      </c>
      <c r="U1090" s="106" t="s">
        <v>6172</v>
      </c>
      <c r="V1090" s="107" t="s">
        <v>1055</v>
      </c>
      <c r="W1090" s="108">
        <v>42276</v>
      </c>
      <c r="X1090" s="107" t="b">
        <v>0</v>
      </c>
      <c r="Y1090" s="107" t="s">
        <v>5237</v>
      </c>
      <c r="Z1090" s="107" t="s">
        <v>5237</v>
      </c>
      <c r="AA1090" s="107" t="s">
        <v>5237</v>
      </c>
      <c r="AB1090" s="107" t="s">
        <v>5237</v>
      </c>
      <c r="AC1090" s="107" t="s">
        <v>5237</v>
      </c>
      <c r="AD1090" s="107" t="s">
        <v>5237</v>
      </c>
    </row>
    <row r="1091" spans="2:30" outlineLevel="2">
      <c r="B1091" s="4" t="s">
        <v>5</v>
      </c>
      <c r="C1091" s="4" t="s">
        <v>5232</v>
      </c>
      <c r="D1091" s="4" t="s">
        <v>9</v>
      </c>
      <c r="E1091" s="10" t="s">
        <v>1276</v>
      </c>
      <c r="F1091" s="9" t="s">
        <v>211</v>
      </c>
      <c r="G1091" s="14" t="s">
        <v>413</v>
      </c>
      <c r="H1091" s="14" t="s">
        <v>1244</v>
      </c>
      <c r="I1091" s="4" t="s">
        <v>73</v>
      </c>
      <c r="J1091" s="72" t="str">
        <f t="shared" si="93"/>
        <v>ADFR0CD ICPL Curncy</v>
      </c>
      <c r="K1091" s="25" t="str">
        <f t="shared" si="94"/>
        <v>ICPL</v>
      </c>
      <c r="L1091" s="26">
        <f t="shared" ca="1" si="94"/>
        <v>42276</v>
      </c>
      <c r="M1091" s="25" t="b">
        <f t="shared" si="94"/>
        <v>0</v>
      </c>
      <c r="N1091" s="84" t="str">
        <f>IF($M1091,_xll.BDP($J1091,N$1086),"[DISABLED]")</f>
        <v>[DISABLED]</v>
      </c>
      <c r="O1091" s="84" t="str">
        <f>IF($M1091,_xll.BDP($J1091,O$1086),"[DISABLED]")</f>
        <v>[DISABLED]</v>
      </c>
      <c r="P1091" s="84" t="str">
        <f>IF($M1091,_xll.BDP($J1091,P$1086),"[DISABLED]")</f>
        <v>[DISABLED]</v>
      </c>
      <c r="Q1091" s="84" t="str">
        <f>IF($M1091,_xll.BDH($J1091,Q$1086,$L1091),"[DISABLED]")</f>
        <v>[DISABLED]</v>
      </c>
      <c r="R1091" s="84" t="str">
        <f>IF($M1091,_xll.BDH($J1091,R$1086,$L1091),"[DISABLED]")</f>
        <v>[DISABLED]</v>
      </c>
      <c r="S1091" s="84" t="str">
        <f>IF($M1091,_xll.BDH($J1091,S$1086,$L1091),"[DISABLED]")</f>
        <v>[DISABLED]</v>
      </c>
      <c r="U1091" s="106" t="s">
        <v>6173</v>
      </c>
      <c r="V1091" s="107" t="s">
        <v>1055</v>
      </c>
      <c r="W1091" s="108">
        <v>42276</v>
      </c>
      <c r="X1091" s="107" t="b">
        <v>0</v>
      </c>
      <c r="Y1091" s="107" t="s">
        <v>5237</v>
      </c>
      <c r="Z1091" s="107" t="s">
        <v>5237</v>
      </c>
      <c r="AA1091" s="107" t="s">
        <v>5237</v>
      </c>
      <c r="AB1091" s="107" t="s">
        <v>5237</v>
      </c>
      <c r="AC1091" s="107" t="s">
        <v>5237</v>
      </c>
      <c r="AD1091" s="107" t="s">
        <v>5237</v>
      </c>
    </row>
    <row r="1092" spans="2:30" outlineLevel="2">
      <c r="B1092" s="4" t="s">
        <v>5</v>
      </c>
      <c r="C1092" s="4" t="s">
        <v>5232</v>
      </c>
      <c r="D1092" s="4" t="s">
        <v>9</v>
      </c>
      <c r="E1092" s="10" t="s">
        <v>1276</v>
      </c>
      <c r="F1092" s="9" t="s">
        <v>212</v>
      </c>
      <c r="G1092" s="14" t="s">
        <v>414</v>
      </c>
      <c r="H1092" s="14" t="s">
        <v>1245</v>
      </c>
      <c r="I1092" s="4" t="s">
        <v>73</v>
      </c>
      <c r="J1092" s="72" t="str">
        <f t="shared" si="93"/>
        <v>ADFR0DE ICPL Curncy</v>
      </c>
      <c r="K1092" s="25" t="str">
        <f t="shared" si="94"/>
        <v>ICPL</v>
      </c>
      <c r="L1092" s="26">
        <f t="shared" ca="1" si="94"/>
        <v>42276</v>
      </c>
      <c r="M1092" s="25" t="b">
        <f t="shared" si="94"/>
        <v>0</v>
      </c>
      <c r="N1092" s="84" t="str">
        <f>IF($M1092,_xll.BDP($J1092,N$1086),"[DISABLED]")</f>
        <v>[DISABLED]</v>
      </c>
      <c r="O1092" s="84" t="str">
        <f>IF($M1092,_xll.BDP($J1092,O$1086),"[DISABLED]")</f>
        <v>[DISABLED]</v>
      </c>
      <c r="P1092" s="84" t="str">
        <f>IF($M1092,_xll.BDP($J1092,P$1086),"[DISABLED]")</f>
        <v>[DISABLED]</v>
      </c>
      <c r="Q1092" s="84" t="str">
        <f>IF($M1092,_xll.BDH($J1092,Q$1086,$L1092),"[DISABLED]")</f>
        <v>[DISABLED]</v>
      </c>
      <c r="R1092" s="84" t="str">
        <f>IF($M1092,_xll.BDH($J1092,R$1086,$L1092),"[DISABLED]")</f>
        <v>[DISABLED]</v>
      </c>
      <c r="S1092" s="84" t="str">
        <f>IF($M1092,_xll.BDH($J1092,S$1086,$L1092),"[DISABLED]")</f>
        <v>[DISABLED]</v>
      </c>
      <c r="U1092" s="106" t="s">
        <v>6174</v>
      </c>
      <c r="V1092" s="107" t="s">
        <v>1055</v>
      </c>
      <c r="W1092" s="108">
        <v>42276</v>
      </c>
      <c r="X1092" s="107" t="b">
        <v>0</v>
      </c>
      <c r="Y1092" s="107" t="s">
        <v>5237</v>
      </c>
      <c r="Z1092" s="107" t="s">
        <v>5237</v>
      </c>
      <c r="AA1092" s="107" t="s">
        <v>5237</v>
      </c>
      <c r="AB1092" s="107" t="s">
        <v>5237</v>
      </c>
      <c r="AC1092" s="107" t="s">
        <v>5237</v>
      </c>
      <c r="AD1092" s="107" t="s">
        <v>5237</v>
      </c>
    </row>
    <row r="1093" spans="2:30" outlineLevel="2">
      <c r="B1093" s="4" t="s">
        <v>5</v>
      </c>
      <c r="C1093" s="4" t="s">
        <v>5232</v>
      </c>
      <c r="D1093" s="4" t="s">
        <v>9</v>
      </c>
      <c r="E1093" s="10" t="s">
        <v>1276</v>
      </c>
      <c r="F1093" s="9" t="s">
        <v>58</v>
      </c>
      <c r="G1093" s="14" t="s">
        <v>415</v>
      </c>
      <c r="H1093" s="14" t="s">
        <v>1274</v>
      </c>
      <c r="I1093" s="4" t="s">
        <v>73</v>
      </c>
      <c r="J1093" s="72" t="str">
        <f t="shared" si="93"/>
        <v>ADBBCAF ICPL Curncy</v>
      </c>
      <c r="K1093" s="25" t="str">
        <f t="shared" si="94"/>
        <v>ICPL</v>
      </c>
      <c r="L1093" s="26">
        <f t="shared" ca="1" si="94"/>
        <v>42276</v>
      </c>
      <c r="M1093" s="25" t="b">
        <f t="shared" si="94"/>
        <v>0</v>
      </c>
      <c r="N1093" s="84" t="str">
        <f>IF($M1093,_xll.BDP($J1093,N$1086),"[DISABLED]")</f>
        <v>[DISABLED]</v>
      </c>
      <c r="O1093" s="84" t="str">
        <f>IF($M1093,_xll.BDP($J1093,O$1086),"[DISABLED]")</f>
        <v>[DISABLED]</v>
      </c>
      <c r="P1093" s="84" t="str">
        <f>IF($M1093,_xll.BDP($J1093,P$1086),"[DISABLED]")</f>
        <v>[DISABLED]</v>
      </c>
      <c r="Q1093" s="84" t="str">
        <f>IF($M1093,_xll.BDH($J1093,Q$1086,$L1093),"[DISABLED]")</f>
        <v>[DISABLED]</v>
      </c>
      <c r="R1093" s="84" t="str">
        <f>IF($M1093,_xll.BDH($J1093,R$1086,$L1093),"[DISABLED]")</f>
        <v>[DISABLED]</v>
      </c>
      <c r="S1093" s="84" t="str">
        <f>IF($M1093,_xll.BDH($J1093,S$1086,$L1093),"[DISABLED]")</f>
        <v>[DISABLED]</v>
      </c>
      <c r="U1093" s="106" t="s">
        <v>6175</v>
      </c>
      <c r="V1093" s="107" t="s">
        <v>1055</v>
      </c>
      <c r="W1093" s="108">
        <v>42276</v>
      </c>
      <c r="X1093" s="107" t="b">
        <v>0</v>
      </c>
      <c r="Y1093" s="107" t="s">
        <v>5237</v>
      </c>
      <c r="Z1093" s="107" t="s">
        <v>5237</v>
      </c>
      <c r="AA1093" s="107" t="s">
        <v>5237</v>
      </c>
      <c r="AB1093" s="107" t="s">
        <v>5237</v>
      </c>
      <c r="AC1093" s="107" t="s">
        <v>5237</v>
      </c>
      <c r="AD1093" s="107" t="s">
        <v>5237</v>
      </c>
    </row>
    <row r="1094" spans="2:30" outlineLevel="2">
      <c r="B1094" s="4" t="s">
        <v>5</v>
      </c>
      <c r="C1094" s="4" t="s">
        <v>5232</v>
      </c>
      <c r="D1094" s="4" t="s">
        <v>9</v>
      </c>
      <c r="E1094" s="10" t="s">
        <v>1276</v>
      </c>
      <c r="F1094" s="9" t="s">
        <v>177</v>
      </c>
      <c r="G1094" s="14" t="s">
        <v>416</v>
      </c>
      <c r="H1094" s="14" t="s">
        <v>1246</v>
      </c>
      <c r="I1094" s="4" t="s">
        <v>73</v>
      </c>
      <c r="J1094" s="72" t="str">
        <f t="shared" si="93"/>
        <v>ADFR0FG ICPL Curncy</v>
      </c>
      <c r="K1094" s="25" t="str">
        <f t="shared" si="94"/>
        <v>ICPL</v>
      </c>
      <c r="L1094" s="26">
        <f t="shared" ca="1" si="94"/>
        <v>42276</v>
      </c>
      <c r="M1094" s="25" t="b">
        <f t="shared" si="94"/>
        <v>0</v>
      </c>
      <c r="N1094" s="84" t="str">
        <f>IF($M1094,_xll.BDP($J1094,N$1086),"[DISABLED]")</f>
        <v>[DISABLED]</v>
      </c>
      <c r="O1094" s="84" t="str">
        <f>IF($M1094,_xll.BDP($J1094,O$1086),"[DISABLED]")</f>
        <v>[DISABLED]</v>
      </c>
      <c r="P1094" s="84" t="str">
        <f>IF($M1094,_xll.BDP($J1094,P$1086),"[DISABLED]")</f>
        <v>[DISABLED]</v>
      </c>
      <c r="Q1094" s="84" t="str">
        <f>IF($M1094,_xll.BDH($J1094,Q$1086,$L1094),"[DISABLED]")</f>
        <v>[DISABLED]</v>
      </c>
      <c r="R1094" s="84" t="str">
        <f>IF($M1094,_xll.BDH($J1094,R$1086,$L1094),"[DISABLED]")</f>
        <v>[DISABLED]</v>
      </c>
      <c r="S1094" s="84" t="str">
        <f>IF($M1094,_xll.BDH($J1094,S$1086,$L1094),"[DISABLED]")</f>
        <v>[DISABLED]</v>
      </c>
      <c r="U1094" s="106" t="s">
        <v>6176</v>
      </c>
      <c r="V1094" s="107" t="s">
        <v>1055</v>
      </c>
      <c r="W1094" s="108">
        <v>42276</v>
      </c>
      <c r="X1094" s="107" t="b">
        <v>0</v>
      </c>
      <c r="Y1094" s="107" t="s">
        <v>5237</v>
      </c>
      <c r="Z1094" s="107" t="s">
        <v>5237</v>
      </c>
      <c r="AA1094" s="107" t="s">
        <v>5237</v>
      </c>
      <c r="AB1094" s="107" t="s">
        <v>5237</v>
      </c>
      <c r="AC1094" s="107" t="s">
        <v>5237</v>
      </c>
      <c r="AD1094" s="107" t="s">
        <v>5237</v>
      </c>
    </row>
    <row r="1095" spans="2:30" outlineLevel="2">
      <c r="B1095" s="4" t="s">
        <v>5</v>
      </c>
      <c r="C1095" s="4" t="s">
        <v>5232</v>
      </c>
      <c r="D1095" s="4" t="s">
        <v>9</v>
      </c>
      <c r="E1095" s="10" t="s">
        <v>1276</v>
      </c>
      <c r="F1095" s="9" t="s">
        <v>178</v>
      </c>
      <c r="G1095" s="14" t="s">
        <v>417</v>
      </c>
      <c r="H1095" s="14" t="s">
        <v>1247</v>
      </c>
      <c r="I1095" s="4" t="s">
        <v>73</v>
      </c>
      <c r="J1095" s="72" t="str">
        <f t="shared" si="93"/>
        <v>ADFR0GH ICPL Curncy</v>
      </c>
      <c r="K1095" s="25" t="str">
        <f t="shared" si="94"/>
        <v>ICPL</v>
      </c>
      <c r="L1095" s="26">
        <f t="shared" ca="1" si="94"/>
        <v>42276</v>
      </c>
      <c r="M1095" s="25" t="b">
        <f t="shared" si="94"/>
        <v>0</v>
      </c>
      <c r="N1095" s="84" t="str">
        <f>IF($M1095,_xll.BDP($J1095,N$1086),"[DISABLED]")</f>
        <v>[DISABLED]</v>
      </c>
      <c r="O1095" s="84" t="str">
        <f>IF($M1095,_xll.BDP($J1095,O$1086),"[DISABLED]")</f>
        <v>[DISABLED]</v>
      </c>
      <c r="P1095" s="84" t="str">
        <f>IF($M1095,_xll.BDP($J1095,P$1086),"[DISABLED]")</f>
        <v>[DISABLED]</v>
      </c>
      <c r="Q1095" s="84" t="str">
        <f>IF($M1095,_xll.BDH($J1095,Q$1086,$L1095),"[DISABLED]")</f>
        <v>[DISABLED]</v>
      </c>
      <c r="R1095" s="84" t="str">
        <f>IF($M1095,_xll.BDH($J1095,R$1086,$L1095),"[DISABLED]")</f>
        <v>[DISABLED]</v>
      </c>
      <c r="S1095" s="84" t="str">
        <f>IF($M1095,_xll.BDH($J1095,S$1086,$L1095),"[DISABLED]")</f>
        <v>[DISABLED]</v>
      </c>
      <c r="U1095" s="106" t="s">
        <v>6177</v>
      </c>
      <c r="V1095" s="107" t="s">
        <v>1055</v>
      </c>
      <c r="W1095" s="108">
        <v>42276</v>
      </c>
      <c r="X1095" s="107" t="b">
        <v>0</v>
      </c>
      <c r="Y1095" s="107" t="s">
        <v>5237</v>
      </c>
      <c r="Z1095" s="107" t="s">
        <v>5237</v>
      </c>
      <c r="AA1095" s="107" t="s">
        <v>5237</v>
      </c>
      <c r="AB1095" s="107" t="s">
        <v>5237</v>
      </c>
      <c r="AC1095" s="107" t="s">
        <v>5237</v>
      </c>
      <c r="AD1095" s="107" t="s">
        <v>5237</v>
      </c>
    </row>
    <row r="1096" spans="2:30" outlineLevel="2">
      <c r="B1096" s="4" t="s">
        <v>5</v>
      </c>
      <c r="C1096" s="4" t="s">
        <v>5232</v>
      </c>
      <c r="D1096" s="4" t="s">
        <v>9</v>
      </c>
      <c r="E1096" s="10" t="s">
        <v>1276</v>
      </c>
      <c r="F1096" s="9" t="s">
        <v>71</v>
      </c>
      <c r="G1096" s="10" t="s">
        <v>430</v>
      </c>
      <c r="H1096" s="14" t="s">
        <v>1273</v>
      </c>
      <c r="I1096" s="4" t="s">
        <v>73</v>
      </c>
      <c r="J1096" s="72" t="str">
        <f t="shared" si="93"/>
        <v>ADBBCAI ICPL Curncy</v>
      </c>
      <c r="K1096" s="25" t="str">
        <f t="shared" si="94"/>
        <v>ICPL</v>
      </c>
      <c r="L1096" s="26">
        <f t="shared" ca="1" si="94"/>
        <v>42276</v>
      </c>
      <c r="M1096" s="25" t="b">
        <f t="shared" si="94"/>
        <v>0</v>
      </c>
      <c r="N1096" s="84" t="str">
        <f>IF($M1096,_xll.BDP($J1096,N$1086),"[DISABLED]")</f>
        <v>[DISABLED]</v>
      </c>
      <c r="O1096" s="84" t="str">
        <f>IF($M1096,_xll.BDP($J1096,O$1086),"[DISABLED]")</f>
        <v>[DISABLED]</v>
      </c>
      <c r="P1096" s="84" t="str">
        <f>IF($M1096,_xll.BDP($J1096,P$1086),"[DISABLED]")</f>
        <v>[DISABLED]</v>
      </c>
      <c r="Q1096" s="84" t="str">
        <f>IF($M1096,_xll.BDH($J1096,Q$1086,$L1096),"[DISABLED]")</f>
        <v>[DISABLED]</v>
      </c>
      <c r="R1096" s="84" t="str">
        <f>IF($M1096,_xll.BDH($J1096,R$1086,$L1096),"[DISABLED]")</f>
        <v>[DISABLED]</v>
      </c>
      <c r="S1096" s="84" t="str">
        <f>IF($M1096,_xll.BDH($J1096,S$1086,$L1096),"[DISABLED]")</f>
        <v>[DISABLED]</v>
      </c>
      <c r="U1096" s="106" t="s">
        <v>6178</v>
      </c>
      <c r="V1096" s="107" t="s">
        <v>1055</v>
      </c>
      <c r="W1096" s="108">
        <v>42276</v>
      </c>
      <c r="X1096" s="107" t="b">
        <v>0</v>
      </c>
      <c r="Y1096" s="107" t="s">
        <v>5237</v>
      </c>
      <c r="Z1096" s="107" t="s">
        <v>5237</v>
      </c>
      <c r="AA1096" s="107" t="s">
        <v>5237</v>
      </c>
      <c r="AB1096" s="107" t="s">
        <v>5237</v>
      </c>
      <c r="AC1096" s="107" t="s">
        <v>5237</v>
      </c>
      <c r="AD1096" s="107" t="s">
        <v>5237</v>
      </c>
    </row>
    <row r="1097" spans="2:30" outlineLevel="2">
      <c r="B1097" s="4" t="s">
        <v>5</v>
      </c>
      <c r="C1097" s="4" t="s">
        <v>5232</v>
      </c>
      <c r="D1097" s="4" t="s">
        <v>9</v>
      </c>
      <c r="E1097" s="10" t="s">
        <v>1276</v>
      </c>
      <c r="F1097" s="9" t="s">
        <v>179</v>
      </c>
      <c r="G1097" s="14" t="s">
        <v>418</v>
      </c>
      <c r="H1097" s="14" t="s">
        <v>1248</v>
      </c>
      <c r="I1097" s="4" t="s">
        <v>73</v>
      </c>
      <c r="J1097" s="72" t="str">
        <f t="shared" si="93"/>
        <v xml:space="preserve"> ADFR0IJ ICPL Curncy</v>
      </c>
      <c r="K1097" s="25" t="str">
        <f t="shared" si="94"/>
        <v>ICPL</v>
      </c>
      <c r="L1097" s="26">
        <f t="shared" ca="1" si="94"/>
        <v>42276</v>
      </c>
      <c r="M1097" s="25" t="b">
        <f t="shared" si="94"/>
        <v>0</v>
      </c>
      <c r="N1097" s="84" t="str">
        <f>IF($M1097,_xll.BDP($J1097,N$1086),"[DISABLED]")</f>
        <v>[DISABLED]</v>
      </c>
      <c r="O1097" s="84" t="str">
        <f>IF($M1097,_xll.BDP($J1097,O$1086),"[DISABLED]")</f>
        <v>[DISABLED]</v>
      </c>
      <c r="P1097" s="84" t="str">
        <f>IF($M1097,_xll.BDP($J1097,P$1086),"[DISABLED]")</f>
        <v>[DISABLED]</v>
      </c>
      <c r="Q1097" s="84" t="str">
        <f>IF($M1097,_xll.BDH($J1097,Q$1086,$L1097),"[DISABLED]")</f>
        <v>[DISABLED]</v>
      </c>
      <c r="R1097" s="84" t="str">
        <f>IF($M1097,_xll.BDH($J1097,R$1086,$L1097),"[DISABLED]")</f>
        <v>[DISABLED]</v>
      </c>
      <c r="S1097" s="84" t="str">
        <f>IF($M1097,_xll.BDH($J1097,S$1086,$L1097),"[DISABLED]")</f>
        <v>[DISABLED]</v>
      </c>
      <c r="U1097" s="106" t="s">
        <v>6179</v>
      </c>
      <c r="V1097" s="107" t="s">
        <v>1055</v>
      </c>
      <c r="W1097" s="108">
        <v>42276</v>
      </c>
      <c r="X1097" s="107" t="b">
        <v>0</v>
      </c>
      <c r="Y1097" s="107" t="s">
        <v>5237</v>
      </c>
      <c r="Z1097" s="107" t="s">
        <v>5237</v>
      </c>
      <c r="AA1097" s="107" t="s">
        <v>5237</v>
      </c>
      <c r="AB1097" s="107" t="s">
        <v>5237</v>
      </c>
      <c r="AC1097" s="107" t="s">
        <v>5237</v>
      </c>
      <c r="AD1097" s="107" t="s">
        <v>5237</v>
      </c>
    </row>
    <row r="1098" spans="2:30" outlineLevel="2">
      <c r="B1098" s="4" t="s">
        <v>5</v>
      </c>
      <c r="C1098" s="4" t="s">
        <v>5232</v>
      </c>
      <c r="D1098" s="4" t="s">
        <v>9</v>
      </c>
      <c r="E1098" s="10" t="s">
        <v>1276</v>
      </c>
      <c r="F1098" s="9" t="s">
        <v>180</v>
      </c>
      <c r="G1098" s="14" t="s">
        <v>419</v>
      </c>
      <c r="H1098" s="14" t="s">
        <v>1249</v>
      </c>
      <c r="I1098" s="4" t="s">
        <v>73</v>
      </c>
      <c r="J1098" s="72" t="str">
        <f t="shared" si="93"/>
        <v xml:space="preserve"> ADFR0JK ICPL Curncy</v>
      </c>
      <c r="K1098" s="25" t="str">
        <f t="shared" si="94"/>
        <v>ICPL</v>
      </c>
      <c r="L1098" s="26">
        <f t="shared" ca="1" si="94"/>
        <v>42276</v>
      </c>
      <c r="M1098" s="25" t="b">
        <f t="shared" si="94"/>
        <v>0</v>
      </c>
      <c r="N1098" s="84" t="str">
        <f>IF($M1098,_xll.BDP($J1098,N$1086),"[DISABLED]")</f>
        <v>[DISABLED]</v>
      </c>
      <c r="O1098" s="84" t="str">
        <f>IF($M1098,_xll.BDP($J1098,O$1086),"[DISABLED]")</f>
        <v>[DISABLED]</v>
      </c>
      <c r="P1098" s="84" t="str">
        <f>IF($M1098,_xll.BDP($J1098,P$1086),"[DISABLED]")</f>
        <v>[DISABLED]</v>
      </c>
      <c r="Q1098" s="84" t="str">
        <f>IF($M1098,_xll.BDH($J1098,Q$1086,$L1098),"[DISABLED]")</f>
        <v>[DISABLED]</v>
      </c>
      <c r="R1098" s="84" t="str">
        <f>IF($M1098,_xll.BDH($J1098,R$1086,$L1098),"[DISABLED]")</f>
        <v>[DISABLED]</v>
      </c>
      <c r="S1098" s="84" t="str">
        <f>IF($M1098,_xll.BDH($J1098,S$1086,$L1098),"[DISABLED]")</f>
        <v>[DISABLED]</v>
      </c>
      <c r="U1098" s="106" t="s">
        <v>6180</v>
      </c>
      <c r="V1098" s="107" t="s">
        <v>1055</v>
      </c>
      <c r="W1098" s="108">
        <v>42276</v>
      </c>
      <c r="X1098" s="107" t="b">
        <v>0</v>
      </c>
      <c r="Y1098" s="107" t="s">
        <v>5237</v>
      </c>
      <c r="Z1098" s="107" t="s">
        <v>5237</v>
      </c>
      <c r="AA1098" s="107" t="s">
        <v>5237</v>
      </c>
      <c r="AB1098" s="107" t="s">
        <v>5237</v>
      </c>
      <c r="AC1098" s="107" t="s">
        <v>5237</v>
      </c>
      <c r="AD1098" s="107" t="s">
        <v>5237</v>
      </c>
    </row>
    <row r="1099" spans="2:30" outlineLevel="2">
      <c r="B1099" s="4" t="s">
        <v>5</v>
      </c>
      <c r="C1099" s="4" t="s">
        <v>5232</v>
      </c>
      <c r="D1099" s="4" t="s">
        <v>9</v>
      </c>
      <c r="E1099" s="10" t="s">
        <v>1276</v>
      </c>
      <c r="F1099" s="9" t="s">
        <v>41</v>
      </c>
      <c r="G1099" s="10" t="s">
        <v>430</v>
      </c>
      <c r="H1099" s="14" t="s">
        <v>1250</v>
      </c>
      <c r="I1099" s="4" t="s">
        <v>73</v>
      </c>
      <c r="J1099" s="72" t="str">
        <f t="shared" si="93"/>
        <v>ADBBCA1 ICPL Curncy</v>
      </c>
      <c r="K1099" s="25" t="str">
        <f t="shared" si="94"/>
        <v>ICPL</v>
      </c>
      <c r="L1099" s="26">
        <f t="shared" ca="1" si="94"/>
        <v>42276</v>
      </c>
      <c r="M1099" s="25" t="b">
        <f t="shared" si="94"/>
        <v>0</v>
      </c>
      <c r="N1099" s="84" t="str">
        <f>IF($M1099,_xll.BDP($J1099,N$1086),"[DISABLED]")</f>
        <v>[DISABLED]</v>
      </c>
      <c r="O1099" s="84" t="str">
        <f>IF($M1099,_xll.BDP($J1099,O$1086),"[DISABLED]")</f>
        <v>[DISABLED]</v>
      </c>
      <c r="P1099" s="84" t="str">
        <f>IF($M1099,_xll.BDP($J1099,P$1086),"[DISABLED]")</f>
        <v>[DISABLED]</v>
      </c>
      <c r="Q1099" s="84" t="str">
        <f>IF($M1099,_xll.BDH($J1099,Q$1086,$L1099),"[DISABLED]")</f>
        <v>[DISABLED]</v>
      </c>
      <c r="R1099" s="84" t="str">
        <f>IF($M1099,_xll.BDH($J1099,R$1086,$L1099),"[DISABLED]")</f>
        <v>[DISABLED]</v>
      </c>
      <c r="S1099" s="84" t="str">
        <f>IF($M1099,_xll.BDH($J1099,S$1086,$L1099),"[DISABLED]")</f>
        <v>[DISABLED]</v>
      </c>
      <c r="U1099" s="106" t="s">
        <v>6181</v>
      </c>
      <c r="V1099" s="107" t="s">
        <v>1055</v>
      </c>
      <c r="W1099" s="108">
        <v>42276</v>
      </c>
      <c r="X1099" s="107" t="b">
        <v>0</v>
      </c>
      <c r="Y1099" s="107" t="s">
        <v>5237</v>
      </c>
      <c r="Z1099" s="107" t="s">
        <v>5237</v>
      </c>
      <c r="AA1099" s="107" t="s">
        <v>5237</v>
      </c>
      <c r="AB1099" s="107" t="s">
        <v>5237</v>
      </c>
      <c r="AC1099" s="107" t="s">
        <v>5237</v>
      </c>
      <c r="AD1099" s="107" t="s">
        <v>5237</v>
      </c>
    </row>
    <row r="1100" spans="2:30" outlineLevel="2">
      <c r="B1100" s="4" t="s">
        <v>5</v>
      </c>
      <c r="C1100" s="4" t="s">
        <v>5232</v>
      </c>
      <c r="D1100" s="4" t="s">
        <v>9</v>
      </c>
      <c r="E1100" s="10" t="s">
        <v>1276</v>
      </c>
      <c r="F1100" s="9" t="s">
        <v>145</v>
      </c>
      <c r="G1100" s="10" t="s">
        <v>430</v>
      </c>
      <c r="H1100" s="14" t="s">
        <v>1251</v>
      </c>
      <c r="I1100" s="4" t="s">
        <v>73</v>
      </c>
      <c r="J1100" s="72" t="str">
        <f t="shared" si="93"/>
        <v>ADBBCA1C ICPL Curncy</v>
      </c>
      <c r="K1100" s="25" t="str">
        <f t="shared" si="94"/>
        <v>ICPL</v>
      </c>
      <c r="L1100" s="26">
        <f t="shared" ca="1" si="94"/>
        <v>42276</v>
      </c>
      <c r="M1100" s="25" t="b">
        <f t="shared" si="94"/>
        <v>0</v>
      </c>
      <c r="N1100" s="84" t="str">
        <f>IF($M1100,_xll.BDP($J1100,N$1086),"[DISABLED]")</f>
        <v>[DISABLED]</v>
      </c>
      <c r="O1100" s="84" t="str">
        <f>IF($M1100,_xll.BDP($J1100,O$1086),"[DISABLED]")</f>
        <v>[DISABLED]</v>
      </c>
      <c r="P1100" s="84" t="str">
        <f>IF($M1100,_xll.BDP($J1100,P$1086),"[DISABLED]")</f>
        <v>[DISABLED]</v>
      </c>
      <c r="Q1100" s="84" t="str">
        <f>IF($M1100,_xll.BDH($J1100,Q$1086,$L1100),"[DISABLED]")</f>
        <v>[DISABLED]</v>
      </c>
      <c r="R1100" s="84" t="str">
        <f>IF($M1100,_xll.BDH($J1100,R$1086,$L1100),"[DISABLED]")</f>
        <v>[DISABLED]</v>
      </c>
      <c r="S1100" s="84" t="str">
        <f>IF($M1100,_xll.BDH($J1100,S$1086,$L1100),"[DISABLED]")</f>
        <v>[DISABLED]</v>
      </c>
      <c r="U1100" s="106" t="s">
        <v>6182</v>
      </c>
      <c r="V1100" s="107" t="s">
        <v>1055</v>
      </c>
      <c r="W1100" s="108">
        <v>42276</v>
      </c>
      <c r="X1100" s="107" t="b">
        <v>0</v>
      </c>
      <c r="Y1100" s="107" t="s">
        <v>5237</v>
      </c>
      <c r="Z1100" s="107" t="s">
        <v>5237</v>
      </c>
      <c r="AA1100" s="107" t="s">
        <v>5237</v>
      </c>
      <c r="AB1100" s="107" t="s">
        <v>5237</v>
      </c>
      <c r="AC1100" s="107" t="s">
        <v>5237</v>
      </c>
      <c r="AD1100" s="107" t="s">
        <v>5237</v>
      </c>
    </row>
    <row r="1101" spans="2:30" outlineLevel="2">
      <c r="B1101" s="4" t="s">
        <v>5</v>
      </c>
      <c r="C1101" s="4" t="s">
        <v>5232</v>
      </c>
      <c r="D1101" s="4" t="s">
        <v>9</v>
      </c>
      <c r="E1101" s="10" t="s">
        <v>1276</v>
      </c>
      <c r="F1101" s="9" t="s">
        <v>146</v>
      </c>
      <c r="G1101" s="10" t="s">
        <v>430</v>
      </c>
      <c r="H1101" s="14" t="s">
        <v>1252</v>
      </c>
      <c r="I1101" s="4" t="s">
        <v>73</v>
      </c>
      <c r="J1101" s="72" t="str">
        <f t="shared" si="93"/>
        <v>ADBBCA1F ICPL Curncy</v>
      </c>
      <c r="K1101" s="25" t="str">
        <f t="shared" si="94"/>
        <v>ICPL</v>
      </c>
      <c r="L1101" s="26">
        <f t="shared" ca="1" si="94"/>
        <v>42276</v>
      </c>
      <c r="M1101" s="25" t="b">
        <f t="shared" si="94"/>
        <v>0</v>
      </c>
      <c r="N1101" s="84" t="str">
        <f>IF($M1101,_xll.BDP($J1101,N$1086),"[DISABLED]")</f>
        <v>[DISABLED]</v>
      </c>
      <c r="O1101" s="84" t="str">
        <f>IF($M1101,_xll.BDP($J1101,O$1086),"[DISABLED]")</f>
        <v>[DISABLED]</v>
      </c>
      <c r="P1101" s="84" t="str">
        <f>IF($M1101,_xll.BDP($J1101,P$1086),"[DISABLED]")</f>
        <v>[DISABLED]</v>
      </c>
      <c r="Q1101" s="84" t="str">
        <f>IF($M1101,_xll.BDH($J1101,Q$1086,$L1101),"[DISABLED]")</f>
        <v>[DISABLED]</v>
      </c>
      <c r="R1101" s="84" t="str">
        <f>IF($M1101,_xll.BDH($J1101,R$1086,$L1101),"[DISABLED]")</f>
        <v>[DISABLED]</v>
      </c>
      <c r="S1101" s="84" t="str">
        <f>IF($M1101,_xll.BDH($J1101,S$1086,$L1101),"[DISABLED]")</f>
        <v>[DISABLED]</v>
      </c>
      <c r="U1101" s="106" t="s">
        <v>6183</v>
      </c>
      <c r="V1101" s="107" t="s">
        <v>1055</v>
      </c>
      <c r="W1101" s="108">
        <v>42276</v>
      </c>
      <c r="X1101" s="107" t="b">
        <v>0</v>
      </c>
      <c r="Y1101" s="107" t="s">
        <v>5237</v>
      </c>
      <c r="Z1101" s="107" t="s">
        <v>5237</v>
      </c>
      <c r="AA1101" s="107" t="s">
        <v>5237</v>
      </c>
      <c r="AB1101" s="107" t="s">
        <v>5237</v>
      </c>
      <c r="AC1101" s="107" t="s">
        <v>5237</v>
      </c>
      <c r="AD1101" s="107" t="s">
        <v>5237</v>
      </c>
    </row>
    <row r="1102" spans="2:30" outlineLevel="2">
      <c r="B1102" s="4" t="s">
        <v>5</v>
      </c>
      <c r="C1102" s="4" t="s">
        <v>5232</v>
      </c>
      <c r="D1102" s="4" t="s">
        <v>9</v>
      </c>
      <c r="E1102" s="10" t="s">
        <v>1276</v>
      </c>
      <c r="F1102" s="4" t="s">
        <v>42</v>
      </c>
      <c r="G1102" s="10" t="s">
        <v>430</v>
      </c>
      <c r="H1102" s="10" t="s">
        <v>1253</v>
      </c>
      <c r="I1102" s="4" t="s">
        <v>73</v>
      </c>
      <c r="J1102" s="72" t="str">
        <f t="shared" si="93"/>
        <v>ADBBCA2 ICPL Curncy</v>
      </c>
      <c r="K1102" s="25" t="str">
        <f t="shared" si="94"/>
        <v>ICPL</v>
      </c>
      <c r="L1102" s="26">
        <f t="shared" ca="1" si="94"/>
        <v>42276</v>
      </c>
      <c r="M1102" s="25" t="b">
        <f t="shared" si="94"/>
        <v>0</v>
      </c>
      <c r="N1102" s="84" t="str">
        <f>IF($M1102,_xll.BDP($J1102,N$1086),"[DISABLED]")</f>
        <v>[DISABLED]</v>
      </c>
      <c r="O1102" s="84" t="str">
        <f>IF($M1102,_xll.BDP($J1102,O$1086),"[DISABLED]")</f>
        <v>[DISABLED]</v>
      </c>
      <c r="P1102" s="84" t="str">
        <f>IF($M1102,_xll.BDP($J1102,P$1086),"[DISABLED]")</f>
        <v>[DISABLED]</v>
      </c>
      <c r="Q1102" s="84" t="str">
        <f>IF($M1102,_xll.BDH($J1102,Q$1086,$L1102),"[DISABLED]")</f>
        <v>[DISABLED]</v>
      </c>
      <c r="R1102" s="84" t="str">
        <f>IF($M1102,_xll.BDH($J1102,R$1086,$L1102),"[DISABLED]")</f>
        <v>[DISABLED]</v>
      </c>
      <c r="S1102" s="84" t="str">
        <f>IF($M1102,_xll.BDH($J1102,S$1086,$L1102),"[DISABLED]")</f>
        <v>[DISABLED]</v>
      </c>
      <c r="U1102" s="106" t="s">
        <v>6184</v>
      </c>
      <c r="V1102" s="107" t="s">
        <v>1055</v>
      </c>
      <c r="W1102" s="108">
        <v>42276</v>
      </c>
      <c r="X1102" s="107" t="b">
        <v>0</v>
      </c>
      <c r="Y1102" s="107" t="s">
        <v>5237</v>
      </c>
      <c r="Z1102" s="107" t="s">
        <v>5237</v>
      </c>
      <c r="AA1102" s="107" t="s">
        <v>5237</v>
      </c>
      <c r="AB1102" s="107" t="s">
        <v>5237</v>
      </c>
      <c r="AC1102" s="107" t="s">
        <v>5237</v>
      </c>
      <c r="AD1102" s="107" t="s">
        <v>5237</v>
      </c>
    </row>
    <row r="1103" spans="2:30" outlineLevel="2">
      <c r="B1103" s="4" t="s">
        <v>5</v>
      </c>
      <c r="C1103" s="4" t="s">
        <v>5232</v>
      </c>
      <c r="D1103" s="4" t="s">
        <v>9</v>
      </c>
      <c r="E1103" s="10" t="s">
        <v>1276</v>
      </c>
      <c r="F1103" s="4" t="s">
        <v>43</v>
      </c>
      <c r="G1103" s="10" t="s">
        <v>430</v>
      </c>
      <c r="H1103" s="10" t="s">
        <v>1254</v>
      </c>
      <c r="I1103" s="4" t="s">
        <v>73</v>
      </c>
      <c r="J1103" s="72" t="str">
        <f t="shared" si="93"/>
        <v>ADBBCA3 ICPL Curncy</v>
      </c>
      <c r="K1103" s="25" t="str">
        <f t="shared" si="94"/>
        <v>ICPL</v>
      </c>
      <c r="L1103" s="26">
        <f t="shared" ca="1" si="94"/>
        <v>42276</v>
      </c>
      <c r="M1103" s="25" t="b">
        <f t="shared" si="94"/>
        <v>0</v>
      </c>
      <c r="N1103" s="84" t="str">
        <f>IF($M1103,_xll.BDP($J1103,N$1086),"[DISABLED]")</f>
        <v>[DISABLED]</v>
      </c>
      <c r="O1103" s="84" t="str">
        <f>IF($M1103,_xll.BDP($J1103,O$1086),"[DISABLED]")</f>
        <v>[DISABLED]</v>
      </c>
      <c r="P1103" s="84" t="str">
        <f>IF($M1103,_xll.BDP($J1103,P$1086),"[DISABLED]")</f>
        <v>[DISABLED]</v>
      </c>
      <c r="Q1103" s="84" t="str">
        <f>IF($M1103,_xll.BDH($J1103,Q$1086,$L1103),"[DISABLED]")</f>
        <v>[DISABLED]</v>
      </c>
      <c r="R1103" s="84" t="str">
        <f>IF($M1103,_xll.BDH($J1103,R$1086,$L1103),"[DISABLED]")</f>
        <v>[DISABLED]</v>
      </c>
      <c r="S1103" s="84" t="str">
        <f>IF($M1103,_xll.BDH($J1103,S$1086,$L1103),"[DISABLED]")</f>
        <v>[DISABLED]</v>
      </c>
      <c r="U1103" s="106" t="s">
        <v>6185</v>
      </c>
      <c r="V1103" s="107" t="s">
        <v>1055</v>
      </c>
      <c r="W1103" s="108">
        <v>42276</v>
      </c>
      <c r="X1103" s="107" t="b">
        <v>0</v>
      </c>
      <c r="Y1103" s="107" t="s">
        <v>5237</v>
      </c>
      <c r="Z1103" s="107" t="s">
        <v>5237</v>
      </c>
      <c r="AA1103" s="107" t="s">
        <v>5237</v>
      </c>
      <c r="AB1103" s="107" t="s">
        <v>5237</v>
      </c>
      <c r="AC1103" s="107" t="s">
        <v>5237</v>
      </c>
      <c r="AD1103" s="107" t="s">
        <v>5237</v>
      </c>
    </row>
    <row r="1104" spans="2:30" outlineLevel="2">
      <c r="B1104" s="4" t="s">
        <v>5</v>
      </c>
      <c r="C1104" s="4" t="s">
        <v>5232</v>
      </c>
      <c r="D1104" s="4" t="s">
        <v>9</v>
      </c>
      <c r="E1104" s="10" t="s">
        <v>1276</v>
      </c>
      <c r="F1104" s="4" t="s">
        <v>152</v>
      </c>
      <c r="G1104" s="10" t="s">
        <v>430</v>
      </c>
      <c r="H1104" s="10" t="s">
        <v>1255</v>
      </c>
      <c r="I1104" s="4" t="s">
        <v>73</v>
      </c>
      <c r="J1104" s="72" t="str">
        <f t="shared" si="93"/>
        <v>ADBBCA4 ICPL Curncy</v>
      </c>
      <c r="K1104" s="25" t="str">
        <f t="shared" si="94"/>
        <v>ICPL</v>
      </c>
      <c r="L1104" s="26">
        <f t="shared" ca="1" si="94"/>
        <v>42276</v>
      </c>
      <c r="M1104" s="25" t="b">
        <f t="shared" si="94"/>
        <v>0</v>
      </c>
      <c r="N1104" s="84" t="str">
        <f>IF($M1104,_xll.BDP($J1104,N$1086),"[DISABLED]")</f>
        <v>[DISABLED]</v>
      </c>
      <c r="O1104" s="84" t="str">
        <f>IF($M1104,_xll.BDP($J1104,O$1086),"[DISABLED]")</f>
        <v>[DISABLED]</v>
      </c>
      <c r="P1104" s="84" t="str">
        <f>IF($M1104,_xll.BDP($J1104,P$1086),"[DISABLED]")</f>
        <v>[DISABLED]</v>
      </c>
      <c r="Q1104" s="84" t="str">
        <f>IF($M1104,_xll.BDH($J1104,Q$1086,$L1104),"[DISABLED]")</f>
        <v>[DISABLED]</v>
      </c>
      <c r="R1104" s="84" t="str">
        <f>IF($M1104,_xll.BDH($J1104,R$1086,$L1104),"[DISABLED]")</f>
        <v>[DISABLED]</v>
      </c>
      <c r="S1104" s="84" t="str">
        <f>IF($M1104,_xll.BDH($J1104,S$1086,$L1104),"[DISABLED]")</f>
        <v>[DISABLED]</v>
      </c>
      <c r="U1104" s="106" t="s">
        <v>6186</v>
      </c>
      <c r="V1104" s="107" t="s">
        <v>1055</v>
      </c>
      <c r="W1104" s="108">
        <v>42276</v>
      </c>
      <c r="X1104" s="107" t="b">
        <v>0</v>
      </c>
      <c r="Y1104" s="107" t="s">
        <v>5237</v>
      </c>
      <c r="Z1104" s="107" t="s">
        <v>5237</v>
      </c>
      <c r="AA1104" s="107" t="s">
        <v>5237</v>
      </c>
      <c r="AB1104" s="107" t="s">
        <v>5237</v>
      </c>
      <c r="AC1104" s="107" t="s">
        <v>5237</v>
      </c>
      <c r="AD1104" s="107" t="s">
        <v>5237</v>
      </c>
    </row>
    <row r="1105" spans="2:30" outlineLevel="2">
      <c r="B1105" s="4" t="s">
        <v>5</v>
      </c>
      <c r="C1105" s="4" t="s">
        <v>5232</v>
      </c>
      <c r="D1105" s="4" t="s">
        <v>9</v>
      </c>
      <c r="E1105" s="10" t="s">
        <v>1276</v>
      </c>
      <c r="F1105" s="4" t="s">
        <v>44</v>
      </c>
      <c r="G1105" s="10" t="s">
        <v>430</v>
      </c>
      <c r="H1105" s="10" t="s">
        <v>1256</v>
      </c>
      <c r="I1105" s="4" t="s">
        <v>73</v>
      </c>
      <c r="J1105" s="72" t="str">
        <f t="shared" si="93"/>
        <v>ADBBCA5 ICPL Curncy</v>
      </c>
      <c r="K1105" s="25" t="str">
        <f t="shared" si="94"/>
        <v>ICPL</v>
      </c>
      <c r="L1105" s="26">
        <f t="shared" ca="1" si="94"/>
        <v>42276</v>
      </c>
      <c r="M1105" s="25" t="b">
        <f t="shared" si="94"/>
        <v>0</v>
      </c>
      <c r="N1105" s="84" t="str">
        <f>IF($M1105,_xll.BDP($J1105,N$1086),"[DISABLED]")</f>
        <v>[DISABLED]</v>
      </c>
      <c r="O1105" s="84" t="str">
        <f>IF($M1105,_xll.BDP($J1105,O$1086),"[DISABLED]")</f>
        <v>[DISABLED]</v>
      </c>
      <c r="P1105" s="84" t="str">
        <f>IF($M1105,_xll.BDP($J1105,P$1086),"[DISABLED]")</f>
        <v>[DISABLED]</v>
      </c>
      <c r="Q1105" s="84" t="str">
        <f>IF($M1105,_xll.BDH($J1105,Q$1086,$L1105),"[DISABLED]")</f>
        <v>[DISABLED]</v>
      </c>
      <c r="R1105" s="84" t="str">
        <f>IF($M1105,_xll.BDH($J1105,R$1086,$L1105),"[DISABLED]")</f>
        <v>[DISABLED]</v>
      </c>
      <c r="S1105" s="84" t="str">
        <f>IF($M1105,_xll.BDH($J1105,S$1086,$L1105),"[DISABLED]")</f>
        <v>[DISABLED]</v>
      </c>
      <c r="U1105" s="106" t="s">
        <v>6187</v>
      </c>
      <c r="V1105" s="107" t="s">
        <v>1055</v>
      </c>
      <c r="W1105" s="108">
        <v>42276</v>
      </c>
      <c r="X1105" s="107" t="b">
        <v>0</v>
      </c>
      <c r="Y1105" s="107" t="s">
        <v>5237</v>
      </c>
      <c r="Z1105" s="107" t="s">
        <v>5237</v>
      </c>
      <c r="AA1105" s="107" t="s">
        <v>5237</v>
      </c>
      <c r="AB1105" s="107" t="s">
        <v>5237</v>
      </c>
      <c r="AC1105" s="107" t="s">
        <v>5237</v>
      </c>
      <c r="AD1105" s="107" t="s">
        <v>5237</v>
      </c>
    </row>
    <row r="1106" spans="2:30" outlineLevel="2">
      <c r="B1106" s="4" t="s">
        <v>5</v>
      </c>
      <c r="C1106" s="4" t="s">
        <v>5232</v>
      </c>
      <c r="D1106" s="4" t="s">
        <v>9</v>
      </c>
      <c r="E1106" s="10" t="s">
        <v>1276</v>
      </c>
      <c r="F1106" s="4" t="s">
        <v>155</v>
      </c>
      <c r="G1106" s="10" t="s">
        <v>430</v>
      </c>
      <c r="H1106" s="10" t="s">
        <v>1257</v>
      </c>
      <c r="I1106" s="4" t="s">
        <v>73</v>
      </c>
      <c r="J1106" s="72" t="str">
        <f t="shared" si="93"/>
        <v>ADBBCA6 ICPL Curncy</v>
      </c>
      <c r="K1106" s="25" t="str">
        <f t="shared" si="94"/>
        <v>ICPL</v>
      </c>
      <c r="L1106" s="26">
        <f t="shared" ca="1" si="94"/>
        <v>42276</v>
      </c>
      <c r="M1106" s="25" t="b">
        <f t="shared" si="94"/>
        <v>0</v>
      </c>
      <c r="N1106" s="84" t="str">
        <f>IF($M1106,_xll.BDP($J1106,N$1086),"[DISABLED]")</f>
        <v>[DISABLED]</v>
      </c>
      <c r="O1106" s="84" t="str">
        <f>IF($M1106,_xll.BDP($J1106,O$1086),"[DISABLED]")</f>
        <v>[DISABLED]</v>
      </c>
      <c r="P1106" s="84" t="str">
        <f>IF($M1106,_xll.BDP($J1106,P$1086),"[DISABLED]")</f>
        <v>[DISABLED]</v>
      </c>
      <c r="Q1106" s="84" t="str">
        <f>IF($M1106,_xll.BDH($J1106,Q$1086,$L1106),"[DISABLED]")</f>
        <v>[DISABLED]</v>
      </c>
      <c r="R1106" s="84" t="str">
        <f>IF($M1106,_xll.BDH($J1106,R$1086,$L1106),"[DISABLED]")</f>
        <v>[DISABLED]</v>
      </c>
      <c r="S1106" s="84" t="str">
        <f>IF($M1106,_xll.BDH($J1106,S$1086,$L1106),"[DISABLED]")</f>
        <v>[DISABLED]</v>
      </c>
      <c r="U1106" s="106" t="s">
        <v>6188</v>
      </c>
      <c r="V1106" s="107" t="s">
        <v>1055</v>
      </c>
      <c r="W1106" s="108">
        <v>42276</v>
      </c>
      <c r="X1106" s="107" t="b">
        <v>0</v>
      </c>
      <c r="Y1106" s="107" t="s">
        <v>5237</v>
      </c>
      <c r="Z1106" s="107" t="s">
        <v>5237</v>
      </c>
      <c r="AA1106" s="107" t="s">
        <v>5237</v>
      </c>
      <c r="AB1106" s="107" t="s">
        <v>5237</v>
      </c>
      <c r="AC1106" s="107" t="s">
        <v>5237</v>
      </c>
      <c r="AD1106" s="107" t="s">
        <v>5237</v>
      </c>
    </row>
    <row r="1107" spans="2:30" outlineLevel="2">
      <c r="B1107" s="4" t="s">
        <v>5</v>
      </c>
      <c r="C1107" s="4" t="s">
        <v>5232</v>
      </c>
      <c r="D1107" s="4" t="s">
        <v>9</v>
      </c>
      <c r="E1107" s="10" t="s">
        <v>1276</v>
      </c>
      <c r="F1107" s="4" t="s">
        <v>45</v>
      </c>
      <c r="G1107" s="10" t="s">
        <v>430</v>
      </c>
      <c r="H1107" s="10" t="s">
        <v>1258</v>
      </c>
      <c r="I1107" s="4" t="s">
        <v>73</v>
      </c>
      <c r="J1107" s="72" t="str">
        <f t="shared" si="93"/>
        <v>ADBBCA7 ICPL Curncy</v>
      </c>
      <c r="K1107" s="25" t="str">
        <f t="shared" si="94"/>
        <v>ICPL</v>
      </c>
      <c r="L1107" s="26">
        <f t="shared" ca="1" si="94"/>
        <v>42276</v>
      </c>
      <c r="M1107" s="25" t="b">
        <f t="shared" si="94"/>
        <v>0</v>
      </c>
      <c r="N1107" s="84" t="str">
        <f>IF($M1107,_xll.BDP($J1107,N$1086),"[DISABLED]")</f>
        <v>[DISABLED]</v>
      </c>
      <c r="O1107" s="84" t="str">
        <f>IF($M1107,_xll.BDP($J1107,O$1086),"[DISABLED]")</f>
        <v>[DISABLED]</v>
      </c>
      <c r="P1107" s="84" t="str">
        <f>IF($M1107,_xll.BDP($J1107,P$1086),"[DISABLED]")</f>
        <v>[DISABLED]</v>
      </c>
      <c r="Q1107" s="84" t="str">
        <f>IF($M1107,_xll.BDH($J1107,Q$1086,$L1107),"[DISABLED]")</f>
        <v>[DISABLED]</v>
      </c>
      <c r="R1107" s="84" t="str">
        <f>IF($M1107,_xll.BDH($J1107,R$1086,$L1107),"[DISABLED]")</f>
        <v>[DISABLED]</v>
      </c>
      <c r="S1107" s="84" t="str">
        <f>IF($M1107,_xll.BDH($J1107,S$1086,$L1107),"[DISABLED]")</f>
        <v>[DISABLED]</v>
      </c>
      <c r="U1107" s="106" t="s">
        <v>6189</v>
      </c>
      <c r="V1107" s="107" t="s">
        <v>1055</v>
      </c>
      <c r="W1107" s="108">
        <v>42276</v>
      </c>
      <c r="X1107" s="107" t="b">
        <v>0</v>
      </c>
      <c r="Y1107" s="107" t="s">
        <v>5237</v>
      </c>
      <c r="Z1107" s="107" t="s">
        <v>5237</v>
      </c>
      <c r="AA1107" s="107" t="s">
        <v>5237</v>
      </c>
      <c r="AB1107" s="107" t="s">
        <v>5237</v>
      </c>
      <c r="AC1107" s="107" t="s">
        <v>5237</v>
      </c>
      <c r="AD1107" s="107" t="s">
        <v>5237</v>
      </c>
    </row>
    <row r="1108" spans="2:30" outlineLevel="2">
      <c r="B1108" s="4" t="s">
        <v>5</v>
      </c>
      <c r="C1108" s="4" t="s">
        <v>5232</v>
      </c>
      <c r="D1108" s="4" t="s">
        <v>9</v>
      </c>
      <c r="E1108" s="10" t="s">
        <v>1276</v>
      </c>
      <c r="F1108" s="4" t="s">
        <v>156</v>
      </c>
      <c r="G1108" s="10" t="s">
        <v>430</v>
      </c>
      <c r="H1108" s="10" t="s">
        <v>1259</v>
      </c>
      <c r="I1108" s="4" t="s">
        <v>73</v>
      </c>
      <c r="J1108" s="72" t="str">
        <f t="shared" si="93"/>
        <v>ADBBCA8 ICPL Curncy</v>
      </c>
      <c r="K1108" s="25" t="str">
        <f t="shared" si="94"/>
        <v>ICPL</v>
      </c>
      <c r="L1108" s="26">
        <f t="shared" ca="1" si="94"/>
        <v>42276</v>
      </c>
      <c r="M1108" s="25" t="b">
        <f t="shared" si="94"/>
        <v>0</v>
      </c>
      <c r="N1108" s="84" t="str">
        <f>IF($M1108,_xll.BDP($J1108,N$1086),"[DISABLED]")</f>
        <v>[DISABLED]</v>
      </c>
      <c r="O1108" s="84" t="str">
        <f>IF($M1108,_xll.BDP($J1108,O$1086),"[DISABLED]")</f>
        <v>[DISABLED]</v>
      </c>
      <c r="P1108" s="84" t="str">
        <f>IF($M1108,_xll.BDP($J1108,P$1086),"[DISABLED]")</f>
        <v>[DISABLED]</v>
      </c>
      <c r="Q1108" s="84" t="str">
        <f>IF($M1108,_xll.BDH($J1108,Q$1086,$L1108),"[DISABLED]")</f>
        <v>[DISABLED]</v>
      </c>
      <c r="R1108" s="84" t="str">
        <f>IF($M1108,_xll.BDH($J1108,R$1086,$L1108),"[DISABLED]")</f>
        <v>[DISABLED]</v>
      </c>
      <c r="S1108" s="84" t="str">
        <f>IF($M1108,_xll.BDH($J1108,S$1086,$L1108),"[DISABLED]")</f>
        <v>[DISABLED]</v>
      </c>
      <c r="U1108" s="106" t="s">
        <v>6190</v>
      </c>
      <c r="V1108" s="107" t="s">
        <v>1055</v>
      </c>
      <c r="W1108" s="108">
        <v>42276</v>
      </c>
      <c r="X1108" s="107" t="b">
        <v>0</v>
      </c>
      <c r="Y1108" s="107" t="s">
        <v>5237</v>
      </c>
      <c r="Z1108" s="107" t="s">
        <v>5237</v>
      </c>
      <c r="AA1108" s="107" t="s">
        <v>5237</v>
      </c>
      <c r="AB1108" s="107" t="s">
        <v>5237</v>
      </c>
      <c r="AC1108" s="107" t="s">
        <v>5237</v>
      </c>
      <c r="AD1108" s="107" t="s">
        <v>5237</v>
      </c>
    </row>
    <row r="1109" spans="2:30" outlineLevel="2">
      <c r="B1109" s="4" t="s">
        <v>5</v>
      </c>
      <c r="C1109" s="4" t="s">
        <v>5232</v>
      </c>
      <c r="D1109" s="4" t="s">
        <v>9</v>
      </c>
      <c r="E1109" s="10" t="s">
        <v>1276</v>
      </c>
      <c r="F1109" s="4" t="s">
        <v>157</v>
      </c>
      <c r="G1109" s="10" t="s">
        <v>430</v>
      </c>
      <c r="H1109" s="10" t="s">
        <v>1260</v>
      </c>
      <c r="I1109" s="4" t="s">
        <v>73</v>
      </c>
      <c r="J1109" s="72" t="str">
        <f t="shared" si="93"/>
        <v>ADBBCA9 ICPL Curncy</v>
      </c>
      <c r="K1109" s="25" t="str">
        <f t="shared" si="94"/>
        <v>ICPL</v>
      </c>
      <c r="L1109" s="26">
        <f t="shared" ca="1" si="94"/>
        <v>42276</v>
      </c>
      <c r="M1109" s="25" t="b">
        <f t="shared" si="94"/>
        <v>0</v>
      </c>
      <c r="N1109" s="84" t="str">
        <f>IF($M1109,_xll.BDP($J1109,N$1086),"[DISABLED]")</f>
        <v>[DISABLED]</v>
      </c>
      <c r="O1109" s="84" t="str">
        <f>IF($M1109,_xll.BDP($J1109,O$1086),"[DISABLED]")</f>
        <v>[DISABLED]</v>
      </c>
      <c r="P1109" s="84" t="str">
        <f>IF($M1109,_xll.BDP($J1109,P$1086),"[DISABLED]")</f>
        <v>[DISABLED]</v>
      </c>
      <c r="Q1109" s="84" t="str">
        <f>IF($M1109,_xll.BDH($J1109,Q$1086,$L1109),"[DISABLED]")</f>
        <v>[DISABLED]</v>
      </c>
      <c r="R1109" s="84" t="str">
        <f>IF($M1109,_xll.BDH($J1109,R$1086,$L1109),"[DISABLED]")</f>
        <v>[DISABLED]</v>
      </c>
      <c r="S1109" s="84" t="str">
        <f>IF($M1109,_xll.BDH($J1109,S$1086,$L1109),"[DISABLED]")</f>
        <v>[DISABLED]</v>
      </c>
      <c r="U1109" s="106" t="s">
        <v>6191</v>
      </c>
      <c r="V1109" s="107" t="s">
        <v>1055</v>
      </c>
      <c r="W1109" s="108">
        <v>42276</v>
      </c>
      <c r="X1109" s="107" t="b">
        <v>0</v>
      </c>
      <c r="Y1109" s="107" t="s">
        <v>5237</v>
      </c>
      <c r="Z1109" s="107" t="s">
        <v>5237</v>
      </c>
      <c r="AA1109" s="107" t="s">
        <v>5237</v>
      </c>
      <c r="AB1109" s="107" t="s">
        <v>5237</v>
      </c>
      <c r="AC1109" s="107" t="s">
        <v>5237</v>
      </c>
      <c r="AD1109" s="107" t="s">
        <v>5237</v>
      </c>
    </row>
    <row r="1110" spans="2:30" outlineLevel="2">
      <c r="B1110" s="4" t="s">
        <v>5</v>
      </c>
      <c r="C1110" s="4" t="s">
        <v>5232</v>
      </c>
      <c r="D1110" s="4" t="s">
        <v>9</v>
      </c>
      <c r="E1110" s="10" t="s">
        <v>1276</v>
      </c>
      <c r="F1110" s="4" t="s">
        <v>46</v>
      </c>
      <c r="G1110" s="10" t="s">
        <v>430</v>
      </c>
      <c r="H1110" s="10" t="s">
        <v>1261</v>
      </c>
      <c r="I1110" s="4" t="s">
        <v>73</v>
      </c>
      <c r="J1110" s="72" t="str">
        <f t="shared" si="93"/>
        <v>ADBBCA10 ICPL Curncy</v>
      </c>
      <c r="K1110" s="25" t="str">
        <f t="shared" si="94"/>
        <v>ICPL</v>
      </c>
      <c r="L1110" s="26">
        <f t="shared" ca="1" si="94"/>
        <v>42276</v>
      </c>
      <c r="M1110" s="25" t="b">
        <f t="shared" si="94"/>
        <v>0</v>
      </c>
      <c r="N1110" s="84" t="str">
        <f>IF($M1110,_xll.BDP($J1110,N$1086),"[DISABLED]")</f>
        <v>[DISABLED]</v>
      </c>
      <c r="O1110" s="84" t="str">
        <f>IF($M1110,_xll.BDP($J1110,O$1086),"[DISABLED]")</f>
        <v>[DISABLED]</v>
      </c>
      <c r="P1110" s="84" t="str">
        <f>IF($M1110,_xll.BDP($J1110,P$1086),"[DISABLED]")</f>
        <v>[DISABLED]</v>
      </c>
      <c r="Q1110" s="84" t="str">
        <f>IF($M1110,_xll.BDH($J1110,Q$1086,$L1110),"[DISABLED]")</f>
        <v>[DISABLED]</v>
      </c>
      <c r="R1110" s="84" t="str">
        <f>IF($M1110,_xll.BDH($J1110,R$1086,$L1110),"[DISABLED]")</f>
        <v>[DISABLED]</v>
      </c>
      <c r="S1110" s="84" t="str">
        <f>IF($M1110,_xll.BDH($J1110,S$1086,$L1110),"[DISABLED]")</f>
        <v>[DISABLED]</v>
      </c>
      <c r="U1110" s="106" t="s">
        <v>6192</v>
      </c>
      <c r="V1110" s="107" t="s">
        <v>1055</v>
      </c>
      <c r="W1110" s="108">
        <v>42276</v>
      </c>
      <c r="X1110" s="107" t="b">
        <v>0</v>
      </c>
      <c r="Y1110" s="107" t="s">
        <v>5237</v>
      </c>
      <c r="Z1110" s="107" t="s">
        <v>5237</v>
      </c>
      <c r="AA1110" s="107" t="s">
        <v>5237</v>
      </c>
      <c r="AB1110" s="107" t="s">
        <v>5237</v>
      </c>
      <c r="AC1110" s="107" t="s">
        <v>5237</v>
      </c>
      <c r="AD1110" s="107" t="s">
        <v>5237</v>
      </c>
    </row>
    <row r="1111" spans="2:30" outlineLevel="2">
      <c r="B1111" s="4" t="s">
        <v>5</v>
      </c>
      <c r="C1111" s="4" t="s">
        <v>5232</v>
      </c>
      <c r="D1111" s="4" t="s">
        <v>9</v>
      </c>
      <c r="E1111" s="10" t="s">
        <v>1276</v>
      </c>
      <c r="F1111" s="4" t="s">
        <v>160</v>
      </c>
      <c r="G1111" s="10" t="s">
        <v>430</v>
      </c>
      <c r="H1111" s="10" t="s">
        <v>1262</v>
      </c>
      <c r="I1111" s="4" t="s">
        <v>73</v>
      </c>
      <c r="J1111" s="72" t="str">
        <f t="shared" si="93"/>
        <v>ADBBCA11 ICPL Curncy</v>
      </c>
      <c r="K1111" s="25" t="str">
        <f t="shared" si="94"/>
        <v>ICPL</v>
      </c>
      <c r="L1111" s="26">
        <f t="shared" ca="1" si="94"/>
        <v>42276</v>
      </c>
      <c r="M1111" s="25" t="b">
        <f t="shared" si="94"/>
        <v>0</v>
      </c>
      <c r="N1111" s="84" t="str">
        <f>IF($M1111,_xll.BDP($J1111,N$1086),"[DISABLED]")</f>
        <v>[DISABLED]</v>
      </c>
      <c r="O1111" s="84" t="str">
        <f>IF($M1111,_xll.BDP($J1111,O$1086),"[DISABLED]")</f>
        <v>[DISABLED]</v>
      </c>
      <c r="P1111" s="84" t="str">
        <f>IF($M1111,_xll.BDP($J1111,P$1086),"[DISABLED]")</f>
        <v>[DISABLED]</v>
      </c>
      <c r="Q1111" s="84" t="str">
        <f>IF($M1111,_xll.BDH($J1111,Q$1086,$L1111),"[DISABLED]")</f>
        <v>[DISABLED]</v>
      </c>
      <c r="R1111" s="84" t="str">
        <f>IF($M1111,_xll.BDH($J1111,R$1086,$L1111),"[DISABLED]")</f>
        <v>[DISABLED]</v>
      </c>
      <c r="S1111" s="84" t="str">
        <f>IF($M1111,_xll.BDH($J1111,S$1086,$L1111),"[DISABLED]")</f>
        <v>[DISABLED]</v>
      </c>
      <c r="U1111" s="106" t="s">
        <v>6193</v>
      </c>
      <c r="V1111" s="107" t="s">
        <v>1055</v>
      </c>
      <c r="W1111" s="108">
        <v>42276</v>
      </c>
      <c r="X1111" s="107" t="b">
        <v>0</v>
      </c>
      <c r="Y1111" s="107" t="s">
        <v>5237</v>
      </c>
      <c r="Z1111" s="107" t="s">
        <v>5237</v>
      </c>
      <c r="AA1111" s="107" t="s">
        <v>5237</v>
      </c>
      <c r="AB1111" s="107" t="s">
        <v>5237</v>
      </c>
      <c r="AC1111" s="107" t="s">
        <v>5237</v>
      </c>
      <c r="AD1111" s="107" t="s">
        <v>5237</v>
      </c>
    </row>
    <row r="1112" spans="2:30" outlineLevel="2">
      <c r="B1112" s="4" t="s">
        <v>5</v>
      </c>
      <c r="C1112" s="4" t="s">
        <v>5232</v>
      </c>
      <c r="D1112" s="4" t="s">
        <v>9</v>
      </c>
      <c r="E1112" s="10" t="s">
        <v>1276</v>
      </c>
      <c r="F1112" s="4" t="s">
        <v>161</v>
      </c>
      <c r="G1112" s="10" t="s">
        <v>430</v>
      </c>
      <c r="H1112" s="10" t="s">
        <v>1263</v>
      </c>
      <c r="I1112" s="4" t="s">
        <v>73</v>
      </c>
      <c r="J1112" s="72" t="str">
        <f t="shared" si="93"/>
        <v>ADBBCA12 ICPL Curncy</v>
      </c>
      <c r="K1112" s="25" t="str">
        <f t="shared" si="94"/>
        <v>ICPL</v>
      </c>
      <c r="L1112" s="26">
        <f t="shared" ca="1" si="94"/>
        <v>42276</v>
      </c>
      <c r="M1112" s="25" t="b">
        <f t="shared" si="94"/>
        <v>0</v>
      </c>
      <c r="N1112" s="84" t="str">
        <f>IF($M1112,_xll.BDP($J1112,N$1086),"[DISABLED]")</f>
        <v>[DISABLED]</v>
      </c>
      <c r="O1112" s="84" t="str">
        <f>IF($M1112,_xll.BDP($J1112,O$1086),"[DISABLED]")</f>
        <v>[DISABLED]</v>
      </c>
      <c r="P1112" s="84" t="str">
        <f>IF($M1112,_xll.BDP($J1112,P$1086),"[DISABLED]")</f>
        <v>[DISABLED]</v>
      </c>
      <c r="Q1112" s="84" t="str">
        <f>IF($M1112,_xll.BDH($J1112,Q$1086,$L1112),"[DISABLED]")</f>
        <v>[DISABLED]</v>
      </c>
      <c r="R1112" s="84" t="str">
        <f>IF($M1112,_xll.BDH($J1112,R$1086,$L1112),"[DISABLED]")</f>
        <v>[DISABLED]</v>
      </c>
      <c r="S1112" s="84" t="str">
        <f>IF($M1112,_xll.BDH($J1112,S$1086,$L1112),"[DISABLED]")</f>
        <v>[DISABLED]</v>
      </c>
      <c r="U1112" s="106" t="s">
        <v>6194</v>
      </c>
      <c r="V1112" s="107" t="s">
        <v>1055</v>
      </c>
      <c r="W1112" s="108">
        <v>42276</v>
      </c>
      <c r="X1112" s="107" t="b">
        <v>0</v>
      </c>
      <c r="Y1112" s="107" t="s">
        <v>5237</v>
      </c>
      <c r="Z1112" s="107" t="s">
        <v>5237</v>
      </c>
      <c r="AA1112" s="107" t="s">
        <v>5237</v>
      </c>
      <c r="AB1112" s="107" t="s">
        <v>5237</v>
      </c>
      <c r="AC1112" s="107" t="s">
        <v>5237</v>
      </c>
      <c r="AD1112" s="107" t="s">
        <v>5237</v>
      </c>
    </row>
    <row r="1113" spans="2:30" outlineLevel="2">
      <c r="B1113" s="4" t="s">
        <v>5</v>
      </c>
      <c r="C1113" s="4" t="s">
        <v>5232</v>
      </c>
      <c r="D1113" s="4" t="s">
        <v>9</v>
      </c>
      <c r="E1113" s="10" t="s">
        <v>1276</v>
      </c>
      <c r="F1113" s="4" t="s">
        <v>162</v>
      </c>
      <c r="G1113" s="10" t="s">
        <v>430</v>
      </c>
      <c r="H1113" s="10" t="s">
        <v>1264</v>
      </c>
      <c r="I1113" s="4" t="s">
        <v>73</v>
      </c>
      <c r="J1113" s="72" t="str">
        <f t="shared" si="93"/>
        <v>ADBBCA13 ICPL Curncy</v>
      </c>
      <c r="K1113" s="25" t="str">
        <f t="shared" si="94"/>
        <v>ICPL</v>
      </c>
      <c r="L1113" s="26">
        <f t="shared" ca="1" si="94"/>
        <v>42276</v>
      </c>
      <c r="M1113" s="25" t="b">
        <f t="shared" si="94"/>
        <v>0</v>
      </c>
      <c r="N1113" s="84" t="str">
        <f>IF($M1113,_xll.BDP($J1113,N$1086),"[DISABLED]")</f>
        <v>[DISABLED]</v>
      </c>
      <c r="O1113" s="84" t="str">
        <f>IF($M1113,_xll.BDP($J1113,O$1086),"[DISABLED]")</f>
        <v>[DISABLED]</v>
      </c>
      <c r="P1113" s="84" t="str">
        <f>IF($M1113,_xll.BDP($J1113,P$1086),"[DISABLED]")</f>
        <v>[DISABLED]</v>
      </c>
      <c r="Q1113" s="84" t="str">
        <f>IF($M1113,_xll.BDH($J1113,Q$1086,$L1113),"[DISABLED]")</f>
        <v>[DISABLED]</v>
      </c>
      <c r="R1113" s="84" t="str">
        <f>IF($M1113,_xll.BDH($J1113,R$1086,$L1113),"[DISABLED]")</f>
        <v>[DISABLED]</v>
      </c>
      <c r="S1113" s="84" t="str">
        <f>IF($M1113,_xll.BDH($J1113,S$1086,$L1113),"[DISABLED]")</f>
        <v>[DISABLED]</v>
      </c>
      <c r="U1113" s="106" t="s">
        <v>6195</v>
      </c>
      <c r="V1113" s="107" t="s">
        <v>1055</v>
      </c>
      <c r="W1113" s="108">
        <v>42276</v>
      </c>
      <c r="X1113" s="107" t="b">
        <v>0</v>
      </c>
      <c r="Y1113" s="107" t="s">
        <v>5237</v>
      </c>
      <c r="Z1113" s="107" t="s">
        <v>5237</v>
      </c>
      <c r="AA1113" s="107" t="s">
        <v>5237</v>
      </c>
      <c r="AB1113" s="107" t="s">
        <v>5237</v>
      </c>
      <c r="AC1113" s="107" t="s">
        <v>5237</v>
      </c>
      <c r="AD1113" s="107" t="s">
        <v>5237</v>
      </c>
    </row>
    <row r="1114" spans="2:30" outlineLevel="2">
      <c r="B1114" s="4" t="s">
        <v>5</v>
      </c>
      <c r="C1114" s="4" t="s">
        <v>5232</v>
      </c>
      <c r="D1114" s="4" t="s">
        <v>9</v>
      </c>
      <c r="E1114" s="10" t="s">
        <v>1276</v>
      </c>
      <c r="F1114" s="4" t="s">
        <v>163</v>
      </c>
      <c r="G1114" s="10" t="s">
        <v>430</v>
      </c>
      <c r="H1114" s="10" t="s">
        <v>1265</v>
      </c>
      <c r="I1114" s="4" t="s">
        <v>73</v>
      </c>
      <c r="J1114" s="72" t="str">
        <f t="shared" si="93"/>
        <v>ADBBCA14 ICPL Curncy</v>
      </c>
      <c r="K1114" s="25" t="str">
        <f t="shared" si="94"/>
        <v>ICPL</v>
      </c>
      <c r="L1114" s="26">
        <f t="shared" ca="1" si="94"/>
        <v>42276</v>
      </c>
      <c r="M1114" s="25" t="b">
        <f t="shared" si="94"/>
        <v>0</v>
      </c>
      <c r="N1114" s="84" t="str">
        <f>IF($M1114,_xll.BDP($J1114,N$1086),"[DISABLED]")</f>
        <v>[DISABLED]</v>
      </c>
      <c r="O1114" s="84" t="str">
        <f>IF($M1114,_xll.BDP($J1114,O$1086),"[DISABLED]")</f>
        <v>[DISABLED]</v>
      </c>
      <c r="P1114" s="84" t="str">
        <f>IF($M1114,_xll.BDP($J1114,P$1086),"[DISABLED]")</f>
        <v>[DISABLED]</v>
      </c>
      <c r="Q1114" s="84" t="str">
        <f>IF($M1114,_xll.BDH($J1114,Q$1086,$L1114),"[DISABLED]")</f>
        <v>[DISABLED]</v>
      </c>
      <c r="R1114" s="84" t="str">
        <f>IF($M1114,_xll.BDH($J1114,R$1086,$L1114),"[DISABLED]")</f>
        <v>[DISABLED]</v>
      </c>
      <c r="S1114" s="84" t="str">
        <f>IF($M1114,_xll.BDH($J1114,S$1086,$L1114),"[DISABLED]")</f>
        <v>[DISABLED]</v>
      </c>
      <c r="U1114" s="106" t="s">
        <v>6196</v>
      </c>
      <c r="V1114" s="107" t="s">
        <v>1055</v>
      </c>
      <c r="W1114" s="108">
        <v>42276</v>
      </c>
      <c r="X1114" s="107" t="b">
        <v>0</v>
      </c>
      <c r="Y1114" s="107" t="s">
        <v>5237</v>
      </c>
      <c r="Z1114" s="107" t="s">
        <v>5237</v>
      </c>
      <c r="AA1114" s="107" t="s">
        <v>5237</v>
      </c>
      <c r="AB1114" s="107" t="s">
        <v>5237</v>
      </c>
      <c r="AC1114" s="107" t="s">
        <v>5237</v>
      </c>
      <c r="AD1114" s="107" t="s">
        <v>5237</v>
      </c>
    </row>
    <row r="1115" spans="2:30" outlineLevel="2">
      <c r="B1115" s="4" t="s">
        <v>5</v>
      </c>
      <c r="C1115" s="4" t="s">
        <v>5232</v>
      </c>
      <c r="D1115" s="4" t="s">
        <v>9</v>
      </c>
      <c r="E1115" s="10" t="s">
        <v>1276</v>
      </c>
      <c r="F1115" s="4" t="s">
        <v>47</v>
      </c>
      <c r="G1115" s="10" t="s">
        <v>430</v>
      </c>
      <c r="H1115" s="10" t="s">
        <v>1266</v>
      </c>
      <c r="I1115" s="4" t="s">
        <v>73</v>
      </c>
      <c r="J1115" s="72" t="str">
        <f t="shared" si="93"/>
        <v>ADBBCA15 ICPL Curncy</v>
      </c>
      <c r="K1115" s="25" t="str">
        <f t="shared" si="94"/>
        <v>ICPL</v>
      </c>
      <c r="L1115" s="26">
        <f t="shared" ca="1" si="94"/>
        <v>42276</v>
      </c>
      <c r="M1115" s="25" t="b">
        <f t="shared" si="94"/>
        <v>0</v>
      </c>
      <c r="N1115" s="84" t="str">
        <f>IF($M1115,_xll.BDP($J1115,N$1086),"[DISABLED]")</f>
        <v>[DISABLED]</v>
      </c>
      <c r="O1115" s="84" t="str">
        <f>IF($M1115,_xll.BDP($J1115,O$1086),"[DISABLED]")</f>
        <v>[DISABLED]</v>
      </c>
      <c r="P1115" s="84" t="str">
        <f>IF($M1115,_xll.BDP($J1115,P$1086),"[DISABLED]")</f>
        <v>[DISABLED]</v>
      </c>
      <c r="Q1115" s="84" t="str">
        <f>IF($M1115,_xll.BDH($J1115,Q$1086,$L1115),"[DISABLED]")</f>
        <v>[DISABLED]</v>
      </c>
      <c r="R1115" s="84" t="str">
        <f>IF($M1115,_xll.BDH($J1115,R$1086,$L1115),"[DISABLED]")</f>
        <v>[DISABLED]</v>
      </c>
      <c r="S1115" s="84" t="str">
        <f>IF($M1115,_xll.BDH($J1115,S$1086,$L1115),"[DISABLED]")</f>
        <v>[DISABLED]</v>
      </c>
      <c r="U1115" s="106" t="s">
        <v>6197</v>
      </c>
      <c r="V1115" s="107" t="s">
        <v>1055</v>
      </c>
      <c r="W1115" s="108">
        <v>42276</v>
      </c>
      <c r="X1115" s="107" t="b">
        <v>0</v>
      </c>
      <c r="Y1115" s="107" t="s">
        <v>5237</v>
      </c>
      <c r="Z1115" s="107" t="s">
        <v>5237</v>
      </c>
      <c r="AA1115" s="107" t="s">
        <v>5237</v>
      </c>
      <c r="AB1115" s="107" t="s">
        <v>5237</v>
      </c>
      <c r="AC1115" s="107" t="s">
        <v>5237</v>
      </c>
      <c r="AD1115" s="107" t="s">
        <v>5237</v>
      </c>
    </row>
    <row r="1116" spans="2:30" outlineLevel="2">
      <c r="B1116" s="4" t="s">
        <v>5</v>
      </c>
      <c r="C1116" s="4" t="s">
        <v>5232</v>
      </c>
      <c r="D1116" s="4" t="s">
        <v>9</v>
      </c>
      <c r="E1116" s="10" t="s">
        <v>1276</v>
      </c>
      <c r="F1116" s="4" t="s">
        <v>48</v>
      </c>
      <c r="G1116" s="10" t="s">
        <v>430</v>
      </c>
      <c r="H1116" s="10" t="s">
        <v>1267</v>
      </c>
      <c r="I1116" s="4" t="s">
        <v>73</v>
      </c>
      <c r="J1116" s="72" t="str">
        <f t="shared" si="93"/>
        <v>ADBBCA20 ICPL Curncy</v>
      </c>
      <c r="K1116" s="25" t="str">
        <f t="shared" si="94"/>
        <v>ICPL</v>
      </c>
      <c r="L1116" s="26">
        <f t="shared" ca="1" si="94"/>
        <v>42276</v>
      </c>
      <c r="M1116" s="25" t="b">
        <f t="shared" si="94"/>
        <v>0</v>
      </c>
      <c r="N1116" s="84" t="str">
        <f>IF($M1116,_xll.BDP($J1116,N$1086),"[DISABLED]")</f>
        <v>[DISABLED]</v>
      </c>
      <c r="O1116" s="84" t="str">
        <f>IF($M1116,_xll.BDP($J1116,O$1086),"[DISABLED]")</f>
        <v>[DISABLED]</v>
      </c>
      <c r="P1116" s="84" t="str">
        <f>IF($M1116,_xll.BDP($J1116,P$1086),"[DISABLED]")</f>
        <v>[DISABLED]</v>
      </c>
      <c r="Q1116" s="84" t="str">
        <f>IF($M1116,_xll.BDH($J1116,Q$1086,$L1116),"[DISABLED]")</f>
        <v>[DISABLED]</v>
      </c>
      <c r="R1116" s="84" t="str">
        <f>IF($M1116,_xll.BDH($J1116,R$1086,$L1116),"[DISABLED]")</f>
        <v>[DISABLED]</v>
      </c>
      <c r="S1116" s="84" t="str">
        <f>IF($M1116,_xll.BDH($J1116,S$1086,$L1116),"[DISABLED]")</f>
        <v>[DISABLED]</v>
      </c>
      <c r="U1116" s="106" t="s">
        <v>6198</v>
      </c>
      <c r="V1116" s="107" t="s">
        <v>1055</v>
      </c>
      <c r="W1116" s="108">
        <v>42276</v>
      </c>
      <c r="X1116" s="107" t="b">
        <v>0</v>
      </c>
      <c r="Y1116" s="107" t="s">
        <v>5237</v>
      </c>
      <c r="Z1116" s="107" t="s">
        <v>5237</v>
      </c>
      <c r="AA1116" s="107" t="s">
        <v>5237</v>
      </c>
      <c r="AB1116" s="107" t="s">
        <v>5237</v>
      </c>
      <c r="AC1116" s="107" t="s">
        <v>5237</v>
      </c>
      <c r="AD1116" s="107" t="s">
        <v>5237</v>
      </c>
    </row>
    <row r="1117" spans="2:30" outlineLevel="2">
      <c r="B1117" s="4" t="s">
        <v>5</v>
      </c>
      <c r="C1117" s="4" t="s">
        <v>5232</v>
      </c>
      <c r="D1117" s="4" t="s">
        <v>9</v>
      </c>
      <c r="E1117" s="10" t="s">
        <v>1276</v>
      </c>
      <c r="F1117" s="4" t="s">
        <v>49</v>
      </c>
      <c r="G1117" s="10" t="s">
        <v>430</v>
      </c>
      <c r="H1117" s="10" t="s">
        <v>1268</v>
      </c>
      <c r="I1117" s="4" t="s">
        <v>73</v>
      </c>
      <c r="J1117" s="72" t="str">
        <f t="shared" si="93"/>
        <v>ADBBCA25 ICPL Curncy</v>
      </c>
      <c r="K1117" s="25" t="str">
        <f t="shared" si="94"/>
        <v>ICPL</v>
      </c>
      <c r="L1117" s="26">
        <f t="shared" ca="1" si="94"/>
        <v>42276</v>
      </c>
      <c r="M1117" s="25" t="b">
        <f t="shared" si="94"/>
        <v>0</v>
      </c>
      <c r="N1117" s="84" t="str">
        <f>IF($M1117,_xll.BDP($J1117,N$1086),"[DISABLED]")</f>
        <v>[DISABLED]</v>
      </c>
      <c r="O1117" s="84" t="str">
        <f>IF($M1117,_xll.BDP($J1117,O$1086),"[DISABLED]")</f>
        <v>[DISABLED]</v>
      </c>
      <c r="P1117" s="84" t="str">
        <f>IF($M1117,_xll.BDP($J1117,P$1086),"[DISABLED]")</f>
        <v>[DISABLED]</v>
      </c>
      <c r="Q1117" s="84" t="str">
        <f>IF($M1117,_xll.BDH($J1117,Q$1086,$L1117),"[DISABLED]")</f>
        <v>[DISABLED]</v>
      </c>
      <c r="R1117" s="84" t="str">
        <f>IF($M1117,_xll.BDH($J1117,R$1086,$L1117),"[DISABLED]")</f>
        <v>[DISABLED]</v>
      </c>
      <c r="S1117" s="84" t="str">
        <f>IF($M1117,_xll.BDH($J1117,S$1086,$L1117),"[DISABLED]")</f>
        <v>[DISABLED]</v>
      </c>
      <c r="U1117" s="106" t="s">
        <v>6199</v>
      </c>
      <c r="V1117" s="107" t="s">
        <v>1055</v>
      </c>
      <c r="W1117" s="108">
        <v>42276</v>
      </c>
      <c r="X1117" s="107" t="b">
        <v>0</v>
      </c>
      <c r="Y1117" s="107" t="s">
        <v>5237</v>
      </c>
      <c r="Z1117" s="107" t="s">
        <v>5237</v>
      </c>
      <c r="AA1117" s="107" t="s">
        <v>5237</v>
      </c>
      <c r="AB1117" s="107" t="s">
        <v>5237</v>
      </c>
      <c r="AC1117" s="107" t="s">
        <v>5237</v>
      </c>
      <c r="AD1117" s="107" t="s">
        <v>5237</v>
      </c>
    </row>
    <row r="1118" spans="2:30" outlineLevel="2">
      <c r="B1118" s="4" t="s">
        <v>5</v>
      </c>
      <c r="C1118" s="4" t="s">
        <v>5232</v>
      </c>
      <c r="D1118" s="4" t="s">
        <v>9</v>
      </c>
      <c r="E1118" s="10" t="s">
        <v>1276</v>
      </c>
      <c r="F1118" s="4" t="s">
        <v>50</v>
      </c>
      <c r="G1118" s="10" t="s">
        <v>430</v>
      </c>
      <c r="H1118" s="10" t="s">
        <v>1269</v>
      </c>
      <c r="I1118" s="4" t="s">
        <v>73</v>
      </c>
      <c r="J1118" s="72" t="str">
        <f t="shared" si="93"/>
        <v>ADBBCA30 ICPL Curncy</v>
      </c>
      <c r="K1118" s="25" t="str">
        <f t="shared" si="94"/>
        <v>ICPL</v>
      </c>
      <c r="L1118" s="26">
        <f t="shared" ca="1" si="94"/>
        <v>42276</v>
      </c>
      <c r="M1118" s="25" t="b">
        <f t="shared" si="94"/>
        <v>0</v>
      </c>
      <c r="N1118" s="84" t="str">
        <f>IF($M1118,_xll.BDP($J1118,N$1086),"[DISABLED]")</f>
        <v>[DISABLED]</v>
      </c>
      <c r="O1118" s="84" t="str">
        <f>IF($M1118,_xll.BDP($J1118,O$1086),"[DISABLED]")</f>
        <v>[DISABLED]</v>
      </c>
      <c r="P1118" s="84" t="str">
        <f>IF($M1118,_xll.BDP($J1118,P$1086),"[DISABLED]")</f>
        <v>[DISABLED]</v>
      </c>
      <c r="Q1118" s="84" t="str">
        <f>IF($M1118,_xll.BDH($J1118,Q$1086,$L1118),"[DISABLED]")</f>
        <v>[DISABLED]</v>
      </c>
      <c r="R1118" s="84" t="str">
        <f>IF($M1118,_xll.BDH($J1118,R$1086,$L1118),"[DISABLED]")</f>
        <v>[DISABLED]</v>
      </c>
      <c r="S1118" s="84" t="str">
        <f>IF($M1118,_xll.BDH($J1118,S$1086,$L1118),"[DISABLED]")</f>
        <v>[DISABLED]</v>
      </c>
      <c r="U1118" s="106" t="s">
        <v>6200</v>
      </c>
      <c r="V1118" s="107" t="s">
        <v>1055</v>
      </c>
      <c r="W1118" s="108">
        <v>42276</v>
      </c>
      <c r="X1118" s="107" t="b">
        <v>0</v>
      </c>
      <c r="Y1118" s="107" t="s">
        <v>5237</v>
      </c>
      <c r="Z1118" s="107" t="s">
        <v>5237</v>
      </c>
      <c r="AA1118" s="107" t="s">
        <v>5237</v>
      </c>
      <c r="AB1118" s="107" t="s">
        <v>5237</v>
      </c>
      <c r="AC1118" s="107" t="s">
        <v>5237</v>
      </c>
      <c r="AD1118" s="107" t="s">
        <v>5237</v>
      </c>
    </row>
    <row r="1119" spans="2:30" outlineLevel="2">
      <c r="B1119" s="4" t="s">
        <v>5</v>
      </c>
      <c r="C1119" s="4" t="s">
        <v>5232</v>
      </c>
      <c r="D1119" s="4" t="s">
        <v>9</v>
      </c>
      <c r="E1119" s="10" t="s">
        <v>1276</v>
      </c>
      <c r="F1119" s="4" t="s">
        <v>51</v>
      </c>
      <c r="G1119" s="10" t="s">
        <v>430</v>
      </c>
      <c r="H1119" s="10" t="s">
        <v>1270</v>
      </c>
      <c r="I1119" s="4" t="s">
        <v>73</v>
      </c>
      <c r="J1119" s="72" t="str">
        <f t="shared" si="93"/>
        <v>ADBBCA40 ICPL Curncy</v>
      </c>
      <c r="K1119" s="25" t="str">
        <f t="shared" si="94"/>
        <v>ICPL</v>
      </c>
      <c r="L1119" s="26">
        <f t="shared" ca="1" si="94"/>
        <v>42276</v>
      </c>
      <c r="M1119" s="25" t="b">
        <f t="shared" si="94"/>
        <v>0</v>
      </c>
      <c r="N1119" s="84" t="str">
        <f>IF($M1119,_xll.BDP($J1119,N$1086),"[DISABLED]")</f>
        <v>[DISABLED]</v>
      </c>
      <c r="O1119" s="84" t="str">
        <f>IF($M1119,_xll.BDP($J1119,O$1086),"[DISABLED]")</f>
        <v>[DISABLED]</v>
      </c>
      <c r="P1119" s="84" t="str">
        <f>IF($M1119,_xll.BDP($J1119,P$1086),"[DISABLED]")</f>
        <v>[DISABLED]</v>
      </c>
      <c r="Q1119" s="84" t="str">
        <f>IF($M1119,_xll.BDH($J1119,Q$1086,$L1119),"[DISABLED]")</f>
        <v>[DISABLED]</v>
      </c>
      <c r="R1119" s="84" t="str">
        <f>IF($M1119,_xll.BDH($J1119,R$1086,$L1119),"[DISABLED]")</f>
        <v>[DISABLED]</v>
      </c>
      <c r="S1119" s="84" t="str">
        <f>IF($M1119,_xll.BDH($J1119,S$1086,$L1119),"[DISABLED]")</f>
        <v>[DISABLED]</v>
      </c>
      <c r="U1119" s="106" t="s">
        <v>6201</v>
      </c>
      <c r="V1119" s="107" t="s">
        <v>1055</v>
      </c>
      <c r="W1119" s="108">
        <v>42276</v>
      </c>
      <c r="X1119" s="107" t="b">
        <v>0</v>
      </c>
      <c r="Y1119" s="107" t="s">
        <v>5237</v>
      </c>
      <c r="Z1119" s="107" t="s">
        <v>5237</v>
      </c>
      <c r="AA1119" s="107" t="s">
        <v>5237</v>
      </c>
      <c r="AB1119" s="107" t="s">
        <v>5237</v>
      </c>
      <c r="AC1119" s="107" t="s">
        <v>5237</v>
      </c>
      <c r="AD1119" s="107" t="s">
        <v>5237</v>
      </c>
    </row>
    <row r="1120" spans="2:30" outlineLevel="2">
      <c r="B1120" s="4" t="s">
        <v>5</v>
      </c>
      <c r="C1120" s="4" t="s">
        <v>5232</v>
      </c>
      <c r="D1120" s="4" t="s">
        <v>9</v>
      </c>
      <c r="E1120" s="10" t="s">
        <v>1276</v>
      </c>
      <c r="F1120" s="4" t="s">
        <v>52</v>
      </c>
      <c r="G1120" s="10" t="s">
        <v>430</v>
      </c>
      <c r="H1120" s="10" t="s">
        <v>1271</v>
      </c>
      <c r="I1120" s="4" t="s">
        <v>73</v>
      </c>
      <c r="J1120" s="72" t="str">
        <f t="shared" si="93"/>
        <v>ADBBCA50 ICPL Curncy</v>
      </c>
      <c r="K1120" s="25" t="str">
        <f t="shared" si="94"/>
        <v>ICPL</v>
      </c>
      <c r="L1120" s="26">
        <f t="shared" ca="1" si="94"/>
        <v>42276</v>
      </c>
      <c r="M1120" s="25" t="b">
        <f t="shared" si="94"/>
        <v>0</v>
      </c>
      <c r="N1120" s="84" t="str">
        <f>IF($M1120,_xll.BDP($J1120,N$1086),"[DISABLED]")</f>
        <v>[DISABLED]</v>
      </c>
      <c r="O1120" s="84" t="str">
        <f>IF($M1120,_xll.BDP($J1120,O$1086),"[DISABLED]")</f>
        <v>[DISABLED]</v>
      </c>
      <c r="P1120" s="84" t="str">
        <f>IF($M1120,_xll.BDP($J1120,P$1086),"[DISABLED]")</f>
        <v>[DISABLED]</v>
      </c>
      <c r="Q1120" s="84" t="str">
        <f>IF($M1120,_xll.BDH($J1120,Q$1086,$L1120),"[DISABLED]")</f>
        <v>[DISABLED]</v>
      </c>
      <c r="R1120" s="84" t="str">
        <f>IF($M1120,_xll.BDH($J1120,R$1086,$L1120),"[DISABLED]")</f>
        <v>[DISABLED]</v>
      </c>
      <c r="S1120" s="84" t="str">
        <f>IF($M1120,_xll.BDH($J1120,S$1086,$L1120),"[DISABLED]")</f>
        <v>[DISABLED]</v>
      </c>
      <c r="U1120" s="106" t="s">
        <v>6202</v>
      </c>
      <c r="V1120" s="107" t="s">
        <v>1055</v>
      </c>
      <c r="W1120" s="108">
        <v>42276</v>
      </c>
      <c r="X1120" s="107" t="b">
        <v>0</v>
      </c>
      <c r="Y1120" s="107" t="s">
        <v>5237</v>
      </c>
      <c r="Z1120" s="107" t="s">
        <v>5237</v>
      </c>
      <c r="AA1120" s="107" t="s">
        <v>5237</v>
      </c>
      <c r="AB1120" s="107" t="s">
        <v>5237</v>
      </c>
      <c r="AC1120" s="107" t="s">
        <v>5237</v>
      </c>
      <c r="AD1120" s="107" t="s">
        <v>5237</v>
      </c>
    </row>
    <row r="1121" spans="2:30" outlineLevel="2">
      <c r="B1121" s="4" t="s">
        <v>5</v>
      </c>
      <c r="C1121" s="4" t="s">
        <v>5232</v>
      </c>
      <c r="D1121" s="4" t="s">
        <v>9</v>
      </c>
      <c r="E1121" s="35" t="s">
        <v>1276</v>
      </c>
      <c r="F1121" s="6" t="s">
        <v>169</v>
      </c>
      <c r="G1121" s="10" t="s">
        <v>430</v>
      </c>
      <c r="H1121" s="35" t="s">
        <v>1272</v>
      </c>
      <c r="I1121" s="4" t="s">
        <v>73</v>
      </c>
      <c r="J1121" s="72" t="str">
        <f t="shared" si="93"/>
        <v>ADBBCA60 ICPL Curncy</v>
      </c>
      <c r="K1121" s="25" t="str">
        <f t="shared" si="94"/>
        <v>ICPL</v>
      </c>
      <c r="L1121" s="26">
        <f t="shared" ca="1" si="94"/>
        <v>42276</v>
      </c>
      <c r="M1121" s="25" t="b">
        <f t="shared" si="94"/>
        <v>0</v>
      </c>
      <c r="N1121" s="84" t="str">
        <f>IF($M1121,_xll.BDP($J1121,N$1086),"[DISABLED]")</f>
        <v>[DISABLED]</v>
      </c>
      <c r="O1121" s="84" t="str">
        <f>IF($M1121,_xll.BDP($J1121,O$1086),"[DISABLED]")</f>
        <v>[DISABLED]</v>
      </c>
      <c r="P1121" s="84" t="str">
        <f>IF($M1121,_xll.BDP($J1121,P$1086),"[DISABLED]")</f>
        <v>[DISABLED]</v>
      </c>
      <c r="Q1121" s="84" t="str">
        <f>IF($M1121,_xll.BDH($J1121,Q$1086,$L1121),"[DISABLED]")</f>
        <v>[DISABLED]</v>
      </c>
      <c r="R1121" s="84" t="str">
        <f>IF($M1121,_xll.BDH($J1121,R$1086,$L1121),"[DISABLED]")</f>
        <v>[DISABLED]</v>
      </c>
      <c r="S1121" s="84" t="str">
        <f>IF($M1121,_xll.BDH($J1121,S$1086,$L1121),"[DISABLED]")</f>
        <v>[DISABLED]</v>
      </c>
      <c r="U1121" s="106" t="s">
        <v>6203</v>
      </c>
      <c r="V1121" s="107" t="s">
        <v>1055</v>
      </c>
      <c r="W1121" s="108">
        <v>42276</v>
      </c>
      <c r="X1121" s="107" t="b">
        <v>0</v>
      </c>
      <c r="Y1121" s="107" t="s">
        <v>5237</v>
      </c>
      <c r="Z1121" s="107" t="s">
        <v>5237</v>
      </c>
      <c r="AA1121" s="107" t="s">
        <v>5237</v>
      </c>
      <c r="AB1121" s="107" t="s">
        <v>5237</v>
      </c>
      <c r="AC1121" s="107" t="s">
        <v>5237</v>
      </c>
      <c r="AD1121" s="107" t="s">
        <v>5237</v>
      </c>
    </row>
    <row r="1122" spans="2:30" outlineLevel="1">
      <c r="B1122" s="4" t="s">
        <v>5</v>
      </c>
      <c r="C1122" s="4" t="s">
        <v>5232</v>
      </c>
      <c r="D1122" s="4" t="s">
        <v>9</v>
      </c>
      <c r="E1122" s="39" t="s">
        <v>1278</v>
      </c>
      <c r="F1122" s="76"/>
      <c r="G1122" s="77"/>
      <c r="H1122" s="77"/>
      <c r="I1122" s="78"/>
      <c r="J1122" s="78"/>
      <c r="K1122" s="81" t="str">
        <f t="shared" ref="K1122:S1122" si="95">INDEX(ObjData,MATCH($C1122&amp;"-"&amp;$D1122&amp;"-"&amp;$E1122,ObjIDs,0),MATCH(K$2,ObjFields,0))</f>
        <v>ICPL</v>
      </c>
      <c r="L1122" s="82">
        <f t="shared" ca="1" si="95"/>
        <v>42276</v>
      </c>
      <c r="M1122" s="81" t="b">
        <f t="shared" si="95"/>
        <v>0</v>
      </c>
      <c r="N1122" s="81" t="str">
        <f t="shared" si="95"/>
        <v>NAME</v>
      </c>
      <c r="O1122" s="81" t="str">
        <f t="shared" si="95"/>
        <v>LAST_UPDATE_DT</v>
      </c>
      <c r="P1122" s="81" t="str">
        <f t="shared" si="95"/>
        <v>LAST_UPDATE</v>
      </c>
      <c r="Q1122" s="81" t="str">
        <f t="shared" si="95"/>
        <v>PX_LAST</v>
      </c>
      <c r="R1122" s="81" t="str">
        <f t="shared" si="95"/>
        <v>PX_BID</v>
      </c>
      <c r="S1122" s="81" t="str">
        <f t="shared" si="95"/>
        <v>PX_ASK</v>
      </c>
      <c r="U1122" s="103"/>
      <c r="V1122" s="104" t="s">
        <v>1055</v>
      </c>
      <c r="W1122" s="105">
        <v>42276</v>
      </c>
      <c r="X1122" s="104" t="b">
        <v>0</v>
      </c>
      <c r="Y1122" s="104" t="s">
        <v>289</v>
      </c>
      <c r="Z1122" s="104" t="s">
        <v>291</v>
      </c>
      <c r="AA1122" s="104" t="s">
        <v>292</v>
      </c>
      <c r="AB1122" s="104" t="s">
        <v>56</v>
      </c>
      <c r="AC1122" s="104" t="s">
        <v>5228</v>
      </c>
      <c r="AD1122" s="104" t="s">
        <v>5229</v>
      </c>
    </row>
    <row r="1123" spans="2:30" outlineLevel="2">
      <c r="B1123" s="4" t="s">
        <v>5</v>
      </c>
      <c r="C1123" s="4" t="s">
        <v>5232</v>
      </c>
      <c r="D1123" s="4" t="s">
        <v>9</v>
      </c>
      <c r="E1123" s="10" t="s">
        <v>1278</v>
      </c>
      <c r="F1123" s="4" t="s">
        <v>54</v>
      </c>
      <c r="G1123" s="10" t="s">
        <v>1314</v>
      </c>
      <c r="H1123" s="10" t="s">
        <v>1278</v>
      </c>
      <c r="I1123" s="4" t="s">
        <v>277</v>
      </c>
      <c r="J1123" s="72" t="str">
        <f>H1123&amp;" "&amp;K1123&amp;" "&amp;I1123</f>
        <v>BBSW3M ICPL Index</v>
      </c>
      <c r="K1123" s="25" t="str">
        <f>K$1122</f>
        <v>ICPL</v>
      </c>
      <c r="L1123" s="26">
        <f ca="1">L$1122</f>
        <v>42276</v>
      </c>
      <c r="M1123" s="25" t="b">
        <f>M$1122</f>
        <v>0</v>
      </c>
      <c r="N1123" s="84" t="str">
        <f>IF($M1123,_xll.BDP($J1123,N$1122),"[DISABLED]")</f>
        <v>[DISABLED]</v>
      </c>
      <c r="O1123" s="84" t="str">
        <f>IF($M1123,_xll.BDP($J1123,O$1122),"[DISABLED]")</f>
        <v>[DISABLED]</v>
      </c>
      <c r="P1123" s="84" t="str">
        <f>IF($M1123,_xll.BDP($J1123,P$1122),"[DISABLED]")</f>
        <v>[DISABLED]</v>
      </c>
      <c r="Q1123" s="84" t="str">
        <f>IF($M1123,_xll.BDH($J1123,Q$1122,$L1123),"[DISABLED]")</f>
        <v>[DISABLED]</v>
      </c>
      <c r="R1123" s="84" t="str">
        <f>IF($M1123,_xll.BDH($J1123,R$1122,$L1123),"[DISABLED]")</f>
        <v>[DISABLED]</v>
      </c>
      <c r="S1123" s="84" t="str">
        <f>IF($M1123,_xll.BDH($J1123,S$1122,$L1123),"[DISABLED]")</f>
        <v>[DISABLED]</v>
      </c>
      <c r="U1123" s="106" t="s">
        <v>6204</v>
      </c>
      <c r="V1123" s="107" t="s">
        <v>1055</v>
      </c>
      <c r="W1123" s="108">
        <v>42276</v>
      </c>
      <c r="X1123" s="107" t="b">
        <v>0</v>
      </c>
      <c r="Y1123" s="107" t="s">
        <v>5237</v>
      </c>
      <c r="Z1123" s="107" t="s">
        <v>5237</v>
      </c>
      <c r="AA1123" s="107" t="s">
        <v>5237</v>
      </c>
      <c r="AB1123" s="107" t="s">
        <v>5237</v>
      </c>
      <c r="AC1123" s="107" t="s">
        <v>5237</v>
      </c>
      <c r="AD1123" s="107" t="s">
        <v>5237</v>
      </c>
    </row>
    <row r="1124" spans="2:30" outlineLevel="2">
      <c r="B1124" s="4" t="s">
        <v>5</v>
      </c>
      <c r="C1124" s="4" t="s">
        <v>5232</v>
      </c>
      <c r="D1124" s="4" t="s">
        <v>9</v>
      </c>
      <c r="E1124" s="10" t="s">
        <v>1278</v>
      </c>
      <c r="F1124" s="51" t="s">
        <v>54</v>
      </c>
      <c r="G1124" s="52" t="s">
        <v>143</v>
      </c>
      <c r="H1124" s="52" t="s">
        <v>1279</v>
      </c>
      <c r="I1124" s="4" t="s">
        <v>73</v>
      </c>
      <c r="J1124" s="72" t="str">
        <f t="shared" ref="J1124:J1158" si="96">H1124&amp;" "&amp;K1124&amp;" "&amp;I1124</f>
        <v>ADFR00C ICPL Curncy</v>
      </c>
      <c r="K1124" s="25" t="str">
        <f t="shared" ref="K1124:M1158" si="97">K$1122</f>
        <v>ICPL</v>
      </c>
      <c r="L1124" s="26">
        <f t="shared" ca="1" si="97"/>
        <v>42276</v>
      </c>
      <c r="M1124" s="25" t="b">
        <f t="shared" si="97"/>
        <v>0</v>
      </c>
      <c r="N1124" s="84" t="str">
        <f>IF($M1124,_xll.BDP($J1124,N$1122),"[DISABLED]")</f>
        <v>[DISABLED]</v>
      </c>
      <c r="O1124" s="84" t="str">
        <f>IF($M1124,_xll.BDP($J1124,O$1122),"[DISABLED]")</f>
        <v>[DISABLED]</v>
      </c>
      <c r="P1124" s="84" t="str">
        <f>IF($M1124,_xll.BDP($J1124,P$1122),"[DISABLED]")</f>
        <v>[DISABLED]</v>
      </c>
      <c r="Q1124" s="84" t="str">
        <f>IF($M1124,_xll.BDH($J1124,Q$1122,$L1124),"[DISABLED]")</f>
        <v>[DISABLED]</v>
      </c>
      <c r="R1124" s="84" t="str">
        <f>IF($M1124,_xll.BDH($J1124,R$1122,$L1124),"[DISABLED]")</f>
        <v>[DISABLED]</v>
      </c>
      <c r="S1124" s="84" t="str">
        <f>IF($M1124,_xll.BDH($J1124,S$1122,$L1124),"[DISABLED]")</f>
        <v>[DISABLED]</v>
      </c>
      <c r="U1124" s="106" t="s">
        <v>6205</v>
      </c>
      <c r="V1124" s="107" t="s">
        <v>1055</v>
      </c>
      <c r="W1124" s="108">
        <v>42276</v>
      </c>
      <c r="X1124" s="107" t="b">
        <v>0</v>
      </c>
      <c r="Y1124" s="107" t="s">
        <v>5237</v>
      </c>
      <c r="Z1124" s="107" t="s">
        <v>5237</v>
      </c>
      <c r="AA1124" s="107" t="s">
        <v>5237</v>
      </c>
      <c r="AB1124" s="107" t="s">
        <v>5237</v>
      </c>
      <c r="AC1124" s="107" t="s">
        <v>5237</v>
      </c>
      <c r="AD1124" s="107" t="s">
        <v>5237</v>
      </c>
    </row>
    <row r="1125" spans="2:30" outlineLevel="2">
      <c r="B1125" s="4" t="s">
        <v>5</v>
      </c>
      <c r="C1125" s="4" t="s">
        <v>5232</v>
      </c>
      <c r="D1125" s="4" t="s">
        <v>9</v>
      </c>
      <c r="E1125" s="10" t="s">
        <v>1278</v>
      </c>
      <c r="F1125" s="9" t="s">
        <v>211</v>
      </c>
      <c r="G1125" s="14" t="s">
        <v>307</v>
      </c>
      <c r="H1125" s="14" t="s">
        <v>1280</v>
      </c>
      <c r="I1125" s="4" t="s">
        <v>73</v>
      </c>
      <c r="J1125" s="72" t="str">
        <f t="shared" si="96"/>
        <v>ADFR0AD ICPL Curncy</v>
      </c>
      <c r="K1125" s="25" t="str">
        <f t="shared" si="97"/>
        <v>ICPL</v>
      </c>
      <c r="L1125" s="26">
        <f t="shared" ca="1" si="97"/>
        <v>42276</v>
      </c>
      <c r="M1125" s="25" t="b">
        <f t="shared" si="97"/>
        <v>0</v>
      </c>
      <c r="N1125" s="84" t="str">
        <f>IF($M1125,_xll.BDP($J1125,N$1122),"[DISABLED]")</f>
        <v>[DISABLED]</v>
      </c>
      <c r="O1125" s="84" t="str">
        <f>IF($M1125,_xll.BDP($J1125,O$1122),"[DISABLED]")</f>
        <v>[DISABLED]</v>
      </c>
      <c r="P1125" s="84" t="str">
        <f>IF($M1125,_xll.BDP($J1125,P$1122),"[DISABLED]")</f>
        <v>[DISABLED]</v>
      </c>
      <c r="Q1125" s="84" t="str">
        <f>IF($M1125,_xll.BDH($J1125,Q$1122,$L1125),"[DISABLED]")</f>
        <v>[DISABLED]</v>
      </c>
      <c r="R1125" s="84" t="str">
        <f>IF($M1125,_xll.BDH($J1125,R$1122,$L1125),"[DISABLED]")</f>
        <v>[DISABLED]</v>
      </c>
      <c r="S1125" s="84" t="str">
        <f>IF($M1125,_xll.BDH($J1125,S$1122,$L1125),"[DISABLED]")</f>
        <v>[DISABLED]</v>
      </c>
      <c r="U1125" s="106" t="s">
        <v>6206</v>
      </c>
      <c r="V1125" s="107" t="s">
        <v>1055</v>
      </c>
      <c r="W1125" s="108">
        <v>42276</v>
      </c>
      <c r="X1125" s="107" t="b">
        <v>0</v>
      </c>
      <c r="Y1125" s="107" t="s">
        <v>5237</v>
      </c>
      <c r="Z1125" s="107" t="s">
        <v>5237</v>
      </c>
      <c r="AA1125" s="107" t="s">
        <v>5237</v>
      </c>
      <c r="AB1125" s="107" t="s">
        <v>5237</v>
      </c>
      <c r="AC1125" s="107" t="s">
        <v>5237</v>
      </c>
      <c r="AD1125" s="107" t="s">
        <v>5237</v>
      </c>
    </row>
    <row r="1126" spans="2:30" outlineLevel="2">
      <c r="B1126" s="4" t="s">
        <v>5</v>
      </c>
      <c r="C1126" s="4" t="s">
        <v>5232</v>
      </c>
      <c r="D1126" s="4" t="s">
        <v>9</v>
      </c>
      <c r="E1126" s="10" t="s">
        <v>1278</v>
      </c>
      <c r="F1126" s="9" t="s">
        <v>212</v>
      </c>
      <c r="G1126" s="14" t="s">
        <v>308</v>
      </c>
      <c r="H1126" s="14" t="s">
        <v>1281</v>
      </c>
      <c r="I1126" s="4" t="s">
        <v>73</v>
      </c>
      <c r="J1126" s="72" t="str">
        <f t="shared" si="96"/>
        <v>ADFR0BE ICPL Curncy</v>
      </c>
      <c r="K1126" s="25" t="str">
        <f t="shared" si="97"/>
        <v>ICPL</v>
      </c>
      <c r="L1126" s="26">
        <f t="shared" ca="1" si="97"/>
        <v>42276</v>
      </c>
      <c r="M1126" s="25" t="b">
        <f t="shared" si="97"/>
        <v>0</v>
      </c>
      <c r="N1126" s="84" t="str">
        <f>IF($M1126,_xll.BDP($J1126,N$1122),"[DISABLED]")</f>
        <v>[DISABLED]</v>
      </c>
      <c r="O1126" s="84" t="str">
        <f>IF($M1126,_xll.BDP($J1126,O$1122),"[DISABLED]")</f>
        <v>[DISABLED]</v>
      </c>
      <c r="P1126" s="84" t="str">
        <f>IF($M1126,_xll.BDP($J1126,P$1122),"[DISABLED]")</f>
        <v>[DISABLED]</v>
      </c>
      <c r="Q1126" s="84" t="str">
        <f>IF($M1126,_xll.BDH($J1126,Q$1122,$L1126),"[DISABLED]")</f>
        <v>[DISABLED]</v>
      </c>
      <c r="R1126" s="84" t="str">
        <f>IF($M1126,_xll.BDH($J1126,R$1122,$L1126),"[DISABLED]")</f>
        <v>[DISABLED]</v>
      </c>
      <c r="S1126" s="84" t="str">
        <f>IF($M1126,_xll.BDH($J1126,S$1122,$L1126),"[DISABLED]")</f>
        <v>[DISABLED]</v>
      </c>
      <c r="U1126" s="106" t="s">
        <v>6207</v>
      </c>
      <c r="V1126" s="107" t="s">
        <v>1055</v>
      </c>
      <c r="W1126" s="108">
        <v>42276</v>
      </c>
      <c r="X1126" s="107" t="b">
        <v>0</v>
      </c>
      <c r="Y1126" s="107" t="s">
        <v>5237</v>
      </c>
      <c r="Z1126" s="107" t="s">
        <v>5237</v>
      </c>
      <c r="AA1126" s="107" t="s">
        <v>5237</v>
      </c>
      <c r="AB1126" s="107" t="s">
        <v>5237</v>
      </c>
      <c r="AC1126" s="107" t="s">
        <v>5237</v>
      </c>
      <c r="AD1126" s="107" t="s">
        <v>5237</v>
      </c>
    </row>
    <row r="1127" spans="2:30" outlineLevel="2">
      <c r="B1127" s="4" t="s">
        <v>5</v>
      </c>
      <c r="C1127" s="4" t="s">
        <v>5232</v>
      </c>
      <c r="D1127" s="4" t="s">
        <v>9</v>
      </c>
      <c r="E1127" s="10" t="s">
        <v>1278</v>
      </c>
      <c r="F1127" s="9" t="s">
        <v>58</v>
      </c>
      <c r="G1127" s="14" t="s">
        <v>170</v>
      </c>
      <c r="H1127" s="14" t="s">
        <v>1282</v>
      </c>
      <c r="I1127" s="4" t="s">
        <v>73</v>
      </c>
      <c r="J1127" s="72" t="str">
        <f t="shared" si="96"/>
        <v>ADFR0CF ICPL Curncy</v>
      </c>
      <c r="K1127" s="25" t="str">
        <f t="shared" si="97"/>
        <v>ICPL</v>
      </c>
      <c r="L1127" s="26">
        <f t="shared" ca="1" si="97"/>
        <v>42276</v>
      </c>
      <c r="M1127" s="25" t="b">
        <f t="shared" si="97"/>
        <v>0</v>
      </c>
      <c r="N1127" s="84" t="str">
        <f>IF($M1127,_xll.BDP($J1127,N$1122),"[DISABLED]")</f>
        <v>[DISABLED]</v>
      </c>
      <c r="O1127" s="84" t="str">
        <f>IF($M1127,_xll.BDP($J1127,O$1122),"[DISABLED]")</f>
        <v>[DISABLED]</v>
      </c>
      <c r="P1127" s="84" t="str">
        <f>IF($M1127,_xll.BDP($J1127,P$1122),"[DISABLED]")</f>
        <v>[DISABLED]</v>
      </c>
      <c r="Q1127" s="84" t="str">
        <f>IF($M1127,_xll.BDH($J1127,Q$1122,$L1127),"[DISABLED]")</f>
        <v>[DISABLED]</v>
      </c>
      <c r="R1127" s="84" t="str">
        <f>IF($M1127,_xll.BDH($J1127,R$1122,$L1127),"[DISABLED]")</f>
        <v>[DISABLED]</v>
      </c>
      <c r="S1127" s="84" t="str">
        <f>IF($M1127,_xll.BDH($J1127,S$1122,$L1127),"[DISABLED]")</f>
        <v>[DISABLED]</v>
      </c>
      <c r="U1127" s="106" t="s">
        <v>6208</v>
      </c>
      <c r="V1127" s="107" t="s">
        <v>1055</v>
      </c>
      <c r="W1127" s="108">
        <v>42276</v>
      </c>
      <c r="X1127" s="107" t="b">
        <v>0</v>
      </c>
      <c r="Y1127" s="107" t="s">
        <v>5237</v>
      </c>
      <c r="Z1127" s="107" t="s">
        <v>5237</v>
      </c>
      <c r="AA1127" s="107" t="s">
        <v>5237</v>
      </c>
      <c r="AB1127" s="107" t="s">
        <v>5237</v>
      </c>
      <c r="AC1127" s="107" t="s">
        <v>5237</v>
      </c>
      <c r="AD1127" s="107" t="s">
        <v>5237</v>
      </c>
    </row>
    <row r="1128" spans="2:30" outlineLevel="2">
      <c r="B1128" s="4" t="s">
        <v>5</v>
      </c>
      <c r="C1128" s="4" t="s">
        <v>5232</v>
      </c>
      <c r="D1128" s="4" t="s">
        <v>9</v>
      </c>
      <c r="E1128" s="10" t="s">
        <v>1278</v>
      </c>
      <c r="F1128" s="9" t="s">
        <v>177</v>
      </c>
      <c r="G1128" s="14" t="s">
        <v>305</v>
      </c>
      <c r="H1128" s="14" t="s">
        <v>1283</v>
      </c>
      <c r="I1128" s="4" t="s">
        <v>73</v>
      </c>
      <c r="J1128" s="72" t="str">
        <f t="shared" si="96"/>
        <v>ADFR0DG ICPL Curncy</v>
      </c>
      <c r="K1128" s="25" t="str">
        <f t="shared" si="97"/>
        <v>ICPL</v>
      </c>
      <c r="L1128" s="26">
        <f t="shared" ca="1" si="97"/>
        <v>42276</v>
      </c>
      <c r="M1128" s="25" t="b">
        <f t="shared" si="97"/>
        <v>0</v>
      </c>
      <c r="N1128" s="84" t="str">
        <f>IF($M1128,_xll.BDP($J1128,N$1122),"[DISABLED]")</f>
        <v>[DISABLED]</v>
      </c>
      <c r="O1128" s="84" t="str">
        <f>IF($M1128,_xll.BDP($J1128,O$1122),"[DISABLED]")</f>
        <v>[DISABLED]</v>
      </c>
      <c r="P1128" s="84" t="str">
        <f>IF($M1128,_xll.BDP($J1128,P$1122),"[DISABLED]")</f>
        <v>[DISABLED]</v>
      </c>
      <c r="Q1128" s="84" t="str">
        <f>IF($M1128,_xll.BDH($J1128,Q$1122,$L1128),"[DISABLED]")</f>
        <v>[DISABLED]</v>
      </c>
      <c r="R1128" s="84" t="str">
        <f>IF($M1128,_xll.BDH($J1128,R$1122,$L1128),"[DISABLED]")</f>
        <v>[DISABLED]</v>
      </c>
      <c r="S1128" s="84" t="str">
        <f>IF($M1128,_xll.BDH($J1128,S$1122,$L1128),"[DISABLED]")</f>
        <v>[DISABLED]</v>
      </c>
      <c r="U1128" s="106" t="s">
        <v>6209</v>
      </c>
      <c r="V1128" s="107" t="s">
        <v>1055</v>
      </c>
      <c r="W1128" s="108">
        <v>42276</v>
      </c>
      <c r="X1128" s="107" t="b">
        <v>0</v>
      </c>
      <c r="Y1128" s="107" t="s">
        <v>5237</v>
      </c>
      <c r="Z1128" s="107" t="s">
        <v>5237</v>
      </c>
      <c r="AA1128" s="107" t="s">
        <v>5237</v>
      </c>
      <c r="AB1128" s="107" t="s">
        <v>5237</v>
      </c>
      <c r="AC1128" s="107" t="s">
        <v>5237</v>
      </c>
      <c r="AD1128" s="107" t="s">
        <v>5237</v>
      </c>
    </row>
    <row r="1129" spans="2:30" outlineLevel="2">
      <c r="B1129" s="4" t="s">
        <v>5</v>
      </c>
      <c r="C1129" s="4" t="s">
        <v>5232</v>
      </c>
      <c r="D1129" s="4" t="s">
        <v>9</v>
      </c>
      <c r="E1129" s="10" t="s">
        <v>1278</v>
      </c>
      <c r="F1129" s="9" t="s">
        <v>178</v>
      </c>
      <c r="G1129" s="14" t="s">
        <v>306</v>
      </c>
      <c r="H1129" s="14" t="s">
        <v>1284</v>
      </c>
      <c r="I1129" s="4" t="s">
        <v>73</v>
      </c>
      <c r="J1129" s="72" t="str">
        <f t="shared" si="96"/>
        <v>ADFR0EH ICPL Curncy</v>
      </c>
      <c r="K1129" s="25" t="str">
        <f t="shared" si="97"/>
        <v>ICPL</v>
      </c>
      <c r="L1129" s="26">
        <f t="shared" ca="1" si="97"/>
        <v>42276</v>
      </c>
      <c r="M1129" s="25" t="b">
        <f t="shared" si="97"/>
        <v>0</v>
      </c>
      <c r="N1129" s="84" t="str">
        <f>IF($M1129,_xll.BDP($J1129,N$1122),"[DISABLED]")</f>
        <v>[DISABLED]</v>
      </c>
      <c r="O1129" s="84" t="str">
        <f>IF($M1129,_xll.BDP($J1129,O$1122),"[DISABLED]")</f>
        <v>[DISABLED]</v>
      </c>
      <c r="P1129" s="84" t="str">
        <f>IF($M1129,_xll.BDP($J1129,P$1122),"[DISABLED]")</f>
        <v>[DISABLED]</v>
      </c>
      <c r="Q1129" s="84" t="str">
        <f>IF($M1129,_xll.BDH($J1129,Q$1122,$L1129),"[DISABLED]")</f>
        <v>[DISABLED]</v>
      </c>
      <c r="R1129" s="84" t="str">
        <f>IF($M1129,_xll.BDH($J1129,R$1122,$L1129),"[DISABLED]")</f>
        <v>[DISABLED]</v>
      </c>
      <c r="S1129" s="84" t="str">
        <f>IF($M1129,_xll.BDH($J1129,S$1122,$L1129),"[DISABLED]")</f>
        <v>[DISABLED]</v>
      </c>
      <c r="U1129" s="106" t="s">
        <v>6210</v>
      </c>
      <c r="V1129" s="107" t="s">
        <v>1055</v>
      </c>
      <c r="W1129" s="108">
        <v>42276</v>
      </c>
      <c r="X1129" s="107" t="b">
        <v>0</v>
      </c>
      <c r="Y1129" s="107" t="s">
        <v>5237</v>
      </c>
      <c r="Z1129" s="107" t="s">
        <v>5237</v>
      </c>
      <c r="AA1129" s="107" t="s">
        <v>5237</v>
      </c>
      <c r="AB1129" s="107" t="s">
        <v>5237</v>
      </c>
      <c r="AC1129" s="107" t="s">
        <v>5237</v>
      </c>
      <c r="AD1129" s="107" t="s">
        <v>5237</v>
      </c>
    </row>
    <row r="1130" spans="2:30" outlineLevel="2">
      <c r="B1130" s="4" t="s">
        <v>5</v>
      </c>
      <c r="C1130" s="4" t="s">
        <v>5232</v>
      </c>
      <c r="D1130" s="4" t="s">
        <v>9</v>
      </c>
      <c r="E1130" s="10" t="s">
        <v>1278</v>
      </c>
      <c r="F1130" s="9" t="s">
        <v>71</v>
      </c>
      <c r="G1130" s="14" t="s">
        <v>171</v>
      </c>
      <c r="H1130" s="14" t="s">
        <v>1285</v>
      </c>
      <c r="I1130" s="4" t="s">
        <v>73</v>
      </c>
      <c r="J1130" s="72" t="str">
        <f t="shared" si="96"/>
        <v>ADFR0FI ICPL Curncy</v>
      </c>
      <c r="K1130" s="25" t="str">
        <f t="shared" si="97"/>
        <v>ICPL</v>
      </c>
      <c r="L1130" s="26">
        <f t="shared" ca="1" si="97"/>
        <v>42276</v>
      </c>
      <c r="M1130" s="25" t="b">
        <f t="shared" si="97"/>
        <v>0</v>
      </c>
      <c r="N1130" s="84" t="str">
        <f>IF($M1130,_xll.BDP($J1130,N$1122),"[DISABLED]")</f>
        <v>[DISABLED]</v>
      </c>
      <c r="O1130" s="84" t="str">
        <f>IF($M1130,_xll.BDP($J1130,O$1122),"[DISABLED]")</f>
        <v>[DISABLED]</v>
      </c>
      <c r="P1130" s="84" t="str">
        <f>IF($M1130,_xll.BDP($J1130,P$1122),"[DISABLED]")</f>
        <v>[DISABLED]</v>
      </c>
      <c r="Q1130" s="84" t="str">
        <f>IF($M1130,_xll.BDH($J1130,Q$1122,$L1130),"[DISABLED]")</f>
        <v>[DISABLED]</v>
      </c>
      <c r="R1130" s="84" t="str">
        <f>IF($M1130,_xll.BDH($J1130,R$1122,$L1130),"[DISABLED]")</f>
        <v>[DISABLED]</v>
      </c>
      <c r="S1130" s="84" t="str">
        <f>IF($M1130,_xll.BDH($J1130,S$1122,$L1130),"[DISABLED]")</f>
        <v>[DISABLED]</v>
      </c>
      <c r="U1130" s="106" t="s">
        <v>6211</v>
      </c>
      <c r="V1130" s="107" t="s">
        <v>1055</v>
      </c>
      <c r="W1130" s="108">
        <v>42276</v>
      </c>
      <c r="X1130" s="107" t="b">
        <v>0</v>
      </c>
      <c r="Y1130" s="107" t="s">
        <v>5237</v>
      </c>
      <c r="Z1130" s="107" t="s">
        <v>5237</v>
      </c>
      <c r="AA1130" s="107" t="s">
        <v>5237</v>
      </c>
      <c r="AB1130" s="107" t="s">
        <v>5237</v>
      </c>
      <c r="AC1130" s="107" t="s">
        <v>5237</v>
      </c>
      <c r="AD1130" s="107" t="s">
        <v>5237</v>
      </c>
    </row>
    <row r="1131" spans="2:30" outlineLevel="2">
      <c r="B1131" s="4" t="s">
        <v>5</v>
      </c>
      <c r="C1131" s="4" t="s">
        <v>5232</v>
      </c>
      <c r="D1131" s="4" t="s">
        <v>9</v>
      </c>
      <c r="E1131" s="10" t="s">
        <v>1278</v>
      </c>
      <c r="F1131" s="9" t="s">
        <v>179</v>
      </c>
      <c r="G1131" s="14" t="s">
        <v>313</v>
      </c>
      <c r="H1131" s="14" t="s">
        <v>1286</v>
      </c>
      <c r="I1131" s="4" t="s">
        <v>73</v>
      </c>
      <c r="J1131" s="72" t="str">
        <f t="shared" si="96"/>
        <v xml:space="preserve"> ADFR0GJ ICPL Curncy</v>
      </c>
      <c r="K1131" s="25" t="str">
        <f t="shared" si="97"/>
        <v>ICPL</v>
      </c>
      <c r="L1131" s="26">
        <f t="shared" ca="1" si="97"/>
        <v>42276</v>
      </c>
      <c r="M1131" s="25" t="b">
        <f t="shared" si="97"/>
        <v>0</v>
      </c>
      <c r="N1131" s="84" t="str">
        <f>IF($M1131,_xll.BDP($J1131,N$1122),"[DISABLED]")</f>
        <v>[DISABLED]</v>
      </c>
      <c r="O1131" s="84" t="str">
        <f>IF($M1131,_xll.BDP($J1131,O$1122),"[DISABLED]")</f>
        <v>[DISABLED]</v>
      </c>
      <c r="P1131" s="84" t="str">
        <f>IF($M1131,_xll.BDP($J1131,P$1122),"[DISABLED]")</f>
        <v>[DISABLED]</v>
      </c>
      <c r="Q1131" s="84" t="str">
        <f>IF($M1131,_xll.BDH($J1131,Q$1122,$L1131),"[DISABLED]")</f>
        <v>[DISABLED]</v>
      </c>
      <c r="R1131" s="84" t="str">
        <f>IF($M1131,_xll.BDH($J1131,R$1122,$L1131),"[DISABLED]")</f>
        <v>[DISABLED]</v>
      </c>
      <c r="S1131" s="84" t="str">
        <f>IF($M1131,_xll.BDH($J1131,S$1122,$L1131),"[DISABLED]")</f>
        <v>[DISABLED]</v>
      </c>
      <c r="U1131" s="106" t="s">
        <v>6212</v>
      </c>
      <c r="V1131" s="107" t="s">
        <v>1055</v>
      </c>
      <c r="W1131" s="108">
        <v>42276</v>
      </c>
      <c r="X1131" s="107" t="b">
        <v>0</v>
      </c>
      <c r="Y1131" s="107" t="s">
        <v>5237</v>
      </c>
      <c r="Z1131" s="107" t="s">
        <v>5237</v>
      </c>
      <c r="AA1131" s="107" t="s">
        <v>5237</v>
      </c>
      <c r="AB1131" s="107" t="s">
        <v>5237</v>
      </c>
      <c r="AC1131" s="107" t="s">
        <v>5237</v>
      </c>
      <c r="AD1131" s="107" t="s">
        <v>5237</v>
      </c>
    </row>
    <row r="1132" spans="2:30" outlineLevel="2">
      <c r="B1132" s="4" t="s">
        <v>5</v>
      </c>
      <c r="C1132" s="4" t="s">
        <v>5232</v>
      </c>
      <c r="D1132" s="4" t="s">
        <v>9</v>
      </c>
      <c r="E1132" s="10" t="s">
        <v>1278</v>
      </c>
      <c r="F1132" s="9" t="s">
        <v>180</v>
      </c>
      <c r="G1132" s="14" t="s">
        <v>314</v>
      </c>
      <c r="H1132" s="14" t="s">
        <v>1287</v>
      </c>
      <c r="I1132" s="4" t="s">
        <v>73</v>
      </c>
      <c r="J1132" s="72" t="str">
        <f t="shared" si="96"/>
        <v xml:space="preserve"> ADFR0HK ICPL Curncy</v>
      </c>
      <c r="K1132" s="25" t="str">
        <f t="shared" si="97"/>
        <v>ICPL</v>
      </c>
      <c r="L1132" s="26">
        <f t="shared" ca="1" si="97"/>
        <v>42276</v>
      </c>
      <c r="M1132" s="25" t="b">
        <f t="shared" si="97"/>
        <v>0</v>
      </c>
      <c r="N1132" s="84" t="str">
        <f>IF($M1132,_xll.BDP($J1132,N$1122),"[DISABLED]")</f>
        <v>[DISABLED]</v>
      </c>
      <c r="O1132" s="84" t="str">
        <f>IF($M1132,_xll.BDP($J1132,O$1122),"[DISABLED]")</f>
        <v>[DISABLED]</v>
      </c>
      <c r="P1132" s="84" t="str">
        <f>IF($M1132,_xll.BDP($J1132,P$1122),"[DISABLED]")</f>
        <v>[DISABLED]</v>
      </c>
      <c r="Q1132" s="84" t="str">
        <f>IF($M1132,_xll.BDH($J1132,Q$1122,$L1132),"[DISABLED]")</f>
        <v>[DISABLED]</v>
      </c>
      <c r="R1132" s="84" t="str">
        <f>IF($M1132,_xll.BDH($J1132,R$1122,$L1132),"[DISABLED]")</f>
        <v>[DISABLED]</v>
      </c>
      <c r="S1132" s="84" t="str">
        <f>IF($M1132,_xll.BDH($J1132,S$1122,$L1132),"[DISABLED]")</f>
        <v>[DISABLED]</v>
      </c>
      <c r="U1132" s="106" t="s">
        <v>6213</v>
      </c>
      <c r="V1132" s="107" t="s">
        <v>1055</v>
      </c>
      <c r="W1132" s="108">
        <v>42276</v>
      </c>
      <c r="X1132" s="107" t="b">
        <v>0</v>
      </c>
      <c r="Y1132" s="107" t="s">
        <v>5237</v>
      </c>
      <c r="Z1132" s="107" t="s">
        <v>5237</v>
      </c>
      <c r="AA1132" s="107" t="s">
        <v>5237</v>
      </c>
      <c r="AB1132" s="107" t="s">
        <v>5237</v>
      </c>
      <c r="AC1132" s="107" t="s">
        <v>5237</v>
      </c>
      <c r="AD1132" s="107" t="s">
        <v>5237</v>
      </c>
    </row>
    <row r="1133" spans="2:30" outlineLevel="2">
      <c r="B1133" s="4" t="s">
        <v>5</v>
      </c>
      <c r="C1133" s="4" t="s">
        <v>5232</v>
      </c>
      <c r="D1133" s="4" t="s">
        <v>9</v>
      </c>
      <c r="E1133" s="10" t="s">
        <v>1278</v>
      </c>
      <c r="F1133" s="9" t="s">
        <v>41</v>
      </c>
      <c r="G1133" s="14" t="s">
        <v>172</v>
      </c>
      <c r="H1133" s="14" t="s">
        <v>1288</v>
      </c>
      <c r="I1133" s="4" t="s">
        <v>73</v>
      </c>
      <c r="J1133" s="72" t="str">
        <f t="shared" si="96"/>
        <v xml:space="preserve"> ADFR0I1 ICPL Curncy</v>
      </c>
      <c r="K1133" s="25" t="str">
        <f t="shared" si="97"/>
        <v>ICPL</v>
      </c>
      <c r="L1133" s="26">
        <f t="shared" ca="1" si="97"/>
        <v>42276</v>
      </c>
      <c r="M1133" s="25" t="b">
        <f t="shared" si="97"/>
        <v>0</v>
      </c>
      <c r="N1133" s="84" t="str">
        <f>IF($M1133,_xll.BDP($J1133,N$1122),"[DISABLED]")</f>
        <v>[DISABLED]</v>
      </c>
      <c r="O1133" s="84" t="str">
        <f>IF($M1133,_xll.BDP($J1133,O$1122),"[DISABLED]")</f>
        <v>[DISABLED]</v>
      </c>
      <c r="P1133" s="84" t="str">
        <f>IF($M1133,_xll.BDP($J1133,P$1122),"[DISABLED]")</f>
        <v>[DISABLED]</v>
      </c>
      <c r="Q1133" s="84" t="str">
        <f>IF($M1133,_xll.BDH($J1133,Q$1122,$L1133),"[DISABLED]")</f>
        <v>[DISABLED]</v>
      </c>
      <c r="R1133" s="84" t="str">
        <f>IF($M1133,_xll.BDH($J1133,R$1122,$L1133),"[DISABLED]")</f>
        <v>[DISABLED]</v>
      </c>
      <c r="S1133" s="84" t="str">
        <f>IF($M1133,_xll.BDH($J1133,S$1122,$L1133),"[DISABLED]")</f>
        <v>[DISABLED]</v>
      </c>
      <c r="U1133" s="106" t="s">
        <v>6214</v>
      </c>
      <c r="V1133" s="107" t="s">
        <v>1055</v>
      </c>
      <c r="W1133" s="108">
        <v>42276</v>
      </c>
      <c r="X1133" s="107" t="b">
        <v>0</v>
      </c>
      <c r="Y1133" s="107" t="s">
        <v>5237</v>
      </c>
      <c r="Z1133" s="107" t="s">
        <v>5237</v>
      </c>
      <c r="AA1133" s="107" t="s">
        <v>5237</v>
      </c>
      <c r="AB1133" s="107" t="s">
        <v>5237</v>
      </c>
      <c r="AC1133" s="107" t="s">
        <v>5237</v>
      </c>
      <c r="AD1133" s="107" t="s">
        <v>5237</v>
      </c>
    </row>
    <row r="1134" spans="2:30" outlineLevel="2">
      <c r="B1134" s="4" t="s">
        <v>5</v>
      </c>
      <c r="C1134" s="4" t="s">
        <v>5232</v>
      </c>
      <c r="D1134" s="4" t="s">
        <v>9</v>
      </c>
      <c r="E1134" s="10" t="s">
        <v>1278</v>
      </c>
      <c r="F1134" s="9" t="s">
        <v>181</v>
      </c>
      <c r="G1134" s="14" t="s">
        <v>317</v>
      </c>
      <c r="H1134" s="14" t="s">
        <v>1289</v>
      </c>
      <c r="I1134" s="4" t="s">
        <v>73</v>
      </c>
      <c r="J1134" s="72" t="str">
        <f t="shared" si="96"/>
        <v>ADFR0J1A ICPL Curncy</v>
      </c>
      <c r="K1134" s="25" t="str">
        <f t="shared" si="97"/>
        <v>ICPL</v>
      </c>
      <c r="L1134" s="26">
        <f t="shared" ca="1" si="97"/>
        <v>42276</v>
      </c>
      <c r="M1134" s="25" t="b">
        <f t="shared" si="97"/>
        <v>0</v>
      </c>
      <c r="N1134" s="84" t="str">
        <f>IF($M1134,_xll.BDP($J1134,N$1122),"[DISABLED]")</f>
        <v>[DISABLED]</v>
      </c>
      <c r="O1134" s="84" t="str">
        <f>IF($M1134,_xll.BDP($J1134,O$1122),"[DISABLED]")</f>
        <v>[DISABLED]</v>
      </c>
      <c r="P1134" s="84" t="str">
        <f>IF($M1134,_xll.BDP($J1134,P$1122),"[DISABLED]")</f>
        <v>[DISABLED]</v>
      </c>
      <c r="Q1134" s="84" t="str">
        <f>IF($M1134,_xll.BDH($J1134,Q$1122,$L1134),"[DISABLED]")</f>
        <v>[DISABLED]</v>
      </c>
      <c r="R1134" s="84" t="str">
        <f>IF($M1134,_xll.BDH($J1134,R$1122,$L1134),"[DISABLED]")</f>
        <v>[DISABLED]</v>
      </c>
      <c r="S1134" s="84" t="str">
        <f>IF($M1134,_xll.BDH($J1134,S$1122,$L1134),"[DISABLED]")</f>
        <v>[DISABLED]</v>
      </c>
      <c r="U1134" s="106" t="s">
        <v>6215</v>
      </c>
      <c r="V1134" s="107" t="s">
        <v>1055</v>
      </c>
      <c r="W1134" s="108">
        <v>42276</v>
      </c>
      <c r="X1134" s="107" t="b">
        <v>0</v>
      </c>
      <c r="Y1134" s="107" t="s">
        <v>5237</v>
      </c>
      <c r="Z1134" s="107" t="s">
        <v>5237</v>
      </c>
      <c r="AA1134" s="107" t="s">
        <v>5237</v>
      </c>
      <c r="AB1134" s="107" t="s">
        <v>5237</v>
      </c>
      <c r="AC1134" s="107" t="s">
        <v>5237</v>
      </c>
      <c r="AD1134" s="107" t="s">
        <v>5237</v>
      </c>
    </row>
    <row r="1135" spans="2:30" outlineLevel="2">
      <c r="B1135" s="4" t="s">
        <v>5</v>
      </c>
      <c r="C1135" s="4" t="s">
        <v>5232</v>
      </c>
      <c r="D1135" s="4" t="s">
        <v>9</v>
      </c>
      <c r="E1135" s="10" t="s">
        <v>1278</v>
      </c>
      <c r="F1135" s="9" t="s">
        <v>182</v>
      </c>
      <c r="G1135" s="14" t="s">
        <v>318</v>
      </c>
      <c r="H1135" s="14" t="s">
        <v>1290</v>
      </c>
      <c r="I1135" s="4" t="s">
        <v>73</v>
      </c>
      <c r="J1135" s="72" t="str">
        <f t="shared" si="96"/>
        <v>ADFR0K1B ICPL Curncy</v>
      </c>
      <c r="K1135" s="25" t="str">
        <f t="shared" si="97"/>
        <v>ICPL</v>
      </c>
      <c r="L1135" s="26">
        <f t="shared" ca="1" si="97"/>
        <v>42276</v>
      </c>
      <c r="M1135" s="25" t="b">
        <f t="shared" si="97"/>
        <v>0</v>
      </c>
      <c r="N1135" s="84" t="str">
        <f>IF($M1135,_xll.BDP($J1135,N$1122),"[DISABLED]")</f>
        <v>[DISABLED]</v>
      </c>
      <c r="O1135" s="84" t="str">
        <f>IF($M1135,_xll.BDP($J1135,O$1122),"[DISABLED]")</f>
        <v>[DISABLED]</v>
      </c>
      <c r="P1135" s="84" t="str">
        <f>IF($M1135,_xll.BDP($J1135,P$1122),"[DISABLED]")</f>
        <v>[DISABLED]</v>
      </c>
      <c r="Q1135" s="84" t="str">
        <f>IF($M1135,_xll.BDH($J1135,Q$1122,$L1135),"[DISABLED]")</f>
        <v>[DISABLED]</v>
      </c>
      <c r="R1135" s="84" t="str">
        <f>IF($M1135,_xll.BDH($J1135,R$1122,$L1135),"[DISABLED]")</f>
        <v>[DISABLED]</v>
      </c>
      <c r="S1135" s="84" t="str">
        <f>IF($M1135,_xll.BDH($J1135,S$1122,$L1135),"[DISABLED]")</f>
        <v>[DISABLED]</v>
      </c>
      <c r="U1135" s="106" t="s">
        <v>6216</v>
      </c>
      <c r="V1135" s="107" t="s">
        <v>1055</v>
      </c>
      <c r="W1135" s="108">
        <v>42276</v>
      </c>
      <c r="X1135" s="107" t="b">
        <v>0</v>
      </c>
      <c r="Y1135" s="107" t="s">
        <v>5237</v>
      </c>
      <c r="Z1135" s="107" t="s">
        <v>5237</v>
      </c>
      <c r="AA1135" s="107" t="s">
        <v>5237</v>
      </c>
      <c r="AB1135" s="107" t="s">
        <v>5237</v>
      </c>
      <c r="AC1135" s="107" t="s">
        <v>5237</v>
      </c>
      <c r="AD1135" s="107" t="s">
        <v>5237</v>
      </c>
    </row>
    <row r="1136" spans="2:30" outlineLevel="2">
      <c r="B1136" s="4" t="s">
        <v>5</v>
      </c>
      <c r="C1136" s="4" t="s">
        <v>5232</v>
      </c>
      <c r="D1136" s="4" t="s">
        <v>9</v>
      </c>
      <c r="E1136" s="10" t="s">
        <v>1278</v>
      </c>
      <c r="F1136" s="9" t="s">
        <v>145</v>
      </c>
      <c r="G1136" s="14" t="s">
        <v>173</v>
      </c>
      <c r="H1136" s="14" t="s">
        <v>1291</v>
      </c>
      <c r="I1136" s="4" t="s">
        <v>73</v>
      </c>
      <c r="J1136" s="72" t="str">
        <f t="shared" si="96"/>
        <v>ADFR011C ICPL Curncy</v>
      </c>
      <c r="K1136" s="25" t="str">
        <f t="shared" si="97"/>
        <v>ICPL</v>
      </c>
      <c r="L1136" s="26">
        <f t="shared" ca="1" si="97"/>
        <v>42276</v>
      </c>
      <c r="M1136" s="25" t="b">
        <f t="shared" si="97"/>
        <v>0</v>
      </c>
      <c r="N1136" s="84" t="str">
        <f>IF($M1136,_xll.BDP($J1136,N$1122),"[DISABLED]")</f>
        <v>[DISABLED]</v>
      </c>
      <c r="O1136" s="84" t="str">
        <f>IF($M1136,_xll.BDP($J1136,O$1122),"[DISABLED]")</f>
        <v>[DISABLED]</v>
      </c>
      <c r="P1136" s="84" t="str">
        <f>IF($M1136,_xll.BDP($J1136,P$1122),"[DISABLED]")</f>
        <v>[DISABLED]</v>
      </c>
      <c r="Q1136" s="84" t="str">
        <f>IF($M1136,_xll.BDH($J1136,Q$1122,$L1136),"[DISABLED]")</f>
        <v>[DISABLED]</v>
      </c>
      <c r="R1136" s="84" t="str">
        <f>IF($M1136,_xll.BDH($J1136,R$1122,$L1136),"[DISABLED]")</f>
        <v>[DISABLED]</v>
      </c>
      <c r="S1136" s="84" t="str">
        <f>IF($M1136,_xll.BDH($J1136,S$1122,$L1136),"[DISABLED]")</f>
        <v>[DISABLED]</v>
      </c>
      <c r="U1136" s="106" t="s">
        <v>6217</v>
      </c>
      <c r="V1136" s="107" t="s">
        <v>1055</v>
      </c>
      <c r="W1136" s="108">
        <v>42276</v>
      </c>
      <c r="X1136" s="107" t="b">
        <v>0</v>
      </c>
      <c r="Y1136" s="107" t="s">
        <v>5237</v>
      </c>
      <c r="Z1136" s="107" t="s">
        <v>5237</v>
      </c>
      <c r="AA1136" s="107" t="s">
        <v>5237</v>
      </c>
      <c r="AB1136" s="107" t="s">
        <v>5237</v>
      </c>
      <c r="AC1136" s="107" t="s">
        <v>5237</v>
      </c>
      <c r="AD1136" s="107" t="s">
        <v>5237</v>
      </c>
    </row>
    <row r="1137" spans="2:30" outlineLevel="2">
      <c r="B1137" s="4" t="s">
        <v>5</v>
      </c>
      <c r="C1137" s="4" t="s">
        <v>5232</v>
      </c>
      <c r="D1137" s="4" t="s">
        <v>9</v>
      </c>
      <c r="E1137" s="10" t="s">
        <v>1278</v>
      </c>
      <c r="F1137" s="4" t="s">
        <v>146</v>
      </c>
      <c r="G1137" s="14" t="s">
        <v>174</v>
      </c>
      <c r="H1137" s="10" t="s">
        <v>1292</v>
      </c>
      <c r="I1137" s="4" t="s">
        <v>73</v>
      </c>
      <c r="J1137" s="72" t="str">
        <f t="shared" si="96"/>
        <v>ADFR1C1F ICPL Curncy</v>
      </c>
      <c r="K1137" s="25" t="str">
        <f t="shared" si="97"/>
        <v>ICPL</v>
      </c>
      <c r="L1137" s="26">
        <f t="shared" ca="1" si="97"/>
        <v>42276</v>
      </c>
      <c r="M1137" s="25" t="b">
        <f t="shared" si="97"/>
        <v>0</v>
      </c>
      <c r="N1137" s="84" t="str">
        <f>IF($M1137,_xll.BDP($J1137,N$1122),"[DISABLED]")</f>
        <v>[DISABLED]</v>
      </c>
      <c r="O1137" s="84" t="str">
        <f>IF($M1137,_xll.BDP($J1137,O$1122),"[DISABLED]")</f>
        <v>[DISABLED]</v>
      </c>
      <c r="P1137" s="84" t="str">
        <f>IF($M1137,_xll.BDP($J1137,P$1122),"[DISABLED]")</f>
        <v>[DISABLED]</v>
      </c>
      <c r="Q1137" s="84" t="str">
        <f>IF($M1137,_xll.BDH($J1137,Q$1122,$L1137),"[DISABLED]")</f>
        <v>[DISABLED]</v>
      </c>
      <c r="R1137" s="84" t="str">
        <f>IF($M1137,_xll.BDH($J1137,R$1122,$L1137),"[DISABLED]")</f>
        <v>[DISABLED]</v>
      </c>
      <c r="S1137" s="84" t="str">
        <f>IF($M1137,_xll.BDH($J1137,S$1122,$L1137),"[DISABLED]")</f>
        <v>[DISABLED]</v>
      </c>
      <c r="U1137" s="106" t="s">
        <v>6218</v>
      </c>
      <c r="V1137" s="107" t="s">
        <v>1055</v>
      </c>
      <c r="W1137" s="108">
        <v>42276</v>
      </c>
      <c r="X1137" s="107" t="b">
        <v>0</v>
      </c>
      <c r="Y1137" s="107" t="s">
        <v>5237</v>
      </c>
      <c r="Z1137" s="107" t="s">
        <v>5237</v>
      </c>
      <c r="AA1137" s="107" t="s">
        <v>5237</v>
      </c>
      <c r="AB1137" s="107" t="s">
        <v>5237</v>
      </c>
      <c r="AC1137" s="107" t="s">
        <v>5237</v>
      </c>
      <c r="AD1137" s="107" t="s">
        <v>5237</v>
      </c>
    </row>
    <row r="1138" spans="2:30" outlineLevel="2">
      <c r="B1138" s="4" t="s">
        <v>5</v>
      </c>
      <c r="C1138" s="4" t="s">
        <v>5232</v>
      </c>
      <c r="D1138" s="4" t="s">
        <v>9</v>
      </c>
      <c r="E1138" s="10" t="s">
        <v>1278</v>
      </c>
      <c r="F1138" s="4" t="s">
        <v>321</v>
      </c>
      <c r="G1138" s="14" t="s">
        <v>403</v>
      </c>
      <c r="H1138" s="10" t="s">
        <v>1293</v>
      </c>
      <c r="I1138" s="4" t="s">
        <v>73</v>
      </c>
      <c r="J1138" s="72" t="str">
        <f t="shared" si="96"/>
        <v>ADFR1F1I ICPL Curncy</v>
      </c>
      <c r="K1138" s="25" t="str">
        <f t="shared" si="97"/>
        <v>ICPL</v>
      </c>
      <c r="L1138" s="26">
        <f t="shared" ca="1" si="97"/>
        <v>42276</v>
      </c>
      <c r="M1138" s="25" t="b">
        <f t="shared" si="97"/>
        <v>0</v>
      </c>
      <c r="N1138" s="84" t="str">
        <f>IF($M1138,_xll.BDP($J1138,N$1122),"[DISABLED]")</f>
        <v>[DISABLED]</v>
      </c>
      <c r="O1138" s="84" t="str">
        <f>IF($M1138,_xll.BDP($J1138,O$1122),"[DISABLED]")</f>
        <v>[DISABLED]</v>
      </c>
      <c r="P1138" s="84" t="str">
        <f>IF($M1138,_xll.BDP($J1138,P$1122),"[DISABLED]")</f>
        <v>[DISABLED]</v>
      </c>
      <c r="Q1138" s="84" t="str">
        <f>IF($M1138,_xll.BDH($J1138,Q$1122,$L1138),"[DISABLED]")</f>
        <v>[DISABLED]</v>
      </c>
      <c r="R1138" s="84" t="str">
        <f>IF($M1138,_xll.BDH($J1138,R$1122,$L1138),"[DISABLED]")</f>
        <v>[DISABLED]</v>
      </c>
      <c r="S1138" s="84" t="str">
        <f>IF($M1138,_xll.BDH($J1138,S$1122,$L1138),"[DISABLED]")</f>
        <v>[DISABLED]</v>
      </c>
      <c r="U1138" s="106" t="s">
        <v>6219</v>
      </c>
      <c r="V1138" s="107" t="s">
        <v>1055</v>
      </c>
      <c r="W1138" s="108">
        <v>42276</v>
      </c>
      <c r="X1138" s="107" t="b">
        <v>0</v>
      </c>
      <c r="Y1138" s="107" t="s">
        <v>5237</v>
      </c>
      <c r="Z1138" s="107" t="s">
        <v>5237</v>
      </c>
      <c r="AA1138" s="107" t="s">
        <v>5237</v>
      </c>
      <c r="AB1138" s="107" t="s">
        <v>5237</v>
      </c>
      <c r="AC1138" s="107" t="s">
        <v>5237</v>
      </c>
      <c r="AD1138" s="107" t="s">
        <v>5237</v>
      </c>
    </row>
    <row r="1139" spans="2:30" outlineLevel="2">
      <c r="B1139" s="4" t="s">
        <v>5</v>
      </c>
      <c r="C1139" s="4" t="s">
        <v>5232</v>
      </c>
      <c r="D1139" s="4" t="s">
        <v>9</v>
      </c>
      <c r="E1139" s="10" t="s">
        <v>1278</v>
      </c>
      <c r="F1139" s="4" t="s">
        <v>42</v>
      </c>
      <c r="G1139" s="10" t="s">
        <v>482</v>
      </c>
      <c r="H1139" s="10" t="s">
        <v>1294</v>
      </c>
      <c r="I1139" s="4" t="s">
        <v>73</v>
      </c>
      <c r="J1139" s="72" t="str">
        <f t="shared" si="96"/>
        <v>ADBBCF2 ICPL Curncy</v>
      </c>
      <c r="K1139" s="25" t="str">
        <f t="shared" si="97"/>
        <v>ICPL</v>
      </c>
      <c r="L1139" s="26">
        <f t="shared" ca="1" si="97"/>
        <v>42276</v>
      </c>
      <c r="M1139" s="25" t="b">
        <f t="shared" si="97"/>
        <v>0</v>
      </c>
      <c r="N1139" s="84" t="str">
        <f>IF($M1139,_xll.BDP($J1139,N$1122),"[DISABLED]")</f>
        <v>[DISABLED]</v>
      </c>
      <c r="O1139" s="84" t="str">
        <f>IF($M1139,_xll.BDP($J1139,O$1122),"[DISABLED]")</f>
        <v>[DISABLED]</v>
      </c>
      <c r="P1139" s="84" t="str">
        <f>IF($M1139,_xll.BDP($J1139,P$1122),"[DISABLED]")</f>
        <v>[DISABLED]</v>
      </c>
      <c r="Q1139" s="84" t="str">
        <f>IF($M1139,_xll.BDH($J1139,Q$1122,$L1139),"[DISABLED]")</f>
        <v>[DISABLED]</v>
      </c>
      <c r="R1139" s="84" t="str">
        <f>IF($M1139,_xll.BDH($J1139,R$1122,$L1139),"[DISABLED]")</f>
        <v>[DISABLED]</v>
      </c>
      <c r="S1139" s="84" t="str">
        <f>IF($M1139,_xll.BDH($J1139,S$1122,$L1139),"[DISABLED]")</f>
        <v>[DISABLED]</v>
      </c>
      <c r="U1139" s="106" t="s">
        <v>6220</v>
      </c>
      <c r="V1139" s="107" t="s">
        <v>1055</v>
      </c>
      <c r="W1139" s="108">
        <v>42276</v>
      </c>
      <c r="X1139" s="107" t="b">
        <v>0</v>
      </c>
      <c r="Y1139" s="107" t="s">
        <v>5237</v>
      </c>
      <c r="Z1139" s="107" t="s">
        <v>5237</v>
      </c>
      <c r="AA1139" s="107" t="s">
        <v>5237</v>
      </c>
      <c r="AB1139" s="107" t="s">
        <v>5237</v>
      </c>
      <c r="AC1139" s="107" t="s">
        <v>5237</v>
      </c>
      <c r="AD1139" s="107" t="s">
        <v>5237</v>
      </c>
    </row>
    <row r="1140" spans="2:30" outlineLevel="2">
      <c r="B1140" s="4" t="s">
        <v>5</v>
      </c>
      <c r="C1140" s="4" t="s">
        <v>5232</v>
      </c>
      <c r="D1140" s="4" t="s">
        <v>9</v>
      </c>
      <c r="E1140" s="10" t="s">
        <v>1278</v>
      </c>
      <c r="F1140" s="4" t="s">
        <v>43</v>
      </c>
      <c r="G1140" s="10" t="s">
        <v>482</v>
      </c>
      <c r="H1140" s="10" t="s">
        <v>1295</v>
      </c>
      <c r="I1140" s="4" t="s">
        <v>73</v>
      </c>
      <c r="J1140" s="72" t="str">
        <f t="shared" si="96"/>
        <v>ADBBCF3 ICPL Curncy</v>
      </c>
      <c r="K1140" s="25" t="str">
        <f t="shared" si="97"/>
        <v>ICPL</v>
      </c>
      <c r="L1140" s="26">
        <f t="shared" ca="1" si="97"/>
        <v>42276</v>
      </c>
      <c r="M1140" s="25" t="b">
        <f t="shared" si="97"/>
        <v>0</v>
      </c>
      <c r="N1140" s="84" t="str">
        <f>IF($M1140,_xll.BDP($J1140,N$1122),"[DISABLED]")</f>
        <v>[DISABLED]</v>
      </c>
      <c r="O1140" s="84" t="str">
        <f>IF($M1140,_xll.BDP($J1140,O$1122),"[DISABLED]")</f>
        <v>[DISABLED]</v>
      </c>
      <c r="P1140" s="84" t="str">
        <f>IF($M1140,_xll.BDP($J1140,P$1122),"[DISABLED]")</f>
        <v>[DISABLED]</v>
      </c>
      <c r="Q1140" s="84" t="str">
        <f>IF($M1140,_xll.BDH($J1140,Q$1122,$L1140),"[DISABLED]")</f>
        <v>[DISABLED]</v>
      </c>
      <c r="R1140" s="84" t="str">
        <f>IF($M1140,_xll.BDH($J1140,R$1122,$L1140),"[DISABLED]")</f>
        <v>[DISABLED]</v>
      </c>
      <c r="S1140" s="84" t="str">
        <f>IF($M1140,_xll.BDH($J1140,S$1122,$L1140),"[DISABLED]")</f>
        <v>[DISABLED]</v>
      </c>
      <c r="U1140" s="106" t="s">
        <v>6221</v>
      </c>
      <c r="V1140" s="107" t="s">
        <v>1055</v>
      </c>
      <c r="W1140" s="108">
        <v>42276</v>
      </c>
      <c r="X1140" s="107" t="b">
        <v>0</v>
      </c>
      <c r="Y1140" s="107" t="s">
        <v>5237</v>
      </c>
      <c r="Z1140" s="107" t="s">
        <v>5237</v>
      </c>
      <c r="AA1140" s="107" t="s">
        <v>5237</v>
      </c>
      <c r="AB1140" s="107" t="s">
        <v>5237</v>
      </c>
      <c r="AC1140" s="107" t="s">
        <v>5237</v>
      </c>
      <c r="AD1140" s="107" t="s">
        <v>5237</v>
      </c>
    </row>
    <row r="1141" spans="2:30" outlineLevel="2">
      <c r="B1141" s="4" t="s">
        <v>5</v>
      </c>
      <c r="C1141" s="4" t="s">
        <v>5232</v>
      </c>
      <c r="D1141" s="4" t="s">
        <v>9</v>
      </c>
      <c r="E1141" s="10" t="s">
        <v>1278</v>
      </c>
      <c r="F1141" s="4" t="s">
        <v>152</v>
      </c>
      <c r="G1141" s="10" t="s">
        <v>482</v>
      </c>
      <c r="H1141" s="10" t="s">
        <v>1296</v>
      </c>
      <c r="I1141" s="4" t="s">
        <v>73</v>
      </c>
      <c r="J1141" s="72" t="str">
        <f t="shared" si="96"/>
        <v>ADBBCF4 ICPL Curncy</v>
      </c>
      <c r="K1141" s="25" t="str">
        <f t="shared" si="97"/>
        <v>ICPL</v>
      </c>
      <c r="L1141" s="26">
        <f t="shared" ca="1" si="97"/>
        <v>42276</v>
      </c>
      <c r="M1141" s="25" t="b">
        <f t="shared" si="97"/>
        <v>0</v>
      </c>
      <c r="N1141" s="84" t="str">
        <f>IF($M1141,_xll.BDP($J1141,N$1122),"[DISABLED]")</f>
        <v>[DISABLED]</v>
      </c>
      <c r="O1141" s="84" t="str">
        <f>IF($M1141,_xll.BDP($J1141,O$1122),"[DISABLED]")</f>
        <v>[DISABLED]</v>
      </c>
      <c r="P1141" s="84" t="str">
        <f>IF($M1141,_xll.BDP($J1141,P$1122),"[DISABLED]")</f>
        <v>[DISABLED]</v>
      </c>
      <c r="Q1141" s="84" t="str">
        <f>IF($M1141,_xll.BDH($J1141,Q$1122,$L1141),"[DISABLED]")</f>
        <v>[DISABLED]</v>
      </c>
      <c r="R1141" s="84" t="str">
        <f>IF($M1141,_xll.BDH($J1141,R$1122,$L1141),"[DISABLED]")</f>
        <v>[DISABLED]</v>
      </c>
      <c r="S1141" s="84" t="str">
        <f>IF($M1141,_xll.BDH($J1141,S$1122,$L1141),"[DISABLED]")</f>
        <v>[DISABLED]</v>
      </c>
      <c r="U1141" s="106" t="s">
        <v>6222</v>
      </c>
      <c r="V1141" s="107" t="s">
        <v>1055</v>
      </c>
      <c r="W1141" s="108">
        <v>42276</v>
      </c>
      <c r="X1141" s="107" t="b">
        <v>0</v>
      </c>
      <c r="Y1141" s="107" t="s">
        <v>5237</v>
      </c>
      <c r="Z1141" s="107" t="s">
        <v>5237</v>
      </c>
      <c r="AA1141" s="107" t="s">
        <v>5237</v>
      </c>
      <c r="AB1141" s="107" t="s">
        <v>5237</v>
      </c>
      <c r="AC1141" s="107" t="s">
        <v>5237</v>
      </c>
      <c r="AD1141" s="107" t="s">
        <v>5237</v>
      </c>
    </row>
    <row r="1142" spans="2:30" outlineLevel="2">
      <c r="B1142" s="4" t="s">
        <v>5</v>
      </c>
      <c r="C1142" s="4" t="s">
        <v>5232</v>
      </c>
      <c r="D1142" s="4" t="s">
        <v>9</v>
      </c>
      <c r="E1142" s="10" t="s">
        <v>1278</v>
      </c>
      <c r="F1142" s="4" t="s">
        <v>44</v>
      </c>
      <c r="G1142" s="10" t="s">
        <v>482</v>
      </c>
      <c r="H1142" s="10" t="s">
        <v>1297</v>
      </c>
      <c r="I1142" s="4" t="s">
        <v>73</v>
      </c>
      <c r="J1142" s="72" t="str">
        <f t="shared" si="96"/>
        <v>ADBBCF5 ICPL Curncy</v>
      </c>
      <c r="K1142" s="25" t="str">
        <f t="shared" si="97"/>
        <v>ICPL</v>
      </c>
      <c r="L1142" s="26">
        <f t="shared" ca="1" si="97"/>
        <v>42276</v>
      </c>
      <c r="M1142" s="25" t="b">
        <f t="shared" si="97"/>
        <v>0</v>
      </c>
      <c r="N1142" s="84" t="str">
        <f>IF($M1142,_xll.BDP($J1142,N$1122),"[DISABLED]")</f>
        <v>[DISABLED]</v>
      </c>
      <c r="O1142" s="84" t="str">
        <f>IF($M1142,_xll.BDP($J1142,O$1122),"[DISABLED]")</f>
        <v>[DISABLED]</v>
      </c>
      <c r="P1142" s="84" t="str">
        <f>IF($M1142,_xll.BDP($J1142,P$1122),"[DISABLED]")</f>
        <v>[DISABLED]</v>
      </c>
      <c r="Q1142" s="84" t="str">
        <f>IF($M1142,_xll.BDH($J1142,Q$1122,$L1142),"[DISABLED]")</f>
        <v>[DISABLED]</v>
      </c>
      <c r="R1142" s="84" t="str">
        <f>IF($M1142,_xll.BDH($J1142,R$1122,$L1142),"[DISABLED]")</f>
        <v>[DISABLED]</v>
      </c>
      <c r="S1142" s="84" t="str">
        <f>IF($M1142,_xll.BDH($J1142,S$1122,$L1142),"[DISABLED]")</f>
        <v>[DISABLED]</v>
      </c>
      <c r="U1142" s="106" t="s">
        <v>6223</v>
      </c>
      <c r="V1142" s="107" t="s">
        <v>1055</v>
      </c>
      <c r="W1142" s="108">
        <v>42276</v>
      </c>
      <c r="X1142" s="107" t="b">
        <v>0</v>
      </c>
      <c r="Y1142" s="107" t="s">
        <v>5237</v>
      </c>
      <c r="Z1142" s="107" t="s">
        <v>5237</v>
      </c>
      <c r="AA1142" s="107" t="s">
        <v>5237</v>
      </c>
      <c r="AB1142" s="107" t="s">
        <v>5237</v>
      </c>
      <c r="AC1142" s="107" t="s">
        <v>5237</v>
      </c>
      <c r="AD1142" s="107" t="s">
        <v>5237</v>
      </c>
    </row>
    <row r="1143" spans="2:30" outlineLevel="2">
      <c r="B1143" s="4" t="s">
        <v>5</v>
      </c>
      <c r="C1143" s="4" t="s">
        <v>5232</v>
      </c>
      <c r="D1143" s="4" t="s">
        <v>9</v>
      </c>
      <c r="E1143" s="10" t="s">
        <v>1278</v>
      </c>
      <c r="F1143" s="4" t="s">
        <v>155</v>
      </c>
      <c r="G1143" s="10" t="s">
        <v>482</v>
      </c>
      <c r="H1143" s="10" t="s">
        <v>1298</v>
      </c>
      <c r="I1143" s="4" t="s">
        <v>73</v>
      </c>
      <c r="J1143" s="72" t="str">
        <f t="shared" si="96"/>
        <v>ADBBCF6 ICPL Curncy</v>
      </c>
      <c r="K1143" s="25" t="str">
        <f t="shared" si="97"/>
        <v>ICPL</v>
      </c>
      <c r="L1143" s="26">
        <f t="shared" ca="1" si="97"/>
        <v>42276</v>
      </c>
      <c r="M1143" s="25" t="b">
        <f t="shared" si="97"/>
        <v>0</v>
      </c>
      <c r="N1143" s="84" t="str">
        <f>IF($M1143,_xll.BDP($J1143,N$1122),"[DISABLED]")</f>
        <v>[DISABLED]</v>
      </c>
      <c r="O1143" s="84" t="str">
        <f>IF($M1143,_xll.BDP($J1143,O$1122),"[DISABLED]")</f>
        <v>[DISABLED]</v>
      </c>
      <c r="P1143" s="84" t="str">
        <f>IF($M1143,_xll.BDP($J1143,P$1122),"[DISABLED]")</f>
        <v>[DISABLED]</v>
      </c>
      <c r="Q1143" s="84" t="str">
        <f>IF($M1143,_xll.BDH($J1143,Q$1122,$L1143),"[DISABLED]")</f>
        <v>[DISABLED]</v>
      </c>
      <c r="R1143" s="84" t="str">
        <f>IF($M1143,_xll.BDH($J1143,R$1122,$L1143),"[DISABLED]")</f>
        <v>[DISABLED]</v>
      </c>
      <c r="S1143" s="84" t="str">
        <f>IF($M1143,_xll.BDH($J1143,S$1122,$L1143),"[DISABLED]")</f>
        <v>[DISABLED]</v>
      </c>
      <c r="U1143" s="106" t="s">
        <v>6224</v>
      </c>
      <c r="V1143" s="107" t="s">
        <v>1055</v>
      </c>
      <c r="W1143" s="108">
        <v>42276</v>
      </c>
      <c r="X1143" s="107" t="b">
        <v>0</v>
      </c>
      <c r="Y1143" s="107" t="s">
        <v>5237</v>
      </c>
      <c r="Z1143" s="107" t="s">
        <v>5237</v>
      </c>
      <c r="AA1143" s="107" t="s">
        <v>5237</v>
      </c>
      <c r="AB1143" s="107" t="s">
        <v>5237</v>
      </c>
      <c r="AC1143" s="107" t="s">
        <v>5237</v>
      </c>
      <c r="AD1143" s="107" t="s">
        <v>5237</v>
      </c>
    </row>
    <row r="1144" spans="2:30" outlineLevel="2">
      <c r="B1144" s="4" t="s">
        <v>5</v>
      </c>
      <c r="C1144" s="4" t="s">
        <v>5232</v>
      </c>
      <c r="D1144" s="4" t="s">
        <v>9</v>
      </c>
      <c r="E1144" s="10" t="s">
        <v>1278</v>
      </c>
      <c r="F1144" s="4" t="s">
        <v>45</v>
      </c>
      <c r="G1144" s="10" t="s">
        <v>482</v>
      </c>
      <c r="H1144" s="10" t="s">
        <v>1299</v>
      </c>
      <c r="I1144" s="4" t="s">
        <v>73</v>
      </c>
      <c r="J1144" s="72" t="str">
        <f t="shared" si="96"/>
        <v>ADBBCF7 ICPL Curncy</v>
      </c>
      <c r="K1144" s="25" t="str">
        <f t="shared" si="97"/>
        <v>ICPL</v>
      </c>
      <c r="L1144" s="26">
        <f t="shared" ca="1" si="97"/>
        <v>42276</v>
      </c>
      <c r="M1144" s="25" t="b">
        <f t="shared" si="97"/>
        <v>0</v>
      </c>
      <c r="N1144" s="84" t="str">
        <f>IF($M1144,_xll.BDP($J1144,N$1122),"[DISABLED]")</f>
        <v>[DISABLED]</v>
      </c>
      <c r="O1144" s="84" t="str">
        <f>IF($M1144,_xll.BDP($J1144,O$1122),"[DISABLED]")</f>
        <v>[DISABLED]</v>
      </c>
      <c r="P1144" s="84" t="str">
        <f>IF($M1144,_xll.BDP($J1144,P$1122),"[DISABLED]")</f>
        <v>[DISABLED]</v>
      </c>
      <c r="Q1144" s="84" t="str">
        <f>IF($M1144,_xll.BDH($J1144,Q$1122,$L1144),"[DISABLED]")</f>
        <v>[DISABLED]</v>
      </c>
      <c r="R1144" s="84" t="str">
        <f>IF($M1144,_xll.BDH($J1144,R$1122,$L1144),"[DISABLED]")</f>
        <v>[DISABLED]</v>
      </c>
      <c r="S1144" s="84" t="str">
        <f>IF($M1144,_xll.BDH($J1144,S$1122,$L1144),"[DISABLED]")</f>
        <v>[DISABLED]</v>
      </c>
      <c r="U1144" s="106" t="s">
        <v>6225</v>
      </c>
      <c r="V1144" s="107" t="s">
        <v>1055</v>
      </c>
      <c r="W1144" s="108">
        <v>42276</v>
      </c>
      <c r="X1144" s="107" t="b">
        <v>0</v>
      </c>
      <c r="Y1144" s="107" t="s">
        <v>5237</v>
      </c>
      <c r="Z1144" s="107" t="s">
        <v>5237</v>
      </c>
      <c r="AA1144" s="107" t="s">
        <v>5237</v>
      </c>
      <c r="AB1144" s="107" t="s">
        <v>5237</v>
      </c>
      <c r="AC1144" s="107" t="s">
        <v>5237</v>
      </c>
      <c r="AD1144" s="107" t="s">
        <v>5237</v>
      </c>
    </row>
    <row r="1145" spans="2:30" outlineLevel="2">
      <c r="B1145" s="4" t="s">
        <v>5</v>
      </c>
      <c r="C1145" s="4" t="s">
        <v>5232</v>
      </c>
      <c r="D1145" s="4" t="s">
        <v>9</v>
      </c>
      <c r="E1145" s="10" t="s">
        <v>1278</v>
      </c>
      <c r="F1145" s="4" t="s">
        <v>156</v>
      </c>
      <c r="G1145" s="10" t="s">
        <v>482</v>
      </c>
      <c r="H1145" s="10" t="s">
        <v>1300</v>
      </c>
      <c r="I1145" s="4" t="s">
        <v>73</v>
      </c>
      <c r="J1145" s="72" t="str">
        <f t="shared" si="96"/>
        <v>ADBBCF8 ICPL Curncy</v>
      </c>
      <c r="K1145" s="25" t="str">
        <f t="shared" si="97"/>
        <v>ICPL</v>
      </c>
      <c r="L1145" s="26">
        <f t="shared" ca="1" si="97"/>
        <v>42276</v>
      </c>
      <c r="M1145" s="25" t="b">
        <f t="shared" si="97"/>
        <v>0</v>
      </c>
      <c r="N1145" s="84" t="str">
        <f>IF($M1145,_xll.BDP($J1145,N$1122),"[DISABLED]")</f>
        <v>[DISABLED]</v>
      </c>
      <c r="O1145" s="84" t="str">
        <f>IF($M1145,_xll.BDP($J1145,O$1122),"[DISABLED]")</f>
        <v>[DISABLED]</v>
      </c>
      <c r="P1145" s="84" t="str">
        <f>IF($M1145,_xll.BDP($J1145,P$1122),"[DISABLED]")</f>
        <v>[DISABLED]</v>
      </c>
      <c r="Q1145" s="84" t="str">
        <f>IF($M1145,_xll.BDH($J1145,Q$1122,$L1145),"[DISABLED]")</f>
        <v>[DISABLED]</v>
      </c>
      <c r="R1145" s="84" t="str">
        <f>IF($M1145,_xll.BDH($J1145,R$1122,$L1145),"[DISABLED]")</f>
        <v>[DISABLED]</v>
      </c>
      <c r="S1145" s="84" t="str">
        <f>IF($M1145,_xll.BDH($J1145,S$1122,$L1145),"[DISABLED]")</f>
        <v>[DISABLED]</v>
      </c>
      <c r="U1145" s="106" t="s">
        <v>6226</v>
      </c>
      <c r="V1145" s="107" t="s">
        <v>1055</v>
      </c>
      <c r="W1145" s="108">
        <v>42276</v>
      </c>
      <c r="X1145" s="107" t="b">
        <v>0</v>
      </c>
      <c r="Y1145" s="107" t="s">
        <v>5237</v>
      </c>
      <c r="Z1145" s="107" t="s">
        <v>5237</v>
      </c>
      <c r="AA1145" s="107" t="s">
        <v>5237</v>
      </c>
      <c r="AB1145" s="107" t="s">
        <v>5237</v>
      </c>
      <c r="AC1145" s="107" t="s">
        <v>5237</v>
      </c>
      <c r="AD1145" s="107" t="s">
        <v>5237</v>
      </c>
    </row>
    <row r="1146" spans="2:30" outlineLevel="2">
      <c r="B1146" s="4" t="s">
        <v>5</v>
      </c>
      <c r="C1146" s="4" t="s">
        <v>5232</v>
      </c>
      <c r="D1146" s="4" t="s">
        <v>9</v>
      </c>
      <c r="E1146" s="10" t="s">
        <v>1278</v>
      </c>
      <c r="F1146" s="4" t="s">
        <v>157</v>
      </c>
      <c r="G1146" s="10" t="s">
        <v>482</v>
      </c>
      <c r="H1146" s="10" t="s">
        <v>1301</v>
      </c>
      <c r="I1146" s="4" t="s">
        <v>73</v>
      </c>
      <c r="J1146" s="72" t="str">
        <f t="shared" si="96"/>
        <v>ADBBCF9 ICPL Curncy</v>
      </c>
      <c r="K1146" s="25" t="str">
        <f t="shared" si="97"/>
        <v>ICPL</v>
      </c>
      <c r="L1146" s="26">
        <f t="shared" ca="1" si="97"/>
        <v>42276</v>
      </c>
      <c r="M1146" s="25" t="b">
        <f t="shared" si="97"/>
        <v>0</v>
      </c>
      <c r="N1146" s="84" t="str">
        <f>IF($M1146,_xll.BDP($J1146,N$1122),"[DISABLED]")</f>
        <v>[DISABLED]</v>
      </c>
      <c r="O1146" s="84" t="str">
        <f>IF($M1146,_xll.BDP($J1146,O$1122),"[DISABLED]")</f>
        <v>[DISABLED]</v>
      </c>
      <c r="P1146" s="84" t="str">
        <f>IF($M1146,_xll.BDP($J1146,P$1122),"[DISABLED]")</f>
        <v>[DISABLED]</v>
      </c>
      <c r="Q1146" s="84" t="str">
        <f>IF($M1146,_xll.BDH($J1146,Q$1122,$L1146),"[DISABLED]")</f>
        <v>[DISABLED]</v>
      </c>
      <c r="R1146" s="84" t="str">
        <f>IF($M1146,_xll.BDH($J1146,R$1122,$L1146),"[DISABLED]")</f>
        <v>[DISABLED]</v>
      </c>
      <c r="S1146" s="84" t="str">
        <f>IF($M1146,_xll.BDH($J1146,S$1122,$L1146),"[DISABLED]")</f>
        <v>[DISABLED]</v>
      </c>
      <c r="U1146" s="106" t="s">
        <v>6227</v>
      </c>
      <c r="V1146" s="107" t="s">
        <v>1055</v>
      </c>
      <c r="W1146" s="108">
        <v>42276</v>
      </c>
      <c r="X1146" s="107" t="b">
        <v>0</v>
      </c>
      <c r="Y1146" s="107" t="s">
        <v>5237</v>
      </c>
      <c r="Z1146" s="107" t="s">
        <v>5237</v>
      </c>
      <c r="AA1146" s="107" t="s">
        <v>5237</v>
      </c>
      <c r="AB1146" s="107" t="s">
        <v>5237</v>
      </c>
      <c r="AC1146" s="107" t="s">
        <v>5237</v>
      </c>
      <c r="AD1146" s="107" t="s">
        <v>5237</v>
      </c>
    </row>
    <row r="1147" spans="2:30" outlineLevel="2">
      <c r="B1147" s="4" t="s">
        <v>5</v>
      </c>
      <c r="C1147" s="4" t="s">
        <v>5232</v>
      </c>
      <c r="D1147" s="4" t="s">
        <v>9</v>
      </c>
      <c r="E1147" s="10" t="s">
        <v>1278</v>
      </c>
      <c r="F1147" s="4" t="s">
        <v>46</v>
      </c>
      <c r="G1147" s="10" t="s">
        <v>482</v>
      </c>
      <c r="H1147" s="10" t="s">
        <v>1302</v>
      </c>
      <c r="I1147" s="4" t="s">
        <v>73</v>
      </c>
      <c r="J1147" s="72" t="str">
        <f t="shared" si="96"/>
        <v>ADBBCF10 ICPL Curncy</v>
      </c>
      <c r="K1147" s="25" t="str">
        <f t="shared" si="97"/>
        <v>ICPL</v>
      </c>
      <c r="L1147" s="26">
        <f t="shared" ca="1" si="97"/>
        <v>42276</v>
      </c>
      <c r="M1147" s="25" t="b">
        <f t="shared" si="97"/>
        <v>0</v>
      </c>
      <c r="N1147" s="84" t="str">
        <f>IF($M1147,_xll.BDP($J1147,N$1122),"[DISABLED]")</f>
        <v>[DISABLED]</v>
      </c>
      <c r="O1147" s="84" t="str">
        <f>IF($M1147,_xll.BDP($J1147,O$1122),"[DISABLED]")</f>
        <v>[DISABLED]</v>
      </c>
      <c r="P1147" s="84" t="str">
        <f>IF($M1147,_xll.BDP($J1147,P$1122),"[DISABLED]")</f>
        <v>[DISABLED]</v>
      </c>
      <c r="Q1147" s="84" t="str">
        <f>IF($M1147,_xll.BDH($J1147,Q$1122,$L1147),"[DISABLED]")</f>
        <v>[DISABLED]</v>
      </c>
      <c r="R1147" s="84" t="str">
        <f>IF($M1147,_xll.BDH($J1147,R$1122,$L1147),"[DISABLED]")</f>
        <v>[DISABLED]</v>
      </c>
      <c r="S1147" s="84" t="str">
        <f>IF($M1147,_xll.BDH($J1147,S$1122,$L1147),"[DISABLED]")</f>
        <v>[DISABLED]</v>
      </c>
      <c r="U1147" s="106" t="s">
        <v>6228</v>
      </c>
      <c r="V1147" s="107" t="s">
        <v>1055</v>
      </c>
      <c r="W1147" s="108">
        <v>42276</v>
      </c>
      <c r="X1147" s="107" t="b">
        <v>0</v>
      </c>
      <c r="Y1147" s="107" t="s">
        <v>5237</v>
      </c>
      <c r="Z1147" s="107" t="s">
        <v>5237</v>
      </c>
      <c r="AA1147" s="107" t="s">
        <v>5237</v>
      </c>
      <c r="AB1147" s="107" t="s">
        <v>5237</v>
      </c>
      <c r="AC1147" s="107" t="s">
        <v>5237</v>
      </c>
      <c r="AD1147" s="107" t="s">
        <v>5237</v>
      </c>
    </row>
    <row r="1148" spans="2:30" outlineLevel="2">
      <c r="B1148" s="4" t="s">
        <v>5</v>
      </c>
      <c r="C1148" s="4" t="s">
        <v>5232</v>
      </c>
      <c r="D1148" s="4" t="s">
        <v>9</v>
      </c>
      <c r="E1148" s="10" t="s">
        <v>1278</v>
      </c>
      <c r="F1148" s="4" t="s">
        <v>160</v>
      </c>
      <c r="G1148" s="10" t="s">
        <v>482</v>
      </c>
      <c r="H1148" s="10" t="s">
        <v>1303</v>
      </c>
      <c r="I1148" s="4" t="s">
        <v>73</v>
      </c>
      <c r="J1148" s="72" t="str">
        <f t="shared" si="96"/>
        <v>ADBBCF11 ICPL Curncy</v>
      </c>
      <c r="K1148" s="25" t="str">
        <f t="shared" si="97"/>
        <v>ICPL</v>
      </c>
      <c r="L1148" s="26">
        <f t="shared" ca="1" si="97"/>
        <v>42276</v>
      </c>
      <c r="M1148" s="25" t="b">
        <f t="shared" si="97"/>
        <v>0</v>
      </c>
      <c r="N1148" s="84" t="str">
        <f>IF($M1148,_xll.BDP($J1148,N$1122),"[DISABLED]")</f>
        <v>[DISABLED]</v>
      </c>
      <c r="O1148" s="84" t="str">
        <f>IF($M1148,_xll.BDP($J1148,O$1122),"[DISABLED]")</f>
        <v>[DISABLED]</v>
      </c>
      <c r="P1148" s="84" t="str">
        <f>IF($M1148,_xll.BDP($J1148,P$1122),"[DISABLED]")</f>
        <v>[DISABLED]</v>
      </c>
      <c r="Q1148" s="84" t="str">
        <f>IF($M1148,_xll.BDH($J1148,Q$1122,$L1148),"[DISABLED]")</f>
        <v>[DISABLED]</v>
      </c>
      <c r="R1148" s="84" t="str">
        <f>IF($M1148,_xll.BDH($J1148,R$1122,$L1148),"[DISABLED]")</f>
        <v>[DISABLED]</v>
      </c>
      <c r="S1148" s="84" t="str">
        <f>IF($M1148,_xll.BDH($J1148,S$1122,$L1148),"[DISABLED]")</f>
        <v>[DISABLED]</v>
      </c>
      <c r="U1148" s="106" t="s">
        <v>6229</v>
      </c>
      <c r="V1148" s="107" t="s">
        <v>1055</v>
      </c>
      <c r="W1148" s="108">
        <v>42276</v>
      </c>
      <c r="X1148" s="107" t="b">
        <v>0</v>
      </c>
      <c r="Y1148" s="107" t="s">
        <v>5237</v>
      </c>
      <c r="Z1148" s="107" t="s">
        <v>5237</v>
      </c>
      <c r="AA1148" s="107" t="s">
        <v>5237</v>
      </c>
      <c r="AB1148" s="107" t="s">
        <v>5237</v>
      </c>
      <c r="AC1148" s="107" t="s">
        <v>5237</v>
      </c>
      <c r="AD1148" s="107" t="s">
        <v>5237</v>
      </c>
    </row>
    <row r="1149" spans="2:30" outlineLevel="2">
      <c r="B1149" s="4" t="s">
        <v>5</v>
      </c>
      <c r="C1149" s="4" t="s">
        <v>5232</v>
      </c>
      <c r="D1149" s="4" t="s">
        <v>9</v>
      </c>
      <c r="E1149" s="10" t="s">
        <v>1278</v>
      </c>
      <c r="F1149" s="4" t="s">
        <v>161</v>
      </c>
      <c r="G1149" s="10" t="s">
        <v>482</v>
      </c>
      <c r="H1149" s="10" t="s">
        <v>1304</v>
      </c>
      <c r="I1149" s="4" t="s">
        <v>73</v>
      </c>
      <c r="J1149" s="72" t="str">
        <f t="shared" si="96"/>
        <v>ADBBCF12 ICPL Curncy</v>
      </c>
      <c r="K1149" s="25" t="str">
        <f t="shared" si="97"/>
        <v>ICPL</v>
      </c>
      <c r="L1149" s="26">
        <f t="shared" ca="1" si="97"/>
        <v>42276</v>
      </c>
      <c r="M1149" s="25" t="b">
        <f t="shared" si="97"/>
        <v>0</v>
      </c>
      <c r="N1149" s="84" t="str">
        <f>IF($M1149,_xll.BDP($J1149,N$1122),"[DISABLED]")</f>
        <v>[DISABLED]</v>
      </c>
      <c r="O1149" s="84" t="str">
        <f>IF($M1149,_xll.BDP($J1149,O$1122),"[DISABLED]")</f>
        <v>[DISABLED]</v>
      </c>
      <c r="P1149" s="84" t="str">
        <f>IF($M1149,_xll.BDP($J1149,P$1122),"[DISABLED]")</f>
        <v>[DISABLED]</v>
      </c>
      <c r="Q1149" s="84" t="str">
        <f>IF($M1149,_xll.BDH($J1149,Q$1122,$L1149),"[DISABLED]")</f>
        <v>[DISABLED]</v>
      </c>
      <c r="R1149" s="84" t="str">
        <f>IF($M1149,_xll.BDH($J1149,R$1122,$L1149),"[DISABLED]")</f>
        <v>[DISABLED]</v>
      </c>
      <c r="S1149" s="84" t="str">
        <f>IF($M1149,_xll.BDH($J1149,S$1122,$L1149),"[DISABLED]")</f>
        <v>[DISABLED]</v>
      </c>
      <c r="U1149" s="106" t="s">
        <v>6230</v>
      </c>
      <c r="V1149" s="107" t="s">
        <v>1055</v>
      </c>
      <c r="W1149" s="108">
        <v>42276</v>
      </c>
      <c r="X1149" s="107" t="b">
        <v>0</v>
      </c>
      <c r="Y1149" s="107" t="s">
        <v>5237</v>
      </c>
      <c r="Z1149" s="107" t="s">
        <v>5237</v>
      </c>
      <c r="AA1149" s="107" t="s">
        <v>5237</v>
      </c>
      <c r="AB1149" s="107" t="s">
        <v>5237</v>
      </c>
      <c r="AC1149" s="107" t="s">
        <v>5237</v>
      </c>
      <c r="AD1149" s="107" t="s">
        <v>5237</v>
      </c>
    </row>
    <row r="1150" spans="2:30" outlineLevel="2">
      <c r="B1150" s="4" t="s">
        <v>5</v>
      </c>
      <c r="C1150" s="4" t="s">
        <v>5232</v>
      </c>
      <c r="D1150" s="4" t="s">
        <v>9</v>
      </c>
      <c r="E1150" s="10" t="s">
        <v>1278</v>
      </c>
      <c r="F1150" s="4" t="s">
        <v>162</v>
      </c>
      <c r="G1150" s="10" t="s">
        <v>482</v>
      </c>
      <c r="H1150" s="10" t="s">
        <v>1305</v>
      </c>
      <c r="I1150" s="4" t="s">
        <v>73</v>
      </c>
      <c r="J1150" s="72" t="str">
        <f t="shared" si="96"/>
        <v>ADBBCF13 ICPL Curncy</v>
      </c>
      <c r="K1150" s="25" t="str">
        <f t="shared" si="97"/>
        <v>ICPL</v>
      </c>
      <c r="L1150" s="26">
        <f t="shared" ca="1" si="97"/>
        <v>42276</v>
      </c>
      <c r="M1150" s="25" t="b">
        <f t="shared" si="97"/>
        <v>0</v>
      </c>
      <c r="N1150" s="84" t="str">
        <f>IF($M1150,_xll.BDP($J1150,N$1122),"[DISABLED]")</f>
        <v>[DISABLED]</v>
      </c>
      <c r="O1150" s="84" t="str">
        <f>IF($M1150,_xll.BDP($J1150,O$1122),"[DISABLED]")</f>
        <v>[DISABLED]</v>
      </c>
      <c r="P1150" s="84" t="str">
        <f>IF($M1150,_xll.BDP($J1150,P$1122),"[DISABLED]")</f>
        <v>[DISABLED]</v>
      </c>
      <c r="Q1150" s="84" t="str">
        <f>IF($M1150,_xll.BDH($J1150,Q$1122,$L1150),"[DISABLED]")</f>
        <v>[DISABLED]</v>
      </c>
      <c r="R1150" s="84" t="str">
        <f>IF($M1150,_xll.BDH($J1150,R$1122,$L1150),"[DISABLED]")</f>
        <v>[DISABLED]</v>
      </c>
      <c r="S1150" s="84" t="str">
        <f>IF($M1150,_xll.BDH($J1150,S$1122,$L1150),"[DISABLED]")</f>
        <v>[DISABLED]</v>
      </c>
      <c r="U1150" s="106" t="s">
        <v>6231</v>
      </c>
      <c r="V1150" s="107" t="s">
        <v>1055</v>
      </c>
      <c r="W1150" s="108">
        <v>42276</v>
      </c>
      <c r="X1150" s="107" t="b">
        <v>0</v>
      </c>
      <c r="Y1150" s="107" t="s">
        <v>5237</v>
      </c>
      <c r="Z1150" s="107" t="s">
        <v>5237</v>
      </c>
      <c r="AA1150" s="107" t="s">
        <v>5237</v>
      </c>
      <c r="AB1150" s="107" t="s">
        <v>5237</v>
      </c>
      <c r="AC1150" s="107" t="s">
        <v>5237</v>
      </c>
      <c r="AD1150" s="107" t="s">
        <v>5237</v>
      </c>
    </row>
    <row r="1151" spans="2:30" outlineLevel="2">
      <c r="B1151" s="4" t="s">
        <v>5</v>
      </c>
      <c r="C1151" s="4" t="s">
        <v>5232</v>
      </c>
      <c r="D1151" s="4" t="s">
        <v>9</v>
      </c>
      <c r="E1151" s="10" t="s">
        <v>1278</v>
      </c>
      <c r="F1151" s="4" t="s">
        <v>163</v>
      </c>
      <c r="G1151" s="10" t="s">
        <v>482</v>
      </c>
      <c r="H1151" s="10" t="s">
        <v>1306</v>
      </c>
      <c r="I1151" s="4" t="s">
        <v>73</v>
      </c>
      <c r="J1151" s="72" t="str">
        <f t="shared" si="96"/>
        <v>ADBBCF14 ICPL Curncy</v>
      </c>
      <c r="K1151" s="25" t="str">
        <f t="shared" si="97"/>
        <v>ICPL</v>
      </c>
      <c r="L1151" s="26">
        <f t="shared" ca="1" si="97"/>
        <v>42276</v>
      </c>
      <c r="M1151" s="25" t="b">
        <f t="shared" si="97"/>
        <v>0</v>
      </c>
      <c r="N1151" s="84" t="str">
        <f>IF($M1151,_xll.BDP($J1151,N$1122),"[DISABLED]")</f>
        <v>[DISABLED]</v>
      </c>
      <c r="O1151" s="84" t="str">
        <f>IF($M1151,_xll.BDP($J1151,O$1122),"[DISABLED]")</f>
        <v>[DISABLED]</v>
      </c>
      <c r="P1151" s="84" t="str">
        <f>IF($M1151,_xll.BDP($J1151,P$1122),"[DISABLED]")</f>
        <v>[DISABLED]</v>
      </c>
      <c r="Q1151" s="84" t="str">
        <f>IF($M1151,_xll.BDH($J1151,Q$1122,$L1151),"[DISABLED]")</f>
        <v>[DISABLED]</v>
      </c>
      <c r="R1151" s="84" t="str">
        <f>IF($M1151,_xll.BDH($J1151,R$1122,$L1151),"[DISABLED]")</f>
        <v>[DISABLED]</v>
      </c>
      <c r="S1151" s="84" t="str">
        <f>IF($M1151,_xll.BDH($J1151,S$1122,$L1151),"[DISABLED]")</f>
        <v>[DISABLED]</v>
      </c>
      <c r="U1151" s="106" t="s">
        <v>6232</v>
      </c>
      <c r="V1151" s="107" t="s">
        <v>1055</v>
      </c>
      <c r="W1151" s="108">
        <v>42276</v>
      </c>
      <c r="X1151" s="107" t="b">
        <v>0</v>
      </c>
      <c r="Y1151" s="107" t="s">
        <v>5237</v>
      </c>
      <c r="Z1151" s="107" t="s">
        <v>5237</v>
      </c>
      <c r="AA1151" s="107" t="s">
        <v>5237</v>
      </c>
      <c r="AB1151" s="107" t="s">
        <v>5237</v>
      </c>
      <c r="AC1151" s="107" t="s">
        <v>5237</v>
      </c>
      <c r="AD1151" s="107" t="s">
        <v>5237</v>
      </c>
    </row>
    <row r="1152" spans="2:30" outlineLevel="2">
      <c r="B1152" s="4" t="s">
        <v>5</v>
      </c>
      <c r="C1152" s="4" t="s">
        <v>5232</v>
      </c>
      <c r="D1152" s="4" t="s">
        <v>9</v>
      </c>
      <c r="E1152" s="10" t="s">
        <v>1278</v>
      </c>
      <c r="F1152" s="4" t="s">
        <v>47</v>
      </c>
      <c r="G1152" s="10" t="s">
        <v>482</v>
      </c>
      <c r="H1152" s="10" t="s">
        <v>1307</v>
      </c>
      <c r="I1152" s="4" t="s">
        <v>73</v>
      </c>
      <c r="J1152" s="72" t="str">
        <f t="shared" si="96"/>
        <v>ADBBCF15 ICPL Curncy</v>
      </c>
      <c r="K1152" s="25" t="str">
        <f t="shared" si="97"/>
        <v>ICPL</v>
      </c>
      <c r="L1152" s="26">
        <f t="shared" ca="1" si="97"/>
        <v>42276</v>
      </c>
      <c r="M1152" s="25" t="b">
        <f t="shared" si="97"/>
        <v>0</v>
      </c>
      <c r="N1152" s="84" t="str">
        <f>IF($M1152,_xll.BDP($J1152,N$1122),"[DISABLED]")</f>
        <v>[DISABLED]</v>
      </c>
      <c r="O1152" s="84" t="str">
        <f>IF($M1152,_xll.BDP($J1152,O$1122),"[DISABLED]")</f>
        <v>[DISABLED]</v>
      </c>
      <c r="P1152" s="84" t="str">
        <f>IF($M1152,_xll.BDP($J1152,P$1122),"[DISABLED]")</f>
        <v>[DISABLED]</v>
      </c>
      <c r="Q1152" s="84" t="str">
        <f>IF($M1152,_xll.BDH($J1152,Q$1122,$L1152),"[DISABLED]")</f>
        <v>[DISABLED]</v>
      </c>
      <c r="R1152" s="84" t="str">
        <f>IF($M1152,_xll.BDH($J1152,R$1122,$L1152),"[DISABLED]")</f>
        <v>[DISABLED]</v>
      </c>
      <c r="S1152" s="84" t="str">
        <f>IF($M1152,_xll.BDH($J1152,S$1122,$L1152),"[DISABLED]")</f>
        <v>[DISABLED]</v>
      </c>
      <c r="U1152" s="106" t="s">
        <v>6233</v>
      </c>
      <c r="V1152" s="107" t="s">
        <v>1055</v>
      </c>
      <c r="W1152" s="108">
        <v>42276</v>
      </c>
      <c r="X1152" s="107" t="b">
        <v>0</v>
      </c>
      <c r="Y1152" s="107" t="s">
        <v>5237</v>
      </c>
      <c r="Z1152" s="107" t="s">
        <v>5237</v>
      </c>
      <c r="AA1152" s="107" t="s">
        <v>5237</v>
      </c>
      <c r="AB1152" s="107" t="s">
        <v>5237</v>
      </c>
      <c r="AC1152" s="107" t="s">
        <v>5237</v>
      </c>
      <c r="AD1152" s="107" t="s">
        <v>5237</v>
      </c>
    </row>
    <row r="1153" spans="2:30" outlineLevel="2">
      <c r="B1153" s="4" t="s">
        <v>5</v>
      </c>
      <c r="C1153" s="4" t="s">
        <v>5232</v>
      </c>
      <c r="D1153" s="4" t="s">
        <v>9</v>
      </c>
      <c r="E1153" s="10" t="s">
        <v>1278</v>
      </c>
      <c r="F1153" s="4" t="s">
        <v>48</v>
      </c>
      <c r="G1153" s="10" t="s">
        <v>482</v>
      </c>
      <c r="H1153" s="10" t="s">
        <v>1308</v>
      </c>
      <c r="I1153" s="4" t="s">
        <v>73</v>
      </c>
      <c r="J1153" s="72" t="str">
        <f t="shared" si="96"/>
        <v>ADBBCF20 ICPL Curncy</v>
      </c>
      <c r="K1153" s="25" t="str">
        <f t="shared" si="97"/>
        <v>ICPL</v>
      </c>
      <c r="L1153" s="26">
        <f t="shared" ca="1" si="97"/>
        <v>42276</v>
      </c>
      <c r="M1153" s="25" t="b">
        <f t="shared" si="97"/>
        <v>0</v>
      </c>
      <c r="N1153" s="84" t="str">
        <f>IF($M1153,_xll.BDP($J1153,N$1122),"[DISABLED]")</f>
        <v>[DISABLED]</v>
      </c>
      <c r="O1153" s="84" t="str">
        <f>IF($M1153,_xll.BDP($J1153,O$1122),"[DISABLED]")</f>
        <v>[DISABLED]</v>
      </c>
      <c r="P1153" s="84" t="str">
        <f>IF($M1153,_xll.BDP($J1153,P$1122),"[DISABLED]")</f>
        <v>[DISABLED]</v>
      </c>
      <c r="Q1153" s="84" t="str">
        <f>IF($M1153,_xll.BDH($J1153,Q$1122,$L1153),"[DISABLED]")</f>
        <v>[DISABLED]</v>
      </c>
      <c r="R1153" s="84" t="str">
        <f>IF($M1153,_xll.BDH($J1153,R$1122,$L1153),"[DISABLED]")</f>
        <v>[DISABLED]</v>
      </c>
      <c r="S1153" s="84" t="str">
        <f>IF($M1153,_xll.BDH($J1153,S$1122,$L1153),"[DISABLED]")</f>
        <v>[DISABLED]</v>
      </c>
      <c r="U1153" s="106" t="s">
        <v>6234</v>
      </c>
      <c r="V1153" s="107" t="s">
        <v>1055</v>
      </c>
      <c r="W1153" s="108">
        <v>42276</v>
      </c>
      <c r="X1153" s="107" t="b">
        <v>0</v>
      </c>
      <c r="Y1153" s="107" t="s">
        <v>5237</v>
      </c>
      <c r="Z1153" s="107" t="s">
        <v>5237</v>
      </c>
      <c r="AA1153" s="107" t="s">
        <v>5237</v>
      </c>
      <c r="AB1153" s="107" t="s">
        <v>5237</v>
      </c>
      <c r="AC1153" s="107" t="s">
        <v>5237</v>
      </c>
      <c r="AD1153" s="107" t="s">
        <v>5237</v>
      </c>
    </row>
    <row r="1154" spans="2:30" outlineLevel="2">
      <c r="B1154" s="4" t="s">
        <v>5</v>
      </c>
      <c r="C1154" s="4" t="s">
        <v>5232</v>
      </c>
      <c r="D1154" s="4" t="s">
        <v>9</v>
      </c>
      <c r="E1154" s="10" t="s">
        <v>1278</v>
      </c>
      <c r="F1154" s="4" t="s">
        <v>49</v>
      </c>
      <c r="G1154" s="10" t="s">
        <v>482</v>
      </c>
      <c r="H1154" s="10" t="s">
        <v>1309</v>
      </c>
      <c r="I1154" s="4" t="s">
        <v>73</v>
      </c>
      <c r="J1154" s="72" t="str">
        <f t="shared" si="96"/>
        <v>ADBBCF25 ICPL Curncy</v>
      </c>
      <c r="K1154" s="25" t="str">
        <f t="shared" si="97"/>
        <v>ICPL</v>
      </c>
      <c r="L1154" s="26">
        <f t="shared" ca="1" si="97"/>
        <v>42276</v>
      </c>
      <c r="M1154" s="25" t="b">
        <f t="shared" si="97"/>
        <v>0</v>
      </c>
      <c r="N1154" s="84" t="str">
        <f>IF($M1154,_xll.BDP($J1154,N$1122),"[DISABLED]")</f>
        <v>[DISABLED]</v>
      </c>
      <c r="O1154" s="84" t="str">
        <f>IF($M1154,_xll.BDP($J1154,O$1122),"[DISABLED]")</f>
        <v>[DISABLED]</v>
      </c>
      <c r="P1154" s="84" t="str">
        <f>IF($M1154,_xll.BDP($J1154,P$1122),"[DISABLED]")</f>
        <v>[DISABLED]</v>
      </c>
      <c r="Q1154" s="84" t="str">
        <f>IF($M1154,_xll.BDH($J1154,Q$1122,$L1154),"[DISABLED]")</f>
        <v>[DISABLED]</v>
      </c>
      <c r="R1154" s="84" t="str">
        <f>IF($M1154,_xll.BDH($J1154,R$1122,$L1154),"[DISABLED]")</f>
        <v>[DISABLED]</v>
      </c>
      <c r="S1154" s="84" t="str">
        <f>IF($M1154,_xll.BDH($J1154,S$1122,$L1154),"[DISABLED]")</f>
        <v>[DISABLED]</v>
      </c>
      <c r="U1154" s="106" t="s">
        <v>6235</v>
      </c>
      <c r="V1154" s="107" t="s">
        <v>1055</v>
      </c>
      <c r="W1154" s="108">
        <v>42276</v>
      </c>
      <c r="X1154" s="107" t="b">
        <v>0</v>
      </c>
      <c r="Y1154" s="107" t="s">
        <v>5237</v>
      </c>
      <c r="Z1154" s="107" t="s">
        <v>5237</v>
      </c>
      <c r="AA1154" s="107" t="s">
        <v>5237</v>
      </c>
      <c r="AB1154" s="107" t="s">
        <v>5237</v>
      </c>
      <c r="AC1154" s="107" t="s">
        <v>5237</v>
      </c>
      <c r="AD1154" s="107" t="s">
        <v>5237</v>
      </c>
    </row>
    <row r="1155" spans="2:30" outlineLevel="2">
      <c r="B1155" s="4" t="s">
        <v>5</v>
      </c>
      <c r="C1155" s="4" t="s">
        <v>5232</v>
      </c>
      <c r="D1155" s="4" t="s">
        <v>9</v>
      </c>
      <c r="E1155" s="10" t="s">
        <v>1278</v>
      </c>
      <c r="F1155" s="4" t="s">
        <v>50</v>
      </c>
      <c r="G1155" s="10" t="s">
        <v>482</v>
      </c>
      <c r="H1155" s="10" t="s">
        <v>1310</v>
      </c>
      <c r="I1155" s="4" t="s">
        <v>73</v>
      </c>
      <c r="J1155" s="72" t="str">
        <f t="shared" si="96"/>
        <v>ADBBCF30 ICPL Curncy</v>
      </c>
      <c r="K1155" s="25" t="str">
        <f t="shared" si="97"/>
        <v>ICPL</v>
      </c>
      <c r="L1155" s="26">
        <f t="shared" ca="1" si="97"/>
        <v>42276</v>
      </c>
      <c r="M1155" s="25" t="b">
        <f t="shared" si="97"/>
        <v>0</v>
      </c>
      <c r="N1155" s="84" t="str">
        <f>IF($M1155,_xll.BDP($J1155,N$1122),"[DISABLED]")</f>
        <v>[DISABLED]</v>
      </c>
      <c r="O1155" s="84" t="str">
        <f>IF($M1155,_xll.BDP($J1155,O$1122),"[DISABLED]")</f>
        <v>[DISABLED]</v>
      </c>
      <c r="P1155" s="84" t="str">
        <f>IF($M1155,_xll.BDP($J1155,P$1122),"[DISABLED]")</f>
        <v>[DISABLED]</v>
      </c>
      <c r="Q1155" s="84" t="str">
        <f>IF($M1155,_xll.BDH($J1155,Q$1122,$L1155),"[DISABLED]")</f>
        <v>[DISABLED]</v>
      </c>
      <c r="R1155" s="84" t="str">
        <f>IF($M1155,_xll.BDH($J1155,R$1122,$L1155),"[DISABLED]")</f>
        <v>[DISABLED]</v>
      </c>
      <c r="S1155" s="84" t="str">
        <f>IF($M1155,_xll.BDH($J1155,S$1122,$L1155),"[DISABLED]")</f>
        <v>[DISABLED]</v>
      </c>
      <c r="U1155" s="106" t="s">
        <v>6236</v>
      </c>
      <c r="V1155" s="107" t="s">
        <v>1055</v>
      </c>
      <c r="W1155" s="108">
        <v>42276</v>
      </c>
      <c r="X1155" s="107" t="b">
        <v>0</v>
      </c>
      <c r="Y1155" s="107" t="s">
        <v>5237</v>
      </c>
      <c r="Z1155" s="107" t="s">
        <v>5237</v>
      </c>
      <c r="AA1155" s="107" t="s">
        <v>5237</v>
      </c>
      <c r="AB1155" s="107" t="s">
        <v>5237</v>
      </c>
      <c r="AC1155" s="107" t="s">
        <v>5237</v>
      </c>
      <c r="AD1155" s="107" t="s">
        <v>5237</v>
      </c>
    </row>
    <row r="1156" spans="2:30" outlineLevel="2">
      <c r="B1156" s="4" t="s">
        <v>5</v>
      </c>
      <c r="C1156" s="4" t="s">
        <v>5232</v>
      </c>
      <c r="D1156" s="4" t="s">
        <v>9</v>
      </c>
      <c r="E1156" s="10" t="s">
        <v>1278</v>
      </c>
      <c r="F1156" s="4" t="s">
        <v>51</v>
      </c>
      <c r="G1156" s="10" t="s">
        <v>482</v>
      </c>
      <c r="H1156" s="10" t="s">
        <v>1311</v>
      </c>
      <c r="I1156" s="4" t="s">
        <v>73</v>
      </c>
      <c r="J1156" s="72" t="str">
        <f t="shared" si="96"/>
        <v>ADBBCF40 ICPL Curncy</v>
      </c>
      <c r="K1156" s="25" t="str">
        <f t="shared" si="97"/>
        <v>ICPL</v>
      </c>
      <c r="L1156" s="26">
        <f t="shared" ca="1" si="97"/>
        <v>42276</v>
      </c>
      <c r="M1156" s="25" t="b">
        <f t="shared" si="97"/>
        <v>0</v>
      </c>
      <c r="N1156" s="84" t="str">
        <f>IF($M1156,_xll.BDP($J1156,N$1122),"[DISABLED]")</f>
        <v>[DISABLED]</v>
      </c>
      <c r="O1156" s="84" t="str">
        <f>IF($M1156,_xll.BDP($J1156,O$1122),"[DISABLED]")</f>
        <v>[DISABLED]</v>
      </c>
      <c r="P1156" s="84" t="str">
        <f>IF($M1156,_xll.BDP($J1156,P$1122),"[DISABLED]")</f>
        <v>[DISABLED]</v>
      </c>
      <c r="Q1156" s="84" t="str">
        <f>IF($M1156,_xll.BDH($J1156,Q$1122,$L1156),"[DISABLED]")</f>
        <v>[DISABLED]</v>
      </c>
      <c r="R1156" s="84" t="str">
        <f>IF($M1156,_xll.BDH($J1156,R$1122,$L1156),"[DISABLED]")</f>
        <v>[DISABLED]</v>
      </c>
      <c r="S1156" s="84" t="str">
        <f>IF($M1156,_xll.BDH($J1156,S$1122,$L1156),"[DISABLED]")</f>
        <v>[DISABLED]</v>
      </c>
      <c r="U1156" s="106" t="s">
        <v>6237</v>
      </c>
      <c r="V1156" s="107" t="s">
        <v>1055</v>
      </c>
      <c r="W1156" s="108">
        <v>42276</v>
      </c>
      <c r="X1156" s="107" t="b">
        <v>0</v>
      </c>
      <c r="Y1156" s="107" t="s">
        <v>5237</v>
      </c>
      <c r="Z1156" s="107" t="s">
        <v>5237</v>
      </c>
      <c r="AA1156" s="107" t="s">
        <v>5237</v>
      </c>
      <c r="AB1156" s="107" t="s">
        <v>5237</v>
      </c>
      <c r="AC1156" s="107" t="s">
        <v>5237</v>
      </c>
      <c r="AD1156" s="107" t="s">
        <v>5237</v>
      </c>
    </row>
    <row r="1157" spans="2:30" outlineLevel="2">
      <c r="B1157" s="4" t="s">
        <v>5</v>
      </c>
      <c r="C1157" s="4" t="s">
        <v>5232</v>
      </c>
      <c r="D1157" s="4" t="s">
        <v>9</v>
      </c>
      <c r="E1157" s="10" t="s">
        <v>1278</v>
      </c>
      <c r="F1157" s="4" t="s">
        <v>52</v>
      </c>
      <c r="G1157" s="10" t="s">
        <v>482</v>
      </c>
      <c r="H1157" s="10" t="s">
        <v>1312</v>
      </c>
      <c r="I1157" s="4" t="s">
        <v>73</v>
      </c>
      <c r="J1157" s="72" t="str">
        <f t="shared" si="96"/>
        <v>ADBBCF50 ICPL Curncy</v>
      </c>
      <c r="K1157" s="25" t="str">
        <f t="shared" si="97"/>
        <v>ICPL</v>
      </c>
      <c r="L1157" s="26">
        <f t="shared" ca="1" si="97"/>
        <v>42276</v>
      </c>
      <c r="M1157" s="25" t="b">
        <f t="shared" si="97"/>
        <v>0</v>
      </c>
      <c r="N1157" s="84" t="str">
        <f>IF($M1157,_xll.BDP($J1157,N$1122),"[DISABLED]")</f>
        <v>[DISABLED]</v>
      </c>
      <c r="O1157" s="84" t="str">
        <f>IF($M1157,_xll.BDP($J1157,O$1122),"[DISABLED]")</f>
        <v>[DISABLED]</v>
      </c>
      <c r="P1157" s="84" t="str">
        <f>IF($M1157,_xll.BDP($J1157,P$1122),"[DISABLED]")</f>
        <v>[DISABLED]</v>
      </c>
      <c r="Q1157" s="84" t="str">
        <f>IF($M1157,_xll.BDH($J1157,Q$1122,$L1157),"[DISABLED]")</f>
        <v>[DISABLED]</v>
      </c>
      <c r="R1157" s="84" t="str">
        <f>IF($M1157,_xll.BDH($J1157,R$1122,$L1157),"[DISABLED]")</f>
        <v>[DISABLED]</v>
      </c>
      <c r="S1157" s="84" t="str">
        <f>IF($M1157,_xll.BDH($J1157,S$1122,$L1157),"[DISABLED]")</f>
        <v>[DISABLED]</v>
      </c>
      <c r="U1157" s="106" t="s">
        <v>6238</v>
      </c>
      <c r="V1157" s="107" t="s">
        <v>1055</v>
      </c>
      <c r="W1157" s="108">
        <v>42276</v>
      </c>
      <c r="X1157" s="107" t="b">
        <v>0</v>
      </c>
      <c r="Y1157" s="107" t="s">
        <v>5237</v>
      </c>
      <c r="Z1157" s="107" t="s">
        <v>5237</v>
      </c>
      <c r="AA1157" s="107" t="s">
        <v>5237</v>
      </c>
      <c r="AB1157" s="107" t="s">
        <v>5237</v>
      </c>
      <c r="AC1157" s="107" t="s">
        <v>5237</v>
      </c>
      <c r="AD1157" s="107" t="s">
        <v>5237</v>
      </c>
    </row>
    <row r="1158" spans="2:30" outlineLevel="2">
      <c r="B1158" s="4" t="s">
        <v>5</v>
      </c>
      <c r="C1158" s="4" t="s">
        <v>5232</v>
      </c>
      <c r="D1158" s="4" t="s">
        <v>9</v>
      </c>
      <c r="E1158" s="35" t="s">
        <v>1278</v>
      </c>
      <c r="F1158" s="6" t="s">
        <v>169</v>
      </c>
      <c r="G1158" s="35" t="s">
        <v>482</v>
      </c>
      <c r="H1158" s="35" t="s">
        <v>1313</v>
      </c>
      <c r="I1158" s="4" t="s">
        <v>73</v>
      </c>
      <c r="J1158" s="72" t="str">
        <f t="shared" si="96"/>
        <v>ADBBCF60 ICPL Curncy</v>
      </c>
      <c r="K1158" s="25" t="str">
        <f t="shared" si="97"/>
        <v>ICPL</v>
      </c>
      <c r="L1158" s="26">
        <f t="shared" ca="1" si="97"/>
        <v>42276</v>
      </c>
      <c r="M1158" s="25" t="b">
        <f t="shared" si="97"/>
        <v>0</v>
      </c>
      <c r="N1158" s="84" t="str">
        <f>IF($M1158,_xll.BDP($J1158,N$1122),"[DISABLED]")</f>
        <v>[DISABLED]</v>
      </c>
      <c r="O1158" s="84" t="str">
        <f>IF($M1158,_xll.BDP($J1158,O$1122),"[DISABLED]")</f>
        <v>[DISABLED]</v>
      </c>
      <c r="P1158" s="84" t="str">
        <f>IF($M1158,_xll.BDP($J1158,P$1122),"[DISABLED]")</f>
        <v>[DISABLED]</v>
      </c>
      <c r="Q1158" s="84" t="str">
        <f>IF($M1158,_xll.BDH($J1158,Q$1122,$L1158),"[DISABLED]")</f>
        <v>[DISABLED]</v>
      </c>
      <c r="R1158" s="84" t="str">
        <f>IF($M1158,_xll.BDH($J1158,R$1122,$L1158),"[DISABLED]")</f>
        <v>[DISABLED]</v>
      </c>
      <c r="S1158" s="84" t="str">
        <f>IF($M1158,_xll.BDH($J1158,S$1122,$L1158),"[DISABLED]")</f>
        <v>[DISABLED]</v>
      </c>
      <c r="U1158" s="106" t="s">
        <v>6239</v>
      </c>
      <c r="V1158" s="107" t="s">
        <v>1055</v>
      </c>
      <c r="W1158" s="108">
        <v>42276</v>
      </c>
      <c r="X1158" s="107" t="b">
        <v>0</v>
      </c>
      <c r="Y1158" s="107" t="s">
        <v>5237</v>
      </c>
      <c r="Z1158" s="107" t="s">
        <v>5237</v>
      </c>
      <c r="AA1158" s="107" t="s">
        <v>5237</v>
      </c>
      <c r="AB1158" s="107" t="s">
        <v>5237</v>
      </c>
      <c r="AC1158" s="107" t="s">
        <v>5237</v>
      </c>
      <c r="AD1158" s="107" t="s">
        <v>5237</v>
      </c>
    </row>
    <row r="1159" spans="2:30" outlineLevel="1">
      <c r="B1159" s="4" t="s">
        <v>5</v>
      </c>
      <c r="C1159" s="4" t="s">
        <v>5232</v>
      </c>
      <c r="D1159" s="4" t="s">
        <v>9</v>
      </c>
      <c r="E1159" s="39" t="s">
        <v>1277</v>
      </c>
      <c r="F1159" s="76"/>
      <c r="G1159" s="77"/>
      <c r="H1159" s="77"/>
      <c r="I1159" s="78"/>
      <c r="J1159" s="78"/>
      <c r="K1159" s="81" t="str">
        <f t="shared" ref="K1159:S1159" si="98">INDEX(ObjData,MATCH($C1159&amp;"-"&amp;$D1159&amp;"-"&amp;$E1159,ObjIDs,0),MATCH(K$2,ObjFields,0))</f>
        <v>ICPL</v>
      </c>
      <c r="L1159" s="82">
        <f t="shared" ca="1" si="98"/>
        <v>42276</v>
      </c>
      <c r="M1159" s="81" t="b">
        <f t="shared" si="98"/>
        <v>0</v>
      </c>
      <c r="N1159" s="81" t="str">
        <f t="shared" si="98"/>
        <v>NAME</v>
      </c>
      <c r="O1159" s="81" t="str">
        <f t="shared" si="98"/>
        <v>LAST_UPDATE_DT</v>
      </c>
      <c r="P1159" s="81" t="str">
        <f t="shared" si="98"/>
        <v>LAST_UPDATE</v>
      </c>
      <c r="Q1159" s="81" t="str">
        <f t="shared" si="98"/>
        <v>PX_LAST</v>
      </c>
      <c r="R1159" s="81" t="str">
        <f t="shared" si="98"/>
        <v>PX_BID</v>
      </c>
      <c r="S1159" s="81" t="str">
        <f t="shared" si="98"/>
        <v>PX_ASK</v>
      </c>
      <c r="U1159" s="103"/>
      <c r="V1159" s="104" t="s">
        <v>1055</v>
      </c>
      <c r="W1159" s="105">
        <v>42276</v>
      </c>
      <c r="X1159" s="104" t="b">
        <v>0</v>
      </c>
      <c r="Y1159" s="104" t="s">
        <v>289</v>
      </c>
      <c r="Z1159" s="104" t="s">
        <v>291</v>
      </c>
      <c r="AA1159" s="104" t="s">
        <v>292</v>
      </c>
      <c r="AB1159" s="104" t="s">
        <v>56</v>
      </c>
      <c r="AC1159" s="104" t="s">
        <v>5228</v>
      </c>
      <c r="AD1159" s="104" t="s">
        <v>5229</v>
      </c>
    </row>
    <row r="1160" spans="2:30" outlineLevel="2">
      <c r="B1160" s="4" t="s">
        <v>5</v>
      </c>
      <c r="C1160" s="4" t="s">
        <v>5232</v>
      </c>
      <c r="D1160" s="4" t="s">
        <v>9</v>
      </c>
      <c r="E1160" s="10" t="s">
        <v>1277</v>
      </c>
      <c r="F1160" s="4" t="s">
        <v>58</v>
      </c>
      <c r="G1160" s="10" t="s">
        <v>1314</v>
      </c>
      <c r="H1160" s="10" t="s">
        <v>1277</v>
      </c>
      <c r="I1160" s="4" t="s">
        <v>277</v>
      </c>
      <c r="J1160" s="71" t="str">
        <f>H1160&amp;" "&amp;K1160&amp;" "&amp;I1160</f>
        <v>BBSW6M ICPL Index</v>
      </c>
      <c r="K1160" s="89" t="str">
        <f>K$1159</f>
        <v>ICPL</v>
      </c>
      <c r="L1160" s="90">
        <f ca="1">L$1159</f>
        <v>42276</v>
      </c>
      <c r="M1160" s="89" t="b">
        <f>M$1159</f>
        <v>0</v>
      </c>
      <c r="N1160" s="91" t="str">
        <f>IF($M1160,_xll.BDP($J1160,N$1159),"[DISABLED]")</f>
        <v>[DISABLED]</v>
      </c>
      <c r="O1160" s="91" t="str">
        <f>IF($M1160,_xll.BDP($J1160,O$1159),"[DISABLED]")</f>
        <v>[DISABLED]</v>
      </c>
      <c r="P1160" s="91" t="str">
        <f>IF($M1160,_xll.BDP($J1160,P$1159),"[DISABLED]")</f>
        <v>[DISABLED]</v>
      </c>
      <c r="Q1160" s="91" t="str">
        <f>IF($M1160,_xll.BDH($J1160,Q$1159,$L1160),"[DISABLED]")</f>
        <v>[DISABLED]</v>
      </c>
      <c r="R1160" s="91" t="str">
        <f>IF($M1160,_xll.BDH($J1160,R$1159,$L1160),"[DISABLED]")</f>
        <v>[DISABLED]</v>
      </c>
      <c r="S1160" s="91" t="str">
        <f>IF($M1160,_xll.BDH($J1160,S$1159,$L1160),"[DISABLED]")</f>
        <v>[DISABLED]</v>
      </c>
      <c r="U1160" s="115" t="s">
        <v>6240</v>
      </c>
      <c r="V1160" s="102" t="s">
        <v>1055</v>
      </c>
      <c r="W1160" s="116">
        <v>42276</v>
      </c>
      <c r="X1160" s="102" t="b">
        <v>0</v>
      </c>
      <c r="Y1160" s="102" t="s">
        <v>5237</v>
      </c>
      <c r="Z1160" s="102" t="s">
        <v>5237</v>
      </c>
      <c r="AA1160" s="102" t="s">
        <v>5237</v>
      </c>
      <c r="AB1160" s="102" t="s">
        <v>5237</v>
      </c>
      <c r="AC1160" s="102" t="s">
        <v>5237</v>
      </c>
      <c r="AD1160" s="102" t="s">
        <v>5237</v>
      </c>
    </row>
    <row r="1161" spans="2:30" outlineLevel="2">
      <c r="B1161" s="4" t="s">
        <v>5</v>
      </c>
      <c r="C1161" s="4" t="s">
        <v>5232</v>
      </c>
      <c r="D1161" s="4" t="s">
        <v>9</v>
      </c>
      <c r="E1161" s="10" t="s">
        <v>1277</v>
      </c>
      <c r="F1161" s="51" t="s">
        <v>58</v>
      </c>
      <c r="G1161" s="52" t="s">
        <v>462</v>
      </c>
      <c r="H1161" s="52" t="s">
        <v>1315</v>
      </c>
      <c r="I1161" s="4" t="s">
        <v>73</v>
      </c>
      <c r="J1161" s="72" t="str">
        <f t="shared" ref="J1161:J1194" si="99">H1161&amp;" "&amp;K1161&amp;" "&amp;I1161</f>
        <v>ADFR00F ICPL Curncy</v>
      </c>
      <c r="K1161" s="92" t="str">
        <f t="shared" ref="K1161:M1194" si="100">K$1159</f>
        <v>ICPL</v>
      </c>
      <c r="L1161" s="93">
        <f t="shared" ca="1" si="100"/>
        <v>42276</v>
      </c>
      <c r="M1161" s="92" t="b">
        <f t="shared" si="100"/>
        <v>0</v>
      </c>
      <c r="N1161" s="94" t="str">
        <f>IF($M1161,_xll.BDP($J1161,N$1159),"[DISABLED]")</f>
        <v>[DISABLED]</v>
      </c>
      <c r="O1161" s="94" t="str">
        <f>IF($M1161,_xll.BDP($J1161,O$1159),"[DISABLED]")</f>
        <v>[DISABLED]</v>
      </c>
      <c r="P1161" s="94" t="str">
        <f>IF($M1161,_xll.BDP($J1161,P$1159),"[DISABLED]")</f>
        <v>[DISABLED]</v>
      </c>
      <c r="Q1161" s="94" t="str">
        <f>IF($M1161,_xll.BDH($J1161,Q$1159,$L1161),"[DISABLED]")</f>
        <v>[DISABLED]</v>
      </c>
      <c r="R1161" s="94" t="str">
        <f>IF($M1161,_xll.BDH($J1161,R$1159,$L1161),"[DISABLED]")</f>
        <v>[DISABLED]</v>
      </c>
      <c r="S1161" s="94" t="str">
        <f>IF($M1161,_xll.BDH($J1161,S$1159,$L1161),"[DISABLED]")</f>
        <v>[DISABLED]</v>
      </c>
      <c r="U1161" s="106" t="s">
        <v>6241</v>
      </c>
      <c r="V1161" s="117" t="s">
        <v>1055</v>
      </c>
      <c r="W1161" s="118">
        <v>42276</v>
      </c>
      <c r="X1161" s="117" t="b">
        <v>0</v>
      </c>
      <c r="Y1161" s="117" t="s">
        <v>5237</v>
      </c>
      <c r="Z1161" s="117" t="s">
        <v>5237</v>
      </c>
      <c r="AA1161" s="117" t="s">
        <v>5237</v>
      </c>
      <c r="AB1161" s="117" t="s">
        <v>5237</v>
      </c>
      <c r="AC1161" s="117" t="s">
        <v>5237</v>
      </c>
      <c r="AD1161" s="117" t="s">
        <v>5237</v>
      </c>
    </row>
    <row r="1162" spans="2:30" outlineLevel="2">
      <c r="B1162" s="4" t="s">
        <v>5</v>
      </c>
      <c r="C1162" s="4" t="s">
        <v>5232</v>
      </c>
      <c r="D1162" s="4" t="s">
        <v>9</v>
      </c>
      <c r="E1162" s="10" t="s">
        <v>1277</v>
      </c>
      <c r="F1162" s="9" t="s">
        <v>177</v>
      </c>
      <c r="G1162" s="14" t="s">
        <v>463</v>
      </c>
      <c r="H1162" s="14" t="s">
        <v>1316</v>
      </c>
      <c r="I1162" s="4" t="s">
        <v>73</v>
      </c>
      <c r="J1162" s="72" t="str">
        <f t="shared" si="99"/>
        <v>ADFR0AG ICPL Curncy</v>
      </c>
      <c r="K1162" s="92" t="str">
        <f t="shared" si="100"/>
        <v>ICPL</v>
      </c>
      <c r="L1162" s="93">
        <f t="shared" ca="1" si="100"/>
        <v>42276</v>
      </c>
      <c r="M1162" s="92" t="b">
        <f t="shared" si="100"/>
        <v>0</v>
      </c>
      <c r="N1162" s="94" t="str">
        <f>IF($M1162,_xll.BDP($J1162,N$1159),"[DISABLED]")</f>
        <v>[DISABLED]</v>
      </c>
      <c r="O1162" s="94" t="str">
        <f>IF($M1162,_xll.BDP($J1162,O$1159),"[DISABLED]")</f>
        <v>[DISABLED]</v>
      </c>
      <c r="P1162" s="94" t="str">
        <f>IF($M1162,_xll.BDP($J1162,P$1159),"[DISABLED]")</f>
        <v>[DISABLED]</v>
      </c>
      <c r="Q1162" s="94" t="str">
        <f>IF($M1162,_xll.BDH($J1162,Q$1159,$L1162),"[DISABLED]")</f>
        <v>[DISABLED]</v>
      </c>
      <c r="R1162" s="94" t="str">
        <f>IF($M1162,_xll.BDH($J1162,R$1159,$L1162),"[DISABLED]")</f>
        <v>[DISABLED]</v>
      </c>
      <c r="S1162" s="94" t="str">
        <f>IF($M1162,_xll.BDH($J1162,S$1159,$L1162),"[DISABLED]")</f>
        <v>[DISABLED]</v>
      </c>
      <c r="U1162" s="106" t="s">
        <v>6242</v>
      </c>
      <c r="V1162" s="117" t="s">
        <v>1055</v>
      </c>
      <c r="W1162" s="118">
        <v>42276</v>
      </c>
      <c r="X1162" s="117" t="b">
        <v>0</v>
      </c>
      <c r="Y1162" s="117" t="s">
        <v>5237</v>
      </c>
      <c r="Z1162" s="117" t="s">
        <v>5237</v>
      </c>
      <c r="AA1162" s="117" t="s">
        <v>5237</v>
      </c>
      <c r="AB1162" s="117" t="s">
        <v>5237</v>
      </c>
      <c r="AC1162" s="117" t="s">
        <v>5237</v>
      </c>
      <c r="AD1162" s="117" t="s">
        <v>5237</v>
      </c>
    </row>
    <row r="1163" spans="2:30" outlineLevel="2">
      <c r="B1163" s="4" t="s">
        <v>5</v>
      </c>
      <c r="C1163" s="4" t="s">
        <v>5232</v>
      </c>
      <c r="D1163" s="4" t="s">
        <v>9</v>
      </c>
      <c r="E1163" s="10" t="s">
        <v>1277</v>
      </c>
      <c r="F1163" s="9" t="s">
        <v>178</v>
      </c>
      <c r="G1163" s="14" t="s">
        <v>185</v>
      </c>
      <c r="H1163" s="14" t="s">
        <v>1317</v>
      </c>
      <c r="I1163" s="4" t="s">
        <v>73</v>
      </c>
      <c r="J1163" s="72" t="str">
        <f t="shared" si="99"/>
        <v>ADFR0BH ICPL Curncy</v>
      </c>
      <c r="K1163" s="92" t="str">
        <f t="shared" si="100"/>
        <v>ICPL</v>
      </c>
      <c r="L1163" s="93">
        <f t="shared" ca="1" si="100"/>
        <v>42276</v>
      </c>
      <c r="M1163" s="92" t="b">
        <f t="shared" si="100"/>
        <v>0</v>
      </c>
      <c r="N1163" s="94" t="str">
        <f>IF($M1163,_xll.BDP($J1163,N$1159),"[DISABLED]")</f>
        <v>[DISABLED]</v>
      </c>
      <c r="O1163" s="94" t="str">
        <f>IF($M1163,_xll.BDP($J1163,O$1159),"[DISABLED]")</f>
        <v>[DISABLED]</v>
      </c>
      <c r="P1163" s="94" t="str">
        <f>IF($M1163,_xll.BDP($J1163,P$1159),"[DISABLED]")</f>
        <v>[DISABLED]</v>
      </c>
      <c r="Q1163" s="94" t="str">
        <f>IF($M1163,_xll.BDH($J1163,Q$1159,$L1163),"[DISABLED]")</f>
        <v>[DISABLED]</v>
      </c>
      <c r="R1163" s="94" t="str">
        <f>IF($M1163,_xll.BDH($J1163,R$1159,$L1163),"[DISABLED]")</f>
        <v>[DISABLED]</v>
      </c>
      <c r="S1163" s="94" t="str">
        <f>IF($M1163,_xll.BDH($J1163,S$1159,$L1163),"[DISABLED]")</f>
        <v>[DISABLED]</v>
      </c>
      <c r="U1163" s="106" t="s">
        <v>6243</v>
      </c>
      <c r="V1163" s="117" t="s">
        <v>1055</v>
      </c>
      <c r="W1163" s="118">
        <v>42276</v>
      </c>
      <c r="X1163" s="117" t="b">
        <v>0</v>
      </c>
      <c r="Y1163" s="117" t="s">
        <v>5237</v>
      </c>
      <c r="Z1163" s="117" t="s">
        <v>5237</v>
      </c>
      <c r="AA1163" s="117" t="s">
        <v>5237</v>
      </c>
      <c r="AB1163" s="117" t="s">
        <v>5237</v>
      </c>
      <c r="AC1163" s="117" t="s">
        <v>5237</v>
      </c>
      <c r="AD1163" s="117" t="s">
        <v>5237</v>
      </c>
    </row>
    <row r="1164" spans="2:30" outlineLevel="2">
      <c r="B1164" s="4" t="s">
        <v>5</v>
      </c>
      <c r="C1164" s="4" t="s">
        <v>5232</v>
      </c>
      <c r="D1164" s="4" t="s">
        <v>9</v>
      </c>
      <c r="E1164" s="10" t="s">
        <v>1277</v>
      </c>
      <c r="F1164" s="9" t="s">
        <v>71</v>
      </c>
      <c r="G1164" s="14" t="s">
        <v>186</v>
      </c>
      <c r="H1164" s="14" t="s">
        <v>1318</v>
      </c>
      <c r="I1164" s="4" t="s">
        <v>73</v>
      </c>
      <c r="J1164" s="72" t="str">
        <f t="shared" si="99"/>
        <v>ADFR0CI ICPL Curncy</v>
      </c>
      <c r="K1164" s="92" t="str">
        <f t="shared" si="100"/>
        <v>ICPL</v>
      </c>
      <c r="L1164" s="93">
        <f t="shared" ca="1" si="100"/>
        <v>42276</v>
      </c>
      <c r="M1164" s="92" t="b">
        <f t="shared" si="100"/>
        <v>0</v>
      </c>
      <c r="N1164" s="94" t="str">
        <f>IF($M1164,_xll.BDP($J1164,N$1159),"[DISABLED]")</f>
        <v>[DISABLED]</v>
      </c>
      <c r="O1164" s="94" t="str">
        <f>IF($M1164,_xll.BDP($J1164,O$1159),"[DISABLED]")</f>
        <v>[DISABLED]</v>
      </c>
      <c r="P1164" s="94" t="str">
        <f>IF($M1164,_xll.BDP($J1164,P$1159),"[DISABLED]")</f>
        <v>[DISABLED]</v>
      </c>
      <c r="Q1164" s="94" t="str">
        <f>IF($M1164,_xll.BDH($J1164,Q$1159,$L1164),"[DISABLED]")</f>
        <v>[DISABLED]</v>
      </c>
      <c r="R1164" s="94" t="str">
        <f>IF($M1164,_xll.BDH($J1164,R$1159,$L1164),"[DISABLED]")</f>
        <v>[DISABLED]</v>
      </c>
      <c r="S1164" s="94" t="str">
        <f>IF($M1164,_xll.BDH($J1164,S$1159,$L1164),"[DISABLED]")</f>
        <v>[DISABLED]</v>
      </c>
      <c r="U1164" s="106" t="s">
        <v>6244</v>
      </c>
      <c r="V1164" s="117" t="s">
        <v>1055</v>
      </c>
      <c r="W1164" s="118">
        <v>42276</v>
      </c>
      <c r="X1164" s="117" t="b">
        <v>0</v>
      </c>
      <c r="Y1164" s="117" t="s">
        <v>5237</v>
      </c>
      <c r="Z1164" s="117" t="s">
        <v>5237</v>
      </c>
      <c r="AA1164" s="117" t="s">
        <v>5237</v>
      </c>
      <c r="AB1164" s="117" t="s">
        <v>5237</v>
      </c>
      <c r="AC1164" s="117" t="s">
        <v>5237</v>
      </c>
      <c r="AD1164" s="117" t="s">
        <v>5237</v>
      </c>
    </row>
    <row r="1165" spans="2:30" outlineLevel="2">
      <c r="B1165" s="4" t="s">
        <v>5</v>
      </c>
      <c r="C1165" s="4" t="s">
        <v>5232</v>
      </c>
      <c r="D1165" s="4" t="s">
        <v>9</v>
      </c>
      <c r="E1165" s="10" t="s">
        <v>1277</v>
      </c>
      <c r="F1165" s="9" t="s">
        <v>179</v>
      </c>
      <c r="G1165" s="14" t="s">
        <v>187</v>
      </c>
      <c r="H1165" s="14" t="s">
        <v>1319</v>
      </c>
      <c r="I1165" s="4" t="s">
        <v>73</v>
      </c>
      <c r="J1165" s="72" t="str">
        <f t="shared" si="99"/>
        <v>ADFR0DJ ICPL Curncy</v>
      </c>
      <c r="K1165" s="92" t="str">
        <f t="shared" si="100"/>
        <v>ICPL</v>
      </c>
      <c r="L1165" s="93">
        <f t="shared" ca="1" si="100"/>
        <v>42276</v>
      </c>
      <c r="M1165" s="92" t="b">
        <f t="shared" si="100"/>
        <v>0</v>
      </c>
      <c r="N1165" s="94" t="str">
        <f>IF($M1165,_xll.BDP($J1165,N$1159),"[DISABLED]")</f>
        <v>[DISABLED]</v>
      </c>
      <c r="O1165" s="94" t="str">
        <f>IF($M1165,_xll.BDP($J1165,O$1159),"[DISABLED]")</f>
        <v>[DISABLED]</v>
      </c>
      <c r="P1165" s="94" t="str">
        <f>IF($M1165,_xll.BDP($J1165,P$1159),"[DISABLED]")</f>
        <v>[DISABLED]</v>
      </c>
      <c r="Q1165" s="94" t="str">
        <f>IF($M1165,_xll.BDH($J1165,Q$1159,$L1165),"[DISABLED]")</f>
        <v>[DISABLED]</v>
      </c>
      <c r="R1165" s="94" t="str">
        <f>IF($M1165,_xll.BDH($J1165,R$1159,$L1165),"[DISABLED]")</f>
        <v>[DISABLED]</v>
      </c>
      <c r="S1165" s="94" t="str">
        <f>IF($M1165,_xll.BDH($J1165,S$1159,$L1165),"[DISABLED]")</f>
        <v>[DISABLED]</v>
      </c>
      <c r="U1165" s="106" t="s">
        <v>6245</v>
      </c>
      <c r="V1165" s="117" t="s">
        <v>1055</v>
      </c>
      <c r="W1165" s="118">
        <v>42276</v>
      </c>
      <c r="X1165" s="117" t="b">
        <v>0</v>
      </c>
      <c r="Y1165" s="117" t="s">
        <v>5237</v>
      </c>
      <c r="Z1165" s="117" t="s">
        <v>5237</v>
      </c>
      <c r="AA1165" s="117" t="s">
        <v>5237</v>
      </c>
      <c r="AB1165" s="117" t="s">
        <v>5237</v>
      </c>
      <c r="AC1165" s="117" t="s">
        <v>5237</v>
      </c>
      <c r="AD1165" s="117" t="s">
        <v>5237</v>
      </c>
    </row>
    <row r="1166" spans="2:30" outlineLevel="2">
      <c r="B1166" s="4" t="s">
        <v>5</v>
      </c>
      <c r="C1166" s="4" t="s">
        <v>5232</v>
      </c>
      <c r="D1166" s="4" t="s">
        <v>9</v>
      </c>
      <c r="E1166" s="10" t="s">
        <v>1277</v>
      </c>
      <c r="F1166" s="9" t="s">
        <v>180</v>
      </c>
      <c r="G1166" s="14" t="s">
        <v>294</v>
      </c>
      <c r="H1166" s="14" t="s">
        <v>1320</v>
      </c>
      <c r="I1166" s="4" t="s">
        <v>73</v>
      </c>
      <c r="J1166" s="72" t="str">
        <f t="shared" si="99"/>
        <v>ADFR0EK ICPL Curncy</v>
      </c>
      <c r="K1166" s="92" t="str">
        <f t="shared" si="100"/>
        <v>ICPL</v>
      </c>
      <c r="L1166" s="93">
        <f t="shared" ca="1" si="100"/>
        <v>42276</v>
      </c>
      <c r="M1166" s="92" t="b">
        <f t="shared" si="100"/>
        <v>0</v>
      </c>
      <c r="N1166" s="94" t="str">
        <f>IF($M1166,_xll.BDP($J1166,N$1159),"[DISABLED]")</f>
        <v>[DISABLED]</v>
      </c>
      <c r="O1166" s="94" t="str">
        <f>IF($M1166,_xll.BDP($J1166,O$1159),"[DISABLED]")</f>
        <v>[DISABLED]</v>
      </c>
      <c r="P1166" s="94" t="str">
        <f>IF($M1166,_xll.BDP($J1166,P$1159),"[DISABLED]")</f>
        <v>[DISABLED]</v>
      </c>
      <c r="Q1166" s="94" t="str">
        <f>IF($M1166,_xll.BDH($J1166,Q$1159,$L1166),"[DISABLED]")</f>
        <v>[DISABLED]</v>
      </c>
      <c r="R1166" s="94" t="str">
        <f>IF($M1166,_xll.BDH($J1166,R$1159,$L1166),"[DISABLED]")</f>
        <v>[DISABLED]</v>
      </c>
      <c r="S1166" s="94" t="str">
        <f>IF($M1166,_xll.BDH($J1166,S$1159,$L1166),"[DISABLED]")</f>
        <v>[DISABLED]</v>
      </c>
      <c r="U1166" s="106" t="s">
        <v>6246</v>
      </c>
      <c r="V1166" s="117" t="s">
        <v>1055</v>
      </c>
      <c r="W1166" s="118">
        <v>42276</v>
      </c>
      <c r="X1166" s="117" t="b">
        <v>0</v>
      </c>
      <c r="Y1166" s="117" t="s">
        <v>5237</v>
      </c>
      <c r="Z1166" s="117" t="s">
        <v>5237</v>
      </c>
      <c r="AA1166" s="117" t="s">
        <v>5237</v>
      </c>
      <c r="AB1166" s="117" t="s">
        <v>5237</v>
      </c>
      <c r="AC1166" s="117" t="s">
        <v>5237</v>
      </c>
      <c r="AD1166" s="117" t="s">
        <v>5237</v>
      </c>
    </row>
    <row r="1167" spans="2:30" outlineLevel="2">
      <c r="B1167" s="4" t="s">
        <v>5</v>
      </c>
      <c r="C1167" s="4" t="s">
        <v>5232</v>
      </c>
      <c r="D1167" s="4" t="s">
        <v>9</v>
      </c>
      <c r="E1167" s="10" t="s">
        <v>1277</v>
      </c>
      <c r="F1167" s="9" t="s">
        <v>278</v>
      </c>
      <c r="G1167" s="14" t="s">
        <v>188</v>
      </c>
      <c r="H1167" s="14" t="s">
        <v>1321</v>
      </c>
      <c r="I1167" s="4" t="s">
        <v>73</v>
      </c>
      <c r="J1167" s="72" t="str">
        <f t="shared" si="99"/>
        <v>ADFR0F1 ICPL Curncy</v>
      </c>
      <c r="K1167" s="92" t="str">
        <f t="shared" si="100"/>
        <v>ICPL</v>
      </c>
      <c r="L1167" s="93">
        <f t="shared" ca="1" si="100"/>
        <v>42276</v>
      </c>
      <c r="M1167" s="92" t="b">
        <f t="shared" si="100"/>
        <v>0</v>
      </c>
      <c r="N1167" s="94" t="str">
        <f>IF($M1167,_xll.BDP($J1167,N$1159),"[DISABLED]")</f>
        <v>[DISABLED]</v>
      </c>
      <c r="O1167" s="94" t="str">
        <f>IF($M1167,_xll.BDP($J1167,O$1159),"[DISABLED]")</f>
        <v>[DISABLED]</v>
      </c>
      <c r="P1167" s="94" t="str">
        <f>IF($M1167,_xll.BDP($J1167,P$1159),"[DISABLED]")</f>
        <v>[DISABLED]</v>
      </c>
      <c r="Q1167" s="94" t="str">
        <f>IF($M1167,_xll.BDH($J1167,Q$1159,$L1167),"[DISABLED]")</f>
        <v>[DISABLED]</v>
      </c>
      <c r="R1167" s="94" t="str">
        <f>IF($M1167,_xll.BDH($J1167,R$1159,$L1167),"[DISABLED]")</f>
        <v>[DISABLED]</v>
      </c>
      <c r="S1167" s="94" t="str">
        <f>IF($M1167,_xll.BDH($J1167,S$1159,$L1167),"[DISABLED]")</f>
        <v>[DISABLED]</v>
      </c>
      <c r="U1167" s="106" t="s">
        <v>6247</v>
      </c>
      <c r="V1167" s="117" t="s">
        <v>1055</v>
      </c>
      <c r="W1167" s="118">
        <v>42276</v>
      </c>
      <c r="X1167" s="117" t="b">
        <v>0</v>
      </c>
      <c r="Y1167" s="117" t="s">
        <v>5237</v>
      </c>
      <c r="Z1167" s="117" t="s">
        <v>5237</v>
      </c>
      <c r="AA1167" s="117" t="s">
        <v>5237</v>
      </c>
      <c r="AB1167" s="117" t="s">
        <v>5237</v>
      </c>
      <c r="AC1167" s="117" t="s">
        <v>5237</v>
      </c>
      <c r="AD1167" s="117" t="s">
        <v>5237</v>
      </c>
    </row>
    <row r="1168" spans="2:30" outlineLevel="2">
      <c r="B1168" s="4" t="s">
        <v>5</v>
      </c>
      <c r="C1168" s="4" t="s">
        <v>5232</v>
      </c>
      <c r="D1168" s="4" t="s">
        <v>9</v>
      </c>
      <c r="E1168" s="10" t="s">
        <v>1277</v>
      </c>
      <c r="F1168" s="9" t="s">
        <v>181</v>
      </c>
      <c r="G1168" s="14" t="s">
        <v>189</v>
      </c>
      <c r="H1168" s="14" t="s">
        <v>1322</v>
      </c>
      <c r="I1168" s="4" t="s">
        <v>73</v>
      </c>
      <c r="J1168" s="72" t="str">
        <f t="shared" si="99"/>
        <v>ADFR0G1A ICPL Curncy</v>
      </c>
      <c r="K1168" s="92" t="str">
        <f t="shared" si="100"/>
        <v>ICPL</v>
      </c>
      <c r="L1168" s="93">
        <f t="shared" ca="1" si="100"/>
        <v>42276</v>
      </c>
      <c r="M1168" s="92" t="b">
        <f t="shared" si="100"/>
        <v>0</v>
      </c>
      <c r="N1168" s="94" t="str">
        <f>IF($M1168,_xll.BDP($J1168,N$1159),"[DISABLED]")</f>
        <v>[DISABLED]</v>
      </c>
      <c r="O1168" s="94" t="str">
        <f>IF($M1168,_xll.BDP($J1168,O$1159),"[DISABLED]")</f>
        <v>[DISABLED]</v>
      </c>
      <c r="P1168" s="94" t="str">
        <f>IF($M1168,_xll.BDP($J1168,P$1159),"[DISABLED]")</f>
        <v>[DISABLED]</v>
      </c>
      <c r="Q1168" s="94" t="str">
        <f>IF($M1168,_xll.BDH($J1168,Q$1159,$L1168),"[DISABLED]")</f>
        <v>[DISABLED]</v>
      </c>
      <c r="R1168" s="94" t="str">
        <f>IF($M1168,_xll.BDH($J1168,R$1159,$L1168),"[DISABLED]")</f>
        <v>[DISABLED]</v>
      </c>
      <c r="S1168" s="94" t="str">
        <f>IF($M1168,_xll.BDH($J1168,S$1159,$L1168),"[DISABLED]")</f>
        <v>[DISABLED]</v>
      </c>
      <c r="U1168" s="106" t="s">
        <v>6248</v>
      </c>
      <c r="V1168" s="117" t="s">
        <v>1055</v>
      </c>
      <c r="W1168" s="118">
        <v>42276</v>
      </c>
      <c r="X1168" s="117" t="b">
        <v>0</v>
      </c>
      <c r="Y1168" s="117" t="s">
        <v>5237</v>
      </c>
      <c r="Z1168" s="117" t="s">
        <v>5237</v>
      </c>
      <c r="AA1168" s="117" t="s">
        <v>5237</v>
      </c>
      <c r="AB1168" s="117" t="s">
        <v>5237</v>
      </c>
      <c r="AC1168" s="117" t="s">
        <v>5237</v>
      </c>
      <c r="AD1168" s="117" t="s">
        <v>5237</v>
      </c>
    </row>
    <row r="1169" spans="2:30" outlineLevel="2">
      <c r="B1169" s="4" t="s">
        <v>5</v>
      </c>
      <c r="C1169" s="4" t="s">
        <v>5232</v>
      </c>
      <c r="D1169" s="4" t="s">
        <v>9</v>
      </c>
      <c r="E1169" s="10" t="s">
        <v>1277</v>
      </c>
      <c r="F1169" s="9" t="s">
        <v>182</v>
      </c>
      <c r="G1169" s="14" t="s">
        <v>190</v>
      </c>
      <c r="H1169" s="14" t="s">
        <v>1323</v>
      </c>
      <c r="I1169" s="4" t="s">
        <v>73</v>
      </c>
      <c r="J1169" s="72" t="str">
        <f t="shared" si="99"/>
        <v>ADFR0H1B ICPL Curncy</v>
      </c>
      <c r="K1169" s="92" t="str">
        <f t="shared" si="100"/>
        <v>ICPL</v>
      </c>
      <c r="L1169" s="93">
        <f t="shared" ca="1" si="100"/>
        <v>42276</v>
      </c>
      <c r="M1169" s="92" t="b">
        <f t="shared" si="100"/>
        <v>0</v>
      </c>
      <c r="N1169" s="94" t="str">
        <f>IF($M1169,_xll.BDP($J1169,N$1159),"[DISABLED]")</f>
        <v>[DISABLED]</v>
      </c>
      <c r="O1169" s="94" t="str">
        <f>IF($M1169,_xll.BDP($J1169,O$1159),"[DISABLED]")</f>
        <v>[DISABLED]</v>
      </c>
      <c r="P1169" s="94" t="str">
        <f>IF($M1169,_xll.BDP($J1169,P$1159),"[DISABLED]")</f>
        <v>[DISABLED]</v>
      </c>
      <c r="Q1169" s="94" t="str">
        <f>IF($M1169,_xll.BDH($J1169,Q$1159,$L1169),"[DISABLED]")</f>
        <v>[DISABLED]</v>
      </c>
      <c r="R1169" s="94" t="str">
        <f>IF($M1169,_xll.BDH($J1169,R$1159,$L1169),"[DISABLED]")</f>
        <v>[DISABLED]</v>
      </c>
      <c r="S1169" s="94" t="str">
        <f>IF($M1169,_xll.BDH($J1169,S$1159,$L1169),"[DISABLED]")</f>
        <v>[DISABLED]</v>
      </c>
      <c r="U1169" s="106" t="s">
        <v>6249</v>
      </c>
      <c r="V1169" s="117" t="s">
        <v>1055</v>
      </c>
      <c r="W1169" s="118">
        <v>42276</v>
      </c>
      <c r="X1169" s="117" t="b">
        <v>0</v>
      </c>
      <c r="Y1169" s="117" t="s">
        <v>5237</v>
      </c>
      <c r="Z1169" s="117" t="s">
        <v>5237</v>
      </c>
      <c r="AA1169" s="117" t="s">
        <v>5237</v>
      </c>
      <c r="AB1169" s="117" t="s">
        <v>5237</v>
      </c>
      <c r="AC1169" s="117" t="s">
        <v>5237</v>
      </c>
      <c r="AD1169" s="117" t="s">
        <v>5237</v>
      </c>
    </row>
    <row r="1170" spans="2:30" outlineLevel="2">
      <c r="B1170" s="4" t="s">
        <v>5</v>
      </c>
      <c r="C1170" s="4" t="s">
        <v>5232</v>
      </c>
      <c r="D1170" s="4" t="s">
        <v>9</v>
      </c>
      <c r="E1170" s="10" t="s">
        <v>1277</v>
      </c>
      <c r="F1170" s="9" t="s">
        <v>145</v>
      </c>
      <c r="G1170" s="14" t="s">
        <v>191</v>
      </c>
      <c r="H1170" s="14" t="s">
        <v>1324</v>
      </c>
      <c r="I1170" s="4" t="s">
        <v>73</v>
      </c>
      <c r="J1170" s="72" t="str">
        <f t="shared" si="99"/>
        <v>ADFR0I1C ICPL Curncy</v>
      </c>
      <c r="K1170" s="92" t="str">
        <f t="shared" si="100"/>
        <v>ICPL</v>
      </c>
      <c r="L1170" s="93">
        <f t="shared" ca="1" si="100"/>
        <v>42276</v>
      </c>
      <c r="M1170" s="92" t="b">
        <f t="shared" si="100"/>
        <v>0</v>
      </c>
      <c r="N1170" s="94" t="str">
        <f>IF($M1170,_xll.BDP($J1170,N$1159),"[DISABLED]")</f>
        <v>[DISABLED]</v>
      </c>
      <c r="O1170" s="94" t="str">
        <f>IF($M1170,_xll.BDP($J1170,O$1159),"[DISABLED]")</f>
        <v>[DISABLED]</v>
      </c>
      <c r="P1170" s="94" t="str">
        <f>IF($M1170,_xll.BDP($J1170,P$1159),"[DISABLED]")</f>
        <v>[DISABLED]</v>
      </c>
      <c r="Q1170" s="94" t="str">
        <f>IF($M1170,_xll.BDH($J1170,Q$1159,$L1170),"[DISABLED]")</f>
        <v>[DISABLED]</v>
      </c>
      <c r="R1170" s="94" t="str">
        <f>IF($M1170,_xll.BDH($J1170,R$1159,$L1170),"[DISABLED]")</f>
        <v>[DISABLED]</v>
      </c>
      <c r="S1170" s="94" t="str">
        <f>IF($M1170,_xll.BDH($J1170,S$1159,$L1170),"[DISABLED]")</f>
        <v>[DISABLED]</v>
      </c>
      <c r="U1170" s="106" t="s">
        <v>6250</v>
      </c>
      <c r="V1170" s="117" t="s">
        <v>1055</v>
      </c>
      <c r="W1170" s="118">
        <v>42276</v>
      </c>
      <c r="X1170" s="117" t="b">
        <v>0</v>
      </c>
      <c r="Y1170" s="117" t="s">
        <v>5237</v>
      </c>
      <c r="Z1170" s="117" t="s">
        <v>5237</v>
      </c>
      <c r="AA1170" s="117" t="s">
        <v>5237</v>
      </c>
      <c r="AB1170" s="117" t="s">
        <v>5237</v>
      </c>
      <c r="AC1170" s="117" t="s">
        <v>5237</v>
      </c>
      <c r="AD1170" s="117" t="s">
        <v>5237</v>
      </c>
    </row>
    <row r="1171" spans="2:30" outlineLevel="2">
      <c r="B1171" s="4" t="s">
        <v>5</v>
      </c>
      <c r="C1171" s="4" t="s">
        <v>5232</v>
      </c>
      <c r="D1171" s="4" t="s">
        <v>9</v>
      </c>
      <c r="E1171" s="10" t="s">
        <v>1277</v>
      </c>
      <c r="F1171" s="9" t="s">
        <v>183</v>
      </c>
      <c r="G1171" s="14" t="s">
        <v>192</v>
      </c>
      <c r="H1171" s="14" t="s">
        <v>1325</v>
      </c>
      <c r="I1171" s="4" t="s">
        <v>73</v>
      </c>
      <c r="J1171" s="72" t="str">
        <f t="shared" si="99"/>
        <v>ADFR0J1D ICPL Curncy</v>
      </c>
      <c r="K1171" s="92" t="str">
        <f t="shared" si="100"/>
        <v>ICPL</v>
      </c>
      <c r="L1171" s="93">
        <f t="shared" ca="1" si="100"/>
        <v>42276</v>
      </c>
      <c r="M1171" s="92" t="b">
        <f t="shared" si="100"/>
        <v>0</v>
      </c>
      <c r="N1171" s="94" t="str">
        <f>IF($M1171,_xll.BDP($J1171,N$1159),"[DISABLED]")</f>
        <v>[DISABLED]</v>
      </c>
      <c r="O1171" s="94" t="str">
        <f>IF($M1171,_xll.BDP($J1171,O$1159),"[DISABLED]")</f>
        <v>[DISABLED]</v>
      </c>
      <c r="P1171" s="94" t="str">
        <f>IF($M1171,_xll.BDP($J1171,P$1159),"[DISABLED]")</f>
        <v>[DISABLED]</v>
      </c>
      <c r="Q1171" s="94" t="str">
        <f>IF($M1171,_xll.BDH($J1171,Q$1159,$L1171),"[DISABLED]")</f>
        <v>[DISABLED]</v>
      </c>
      <c r="R1171" s="94" t="str">
        <f>IF($M1171,_xll.BDH($J1171,R$1159,$L1171),"[DISABLED]")</f>
        <v>[DISABLED]</v>
      </c>
      <c r="S1171" s="94" t="str">
        <f>IF($M1171,_xll.BDH($J1171,S$1159,$L1171),"[DISABLED]")</f>
        <v>[DISABLED]</v>
      </c>
      <c r="U1171" s="106" t="s">
        <v>6251</v>
      </c>
      <c r="V1171" s="117" t="s">
        <v>1055</v>
      </c>
      <c r="W1171" s="118">
        <v>42276</v>
      </c>
      <c r="X1171" s="117" t="b">
        <v>0</v>
      </c>
      <c r="Y1171" s="117" t="s">
        <v>5237</v>
      </c>
      <c r="Z1171" s="117" t="s">
        <v>5237</v>
      </c>
      <c r="AA1171" s="117" t="s">
        <v>5237</v>
      </c>
      <c r="AB1171" s="117" t="s">
        <v>5237</v>
      </c>
      <c r="AC1171" s="117" t="s">
        <v>5237</v>
      </c>
      <c r="AD1171" s="117" t="s">
        <v>5237</v>
      </c>
    </row>
    <row r="1172" spans="2:30" outlineLevel="2">
      <c r="B1172" s="4" t="s">
        <v>5</v>
      </c>
      <c r="C1172" s="4" t="s">
        <v>5232</v>
      </c>
      <c r="D1172" s="4" t="s">
        <v>9</v>
      </c>
      <c r="E1172" s="10" t="s">
        <v>1277</v>
      </c>
      <c r="F1172" s="9" t="s">
        <v>184</v>
      </c>
      <c r="G1172" s="14" t="s">
        <v>480</v>
      </c>
      <c r="H1172" s="14" t="s">
        <v>1326</v>
      </c>
      <c r="I1172" s="4" t="s">
        <v>73</v>
      </c>
      <c r="J1172" s="72" t="str">
        <f t="shared" si="99"/>
        <v>ADFR0K1E ICPL Curncy</v>
      </c>
      <c r="K1172" s="92" t="str">
        <f t="shared" si="100"/>
        <v>ICPL</v>
      </c>
      <c r="L1172" s="93">
        <f t="shared" ca="1" si="100"/>
        <v>42276</v>
      </c>
      <c r="M1172" s="92" t="b">
        <f t="shared" si="100"/>
        <v>0</v>
      </c>
      <c r="N1172" s="94" t="str">
        <f>IF($M1172,_xll.BDP($J1172,N$1159),"[DISABLED]")</f>
        <v>[DISABLED]</v>
      </c>
      <c r="O1172" s="94" t="str">
        <f>IF($M1172,_xll.BDP($J1172,O$1159),"[DISABLED]")</f>
        <v>[DISABLED]</v>
      </c>
      <c r="P1172" s="94" t="str">
        <f>IF($M1172,_xll.BDP($J1172,P$1159),"[DISABLED]")</f>
        <v>[DISABLED]</v>
      </c>
      <c r="Q1172" s="94" t="str">
        <f>IF($M1172,_xll.BDH($J1172,Q$1159,$L1172),"[DISABLED]")</f>
        <v>[DISABLED]</v>
      </c>
      <c r="R1172" s="94" t="str">
        <f>IF($M1172,_xll.BDH($J1172,R$1159,$L1172),"[DISABLED]")</f>
        <v>[DISABLED]</v>
      </c>
      <c r="S1172" s="94" t="str">
        <f>IF($M1172,_xll.BDH($J1172,S$1159,$L1172),"[DISABLED]")</f>
        <v>[DISABLED]</v>
      </c>
      <c r="U1172" s="106" t="s">
        <v>6252</v>
      </c>
      <c r="V1172" s="117" t="s">
        <v>1055</v>
      </c>
      <c r="W1172" s="118">
        <v>42276</v>
      </c>
      <c r="X1172" s="117" t="b">
        <v>0</v>
      </c>
      <c r="Y1172" s="117" t="s">
        <v>5237</v>
      </c>
      <c r="Z1172" s="117" t="s">
        <v>5237</v>
      </c>
      <c r="AA1172" s="117" t="s">
        <v>5237</v>
      </c>
      <c r="AB1172" s="117" t="s">
        <v>5237</v>
      </c>
      <c r="AC1172" s="117" t="s">
        <v>5237</v>
      </c>
      <c r="AD1172" s="117" t="s">
        <v>5237</v>
      </c>
    </row>
    <row r="1173" spans="2:30" outlineLevel="2">
      <c r="B1173" s="4" t="s">
        <v>5</v>
      </c>
      <c r="C1173" s="4" t="s">
        <v>5232</v>
      </c>
      <c r="D1173" s="4" t="s">
        <v>9</v>
      </c>
      <c r="E1173" s="10" t="s">
        <v>1277</v>
      </c>
      <c r="F1173" s="9" t="s">
        <v>146</v>
      </c>
      <c r="G1173" s="14" t="s">
        <v>193</v>
      </c>
      <c r="H1173" s="14" t="s">
        <v>1327</v>
      </c>
      <c r="I1173" s="4" t="s">
        <v>73</v>
      </c>
      <c r="J1173" s="72" t="str">
        <f t="shared" si="99"/>
        <v>ADFR011F ICPL Curncy</v>
      </c>
      <c r="K1173" s="92" t="str">
        <f t="shared" si="100"/>
        <v>ICPL</v>
      </c>
      <c r="L1173" s="93">
        <f t="shared" ca="1" si="100"/>
        <v>42276</v>
      </c>
      <c r="M1173" s="92" t="b">
        <f t="shared" si="100"/>
        <v>0</v>
      </c>
      <c r="N1173" s="94" t="str">
        <f>IF($M1173,_xll.BDP($J1173,N$1159),"[DISABLED]")</f>
        <v>[DISABLED]</v>
      </c>
      <c r="O1173" s="94" t="str">
        <f>IF($M1173,_xll.BDP($J1173,O$1159),"[DISABLED]")</f>
        <v>[DISABLED]</v>
      </c>
      <c r="P1173" s="94" t="str">
        <f>IF($M1173,_xll.BDP($J1173,P$1159),"[DISABLED]")</f>
        <v>[DISABLED]</v>
      </c>
      <c r="Q1173" s="94" t="str">
        <f>IF($M1173,_xll.BDH($J1173,Q$1159,$L1173),"[DISABLED]")</f>
        <v>[DISABLED]</v>
      </c>
      <c r="R1173" s="94" t="str">
        <f>IF($M1173,_xll.BDH($J1173,R$1159,$L1173),"[DISABLED]")</f>
        <v>[DISABLED]</v>
      </c>
      <c r="S1173" s="94" t="str">
        <f>IF($M1173,_xll.BDH($J1173,S$1159,$L1173),"[DISABLED]")</f>
        <v>[DISABLED]</v>
      </c>
      <c r="U1173" s="106" t="s">
        <v>6253</v>
      </c>
      <c r="V1173" s="117" t="s">
        <v>1055</v>
      </c>
      <c r="W1173" s="118">
        <v>42276</v>
      </c>
      <c r="X1173" s="117" t="b">
        <v>0</v>
      </c>
      <c r="Y1173" s="117" t="s">
        <v>5237</v>
      </c>
      <c r="Z1173" s="117" t="s">
        <v>5237</v>
      </c>
      <c r="AA1173" s="117" t="s">
        <v>5237</v>
      </c>
      <c r="AB1173" s="117" t="s">
        <v>5237</v>
      </c>
      <c r="AC1173" s="117" t="s">
        <v>5237</v>
      </c>
      <c r="AD1173" s="117" t="s">
        <v>5237</v>
      </c>
    </row>
    <row r="1174" spans="2:30" outlineLevel="2">
      <c r="B1174" s="4" t="s">
        <v>5</v>
      </c>
      <c r="C1174" s="4" t="s">
        <v>5232</v>
      </c>
      <c r="D1174" s="4" t="s">
        <v>9</v>
      </c>
      <c r="E1174" s="10" t="s">
        <v>1277</v>
      </c>
      <c r="F1174" s="9" t="s">
        <v>321</v>
      </c>
      <c r="G1174" s="14" t="s">
        <v>481</v>
      </c>
      <c r="H1174" s="14" t="s">
        <v>1328</v>
      </c>
      <c r="I1174" s="4" t="s">
        <v>73</v>
      </c>
      <c r="J1174" s="72" t="str">
        <f t="shared" si="99"/>
        <v>ADFR1C1I ICPL Curncy</v>
      </c>
      <c r="K1174" s="92" t="str">
        <f t="shared" si="100"/>
        <v>ICPL</v>
      </c>
      <c r="L1174" s="93">
        <f t="shared" ca="1" si="100"/>
        <v>42276</v>
      </c>
      <c r="M1174" s="92" t="b">
        <f t="shared" si="100"/>
        <v>0</v>
      </c>
      <c r="N1174" s="94" t="str">
        <f>IF($M1174,_xll.BDP($J1174,N$1159),"[DISABLED]")</f>
        <v>[DISABLED]</v>
      </c>
      <c r="O1174" s="94" t="str">
        <f>IF($M1174,_xll.BDP($J1174,O$1159),"[DISABLED]")</f>
        <v>[DISABLED]</v>
      </c>
      <c r="P1174" s="94" t="str">
        <f>IF($M1174,_xll.BDP($J1174,P$1159),"[DISABLED]")</f>
        <v>[DISABLED]</v>
      </c>
      <c r="Q1174" s="94" t="str">
        <f>IF($M1174,_xll.BDH($J1174,Q$1159,$L1174),"[DISABLED]")</f>
        <v>[DISABLED]</v>
      </c>
      <c r="R1174" s="94" t="str">
        <f>IF($M1174,_xll.BDH($J1174,R$1159,$L1174),"[DISABLED]")</f>
        <v>[DISABLED]</v>
      </c>
      <c r="S1174" s="94" t="str">
        <f>IF($M1174,_xll.BDH($J1174,S$1159,$L1174),"[DISABLED]")</f>
        <v>[DISABLED]</v>
      </c>
      <c r="U1174" s="106" t="s">
        <v>6254</v>
      </c>
      <c r="V1174" s="117" t="s">
        <v>1055</v>
      </c>
      <c r="W1174" s="118">
        <v>42276</v>
      </c>
      <c r="X1174" s="117" t="b">
        <v>0</v>
      </c>
      <c r="Y1174" s="117" t="s">
        <v>5237</v>
      </c>
      <c r="Z1174" s="117" t="s">
        <v>5237</v>
      </c>
      <c r="AA1174" s="117" t="s">
        <v>5237</v>
      </c>
      <c r="AB1174" s="117" t="s">
        <v>5237</v>
      </c>
      <c r="AC1174" s="117" t="s">
        <v>5237</v>
      </c>
      <c r="AD1174" s="117" t="s">
        <v>5237</v>
      </c>
    </row>
    <row r="1175" spans="2:30" outlineLevel="2">
      <c r="B1175" s="4" t="s">
        <v>5</v>
      </c>
      <c r="C1175" s="4" t="s">
        <v>5232</v>
      </c>
      <c r="D1175" s="4" t="s">
        <v>9</v>
      </c>
      <c r="E1175" s="10" t="s">
        <v>1277</v>
      </c>
      <c r="F1175" s="4" t="s">
        <v>42</v>
      </c>
      <c r="G1175" s="10" t="s">
        <v>482</v>
      </c>
      <c r="H1175" s="10" t="s">
        <v>1329</v>
      </c>
      <c r="I1175" s="4" t="s">
        <v>73</v>
      </c>
      <c r="J1175" s="72" t="str">
        <f t="shared" si="99"/>
        <v>ADSW2 ICPL Curncy</v>
      </c>
      <c r="K1175" s="92" t="str">
        <f t="shared" si="100"/>
        <v>ICPL</v>
      </c>
      <c r="L1175" s="93">
        <f t="shared" ca="1" si="100"/>
        <v>42276</v>
      </c>
      <c r="M1175" s="92" t="b">
        <f t="shared" si="100"/>
        <v>0</v>
      </c>
      <c r="N1175" s="94" t="str">
        <f>IF($M1175,_xll.BDP($J1175,N$1159),"[DISABLED]")</f>
        <v>[DISABLED]</v>
      </c>
      <c r="O1175" s="94" t="str">
        <f>IF($M1175,_xll.BDP($J1175,O$1159),"[DISABLED]")</f>
        <v>[DISABLED]</v>
      </c>
      <c r="P1175" s="94" t="str">
        <f>IF($M1175,_xll.BDP($J1175,P$1159),"[DISABLED]")</f>
        <v>[DISABLED]</v>
      </c>
      <c r="Q1175" s="94" t="str">
        <f>IF($M1175,_xll.BDH($J1175,Q$1159,$L1175),"[DISABLED]")</f>
        <v>[DISABLED]</v>
      </c>
      <c r="R1175" s="94" t="str">
        <f>IF($M1175,_xll.BDH($J1175,R$1159,$L1175),"[DISABLED]")</f>
        <v>[DISABLED]</v>
      </c>
      <c r="S1175" s="94" t="str">
        <f>IF($M1175,_xll.BDH($J1175,S$1159,$L1175),"[DISABLED]")</f>
        <v>[DISABLED]</v>
      </c>
      <c r="U1175" s="106" t="s">
        <v>6255</v>
      </c>
      <c r="V1175" s="117" t="s">
        <v>1055</v>
      </c>
      <c r="W1175" s="118">
        <v>42276</v>
      </c>
      <c r="X1175" s="117" t="b">
        <v>0</v>
      </c>
      <c r="Y1175" s="117" t="s">
        <v>5237</v>
      </c>
      <c r="Z1175" s="117" t="s">
        <v>5237</v>
      </c>
      <c r="AA1175" s="117" t="s">
        <v>5237</v>
      </c>
      <c r="AB1175" s="117" t="s">
        <v>5237</v>
      </c>
      <c r="AC1175" s="117" t="s">
        <v>5237</v>
      </c>
      <c r="AD1175" s="117" t="s">
        <v>5237</v>
      </c>
    </row>
    <row r="1176" spans="2:30" outlineLevel="2">
      <c r="B1176" s="4" t="s">
        <v>5</v>
      </c>
      <c r="C1176" s="4" t="s">
        <v>5232</v>
      </c>
      <c r="D1176" s="4" t="s">
        <v>9</v>
      </c>
      <c r="E1176" s="10" t="s">
        <v>1277</v>
      </c>
      <c r="F1176" s="4" t="s">
        <v>43</v>
      </c>
      <c r="G1176" s="10" t="s">
        <v>482</v>
      </c>
      <c r="H1176" s="10" t="s">
        <v>1330</v>
      </c>
      <c r="I1176" s="4" t="s">
        <v>73</v>
      </c>
      <c r="J1176" s="72" t="str">
        <f t="shared" si="99"/>
        <v>ADSW3 ICPL Curncy</v>
      </c>
      <c r="K1176" s="92" t="str">
        <f t="shared" si="100"/>
        <v>ICPL</v>
      </c>
      <c r="L1176" s="93">
        <f t="shared" ca="1" si="100"/>
        <v>42276</v>
      </c>
      <c r="M1176" s="92" t="b">
        <f t="shared" si="100"/>
        <v>0</v>
      </c>
      <c r="N1176" s="94" t="str">
        <f>IF($M1176,_xll.BDP($J1176,N$1159),"[DISABLED]")</f>
        <v>[DISABLED]</v>
      </c>
      <c r="O1176" s="94" t="str">
        <f>IF($M1176,_xll.BDP($J1176,O$1159),"[DISABLED]")</f>
        <v>[DISABLED]</v>
      </c>
      <c r="P1176" s="94" t="str">
        <f>IF($M1176,_xll.BDP($J1176,P$1159),"[DISABLED]")</f>
        <v>[DISABLED]</v>
      </c>
      <c r="Q1176" s="94" t="str">
        <f>IF($M1176,_xll.BDH($J1176,Q$1159,$L1176),"[DISABLED]")</f>
        <v>[DISABLED]</v>
      </c>
      <c r="R1176" s="94" t="str">
        <f>IF($M1176,_xll.BDH($J1176,R$1159,$L1176),"[DISABLED]")</f>
        <v>[DISABLED]</v>
      </c>
      <c r="S1176" s="94" t="str">
        <f>IF($M1176,_xll.BDH($J1176,S$1159,$L1176),"[DISABLED]")</f>
        <v>[DISABLED]</v>
      </c>
      <c r="U1176" s="106" t="s">
        <v>6256</v>
      </c>
      <c r="V1176" s="117" t="s">
        <v>1055</v>
      </c>
      <c r="W1176" s="118">
        <v>42276</v>
      </c>
      <c r="X1176" s="117" t="b">
        <v>0</v>
      </c>
      <c r="Y1176" s="117" t="s">
        <v>5237</v>
      </c>
      <c r="Z1176" s="117" t="s">
        <v>5237</v>
      </c>
      <c r="AA1176" s="117" t="s">
        <v>5237</v>
      </c>
      <c r="AB1176" s="117" t="s">
        <v>5237</v>
      </c>
      <c r="AC1176" s="117" t="s">
        <v>5237</v>
      </c>
      <c r="AD1176" s="117" t="s">
        <v>5237</v>
      </c>
    </row>
    <row r="1177" spans="2:30" outlineLevel="2">
      <c r="B1177" s="4" t="s">
        <v>5</v>
      </c>
      <c r="C1177" s="4" t="s">
        <v>5232</v>
      </c>
      <c r="D1177" s="4" t="s">
        <v>9</v>
      </c>
      <c r="E1177" s="10" t="s">
        <v>1277</v>
      </c>
      <c r="F1177" s="4" t="s">
        <v>152</v>
      </c>
      <c r="G1177" s="10" t="s">
        <v>482</v>
      </c>
      <c r="H1177" s="10" t="s">
        <v>1331</v>
      </c>
      <c r="I1177" s="4" t="s">
        <v>73</v>
      </c>
      <c r="J1177" s="72" t="str">
        <f t="shared" si="99"/>
        <v>ADSW4 ICPL Curncy</v>
      </c>
      <c r="K1177" s="92" t="str">
        <f t="shared" si="100"/>
        <v>ICPL</v>
      </c>
      <c r="L1177" s="93">
        <f t="shared" ca="1" si="100"/>
        <v>42276</v>
      </c>
      <c r="M1177" s="92" t="b">
        <f t="shared" si="100"/>
        <v>0</v>
      </c>
      <c r="N1177" s="94" t="str">
        <f>IF($M1177,_xll.BDP($J1177,N$1159),"[DISABLED]")</f>
        <v>[DISABLED]</v>
      </c>
      <c r="O1177" s="94" t="str">
        <f>IF($M1177,_xll.BDP($J1177,O$1159),"[DISABLED]")</f>
        <v>[DISABLED]</v>
      </c>
      <c r="P1177" s="94" t="str">
        <f>IF($M1177,_xll.BDP($J1177,P$1159),"[DISABLED]")</f>
        <v>[DISABLED]</v>
      </c>
      <c r="Q1177" s="94" t="str">
        <f>IF($M1177,_xll.BDH($J1177,Q$1159,$L1177),"[DISABLED]")</f>
        <v>[DISABLED]</v>
      </c>
      <c r="R1177" s="94" t="str">
        <f>IF($M1177,_xll.BDH($J1177,R$1159,$L1177),"[DISABLED]")</f>
        <v>[DISABLED]</v>
      </c>
      <c r="S1177" s="94" t="str">
        <f>IF($M1177,_xll.BDH($J1177,S$1159,$L1177),"[DISABLED]")</f>
        <v>[DISABLED]</v>
      </c>
      <c r="U1177" s="106" t="s">
        <v>6257</v>
      </c>
      <c r="V1177" s="117" t="s">
        <v>1055</v>
      </c>
      <c r="W1177" s="118">
        <v>42276</v>
      </c>
      <c r="X1177" s="117" t="b">
        <v>0</v>
      </c>
      <c r="Y1177" s="117" t="s">
        <v>5237</v>
      </c>
      <c r="Z1177" s="117" t="s">
        <v>5237</v>
      </c>
      <c r="AA1177" s="117" t="s">
        <v>5237</v>
      </c>
      <c r="AB1177" s="117" t="s">
        <v>5237</v>
      </c>
      <c r="AC1177" s="117" t="s">
        <v>5237</v>
      </c>
      <c r="AD1177" s="117" t="s">
        <v>5237</v>
      </c>
    </row>
    <row r="1178" spans="2:30" outlineLevel="2">
      <c r="B1178" s="4" t="s">
        <v>5</v>
      </c>
      <c r="C1178" s="4" t="s">
        <v>5232</v>
      </c>
      <c r="D1178" s="4" t="s">
        <v>9</v>
      </c>
      <c r="E1178" s="10" t="s">
        <v>1277</v>
      </c>
      <c r="F1178" s="4" t="s">
        <v>44</v>
      </c>
      <c r="G1178" s="10" t="s">
        <v>482</v>
      </c>
      <c r="H1178" s="10" t="s">
        <v>1332</v>
      </c>
      <c r="I1178" s="4" t="s">
        <v>73</v>
      </c>
      <c r="J1178" s="72" t="str">
        <f t="shared" si="99"/>
        <v>ADSW5 ICPL Curncy</v>
      </c>
      <c r="K1178" s="92" t="str">
        <f t="shared" si="100"/>
        <v>ICPL</v>
      </c>
      <c r="L1178" s="93">
        <f t="shared" ca="1" si="100"/>
        <v>42276</v>
      </c>
      <c r="M1178" s="92" t="b">
        <f t="shared" si="100"/>
        <v>0</v>
      </c>
      <c r="N1178" s="94" t="str">
        <f>IF($M1178,_xll.BDP($J1178,N$1159),"[DISABLED]")</f>
        <v>[DISABLED]</v>
      </c>
      <c r="O1178" s="94" t="str">
        <f>IF($M1178,_xll.BDP($J1178,O$1159),"[DISABLED]")</f>
        <v>[DISABLED]</v>
      </c>
      <c r="P1178" s="94" t="str">
        <f>IF($M1178,_xll.BDP($J1178,P$1159),"[DISABLED]")</f>
        <v>[DISABLED]</v>
      </c>
      <c r="Q1178" s="94" t="str">
        <f>IF($M1178,_xll.BDH($J1178,Q$1159,$L1178),"[DISABLED]")</f>
        <v>[DISABLED]</v>
      </c>
      <c r="R1178" s="94" t="str">
        <f>IF($M1178,_xll.BDH($J1178,R$1159,$L1178),"[DISABLED]")</f>
        <v>[DISABLED]</v>
      </c>
      <c r="S1178" s="94" t="str">
        <f>IF($M1178,_xll.BDH($J1178,S$1159,$L1178),"[DISABLED]")</f>
        <v>[DISABLED]</v>
      </c>
      <c r="U1178" s="106" t="s">
        <v>6258</v>
      </c>
      <c r="V1178" s="117" t="s">
        <v>1055</v>
      </c>
      <c r="W1178" s="118">
        <v>42276</v>
      </c>
      <c r="X1178" s="117" t="b">
        <v>0</v>
      </c>
      <c r="Y1178" s="117" t="s">
        <v>5237</v>
      </c>
      <c r="Z1178" s="117" t="s">
        <v>5237</v>
      </c>
      <c r="AA1178" s="117" t="s">
        <v>5237</v>
      </c>
      <c r="AB1178" s="117" t="s">
        <v>5237</v>
      </c>
      <c r="AC1178" s="117" t="s">
        <v>5237</v>
      </c>
      <c r="AD1178" s="117" t="s">
        <v>5237</v>
      </c>
    </row>
    <row r="1179" spans="2:30" outlineLevel="2">
      <c r="B1179" s="4" t="s">
        <v>5</v>
      </c>
      <c r="C1179" s="4" t="s">
        <v>5232</v>
      </c>
      <c r="D1179" s="4" t="s">
        <v>9</v>
      </c>
      <c r="E1179" s="10" t="s">
        <v>1277</v>
      </c>
      <c r="F1179" s="4" t="s">
        <v>155</v>
      </c>
      <c r="G1179" s="10" t="s">
        <v>482</v>
      </c>
      <c r="H1179" s="10" t="s">
        <v>1333</v>
      </c>
      <c r="I1179" s="4" t="s">
        <v>73</v>
      </c>
      <c r="J1179" s="72" t="str">
        <f t="shared" si="99"/>
        <v>ADSW6 ICPL Curncy</v>
      </c>
      <c r="K1179" s="92" t="str">
        <f t="shared" si="100"/>
        <v>ICPL</v>
      </c>
      <c r="L1179" s="93">
        <f t="shared" ca="1" si="100"/>
        <v>42276</v>
      </c>
      <c r="M1179" s="92" t="b">
        <f t="shared" si="100"/>
        <v>0</v>
      </c>
      <c r="N1179" s="94" t="str">
        <f>IF($M1179,_xll.BDP($J1179,N$1159),"[DISABLED]")</f>
        <v>[DISABLED]</v>
      </c>
      <c r="O1179" s="94" t="str">
        <f>IF($M1179,_xll.BDP($J1179,O$1159),"[DISABLED]")</f>
        <v>[DISABLED]</v>
      </c>
      <c r="P1179" s="94" t="str">
        <f>IF($M1179,_xll.BDP($J1179,P$1159),"[DISABLED]")</f>
        <v>[DISABLED]</v>
      </c>
      <c r="Q1179" s="94" t="str">
        <f>IF($M1179,_xll.BDH($J1179,Q$1159,$L1179),"[DISABLED]")</f>
        <v>[DISABLED]</v>
      </c>
      <c r="R1179" s="94" t="str">
        <f>IF($M1179,_xll.BDH($J1179,R$1159,$L1179),"[DISABLED]")</f>
        <v>[DISABLED]</v>
      </c>
      <c r="S1179" s="94" t="str">
        <f>IF($M1179,_xll.BDH($J1179,S$1159,$L1179),"[DISABLED]")</f>
        <v>[DISABLED]</v>
      </c>
      <c r="U1179" s="106" t="s">
        <v>6259</v>
      </c>
      <c r="V1179" s="117" t="s">
        <v>1055</v>
      </c>
      <c r="W1179" s="118">
        <v>42276</v>
      </c>
      <c r="X1179" s="117" t="b">
        <v>0</v>
      </c>
      <c r="Y1179" s="117" t="s">
        <v>5237</v>
      </c>
      <c r="Z1179" s="117" t="s">
        <v>5237</v>
      </c>
      <c r="AA1179" s="117" t="s">
        <v>5237</v>
      </c>
      <c r="AB1179" s="117" t="s">
        <v>5237</v>
      </c>
      <c r="AC1179" s="117" t="s">
        <v>5237</v>
      </c>
      <c r="AD1179" s="117" t="s">
        <v>5237</v>
      </c>
    </row>
    <row r="1180" spans="2:30" outlineLevel="2">
      <c r="B1180" s="4" t="s">
        <v>5</v>
      </c>
      <c r="C1180" s="4" t="s">
        <v>5232</v>
      </c>
      <c r="D1180" s="4" t="s">
        <v>9</v>
      </c>
      <c r="E1180" s="10" t="s">
        <v>1277</v>
      </c>
      <c r="F1180" s="4" t="s">
        <v>45</v>
      </c>
      <c r="G1180" s="10" t="s">
        <v>482</v>
      </c>
      <c r="H1180" s="10" t="s">
        <v>1334</v>
      </c>
      <c r="I1180" s="4" t="s">
        <v>73</v>
      </c>
      <c r="J1180" s="72" t="str">
        <f t="shared" si="99"/>
        <v>ADSW7 ICPL Curncy</v>
      </c>
      <c r="K1180" s="92" t="str">
        <f t="shared" si="100"/>
        <v>ICPL</v>
      </c>
      <c r="L1180" s="93">
        <f t="shared" ca="1" si="100"/>
        <v>42276</v>
      </c>
      <c r="M1180" s="92" t="b">
        <f t="shared" si="100"/>
        <v>0</v>
      </c>
      <c r="N1180" s="94" t="str">
        <f>IF($M1180,_xll.BDP($J1180,N$1159),"[DISABLED]")</f>
        <v>[DISABLED]</v>
      </c>
      <c r="O1180" s="94" t="str">
        <f>IF($M1180,_xll.BDP($J1180,O$1159),"[DISABLED]")</f>
        <v>[DISABLED]</v>
      </c>
      <c r="P1180" s="94" t="str">
        <f>IF($M1180,_xll.BDP($J1180,P$1159),"[DISABLED]")</f>
        <v>[DISABLED]</v>
      </c>
      <c r="Q1180" s="94" t="str">
        <f>IF($M1180,_xll.BDH($J1180,Q$1159,$L1180),"[DISABLED]")</f>
        <v>[DISABLED]</v>
      </c>
      <c r="R1180" s="94" t="str">
        <f>IF($M1180,_xll.BDH($J1180,R$1159,$L1180),"[DISABLED]")</f>
        <v>[DISABLED]</v>
      </c>
      <c r="S1180" s="94" t="str">
        <f>IF($M1180,_xll.BDH($J1180,S$1159,$L1180),"[DISABLED]")</f>
        <v>[DISABLED]</v>
      </c>
      <c r="U1180" s="106" t="s">
        <v>6260</v>
      </c>
      <c r="V1180" s="117" t="s">
        <v>1055</v>
      </c>
      <c r="W1180" s="118">
        <v>42276</v>
      </c>
      <c r="X1180" s="117" t="b">
        <v>0</v>
      </c>
      <c r="Y1180" s="117" t="s">
        <v>5237</v>
      </c>
      <c r="Z1180" s="117" t="s">
        <v>5237</v>
      </c>
      <c r="AA1180" s="117" t="s">
        <v>5237</v>
      </c>
      <c r="AB1180" s="117" t="s">
        <v>5237</v>
      </c>
      <c r="AC1180" s="117" t="s">
        <v>5237</v>
      </c>
      <c r="AD1180" s="117" t="s">
        <v>5237</v>
      </c>
    </row>
    <row r="1181" spans="2:30" outlineLevel="2">
      <c r="B1181" s="4" t="s">
        <v>5</v>
      </c>
      <c r="C1181" s="4" t="s">
        <v>5232</v>
      </c>
      <c r="D1181" s="4" t="s">
        <v>9</v>
      </c>
      <c r="E1181" s="10" t="s">
        <v>1277</v>
      </c>
      <c r="F1181" s="4" t="s">
        <v>156</v>
      </c>
      <c r="G1181" s="10" t="s">
        <v>482</v>
      </c>
      <c r="H1181" s="10" t="s">
        <v>1335</v>
      </c>
      <c r="I1181" s="4" t="s">
        <v>73</v>
      </c>
      <c r="J1181" s="72" t="str">
        <f t="shared" si="99"/>
        <v>ADSW8 ICPL Curncy</v>
      </c>
      <c r="K1181" s="92" t="str">
        <f t="shared" si="100"/>
        <v>ICPL</v>
      </c>
      <c r="L1181" s="93">
        <f t="shared" ca="1" si="100"/>
        <v>42276</v>
      </c>
      <c r="M1181" s="92" t="b">
        <f t="shared" si="100"/>
        <v>0</v>
      </c>
      <c r="N1181" s="94" t="str">
        <f>IF($M1181,_xll.BDP($J1181,N$1159),"[DISABLED]")</f>
        <v>[DISABLED]</v>
      </c>
      <c r="O1181" s="94" t="str">
        <f>IF($M1181,_xll.BDP($J1181,O$1159),"[DISABLED]")</f>
        <v>[DISABLED]</v>
      </c>
      <c r="P1181" s="94" t="str">
        <f>IF($M1181,_xll.BDP($J1181,P$1159),"[DISABLED]")</f>
        <v>[DISABLED]</v>
      </c>
      <c r="Q1181" s="94" t="str">
        <f>IF($M1181,_xll.BDH($J1181,Q$1159,$L1181),"[DISABLED]")</f>
        <v>[DISABLED]</v>
      </c>
      <c r="R1181" s="94" t="str">
        <f>IF($M1181,_xll.BDH($J1181,R$1159,$L1181),"[DISABLED]")</f>
        <v>[DISABLED]</v>
      </c>
      <c r="S1181" s="94" t="str">
        <f>IF($M1181,_xll.BDH($J1181,S$1159,$L1181),"[DISABLED]")</f>
        <v>[DISABLED]</v>
      </c>
      <c r="U1181" s="106" t="s">
        <v>6261</v>
      </c>
      <c r="V1181" s="117" t="s">
        <v>1055</v>
      </c>
      <c r="W1181" s="118">
        <v>42276</v>
      </c>
      <c r="X1181" s="117" t="b">
        <v>0</v>
      </c>
      <c r="Y1181" s="117" t="s">
        <v>5237</v>
      </c>
      <c r="Z1181" s="117" t="s">
        <v>5237</v>
      </c>
      <c r="AA1181" s="117" t="s">
        <v>5237</v>
      </c>
      <c r="AB1181" s="117" t="s">
        <v>5237</v>
      </c>
      <c r="AC1181" s="117" t="s">
        <v>5237</v>
      </c>
      <c r="AD1181" s="117" t="s">
        <v>5237</v>
      </c>
    </row>
    <row r="1182" spans="2:30" outlineLevel="2">
      <c r="B1182" s="4" t="s">
        <v>5</v>
      </c>
      <c r="C1182" s="4" t="s">
        <v>5232</v>
      </c>
      <c r="D1182" s="4" t="s">
        <v>9</v>
      </c>
      <c r="E1182" s="10" t="s">
        <v>1277</v>
      </c>
      <c r="F1182" s="4" t="s">
        <v>157</v>
      </c>
      <c r="G1182" s="10" t="s">
        <v>482</v>
      </c>
      <c r="H1182" s="10" t="s">
        <v>1336</v>
      </c>
      <c r="I1182" s="4" t="s">
        <v>73</v>
      </c>
      <c r="J1182" s="72" t="str">
        <f t="shared" si="99"/>
        <v>ADSW9 ICPL Curncy</v>
      </c>
      <c r="K1182" s="92" t="str">
        <f t="shared" si="100"/>
        <v>ICPL</v>
      </c>
      <c r="L1182" s="93">
        <f t="shared" ca="1" si="100"/>
        <v>42276</v>
      </c>
      <c r="M1182" s="92" t="b">
        <f t="shared" si="100"/>
        <v>0</v>
      </c>
      <c r="N1182" s="94" t="str">
        <f>IF($M1182,_xll.BDP($J1182,N$1159),"[DISABLED]")</f>
        <v>[DISABLED]</v>
      </c>
      <c r="O1182" s="94" t="str">
        <f>IF($M1182,_xll.BDP($J1182,O$1159),"[DISABLED]")</f>
        <v>[DISABLED]</v>
      </c>
      <c r="P1182" s="94" t="str">
        <f>IF($M1182,_xll.BDP($J1182,P$1159),"[DISABLED]")</f>
        <v>[DISABLED]</v>
      </c>
      <c r="Q1182" s="94" t="str">
        <f>IF($M1182,_xll.BDH($J1182,Q$1159,$L1182),"[DISABLED]")</f>
        <v>[DISABLED]</v>
      </c>
      <c r="R1182" s="94" t="str">
        <f>IF($M1182,_xll.BDH($J1182,R$1159,$L1182),"[DISABLED]")</f>
        <v>[DISABLED]</v>
      </c>
      <c r="S1182" s="94" t="str">
        <f>IF($M1182,_xll.BDH($J1182,S$1159,$L1182),"[DISABLED]")</f>
        <v>[DISABLED]</v>
      </c>
      <c r="U1182" s="106" t="s">
        <v>6262</v>
      </c>
      <c r="V1182" s="117" t="s">
        <v>1055</v>
      </c>
      <c r="W1182" s="118">
        <v>42276</v>
      </c>
      <c r="X1182" s="117" t="b">
        <v>0</v>
      </c>
      <c r="Y1182" s="117" t="s">
        <v>5237</v>
      </c>
      <c r="Z1182" s="117" t="s">
        <v>5237</v>
      </c>
      <c r="AA1182" s="117" t="s">
        <v>5237</v>
      </c>
      <c r="AB1182" s="117" t="s">
        <v>5237</v>
      </c>
      <c r="AC1182" s="117" t="s">
        <v>5237</v>
      </c>
      <c r="AD1182" s="117" t="s">
        <v>5237</v>
      </c>
    </row>
    <row r="1183" spans="2:30" outlineLevel="2">
      <c r="B1183" s="4" t="s">
        <v>5</v>
      </c>
      <c r="C1183" s="4" t="s">
        <v>5232</v>
      </c>
      <c r="D1183" s="4" t="s">
        <v>9</v>
      </c>
      <c r="E1183" s="10" t="s">
        <v>1277</v>
      </c>
      <c r="F1183" s="4" t="s">
        <v>46</v>
      </c>
      <c r="G1183" s="10" t="s">
        <v>482</v>
      </c>
      <c r="H1183" s="10" t="s">
        <v>1337</v>
      </c>
      <c r="I1183" s="4" t="s">
        <v>73</v>
      </c>
      <c r="J1183" s="72" t="str">
        <f t="shared" si="99"/>
        <v>ADSW10 ICPL Curncy</v>
      </c>
      <c r="K1183" s="92" t="str">
        <f t="shared" si="100"/>
        <v>ICPL</v>
      </c>
      <c r="L1183" s="93">
        <f t="shared" ca="1" si="100"/>
        <v>42276</v>
      </c>
      <c r="M1183" s="92" t="b">
        <f t="shared" si="100"/>
        <v>0</v>
      </c>
      <c r="N1183" s="94" t="str">
        <f>IF($M1183,_xll.BDP($J1183,N$1159),"[DISABLED]")</f>
        <v>[DISABLED]</v>
      </c>
      <c r="O1183" s="94" t="str">
        <f>IF($M1183,_xll.BDP($J1183,O$1159),"[DISABLED]")</f>
        <v>[DISABLED]</v>
      </c>
      <c r="P1183" s="94" t="str">
        <f>IF($M1183,_xll.BDP($J1183,P$1159),"[DISABLED]")</f>
        <v>[DISABLED]</v>
      </c>
      <c r="Q1183" s="94" t="str">
        <f>IF($M1183,_xll.BDH($J1183,Q$1159,$L1183),"[DISABLED]")</f>
        <v>[DISABLED]</v>
      </c>
      <c r="R1183" s="94" t="str">
        <f>IF($M1183,_xll.BDH($J1183,R$1159,$L1183),"[DISABLED]")</f>
        <v>[DISABLED]</v>
      </c>
      <c r="S1183" s="94" t="str">
        <f>IF($M1183,_xll.BDH($J1183,S$1159,$L1183),"[DISABLED]")</f>
        <v>[DISABLED]</v>
      </c>
      <c r="U1183" s="106" t="s">
        <v>6263</v>
      </c>
      <c r="V1183" s="117" t="s">
        <v>1055</v>
      </c>
      <c r="W1183" s="118">
        <v>42276</v>
      </c>
      <c r="X1183" s="117" t="b">
        <v>0</v>
      </c>
      <c r="Y1183" s="117" t="s">
        <v>5237</v>
      </c>
      <c r="Z1183" s="117" t="s">
        <v>5237</v>
      </c>
      <c r="AA1183" s="117" t="s">
        <v>5237</v>
      </c>
      <c r="AB1183" s="117" t="s">
        <v>5237</v>
      </c>
      <c r="AC1183" s="117" t="s">
        <v>5237</v>
      </c>
      <c r="AD1183" s="117" t="s">
        <v>5237</v>
      </c>
    </row>
    <row r="1184" spans="2:30" outlineLevel="2">
      <c r="B1184" s="4" t="s">
        <v>5</v>
      </c>
      <c r="C1184" s="4" t="s">
        <v>5232</v>
      </c>
      <c r="D1184" s="4" t="s">
        <v>9</v>
      </c>
      <c r="E1184" s="10" t="s">
        <v>1277</v>
      </c>
      <c r="F1184" s="4" t="s">
        <v>160</v>
      </c>
      <c r="G1184" s="10" t="s">
        <v>482</v>
      </c>
      <c r="H1184" s="10" t="s">
        <v>1338</v>
      </c>
      <c r="I1184" s="4" t="s">
        <v>73</v>
      </c>
      <c r="J1184" s="72" t="str">
        <f t="shared" si="99"/>
        <v>ADSW11 ICPL Curncy</v>
      </c>
      <c r="K1184" s="92" t="str">
        <f t="shared" si="100"/>
        <v>ICPL</v>
      </c>
      <c r="L1184" s="93">
        <f t="shared" ca="1" si="100"/>
        <v>42276</v>
      </c>
      <c r="M1184" s="92" t="b">
        <f t="shared" si="100"/>
        <v>0</v>
      </c>
      <c r="N1184" s="94" t="str">
        <f>IF($M1184,_xll.BDP($J1184,N$1159),"[DISABLED]")</f>
        <v>[DISABLED]</v>
      </c>
      <c r="O1184" s="94" t="str">
        <f>IF($M1184,_xll.BDP($J1184,O$1159),"[DISABLED]")</f>
        <v>[DISABLED]</v>
      </c>
      <c r="P1184" s="94" t="str">
        <f>IF($M1184,_xll.BDP($J1184,P$1159),"[DISABLED]")</f>
        <v>[DISABLED]</v>
      </c>
      <c r="Q1184" s="94" t="str">
        <f>IF($M1184,_xll.BDH($J1184,Q$1159,$L1184),"[DISABLED]")</f>
        <v>[DISABLED]</v>
      </c>
      <c r="R1184" s="94" t="str">
        <f>IF($M1184,_xll.BDH($J1184,R$1159,$L1184),"[DISABLED]")</f>
        <v>[DISABLED]</v>
      </c>
      <c r="S1184" s="94" t="str">
        <f>IF($M1184,_xll.BDH($J1184,S$1159,$L1184),"[DISABLED]")</f>
        <v>[DISABLED]</v>
      </c>
      <c r="U1184" s="106" t="s">
        <v>6264</v>
      </c>
      <c r="V1184" s="117" t="s">
        <v>1055</v>
      </c>
      <c r="W1184" s="118">
        <v>42276</v>
      </c>
      <c r="X1184" s="117" t="b">
        <v>0</v>
      </c>
      <c r="Y1184" s="117" t="s">
        <v>5237</v>
      </c>
      <c r="Z1184" s="117" t="s">
        <v>5237</v>
      </c>
      <c r="AA1184" s="117" t="s">
        <v>5237</v>
      </c>
      <c r="AB1184" s="117" t="s">
        <v>5237</v>
      </c>
      <c r="AC1184" s="117" t="s">
        <v>5237</v>
      </c>
      <c r="AD1184" s="117" t="s">
        <v>5237</v>
      </c>
    </row>
    <row r="1185" spans="2:30" outlineLevel="2">
      <c r="B1185" s="4" t="s">
        <v>5</v>
      </c>
      <c r="C1185" s="4" t="s">
        <v>5232</v>
      </c>
      <c r="D1185" s="4" t="s">
        <v>9</v>
      </c>
      <c r="E1185" s="10" t="s">
        <v>1277</v>
      </c>
      <c r="F1185" s="4" t="s">
        <v>161</v>
      </c>
      <c r="G1185" s="10" t="s">
        <v>482</v>
      </c>
      <c r="H1185" s="10" t="s">
        <v>1339</v>
      </c>
      <c r="I1185" s="4" t="s">
        <v>73</v>
      </c>
      <c r="J1185" s="72" t="str">
        <f t="shared" si="99"/>
        <v>ADSW12 ICPL Curncy</v>
      </c>
      <c r="K1185" s="92" t="str">
        <f t="shared" si="100"/>
        <v>ICPL</v>
      </c>
      <c r="L1185" s="93">
        <f t="shared" ca="1" si="100"/>
        <v>42276</v>
      </c>
      <c r="M1185" s="92" t="b">
        <f t="shared" si="100"/>
        <v>0</v>
      </c>
      <c r="N1185" s="94" t="str">
        <f>IF($M1185,_xll.BDP($J1185,N$1159),"[DISABLED]")</f>
        <v>[DISABLED]</v>
      </c>
      <c r="O1185" s="94" t="str">
        <f>IF($M1185,_xll.BDP($J1185,O$1159),"[DISABLED]")</f>
        <v>[DISABLED]</v>
      </c>
      <c r="P1185" s="94" t="str">
        <f>IF($M1185,_xll.BDP($J1185,P$1159),"[DISABLED]")</f>
        <v>[DISABLED]</v>
      </c>
      <c r="Q1185" s="94" t="str">
        <f>IF($M1185,_xll.BDH($J1185,Q$1159,$L1185),"[DISABLED]")</f>
        <v>[DISABLED]</v>
      </c>
      <c r="R1185" s="94" t="str">
        <f>IF($M1185,_xll.BDH($J1185,R$1159,$L1185),"[DISABLED]")</f>
        <v>[DISABLED]</v>
      </c>
      <c r="S1185" s="94" t="str">
        <f>IF($M1185,_xll.BDH($J1185,S$1159,$L1185),"[DISABLED]")</f>
        <v>[DISABLED]</v>
      </c>
      <c r="U1185" s="106" t="s">
        <v>6265</v>
      </c>
      <c r="V1185" s="117" t="s">
        <v>1055</v>
      </c>
      <c r="W1185" s="118">
        <v>42276</v>
      </c>
      <c r="X1185" s="117" t="b">
        <v>0</v>
      </c>
      <c r="Y1185" s="117" t="s">
        <v>5237</v>
      </c>
      <c r="Z1185" s="117" t="s">
        <v>5237</v>
      </c>
      <c r="AA1185" s="117" t="s">
        <v>5237</v>
      </c>
      <c r="AB1185" s="117" t="s">
        <v>5237</v>
      </c>
      <c r="AC1185" s="117" t="s">
        <v>5237</v>
      </c>
      <c r="AD1185" s="117" t="s">
        <v>5237</v>
      </c>
    </row>
    <row r="1186" spans="2:30" outlineLevel="2">
      <c r="B1186" s="4" t="s">
        <v>5</v>
      </c>
      <c r="C1186" s="4" t="s">
        <v>5232</v>
      </c>
      <c r="D1186" s="4" t="s">
        <v>9</v>
      </c>
      <c r="E1186" s="10" t="s">
        <v>1277</v>
      </c>
      <c r="F1186" s="4" t="s">
        <v>162</v>
      </c>
      <c r="G1186" s="10" t="s">
        <v>482</v>
      </c>
      <c r="H1186" s="10" t="s">
        <v>1340</v>
      </c>
      <c r="I1186" s="4" t="s">
        <v>73</v>
      </c>
      <c r="J1186" s="72" t="str">
        <f t="shared" si="99"/>
        <v>ADSW13 ICPL Curncy</v>
      </c>
      <c r="K1186" s="92" t="str">
        <f t="shared" si="100"/>
        <v>ICPL</v>
      </c>
      <c r="L1186" s="93">
        <f t="shared" ca="1" si="100"/>
        <v>42276</v>
      </c>
      <c r="M1186" s="92" t="b">
        <f t="shared" si="100"/>
        <v>0</v>
      </c>
      <c r="N1186" s="94" t="str">
        <f>IF($M1186,_xll.BDP($J1186,N$1159),"[DISABLED]")</f>
        <v>[DISABLED]</v>
      </c>
      <c r="O1186" s="94" t="str">
        <f>IF($M1186,_xll.BDP($J1186,O$1159),"[DISABLED]")</f>
        <v>[DISABLED]</v>
      </c>
      <c r="P1186" s="94" t="str">
        <f>IF($M1186,_xll.BDP($J1186,P$1159),"[DISABLED]")</f>
        <v>[DISABLED]</v>
      </c>
      <c r="Q1186" s="94" t="str">
        <f>IF($M1186,_xll.BDH($J1186,Q$1159,$L1186),"[DISABLED]")</f>
        <v>[DISABLED]</v>
      </c>
      <c r="R1186" s="94" t="str">
        <f>IF($M1186,_xll.BDH($J1186,R$1159,$L1186),"[DISABLED]")</f>
        <v>[DISABLED]</v>
      </c>
      <c r="S1186" s="94" t="str">
        <f>IF($M1186,_xll.BDH($J1186,S$1159,$L1186),"[DISABLED]")</f>
        <v>[DISABLED]</v>
      </c>
      <c r="U1186" s="106" t="s">
        <v>6266</v>
      </c>
      <c r="V1186" s="117" t="s">
        <v>1055</v>
      </c>
      <c r="W1186" s="118">
        <v>42276</v>
      </c>
      <c r="X1186" s="117" t="b">
        <v>0</v>
      </c>
      <c r="Y1186" s="117" t="s">
        <v>5237</v>
      </c>
      <c r="Z1186" s="117" t="s">
        <v>5237</v>
      </c>
      <c r="AA1186" s="117" t="s">
        <v>5237</v>
      </c>
      <c r="AB1186" s="117" t="s">
        <v>5237</v>
      </c>
      <c r="AC1186" s="117" t="s">
        <v>5237</v>
      </c>
      <c r="AD1186" s="117" t="s">
        <v>5237</v>
      </c>
    </row>
    <row r="1187" spans="2:30" outlineLevel="2">
      <c r="B1187" s="4" t="s">
        <v>5</v>
      </c>
      <c r="C1187" s="4" t="s">
        <v>5232</v>
      </c>
      <c r="D1187" s="4" t="s">
        <v>9</v>
      </c>
      <c r="E1187" s="10" t="s">
        <v>1277</v>
      </c>
      <c r="F1187" s="4" t="s">
        <v>163</v>
      </c>
      <c r="G1187" s="10" t="s">
        <v>482</v>
      </c>
      <c r="H1187" s="10" t="s">
        <v>1341</v>
      </c>
      <c r="I1187" s="4" t="s">
        <v>73</v>
      </c>
      <c r="J1187" s="72" t="str">
        <f t="shared" si="99"/>
        <v>ADSW14 ICPL Curncy</v>
      </c>
      <c r="K1187" s="92" t="str">
        <f t="shared" si="100"/>
        <v>ICPL</v>
      </c>
      <c r="L1187" s="93">
        <f t="shared" ca="1" si="100"/>
        <v>42276</v>
      </c>
      <c r="M1187" s="92" t="b">
        <f t="shared" si="100"/>
        <v>0</v>
      </c>
      <c r="N1187" s="94" t="str">
        <f>IF($M1187,_xll.BDP($J1187,N$1159),"[DISABLED]")</f>
        <v>[DISABLED]</v>
      </c>
      <c r="O1187" s="94" t="str">
        <f>IF($M1187,_xll.BDP($J1187,O$1159),"[DISABLED]")</f>
        <v>[DISABLED]</v>
      </c>
      <c r="P1187" s="94" t="str">
        <f>IF($M1187,_xll.BDP($J1187,P$1159),"[DISABLED]")</f>
        <v>[DISABLED]</v>
      </c>
      <c r="Q1187" s="94" t="str">
        <f>IF($M1187,_xll.BDH($J1187,Q$1159,$L1187),"[DISABLED]")</f>
        <v>[DISABLED]</v>
      </c>
      <c r="R1187" s="94" t="str">
        <f>IF($M1187,_xll.BDH($J1187,R$1159,$L1187),"[DISABLED]")</f>
        <v>[DISABLED]</v>
      </c>
      <c r="S1187" s="94" t="str">
        <f>IF($M1187,_xll.BDH($J1187,S$1159,$L1187),"[DISABLED]")</f>
        <v>[DISABLED]</v>
      </c>
      <c r="U1187" s="106" t="s">
        <v>6267</v>
      </c>
      <c r="V1187" s="117" t="s">
        <v>1055</v>
      </c>
      <c r="W1187" s="118">
        <v>42276</v>
      </c>
      <c r="X1187" s="117" t="b">
        <v>0</v>
      </c>
      <c r="Y1187" s="117" t="s">
        <v>5237</v>
      </c>
      <c r="Z1187" s="117" t="s">
        <v>5237</v>
      </c>
      <c r="AA1187" s="117" t="s">
        <v>5237</v>
      </c>
      <c r="AB1187" s="117" t="s">
        <v>5237</v>
      </c>
      <c r="AC1187" s="117" t="s">
        <v>5237</v>
      </c>
      <c r="AD1187" s="117" t="s">
        <v>5237</v>
      </c>
    </row>
    <row r="1188" spans="2:30" outlineLevel="2">
      <c r="B1188" s="4" t="s">
        <v>5</v>
      </c>
      <c r="C1188" s="4" t="s">
        <v>5232</v>
      </c>
      <c r="D1188" s="4" t="s">
        <v>9</v>
      </c>
      <c r="E1188" s="10" t="s">
        <v>1277</v>
      </c>
      <c r="F1188" s="4" t="s">
        <v>47</v>
      </c>
      <c r="G1188" s="10" t="s">
        <v>482</v>
      </c>
      <c r="H1188" s="10" t="s">
        <v>1342</v>
      </c>
      <c r="I1188" s="4" t="s">
        <v>73</v>
      </c>
      <c r="J1188" s="72" t="str">
        <f t="shared" si="99"/>
        <v>ADSW15 ICPL Curncy</v>
      </c>
      <c r="K1188" s="92" t="str">
        <f t="shared" si="100"/>
        <v>ICPL</v>
      </c>
      <c r="L1188" s="93">
        <f t="shared" ca="1" si="100"/>
        <v>42276</v>
      </c>
      <c r="M1188" s="92" t="b">
        <f t="shared" si="100"/>
        <v>0</v>
      </c>
      <c r="N1188" s="94" t="str">
        <f>IF($M1188,_xll.BDP($J1188,N$1159),"[DISABLED]")</f>
        <v>[DISABLED]</v>
      </c>
      <c r="O1188" s="94" t="str">
        <f>IF($M1188,_xll.BDP($J1188,O$1159),"[DISABLED]")</f>
        <v>[DISABLED]</v>
      </c>
      <c r="P1188" s="94" t="str">
        <f>IF($M1188,_xll.BDP($J1188,P$1159),"[DISABLED]")</f>
        <v>[DISABLED]</v>
      </c>
      <c r="Q1188" s="94" t="str">
        <f>IF($M1188,_xll.BDH($J1188,Q$1159,$L1188),"[DISABLED]")</f>
        <v>[DISABLED]</v>
      </c>
      <c r="R1188" s="94" t="str">
        <f>IF($M1188,_xll.BDH($J1188,R$1159,$L1188),"[DISABLED]")</f>
        <v>[DISABLED]</v>
      </c>
      <c r="S1188" s="94" t="str">
        <f>IF($M1188,_xll.BDH($J1188,S$1159,$L1188),"[DISABLED]")</f>
        <v>[DISABLED]</v>
      </c>
      <c r="U1188" s="106" t="s">
        <v>6268</v>
      </c>
      <c r="V1188" s="117" t="s">
        <v>1055</v>
      </c>
      <c r="W1188" s="118">
        <v>42276</v>
      </c>
      <c r="X1188" s="117" t="b">
        <v>0</v>
      </c>
      <c r="Y1188" s="117" t="s">
        <v>5237</v>
      </c>
      <c r="Z1188" s="117" t="s">
        <v>5237</v>
      </c>
      <c r="AA1188" s="117" t="s">
        <v>5237</v>
      </c>
      <c r="AB1188" s="117" t="s">
        <v>5237</v>
      </c>
      <c r="AC1188" s="117" t="s">
        <v>5237</v>
      </c>
      <c r="AD1188" s="117" t="s">
        <v>5237</v>
      </c>
    </row>
    <row r="1189" spans="2:30" outlineLevel="2">
      <c r="B1189" s="4" t="s">
        <v>5</v>
      </c>
      <c r="C1189" s="4" t="s">
        <v>5232</v>
      </c>
      <c r="D1189" s="4" t="s">
        <v>9</v>
      </c>
      <c r="E1189" s="10" t="s">
        <v>1277</v>
      </c>
      <c r="F1189" s="4" t="s">
        <v>48</v>
      </c>
      <c r="G1189" s="10" t="s">
        <v>482</v>
      </c>
      <c r="H1189" s="10" t="s">
        <v>1343</v>
      </c>
      <c r="I1189" s="4" t="s">
        <v>73</v>
      </c>
      <c r="J1189" s="72" t="str">
        <f t="shared" si="99"/>
        <v>ADSW20 ICPL Curncy</v>
      </c>
      <c r="K1189" s="92" t="str">
        <f t="shared" si="100"/>
        <v>ICPL</v>
      </c>
      <c r="L1189" s="93">
        <f t="shared" ca="1" si="100"/>
        <v>42276</v>
      </c>
      <c r="M1189" s="92" t="b">
        <f t="shared" si="100"/>
        <v>0</v>
      </c>
      <c r="N1189" s="94" t="str">
        <f>IF($M1189,_xll.BDP($J1189,N$1159),"[DISABLED]")</f>
        <v>[DISABLED]</v>
      </c>
      <c r="O1189" s="94" t="str">
        <f>IF($M1189,_xll.BDP($J1189,O$1159),"[DISABLED]")</f>
        <v>[DISABLED]</v>
      </c>
      <c r="P1189" s="94" t="str">
        <f>IF($M1189,_xll.BDP($J1189,P$1159),"[DISABLED]")</f>
        <v>[DISABLED]</v>
      </c>
      <c r="Q1189" s="94" t="str">
        <f>IF($M1189,_xll.BDH($J1189,Q$1159,$L1189),"[DISABLED]")</f>
        <v>[DISABLED]</v>
      </c>
      <c r="R1189" s="94" t="str">
        <f>IF($M1189,_xll.BDH($J1189,R$1159,$L1189),"[DISABLED]")</f>
        <v>[DISABLED]</v>
      </c>
      <c r="S1189" s="94" t="str">
        <f>IF($M1189,_xll.BDH($J1189,S$1159,$L1189),"[DISABLED]")</f>
        <v>[DISABLED]</v>
      </c>
      <c r="U1189" s="106" t="s">
        <v>6269</v>
      </c>
      <c r="V1189" s="117" t="s">
        <v>1055</v>
      </c>
      <c r="W1189" s="118">
        <v>42276</v>
      </c>
      <c r="X1189" s="117" t="b">
        <v>0</v>
      </c>
      <c r="Y1189" s="117" t="s">
        <v>5237</v>
      </c>
      <c r="Z1189" s="117" t="s">
        <v>5237</v>
      </c>
      <c r="AA1189" s="117" t="s">
        <v>5237</v>
      </c>
      <c r="AB1189" s="117" t="s">
        <v>5237</v>
      </c>
      <c r="AC1189" s="117" t="s">
        <v>5237</v>
      </c>
      <c r="AD1189" s="117" t="s">
        <v>5237</v>
      </c>
    </row>
    <row r="1190" spans="2:30" outlineLevel="2">
      <c r="B1190" s="4" t="s">
        <v>5</v>
      </c>
      <c r="C1190" s="4" t="s">
        <v>5232</v>
      </c>
      <c r="D1190" s="4" t="s">
        <v>9</v>
      </c>
      <c r="E1190" s="10" t="s">
        <v>1277</v>
      </c>
      <c r="F1190" s="4" t="s">
        <v>49</v>
      </c>
      <c r="G1190" s="10" t="s">
        <v>482</v>
      </c>
      <c r="H1190" s="10" t="s">
        <v>1344</v>
      </c>
      <c r="I1190" s="4" t="s">
        <v>73</v>
      </c>
      <c r="J1190" s="72" t="str">
        <f t="shared" si="99"/>
        <v>ADSW25 ICPL Curncy</v>
      </c>
      <c r="K1190" s="92" t="str">
        <f t="shared" si="100"/>
        <v>ICPL</v>
      </c>
      <c r="L1190" s="93">
        <f t="shared" ca="1" si="100"/>
        <v>42276</v>
      </c>
      <c r="M1190" s="92" t="b">
        <f t="shared" si="100"/>
        <v>0</v>
      </c>
      <c r="N1190" s="94" t="str">
        <f>IF($M1190,_xll.BDP($J1190,N$1159),"[DISABLED]")</f>
        <v>[DISABLED]</v>
      </c>
      <c r="O1190" s="94" t="str">
        <f>IF($M1190,_xll.BDP($J1190,O$1159),"[DISABLED]")</f>
        <v>[DISABLED]</v>
      </c>
      <c r="P1190" s="94" t="str">
        <f>IF($M1190,_xll.BDP($J1190,P$1159),"[DISABLED]")</f>
        <v>[DISABLED]</v>
      </c>
      <c r="Q1190" s="94" t="str">
        <f>IF($M1190,_xll.BDH($J1190,Q$1159,$L1190),"[DISABLED]")</f>
        <v>[DISABLED]</v>
      </c>
      <c r="R1190" s="94" t="str">
        <f>IF($M1190,_xll.BDH($J1190,R$1159,$L1190),"[DISABLED]")</f>
        <v>[DISABLED]</v>
      </c>
      <c r="S1190" s="94" t="str">
        <f>IF($M1190,_xll.BDH($J1190,S$1159,$L1190),"[DISABLED]")</f>
        <v>[DISABLED]</v>
      </c>
      <c r="U1190" s="106" t="s">
        <v>6270</v>
      </c>
      <c r="V1190" s="117" t="s">
        <v>1055</v>
      </c>
      <c r="W1190" s="118">
        <v>42276</v>
      </c>
      <c r="X1190" s="117" t="b">
        <v>0</v>
      </c>
      <c r="Y1190" s="117" t="s">
        <v>5237</v>
      </c>
      <c r="Z1190" s="117" t="s">
        <v>5237</v>
      </c>
      <c r="AA1190" s="117" t="s">
        <v>5237</v>
      </c>
      <c r="AB1190" s="117" t="s">
        <v>5237</v>
      </c>
      <c r="AC1190" s="117" t="s">
        <v>5237</v>
      </c>
      <c r="AD1190" s="117" t="s">
        <v>5237</v>
      </c>
    </row>
    <row r="1191" spans="2:30" outlineLevel="2">
      <c r="B1191" s="4" t="s">
        <v>5</v>
      </c>
      <c r="C1191" s="4" t="s">
        <v>5232</v>
      </c>
      <c r="D1191" s="4" t="s">
        <v>9</v>
      </c>
      <c r="E1191" s="10" t="s">
        <v>1277</v>
      </c>
      <c r="F1191" s="4" t="s">
        <v>50</v>
      </c>
      <c r="G1191" s="10" t="s">
        <v>482</v>
      </c>
      <c r="H1191" s="10" t="s">
        <v>1345</v>
      </c>
      <c r="I1191" s="4" t="s">
        <v>73</v>
      </c>
      <c r="J1191" s="72" t="str">
        <f t="shared" si="99"/>
        <v>ADSW30 ICPL Curncy</v>
      </c>
      <c r="K1191" s="92" t="str">
        <f t="shared" si="100"/>
        <v>ICPL</v>
      </c>
      <c r="L1191" s="93">
        <f t="shared" ca="1" si="100"/>
        <v>42276</v>
      </c>
      <c r="M1191" s="92" t="b">
        <f t="shared" si="100"/>
        <v>0</v>
      </c>
      <c r="N1191" s="94" t="str">
        <f>IF($M1191,_xll.BDP($J1191,N$1159),"[DISABLED]")</f>
        <v>[DISABLED]</v>
      </c>
      <c r="O1191" s="94" t="str">
        <f>IF($M1191,_xll.BDP($J1191,O$1159),"[DISABLED]")</f>
        <v>[DISABLED]</v>
      </c>
      <c r="P1191" s="94" t="str">
        <f>IF($M1191,_xll.BDP($J1191,P$1159),"[DISABLED]")</f>
        <v>[DISABLED]</v>
      </c>
      <c r="Q1191" s="94" t="str">
        <f>IF($M1191,_xll.BDH($J1191,Q$1159,$L1191),"[DISABLED]")</f>
        <v>[DISABLED]</v>
      </c>
      <c r="R1191" s="94" t="str">
        <f>IF($M1191,_xll.BDH($J1191,R$1159,$L1191),"[DISABLED]")</f>
        <v>[DISABLED]</v>
      </c>
      <c r="S1191" s="94" t="str">
        <f>IF($M1191,_xll.BDH($J1191,S$1159,$L1191),"[DISABLED]")</f>
        <v>[DISABLED]</v>
      </c>
      <c r="U1191" s="106" t="s">
        <v>6271</v>
      </c>
      <c r="V1191" s="117" t="s">
        <v>1055</v>
      </c>
      <c r="W1191" s="118">
        <v>42276</v>
      </c>
      <c r="X1191" s="117" t="b">
        <v>0</v>
      </c>
      <c r="Y1191" s="117" t="s">
        <v>5237</v>
      </c>
      <c r="Z1191" s="117" t="s">
        <v>5237</v>
      </c>
      <c r="AA1191" s="117" t="s">
        <v>5237</v>
      </c>
      <c r="AB1191" s="117" t="s">
        <v>5237</v>
      </c>
      <c r="AC1191" s="117" t="s">
        <v>5237</v>
      </c>
      <c r="AD1191" s="117" t="s">
        <v>5237</v>
      </c>
    </row>
    <row r="1192" spans="2:30" outlineLevel="2">
      <c r="B1192" s="4" t="s">
        <v>5</v>
      </c>
      <c r="C1192" s="4" t="s">
        <v>5232</v>
      </c>
      <c r="D1192" s="4" t="s">
        <v>9</v>
      </c>
      <c r="E1192" s="10" t="s">
        <v>1277</v>
      </c>
      <c r="F1192" s="4" t="s">
        <v>51</v>
      </c>
      <c r="G1192" s="10" t="s">
        <v>482</v>
      </c>
      <c r="H1192" s="10" t="s">
        <v>1346</v>
      </c>
      <c r="I1192" s="4" t="s">
        <v>73</v>
      </c>
      <c r="J1192" s="72" t="str">
        <f t="shared" si="99"/>
        <v>ADSW40 ICPL Curncy</v>
      </c>
      <c r="K1192" s="92" t="str">
        <f t="shared" si="100"/>
        <v>ICPL</v>
      </c>
      <c r="L1192" s="93">
        <f t="shared" ca="1" si="100"/>
        <v>42276</v>
      </c>
      <c r="M1192" s="92" t="b">
        <f t="shared" si="100"/>
        <v>0</v>
      </c>
      <c r="N1192" s="94" t="str">
        <f>IF($M1192,_xll.BDP($J1192,N$1159),"[DISABLED]")</f>
        <v>[DISABLED]</v>
      </c>
      <c r="O1192" s="94" t="str">
        <f>IF($M1192,_xll.BDP($J1192,O$1159),"[DISABLED]")</f>
        <v>[DISABLED]</v>
      </c>
      <c r="P1192" s="94" t="str">
        <f>IF($M1192,_xll.BDP($J1192,P$1159),"[DISABLED]")</f>
        <v>[DISABLED]</v>
      </c>
      <c r="Q1192" s="94" t="str">
        <f>IF($M1192,_xll.BDH($J1192,Q$1159,$L1192),"[DISABLED]")</f>
        <v>[DISABLED]</v>
      </c>
      <c r="R1192" s="94" t="str">
        <f>IF($M1192,_xll.BDH($J1192,R$1159,$L1192),"[DISABLED]")</f>
        <v>[DISABLED]</v>
      </c>
      <c r="S1192" s="94" t="str">
        <f>IF($M1192,_xll.BDH($J1192,S$1159,$L1192),"[DISABLED]")</f>
        <v>[DISABLED]</v>
      </c>
      <c r="U1192" s="106" t="s">
        <v>6272</v>
      </c>
      <c r="V1192" s="117" t="s">
        <v>1055</v>
      </c>
      <c r="W1192" s="118">
        <v>42276</v>
      </c>
      <c r="X1192" s="117" t="b">
        <v>0</v>
      </c>
      <c r="Y1192" s="117" t="s">
        <v>5237</v>
      </c>
      <c r="Z1192" s="117" t="s">
        <v>5237</v>
      </c>
      <c r="AA1192" s="117" t="s">
        <v>5237</v>
      </c>
      <c r="AB1192" s="117" t="s">
        <v>5237</v>
      </c>
      <c r="AC1192" s="117" t="s">
        <v>5237</v>
      </c>
      <c r="AD1192" s="117" t="s">
        <v>5237</v>
      </c>
    </row>
    <row r="1193" spans="2:30" outlineLevel="2">
      <c r="B1193" s="4" t="s">
        <v>5</v>
      </c>
      <c r="C1193" s="4" t="s">
        <v>5232</v>
      </c>
      <c r="D1193" s="4" t="s">
        <v>9</v>
      </c>
      <c r="E1193" s="10" t="s">
        <v>1277</v>
      </c>
      <c r="F1193" s="4" t="s">
        <v>52</v>
      </c>
      <c r="G1193" s="10" t="s">
        <v>482</v>
      </c>
      <c r="H1193" s="10" t="s">
        <v>1347</v>
      </c>
      <c r="I1193" s="4" t="s">
        <v>73</v>
      </c>
      <c r="J1193" s="72" t="str">
        <f t="shared" si="99"/>
        <v>ADSW50 ICPL Curncy</v>
      </c>
      <c r="K1193" s="92" t="str">
        <f t="shared" si="100"/>
        <v>ICPL</v>
      </c>
      <c r="L1193" s="93">
        <f t="shared" ca="1" si="100"/>
        <v>42276</v>
      </c>
      <c r="M1193" s="92" t="b">
        <f t="shared" si="100"/>
        <v>0</v>
      </c>
      <c r="N1193" s="94" t="str">
        <f>IF($M1193,_xll.BDP($J1193,N$1159),"[DISABLED]")</f>
        <v>[DISABLED]</v>
      </c>
      <c r="O1193" s="94" t="str">
        <f>IF($M1193,_xll.BDP($J1193,O$1159),"[DISABLED]")</f>
        <v>[DISABLED]</v>
      </c>
      <c r="P1193" s="94" t="str">
        <f>IF($M1193,_xll.BDP($J1193,P$1159),"[DISABLED]")</f>
        <v>[DISABLED]</v>
      </c>
      <c r="Q1193" s="94" t="str">
        <f>IF($M1193,_xll.BDH($J1193,Q$1159,$L1193),"[DISABLED]")</f>
        <v>[DISABLED]</v>
      </c>
      <c r="R1193" s="94" t="str">
        <f>IF($M1193,_xll.BDH($J1193,R$1159,$L1193),"[DISABLED]")</f>
        <v>[DISABLED]</v>
      </c>
      <c r="S1193" s="94" t="str">
        <f>IF($M1193,_xll.BDH($J1193,S$1159,$L1193),"[DISABLED]")</f>
        <v>[DISABLED]</v>
      </c>
      <c r="U1193" s="106" t="s">
        <v>6273</v>
      </c>
      <c r="V1193" s="117" t="s">
        <v>1055</v>
      </c>
      <c r="W1193" s="118">
        <v>42276</v>
      </c>
      <c r="X1193" s="117" t="b">
        <v>0</v>
      </c>
      <c r="Y1193" s="117" t="s">
        <v>5237</v>
      </c>
      <c r="Z1193" s="117" t="s">
        <v>5237</v>
      </c>
      <c r="AA1193" s="117" t="s">
        <v>5237</v>
      </c>
      <c r="AB1193" s="117" t="s">
        <v>5237</v>
      </c>
      <c r="AC1193" s="117" t="s">
        <v>5237</v>
      </c>
      <c r="AD1193" s="117" t="s">
        <v>5237</v>
      </c>
    </row>
    <row r="1194" spans="2:30" outlineLevel="2">
      <c r="B1194" s="4" t="s">
        <v>5</v>
      </c>
      <c r="C1194" s="4" t="s">
        <v>5232</v>
      </c>
      <c r="D1194" s="4" t="s">
        <v>9</v>
      </c>
      <c r="E1194" s="35" t="s">
        <v>1277</v>
      </c>
      <c r="F1194" s="6" t="s">
        <v>169</v>
      </c>
      <c r="G1194" s="10" t="s">
        <v>482</v>
      </c>
      <c r="H1194" s="35" t="s">
        <v>1348</v>
      </c>
      <c r="I1194" s="4" t="s">
        <v>73</v>
      </c>
      <c r="J1194" s="73" t="str">
        <f t="shared" si="99"/>
        <v>ADSW60 ICPL Curncy</v>
      </c>
      <c r="K1194" s="85" t="str">
        <f t="shared" si="100"/>
        <v>ICPL</v>
      </c>
      <c r="L1194" s="86">
        <f t="shared" ca="1" si="100"/>
        <v>42276</v>
      </c>
      <c r="M1194" s="85" t="b">
        <f t="shared" si="100"/>
        <v>0</v>
      </c>
      <c r="N1194" s="87" t="str">
        <f>IF($M1194,_xll.BDP($J1194,N$1159),"[DISABLED]")</f>
        <v>[DISABLED]</v>
      </c>
      <c r="O1194" s="87" t="str">
        <f>IF($M1194,_xll.BDP($J1194,O$1159),"[DISABLED]")</f>
        <v>[DISABLED]</v>
      </c>
      <c r="P1194" s="87" t="str">
        <f>IF($M1194,_xll.BDP($J1194,P$1159),"[DISABLED]")</f>
        <v>[DISABLED]</v>
      </c>
      <c r="Q1194" s="87" t="str">
        <f>IF($M1194,_xll.BDH($J1194,Q$1159,$L1194),"[DISABLED]")</f>
        <v>[DISABLED]</v>
      </c>
      <c r="R1194" s="87" t="str">
        <f>IF($M1194,_xll.BDH($J1194,R$1159,$L1194),"[DISABLED]")</f>
        <v>[DISABLED]</v>
      </c>
      <c r="S1194" s="87" t="str">
        <f>IF($M1194,_xll.BDH($J1194,S$1159,$L1194),"[DISABLED]")</f>
        <v>[DISABLED]</v>
      </c>
      <c r="U1194" s="109" t="s">
        <v>6274</v>
      </c>
      <c r="V1194" s="110" t="s">
        <v>1055</v>
      </c>
      <c r="W1194" s="111">
        <v>42276</v>
      </c>
      <c r="X1194" s="110" t="b">
        <v>0</v>
      </c>
      <c r="Y1194" s="110" t="s">
        <v>5237</v>
      </c>
      <c r="Z1194" s="110" t="s">
        <v>5237</v>
      </c>
      <c r="AA1194" s="110" t="s">
        <v>5237</v>
      </c>
      <c r="AB1194" s="110" t="s">
        <v>5237</v>
      </c>
      <c r="AC1194" s="110" t="s">
        <v>5237</v>
      </c>
      <c r="AD1194" s="110" t="s">
        <v>5237</v>
      </c>
    </row>
    <row r="1195" spans="2:30" outlineLevel="1">
      <c r="B1195" s="4" t="s">
        <v>5</v>
      </c>
      <c r="C1195" s="4" t="s">
        <v>5232</v>
      </c>
      <c r="D1195" s="2" t="s">
        <v>10</v>
      </c>
      <c r="E1195" s="55"/>
      <c r="F1195" s="3"/>
      <c r="G1195" s="8"/>
      <c r="H1195" s="8"/>
      <c r="I1195" s="3"/>
      <c r="J1195" s="50"/>
      <c r="U1195" s="110"/>
    </row>
    <row r="1196" spans="2:30" outlineLevel="1">
      <c r="B1196" s="4" t="s">
        <v>5</v>
      </c>
      <c r="C1196" s="4" t="s">
        <v>5232</v>
      </c>
      <c r="D1196" s="4" t="s">
        <v>10</v>
      </c>
      <c r="E1196" s="39" t="s">
        <v>59</v>
      </c>
      <c r="F1196" s="76"/>
      <c r="G1196" s="77"/>
      <c r="H1196" s="77"/>
      <c r="I1196" s="78"/>
      <c r="J1196" s="78"/>
      <c r="K1196" s="81" t="str">
        <f t="shared" ref="K1196:S1196" si="101">INDEX(ObjData,MATCH($C1196&amp;"-"&amp;$D1196&amp;"-"&amp;$E1196,ObjIDs,0),MATCH(K$2,ObjFields,0))</f>
        <v>ICPL</v>
      </c>
      <c r="L1196" s="82">
        <f t="shared" ca="1" si="101"/>
        <v>42276</v>
      </c>
      <c r="M1196" s="81" t="b">
        <f t="shared" si="101"/>
        <v>0</v>
      </c>
      <c r="N1196" s="81" t="str">
        <f t="shared" si="101"/>
        <v>NAME</v>
      </c>
      <c r="O1196" s="81" t="str">
        <f t="shared" si="101"/>
        <v>LAST_UPDATE_DT</v>
      </c>
      <c r="P1196" s="81" t="str">
        <f t="shared" si="101"/>
        <v>LAST_UPDATE</v>
      </c>
      <c r="Q1196" s="81" t="str">
        <f t="shared" si="101"/>
        <v>PX_LAST</v>
      </c>
      <c r="R1196" s="81" t="str">
        <f t="shared" si="101"/>
        <v>PX_BID</v>
      </c>
      <c r="S1196" s="81" t="str">
        <f t="shared" si="101"/>
        <v>PX_ASK</v>
      </c>
      <c r="U1196" s="103"/>
      <c r="V1196" s="104" t="s">
        <v>1055</v>
      </c>
      <c r="W1196" s="105">
        <v>42276</v>
      </c>
      <c r="X1196" s="104" t="b">
        <v>0</v>
      </c>
      <c r="Y1196" s="104" t="s">
        <v>289</v>
      </c>
      <c r="Z1196" s="104" t="s">
        <v>291</v>
      </c>
      <c r="AA1196" s="104" t="s">
        <v>292</v>
      </c>
      <c r="AB1196" s="104" t="s">
        <v>56</v>
      </c>
      <c r="AC1196" s="104" t="s">
        <v>5228</v>
      </c>
      <c r="AD1196" s="104" t="s">
        <v>5229</v>
      </c>
    </row>
    <row r="1197" spans="2:30" outlineLevel="2">
      <c r="B1197" s="4" t="s">
        <v>5</v>
      </c>
      <c r="C1197" s="4" t="s">
        <v>5232</v>
      </c>
      <c r="D1197" s="4" t="s">
        <v>10</v>
      </c>
      <c r="E1197" s="10" t="s">
        <v>59</v>
      </c>
      <c r="F1197" s="4" t="s">
        <v>38</v>
      </c>
      <c r="G1197" s="10" t="s">
        <v>60</v>
      </c>
      <c r="H1197" s="10" t="s">
        <v>1349</v>
      </c>
      <c r="I1197" s="4" t="s">
        <v>277</v>
      </c>
      <c r="J1197" s="72" t="str">
        <f>H1197&amp;" "&amp;K1197&amp;" "&amp;I1197</f>
        <v>NZOCRS ICPL Index</v>
      </c>
      <c r="K1197" s="25" t="str">
        <f>K$1196</f>
        <v>ICPL</v>
      </c>
      <c r="L1197" s="26">
        <f ca="1">L$1196</f>
        <v>42276</v>
      </c>
      <c r="M1197" s="25" t="b">
        <f>M$1196</f>
        <v>0</v>
      </c>
      <c r="N1197" s="84" t="str">
        <f>IF($M1197,_xll.BDP($J1197,N$1196),"[DISABLED]")</f>
        <v>[DISABLED]</v>
      </c>
      <c r="O1197" s="84" t="str">
        <f>IF($M1197,_xll.BDP($J1197,O$1196),"[DISABLED]")</f>
        <v>[DISABLED]</v>
      </c>
      <c r="P1197" s="84" t="str">
        <f>IF($M1197,_xll.BDP($J1197,P$1196),"[DISABLED]")</f>
        <v>[DISABLED]</v>
      </c>
      <c r="Q1197" s="84" t="str">
        <f>IF($M1197,_xll.BDH($J1197,Q$1196,$L1197),"[DISABLED]")</f>
        <v>[DISABLED]</v>
      </c>
      <c r="R1197" s="84" t="str">
        <f>IF($M1197,_xll.BDH($J1197,R$1196,$L1197),"[DISABLED]")</f>
        <v>[DISABLED]</v>
      </c>
      <c r="S1197" s="84" t="str">
        <f>IF($M1197,_xll.BDH($J1197,S$1196,$L1197),"[DISABLED]")</f>
        <v>[DISABLED]</v>
      </c>
      <c r="U1197" s="106" t="s">
        <v>6275</v>
      </c>
      <c r="V1197" s="107" t="s">
        <v>1055</v>
      </c>
      <c r="W1197" s="108">
        <v>42276</v>
      </c>
      <c r="X1197" s="107" t="b">
        <v>0</v>
      </c>
      <c r="Y1197" s="107" t="s">
        <v>5237</v>
      </c>
      <c r="Z1197" s="107" t="s">
        <v>5237</v>
      </c>
      <c r="AA1197" s="107" t="s">
        <v>5237</v>
      </c>
      <c r="AB1197" s="107" t="s">
        <v>5237</v>
      </c>
      <c r="AC1197" s="107" t="s">
        <v>5237</v>
      </c>
      <c r="AD1197" s="107" t="s">
        <v>5237</v>
      </c>
    </row>
    <row r="1198" spans="2:30" outlineLevel="2">
      <c r="B1198" s="4" t="s">
        <v>5</v>
      </c>
      <c r="C1198" s="4" t="s">
        <v>5232</v>
      </c>
      <c r="D1198" s="4" t="s">
        <v>10</v>
      </c>
      <c r="E1198" s="10" t="s">
        <v>59</v>
      </c>
      <c r="F1198" s="9" t="s">
        <v>206</v>
      </c>
      <c r="G1198" s="14" t="s">
        <v>61</v>
      </c>
      <c r="H1198" s="14" t="s">
        <v>1350</v>
      </c>
      <c r="I1198" s="9" t="s">
        <v>73</v>
      </c>
      <c r="J1198" s="72" t="str">
        <f t="shared" ref="J1198:J1231" si="102">H1198&amp;" "&amp;K1198&amp;" "&amp;I1198</f>
        <v>NDSO1Z ICPL Curncy</v>
      </c>
      <c r="K1198" s="25" t="str">
        <f t="shared" ref="K1198:M1231" si="103">K$1196</f>
        <v>ICPL</v>
      </c>
      <c r="L1198" s="26">
        <f t="shared" ca="1" si="103"/>
        <v>42276</v>
      </c>
      <c r="M1198" s="25" t="b">
        <f t="shared" si="103"/>
        <v>0</v>
      </c>
      <c r="N1198" s="84" t="str">
        <f>IF($M1198,_xll.BDP($J1198,N$1196),"[DISABLED]")</f>
        <v>[DISABLED]</v>
      </c>
      <c r="O1198" s="84" t="str">
        <f>IF($M1198,_xll.BDP($J1198,O$1196),"[DISABLED]")</f>
        <v>[DISABLED]</v>
      </c>
      <c r="P1198" s="84" t="str">
        <f>IF($M1198,_xll.BDP($J1198,P$1196),"[DISABLED]")</f>
        <v>[DISABLED]</v>
      </c>
      <c r="Q1198" s="84" t="str">
        <f>IF($M1198,_xll.BDH($J1198,Q$1196,$L1198),"[DISABLED]")</f>
        <v>[DISABLED]</v>
      </c>
      <c r="R1198" s="84" t="str">
        <f>IF($M1198,_xll.BDH($J1198,R$1196,$L1198),"[DISABLED]")</f>
        <v>[DISABLED]</v>
      </c>
      <c r="S1198" s="84" t="str">
        <f>IF($M1198,_xll.BDH($J1198,S$1196,$L1198),"[DISABLED]")</f>
        <v>[DISABLED]</v>
      </c>
      <c r="U1198" s="106" t="s">
        <v>6276</v>
      </c>
      <c r="V1198" s="107" t="s">
        <v>1055</v>
      </c>
      <c r="W1198" s="108">
        <v>42276</v>
      </c>
      <c r="X1198" s="107" t="b">
        <v>0</v>
      </c>
      <c r="Y1198" s="107" t="s">
        <v>5237</v>
      </c>
      <c r="Z1198" s="107" t="s">
        <v>5237</v>
      </c>
      <c r="AA1198" s="107" t="s">
        <v>5237</v>
      </c>
      <c r="AB1198" s="107" t="s">
        <v>5237</v>
      </c>
      <c r="AC1198" s="107" t="s">
        <v>5237</v>
      </c>
      <c r="AD1198" s="107" t="s">
        <v>5237</v>
      </c>
    </row>
    <row r="1199" spans="2:30" outlineLevel="2">
      <c r="B1199" s="4" t="s">
        <v>5</v>
      </c>
      <c r="C1199" s="4" t="s">
        <v>5232</v>
      </c>
      <c r="D1199" s="4" t="s">
        <v>10</v>
      </c>
      <c r="E1199" s="10" t="s">
        <v>59</v>
      </c>
      <c r="F1199" s="9" t="s">
        <v>207</v>
      </c>
      <c r="G1199" s="14" t="s">
        <v>61</v>
      </c>
      <c r="H1199" s="14" t="s">
        <v>1351</v>
      </c>
      <c r="I1199" s="9" t="s">
        <v>73</v>
      </c>
      <c r="J1199" s="72" t="str">
        <f t="shared" si="102"/>
        <v>NDSO2Z ICPL Curncy</v>
      </c>
      <c r="K1199" s="25" t="str">
        <f t="shared" si="103"/>
        <v>ICPL</v>
      </c>
      <c r="L1199" s="26">
        <f t="shared" ca="1" si="103"/>
        <v>42276</v>
      </c>
      <c r="M1199" s="25" t="b">
        <f t="shared" si="103"/>
        <v>0</v>
      </c>
      <c r="N1199" s="84" t="str">
        <f>IF($M1199,_xll.BDP($J1199,N$1196),"[DISABLED]")</f>
        <v>[DISABLED]</v>
      </c>
      <c r="O1199" s="84" t="str">
        <f>IF($M1199,_xll.BDP($J1199,O$1196),"[DISABLED]")</f>
        <v>[DISABLED]</v>
      </c>
      <c r="P1199" s="84" t="str">
        <f>IF($M1199,_xll.BDP($J1199,P$1196),"[DISABLED]")</f>
        <v>[DISABLED]</v>
      </c>
      <c r="Q1199" s="84" t="str">
        <f>IF($M1199,_xll.BDH($J1199,Q$1196,$L1199),"[DISABLED]")</f>
        <v>[DISABLED]</v>
      </c>
      <c r="R1199" s="84" t="str">
        <f>IF($M1199,_xll.BDH($J1199,R$1196,$L1199),"[DISABLED]")</f>
        <v>[DISABLED]</v>
      </c>
      <c r="S1199" s="84" t="str">
        <f>IF($M1199,_xll.BDH($J1199,S$1196,$L1199),"[DISABLED]")</f>
        <v>[DISABLED]</v>
      </c>
      <c r="U1199" s="106" t="s">
        <v>6277</v>
      </c>
      <c r="V1199" s="107" t="s">
        <v>1055</v>
      </c>
      <c r="W1199" s="108">
        <v>42276</v>
      </c>
      <c r="X1199" s="107" t="b">
        <v>0</v>
      </c>
      <c r="Y1199" s="107" t="s">
        <v>5237</v>
      </c>
      <c r="Z1199" s="107" t="s">
        <v>5237</v>
      </c>
      <c r="AA1199" s="107" t="s">
        <v>5237</v>
      </c>
      <c r="AB1199" s="107" t="s">
        <v>5237</v>
      </c>
      <c r="AC1199" s="107" t="s">
        <v>5237</v>
      </c>
      <c r="AD1199" s="107" t="s">
        <v>5237</v>
      </c>
    </row>
    <row r="1200" spans="2:30" outlineLevel="2">
      <c r="B1200" s="4" t="s">
        <v>5</v>
      </c>
      <c r="C1200" s="4" t="s">
        <v>5232</v>
      </c>
      <c r="D1200" s="4" t="s">
        <v>10</v>
      </c>
      <c r="E1200" s="10" t="s">
        <v>59</v>
      </c>
      <c r="F1200" s="9" t="s">
        <v>208</v>
      </c>
      <c r="G1200" s="14" t="s">
        <v>61</v>
      </c>
      <c r="H1200" s="14" t="s">
        <v>1352</v>
      </c>
      <c r="I1200" s="9" t="s">
        <v>73</v>
      </c>
      <c r="J1200" s="72" t="str">
        <f t="shared" si="102"/>
        <v>NDSO3Z ICPL Curncy</v>
      </c>
      <c r="K1200" s="25" t="str">
        <f t="shared" si="103"/>
        <v>ICPL</v>
      </c>
      <c r="L1200" s="26">
        <f t="shared" ca="1" si="103"/>
        <v>42276</v>
      </c>
      <c r="M1200" s="25" t="b">
        <f t="shared" si="103"/>
        <v>0</v>
      </c>
      <c r="N1200" s="84" t="str">
        <f>IF($M1200,_xll.BDP($J1200,N$1196),"[DISABLED]")</f>
        <v>[DISABLED]</v>
      </c>
      <c r="O1200" s="84" t="str">
        <f>IF($M1200,_xll.BDP($J1200,O$1196),"[DISABLED]")</f>
        <v>[DISABLED]</v>
      </c>
      <c r="P1200" s="84" t="str">
        <f>IF($M1200,_xll.BDP($J1200,P$1196),"[DISABLED]")</f>
        <v>[DISABLED]</v>
      </c>
      <c r="Q1200" s="84" t="str">
        <f>IF($M1200,_xll.BDH($J1200,Q$1196,$L1200),"[DISABLED]")</f>
        <v>[DISABLED]</v>
      </c>
      <c r="R1200" s="84" t="str">
        <f>IF($M1200,_xll.BDH($J1200,R$1196,$L1200),"[DISABLED]")</f>
        <v>[DISABLED]</v>
      </c>
      <c r="S1200" s="84" t="str">
        <f>IF($M1200,_xll.BDH($J1200,S$1196,$L1200),"[DISABLED]")</f>
        <v>[DISABLED]</v>
      </c>
      <c r="U1200" s="106" t="s">
        <v>6278</v>
      </c>
      <c r="V1200" s="107" t="s">
        <v>1055</v>
      </c>
      <c r="W1200" s="108">
        <v>42276</v>
      </c>
      <c r="X1200" s="107" t="b">
        <v>0</v>
      </c>
      <c r="Y1200" s="107" t="s">
        <v>5237</v>
      </c>
      <c r="Z1200" s="107" t="s">
        <v>5237</v>
      </c>
      <c r="AA1200" s="107" t="s">
        <v>5237</v>
      </c>
      <c r="AB1200" s="107" t="s">
        <v>5237</v>
      </c>
      <c r="AC1200" s="107" t="s">
        <v>5237</v>
      </c>
      <c r="AD1200" s="107" t="s">
        <v>5237</v>
      </c>
    </row>
    <row r="1201" spans="2:30" outlineLevel="2">
      <c r="B1201" s="4" t="s">
        <v>5</v>
      </c>
      <c r="C1201" s="4" t="s">
        <v>5232</v>
      </c>
      <c r="D1201" s="4" t="s">
        <v>10</v>
      </c>
      <c r="E1201" s="10" t="s">
        <v>59</v>
      </c>
      <c r="F1201" s="4" t="s">
        <v>209</v>
      </c>
      <c r="G1201" s="10" t="s">
        <v>61</v>
      </c>
      <c r="H1201" s="10" t="s">
        <v>1353</v>
      </c>
      <c r="I1201" s="4" t="s">
        <v>73</v>
      </c>
      <c r="J1201" s="72" t="str">
        <f t="shared" si="102"/>
        <v>NDSOA ICPL Curncy</v>
      </c>
      <c r="K1201" s="25" t="str">
        <f t="shared" si="103"/>
        <v>ICPL</v>
      </c>
      <c r="L1201" s="26">
        <f t="shared" ca="1" si="103"/>
        <v>42276</v>
      </c>
      <c r="M1201" s="25" t="b">
        <f t="shared" si="103"/>
        <v>0</v>
      </c>
      <c r="N1201" s="84" t="str">
        <f>IF($M1201,_xll.BDP($J1201,N$1196),"[DISABLED]")</f>
        <v>[DISABLED]</v>
      </c>
      <c r="O1201" s="84" t="str">
        <f>IF($M1201,_xll.BDP($J1201,O$1196),"[DISABLED]")</f>
        <v>[DISABLED]</v>
      </c>
      <c r="P1201" s="84" t="str">
        <f>IF($M1201,_xll.BDP($J1201,P$1196),"[DISABLED]")</f>
        <v>[DISABLED]</v>
      </c>
      <c r="Q1201" s="84" t="str">
        <f>IF($M1201,_xll.BDH($J1201,Q$1196,$L1201),"[DISABLED]")</f>
        <v>[DISABLED]</v>
      </c>
      <c r="R1201" s="84" t="str">
        <f>IF($M1201,_xll.BDH($J1201,R$1196,$L1201),"[DISABLED]")</f>
        <v>[DISABLED]</v>
      </c>
      <c r="S1201" s="84" t="str">
        <f>IF($M1201,_xll.BDH($J1201,S$1196,$L1201),"[DISABLED]")</f>
        <v>[DISABLED]</v>
      </c>
      <c r="U1201" s="106" t="s">
        <v>6279</v>
      </c>
      <c r="V1201" s="107" t="s">
        <v>1055</v>
      </c>
      <c r="W1201" s="108">
        <v>42276</v>
      </c>
      <c r="X1201" s="107" t="b">
        <v>0</v>
      </c>
      <c r="Y1201" s="107" t="s">
        <v>5237</v>
      </c>
      <c r="Z1201" s="107" t="s">
        <v>5237</v>
      </c>
      <c r="AA1201" s="107" t="s">
        <v>5237</v>
      </c>
      <c r="AB1201" s="107" t="s">
        <v>5237</v>
      </c>
      <c r="AC1201" s="107" t="s">
        <v>5237</v>
      </c>
      <c r="AD1201" s="107" t="s">
        <v>5237</v>
      </c>
    </row>
    <row r="1202" spans="2:30" outlineLevel="2">
      <c r="B1202" s="4" t="s">
        <v>5</v>
      </c>
      <c r="C1202" s="4" t="s">
        <v>5232</v>
      </c>
      <c r="D1202" s="4" t="s">
        <v>10</v>
      </c>
      <c r="E1202" s="10" t="s">
        <v>59</v>
      </c>
      <c r="F1202" s="4" t="s">
        <v>210</v>
      </c>
      <c r="G1202" s="10" t="s">
        <v>61</v>
      </c>
      <c r="H1202" s="10" t="s">
        <v>1354</v>
      </c>
      <c r="I1202" s="4" t="s">
        <v>73</v>
      </c>
      <c r="J1202" s="72" t="str">
        <f t="shared" si="102"/>
        <v>NDSOB ICPL Curncy</v>
      </c>
      <c r="K1202" s="25" t="str">
        <f t="shared" si="103"/>
        <v>ICPL</v>
      </c>
      <c r="L1202" s="26">
        <f t="shared" ca="1" si="103"/>
        <v>42276</v>
      </c>
      <c r="M1202" s="25" t="b">
        <f t="shared" si="103"/>
        <v>0</v>
      </c>
      <c r="N1202" s="84" t="str">
        <f>IF($M1202,_xll.BDP($J1202,N$1196),"[DISABLED]")</f>
        <v>[DISABLED]</v>
      </c>
      <c r="O1202" s="84" t="str">
        <f>IF($M1202,_xll.BDP($J1202,O$1196),"[DISABLED]")</f>
        <v>[DISABLED]</v>
      </c>
      <c r="P1202" s="84" t="str">
        <f>IF($M1202,_xll.BDP($J1202,P$1196),"[DISABLED]")</f>
        <v>[DISABLED]</v>
      </c>
      <c r="Q1202" s="84" t="str">
        <f>IF($M1202,_xll.BDH($J1202,Q$1196,$L1202),"[DISABLED]")</f>
        <v>[DISABLED]</v>
      </c>
      <c r="R1202" s="84" t="str">
        <f>IF($M1202,_xll.BDH($J1202,R$1196,$L1202),"[DISABLED]")</f>
        <v>[DISABLED]</v>
      </c>
      <c r="S1202" s="84" t="str">
        <f>IF($M1202,_xll.BDH($J1202,S$1196,$L1202),"[DISABLED]")</f>
        <v>[DISABLED]</v>
      </c>
      <c r="U1202" s="106" t="s">
        <v>6280</v>
      </c>
      <c r="V1202" s="107" t="s">
        <v>1055</v>
      </c>
      <c r="W1202" s="108">
        <v>42276</v>
      </c>
      <c r="X1202" s="107" t="b">
        <v>0</v>
      </c>
      <c r="Y1202" s="107" t="s">
        <v>5237</v>
      </c>
      <c r="Z1202" s="107" t="s">
        <v>5237</v>
      </c>
      <c r="AA1202" s="107" t="s">
        <v>5237</v>
      </c>
      <c r="AB1202" s="107" t="s">
        <v>5237</v>
      </c>
      <c r="AC1202" s="107" t="s">
        <v>5237</v>
      </c>
      <c r="AD1202" s="107" t="s">
        <v>5237</v>
      </c>
    </row>
    <row r="1203" spans="2:30" outlineLevel="2">
      <c r="B1203" s="4" t="s">
        <v>5</v>
      </c>
      <c r="C1203" s="4" t="s">
        <v>5232</v>
      </c>
      <c r="D1203" s="4" t="s">
        <v>10</v>
      </c>
      <c r="E1203" s="10" t="s">
        <v>59</v>
      </c>
      <c r="F1203" s="4" t="s">
        <v>54</v>
      </c>
      <c r="G1203" s="10" t="s">
        <v>61</v>
      </c>
      <c r="H1203" s="10" t="s">
        <v>1355</v>
      </c>
      <c r="I1203" s="4" t="s">
        <v>73</v>
      </c>
      <c r="J1203" s="72" t="str">
        <f t="shared" si="102"/>
        <v>NDSOC ICPL Curncy</v>
      </c>
      <c r="K1203" s="25" t="str">
        <f t="shared" si="103"/>
        <v>ICPL</v>
      </c>
      <c r="L1203" s="26">
        <f t="shared" ca="1" si="103"/>
        <v>42276</v>
      </c>
      <c r="M1203" s="25" t="b">
        <f t="shared" si="103"/>
        <v>0</v>
      </c>
      <c r="N1203" s="84" t="str">
        <f>IF($M1203,_xll.BDP($J1203,N$1196),"[DISABLED]")</f>
        <v>[DISABLED]</v>
      </c>
      <c r="O1203" s="84" t="str">
        <f>IF($M1203,_xll.BDP($J1203,O$1196),"[DISABLED]")</f>
        <v>[DISABLED]</v>
      </c>
      <c r="P1203" s="84" t="str">
        <f>IF($M1203,_xll.BDP($J1203,P$1196),"[DISABLED]")</f>
        <v>[DISABLED]</v>
      </c>
      <c r="Q1203" s="84" t="str">
        <f>IF($M1203,_xll.BDH($J1203,Q$1196,$L1203),"[DISABLED]")</f>
        <v>[DISABLED]</v>
      </c>
      <c r="R1203" s="84" t="str">
        <f>IF($M1203,_xll.BDH($J1203,R$1196,$L1203),"[DISABLED]")</f>
        <v>[DISABLED]</v>
      </c>
      <c r="S1203" s="84" t="str">
        <f>IF($M1203,_xll.BDH($J1203,S$1196,$L1203),"[DISABLED]")</f>
        <v>[DISABLED]</v>
      </c>
      <c r="U1203" s="106" t="s">
        <v>6281</v>
      </c>
      <c r="V1203" s="107" t="s">
        <v>1055</v>
      </c>
      <c r="W1203" s="108">
        <v>42276</v>
      </c>
      <c r="X1203" s="107" t="b">
        <v>0</v>
      </c>
      <c r="Y1203" s="107" t="s">
        <v>5237</v>
      </c>
      <c r="Z1203" s="107" t="s">
        <v>5237</v>
      </c>
      <c r="AA1203" s="107" t="s">
        <v>5237</v>
      </c>
      <c r="AB1203" s="107" t="s">
        <v>5237</v>
      </c>
      <c r="AC1203" s="107" t="s">
        <v>5237</v>
      </c>
      <c r="AD1203" s="107" t="s">
        <v>5237</v>
      </c>
    </row>
    <row r="1204" spans="2:30" outlineLevel="2">
      <c r="B1204" s="4" t="s">
        <v>5</v>
      </c>
      <c r="C1204" s="4" t="s">
        <v>5232</v>
      </c>
      <c r="D1204" s="4" t="s">
        <v>10</v>
      </c>
      <c r="E1204" s="10" t="s">
        <v>59</v>
      </c>
      <c r="F1204" s="4" t="s">
        <v>211</v>
      </c>
      <c r="G1204" s="10" t="s">
        <v>61</v>
      </c>
      <c r="H1204" s="10" t="s">
        <v>1356</v>
      </c>
      <c r="I1204" s="4" t="s">
        <v>73</v>
      </c>
      <c r="J1204" s="72" t="str">
        <f t="shared" si="102"/>
        <v>NDSOD ICPL Curncy</v>
      </c>
      <c r="K1204" s="25" t="str">
        <f t="shared" si="103"/>
        <v>ICPL</v>
      </c>
      <c r="L1204" s="26">
        <f t="shared" ca="1" si="103"/>
        <v>42276</v>
      </c>
      <c r="M1204" s="25" t="b">
        <f t="shared" si="103"/>
        <v>0</v>
      </c>
      <c r="N1204" s="84" t="str">
        <f>IF($M1204,_xll.BDP($J1204,N$1196),"[DISABLED]")</f>
        <v>[DISABLED]</v>
      </c>
      <c r="O1204" s="84" t="str">
        <f>IF($M1204,_xll.BDP($J1204,O$1196),"[DISABLED]")</f>
        <v>[DISABLED]</v>
      </c>
      <c r="P1204" s="84" t="str">
        <f>IF($M1204,_xll.BDP($J1204,P$1196),"[DISABLED]")</f>
        <v>[DISABLED]</v>
      </c>
      <c r="Q1204" s="84" t="str">
        <f>IF($M1204,_xll.BDH($J1204,Q$1196,$L1204),"[DISABLED]")</f>
        <v>[DISABLED]</v>
      </c>
      <c r="R1204" s="84" t="str">
        <f>IF($M1204,_xll.BDH($J1204,R$1196,$L1204),"[DISABLED]")</f>
        <v>[DISABLED]</v>
      </c>
      <c r="S1204" s="84" t="str">
        <f>IF($M1204,_xll.BDH($J1204,S$1196,$L1204),"[DISABLED]")</f>
        <v>[DISABLED]</v>
      </c>
      <c r="U1204" s="106" t="s">
        <v>6282</v>
      </c>
      <c r="V1204" s="107" t="s">
        <v>1055</v>
      </c>
      <c r="W1204" s="108">
        <v>42276</v>
      </c>
      <c r="X1204" s="107" t="b">
        <v>0</v>
      </c>
      <c r="Y1204" s="107" t="s">
        <v>5237</v>
      </c>
      <c r="Z1204" s="107" t="s">
        <v>5237</v>
      </c>
      <c r="AA1204" s="107" t="s">
        <v>5237</v>
      </c>
      <c r="AB1204" s="107" t="s">
        <v>5237</v>
      </c>
      <c r="AC1204" s="107" t="s">
        <v>5237</v>
      </c>
      <c r="AD1204" s="107" t="s">
        <v>5237</v>
      </c>
    </row>
    <row r="1205" spans="2:30" outlineLevel="2">
      <c r="B1205" s="4" t="s">
        <v>5</v>
      </c>
      <c r="C1205" s="4" t="s">
        <v>5232</v>
      </c>
      <c r="D1205" s="4" t="s">
        <v>10</v>
      </c>
      <c r="E1205" s="10" t="s">
        <v>59</v>
      </c>
      <c r="F1205" s="4" t="s">
        <v>212</v>
      </c>
      <c r="G1205" s="10" t="s">
        <v>61</v>
      </c>
      <c r="H1205" s="10" t="s">
        <v>1357</v>
      </c>
      <c r="I1205" s="4" t="s">
        <v>73</v>
      </c>
      <c r="J1205" s="72" t="str">
        <f t="shared" si="102"/>
        <v>NDSOE ICPL Curncy</v>
      </c>
      <c r="K1205" s="25" t="str">
        <f t="shared" si="103"/>
        <v>ICPL</v>
      </c>
      <c r="L1205" s="26">
        <f t="shared" ca="1" si="103"/>
        <v>42276</v>
      </c>
      <c r="M1205" s="25" t="b">
        <f t="shared" si="103"/>
        <v>0</v>
      </c>
      <c r="N1205" s="84" t="str">
        <f>IF($M1205,_xll.BDP($J1205,N$1196),"[DISABLED]")</f>
        <v>[DISABLED]</v>
      </c>
      <c r="O1205" s="84" t="str">
        <f>IF($M1205,_xll.BDP($J1205,O$1196),"[DISABLED]")</f>
        <v>[DISABLED]</v>
      </c>
      <c r="P1205" s="84" t="str">
        <f>IF($M1205,_xll.BDP($J1205,P$1196),"[DISABLED]")</f>
        <v>[DISABLED]</v>
      </c>
      <c r="Q1205" s="84" t="str">
        <f>IF($M1205,_xll.BDH($J1205,Q$1196,$L1205),"[DISABLED]")</f>
        <v>[DISABLED]</v>
      </c>
      <c r="R1205" s="84" t="str">
        <f>IF($M1205,_xll.BDH($J1205,R$1196,$L1205),"[DISABLED]")</f>
        <v>[DISABLED]</v>
      </c>
      <c r="S1205" s="84" t="str">
        <f>IF($M1205,_xll.BDH($J1205,S$1196,$L1205),"[DISABLED]")</f>
        <v>[DISABLED]</v>
      </c>
      <c r="U1205" s="106" t="s">
        <v>6283</v>
      </c>
      <c r="V1205" s="107" t="s">
        <v>1055</v>
      </c>
      <c r="W1205" s="108">
        <v>42276</v>
      </c>
      <c r="X1205" s="107" t="b">
        <v>0</v>
      </c>
      <c r="Y1205" s="107" t="s">
        <v>5237</v>
      </c>
      <c r="Z1205" s="107" t="s">
        <v>5237</v>
      </c>
      <c r="AA1205" s="107" t="s">
        <v>5237</v>
      </c>
      <c r="AB1205" s="107" t="s">
        <v>5237</v>
      </c>
      <c r="AC1205" s="107" t="s">
        <v>5237</v>
      </c>
      <c r="AD1205" s="107" t="s">
        <v>5237</v>
      </c>
    </row>
    <row r="1206" spans="2:30" outlineLevel="2">
      <c r="B1206" s="4" t="s">
        <v>5</v>
      </c>
      <c r="C1206" s="4" t="s">
        <v>5232</v>
      </c>
      <c r="D1206" s="4" t="s">
        <v>10</v>
      </c>
      <c r="E1206" s="10" t="s">
        <v>59</v>
      </c>
      <c r="F1206" s="4" t="s">
        <v>58</v>
      </c>
      <c r="G1206" s="10" t="s">
        <v>61</v>
      </c>
      <c r="H1206" s="10" t="s">
        <v>1358</v>
      </c>
      <c r="I1206" s="4" t="s">
        <v>73</v>
      </c>
      <c r="J1206" s="72" t="str">
        <f t="shared" si="102"/>
        <v>NDSOF ICPL Curncy</v>
      </c>
      <c r="K1206" s="25" t="str">
        <f t="shared" si="103"/>
        <v>ICPL</v>
      </c>
      <c r="L1206" s="26">
        <f t="shared" ca="1" si="103"/>
        <v>42276</v>
      </c>
      <c r="M1206" s="25" t="b">
        <f t="shared" si="103"/>
        <v>0</v>
      </c>
      <c r="N1206" s="84" t="str">
        <f>IF($M1206,_xll.BDP($J1206,N$1196),"[DISABLED]")</f>
        <v>[DISABLED]</v>
      </c>
      <c r="O1206" s="84" t="str">
        <f>IF($M1206,_xll.BDP($J1206,O$1196),"[DISABLED]")</f>
        <v>[DISABLED]</v>
      </c>
      <c r="P1206" s="84" t="str">
        <f>IF($M1206,_xll.BDP($J1206,P$1196),"[DISABLED]")</f>
        <v>[DISABLED]</v>
      </c>
      <c r="Q1206" s="84" t="str">
        <f>IF($M1206,_xll.BDH($J1206,Q$1196,$L1206),"[DISABLED]")</f>
        <v>[DISABLED]</v>
      </c>
      <c r="R1206" s="84" t="str">
        <f>IF($M1206,_xll.BDH($J1206,R$1196,$L1206),"[DISABLED]")</f>
        <v>[DISABLED]</v>
      </c>
      <c r="S1206" s="84" t="str">
        <f>IF($M1206,_xll.BDH($J1206,S$1196,$L1206),"[DISABLED]")</f>
        <v>[DISABLED]</v>
      </c>
      <c r="U1206" s="106" t="s">
        <v>6284</v>
      </c>
      <c r="V1206" s="107" t="s">
        <v>1055</v>
      </c>
      <c r="W1206" s="108">
        <v>42276</v>
      </c>
      <c r="X1206" s="107" t="b">
        <v>0</v>
      </c>
      <c r="Y1206" s="107" t="s">
        <v>5237</v>
      </c>
      <c r="Z1206" s="107" t="s">
        <v>5237</v>
      </c>
      <c r="AA1206" s="107" t="s">
        <v>5237</v>
      </c>
      <c r="AB1206" s="107" t="s">
        <v>5237</v>
      </c>
      <c r="AC1206" s="107" t="s">
        <v>5237</v>
      </c>
      <c r="AD1206" s="107" t="s">
        <v>5237</v>
      </c>
    </row>
    <row r="1207" spans="2:30" outlineLevel="2">
      <c r="B1207" s="4" t="s">
        <v>5</v>
      </c>
      <c r="C1207" s="4" t="s">
        <v>5232</v>
      </c>
      <c r="D1207" s="4" t="s">
        <v>10</v>
      </c>
      <c r="E1207" s="10" t="s">
        <v>59</v>
      </c>
      <c r="F1207" s="4" t="s">
        <v>177</v>
      </c>
      <c r="G1207" s="10" t="s">
        <v>61</v>
      </c>
      <c r="H1207" s="10" t="s">
        <v>1359</v>
      </c>
      <c r="I1207" s="4" t="s">
        <v>73</v>
      </c>
      <c r="J1207" s="72" t="str">
        <f t="shared" si="102"/>
        <v>NDSOG ICPL Curncy</v>
      </c>
      <c r="K1207" s="25" t="str">
        <f t="shared" si="103"/>
        <v>ICPL</v>
      </c>
      <c r="L1207" s="26">
        <f t="shared" ca="1" si="103"/>
        <v>42276</v>
      </c>
      <c r="M1207" s="25" t="b">
        <f t="shared" si="103"/>
        <v>0</v>
      </c>
      <c r="N1207" s="84" t="str">
        <f>IF($M1207,_xll.BDP($J1207,N$1196),"[DISABLED]")</f>
        <v>[DISABLED]</v>
      </c>
      <c r="O1207" s="84" t="str">
        <f>IF($M1207,_xll.BDP($J1207,O$1196),"[DISABLED]")</f>
        <v>[DISABLED]</v>
      </c>
      <c r="P1207" s="84" t="str">
        <f>IF($M1207,_xll.BDP($J1207,P$1196),"[DISABLED]")</f>
        <v>[DISABLED]</v>
      </c>
      <c r="Q1207" s="84" t="str">
        <f>IF($M1207,_xll.BDH($J1207,Q$1196,$L1207),"[DISABLED]")</f>
        <v>[DISABLED]</v>
      </c>
      <c r="R1207" s="84" t="str">
        <f>IF($M1207,_xll.BDH($J1207,R$1196,$L1207),"[DISABLED]")</f>
        <v>[DISABLED]</v>
      </c>
      <c r="S1207" s="84" t="str">
        <f>IF($M1207,_xll.BDH($J1207,S$1196,$L1207),"[DISABLED]")</f>
        <v>[DISABLED]</v>
      </c>
      <c r="U1207" s="106" t="s">
        <v>6285</v>
      </c>
      <c r="V1207" s="107" t="s">
        <v>1055</v>
      </c>
      <c r="W1207" s="108">
        <v>42276</v>
      </c>
      <c r="X1207" s="107" t="b">
        <v>0</v>
      </c>
      <c r="Y1207" s="107" t="s">
        <v>5237</v>
      </c>
      <c r="Z1207" s="107" t="s">
        <v>5237</v>
      </c>
      <c r="AA1207" s="107" t="s">
        <v>5237</v>
      </c>
      <c r="AB1207" s="107" t="s">
        <v>5237</v>
      </c>
      <c r="AC1207" s="107" t="s">
        <v>5237</v>
      </c>
      <c r="AD1207" s="107" t="s">
        <v>5237</v>
      </c>
    </row>
    <row r="1208" spans="2:30" outlineLevel="2">
      <c r="B1208" s="4" t="s">
        <v>5</v>
      </c>
      <c r="C1208" s="4" t="s">
        <v>5232</v>
      </c>
      <c r="D1208" s="4" t="s">
        <v>10</v>
      </c>
      <c r="E1208" s="10" t="s">
        <v>59</v>
      </c>
      <c r="F1208" s="4" t="s">
        <v>178</v>
      </c>
      <c r="G1208" s="10" t="s">
        <v>61</v>
      </c>
      <c r="H1208" s="10" t="s">
        <v>1360</v>
      </c>
      <c r="I1208" s="4" t="s">
        <v>73</v>
      </c>
      <c r="J1208" s="72" t="str">
        <f t="shared" si="102"/>
        <v>NDSOH ICPL Curncy</v>
      </c>
      <c r="K1208" s="25" t="str">
        <f t="shared" si="103"/>
        <v>ICPL</v>
      </c>
      <c r="L1208" s="26">
        <f t="shared" ca="1" si="103"/>
        <v>42276</v>
      </c>
      <c r="M1208" s="25" t="b">
        <f t="shared" si="103"/>
        <v>0</v>
      </c>
      <c r="N1208" s="84" t="str">
        <f>IF($M1208,_xll.BDP($J1208,N$1196),"[DISABLED]")</f>
        <v>[DISABLED]</v>
      </c>
      <c r="O1208" s="84" t="str">
        <f>IF($M1208,_xll.BDP($J1208,O$1196),"[DISABLED]")</f>
        <v>[DISABLED]</v>
      </c>
      <c r="P1208" s="84" t="str">
        <f>IF($M1208,_xll.BDP($J1208,P$1196),"[DISABLED]")</f>
        <v>[DISABLED]</v>
      </c>
      <c r="Q1208" s="84" t="str">
        <f>IF($M1208,_xll.BDH($J1208,Q$1196,$L1208),"[DISABLED]")</f>
        <v>[DISABLED]</v>
      </c>
      <c r="R1208" s="84" t="str">
        <f>IF($M1208,_xll.BDH($J1208,R$1196,$L1208),"[DISABLED]")</f>
        <v>[DISABLED]</v>
      </c>
      <c r="S1208" s="84" t="str">
        <f>IF($M1208,_xll.BDH($J1208,S$1196,$L1208),"[DISABLED]")</f>
        <v>[DISABLED]</v>
      </c>
      <c r="U1208" s="106" t="s">
        <v>6286</v>
      </c>
      <c r="V1208" s="107" t="s">
        <v>1055</v>
      </c>
      <c r="W1208" s="108">
        <v>42276</v>
      </c>
      <c r="X1208" s="107" t="b">
        <v>0</v>
      </c>
      <c r="Y1208" s="107" t="s">
        <v>5237</v>
      </c>
      <c r="Z1208" s="107" t="s">
        <v>5237</v>
      </c>
      <c r="AA1208" s="107" t="s">
        <v>5237</v>
      </c>
      <c r="AB1208" s="107" t="s">
        <v>5237</v>
      </c>
      <c r="AC1208" s="107" t="s">
        <v>5237</v>
      </c>
      <c r="AD1208" s="107" t="s">
        <v>5237</v>
      </c>
    </row>
    <row r="1209" spans="2:30" outlineLevel="2">
      <c r="B1209" s="4" t="s">
        <v>5</v>
      </c>
      <c r="C1209" s="4" t="s">
        <v>5232</v>
      </c>
      <c r="D1209" s="4" t="s">
        <v>10</v>
      </c>
      <c r="E1209" s="10" t="s">
        <v>59</v>
      </c>
      <c r="F1209" s="4" t="s">
        <v>71</v>
      </c>
      <c r="G1209" s="10" t="s">
        <v>61</v>
      </c>
      <c r="H1209" s="10" t="s">
        <v>1361</v>
      </c>
      <c r="I1209" s="4" t="s">
        <v>73</v>
      </c>
      <c r="J1209" s="72" t="str">
        <f t="shared" si="102"/>
        <v>NDSOI ICPL Curncy</v>
      </c>
      <c r="K1209" s="25" t="str">
        <f t="shared" si="103"/>
        <v>ICPL</v>
      </c>
      <c r="L1209" s="26">
        <f t="shared" ca="1" si="103"/>
        <v>42276</v>
      </c>
      <c r="M1209" s="25" t="b">
        <f t="shared" si="103"/>
        <v>0</v>
      </c>
      <c r="N1209" s="84" t="str">
        <f>IF($M1209,_xll.BDP($J1209,N$1196),"[DISABLED]")</f>
        <v>[DISABLED]</v>
      </c>
      <c r="O1209" s="84" t="str">
        <f>IF($M1209,_xll.BDP($J1209,O$1196),"[DISABLED]")</f>
        <v>[DISABLED]</v>
      </c>
      <c r="P1209" s="84" t="str">
        <f>IF($M1209,_xll.BDP($J1209,P$1196),"[DISABLED]")</f>
        <v>[DISABLED]</v>
      </c>
      <c r="Q1209" s="84" t="str">
        <f>IF($M1209,_xll.BDH($J1209,Q$1196,$L1209),"[DISABLED]")</f>
        <v>[DISABLED]</v>
      </c>
      <c r="R1209" s="84" t="str">
        <f>IF($M1209,_xll.BDH($J1209,R$1196,$L1209),"[DISABLED]")</f>
        <v>[DISABLED]</v>
      </c>
      <c r="S1209" s="84" t="str">
        <f>IF($M1209,_xll.BDH($J1209,S$1196,$L1209),"[DISABLED]")</f>
        <v>[DISABLED]</v>
      </c>
      <c r="U1209" s="106" t="s">
        <v>6287</v>
      </c>
      <c r="V1209" s="107" t="s">
        <v>1055</v>
      </c>
      <c r="W1209" s="108">
        <v>42276</v>
      </c>
      <c r="X1209" s="107" t="b">
        <v>0</v>
      </c>
      <c r="Y1209" s="107" t="s">
        <v>5237</v>
      </c>
      <c r="Z1209" s="107" t="s">
        <v>5237</v>
      </c>
      <c r="AA1209" s="107" t="s">
        <v>5237</v>
      </c>
      <c r="AB1209" s="107" t="s">
        <v>5237</v>
      </c>
      <c r="AC1209" s="107" t="s">
        <v>5237</v>
      </c>
      <c r="AD1209" s="107" t="s">
        <v>5237</v>
      </c>
    </row>
    <row r="1210" spans="2:30" outlineLevel="2">
      <c r="B1210" s="4" t="s">
        <v>5</v>
      </c>
      <c r="C1210" s="4" t="s">
        <v>5232</v>
      </c>
      <c r="D1210" s="4" t="s">
        <v>10</v>
      </c>
      <c r="E1210" s="10" t="s">
        <v>59</v>
      </c>
      <c r="F1210" s="4" t="s">
        <v>179</v>
      </c>
      <c r="G1210" s="10" t="s">
        <v>61</v>
      </c>
      <c r="H1210" s="10" t="s">
        <v>1362</v>
      </c>
      <c r="I1210" s="4" t="s">
        <v>73</v>
      </c>
      <c r="J1210" s="72" t="str">
        <f t="shared" si="102"/>
        <v>NDSOJ ICPL Curncy</v>
      </c>
      <c r="K1210" s="25" t="str">
        <f t="shared" si="103"/>
        <v>ICPL</v>
      </c>
      <c r="L1210" s="26">
        <f t="shared" ca="1" si="103"/>
        <v>42276</v>
      </c>
      <c r="M1210" s="25" t="b">
        <f t="shared" si="103"/>
        <v>0</v>
      </c>
      <c r="N1210" s="84" t="str">
        <f>IF($M1210,_xll.BDP($J1210,N$1196),"[DISABLED]")</f>
        <v>[DISABLED]</v>
      </c>
      <c r="O1210" s="84" t="str">
        <f>IF($M1210,_xll.BDP($J1210,O$1196),"[DISABLED]")</f>
        <v>[DISABLED]</v>
      </c>
      <c r="P1210" s="84" t="str">
        <f>IF($M1210,_xll.BDP($J1210,P$1196),"[DISABLED]")</f>
        <v>[DISABLED]</v>
      </c>
      <c r="Q1210" s="84" t="str">
        <f>IF($M1210,_xll.BDH($J1210,Q$1196,$L1210),"[DISABLED]")</f>
        <v>[DISABLED]</v>
      </c>
      <c r="R1210" s="84" t="str">
        <f>IF($M1210,_xll.BDH($J1210,R$1196,$L1210),"[DISABLED]")</f>
        <v>[DISABLED]</v>
      </c>
      <c r="S1210" s="84" t="str">
        <f>IF($M1210,_xll.BDH($J1210,S$1196,$L1210),"[DISABLED]")</f>
        <v>[DISABLED]</v>
      </c>
      <c r="U1210" s="106" t="s">
        <v>6288</v>
      </c>
      <c r="V1210" s="107" t="s">
        <v>1055</v>
      </c>
      <c r="W1210" s="108">
        <v>42276</v>
      </c>
      <c r="X1210" s="107" t="b">
        <v>0</v>
      </c>
      <c r="Y1210" s="107" t="s">
        <v>5237</v>
      </c>
      <c r="Z1210" s="107" t="s">
        <v>5237</v>
      </c>
      <c r="AA1210" s="107" t="s">
        <v>5237</v>
      </c>
      <c r="AB1210" s="107" t="s">
        <v>5237</v>
      </c>
      <c r="AC1210" s="107" t="s">
        <v>5237</v>
      </c>
      <c r="AD1210" s="107" t="s">
        <v>5237</v>
      </c>
    </row>
    <row r="1211" spans="2:30" outlineLevel="2">
      <c r="B1211" s="4" t="s">
        <v>5</v>
      </c>
      <c r="C1211" s="4" t="s">
        <v>5232</v>
      </c>
      <c r="D1211" s="4" t="s">
        <v>10</v>
      </c>
      <c r="E1211" s="10" t="s">
        <v>59</v>
      </c>
      <c r="F1211" s="4" t="s">
        <v>181</v>
      </c>
      <c r="G1211" s="10" t="s">
        <v>61</v>
      </c>
      <c r="H1211" s="10" t="s">
        <v>1363</v>
      </c>
      <c r="I1211" s="4" t="s">
        <v>73</v>
      </c>
      <c r="J1211" s="72" t="str">
        <f t="shared" si="102"/>
        <v>NDSOK ICPL Curncy</v>
      </c>
      <c r="K1211" s="25" t="str">
        <f t="shared" si="103"/>
        <v>ICPL</v>
      </c>
      <c r="L1211" s="26">
        <f t="shared" ca="1" si="103"/>
        <v>42276</v>
      </c>
      <c r="M1211" s="25" t="b">
        <f t="shared" si="103"/>
        <v>0</v>
      </c>
      <c r="N1211" s="84" t="str">
        <f>IF($M1211,_xll.BDP($J1211,N$1196),"[DISABLED]")</f>
        <v>[DISABLED]</v>
      </c>
      <c r="O1211" s="84" t="str">
        <f>IF($M1211,_xll.BDP($J1211,O$1196),"[DISABLED]")</f>
        <v>[DISABLED]</v>
      </c>
      <c r="P1211" s="84" t="str">
        <f>IF($M1211,_xll.BDP($J1211,P$1196),"[DISABLED]")</f>
        <v>[DISABLED]</v>
      </c>
      <c r="Q1211" s="84" t="str">
        <f>IF($M1211,_xll.BDH($J1211,Q$1196,$L1211),"[DISABLED]")</f>
        <v>[DISABLED]</v>
      </c>
      <c r="R1211" s="84" t="str">
        <f>IF($M1211,_xll.BDH($J1211,R$1196,$L1211),"[DISABLED]")</f>
        <v>[DISABLED]</v>
      </c>
      <c r="S1211" s="84" t="str">
        <f>IF($M1211,_xll.BDH($J1211,S$1196,$L1211),"[DISABLED]")</f>
        <v>[DISABLED]</v>
      </c>
      <c r="U1211" s="106" t="s">
        <v>6289</v>
      </c>
      <c r="V1211" s="107" t="s">
        <v>1055</v>
      </c>
      <c r="W1211" s="108">
        <v>42276</v>
      </c>
      <c r="X1211" s="107" t="b">
        <v>0</v>
      </c>
      <c r="Y1211" s="107" t="s">
        <v>5237</v>
      </c>
      <c r="Z1211" s="107" t="s">
        <v>5237</v>
      </c>
      <c r="AA1211" s="107" t="s">
        <v>5237</v>
      </c>
      <c r="AB1211" s="107" t="s">
        <v>5237</v>
      </c>
      <c r="AC1211" s="107" t="s">
        <v>5237</v>
      </c>
      <c r="AD1211" s="107" t="s">
        <v>5237</v>
      </c>
    </row>
    <row r="1212" spans="2:30" outlineLevel="2">
      <c r="B1212" s="4" t="s">
        <v>5</v>
      </c>
      <c r="C1212" s="4" t="s">
        <v>5232</v>
      </c>
      <c r="D1212" s="4" t="s">
        <v>10</v>
      </c>
      <c r="E1212" s="10" t="s">
        <v>59</v>
      </c>
      <c r="F1212" s="4" t="s">
        <v>41</v>
      </c>
      <c r="G1212" s="10" t="s">
        <v>61</v>
      </c>
      <c r="H1212" s="10" t="s">
        <v>1364</v>
      </c>
      <c r="I1212" s="4" t="s">
        <v>73</v>
      </c>
      <c r="J1212" s="72" t="str">
        <f t="shared" si="102"/>
        <v>NDSO1 ICPL Curncy</v>
      </c>
      <c r="K1212" s="25" t="str">
        <f t="shared" si="103"/>
        <v>ICPL</v>
      </c>
      <c r="L1212" s="26">
        <f t="shared" ca="1" si="103"/>
        <v>42276</v>
      </c>
      <c r="M1212" s="25" t="b">
        <f t="shared" si="103"/>
        <v>0</v>
      </c>
      <c r="N1212" s="84" t="str">
        <f>IF($M1212,_xll.BDP($J1212,N$1196),"[DISABLED]")</f>
        <v>[DISABLED]</v>
      </c>
      <c r="O1212" s="84" t="str">
        <f>IF($M1212,_xll.BDP($J1212,O$1196),"[DISABLED]")</f>
        <v>[DISABLED]</v>
      </c>
      <c r="P1212" s="84" t="str">
        <f>IF($M1212,_xll.BDP($J1212,P$1196),"[DISABLED]")</f>
        <v>[DISABLED]</v>
      </c>
      <c r="Q1212" s="84" t="str">
        <f>IF($M1212,_xll.BDH($J1212,Q$1196,$L1212),"[DISABLED]")</f>
        <v>[DISABLED]</v>
      </c>
      <c r="R1212" s="84" t="str">
        <f>IF($M1212,_xll.BDH($J1212,R$1196,$L1212),"[DISABLED]")</f>
        <v>[DISABLED]</v>
      </c>
      <c r="S1212" s="84" t="str">
        <f>IF($M1212,_xll.BDH($J1212,S$1196,$L1212),"[DISABLED]")</f>
        <v>[DISABLED]</v>
      </c>
      <c r="U1212" s="106" t="s">
        <v>6290</v>
      </c>
      <c r="V1212" s="107" t="s">
        <v>1055</v>
      </c>
      <c r="W1212" s="108">
        <v>42276</v>
      </c>
      <c r="X1212" s="107" t="b">
        <v>0</v>
      </c>
      <c r="Y1212" s="107" t="s">
        <v>5237</v>
      </c>
      <c r="Z1212" s="107" t="s">
        <v>5237</v>
      </c>
      <c r="AA1212" s="107" t="s">
        <v>5237</v>
      </c>
      <c r="AB1212" s="107" t="s">
        <v>5237</v>
      </c>
      <c r="AC1212" s="107" t="s">
        <v>5237</v>
      </c>
      <c r="AD1212" s="107" t="s">
        <v>5237</v>
      </c>
    </row>
    <row r="1213" spans="2:30" outlineLevel="2">
      <c r="B1213" s="4" t="s">
        <v>5</v>
      </c>
      <c r="C1213" s="4" t="s">
        <v>5232</v>
      </c>
      <c r="D1213" s="4" t="s">
        <v>10</v>
      </c>
      <c r="E1213" s="10" t="s">
        <v>59</v>
      </c>
      <c r="F1213" s="4" t="s">
        <v>145</v>
      </c>
      <c r="G1213" s="10" t="s">
        <v>61</v>
      </c>
      <c r="H1213" s="10" t="s">
        <v>1365</v>
      </c>
      <c r="I1213" s="4" t="s">
        <v>73</v>
      </c>
      <c r="J1213" s="72" t="str">
        <f t="shared" si="102"/>
        <v>NDSO1C ICPL Curncy</v>
      </c>
      <c r="K1213" s="25" t="str">
        <f t="shared" si="103"/>
        <v>ICPL</v>
      </c>
      <c r="L1213" s="26">
        <f t="shared" ca="1" si="103"/>
        <v>42276</v>
      </c>
      <c r="M1213" s="25" t="b">
        <f t="shared" si="103"/>
        <v>0</v>
      </c>
      <c r="N1213" s="84" t="str">
        <f>IF($M1213,_xll.BDP($J1213,N$1196),"[DISABLED]")</f>
        <v>[DISABLED]</v>
      </c>
      <c r="O1213" s="84" t="str">
        <f>IF($M1213,_xll.BDP($J1213,O$1196),"[DISABLED]")</f>
        <v>[DISABLED]</v>
      </c>
      <c r="P1213" s="84" t="str">
        <f>IF($M1213,_xll.BDP($J1213,P$1196),"[DISABLED]")</f>
        <v>[DISABLED]</v>
      </c>
      <c r="Q1213" s="84" t="str">
        <f>IF($M1213,_xll.BDH($J1213,Q$1196,$L1213),"[DISABLED]")</f>
        <v>[DISABLED]</v>
      </c>
      <c r="R1213" s="84" t="str">
        <f>IF($M1213,_xll.BDH($J1213,R$1196,$L1213),"[DISABLED]")</f>
        <v>[DISABLED]</v>
      </c>
      <c r="S1213" s="84" t="str">
        <f>IF($M1213,_xll.BDH($J1213,S$1196,$L1213),"[DISABLED]")</f>
        <v>[DISABLED]</v>
      </c>
      <c r="U1213" s="106" t="s">
        <v>6291</v>
      </c>
      <c r="V1213" s="107" t="s">
        <v>1055</v>
      </c>
      <c r="W1213" s="108">
        <v>42276</v>
      </c>
      <c r="X1213" s="107" t="b">
        <v>0</v>
      </c>
      <c r="Y1213" s="107" t="s">
        <v>5237</v>
      </c>
      <c r="Z1213" s="107" t="s">
        <v>5237</v>
      </c>
      <c r="AA1213" s="107" t="s">
        <v>5237</v>
      </c>
      <c r="AB1213" s="107" t="s">
        <v>5237</v>
      </c>
      <c r="AC1213" s="107" t="s">
        <v>5237</v>
      </c>
      <c r="AD1213" s="107" t="s">
        <v>5237</v>
      </c>
    </row>
    <row r="1214" spans="2:30" outlineLevel="2">
      <c r="B1214" s="4" t="s">
        <v>5</v>
      </c>
      <c r="C1214" s="4" t="s">
        <v>5232</v>
      </c>
      <c r="D1214" s="4" t="s">
        <v>10</v>
      </c>
      <c r="E1214" s="10" t="s">
        <v>59</v>
      </c>
      <c r="F1214" s="4" t="s">
        <v>146</v>
      </c>
      <c r="G1214" s="10" t="s">
        <v>61</v>
      </c>
      <c r="H1214" s="10" t="s">
        <v>1366</v>
      </c>
      <c r="I1214" s="4" t="s">
        <v>73</v>
      </c>
      <c r="J1214" s="72" t="str">
        <f t="shared" si="102"/>
        <v>NDSO1F ICPL Curncy</v>
      </c>
      <c r="K1214" s="25" t="str">
        <f t="shared" si="103"/>
        <v>ICPL</v>
      </c>
      <c r="L1214" s="26">
        <f t="shared" ca="1" si="103"/>
        <v>42276</v>
      </c>
      <c r="M1214" s="25" t="b">
        <f t="shared" si="103"/>
        <v>0</v>
      </c>
      <c r="N1214" s="84" t="str">
        <f>IF($M1214,_xll.BDP($J1214,N$1196),"[DISABLED]")</f>
        <v>[DISABLED]</v>
      </c>
      <c r="O1214" s="84" t="str">
        <f>IF($M1214,_xll.BDP($J1214,O$1196),"[DISABLED]")</f>
        <v>[DISABLED]</v>
      </c>
      <c r="P1214" s="84" t="str">
        <f>IF($M1214,_xll.BDP($J1214,P$1196),"[DISABLED]")</f>
        <v>[DISABLED]</v>
      </c>
      <c r="Q1214" s="84" t="str">
        <f>IF($M1214,_xll.BDH($J1214,Q$1196,$L1214),"[DISABLED]")</f>
        <v>[DISABLED]</v>
      </c>
      <c r="R1214" s="84" t="str">
        <f>IF($M1214,_xll.BDH($J1214,R$1196,$L1214),"[DISABLED]")</f>
        <v>[DISABLED]</v>
      </c>
      <c r="S1214" s="84" t="str">
        <f>IF($M1214,_xll.BDH($J1214,S$1196,$L1214),"[DISABLED]")</f>
        <v>[DISABLED]</v>
      </c>
      <c r="U1214" s="106" t="s">
        <v>6292</v>
      </c>
      <c r="V1214" s="107" t="s">
        <v>1055</v>
      </c>
      <c r="W1214" s="108">
        <v>42276</v>
      </c>
      <c r="X1214" s="107" t="b">
        <v>0</v>
      </c>
      <c r="Y1214" s="107" t="s">
        <v>5237</v>
      </c>
      <c r="Z1214" s="107" t="s">
        <v>5237</v>
      </c>
      <c r="AA1214" s="107" t="s">
        <v>5237</v>
      </c>
      <c r="AB1214" s="107" t="s">
        <v>5237</v>
      </c>
      <c r="AC1214" s="107" t="s">
        <v>5237</v>
      </c>
      <c r="AD1214" s="107" t="s">
        <v>5237</v>
      </c>
    </row>
    <row r="1215" spans="2:30" outlineLevel="2">
      <c r="B1215" s="4" t="s">
        <v>5</v>
      </c>
      <c r="C1215" s="4" t="s">
        <v>5232</v>
      </c>
      <c r="D1215" s="4" t="s">
        <v>10</v>
      </c>
      <c r="E1215" s="10" t="s">
        <v>59</v>
      </c>
      <c r="F1215" s="4" t="s">
        <v>216</v>
      </c>
      <c r="G1215" s="10" t="s">
        <v>61</v>
      </c>
      <c r="H1215" s="10" t="s">
        <v>1367</v>
      </c>
      <c r="I1215" s="4" t="s">
        <v>73</v>
      </c>
      <c r="J1215" s="72" t="str">
        <f t="shared" si="102"/>
        <v>NDSO1I ICPL Curncy</v>
      </c>
      <c r="K1215" s="25" t="str">
        <f t="shared" si="103"/>
        <v>ICPL</v>
      </c>
      <c r="L1215" s="26">
        <f t="shared" ca="1" si="103"/>
        <v>42276</v>
      </c>
      <c r="M1215" s="25" t="b">
        <f t="shared" si="103"/>
        <v>0</v>
      </c>
      <c r="N1215" s="84" t="str">
        <f>IF($M1215,_xll.BDP($J1215,N$1196),"[DISABLED]")</f>
        <v>[DISABLED]</v>
      </c>
      <c r="O1215" s="84" t="str">
        <f>IF($M1215,_xll.BDP($J1215,O$1196),"[DISABLED]")</f>
        <v>[DISABLED]</v>
      </c>
      <c r="P1215" s="84" t="str">
        <f>IF($M1215,_xll.BDP($J1215,P$1196),"[DISABLED]")</f>
        <v>[DISABLED]</v>
      </c>
      <c r="Q1215" s="84" t="str">
        <f>IF($M1215,_xll.BDH($J1215,Q$1196,$L1215),"[DISABLED]")</f>
        <v>[DISABLED]</v>
      </c>
      <c r="R1215" s="84" t="str">
        <f>IF($M1215,_xll.BDH($J1215,R$1196,$L1215),"[DISABLED]")</f>
        <v>[DISABLED]</v>
      </c>
      <c r="S1215" s="84" t="str">
        <f>IF($M1215,_xll.BDH($J1215,S$1196,$L1215),"[DISABLED]")</f>
        <v>[DISABLED]</v>
      </c>
      <c r="U1215" s="106" t="s">
        <v>6293</v>
      </c>
      <c r="V1215" s="107" t="s">
        <v>1055</v>
      </c>
      <c r="W1215" s="108">
        <v>42276</v>
      </c>
      <c r="X1215" s="107" t="b">
        <v>0</v>
      </c>
      <c r="Y1215" s="107" t="s">
        <v>5237</v>
      </c>
      <c r="Z1215" s="107" t="s">
        <v>5237</v>
      </c>
      <c r="AA1215" s="107" t="s">
        <v>5237</v>
      </c>
      <c r="AB1215" s="107" t="s">
        <v>5237</v>
      </c>
      <c r="AC1215" s="107" t="s">
        <v>5237</v>
      </c>
      <c r="AD1215" s="107" t="s">
        <v>5237</v>
      </c>
    </row>
    <row r="1216" spans="2:30" outlineLevel="2">
      <c r="B1216" s="4" t="s">
        <v>5</v>
      </c>
      <c r="C1216" s="4" t="s">
        <v>5232</v>
      </c>
      <c r="D1216" s="4" t="s">
        <v>10</v>
      </c>
      <c r="E1216" s="10" t="s">
        <v>59</v>
      </c>
      <c r="F1216" s="4" t="s">
        <v>42</v>
      </c>
      <c r="G1216" s="10" t="s">
        <v>61</v>
      </c>
      <c r="H1216" s="10" t="s">
        <v>1368</v>
      </c>
      <c r="I1216" s="4" t="s">
        <v>73</v>
      </c>
      <c r="J1216" s="72" t="str">
        <f t="shared" si="102"/>
        <v>NDSO2 ICPL Curncy</v>
      </c>
      <c r="K1216" s="25" t="str">
        <f t="shared" si="103"/>
        <v>ICPL</v>
      </c>
      <c r="L1216" s="26">
        <f t="shared" ca="1" si="103"/>
        <v>42276</v>
      </c>
      <c r="M1216" s="25" t="b">
        <f t="shared" si="103"/>
        <v>0</v>
      </c>
      <c r="N1216" s="84" t="str">
        <f>IF($M1216,_xll.BDP($J1216,N$1196),"[DISABLED]")</f>
        <v>[DISABLED]</v>
      </c>
      <c r="O1216" s="84" t="str">
        <f>IF($M1216,_xll.BDP($J1216,O$1196),"[DISABLED]")</f>
        <v>[DISABLED]</v>
      </c>
      <c r="P1216" s="84" t="str">
        <f>IF($M1216,_xll.BDP($J1216,P$1196),"[DISABLED]")</f>
        <v>[DISABLED]</v>
      </c>
      <c r="Q1216" s="84" t="str">
        <f>IF($M1216,_xll.BDH($J1216,Q$1196,$L1216),"[DISABLED]")</f>
        <v>[DISABLED]</v>
      </c>
      <c r="R1216" s="84" t="str">
        <f>IF($M1216,_xll.BDH($J1216,R$1196,$L1216),"[DISABLED]")</f>
        <v>[DISABLED]</v>
      </c>
      <c r="S1216" s="84" t="str">
        <f>IF($M1216,_xll.BDH($J1216,S$1196,$L1216),"[DISABLED]")</f>
        <v>[DISABLED]</v>
      </c>
      <c r="U1216" s="106" t="s">
        <v>6294</v>
      </c>
      <c r="V1216" s="107" t="s">
        <v>1055</v>
      </c>
      <c r="W1216" s="108">
        <v>42276</v>
      </c>
      <c r="X1216" s="107" t="b">
        <v>0</v>
      </c>
      <c r="Y1216" s="107" t="s">
        <v>5237</v>
      </c>
      <c r="Z1216" s="107" t="s">
        <v>5237</v>
      </c>
      <c r="AA1216" s="107" t="s">
        <v>5237</v>
      </c>
      <c r="AB1216" s="107" t="s">
        <v>5237</v>
      </c>
      <c r="AC1216" s="107" t="s">
        <v>5237</v>
      </c>
      <c r="AD1216" s="107" t="s">
        <v>5237</v>
      </c>
    </row>
    <row r="1217" spans="2:30" outlineLevel="2">
      <c r="B1217" s="4" t="s">
        <v>5</v>
      </c>
      <c r="C1217" s="4" t="s">
        <v>5232</v>
      </c>
      <c r="D1217" s="4" t="s">
        <v>10</v>
      </c>
      <c r="E1217" s="10" t="s">
        <v>59</v>
      </c>
      <c r="F1217" s="4" t="s">
        <v>43</v>
      </c>
      <c r="G1217" s="10" t="s">
        <v>61</v>
      </c>
      <c r="H1217" s="10" t="s">
        <v>1369</v>
      </c>
      <c r="I1217" s="4" t="s">
        <v>73</v>
      </c>
      <c r="J1217" s="72" t="str">
        <f t="shared" si="102"/>
        <v>NDSO3 ICPL Curncy</v>
      </c>
      <c r="K1217" s="25" t="str">
        <f t="shared" si="103"/>
        <v>ICPL</v>
      </c>
      <c r="L1217" s="26">
        <f t="shared" ca="1" si="103"/>
        <v>42276</v>
      </c>
      <c r="M1217" s="25" t="b">
        <f t="shared" si="103"/>
        <v>0</v>
      </c>
      <c r="N1217" s="84" t="str">
        <f>IF($M1217,_xll.BDP($J1217,N$1196),"[DISABLED]")</f>
        <v>[DISABLED]</v>
      </c>
      <c r="O1217" s="84" t="str">
        <f>IF($M1217,_xll.BDP($J1217,O$1196),"[DISABLED]")</f>
        <v>[DISABLED]</v>
      </c>
      <c r="P1217" s="84" t="str">
        <f>IF($M1217,_xll.BDP($J1217,P$1196),"[DISABLED]")</f>
        <v>[DISABLED]</v>
      </c>
      <c r="Q1217" s="84" t="str">
        <f>IF($M1217,_xll.BDH($J1217,Q$1196,$L1217),"[DISABLED]")</f>
        <v>[DISABLED]</v>
      </c>
      <c r="R1217" s="84" t="str">
        <f>IF($M1217,_xll.BDH($J1217,R$1196,$L1217),"[DISABLED]")</f>
        <v>[DISABLED]</v>
      </c>
      <c r="S1217" s="84" t="str">
        <f>IF($M1217,_xll.BDH($J1217,S$1196,$L1217),"[DISABLED]")</f>
        <v>[DISABLED]</v>
      </c>
      <c r="U1217" s="106" t="s">
        <v>6295</v>
      </c>
      <c r="V1217" s="107" t="s">
        <v>1055</v>
      </c>
      <c r="W1217" s="108">
        <v>42276</v>
      </c>
      <c r="X1217" s="107" t="b">
        <v>0</v>
      </c>
      <c r="Y1217" s="107" t="s">
        <v>5237</v>
      </c>
      <c r="Z1217" s="107" t="s">
        <v>5237</v>
      </c>
      <c r="AA1217" s="107" t="s">
        <v>5237</v>
      </c>
      <c r="AB1217" s="107" t="s">
        <v>5237</v>
      </c>
      <c r="AC1217" s="107" t="s">
        <v>5237</v>
      </c>
      <c r="AD1217" s="107" t="s">
        <v>5237</v>
      </c>
    </row>
    <row r="1218" spans="2:30" outlineLevel="2">
      <c r="B1218" s="4" t="s">
        <v>5</v>
      </c>
      <c r="C1218" s="4" t="s">
        <v>5232</v>
      </c>
      <c r="D1218" s="4" t="s">
        <v>10</v>
      </c>
      <c r="E1218" s="10" t="s">
        <v>59</v>
      </c>
      <c r="F1218" s="4" t="s">
        <v>152</v>
      </c>
      <c r="G1218" s="10" t="s">
        <v>61</v>
      </c>
      <c r="H1218" s="10" t="s">
        <v>1370</v>
      </c>
      <c r="I1218" s="4" t="s">
        <v>73</v>
      </c>
      <c r="J1218" s="72" t="str">
        <f t="shared" si="102"/>
        <v>NDSO4 ICPL Curncy</v>
      </c>
      <c r="K1218" s="25" t="str">
        <f t="shared" si="103"/>
        <v>ICPL</v>
      </c>
      <c r="L1218" s="26">
        <f t="shared" ca="1" si="103"/>
        <v>42276</v>
      </c>
      <c r="M1218" s="25" t="b">
        <f t="shared" si="103"/>
        <v>0</v>
      </c>
      <c r="N1218" s="84" t="str">
        <f>IF($M1218,_xll.BDP($J1218,N$1196),"[DISABLED]")</f>
        <v>[DISABLED]</v>
      </c>
      <c r="O1218" s="84" t="str">
        <f>IF($M1218,_xll.BDP($J1218,O$1196),"[DISABLED]")</f>
        <v>[DISABLED]</v>
      </c>
      <c r="P1218" s="84" t="str">
        <f>IF($M1218,_xll.BDP($J1218,P$1196),"[DISABLED]")</f>
        <v>[DISABLED]</v>
      </c>
      <c r="Q1218" s="84" t="str">
        <f>IF($M1218,_xll.BDH($J1218,Q$1196,$L1218),"[DISABLED]")</f>
        <v>[DISABLED]</v>
      </c>
      <c r="R1218" s="84" t="str">
        <f>IF($M1218,_xll.BDH($J1218,R$1196,$L1218),"[DISABLED]")</f>
        <v>[DISABLED]</v>
      </c>
      <c r="S1218" s="84" t="str">
        <f>IF($M1218,_xll.BDH($J1218,S$1196,$L1218),"[DISABLED]")</f>
        <v>[DISABLED]</v>
      </c>
      <c r="U1218" s="106" t="s">
        <v>6296</v>
      </c>
      <c r="V1218" s="107" t="s">
        <v>1055</v>
      </c>
      <c r="W1218" s="108">
        <v>42276</v>
      </c>
      <c r="X1218" s="107" t="b">
        <v>0</v>
      </c>
      <c r="Y1218" s="107" t="s">
        <v>5237</v>
      </c>
      <c r="Z1218" s="107" t="s">
        <v>5237</v>
      </c>
      <c r="AA1218" s="107" t="s">
        <v>5237</v>
      </c>
      <c r="AB1218" s="107" t="s">
        <v>5237</v>
      </c>
      <c r="AC1218" s="107" t="s">
        <v>5237</v>
      </c>
      <c r="AD1218" s="107" t="s">
        <v>5237</v>
      </c>
    </row>
    <row r="1219" spans="2:30" outlineLevel="2">
      <c r="B1219" s="4" t="s">
        <v>5</v>
      </c>
      <c r="C1219" s="4" t="s">
        <v>5232</v>
      </c>
      <c r="D1219" s="4" t="s">
        <v>10</v>
      </c>
      <c r="E1219" s="10" t="s">
        <v>59</v>
      </c>
      <c r="F1219" s="4" t="s">
        <v>44</v>
      </c>
      <c r="G1219" s="10" t="s">
        <v>61</v>
      </c>
      <c r="H1219" s="10" t="s">
        <v>1371</v>
      </c>
      <c r="I1219" s="4" t="s">
        <v>73</v>
      </c>
      <c r="J1219" s="72" t="str">
        <f t="shared" si="102"/>
        <v>NDSO5 ICPL Curncy</v>
      </c>
      <c r="K1219" s="25" t="str">
        <f t="shared" si="103"/>
        <v>ICPL</v>
      </c>
      <c r="L1219" s="26">
        <f t="shared" ca="1" si="103"/>
        <v>42276</v>
      </c>
      <c r="M1219" s="25" t="b">
        <f t="shared" si="103"/>
        <v>0</v>
      </c>
      <c r="N1219" s="84" t="str">
        <f>IF($M1219,_xll.BDP($J1219,N$1196),"[DISABLED]")</f>
        <v>[DISABLED]</v>
      </c>
      <c r="O1219" s="84" t="str">
        <f>IF($M1219,_xll.BDP($J1219,O$1196),"[DISABLED]")</f>
        <v>[DISABLED]</v>
      </c>
      <c r="P1219" s="84" t="str">
        <f>IF($M1219,_xll.BDP($J1219,P$1196),"[DISABLED]")</f>
        <v>[DISABLED]</v>
      </c>
      <c r="Q1219" s="84" t="str">
        <f>IF($M1219,_xll.BDH($J1219,Q$1196,$L1219),"[DISABLED]")</f>
        <v>[DISABLED]</v>
      </c>
      <c r="R1219" s="84" t="str">
        <f>IF($M1219,_xll.BDH($J1219,R$1196,$L1219),"[DISABLED]")</f>
        <v>[DISABLED]</v>
      </c>
      <c r="S1219" s="84" t="str">
        <f>IF($M1219,_xll.BDH($J1219,S$1196,$L1219),"[DISABLED]")</f>
        <v>[DISABLED]</v>
      </c>
      <c r="U1219" s="106" t="s">
        <v>6297</v>
      </c>
      <c r="V1219" s="107" t="s">
        <v>1055</v>
      </c>
      <c r="W1219" s="108">
        <v>42276</v>
      </c>
      <c r="X1219" s="107" t="b">
        <v>0</v>
      </c>
      <c r="Y1219" s="107" t="s">
        <v>5237</v>
      </c>
      <c r="Z1219" s="107" t="s">
        <v>5237</v>
      </c>
      <c r="AA1219" s="107" t="s">
        <v>5237</v>
      </c>
      <c r="AB1219" s="107" t="s">
        <v>5237</v>
      </c>
      <c r="AC1219" s="107" t="s">
        <v>5237</v>
      </c>
      <c r="AD1219" s="107" t="s">
        <v>5237</v>
      </c>
    </row>
    <row r="1220" spans="2:30" outlineLevel="2">
      <c r="B1220" s="4" t="s">
        <v>5</v>
      </c>
      <c r="C1220" s="4" t="s">
        <v>5232</v>
      </c>
      <c r="D1220" s="4" t="s">
        <v>10</v>
      </c>
      <c r="E1220" s="10" t="s">
        <v>59</v>
      </c>
      <c r="F1220" s="4" t="s">
        <v>155</v>
      </c>
      <c r="G1220" s="10" t="s">
        <v>61</v>
      </c>
      <c r="H1220" s="10" t="s">
        <v>1372</v>
      </c>
      <c r="I1220" s="4" t="s">
        <v>73</v>
      </c>
      <c r="J1220" s="72" t="str">
        <f t="shared" si="102"/>
        <v>NDSO6 ICPL Curncy</v>
      </c>
      <c r="K1220" s="25" t="str">
        <f t="shared" si="103"/>
        <v>ICPL</v>
      </c>
      <c r="L1220" s="26">
        <f t="shared" ca="1" si="103"/>
        <v>42276</v>
      </c>
      <c r="M1220" s="25" t="b">
        <f t="shared" si="103"/>
        <v>0</v>
      </c>
      <c r="N1220" s="84" t="str">
        <f>IF($M1220,_xll.BDP($J1220,N$1196),"[DISABLED]")</f>
        <v>[DISABLED]</v>
      </c>
      <c r="O1220" s="84" t="str">
        <f>IF($M1220,_xll.BDP($J1220,O$1196),"[DISABLED]")</f>
        <v>[DISABLED]</v>
      </c>
      <c r="P1220" s="84" t="str">
        <f>IF($M1220,_xll.BDP($J1220,P$1196),"[DISABLED]")</f>
        <v>[DISABLED]</v>
      </c>
      <c r="Q1220" s="84" t="str">
        <f>IF($M1220,_xll.BDH($J1220,Q$1196,$L1220),"[DISABLED]")</f>
        <v>[DISABLED]</v>
      </c>
      <c r="R1220" s="84" t="str">
        <f>IF($M1220,_xll.BDH($J1220,R$1196,$L1220),"[DISABLED]")</f>
        <v>[DISABLED]</v>
      </c>
      <c r="S1220" s="84" t="str">
        <f>IF($M1220,_xll.BDH($J1220,S$1196,$L1220),"[DISABLED]")</f>
        <v>[DISABLED]</v>
      </c>
      <c r="U1220" s="106" t="s">
        <v>6298</v>
      </c>
      <c r="V1220" s="107" t="s">
        <v>1055</v>
      </c>
      <c r="W1220" s="108">
        <v>42276</v>
      </c>
      <c r="X1220" s="107" t="b">
        <v>0</v>
      </c>
      <c r="Y1220" s="107" t="s">
        <v>5237</v>
      </c>
      <c r="Z1220" s="107" t="s">
        <v>5237</v>
      </c>
      <c r="AA1220" s="107" t="s">
        <v>5237</v>
      </c>
      <c r="AB1220" s="107" t="s">
        <v>5237</v>
      </c>
      <c r="AC1220" s="107" t="s">
        <v>5237</v>
      </c>
      <c r="AD1220" s="107" t="s">
        <v>5237</v>
      </c>
    </row>
    <row r="1221" spans="2:30" outlineLevel="2">
      <c r="B1221" s="4" t="s">
        <v>5</v>
      </c>
      <c r="C1221" s="4" t="s">
        <v>5232</v>
      </c>
      <c r="D1221" s="4" t="s">
        <v>10</v>
      </c>
      <c r="E1221" s="10" t="s">
        <v>59</v>
      </c>
      <c r="F1221" s="4" t="s">
        <v>45</v>
      </c>
      <c r="G1221" s="10" t="s">
        <v>61</v>
      </c>
      <c r="H1221" s="10" t="s">
        <v>1373</v>
      </c>
      <c r="I1221" s="4" t="s">
        <v>73</v>
      </c>
      <c r="J1221" s="72" t="str">
        <f t="shared" si="102"/>
        <v>NDSO7 ICPL Curncy</v>
      </c>
      <c r="K1221" s="25" t="str">
        <f t="shared" si="103"/>
        <v>ICPL</v>
      </c>
      <c r="L1221" s="26">
        <f t="shared" ca="1" si="103"/>
        <v>42276</v>
      </c>
      <c r="M1221" s="25" t="b">
        <f t="shared" si="103"/>
        <v>0</v>
      </c>
      <c r="N1221" s="84" t="str">
        <f>IF($M1221,_xll.BDP($J1221,N$1196),"[DISABLED]")</f>
        <v>[DISABLED]</v>
      </c>
      <c r="O1221" s="84" t="str">
        <f>IF($M1221,_xll.BDP($J1221,O$1196),"[DISABLED]")</f>
        <v>[DISABLED]</v>
      </c>
      <c r="P1221" s="84" t="str">
        <f>IF($M1221,_xll.BDP($J1221,P$1196),"[DISABLED]")</f>
        <v>[DISABLED]</v>
      </c>
      <c r="Q1221" s="84" t="str">
        <f>IF($M1221,_xll.BDH($J1221,Q$1196,$L1221),"[DISABLED]")</f>
        <v>[DISABLED]</v>
      </c>
      <c r="R1221" s="84" t="str">
        <f>IF($M1221,_xll.BDH($J1221,R$1196,$L1221),"[DISABLED]")</f>
        <v>[DISABLED]</v>
      </c>
      <c r="S1221" s="84" t="str">
        <f>IF($M1221,_xll.BDH($J1221,S$1196,$L1221),"[DISABLED]")</f>
        <v>[DISABLED]</v>
      </c>
      <c r="U1221" s="106" t="s">
        <v>6299</v>
      </c>
      <c r="V1221" s="107" t="s">
        <v>1055</v>
      </c>
      <c r="W1221" s="108">
        <v>42276</v>
      </c>
      <c r="X1221" s="107" t="b">
        <v>0</v>
      </c>
      <c r="Y1221" s="107" t="s">
        <v>5237</v>
      </c>
      <c r="Z1221" s="107" t="s">
        <v>5237</v>
      </c>
      <c r="AA1221" s="107" t="s">
        <v>5237</v>
      </c>
      <c r="AB1221" s="107" t="s">
        <v>5237</v>
      </c>
      <c r="AC1221" s="107" t="s">
        <v>5237</v>
      </c>
      <c r="AD1221" s="107" t="s">
        <v>5237</v>
      </c>
    </row>
    <row r="1222" spans="2:30" outlineLevel="2">
      <c r="B1222" s="4" t="s">
        <v>5</v>
      </c>
      <c r="C1222" s="4" t="s">
        <v>5232</v>
      </c>
      <c r="D1222" s="4" t="s">
        <v>10</v>
      </c>
      <c r="E1222" s="10" t="s">
        <v>59</v>
      </c>
      <c r="F1222" s="4" t="s">
        <v>156</v>
      </c>
      <c r="G1222" s="10" t="s">
        <v>61</v>
      </c>
      <c r="H1222" s="10" t="s">
        <v>1374</v>
      </c>
      <c r="I1222" s="4" t="s">
        <v>73</v>
      </c>
      <c r="J1222" s="72" t="str">
        <f t="shared" si="102"/>
        <v>NDSO8 ICPL Curncy</v>
      </c>
      <c r="K1222" s="25" t="str">
        <f t="shared" si="103"/>
        <v>ICPL</v>
      </c>
      <c r="L1222" s="26">
        <f t="shared" ca="1" si="103"/>
        <v>42276</v>
      </c>
      <c r="M1222" s="25" t="b">
        <f t="shared" si="103"/>
        <v>0</v>
      </c>
      <c r="N1222" s="84" t="str">
        <f>IF($M1222,_xll.BDP($J1222,N$1196),"[DISABLED]")</f>
        <v>[DISABLED]</v>
      </c>
      <c r="O1222" s="84" t="str">
        <f>IF($M1222,_xll.BDP($J1222,O$1196),"[DISABLED]")</f>
        <v>[DISABLED]</v>
      </c>
      <c r="P1222" s="84" t="str">
        <f>IF($M1222,_xll.BDP($J1222,P$1196),"[DISABLED]")</f>
        <v>[DISABLED]</v>
      </c>
      <c r="Q1222" s="84" t="str">
        <f>IF($M1222,_xll.BDH($J1222,Q$1196,$L1222),"[DISABLED]")</f>
        <v>[DISABLED]</v>
      </c>
      <c r="R1222" s="84" t="str">
        <f>IF($M1222,_xll.BDH($J1222,R$1196,$L1222),"[DISABLED]")</f>
        <v>[DISABLED]</v>
      </c>
      <c r="S1222" s="84" t="str">
        <f>IF($M1222,_xll.BDH($J1222,S$1196,$L1222),"[DISABLED]")</f>
        <v>[DISABLED]</v>
      </c>
      <c r="U1222" s="106" t="s">
        <v>6300</v>
      </c>
      <c r="V1222" s="107" t="s">
        <v>1055</v>
      </c>
      <c r="W1222" s="108">
        <v>42276</v>
      </c>
      <c r="X1222" s="107" t="b">
        <v>0</v>
      </c>
      <c r="Y1222" s="107" t="s">
        <v>5237</v>
      </c>
      <c r="Z1222" s="107" t="s">
        <v>5237</v>
      </c>
      <c r="AA1222" s="107" t="s">
        <v>5237</v>
      </c>
      <c r="AB1222" s="107" t="s">
        <v>5237</v>
      </c>
      <c r="AC1222" s="107" t="s">
        <v>5237</v>
      </c>
      <c r="AD1222" s="107" t="s">
        <v>5237</v>
      </c>
    </row>
    <row r="1223" spans="2:30" outlineLevel="2">
      <c r="B1223" s="4" t="s">
        <v>5</v>
      </c>
      <c r="C1223" s="4" t="s">
        <v>5232</v>
      </c>
      <c r="D1223" s="4" t="s">
        <v>10</v>
      </c>
      <c r="E1223" s="10" t="s">
        <v>59</v>
      </c>
      <c r="F1223" s="4" t="s">
        <v>157</v>
      </c>
      <c r="G1223" s="10" t="s">
        <v>61</v>
      </c>
      <c r="H1223" s="10" t="s">
        <v>1375</v>
      </c>
      <c r="I1223" s="4" t="s">
        <v>73</v>
      </c>
      <c r="J1223" s="72" t="str">
        <f t="shared" si="102"/>
        <v>NDSO9 ICPL Curncy</v>
      </c>
      <c r="K1223" s="25" t="str">
        <f t="shared" si="103"/>
        <v>ICPL</v>
      </c>
      <c r="L1223" s="26">
        <f t="shared" ca="1" si="103"/>
        <v>42276</v>
      </c>
      <c r="M1223" s="25" t="b">
        <f t="shared" si="103"/>
        <v>0</v>
      </c>
      <c r="N1223" s="84" t="str">
        <f>IF($M1223,_xll.BDP($J1223,N$1196),"[DISABLED]")</f>
        <v>[DISABLED]</v>
      </c>
      <c r="O1223" s="84" t="str">
        <f>IF($M1223,_xll.BDP($J1223,O$1196),"[DISABLED]")</f>
        <v>[DISABLED]</v>
      </c>
      <c r="P1223" s="84" t="str">
        <f>IF($M1223,_xll.BDP($J1223,P$1196),"[DISABLED]")</f>
        <v>[DISABLED]</v>
      </c>
      <c r="Q1223" s="84" t="str">
        <f>IF($M1223,_xll.BDH($J1223,Q$1196,$L1223),"[DISABLED]")</f>
        <v>[DISABLED]</v>
      </c>
      <c r="R1223" s="84" t="str">
        <f>IF($M1223,_xll.BDH($J1223,R$1196,$L1223),"[DISABLED]")</f>
        <v>[DISABLED]</v>
      </c>
      <c r="S1223" s="84" t="str">
        <f>IF($M1223,_xll.BDH($J1223,S$1196,$L1223),"[DISABLED]")</f>
        <v>[DISABLED]</v>
      </c>
      <c r="U1223" s="106" t="s">
        <v>6301</v>
      </c>
      <c r="V1223" s="107" t="s">
        <v>1055</v>
      </c>
      <c r="W1223" s="108">
        <v>42276</v>
      </c>
      <c r="X1223" s="107" t="b">
        <v>0</v>
      </c>
      <c r="Y1223" s="107" t="s">
        <v>5237</v>
      </c>
      <c r="Z1223" s="107" t="s">
        <v>5237</v>
      </c>
      <c r="AA1223" s="107" t="s">
        <v>5237</v>
      </c>
      <c r="AB1223" s="107" t="s">
        <v>5237</v>
      </c>
      <c r="AC1223" s="107" t="s">
        <v>5237</v>
      </c>
      <c r="AD1223" s="107" t="s">
        <v>5237</v>
      </c>
    </row>
    <row r="1224" spans="2:30" outlineLevel="2">
      <c r="B1224" s="4" t="s">
        <v>5</v>
      </c>
      <c r="C1224" s="4" t="s">
        <v>5232</v>
      </c>
      <c r="D1224" s="4" t="s">
        <v>10</v>
      </c>
      <c r="E1224" s="10" t="s">
        <v>59</v>
      </c>
      <c r="F1224" s="4" t="s">
        <v>46</v>
      </c>
      <c r="G1224" s="10" t="s">
        <v>61</v>
      </c>
      <c r="H1224" s="10" t="s">
        <v>1376</v>
      </c>
      <c r="I1224" s="4" t="s">
        <v>73</v>
      </c>
      <c r="J1224" s="72" t="str">
        <f t="shared" si="102"/>
        <v>NDSO10 ICPL Curncy</v>
      </c>
      <c r="K1224" s="25" t="str">
        <f t="shared" si="103"/>
        <v>ICPL</v>
      </c>
      <c r="L1224" s="26">
        <f t="shared" ca="1" si="103"/>
        <v>42276</v>
      </c>
      <c r="M1224" s="25" t="b">
        <f t="shared" si="103"/>
        <v>0</v>
      </c>
      <c r="N1224" s="84" t="str">
        <f>IF($M1224,_xll.BDP($J1224,N$1196),"[DISABLED]")</f>
        <v>[DISABLED]</v>
      </c>
      <c r="O1224" s="84" t="str">
        <f>IF($M1224,_xll.BDP($J1224,O$1196),"[DISABLED]")</f>
        <v>[DISABLED]</v>
      </c>
      <c r="P1224" s="84" t="str">
        <f>IF($M1224,_xll.BDP($J1224,P$1196),"[DISABLED]")</f>
        <v>[DISABLED]</v>
      </c>
      <c r="Q1224" s="84" t="str">
        <f>IF($M1224,_xll.BDH($J1224,Q$1196,$L1224),"[DISABLED]")</f>
        <v>[DISABLED]</v>
      </c>
      <c r="R1224" s="84" t="str">
        <f>IF($M1224,_xll.BDH($J1224,R$1196,$L1224),"[DISABLED]")</f>
        <v>[DISABLED]</v>
      </c>
      <c r="S1224" s="84" t="str">
        <f>IF($M1224,_xll.BDH($J1224,S$1196,$L1224),"[DISABLED]")</f>
        <v>[DISABLED]</v>
      </c>
      <c r="U1224" s="106" t="s">
        <v>6302</v>
      </c>
      <c r="V1224" s="107" t="s">
        <v>1055</v>
      </c>
      <c r="W1224" s="108">
        <v>42276</v>
      </c>
      <c r="X1224" s="107" t="b">
        <v>0</v>
      </c>
      <c r="Y1224" s="107" t="s">
        <v>5237</v>
      </c>
      <c r="Z1224" s="107" t="s">
        <v>5237</v>
      </c>
      <c r="AA1224" s="107" t="s">
        <v>5237</v>
      </c>
      <c r="AB1224" s="107" t="s">
        <v>5237</v>
      </c>
      <c r="AC1224" s="107" t="s">
        <v>5237</v>
      </c>
      <c r="AD1224" s="107" t="s">
        <v>5237</v>
      </c>
    </row>
    <row r="1225" spans="2:30" outlineLevel="2">
      <c r="B1225" s="4" t="s">
        <v>5</v>
      </c>
      <c r="C1225" s="4" t="s">
        <v>5232</v>
      </c>
      <c r="D1225" s="4" t="s">
        <v>10</v>
      </c>
      <c r="E1225" s="10" t="s">
        <v>59</v>
      </c>
      <c r="F1225" s="4" t="s">
        <v>47</v>
      </c>
      <c r="G1225" s="10" t="s">
        <v>61</v>
      </c>
      <c r="H1225" s="10" t="s">
        <v>1377</v>
      </c>
      <c r="I1225" s="4" t="s">
        <v>73</v>
      </c>
      <c r="J1225" s="72" t="str">
        <f t="shared" si="102"/>
        <v>NDSO12 ICPL Curncy</v>
      </c>
      <c r="K1225" s="25" t="str">
        <f t="shared" si="103"/>
        <v>ICPL</v>
      </c>
      <c r="L1225" s="26">
        <f t="shared" ca="1" si="103"/>
        <v>42276</v>
      </c>
      <c r="M1225" s="25" t="b">
        <f t="shared" si="103"/>
        <v>0</v>
      </c>
      <c r="N1225" s="84" t="str">
        <f>IF($M1225,_xll.BDP($J1225,N$1196),"[DISABLED]")</f>
        <v>[DISABLED]</v>
      </c>
      <c r="O1225" s="84" t="str">
        <f>IF($M1225,_xll.BDP($J1225,O$1196),"[DISABLED]")</f>
        <v>[DISABLED]</v>
      </c>
      <c r="P1225" s="84" t="str">
        <f>IF($M1225,_xll.BDP($J1225,P$1196),"[DISABLED]")</f>
        <v>[DISABLED]</v>
      </c>
      <c r="Q1225" s="84" t="str">
        <f>IF($M1225,_xll.BDH($J1225,Q$1196,$L1225),"[DISABLED]")</f>
        <v>[DISABLED]</v>
      </c>
      <c r="R1225" s="84" t="str">
        <f>IF($M1225,_xll.BDH($J1225,R$1196,$L1225),"[DISABLED]")</f>
        <v>[DISABLED]</v>
      </c>
      <c r="S1225" s="84" t="str">
        <f>IF($M1225,_xll.BDH($J1225,S$1196,$L1225),"[DISABLED]")</f>
        <v>[DISABLED]</v>
      </c>
      <c r="U1225" s="106" t="s">
        <v>6303</v>
      </c>
      <c r="V1225" s="107" t="s">
        <v>1055</v>
      </c>
      <c r="W1225" s="108">
        <v>42276</v>
      </c>
      <c r="X1225" s="107" t="b">
        <v>0</v>
      </c>
      <c r="Y1225" s="107" t="s">
        <v>5237</v>
      </c>
      <c r="Z1225" s="107" t="s">
        <v>5237</v>
      </c>
      <c r="AA1225" s="107" t="s">
        <v>5237</v>
      </c>
      <c r="AB1225" s="107" t="s">
        <v>5237</v>
      </c>
      <c r="AC1225" s="107" t="s">
        <v>5237</v>
      </c>
      <c r="AD1225" s="107" t="s">
        <v>5237</v>
      </c>
    </row>
    <row r="1226" spans="2:30" outlineLevel="2">
      <c r="B1226" s="4" t="s">
        <v>5</v>
      </c>
      <c r="C1226" s="4" t="s">
        <v>5232</v>
      </c>
      <c r="D1226" s="4" t="s">
        <v>10</v>
      </c>
      <c r="E1226" s="10" t="s">
        <v>59</v>
      </c>
      <c r="F1226" s="4" t="s">
        <v>47</v>
      </c>
      <c r="G1226" s="10" t="s">
        <v>61</v>
      </c>
      <c r="H1226" s="10" t="s">
        <v>1378</v>
      </c>
      <c r="I1226" s="4" t="s">
        <v>73</v>
      </c>
      <c r="J1226" s="72" t="str">
        <f t="shared" si="102"/>
        <v>NDSO15 ICPL Curncy</v>
      </c>
      <c r="K1226" s="25" t="str">
        <f t="shared" si="103"/>
        <v>ICPL</v>
      </c>
      <c r="L1226" s="26">
        <f t="shared" ca="1" si="103"/>
        <v>42276</v>
      </c>
      <c r="M1226" s="25" t="b">
        <f t="shared" si="103"/>
        <v>0</v>
      </c>
      <c r="N1226" s="84" t="str">
        <f>IF($M1226,_xll.BDP($J1226,N$1196),"[DISABLED]")</f>
        <v>[DISABLED]</v>
      </c>
      <c r="O1226" s="84" t="str">
        <f>IF($M1226,_xll.BDP($J1226,O$1196),"[DISABLED]")</f>
        <v>[DISABLED]</v>
      </c>
      <c r="P1226" s="84" t="str">
        <f>IF($M1226,_xll.BDP($J1226,P$1196),"[DISABLED]")</f>
        <v>[DISABLED]</v>
      </c>
      <c r="Q1226" s="84" t="str">
        <f>IF($M1226,_xll.BDH($J1226,Q$1196,$L1226),"[DISABLED]")</f>
        <v>[DISABLED]</v>
      </c>
      <c r="R1226" s="84" t="str">
        <f>IF($M1226,_xll.BDH($J1226,R$1196,$L1226),"[DISABLED]")</f>
        <v>[DISABLED]</v>
      </c>
      <c r="S1226" s="84" t="str">
        <f>IF($M1226,_xll.BDH($J1226,S$1196,$L1226),"[DISABLED]")</f>
        <v>[DISABLED]</v>
      </c>
      <c r="U1226" s="106" t="s">
        <v>6304</v>
      </c>
      <c r="V1226" s="107" t="s">
        <v>1055</v>
      </c>
      <c r="W1226" s="108">
        <v>42276</v>
      </c>
      <c r="X1226" s="107" t="b">
        <v>0</v>
      </c>
      <c r="Y1226" s="107" t="s">
        <v>5237</v>
      </c>
      <c r="Z1226" s="107" t="s">
        <v>5237</v>
      </c>
      <c r="AA1226" s="107" t="s">
        <v>5237</v>
      </c>
      <c r="AB1226" s="107" t="s">
        <v>5237</v>
      </c>
      <c r="AC1226" s="107" t="s">
        <v>5237</v>
      </c>
      <c r="AD1226" s="107" t="s">
        <v>5237</v>
      </c>
    </row>
    <row r="1227" spans="2:30" outlineLevel="2">
      <c r="B1227" s="4" t="s">
        <v>5</v>
      </c>
      <c r="C1227" s="4" t="s">
        <v>5232</v>
      </c>
      <c r="D1227" s="4" t="s">
        <v>10</v>
      </c>
      <c r="E1227" s="10" t="s">
        <v>59</v>
      </c>
      <c r="F1227" s="4" t="s">
        <v>48</v>
      </c>
      <c r="G1227" s="10" t="s">
        <v>61</v>
      </c>
      <c r="H1227" s="10" t="s">
        <v>1379</v>
      </c>
      <c r="I1227" s="4" t="s">
        <v>73</v>
      </c>
      <c r="J1227" s="72" t="str">
        <f t="shared" si="102"/>
        <v>NDSO20 ICPL Curncy</v>
      </c>
      <c r="K1227" s="25" t="str">
        <f t="shared" si="103"/>
        <v>ICPL</v>
      </c>
      <c r="L1227" s="26">
        <f t="shared" ca="1" si="103"/>
        <v>42276</v>
      </c>
      <c r="M1227" s="25" t="b">
        <f t="shared" si="103"/>
        <v>0</v>
      </c>
      <c r="N1227" s="84" t="str">
        <f>IF($M1227,_xll.BDP($J1227,N$1196),"[DISABLED]")</f>
        <v>[DISABLED]</v>
      </c>
      <c r="O1227" s="84" t="str">
        <f>IF($M1227,_xll.BDP($J1227,O$1196),"[DISABLED]")</f>
        <v>[DISABLED]</v>
      </c>
      <c r="P1227" s="84" t="str">
        <f>IF($M1227,_xll.BDP($J1227,P$1196),"[DISABLED]")</f>
        <v>[DISABLED]</v>
      </c>
      <c r="Q1227" s="84" t="str">
        <f>IF($M1227,_xll.BDH($J1227,Q$1196,$L1227),"[DISABLED]")</f>
        <v>[DISABLED]</v>
      </c>
      <c r="R1227" s="84" t="str">
        <f>IF($M1227,_xll.BDH($J1227,R$1196,$L1227),"[DISABLED]")</f>
        <v>[DISABLED]</v>
      </c>
      <c r="S1227" s="84" t="str">
        <f>IF($M1227,_xll.BDH($J1227,S$1196,$L1227),"[DISABLED]")</f>
        <v>[DISABLED]</v>
      </c>
      <c r="U1227" s="106" t="s">
        <v>6305</v>
      </c>
      <c r="V1227" s="107" t="s">
        <v>1055</v>
      </c>
      <c r="W1227" s="108">
        <v>42276</v>
      </c>
      <c r="X1227" s="107" t="b">
        <v>0</v>
      </c>
      <c r="Y1227" s="107" t="s">
        <v>5237</v>
      </c>
      <c r="Z1227" s="107" t="s">
        <v>5237</v>
      </c>
      <c r="AA1227" s="107" t="s">
        <v>5237</v>
      </c>
      <c r="AB1227" s="107" t="s">
        <v>5237</v>
      </c>
      <c r="AC1227" s="107" t="s">
        <v>5237</v>
      </c>
      <c r="AD1227" s="107" t="s">
        <v>5237</v>
      </c>
    </row>
    <row r="1228" spans="2:30" outlineLevel="2">
      <c r="B1228" s="4" t="s">
        <v>5</v>
      </c>
      <c r="C1228" s="4" t="s">
        <v>5232</v>
      </c>
      <c r="D1228" s="4" t="s">
        <v>10</v>
      </c>
      <c r="E1228" s="10" t="s">
        <v>59</v>
      </c>
      <c r="F1228" s="9" t="s">
        <v>49</v>
      </c>
      <c r="G1228" s="14" t="s">
        <v>61</v>
      </c>
      <c r="H1228" s="14" t="s">
        <v>1380</v>
      </c>
      <c r="I1228" s="9" t="s">
        <v>73</v>
      </c>
      <c r="J1228" s="72" t="str">
        <f t="shared" si="102"/>
        <v>NDSO25 ICPL Curncy</v>
      </c>
      <c r="K1228" s="25" t="str">
        <f t="shared" si="103"/>
        <v>ICPL</v>
      </c>
      <c r="L1228" s="26">
        <f t="shared" ca="1" si="103"/>
        <v>42276</v>
      </c>
      <c r="M1228" s="25" t="b">
        <f t="shared" si="103"/>
        <v>0</v>
      </c>
      <c r="N1228" s="84" t="str">
        <f>IF($M1228,_xll.BDP($J1228,N$1196),"[DISABLED]")</f>
        <v>[DISABLED]</v>
      </c>
      <c r="O1228" s="84" t="str">
        <f>IF($M1228,_xll.BDP($J1228,O$1196),"[DISABLED]")</f>
        <v>[DISABLED]</v>
      </c>
      <c r="P1228" s="84" t="str">
        <f>IF($M1228,_xll.BDP($J1228,P$1196),"[DISABLED]")</f>
        <v>[DISABLED]</v>
      </c>
      <c r="Q1228" s="84" t="str">
        <f>IF($M1228,_xll.BDH($J1228,Q$1196,$L1228),"[DISABLED]")</f>
        <v>[DISABLED]</v>
      </c>
      <c r="R1228" s="84" t="str">
        <f>IF($M1228,_xll.BDH($J1228,R$1196,$L1228),"[DISABLED]")</f>
        <v>[DISABLED]</v>
      </c>
      <c r="S1228" s="84" t="str">
        <f>IF($M1228,_xll.BDH($J1228,S$1196,$L1228),"[DISABLED]")</f>
        <v>[DISABLED]</v>
      </c>
      <c r="U1228" s="106" t="s">
        <v>6306</v>
      </c>
      <c r="V1228" s="107" t="s">
        <v>1055</v>
      </c>
      <c r="W1228" s="108">
        <v>42276</v>
      </c>
      <c r="X1228" s="107" t="b">
        <v>0</v>
      </c>
      <c r="Y1228" s="107" t="s">
        <v>5237</v>
      </c>
      <c r="Z1228" s="107" t="s">
        <v>5237</v>
      </c>
      <c r="AA1228" s="107" t="s">
        <v>5237</v>
      </c>
      <c r="AB1228" s="107" t="s">
        <v>5237</v>
      </c>
      <c r="AC1228" s="107" t="s">
        <v>5237</v>
      </c>
      <c r="AD1228" s="107" t="s">
        <v>5237</v>
      </c>
    </row>
    <row r="1229" spans="2:30" outlineLevel="2">
      <c r="B1229" s="4" t="s">
        <v>5</v>
      </c>
      <c r="C1229" s="4" t="s">
        <v>5232</v>
      </c>
      <c r="D1229" s="4" t="s">
        <v>10</v>
      </c>
      <c r="E1229" s="10" t="s">
        <v>59</v>
      </c>
      <c r="F1229" s="9" t="s">
        <v>50</v>
      </c>
      <c r="G1229" s="14" t="s">
        <v>61</v>
      </c>
      <c r="H1229" s="14" t="s">
        <v>1381</v>
      </c>
      <c r="I1229" s="9" t="s">
        <v>73</v>
      </c>
      <c r="J1229" s="72" t="str">
        <f t="shared" si="102"/>
        <v>NDSO30 ICPL Curncy</v>
      </c>
      <c r="K1229" s="25" t="str">
        <f t="shared" si="103"/>
        <v>ICPL</v>
      </c>
      <c r="L1229" s="26">
        <f t="shared" ca="1" si="103"/>
        <v>42276</v>
      </c>
      <c r="M1229" s="25" t="b">
        <f t="shared" si="103"/>
        <v>0</v>
      </c>
      <c r="N1229" s="84" t="str">
        <f>IF($M1229,_xll.BDP($J1229,N$1196),"[DISABLED]")</f>
        <v>[DISABLED]</v>
      </c>
      <c r="O1229" s="84" t="str">
        <f>IF($M1229,_xll.BDP($J1229,O$1196),"[DISABLED]")</f>
        <v>[DISABLED]</v>
      </c>
      <c r="P1229" s="84" t="str">
        <f>IF($M1229,_xll.BDP($J1229,P$1196),"[DISABLED]")</f>
        <v>[DISABLED]</v>
      </c>
      <c r="Q1229" s="84" t="str">
        <f>IF($M1229,_xll.BDH($J1229,Q$1196,$L1229),"[DISABLED]")</f>
        <v>[DISABLED]</v>
      </c>
      <c r="R1229" s="84" t="str">
        <f>IF($M1229,_xll.BDH($J1229,R$1196,$L1229),"[DISABLED]")</f>
        <v>[DISABLED]</v>
      </c>
      <c r="S1229" s="84" t="str">
        <f>IF($M1229,_xll.BDH($J1229,S$1196,$L1229),"[DISABLED]")</f>
        <v>[DISABLED]</v>
      </c>
      <c r="U1229" s="106" t="s">
        <v>6307</v>
      </c>
      <c r="V1229" s="107" t="s">
        <v>1055</v>
      </c>
      <c r="W1229" s="108">
        <v>42276</v>
      </c>
      <c r="X1229" s="107" t="b">
        <v>0</v>
      </c>
      <c r="Y1229" s="107" t="s">
        <v>5237</v>
      </c>
      <c r="Z1229" s="107" t="s">
        <v>5237</v>
      </c>
      <c r="AA1229" s="107" t="s">
        <v>5237</v>
      </c>
      <c r="AB1229" s="107" t="s">
        <v>5237</v>
      </c>
      <c r="AC1229" s="107" t="s">
        <v>5237</v>
      </c>
      <c r="AD1229" s="107" t="s">
        <v>5237</v>
      </c>
    </row>
    <row r="1230" spans="2:30" outlineLevel="2">
      <c r="B1230" s="4" t="s">
        <v>5</v>
      </c>
      <c r="C1230" s="4" t="s">
        <v>5232</v>
      </c>
      <c r="D1230" s="4" t="s">
        <v>10</v>
      </c>
      <c r="E1230" s="10" t="s">
        <v>59</v>
      </c>
      <c r="F1230" s="9" t="s">
        <v>51</v>
      </c>
      <c r="G1230" s="14" t="s">
        <v>61</v>
      </c>
      <c r="H1230" s="14" t="s">
        <v>1382</v>
      </c>
      <c r="I1230" s="9" t="s">
        <v>73</v>
      </c>
      <c r="J1230" s="72" t="str">
        <f t="shared" si="102"/>
        <v>NDSO40 ICPL Curncy</v>
      </c>
      <c r="K1230" s="25" t="str">
        <f t="shared" si="103"/>
        <v>ICPL</v>
      </c>
      <c r="L1230" s="26">
        <f t="shared" ca="1" si="103"/>
        <v>42276</v>
      </c>
      <c r="M1230" s="25" t="b">
        <f t="shared" si="103"/>
        <v>0</v>
      </c>
      <c r="N1230" s="84" t="str">
        <f>IF($M1230,_xll.BDP($J1230,N$1196),"[DISABLED]")</f>
        <v>[DISABLED]</v>
      </c>
      <c r="O1230" s="84" t="str">
        <f>IF($M1230,_xll.BDP($J1230,O$1196),"[DISABLED]")</f>
        <v>[DISABLED]</v>
      </c>
      <c r="P1230" s="84" t="str">
        <f>IF($M1230,_xll.BDP($J1230,P$1196),"[DISABLED]")</f>
        <v>[DISABLED]</v>
      </c>
      <c r="Q1230" s="84" t="str">
        <f>IF($M1230,_xll.BDH($J1230,Q$1196,$L1230),"[DISABLED]")</f>
        <v>[DISABLED]</v>
      </c>
      <c r="R1230" s="84" t="str">
        <f>IF($M1230,_xll.BDH($J1230,R$1196,$L1230),"[DISABLED]")</f>
        <v>[DISABLED]</v>
      </c>
      <c r="S1230" s="84" t="str">
        <f>IF($M1230,_xll.BDH($J1230,S$1196,$L1230),"[DISABLED]")</f>
        <v>[DISABLED]</v>
      </c>
      <c r="U1230" s="106" t="s">
        <v>6308</v>
      </c>
      <c r="V1230" s="107" t="s">
        <v>1055</v>
      </c>
      <c r="W1230" s="108">
        <v>42276</v>
      </c>
      <c r="X1230" s="107" t="b">
        <v>0</v>
      </c>
      <c r="Y1230" s="107" t="s">
        <v>5237</v>
      </c>
      <c r="Z1230" s="107" t="s">
        <v>5237</v>
      </c>
      <c r="AA1230" s="107" t="s">
        <v>5237</v>
      </c>
      <c r="AB1230" s="107" t="s">
        <v>5237</v>
      </c>
      <c r="AC1230" s="107" t="s">
        <v>5237</v>
      </c>
      <c r="AD1230" s="107" t="s">
        <v>5237</v>
      </c>
    </row>
    <row r="1231" spans="2:30" outlineLevel="2">
      <c r="B1231" s="4" t="s">
        <v>5</v>
      </c>
      <c r="C1231" s="4" t="s">
        <v>5232</v>
      </c>
      <c r="D1231" s="4" t="s">
        <v>10</v>
      </c>
      <c r="E1231" s="35" t="s">
        <v>59</v>
      </c>
      <c r="F1231" s="47" t="s">
        <v>52</v>
      </c>
      <c r="G1231" s="48" t="s">
        <v>61</v>
      </c>
      <c r="H1231" s="48" t="s">
        <v>1383</v>
      </c>
      <c r="I1231" s="9" t="s">
        <v>73</v>
      </c>
      <c r="J1231" s="72" t="str">
        <f t="shared" si="102"/>
        <v>NDSO50 ICPL Curncy</v>
      </c>
      <c r="K1231" s="25" t="str">
        <f t="shared" si="103"/>
        <v>ICPL</v>
      </c>
      <c r="L1231" s="26">
        <f t="shared" ca="1" si="103"/>
        <v>42276</v>
      </c>
      <c r="M1231" s="25" t="b">
        <f t="shared" si="103"/>
        <v>0</v>
      </c>
      <c r="N1231" s="84" t="str">
        <f>IF($M1231,_xll.BDP($J1231,N$1196),"[DISABLED]")</f>
        <v>[DISABLED]</v>
      </c>
      <c r="O1231" s="84" t="str">
        <f>IF($M1231,_xll.BDP($J1231,O$1196),"[DISABLED]")</f>
        <v>[DISABLED]</v>
      </c>
      <c r="P1231" s="84" t="str">
        <f>IF($M1231,_xll.BDP($J1231,P$1196),"[DISABLED]")</f>
        <v>[DISABLED]</v>
      </c>
      <c r="Q1231" s="84" t="str">
        <f>IF($M1231,_xll.BDH($J1231,Q$1196,$L1231),"[DISABLED]")</f>
        <v>[DISABLED]</v>
      </c>
      <c r="R1231" s="84" t="str">
        <f>IF($M1231,_xll.BDH($J1231,R$1196,$L1231),"[DISABLED]")</f>
        <v>[DISABLED]</v>
      </c>
      <c r="S1231" s="84" t="str">
        <f>IF($M1231,_xll.BDH($J1231,S$1196,$L1231),"[DISABLED]")</f>
        <v>[DISABLED]</v>
      </c>
      <c r="U1231" s="106" t="s">
        <v>6309</v>
      </c>
      <c r="V1231" s="107" t="s">
        <v>1055</v>
      </c>
      <c r="W1231" s="108">
        <v>42276</v>
      </c>
      <c r="X1231" s="107" t="b">
        <v>0</v>
      </c>
      <c r="Y1231" s="107" t="s">
        <v>5237</v>
      </c>
      <c r="Z1231" s="107" t="s">
        <v>5237</v>
      </c>
      <c r="AA1231" s="107" t="s">
        <v>5237</v>
      </c>
      <c r="AB1231" s="107" t="s">
        <v>5237</v>
      </c>
      <c r="AC1231" s="107" t="s">
        <v>5237</v>
      </c>
      <c r="AD1231" s="107" t="s">
        <v>5237</v>
      </c>
    </row>
    <row r="1232" spans="2:30" outlineLevel="1">
      <c r="B1232" s="4" t="s">
        <v>5</v>
      </c>
      <c r="C1232" s="4" t="s">
        <v>5232</v>
      </c>
      <c r="D1232" s="4" t="s">
        <v>10</v>
      </c>
      <c r="E1232" s="39" t="s">
        <v>62</v>
      </c>
      <c r="F1232" s="76"/>
      <c r="G1232" s="77"/>
      <c r="H1232" s="77"/>
      <c r="I1232" s="78"/>
      <c r="J1232" s="78"/>
      <c r="K1232" s="81" t="str">
        <f t="shared" ref="K1232:S1232" si="104">INDEX(ObjData,MATCH($C1232&amp;"-"&amp;$D1232&amp;"-"&amp;$E1232,ObjIDs,0),MATCH(K$2,ObjFields,0))</f>
        <v>ICPL</v>
      </c>
      <c r="L1232" s="82">
        <f t="shared" ca="1" si="104"/>
        <v>42276</v>
      </c>
      <c r="M1232" s="81" t="b">
        <f t="shared" si="104"/>
        <v>0</v>
      </c>
      <c r="N1232" s="81" t="str">
        <f t="shared" si="104"/>
        <v>NAME</v>
      </c>
      <c r="O1232" s="81" t="str">
        <f t="shared" si="104"/>
        <v>LAST_UPDATE_DT</v>
      </c>
      <c r="P1232" s="81" t="str">
        <f t="shared" si="104"/>
        <v>LAST_UPDATE</v>
      </c>
      <c r="Q1232" s="81" t="str">
        <f t="shared" si="104"/>
        <v>PX_LAST</v>
      </c>
      <c r="R1232" s="81" t="str">
        <f t="shared" si="104"/>
        <v>PX_BID</v>
      </c>
      <c r="S1232" s="81" t="str">
        <f t="shared" si="104"/>
        <v>PX_ASK</v>
      </c>
      <c r="U1232" s="103"/>
      <c r="V1232" s="104" t="s">
        <v>1055</v>
      </c>
      <c r="W1232" s="105">
        <v>42276</v>
      </c>
      <c r="X1232" s="104" t="b">
        <v>0</v>
      </c>
      <c r="Y1232" s="104" t="s">
        <v>289</v>
      </c>
      <c r="Z1232" s="104" t="s">
        <v>291</v>
      </c>
      <c r="AA1232" s="104" t="s">
        <v>292</v>
      </c>
      <c r="AB1232" s="104" t="s">
        <v>56</v>
      </c>
      <c r="AC1232" s="104" t="s">
        <v>5228</v>
      </c>
      <c r="AD1232" s="104" t="s">
        <v>5229</v>
      </c>
    </row>
    <row r="1233" spans="2:30" outlineLevel="2">
      <c r="B1233" s="4" t="s">
        <v>5</v>
      </c>
      <c r="C1233" s="4" t="s">
        <v>5232</v>
      </c>
      <c r="D1233" s="4" t="s">
        <v>10</v>
      </c>
      <c r="E1233" s="10" t="s">
        <v>62</v>
      </c>
      <c r="F1233" s="4" t="s">
        <v>54</v>
      </c>
      <c r="G1233" s="10" t="s">
        <v>63</v>
      </c>
      <c r="H1233" s="17" t="s">
        <v>1384</v>
      </c>
      <c r="I1233" s="4" t="s">
        <v>277</v>
      </c>
      <c r="J1233" s="71" t="str">
        <f>H1233&amp;" "&amp;K1233&amp;" "&amp;I1233</f>
        <v>NFIX3FRA ICPL Index</v>
      </c>
      <c r="K1233" s="89" t="str">
        <f>K$1232</f>
        <v>ICPL</v>
      </c>
      <c r="L1233" s="90">
        <f ca="1">L$1232</f>
        <v>42276</v>
      </c>
      <c r="M1233" s="89" t="b">
        <f>M$1232</f>
        <v>0</v>
      </c>
      <c r="N1233" s="91" t="str">
        <f>IF($M1233,_xll.BDP($J1233,N$1232),"[DISABLED]")</f>
        <v>[DISABLED]</v>
      </c>
      <c r="O1233" s="91" t="str">
        <f>IF($M1233,_xll.BDP($J1233,O$1232),"[DISABLED]")</f>
        <v>[DISABLED]</v>
      </c>
      <c r="P1233" s="91" t="str">
        <f>IF($M1233,_xll.BDP($J1233,P$1232),"[DISABLED]")</f>
        <v>[DISABLED]</v>
      </c>
      <c r="Q1233" s="91" t="str">
        <f>IF($M1233,_xll.BDH($J1233,Q$1232,$L1233),"[DISABLED]")</f>
        <v>[DISABLED]</v>
      </c>
      <c r="R1233" s="91" t="str">
        <f>IF($M1233,_xll.BDH($J1233,R$1232,$L1233),"[DISABLED]")</f>
        <v>[DISABLED]</v>
      </c>
      <c r="S1233" s="91" t="str">
        <f>IF($M1233,_xll.BDH($J1233,S$1232,$L1233),"[DISABLED]")</f>
        <v>[DISABLED]</v>
      </c>
      <c r="U1233" s="115" t="s">
        <v>6310</v>
      </c>
      <c r="V1233" s="102" t="s">
        <v>1055</v>
      </c>
      <c r="W1233" s="116">
        <v>42276</v>
      </c>
      <c r="X1233" s="102" t="b">
        <v>0</v>
      </c>
      <c r="Y1233" s="102" t="s">
        <v>5237</v>
      </c>
      <c r="Z1233" s="102" t="s">
        <v>5237</v>
      </c>
      <c r="AA1233" s="102" t="s">
        <v>5237</v>
      </c>
      <c r="AB1233" s="102" t="s">
        <v>5237</v>
      </c>
      <c r="AC1233" s="102" t="s">
        <v>5237</v>
      </c>
      <c r="AD1233" s="102" t="s">
        <v>5237</v>
      </c>
    </row>
    <row r="1234" spans="2:30" outlineLevel="2">
      <c r="B1234" s="4" t="s">
        <v>5</v>
      </c>
      <c r="C1234" s="4" t="s">
        <v>5232</v>
      </c>
      <c r="D1234" s="4" t="s">
        <v>10</v>
      </c>
      <c r="E1234" s="10" t="s">
        <v>62</v>
      </c>
      <c r="F1234" s="51" t="s">
        <v>54</v>
      </c>
      <c r="G1234" s="52" t="s">
        <v>143</v>
      </c>
      <c r="H1234" s="52" t="s">
        <v>1385</v>
      </c>
      <c r="I1234" s="4" t="s">
        <v>73</v>
      </c>
      <c r="J1234" s="72" t="str">
        <f t="shared" ref="J1234:J1268" si="105">H1234&amp;" "&amp;K1234&amp;" "&amp;I1234</f>
        <v>NDFR00C ICPL Curncy</v>
      </c>
      <c r="K1234" s="92" t="str">
        <f t="shared" ref="K1234:M1268" si="106">K$1232</f>
        <v>ICPL</v>
      </c>
      <c r="L1234" s="93">
        <f t="shared" ca="1" si="106"/>
        <v>42276</v>
      </c>
      <c r="M1234" s="92" t="b">
        <f t="shared" si="106"/>
        <v>0</v>
      </c>
      <c r="N1234" s="94" t="str">
        <f>IF($M1234,_xll.BDP($J1234,N$1232),"[DISABLED]")</f>
        <v>[DISABLED]</v>
      </c>
      <c r="O1234" s="94" t="str">
        <f>IF($M1234,_xll.BDP($J1234,O$1232),"[DISABLED]")</f>
        <v>[DISABLED]</v>
      </c>
      <c r="P1234" s="94" t="str">
        <f>IF($M1234,_xll.BDP($J1234,P$1232),"[DISABLED]")</f>
        <v>[DISABLED]</v>
      </c>
      <c r="Q1234" s="94" t="str">
        <f>IF($M1234,_xll.BDH($J1234,Q$1232,$L1234),"[DISABLED]")</f>
        <v>[DISABLED]</v>
      </c>
      <c r="R1234" s="94" t="str">
        <f>IF($M1234,_xll.BDH($J1234,R$1232,$L1234),"[DISABLED]")</f>
        <v>[DISABLED]</v>
      </c>
      <c r="S1234" s="94" t="str">
        <f>IF($M1234,_xll.BDH($J1234,S$1232,$L1234),"[DISABLED]")</f>
        <v>[DISABLED]</v>
      </c>
      <c r="U1234" s="106" t="s">
        <v>6311</v>
      </c>
      <c r="V1234" s="117" t="s">
        <v>1055</v>
      </c>
      <c r="W1234" s="118">
        <v>42276</v>
      </c>
      <c r="X1234" s="117" t="b">
        <v>0</v>
      </c>
      <c r="Y1234" s="117" t="s">
        <v>5237</v>
      </c>
      <c r="Z1234" s="117" t="s">
        <v>5237</v>
      </c>
      <c r="AA1234" s="117" t="s">
        <v>5237</v>
      </c>
      <c r="AB1234" s="117" t="s">
        <v>5237</v>
      </c>
      <c r="AC1234" s="117" t="s">
        <v>5237</v>
      </c>
      <c r="AD1234" s="117" t="s">
        <v>5237</v>
      </c>
    </row>
    <row r="1235" spans="2:30" outlineLevel="2">
      <c r="B1235" s="4" t="s">
        <v>5</v>
      </c>
      <c r="C1235" s="4" t="s">
        <v>5232</v>
      </c>
      <c r="D1235" s="4" t="s">
        <v>10</v>
      </c>
      <c r="E1235" s="10" t="s">
        <v>62</v>
      </c>
      <c r="F1235" s="9" t="s">
        <v>211</v>
      </c>
      <c r="G1235" s="14" t="s">
        <v>307</v>
      </c>
      <c r="H1235" s="14" t="s">
        <v>1386</v>
      </c>
      <c r="I1235" s="4" t="s">
        <v>73</v>
      </c>
      <c r="J1235" s="72" t="str">
        <f t="shared" si="105"/>
        <v>NDFR0AD ICPL Curncy</v>
      </c>
      <c r="K1235" s="92" t="str">
        <f t="shared" si="106"/>
        <v>ICPL</v>
      </c>
      <c r="L1235" s="93">
        <f t="shared" ca="1" si="106"/>
        <v>42276</v>
      </c>
      <c r="M1235" s="92" t="b">
        <f t="shared" si="106"/>
        <v>0</v>
      </c>
      <c r="N1235" s="94" t="str">
        <f>IF($M1235,_xll.BDP($J1235,N$1232),"[DISABLED]")</f>
        <v>[DISABLED]</v>
      </c>
      <c r="O1235" s="94" t="str">
        <f>IF($M1235,_xll.BDP($J1235,O$1232),"[DISABLED]")</f>
        <v>[DISABLED]</v>
      </c>
      <c r="P1235" s="94" t="str">
        <f>IF($M1235,_xll.BDP($J1235,P$1232),"[DISABLED]")</f>
        <v>[DISABLED]</v>
      </c>
      <c r="Q1235" s="94" t="str">
        <f>IF($M1235,_xll.BDH($J1235,Q$1232,$L1235),"[DISABLED]")</f>
        <v>[DISABLED]</v>
      </c>
      <c r="R1235" s="94" t="str">
        <f>IF($M1235,_xll.BDH($J1235,R$1232,$L1235),"[DISABLED]")</f>
        <v>[DISABLED]</v>
      </c>
      <c r="S1235" s="94" t="str">
        <f>IF($M1235,_xll.BDH($J1235,S$1232,$L1235),"[DISABLED]")</f>
        <v>[DISABLED]</v>
      </c>
      <c r="U1235" s="106" t="s">
        <v>6312</v>
      </c>
      <c r="V1235" s="117" t="s">
        <v>1055</v>
      </c>
      <c r="W1235" s="118">
        <v>42276</v>
      </c>
      <c r="X1235" s="117" t="b">
        <v>0</v>
      </c>
      <c r="Y1235" s="117" t="s">
        <v>5237</v>
      </c>
      <c r="Z1235" s="117" t="s">
        <v>5237</v>
      </c>
      <c r="AA1235" s="117" t="s">
        <v>5237</v>
      </c>
      <c r="AB1235" s="117" t="s">
        <v>5237</v>
      </c>
      <c r="AC1235" s="117" t="s">
        <v>5237</v>
      </c>
      <c r="AD1235" s="117" t="s">
        <v>5237</v>
      </c>
    </row>
    <row r="1236" spans="2:30" outlineLevel="2">
      <c r="B1236" s="4" t="s">
        <v>5</v>
      </c>
      <c r="C1236" s="4" t="s">
        <v>5232</v>
      </c>
      <c r="D1236" s="4" t="s">
        <v>10</v>
      </c>
      <c r="E1236" s="10" t="s">
        <v>62</v>
      </c>
      <c r="F1236" s="9" t="s">
        <v>212</v>
      </c>
      <c r="G1236" s="14" t="s">
        <v>308</v>
      </c>
      <c r="H1236" s="14" t="s">
        <v>1387</v>
      </c>
      <c r="I1236" s="4" t="s">
        <v>73</v>
      </c>
      <c r="J1236" s="72" t="str">
        <f t="shared" si="105"/>
        <v>NDFR0BE ICPL Curncy</v>
      </c>
      <c r="K1236" s="92" t="str">
        <f t="shared" si="106"/>
        <v>ICPL</v>
      </c>
      <c r="L1236" s="93">
        <f t="shared" ca="1" si="106"/>
        <v>42276</v>
      </c>
      <c r="M1236" s="92" t="b">
        <f t="shared" si="106"/>
        <v>0</v>
      </c>
      <c r="N1236" s="94" t="str">
        <f>IF($M1236,_xll.BDP($J1236,N$1232),"[DISABLED]")</f>
        <v>[DISABLED]</v>
      </c>
      <c r="O1236" s="94" t="str">
        <f>IF($M1236,_xll.BDP($J1236,O$1232),"[DISABLED]")</f>
        <v>[DISABLED]</v>
      </c>
      <c r="P1236" s="94" t="str">
        <f>IF($M1236,_xll.BDP($J1236,P$1232),"[DISABLED]")</f>
        <v>[DISABLED]</v>
      </c>
      <c r="Q1236" s="94" t="str">
        <f>IF($M1236,_xll.BDH($J1236,Q$1232,$L1236),"[DISABLED]")</f>
        <v>[DISABLED]</v>
      </c>
      <c r="R1236" s="94" t="str">
        <f>IF($M1236,_xll.BDH($J1236,R$1232,$L1236),"[DISABLED]")</f>
        <v>[DISABLED]</v>
      </c>
      <c r="S1236" s="94" t="str">
        <f>IF($M1236,_xll.BDH($J1236,S$1232,$L1236),"[DISABLED]")</f>
        <v>[DISABLED]</v>
      </c>
      <c r="U1236" s="106" t="s">
        <v>6313</v>
      </c>
      <c r="V1236" s="117" t="s">
        <v>1055</v>
      </c>
      <c r="W1236" s="118">
        <v>42276</v>
      </c>
      <c r="X1236" s="117" t="b">
        <v>0</v>
      </c>
      <c r="Y1236" s="117" t="s">
        <v>5237</v>
      </c>
      <c r="Z1236" s="117" t="s">
        <v>5237</v>
      </c>
      <c r="AA1236" s="117" t="s">
        <v>5237</v>
      </c>
      <c r="AB1236" s="117" t="s">
        <v>5237</v>
      </c>
      <c r="AC1236" s="117" t="s">
        <v>5237</v>
      </c>
      <c r="AD1236" s="117" t="s">
        <v>5237</v>
      </c>
    </row>
    <row r="1237" spans="2:30" outlineLevel="2">
      <c r="B1237" s="4" t="s">
        <v>5</v>
      </c>
      <c r="C1237" s="4" t="s">
        <v>5232</v>
      </c>
      <c r="D1237" s="4" t="s">
        <v>10</v>
      </c>
      <c r="E1237" s="10" t="s">
        <v>62</v>
      </c>
      <c r="F1237" s="9" t="s">
        <v>58</v>
      </c>
      <c r="G1237" s="14" t="s">
        <v>170</v>
      </c>
      <c r="H1237" s="14" t="s">
        <v>1388</v>
      </c>
      <c r="I1237" s="4" t="s">
        <v>73</v>
      </c>
      <c r="J1237" s="72" t="str">
        <f t="shared" si="105"/>
        <v>NDFR0CF ICPL Curncy</v>
      </c>
      <c r="K1237" s="92" t="str">
        <f t="shared" si="106"/>
        <v>ICPL</v>
      </c>
      <c r="L1237" s="93">
        <f t="shared" ca="1" si="106"/>
        <v>42276</v>
      </c>
      <c r="M1237" s="92" t="b">
        <f t="shared" si="106"/>
        <v>0</v>
      </c>
      <c r="N1237" s="94" t="str">
        <f>IF($M1237,_xll.BDP($J1237,N$1232),"[DISABLED]")</f>
        <v>[DISABLED]</v>
      </c>
      <c r="O1237" s="94" t="str">
        <f>IF($M1237,_xll.BDP($J1237,O$1232),"[DISABLED]")</f>
        <v>[DISABLED]</v>
      </c>
      <c r="P1237" s="94" t="str">
        <f>IF($M1237,_xll.BDP($J1237,P$1232),"[DISABLED]")</f>
        <v>[DISABLED]</v>
      </c>
      <c r="Q1237" s="94" t="str">
        <f>IF($M1237,_xll.BDH($J1237,Q$1232,$L1237),"[DISABLED]")</f>
        <v>[DISABLED]</v>
      </c>
      <c r="R1237" s="94" t="str">
        <f>IF($M1237,_xll.BDH($J1237,R$1232,$L1237),"[DISABLED]")</f>
        <v>[DISABLED]</v>
      </c>
      <c r="S1237" s="94" t="str">
        <f>IF($M1237,_xll.BDH($J1237,S$1232,$L1237),"[DISABLED]")</f>
        <v>[DISABLED]</v>
      </c>
      <c r="U1237" s="106" t="s">
        <v>6314</v>
      </c>
      <c r="V1237" s="117" t="s">
        <v>1055</v>
      </c>
      <c r="W1237" s="118">
        <v>42276</v>
      </c>
      <c r="X1237" s="117" t="b">
        <v>0</v>
      </c>
      <c r="Y1237" s="117" t="s">
        <v>5237</v>
      </c>
      <c r="Z1237" s="117" t="s">
        <v>5237</v>
      </c>
      <c r="AA1237" s="117" t="s">
        <v>5237</v>
      </c>
      <c r="AB1237" s="117" t="s">
        <v>5237</v>
      </c>
      <c r="AC1237" s="117" t="s">
        <v>5237</v>
      </c>
      <c r="AD1237" s="117" t="s">
        <v>5237</v>
      </c>
    </row>
    <row r="1238" spans="2:30" outlineLevel="2">
      <c r="B1238" s="4" t="s">
        <v>5</v>
      </c>
      <c r="C1238" s="4" t="s">
        <v>5232</v>
      </c>
      <c r="D1238" s="4" t="s">
        <v>10</v>
      </c>
      <c r="E1238" s="10" t="s">
        <v>62</v>
      </c>
      <c r="F1238" s="9" t="s">
        <v>177</v>
      </c>
      <c r="G1238" s="14" t="s">
        <v>305</v>
      </c>
      <c r="H1238" s="14" t="s">
        <v>1389</v>
      </c>
      <c r="I1238" s="4" t="s">
        <v>73</v>
      </c>
      <c r="J1238" s="72" t="str">
        <f t="shared" si="105"/>
        <v>NDFR0DG ICPL Curncy</v>
      </c>
      <c r="K1238" s="92" t="str">
        <f t="shared" si="106"/>
        <v>ICPL</v>
      </c>
      <c r="L1238" s="93">
        <f t="shared" ca="1" si="106"/>
        <v>42276</v>
      </c>
      <c r="M1238" s="92" t="b">
        <f t="shared" si="106"/>
        <v>0</v>
      </c>
      <c r="N1238" s="94" t="str">
        <f>IF($M1238,_xll.BDP($J1238,N$1232),"[DISABLED]")</f>
        <v>[DISABLED]</v>
      </c>
      <c r="O1238" s="94" t="str">
        <f>IF($M1238,_xll.BDP($J1238,O$1232),"[DISABLED]")</f>
        <v>[DISABLED]</v>
      </c>
      <c r="P1238" s="94" t="str">
        <f>IF($M1238,_xll.BDP($J1238,P$1232),"[DISABLED]")</f>
        <v>[DISABLED]</v>
      </c>
      <c r="Q1238" s="94" t="str">
        <f>IF($M1238,_xll.BDH($J1238,Q$1232,$L1238),"[DISABLED]")</f>
        <v>[DISABLED]</v>
      </c>
      <c r="R1238" s="94" t="str">
        <f>IF($M1238,_xll.BDH($J1238,R$1232,$L1238),"[DISABLED]")</f>
        <v>[DISABLED]</v>
      </c>
      <c r="S1238" s="94" t="str">
        <f>IF($M1238,_xll.BDH($J1238,S$1232,$L1238),"[DISABLED]")</f>
        <v>[DISABLED]</v>
      </c>
      <c r="U1238" s="106" t="s">
        <v>6315</v>
      </c>
      <c r="V1238" s="117" t="s">
        <v>1055</v>
      </c>
      <c r="W1238" s="118">
        <v>42276</v>
      </c>
      <c r="X1238" s="117" t="b">
        <v>0</v>
      </c>
      <c r="Y1238" s="117" t="s">
        <v>5237</v>
      </c>
      <c r="Z1238" s="117" t="s">
        <v>5237</v>
      </c>
      <c r="AA1238" s="117" t="s">
        <v>5237</v>
      </c>
      <c r="AB1238" s="117" t="s">
        <v>5237</v>
      </c>
      <c r="AC1238" s="117" t="s">
        <v>5237</v>
      </c>
      <c r="AD1238" s="117" t="s">
        <v>5237</v>
      </c>
    </row>
    <row r="1239" spans="2:30" outlineLevel="2">
      <c r="B1239" s="4" t="s">
        <v>5</v>
      </c>
      <c r="C1239" s="4" t="s">
        <v>5232</v>
      </c>
      <c r="D1239" s="4" t="s">
        <v>10</v>
      </c>
      <c r="E1239" s="10" t="s">
        <v>62</v>
      </c>
      <c r="F1239" s="9" t="s">
        <v>178</v>
      </c>
      <c r="G1239" s="14" t="s">
        <v>306</v>
      </c>
      <c r="H1239" s="14" t="s">
        <v>1390</v>
      </c>
      <c r="I1239" s="4" t="s">
        <v>73</v>
      </c>
      <c r="J1239" s="72" t="str">
        <f t="shared" si="105"/>
        <v>NDFR0EH ICPL Curncy</v>
      </c>
      <c r="K1239" s="92" t="str">
        <f t="shared" si="106"/>
        <v>ICPL</v>
      </c>
      <c r="L1239" s="93">
        <f t="shared" ca="1" si="106"/>
        <v>42276</v>
      </c>
      <c r="M1239" s="92" t="b">
        <f t="shared" si="106"/>
        <v>0</v>
      </c>
      <c r="N1239" s="94" t="str">
        <f>IF($M1239,_xll.BDP($J1239,N$1232),"[DISABLED]")</f>
        <v>[DISABLED]</v>
      </c>
      <c r="O1239" s="94" t="str">
        <f>IF($M1239,_xll.BDP($J1239,O$1232),"[DISABLED]")</f>
        <v>[DISABLED]</v>
      </c>
      <c r="P1239" s="94" t="str">
        <f>IF($M1239,_xll.BDP($J1239,P$1232),"[DISABLED]")</f>
        <v>[DISABLED]</v>
      </c>
      <c r="Q1239" s="94" t="str">
        <f>IF($M1239,_xll.BDH($J1239,Q$1232,$L1239),"[DISABLED]")</f>
        <v>[DISABLED]</v>
      </c>
      <c r="R1239" s="94" t="str">
        <f>IF($M1239,_xll.BDH($J1239,R$1232,$L1239),"[DISABLED]")</f>
        <v>[DISABLED]</v>
      </c>
      <c r="S1239" s="94" t="str">
        <f>IF($M1239,_xll.BDH($J1239,S$1232,$L1239),"[DISABLED]")</f>
        <v>[DISABLED]</v>
      </c>
      <c r="U1239" s="106" t="s">
        <v>6316</v>
      </c>
      <c r="V1239" s="117" t="s">
        <v>1055</v>
      </c>
      <c r="W1239" s="118">
        <v>42276</v>
      </c>
      <c r="X1239" s="117" t="b">
        <v>0</v>
      </c>
      <c r="Y1239" s="117" t="s">
        <v>5237</v>
      </c>
      <c r="Z1239" s="117" t="s">
        <v>5237</v>
      </c>
      <c r="AA1239" s="117" t="s">
        <v>5237</v>
      </c>
      <c r="AB1239" s="117" t="s">
        <v>5237</v>
      </c>
      <c r="AC1239" s="117" t="s">
        <v>5237</v>
      </c>
      <c r="AD1239" s="117" t="s">
        <v>5237</v>
      </c>
    </row>
    <row r="1240" spans="2:30" outlineLevel="2">
      <c r="B1240" s="4" t="s">
        <v>5</v>
      </c>
      <c r="C1240" s="4" t="s">
        <v>5232</v>
      </c>
      <c r="D1240" s="4" t="s">
        <v>10</v>
      </c>
      <c r="E1240" s="10" t="s">
        <v>62</v>
      </c>
      <c r="F1240" s="9" t="s">
        <v>71</v>
      </c>
      <c r="G1240" s="14" t="s">
        <v>171</v>
      </c>
      <c r="H1240" s="14" t="s">
        <v>1391</v>
      </c>
      <c r="I1240" s="4" t="s">
        <v>73</v>
      </c>
      <c r="J1240" s="72" t="str">
        <f t="shared" si="105"/>
        <v>NDFR0FI ICPL Curncy</v>
      </c>
      <c r="K1240" s="92" t="str">
        <f t="shared" si="106"/>
        <v>ICPL</v>
      </c>
      <c r="L1240" s="93">
        <f t="shared" ca="1" si="106"/>
        <v>42276</v>
      </c>
      <c r="M1240" s="92" t="b">
        <f t="shared" si="106"/>
        <v>0</v>
      </c>
      <c r="N1240" s="94" t="str">
        <f>IF($M1240,_xll.BDP($J1240,N$1232),"[DISABLED]")</f>
        <v>[DISABLED]</v>
      </c>
      <c r="O1240" s="94" t="str">
        <f>IF($M1240,_xll.BDP($J1240,O$1232),"[DISABLED]")</f>
        <v>[DISABLED]</v>
      </c>
      <c r="P1240" s="94" t="str">
        <f>IF($M1240,_xll.BDP($J1240,P$1232),"[DISABLED]")</f>
        <v>[DISABLED]</v>
      </c>
      <c r="Q1240" s="94" t="str">
        <f>IF($M1240,_xll.BDH($J1240,Q$1232,$L1240),"[DISABLED]")</f>
        <v>[DISABLED]</v>
      </c>
      <c r="R1240" s="94" t="str">
        <f>IF($M1240,_xll.BDH($J1240,R$1232,$L1240),"[DISABLED]")</f>
        <v>[DISABLED]</v>
      </c>
      <c r="S1240" s="94" t="str">
        <f>IF($M1240,_xll.BDH($J1240,S$1232,$L1240),"[DISABLED]")</f>
        <v>[DISABLED]</v>
      </c>
      <c r="U1240" s="106" t="s">
        <v>6317</v>
      </c>
      <c r="V1240" s="117" t="s">
        <v>1055</v>
      </c>
      <c r="W1240" s="118">
        <v>42276</v>
      </c>
      <c r="X1240" s="117" t="b">
        <v>0</v>
      </c>
      <c r="Y1240" s="117" t="s">
        <v>5237</v>
      </c>
      <c r="Z1240" s="117" t="s">
        <v>5237</v>
      </c>
      <c r="AA1240" s="117" t="s">
        <v>5237</v>
      </c>
      <c r="AB1240" s="117" t="s">
        <v>5237</v>
      </c>
      <c r="AC1240" s="117" t="s">
        <v>5237</v>
      </c>
      <c r="AD1240" s="117" t="s">
        <v>5237</v>
      </c>
    </row>
    <row r="1241" spans="2:30" outlineLevel="2">
      <c r="B1241" s="4" t="s">
        <v>5</v>
      </c>
      <c r="C1241" s="4" t="s">
        <v>5232</v>
      </c>
      <c r="D1241" s="4" t="s">
        <v>10</v>
      </c>
      <c r="E1241" s="10" t="s">
        <v>62</v>
      </c>
      <c r="F1241" s="9" t="s">
        <v>179</v>
      </c>
      <c r="G1241" s="14" t="s">
        <v>313</v>
      </c>
      <c r="H1241" s="14" t="s">
        <v>1392</v>
      </c>
      <c r="I1241" s="4" t="s">
        <v>73</v>
      </c>
      <c r="J1241" s="72" t="str">
        <f t="shared" si="105"/>
        <v xml:space="preserve"> NDFR0GJ ICPL Curncy</v>
      </c>
      <c r="K1241" s="92" t="str">
        <f t="shared" si="106"/>
        <v>ICPL</v>
      </c>
      <c r="L1241" s="93">
        <f t="shared" ca="1" si="106"/>
        <v>42276</v>
      </c>
      <c r="M1241" s="92" t="b">
        <f t="shared" si="106"/>
        <v>0</v>
      </c>
      <c r="N1241" s="94" t="str">
        <f>IF($M1241,_xll.BDP($J1241,N$1232),"[DISABLED]")</f>
        <v>[DISABLED]</v>
      </c>
      <c r="O1241" s="94" t="str">
        <f>IF($M1241,_xll.BDP($J1241,O$1232),"[DISABLED]")</f>
        <v>[DISABLED]</v>
      </c>
      <c r="P1241" s="94" t="str">
        <f>IF($M1241,_xll.BDP($J1241,P$1232),"[DISABLED]")</f>
        <v>[DISABLED]</v>
      </c>
      <c r="Q1241" s="94" t="str">
        <f>IF($M1241,_xll.BDH($J1241,Q$1232,$L1241),"[DISABLED]")</f>
        <v>[DISABLED]</v>
      </c>
      <c r="R1241" s="94" t="str">
        <f>IF($M1241,_xll.BDH($J1241,R$1232,$L1241),"[DISABLED]")</f>
        <v>[DISABLED]</v>
      </c>
      <c r="S1241" s="94" t="str">
        <f>IF($M1241,_xll.BDH($J1241,S$1232,$L1241),"[DISABLED]")</f>
        <v>[DISABLED]</v>
      </c>
      <c r="U1241" s="106" t="s">
        <v>6318</v>
      </c>
      <c r="V1241" s="117" t="s">
        <v>1055</v>
      </c>
      <c r="W1241" s="118">
        <v>42276</v>
      </c>
      <c r="X1241" s="117" t="b">
        <v>0</v>
      </c>
      <c r="Y1241" s="117" t="s">
        <v>5237</v>
      </c>
      <c r="Z1241" s="117" t="s">
        <v>5237</v>
      </c>
      <c r="AA1241" s="117" t="s">
        <v>5237</v>
      </c>
      <c r="AB1241" s="117" t="s">
        <v>5237</v>
      </c>
      <c r="AC1241" s="117" t="s">
        <v>5237</v>
      </c>
      <c r="AD1241" s="117" t="s">
        <v>5237</v>
      </c>
    </row>
    <row r="1242" spans="2:30" outlineLevel="2">
      <c r="B1242" s="4" t="s">
        <v>5</v>
      </c>
      <c r="C1242" s="4" t="s">
        <v>5232</v>
      </c>
      <c r="D1242" s="4" t="s">
        <v>10</v>
      </c>
      <c r="E1242" s="10" t="s">
        <v>62</v>
      </c>
      <c r="F1242" s="9" t="s">
        <v>180</v>
      </c>
      <c r="G1242" s="14" t="s">
        <v>314</v>
      </c>
      <c r="H1242" s="14" t="s">
        <v>1393</v>
      </c>
      <c r="I1242" s="4" t="s">
        <v>73</v>
      </c>
      <c r="J1242" s="72" t="str">
        <f t="shared" si="105"/>
        <v xml:space="preserve"> NDFR0HK ICPL Curncy</v>
      </c>
      <c r="K1242" s="92" t="str">
        <f t="shared" si="106"/>
        <v>ICPL</v>
      </c>
      <c r="L1242" s="93">
        <f t="shared" ca="1" si="106"/>
        <v>42276</v>
      </c>
      <c r="M1242" s="92" t="b">
        <f t="shared" si="106"/>
        <v>0</v>
      </c>
      <c r="N1242" s="94" t="str">
        <f>IF($M1242,_xll.BDP($J1242,N$1232),"[DISABLED]")</f>
        <v>[DISABLED]</v>
      </c>
      <c r="O1242" s="94" t="str">
        <f>IF($M1242,_xll.BDP($J1242,O$1232),"[DISABLED]")</f>
        <v>[DISABLED]</v>
      </c>
      <c r="P1242" s="94" t="str">
        <f>IF($M1242,_xll.BDP($J1242,P$1232),"[DISABLED]")</f>
        <v>[DISABLED]</v>
      </c>
      <c r="Q1242" s="94" t="str">
        <f>IF($M1242,_xll.BDH($J1242,Q$1232,$L1242),"[DISABLED]")</f>
        <v>[DISABLED]</v>
      </c>
      <c r="R1242" s="94" t="str">
        <f>IF($M1242,_xll.BDH($J1242,R$1232,$L1242),"[DISABLED]")</f>
        <v>[DISABLED]</v>
      </c>
      <c r="S1242" s="94" t="str">
        <f>IF($M1242,_xll.BDH($J1242,S$1232,$L1242),"[DISABLED]")</f>
        <v>[DISABLED]</v>
      </c>
      <c r="U1242" s="106" t="s">
        <v>6319</v>
      </c>
      <c r="V1242" s="117" t="s">
        <v>1055</v>
      </c>
      <c r="W1242" s="118">
        <v>42276</v>
      </c>
      <c r="X1242" s="117" t="b">
        <v>0</v>
      </c>
      <c r="Y1242" s="117" t="s">
        <v>5237</v>
      </c>
      <c r="Z1242" s="117" t="s">
        <v>5237</v>
      </c>
      <c r="AA1242" s="117" t="s">
        <v>5237</v>
      </c>
      <c r="AB1242" s="117" t="s">
        <v>5237</v>
      </c>
      <c r="AC1242" s="117" t="s">
        <v>5237</v>
      </c>
      <c r="AD1242" s="117" t="s">
        <v>5237</v>
      </c>
    </row>
    <row r="1243" spans="2:30" outlineLevel="2">
      <c r="B1243" s="4" t="s">
        <v>5</v>
      </c>
      <c r="C1243" s="4" t="s">
        <v>5232</v>
      </c>
      <c r="D1243" s="4" t="s">
        <v>10</v>
      </c>
      <c r="E1243" s="10" t="s">
        <v>62</v>
      </c>
      <c r="F1243" s="9" t="s">
        <v>41</v>
      </c>
      <c r="G1243" s="14" t="s">
        <v>172</v>
      </c>
      <c r="H1243" s="14" t="s">
        <v>1394</v>
      </c>
      <c r="I1243" s="4" t="s">
        <v>73</v>
      </c>
      <c r="J1243" s="72" t="str">
        <f t="shared" si="105"/>
        <v xml:space="preserve"> NDFR0I1 ICPL Curncy</v>
      </c>
      <c r="K1243" s="92" t="str">
        <f t="shared" si="106"/>
        <v>ICPL</v>
      </c>
      <c r="L1243" s="93">
        <f t="shared" ca="1" si="106"/>
        <v>42276</v>
      </c>
      <c r="M1243" s="92" t="b">
        <f t="shared" si="106"/>
        <v>0</v>
      </c>
      <c r="N1243" s="94" t="str">
        <f>IF($M1243,_xll.BDP($J1243,N$1232),"[DISABLED]")</f>
        <v>[DISABLED]</v>
      </c>
      <c r="O1243" s="94" t="str">
        <f>IF($M1243,_xll.BDP($J1243,O$1232),"[DISABLED]")</f>
        <v>[DISABLED]</v>
      </c>
      <c r="P1243" s="94" t="str">
        <f>IF($M1243,_xll.BDP($J1243,P$1232),"[DISABLED]")</f>
        <v>[DISABLED]</v>
      </c>
      <c r="Q1243" s="94" t="str">
        <f>IF($M1243,_xll.BDH($J1243,Q$1232,$L1243),"[DISABLED]")</f>
        <v>[DISABLED]</v>
      </c>
      <c r="R1243" s="94" t="str">
        <f>IF($M1243,_xll.BDH($J1243,R$1232,$L1243),"[DISABLED]")</f>
        <v>[DISABLED]</v>
      </c>
      <c r="S1243" s="94" t="str">
        <f>IF($M1243,_xll.BDH($J1243,S$1232,$L1243),"[DISABLED]")</f>
        <v>[DISABLED]</v>
      </c>
      <c r="U1243" s="106" t="s">
        <v>6320</v>
      </c>
      <c r="V1243" s="117" t="s">
        <v>1055</v>
      </c>
      <c r="W1243" s="118">
        <v>42276</v>
      </c>
      <c r="X1243" s="117" t="b">
        <v>0</v>
      </c>
      <c r="Y1243" s="117" t="s">
        <v>5237</v>
      </c>
      <c r="Z1243" s="117" t="s">
        <v>5237</v>
      </c>
      <c r="AA1243" s="117" t="s">
        <v>5237</v>
      </c>
      <c r="AB1243" s="117" t="s">
        <v>5237</v>
      </c>
      <c r="AC1243" s="117" t="s">
        <v>5237</v>
      </c>
      <c r="AD1243" s="117" t="s">
        <v>5237</v>
      </c>
    </row>
    <row r="1244" spans="2:30" outlineLevel="2">
      <c r="B1244" s="4" t="s">
        <v>5</v>
      </c>
      <c r="C1244" s="4" t="s">
        <v>5232</v>
      </c>
      <c r="D1244" s="4" t="s">
        <v>10</v>
      </c>
      <c r="E1244" s="10" t="s">
        <v>62</v>
      </c>
      <c r="F1244" s="9" t="s">
        <v>181</v>
      </c>
      <c r="G1244" s="14" t="s">
        <v>317</v>
      </c>
      <c r="H1244" s="14" t="s">
        <v>1395</v>
      </c>
      <c r="I1244" s="4" t="s">
        <v>73</v>
      </c>
      <c r="J1244" s="72" t="str">
        <f t="shared" si="105"/>
        <v>NDFR0J1A ICPL Curncy</v>
      </c>
      <c r="K1244" s="92" t="str">
        <f t="shared" si="106"/>
        <v>ICPL</v>
      </c>
      <c r="L1244" s="93">
        <f t="shared" ca="1" si="106"/>
        <v>42276</v>
      </c>
      <c r="M1244" s="92" t="b">
        <f t="shared" si="106"/>
        <v>0</v>
      </c>
      <c r="N1244" s="94" t="str">
        <f>IF($M1244,_xll.BDP($J1244,N$1232),"[DISABLED]")</f>
        <v>[DISABLED]</v>
      </c>
      <c r="O1244" s="94" t="str">
        <f>IF($M1244,_xll.BDP($J1244,O$1232),"[DISABLED]")</f>
        <v>[DISABLED]</v>
      </c>
      <c r="P1244" s="94" t="str">
        <f>IF($M1244,_xll.BDP($J1244,P$1232),"[DISABLED]")</f>
        <v>[DISABLED]</v>
      </c>
      <c r="Q1244" s="94" t="str">
        <f>IF($M1244,_xll.BDH($J1244,Q$1232,$L1244),"[DISABLED]")</f>
        <v>[DISABLED]</v>
      </c>
      <c r="R1244" s="94" t="str">
        <f>IF($M1244,_xll.BDH($J1244,R$1232,$L1244),"[DISABLED]")</f>
        <v>[DISABLED]</v>
      </c>
      <c r="S1244" s="94" t="str">
        <f>IF($M1244,_xll.BDH($J1244,S$1232,$L1244),"[DISABLED]")</f>
        <v>[DISABLED]</v>
      </c>
      <c r="U1244" s="106" t="s">
        <v>6321</v>
      </c>
      <c r="V1244" s="117" t="s">
        <v>1055</v>
      </c>
      <c r="W1244" s="118">
        <v>42276</v>
      </c>
      <c r="X1244" s="117" t="b">
        <v>0</v>
      </c>
      <c r="Y1244" s="117" t="s">
        <v>5237</v>
      </c>
      <c r="Z1244" s="117" t="s">
        <v>5237</v>
      </c>
      <c r="AA1244" s="117" t="s">
        <v>5237</v>
      </c>
      <c r="AB1244" s="117" t="s">
        <v>5237</v>
      </c>
      <c r="AC1244" s="117" t="s">
        <v>5237</v>
      </c>
      <c r="AD1244" s="117" t="s">
        <v>5237</v>
      </c>
    </row>
    <row r="1245" spans="2:30" outlineLevel="2">
      <c r="B1245" s="4" t="s">
        <v>5</v>
      </c>
      <c r="C1245" s="4" t="s">
        <v>5232</v>
      </c>
      <c r="D1245" s="4" t="s">
        <v>10</v>
      </c>
      <c r="E1245" s="10" t="s">
        <v>62</v>
      </c>
      <c r="F1245" s="9" t="s">
        <v>182</v>
      </c>
      <c r="G1245" s="14" t="s">
        <v>318</v>
      </c>
      <c r="H1245" s="14" t="s">
        <v>1396</v>
      </c>
      <c r="I1245" s="4" t="s">
        <v>73</v>
      </c>
      <c r="J1245" s="72" t="str">
        <f t="shared" si="105"/>
        <v>NDFR0K1B ICPL Curncy</v>
      </c>
      <c r="K1245" s="92" t="str">
        <f t="shared" si="106"/>
        <v>ICPL</v>
      </c>
      <c r="L1245" s="93">
        <f t="shared" ca="1" si="106"/>
        <v>42276</v>
      </c>
      <c r="M1245" s="92" t="b">
        <f t="shared" si="106"/>
        <v>0</v>
      </c>
      <c r="N1245" s="94" t="str">
        <f>IF($M1245,_xll.BDP($J1245,N$1232),"[DISABLED]")</f>
        <v>[DISABLED]</v>
      </c>
      <c r="O1245" s="94" t="str">
        <f>IF($M1245,_xll.BDP($J1245,O$1232),"[DISABLED]")</f>
        <v>[DISABLED]</v>
      </c>
      <c r="P1245" s="94" t="str">
        <f>IF($M1245,_xll.BDP($J1245,P$1232),"[DISABLED]")</f>
        <v>[DISABLED]</v>
      </c>
      <c r="Q1245" s="94" t="str">
        <f>IF($M1245,_xll.BDH($J1245,Q$1232,$L1245),"[DISABLED]")</f>
        <v>[DISABLED]</v>
      </c>
      <c r="R1245" s="94" t="str">
        <f>IF($M1245,_xll.BDH($J1245,R$1232,$L1245),"[DISABLED]")</f>
        <v>[DISABLED]</v>
      </c>
      <c r="S1245" s="94" t="str">
        <f>IF($M1245,_xll.BDH($J1245,S$1232,$L1245),"[DISABLED]")</f>
        <v>[DISABLED]</v>
      </c>
      <c r="U1245" s="106" t="s">
        <v>6322</v>
      </c>
      <c r="V1245" s="117" t="s">
        <v>1055</v>
      </c>
      <c r="W1245" s="118">
        <v>42276</v>
      </c>
      <c r="X1245" s="117" t="b">
        <v>0</v>
      </c>
      <c r="Y1245" s="117" t="s">
        <v>5237</v>
      </c>
      <c r="Z1245" s="117" t="s">
        <v>5237</v>
      </c>
      <c r="AA1245" s="117" t="s">
        <v>5237</v>
      </c>
      <c r="AB1245" s="117" t="s">
        <v>5237</v>
      </c>
      <c r="AC1245" s="117" t="s">
        <v>5237</v>
      </c>
      <c r="AD1245" s="117" t="s">
        <v>5237</v>
      </c>
    </row>
    <row r="1246" spans="2:30" outlineLevel="2">
      <c r="B1246" s="4" t="s">
        <v>5</v>
      </c>
      <c r="C1246" s="4" t="s">
        <v>5232</v>
      </c>
      <c r="D1246" s="4" t="s">
        <v>10</v>
      </c>
      <c r="E1246" s="10" t="s">
        <v>62</v>
      </c>
      <c r="F1246" s="9" t="s">
        <v>145</v>
      </c>
      <c r="G1246" s="14" t="s">
        <v>173</v>
      </c>
      <c r="H1246" s="14" t="s">
        <v>1397</v>
      </c>
      <c r="I1246" s="4" t="s">
        <v>73</v>
      </c>
      <c r="J1246" s="72" t="str">
        <f t="shared" si="105"/>
        <v>NDFR011C ICPL Curncy</v>
      </c>
      <c r="K1246" s="92" t="str">
        <f t="shared" si="106"/>
        <v>ICPL</v>
      </c>
      <c r="L1246" s="93">
        <f t="shared" ca="1" si="106"/>
        <v>42276</v>
      </c>
      <c r="M1246" s="92" t="b">
        <f t="shared" si="106"/>
        <v>0</v>
      </c>
      <c r="N1246" s="94" t="str">
        <f>IF($M1246,_xll.BDP($J1246,N$1232),"[DISABLED]")</f>
        <v>[DISABLED]</v>
      </c>
      <c r="O1246" s="94" t="str">
        <f>IF($M1246,_xll.BDP($J1246,O$1232),"[DISABLED]")</f>
        <v>[DISABLED]</v>
      </c>
      <c r="P1246" s="94" t="str">
        <f>IF($M1246,_xll.BDP($J1246,P$1232),"[DISABLED]")</f>
        <v>[DISABLED]</v>
      </c>
      <c r="Q1246" s="94" t="str">
        <f>IF($M1246,_xll.BDH($J1246,Q$1232,$L1246),"[DISABLED]")</f>
        <v>[DISABLED]</v>
      </c>
      <c r="R1246" s="94" t="str">
        <f>IF($M1246,_xll.BDH($J1246,R$1232,$L1246),"[DISABLED]")</f>
        <v>[DISABLED]</v>
      </c>
      <c r="S1246" s="94" t="str">
        <f>IF($M1246,_xll.BDH($J1246,S$1232,$L1246),"[DISABLED]")</f>
        <v>[DISABLED]</v>
      </c>
      <c r="U1246" s="106" t="s">
        <v>6323</v>
      </c>
      <c r="V1246" s="117" t="s">
        <v>1055</v>
      </c>
      <c r="W1246" s="118">
        <v>42276</v>
      </c>
      <c r="X1246" s="117" t="b">
        <v>0</v>
      </c>
      <c r="Y1246" s="117" t="s">
        <v>5237</v>
      </c>
      <c r="Z1246" s="117" t="s">
        <v>5237</v>
      </c>
      <c r="AA1246" s="117" t="s">
        <v>5237</v>
      </c>
      <c r="AB1246" s="117" t="s">
        <v>5237</v>
      </c>
      <c r="AC1246" s="117" t="s">
        <v>5237</v>
      </c>
      <c r="AD1246" s="117" t="s">
        <v>5237</v>
      </c>
    </row>
    <row r="1247" spans="2:30" outlineLevel="2">
      <c r="B1247" s="4" t="s">
        <v>5</v>
      </c>
      <c r="C1247" s="4" t="s">
        <v>5232</v>
      </c>
      <c r="D1247" s="4" t="s">
        <v>10</v>
      </c>
      <c r="E1247" s="10" t="s">
        <v>62</v>
      </c>
      <c r="F1247" s="4" t="s">
        <v>146</v>
      </c>
      <c r="G1247" s="14" t="s">
        <v>174</v>
      </c>
      <c r="H1247" s="10" t="s">
        <v>1398</v>
      </c>
      <c r="I1247" s="4" t="s">
        <v>73</v>
      </c>
      <c r="J1247" s="72" t="str">
        <f t="shared" si="105"/>
        <v>NDFR1C1F ICPL Curncy</v>
      </c>
      <c r="K1247" s="92" t="str">
        <f t="shared" si="106"/>
        <v>ICPL</v>
      </c>
      <c r="L1247" s="93">
        <f t="shared" ca="1" si="106"/>
        <v>42276</v>
      </c>
      <c r="M1247" s="92" t="b">
        <f t="shared" si="106"/>
        <v>0</v>
      </c>
      <c r="N1247" s="94" t="str">
        <f>IF($M1247,_xll.BDP($J1247,N$1232),"[DISABLED]")</f>
        <v>[DISABLED]</v>
      </c>
      <c r="O1247" s="94" t="str">
        <f>IF($M1247,_xll.BDP($J1247,O$1232),"[DISABLED]")</f>
        <v>[DISABLED]</v>
      </c>
      <c r="P1247" s="94" t="str">
        <f>IF($M1247,_xll.BDP($J1247,P$1232),"[DISABLED]")</f>
        <v>[DISABLED]</v>
      </c>
      <c r="Q1247" s="94" t="str">
        <f>IF($M1247,_xll.BDH($J1247,Q$1232,$L1247),"[DISABLED]")</f>
        <v>[DISABLED]</v>
      </c>
      <c r="R1247" s="94" t="str">
        <f>IF($M1247,_xll.BDH($J1247,R$1232,$L1247),"[DISABLED]")</f>
        <v>[DISABLED]</v>
      </c>
      <c r="S1247" s="94" t="str">
        <f>IF($M1247,_xll.BDH($J1247,S$1232,$L1247),"[DISABLED]")</f>
        <v>[DISABLED]</v>
      </c>
      <c r="U1247" s="106" t="s">
        <v>6324</v>
      </c>
      <c r="V1247" s="117" t="s">
        <v>1055</v>
      </c>
      <c r="W1247" s="118">
        <v>42276</v>
      </c>
      <c r="X1247" s="117" t="b">
        <v>0</v>
      </c>
      <c r="Y1247" s="117" t="s">
        <v>5237</v>
      </c>
      <c r="Z1247" s="117" t="s">
        <v>5237</v>
      </c>
      <c r="AA1247" s="117" t="s">
        <v>5237</v>
      </c>
      <c r="AB1247" s="117" t="s">
        <v>5237</v>
      </c>
      <c r="AC1247" s="117" t="s">
        <v>5237</v>
      </c>
      <c r="AD1247" s="117" t="s">
        <v>5237</v>
      </c>
    </row>
    <row r="1248" spans="2:30" outlineLevel="2">
      <c r="B1248" s="4" t="s">
        <v>5</v>
      </c>
      <c r="C1248" s="4" t="s">
        <v>5232</v>
      </c>
      <c r="D1248" s="4" t="s">
        <v>10</v>
      </c>
      <c r="E1248" s="10" t="s">
        <v>62</v>
      </c>
      <c r="F1248" s="4" t="s">
        <v>321</v>
      </c>
      <c r="G1248" s="14" t="s">
        <v>403</v>
      </c>
      <c r="H1248" s="10" t="s">
        <v>1399</v>
      </c>
      <c r="I1248" s="4" t="s">
        <v>73</v>
      </c>
      <c r="J1248" s="72" t="str">
        <f t="shared" si="105"/>
        <v>NDFR1F1I ICPL Curncy</v>
      </c>
      <c r="K1248" s="92" t="str">
        <f t="shared" si="106"/>
        <v>ICPL</v>
      </c>
      <c r="L1248" s="93">
        <f t="shared" ca="1" si="106"/>
        <v>42276</v>
      </c>
      <c r="M1248" s="92" t="b">
        <f t="shared" si="106"/>
        <v>0</v>
      </c>
      <c r="N1248" s="94" t="str">
        <f>IF($M1248,_xll.BDP($J1248,N$1232),"[DISABLED]")</f>
        <v>[DISABLED]</v>
      </c>
      <c r="O1248" s="94" t="str">
        <f>IF($M1248,_xll.BDP($J1248,O$1232),"[DISABLED]")</f>
        <v>[DISABLED]</v>
      </c>
      <c r="P1248" s="94" t="str">
        <f>IF($M1248,_xll.BDP($J1248,P$1232),"[DISABLED]")</f>
        <v>[DISABLED]</v>
      </c>
      <c r="Q1248" s="94" t="str">
        <f>IF($M1248,_xll.BDH($J1248,Q$1232,$L1248),"[DISABLED]")</f>
        <v>[DISABLED]</v>
      </c>
      <c r="R1248" s="94" t="str">
        <f>IF($M1248,_xll.BDH($J1248,R$1232,$L1248),"[DISABLED]")</f>
        <v>[DISABLED]</v>
      </c>
      <c r="S1248" s="94" t="str">
        <f>IF($M1248,_xll.BDH($J1248,S$1232,$L1248),"[DISABLED]")</f>
        <v>[DISABLED]</v>
      </c>
      <c r="U1248" s="106" t="s">
        <v>6325</v>
      </c>
      <c r="V1248" s="117" t="s">
        <v>1055</v>
      </c>
      <c r="W1248" s="118">
        <v>42276</v>
      </c>
      <c r="X1248" s="117" t="b">
        <v>0</v>
      </c>
      <c r="Y1248" s="117" t="s">
        <v>5237</v>
      </c>
      <c r="Z1248" s="117" t="s">
        <v>5237</v>
      </c>
      <c r="AA1248" s="117" t="s">
        <v>5237</v>
      </c>
      <c r="AB1248" s="117" t="s">
        <v>5237</v>
      </c>
      <c r="AC1248" s="117" t="s">
        <v>5237</v>
      </c>
      <c r="AD1248" s="117" t="s">
        <v>5237</v>
      </c>
    </row>
    <row r="1249" spans="2:30" outlineLevel="2">
      <c r="B1249" s="4" t="s">
        <v>5</v>
      </c>
      <c r="C1249" s="4" t="s">
        <v>5232</v>
      </c>
      <c r="D1249" s="4" t="s">
        <v>10</v>
      </c>
      <c r="E1249" s="10" t="s">
        <v>62</v>
      </c>
      <c r="F1249" s="4" t="s">
        <v>42</v>
      </c>
      <c r="G1249" s="10" t="s">
        <v>67</v>
      </c>
      <c r="H1249" s="10" t="s">
        <v>1400</v>
      </c>
      <c r="I1249" s="4" t="s">
        <v>73</v>
      </c>
      <c r="J1249" s="72" t="str">
        <f t="shared" si="105"/>
        <v>NDSW2 ICPL Curncy</v>
      </c>
      <c r="K1249" s="92" t="str">
        <f t="shared" si="106"/>
        <v>ICPL</v>
      </c>
      <c r="L1249" s="93">
        <f t="shared" ca="1" si="106"/>
        <v>42276</v>
      </c>
      <c r="M1249" s="92" t="b">
        <f t="shared" si="106"/>
        <v>0</v>
      </c>
      <c r="N1249" s="94" t="str">
        <f>IF($M1249,_xll.BDP($J1249,N$1232),"[DISABLED]")</f>
        <v>[DISABLED]</v>
      </c>
      <c r="O1249" s="94" t="str">
        <f>IF($M1249,_xll.BDP($J1249,O$1232),"[DISABLED]")</f>
        <v>[DISABLED]</v>
      </c>
      <c r="P1249" s="94" t="str">
        <f>IF($M1249,_xll.BDP($J1249,P$1232),"[DISABLED]")</f>
        <v>[DISABLED]</v>
      </c>
      <c r="Q1249" s="94" t="str">
        <f>IF($M1249,_xll.BDH($J1249,Q$1232,$L1249),"[DISABLED]")</f>
        <v>[DISABLED]</v>
      </c>
      <c r="R1249" s="94" t="str">
        <f>IF($M1249,_xll.BDH($J1249,R$1232,$L1249),"[DISABLED]")</f>
        <v>[DISABLED]</v>
      </c>
      <c r="S1249" s="94" t="str">
        <f>IF($M1249,_xll.BDH($J1249,S$1232,$L1249),"[DISABLED]")</f>
        <v>[DISABLED]</v>
      </c>
      <c r="U1249" s="106" t="s">
        <v>6326</v>
      </c>
      <c r="V1249" s="117" t="s">
        <v>1055</v>
      </c>
      <c r="W1249" s="118">
        <v>42276</v>
      </c>
      <c r="X1249" s="117" t="b">
        <v>0</v>
      </c>
      <c r="Y1249" s="117" t="s">
        <v>5237</v>
      </c>
      <c r="Z1249" s="117" t="s">
        <v>5237</v>
      </c>
      <c r="AA1249" s="117" t="s">
        <v>5237</v>
      </c>
      <c r="AB1249" s="117" t="s">
        <v>5237</v>
      </c>
      <c r="AC1249" s="117" t="s">
        <v>5237</v>
      </c>
      <c r="AD1249" s="117" t="s">
        <v>5237</v>
      </c>
    </row>
    <row r="1250" spans="2:30" outlineLevel="2">
      <c r="B1250" s="4" t="s">
        <v>5</v>
      </c>
      <c r="C1250" s="4" t="s">
        <v>5232</v>
      </c>
      <c r="D1250" s="4" t="s">
        <v>10</v>
      </c>
      <c r="E1250" s="10" t="s">
        <v>62</v>
      </c>
      <c r="F1250" s="4" t="s">
        <v>43</v>
      </c>
      <c r="G1250" s="10" t="s">
        <v>67</v>
      </c>
      <c r="H1250" s="10" t="s">
        <v>1401</v>
      </c>
      <c r="I1250" s="4" t="s">
        <v>73</v>
      </c>
      <c r="J1250" s="72" t="str">
        <f t="shared" si="105"/>
        <v>NDSW3 ICPL Curncy</v>
      </c>
      <c r="K1250" s="92" t="str">
        <f t="shared" si="106"/>
        <v>ICPL</v>
      </c>
      <c r="L1250" s="93">
        <f t="shared" ca="1" si="106"/>
        <v>42276</v>
      </c>
      <c r="M1250" s="92" t="b">
        <f t="shared" si="106"/>
        <v>0</v>
      </c>
      <c r="N1250" s="94" t="str">
        <f>IF($M1250,_xll.BDP($J1250,N$1232),"[DISABLED]")</f>
        <v>[DISABLED]</v>
      </c>
      <c r="O1250" s="94" t="str">
        <f>IF($M1250,_xll.BDP($J1250,O$1232),"[DISABLED]")</f>
        <v>[DISABLED]</v>
      </c>
      <c r="P1250" s="94" t="str">
        <f>IF($M1250,_xll.BDP($J1250,P$1232),"[DISABLED]")</f>
        <v>[DISABLED]</v>
      </c>
      <c r="Q1250" s="94" t="str">
        <f>IF($M1250,_xll.BDH($J1250,Q$1232,$L1250),"[DISABLED]")</f>
        <v>[DISABLED]</v>
      </c>
      <c r="R1250" s="94" t="str">
        <f>IF($M1250,_xll.BDH($J1250,R$1232,$L1250),"[DISABLED]")</f>
        <v>[DISABLED]</v>
      </c>
      <c r="S1250" s="94" t="str">
        <f>IF($M1250,_xll.BDH($J1250,S$1232,$L1250),"[DISABLED]")</f>
        <v>[DISABLED]</v>
      </c>
      <c r="U1250" s="106" t="s">
        <v>6327</v>
      </c>
      <c r="V1250" s="117" t="s">
        <v>1055</v>
      </c>
      <c r="W1250" s="118">
        <v>42276</v>
      </c>
      <c r="X1250" s="117" t="b">
        <v>0</v>
      </c>
      <c r="Y1250" s="117" t="s">
        <v>5237</v>
      </c>
      <c r="Z1250" s="117" t="s">
        <v>5237</v>
      </c>
      <c r="AA1250" s="117" t="s">
        <v>5237</v>
      </c>
      <c r="AB1250" s="117" t="s">
        <v>5237</v>
      </c>
      <c r="AC1250" s="117" t="s">
        <v>5237</v>
      </c>
      <c r="AD1250" s="117" t="s">
        <v>5237</v>
      </c>
    </row>
    <row r="1251" spans="2:30" outlineLevel="2">
      <c r="B1251" s="4" t="s">
        <v>5</v>
      </c>
      <c r="C1251" s="4" t="s">
        <v>5232</v>
      </c>
      <c r="D1251" s="4" t="s">
        <v>10</v>
      </c>
      <c r="E1251" s="10" t="s">
        <v>62</v>
      </c>
      <c r="F1251" s="4" t="s">
        <v>152</v>
      </c>
      <c r="G1251" s="10" t="s">
        <v>67</v>
      </c>
      <c r="H1251" s="10" t="s">
        <v>1402</v>
      </c>
      <c r="I1251" s="4" t="s">
        <v>73</v>
      </c>
      <c r="J1251" s="72" t="str">
        <f t="shared" si="105"/>
        <v>NDSW4 ICPL Curncy</v>
      </c>
      <c r="K1251" s="92" t="str">
        <f t="shared" si="106"/>
        <v>ICPL</v>
      </c>
      <c r="L1251" s="93">
        <f t="shared" ca="1" si="106"/>
        <v>42276</v>
      </c>
      <c r="M1251" s="92" t="b">
        <f t="shared" si="106"/>
        <v>0</v>
      </c>
      <c r="N1251" s="94" t="str">
        <f>IF($M1251,_xll.BDP($J1251,N$1232),"[DISABLED]")</f>
        <v>[DISABLED]</v>
      </c>
      <c r="O1251" s="94" t="str">
        <f>IF($M1251,_xll.BDP($J1251,O$1232),"[DISABLED]")</f>
        <v>[DISABLED]</v>
      </c>
      <c r="P1251" s="94" t="str">
        <f>IF($M1251,_xll.BDP($J1251,P$1232),"[DISABLED]")</f>
        <v>[DISABLED]</v>
      </c>
      <c r="Q1251" s="94" t="str">
        <f>IF($M1251,_xll.BDH($J1251,Q$1232,$L1251),"[DISABLED]")</f>
        <v>[DISABLED]</v>
      </c>
      <c r="R1251" s="94" t="str">
        <f>IF($M1251,_xll.BDH($J1251,R$1232,$L1251),"[DISABLED]")</f>
        <v>[DISABLED]</v>
      </c>
      <c r="S1251" s="94" t="str">
        <f>IF($M1251,_xll.BDH($J1251,S$1232,$L1251),"[DISABLED]")</f>
        <v>[DISABLED]</v>
      </c>
      <c r="U1251" s="106" t="s">
        <v>6328</v>
      </c>
      <c r="V1251" s="117" t="s">
        <v>1055</v>
      </c>
      <c r="W1251" s="118">
        <v>42276</v>
      </c>
      <c r="X1251" s="117" t="b">
        <v>0</v>
      </c>
      <c r="Y1251" s="117" t="s">
        <v>5237</v>
      </c>
      <c r="Z1251" s="117" t="s">
        <v>5237</v>
      </c>
      <c r="AA1251" s="117" t="s">
        <v>5237</v>
      </c>
      <c r="AB1251" s="117" t="s">
        <v>5237</v>
      </c>
      <c r="AC1251" s="117" t="s">
        <v>5237</v>
      </c>
      <c r="AD1251" s="117" t="s">
        <v>5237</v>
      </c>
    </row>
    <row r="1252" spans="2:30" outlineLevel="2">
      <c r="B1252" s="4" t="s">
        <v>5</v>
      </c>
      <c r="C1252" s="4" t="s">
        <v>5232</v>
      </c>
      <c r="D1252" s="4" t="s">
        <v>10</v>
      </c>
      <c r="E1252" s="10" t="s">
        <v>62</v>
      </c>
      <c r="F1252" s="4" t="s">
        <v>44</v>
      </c>
      <c r="G1252" s="10" t="s">
        <v>67</v>
      </c>
      <c r="H1252" s="10" t="s">
        <v>1403</v>
      </c>
      <c r="I1252" s="4" t="s">
        <v>73</v>
      </c>
      <c r="J1252" s="72" t="str">
        <f t="shared" si="105"/>
        <v>NDSW5 ICPL Curncy</v>
      </c>
      <c r="K1252" s="92" t="str">
        <f t="shared" si="106"/>
        <v>ICPL</v>
      </c>
      <c r="L1252" s="93">
        <f t="shared" ca="1" si="106"/>
        <v>42276</v>
      </c>
      <c r="M1252" s="92" t="b">
        <f t="shared" si="106"/>
        <v>0</v>
      </c>
      <c r="N1252" s="94" t="str">
        <f>IF($M1252,_xll.BDP($J1252,N$1232),"[DISABLED]")</f>
        <v>[DISABLED]</v>
      </c>
      <c r="O1252" s="94" t="str">
        <f>IF($M1252,_xll.BDP($J1252,O$1232),"[DISABLED]")</f>
        <v>[DISABLED]</v>
      </c>
      <c r="P1252" s="94" t="str">
        <f>IF($M1252,_xll.BDP($J1252,P$1232),"[DISABLED]")</f>
        <v>[DISABLED]</v>
      </c>
      <c r="Q1252" s="94" t="str">
        <f>IF($M1252,_xll.BDH($J1252,Q$1232,$L1252),"[DISABLED]")</f>
        <v>[DISABLED]</v>
      </c>
      <c r="R1252" s="94" t="str">
        <f>IF($M1252,_xll.BDH($J1252,R$1232,$L1252),"[DISABLED]")</f>
        <v>[DISABLED]</v>
      </c>
      <c r="S1252" s="94" t="str">
        <f>IF($M1252,_xll.BDH($J1252,S$1232,$L1252),"[DISABLED]")</f>
        <v>[DISABLED]</v>
      </c>
      <c r="U1252" s="106" t="s">
        <v>6329</v>
      </c>
      <c r="V1252" s="117" t="s">
        <v>1055</v>
      </c>
      <c r="W1252" s="118">
        <v>42276</v>
      </c>
      <c r="X1252" s="117" t="b">
        <v>0</v>
      </c>
      <c r="Y1252" s="117" t="s">
        <v>5237</v>
      </c>
      <c r="Z1252" s="117" t="s">
        <v>5237</v>
      </c>
      <c r="AA1252" s="117" t="s">
        <v>5237</v>
      </c>
      <c r="AB1252" s="117" t="s">
        <v>5237</v>
      </c>
      <c r="AC1252" s="117" t="s">
        <v>5237</v>
      </c>
      <c r="AD1252" s="117" t="s">
        <v>5237</v>
      </c>
    </row>
    <row r="1253" spans="2:30" outlineLevel="2">
      <c r="B1253" s="4" t="s">
        <v>5</v>
      </c>
      <c r="C1253" s="4" t="s">
        <v>5232</v>
      </c>
      <c r="D1253" s="4" t="s">
        <v>10</v>
      </c>
      <c r="E1253" s="10" t="s">
        <v>62</v>
      </c>
      <c r="F1253" s="4" t="s">
        <v>155</v>
      </c>
      <c r="G1253" s="10" t="s">
        <v>67</v>
      </c>
      <c r="H1253" s="10" t="s">
        <v>1404</v>
      </c>
      <c r="I1253" s="4" t="s">
        <v>73</v>
      </c>
      <c r="J1253" s="72" t="str">
        <f t="shared" si="105"/>
        <v>NDSW6 ICPL Curncy</v>
      </c>
      <c r="K1253" s="92" t="str">
        <f t="shared" si="106"/>
        <v>ICPL</v>
      </c>
      <c r="L1253" s="93">
        <f t="shared" ca="1" si="106"/>
        <v>42276</v>
      </c>
      <c r="M1253" s="92" t="b">
        <f t="shared" si="106"/>
        <v>0</v>
      </c>
      <c r="N1253" s="94" t="str">
        <f>IF($M1253,_xll.BDP($J1253,N$1232),"[DISABLED]")</f>
        <v>[DISABLED]</v>
      </c>
      <c r="O1253" s="94" t="str">
        <f>IF($M1253,_xll.BDP($J1253,O$1232),"[DISABLED]")</f>
        <v>[DISABLED]</v>
      </c>
      <c r="P1253" s="94" t="str">
        <f>IF($M1253,_xll.BDP($J1253,P$1232),"[DISABLED]")</f>
        <v>[DISABLED]</v>
      </c>
      <c r="Q1253" s="94" t="str">
        <f>IF($M1253,_xll.BDH($J1253,Q$1232,$L1253),"[DISABLED]")</f>
        <v>[DISABLED]</v>
      </c>
      <c r="R1253" s="94" t="str">
        <f>IF($M1253,_xll.BDH($J1253,R$1232,$L1253),"[DISABLED]")</f>
        <v>[DISABLED]</v>
      </c>
      <c r="S1253" s="94" t="str">
        <f>IF($M1253,_xll.BDH($J1253,S$1232,$L1253),"[DISABLED]")</f>
        <v>[DISABLED]</v>
      </c>
      <c r="U1253" s="106" t="s">
        <v>6330</v>
      </c>
      <c r="V1253" s="117" t="s">
        <v>1055</v>
      </c>
      <c r="W1253" s="118">
        <v>42276</v>
      </c>
      <c r="X1253" s="117" t="b">
        <v>0</v>
      </c>
      <c r="Y1253" s="117" t="s">
        <v>5237</v>
      </c>
      <c r="Z1253" s="117" t="s">
        <v>5237</v>
      </c>
      <c r="AA1253" s="117" t="s">
        <v>5237</v>
      </c>
      <c r="AB1253" s="117" t="s">
        <v>5237</v>
      </c>
      <c r="AC1253" s="117" t="s">
        <v>5237</v>
      </c>
      <c r="AD1253" s="117" t="s">
        <v>5237</v>
      </c>
    </row>
    <row r="1254" spans="2:30" outlineLevel="2">
      <c r="B1254" s="4" t="s">
        <v>5</v>
      </c>
      <c r="C1254" s="4" t="s">
        <v>5232</v>
      </c>
      <c r="D1254" s="4" t="s">
        <v>10</v>
      </c>
      <c r="E1254" s="10" t="s">
        <v>62</v>
      </c>
      <c r="F1254" s="4" t="s">
        <v>45</v>
      </c>
      <c r="G1254" s="10" t="s">
        <v>67</v>
      </c>
      <c r="H1254" s="10" t="s">
        <v>1405</v>
      </c>
      <c r="I1254" s="4" t="s">
        <v>73</v>
      </c>
      <c r="J1254" s="72" t="str">
        <f t="shared" si="105"/>
        <v>NDSW7 ICPL Curncy</v>
      </c>
      <c r="K1254" s="92" t="str">
        <f t="shared" si="106"/>
        <v>ICPL</v>
      </c>
      <c r="L1254" s="93">
        <f t="shared" ca="1" si="106"/>
        <v>42276</v>
      </c>
      <c r="M1254" s="92" t="b">
        <f t="shared" si="106"/>
        <v>0</v>
      </c>
      <c r="N1254" s="94" t="str">
        <f>IF($M1254,_xll.BDP($J1254,N$1232),"[DISABLED]")</f>
        <v>[DISABLED]</v>
      </c>
      <c r="O1254" s="94" t="str">
        <f>IF($M1254,_xll.BDP($J1254,O$1232),"[DISABLED]")</f>
        <v>[DISABLED]</v>
      </c>
      <c r="P1254" s="94" t="str">
        <f>IF($M1254,_xll.BDP($J1254,P$1232),"[DISABLED]")</f>
        <v>[DISABLED]</v>
      </c>
      <c r="Q1254" s="94" t="str">
        <f>IF($M1254,_xll.BDH($J1254,Q$1232,$L1254),"[DISABLED]")</f>
        <v>[DISABLED]</v>
      </c>
      <c r="R1254" s="94" t="str">
        <f>IF($M1254,_xll.BDH($J1254,R$1232,$L1254),"[DISABLED]")</f>
        <v>[DISABLED]</v>
      </c>
      <c r="S1254" s="94" t="str">
        <f>IF($M1254,_xll.BDH($J1254,S$1232,$L1254),"[DISABLED]")</f>
        <v>[DISABLED]</v>
      </c>
      <c r="U1254" s="106" t="s">
        <v>6331</v>
      </c>
      <c r="V1254" s="117" t="s">
        <v>1055</v>
      </c>
      <c r="W1254" s="118">
        <v>42276</v>
      </c>
      <c r="X1254" s="117" t="b">
        <v>0</v>
      </c>
      <c r="Y1254" s="117" t="s">
        <v>5237</v>
      </c>
      <c r="Z1254" s="117" t="s">
        <v>5237</v>
      </c>
      <c r="AA1254" s="117" t="s">
        <v>5237</v>
      </c>
      <c r="AB1254" s="117" t="s">
        <v>5237</v>
      </c>
      <c r="AC1254" s="117" t="s">
        <v>5237</v>
      </c>
      <c r="AD1254" s="117" t="s">
        <v>5237</v>
      </c>
    </row>
    <row r="1255" spans="2:30" outlineLevel="2">
      <c r="B1255" s="4" t="s">
        <v>5</v>
      </c>
      <c r="C1255" s="4" t="s">
        <v>5232</v>
      </c>
      <c r="D1255" s="4" t="s">
        <v>10</v>
      </c>
      <c r="E1255" s="10" t="s">
        <v>62</v>
      </c>
      <c r="F1255" s="4" t="s">
        <v>156</v>
      </c>
      <c r="G1255" s="10" t="s">
        <v>67</v>
      </c>
      <c r="H1255" s="10" t="s">
        <v>1406</v>
      </c>
      <c r="I1255" s="4" t="s">
        <v>73</v>
      </c>
      <c r="J1255" s="72" t="str">
        <f t="shared" si="105"/>
        <v>NDSW8 ICPL Curncy</v>
      </c>
      <c r="K1255" s="92" t="str">
        <f t="shared" si="106"/>
        <v>ICPL</v>
      </c>
      <c r="L1255" s="93">
        <f t="shared" ca="1" si="106"/>
        <v>42276</v>
      </c>
      <c r="M1255" s="92" t="b">
        <f t="shared" si="106"/>
        <v>0</v>
      </c>
      <c r="N1255" s="94" t="str">
        <f>IF($M1255,_xll.BDP($J1255,N$1232),"[DISABLED]")</f>
        <v>[DISABLED]</v>
      </c>
      <c r="O1255" s="94" t="str">
        <f>IF($M1255,_xll.BDP($J1255,O$1232),"[DISABLED]")</f>
        <v>[DISABLED]</v>
      </c>
      <c r="P1255" s="94" t="str">
        <f>IF($M1255,_xll.BDP($J1255,P$1232),"[DISABLED]")</f>
        <v>[DISABLED]</v>
      </c>
      <c r="Q1255" s="94" t="str">
        <f>IF($M1255,_xll.BDH($J1255,Q$1232,$L1255),"[DISABLED]")</f>
        <v>[DISABLED]</v>
      </c>
      <c r="R1255" s="94" t="str">
        <f>IF($M1255,_xll.BDH($J1255,R$1232,$L1255),"[DISABLED]")</f>
        <v>[DISABLED]</v>
      </c>
      <c r="S1255" s="94" t="str">
        <f>IF($M1255,_xll.BDH($J1255,S$1232,$L1255),"[DISABLED]")</f>
        <v>[DISABLED]</v>
      </c>
      <c r="U1255" s="106" t="s">
        <v>6332</v>
      </c>
      <c r="V1255" s="117" t="s">
        <v>1055</v>
      </c>
      <c r="W1255" s="118">
        <v>42276</v>
      </c>
      <c r="X1255" s="117" t="b">
        <v>0</v>
      </c>
      <c r="Y1255" s="117" t="s">
        <v>5237</v>
      </c>
      <c r="Z1255" s="117" t="s">
        <v>5237</v>
      </c>
      <c r="AA1255" s="117" t="s">
        <v>5237</v>
      </c>
      <c r="AB1255" s="117" t="s">
        <v>5237</v>
      </c>
      <c r="AC1255" s="117" t="s">
        <v>5237</v>
      </c>
      <c r="AD1255" s="117" t="s">
        <v>5237</v>
      </c>
    </row>
    <row r="1256" spans="2:30" outlineLevel="2">
      <c r="B1256" s="4" t="s">
        <v>5</v>
      </c>
      <c r="C1256" s="4" t="s">
        <v>5232</v>
      </c>
      <c r="D1256" s="4" t="s">
        <v>10</v>
      </c>
      <c r="E1256" s="10" t="s">
        <v>62</v>
      </c>
      <c r="F1256" s="4" t="s">
        <v>157</v>
      </c>
      <c r="G1256" s="10" t="s">
        <v>67</v>
      </c>
      <c r="H1256" s="10" t="s">
        <v>1407</v>
      </c>
      <c r="I1256" s="4" t="s">
        <v>73</v>
      </c>
      <c r="J1256" s="72" t="str">
        <f t="shared" si="105"/>
        <v>NDSW9 ICPL Curncy</v>
      </c>
      <c r="K1256" s="92" t="str">
        <f t="shared" si="106"/>
        <v>ICPL</v>
      </c>
      <c r="L1256" s="93">
        <f t="shared" ca="1" si="106"/>
        <v>42276</v>
      </c>
      <c r="M1256" s="92" t="b">
        <f t="shared" si="106"/>
        <v>0</v>
      </c>
      <c r="N1256" s="94" t="str">
        <f>IF($M1256,_xll.BDP($J1256,N$1232),"[DISABLED]")</f>
        <v>[DISABLED]</v>
      </c>
      <c r="O1256" s="94" t="str">
        <f>IF($M1256,_xll.BDP($J1256,O$1232),"[DISABLED]")</f>
        <v>[DISABLED]</v>
      </c>
      <c r="P1256" s="94" t="str">
        <f>IF($M1256,_xll.BDP($J1256,P$1232),"[DISABLED]")</f>
        <v>[DISABLED]</v>
      </c>
      <c r="Q1256" s="94" t="str">
        <f>IF($M1256,_xll.BDH($J1256,Q$1232,$L1256),"[DISABLED]")</f>
        <v>[DISABLED]</v>
      </c>
      <c r="R1256" s="94" t="str">
        <f>IF($M1256,_xll.BDH($J1256,R$1232,$L1256),"[DISABLED]")</f>
        <v>[DISABLED]</v>
      </c>
      <c r="S1256" s="94" t="str">
        <f>IF($M1256,_xll.BDH($J1256,S$1232,$L1256),"[DISABLED]")</f>
        <v>[DISABLED]</v>
      </c>
      <c r="U1256" s="106" t="s">
        <v>6333</v>
      </c>
      <c r="V1256" s="117" t="s">
        <v>1055</v>
      </c>
      <c r="W1256" s="118">
        <v>42276</v>
      </c>
      <c r="X1256" s="117" t="b">
        <v>0</v>
      </c>
      <c r="Y1256" s="117" t="s">
        <v>5237</v>
      </c>
      <c r="Z1256" s="117" t="s">
        <v>5237</v>
      </c>
      <c r="AA1256" s="117" t="s">
        <v>5237</v>
      </c>
      <c r="AB1256" s="117" t="s">
        <v>5237</v>
      </c>
      <c r="AC1256" s="117" t="s">
        <v>5237</v>
      </c>
      <c r="AD1256" s="117" t="s">
        <v>5237</v>
      </c>
    </row>
    <row r="1257" spans="2:30" outlineLevel="2">
      <c r="B1257" s="4" t="s">
        <v>5</v>
      </c>
      <c r="C1257" s="4" t="s">
        <v>5232</v>
      </c>
      <c r="D1257" s="4" t="s">
        <v>10</v>
      </c>
      <c r="E1257" s="10" t="s">
        <v>62</v>
      </c>
      <c r="F1257" s="4" t="s">
        <v>46</v>
      </c>
      <c r="G1257" s="10" t="s">
        <v>67</v>
      </c>
      <c r="H1257" s="10" t="s">
        <v>1408</v>
      </c>
      <c r="I1257" s="4" t="s">
        <v>73</v>
      </c>
      <c r="J1257" s="72" t="str">
        <f t="shared" si="105"/>
        <v>NDSW10 ICPL Curncy</v>
      </c>
      <c r="K1257" s="92" t="str">
        <f t="shared" si="106"/>
        <v>ICPL</v>
      </c>
      <c r="L1257" s="93">
        <f t="shared" ca="1" si="106"/>
        <v>42276</v>
      </c>
      <c r="M1257" s="92" t="b">
        <f t="shared" si="106"/>
        <v>0</v>
      </c>
      <c r="N1257" s="94" t="str">
        <f>IF($M1257,_xll.BDP($J1257,N$1232),"[DISABLED]")</f>
        <v>[DISABLED]</v>
      </c>
      <c r="O1257" s="94" t="str">
        <f>IF($M1257,_xll.BDP($J1257,O$1232),"[DISABLED]")</f>
        <v>[DISABLED]</v>
      </c>
      <c r="P1257" s="94" t="str">
        <f>IF($M1257,_xll.BDP($J1257,P$1232),"[DISABLED]")</f>
        <v>[DISABLED]</v>
      </c>
      <c r="Q1257" s="94" t="str">
        <f>IF($M1257,_xll.BDH($J1257,Q$1232,$L1257),"[DISABLED]")</f>
        <v>[DISABLED]</v>
      </c>
      <c r="R1257" s="94" t="str">
        <f>IF($M1257,_xll.BDH($J1257,R$1232,$L1257),"[DISABLED]")</f>
        <v>[DISABLED]</v>
      </c>
      <c r="S1257" s="94" t="str">
        <f>IF($M1257,_xll.BDH($J1257,S$1232,$L1257),"[DISABLED]")</f>
        <v>[DISABLED]</v>
      </c>
      <c r="U1257" s="106" t="s">
        <v>6334</v>
      </c>
      <c r="V1257" s="117" t="s">
        <v>1055</v>
      </c>
      <c r="W1257" s="118">
        <v>42276</v>
      </c>
      <c r="X1257" s="117" t="b">
        <v>0</v>
      </c>
      <c r="Y1257" s="117" t="s">
        <v>5237</v>
      </c>
      <c r="Z1257" s="117" t="s">
        <v>5237</v>
      </c>
      <c r="AA1257" s="117" t="s">
        <v>5237</v>
      </c>
      <c r="AB1257" s="117" t="s">
        <v>5237</v>
      </c>
      <c r="AC1257" s="117" t="s">
        <v>5237</v>
      </c>
      <c r="AD1257" s="117" t="s">
        <v>5237</v>
      </c>
    </row>
    <row r="1258" spans="2:30" outlineLevel="2">
      <c r="B1258" s="4" t="s">
        <v>5</v>
      </c>
      <c r="C1258" s="4" t="s">
        <v>5232</v>
      </c>
      <c r="D1258" s="4" t="s">
        <v>10</v>
      </c>
      <c r="E1258" s="10" t="s">
        <v>62</v>
      </c>
      <c r="F1258" s="4" t="s">
        <v>160</v>
      </c>
      <c r="G1258" s="10" t="s">
        <v>67</v>
      </c>
      <c r="H1258" s="10" t="s">
        <v>1409</v>
      </c>
      <c r="I1258" s="4" t="s">
        <v>73</v>
      </c>
      <c r="J1258" s="72" t="str">
        <f t="shared" si="105"/>
        <v>NDSW11 ICPL Curncy</v>
      </c>
      <c r="K1258" s="92" t="str">
        <f t="shared" si="106"/>
        <v>ICPL</v>
      </c>
      <c r="L1258" s="93">
        <f t="shared" ca="1" si="106"/>
        <v>42276</v>
      </c>
      <c r="M1258" s="92" t="b">
        <f t="shared" si="106"/>
        <v>0</v>
      </c>
      <c r="N1258" s="94" t="str">
        <f>IF($M1258,_xll.BDP($J1258,N$1232),"[DISABLED]")</f>
        <v>[DISABLED]</v>
      </c>
      <c r="O1258" s="94" t="str">
        <f>IF($M1258,_xll.BDP($J1258,O$1232),"[DISABLED]")</f>
        <v>[DISABLED]</v>
      </c>
      <c r="P1258" s="94" t="str">
        <f>IF($M1258,_xll.BDP($J1258,P$1232),"[DISABLED]")</f>
        <v>[DISABLED]</v>
      </c>
      <c r="Q1258" s="94" t="str">
        <f>IF($M1258,_xll.BDH($J1258,Q$1232,$L1258),"[DISABLED]")</f>
        <v>[DISABLED]</v>
      </c>
      <c r="R1258" s="94" t="str">
        <f>IF($M1258,_xll.BDH($J1258,R$1232,$L1258),"[DISABLED]")</f>
        <v>[DISABLED]</v>
      </c>
      <c r="S1258" s="94" t="str">
        <f>IF($M1258,_xll.BDH($J1258,S$1232,$L1258),"[DISABLED]")</f>
        <v>[DISABLED]</v>
      </c>
      <c r="U1258" s="106" t="s">
        <v>6335</v>
      </c>
      <c r="V1258" s="117" t="s">
        <v>1055</v>
      </c>
      <c r="W1258" s="118">
        <v>42276</v>
      </c>
      <c r="X1258" s="117" t="b">
        <v>0</v>
      </c>
      <c r="Y1258" s="117" t="s">
        <v>5237</v>
      </c>
      <c r="Z1258" s="117" t="s">
        <v>5237</v>
      </c>
      <c r="AA1258" s="117" t="s">
        <v>5237</v>
      </c>
      <c r="AB1258" s="117" t="s">
        <v>5237</v>
      </c>
      <c r="AC1258" s="117" t="s">
        <v>5237</v>
      </c>
      <c r="AD1258" s="117" t="s">
        <v>5237</v>
      </c>
    </row>
    <row r="1259" spans="2:30" outlineLevel="2">
      <c r="B1259" s="4" t="s">
        <v>5</v>
      </c>
      <c r="C1259" s="4" t="s">
        <v>5232</v>
      </c>
      <c r="D1259" s="4" t="s">
        <v>10</v>
      </c>
      <c r="E1259" s="10" t="s">
        <v>62</v>
      </c>
      <c r="F1259" s="4" t="s">
        <v>161</v>
      </c>
      <c r="G1259" s="10" t="s">
        <v>67</v>
      </c>
      <c r="H1259" s="10" t="s">
        <v>1410</v>
      </c>
      <c r="I1259" s="4" t="s">
        <v>73</v>
      </c>
      <c r="J1259" s="72" t="str">
        <f t="shared" si="105"/>
        <v>NDSW12 ICPL Curncy</v>
      </c>
      <c r="K1259" s="92" t="str">
        <f t="shared" si="106"/>
        <v>ICPL</v>
      </c>
      <c r="L1259" s="93">
        <f t="shared" ca="1" si="106"/>
        <v>42276</v>
      </c>
      <c r="M1259" s="92" t="b">
        <f t="shared" si="106"/>
        <v>0</v>
      </c>
      <c r="N1259" s="94" t="str">
        <f>IF($M1259,_xll.BDP($J1259,N$1232),"[DISABLED]")</f>
        <v>[DISABLED]</v>
      </c>
      <c r="O1259" s="94" t="str">
        <f>IF($M1259,_xll.BDP($J1259,O$1232),"[DISABLED]")</f>
        <v>[DISABLED]</v>
      </c>
      <c r="P1259" s="94" t="str">
        <f>IF($M1259,_xll.BDP($J1259,P$1232),"[DISABLED]")</f>
        <v>[DISABLED]</v>
      </c>
      <c r="Q1259" s="94" t="str">
        <f>IF($M1259,_xll.BDH($J1259,Q$1232,$L1259),"[DISABLED]")</f>
        <v>[DISABLED]</v>
      </c>
      <c r="R1259" s="94" t="str">
        <f>IF($M1259,_xll.BDH($J1259,R$1232,$L1259),"[DISABLED]")</f>
        <v>[DISABLED]</v>
      </c>
      <c r="S1259" s="94" t="str">
        <f>IF($M1259,_xll.BDH($J1259,S$1232,$L1259),"[DISABLED]")</f>
        <v>[DISABLED]</v>
      </c>
      <c r="U1259" s="106" t="s">
        <v>6336</v>
      </c>
      <c r="V1259" s="117" t="s">
        <v>1055</v>
      </c>
      <c r="W1259" s="118">
        <v>42276</v>
      </c>
      <c r="X1259" s="117" t="b">
        <v>0</v>
      </c>
      <c r="Y1259" s="117" t="s">
        <v>5237</v>
      </c>
      <c r="Z1259" s="117" t="s">
        <v>5237</v>
      </c>
      <c r="AA1259" s="117" t="s">
        <v>5237</v>
      </c>
      <c r="AB1259" s="117" t="s">
        <v>5237</v>
      </c>
      <c r="AC1259" s="117" t="s">
        <v>5237</v>
      </c>
      <c r="AD1259" s="117" t="s">
        <v>5237</v>
      </c>
    </row>
    <row r="1260" spans="2:30" outlineLevel="2">
      <c r="B1260" s="4" t="s">
        <v>5</v>
      </c>
      <c r="C1260" s="4" t="s">
        <v>5232</v>
      </c>
      <c r="D1260" s="4" t="s">
        <v>10</v>
      </c>
      <c r="E1260" s="10" t="s">
        <v>62</v>
      </c>
      <c r="F1260" s="4" t="s">
        <v>162</v>
      </c>
      <c r="G1260" s="10" t="s">
        <v>67</v>
      </c>
      <c r="H1260" s="10" t="s">
        <v>1411</v>
      </c>
      <c r="I1260" s="4" t="s">
        <v>73</v>
      </c>
      <c r="J1260" s="72" t="str">
        <f t="shared" si="105"/>
        <v>NDSW13 ICPL Curncy</v>
      </c>
      <c r="K1260" s="92" t="str">
        <f t="shared" si="106"/>
        <v>ICPL</v>
      </c>
      <c r="L1260" s="93">
        <f t="shared" ca="1" si="106"/>
        <v>42276</v>
      </c>
      <c r="M1260" s="92" t="b">
        <f t="shared" si="106"/>
        <v>0</v>
      </c>
      <c r="N1260" s="94" t="str">
        <f>IF($M1260,_xll.BDP($J1260,N$1232),"[DISABLED]")</f>
        <v>[DISABLED]</v>
      </c>
      <c r="O1260" s="94" t="str">
        <f>IF($M1260,_xll.BDP($J1260,O$1232),"[DISABLED]")</f>
        <v>[DISABLED]</v>
      </c>
      <c r="P1260" s="94" t="str">
        <f>IF($M1260,_xll.BDP($J1260,P$1232),"[DISABLED]")</f>
        <v>[DISABLED]</v>
      </c>
      <c r="Q1260" s="94" t="str">
        <f>IF($M1260,_xll.BDH($J1260,Q$1232,$L1260),"[DISABLED]")</f>
        <v>[DISABLED]</v>
      </c>
      <c r="R1260" s="94" t="str">
        <f>IF($M1260,_xll.BDH($J1260,R$1232,$L1260),"[DISABLED]")</f>
        <v>[DISABLED]</v>
      </c>
      <c r="S1260" s="94" t="str">
        <f>IF($M1260,_xll.BDH($J1260,S$1232,$L1260),"[DISABLED]")</f>
        <v>[DISABLED]</v>
      </c>
      <c r="U1260" s="106" t="s">
        <v>6337</v>
      </c>
      <c r="V1260" s="117" t="s">
        <v>1055</v>
      </c>
      <c r="W1260" s="118">
        <v>42276</v>
      </c>
      <c r="X1260" s="117" t="b">
        <v>0</v>
      </c>
      <c r="Y1260" s="117" t="s">
        <v>5237</v>
      </c>
      <c r="Z1260" s="117" t="s">
        <v>5237</v>
      </c>
      <c r="AA1260" s="117" t="s">
        <v>5237</v>
      </c>
      <c r="AB1260" s="117" t="s">
        <v>5237</v>
      </c>
      <c r="AC1260" s="117" t="s">
        <v>5237</v>
      </c>
      <c r="AD1260" s="117" t="s">
        <v>5237</v>
      </c>
    </row>
    <row r="1261" spans="2:30" outlineLevel="2">
      <c r="B1261" s="4" t="s">
        <v>5</v>
      </c>
      <c r="C1261" s="4" t="s">
        <v>5232</v>
      </c>
      <c r="D1261" s="4" t="s">
        <v>10</v>
      </c>
      <c r="E1261" s="10" t="s">
        <v>62</v>
      </c>
      <c r="F1261" s="4" t="s">
        <v>163</v>
      </c>
      <c r="G1261" s="10" t="s">
        <v>67</v>
      </c>
      <c r="H1261" s="10" t="s">
        <v>1412</v>
      </c>
      <c r="I1261" s="4" t="s">
        <v>73</v>
      </c>
      <c r="J1261" s="72" t="str">
        <f t="shared" si="105"/>
        <v>NDSW14 ICPL Curncy</v>
      </c>
      <c r="K1261" s="92" t="str">
        <f t="shared" si="106"/>
        <v>ICPL</v>
      </c>
      <c r="L1261" s="93">
        <f t="shared" ca="1" si="106"/>
        <v>42276</v>
      </c>
      <c r="M1261" s="92" t="b">
        <f t="shared" si="106"/>
        <v>0</v>
      </c>
      <c r="N1261" s="94" t="str">
        <f>IF($M1261,_xll.BDP($J1261,N$1232),"[DISABLED]")</f>
        <v>[DISABLED]</v>
      </c>
      <c r="O1261" s="94" t="str">
        <f>IF($M1261,_xll.BDP($J1261,O$1232),"[DISABLED]")</f>
        <v>[DISABLED]</v>
      </c>
      <c r="P1261" s="94" t="str">
        <f>IF($M1261,_xll.BDP($J1261,P$1232),"[DISABLED]")</f>
        <v>[DISABLED]</v>
      </c>
      <c r="Q1261" s="94" t="str">
        <f>IF($M1261,_xll.BDH($J1261,Q$1232,$L1261),"[DISABLED]")</f>
        <v>[DISABLED]</v>
      </c>
      <c r="R1261" s="94" t="str">
        <f>IF($M1261,_xll.BDH($J1261,R$1232,$L1261),"[DISABLED]")</f>
        <v>[DISABLED]</v>
      </c>
      <c r="S1261" s="94" t="str">
        <f>IF($M1261,_xll.BDH($J1261,S$1232,$L1261),"[DISABLED]")</f>
        <v>[DISABLED]</v>
      </c>
      <c r="U1261" s="106" t="s">
        <v>6338</v>
      </c>
      <c r="V1261" s="117" t="s">
        <v>1055</v>
      </c>
      <c r="W1261" s="118">
        <v>42276</v>
      </c>
      <c r="X1261" s="117" t="b">
        <v>0</v>
      </c>
      <c r="Y1261" s="117" t="s">
        <v>5237</v>
      </c>
      <c r="Z1261" s="117" t="s">
        <v>5237</v>
      </c>
      <c r="AA1261" s="117" t="s">
        <v>5237</v>
      </c>
      <c r="AB1261" s="117" t="s">
        <v>5237</v>
      </c>
      <c r="AC1261" s="117" t="s">
        <v>5237</v>
      </c>
      <c r="AD1261" s="117" t="s">
        <v>5237</v>
      </c>
    </row>
    <row r="1262" spans="2:30" outlineLevel="2">
      <c r="B1262" s="4" t="s">
        <v>5</v>
      </c>
      <c r="C1262" s="4" t="s">
        <v>5232</v>
      </c>
      <c r="D1262" s="4" t="s">
        <v>10</v>
      </c>
      <c r="E1262" s="10" t="s">
        <v>62</v>
      </c>
      <c r="F1262" s="4" t="s">
        <v>47</v>
      </c>
      <c r="G1262" s="10" t="s">
        <v>67</v>
      </c>
      <c r="H1262" s="10" t="s">
        <v>1413</v>
      </c>
      <c r="I1262" s="4" t="s">
        <v>73</v>
      </c>
      <c r="J1262" s="72" t="str">
        <f t="shared" si="105"/>
        <v>NDSW15 ICPL Curncy</v>
      </c>
      <c r="K1262" s="92" t="str">
        <f t="shared" si="106"/>
        <v>ICPL</v>
      </c>
      <c r="L1262" s="93">
        <f t="shared" ca="1" si="106"/>
        <v>42276</v>
      </c>
      <c r="M1262" s="92" t="b">
        <f t="shared" si="106"/>
        <v>0</v>
      </c>
      <c r="N1262" s="94" t="str">
        <f>IF($M1262,_xll.BDP($J1262,N$1232),"[DISABLED]")</f>
        <v>[DISABLED]</v>
      </c>
      <c r="O1262" s="94" t="str">
        <f>IF($M1262,_xll.BDP($J1262,O$1232),"[DISABLED]")</f>
        <v>[DISABLED]</v>
      </c>
      <c r="P1262" s="94" t="str">
        <f>IF($M1262,_xll.BDP($J1262,P$1232),"[DISABLED]")</f>
        <v>[DISABLED]</v>
      </c>
      <c r="Q1262" s="94" t="str">
        <f>IF($M1262,_xll.BDH($J1262,Q$1232,$L1262),"[DISABLED]")</f>
        <v>[DISABLED]</v>
      </c>
      <c r="R1262" s="94" t="str">
        <f>IF($M1262,_xll.BDH($J1262,R$1232,$L1262),"[DISABLED]")</f>
        <v>[DISABLED]</v>
      </c>
      <c r="S1262" s="94" t="str">
        <f>IF($M1262,_xll.BDH($J1262,S$1232,$L1262),"[DISABLED]")</f>
        <v>[DISABLED]</v>
      </c>
      <c r="U1262" s="106" t="s">
        <v>6339</v>
      </c>
      <c r="V1262" s="117" t="s">
        <v>1055</v>
      </c>
      <c r="W1262" s="118">
        <v>42276</v>
      </c>
      <c r="X1262" s="117" t="b">
        <v>0</v>
      </c>
      <c r="Y1262" s="117" t="s">
        <v>5237</v>
      </c>
      <c r="Z1262" s="117" t="s">
        <v>5237</v>
      </c>
      <c r="AA1262" s="117" t="s">
        <v>5237</v>
      </c>
      <c r="AB1262" s="117" t="s">
        <v>5237</v>
      </c>
      <c r="AC1262" s="117" t="s">
        <v>5237</v>
      </c>
      <c r="AD1262" s="117" t="s">
        <v>5237</v>
      </c>
    </row>
    <row r="1263" spans="2:30" outlineLevel="2">
      <c r="B1263" s="4" t="s">
        <v>5</v>
      </c>
      <c r="C1263" s="4" t="s">
        <v>5232</v>
      </c>
      <c r="D1263" s="4" t="s">
        <v>10</v>
      </c>
      <c r="E1263" s="10" t="s">
        <v>62</v>
      </c>
      <c r="F1263" s="4" t="s">
        <v>48</v>
      </c>
      <c r="G1263" s="10" t="s">
        <v>67</v>
      </c>
      <c r="H1263" s="10" t="s">
        <v>1414</v>
      </c>
      <c r="I1263" s="4" t="s">
        <v>73</v>
      </c>
      <c r="J1263" s="72" t="str">
        <f t="shared" si="105"/>
        <v>NDSW20 ICPL Curncy</v>
      </c>
      <c r="K1263" s="92" t="str">
        <f t="shared" si="106"/>
        <v>ICPL</v>
      </c>
      <c r="L1263" s="93">
        <f t="shared" ca="1" si="106"/>
        <v>42276</v>
      </c>
      <c r="M1263" s="92" t="b">
        <f t="shared" si="106"/>
        <v>0</v>
      </c>
      <c r="N1263" s="94" t="str">
        <f>IF($M1263,_xll.BDP($J1263,N$1232),"[DISABLED]")</f>
        <v>[DISABLED]</v>
      </c>
      <c r="O1263" s="94" t="str">
        <f>IF($M1263,_xll.BDP($J1263,O$1232),"[DISABLED]")</f>
        <v>[DISABLED]</v>
      </c>
      <c r="P1263" s="94" t="str">
        <f>IF($M1263,_xll.BDP($J1263,P$1232),"[DISABLED]")</f>
        <v>[DISABLED]</v>
      </c>
      <c r="Q1263" s="94" t="str">
        <f>IF($M1263,_xll.BDH($J1263,Q$1232,$L1263),"[DISABLED]")</f>
        <v>[DISABLED]</v>
      </c>
      <c r="R1263" s="94" t="str">
        <f>IF($M1263,_xll.BDH($J1263,R$1232,$L1263),"[DISABLED]")</f>
        <v>[DISABLED]</v>
      </c>
      <c r="S1263" s="94" t="str">
        <f>IF($M1263,_xll.BDH($J1263,S$1232,$L1263),"[DISABLED]")</f>
        <v>[DISABLED]</v>
      </c>
      <c r="U1263" s="106" t="s">
        <v>6340</v>
      </c>
      <c r="V1263" s="117" t="s">
        <v>1055</v>
      </c>
      <c r="W1263" s="118">
        <v>42276</v>
      </c>
      <c r="X1263" s="117" t="b">
        <v>0</v>
      </c>
      <c r="Y1263" s="117" t="s">
        <v>5237</v>
      </c>
      <c r="Z1263" s="117" t="s">
        <v>5237</v>
      </c>
      <c r="AA1263" s="117" t="s">
        <v>5237</v>
      </c>
      <c r="AB1263" s="117" t="s">
        <v>5237</v>
      </c>
      <c r="AC1263" s="117" t="s">
        <v>5237</v>
      </c>
      <c r="AD1263" s="117" t="s">
        <v>5237</v>
      </c>
    </row>
    <row r="1264" spans="2:30" outlineLevel="2">
      <c r="B1264" s="4" t="s">
        <v>5</v>
      </c>
      <c r="C1264" s="4" t="s">
        <v>5232</v>
      </c>
      <c r="D1264" s="4" t="s">
        <v>10</v>
      </c>
      <c r="E1264" s="10" t="s">
        <v>62</v>
      </c>
      <c r="F1264" s="4" t="s">
        <v>49</v>
      </c>
      <c r="G1264" s="10" t="s">
        <v>67</v>
      </c>
      <c r="H1264" s="10" t="s">
        <v>1415</v>
      </c>
      <c r="I1264" s="4" t="s">
        <v>73</v>
      </c>
      <c r="J1264" s="72" t="str">
        <f t="shared" si="105"/>
        <v>NDSW25 ICPL Curncy</v>
      </c>
      <c r="K1264" s="92" t="str">
        <f t="shared" si="106"/>
        <v>ICPL</v>
      </c>
      <c r="L1264" s="93">
        <f t="shared" ca="1" si="106"/>
        <v>42276</v>
      </c>
      <c r="M1264" s="92" t="b">
        <f t="shared" si="106"/>
        <v>0</v>
      </c>
      <c r="N1264" s="94" t="str">
        <f>IF($M1264,_xll.BDP($J1264,N$1232),"[DISABLED]")</f>
        <v>[DISABLED]</v>
      </c>
      <c r="O1264" s="94" t="str">
        <f>IF($M1264,_xll.BDP($J1264,O$1232),"[DISABLED]")</f>
        <v>[DISABLED]</v>
      </c>
      <c r="P1264" s="94" t="str">
        <f>IF($M1264,_xll.BDP($J1264,P$1232),"[DISABLED]")</f>
        <v>[DISABLED]</v>
      </c>
      <c r="Q1264" s="94" t="str">
        <f>IF($M1264,_xll.BDH($J1264,Q$1232,$L1264),"[DISABLED]")</f>
        <v>[DISABLED]</v>
      </c>
      <c r="R1264" s="94" t="str">
        <f>IF($M1264,_xll.BDH($J1264,R$1232,$L1264),"[DISABLED]")</f>
        <v>[DISABLED]</v>
      </c>
      <c r="S1264" s="94" t="str">
        <f>IF($M1264,_xll.BDH($J1264,S$1232,$L1264),"[DISABLED]")</f>
        <v>[DISABLED]</v>
      </c>
      <c r="U1264" s="106" t="s">
        <v>6341</v>
      </c>
      <c r="V1264" s="117" t="s">
        <v>1055</v>
      </c>
      <c r="W1264" s="118">
        <v>42276</v>
      </c>
      <c r="X1264" s="117" t="b">
        <v>0</v>
      </c>
      <c r="Y1264" s="117" t="s">
        <v>5237</v>
      </c>
      <c r="Z1264" s="117" t="s">
        <v>5237</v>
      </c>
      <c r="AA1264" s="117" t="s">
        <v>5237</v>
      </c>
      <c r="AB1264" s="117" t="s">
        <v>5237</v>
      </c>
      <c r="AC1264" s="117" t="s">
        <v>5237</v>
      </c>
      <c r="AD1264" s="117" t="s">
        <v>5237</v>
      </c>
    </row>
    <row r="1265" spans="2:30" outlineLevel="2">
      <c r="B1265" s="4" t="s">
        <v>5</v>
      </c>
      <c r="C1265" s="4" t="s">
        <v>5232</v>
      </c>
      <c r="D1265" s="4" t="s">
        <v>10</v>
      </c>
      <c r="E1265" s="10" t="s">
        <v>62</v>
      </c>
      <c r="F1265" s="4" t="s">
        <v>50</v>
      </c>
      <c r="G1265" s="10" t="s">
        <v>67</v>
      </c>
      <c r="H1265" s="10" t="s">
        <v>1416</v>
      </c>
      <c r="I1265" s="4" t="s">
        <v>73</v>
      </c>
      <c r="J1265" s="72" t="str">
        <f t="shared" si="105"/>
        <v>NDSW30 ICPL Curncy</v>
      </c>
      <c r="K1265" s="92" t="str">
        <f t="shared" si="106"/>
        <v>ICPL</v>
      </c>
      <c r="L1265" s="93">
        <f t="shared" ca="1" si="106"/>
        <v>42276</v>
      </c>
      <c r="M1265" s="92" t="b">
        <f t="shared" si="106"/>
        <v>0</v>
      </c>
      <c r="N1265" s="94" t="str">
        <f>IF($M1265,_xll.BDP($J1265,N$1232),"[DISABLED]")</f>
        <v>[DISABLED]</v>
      </c>
      <c r="O1265" s="94" t="str">
        <f>IF($M1265,_xll.BDP($J1265,O$1232),"[DISABLED]")</f>
        <v>[DISABLED]</v>
      </c>
      <c r="P1265" s="94" t="str">
        <f>IF($M1265,_xll.BDP($J1265,P$1232),"[DISABLED]")</f>
        <v>[DISABLED]</v>
      </c>
      <c r="Q1265" s="94" t="str">
        <f>IF($M1265,_xll.BDH($J1265,Q$1232,$L1265),"[DISABLED]")</f>
        <v>[DISABLED]</v>
      </c>
      <c r="R1265" s="94" t="str">
        <f>IF($M1265,_xll.BDH($J1265,R$1232,$L1265),"[DISABLED]")</f>
        <v>[DISABLED]</v>
      </c>
      <c r="S1265" s="94" t="str">
        <f>IF($M1265,_xll.BDH($J1265,S$1232,$L1265),"[DISABLED]")</f>
        <v>[DISABLED]</v>
      </c>
      <c r="U1265" s="106" t="s">
        <v>6342</v>
      </c>
      <c r="V1265" s="117" t="s">
        <v>1055</v>
      </c>
      <c r="W1265" s="118">
        <v>42276</v>
      </c>
      <c r="X1265" s="117" t="b">
        <v>0</v>
      </c>
      <c r="Y1265" s="117" t="s">
        <v>5237</v>
      </c>
      <c r="Z1265" s="117" t="s">
        <v>5237</v>
      </c>
      <c r="AA1265" s="117" t="s">
        <v>5237</v>
      </c>
      <c r="AB1265" s="117" t="s">
        <v>5237</v>
      </c>
      <c r="AC1265" s="117" t="s">
        <v>5237</v>
      </c>
      <c r="AD1265" s="117" t="s">
        <v>5237</v>
      </c>
    </row>
    <row r="1266" spans="2:30" outlineLevel="2">
      <c r="B1266" s="4" t="s">
        <v>5</v>
      </c>
      <c r="C1266" s="4" t="s">
        <v>5232</v>
      </c>
      <c r="D1266" s="4" t="s">
        <v>10</v>
      </c>
      <c r="E1266" s="10" t="s">
        <v>62</v>
      </c>
      <c r="F1266" s="4" t="s">
        <v>51</v>
      </c>
      <c r="G1266" s="10" t="s">
        <v>67</v>
      </c>
      <c r="H1266" s="10" t="s">
        <v>1417</v>
      </c>
      <c r="I1266" s="4" t="s">
        <v>73</v>
      </c>
      <c r="J1266" s="72" t="str">
        <f t="shared" si="105"/>
        <v>NDSW40 ICPL Curncy</v>
      </c>
      <c r="K1266" s="92" t="str">
        <f t="shared" si="106"/>
        <v>ICPL</v>
      </c>
      <c r="L1266" s="93">
        <f t="shared" ca="1" si="106"/>
        <v>42276</v>
      </c>
      <c r="M1266" s="92" t="b">
        <f t="shared" si="106"/>
        <v>0</v>
      </c>
      <c r="N1266" s="94" t="str">
        <f>IF($M1266,_xll.BDP($J1266,N$1232),"[DISABLED]")</f>
        <v>[DISABLED]</v>
      </c>
      <c r="O1266" s="94" t="str">
        <f>IF($M1266,_xll.BDP($J1266,O$1232),"[DISABLED]")</f>
        <v>[DISABLED]</v>
      </c>
      <c r="P1266" s="94" t="str">
        <f>IF($M1266,_xll.BDP($J1266,P$1232),"[DISABLED]")</f>
        <v>[DISABLED]</v>
      </c>
      <c r="Q1266" s="94" t="str">
        <f>IF($M1266,_xll.BDH($J1266,Q$1232,$L1266),"[DISABLED]")</f>
        <v>[DISABLED]</v>
      </c>
      <c r="R1266" s="94" t="str">
        <f>IF($M1266,_xll.BDH($J1266,R$1232,$L1266),"[DISABLED]")</f>
        <v>[DISABLED]</v>
      </c>
      <c r="S1266" s="94" t="str">
        <f>IF($M1266,_xll.BDH($J1266,S$1232,$L1266),"[DISABLED]")</f>
        <v>[DISABLED]</v>
      </c>
      <c r="U1266" s="106" t="s">
        <v>6343</v>
      </c>
      <c r="V1266" s="117" t="s">
        <v>1055</v>
      </c>
      <c r="W1266" s="118">
        <v>42276</v>
      </c>
      <c r="X1266" s="117" t="b">
        <v>0</v>
      </c>
      <c r="Y1266" s="117" t="s">
        <v>5237</v>
      </c>
      <c r="Z1266" s="117" t="s">
        <v>5237</v>
      </c>
      <c r="AA1266" s="117" t="s">
        <v>5237</v>
      </c>
      <c r="AB1266" s="117" t="s">
        <v>5237</v>
      </c>
      <c r="AC1266" s="117" t="s">
        <v>5237</v>
      </c>
      <c r="AD1266" s="117" t="s">
        <v>5237</v>
      </c>
    </row>
    <row r="1267" spans="2:30" outlineLevel="2">
      <c r="B1267" s="4" t="s">
        <v>5</v>
      </c>
      <c r="C1267" s="4" t="s">
        <v>5232</v>
      </c>
      <c r="D1267" s="4" t="s">
        <v>10</v>
      </c>
      <c r="E1267" s="10" t="s">
        <v>62</v>
      </c>
      <c r="F1267" s="4" t="s">
        <v>52</v>
      </c>
      <c r="G1267" s="10" t="s">
        <v>67</v>
      </c>
      <c r="H1267" s="10" t="s">
        <v>1418</v>
      </c>
      <c r="I1267" s="4" t="s">
        <v>73</v>
      </c>
      <c r="J1267" s="72" t="str">
        <f t="shared" si="105"/>
        <v>NDSW50 ICPL Curncy</v>
      </c>
      <c r="K1267" s="92" t="str">
        <f t="shared" si="106"/>
        <v>ICPL</v>
      </c>
      <c r="L1267" s="93">
        <f t="shared" ca="1" si="106"/>
        <v>42276</v>
      </c>
      <c r="M1267" s="92" t="b">
        <f t="shared" si="106"/>
        <v>0</v>
      </c>
      <c r="N1267" s="94" t="str">
        <f>IF($M1267,_xll.BDP($J1267,N$1232),"[DISABLED]")</f>
        <v>[DISABLED]</v>
      </c>
      <c r="O1267" s="94" t="str">
        <f>IF($M1267,_xll.BDP($J1267,O$1232),"[DISABLED]")</f>
        <v>[DISABLED]</v>
      </c>
      <c r="P1267" s="94" t="str">
        <f>IF($M1267,_xll.BDP($J1267,P$1232),"[DISABLED]")</f>
        <v>[DISABLED]</v>
      </c>
      <c r="Q1267" s="94" t="str">
        <f>IF($M1267,_xll.BDH($J1267,Q$1232,$L1267),"[DISABLED]")</f>
        <v>[DISABLED]</v>
      </c>
      <c r="R1267" s="94" t="str">
        <f>IF($M1267,_xll.BDH($J1267,R$1232,$L1267),"[DISABLED]")</f>
        <v>[DISABLED]</v>
      </c>
      <c r="S1267" s="94" t="str">
        <f>IF($M1267,_xll.BDH($J1267,S$1232,$L1267),"[DISABLED]")</f>
        <v>[DISABLED]</v>
      </c>
      <c r="U1267" s="106" t="s">
        <v>6344</v>
      </c>
      <c r="V1267" s="117" t="s">
        <v>1055</v>
      </c>
      <c r="W1267" s="118">
        <v>42276</v>
      </c>
      <c r="X1267" s="117" t="b">
        <v>0</v>
      </c>
      <c r="Y1267" s="117" t="s">
        <v>5237</v>
      </c>
      <c r="Z1267" s="117" t="s">
        <v>5237</v>
      </c>
      <c r="AA1267" s="117" t="s">
        <v>5237</v>
      </c>
      <c r="AB1267" s="117" t="s">
        <v>5237</v>
      </c>
      <c r="AC1267" s="117" t="s">
        <v>5237</v>
      </c>
      <c r="AD1267" s="117" t="s">
        <v>5237</v>
      </c>
    </row>
    <row r="1268" spans="2:30" outlineLevel="2">
      <c r="B1268" s="4" t="s">
        <v>5</v>
      </c>
      <c r="C1268" s="4" t="s">
        <v>5232</v>
      </c>
      <c r="D1268" s="4" t="s">
        <v>10</v>
      </c>
      <c r="E1268" s="35" t="s">
        <v>62</v>
      </c>
      <c r="F1268" s="6" t="s">
        <v>169</v>
      </c>
      <c r="G1268" s="35" t="s">
        <v>67</v>
      </c>
      <c r="H1268" s="35" t="s">
        <v>1419</v>
      </c>
      <c r="I1268" s="4" t="s">
        <v>73</v>
      </c>
      <c r="J1268" s="73" t="str">
        <f t="shared" si="105"/>
        <v>NDSW60 ICPL Curncy</v>
      </c>
      <c r="K1268" s="85" t="str">
        <f t="shared" si="106"/>
        <v>ICPL</v>
      </c>
      <c r="L1268" s="86">
        <f t="shared" ca="1" si="106"/>
        <v>42276</v>
      </c>
      <c r="M1268" s="85" t="b">
        <f t="shared" si="106"/>
        <v>0</v>
      </c>
      <c r="N1268" s="87" t="str">
        <f>IF($M1268,_xll.BDP($J1268,N$1232),"[DISABLED]")</f>
        <v>[DISABLED]</v>
      </c>
      <c r="O1268" s="87" t="str">
        <f>IF($M1268,_xll.BDP($J1268,O$1232),"[DISABLED]")</f>
        <v>[DISABLED]</v>
      </c>
      <c r="P1268" s="87" t="str">
        <f>IF($M1268,_xll.BDP($J1268,P$1232),"[DISABLED]")</f>
        <v>[DISABLED]</v>
      </c>
      <c r="Q1268" s="87" t="str">
        <f>IF($M1268,_xll.BDH($J1268,Q$1232,$L1268),"[DISABLED]")</f>
        <v>[DISABLED]</v>
      </c>
      <c r="R1268" s="87" t="str">
        <f>IF($M1268,_xll.BDH($J1268,R$1232,$L1268),"[DISABLED]")</f>
        <v>[DISABLED]</v>
      </c>
      <c r="S1268" s="87" t="str">
        <f>IF($M1268,_xll.BDH($J1268,S$1232,$L1268),"[DISABLED]")</f>
        <v>[DISABLED]</v>
      </c>
      <c r="U1268" s="109" t="s">
        <v>6345</v>
      </c>
      <c r="V1268" s="110" t="s">
        <v>1055</v>
      </c>
      <c r="W1268" s="111">
        <v>42276</v>
      </c>
      <c r="X1268" s="110" t="b">
        <v>0</v>
      </c>
      <c r="Y1268" s="110" t="s">
        <v>5237</v>
      </c>
      <c r="Z1268" s="110" t="s">
        <v>5237</v>
      </c>
      <c r="AA1268" s="110" t="s">
        <v>5237</v>
      </c>
      <c r="AB1268" s="110" t="s">
        <v>5237</v>
      </c>
      <c r="AC1268" s="110" t="s">
        <v>5237</v>
      </c>
      <c r="AD1268" s="110" t="s">
        <v>5237</v>
      </c>
    </row>
    <row r="1269" spans="2:30" outlineLevel="1">
      <c r="B1269" s="4" t="s">
        <v>5</v>
      </c>
      <c r="C1269" s="4" t="s">
        <v>5232</v>
      </c>
      <c r="D1269" s="2" t="s">
        <v>11</v>
      </c>
      <c r="E1269" s="38"/>
      <c r="F1269" s="3"/>
      <c r="G1269" s="8"/>
      <c r="H1269" s="8"/>
      <c r="I1269" s="3"/>
      <c r="J1269" s="50"/>
      <c r="U1269" s="110"/>
    </row>
    <row r="1270" spans="2:30" outlineLevel="1">
      <c r="B1270" s="4" t="s">
        <v>5</v>
      </c>
      <c r="C1270" s="4" t="s">
        <v>5232</v>
      </c>
      <c r="D1270" s="4" t="s">
        <v>11</v>
      </c>
      <c r="E1270" s="46" t="s">
        <v>59</v>
      </c>
      <c r="F1270" s="76"/>
      <c r="G1270" s="77"/>
      <c r="H1270" s="77"/>
      <c r="I1270" s="78"/>
      <c r="J1270" s="78"/>
      <c r="K1270" s="81" t="str">
        <f t="shared" ref="K1270:S1270" si="107">INDEX(ObjData,MATCH($C1270&amp;"-"&amp;$D1270&amp;"-"&amp;$E1270,ObjIDs,0),MATCH(K$2,ObjFields,0))</f>
        <v>ICPL</v>
      </c>
      <c r="L1270" s="82">
        <f t="shared" ca="1" si="107"/>
        <v>42276</v>
      </c>
      <c r="M1270" s="81" t="b">
        <f t="shared" si="107"/>
        <v>0</v>
      </c>
      <c r="N1270" s="81" t="str">
        <f t="shared" si="107"/>
        <v>NAME</v>
      </c>
      <c r="O1270" s="81" t="str">
        <f t="shared" si="107"/>
        <v>LAST_UPDATE_DT</v>
      </c>
      <c r="P1270" s="81" t="str">
        <f t="shared" si="107"/>
        <v>LAST_UPDATE</v>
      </c>
      <c r="Q1270" s="81" t="str">
        <f t="shared" si="107"/>
        <v>PX_LAST</v>
      </c>
      <c r="R1270" s="81" t="str">
        <f t="shared" si="107"/>
        <v>PX_BID</v>
      </c>
      <c r="S1270" s="81" t="str">
        <f t="shared" si="107"/>
        <v>PX_ASK</v>
      </c>
      <c r="U1270" s="103"/>
      <c r="V1270" s="104" t="s">
        <v>1055</v>
      </c>
      <c r="W1270" s="105">
        <v>42276</v>
      </c>
      <c r="X1270" s="104" t="b">
        <v>0</v>
      </c>
      <c r="Y1270" s="104" t="s">
        <v>289</v>
      </c>
      <c r="Z1270" s="104" t="s">
        <v>291</v>
      </c>
      <c r="AA1270" s="104" t="s">
        <v>292</v>
      </c>
      <c r="AB1270" s="104" t="s">
        <v>56</v>
      </c>
      <c r="AC1270" s="104" t="s">
        <v>5228</v>
      </c>
      <c r="AD1270" s="104" t="s">
        <v>5229</v>
      </c>
    </row>
    <row r="1271" spans="2:30" ht="12.75" customHeight="1" outlineLevel="2">
      <c r="B1271" s="4" t="s">
        <v>5</v>
      </c>
      <c r="C1271" s="4" t="s">
        <v>5232</v>
      </c>
      <c r="D1271" s="4" t="s">
        <v>11</v>
      </c>
      <c r="E1271" s="10" t="s">
        <v>59</v>
      </c>
      <c r="F1271" s="4" t="s">
        <v>38</v>
      </c>
      <c r="G1271" s="10" t="s">
        <v>1421</v>
      </c>
      <c r="H1271" s="10" t="s">
        <v>1420</v>
      </c>
      <c r="I1271" s="4" t="s">
        <v>277</v>
      </c>
      <c r="J1271" s="72" t="str">
        <f>H1271&amp;" "&amp;K1271&amp;" "&amp;I1271</f>
        <v>STIB1D ICPL Index</v>
      </c>
      <c r="K1271" s="25" t="str">
        <f>K$1270</f>
        <v>ICPL</v>
      </c>
      <c r="L1271" s="26">
        <f ca="1">L$1270</f>
        <v>42276</v>
      </c>
      <c r="M1271" s="25" t="b">
        <f>M$1270</f>
        <v>0</v>
      </c>
      <c r="N1271" s="84" t="str">
        <f>IF($M1271,_xll.BDP($J1271,N$1270),"[DISABLED]")</f>
        <v>[DISABLED]</v>
      </c>
      <c r="O1271" s="84" t="str">
        <f>IF($M1271,_xll.BDP($J1271,O$1270),"[DISABLED]")</f>
        <v>[DISABLED]</v>
      </c>
      <c r="P1271" s="84" t="str">
        <f>IF($M1271,_xll.BDP($J1271,P$1270),"[DISABLED]")</f>
        <v>[DISABLED]</v>
      </c>
      <c r="Q1271" s="84" t="str">
        <f>IF($M1271,_xll.BDH($J1271,Q$1270,$L1271),"[DISABLED]")</f>
        <v>[DISABLED]</v>
      </c>
      <c r="R1271" s="84" t="str">
        <f>IF($M1271,_xll.BDH($J1271,R$1270,$L1271),"[DISABLED]")</f>
        <v>[DISABLED]</v>
      </c>
      <c r="S1271" s="84" t="str">
        <f>IF($M1271,_xll.BDH($J1271,S$1270,$L1271),"[DISABLED]")</f>
        <v>[DISABLED]</v>
      </c>
      <c r="U1271" s="106" t="s">
        <v>6346</v>
      </c>
      <c r="V1271" s="107" t="s">
        <v>1055</v>
      </c>
      <c r="W1271" s="108">
        <v>42276</v>
      </c>
      <c r="X1271" s="107" t="b">
        <v>0</v>
      </c>
      <c r="Y1271" s="107" t="s">
        <v>5237</v>
      </c>
      <c r="Z1271" s="107" t="s">
        <v>5237</v>
      </c>
      <c r="AA1271" s="107" t="s">
        <v>5237</v>
      </c>
      <c r="AB1271" s="107" t="s">
        <v>5237</v>
      </c>
      <c r="AC1271" s="107" t="s">
        <v>5237</v>
      </c>
      <c r="AD1271" s="107" t="s">
        <v>5237</v>
      </c>
    </row>
    <row r="1272" spans="2:30" ht="12.75" customHeight="1" outlineLevel="2">
      <c r="B1272" s="4" t="s">
        <v>5</v>
      </c>
      <c r="C1272" s="4" t="s">
        <v>5232</v>
      </c>
      <c r="D1272" s="4" t="s">
        <v>11</v>
      </c>
      <c r="E1272" s="10" t="s">
        <v>59</v>
      </c>
      <c r="F1272" s="9" t="s">
        <v>206</v>
      </c>
      <c r="G1272" s="14" t="s">
        <v>61</v>
      </c>
      <c r="H1272" s="14" t="s">
        <v>1422</v>
      </c>
      <c r="I1272" s="9" t="s">
        <v>73</v>
      </c>
      <c r="J1272" s="72" t="str">
        <f t="shared" ref="J1272:J1313" si="108">H1272&amp;" "&amp;K1272&amp;" "&amp;I1272</f>
        <v>SKSWTN1Z ICPL Curncy</v>
      </c>
      <c r="K1272" s="25" t="str">
        <f t="shared" ref="K1272:M1313" si="109">K$1270</f>
        <v>ICPL</v>
      </c>
      <c r="L1272" s="26">
        <f t="shared" ca="1" si="109"/>
        <v>42276</v>
      </c>
      <c r="M1272" s="25" t="b">
        <f t="shared" si="109"/>
        <v>0</v>
      </c>
      <c r="N1272" s="84" t="str">
        <f>IF($M1272,_xll.BDP($J1272,N$1270),"[DISABLED]")</f>
        <v>[DISABLED]</v>
      </c>
      <c r="O1272" s="84" t="str">
        <f>IF($M1272,_xll.BDP($J1272,O$1270),"[DISABLED]")</f>
        <v>[DISABLED]</v>
      </c>
      <c r="P1272" s="84" t="str">
        <f>IF($M1272,_xll.BDP($J1272,P$1270),"[DISABLED]")</f>
        <v>[DISABLED]</v>
      </c>
      <c r="Q1272" s="84" t="str">
        <f>IF($M1272,_xll.BDH($J1272,Q$1270,$L1272),"[DISABLED]")</f>
        <v>[DISABLED]</v>
      </c>
      <c r="R1272" s="84" t="str">
        <f>IF($M1272,_xll.BDH($J1272,R$1270,$L1272),"[DISABLED]")</f>
        <v>[DISABLED]</v>
      </c>
      <c r="S1272" s="84" t="str">
        <f>IF($M1272,_xll.BDH($J1272,S$1270,$L1272),"[DISABLED]")</f>
        <v>[DISABLED]</v>
      </c>
      <c r="U1272" s="106" t="s">
        <v>6347</v>
      </c>
      <c r="V1272" s="107" t="s">
        <v>1055</v>
      </c>
      <c r="W1272" s="108">
        <v>42276</v>
      </c>
      <c r="X1272" s="107" t="b">
        <v>0</v>
      </c>
      <c r="Y1272" s="107" t="s">
        <v>5237</v>
      </c>
      <c r="Z1272" s="107" t="s">
        <v>5237</v>
      </c>
      <c r="AA1272" s="107" t="s">
        <v>5237</v>
      </c>
      <c r="AB1272" s="107" t="s">
        <v>5237</v>
      </c>
      <c r="AC1272" s="107" t="s">
        <v>5237</v>
      </c>
      <c r="AD1272" s="107" t="s">
        <v>5237</v>
      </c>
    </row>
    <row r="1273" spans="2:30" ht="12.75" customHeight="1" outlineLevel="2">
      <c r="B1273" s="4" t="s">
        <v>5</v>
      </c>
      <c r="C1273" s="4" t="s">
        <v>5232</v>
      </c>
      <c r="D1273" s="4" t="s">
        <v>11</v>
      </c>
      <c r="E1273" s="10" t="s">
        <v>59</v>
      </c>
      <c r="F1273" s="9" t="s">
        <v>207</v>
      </c>
      <c r="G1273" s="14" t="s">
        <v>61</v>
      </c>
      <c r="H1273" s="14" t="s">
        <v>1423</v>
      </c>
      <c r="I1273" s="9" t="s">
        <v>73</v>
      </c>
      <c r="J1273" s="72" t="str">
        <f t="shared" si="108"/>
        <v>SKSWTN2Z ICPL Curncy</v>
      </c>
      <c r="K1273" s="25" t="str">
        <f t="shared" si="109"/>
        <v>ICPL</v>
      </c>
      <c r="L1273" s="26">
        <f t="shared" ca="1" si="109"/>
        <v>42276</v>
      </c>
      <c r="M1273" s="25" t="b">
        <f t="shared" si="109"/>
        <v>0</v>
      </c>
      <c r="N1273" s="84" t="str">
        <f>IF($M1273,_xll.BDP($J1273,N$1270),"[DISABLED]")</f>
        <v>[DISABLED]</v>
      </c>
      <c r="O1273" s="84" t="str">
        <f>IF($M1273,_xll.BDP($J1273,O$1270),"[DISABLED]")</f>
        <v>[DISABLED]</v>
      </c>
      <c r="P1273" s="84" t="str">
        <f>IF($M1273,_xll.BDP($J1273,P$1270),"[DISABLED]")</f>
        <v>[DISABLED]</v>
      </c>
      <c r="Q1273" s="84" t="str">
        <f>IF($M1273,_xll.BDH($J1273,Q$1270,$L1273),"[DISABLED]")</f>
        <v>[DISABLED]</v>
      </c>
      <c r="R1273" s="84" t="str">
        <f>IF($M1273,_xll.BDH($J1273,R$1270,$L1273),"[DISABLED]")</f>
        <v>[DISABLED]</v>
      </c>
      <c r="S1273" s="84" t="str">
        <f>IF($M1273,_xll.BDH($J1273,S$1270,$L1273),"[DISABLED]")</f>
        <v>[DISABLED]</v>
      </c>
      <c r="U1273" s="106" t="s">
        <v>6348</v>
      </c>
      <c r="V1273" s="107" t="s">
        <v>1055</v>
      </c>
      <c r="W1273" s="108">
        <v>42276</v>
      </c>
      <c r="X1273" s="107" t="b">
        <v>0</v>
      </c>
      <c r="Y1273" s="107" t="s">
        <v>5237</v>
      </c>
      <c r="Z1273" s="107" t="s">
        <v>5237</v>
      </c>
      <c r="AA1273" s="107" t="s">
        <v>5237</v>
      </c>
      <c r="AB1273" s="107" t="s">
        <v>5237</v>
      </c>
      <c r="AC1273" s="107" t="s">
        <v>5237</v>
      </c>
      <c r="AD1273" s="107" t="s">
        <v>5237</v>
      </c>
    </row>
    <row r="1274" spans="2:30" ht="12.75" customHeight="1" outlineLevel="2">
      <c r="B1274" s="4" t="s">
        <v>5</v>
      </c>
      <c r="C1274" s="4" t="s">
        <v>5232</v>
      </c>
      <c r="D1274" s="4" t="s">
        <v>11</v>
      </c>
      <c r="E1274" s="10" t="s">
        <v>59</v>
      </c>
      <c r="F1274" s="9" t="s">
        <v>208</v>
      </c>
      <c r="G1274" s="14" t="s">
        <v>61</v>
      </c>
      <c r="H1274" s="14" t="s">
        <v>1424</v>
      </c>
      <c r="I1274" s="9" t="s">
        <v>73</v>
      </c>
      <c r="J1274" s="72" t="str">
        <f t="shared" si="108"/>
        <v>SKSWTN3Z ICPL Curncy</v>
      </c>
      <c r="K1274" s="25" t="str">
        <f t="shared" si="109"/>
        <v>ICPL</v>
      </c>
      <c r="L1274" s="26">
        <f t="shared" ca="1" si="109"/>
        <v>42276</v>
      </c>
      <c r="M1274" s="25" t="b">
        <f t="shared" si="109"/>
        <v>0</v>
      </c>
      <c r="N1274" s="84" t="str">
        <f>IF($M1274,_xll.BDP($J1274,N$1270),"[DISABLED]")</f>
        <v>[DISABLED]</v>
      </c>
      <c r="O1274" s="84" t="str">
        <f>IF($M1274,_xll.BDP($J1274,O$1270),"[DISABLED]")</f>
        <v>[DISABLED]</v>
      </c>
      <c r="P1274" s="84" t="str">
        <f>IF($M1274,_xll.BDP($J1274,P$1270),"[DISABLED]")</f>
        <v>[DISABLED]</v>
      </c>
      <c r="Q1274" s="84" t="str">
        <f>IF($M1274,_xll.BDH($J1274,Q$1270,$L1274),"[DISABLED]")</f>
        <v>[DISABLED]</v>
      </c>
      <c r="R1274" s="84" t="str">
        <f>IF($M1274,_xll.BDH($J1274,R$1270,$L1274),"[DISABLED]")</f>
        <v>[DISABLED]</v>
      </c>
      <c r="S1274" s="84" t="str">
        <f>IF($M1274,_xll.BDH($J1274,S$1270,$L1274),"[DISABLED]")</f>
        <v>[DISABLED]</v>
      </c>
      <c r="U1274" s="106" t="s">
        <v>6349</v>
      </c>
      <c r="V1274" s="107" t="s">
        <v>1055</v>
      </c>
      <c r="W1274" s="108">
        <v>42276</v>
      </c>
      <c r="X1274" s="107" t="b">
        <v>0</v>
      </c>
      <c r="Y1274" s="107" t="s">
        <v>5237</v>
      </c>
      <c r="Z1274" s="107" t="s">
        <v>5237</v>
      </c>
      <c r="AA1274" s="107" t="s">
        <v>5237</v>
      </c>
      <c r="AB1274" s="107" t="s">
        <v>5237</v>
      </c>
      <c r="AC1274" s="107" t="s">
        <v>5237</v>
      </c>
      <c r="AD1274" s="107" t="s">
        <v>5237</v>
      </c>
    </row>
    <row r="1275" spans="2:30" ht="12.75" customHeight="1" outlineLevel="2">
      <c r="B1275" s="4" t="s">
        <v>5</v>
      </c>
      <c r="C1275" s="4" t="s">
        <v>5232</v>
      </c>
      <c r="D1275" s="4" t="s">
        <v>11</v>
      </c>
      <c r="E1275" s="10" t="s">
        <v>59</v>
      </c>
      <c r="F1275" s="9" t="s">
        <v>54</v>
      </c>
      <c r="G1275" s="14" t="s">
        <v>61</v>
      </c>
      <c r="H1275" s="14" t="s">
        <v>1425</v>
      </c>
      <c r="I1275" s="9" t="s">
        <v>73</v>
      </c>
      <c r="J1275" s="72" t="str">
        <f t="shared" si="108"/>
        <v>SKSWTNA ICPL Curncy</v>
      </c>
      <c r="K1275" s="25" t="str">
        <f t="shared" si="109"/>
        <v>ICPL</v>
      </c>
      <c r="L1275" s="26">
        <f t="shared" ca="1" si="109"/>
        <v>42276</v>
      </c>
      <c r="M1275" s="25" t="b">
        <f t="shared" si="109"/>
        <v>0</v>
      </c>
      <c r="N1275" s="84" t="str">
        <f>IF($M1275,_xll.BDP($J1275,N$1270),"[DISABLED]")</f>
        <v>[DISABLED]</v>
      </c>
      <c r="O1275" s="84" t="str">
        <f>IF($M1275,_xll.BDP($J1275,O$1270),"[DISABLED]")</f>
        <v>[DISABLED]</v>
      </c>
      <c r="P1275" s="84" t="str">
        <f>IF($M1275,_xll.BDP($J1275,P$1270),"[DISABLED]")</f>
        <v>[DISABLED]</v>
      </c>
      <c r="Q1275" s="84" t="str">
        <f>IF($M1275,_xll.BDH($J1275,Q$1270,$L1275),"[DISABLED]")</f>
        <v>[DISABLED]</v>
      </c>
      <c r="R1275" s="84" t="str">
        <f>IF($M1275,_xll.BDH($J1275,R$1270,$L1275),"[DISABLED]")</f>
        <v>[DISABLED]</v>
      </c>
      <c r="S1275" s="84" t="str">
        <f>IF($M1275,_xll.BDH($J1275,S$1270,$L1275),"[DISABLED]")</f>
        <v>[DISABLED]</v>
      </c>
      <c r="U1275" s="106" t="s">
        <v>6350</v>
      </c>
      <c r="V1275" s="107" t="s">
        <v>1055</v>
      </c>
      <c r="W1275" s="108">
        <v>42276</v>
      </c>
      <c r="X1275" s="107" t="b">
        <v>0</v>
      </c>
      <c r="Y1275" s="107" t="s">
        <v>5237</v>
      </c>
      <c r="Z1275" s="107" t="s">
        <v>5237</v>
      </c>
      <c r="AA1275" s="107" t="s">
        <v>5237</v>
      </c>
      <c r="AB1275" s="107" t="s">
        <v>5237</v>
      </c>
      <c r="AC1275" s="107" t="s">
        <v>5237</v>
      </c>
      <c r="AD1275" s="107" t="s">
        <v>5237</v>
      </c>
    </row>
    <row r="1276" spans="2:30" ht="12.75" customHeight="1" outlineLevel="2">
      <c r="B1276" s="4" t="s">
        <v>5</v>
      </c>
      <c r="C1276" s="4" t="s">
        <v>5232</v>
      </c>
      <c r="D1276" s="4" t="s">
        <v>11</v>
      </c>
      <c r="E1276" s="10" t="s">
        <v>59</v>
      </c>
      <c r="F1276" s="9" t="s">
        <v>210</v>
      </c>
      <c r="G1276" s="14" t="s">
        <v>61</v>
      </c>
      <c r="H1276" s="14" t="s">
        <v>1426</v>
      </c>
      <c r="I1276" s="9" t="s">
        <v>73</v>
      </c>
      <c r="J1276" s="72" t="str">
        <f t="shared" si="108"/>
        <v>SKSWTNB ICPL Curncy</v>
      </c>
      <c r="K1276" s="25" t="str">
        <f t="shared" si="109"/>
        <v>ICPL</v>
      </c>
      <c r="L1276" s="26">
        <f t="shared" ca="1" si="109"/>
        <v>42276</v>
      </c>
      <c r="M1276" s="25" t="b">
        <f t="shared" si="109"/>
        <v>0</v>
      </c>
      <c r="N1276" s="84" t="str">
        <f>IF($M1276,_xll.BDP($J1276,N$1270),"[DISABLED]")</f>
        <v>[DISABLED]</v>
      </c>
      <c r="O1276" s="84" t="str">
        <f>IF($M1276,_xll.BDP($J1276,O$1270),"[DISABLED]")</f>
        <v>[DISABLED]</v>
      </c>
      <c r="P1276" s="84" t="str">
        <f>IF($M1276,_xll.BDP($J1276,P$1270),"[DISABLED]")</f>
        <v>[DISABLED]</v>
      </c>
      <c r="Q1276" s="84" t="str">
        <f>IF($M1276,_xll.BDH($J1276,Q$1270,$L1276),"[DISABLED]")</f>
        <v>[DISABLED]</v>
      </c>
      <c r="R1276" s="84" t="str">
        <f>IF($M1276,_xll.BDH($J1276,R$1270,$L1276),"[DISABLED]")</f>
        <v>[DISABLED]</v>
      </c>
      <c r="S1276" s="84" t="str">
        <f>IF($M1276,_xll.BDH($J1276,S$1270,$L1276),"[DISABLED]")</f>
        <v>[DISABLED]</v>
      </c>
      <c r="U1276" s="106" t="s">
        <v>6351</v>
      </c>
      <c r="V1276" s="107" t="s">
        <v>1055</v>
      </c>
      <c r="W1276" s="108">
        <v>42276</v>
      </c>
      <c r="X1276" s="107" t="b">
        <v>0</v>
      </c>
      <c r="Y1276" s="107" t="s">
        <v>5237</v>
      </c>
      <c r="Z1276" s="107" t="s">
        <v>5237</v>
      </c>
      <c r="AA1276" s="107" t="s">
        <v>5237</v>
      </c>
      <c r="AB1276" s="107" t="s">
        <v>5237</v>
      </c>
      <c r="AC1276" s="107" t="s">
        <v>5237</v>
      </c>
      <c r="AD1276" s="107" t="s">
        <v>5237</v>
      </c>
    </row>
    <row r="1277" spans="2:30" ht="12.75" customHeight="1" outlineLevel="2">
      <c r="B1277" s="4" t="s">
        <v>5</v>
      </c>
      <c r="C1277" s="4" t="s">
        <v>5232</v>
      </c>
      <c r="D1277" s="4" t="s">
        <v>11</v>
      </c>
      <c r="E1277" s="10" t="s">
        <v>59</v>
      </c>
      <c r="F1277" s="9" t="s">
        <v>54</v>
      </c>
      <c r="G1277" s="14" t="s">
        <v>61</v>
      </c>
      <c r="H1277" s="14" t="s">
        <v>1427</v>
      </c>
      <c r="I1277" s="9" t="s">
        <v>73</v>
      </c>
      <c r="J1277" s="72" t="str">
        <f t="shared" si="108"/>
        <v>SKSWTNC ICPL Curncy</v>
      </c>
      <c r="K1277" s="25" t="str">
        <f t="shared" si="109"/>
        <v>ICPL</v>
      </c>
      <c r="L1277" s="26">
        <f t="shared" ca="1" si="109"/>
        <v>42276</v>
      </c>
      <c r="M1277" s="25" t="b">
        <f t="shared" si="109"/>
        <v>0</v>
      </c>
      <c r="N1277" s="84" t="str">
        <f>IF($M1277,_xll.BDP($J1277,N$1270),"[DISABLED]")</f>
        <v>[DISABLED]</v>
      </c>
      <c r="O1277" s="84" t="str">
        <f>IF($M1277,_xll.BDP($J1277,O$1270),"[DISABLED]")</f>
        <v>[DISABLED]</v>
      </c>
      <c r="P1277" s="84" t="str">
        <f>IF($M1277,_xll.BDP($J1277,P$1270),"[DISABLED]")</f>
        <v>[DISABLED]</v>
      </c>
      <c r="Q1277" s="84" t="str">
        <f>IF($M1277,_xll.BDH($J1277,Q$1270,$L1277),"[DISABLED]")</f>
        <v>[DISABLED]</v>
      </c>
      <c r="R1277" s="84" t="str">
        <f>IF($M1277,_xll.BDH($J1277,R$1270,$L1277),"[DISABLED]")</f>
        <v>[DISABLED]</v>
      </c>
      <c r="S1277" s="84" t="str">
        <f>IF($M1277,_xll.BDH($J1277,S$1270,$L1277),"[DISABLED]")</f>
        <v>[DISABLED]</v>
      </c>
      <c r="U1277" s="106" t="s">
        <v>6352</v>
      </c>
      <c r="V1277" s="107" t="s">
        <v>1055</v>
      </c>
      <c r="W1277" s="108">
        <v>42276</v>
      </c>
      <c r="X1277" s="107" t="b">
        <v>0</v>
      </c>
      <c r="Y1277" s="107" t="s">
        <v>5237</v>
      </c>
      <c r="Z1277" s="107" t="s">
        <v>5237</v>
      </c>
      <c r="AA1277" s="107" t="s">
        <v>5237</v>
      </c>
      <c r="AB1277" s="107" t="s">
        <v>5237</v>
      </c>
      <c r="AC1277" s="107" t="s">
        <v>5237</v>
      </c>
      <c r="AD1277" s="107" t="s">
        <v>5237</v>
      </c>
    </row>
    <row r="1278" spans="2:30" ht="12.75" customHeight="1" outlineLevel="2">
      <c r="B1278" s="4" t="s">
        <v>5</v>
      </c>
      <c r="C1278" s="4" t="s">
        <v>5232</v>
      </c>
      <c r="D1278" s="4" t="s">
        <v>11</v>
      </c>
      <c r="E1278" s="10" t="s">
        <v>59</v>
      </c>
      <c r="F1278" s="9" t="s">
        <v>211</v>
      </c>
      <c r="G1278" s="14" t="s">
        <v>61</v>
      </c>
      <c r="H1278" s="14" t="s">
        <v>1428</v>
      </c>
      <c r="I1278" s="9" t="s">
        <v>73</v>
      </c>
      <c r="J1278" s="72" t="str">
        <f t="shared" si="108"/>
        <v>SKSWTND ICPL Curncy</v>
      </c>
      <c r="K1278" s="25" t="str">
        <f t="shared" si="109"/>
        <v>ICPL</v>
      </c>
      <c r="L1278" s="26">
        <f t="shared" ca="1" si="109"/>
        <v>42276</v>
      </c>
      <c r="M1278" s="25" t="b">
        <f t="shared" si="109"/>
        <v>0</v>
      </c>
      <c r="N1278" s="84" t="str">
        <f>IF($M1278,_xll.BDP($J1278,N$1270),"[DISABLED]")</f>
        <v>[DISABLED]</v>
      </c>
      <c r="O1278" s="84" t="str">
        <f>IF($M1278,_xll.BDP($J1278,O$1270),"[DISABLED]")</f>
        <v>[DISABLED]</v>
      </c>
      <c r="P1278" s="84" t="str">
        <f>IF($M1278,_xll.BDP($J1278,P$1270),"[DISABLED]")</f>
        <v>[DISABLED]</v>
      </c>
      <c r="Q1278" s="84" t="str">
        <f>IF($M1278,_xll.BDH($J1278,Q$1270,$L1278),"[DISABLED]")</f>
        <v>[DISABLED]</v>
      </c>
      <c r="R1278" s="84" t="str">
        <f>IF($M1278,_xll.BDH($J1278,R$1270,$L1278),"[DISABLED]")</f>
        <v>[DISABLED]</v>
      </c>
      <c r="S1278" s="84" t="str">
        <f>IF($M1278,_xll.BDH($J1278,S$1270,$L1278),"[DISABLED]")</f>
        <v>[DISABLED]</v>
      </c>
      <c r="U1278" s="106" t="s">
        <v>6353</v>
      </c>
      <c r="V1278" s="107" t="s">
        <v>1055</v>
      </c>
      <c r="W1278" s="108">
        <v>42276</v>
      </c>
      <c r="X1278" s="107" t="b">
        <v>0</v>
      </c>
      <c r="Y1278" s="107" t="s">
        <v>5237</v>
      </c>
      <c r="Z1278" s="107" t="s">
        <v>5237</v>
      </c>
      <c r="AA1278" s="107" t="s">
        <v>5237</v>
      </c>
      <c r="AB1278" s="107" t="s">
        <v>5237</v>
      </c>
      <c r="AC1278" s="107" t="s">
        <v>5237</v>
      </c>
      <c r="AD1278" s="107" t="s">
        <v>5237</v>
      </c>
    </row>
    <row r="1279" spans="2:30" ht="12.75" customHeight="1" outlineLevel="2">
      <c r="B1279" s="4" t="s">
        <v>5</v>
      </c>
      <c r="C1279" s="4" t="s">
        <v>5232</v>
      </c>
      <c r="D1279" s="4" t="s">
        <v>11</v>
      </c>
      <c r="E1279" s="10" t="s">
        <v>59</v>
      </c>
      <c r="F1279" s="9" t="s">
        <v>212</v>
      </c>
      <c r="G1279" s="14" t="s">
        <v>61</v>
      </c>
      <c r="H1279" s="14" t="s">
        <v>1429</v>
      </c>
      <c r="I1279" s="9" t="s">
        <v>73</v>
      </c>
      <c r="J1279" s="72" t="str">
        <f t="shared" si="108"/>
        <v>SKSWTNE ICPL Curncy</v>
      </c>
      <c r="K1279" s="25" t="str">
        <f t="shared" si="109"/>
        <v>ICPL</v>
      </c>
      <c r="L1279" s="26">
        <f t="shared" ca="1" si="109"/>
        <v>42276</v>
      </c>
      <c r="M1279" s="25" t="b">
        <f t="shared" si="109"/>
        <v>0</v>
      </c>
      <c r="N1279" s="84" t="str">
        <f>IF($M1279,_xll.BDP($J1279,N$1270),"[DISABLED]")</f>
        <v>[DISABLED]</v>
      </c>
      <c r="O1279" s="84" t="str">
        <f>IF($M1279,_xll.BDP($J1279,O$1270),"[DISABLED]")</f>
        <v>[DISABLED]</v>
      </c>
      <c r="P1279" s="84" t="str">
        <f>IF($M1279,_xll.BDP($J1279,P$1270),"[DISABLED]")</f>
        <v>[DISABLED]</v>
      </c>
      <c r="Q1279" s="84" t="str">
        <f>IF($M1279,_xll.BDH($J1279,Q$1270,$L1279),"[DISABLED]")</f>
        <v>[DISABLED]</v>
      </c>
      <c r="R1279" s="84" t="str">
        <f>IF($M1279,_xll.BDH($J1279,R$1270,$L1279),"[DISABLED]")</f>
        <v>[DISABLED]</v>
      </c>
      <c r="S1279" s="84" t="str">
        <f>IF($M1279,_xll.BDH($J1279,S$1270,$L1279),"[DISABLED]")</f>
        <v>[DISABLED]</v>
      </c>
      <c r="U1279" s="106" t="s">
        <v>6354</v>
      </c>
      <c r="V1279" s="107" t="s">
        <v>1055</v>
      </c>
      <c r="W1279" s="108">
        <v>42276</v>
      </c>
      <c r="X1279" s="107" t="b">
        <v>0</v>
      </c>
      <c r="Y1279" s="107" t="s">
        <v>5237</v>
      </c>
      <c r="Z1279" s="107" t="s">
        <v>5237</v>
      </c>
      <c r="AA1279" s="107" t="s">
        <v>5237</v>
      </c>
      <c r="AB1279" s="107" t="s">
        <v>5237</v>
      </c>
      <c r="AC1279" s="107" t="s">
        <v>5237</v>
      </c>
      <c r="AD1279" s="107" t="s">
        <v>5237</v>
      </c>
    </row>
    <row r="1280" spans="2:30" ht="12.75" customHeight="1" outlineLevel="2">
      <c r="B1280" s="4" t="s">
        <v>5</v>
      </c>
      <c r="C1280" s="4" t="s">
        <v>5232</v>
      </c>
      <c r="D1280" s="4" t="s">
        <v>11</v>
      </c>
      <c r="E1280" s="10" t="s">
        <v>59</v>
      </c>
      <c r="F1280" s="9" t="s">
        <v>58</v>
      </c>
      <c r="G1280" s="14" t="s">
        <v>61</v>
      </c>
      <c r="H1280" s="14" t="s">
        <v>1430</v>
      </c>
      <c r="I1280" s="9" t="s">
        <v>73</v>
      </c>
      <c r="J1280" s="72" t="str">
        <f t="shared" si="108"/>
        <v>SKSWTNF ICPL Curncy</v>
      </c>
      <c r="K1280" s="25" t="str">
        <f t="shared" si="109"/>
        <v>ICPL</v>
      </c>
      <c r="L1280" s="26">
        <f t="shared" ca="1" si="109"/>
        <v>42276</v>
      </c>
      <c r="M1280" s="25" t="b">
        <f t="shared" si="109"/>
        <v>0</v>
      </c>
      <c r="N1280" s="84" t="str">
        <f>IF($M1280,_xll.BDP($J1280,N$1270),"[DISABLED]")</f>
        <v>[DISABLED]</v>
      </c>
      <c r="O1280" s="84" t="str">
        <f>IF($M1280,_xll.BDP($J1280,O$1270),"[DISABLED]")</f>
        <v>[DISABLED]</v>
      </c>
      <c r="P1280" s="84" t="str">
        <f>IF($M1280,_xll.BDP($J1280,P$1270),"[DISABLED]")</f>
        <v>[DISABLED]</v>
      </c>
      <c r="Q1280" s="84" t="str">
        <f>IF($M1280,_xll.BDH($J1280,Q$1270,$L1280),"[DISABLED]")</f>
        <v>[DISABLED]</v>
      </c>
      <c r="R1280" s="84" t="str">
        <f>IF($M1280,_xll.BDH($J1280,R$1270,$L1280),"[DISABLED]")</f>
        <v>[DISABLED]</v>
      </c>
      <c r="S1280" s="84" t="str">
        <f>IF($M1280,_xll.BDH($J1280,S$1270,$L1280),"[DISABLED]")</f>
        <v>[DISABLED]</v>
      </c>
      <c r="U1280" s="106" t="s">
        <v>6355</v>
      </c>
      <c r="V1280" s="107" t="s">
        <v>1055</v>
      </c>
      <c r="W1280" s="108">
        <v>42276</v>
      </c>
      <c r="X1280" s="107" t="b">
        <v>0</v>
      </c>
      <c r="Y1280" s="107" t="s">
        <v>5237</v>
      </c>
      <c r="Z1280" s="107" t="s">
        <v>5237</v>
      </c>
      <c r="AA1280" s="107" t="s">
        <v>5237</v>
      </c>
      <c r="AB1280" s="107" t="s">
        <v>5237</v>
      </c>
      <c r="AC1280" s="107" t="s">
        <v>5237</v>
      </c>
      <c r="AD1280" s="107" t="s">
        <v>5237</v>
      </c>
    </row>
    <row r="1281" spans="2:30" ht="12.75" customHeight="1" outlineLevel="2">
      <c r="B1281" s="4" t="s">
        <v>5</v>
      </c>
      <c r="C1281" s="4" t="s">
        <v>5232</v>
      </c>
      <c r="D1281" s="4" t="s">
        <v>11</v>
      </c>
      <c r="E1281" s="10" t="s">
        <v>59</v>
      </c>
      <c r="F1281" s="9" t="s">
        <v>177</v>
      </c>
      <c r="G1281" s="14" t="s">
        <v>61</v>
      </c>
      <c r="H1281" s="14" t="s">
        <v>1431</v>
      </c>
      <c r="I1281" s="9" t="s">
        <v>73</v>
      </c>
      <c r="J1281" s="72" t="str">
        <f t="shared" si="108"/>
        <v>SKSWTNG ICPL Curncy</v>
      </c>
      <c r="K1281" s="25" t="str">
        <f t="shared" si="109"/>
        <v>ICPL</v>
      </c>
      <c r="L1281" s="26">
        <f t="shared" ca="1" si="109"/>
        <v>42276</v>
      </c>
      <c r="M1281" s="25" t="b">
        <f t="shared" si="109"/>
        <v>0</v>
      </c>
      <c r="N1281" s="84" t="str">
        <f>IF($M1281,_xll.BDP($J1281,N$1270),"[DISABLED]")</f>
        <v>[DISABLED]</v>
      </c>
      <c r="O1281" s="84" t="str">
        <f>IF($M1281,_xll.BDP($J1281,O$1270),"[DISABLED]")</f>
        <v>[DISABLED]</v>
      </c>
      <c r="P1281" s="84" t="str">
        <f>IF($M1281,_xll.BDP($J1281,P$1270),"[DISABLED]")</f>
        <v>[DISABLED]</v>
      </c>
      <c r="Q1281" s="84" t="str">
        <f>IF($M1281,_xll.BDH($J1281,Q$1270,$L1281),"[DISABLED]")</f>
        <v>[DISABLED]</v>
      </c>
      <c r="R1281" s="84" t="str">
        <f>IF($M1281,_xll.BDH($J1281,R$1270,$L1281),"[DISABLED]")</f>
        <v>[DISABLED]</v>
      </c>
      <c r="S1281" s="84" t="str">
        <f>IF($M1281,_xll.BDH($J1281,S$1270,$L1281),"[DISABLED]")</f>
        <v>[DISABLED]</v>
      </c>
      <c r="U1281" s="106" t="s">
        <v>6356</v>
      </c>
      <c r="V1281" s="107" t="s">
        <v>1055</v>
      </c>
      <c r="W1281" s="108">
        <v>42276</v>
      </c>
      <c r="X1281" s="107" t="b">
        <v>0</v>
      </c>
      <c r="Y1281" s="107" t="s">
        <v>5237</v>
      </c>
      <c r="Z1281" s="107" t="s">
        <v>5237</v>
      </c>
      <c r="AA1281" s="107" t="s">
        <v>5237</v>
      </c>
      <c r="AB1281" s="107" t="s">
        <v>5237</v>
      </c>
      <c r="AC1281" s="107" t="s">
        <v>5237</v>
      </c>
      <c r="AD1281" s="107" t="s">
        <v>5237</v>
      </c>
    </row>
    <row r="1282" spans="2:30" ht="12.75" customHeight="1" outlineLevel="2">
      <c r="B1282" s="4" t="s">
        <v>5</v>
      </c>
      <c r="C1282" s="4" t="s">
        <v>5232</v>
      </c>
      <c r="D1282" s="4" t="s">
        <v>11</v>
      </c>
      <c r="E1282" s="10" t="s">
        <v>59</v>
      </c>
      <c r="F1282" s="9" t="s">
        <v>178</v>
      </c>
      <c r="G1282" s="14" t="s">
        <v>61</v>
      </c>
      <c r="H1282" s="14" t="s">
        <v>1432</v>
      </c>
      <c r="I1282" s="9" t="s">
        <v>73</v>
      </c>
      <c r="J1282" s="72" t="str">
        <f t="shared" si="108"/>
        <v>SKSWTNH ICPL Curncy</v>
      </c>
      <c r="K1282" s="25" t="str">
        <f t="shared" si="109"/>
        <v>ICPL</v>
      </c>
      <c r="L1282" s="26">
        <f t="shared" ca="1" si="109"/>
        <v>42276</v>
      </c>
      <c r="M1282" s="25" t="b">
        <f t="shared" si="109"/>
        <v>0</v>
      </c>
      <c r="N1282" s="84" t="str">
        <f>IF($M1282,_xll.BDP($J1282,N$1270),"[DISABLED]")</f>
        <v>[DISABLED]</v>
      </c>
      <c r="O1282" s="84" t="str">
        <f>IF($M1282,_xll.BDP($J1282,O$1270),"[DISABLED]")</f>
        <v>[DISABLED]</v>
      </c>
      <c r="P1282" s="84" t="str">
        <f>IF($M1282,_xll.BDP($J1282,P$1270),"[DISABLED]")</f>
        <v>[DISABLED]</v>
      </c>
      <c r="Q1282" s="84" t="str">
        <f>IF($M1282,_xll.BDH($J1282,Q$1270,$L1282),"[DISABLED]")</f>
        <v>[DISABLED]</v>
      </c>
      <c r="R1282" s="84" t="str">
        <f>IF($M1282,_xll.BDH($J1282,R$1270,$L1282),"[DISABLED]")</f>
        <v>[DISABLED]</v>
      </c>
      <c r="S1282" s="84" t="str">
        <f>IF($M1282,_xll.BDH($J1282,S$1270,$L1282),"[DISABLED]")</f>
        <v>[DISABLED]</v>
      </c>
      <c r="U1282" s="106" t="s">
        <v>6357</v>
      </c>
      <c r="V1282" s="107" t="s">
        <v>1055</v>
      </c>
      <c r="W1282" s="108">
        <v>42276</v>
      </c>
      <c r="X1282" s="107" t="b">
        <v>0</v>
      </c>
      <c r="Y1282" s="107" t="s">
        <v>5237</v>
      </c>
      <c r="Z1282" s="107" t="s">
        <v>5237</v>
      </c>
      <c r="AA1282" s="107" t="s">
        <v>5237</v>
      </c>
      <c r="AB1282" s="107" t="s">
        <v>5237</v>
      </c>
      <c r="AC1282" s="107" t="s">
        <v>5237</v>
      </c>
      <c r="AD1282" s="107" t="s">
        <v>5237</v>
      </c>
    </row>
    <row r="1283" spans="2:30" ht="12.75" customHeight="1" outlineLevel="2">
      <c r="B1283" s="4" t="s">
        <v>5</v>
      </c>
      <c r="C1283" s="4" t="s">
        <v>5232</v>
      </c>
      <c r="D1283" s="4" t="s">
        <v>11</v>
      </c>
      <c r="E1283" s="10" t="s">
        <v>59</v>
      </c>
      <c r="F1283" s="9" t="s">
        <v>71</v>
      </c>
      <c r="G1283" s="14" t="s">
        <v>61</v>
      </c>
      <c r="H1283" s="14" t="s">
        <v>1433</v>
      </c>
      <c r="I1283" s="9" t="s">
        <v>73</v>
      </c>
      <c r="J1283" s="72" t="str">
        <f t="shared" si="108"/>
        <v>SKSWTNI ICPL Curncy</v>
      </c>
      <c r="K1283" s="25" t="str">
        <f t="shared" si="109"/>
        <v>ICPL</v>
      </c>
      <c r="L1283" s="26">
        <f t="shared" ca="1" si="109"/>
        <v>42276</v>
      </c>
      <c r="M1283" s="25" t="b">
        <f t="shared" si="109"/>
        <v>0</v>
      </c>
      <c r="N1283" s="84" t="str">
        <f>IF($M1283,_xll.BDP($J1283,N$1270),"[DISABLED]")</f>
        <v>[DISABLED]</v>
      </c>
      <c r="O1283" s="84" t="str">
        <f>IF($M1283,_xll.BDP($J1283,O$1270),"[DISABLED]")</f>
        <v>[DISABLED]</v>
      </c>
      <c r="P1283" s="84" t="str">
        <f>IF($M1283,_xll.BDP($J1283,P$1270),"[DISABLED]")</f>
        <v>[DISABLED]</v>
      </c>
      <c r="Q1283" s="84" t="str">
        <f>IF($M1283,_xll.BDH($J1283,Q$1270,$L1283),"[DISABLED]")</f>
        <v>[DISABLED]</v>
      </c>
      <c r="R1283" s="84" t="str">
        <f>IF($M1283,_xll.BDH($J1283,R$1270,$L1283),"[DISABLED]")</f>
        <v>[DISABLED]</v>
      </c>
      <c r="S1283" s="84" t="str">
        <f>IF($M1283,_xll.BDH($J1283,S$1270,$L1283),"[DISABLED]")</f>
        <v>[DISABLED]</v>
      </c>
      <c r="U1283" s="106" t="s">
        <v>6358</v>
      </c>
      <c r="V1283" s="107" t="s">
        <v>1055</v>
      </c>
      <c r="W1283" s="108">
        <v>42276</v>
      </c>
      <c r="X1283" s="107" t="b">
        <v>0</v>
      </c>
      <c r="Y1283" s="107" t="s">
        <v>5237</v>
      </c>
      <c r="Z1283" s="107" t="s">
        <v>5237</v>
      </c>
      <c r="AA1283" s="107" t="s">
        <v>5237</v>
      </c>
      <c r="AB1283" s="107" t="s">
        <v>5237</v>
      </c>
      <c r="AC1283" s="107" t="s">
        <v>5237</v>
      </c>
      <c r="AD1283" s="107" t="s">
        <v>5237</v>
      </c>
    </row>
    <row r="1284" spans="2:30" ht="12.75" customHeight="1" outlineLevel="2">
      <c r="B1284" s="4" t="s">
        <v>5</v>
      </c>
      <c r="C1284" s="4" t="s">
        <v>5232</v>
      </c>
      <c r="D1284" s="4" t="s">
        <v>11</v>
      </c>
      <c r="E1284" s="10" t="s">
        <v>59</v>
      </c>
      <c r="F1284" s="9" t="s">
        <v>179</v>
      </c>
      <c r="G1284" s="14" t="s">
        <v>61</v>
      </c>
      <c r="H1284" s="14" t="s">
        <v>1434</v>
      </c>
      <c r="I1284" s="9" t="s">
        <v>73</v>
      </c>
      <c r="J1284" s="72" t="str">
        <f t="shared" si="108"/>
        <v>SKSWTNJ ICPL Curncy</v>
      </c>
      <c r="K1284" s="25" t="str">
        <f t="shared" si="109"/>
        <v>ICPL</v>
      </c>
      <c r="L1284" s="26">
        <f t="shared" ca="1" si="109"/>
        <v>42276</v>
      </c>
      <c r="M1284" s="25" t="b">
        <f t="shared" si="109"/>
        <v>0</v>
      </c>
      <c r="N1284" s="84" t="str">
        <f>IF($M1284,_xll.BDP($J1284,N$1270),"[DISABLED]")</f>
        <v>[DISABLED]</v>
      </c>
      <c r="O1284" s="84" t="str">
        <f>IF($M1284,_xll.BDP($J1284,O$1270),"[DISABLED]")</f>
        <v>[DISABLED]</v>
      </c>
      <c r="P1284" s="84" t="str">
        <f>IF($M1284,_xll.BDP($J1284,P$1270),"[DISABLED]")</f>
        <v>[DISABLED]</v>
      </c>
      <c r="Q1284" s="84" t="str">
        <f>IF($M1284,_xll.BDH($J1284,Q$1270,$L1284),"[DISABLED]")</f>
        <v>[DISABLED]</v>
      </c>
      <c r="R1284" s="84" t="str">
        <f>IF($M1284,_xll.BDH($J1284,R$1270,$L1284),"[DISABLED]")</f>
        <v>[DISABLED]</v>
      </c>
      <c r="S1284" s="84" t="str">
        <f>IF($M1284,_xll.BDH($J1284,S$1270,$L1284),"[DISABLED]")</f>
        <v>[DISABLED]</v>
      </c>
      <c r="U1284" s="106" t="s">
        <v>6359</v>
      </c>
      <c r="V1284" s="107" t="s">
        <v>1055</v>
      </c>
      <c r="W1284" s="108">
        <v>42276</v>
      </c>
      <c r="X1284" s="107" t="b">
        <v>0</v>
      </c>
      <c r="Y1284" s="107" t="s">
        <v>5237</v>
      </c>
      <c r="Z1284" s="107" t="s">
        <v>5237</v>
      </c>
      <c r="AA1284" s="107" t="s">
        <v>5237</v>
      </c>
      <c r="AB1284" s="107" t="s">
        <v>5237</v>
      </c>
      <c r="AC1284" s="107" t="s">
        <v>5237</v>
      </c>
      <c r="AD1284" s="107" t="s">
        <v>5237</v>
      </c>
    </row>
    <row r="1285" spans="2:30" ht="12.75" customHeight="1" outlineLevel="2">
      <c r="B1285" s="4" t="s">
        <v>5</v>
      </c>
      <c r="C1285" s="4" t="s">
        <v>5232</v>
      </c>
      <c r="D1285" s="4" t="s">
        <v>11</v>
      </c>
      <c r="E1285" s="10" t="s">
        <v>59</v>
      </c>
      <c r="F1285" s="9" t="s">
        <v>181</v>
      </c>
      <c r="G1285" s="14" t="s">
        <v>61</v>
      </c>
      <c r="H1285" s="14" t="s">
        <v>1435</v>
      </c>
      <c r="I1285" s="9" t="s">
        <v>73</v>
      </c>
      <c r="J1285" s="72" t="str">
        <f t="shared" si="108"/>
        <v>SKSWTNK ICPL Curncy</v>
      </c>
      <c r="K1285" s="25" t="str">
        <f t="shared" si="109"/>
        <v>ICPL</v>
      </c>
      <c r="L1285" s="26">
        <f t="shared" ca="1" si="109"/>
        <v>42276</v>
      </c>
      <c r="M1285" s="25" t="b">
        <f t="shared" si="109"/>
        <v>0</v>
      </c>
      <c r="N1285" s="84" t="str">
        <f>IF($M1285,_xll.BDP($J1285,N$1270),"[DISABLED]")</f>
        <v>[DISABLED]</v>
      </c>
      <c r="O1285" s="84" t="str">
        <f>IF($M1285,_xll.BDP($J1285,O$1270),"[DISABLED]")</f>
        <v>[DISABLED]</v>
      </c>
      <c r="P1285" s="84" t="str">
        <f>IF($M1285,_xll.BDP($J1285,P$1270),"[DISABLED]")</f>
        <v>[DISABLED]</v>
      </c>
      <c r="Q1285" s="84" t="str">
        <f>IF($M1285,_xll.BDH($J1285,Q$1270,$L1285),"[DISABLED]")</f>
        <v>[DISABLED]</v>
      </c>
      <c r="R1285" s="84" t="str">
        <f>IF($M1285,_xll.BDH($J1285,R$1270,$L1285),"[DISABLED]")</f>
        <v>[DISABLED]</v>
      </c>
      <c r="S1285" s="84" t="str">
        <f>IF($M1285,_xll.BDH($J1285,S$1270,$L1285),"[DISABLED]")</f>
        <v>[DISABLED]</v>
      </c>
      <c r="U1285" s="106" t="s">
        <v>6360</v>
      </c>
      <c r="V1285" s="107" t="s">
        <v>1055</v>
      </c>
      <c r="W1285" s="108">
        <v>42276</v>
      </c>
      <c r="X1285" s="107" t="b">
        <v>0</v>
      </c>
      <c r="Y1285" s="107" t="s">
        <v>5237</v>
      </c>
      <c r="Z1285" s="107" t="s">
        <v>5237</v>
      </c>
      <c r="AA1285" s="107" t="s">
        <v>5237</v>
      </c>
      <c r="AB1285" s="107" t="s">
        <v>5237</v>
      </c>
      <c r="AC1285" s="107" t="s">
        <v>5237</v>
      </c>
      <c r="AD1285" s="107" t="s">
        <v>5237</v>
      </c>
    </row>
    <row r="1286" spans="2:30" ht="12.75" customHeight="1" outlineLevel="2">
      <c r="B1286" s="4" t="s">
        <v>5</v>
      </c>
      <c r="C1286" s="4" t="s">
        <v>5232</v>
      </c>
      <c r="D1286" s="4" t="s">
        <v>11</v>
      </c>
      <c r="E1286" s="10" t="s">
        <v>59</v>
      </c>
      <c r="F1286" s="9" t="s">
        <v>41</v>
      </c>
      <c r="G1286" s="14" t="s">
        <v>61</v>
      </c>
      <c r="H1286" s="14" t="s">
        <v>1436</v>
      </c>
      <c r="I1286" s="9" t="s">
        <v>73</v>
      </c>
      <c r="J1286" s="72" t="str">
        <f t="shared" si="108"/>
        <v>SKSWTN1 ICPL Curncy</v>
      </c>
      <c r="K1286" s="25" t="str">
        <f t="shared" si="109"/>
        <v>ICPL</v>
      </c>
      <c r="L1286" s="26">
        <f t="shared" ca="1" si="109"/>
        <v>42276</v>
      </c>
      <c r="M1286" s="25" t="b">
        <f t="shared" si="109"/>
        <v>0</v>
      </c>
      <c r="N1286" s="84" t="str">
        <f>IF($M1286,_xll.BDP($J1286,N$1270),"[DISABLED]")</f>
        <v>[DISABLED]</v>
      </c>
      <c r="O1286" s="84" t="str">
        <f>IF($M1286,_xll.BDP($J1286,O$1270),"[DISABLED]")</f>
        <v>[DISABLED]</v>
      </c>
      <c r="P1286" s="84" t="str">
        <f>IF($M1286,_xll.BDP($J1286,P$1270),"[DISABLED]")</f>
        <v>[DISABLED]</v>
      </c>
      <c r="Q1286" s="84" t="str">
        <f>IF($M1286,_xll.BDH($J1286,Q$1270,$L1286),"[DISABLED]")</f>
        <v>[DISABLED]</v>
      </c>
      <c r="R1286" s="84" t="str">
        <f>IF($M1286,_xll.BDH($J1286,R$1270,$L1286),"[DISABLED]")</f>
        <v>[DISABLED]</v>
      </c>
      <c r="S1286" s="84" t="str">
        <f>IF($M1286,_xll.BDH($J1286,S$1270,$L1286),"[DISABLED]")</f>
        <v>[DISABLED]</v>
      </c>
      <c r="U1286" s="106" t="s">
        <v>6361</v>
      </c>
      <c r="V1286" s="107" t="s">
        <v>1055</v>
      </c>
      <c r="W1286" s="108">
        <v>42276</v>
      </c>
      <c r="X1286" s="107" t="b">
        <v>0</v>
      </c>
      <c r="Y1286" s="107" t="s">
        <v>5237</v>
      </c>
      <c r="Z1286" s="107" t="s">
        <v>5237</v>
      </c>
      <c r="AA1286" s="107" t="s">
        <v>5237</v>
      </c>
      <c r="AB1286" s="107" t="s">
        <v>5237</v>
      </c>
      <c r="AC1286" s="107" t="s">
        <v>5237</v>
      </c>
      <c r="AD1286" s="107" t="s">
        <v>5237</v>
      </c>
    </row>
    <row r="1287" spans="2:30" ht="12.75" customHeight="1" outlineLevel="2">
      <c r="B1287" s="4" t="s">
        <v>5</v>
      </c>
      <c r="C1287" s="4" t="s">
        <v>5232</v>
      </c>
      <c r="D1287" s="4" t="s">
        <v>11</v>
      </c>
      <c r="E1287" s="10" t="s">
        <v>59</v>
      </c>
      <c r="F1287" s="9" t="s">
        <v>181</v>
      </c>
      <c r="G1287" s="14" t="s">
        <v>61</v>
      </c>
      <c r="H1287" s="14" t="s">
        <v>1437</v>
      </c>
      <c r="I1287" s="9" t="s">
        <v>73</v>
      </c>
      <c r="J1287" s="72" t="str">
        <f t="shared" si="108"/>
        <v>SKSWTN1A ICPL Curncy</v>
      </c>
      <c r="K1287" s="25" t="str">
        <f t="shared" si="109"/>
        <v>ICPL</v>
      </c>
      <c r="L1287" s="26">
        <f t="shared" ca="1" si="109"/>
        <v>42276</v>
      </c>
      <c r="M1287" s="25" t="b">
        <f t="shared" si="109"/>
        <v>0</v>
      </c>
      <c r="N1287" s="84" t="str">
        <f>IF($M1287,_xll.BDP($J1287,N$1270),"[DISABLED]")</f>
        <v>[DISABLED]</v>
      </c>
      <c r="O1287" s="84" t="str">
        <f>IF($M1287,_xll.BDP($J1287,O$1270),"[DISABLED]")</f>
        <v>[DISABLED]</v>
      </c>
      <c r="P1287" s="84" t="str">
        <f>IF($M1287,_xll.BDP($J1287,P$1270),"[DISABLED]")</f>
        <v>[DISABLED]</v>
      </c>
      <c r="Q1287" s="84" t="str">
        <f>IF($M1287,_xll.BDH($J1287,Q$1270,$L1287),"[DISABLED]")</f>
        <v>[DISABLED]</v>
      </c>
      <c r="R1287" s="84" t="str">
        <f>IF($M1287,_xll.BDH($J1287,R$1270,$L1287),"[DISABLED]")</f>
        <v>[DISABLED]</v>
      </c>
      <c r="S1287" s="84" t="str">
        <f>IF($M1287,_xll.BDH($J1287,S$1270,$L1287),"[DISABLED]")</f>
        <v>[DISABLED]</v>
      </c>
      <c r="U1287" s="106" t="s">
        <v>6362</v>
      </c>
      <c r="V1287" s="107" t="s">
        <v>1055</v>
      </c>
      <c r="W1287" s="108">
        <v>42276</v>
      </c>
      <c r="X1287" s="107" t="b">
        <v>0</v>
      </c>
      <c r="Y1287" s="107" t="s">
        <v>5237</v>
      </c>
      <c r="Z1287" s="107" t="s">
        <v>5237</v>
      </c>
      <c r="AA1287" s="107" t="s">
        <v>5237</v>
      </c>
      <c r="AB1287" s="107" t="s">
        <v>5237</v>
      </c>
      <c r="AC1287" s="107" t="s">
        <v>5237</v>
      </c>
      <c r="AD1287" s="107" t="s">
        <v>5237</v>
      </c>
    </row>
    <row r="1288" spans="2:30" ht="12.75" customHeight="1" outlineLevel="2">
      <c r="B1288" s="4" t="s">
        <v>5</v>
      </c>
      <c r="C1288" s="4" t="s">
        <v>5232</v>
      </c>
      <c r="D1288" s="4" t="s">
        <v>11</v>
      </c>
      <c r="E1288" s="10" t="s">
        <v>59</v>
      </c>
      <c r="F1288" s="9" t="s">
        <v>182</v>
      </c>
      <c r="G1288" s="14" t="s">
        <v>61</v>
      </c>
      <c r="H1288" s="14" t="s">
        <v>1438</v>
      </c>
      <c r="I1288" s="9" t="s">
        <v>73</v>
      </c>
      <c r="J1288" s="72" t="str">
        <f t="shared" si="108"/>
        <v>SKSWTN1B ICPL Curncy</v>
      </c>
      <c r="K1288" s="25" t="str">
        <f t="shared" si="109"/>
        <v>ICPL</v>
      </c>
      <c r="L1288" s="26">
        <f t="shared" ca="1" si="109"/>
        <v>42276</v>
      </c>
      <c r="M1288" s="25" t="b">
        <f t="shared" si="109"/>
        <v>0</v>
      </c>
      <c r="N1288" s="84" t="str">
        <f>IF($M1288,_xll.BDP($J1288,N$1270),"[DISABLED]")</f>
        <v>[DISABLED]</v>
      </c>
      <c r="O1288" s="84" t="str">
        <f>IF($M1288,_xll.BDP($J1288,O$1270),"[DISABLED]")</f>
        <v>[DISABLED]</v>
      </c>
      <c r="P1288" s="84" t="str">
        <f>IF($M1288,_xll.BDP($J1288,P$1270),"[DISABLED]")</f>
        <v>[DISABLED]</v>
      </c>
      <c r="Q1288" s="84" t="str">
        <f>IF($M1288,_xll.BDH($J1288,Q$1270,$L1288),"[DISABLED]")</f>
        <v>[DISABLED]</v>
      </c>
      <c r="R1288" s="84" t="str">
        <f>IF($M1288,_xll.BDH($J1288,R$1270,$L1288),"[DISABLED]")</f>
        <v>[DISABLED]</v>
      </c>
      <c r="S1288" s="84" t="str">
        <f>IF($M1288,_xll.BDH($J1288,S$1270,$L1288),"[DISABLED]")</f>
        <v>[DISABLED]</v>
      </c>
      <c r="U1288" s="106" t="s">
        <v>6363</v>
      </c>
      <c r="V1288" s="107" t="s">
        <v>1055</v>
      </c>
      <c r="W1288" s="108">
        <v>42276</v>
      </c>
      <c r="X1288" s="107" t="b">
        <v>0</v>
      </c>
      <c r="Y1288" s="107" t="s">
        <v>5237</v>
      </c>
      <c r="Z1288" s="107" t="s">
        <v>5237</v>
      </c>
      <c r="AA1288" s="107" t="s">
        <v>5237</v>
      </c>
      <c r="AB1288" s="107" t="s">
        <v>5237</v>
      </c>
      <c r="AC1288" s="107" t="s">
        <v>5237</v>
      </c>
      <c r="AD1288" s="107" t="s">
        <v>5237</v>
      </c>
    </row>
    <row r="1289" spans="2:30" ht="12.75" customHeight="1" outlineLevel="2">
      <c r="B1289" s="4" t="s">
        <v>5</v>
      </c>
      <c r="C1289" s="4" t="s">
        <v>5232</v>
      </c>
      <c r="D1289" s="4" t="s">
        <v>11</v>
      </c>
      <c r="E1289" s="10" t="s">
        <v>59</v>
      </c>
      <c r="F1289" s="9" t="s">
        <v>145</v>
      </c>
      <c r="G1289" s="14" t="s">
        <v>61</v>
      </c>
      <c r="H1289" s="14" t="s">
        <v>1439</v>
      </c>
      <c r="I1289" s="9" t="s">
        <v>73</v>
      </c>
      <c r="J1289" s="72" t="str">
        <f t="shared" si="108"/>
        <v>SKSWTN1C ICPL Curncy</v>
      </c>
      <c r="K1289" s="25" t="str">
        <f t="shared" si="109"/>
        <v>ICPL</v>
      </c>
      <c r="L1289" s="26">
        <f t="shared" ca="1" si="109"/>
        <v>42276</v>
      </c>
      <c r="M1289" s="25" t="b">
        <f t="shared" si="109"/>
        <v>0</v>
      </c>
      <c r="N1289" s="84" t="str">
        <f>IF($M1289,_xll.BDP($J1289,N$1270),"[DISABLED]")</f>
        <v>[DISABLED]</v>
      </c>
      <c r="O1289" s="84" t="str">
        <f>IF($M1289,_xll.BDP($J1289,O$1270),"[DISABLED]")</f>
        <v>[DISABLED]</v>
      </c>
      <c r="P1289" s="84" t="str">
        <f>IF($M1289,_xll.BDP($J1289,P$1270),"[DISABLED]")</f>
        <v>[DISABLED]</v>
      </c>
      <c r="Q1289" s="84" t="str">
        <f>IF($M1289,_xll.BDH($J1289,Q$1270,$L1289),"[DISABLED]")</f>
        <v>[DISABLED]</v>
      </c>
      <c r="R1289" s="84" t="str">
        <f>IF($M1289,_xll.BDH($J1289,R$1270,$L1289),"[DISABLED]")</f>
        <v>[DISABLED]</v>
      </c>
      <c r="S1289" s="84" t="str">
        <f>IF($M1289,_xll.BDH($J1289,S$1270,$L1289),"[DISABLED]")</f>
        <v>[DISABLED]</v>
      </c>
      <c r="U1289" s="106" t="s">
        <v>6364</v>
      </c>
      <c r="V1289" s="107" t="s">
        <v>1055</v>
      </c>
      <c r="W1289" s="108">
        <v>42276</v>
      </c>
      <c r="X1289" s="107" t="b">
        <v>0</v>
      </c>
      <c r="Y1289" s="107" t="s">
        <v>5237</v>
      </c>
      <c r="Z1289" s="107" t="s">
        <v>5237</v>
      </c>
      <c r="AA1289" s="107" t="s">
        <v>5237</v>
      </c>
      <c r="AB1289" s="107" t="s">
        <v>5237</v>
      </c>
      <c r="AC1289" s="107" t="s">
        <v>5237</v>
      </c>
      <c r="AD1289" s="107" t="s">
        <v>5237</v>
      </c>
    </row>
    <row r="1290" spans="2:30" ht="12.75" customHeight="1" outlineLevel="2">
      <c r="B1290" s="4" t="s">
        <v>5</v>
      </c>
      <c r="C1290" s="4" t="s">
        <v>5232</v>
      </c>
      <c r="D1290" s="4" t="s">
        <v>11</v>
      </c>
      <c r="E1290" s="10" t="s">
        <v>59</v>
      </c>
      <c r="F1290" s="9" t="s">
        <v>183</v>
      </c>
      <c r="G1290" s="14" t="s">
        <v>61</v>
      </c>
      <c r="H1290" s="14" t="s">
        <v>1440</v>
      </c>
      <c r="I1290" s="9" t="s">
        <v>73</v>
      </c>
      <c r="J1290" s="72" t="str">
        <f t="shared" si="108"/>
        <v>SKSWTN1D ICPL Curncy</v>
      </c>
      <c r="K1290" s="25" t="str">
        <f t="shared" si="109"/>
        <v>ICPL</v>
      </c>
      <c r="L1290" s="26">
        <f t="shared" ca="1" si="109"/>
        <v>42276</v>
      </c>
      <c r="M1290" s="25" t="b">
        <f t="shared" si="109"/>
        <v>0</v>
      </c>
      <c r="N1290" s="84" t="str">
        <f>IF($M1290,_xll.BDP($J1290,N$1270),"[DISABLED]")</f>
        <v>[DISABLED]</v>
      </c>
      <c r="O1290" s="84" t="str">
        <f>IF($M1290,_xll.BDP($J1290,O$1270),"[DISABLED]")</f>
        <v>[DISABLED]</v>
      </c>
      <c r="P1290" s="84" t="str">
        <f>IF($M1290,_xll.BDP($J1290,P$1270),"[DISABLED]")</f>
        <v>[DISABLED]</v>
      </c>
      <c r="Q1290" s="84" t="str">
        <f>IF($M1290,_xll.BDH($J1290,Q$1270,$L1290),"[DISABLED]")</f>
        <v>[DISABLED]</v>
      </c>
      <c r="R1290" s="84" t="str">
        <f>IF($M1290,_xll.BDH($J1290,R$1270,$L1290),"[DISABLED]")</f>
        <v>[DISABLED]</v>
      </c>
      <c r="S1290" s="84" t="str">
        <f>IF($M1290,_xll.BDH($J1290,S$1270,$L1290),"[DISABLED]")</f>
        <v>[DISABLED]</v>
      </c>
      <c r="U1290" s="106" t="s">
        <v>6365</v>
      </c>
      <c r="V1290" s="107" t="s">
        <v>1055</v>
      </c>
      <c r="W1290" s="108">
        <v>42276</v>
      </c>
      <c r="X1290" s="107" t="b">
        <v>0</v>
      </c>
      <c r="Y1290" s="107" t="s">
        <v>5237</v>
      </c>
      <c r="Z1290" s="107" t="s">
        <v>5237</v>
      </c>
      <c r="AA1290" s="107" t="s">
        <v>5237</v>
      </c>
      <c r="AB1290" s="107" t="s">
        <v>5237</v>
      </c>
      <c r="AC1290" s="107" t="s">
        <v>5237</v>
      </c>
      <c r="AD1290" s="107" t="s">
        <v>5237</v>
      </c>
    </row>
    <row r="1291" spans="2:30" ht="12.75" customHeight="1" outlineLevel="2">
      <c r="B1291" s="4" t="s">
        <v>5</v>
      </c>
      <c r="C1291" s="4" t="s">
        <v>5232</v>
      </c>
      <c r="D1291" s="4" t="s">
        <v>11</v>
      </c>
      <c r="E1291" s="10" t="s">
        <v>59</v>
      </c>
      <c r="F1291" s="9" t="s">
        <v>184</v>
      </c>
      <c r="G1291" s="14" t="s">
        <v>61</v>
      </c>
      <c r="H1291" s="14" t="s">
        <v>1441</v>
      </c>
      <c r="I1291" s="9" t="s">
        <v>73</v>
      </c>
      <c r="J1291" s="72" t="str">
        <f t="shared" si="108"/>
        <v>SKSWTN1E ICPL Curncy</v>
      </c>
      <c r="K1291" s="25" t="str">
        <f t="shared" si="109"/>
        <v>ICPL</v>
      </c>
      <c r="L1291" s="26">
        <f t="shared" ca="1" si="109"/>
        <v>42276</v>
      </c>
      <c r="M1291" s="25" t="b">
        <f t="shared" si="109"/>
        <v>0</v>
      </c>
      <c r="N1291" s="84" t="str">
        <f>IF($M1291,_xll.BDP($J1291,N$1270),"[DISABLED]")</f>
        <v>[DISABLED]</v>
      </c>
      <c r="O1291" s="84" t="str">
        <f>IF($M1291,_xll.BDP($J1291,O$1270),"[DISABLED]")</f>
        <v>[DISABLED]</v>
      </c>
      <c r="P1291" s="84" t="str">
        <f>IF($M1291,_xll.BDP($J1291,P$1270),"[DISABLED]")</f>
        <v>[DISABLED]</v>
      </c>
      <c r="Q1291" s="84" t="str">
        <f>IF($M1291,_xll.BDH($J1291,Q$1270,$L1291),"[DISABLED]")</f>
        <v>[DISABLED]</v>
      </c>
      <c r="R1291" s="84" t="str">
        <f>IF($M1291,_xll.BDH($J1291,R$1270,$L1291),"[DISABLED]")</f>
        <v>[DISABLED]</v>
      </c>
      <c r="S1291" s="84" t="str">
        <f>IF($M1291,_xll.BDH($J1291,S$1270,$L1291),"[DISABLED]")</f>
        <v>[DISABLED]</v>
      </c>
      <c r="U1291" s="106" t="s">
        <v>6366</v>
      </c>
      <c r="V1291" s="107" t="s">
        <v>1055</v>
      </c>
      <c r="W1291" s="108">
        <v>42276</v>
      </c>
      <c r="X1291" s="107" t="b">
        <v>0</v>
      </c>
      <c r="Y1291" s="107" t="s">
        <v>5237</v>
      </c>
      <c r="Z1291" s="107" t="s">
        <v>5237</v>
      </c>
      <c r="AA1291" s="107" t="s">
        <v>5237</v>
      </c>
      <c r="AB1291" s="107" t="s">
        <v>5237</v>
      </c>
      <c r="AC1291" s="107" t="s">
        <v>5237</v>
      </c>
      <c r="AD1291" s="107" t="s">
        <v>5237</v>
      </c>
    </row>
    <row r="1292" spans="2:30" ht="12.75" customHeight="1" outlineLevel="2">
      <c r="B1292" s="4" t="s">
        <v>5</v>
      </c>
      <c r="C1292" s="4" t="s">
        <v>5232</v>
      </c>
      <c r="D1292" s="4" t="s">
        <v>11</v>
      </c>
      <c r="E1292" s="10" t="s">
        <v>59</v>
      </c>
      <c r="F1292" s="9" t="s">
        <v>146</v>
      </c>
      <c r="G1292" s="14" t="s">
        <v>61</v>
      </c>
      <c r="H1292" s="14" t="s">
        <v>1442</v>
      </c>
      <c r="I1292" s="9" t="s">
        <v>73</v>
      </c>
      <c r="J1292" s="72" t="str">
        <f t="shared" si="108"/>
        <v>SKSWTN1F ICPL Curncy</v>
      </c>
      <c r="K1292" s="25" t="str">
        <f t="shared" si="109"/>
        <v>ICPL</v>
      </c>
      <c r="L1292" s="26">
        <f t="shared" ca="1" si="109"/>
        <v>42276</v>
      </c>
      <c r="M1292" s="25" t="b">
        <f t="shared" si="109"/>
        <v>0</v>
      </c>
      <c r="N1292" s="84" t="str">
        <f>IF($M1292,_xll.BDP($J1292,N$1270),"[DISABLED]")</f>
        <v>[DISABLED]</v>
      </c>
      <c r="O1292" s="84" t="str">
        <f>IF($M1292,_xll.BDP($J1292,O$1270),"[DISABLED]")</f>
        <v>[DISABLED]</v>
      </c>
      <c r="P1292" s="84" t="str">
        <f>IF($M1292,_xll.BDP($J1292,P$1270),"[DISABLED]")</f>
        <v>[DISABLED]</v>
      </c>
      <c r="Q1292" s="84" t="str">
        <f>IF($M1292,_xll.BDH($J1292,Q$1270,$L1292),"[DISABLED]")</f>
        <v>[DISABLED]</v>
      </c>
      <c r="R1292" s="84" t="str">
        <f>IF($M1292,_xll.BDH($J1292,R$1270,$L1292),"[DISABLED]")</f>
        <v>[DISABLED]</v>
      </c>
      <c r="S1292" s="84" t="str">
        <f>IF($M1292,_xll.BDH($J1292,S$1270,$L1292),"[DISABLED]")</f>
        <v>[DISABLED]</v>
      </c>
      <c r="U1292" s="106" t="s">
        <v>6367</v>
      </c>
      <c r="V1292" s="107" t="s">
        <v>1055</v>
      </c>
      <c r="W1292" s="108">
        <v>42276</v>
      </c>
      <c r="X1292" s="107" t="b">
        <v>0</v>
      </c>
      <c r="Y1292" s="107" t="s">
        <v>5237</v>
      </c>
      <c r="Z1292" s="107" t="s">
        <v>5237</v>
      </c>
      <c r="AA1292" s="107" t="s">
        <v>5237</v>
      </c>
      <c r="AB1292" s="107" t="s">
        <v>5237</v>
      </c>
      <c r="AC1292" s="107" t="s">
        <v>5237</v>
      </c>
      <c r="AD1292" s="107" t="s">
        <v>5237</v>
      </c>
    </row>
    <row r="1293" spans="2:30" ht="12.75" customHeight="1" outlineLevel="2">
      <c r="B1293" s="4" t="s">
        <v>5</v>
      </c>
      <c r="C1293" s="4" t="s">
        <v>5232</v>
      </c>
      <c r="D1293" s="4" t="s">
        <v>11</v>
      </c>
      <c r="E1293" s="10" t="s">
        <v>59</v>
      </c>
      <c r="F1293" s="9" t="s">
        <v>213</v>
      </c>
      <c r="G1293" s="14" t="s">
        <v>61</v>
      </c>
      <c r="H1293" s="14" t="s">
        <v>1443</v>
      </c>
      <c r="I1293" s="9" t="s">
        <v>73</v>
      </c>
      <c r="J1293" s="72" t="str">
        <f t="shared" si="108"/>
        <v>SKSWTN1G ICPL Curncy</v>
      </c>
      <c r="K1293" s="25" t="str">
        <f t="shared" si="109"/>
        <v>ICPL</v>
      </c>
      <c r="L1293" s="26">
        <f t="shared" ca="1" si="109"/>
        <v>42276</v>
      </c>
      <c r="M1293" s="25" t="b">
        <f t="shared" si="109"/>
        <v>0</v>
      </c>
      <c r="N1293" s="84" t="str">
        <f>IF($M1293,_xll.BDP($J1293,N$1270),"[DISABLED]")</f>
        <v>[DISABLED]</v>
      </c>
      <c r="O1293" s="84" t="str">
        <f>IF($M1293,_xll.BDP($J1293,O$1270),"[DISABLED]")</f>
        <v>[DISABLED]</v>
      </c>
      <c r="P1293" s="84" t="str">
        <f>IF($M1293,_xll.BDP($J1293,P$1270),"[DISABLED]")</f>
        <v>[DISABLED]</v>
      </c>
      <c r="Q1293" s="84" t="str">
        <f>IF($M1293,_xll.BDH($J1293,Q$1270,$L1293),"[DISABLED]")</f>
        <v>[DISABLED]</v>
      </c>
      <c r="R1293" s="84" t="str">
        <f>IF($M1293,_xll.BDH($J1293,R$1270,$L1293),"[DISABLED]")</f>
        <v>[DISABLED]</v>
      </c>
      <c r="S1293" s="84" t="str">
        <f>IF($M1293,_xll.BDH($J1293,S$1270,$L1293),"[DISABLED]")</f>
        <v>[DISABLED]</v>
      </c>
      <c r="U1293" s="106" t="s">
        <v>6368</v>
      </c>
      <c r="V1293" s="107" t="s">
        <v>1055</v>
      </c>
      <c r="W1293" s="108">
        <v>42276</v>
      </c>
      <c r="X1293" s="107" t="b">
        <v>0</v>
      </c>
      <c r="Y1293" s="107" t="s">
        <v>5237</v>
      </c>
      <c r="Z1293" s="107" t="s">
        <v>5237</v>
      </c>
      <c r="AA1293" s="107" t="s">
        <v>5237</v>
      </c>
      <c r="AB1293" s="107" t="s">
        <v>5237</v>
      </c>
      <c r="AC1293" s="107" t="s">
        <v>5237</v>
      </c>
      <c r="AD1293" s="107" t="s">
        <v>5237</v>
      </c>
    </row>
    <row r="1294" spans="2:30" ht="12.75" customHeight="1" outlineLevel="2">
      <c r="B1294" s="4" t="s">
        <v>5</v>
      </c>
      <c r="C1294" s="4" t="s">
        <v>5232</v>
      </c>
      <c r="D1294" s="4" t="s">
        <v>11</v>
      </c>
      <c r="E1294" s="10" t="s">
        <v>59</v>
      </c>
      <c r="F1294" s="9" t="s">
        <v>214</v>
      </c>
      <c r="G1294" s="14" t="s">
        <v>61</v>
      </c>
      <c r="H1294" s="14" t="s">
        <v>1444</v>
      </c>
      <c r="I1294" s="9" t="s">
        <v>73</v>
      </c>
      <c r="J1294" s="72" t="str">
        <f t="shared" si="108"/>
        <v>SKSWTN1H ICPL Curncy</v>
      </c>
      <c r="K1294" s="25" t="str">
        <f t="shared" si="109"/>
        <v>ICPL</v>
      </c>
      <c r="L1294" s="26">
        <f t="shared" ca="1" si="109"/>
        <v>42276</v>
      </c>
      <c r="M1294" s="25" t="b">
        <f t="shared" si="109"/>
        <v>0</v>
      </c>
      <c r="N1294" s="84" t="str">
        <f>IF($M1294,_xll.BDP($J1294,N$1270),"[DISABLED]")</f>
        <v>[DISABLED]</v>
      </c>
      <c r="O1294" s="84" t="str">
        <f>IF($M1294,_xll.BDP($J1294,O$1270),"[DISABLED]")</f>
        <v>[DISABLED]</v>
      </c>
      <c r="P1294" s="84" t="str">
        <f>IF($M1294,_xll.BDP($J1294,P$1270),"[DISABLED]")</f>
        <v>[DISABLED]</v>
      </c>
      <c r="Q1294" s="84" t="str">
        <f>IF($M1294,_xll.BDH($J1294,Q$1270,$L1294),"[DISABLED]")</f>
        <v>[DISABLED]</v>
      </c>
      <c r="R1294" s="84" t="str">
        <f>IF($M1294,_xll.BDH($J1294,R$1270,$L1294),"[DISABLED]")</f>
        <v>[DISABLED]</v>
      </c>
      <c r="S1294" s="84" t="str">
        <f>IF($M1294,_xll.BDH($J1294,S$1270,$L1294),"[DISABLED]")</f>
        <v>[DISABLED]</v>
      </c>
      <c r="U1294" s="106" t="s">
        <v>6369</v>
      </c>
      <c r="V1294" s="107" t="s">
        <v>1055</v>
      </c>
      <c r="W1294" s="108">
        <v>42276</v>
      </c>
      <c r="X1294" s="107" t="b">
        <v>0</v>
      </c>
      <c r="Y1294" s="107" t="s">
        <v>5237</v>
      </c>
      <c r="Z1294" s="107" t="s">
        <v>5237</v>
      </c>
      <c r="AA1294" s="107" t="s">
        <v>5237</v>
      </c>
      <c r="AB1294" s="107" t="s">
        <v>5237</v>
      </c>
      <c r="AC1294" s="107" t="s">
        <v>5237</v>
      </c>
      <c r="AD1294" s="107" t="s">
        <v>5237</v>
      </c>
    </row>
    <row r="1295" spans="2:30" ht="12.75" customHeight="1" outlineLevel="2">
      <c r="B1295" s="4" t="s">
        <v>5</v>
      </c>
      <c r="C1295" s="4" t="s">
        <v>5232</v>
      </c>
      <c r="D1295" s="4" t="s">
        <v>11</v>
      </c>
      <c r="E1295" s="10" t="s">
        <v>59</v>
      </c>
      <c r="F1295" s="9" t="s">
        <v>216</v>
      </c>
      <c r="G1295" s="14" t="s">
        <v>61</v>
      </c>
      <c r="H1295" s="14" t="s">
        <v>1445</v>
      </c>
      <c r="I1295" s="9" t="s">
        <v>73</v>
      </c>
      <c r="J1295" s="72" t="str">
        <f t="shared" si="108"/>
        <v>SKSWTN1I ICPL Curncy</v>
      </c>
      <c r="K1295" s="25" t="str">
        <f t="shared" si="109"/>
        <v>ICPL</v>
      </c>
      <c r="L1295" s="26">
        <f t="shared" ca="1" si="109"/>
        <v>42276</v>
      </c>
      <c r="M1295" s="25" t="b">
        <f t="shared" si="109"/>
        <v>0</v>
      </c>
      <c r="N1295" s="84" t="str">
        <f>IF($M1295,_xll.BDP($J1295,N$1270),"[DISABLED]")</f>
        <v>[DISABLED]</v>
      </c>
      <c r="O1295" s="84" t="str">
        <f>IF($M1295,_xll.BDP($J1295,O$1270),"[DISABLED]")</f>
        <v>[DISABLED]</v>
      </c>
      <c r="P1295" s="84" t="str">
        <f>IF($M1295,_xll.BDP($J1295,P$1270),"[DISABLED]")</f>
        <v>[DISABLED]</v>
      </c>
      <c r="Q1295" s="84" t="str">
        <f>IF($M1295,_xll.BDH($J1295,Q$1270,$L1295),"[DISABLED]")</f>
        <v>[DISABLED]</v>
      </c>
      <c r="R1295" s="84" t="str">
        <f>IF($M1295,_xll.BDH($J1295,R$1270,$L1295),"[DISABLED]")</f>
        <v>[DISABLED]</v>
      </c>
      <c r="S1295" s="84" t="str">
        <f>IF($M1295,_xll.BDH($J1295,S$1270,$L1295),"[DISABLED]")</f>
        <v>[DISABLED]</v>
      </c>
      <c r="U1295" s="106" t="s">
        <v>6370</v>
      </c>
      <c r="V1295" s="107" t="s">
        <v>1055</v>
      </c>
      <c r="W1295" s="108">
        <v>42276</v>
      </c>
      <c r="X1295" s="107" t="b">
        <v>0</v>
      </c>
      <c r="Y1295" s="107" t="s">
        <v>5237</v>
      </c>
      <c r="Z1295" s="107" t="s">
        <v>5237</v>
      </c>
      <c r="AA1295" s="107" t="s">
        <v>5237</v>
      </c>
      <c r="AB1295" s="107" t="s">
        <v>5237</v>
      </c>
      <c r="AC1295" s="107" t="s">
        <v>5237</v>
      </c>
      <c r="AD1295" s="107" t="s">
        <v>5237</v>
      </c>
    </row>
    <row r="1296" spans="2:30" ht="12.75" customHeight="1" outlineLevel="2">
      <c r="B1296" s="4" t="s">
        <v>5</v>
      </c>
      <c r="C1296" s="4" t="s">
        <v>5232</v>
      </c>
      <c r="D1296" s="4" t="s">
        <v>11</v>
      </c>
      <c r="E1296" s="10" t="s">
        <v>59</v>
      </c>
      <c r="F1296" s="9" t="s">
        <v>215</v>
      </c>
      <c r="G1296" s="14" t="s">
        <v>61</v>
      </c>
      <c r="H1296" s="14" t="s">
        <v>1446</v>
      </c>
      <c r="I1296" s="9" t="s">
        <v>73</v>
      </c>
      <c r="J1296" s="72" t="str">
        <f t="shared" si="108"/>
        <v>SKSWTN1J ICPL Curncy</v>
      </c>
      <c r="K1296" s="25" t="str">
        <f t="shared" si="109"/>
        <v>ICPL</v>
      </c>
      <c r="L1296" s="26">
        <f t="shared" ca="1" si="109"/>
        <v>42276</v>
      </c>
      <c r="M1296" s="25" t="b">
        <f t="shared" si="109"/>
        <v>0</v>
      </c>
      <c r="N1296" s="84" t="str">
        <f>IF($M1296,_xll.BDP($J1296,N$1270),"[DISABLED]")</f>
        <v>[DISABLED]</v>
      </c>
      <c r="O1296" s="84" t="str">
        <f>IF($M1296,_xll.BDP($J1296,O$1270),"[DISABLED]")</f>
        <v>[DISABLED]</v>
      </c>
      <c r="P1296" s="84" t="str">
        <f>IF($M1296,_xll.BDP($J1296,P$1270),"[DISABLED]")</f>
        <v>[DISABLED]</v>
      </c>
      <c r="Q1296" s="84" t="str">
        <f>IF($M1296,_xll.BDH($J1296,Q$1270,$L1296),"[DISABLED]")</f>
        <v>[DISABLED]</v>
      </c>
      <c r="R1296" s="84" t="str">
        <f>IF($M1296,_xll.BDH($J1296,R$1270,$L1296),"[DISABLED]")</f>
        <v>[DISABLED]</v>
      </c>
      <c r="S1296" s="84" t="str">
        <f>IF($M1296,_xll.BDH($J1296,S$1270,$L1296),"[DISABLED]")</f>
        <v>[DISABLED]</v>
      </c>
      <c r="U1296" s="106" t="s">
        <v>6371</v>
      </c>
      <c r="V1296" s="107" t="s">
        <v>1055</v>
      </c>
      <c r="W1296" s="108">
        <v>42276</v>
      </c>
      <c r="X1296" s="107" t="b">
        <v>0</v>
      </c>
      <c r="Y1296" s="107" t="s">
        <v>5237</v>
      </c>
      <c r="Z1296" s="107" t="s">
        <v>5237</v>
      </c>
      <c r="AA1296" s="107" t="s">
        <v>5237</v>
      </c>
      <c r="AB1296" s="107" t="s">
        <v>5237</v>
      </c>
      <c r="AC1296" s="107" t="s">
        <v>5237</v>
      </c>
      <c r="AD1296" s="107" t="s">
        <v>5237</v>
      </c>
    </row>
    <row r="1297" spans="2:30" ht="12.75" customHeight="1" outlineLevel="2">
      <c r="B1297" s="4" t="s">
        <v>5</v>
      </c>
      <c r="C1297" s="4" t="s">
        <v>5232</v>
      </c>
      <c r="D1297" s="4" t="s">
        <v>11</v>
      </c>
      <c r="E1297" s="10" t="s">
        <v>59</v>
      </c>
      <c r="F1297" s="9" t="s">
        <v>216</v>
      </c>
      <c r="G1297" s="14" t="s">
        <v>61</v>
      </c>
      <c r="H1297" s="14" t="s">
        <v>1447</v>
      </c>
      <c r="I1297" s="9" t="s">
        <v>73</v>
      </c>
      <c r="J1297" s="72" t="str">
        <f t="shared" si="108"/>
        <v>SKSWTN1K ICPL Curncy</v>
      </c>
      <c r="K1297" s="25" t="str">
        <f t="shared" si="109"/>
        <v>ICPL</v>
      </c>
      <c r="L1297" s="26">
        <f t="shared" ca="1" si="109"/>
        <v>42276</v>
      </c>
      <c r="M1297" s="25" t="b">
        <f t="shared" si="109"/>
        <v>0</v>
      </c>
      <c r="N1297" s="84" t="str">
        <f>IF($M1297,_xll.BDP($J1297,N$1270),"[DISABLED]")</f>
        <v>[DISABLED]</v>
      </c>
      <c r="O1297" s="84" t="str">
        <f>IF($M1297,_xll.BDP($J1297,O$1270),"[DISABLED]")</f>
        <v>[DISABLED]</v>
      </c>
      <c r="P1297" s="84" t="str">
        <f>IF($M1297,_xll.BDP($J1297,P$1270),"[DISABLED]")</f>
        <v>[DISABLED]</v>
      </c>
      <c r="Q1297" s="84" t="str">
        <f>IF($M1297,_xll.BDH($J1297,Q$1270,$L1297),"[DISABLED]")</f>
        <v>[DISABLED]</v>
      </c>
      <c r="R1297" s="84" t="str">
        <f>IF($M1297,_xll.BDH($J1297,R$1270,$L1297),"[DISABLED]")</f>
        <v>[DISABLED]</v>
      </c>
      <c r="S1297" s="84" t="str">
        <f>IF($M1297,_xll.BDH($J1297,S$1270,$L1297),"[DISABLED]")</f>
        <v>[DISABLED]</v>
      </c>
      <c r="U1297" s="106" t="s">
        <v>6372</v>
      </c>
      <c r="V1297" s="107" t="s">
        <v>1055</v>
      </c>
      <c r="W1297" s="108">
        <v>42276</v>
      </c>
      <c r="X1297" s="107" t="b">
        <v>0</v>
      </c>
      <c r="Y1297" s="107" t="s">
        <v>5237</v>
      </c>
      <c r="Z1297" s="107" t="s">
        <v>5237</v>
      </c>
      <c r="AA1297" s="107" t="s">
        <v>5237</v>
      </c>
      <c r="AB1297" s="107" t="s">
        <v>5237</v>
      </c>
      <c r="AC1297" s="107" t="s">
        <v>5237</v>
      </c>
      <c r="AD1297" s="107" t="s">
        <v>5237</v>
      </c>
    </row>
    <row r="1298" spans="2:30" ht="12.75" customHeight="1" outlineLevel="2">
      <c r="B1298" s="4" t="s">
        <v>5</v>
      </c>
      <c r="C1298" s="4" t="s">
        <v>5232</v>
      </c>
      <c r="D1298" s="4" t="s">
        <v>11</v>
      </c>
      <c r="E1298" s="10" t="s">
        <v>59</v>
      </c>
      <c r="F1298" s="4" t="s">
        <v>42</v>
      </c>
      <c r="G1298" s="10" t="s">
        <v>61</v>
      </c>
      <c r="H1298" s="10" t="s">
        <v>1448</v>
      </c>
      <c r="I1298" s="4" t="s">
        <v>73</v>
      </c>
      <c r="J1298" s="72" t="str">
        <f t="shared" si="108"/>
        <v>SKSWTN2 ICPL Curncy</v>
      </c>
      <c r="K1298" s="25" t="str">
        <f t="shared" si="109"/>
        <v>ICPL</v>
      </c>
      <c r="L1298" s="26">
        <f t="shared" ca="1" si="109"/>
        <v>42276</v>
      </c>
      <c r="M1298" s="25" t="b">
        <f t="shared" si="109"/>
        <v>0</v>
      </c>
      <c r="N1298" s="84" t="str">
        <f>IF($M1298,_xll.BDP($J1298,N$1270),"[DISABLED]")</f>
        <v>[DISABLED]</v>
      </c>
      <c r="O1298" s="84" t="str">
        <f>IF($M1298,_xll.BDP($J1298,O$1270),"[DISABLED]")</f>
        <v>[DISABLED]</v>
      </c>
      <c r="P1298" s="84" t="str">
        <f>IF($M1298,_xll.BDP($J1298,P$1270),"[DISABLED]")</f>
        <v>[DISABLED]</v>
      </c>
      <c r="Q1298" s="84" t="str">
        <f>IF($M1298,_xll.BDH($J1298,Q$1270,$L1298),"[DISABLED]")</f>
        <v>[DISABLED]</v>
      </c>
      <c r="R1298" s="84" t="str">
        <f>IF($M1298,_xll.BDH($J1298,R$1270,$L1298),"[DISABLED]")</f>
        <v>[DISABLED]</v>
      </c>
      <c r="S1298" s="84" t="str">
        <f>IF($M1298,_xll.BDH($J1298,S$1270,$L1298),"[DISABLED]")</f>
        <v>[DISABLED]</v>
      </c>
      <c r="U1298" s="106" t="s">
        <v>6373</v>
      </c>
      <c r="V1298" s="107" t="s">
        <v>1055</v>
      </c>
      <c r="W1298" s="108">
        <v>42276</v>
      </c>
      <c r="X1298" s="107" t="b">
        <v>0</v>
      </c>
      <c r="Y1298" s="107" t="s">
        <v>5237</v>
      </c>
      <c r="Z1298" s="107" t="s">
        <v>5237</v>
      </c>
      <c r="AA1298" s="107" t="s">
        <v>5237</v>
      </c>
      <c r="AB1298" s="107" t="s">
        <v>5237</v>
      </c>
      <c r="AC1298" s="107" t="s">
        <v>5237</v>
      </c>
      <c r="AD1298" s="107" t="s">
        <v>5237</v>
      </c>
    </row>
    <row r="1299" spans="2:30" ht="12.75" customHeight="1" outlineLevel="2">
      <c r="B1299" s="4" t="s">
        <v>5</v>
      </c>
      <c r="C1299" s="4" t="s">
        <v>5232</v>
      </c>
      <c r="D1299" s="4" t="s">
        <v>11</v>
      </c>
      <c r="E1299" s="10" t="s">
        <v>59</v>
      </c>
      <c r="F1299" s="4" t="s">
        <v>43</v>
      </c>
      <c r="G1299" s="10" t="s">
        <v>61</v>
      </c>
      <c r="H1299" s="10" t="s">
        <v>1449</v>
      </c>
      <c r="I1299" s="4" t="s">
        <v>73</v>
      </c>
      <c r="J1299" s="72" t="str">
        <f t="shared" si="108"/>
        <v>SKSWTN3 ICPL Curncy</v>
      </c>
      <c r="K1299" s="25" t="str">
        <f t="shared" si="109"/>
        <v>ICPL</v>
      </c>
      <c r="L1299" s="26">
        <f t="shared" ca="1" si="109"/>
        <v>42276</v>
      </c>
      <c r="M1299" s="25" t="b">
        <f t="shared" si="109"/>
        <v>0</v>
      </c>
      <c r="N1299" s="84" t="str">
        <f>IF($M1299,_xll.BDP($J1299,N$1270),"[DISABLED]")</f>
        <v>[DISABLED]</v>
      </c>
      <c r="O1299" s="84" t="str">
        <f>IF($M1299,_xll.BDP($J1299,O$1270),"[DISABLED]")</f>
        <v>[DISABLED]</v>
      </c>
      <c r="P1299" s="84" t="str">
        <f>IF($M1299,_xll.BDP($J1299,P$1270),"[DISABLED]")</f>
        <v>[DISABLED]</v>
      </c>
      <c r="Q1299" s="84" t="str">
        <f>IF($M1299,_xll.BDH($J1299,Q$1270,$L1299),"[DISABLED]")</f>
        <v>[DISABLED]</v>
      </c>
      <c r="R1299" s="84" t="str">
        <f>IF($M1299,_xll.BDH($J1299,R$1270,$L1299),"[DISABLED]")</f>
        <v>[DISABLED]</v>
      </c>
      <c r="S1299" s="84" t="str">
        <f>IF($M1299,_xll.BDH($J1299,S$1270,$L1299),"[DISABLED]")</f>
        <v>[DISABLED]</v>
      </c>
      <c r="U1299" s="106" t="s">
        <v>6374</v>
      </c>
      <c r="V1299" s="107" t="s">
        <v>1055</v>
      </c>
      <c r="W1299" s="108">
        <v>42276</v>
      </c>
      <c r="X1299" s="107" t="b">
        <v>0</v>
      </c>
      <c r="Y1299" s="107" t="s">
        <v>5237</v>
      </c>
      <c r="Z1299" s="107" t="s">
        <v>5237</v>
      </c>
      <c r="AA1299" s="107" t="s">
        <v>5237</v>
      </c>
      <c r="AB1299" s="107" t="s">
        <v>5237</v>
      </c>
      <c r="AC1299" s="107" t="s">
        <v>5237</v>
      </c>
      <c r="AD1299" s="107" t="s">
        <v>5237</v>
      </c>
    </row>
    <row r="1300" spans="2:30" ht="12.75" customHeight="1" outlineLevel="2">
      <c r="B1300" s="4" t="s">
        <v>5</v>
      </c>
      <c r="C1300" s="4" t="s">
        <v>5232</v>
      </c>
      <c r="D1300" s="4" t="s">
        <v>11</v>
      </c>
      <c r="E1300" s="10" t="s">
        <v>59</v>
      </c>
      <c r="F1300" s="4" t="s">
        <v>152</v>
      </c>
      <c r="G1300" s="10" t="s">
        <v>61</v>
      </c>
      <c r="H1300" s="10" t="s">
        <v>1450</v>
      </c>
      <c r="I1300" s="4" t="s">
        <v>73</v>
      </c>
      <c r="J1300" s="72" t="str">
        <f t="shared" si="108"/>
        <v>SKSWTN4 ICPL Curncy</v>
      </c>
      <c r="K1300" s="25" t="str">
        <f t="shared" si="109"/>
        <v>ICPL</v>
      </c>
      <c r="L1300" s="26">
        <f t="shared" ca="1" si="109"/>
        <v>42276</v>
      </c>
      <c r="M1300" s="25" t="b">
        <f t="shared" si="109"/>
        <v>0</v>
      </c>
      <c r="N1300" s="84" t="str">
        <f>IF($M1300,_xll.BDP($J1300,N$1270),"[DISABLED]")</f>
        <v>[DISABLED]</v>
      </c>
      <c r="O1300" s="84" t="str">
        <f>IF($M1300,_xll.BDP($J1300,O$1270),"[DISABLED]")</f>
        <v>[DISABLED]</v>
      </c>
      <c r="P1300" s="84" t="str">
        <f>IF($M1300,_xll.BDP($J1300,P$1270),"[DISABLED]")</f>
        <v>[DISABLED]</v>
      </c>
      <c r="Q1300" s="84" t="str">
        <f>IF($M1300,_xll.BDH($J1300,Q$1270,$L1300),"[DISABLED]")</f>
        <v>[DISABLED]</v>
      </c>
      <c r="R1300" s="84" t="str">
        <f>IF($M1300,_xll.BDH($J1300,R$1270,$L1300),"[DISABLED]")</f>
        <v>[DISABLED]</v>
      </c>
      <c r="S1300" s="84" t="str">
        <f>IF($M1300,_xll.BDH($J1300,S$1270,$L1300),"[DISABLED]")</f>
        <v>[DISABLED]</v>
      </c>
      <c r="U1300" s="106" t="s">
        <v>6375</v>
      </c>
      <c r="V1300" s="107" t="s">
        <v>1055</v>
      </c>
      <c r="W1300" s="108">
        <v>42276</v>
      </c>
      <c r="X1300" s="107" t="b">
        <v>0</v>
      </c>
      <c r="Y1300" s="107" t="s">
        <v>5237</v>
      </c>
      <c r="Z1300" s="107" t="s">
        <v>5237</v>
      </c>
      <c r="AA1300" s="107" t="s">
        <v>5237</v>
      </c>
      <c r="AB1300" s="107" t="s">
        <v>5237</v>
      </c>
      <c r="AC1300" s="107" t="s">
        <v>5237</v>
      </c>
      <c r="AD1300" s="107" t="s">
        <v>5237</v>
      </c>
    </row>
    <row r="1301" spans="2:30" ht="12.75" customHeight="1" outlineLevel="2">
      <c r="B1301" s="4" t="s">
        <v>5</v>
      </c>
      <c r="C1301" s="4" t="s">
        <v>5232</v>
      </c>
      <c r="D1301" s="4" t="s">
        <v>11</v>
      </c>
      <c r="E1301" s="10" t="s">
        <v>59</v>
      </c>
      <c r="F1301" s="4" t="s">
        <v>44</v>
      </c>
      <c r="G1301" s="10" t="s">
        <v>61</v>
      </c>
      <c r="H1301" s="10" t="s">
        <v>1451</v>
      </c>
      <c r="I1301" s="4" t="s">
        <v>73</v>
      </c>
      <c r="J1301" s="72" t="str">
        <f t="shared" si="108"/>
        <v>SKSWTN5 ICPL Curncy</v>
      </c>
      <c r="K1301" s="25" t="str">
        <f t="shared" si="109"/>
        <v>ICPL</v>
      </c>
      <c r="L1301" s="26">
        <f t="shared" ca="1" si="109"/>
        <v>42276</v>
      </c>
      <c r="M1301" s="25" t="b">
        <f t="shared" si="109"/>
        <v>0</v>
      </c>
      <c r="N1301" s="84" t="str">
        <f>IF($M1301,_xll.BDP($J1301,N$1270),"[DISABLED]")</f>
        <v>[DISABLED]</v>
      </c>
      <c r="O1301" s="84" t="str">
        <f>IF($M1301,_xll.BDP($J1301,O$1270),"[DISABLED]")</f>
        <v>[DISABLED]</v>
      </c>
      <c r="P1301" s="84" t="str">
        <f>IF($M1301,_xll.BDP($J1301,P$1270),"[DISABLED]")</f>
        <v>[DISABLED]</v>
      </c>
      <c r="Q1301" s="84" t="str">
        <f>IF($M1301,_xll.BDH($J1301,Q$1270,$L1301),"[DISABLED]")</f>
        <v>[DISABLED]</v>
      </c>
      <c r="R1301" s="84" t="str">
        <f>IF($M1301,_xll.BDH($J1301,R$1270,$L1301),"[DISABLED]")</f>
        <v>[DISABLED]</v>
      </c>
      <c r="S1301" s="84" t="str">
        <f>IF($M1301,_xll.BDH($J1301,S$1270,$L1301),"[DISABLED]")</f>
        <v>[DISABLED]</v>
      </c>
      <c r="U1301" s="106" t="s">
        <v>6376</v>
      </c>
      <c r="V1301" s="107" t="s">
        <v>1055</v>
      </c>
      <c r="W1301" s="108">
        <v>42276</v>
      </c>
      <c r="X1301" s="107" t="b">
        <v>0</v>
      </c>
      <c r="Y1301" s="107" t="s">
        <v>5237</v>
      </c>
      <c r="Z1301" s="107" t="s">
        <v>5237</v>
      </c>
      <c r="AA1301" s="107" t="s">
        <v>5237</v>
      </c>
      <c r="AB1301" s="107" t="s">
        <v>5237</v>
      </c>
      <c r="AC1301" s="107" t="s">
        <v>5237</v>
      </c>
      <c r="AD1301" s="107" t="s">
        <v>5237</v>
      </c>
    </row>
    <row r="1302" spans="2:30" ht="12.75" customHeight="1" outlineLevel="2">
      <c r="B1302" s="4" t="s">
        <v>5</v>
      </c>
      <c r="C1302" s="4" t="s">
        <v>5232</v>
      </c>
      <c r="D1302" s="4" t="s">
        <v>11</v>
      </c>
      <c r="E1302" s="10" t="s">
        <v>59</v>
      </c>
      <c r="F1302" s="4" t="s">
        <v>155</v>
      </c>
      <c r="G1302" s="10" t="s">
        <v>61</v>
      </c>
      <c r="H1302" s="10" t="s">
        <v>1452</v>
      </c>
      <c r="I1302" s="4" t="s">
        <v>73</v>
      </c>
      <c r="J1302" s="72" t="str">
        <f t="shared" si="108"/>
        <v>SKSWTN6 ICPL Curncy</v>
      </c>
      <c r="K1302" s="25" t="str">
        <f t="shared" si="109"/>
        <v>ICPL</v>
      </c>
      <c r="L1302" s="26">
        <f t="shared" ca="1" si="109"/>
        <v>42276</v>
      </c>
      <c r="M1302" s="25" t="b">
        <f t="shared" si="109"/>
        <v>0</v>
      </c>
      <c r="N1302" s="84" t="str">
        <f>IF($M1302,_xll.BDP($J1302,N$1270),"[DISABLED]")</f>
        <v>[DISABLED]</v>
      </c>
      <c r="O1302" s="84" t="str">
        <f>IF($M1302,_xll.BDP($J1302,O$1270),"[DISABLED]")</f>
        <v>[DISABLED]</v>
      </c>
      <c r="P1302" s="84" t="str">
        <f>IF($M1302,_xll.BDP($J1302,P$1270),"[DISABLED]")</f>
        <v>[DISABLED]</v>
      </c>
      <c r="Q1302" s="84" t="str">
        <f>IF($M1302,_xll.BDH($J1302,Q$1270,$L1302),"[DISABLED]")</f>
        <v>[DISABLED]</v>
      </c>
      <c r="R1302" s="84" t="str">
        <f>IF($M1302,_xll.BDH($J1302,R$1270,$L1302),"[DISABLED]")</f>
        <v>[DISABLED]</v>
      </c>
      <c r="S1302" s="84" t="str">
        <f>IF($M1302,_xll.BDH($J1302,S$1270,$L1302),"[DISABLED]")</f>
        <v>[DISABLED]</v>
      </c>
      <c r="U1302" s="106" t="s">
        <v>6377</v>
      </c>
      <c r="V1302" s="107" t="s">
        <v>1055</v>
      </c>
      <c r="W1302" s="108">
        <v>42276</v>
      </c>
      <c r="X1302" s="107" t="b">
        <v>0</v>
      </c>
      <c r="Y1302" s="107" t="s">
        <v>5237</v>
      </c>
      <c r="Z1302" s="107" t="s">
        <v>5237</v>
      </c>
      <c r="AA1302" s="107" t="s">
        <v>5237</v>
      </c>
      <c r="AB1302" s="107" t="s">
        <v>5237</v>
      </c>
      <c r="AC1302" s="107" t="s">
        <v>5237</v>
      </c>
      <c r="AD1302" s="107" t="s">
        <v>5237</v>
      </c>
    </row>
    <row r="1303" spans="2:30" ht="12.75" customHeight="1" outlineLevel="2">
      <c r="B1303" s="4" t="s">
        <v>5</v>
      </c>
      <c r="C1303" s="4" t="s">
        <v>5232</v>
      </c>
      <c r="D1303" s="4" t="s">
        <v>11</v>
      </c>
      <c r="E1303" s="10" t="s">
        <v>59</v>
      </c>
      <c r="F1303" s="4" t="s">
        <v>45</v>
      </c>
      <c r="G1303" s="10" t="s">
        <v>61</v>
      </c>
      <c r="H1303" s="10" t="s">
        <v>1453</v>
      </c>
      <c r="I1303" s="4" t="s">
        <v>73</v>
      </c>
      <c r="J1303" s="72" t="str">
        <f t="shared" si="108"/>
        <v>SKSWTN7 ICPL Curncy</v>
      </c>
      <c r="K1303" s="25" t="str">
        <f t="shared" si="109"/>
        <v>ICPL</v>
      </c>
      <c r="L1303" s="26">
        <f t="shared" ca="1" si="109"/>
        <v>42276</v>
      </c>
      <c r="M1303" s="25" t="b">
        <f t="shared" si="109"/>
        <v>0</v>
      </c>
      <c r="N1303" s="84" t="str">
        <f>IF($M1303,_xll.BDP($J1303,N$1270),"[DISABLED]")</f>
        <v>[DISABLED]</v>
      </c>
      <c r="O1303" s="84" t="str">
        <f>IF($M1303,_xll.BDP($J1303,O$1270),"[DISABLED]")</f>
        <v>[DISABLED]</v>
      </c>
      <c r="P1303" s="84" t="str">
        <f>IF($M1303,_xll.BDP($J1303,P$1270),"[DISABLED]")</f>
        <v>[DISABLED]</v>
      </c>
      <c r="Q1303" s="84" t="str">
        <f>IF($M1303,_xll.BDH($J1303,Q$1270,$L1303),"[DISABLED]")</f>
        <v>[DISABLED]</v>
      </c>
      <c r="R1303" s="84" t="str">
        <f>IF($M1303,_xll.BDH($J1303,R$1270,$L1303),"[DISABLED]")</f>
        <v>[DISABLED]</v>
      </c>
      <c r="S1303" s="84" t="str">
        <f>IF($M1303,_xll.BDH($J1303,S$1270,$L1303),"[DISABLED]")</f>
        <v>[DISABLED]</v>
      </c>
      <c r="U1303" s="106" t="s">
        <v>6378</v>
      </c>
      <c r="V1303" s="107" t="s">
        <v>1055</v>
      </c>
      <c r="W1303" s="108">
        <v>42276</v>
      </c>
      <c r="X1303" s="107" t="b">
        <v>0</v>
      </c>
      <c r="Y1303" s="107" t="s">
        <v>5237</v>
      </c>
      <c r="Z1303" s="107" t="s">
        <v>5237</v>
      </c>
      <c r="AA1303" s="107" t="s">
        <v>5237</v>
      </c>
      <c r="AB1303" s="107" t="s">
        <v>5237</v>
      </c>
      <c r="AC1303" s="107" t="s">
        <v>5237</v>
      </c>
      <c r="AD1303" s="107" t="s">
        <v>5237</v>
      </c>
    </row>
    <row r="1304" spans="2:30" ht="12.75" customHeight="1" outlineLevel="2">
      <c r="B1304" s="4" t="s">
        <v>5</v>
      </c>
      <c r="C1304" s="4" t="s">
        <v>5232</v>
      </c>
      <c r="D1304" s="4" t="s">
        <v>11</v>
      </c>
      <c r="E1304" s="10" t="s">
        <v>59</v>
      </c>
      <c r="F1304" s="4" t="s">
        <v>156</v>
      </c>
      <c r="G1304" s="10" t="s">
        <v>61</v>
      </c>
      <c r="H1304" s="10" t="s">
        <v>1454</v>
      </c>
      <c r="I1304" s="4" t="s">
        <v>73</v>
      </c>
      <c r="J1304" s="72" t="str">
        <f t="shared" si="108"/>
        <v>SKSWTN8 ICPL Curncy</v>
      </c>
      <c r="K1304" s="25" t="str">
        <f t="shared" si="109"/>
        <v>ICPL</v>
      </c>
      <c r="L1304" s="26">
        <f t="shared" ca="1" si="109"/>
        <v>42276</v>
      </c>
      <c r="M1304" s="25" t="b">
        <f t="shared" si="109"/>
        <v>0</v>
      </c>
      <c r="N1304" s="84" t="str">
        <f>IF($M1304,_xll.BDP($J1304,N$1270),"[DISABLED]")</f>
        <v>[DISABLED]</v>
      </c>
      <c r="O1304" s="84" t="str">
        <f>IF($M1304,_xll.BDP($J1304,O$1270),"[DISABLED]")</f>
        <v>[DISABLED]</v>
      </c>
      <c r="P1304" s="84" t="str">
        <f>IF($M1304,_xll.BDP($J1304,P$1270),"[DISABLED]")</f>
        <v>[DISABLED]</v>
      </c>
      <c r="Q1304" s="84" t="str">
        <f>IF($M1304,_xll.BDH($J1304,Q$1270,$L1304),"[DISABLED]")</f>
        <v>[DISABLED]</v>
      </c>
      <c r="R1304" s="84" t="str">
        <f>IF($M1304,_xll.BDH($J1304,R$1270,$L1304),"[DISABLED]")</f>
        <v>[DISABLED]</v>
      </c>
      <c r="S1304" s="84" t="str">
        <f>IF($M1304,_xll.BDH($J1304,S$1270,$L1304),"[DISABLED]")</f>
        <v>[DISABLED]</v>
      </c>
      <c r="U1304" s="106" t="s">
        <v>6379</v>
      </c>
      <c r="V1304" s="107" t="s">
        <v>1055</v>
      </c>
      <c r="W1304" s="108">
        <v>42276</v>
      </c>
      <c r="X1304" s="107" t="b">
        <v>0</v>
      </c>
      <c r="Y1304" s="107" t="s">
        <v>5237</v>
      </c>
      <c r="Z1304" s="107" t="s">
        <v>5237</v>
      </c>
      <c r="AA1304" s="107" t="s">
        <v>5237</v>
      </c>
      <c r="AB1304" s="107" t="s">
        <v>5237</v>
      </c>
      <c r="AC1304" s="107" t="s">
        <v>5237</v>
      </c>
      <c r="AD1304" s="107" t="s">
        <v>5237</v>
      </c>
    </row>
    <row r="1305" spans="2:30" ht="12.75" customHeight="1" outlineLevel="2">
      <c r="B1305" s="4" t="s">
        <v>5</v>
      </c>
      <c r="C1305" s="4" t="s">
        <v>5232</v>
      </c>
      <c r="D1305" s="4" t="s">
        <v>11</v>
      </c>
      <c r="E1305" s="10" t="s">
        <v>59</v>
      </c>
      <c r="F1305" s="4" t="s">
        <v>157</v>
      </c>
      <c r="G1305" s="10" t="s">
        <v>61</v>
      </c>
      <c r="H1305" s="10" t="s">
        <v>1455</v>
      </c>
      <c r="I1305" s="4" t="s">
        <v>73</v>
      </c>
      <c r="J1305" s="72" t="str">
        <f t="shared" si="108"/>
        <v>SKSWTN9 ICPL Curncy</v>
      </c>
      <c r="K1305" s="25" t="str">
        <f t="shared" si="109"/>
        <v>ICPL</v>
      </c>
      <c r="L1305" s="26">
        <f t="shared" ca="1" si="109"/>
        <v>42276</v>
      </c>
      <c r="M1305" s="25" t="b">
        <f t="shared" si="109"/>
        <v>0</v>
      </c>
      <c r="N1305" s="84" t="str">
        <f>IF($M1305,_xll.BDP($J1305,N$1270),"[DISABLED]")</f>
        <v>[DISABLED]</v>
      </c>
      <c r="O1305" s="84" t="str">
        <f>IF($M1305,_xll.BDP($J1305,O$1270),"[DISABLED]")</f>
        <v>[DISABLED]</v>
      </c>
      <c r="P1305" s="84" t="str">
        <f>IF($M1305,_xll.BDP($J1305,P$1270),"[DISABLED]")</f>
        <v>[DISABLED]</v>
      </c>
      <c r="Q1305" s="84" t="str">
        <f>IF($M1305,_xll.BDH($J1305,Q$1270,$L1305),"[DISABLED]")</f>
        <v>[DISABLED]</v>
      </c>
      <c r="R1305" s="84" t="str">
        <f>IF($M1305,_xll.BDH($J1305,R$1270,$L1305),"[DISABLED]")</f>
        <v>[DISABLED]</v>
      </c>
      <c r="S1305" s="84" t="str">
        <f>IF($M1305,_xll.BDH($J1305,S$1270,$L1305),"[DISABLED]")</f>
        <v>[DISABLED]</v>
      </c>
      <c r="U1305" s="106" t="s">
        <v>6380</v>
      </c>
      <c r="V1305" s="107" t="s">
        <v>1055</v>
      </c>
      <c r="W1305" s="108">
        <v>42276</v>
      </c>
      <c r="X1305" s="107" t="b">
        <v>0</v>
      </c>
      <c r="Y1305" s="107" t="s">
        <v>5237</v>
      </c>
      <c r="Z1305" s="107" t="s">
        <v>5237</v>
      </c>
      <c r="AA1305" s="107" t="s">
        <v>5237</v>
      </c>
      <c r="AB1305" s="107" t="s">
        <v>5237</v>
      </c>
      <c r="AC1305" s="107" t="s">
        <v>5237</v>
      </c>
      <c r="AD1305" s="107" t="s">
        <v>5237</v>
      </c>
    </row>
    <row r="1306" spans="2:30" ht="12.75" customHeight="1" outlineLevel="2">
      <c r="B1306" s="4" t="s">
        <v>5</v>
      </c>
      <c r="C1306" s="4" t="s">
        <v>5232</v>
      </c>
      <c r="D1306" s="4" t="s">
        <v>11</v>
      </c>
      <c r="E1306" s="10" t="s">
        <v>59</v>
      </c>
      <c r="F1306" s="4" t="s">
        <v>46</v>
      </c>
      <c r="G1306" s="10" t="s">
        <v>61</v>
      </c>
      <c r="H1306" s="10" t="s">
        <v>1456</v>
      </c>
      <c r="I1306" s="4" t="s">
        <v>73</v>
      </c>
      <c r="J1306" s="72" t="str">
        <f t="shared" si="108"/>
        <v>SKSWTN10 ICPL Curncy</v>
      </c>
      <c r="K1306" s="25" t="str">
        <f t="shared" si="109"/>
        <v>ICPL</v>
      </c>
      <c r="L1306" s="26">
        <f t="shared" ca="1" si="109"/>
        <v>42276</v>
      </c>
      <c r="M1306" s="25" t="b">
        <f t="shared" si="109"/>
        <v>0</v>
      </c>
      <c r="N1306" s="84" t="str">
        <f>IF($M1306,_xll.BDP($J1306,N$1270),"[DISABLED]")</f>
        <v>[DISABLED]</v>
      </c>
      <c r="O1306" s="84" t="str">
        <f>IF($M1306,_xll.BDP($J1306,O$1270),"[DISABLED]")</f>
        <v>[DISABLED]</v>
      </c>
      <c r="P1306" s="84" t="str">
        <f>IF($M1306,_xll.BDP($J1306,P$1270),"[DISABLED]")</f>
        <v>[DISABLED]</v>
      </c>
      <c r="Q1306" s="84" t="str">
        <f>IF($M1306,_xll.BDH($J1306,Q$1270,$L1306),"[DISABLED]")</f>
        <v>[DISABLED]</v>
      </c>
      <c r="R1306" s="84" t="str">
        <f>IF($M1306,_xll.BDH($J1306,R$1270,$L1306),"[DISABLED]")</f>
        <v>[DISABLED]</v>
      </c>
      <c r="S1306" s="84" t="str">
        <f>IF($M1306,_xll.BDH($J1306,S$1270,$L1306),"[DISABLED]")</f>
        <v>[DISABLED]</v>
      </c>
      <c r="U1306" s="106" t="s">
        <v>6381</v>
      </c>
      <c r="V1306" s="107" t="s">
        <v>1055</v>
      </c>
      <c r="W1306" s="108">
        <v>42276</v>
      </c>
      <c r="X1306" s="107" t="b">
        <v>0</v>
      </c>
      <c r="Y1306" s="107" t="s">
        <v>5237</v>
      </c>
      <c r="Z1306" s="107" t="s">
        <v>5237</v>
      </c>
      <c r="AA1306" s="107" t="s">
        <v>5237</v>
      </c>
      <c r="AB1306" s="107" t="s">
        <v>5237</v>
      </c>
      <c r="AC1306" s="107" t="s">
        <v>5237</v>
      </c>
      <c r="AD1306" s="107" t="s">
        <v>5237</v>
      </c>
    </row>
    <row r="1307" spans="2:30" ht="12.75" customHeight="1" outlineLevel="2">
      <c r="B1307" s="4" t="s">
        <v>5</v>
      </c>
      <c r="C1307" s="4" t="s">
        <v>5232</v>
      </c>
      <c r="D1307" s="4" t="s">
        <v>11</v>
      </c>
      <c r="E1307" s="10" t="s">
        <v>59</v>
      </c>
      <c r="F1307" s="4" t="s">
        <v>161</v>
      </c>
      <c r="G1307" s="10" t="s">
        <v>61</v>
      </c>
      <c r="H1307" s="10" t="s">
        <v>1457</v>
      </c>
      <c r="I1307" s="4" t="s">
        <v>73</v>
      </c>
      <c r="J1307" s="72" t="str">
        <f t="shared" si="108"/>
        <v>SKSWTN12 ICPL Curncy</v>
      </c>
      <c r="K1307" s="25" t="str">
        <f t="shared" si="109"/>
        <v>ICPL</v>
      </c>
      <c r="L1307" s="26">
        <f t="shared" ca="1" si="109"/>
        <v>42276</v>
      </c>
      <c r="M1307" s="25" t="b">
        <f t="shared" si="109"/>
        <v>0</v>
      </c>
      <c r="N1307" s="84" t="str">
        <f>IF($M1307,_xll.BDP($J1307,N$1270),"[DISABLED]")</f>
        <v>[DISABLED]</v>
      </c>
      <c r="O1307" s="84" t="str">
        <f>IF($M1307,_xll.BDP($J1307,O$1270),"[DISABLED]")</f>
        <v>[DISABLED]</v>
      </c>
      <c r="P1307" s="84" t="str">
        <f>IF($M1307,_xll.BDP($J1307,P$1270),"[DISABLED]")</f>
        <v>[DISABLED]</v>
      </c>
      <c r="Q1307" s="84" t="str">
        <f>IF($M1307,_xll.BDH($J1307,Q$1270,$L1307),"[DISABLED]")</f>
        <v>[DISABLED]</v>
      </c>
      <c r="R1307" s="84" t="str">
        <f>IF($M1307,_xll.BDH($J1307,R$1270,$L1307),"[DISABLED]")</f>
        <v>[DISABLED]</v>
      </c>
      <c r="S1307" s="84" t="str">
        <f>IF($M1307,_xll.BDH($J1307,S$1270,$L1307),"[DISABLED]")</f>
        <v>[DISABLED]</v>
      </c>
      <c r="U1307" s="106" t="s">
        <v>6382</v>
      </c>
      <c r="V1307" s="107" t="s">
        <v>1055</v>
      </c>
      <c r="W1307" s="108">
        <v>42276</v>
      </c>
      <c r="X1307" s="107" t="b">
        <v>0</v>
      </c>
      <c r="Y1307" s="107" t="s">
        <v>5237</v>
      </c>
      <c r="Z1307" s="107" t="s">
        <v>5237</v>
      </c>
      <c r="AA1307" s="107" t="s">
        <v>5237</v>
      </c>
      <c r="AB1307" s="107" t="s">
        <v>5237</v>
      </c>
      <c r="AC1307" s="107" t="s">
        <v>5237</v>
      </c>
      <c r="AD1307" s="107" t="s">
        <v>5237</v>
      </c>
    </row>
    <row r="1308" spans="2:30" ht="12.75" customHeight="1" outlineLevel="2">
      <c r="B1308" s="4" t="s">
        <v>5</v>
      </c>
      <c r="C1308" s="4" t="s">
        <v>5232</v>
      </c>
      <c r="D1308" s="4" t="s">
        <v>11</v>
      </c>
      <c r="E1308" s="10" t="s">
        <v>59</v>
      </c>
      <c r="F1308" s="4" t="s">
        <v>47</v>
      </c>
      <c r="G1308" s="10" t="s">
        <v>61</v>
      </c>
      <c r="H1308" s="10" t="s">
        <v>1458</v>
      </c>
      <c r="I1308" s="4" t="s">
        <v>73</v>
      </c>
      <c r="J1308" s="72" t="str">
        <f t="shared" si="108"/>
        <v>SKSWTN15 ICPL Curncy</v>
      </c>
      <c r="K1308" s="25" t="str">
        <f t="shared" si="109"/>
        <v>ICPL</v>
      </c>
      <c r="L1308" s="26">
        <f t="shared" ca="1" si="109"/>
        <v>42276</v>
      </c>
      <c r="M1308" s="25" t="b">
        <f t="shared" si="109"/>
        <v>0</v>
      </c>
      <c r="N1308" s="84" t="str">
        <f>IF($M1308,_xll.BDP($J1308,N$1270),"[DISABLED]")</f>
        <v>[DISABLED]</v>
      </c>
      <c r="O1308" s="84" t="str">
        <f>IF($M1308,_xll.BDP($J1308,O$1270),"[DISABLED]")</f>
        <v>[DISABLED]</v>
      </c>
      <c r="P1308" s="84" t="str">
        <f>IF($M1308,_xll.BDP($J1308,P$1270),"[DISABLED]")</f>
        <v>[DISABLED]</v>
      </c>
      <c r="Q1308" s="84" t="str">
        <f>IF($M1308,_xll.BDH($J1308,Q$1270,$L1308),"[DISABLED]")</f>
        <v>[DISABLED]</v>
      </c>
      <c r="R1308" s="84" t="str">
        <f>IF($M1308,_xll.BDH($J1308,R$1270,$L1308),"[DISABLED]")</f>
        <v>[DISABLED]</v>
      </c>
      <c r="S1308" s="84" t="str">
        <f>IF($M1308,_xll.BDH($J1308,S$1270,$L1308),"[DISABLED]")</f>
        <v>[DISABLED]</v>
      </c>
      <c r="U1308" s="106" t="s">
        <v>6383</v>
      </c>
      <c r="V1308" s="107" t="s">
        <v>1055</v>
      </c>
      <c r="W1308" s="108">
        <v>42276</v>
      </c>
      <c r="X1308" s="107" t="b">
        <v>0</v>
      </c>
      <c r="Y1308" s="107" t="s">
        <v>5237</v>
      </c>
      <c r="Z1308" s="107" t="s">
        <v>5237</v>
      </c>
      <c r="AA1308" s="107" t="s">
        <v>5237</v>
      </c>
      <c r="AB1308" s="107" t="s">
        <v>5237</v>
      </c>
      <c r="AC1308" s="107" t="s">
        <v>5237</v>
      </c>
      <c r="AD1308" s="107" t="s">
        <v>5237</v>
      </c>
    </row>
    <row r="1309" spans="2:30" ht="12.75" customHeight="1" outlineLevel="2">
      <c r="B1309" s="4" t="s">
        <v>5</v>
      </c>
      <c r="C1309" s="4" t="s">
        <v>5232</v>
      </c>
      <c r="D1309" s="4" t="s">
        <v>11</v>
      </c>
      <c r="E1309" s="10" t="s">
        <v>59</v>
      </c>
      <c r="F1309" s="4" t="s">
        <v>48</v>
      </c>
      <c r="G1309" s="10" t="s">
        <v>61</v>
      </c>
      <c r="H1309" s="10" t="s">
        <v>1459</v>
      </c>
      <c r="I1309" s="4" t="s">
        <v>73</v>
      </c>
      <c r="J1309" s="72" t="str">
        <f t="shared" si="108"/>
        <v>SKSWTN20 ICPL Curncy</v>
      </c>
      <c r="K1309" s="25" t="str">
        <f t="shared" si="109"/>
        <v>ICPL</v>
      </c>
      <c r="L1309" s="26">
        <f t="shared" ca="1" si="109"/>
        <v>42276</v>
      </c>
      <c r="M1309" s="25" t="b">
        <f t="shared" si="109"/>
        <v>0</v>
      </c>
      <c r="N1309" s="84" t="str">
        <f>IF($M1309,_xll.BDP($J1309,N$1270),"[DISABLED]")</f>
        <v>[DISABLED]</v>
      </c>
      <c r="O1309" s="84" t="str">
        <f>IF($M1309,_xll.BDP($J1309,O$1270),"[DISABLED]")</f>
        <v>[DISABLED]</v>
      </c>
      <c r="P1309" s="84" t="str">
        <f>IF($M1309,_xll.BDP($J1309,P$1270),"[DISABLED]")</f>
        <v>[DISABLED]</v>
      </c>
      <c r="Q1309" s="84" t="str">
        <f>IF($M1309,_xll.BDH($J1309,Q$1270,$L1309),"[DISABLED]")</f>
        <v>[DISABLED]</v>
      </c>
      <c r="R1309" s="84" t="str">
        <f>IF($M1309,_xll.BDH($J1309,R$1270,$L1309),"[DISABLED]")</f>
        <v>[DISABLED]</v>
      </c>
      <c r="S1309" s="84" t="str">
        <f>IF($M1309,_xll.BDH($J1309,S$1270,$L1309),"[DISABLED]")</f>
        <v>[DISABLED]</v>
      </c>
      <c r="U1309" s="106" t="s">
        <v>6384</v>
      </c>
      <c r="V1309" s="107" t="s">
        <v>1055</v>
      </c>
      <c r="W1309" s="108">
        <v>42276</v>
      </c>
      <c r="X1309" s="107" t="b">
        <v>0</v>
      </c>
      <c r="Y1309" s="107" t="s">
        <v>5237</v>
      </c>
      <c r="Z1309" s="107" t="s">
        <v>5237</v>
      </c>
      <c r="AA1309" s="107" t="s">
        <v>5237</v>
      </c>
      <c r="AB1309" s="107" t="s">
        <v>5237</v>
      </c>
      <c r="AC1309" s="107" t="s">
        <v>5237</v>
      </c>
      <c r="AD1309" s="107" t="s">
        <v>5237</v>
      </c>
    </row>
    <row r="1310" spans="2:30" ht="12.75" customHeight="1" outlineLevel="2">
      <c r="B1310" s="4" t="s">
        <v>5</v>
      </c>
      <c r="C1310" s="4" t="s">
        <v>5232</v>
      </c>
      <c r="D1310" s="4" t="s">
        <v>11</v>
      </c>
      <c r="E1310" s="10" t="s">
        <v>59</v>
      </c>
      <c r="F1310" s="4" t="s">
        <v>49</v>
      </c>
      <c r="G1310" s="10" t="s">
        <v>61</v>
      </c>
      <c r="H1310" s="10" t="s">
        <v>1460</v>
      </c>
      <c r="I1310" s="4" t="s">
        <v>73</v>
      </c>
      <c r="J1310" s="72" t="str">
        <f t="shared" si="108"/>
        <v>SKSWTN25 ICPL Curncy</v>
      </c>
      <c r="K1310" s="25" t="str">
        <f t="shared" si="109"/>
        <v>ICPL</v>
      </c>
      <c r="L1310" s="26">
        <f t="shared" ca="1" si="109"/>
        <v>42276</v>
      </c>
      <c r="M1310" s="25" t="b">
        <f t="shared" si="109"/>
        <v>0</v>
      </c>
      <c r="N1310" s="84" t="str">
        <f>IF($M1310,_xll.BDP($J1310,N$1270),"[DISABLED]")</f>
        <v>[DISABLED]</v>
      </c>
      <c r="O1310" s="84" t="str">
        <f>IF($M1310,_xll.BDP($J1310,O$1270),"[DISABLED]")</f>
        <v>[DISABLED]</v>
      </c>
      <c r="P1310" s="84" t="str">
        <f>IF($M1310,_xll.BDP($J1310,P$1270),"[DISABLED]")</f>
        <v>[DISABLED]</v>
      </c>
      <c r="Q1310" s="84" t="str">
        <f>IF($M1310,_xll.BDH($J1310,Q$1270,$L1310),"[DISABLED]")</f>
        <v>[DISABLED]</v>
      </c>
      <c r="R1310" s="84" t="str">
        <f>IF($M1310,_xll.BDH($J1310,R$1270,$L1310),"[DISABLED]")</f>
        <v>[DISABLED]</v>
      </c>
      <c r="S1310" s="84" t="str">
        <f>IF($M1310,_xll.BDH($J1310,S$1270,$L1310),"[DISABLED]")</f>
        <v>[DISABLED]</v>
      </c>
      <c r="U1310" s="106" t="s">
        <v>6385</v>
      </c>
      <c r="V1310" s="107" t="s">
        <v>1055</v>
      </c>
      <c r="W1310" s="108">
        <v>42276</v>
      </c>
      <c r="X1310" s="107" t="b">
        <v>0</v>
      </c>
      <c r="Y1310" s="107" t="s">
        <v>5237</v>
      </c>
      <c r="Z1310" s="107" t="s">
        <v>5237</v>
      </c>
      <c r="AA1310" s="107" t="s">
        <v>5237</v>
      </c>
      <c r="AB1310" s="107" t="s">
        <v>5237</v>
      </c>
      <c r="AC1310" s="107" t="s">
        <v>5237</v>
      </c>
      <c r="AD1310" s="107" t="s">
        <v>5237</v>
      </c>
    </row>
    <row r="1311" spans="2:30" ht="12.75" customHeight="1" outlineLevel="2">
      <c r="B1311" s="4" t="s">
        <v>5</v>
      </c>
      <c r="C1311" s="4" t="s">
        <v>5232</v>
      </c>
      <c r="D1311" s="4" t="s">
        <v>11</v>
      </c>
      <c r="E1311" s="10" t="s">
        <v>59</v>
      </c>
      <c r="F1311" s="4" t="s">
        <v>50</v>
      </c>
      <c r="G1311" s="10" t="s">
        <v>61</v>
      </c>
      <c r="H1311" s="10" t="s">
        <v>1461</v>
      </c>
      <c r="I1311" s="4" t="s">
        <v>73</v>
      </c>
      <c r="J1311" s="72" t="str">
        <f t="shared" si="108"/>
        <v>SKSWTN30 ICPL Curncy</v>
      </c>
      <c r="K1311" s="25" t="str">
        <f t="shared" si="109"/>
        <v>ICPL</v>
      </c>
      <c r="L1311" s="26">
        <f t="shared" ca="1" si="109"/>
        <v>42276</v>
      </c>
      <c r="M1311" s="25" t="b">
        <f t="shared" si="109"/>
        <v>0</v>
      </c>
      <c r="N1311" s="84" t="str">
        <f>IF($M1311,_xll.BDP($J1311,N$1270),"[DISABLED]")</f>
        <v>[DISABLED]</v>
      </c>
      <c r="O1311" s="84" t="str">
        <f>IF($M1311,_xll.BDP($J1311,O$1270),"[DISABLED]")</f>
        <v>[DISABLED]</v>
      </c>
      <c r="P1311" s="84" t="str">
        <f>IF($M1311,_xll.BDP($J1311,P$1270),"[DISABLED]")</f>
        <v>[DISABLED]</v>
      </c>
      <c r="Q1311" s="84" t="str">
        <f>IF($M1311,_xll.BDH($J1311,Q$1270,$L1311),"[DISABLED]")</f>
        <v>[DISABLED]</v>
      </c>
      <c r="R1311" s="84" t="str">
        <f>IF($M1311,_xll.BDH($J1311,R$1270,$L1311),"[DISABLED]")</f>
        <v>[DISABLED]</v>
      </c>
      <c r="S1311" s="84" t="str">
        <f>IF($M1311,_xll.BDH($J1311,S$1270,$L1311),"[DISABLED]")</f>
        <v>[DISABLED]</v>
      </c>
      <c r="U1311" s="106" t="s">
        <v>6386</v>
      </c>
      <c r="V1311" s="107" t="s">
        <v>1055</v>
      </c>
      <c r="W1311" s="108">
        <v>42276</v>
      </c>
      <c r="X1311" s="107" t="b">
        <v>0</v>
      </c>
      <c r="Y1311" s="107" t="s">
        <v>5237</v>
      </c>
      <c r="Z1311" s="107" t="s">
        <v>5237</v>
      </c>
      <c r="AA1311" s="107" t="s">
        <v>5237</v>
      </c>
      <c r="AB1311" s="107" t="s">
        <v>5237</v>
      </c>
      <c r="AC1311" s="107" t="s">
        <v>5237</v>
      </c>
      <c r="AD1311" s="107" t="s">
        <v>5237</v>
      </c>
    </row>
    <row r="1312" spans="2:30" ht="12.75" customHeight="1" outlineLevel="2">
      <c r="B1312" s="4" t="s">
        <v>5</v>
      </c>
      <c r="C1312" s="4" t="s">
        <v>5232</v>
      </c>
      <c r="D1312" s="4" t="s">
        <v>11</v>
      </c>
      <c r="E1312" s="10" t="s">
        <v>59</v>
      </c>
      <c r="F1312" s="9" t="s">
        <v>51</v>
      </c>
      <c r="G1312" s="14" t="s">
        <v>61</v>
      </c>
      <c r="H1312" s="14" t="s">
        <v>1462</v>
      </c>
      <c r="I1312" s="9" t="s">
        <v>73</v>
      </c>
      <c r="J1312" s="72" t="str">
        <f t="shared" si="108"/>
        <v>SKSWTN40 ICPL Curncy</v>
      </c>
      <c r="K1312" s="25" t="str">
        <f t="shared" si="109"/>
        <v>ICPL</v>
      </c>
      <c r="L1312" s="26">
        <f t="shared" ca="1" si="109"/>
        <v>42276</v>
      </c>
      <c r="M1312" s="25" t="b">
        <f t="shared" si="109"/>
        <v>0</v>
      </c>
      <c r="N1312" s="84" t="str">
        <f>IF($M1312,_xll.BDP($J1312,N$1270),"[DISABLED]")</f>
        <v>[DISABLED]</v>
      </c>
      <c r="O1312" s="84" t="str">
        <f>IF($M1312,_xll.BDP($J1312,O$1270),"[DISABLED]")</f>
        <v>[DISABLED]</v>
      </c>
      <c r="P1312" s="84" t="str">
        <f>IF($M1312,_xll.BDP($J1312,P$1270),"[DISABLED]")</f>
        <v>[DISABLED]</v>
      </c>
      <c r="Q1312" s="84" t="str">
        <f>IF($M1312,_xll.BDH($J1312,Q$1270,$L1312),"[DISABLED]")</f>
        <v>[DISABLED]</v>
      </c>
      <c r="R1312" s="84" t="str">
        <f>IF($M1312,_xll.BDH($J1312,R$1270,$L1312),"[DISABLED]")</f>
        <v>[DISABLED]</v>
      </c>
      <c r="S1312" s="84" t="str">
        <f>IF($M1312,_xll.BDH($J1312,S$1270,$L1312),"[DISABLED]")</f>
        <v>[DISABLED]</v>
      </c>
      <c r="U1312" s="106" t="s">
        <v>6387</v>
      </c>
      <c r="V1312" s="107" t="s">
        <v>1055</v>
      </c>
      <c r="W1312" s="108">
        <v>42276</v>
      </c>
      <c r="X1312" s="107" t="b">
        <v>0</v>
      </c>
      <c r="Y1312" s="107" t="s">
        <v>5237</v>
      </c>
      <c r="Z1312" s="107" t="s">
        <v>5237</v>
      </c>
      <c r="AA1312" s="107" t="s">
        <v>5237</v>
      </c>
      <c r="AB1312" s="107" t="s">
        <v>5237</v>
      </c>
      <c r="AC1312" s="107" t="s">
        <v>5237</v>
      </c>
      <c r="AD1312" s="107" t="s">
        <v>5237</v>
      </c>
    </row>
    <row r="1313" spans="2:30" ht="12.75" customHeight="1" outlineLevel="2">
      <c r="B1313" s="4" t="s">
        <v>5</v>
      </c>
      <c r="C1313" s="4" t="s">
        <v>5232</v>
      </c>
      <c r="D1313" s="4" t="s">
        <v>11</v>
      </c>
      <c r="E1313" s="10" t="s">
        <v>59</v>
      </c>
      <c r="F1313" s="47" t="s">
        <v>52</v>
      </c>
      <c r="G1313" s="48" t="s">
        <v>61</v>
      </c>
      <c r="H1313" s="48" t="s">
        <v>1463</v>
      </c>
      <c r="I1313" s="9" t="s">
        <v>73</v>
      </c>
      <c r="J1313" s="72" t="str">
        <f t="shared" si="108"/>
        <v>SKSWTN50 ICPL Curncy</v>
      </c>
      <c r="K1313" s="25" t="str">
        <f t="shared" si="109"/>
        <v>ICPL</v>
      </c>
      <c r="L1313" s="26">
        <f t="shared" ca="1" si="109"/>
        <v>42276</v>
      </c>
      <c r="M1313" s="25" t="b">
        <f t="shared" si="109"/>
        <v>0</v>
      </c>
      <c r="N1313" s="84" t="str">
        <f>IF($M1313,_xll.BDP($J1313,N$1270),"[DISABLED]")</f>
        <v>[DISABLED]</v>
      </c>
      <c r="O1313" s="84" t="str">
        <f>IF($M1313,_xll.BDP($J1313,O$1270),"[DISABLED]")</f>
        <v>[DISABLED]</v>
      </c>
      <c r="P1313" s="84" t="str">
        <f>IF($M1313,_xll.BDP($J1313,P$1270),"[DISABLED]")</f>
        <v>[DISABLED]</v>
      </c>
      <c r="Q1313" s="84" t="str">
        <f>IF($M1313,_xll.BDH($J1313,Q$1270,$L1313),"[DISABLED]")</f>
        <v>[DISABLED]</v>
      </c>
      <c r="R1313" s="84" t="str">
        <f>IF($M1313,_xll.BDH($J1313,R$1270,$L1313),"[DISABLED]")</f>
        <v>[DISABLED]</v>
      </c>
      <c r="S1313" s="84" t="str">
        <f>IF($M1313,_xll.BDH($J1313,S$1270,$L1313),"[DISABLED]")</f>
        <v>[DISABLED]</v>
      </c>
      <c r="U1313" s="106" t="s">
        <v>6388</v>
      </c>
      <c r="V1313" s="107" t="s">
        <v>1055</v>
      </c>
      <c r="W1313" s="108">
        <v>42276</v>
      </c>
      <c r="X1313" s="107" t="b">
        <v>0</v>
      </c>
      <c r="Y1313" s="107" t="s">
        <v>5237</v>
      </c>
      <c r="Z1313" s="107" t="s">
        <v>5237</v>
      </c>
      <c r="AA1313" s="107" t="s">
        <v>5237</v>
      </c>
      <c r="AB1313" s="107" t="s">
        <v>5237</v>
      </c>
      <c r="AC1313" s="107" t="s">
        <v>5237</v>
      </c>
      <c r="AD1313" s="107" t="s">
        <v>5237</v>
      </c>
    </row>
    <row r="1314" spans="2:30" outlineLevel="1">
      <c r="B1314" s="4" t="s">
        <v>5</v>
      </c>
      <c r="C1314" s="4" t="s">
        <v>5232</v>
      </c>
      <c r="D1314" s="4" t="s">
        <v>11</v>
      </c>
      <c r="E1314" s="39" t="s">
        <v>407</v>
      </c>
      <c r="F1314" s="76"/>
      <c r="G1314" s="77"/>
      <c r="H1314" s="77"/>
      <c r="I1314" s="78"/>
      <c r="J1314" s="78"/>
      <c r="K1314" s="81" t="str">
        <f t="shared" ref="K1314:S1314" si="110">INDEX(ObjData,MATCH($C1314&amp;"-"&amp;$D1314&amp;"-"&amp;$E1314,ObjIDs,0),MATCH(K$2,ObjFields,0))</f>
        <v>ICPL</v>
      </c>
      <c r="L1314" s="82">
        <f t="shared" ca="1" si="110"/>
        <v>42276</v>
      </c>
      <c r="M1314" s="81" t="b">
        <f t="shared" si="110"/>
        <v>0</v>
      </c>
      <c r="N1314" s="81" t="str">
        <f t="shared" si="110"/>
        <v>NAME</v>
      </c>
      <c r="O1314" s="81" t="str">
        <f t="shared" si="110"/>
        <v>LAST_UPDATE_DT</v>
      </c>
      <c r="P1314" s="81" t="str">
        <f t="shared" si="110"/>
        <v>LAST_UPDATE</v>
      </c>
      <c r="Q1314" s="81" t="str">
        <f t="shared" si="110"/>
        <v>PX_LAST</v>
      </c>
      <c r="R1314" s="81" t="str">
        <f t="shared" si="110"/>
        <v>PX_BID</v>
      </c>
      <c r="S1314" s="81" t="str">
        <f t="shared" si="110"/>
        <v>PX_ASK</v>
      </c>
      <c r="U1314" s="103"/>
      <c r="V1314" s="104" t="s">
        <v>1055</v>
      </c>
      <c r="W1314" s="105">
        <v>42276</v>
      </c>
      <c r="X1314" s="104" t="b">
        <v>0</v>
      </c>
      <c r="Y1314" s="104" t="s">
        <v>289</v>
      </c>
      <c r="Z1314" s="104" t="s">
        <v>291</v>
      </c>
      <c r="AA1314" s="104" t="s">
        <v>292</v>
      </c>
      <c r="AB1314" s="104" t="s">
        <v>56</v>
      </c>
      <c r="AC1314" s="104" t="s">
        <v>5228</v>
      </c>
      <c r="AD1314" s="104" t="s">
        <v>5229</v>
      </c>
    </row>
    <row r="1315" spans="2:30" outlineLevel="2">
      <c r="B1315" s="4" t="s">
        <v>5</v>
      </c>
      <c r="C1315" s="4" t="s">
        <v>5232</v>
      </c>
      <c r="D1315" s="4" t="s">
        <v>11</v>
      </c>
      <c r="E1315" s="10" t="s">
        <v>407</v>
      </c>
      <c r="F1315" s="4" t="s">
        <v>209</v>
      </c>
      <c r="G1315" s="10" t="s">
        <v>63</v>
      </c>
      <c r="H1315" s="10" t="s">
        <v>1493</v>
      </c>
      <c r="I1315" s="4" t="s">
        <v>277</v>
      </c>
      <c r="J1315" s="72" t="str">
        <f>H1315&amp;" "&amp;K1315&amp;" "&amp;I1315</f>
        <v>STIB1M ICPL Index</v>
      </c>
      <c r="K1315" s="25" t="str">
        <f>K$1314</f>
        <v>ICPL</v>
      </c>
      <c r="L1315" s="26">
        <f ca="1">L$1314</f>
        <v>42276</v>
      </c>
      <c r="M1315" s="25" t="b">
        <f>M$1314</f>
        <v>0</v>
      </c>
      <c r="N1315" s="84" t="str">
        <f>IF($M1315,_xll.BDP($J1315,N$1314),"[DISABLED]")</f>
        <v>[DISABLED]</v>
      </c>
      <c r="O1315" s="84" t="str">
        <f>IF($M1315,_xll.BDP($J1315,O$1314),"[DISABLED]")</f>
        <v>[DISABLED]</v>
      </c>
      <c r="P1315" s="84" t="str">
        <f>IF($M1315,_xll.BDP($J1315,P$1314),"[DISABLED]")</f>
        <v>[DISABLED]</v>
      </c>
      <c r="Q1315" s="84" t="str">
        <f>IF($M1315,_xll.BDH($J1315,Q$1314,$L1315),"[DISABLED]")</f>
        <v>[DISABLED]</v>
      </c>
      <c r="R1315" s="84" t="str">
        <f>IF($M1315,_xll.BDH($J1315,R$1314,$L1315),"[DISABLED]")</f>
        <v>[DISABLED]</v>
      </c>
      <c r="S1315" s="84" t="str">
        <f>IF($M1315,_xll.BDH($J1315,S$1314,$L1315),"[DISABLED]")</f>
        <v>[DISABLED]</v>
      </c>
      <c r="U1315" s="106" t="s">
        <v>6389</v>
      </c>
      <c r="V1315" s="107" t="s">
        <v>1055</v>
      </c>
      <c r="W1315" s="108">
        <v>42276</v>
      </c>
      <c r="X1315" s="107" t="b">
        <v>0</v>
      </c>
      <c r="Y1315" s="107" t="s">
        <v>5237</v>
      </c>
      <c r="Z1315" s="107" t="s">
        <v>5237</v>
      </c>
      <c r="AA1315" s="107" t="s">
        <v>5237</v>
      </c>
      <c r="AB1315" s="107" t="s">
        <v>5237</v>
      </c>
      <c r="AC1315" s="107" t="s">
        <v>5237</v>
      </c>
      <c r="AD1315" s="107" t="s">
        <v>5237</v>
      </c>
    </row>
    <row r="1316" spans="2:30" outlineLevel="2">
      <c r="B1316" s="4" t="s">
        <v>5</v>
      </c>
      <c r="C1316" s="4" t="s">
        <v>5232</v>
      </c>
      <c r="D1316" s="4" t="s">
        <v>11</v>
      </c>
      <c r="E1316" s="10" t="s">
        <v>407</v>
      </c>
      <c r="F1316" s="9" t="s">
        <v>41</v>
      </c>
      <c r="G1316" s="10" t="s">
        <v>430</v>
      </c>
      <c r="H1316" s="14" t="s">
        <v>1494</v>
      </c>
      <c r="I1316" s="4" t="s">
        <v>73</v>
      </c>
      <c r="J1316" s="72" t="str">
        <f t="shared" ref="J1316:J1338" si="111">H1316&amp;" "&amp;K1316&amp;" "&amp;I1316</f>
        <v>SKBCVA1 ICPL Curncy</v>
      </c>
      <c r="K1316" s="25" t="str">
        <f t="shared" ref="K1316:M1338" si="112">K$1314</f>
        <v>ICPL</v>
      </c>
      <c r="L1316" s="26">
        <f t="shared" ca="1" si="112"/>
        <v>42276</v>
      </c>
      <c r="M1316" s="25" t="b">
        <f t="shared" si="112"/>
        <v>0</v>
      </c>
      <c r="N1316" s="84" t="str">
        <f>IF($M1316,_xll.BDP($J1316,N$1314),"[DISABLED]")</f>
        <v>[DISABLED]</v>
      </c>
      <c r="O1316" s="84" t="str">
        <f>IF($M1316,_xll.BDP($J1316,O$1314),"[DISABLED]")</f>
        <v>[DISABLED]</v>
      </c>
      <c r="P1316" s="84" t="str">
        <f>IF($M1316,_xll.BDP($J1316,P$1314),"[DISABLED]")</f>
        <v>[DISABLED]</v>
      </c>
      <c r="Q1316" s="84" t="str">
        <f>IF($M1316,_xll.BDH($J1316,Q$1314,$L1316),"[DISABLED]")</f>
        <v>[DISABLED]</v>
      </c>
      <c r="R1316" s="84" t="str">
        <f>IF($M1316,_xll.BDH($J1316,R$1314,$L1316),"[DISABLED]")</f>
        <v>[DISABLED]</v>
      </c>
      <c r="S1316" s="84" t="str">
        <f>IF($M1316,_xll.BDH($J1316,S$1314,$L1316),"[DISABLED]")</f>
        <v>[DISABLED]</v>
      </c>
      <c r="U1316" s="106" t="s">
        <v>6390</v>
      </c>
      <c r="V1316" s="107" t="s">
        <v>1055</v>
      </c>
      <c r="W1316" s="108">
        <v>42276</v>
      </c>
      <c r="X1316" s="107" t="b">
        <v>0</v>
      </c>
      <c r="Y1316" s="107" t="s">
        <v>5237</v>
      </c>
      <c r="Z1316" s="107" t="s">
        <v>5237</v>
      </c>
      <c r="AA1316" s="107" t="s">
        <v>5237</v>
      </c>
      <c r="AB1316" s="107" t="s">
        <v>5237</v>
      </c>
      <c r="AC1316" s="107" t="s">
        <v>5237</v>
      </c>
      <c r="AD1316" s="107" t="s">
        <v>5237</v>
      </c>
    </row>
    <row r="1317" spans="2:30" outlineLevel="2">
      <c r="B1317" s="4" t="s">
        <v>5</v>
      </c>
      <c r="C1317" s="4" t="s">
        <v>5232</v>
      </c>
      <c r="D1317" s="4" t="s">
        <v>11</v>
      </c>
      <c r="E1317" s="10" t="s">
        <v>407</v>
      </c>
      <c r="F1317" s="9" t="s">
        <v>145</v>
      </c>
      <c r="G1317" s="10" t="s">
        <v>430</v>
      </c>
      <c r="H1317" s="14" t="s">
        <v>1495</v>
      </c>
      <c r="I1317" s="4" t="s">
        <v>73</v>
      </c>
      <c r="J1317" s="72" t="str">
        <f t="shared" si="111"/>
        <v>SKBCVA1C ICPL Curncy</v>
      </c>
      <c r="K1317" s="25" t="str">
        <f t="shared" si="112"/>
        <v>ICPL</v>
      </c>
      <c r="L1317" s="26">
        <f t="shared" ca="1" si="112"/>
        <v>42276</v>
      </c>
      <c r="M1317" s="25" t="b">
        <f t="shared" si="112"/>
        <v>0</v>
      </c>
      <c r="N1317" s="84" t="str">
        <f>IF($M1317,_xll.BDP($J1317,N$1314),"[DISABLED]")</f>
        <v>[DISABLED]</v>
      </c>
      <c r="O1317" s="84" t="str">
        <f>IF($M1317,_xll.BDP($J1317,O$1314),"[DISABLED]")</f>
        <v>[DISABLED]</v>
      </c>
      <c r="P1317" s="84" t="str">
        <f>IF($M1317,_xll.BDP($J1317,P$1314),"[DISABLED]")</f>
        <v>[DISABLED]</v>
      </c>
      <c r="Q1317" s="84" t="str">
        <f>IF($M1317,_xll.BDH($J1317,Q$1314,$L1317),"[DISABLED]")</f>
        <v>[DISABLED]</v>
      </c>
      <c r="R1317" s="84" t="str">
        <f>IF($M1317,_xll.BDH($J1317,R$1314,$L1317),"[DISABLED]")</f>
        <v>[DISABLED]</v>
      </c>
      <c r="S1317" s="84" t="str">
        <f>IF($M1317,_xll.BDH($J1317,S$1314,$L1317),"[DISABLED]")</f>
        <v>[DISABLED]</v>
      </c>
      <c r="U1317" s="106" t="s">
        <v>6391</v>
      </c>
      <c r="V1317" s="107" t="s">
        <v>1055</v>
      </c>
      <c r="W1317" s="108">
        <v>42276</v>
      </c>
      <c r="X1317" s="107" t="b">
        <v>0</v>
      </c>
      <c r="Y1317" s="107" t="s">
        <v>5237</v>
      </c>
      <c r="Z1317" s="107" t="s">
        <v>5237</v>
      </c>
      <c r="AA1317" s="107" t="s">
        <v>5237</v>
      </c>
      <c r="AB1317" s="107" t="s">
        <v>5237</v>
      </c>
      <c r="AC1317" s="107" t="s">
        <v>5237</v>
      </c>
      <c r="AD1317" s="107" t="s">
        <v>5237</v>
      </c>
    </row>
    <row r="1318" spans="2:30" outlineLevel="2">
      <c r="B1318" s="4" t="s">
        <v>5</v>
      </c>
      <c r="C1318" s="4" t="s">
        <v>5232</v>
      </c>
      <c r="D1318" s="4" t="s">
        <v>11</v>
      </c>
      <c r="E1318" s="10" t="s">
        <v>407</v>
      </c>
      <c r="F1318" s="9" t="s">
        <v>146</v>
      </c>
      <c r="G1318" s="10" t="s">
        <v>430</v>
      </c>
      <c r="H1318" s="14" t="s">
        <v>1496</v>
      </c>
      <c r="I1318" s="4" t="s">
        <v>73</v>
      </c>
      <c r="J1318" s="72" t="str">
        <f t="shared" si="111"/>
        <v>SKBCVA1F ICPL Curncy</v>
      </c>
      <c r="K1318" s="25" t="str">
        <f t="shared" si="112"/>
        <v>ICPL</v>
      </c>
      <c r="L1318" s="26">
        <f t="shared" ca="1" si="112"/>
        <v>42276</v>
      </c>
      <c r="M1318" s="25" t="b">
        <f t="shared" si="112"/>
        <v>0</v>
      </c>
      <c r="N1318" s="84" t="str">
        <f>IF($M1318,_xll.BDP($J1318,N$1314),"[DISABLED]")</f>
        <v>[DISABLED]</v>
      </c>
      <c r="O1318" s="84" t="str">
        <f>IF($M1318,_xll.BDP($J1318,O$1314),"[DISABLED]")</f>
        <v>[DISABLED]</v>
      </c>
      <c r="P1318" s="84" t="str">
        <f>IF($M1318,_xll.BDP($J1318,P$1314),"[DISABLED]")</f>
        <v>[DISABLED]</v>
      </c>
      <c r="Q1318" s="84" t="str">
        <f>IF($M1318,_xll.BDH($J1318,Q$1314,$L1318),"[DISABLED]")</f>
        <v>[DISABLED]</v>
      </c>
      <c r="R1318" s="84" t="str">
        <f>IF($M1318,_xll.BDH($J1318,R$1314,$L1318),"[DISABLED]")</f>
        <v>[DISABLED]</v>
      </c>
      <c r="S1318" s="84" t="str">
        <f>IF($M1318,_xll.BDH($J1318,S$1314,$L1318),"[DISABLED]")</f>
        <v>[DISABLED]</v>
      </c>
      <c r="U1318" s="106" t="s">
        <v>6392</v>
      </c>
      <c r="V1318" s="107" t="s">
        <v>1055</v>
      </c>
      <c r="W1318" s="108">
        <v>42276</v>
      </c>
      <c r="X1318" s="107" t="b">
        <v>0</v>
      </c>
      <c r="Y1318" s="107" t="s">
        <v>5237</v>
      </c>
      <c r="Z1318" s="107" t="s">
        <v>5237</v>
      </c>
      <c r="AA1318" s="107" t="s">
        <v>5237</v>
      </c>
      <c r="AB1318" s="107" t="s">
        <v>5237</v>
      </c>
      <c r="AC1318" s="107" t="s">
        <v>5237</v>
      </c>
      <c r="AD1318" s="107" t="s">
        <v>5237</v>
      </c>
    </row>
    <row r="1319" spans="2:30" outlineLevel="2">
      <c r="B1319" s="4" t="s">
        <v>5</v>
      </c>
      <c r="C1319" s="4" t="s">
        <v>5232</v>
      </c>
      <c r="D1319" s="4" t="s">
        <v>11</v>
      </c>
      <c r="E1319" s="10" t="s">
        <v>407</v>
      </c>
      <c r="F1319" s="4" t="s">
        <v>42</v>
      </c>
      <c r="G1319" s="10" t="s">
        <v>430</v>
      </c>
      <c r="H1319" s="10" t="s">
        <v>1497</v>
      </c>
      <c r="I1319" s="4" t="s">
        <v>73</v>
      </c>
      <c r="J1319" s="72" t="str">
        <f t="shared" si="111"/>
        <v>SKBCVA2 ICPL Curncy</v>
      </c>
      <c r="K1319" s="25" t="str">
        <f t="shared" si="112"/>
        <v>ICPL</v>
      </c>
      <c r="L1319" s="26">
        <f t="shared" ca="1" si="112"/>
        <v>42276</v>
      </c>
      <c r="M1319" s="25" t="b">
        <f t="shared" si="112"/>
        <v>0</v>
      </c>
      <c r="N1319" s="84" t="str">
        <f>IF($M1319,_xll.BDP($J1319,N$1314),"[DISABLED]")</f>
        <v>[DISABLED]</v>
      </c>
      <c r="O1319" s="84" t="str">
        <f>IF($M1319,_xll.BDP($J1319,O$1314),"[DISABLED]")</f>
        <v>[DISABLED]</v>
      </c>
      <c r="P1319" s="84" t="str">
        <f>IF($M1319,_xll.BDP($J1319,P$1314),"[DISABLED]")</f>
        <v>[DISABLED]</v>
      </c>
      <c r="Q1319" s="84" t="str">
        <f>IF($M1319,_xll.BDH($J1319,Q$1314,$L1319),"[DISABLED]")</f>
        <v>[DISABLED]</v>
      </c>
      <c r="R1319" s="84" t="str">
        <f>IF($M1319,_xll.BDH($J1319,R$1314,$L1319),"[DISABLED]")</f>
        <v>[DISABLED]</v>
      </c>
      <c r="S1319" s="84" t="str">
        <f>IF($M1319,_xll.BDH($J1319,S$1314,$L1319),"[DISABLED]")</f>
        <v>[DISABLED]</v>
      </c>
      <c r="U1319" s="106" t="s">
        <v>6393</v>
      </c>
      <c r="V1319" s="107" t="s">
        <v>1055</v>
      </c>
      <c r="W1319" s="108">
        <v>42276</v>
      </c>
      <c r="X1319" s="107" t="b">
        <v>0</v>
      </c>
      <c r="Y1319" s="107" t="s">
        <v>5237</v>
      </c>
      <c r="Z1319" s="107" t="s">
        <v>5237</v>
      </c>
      <c r="AA1319" s="107" t="s">
        <v>5237</v>
      </c>
      <c r="AB1319" s="107" t="s">
        <v>5237</v>
      </c>
      <c r="AC1319" s="107" t="s">
        <v>5237</v>
      </c>
      <c r="AD1319" s="107" t="s">
        <v>5237</v>
      </c>
    </row>
    <row r="1320" spans="2:30" outlineLevel="2">
      <c r="B1320" s="4" t="s">
        <v>5</v>
      </c>
      <c r="C1320" s="4" t="s">
        <v>5232</v>
      </c>
      <c r="D1320" s="4" t="s">
        <v>11</v>
      </c>
      <c r="E1320" s="10" t="s">
        <v>407</v>
      </c>
      <c r="F1320" s="4" t="s">
        <v>43</v>
      </c>
      <c r="G1320" s="10" t="s">
        <v>430</v>
      </c>
      <c r="H1320" s="10" t="s">
        <v>1498</v>
      </c>
      <c r="I1320" s="4" t="s">
        <v>73</v>
      </c>
      <c r="J1320" s="72" t="str">
        <f t="shared" si="111"/>
        <v>SKBCVA3 ICPL Curncy</v>
      </c>
      <c r="K1320" s="25" t="str">
        <f t="shared" si="112"/>
        <v>ICPL</v>
      </c>
      <c r="L1320" s="26">
        <f t="shared" ca="1" si="112"/>
        <v>42276</v>
      </c>
      <c r="M1320" s="25" t="b">
        <f t="shared" si="112"/>
        <v>0</v>
      </c>
      <c r="N1320" s="84" t="str">
        <f>IF($M1320,_xll.BDP($J1320,N$1314),"[DISABLED]")</f>
        <v>[DISABLED]</v>
      </c>
      <c r="O1320" s="84" t="str">
        <f>IF($M1320,_xll.BDP($J1320,O$1314),"[DISABLED]")</f>
        <v>[DISABLED]</v>
      </c>
      <c r="P1320" s="84" t="str">
        <f>IF($M1320,_xll.BDP($J1320,P$1314),"[DISABLED]")</f>
        <v>[DISABLED]</v>
      </c>
      <c r="Q1320" s="84" t="str">
        <f>IF($M1320,_xll.BDH($J1320,Q$1314,$L1320),"[DISABLED]")</f>
        <v>[DISABLED]</v>
      </c>
      <c r="R1320" s="84" t="str">
        <f>IF($M1320,_xll.BDH($J1320,R$1314,$L1320),"[DISABLED]")</f>
        <v>[DISABLED]</v>
      </c>
      <c r="S1320" s="84" t="str">
        <f>IF($M1320,_xll.BDH($J1320,S$1314,$L1320),"[DISABLED]")</f>
        <v>[DISABLED]</v>
      </c>
      <c r="U1320" s="106" t="s">
        <v>6394</v>
      </c>
      <c r="V1320" s="107" t="s">
        <v>1055</v>
      </c>
      <c r="W1320" s="108">
        <v>42276</v>
      </c>
      <c r="X1320" s="107" t="b">
        <v>0</v>
      </c>
      <c r="Y1320" s="107" t="s">
        <v>5237</v>
      </c>
      <c r="Z1320" s="107" t="s">
        <v>5237</v>
      </c>
      <c r="AA1320" s="107" t="s">
        <v>5237</v>
      </c>
      <c r="AB1320" s="107" t="s">
        <v>5237</v>
      </c>
      <c r="AC1320" s="107" t="s">
        <v>5237</v>
      </c>
      <c r="AD1320" s="107" t="s">
        <v>5237</v>
      </c>
    </row>
    <row r="1321" spans="2:30" outlineLevel="2">
      <c r="B1321" s="4" t="s">
        <v>5</v>
      </c>
      <c r="C1321" s="4" t="s">
        <v>5232</v>
      </c>
      <c r="D1321" s="4" t="s">
        <v>11</v>
      </c>
      <c r="E1321" s="10" t="s">
        <v>407</v>
      </c>
      <c r="F1321" s="4" t="s">
        <v>152</v>
      </c>
      <c r="G1321" s="10" t="s">
        <v>430</v>
      </c>
      <c r="H1321" s="10" t="s">
        <v>1499</v>
      </c>
      <c r="I1321" s="4" t="s">
        <v>73</v>
      </c>
      <c r="J1321" s="72" t="str">
        <f t="shared" si="111"/>
        <v>SKBCVA4 ICPL Curncy</v>
      </c>
      <c r="K1321" s="25" t="str">
        <f t="shared" si="112"/>
        <v>ICPL</v>
      </c>
      <c r="L1321" s="26">
        <f t="shared" ca="1" si="112"/>
        <v>42276</v>
      </c>
      <c r="M1321" s="25" t="b">
        <f t="shared" si="112"/>
        <v>0</v>
      </c>
      <c r="N1321" s="84" t="str">
        <f>IF($M1321,_xll.BDP($J1321,N$1314),"[DISABLED]")</f>
        <v>[DISABLED]</v>
      </c>
      <c r="O1321" s="84" t="str">
        <f>IF($M1321,_xll.BDP($J1321,O$1314),"[DISABLED]")</f>
        <v>[DISABLED]</v>
      </c>
      <c r="P1321" s="84" t="str">
        <f>IF($M1321,_xll.BDP($J1321,P$1314),"[DISABLED]")</f>
        <v>[DISABLED]</v>
      </c>
      <c r="Q1321" s="84" t="str">
        <f>IF($M1321,_xll.BDH($J1321,Q$1314,$L1321),"[DISABLED]")</f>
        <v>[DISABLED]</v>
      </c>
      <c r="R1321" s="84" t="str">
        <f>IF($M1321,_xll.BDH($J1321,R$1314,$L1321),"[DISABLED]")</f>
        <v>[DISABLED]</v>
      </c>
      <c r="S1321" s="84" t="str">
        <f>IF($M1321,_xll.BDH($J1321,S$1314,$L1321),"[DISABLED]")</f>
        <v>[DISABLED]</v>
      </c>
      <c r="U1321" s="106" t="s">
        <v>6395</v>
      </c>
      <c r="V1321" s="107" t="s">
        <v>1055</v>
      </c>
      <c r="W1321" s="108">
        <v>42276</v>
      </c>
      <c r="X1321" s="107" t="b">
        <v>0</v>
      </c>
      <c r="Y1321" s="107" t="s">
        <v>5237</v>
      </c>
      <c r="Z1321" s="107" t="s">
        <v>5237</v>
      </c>
      <c r="AA1321" s="107" t="s">
        <v>5237</v>
      </c>
      <c r="AB1321" s="107" t="s">
        <v>5237</v>
      </c>
      <c r="AC1321" s="107" t="s">
        <v>5237</v>
      </c>
      <c r="AD1321" s="107" t="s">
        <v>5237</v>
      </c>
    </row>
    <row r="1322" spans="2:30" outlineLevel="2">
      <c r="B1322" s="4" t="s">
        <v>5</v>
      </c>
      <c r="C1322" s="4" t="s">
        <v>5232</v>
      </c>
      <c r="D1322" s="4" t="s">
        <v>11</v>
      </c>
      <c r="E1322" s="10" t="s">
        <v>407</v>
      </c>
      <c r="F1322" s="4" t="s">
        <v>44</v>
      </c>
      <c r="G1322" s="10" t="s">
        <v>430</v>
      </c>
      <c r="H1322" s="10" t="s">
        <v>1500</v>
      </c>
      <c r="I1322" s="4" t="s">
        <v>73</v>
      </c>
      <c r="J1322" s="72" t="str">
        <f t="shared" si="111"/>
        <v>SKBCVA5 ICPL Curncy</v>
      </c>
      <c r="K1322" s="25" t="str">
        <f t="shared" si="112"/>
        <v>ICPL</v>
      </c>
      <c r="L1322" s="26">
        <f t="shared" ca="1" si="112"/>
        <v>42276</v>
      </c>
      <c r="M1322" s="25" t="b">
        <f t="shared" si="112"/>
        <v>0</v>
      </c>
      <c r="N1322" s="84" t="str">
        <f>IF($M1322,_xll.BDP($J1322,N$1314),"[DISABLED]")</f>
        <v>[DISABLED]</v>
      </c>
      <c r="O1322" s="84" t="str">
        <f>IF($M1322,_xll.BDP($J1322,O$1314),"[DISABLED]")</f>
        <v>[DISABLED]</v>
      </c>
      <c r="P1322" s="84" t="str">
        <f>IF($M1322,_xll.BDP($J1322,P$1314),"[DISABLED]")</f>
        <v>[DISABLED]</v>
      </c>
      <c r="Q1322" s="84" t="str">
        <f>IF($M1322,_xll.BDH($J1322,Q$1314,$L1322),"[DISABLED]")</f>
        <v>[DISABLED]</v>
      </c>
      <c r="R1322" s="84" t="str">
        <f>IF($M1322,_xll.BDH($J1322,R$1314,$L1322),"[DISABLED]")</f>
        <v>[DISABLED]</v>
      </c>
      <c r="S1322" s="84" t="str">
        <f>IF($M1322,_xll.BDH($J1322,S$1314,$L1322),"[DISABLED]")</f>
        <v>[DISABLED]</v>
      </c>
      <c r="U1322" s="106" t="s">
        <v>6396</v>
      </c>
      <c r="V1322" s="107" t="s">
        <v>1055</v>
      </c>
      <c r="W1322" s="108">
        <v>42276</v>
      </c>
      <c r="X1322" s="107" t="b">
        <v>0</v>
      </c>
      <c r="Y1322" s="107" t="s">
        <v>5237</v>
      </c>
      <c r="Z1322" s="107" t="s">
        <v>5237</v>
      </c>
      <c r="AA1322" s="107" t="s">
        <v>5237</v>
      </c>
      <c r="AB1322" s="107" t="s">
        <v>5237</v>
      </c>
      <c r="AC1322" s="107" t="s">
        <v>5237</v>
      </c>
      <c r="AD1322" s="107" t="s">
        <v>5237</v>
      </c>
    </row>
    <row r="1323" spans="2:30" outlineLevel="2">
      <c r="B1323" s="4" t="s">
        <v>5</v>
      </c>
      <c r="C1323" s="4" t="s">
        <v>5232</v>
      </c>
      <c r="D1323" s="4" t="s">
        <v>11</v>
      </c>
      <c r="E1323" s="10" t="s">
        <v>407</v>
      </c>
      <c r="F1323" s="4" t="s">
        <v>155</v>
      </c>
      <c r="G1323" s="10" t="s">
        <v>430</v>
      </c>
      <c r="H1323" s="10" t="s">
        <v>1501</v>
      </c>
      <c r="I1323" s="4" t="s">
        <v>73</v>
      </c>
      <c r="J1323" s="72" t="str">
        <f t="shared" si="111"/>
        <v>SKBCVA6 ICPL Curncy</v>
      </c>
      <c r="K1323" s="25" t="str">
        <f t="shared" si="112"/>
        <v>ICPL</v>
      </c>
      <c r="L1323" s="26">
        <f t="shared" ca="1" si="112"/>
        <v>42276</v>
      </c>
      <c r="M1323" s="25" t="b">
        <f t="shared" si="112"/>
        <v>0</v>
      </c>
      <c r="N1323" s="84" t="str">
        <f>IF($M1323,_xll.BDP($J1323,N$1314),"[DISABLED]")</f>
        <v>[DISABLED]</v>
      </c>
      <c r="O1323" s="84" t="str">
        <f>IF($M1323,_xll.BDP($J1323,O$1314),"[DISABLED]")</f>
        <v>[DISABLED]</v>
      </c>
      <c r="P1323" s="84" t="str">
        <f>IF($M1323,_xll.BDP($J1323,P$1314),"[DISABLED]")</f>
        <v>[DISABLED]</v>
      </c>
      <c r="Q1323" s="84" t="str">
        <f>IF($M1323,_xll.BDH($J1323,Q$1314,$L1323),"[DISABLED]")</f>
        <v>[DISABLED]</v>
      </c>
      <c r="R1323" s="84" t="str">
        <f>IF($M1323,_xll.BDH($J1323,R$1314,$L1323),"[DISABLED]")</f>
        <v>[DISABLED]</v>
      </c>
      <c r="S1323" s="84" t="str">
        <f>IF($M1323,_xll.BDH($J1323,S$1314,$L1323),"[DISABLED]")</f>
        <v>[DISABLED]</v>
      </c>
      <c r="U1323" s="106" t="s">
        <v>6397</v>
      </c>
      <c r="V1323" s="107" t="s">
        <v>1055</v>
      </c>
      <c r="W1323" s="108">
        <v>42276</v>
      </c>
      <c r="X1323" s="107" t="b">
        <v>0</v>
      </c>
      <c r="Y1323" s="107" t="s">
        <v>5237</v>
      </c>
      <c r="Z1323" s="107" t="s">
        <v>5237</v>
      </c>
      <c r="AA1323" s="107" t="s">
        <v>5237</v>
      </c>
      <c r="AB1323" s="107" t="s">
        <v>5237</v>
      </c>
      <c r="AC1323" s="107" t="s">
        <v>5237</v>
      </c>
      <c r="AD1323" s="107" t="s">
        <v>5237</v>
      </c>
    </row>
    <row r="1324" spans="2:30" outlineLevel="2">
      <c r="B1324" s="4" t="s">
        <v>5</v>
      </c>
      <c r="C1324" s="4" t="s">
        <v>5232</v>
      </c>
      <c r="D1324" s="4" t="s">
        <v>11</v>
      </c>
      <c r="E1324" s="10" t="s">
        <v>407</v>
      </c>
      <c r="F1324" s="4" t="s">
        <v>45</v>
      </c>
      <c r="G1324" s="10" t="s">
        <v>430</v>
      </c>
      <c r="H1324" s="10" t="s">
        <v>1502</v>
      </c>
      <c r="I1324" s="4" t="s">
        <v>73</v>
      </c>
      <c r="J1324" s="72" t="str">
        <f t="shared" si="111"/>
        <v>SKBCVA7 ICPL Curncy</v>
      </c>
      <c r="K1324" s="25" t="str">
        <f t="shared" si="112"/>
        <v>ICPL</v>
      </c>
      <c r="L1324" s="26">
        <f t="shared" ca="1" si="112"/>
        <v>42276</v>
      </c>
      <c r="M1324" s="25" t="b">
        <f t="shared" si="112"/>
        <v>0</v>
      </c>
      <c r="N1324" s="84" t="str">
        <f>IF($M1324,_xll.BDP($J1324,N$1314),"[DISABLED]")</f>
        <v>[DISABLED]</v>
      </c>
      <c r="O1324" s="84" t="str">
        <f>IF($M1324,_xll.BDP($J1324,O$1314),"[DISABLED]")</f>
        <v>[DISABLED]</v>
      </c>
      <c r="P1324" s="84" t="str">
        <f>IF($M1324,_xll.BDP($J1324,P$1314),"[DISABLED]")</f>
        <v>[DISABLED]</v>
      </c>
      <c r="Q1324" s="84" t="str">
        <f>IF($M1324,_xll.BDH($J1324,Q$1314,$L1324),"[DISABLED]")</f>
        <v>[DISABLED]</v>
      </c>
      <c r="R1324" s="84" t="str">
        <f>IF($M1324,_xll.BDH($J1324,R$1314,$L1324),"[DISABLED]")</f>
        <v>[DISABLED]</v>
      </c>
      <c r="S1324" s="84" t="str">
        <f>IF($M1324,_xll.BDH($J1324,S$1314,$L1324),"[DISABLED]")</f>
        <v>[DISABLED]</v>
      </c>
      <c r="U1324" s="106" t="s">
        <v>6398</v>
      </c>
      <c r="V1324" s="107" t="s">
        <v>1055</v>
      </c>
      <c r="W1324" s="108">
        <v>42276</v>
      </c>
      <c r="X1324" s="107" t="b">
        <v>0</v>
      </c>
      <c r="Y1324" s="107" t="s">
        <v>5237</v>
      </c>
      <c r="Z1324" s="107" t="s">
        <v>5237</v>
      </c>
      <c r="AA1324" s="107" t="s">
        <v>5237</v>
      </c>
      <c r="AB1324" s="107" t="s">
        <v>5237</v>
      </c>
      <c r="AC1324" s="107" t="s">
        <v>5237</v>
      </c>
      <c r="AD1324" s="107" t="s">
        <v>5237</v>
      </c>
    </row>
    <row r="1325" spans="2:30" outlineLevel="2">
      <c r="B1325" s="4" t="s">
        <v>5</v>
      </c>
      <c r="C1325" s="4" t="s">
        <v>5232</v>
      </c>
      <c r="D1325" s="4" t="s">
        <v>11</v>
      </c>
      <c r="E1325" s="10" t="s">
        <v>407</v>
      </c>
      <c r="F1325" s="4" t="s">
        <v>156</v>
      </c>
      <c r="G1325" s="10" t="s">
        <v>430</v>
      </c>
      <c r="H1325" s="10" t="s">
        <v>1503</v>
      </c>
      <c r="I1325" s="4" t="s">
        <v>73</v>
      </c>
      <c r="J1325" s="72" t="str">
        <f t="shared" si="111"/>
        <v>SKBCVA8 ICPL Curncy</v>
      </c>
      <c r="K1325" s="25" t="str">
        <f t="shared" si="112"/>
        <v>ICPL</v>
      </c>
      <c r="L1325" s="26">
        <f t="shared" ca="1" si="112"/>
        <v>42276</v>
      </c>
      <c r="M1325" s="25" t="b">
        <f t="shared" si="112"/>
        <v>0</v>
      </c>
      <c r="N1325" s="84" t="str">
        <f>IF($M1325,_xll.BDP($J1325,N$1314),"[DISABLED]")</f>
        <v>[DISABLED]</v>
      </c>
      <c r="O1325" s="84" t="str">
        <f>IF($M1325,_xll.BDP($J1325,O$1314),"[DISABLED]")</f>
        <v>[DISABLED]</v>
      </c>
      <c r="P1325" s="84" t="str">
        <f>IF($M1325,_xll.BDP($J1325,P$1314),"[DISABLED]")</f>
        <v>[DISABLED]</v>
      </c>
      <c r="Q1325" s="84" t="str">
        <f>IF($M1325,_xll.BDH($J1325,Q$1314,$L1325),"[DISABLED]")</f>
        <v>[DISABLED]</v>
      </c>
      <c r="R1325" s="84" t="str">
        <f>IF($M1325,_xll.BDH($J1325,R$1314,$L1325),"[DISABLED]")</f>
        <v>[DISABLED]</v>
      </c>
      <c r="S1325" s="84" t="str">
        <f>IF($M1325,_xll.BDH($J1325,S$1314,$L1325),"[DISABLED]")</f>
        <v>[DISABLED]</v>
      </c>
      <c r="U1325" s="106" t="s">
        <v>6399</v>
      </c>
      <c r="V1325" s="107" t="s">
        <v>1055</v>
      </c>
      <c r="W1325" s="108">
        <v>42276</v>
      </c>
      <c r="X1325" s="107" t="b">
        <v>0</v>
      </c>
      <c r="Y1325" s="107" t="s">
        <v>5237</v>
      </c>
      <c r="Z1325" s="107" t="s">
        <v>5237</v>
      </c>
      <c r="AA1325" s="107" t="s">
        <v>5237</v>
      </c>
      <c r="AB1325" s="107" t="s">
        <v>5237</v>
      </c>
      <c r="AC1325" s="107" t="s">
        <v>5237</v>
      </c>
      <c r="AD1325" s="107" t="s">
        <v>5237</v>
      </c>
    </row>
    <row r="1326" spans="2:30" outlineLevel="2">
      <c r="B1326" s="4" t="s">
        <v>5</v>
      </c>
      <c r="C1326" s="4" t="s">
        <v>5232</v>
      </c>
      <c r="D1326" s="4" t="s">
        <v>11</v>
      </c>
      <c r="E1326" s="10" t="s">
        <v>407</v>
      </c>
      <c r="F1326" s="4" t="s">
        <v>157</v>
      </c>
      <c r="G1326" s="10" t="s">
        <v>430</v>
      </c>
      <c r="H1326" s="10" t="s">
        <v>1504</v>
      </c>
      <c r="I1326" s="4" t="s">
        <v>73</v>
      </c>
      <c r="J1326" s="72" t="str">
        <f t="shared" si="111"/>
        <v>SKBCVA9 ICPL Curncy</v>
      </c>
      <c r="K1326" s="25" t="str">
        <f t="shared" si="112"/>
        <v>ICPL</v>
      </c>
      <c r="L1326" s="26">
        <f t="shared" ca="1" si="112"/>
        <v>42276</v>
      </c>
      <c r="M1326" s="25" t="b">
        <f t="shared" si="112"/>
        <v>0</v>
      </c>
      <c r="N1326" s="84" t="str">
        <f>IF($M1326,_xll.BDP($J1326,N$1314),"[DISABLED]")</f>
        <v>[DISABLED]</v>
      </c>
      <c r="O1326" s="84" t="str">
        <f>IF($M1326,_xll.BDP($J1326,O$1314),"[DISABLED]")</f>
        <v>[DISABLED]</v>
      </c>
      <c r="P1326" s="84" t="str">
        <f>IF($M1326,_xll.BDP($J1326,P$1314),"[DISABLED]")</f>
        <v>[DISABLED]</v>
      </c>
      <c r="Q1326" s="84" t="str">
        <f>IF($M1326,_xll.BDH($J1326,Q$1314,$L1326),"[DISABLED]")</f>
        <v>[DISABLED]</v>
      </c>
      <c r="R1326" s="84" t="str">
        <f>IF($M1326,_xll.BDH($J1326,R$1314,$L1326),"[DISABLED]")</f>
        <v>[DISABLED]</v>
      </c>
      <c r="S1326" s="84" t="str">
        <f>IF($M1326,_xll.BDH($J1326,S$1314,$L1326),"[DISABLED]")</f>
        <v>[DISABLED]</v>
      </c>
      <c r="U1326" s="106" t="s">
        <v>6400</v>
      </c>
      <c r="V1326" s="107" t="s">
        <v>1055</v>
      </c>
      <c r="W1326" s="108">
        <v>42276</v>
      </c>
      <c r="X1326" s="107" t="b">
        <v>0</v>
      </c>
      <c r="Y1326" s="107" t="s">
        <v>5237</v>
      </c>
      <c r="Z1326" s="107" t="s">
        <v>5237</v>
      </c>
      <c r="AA1326" s="107" t="s">
        <v>5237</v>
      </c>
      <c r="AB1326" s="107" t="s">
        <v>5237</v>
      </c>
      <c r="AC1326" s="107" t="s">
        <v>5237</v>
      </c>
      <c r="AD1326" s="107" t="s">
        <v>5237</v>
      </c>
    </row>
    <row r="1327" spans="2:30" outlineLevel="2">
      <c r="B1327" s="4" t="s">
        <v>5</v>
      </c>
      <c r="C1327" s="4" t="s">
        <v>5232</v>
      </c>
      <c r="D1327" s="4" t="s">
        <v>11</v>
      </c>
      <c r="E1327" s="10" t="s">
        <v>407</v>
      </c>
      <c r="F1327" s="4" t="s">
        <v>46</v>
      </c>
      <c r="G1327" s="10" t="s">
        <v>430</v>
      </c>
      <c r="H1327" s="10" t="s">
        <v>1505</v>
      </c>
      <c r="I1327" s="4" t="s">
        <v>73</v>
      </c>
      <c r="J1327" s="72" t="str">
        <f t="shared" si="111"/>
        <v>SKBCVA10 ICPL Curncy</v>
      </c>
      <c r="K1327" s="25" t="str">
        <f t="shared" si="112"/>
        <v>ICPL</v>
      </c>
      <c r="L1327" s="26">
        <f t="shared" ca="1" si="112"/>
        <v>42276</v>
      </c>
      <c r="M1327" s="25" t="b">
        <f t="shared" si="112"/>
        <v>0</v>
      </c>
      <c r="N1327" s="84" t="str">
        <f>IF($M1327,_xll.BDP($J1327,N$1314),"[DISABLED]")</f>
        <v>[DISABLED]</v>
      </c>
      <c r="O1327" s="84" t="str">
        <f>IF($M1327,_xll.BDP($J1327,O$1314),"[DISABLED]")</f>
        <v>[DISABLED]</v>
      </c>
      <c r="P1327" s="84" t="str">
        <f>IF($M1327,_xll.BDP($J1327,P$1314),"[DISABLED]")</f>
        <v>[DISABLED]</v>
      </c>
      <c r="Q1327" s="84" t="str">
        <f>IF($M1327,_xll.BDH($J1327,Q$1314,$L1327),"[DISABLED]")</f>
        <v>[DISABLED]</v>
      </c>
      <c r="R1327" s="84" t="str">
        <f>IF($M1327,_xll.BDH($J1327,R$1314,$L1327),"[DISABLED]")</f>
        <v>[DISABLED]</v>
      </c>
      <c r="S1327" s="84" t="str">
        <f>IF($M1327,_xll.BDH($J1327,S$1314,$L1327),"[DISABLED]")</f>
        <v>[DISABLED]</v>
      </c>
      <c r="U1327" s="106" t="s">
        <v>6401</v>
      </c>
      <c r="V1327" s="107" t="s">
        <v>1055</v>
      </c>
      <c r="W1327" s="108">
        <v>42276</v>
      </c>
      <c r="X1327" s="107" t="b">
        <v>0</v>
      </c>
      <c r="Y1327" s="107" t="s">
        <v>5237</v>
      </c>
      <c r="Z1327" s="107" t="s">
        <v>5237</v>
      </c>
      <c r="AA1327" s="107" t="s">
        <v>5237</v>
      </c>
      <c r="AB1327" s="107" t="s">
        <v>5237</v>
      </c>
      <c r="AC1327" s="107" t="s">
        <v>5237</v>
      </c>
      <c r="AD1327" s="107" t="s">
        <v>5237</v>
      </c>
    </row>
    <row r="1328" spans="2:30" outlineLevel="2">
      <c r="B1328" s="4" t="s">
        <v>5</v>
      </c>
      <c r="C1328" s="4" t="s">
        <v>5232</v>
      </c>
      <c r="D1328" s="4" t="s">
        <v>11</v>
      </c>
      <c r="E1328" s="10" t="s">
        <v>407</v>
      </c>
      <c r="F1328" s="4" t="s">
        <v>160</v>
      </c>
      <c r="G1328" s="10" t="s">
        <v>430</v>
      </c>
      <c r="H1328" s="10" t="s">
        <v>1506</v>
      </c>
      <c r="I1328" s="4" t="s">
        <v>73</v>
      </c>
      <c r="J1328" s="72" t="str">
        <f t="shared" si="111"/>
        <v>SKBCVA11 ICPL Curncy</v>
      </c>
      <c r="K1328" s="25" t="str">
        <f t="shared" si="112"/>
        <v>ICPL</v>
      </c>
      <c r="L1328" s="26">
        <f t="shared" ca="1" si="112"/>
        <v>42276</v>
      </c>
      <c r="M1328" s="25" t="b">
        <f t="shared" si="112"/>
        <v>0</v>
      </c>
      <c r="N1328" s="84" t="str">
        <f>IF($M1328,_xll.BDP($J1328,N$1314),"[DISABLED]")</f>
        <v>[DISABLED]</v>
      </c>
      <c r="O1328" s="84" t="str">
        <f>IF($M1328,_xll.BDP($J1328,O$1314),"[DISABLED]")</f>
        <v>[DISABLED]</v>
      </c>
      <c r="P1328" s="84" t="str">
        <f>IF($M1328,_xll.BDP($J1328,P$1314),"[DISABLED]")</f>
        <v>[DISABLED]</v>
      </c>
      <c r="Q1328" s="84" t="str">
        <f>IF($M1328,_xll.BDH($J1328,Q$1314,$L1328),"[DISABLED]")</f>
        <v>[DISABLED]</v>
      </c>
      <c r="R1328" s="84" t="str">
        <f>IF($M1328,_xll.BDH($J1328,R$1314,$L1328),"[DISABLED]")</f>
        <v>[DISABLED]</v>
      </c>
      <c r="S1328" s="84" t="str">
        <f>IF($M1328,_xll.BDH($J1328,S$1314,$L1328),"[DISABLED]")</f>
        <v>[DISABLED]</v>
      </c>
      <c r="U1328" s="106" t="s">
        <v>6402</v>
      </c>
      <c r="V1328" s="107" t="s">
        <v>1055</v>
      </c>
      <c r="W1328" s="108">
        <v>42276</v>
      </c>
      <c r="X1328" s="107" t="b">
        <v>0</v>
      </c>
      <c r="Y1328" s="107" t="s">
        <v>5237</v>
      </c>
      <c r="Z1328" s="107" t="s">
        <v>5237</v>
      </c>
      <c r="AA1328" s="107" t="s">
        <v>5237</v>
      </c>
      <c r="AB1328" s="107" t="s">
        <v>5237</v>
      </c>
      <c r="AC1328" s="107" t="s">
        <v>5237</v>
      </c>
      <c r="AD1328" s="107" t="s">
        <v>5237</v>
      </c>
    </row>
    <row r="1329" spans="2:30" outlineLevel="2">
      <c r="B1329" s="4" t="s">
        <v>5</v>
      </c>
      <c r="C1329" s="4" t="s">
        <v>5232</v>
      </c>
      <c r="D1329" s="4" t="s">
        <v>11</v>
      </c>
      <c r="E1329" s="10" t="s">
        <v>407</v>
      </c>
      <c r="F1329" s="4" t="s">
        <v>161</v>
      </c>
      <c r="G1329" s="10" t="s">
        <v>430</v>
      </c>
      <c r="H1329" s="10" t="s">
        <v>1507</v>
      </c>
      <c r="I1329" s="4" t="s">
        <v>73</v>
      </c>
      <c r="J1329" s="72" t="str">
        <f t="shared" si="111"/>
        <v>SKBCVA12 ICPL Curncy</v>
      </c>
      <c r="K1329" s="25" t="str">
        <f t="shared" si="112"/>
        <v>ICPL</v>
      </c>
      <c r="L1329" s="26">
        <f t="shared" ca="1" si="112"/>
        <v>42276</v>
      </c>
      <c r="M1329" s="25" t="b">
        <f t="shared" si="112"/>
        <v>0</v>
      </c>
      <c r="N1329" s="84" t="str">
        <f>IF($M1329,_xll.BDP($J1329,N$1314),"[DISABLED]")</f>
        <v>[DISABLED]</v>
      </c>
      <c r="O1329" s="84" t="str">
        <f>IF($M1329,_xll.BDP($J1329,O$1314),"[DISABLED]")</f>
        <v>[DISABLED]</v>
      </c>
      <c r="P1329" s="84" t="str">
        <f>IF($M1329,_xll.BDP($J1329,P$1314),"[DISABLED]")</f>
        <v>[DISABLED]</v>
      </c>
      <c r="Q1329" s="84" t="str">
        <f>IF($M1329,_xll.BDH($J1329,Q$1314,$L1329),"[DISABLED]")</f>
        <v>[DISABLED]</v>
      </c>
      <c r="R1329" s="84" t="str">
        <f>IF($M1329,_xll.BDH($J1329,R$1314,$L1329),"[DISABLED]")</f>
        <v>[DISABLED]</v>
      </c>
      <c r="S1329" s="84" t="str">
        <f>IF($M1329,_xll.BDH($J1329,S$1314,$L1329),"[DISABLED]")</f>
        <v>[DISABLED]</v>
      </c>
      <c r="U1329" s="106" t="s">
        <v>6403</v>
      </c>
      <c r="V1329" s="107" t="s">
        <v>1055</v>
      </c>
      <c r="W1329" s="108">
        <v>42276</v>
      </c>
      <c r="X1329" s="107" t="b">
        <v>0</v>
      </c>
      <c r="Y1329" s="107" t="s">
        <v>5237</v>
      </c>
      <c r="Z1329" s="107" t="s">
        <v>5237</v>
      </c>
      <c r="AA1329" s="107" t="s">
        <v>5237</v>
      </c>
      <c r="AB1329" s="107" t="s">
        <v>5237</v>
      </c>
      <c r="AC1329" s="107" t="s">
        <v>5237</v>
      </c>
      <c r="AD1329" s="107" t="s">
        <v>5237</v>
      </c>
    </row>
    <row r="1330" spans="2:30" outlineLevel="2">
      <c r="B1330" s="4" t="s">
        <v>5</v>
      </c>
      <c r="C1330" s="4" t="s">
        <v>5232</v>
      </c>
      <c r="D1330" s="4" t="s">
        <v>11</v>
      </c>
      <c r="E1330" s="10" t="s">
        <v>407</v>
      </c>
      <c r="F1330" s="4" t="s">
        <v>162</v>
      </c>
      <c r="G1330" s="10" t="s">
        <v>430</v>
      </c>
      <c r="H1330" s="10" t="s">
        <v>1508</v>
      </c>
      <c r="I1330" s="4" t="s">
        <v>73</v>
      </c>
      <c r="J1330" s="72" t="str">
        <f t="shared" si="111"/>
        <v>SKBCVA13 ICPL Curncy</v>
      </c>
      <c r="K1330" s="25" t="str">
        <f t="shared" si="112"/>
        <v>ICPL</v>
      </c>
      <c r="L1330" s="26">
        <f t="shared" ca="1" si="112"/>
        <v>42276</v>
      </c>
      <c r="M1330" s="25" t="b">
        <f t="shared" si="112"/>
        <v>0</v>
      </c>
      <c r="N1330" s="84" t="str">
        <f>IF($M1330,_xll.BDP($J1330,N$1314),"[DISABLED]")</f>
        <v>[DISABLED]</v>
      </c>
      <c r="O1330" s="84" t="str">
        <f>IF($M1330,_xll.BDP($J1330,O$1314),"[DISABLED]")</f>
        <v>[DISABLED]</v>
      </c>
      <c r="P1330" s="84" t="str">
        <f>IF($M1330,_xll.BDP($J1330,P$1314),"[DISABLED]")</f>
        <v>[DISABLED]</v>
      </c>
      <c r="Q1330" s="84" t="str">
        <f>IF($M1330,_xll.BDH($J1330,Q$1314,$L1330),"[DISABLED]")</f>
        <v>[DISABLED]</v>
      </c>
      <c r="R1330" s="84" t="str">
        <f>IF($M1330,_xll.BDH($J1330,R$1314,$L1330),"[DISABLED]")</f>
        <v>[DISABLED]</v>
      </c>
      <c r="S1330" s="84" t="str">
        <f>IF($M1330,_xll.BDH($J1330,S$1314,$L1330),"[DISABLED]")</f>
        <v>[DISABLED]</v>
      </c>
      <c r="U1330" s="106" t="s">
        <v>6404</v>
      </c>
      <c r="V1330" s="107" t="s">
        <v>1055</v>
      </c>
      <c r="W1330" s="108">
        <v>42276</v>
      </c>
      <c r="X1330" s="107" t="b">
        <v>0</v>
      </c>
      <c r="Y1330" s="107" t="s">
        <v>5237</v>
      </c>
      <c r="Z1330" s="107" t="s">
        <v>5237</v>
      </c>
      <c r="AA1330" s="107" t="s">
        <v>5237</v>
      </c>
      <c r="AB1330" s="107" t="s">
        <v>5237</v>
      </c>
      <c r="AC1330" s="107" t="s">
        <v>5237</v>
      </c>
      <c r="AD1330" s="107" t="s">
        <v>5237</v>
      </c>
    </row>
    <row r="1331" spans="2:30" outlineLevel="2">
      <c r="B1331" s="4" t="s">
        <v>5</v>
      </c>
      <c r="C1331" s="4" t="s">
        <v>5232</v>
      </c>
      <c r="D1331" s="4" t="s">
        <v>11</v>
      </c>
      <c r="E1331" s="10" t="s">
        <v>407</v>
      </c>
      <c r="F1331" s="4" t="s">
        <v>163</v>
      </c>
      <c r="G1331" s="10" t="s">
        <v>430</v>
      </c>
      <c r="H1331" s="10" t="s">
        <v>1509</v>
      </c>
      <c r="I1331" s="4" t="s">
        <v>73</v>
      </c>
      <c r="J1331" s="72" t="str">
        <f t="shared" si="111"/>
        <v>SKBCVA14 ICPL Curncy</v>
      </c>
      <c r="K1331" s="25" t="str">
        <f t="shared" si="112"/>
        <v>ICPL</v>
      </c>
      <c r="L1331" s="26">
        <f t="shared" ca="1" si="112"/>
        <v>42276</v>
      </c>
      <c r="M1331" s="25" t="b">
        <f t="shared" si="112"/>
        <v>0</v>
      </c>
      <c r="N1331" s="84" t="str">
        <f>IF($M1331,_xll.BDP($J1331,N$1314),"[DISABLED]")</f>
        <v>[DISABLED]</v>
      </c>
      <c r="O1331" s="84" t="str">
        <f>IF($M1331,_xll.BDP($J1331,O$1314),"[DISABLED]")</f>
        <v>[DISABLED]</v>
      </c>
      <c r="P1331" s="84" t="str">
        <f>IF($M1331,_xll.BDP($J1331,P$1314),"[DISABLED]")</f>
        <v>[DISABLED]</v>
      </c>
      <c r="Q1331" s="84" t="str">
        <f>IF($M1331,_xll.BDH($J1331,Q$1314,$L1331),"[DISABLED]")</f>
        <v>[DISABLED]</v>
      </c>
      <c r="R1331" s="84" t="str">
        <f>IF($M1331,_xll.BDH($J1331,R$1314,$L1331),"[DISABLED]")</f>
        <v>[DISABLED]</v>
      </c>
      <c r="S1331" s="84" t="str">
        <f>IF($M1331,_xll.BDH($J1331,S$1314,$L1331),"[DISABLED]")</f>
        <v>[DISABLED]</v>
      </c>
      <c r="U1331" s="106" t="s">
        <v>6405</v>
      </c>
      <c r="V1331" s="107" t="s">
        <v>1055</v>
      </c>
      <c r="W1331" s="108">
        <v>42276</v>
      </c>
      <c r="X1331" s="107" t="b">
        <v>0</v>
      </c>
      <c r="Y1331" s="107" t="s">
        <v>5237</v>
      </c>
      <c r="Z1331" s="107" t="s">
        <v>5237</v>
      </c>
      <c r="AA1331" s="107" t="s">
        <v>5237</v>
      </c>
      <c r="AB1331" s="107" t="s">
        <v>5237</v>
      </c>
      <c r="AC1331" s="107" t="s">
        <v>5237</v>
      </c>
      <c r="AD1331" s="107" t="s">
        <v>5237</v>
      </c>
    </row>
    <row r="1332" spans="2:30" outlineLevel="2">
      <c r="B1332" s="4" t="s">
        <v>5</v>
      </c>
      <c r="C1332" s="4" t="s">
        <v>5232</v>
      </c>
      <c r="D1332" s="4" t="s">
        <v>11</v>
      </c>
      <c r="E1332" s="10" t="s">
        <v>407</v>
      </c>
      <c r="F1332" s="4" t="s">
        <v>47</v>
      </c>
      <c r="G1332" s="10" t="s">
        <v>430</v>
      </c>
      <c r="H1332" s="10" t="s">
        <v>1510</v>
      </c>
      <c r="I1332" s="4" t="s">
        <v>73</v>
      </c>
      <c r="J1332" s="72" t="str">
        <f t="shared" si="111"/>
        <v>SKBCVA15 ICPL Curncy</v>
      </c>
      <c r="K1332" s="25" t="str">
        <f t="shared" si="112"/>
        <v>ICPL</v>
      </c>
      <c r="L1332" s="26">
        <f t="shared" ca="1" si="112"/>
        <v>42276</v>
      </c>
      <c r="M1332" s="25" t="b">
        <f t="shared" si="112"/>
        <v>0</v>
      </c>
      <c r="N1332" s="84" t="str">
        <f>IF($M1332,_xll.BDP($J1332,N$1314),"[DISABLED]")</f>
        <v>[DISABLED]</v>
      </c>
      <c r="O1332" s="84" t="str">
        <f>IF($M1332,_xll.BDP($J1332,O$1314),"[DISABLED]")</f>
        <v>[DISABLED]</v>
      </c>
      <c r="P1332" s="84" t="str">
        <f>IF($M1332,_xll.BDP($J1332,P$1314),"[DISABLED]")</f>
        <v>[DISABLED]</v>
      </c>
      <c r="Q1332" s="84" t="str">
        <f>IF($M1332,_xll.BDH($J1332,Q$1314,$L1332),"[DISABLED]")</f>
        <v>[DISABLED]</v>
      </c>
      <c r="R1332" s="84" t="str">
        <f>IF($M1332,_xll.BDH($J1332,R$1314,$L1332),"[DISABLED]")</f>
        <v>[DISABLED]</v>
      </c>
      <c r="S1332" s="84" t="str">
        <f>IF($M1332,_xll.BDH($J1332,S$1314,$L1332),"[DISABLED]")</f>
        <v>[DISABLED]</v>
      </c>
      <c r="U1332" s="106" t="s">
        <v>6406</v>
      </c>
      <c r="V1332" s="107" t="s">
        <v>1055</v>
      </c>
      <c r="W1332" s="108">
        <v>42276</v>
      </c>
      <c r="X1332" s="107" t="b">
        <v>0</v>
      </c>
      <c r="Y1332" s="107" t="s">
        <v>5237</v>
      </c>
      <c r="Z1332" s="107" t="s">
        <v>5237</v>
      </c>
      <c r="AA1332" s="107" t="s">
        <v>5237</v>
      </c>
      <c r="AB1332" s="107" t="s">
        <v>5237</v>
      </c>
      <c r="AC1332" s="107" t="s">
        <v>5237</v>
      </c>
      <c r="AD1332" s="107" t="s">
        <v>5237</v>
      </c>
    </row>
    <row r="1333" spans="2:30" outlineLevel="2">
      <c r="B1333" s="4" t="s">
        <v>5</v>
      </c>
      <c r="C1333" s="4" t="s">
        <v>5232</v>
      </c>
      <c r="D1333" s="4" t="s">
        <v>11</v>
      </c>
      <c r="E1333" s="10" t="s">
        <v>407</v>
      </c>
      <c r="F1333" s="4" t="s">
        <v>48</v>
      </c>
      <c r="G1333" s="10" t="s">
        <v>430</v>
      </c>
      <c r="H1333" s="10" t="s">
        <v>1511</v>
      </c>
      <c r="I1333" s="4" t="s">
        <v>73</v>
      </c>
      <c r="J1333" s="72" t="str">
        <f t="shared" si="111"/>
        <v>SKBCVA20 ICPL Curncy</v>
      </c>
      <c r="K1333" s="25" t="str">
        <f t="shared" si="112"/>
        <v>ICPL</v>
      </c>
      <c r="L1333" s="26">
        <f t="shared" ca="1" si="112"/>
        <v>42276</v>
      </c>
      <c r="M1333" s="25" t="b">
        <f t="shared" si="112"/>
        <v>0</v>
      </c>
      <c r="N1333" s="84" t="str">
        <f>IF($M1333,_xll.BDP($J1333,N$1314),"[DISABLED]")</f>
        <v>[DISABLED]</v>
      </c>
      <c r="O1333" s="84" t="str">
        <f>IF($M1333,_xll.BDP($J1333,O$1314),"[DISABLED]")</f>
        <v>[DISABLED]</v>
      </c>
      <c r="P1333" s="84" t="str">
        <f>IF($M1333,_xll.BDP($J1333,P$1314),"[DISABLED]")</f>
        <v>[DISABLED]</v>
      </c>
      <c r="Q1333" s="84" t="str">
        <f>IF($M1333,_xll.BDH($J1333,Q$1314,$L1333),"[DISABLED]")</f>
        <v>[DISABLED]</v>
      </c>
      <c r="R1333" s="84" t="str">
        <f>IF($M1333,_xll.BDH($J1333,R$1314,$L1333),"[DISABLED]")</f>
        <v>[DISABLED]</v>
      </c>
      <c r="S1333" s="84" t="str">
        <f>IF($M1333,_xll.BDH($J1333,S$1314,$L1333),"[DISABLED]")</f>
        <v>[DISABLED]</v>
      </c>
      <c r="U1333" s="106" t="s">
        <v>6407</v>
      </c>
      <c r="V1333" s="107" t="s">
        <v>1055</v>
      </c>
      <c r="W1333" s="108">
        <v>42276</v>
      </c>
      <c r="X1333" s="107" t="b">
        <v>0</v>
      </c>
      <c r="Y1333" s="107" t="s">
        <v>5237</v>
      </c>
      <c r="Z1333" s="107" t="s">
        <v>5237</v>
      </c>
      <c r="AA1333" s="107" t="s">
        <v>5237</v>
      </c>
      <c r="AB1333" s="107" t="s">
        <v>5237</v>
      </c>
      <c r="AC1333" s="107" t="s">
        <v>5237</v>
      </c>
      <c r="AD1333" s="107" t="s">
        <v>5237</v>
      </c>
    </row>
    <row r="1334" spans="2:30" outlineLevel="2">
      <c r="B1334" s="4" t="s">
        <v>5</v>
      </c>
      <c r="C1334" s="4" t="s">
        <v>5232</v>
      </c>
      <c r="D1334" s="4" t="s">
        <v>11</v>
      </c>
      <c r="E1334" s="10" t="s">
        <v>407</v>
      </c>
      <c r="F1334" s="4" t="s">
        <v>49</v>
      </c>
      <c r="G1334" s="10" t="s">
        <v>430</v>
      </c>
      <c r="H1334" s="10" t="s">
        <v>1512</v>
      </c>
      <c r="I1334" s="4" t="s">
        <v>73</v>
      </c>
      <c r="J1334" s="72" t="str">
        <f t="shared" si="111"/>
        <v>SKBCVA25 ICPL Curncy</v>
      </c>
      <c r="K1334" s="25" t="str">
        <f t="shared" si="112"/>
        <v>ICPL</v>
      </c>
      <c r="L1334" s="26">
        <f t="shared" ca="1" si="112"/>
        <v>42276</v>
      </c>
      <c r="M1334" s="25" t="b">
        <f t="shared" si="112"/>
        <v>0</v>
      </c>
      <c r="N1334" s="84" t="str">
        <f>IF($M1334,_xll.BDP($J1334,N$1314),"[DISABLED]")</f>
        <v>[DISABLED]</v>
      </c>
      <c r="O1334" s="84" t="str">
        <f>IF($M1334,_xll.BDP($J1334,O$1314),"[DISABLED]")</f>
        <v>[DISABLED]</v>
      </c>
      <c r="P1334" s="84" t="str">
        <f>IF($M1334,_xll.BDP($J1334,P$1314),"[DISABLED]")</f>
        <v>[DISABLED]</v>
      </c>
      <c r="Q1334" s="84" t="str">
        <f>IF($M1334,_xll.BDH($J1334,Q$1314,$L1334),"[DISABLED]")</f>
        <v>[DISABLED]</v>
      </c>
      <c r="R1334" s="84" t="str">
        <f>IF($M1334,_xll.BDH($J1334,R$1314,$L1334),"[DISABLED]")</f>
        <v>[DISABLED]</v>
      </c>
      <c r="S1334" s="84" t="str">
        <f>IF($M1334,_xll.BDH($J1334,S$1314,$L1334),"[DISABLED]")</f>
        <v>[DISABLED]</v>
      </c>
      <c r="U1334" s="106" t="s">
        <v>6408</v>
      </c>
      <c r="V1334" s="107" t="s">
        <v>1055</v>
      </c>
      <c r="W1334" s="108">
        <v>42276</v>
      </c>
      <c r="X1334" s="107" t="b">
        <v>0</v>
      </c>
      <c r="Y1334" s="107" t="s">
        <v>5237</v>
      </c>
      <c r="Z1334" s="107" t="s">
        <v>5237</v>
      </c>
      <c r="AA1334" s="107" t="s">
        <v>5237</v>
      </c>
      <c r="AB1334" s="107" t="s">
        <v>5237</v>
      </c>
      <c r="AC1334" s="107" t="s">
        <v>5237</v>
      </c>
      <c r="AD1334" s="107" t="s">
        <v>5237</v>
      </c>
    </row>
    <row r="1335" spans="2:30" outlineLevel="2">
      <c r="B1335" s="4" t="s">
        <v>5</v>
      </c>
      <c r="C1335" s="4" t="s">
        <v>5232</v>
      </c>
      <c r="D1335" s="4" t="s">
        <v>11</v>
      </c>
      <c r="E1335" s="10" t="s">
        <v>407</v>
      </c>
      <c r="F1335" s="4" t="s">
        <v>50</v>
      </c>
      <c r="G1335" s="10" t="s">
        <v>430</v>
      </c>
      <c r="H1335" s="10" t="s">
        <v>1513</v>
      </c>
      <c r="I1335" s="4" t="s">
        <v>73</v>
      </c>
      <c r="J1335" s="72" t="str">
        <f t="shared" si="111"/>
        <v>SKBCVA30 ICPL Curncy</v>
      </c>
      <c r="K1335" s="25" t="str">
        <f t="shared" si="112"/>
        <v>ICPL</v>
      </c>
      <c r="L1335" s="26">
        <f t="shared" ca="1" si="112"/>
        <v>42276</v>
      </c>
      <c r="M1335" s="25" t="b">
        <f t="shared" si="112"/>
        <v>0</v>
      </c>
      <c r="N1335" s="84" t="str">
        <f>IF($M1335,_xll.BDP($J1335,N$1314),"[DISABLED]")</f>
        <v>[DISABLED]</v>
      </c>
      <c r="O1335" s="84" t="str">
        <f>IF($M1335,_xll.BDP($J1335,O$1314),"[DISABLED]")</f>
        <v>[DISABLED]</v>
      </c>
      <c r="P1335" s="84" t="str">
        <f>IF($M1335,_xll.BDP($J1335,P$1314),"[DISABLED]")</f>
        <v>[DISABLED]</v>
      </c>
      <c r="Q1335" s="84" t="str">
        <f>IF($M1335,_xll.BDH($J1335,Q$1314,$L1335),"[DISABLED]")</f>
        <v>[DISABLED]</v>
      </c>
      <c r="R1335" s="84" t="str">
        <f>IF($M1335,_xll.BDH($J1335,R$1314,$L1335),"[DISABLED]")</f>
        <v>[DISABLED]</v>
      </c>
      <c r="S1335" s="84" t="str">
        <f>IF($M1335,_xll.BDH($J1335,S$1314,$L1335),"[DISABLED]")</f>
        <v>[DISABLED]</v>
      </c>
      <c r="U1335" s="106" t="s">
        <v>6409</v>
      </c>
      <c r="V1335" s="107" t="s">
        <v>1055</v>
      </c>
      <c r="W1335" s="108">
        <v>42276</v>
      </c>
      <c r="X1335" s="107" t="b">
        <v>0</v>
      </c>
      <c r="Y1335" s="107" t="s">
        <v>5237</v>
      </c>
      <c r="Z1335" s="107" t="s">
        <v>5237</v>
      </c>
      <c r="AA1335" s="107" t="s">
        <v>5237</v>
      </c>
      <c r="AB1335" s="107" t="s">
        <v>5237</v>
      </c>
      <c r="AC1335" s="107" t="s">
        <v>5237</v>
      </c>
      <c r="AD1335" s="107" t="s">
        <v>5237</v>
      </c>
    </row>
    <row r="1336" spans="2:30" outlineLevel="2">
      <c r="B1336" s="4" t="s">
        <v>5</v>
      </c>
      <c r="C1336" s="4" t="s">
        <v>5232</v>
      </c>
      <c r="D1336" s="4" t="s">
        <v>11</v>
      </c>
      <c r="E1336" s="10" t="s">
        <v>407</v>
      </c>
      <c r="F1336" s="4" t="s">
        <v>51</v>
      </c>
      <c r="G1336" s="10" t="s">
        <v>430</v>
      </c>
      <c r="H1336" s="10" t="s">
        <v>1514</v>
      </c>
      <c r="I1336" s="4" t="s">
        <v>73</v>
      </c>
      <c r="J1336" s="72" t="str">
        <f t="shared" si="111"/>
        <v>SKBCVA40 ICPL Curncy</v>
      </c>
      <c r="K1336" s="25" t="str">
        <f t="shared" si="112"/>
        <v>ICPL</v>
      </c>
      <c r="L1336" s="26">
        <f t="shared" ca="1" si="112"/>
        <v>42276</v>
      </c>
      <c r="M1336" s="25" t="b">
        <f t="shared" si="112"/>
        <v>0</v>
      </c>
      <c r="N1336" s="84" t="str">
        <f>IF($M1336,_xll.BDP($J1336,N$1314),"[DISABLED]")</f>
        <v>[DISABLED]</v>
      </c>
      <c r="O1336" s="84" t="str">
        <f>IF($M1336,_xll.BDP($J1336,O$1314),"[DISABLED]")</f>
        <v>[DISABLED]</v>
      </c>
      <c r="P1336" s="84" t="str">
        <f>IF($M1336,_xll.BDP($J1336,P$1314),"[DISABLED]")</f>
        <v>[DISABLED]</v>
      </c>
      <c r="Q1336" s="84" t="str">
        <f>IF($M1336,_xll.BDH($J1336,Q$1314,$L1336),"[DISABLED]")</f>
        <v>[DISABLED]</v>
      </c>
      <c r="R1336" s="84" t="str">
        <f>IF($M1336,_xll.BDH($J1336,R$1314,$L1336),"[DISABLED]")</f>
        <v>[DISABLED]</v>
      </c>
      <c r="S1336" s="84" t="str">
        <f>IF($M1336,_xll.BDH($J1336,S$1314,$L1336),"[DISABLED]")</f>
        <v>[DISABLED]</v>
      </c>
      <c r="U1336" s="106" t="s">
        <v>6410</v>
      </c>
      <c r="V1336" s="107" t="s">
        <v>1055</v>
      </c>
      <c r="W1336" s="108">
        <v>42276</v>
      </c>
      <c r="X1336" s="107" t="b">
        <v>0</v>
      </c>
      <c r="Y1336" s="107" t="s">
        <v>5237</v>
      </c>
      <c r="Z1336" s="107" t="s">
        <v>5237</v>
      </c>
      <c r="AA1336" s="107" t="s">
        <v>5237</v>
      </c>
      <c r="AB1336" s="107" t="s">
        <v>5237</v>
      </c>
      <c r="AC1336" s="107" t="s">
        <v>5237</v>
      </c>
      <c r="AD1336" s="107" t="s">
        <v>5237</v>
      </c>
    </row>
    <row r="1337" spans="2:30" outlineLevel="2">
      <c r="B1337" s="4" t="s">
        <v>5</v>
      </c>
      <c r="C1337" s="4" t="s">
        <v>5232</v>
      </c>
      <c r="D1337" s="4" t="s">
        <v>11</v>
      </c>
      <c r="E1337" s="10" t="s">
        <v>407</v>
      </c>
      <c r="F1337" s="4" t="s">
        <v>52</v>
      </c>
      <c r="G1337" s="10" t="s">
        <v>430</v>
      </c>
      <c r="H1337" s="10" t="s">
        <v>1515</v>
      </c>
      <c r="I1337" s="4" t="s">
        <v>73</v>
      </c>
      <c r="J1337" s="72" t="str">
        <f t="shared" si="111"/>
        <v>SKBCVA50 ICPL Curncy</v>
      </c>
      <c r="K1337" s="25" t="str">
        <f t="shared" si="112"/>
        <v>ICPL</v>
      </c>
      <c r="L1337" s="26">
        <f t="shared" ca="1" si="112"/>
        <v>42276</v>
      </c>
      <c r="M1337" s="25" t="b">
        <f t="shared" si="112"/>
        <v>0</v>
      </c>
      <c r="N1337" s="84" t="str">
        <f>IF($M1337,_xll.BDP($J1337,N$1314),"[DISABLED]")</f>
        <v>[DISABLED]</v>
      </c>
      <c r="O1337" s="84" t="str">
        <f>IF($M1337,_xll.BDP($J1337,O$1314),"[DISABLED]")</f>
        <v>[DISABLED]</v>
      </c>
      <c r="P1337" s="84" t="str">
        <f>IF($M1337,_xll.BDP($J1337,P$1314),"[DISABLED]")</f>
        <v>[DISABLED]</v>
      </c>
      <c r="Q1337" s="84" t="str">
        <f>IF($M1337,_xll.BDH($J1337,Q$1314,$L1337),"[DISABLED]")</f>
        <v>[DISABLED]</v>
      </c>
      <c r="R1337" s="84" t="str">
        <f>IF($M1337,_xll.BDH($J1337,R$1314,$L1337),"[DISABLED]")</f>
        <v>[DISABLED]</v>
      </c>
      <c r="S1337" s="84" t="str">
        <f>IF($M1337,_xll.BDH($J1337,S$1314,$L1337),"[DISABLED]")</f>
        <v>[DISABLED]</v>
      </c>
      <c r="U1337" s="106" t="s">
        <v>6411</v>
      </c>
      <c r="V1337" s="107" t="s">
        <v>1055</v>
      </c>
      <c r="W1337" s="108">
        <v>42276</v>
      </c>
      <c r="X1337" s="107" t="b">
        <v>0</v>
      </c>
      <c r="Y1337" s="107" t="s">
        <v>5237</v>
      </c>
      <c r="Z1337" s="107" t="s">
        <v>5237</v>
      </c>
      <c r="AA1337" s="107" t="s">
        <v>5237</v>
      </c>
      <c r="AB1337" s="107" t="s">
        <v>5237</v>
      </c>
      <c r="AC1337" s="107" t="s">
        <v>5237</v>
      </c>
      <c r="AD1337" s="107" t="s">
        <v>5237</v>
      </c>
    </row>
    <row r="1338" spans="2:30" outlineLevel="2">
      <c r="B1338" s="4" t="s">
        <v>5</v>
      </c>
      <c r="C1338" s="4" t="s">
        <v>5232</v>
      </c>
      <c r="D1338" s="4" t="s">
        <v>11</v>
      </c>
      <c r="E1338" s="35" t="s">
        <v>407</v>
      </c>
      <c r="F1338" s="6" t="s">
        <v>169</v>
      </c>
      <c r="G1338" s="10" t="s">
        <v>430</v>
      </c>
      <c r="H1338" s="35" t="s">
        <v>1516</v>
      </c>
      <c r="I1338" s="4" t="s">
        <v>73</v>
      </c>
      <c r="J1338" s="72" t="str">
        <f t="shared" si="111"/>
        <v>SKBCVA60 ICPL Curncy</v>
      </c>
      <c r="K1338" s="25" t="str">
        <f t="shared" si="112"/>
        <v>ICPL</v>
      </c>
      <c r="L1338" s="26">
        <f t="shared" ca="1" si="112"/>
        <v>42276</v>
      </c>
      <c r="M1338" s="25" t="b">
        <f t="shared" si="112"/>
        <v>0</v>
      </c>
      <c r="N1338" s="84" t="str">
        <f>IF($M1338,_xll.BDP($J1338,N$1314),"[DISABLED]")</f>
        <v>[DISABLED]</v>
      </c>
      <c r="O1338" s="84" t="str">
        <f>IF($M1338,_xll.BDP($J1338,O$1314),"[DISABLED]")</f>
        <v>[DISABLED]</v>
      </c>
      <c r="P1338" s="84" t="str">
        <f>IF($M1338,_xll.BDP($J1338,P$1314),"[DISABLED]")</f>
        <v>[DISABLED]</v>
      </c>
      <c r="Q1338" s="84" t="str">
        <f>IF($M1338,_xll.BDH($J1338,Q$1314,$L1338),"[DISABLED]")</f>
        <v>[DISABLED]</v>
      </c>
      <c r="R1338" s="84" t="str">
        <f>IF($M1338,_xll.BDH($J1338,R$1314,$L1338),"[DISABLED]")</f>
        <v>[DISABLED]</v>
      </c>
      <c r="S1338" s="84" t="str">
        <f>IF($M1338,_xll.BDH($J1338,S$1314,$L1338),"[DISABLED]")</f>
        <v>[DISABLED]</v>
      </c>
      <c r="U1338" s="106" t="s">
        <v>6412</v>
      </c>
      <c r="V1338" s="107" t="s">
        <v>1055</v>
      </c>
      <c r="W1338" s="108">
        <v>42276</v>
      </c>
      <c r="X1338" s="107" t="b">
        <v>0</v>
      </c>
      <c r="Y1338" s="107" t="s">
        <v>5237</v>
      </c>
      <c r="Z1338" s="107" t="s">
        <v>5237</v>
      </c>
      <c r="AA1338" s="107" t="s">
        <v>5237</v>
      </c>
      <c r="AB1338" s="107" t="s">
        <v>5237</v>
      </c>
      <c r="AC1338" s="107" t="s">
        <v>5237</v>
      </c>
      <c r="AD1338" s="107" t="s">
        <v>5237</v>
      </c>
    </row>
    <row r="1339" spans="2:30" outlineLevel="1">
      <c r="B1339" s="4" t="s">
        <v>5</v>
      </c>
      <c r="C1339" s="4" t="s">
        <v>5232</v>
      </c>
      <c r="D1339" s="4" t="s">
        <v>11</v>
      </c>
      <c r="E1339" s="39" t="s">
        <v>62</v>
      </c>
      <c r="F1339" s="76"/>
      <c r="G1339" s="77"/>
      <c r="H1339" s="77"/>
      <c r="I1339" s="78"/>
      <c r="J1339" s="78"/>
      <c r="K1339" s="81" t="str">
        <f t="shared" ref="K1339:S1339" si="113">INDEX(ObjData,MATCH($C1339&amp;"-"&amp;$D1339&amp;"-"&amp;$E1339,ObjIDs,0),MATCH(K$2,ObjFields,0))</f>
        <v>ICPL</v>
      </c>
      <c r="L1339" s="82">
        <f t="shared" ca="1" si="113"/>
        <v>42276</v>
      </c>
      <c r="M1339" s="81" t="b">
        <f t="shared" si="113"/>
        <v>0</v>
      </c>
      <c r="N1339" s="81" t="str">
        <f t="shared" si="113"/>
        <v>NAME</v>
      </c>
      <c r="O1339" s="81" t="str">
        <f t="shared" si="113"/>
        <v>LAST_UPDATE_DT</v>
      </c>
      <c r="P1339" s="81" t="str">
        <f t="shared" si="113"/>
        <v>LAST_UPDATE</v>
      </c>
      <c r="Q1339" s="81" t="str">
        <f t="shared" si="113"/>
        <v>PX_LAST</v>
      </c>
      <c r="R1339" s="81" t="str">
        <f t="shared" si="113"/>
        <v>PX_BID</v>
      </c>
      <c r="S1339" s="81" t="str">
        <f t="shared" si="113"/>
        <v>PX_ASK</v>
      </c>
      <c r="U1339" s="103"/>
      <c r="V1339" s="104" t="s">
        <v>1055</v>
      </c>
      <c r="W1339" s="105">
        <v>42276</v>
      </c>
      <c r="X1339" s="104" t="b">
        <v>0</v>
      </c>
      <c r="Y1339" s="104" t="s">
        <v>289</v>
      </c>
      <c r="Z1339" s="104" t="s">
        <v>291</v>
      </c>
      <c r="AA1339" s="104" t="s">
        <v>292</v>
      </c>
      <c r="AB1339" s="104" t="s">
        <v>56</v>
      </c>
      <c r="AC1339" s="104" t="s">
        <v>5228</v>
      </c>
      <c r="AD1339" s="104" t="s">
        <v>5229</v>
      </c>
    </row>
    <row r="1340" spans="2:30" outlineLevel="2">
      <c r="B1340" s="4" t="s">
        <v>5</v>
      </c>
      <c r="C1340" s="4" t="s">
        <v>5232</v>
      </c>
      <c r="D1340" s="4" t="s">
        <v>11</v>
      </c>
      <c r="E1340" s="10" t="s">
        <v>62</v>
      </c>
      <c r="F1340" s="4" t="s">
        <v>54</v>
      </c>
      <c r="G1340" s="10" t="s">
        <v>1421</v>
      </c>
      <c r="H1340" s="10" t="s">
        <v>1464</v>
      </c>
      <c r="I1340" s="4" t="s">
        <v>277</v>
      </c>
      <c r="J1340" s="72" t="str">
        <f>H1340&amp;" "&amp;K1340&amp;" "&amp;I1340</f>
        <v>STIB3M ICPL Index</v>
      </c>
      <c r="K1340" s="25" t="str">
        <f>K$1339</f>
        <v>ICPL</v>
      </c>
      <c r="L1340" s="26">
        <f ca="1">L$1339</f>
        <v>42276</v>
      </c>
      <c r="M1340" s="25" t="b">
        <f>M$1339</f>
        <v>0</v>
      </c>
      <c r="N1340" s="84" t="str">
        <f>IF($M1340,_xll.BDP($J1340,N$1339),"[DISABLED]")</f>
        <v>[DISABLED]</v>
      </c>
      <c r="O1340" s="84" t="str">
        <f>IF($M1340,_xll.BDP($J1340,O$1339),"[DISABLED]")</f>
        <v>[DISABLED]</v>
      </c>
      <c r="P1340" s="84" t="str">
        <f>IF($M1340,_xll.BDP($J1340,P$1339),"[DISABLED]")</f>
        <v>[DISABLED]</v>
      </c>
      <c r="Q1340" s="84" t="str">
        <f>IF($M1340,_xll.BDH($J1340,Q$1339,$L1340),"[DISABLED]")</f>
        <v>[DISABLED]</v>
      </c>
      <c r="R1340" s="84" t="str">
        <f>IF($M1340,_xll.BDH($J1340,R$1339,$L1340),"[DISABLED]")</f>
        <v>[DISABLED]</v>
      </c>
      <c r="S1340" s="84" t="str">
        <f>IF($M1340,_xll.BDH($J1340,S$1339,$L1340),"[DISABLED]")</f>
        <v>[DISABLED]</v>
      </c>
      <c r="U1340" s="106" t="s">
        <v>6413</v>
      </c>
      <c r="V1340" s="107" t="s">
        <v>1055</v>
      </c>
      <c r="W1340" s="108">
        <v>42276</v>
      </c>
      <c r="X1340" s="107" t="b">
        <v>0</v>
      </c>
      <c r="Y1340" s="107" t="s">
        <v>5237</v>
      </c>
      <c r="Z1340" s="107" t="s">
        <v>5237</v>
      </c>
      <c r="AA1340" s="107" t="s">
        <v>5237</v>
      </c>
      <c r="AB1340" s="107" t="s">
        <v>5237</v>
      </c>
      <c r="AC1340" s="107" t="s">
        <v>5237</v>
      </c>
      <c r="AD1340" s="107" t="s">
        <v>5237</v>
      </c>
    </row>
    <row r="1341" spans="2:30" outlineLevel="2">
      <c r="B1341" s="4" t="s">
        <v>5</v>
      </c>
      <c r="C1341" s="4" t="s">
        <v>5232</v>
      </c>
      <c r="D1341" s="4" t="s">
        <v>11</v>
      </c>
      <c r="E1341" s="10" t="s">
        <v>62</v>
      </c>
      <c r="F1341" s="4" t="s">
        <v>54</v>
      </c>
      <c r="G1341" s="10" t="s">
        <v>1492</v>
      </c>
      <c r="H1341" s="10" t="s">
        <v>1491</v>
      </c>
      <c r="I1341" s="4" t="s">
        <v>73</v>
      </c>
      <c r="J1341" s="72" t="str">
        <f t="shared" ref="J1341:J1367" si="114">H1341&amp;" "&amp;K1341&amp;" "&amp;I1341</f>
        <v>SKSWC ICPL Curncy</v>
      </c>
      <c r="K1341" s="25" t="str">
        <f t="shared" ref="K1341:M1367" si="115">K$1339</f>
        <v>ICPL</v>
      </c>
      <c r="L1341" s="26">
        <f t="shared" ca="1" si="115"/>
        <v>42276</v>
      </c>
      <c r="M1341" s="25" t="b">
        <f t="shared" si="115"/>
        <v>0</v>
      </c>
      <c r="N1341" s="84" t="str">
        <f>IF($M1341,_xll.BDP($J1341,N$1339),"[DISABLED]")</f>
        <v>[DISABLED]</v>
      </c>
      <c r="O1341" s="84" t="str">
        <f>IF($M1341,_xll.BDP($J1341,O$1339),"[DISABLED]")</f>
        <v>[DISABLED]</v>
      </c>
      <c r="P1341" s="84" t="str">
        <f>IF($M1341,_xll.BDP($J1341,P$1339),"[DISABLED]")</f>
        <v>[DISABLED]</v>
      </c>
      <c r="Q1341" s="84" t="str">
        <f>IF($M1341,_xll.BDH($J1341,Q$1339,$L1341),"[DISABLED]")</f>
        <v>[DISABLED]</v>
      </c>
      <c r="R1341" s="84" t="str">
        <f>IF($M1341,_xll.BDH($J1341,R$1339,$L1341),"[DISABLED]")</f>
        <v>[DISABLED]</v>
      </c>
      <c r="S1341" s="84" t="str">
        <f>IF($M1341,_xll.BDH($J1341,S$1339,$L1341),"[DISABLED]")</f>
        <v>[DISABLED]</v>
      </c>
      <c r="U1341" s="106" t="s">
        <v>6414</v>
      </c>
      <c r="V1341" s="107" t="s">
        <v>1055</v>
      </c>
      <c r="W1341" s="108">
        <v>42276</v>
      </c>
      <c r="X1341" s="107" t="b">
        <v>0</v>
      </c>
      <c r="Y1341" s="107" t="s">
        <v>5237</v>
      </c>
      <c r="Z1341" s="107" t="s">
        <v>5237</v>
      </c>
      <c r="AA1341" s="107" t="s">
        <v>5237</v>
      </c>
      <c r="AB1341" s="107" t="s">
        <v>5237</v>
      </c>
      <c r="AC1341" s="107" t="s">
        <v>5237</v>
      </c>
      <c r="AD1341" s="107" t="s">
        <v>5237</v>
      </c>
    </row>
    <row r="1342" spans="2:30" outlineLevel="2">
      <c r="B1342" s="4" t="s">
        <v>5</v>
      </c>
      <c r="C1342" s="4" t="s">
        <v>5232</v>
      </c>
      <c r="D1342" s="4" t="s">
        <v>11</v>
      </c>
      <c r="E1342" s="10" t="s">
        <v>62</v>
      </c>
      <c r="F1342" s="4" t="s">
        <v>58</v>
      </c>
      <c r="G1342" s="10" t="s">
        <v>1492</v>
      </c>
      <c r="H1342" s="10" t="s">
        <v>1490</v>
      </c>
      <c r="I1342" s="4" t="s">
        <v>73</v>
      </c>
      <c r="J1342" s="72" t="str">
        <f t="shared" si="114"/>
        <v>SKSWF ICPL Curncy</v>
      </c>
      <c r="K1342" s="25" t="str">
        <f t="shared" si="115"/>
        <v>ICPL</v>
      </c>
      <c r="L1342" s="26">
        <f t="shared" ca="1" si="115"/>
        <v>42276</v>
      </c>
      <c r="M1342" s="25" t="b">
        <f t="shared" si="115"/>
        <v>0</v>
      </c>
      <c r="N1342" s="84" t="str">
        <f>IF($M1342,_xll.BDP($J1342,N$1339),"[DISABLED]")</f>
        <v>[DISABLED]</v>
      </c>
      <c r="O1342" s="84" t="str">
        <f>IF($M1342,_xll.BDP($J1342,O$1339),"[DISABLED]")</f>
        <v>[DISABLED]</v>
      </c>
      <c r="P1342" s="84" t="str">
        <f>IF($M1342,_xll.BDP($J1342,P$1339),"[DISABLED]")</f>
        <v>[DISABLED]</v>
      </c>
      <c r="Q1342" s="84" t="str">
        <f>IF($M1342,_xll.BDH($J1342,Q$1339,$L1342),"[DISABLED]")</f>
        <v>[DISABLED]</v>
      </c>
      <c r="R1342" s="84" t="str">
        <f>IF($M1342,_xll.BDH($J1342,R$1339,$L1342),"[DISABLED]")</f>
        <v>[DISABLED]</v>
      </c>
      <c r="S1342" s="84" t="str">
        <f>IF($M1342,_xll.BDH($J1342,S$1339,$L1342),"[DISABLED]")</f>
        <v>[DISABLED]</v>
      </c>
      <c r="U1342" s="106" t="s">
        <v>6415</v>
      </c>
      <c r="V1342" s="107" t="s">
        <v>1055</v>
      </c>
      <c r="W1342" s="108">
        <v>42276</v>
      </c>
      <c r="X1342" s="107" t="b">
        <v>0</v>
      </c>
      <c r="Y1342" s="107" t="s">
        <v>5237</v>
      </c>
      <c r="Z1342" s="107" t="s">
        <v>5237</v>
      </c>
      <c r="AA1342" s="107" t="s">
        <v>5237</v>
      </c>
      <c r="AB1342" s="107" t="s">
        <v>5237</v>
      </c>
      <c r="AC1342" s="107" t="s">
        <v>5237</v>
      </c>
      <c r="AD1342" s="107" t="s">
        <v>5237</v>
      </c>
    </row>
    <row r="1343" spans="2:30" outlineLevel="2">
      <c r="B1343" s="4" t="s">
        <v>5</v>
      </c>
      <c r="C1343" s="4" t="s">
        <v>5232</v>
      </c>
      <c r="D1343" s="4" t="s">
        <v>11</v>
      </c>
      <c r="E1343" s="10" t="s">
        <v>62</v>
      </c>
      <c r="F1343" s="4" t="s">
        <v>71</v>
      </c>
      <c r="G1343" s="10" t="s">
        <v>1492</v>
      </c>
      <c r="H1343" s="10" t="s">
        <v>1489</v>
      </c>
      <c r="I1343" s="4" t="s">
        <v>73</v>
      </c>
      <c r="J1343" s="72" t="str">
        <f t="shared" si="114"/>
        <v>SKSWI ICPL Curncy</v>
      </c>
      <c r="K1343" s="25" t="str">
        <f t="shared" si="115"/>
        <v>ICPL</v>
      </c>
      <c r="L1343" s="26">
        <f t="shared" ca="1" si="115"/>
        <v>42276</v>
      </c>
      <c r="M1343" s="25" t="b">
        <f t="shared" si="115"/>
        <v>0</v>
      </c>
      <c r="N1343" s="84" t="str">
        <f>IF($M1343,_xll.BDP($J1343,N$1339),"[DISABLED]")</f>
        <v>[DISABLED]</v>
      </c>
      <c r="O1343" s="84" t="str">
        <f>IF($M1343,_xll.BDP($J1343,O$1339),"[DISABLED]")</f>
        <v>[DISABLED]</v>
      </c>
      <c r="P1343" s="84" t="str">
        <f>IF($M1343,_xll.BDP($J1343,P$1339),"[DISABLED]")</f>
        <v>[DISABLED]</v>
      </c>
      <c r="Q1343" s="84" t="str">
        <f>IF($M1343,_xll.BDH($J1343,Q$1339,$L1343),"[DISABLED]")</f>
        <v>[DISABLED]</v>
      </c>
      <c r="R1343" s="84" t="str">
        <f>IF($M1343,_xll.BDH($J1343,R$1339,$L1343),"[DISABLED]")</f>
        <v>[DISABLED]</v>
      </c>
      <c r="S1343" s="84" t="str">
        <f>IF($M1343,_xll.BDH($J1343,S$1339,$L1343),"[DISABLED]")</f>
        <v>[DISABLED]</v>
      </c>
      <c r="U1343" s="106" t="s">
        <v>6416</v>
      </c>
      <c r="V1343" s="107" t="s">
        <v>1055</v>
      </c>
      <c r="W1343" s="108">
        <v>42276</v>
      </c>
      <c r="X1343" s="107" t="b">
        <v>0</v>
      </c>
      <c r="Y1343" s="107" t="s">
        <v>5237</v>
      </c>
      <c r="Z1343" s="107" t="s">
        <v>5237</v>
      </c>
      <c r="AA1343" s="107" t="s">
        <v>5237</v>
      </c>
      <c r="AB1343" s="107" t="s">
        <v>5237</v>
      </c>
      <c r="AC1343" s="107" t="s">
        <v>5237</v>
      </c>
      <c r="AD1343" s="107" t="s">
        <v>5237</v>
      </c>
    </row>
    <row r="1344" spans="2:30" outlineLevel="2">
      <c r="B1344" s="4" t="s">
        <v>5</v>
      </c>
      <c r="C1344" s="4" t="s">
        <v>5232</v>
      </c>
      <c r="D1344" s="4" t="s">
        <v>11</v>
      </c>
      <c r="E1344" s="10" t="s">
        <v>62</v>
      </c>
      <c r="F1344" s="4" t="s">
        <v>41</v>
      </c>
      <c r="G1344" s="10" t="s">
        <v>1492</v>
      </c>
      <c r="H1344" s="10" t="s">
        <v>1488</v>
      </c>
      <c r="I1344" s="4" t="s">
        <v>73</v>
      </c>
      <c r="J1344" s="72" t="str">
        <f t="shared" si="114"/>
        <v>SKSW1 ICPL Curncy</v>
      </c>
      <c r="K1344" s="25" t="str">
        <f t="shared" si="115"/>
        <v>ICPL</v>
      </c>
      <c r="L1344" s="26">
        <f t="shared" ca="1" si="115"/>
        <v>42276</v>
      </c>
      <c r="M1344" s="25" t="b">
        <f t="shared" si="115"/>
        <v>0</v>
      </c>
      <c r="N1344" s="84" t="str">
        <f>IF($M1344,_xll.BDP($J1344,N$1339),"[DISABLED]")</f>
        <v>[DISABLED]</v>
      </c>
      <c r="O1344" s="84" t="str">
        <f>IF($M1344,_xll.BDP($J1344,O$1339),"[DISABLED]")</f>
        <v>[DISABLED]</v>
      </c>
      <c r="P1344" s="84" t="str">
        <f>IF($M1344,_xll.BDP($J1344,P$1339),"[DISABLED]")</f>
        <v>[DISABLED]</v>
      </c>
      <c r="Q1344" s="84" t="str">
        <f>IF($M1344,_xll.BDH($J1344,Q$1339,$L1344),"[DISABLED]")</f>
        <v>[DISABLED]</v>
      </c>
      <c r="R1344" s="84" t="str">
        <f>IF($M1344,_xll.BDH($J1344,R$1339,$L1344),"[DISABLED]")</f>
        <v>[DISABLED]</v>
      </c>
      <c r="S1344" s="84" t="str">
        <f>IF($M1344,_xll.BDH($J1344,S$1339,$L1344),"[DISABLED]")</f>
        <v>[DISABLED]</v>
      </c>
      <c r="U1344" s="106" t="s">
        <v>6417</v>
      </c>
      <c r="V1344" s="107" t="s">
        <v>1055</v>
      </c>
      <c r="W1344" s="108">
        <v>42276</v>
      </c>
      <c r="X1344" s="107" t="b">
        <v>0</v>
      </c>
      <c r="Y1344" s="107" t="s">
        <v>5237</v>
      </c>
      <c r="Z1344" s="107" t="s">
        <v>5237</v>
      </c>
      <c r="AA1344" s="107" t="s">
        <v>5237</v>
      </c>
      <c r="AB1344" s="107" t="s">
        <v>5237</v>
      </c>
      <c r="AC1344" s="107" t="s">
        <v>5237</v>
      </c>
      <c r="AD1344" s="107" t="s">
        <v>5237</v>
      </c>
    </row>
    <row r="1345" spans="2:30" outlineLevel="2">
      <c r="B1345" s="4" t="s">
        <v>5</v>
      </c>
      <c r="C1345" s="4" t="s">
        <v>5232</v>
      </c>
      <c r="D1345" s="4" t="s">
        <v>11</v>
      </c>
      <c r="E1345" s="10" t="s">
        <v>62</v>
      </c>
      <c r="F1345" s="4" t="s">
        <v>145</v>
      </c>
      <c r="G1345" s="10" t="s">
        <v>1492</v>
      </c>
      <c r="H1345" s="10" t="s">
        <v>1487</v>
      </c>
      <c r="I1345" s="4" t="s">
        <v>73</v>
      </c>
      <c r="J1345" s="72" t="str">
        <f t="shared" si="114"/>
        <v>SKSW1C ICPL Curncy</v>
      </c>
      <c r="K1345" s="25" t="str">
        <f t="shared" si="115"/>
        <v>ICPL</v>
      </c>
      <c r="L1345" s="26">
        <f t="shared" ca="1" si="115"/>
        <v>42276</v>
      </c>
      <c r="M1345" s="25" t="b">
        <f t="shared" si="115"/>
        <v>0</v>
      </c>
      <c r="N1345" s="84" t="str">
        <f>IF($M1345,_xll.BDP($J1345,N$1339),"[DISABLED]")</f>
        <v>[DISABLED]</v>
      </c>
      <c r="O1345" s="84" t="str">
        <f>IF($M1345,_xll.BDP($J1345,O$1339),"[DISABLED]")</f>
        <v>[DISABLED]</v>
      </c>
      <c r="P1345" s="84" t="str">
        <f>IF($M1345,_xll.BDP($J1345,P$1339),"[DISABLED]")</f>
        <v>[DISABLED]</v>
      </c>
      <c r="Q1345" s="84" t="str">
        <f>IF($M1345,_xll.BDH($J1345,Q$1339,$L1345),"[DISABLED]")</f>
        <v>[DISABLED]</v>
      </c>
      <c r="R1345" s="84" t="str">
        <f>IF($M1345,_xll.BDH($J1345,R$1339,$L1345),"[DISABLED]")</f>
        <v>[DISABLED]</v>
      </c>
      <c r="S1345" s="84" t="str">
        <f>IF($M1345,_xll.BDH($J1345,S$1339,$L1345),"[DISABLED]")</f>
        <v>[DISABLED]</v>
      </c>
      <c r="U1345" s="106" t="s">
        <v>6418</v>
      </c>
      <c r="V1345" s="107" t="s">
        <v>1055</v>
      </c>
      <c r="W1345" s="108">
        <v>42276</v>
      </c>
      <c r="X1345" s="107" t="b">
        <v>0</v>
      </c>
      <c r="Y1345" s="107" t="s">
        <v>5237</v>
      </c>
      <c r="Z1345" s="107" t="s">
        <v>5237</v>
      </c>
      <c r="AA1345" s="107" t="s">
        <v>5237</v>
      </c>
      <c r="AB1345" s="107" t="s">
        <v>5237</v>
      </c>
      <c r="AC1345" s="107" t="s">
        <v>5237</v>
      </c>
      <c r="AD1345" s="107" t="s">
        <v>5237</v>
      </c>
    </row>
    <row r="1346" spans="2:30" outlineLevel="2">
      <c r="B1346" s="4" t="s">
        <v>5</v>
      </c>
      <c r="C1346" s="4" t="s">
        <v>5232</v>
      </c>
      <c r="D1346" s="4" t="s">
        <v>11</v>
      </c>
      <c r="E1346" s="10" t="s">
        <v>62</v>
      </c>
      <c r="F1346" s="4" t="s">
        <v>146</v>
      </c>
      <c r="G1346" s="10" t="s">
        <v>1492</v>
      </c>
      <c r="H1346" s="10" t="s">
        <v>1486</v>
      </c>
      <c r="I1346" s="4" t="s">
        <v>73</v>
      </c>
      <c r="J1346" s="72" t="str">
        <f t="shared" si="114"/>
        <v>SKSW1F ICPL Curncy</v>
      </c>
      <c r="K1346" s="25" t="str">
        <f t="shared" si="115"/>
        <v>ICPL</v>
      </c>
      <c r="L1346" s="26">
        <f t="shared" ca="1" si="115"/>
        <v>42276</v>
      </c>
      <c r="M1346" s="25" t="b">
        <f t="shared" si="115"/>
        <v>0</v>
      </c>
      <c r="N1346" s="84" t="str">
        <f>IF($M1346,_xll.BDP($J1346,N$1339),"[DISABLED]")</f>
        <v>[DISABLED]</v>
      </c>
      <c r="O1346" s="84" t="str">
        <f>IF($M1346,_xll.BDP($J1346,O$1339),"[DISABLED]")</f>
        <v>[DISABLED]</v>
      </c>
      <c r="P1346" s="84" t="str">
        <f>IF($M1346,_xll.BDP($J1346,P$1339),"[DISABLED]")</f>
        <v>[DISABLED]</v>
      </c>
      <c r="Q1346" s="84" t="str">
        <f>IF($M1346,_xll.BDH($J1346,Q$1339,$L1346),"[DISABLED]")</f>
        <v>[DISABLED]</v>
      </c>
      <c r="R1346" s="84" t="str">
        <f>IF($M1346,_xll.BDH($J1346,R$1339,$L1346),"[DISABLED]")</f>
        <v>[DISABLED]</v>
      </c>
      <c r="S1346" s="84" t="str">
        <f>IF($M1346,_xll.BDH($J1346,S$1339,$L1346),"[DISABLED]")</f>
        <v>[DISABLED]</v>
      </c>
      <c r="U1346" s="106" t="s">
        <v>6419</v>
      </c>
      <c r="V1346" s="107" t="s">
        <v>1055</v>
      </c>
      <c r="W1346" s="108">
        <v>42276</v>
      </c>
      <c r="X1346" s="107" t="b">
        <v>0</v>
      </c>
      <c r="Y1346" s="107" t="s">
        <v>5237</v>
      </c>
      <c r="Z1346" s="107" t="s">
        <v>5237</v>
      </c>
      <c r="AA1346" s="107" t="s">
        <v>5237</v>
      </c>
      <c r="AB1346" s="107" t="s">
        <v>5237</v>
      </c>
      <c r="AC1346" s="107" t="s">
        <v>5237</v>
      </c>
      <c r="AD1346" s="107" t="s">
        <v>5237</v>
      </c>
    </row>
    <row r="1347" spans="2:30" outlineLevel="2">
      <c r="B1347" s="4" t="s">
        <v>5</v>
      </c>
      <c r="C1347" s="4" t="s">
        <v>5232</v>
      </c>
      <c r="D1347" s="4" t="s">
        <v>11</v>
      </c>
      <c r="E1347" s="10" t="s">
        <v>62</v>
      </c>
      <c r="F1347" s="4" t="s">
        <v>321</v>
      </c>
      <c r="G1347" s="10" t="s">
        <v>1492</v>
      </c>
      <c r="H1347" s="10" t="s">
        <v>1485</v>
      </c>
      <c r="I1347" s="4" t="s">
        <v>73</v>
      </c>
      <c r="J1347" s="72" t="str">
        <f t="shared" si="114"/>
        <v>SKSW1I ICPL Curncy</v>
      </c>
      <c r="K1347" s="25" t="str">
        <f t="shared" si="115"/>
        <v>ICPL</v>
      </c>
      <c r="L1347" s="26">
        <f t="shared" ca="1" si="115"/>
        <v>42276</v>
      </c>
      <c r="M1347" s="25" t="b">
        <f t="shared" si="115"/>
        <v>0</v>
      </c>
      <c r="N1347" s="84" t="str">
        <f>IF($M1347,_xll.BDP($J1347,N$1339),"[DISABLED]")</f>
        <v>[DISABLED]</v>
      </c>
      <c r="O1347" s="84" t="str">
        <f>IF($M1347,_xll.BDP($J1347,O$1339),"[DISABLED]")</f>
        <v>[DISABLED]</v>
      </c>
      <c r="P1347" s="84" t="str">
        <f>IF($M1347,_xll.BDP($J1347,P$1339),"[DISABLED]")</f>
        <v>[DISABLED]</v>
      </c>
      <c r="Q1347" s="84" t="str">
        <f>IF($M1347,_xll.BDH($J1347,Q$1339,$L1347),"[DISABLED]")</f>
        <v>[DISABLED]</v>
      </c>
      <c r="R1347" s="84" t="str">
        <f>IF($M1347,_xll.BDH($J1347,R$1339,$L1347),"[DISABLED]")</f>
        <v>[DISABLED]</v>
      </c>
      <c r="S1347" s="84" t="str">
        <f>IF($M1347,_xll.BDH($J1347,S$1339,$L1347),"[DISABLED]")</f>
        <v>[DISABLED]</v>
      </c>
      <c r="U1347" s="106" t="s">
        <v>6420</v>
      </c>
      <c r="V1347" s="107" t="s">
        <v>1055</v>
      </c>
      <c r="W1347" s="108">
        <v>42276</v>
      </c>
      <c r="X1347" s="107" t="b">
        <v>0</v>
      </c>
      <c r="Y1347" s="107" t="s">
        <v>5237</v>
      </c>
      <c r="Z1347" s="107" t="s">
        <v>5237</v>
      </c>
      <c r="AA1347" s="107" t="s">
        <v>5237</v>
      </c>
      <c r="AB1347" s="107" t="s">
        <v>5237</v>
      </c>
      <c r="AC1347" s="107" t="s">
        <v>5237</v>
      </c>
      <c r="AD1347" s="107" t="s">
        <v>5237</v>
      </c>
    </row>
    <row r="1348" spans="2:30" outlineLevel="2">
      <c r="B1348" s="4" t="s">
        <v>5</v>
      </c>
      <c r="C1348" s="4" t="s">
        <v>5232</v>
      </c>
      <c r="D1348" s="4" t="s">
        <v>11</v>
      </c>
      <c r="E1348" s="10" t="s">
        <v>62</v>
      </c>
      <c r="F1348" s="4" t="s">
        <v>42</v>
      </c>
      <c r="G1348" s="10" t="s">
        <v>1492</v>
      </c>
      <c r="H1348" s="10" t="s">
        <v>1465</v>
      </c>
      <c r="I1348" s="4" t="s">
        <v>73</v>
      </c>
      <c r="J1348" s="72" t="str">
        <f t="shared" si="114"/>
        <v>SKSW2 ICPL Curncy</v>
      </c>
      <c r="K1348" s="25" t="str">
        <f t="shared" si="115"/>
        <v>ICPL</v>
      </c>
      <c r="L1348" s="26">
        <f t="shared" ca="1" si="115"/>
        <v>42276</v>
      </c>
      <c r="M1348" s="25" t="b">
        <f t="shared" si="115"/>
        <v>0</v>
      </c>
      <c r="N1348" s="84" t="str">
        <f>IF($M1348,_xll.BDP($J1348,N$1339),"[DISABLED]")</f>
        <v>[DISABLED]</v>
      </c>
      <c r="O1348" s="84" t="str">
        <f>IF($M1348,_xll.BDP($J1348,O$1339),"[DISABLED]")</f>
        <v>[DISABLED]</v>
      </c>
      <c r="P1348" s="84" t="str">
        <f>IF($M1348,_xll.BDP($J1348,P$1339),"[DISABLED]")</f>
        <v>[DISABLED]</v>
      </c>
      <c r="Q1348" s="84" t="str">
        <f>IF($M1348,_xll.BDH($J1348,Q$1339,$L1348),"[DISABLED]")</f>
        <v>[DISABLED]</v>
      </c>
      <c r="R1348" s="84" t="str">
        <f>IF($M1348,_xll.BDH($J1348,R$1339,$L1348),"[DISABLED]")</f>
        <v>[DISABLED]</v>
      </c>
      <c r="S1348" s="84" t="str">
        <f>IF($M1348,_xll.BDH($J1348,S$1339,$L1348),"[DISABLED]")</f>
        <v>[DISABLED]</v>
      </c>
      <c r="U1348" s="106" t="s">
        <v>6421</v>
      </c>
      <c r="V1348" s="107" t="s">
        <v>1055</v>
      </c>
      <c r="W1348" s="108">
        <v>42276</v>
      </c>
      <c r="X1348" s="107" t="b">
        <v>0</v>
      </c>
      <c r="Y1348" s="107" t="s">
        <v>5237</v>
      </c>
      <c r="Z1348" s="107" t="s">
        <v>5237</v>
      </c>
      <c r="AA1348" s="107" t="s">
        <v>5237</v>
      </c>
      <c r="AB1348" s="107" t="s">
        <v>5237</v>
      </c>
      <c r="AC1348" s="107" t="s">
        <v>5237</v>
      </c>
      <c r="AD1348" s="107" t="s">
        <v>5237</v>
      </c>
    </row>
    <row r="1349" spans="2:30" outlineLevel="2">
      <c r="B1349" s="4" t="s">
        <v>5</v>
      </c>
      <c r="C1349" s="4" t="s">
        <v>5232</v>
      </c>
      <c r="D1349" s="4" t="s">
        <v>11</v>
      </c>
      <c r="E1349" s="10" t="s">
        <v>62</v>
      </c>
      <c r="F1349" s="4" t="s">
        <v>43</v>
      </c>
      <c r="G1349" s="10" t="s">
        <v>1492</v>
      </c>
      <c r="H1349" s="10" t="s">
        <v>1466</v>
      </c>
      <c r="I1349" s="4" t="s">
        <v>73</v>
      </c>
      <c r="J1349" s="72" t="str">
        <f t="shared" si="114"/>
        <v>SKSW3 ICPL Curncy</v>
      </c>
      <c r="K1349" s="25" t="str">
        <f t="shared" si="115"/>
        <v>ICPL</v>
      </c>
      <c r="L1349" s="26">
        <f t="shared" ca="1" si="115"/>
        <v>42276</v>
      </c>
      <c r="M1349" s="25" t="b">
        <f t="shared" si="115"/>
        <v>0</v>
      </c>
      <c r="N1349" s="84" t="str">
        <f>IF($M1349,_xll.BDP($J1349,N$1339),"[DISABLED]")</f>
        <v>[DISABLED]</v>
      </c>
      <c r="O1349" s="84" t="str">
        <f>IF($M1349,_xll.BDP($J1349,O$1339),"[DISABLED]")</f>
        <v>[DISABLED]</v>
      </c>
      <c r="P1349" s="84" t="str">
        <f>IF($M1349,_xll.BDP($J1349,P$1339),"[DISABLED]")</f>
        <v>[DISABLED]</v>
      </c>
      <c r="Q1349" s="84" t="str">
        <f>IF($M1349,_xll.BDH($J1349,Q$1339,$L1349),"[DISABLED]")</f>
        <v>[DISABLED]</v>
      </c>
      <c r="R1349" s="84" t="str">
        <f>IF($M1349,_xll.BDH($J1349,R$1339,$L1349),"[DISABLED]")</f>
        <v>[DISABLED]</v>
      </c>
      <c r="S1349" s="84" t="str">
        <f>IF($M1349,_xll.BDH($J1349,S$1339,$L1349),"[DISABLED]")</f>
        <v>[DISABLED]</v>
      </c>
      <c r="U1349" s="106" t="s">
        <v>6422</v>
      </c>
      <c r="V1349" s="107" t="s">
        <v>1055</v>
      </c>
      <c r="W1349" s="108">
        <v>42276</v>
      </c>
      <c r="X1349" s="107" t="b">
        <v>0</v>
      </c>
      <c r="Y1349" s="107" t="s">
        <v>5237</v>
      </c>
      <c r="Z1349" s="107" t="s">
        <v>5237</v>
      </c>
      <c r="AA1349" s="107" t="s">
        <v>5237</v>
      </c>
      <c r="AB1349" s="107" t="s">
        <v>5237</v>
      </c>
      <c r="AC1349" s="107" t="s">
        <v>5237</v>
      </c>
      <c r="AD1349" s="107" t="s">
        <v>5237</v>
      </c>
    </row>
    <row r="1350" spans="2:30" outlineLevel="2">
      <c r="B1350" s="4" t="s">
        <v>5</v>
      </c>
      <c r="C1350" s="4" t="s">
        <v>5232</v>
      </c>
      <c r="D1350" s="4" t="s">
        <v>11</v>
      </c>
      <c r="E1350" s="10" t="s">
        <v>62</v>
      </c>
      <c r="F1350" s="4" t="s">
        <v>152</v>
      </c>
      <c r="G1350" s="10" t="s">
        <v>1492</v>
      </c>
      <c r="H1350" s="10" t="s">
        <v>1467</v>
      </c>
      <c r="I1350" s="4" t="s">
        <v>73</v>
      </c>
      <c r="J1350" s="72" t="str">
        <f t="shared" si="114"/>
        <v>SKSW4 ICPL Curncy</v>
      </c>
      <c r="K1350" s="25" t="str">
        <f t="shared" si="115"/>
        <v>ICPL</v>
      </c>
      <c r="L1350" s="26">
        <f t="shared" ca="1" si="115"/>
        <v>42276</v>
      </c>
      <c r="M1350" s="25" t="b">
        <f t="shared" si="115"/>
        <v>0</v>
      </c>
      <c r="N1350" s="84" t="str">
        <f>IF($M1350,_xll.BDP($J1350,N$1339),"[DISABLED]")</f>
        <v>[DISABLED]</v>
      </c>
      <c r="O1350" s="84" t="str">
        <f>IF($M1350,_xll.BDP($J1350,O$1339),"[DISABLED]")</f>
        <v>[DISABLED]</v>
      </c>
      <c r="P1350" s="84" t="str">
        <f>IF($M1350,_xll.BDP($J1350,P$1339),"[DISABLED]")</f>
        <v>[DISABLED]</v>
      </c>
      <c r="Q1350" s="84" t="str">
        <f>IF($M1350,_xll.BDH($J1350,Q$1339,$L1350),"[DISABLED]")</f>
        <v>[DISABLED]</v>
      </c>
      <c r="R1350" s="84" t="str">
        <f>IF($M1350,_xll.BDH($J1350,R$1339,$L1350),"[DISABLED]")</f>
        <v>[DISABLED]</v>
      </c>
      <c r="S1350" s="84" t="str">
        <f>IF($M1350,_xll.BDH($J1350,S$1339,$L1350),"[DISABLED]")</f>
        <v>[DISABLED]</v>
      </c>
      <c r="U1350" s="106" t="s">
        <v>6423</v>
      </c>
      <c r="V1350" s="107" t="s">
        <v>1055</v>
      </c>
      <c r="W1350" s="108">
        <v>42276</v>
      </c>
      <c r="X1350" s="107" t="b">
        <v>0</v>
      </c>
      <c r="Y1350" s="107" t="s">
        <v>5237</v>
      </c>
      <c r="Z1350" s="107" t="s">
        <v>5237</v>
      </c>
      <c r="AA1350" s="107" t="s">
        <v>5237</v>
      </c>
      <c r="AB1350" s="107" t="s">
        <v>5237</v>
      </c>
      <c r="AC1350" s="107" t="s">
        <v>5237</v>
      </c>
      <c r="AD1350" s="107" t="s">
        <v>5237</v>
      </c>
    </row>
    <row r="1351" spans="2:30" outlineLevel="2">
      <c r="B1351" s="4" t="s">
        <v>5</v>
      </c>
      <c r="C1351" s="4" t="s">
        <v>5232</v>
      </c>
      <c r="D1351" s="4" t="s">
        <v>11</v>
      </c>
      <c r="E1351" s="10" t="s">
        <v>62</v>
      </c>
      <c r="F1351" s="4" t="s">
        <v>44</v>
      </c>
      <c r="G1351" s="10" t="s">
        <v>1492</v>
      </c>
      <c r="H1351" s="10" t="s">
        <v>1468</v>
      </c>
      <c r="I1351" s="4" t="s">
        <v>73</v>
      </c>
      <c r="J1351" s="72" t="str">
        <f t="shared" si="114"/>
        <v>SKSW5 ICPL Curncy</v>
      </c>
      <c r="K1351" s="25" t="str">
        <f t="shared" si="115"/>
        <v>ICPL</v>
      </c>
      <c r="L1351" s="26">
        <f t="shared" ca="1" si="115"/>
        <v>42276</v>
      </c>
      <c r="M1351" s="25" t="b">
        <f t="shared" si="115"/>
        <v>0</v>
      </c>
      <c r="N1351" s="84" t="str">
        <f>IF($M1351,_xll.BDP($J1351,N$1339),"[DISABLED]")</f>
        <v>[DISABLED]</v>
      </c>
      <c r="O1351" s="84" t="str">
        <f>IF($M1351,_xll.BDP($J1351,O$1339),"[DISABLED]")</f>
        <v>[DISABLED]</v>
      </c>
      <c r="P1351" s="84" t="str">
        <f>IF($M1351,_xll.BDP($J1351,P$1339),"[DISABLED]")</f>
        <v>[DISABLED]</v>
      </c>
      <c r="Q1351" s="84" t="str">
        <f>IF($M1351,_xll.BDH($J1351,Q$1339,$L1351),"[DISABLED]")</f>
        <v>[DISABLED]</v>
      </c>
      <c r="R1351" s="84" t="str">
        <f>IF($M1351,_xll.BDH($J1351,R$1339,$L1351),"[DISABLED]")</f>
        <v>[DISABLED]</v>
      </c>
      <c r="S1351" s="84" t="str">
        <f>IF($M1351,_xll.BDH($J1351,S$1339,$L1351),"[DISABLED]")</f>
        <v>[DISABLED]</v>
      </c>
      <c r="U1351" s="106" t="s">
        <v>6424</v>
      </c>
      <c r="V1351" s="107" t="s">
        <v>1055</v>
      </c>
      <c r="W1351" s="108">
        <v>42276</v>
      </c>
      <c r="X1351" s="107" t="b">
        <v>0</v>
      </c>
      <c r="Y1351" s="107" t="s">
        <v>5237</v>
      </c>
      <c r="Z1351" s="107" t="s">
        <v>5237</v>
      </c>
      <c r="AA1351" s="107" t="s">
        <v>5237</v>
      </c>
      <c r="AB1351" s="107" t="s">
        <v>5237</v>
      </c>
      <c r="AC1351" s="107" t="s">
        <v>5237</v>
      </c>
      <c r="AD1351" s="107" t="s">
        <v>5237</v>
      </c>
    </row>
    <row r="1352" spans="2:30" outlineLevel="2">
      <c r="B1352" s="4" t="s">
        <v>5</v>
      </c>
      <c r="C1352" s="4" t="s">
        <v>5232</v>
      </c>
      <c r="D1352" s="4" t="s">
        <v>11</v>
      </c>
      <c r="E1352" s="10" t="s">
        <v>62</v>
      </c>
      <c r="F1352" s="4" t="s">
        <v>155</v>
      </c>
      <c r="G1352" s="10" t="s">
        <v>1492</v>
      </c>
      <c r="H1352" s="10" t="s">
        <v>1469</v>
      </c>
      <c r="I1352" s="4" t="s">
        <v>73</v>
      </c>
      <c r="J1352" s="72" t="str">
        <f t="shared" si="114"/>
        <v>SKSW6 ICPL Curncy</v>
      </c>
      <c r="K1352" s="25" t="str">
        <f t="shared" si="115"/>
        <v>ICPL</v>
      </c>
      <c r="L1352" s="26">
        <f t="shared" ca="1" si="115"/>
        <v>42276</v>
      </c>
      <c r="M1352" s="25" t="b">
        <f t="shared" si="115"/>
        <v>0</v>
      </c>
      <c r="N1352" s="84" t="str">
        <f>IF($M1352,_xll.BDP($J1352,N$1339),"[DISABLED]")</f>
        <v>[DISABLED]</v>
      </c>
      <c r="O1352" s="84" t="str">
        <f>IF($M1352,_xll.BDP($J1352,O$1339),"[DISABLED]")</f>
        <v>[DISABLED]</v>
      </c>
      <c r="P1352" s="84" t="str">
        <f>IF($M1352,_xll.BDP($J1352,P$1339),"[DISABLED]")</f>
        <v>[DISABLED]</v>
      </c>
      <c r="Q1352" s="84" t="str">
        <f>IF($M1352,_xll.BDH($J1352,Q$1339,$L1352),"[DISABLED]")</f>
        <v>[DISABLED]</v>
      </c>
      <c r="R1352" s="84" t="str">
        <f>IF($M1352,_xll.BDH($J1352,R$1339,$L1352),"[DISABLED]")</f>
        <v>[DISABLED]</v>
      </c>
      <c r="S1352" s="84" t="str">
        <f>IF($M1352,_xll.BDH($J1352,S$1339,$L1352),"[DISABLED]")</f>
        <v>[DISABLED]</v>
      </c>
      <c r="U1352" s="106" t="s">
        <v>6425</v>
      </c>
      <c r="V1352" s="107" t="s">
        <v>1055</v>
      </c>
      <c r="W1352" s="108">
        <v>42276</v>
      </c>
      <c r="X1352" s="107" t="b">
        <v>0</v>
      </c>
      <c r="Y1352" s="107" t="s">
        <v>5237</v>
      </c>
      <c r="Z1352" s="107" t="s">
        <v>5237</v>
      </c>
      <c r="AA1352" s="107" t="s">
        <v>5237</v>
      </c>
      <c r="AB1352" s="107" t="s">
        <v>5237</v>
      </c>
      <c r="AC1352" s="107" t="s">
        <v>5237</v>
      </c>
      <c r="AD1352" s="107" t="s">
        <v>5237</v>
      </c>
    </row>
    <row r="1353" spans="2:30" outlineLevel="2">
      <c r="B1353" s="4" t="s">
        <v>5</v>
      </c>
      <c r="C1353" s="4" t="s">
        <v>5232</v>
      </c>
      <c r="D1353" s="4" t="s">
        <v>11</v>
      </c>
      <c r="E1353" s="10" t="s">
        <v>62</v>
      </c>
      <c r="F1353" s="4" t="s">
        <v>45</v>
      </c>
      <c r="G1353" s="10" t="s">
        <v>1492</v>
      </c>
      <c r="H1353" s="10" t="s">
        <v>1470</v>
      </c>
      <c r="I1353" s="4" t="s">
        <v>73</v>
      </c>
      <c r="J1353" s="72" t="str">
        <f t="shared" si="114"/>
        <v>SKSW7 ICPL Curncy</v>
      </c>
      <c r="K1353" s="25" t="str">
        <f t="shared" si="115"/>
        <v>ICPL</v>
      </c>
      <c r="L1353" s="26">
        <f t="shared" ca="1" si="115"/>
        <v>42276</v>
      </c>
      <c r="M1353" s="25" t="b">
        <f t="shared" si="115"/>
        <v>0</v>
      </c>
      <c r="N1353" s="84" t="str">
        <f>IF($M1353,_xll.BDP($J1353,N$1339),"[DISABLED]")</f>
        <v>[DISABLED]</v>
      </c>
      <c r="O1353" s="84" t="str">
        <f>IF($M1353,_xll.BDP($J1353,O$1339),"[DISABLED]")</f>
        <v>[DISABLED]</v>
      </c>
      <c r="P1353" s="84" t="str">
        <f>IF($M1353,_xll.BDP($J1353,P$1339),"[DISABLED]")</f>
        <v>[DISABLED]</v>
      </c>
      <c r="Q1353" s="84" t="str">
        <f>IF($M1353,_xll.BDH($J1353,Q$1339,$L1353),"[DISABLED]")</f>
        <v>[DISABLED]</v>
      </c>
      <c r="R1353" s="84" t="str">
        <f>IF($M1353,_xll.BDH($J1353,R$1339,$L1353),"[DISABLED]")</f>
        <v>[DISABLED]</v>
      </c>
      <c r="S1353" s="84" t="str">
        <f>IF($M1353,_xll.BDH($J1353,S$1339,$L1353),"[DISABLED]")</f>
        <v>[DISABLED]</v>
      </c>
      <c r="U1353" s="106" t="s">
        <v>6426</v>
      </c>
      <c r="V1353" s="107" t="s">
        <v>1055</v>
      </c>
      <c r="W1353" s="108">
        <v>42276</v>
      </c>
      <c r="X1353" s="107" t="b">
        <v>0</v>
      </c>
      <c r="Y1353" s="107" t="s">
        <v>5237</v>
      </c>
      <c r="Z1353" s="107" t="s">
        <v>5237</v>
      </c>
      <c r="AA1353" s="107" t="s">
        <v>5237</v>
      </c>
      <c r="AB1353" s="107" t="s">
        <v>5237</v>
      </c>
      <c r="AC1353" s="107" t="s">
        <v>5237</v>
      </c>
      <c r="AD1353" s="107" t="s">
        <v>5237</v>
      </c>
    </row>
    <row r="1354" spans="2:30" outlineLevel="2">
      <c r="B1354" s="4" t="s">
        <v>5</v>
      </c>
      <c r="C1354" s="4" t="s">
        <v>5232</v>
      </c>
      <c r="D1354" s="4" t="s">
        <v>11</v>
      </c>
      <c r="E1354" s="10" t="s">
        <v>62</v>
      </c>
      <c r="F1354" s="4" t="s">
        <v>156</v>
      </c>
      <c r="G1354" s="10" t="s">
        <v>1492</v>
      </c>
      <c r="H1354" s="10" t="s">
        <v>1471</v>
      </c>
      <c r="I1354" s="4" t="s">
        <v>73</v>
      </c>
      <c r="J1354" s="72" t="str">
        <f t="shared" si="114"/>
        <v>SKSW8 ICPL Curncy</v>
      </c>
      <c r="K1354" s="25" t="str">
        <f t="shared" si="115"/>
        <v>ICPL</v>
      </c>
      <c r="L1354" s="26">
        <f t="shared" ca="1" si="115"/>
        <v>42276</v>
      </c>
      <c r="M1354" s="25" t="b">
        <f t="shared" si="115"/>
        <v>0</v>
      </c>
      <c r="N1354" s="84" t="str">
        <f>IF($M1354,_xll.BDP($J1354,N$1339),"[DISABLED]")</f>
        <v>[DISABLED]</v>
      </c>
      <c r="O1354" s="84" t="str">
        <f>IF($M1354,_xll.BDP($J1354,O$1339),"[DISABLED]")</f>
        <v>[DISABLED]</v>
      </c>
      <c r="P1354" s="84" t="str">
        <f>IF($M1354,_xll.BDP($J1354,P$1339),"[DISABLED]")</f>
        <v>[DISABLED]</v>
      </c>
      <c r="Q1354" s="84" t="str">
        <f>IF($M1354,_xll.BDH($J1354,Q$1339,$L1354),"[DISABLED]")</f>
        <v>[DISABLED]</v>
      </c>
      <c r="R1354" s="84" t="str">
        <f>IF($M1354,_xll.BDH($J1354,R$1339,$L1354),"[DISABLED]")</f>
        <v>[DISABLED]</v>
      </c>
      <c r="S1354" s="84" t="str">
        <f>IF($M1354,_xll.BDH($J1354,S$1339,$L1354),"[DISABLED]")</f>
        <v>[DISABLED]</v>
      </c>
      <c r="U1354" s="106" t="s">
        <v>6427</v>
      </c>
      <c r="V1354" s="107" t="s">
        <v>1055</v>
      </c>
      <c r="W1354" s="108">
        <v>42276</v>
      </c>
      <c r="X1354" s="107" t="b">
        <v>0</v>
      </c>
      <c r="Y1354" s="107" t="s">
        <v>5237</v>
      </c>
      <c r="Z1354" s="107" t="s">
        <v>5237</v>
      </c>
      <c r="AA1354" s="107" t="s">
        <v>5237</v>
      </c>
      <c r="AB1354" s="107" t="s">
        <v>5237</v>
      </c>
      <c r="AC1354" s="107" t="s">
        <v>5237</v>
      </c>
      <c r="AD1354" s="107" t="s">
        <v>5237</v>
      </c>
    </row>
    <row r="1355" spans="2:30" outlineLevel="2">
      <c r="B1355" s="4" t="s">
        <v>5</v>
      </c>
      <c r="C1355" s="4" t="s">
        <v>5232</v>
      </c>
      <c r="D1355" s="4" t="s">
        <v>11</v>
      </c>
      <c r="E1355" s="10" t="s">
        <v>62</v>
      </c>
      <c r="F1355" s="4" t="s">
        <v>157</v>
      </c>
      <c r="G1355" s="10" t="s">
        <v>1492</v>
      </c>
      <c r="H1355" s="10" t="s">
        <v>1472</v>
      </c>
      <c r="I1355" s="4" t="s">
        <v>73</v>
      </c>
      <c r="J1355" s="72" t="str">
        <f t="shared" si="114"/>
        <v>SKSW9 ICPL Curncy</v>
      </c>
      <c r="K1355" s="25" t="str">
        <f t="shared" si="115"/>
        <v>ICPL</v>
      </c>
      <c r="L1355" s="26">
        <f t="shared" ca="1" si="115"/>
        <v>42276</v>
      </c>
      <c r="M1355" s="25" t="b">
        <f t="shared" si="115"/>
        <v>0</v>
      </c>
      <c r="N1355" s="84" t="str">
        <f>IF($M1355,_xll.BDP($J1355,N$1339),"[DISABLED]")</f>
        <v>[DISABLED]</v>
      </c>
      <c r="O1355" s="84" t="str">
        <f>IF($M1355,_xll.BDP($J1355,O$1339),"[DISABLED]")</f>
        <v>[DISABLED]</v>
      </c>
      <c r="P1355" s="84" t="str">
        <f>IF($M1355,_xll.BDP($J1355,P$1339),"[DISABLED]")</f>
        <v>[DISABLED]</v>
      </c>
      <c r="Q1355" s="84" t="str">
        <f>IF($M1355,_xll.BDH($J1355,Q$1339,$L1355),"[DISABLED]")</f>
        <v>[DISABLED]</v>
      </c>
      <c r="R1355" s="84" t="str">
        <f>IF($M1355,_xll.BDH($J1355,R$1339,$L1355),"[DISABLED]")</f>
        <v>[DISABLED]</v>
      </c>
      <c r="S1355" s="84" t="str">
        <f>IF($M1355,_xll.BDH($J1355,S$1339,$L1355),"[DISABLED]")</f>
        <v>[DISABLED]</v>
      </c>
      <c r="U1355" s="106" t="s">
        <v>6428</v>
      </c>
      <c r="V1355" s="107" t="s">
        <v>1055</v>
      </c>
      <c r="W1355" s="108">
        <v>42276</v>
      </c>
      <c r="X1355" s="107" t="b">
        <v>0</v>
      </c>
      <c r="Y1355" s="107" t="s">
        <v>5237</v>
      </c>
      <c r="Z1355" s="107" t="s">
        <v>5237</v>
      </c>
      <c r="AA1355" s="107" t="s">
        <v>5237</v>
      </c>
      <c r="AB1355" s="107" t="s">
        <v>5237</v>
      </c>
      <c r="AC1355" s="107" t="s">
        <v>5237</v>
      </c>
      <c r="AD1355" s="107" t="s">
        <v>5237</v>
      </c>
    </row>
    <row r="1356" spans="2:30" outlineLevel="2">
      <c r="B1356" s="4" t="s">
        <v>5</v>
      </c>
      <c r="C1356" s="4" t="s">
        <v>5232</v>
      </c>
      <c r="D1356" s="4" t="s">
        <v>11</v>
      </c>
      <c r="E1356" s="10" t="s">
        <v>62</v>
      </c>
      <c r="F1356" s="4" t="s">
        <v>46</v>
      </c>
      <c r="G1356" s="10" t="s">
        <v>1492</v>
      </c>
      <c r="H1356" s="10" t="s">
        <v>1473</v>
      </c>
      <c r="I1356" s="4" t="s">
        <v>73</v>
      </c>
      <c r="J1356" s="72" t="str">
        <f t="shared" si="114"/>
        <v>SKSW10 ICPL Curncy</v>
      </c>
      <c r="K1356" s="25" t="str">
        <f t="shared" si="115"/>
        <v>ICPL</v>
      </c>
      <c r="L1356" s="26">
        <f t="shared" ca="1" si="115"/>
        <v>42276</v>
      </c>
      <c r="M1356" s="25" t="b">
        <f t="shared" si="115"/>
        <v>0</v>
      </c>
      <c r="N1356" s="84" t="str">
        <f>IF($M1356,_xll.BDP($J1356,N$1339),"[DISABLED]")</f>
        <v>[DISABLED]</v>
      </c>
      <c r="O1356" s="84" t="str">
        <f>IF($M1356,_xll.BDP($J1356,O$1339),"[DISABLED]")</f>
        <v>[DISABLED]</v>
      </c>
      <c r="P1356" s="84" t="str">
        <f>IF($M1356,_xll.BDP($J1356,P$1339),"[DISABLED]")</f>
        <v>[DISABLED]</v>
      </c>
      <c r="Q1356" s="84" t="str">
        <f>IF($M1356,_xll.BDH($J1356,Q$1339,$L1356),"[DISABLED]")</f>
        <v>[DISABLED]</v>
      </c>
      <c r="R1356" s="84" t="str">
        <f>IF($M1356,_xll.BDH($J1356,R$1339,$L1356),"[DISABLED]")</f>
        <v>[DISABLED]</v>
      </c>
      <c r="S1356" s="84" t="str">
        <f>IF($M1356,_xll.BDH($J1356,S$1339,$L1356),"[DISABLED]")</f>
        <v>[DISABLED]</v>
      </c>
      <c r="U1356" s="106" t="s">
        <v>6429</v>
      </c>
      <c r="V1356" s="107" t="s">
        <v>1055</v>
      </c>
      <c r="W1356" s="108">
        <v>42276</v>
      </c>
      <c r="X1356" s="107" t="b">
        <v>0</v>
      </c>
      <c r="Y1356" s="107" t="s">
        <v>5237</v>
      </c>
      <c r="Z1356" s="107" t="s">
        <v>5237</v>
      </c>
      <c r="AA1356" s="107" t="s">
        <v>5237</v>
      </c>
      <c r="AB1356" s="107" t="s">
        <v>5237</v>
      </c>
      <c r="AC1356" s="107" t="s">
        <v>5237</v>
      </c>
      <c r="AD1356" s="107" t="s">
        <v>5237</v>
      </c>
    </row>
    <row r="1357" spans="2:30" outlineLevel="2">
      <c r="B1357" s="4" t="s">
        <v>5</v>
      </c>
      <c r="C1357" s="4" t="s">
        <v>5232</v>
      </c>
      <c r="D1357" s="4" t="s">
        <v>11</v>
      </c>
      <c r="E1357" s="10" t="s">
        <v>62</v>
      </c>
      <c r="F1357" s="4" t="s">
        <v>160</v>
      </c>
      <c r="G1357" s="10" t="s">
        <v>1492</v>
      </c>
      <c r="H1357" s="10" t="s">
        <v>1474</v>
      </c>
      <c r="I1357" s="4" t="s">
        <v>73</v>
      </c>
      <c r="J1357" s="72" t="str">
        <f t="shared" si="114"/>
        <v>SKSW11 ICPL Curncy</v>
      </c>
      <c r="K1357" s="25" t="str">
        <f t="shared" si="115"/>
        <v>ICPL</v>
      </c>
      <c r="L1357" s="26">
        <f t="shared" ca="1" si="115"/>
        <v>42276</v>
      </c>
      <c r="M1357" s="25" t="b">
        <f t="shared" si="115"/>
        <v>0</v>
      </c>
      <c r="N1357" s="84" t="str">
        <f>IF($M1357,_xll.BDP($J1357,N$1339),"[DISABLED]")</f>
        <v>[DISABLED]</v>
      </c>
      <c r="O1357" s="84" t="str">
        <f>IF($M1357,_xll.BDP($J1357,O$1339),"[DISABLED]")</f>
        <v>[DISABLED]</v>
      </c>
      <c r="P1357" s="84" t="str">
        <f>IF($M1357,_xll.BDP($J1357,P$1339),"[DISABLED]")</f>
        <v>[DISABLED]</v>
      </c>
      <c r="Q1357" s="84" t="str">
        <f>IF($M1357,_xll.BDH($J1357,Q$1339,$L1357),"[DISABLED]")</f>
        <v>[DISABLED]</v>
      </c>
      <c r="R1357" s="84" t="str">
        <f>IF($M1357,_xll.BDH($J1357,R$1339,$L1357),"[DISABLED]")</f>
        <v>[DISABLED]</v>
      </c>
      <c r="S1357" s="84" t="str">
        <f>IF($M1357,_xll.BDH($J1357,S$1339,$L1357),"[DISABLED]")</f>
        <v>[DISABLED]</v>
      </c>
      <c r="U1357" s="106" t="s">
        <v>6430</v>
      </c>
      <c r="V1357" s="107" t="s">
        <v>1055</v>
      </c>
      <c r="W1357" s="108">
        <v>42276</v>
      </c>
      <c r="X1357" s="107" t="b">
        <v>0</v>
      </c>
      <c r="Y1357" s="107" t="s">
        <v>5237</v>
      </c>
      <c r="Z1357" s="107" t="s">
        <v>5237</v>
      </c>
      <c r="AA1357" s="107" t="s">
        <v>5237</v>
      </c>
      <c r="AB1357" s="107" t="s">
        <v>5237</v>
      </c>
      <c r="AC1357" s="107" t="s">
        <v>5237</v>
      </c>
      <c r="AD1357" s="107" t="s">
        <v>5237</v>
      </c>
    </row>
    <row r="1358" spans="2:30" outlineLevel="2">
      <c r="B1358" s="4" t="s">
        <v>5</v>
      </c>
      <c r="C1358" s="4" t="s">
        <v>5232</v>
      </c>
      <c r="D1358" s="4" t="s">
        <v>11</v>
      </c>
      <c r="E1358" s="10" t="s">
        <v>62</v>
      </c>
      <c r="F1358" s="4" t="s">
        <v>161</v>
      </c>
      <c r="G1358" s="10" t="s">
        <v>1492</v>
      </c>
      <c r="H1358" s="10" t="s">
        <v>1475</v>
      </c>
      <c r="I1358" s="4" t="s">
        <v>73</v>
      </c>
      <c r="J1358" s="72" t="str">
        <f t="shared" si="114"/>
        <v>SKSW12 ICPL Curncy</v>
      </c>
      <c r="K1358" s="25" t="str">
        <f t="shared" si="115"/>
        <v>ICPL</v>
      </c>
      <c r="L1358" s="26">
        <f t="shared" ca="1" si="115"/>
        <v>42276</v>
      </c>
      <c r="M1358" s="25" t="b">
        <f t="shared" si="115"/>
        <v>0</v>
      </c>
      <c r="N1358" s="84" t="str">
        <f>IF($M1358,_xll.BDP($J1358,N$1339),"[DISABLED]")</f>
        <v>[DISABLED]</v>
      </c>
      <c r="O1358" s="84" t="str">
        <f>IF($M1358,_xll.BDP($J1358,O$1339),"[DISABLED]")</f>
        <v>[DISABLED]</v>
      </c>
      <c r="P1358" s="84" t="str">
        <f>IF($M1358,_xll.BDP($J1358,P$1339),"[DISABLED]")</f>
        <v>[DISABLED]</v>
      </c>
      <c r="Q1358" s="84" t="str">
        <f>IF($M1358,_xll.BDH($J1358,Q$1339,$L1358),"[DISABLED]")</f>
        <v>[DISABLED]</v>
      </c>
      <c r="R1358" s="84" t="str">
        <f>IF($M1358,_xll.BDH($J1358,R$1339,$L1358),"[DISABLED]")</f>
        <v>[DISABLED]</v>
      </c>
      <c r="S1358" s="84" t="str">
        <f>IF($M1358,_xll.BDH($J1358,S$1339,$L1358),"[DISABLED]")</f>
        <v>[DISABLED]</v>
      </c>
      <c r="U1358" s="106" t="s">
        <v>6431</v>
      </c>
      <c r="V1358" s="107" t="s">
        <v>1055</v>
      </c>
      <c r="W1358" s="108">
        <v>42276</v>
      </c>
      <c r="X1358" s="107" t="b">
        <v>0</v>
      </c>
      <c r="Y1358" s="107" t="s">
        <v>5237</v>
      </c>
      <c r="Z1358" s="107" t="s">
        <v>5237</v>
      </c>
      <c r="AA1358" s="107" t="s">
        <v>5237</v>
      </c>
      <c r="AB1358" s="107" t="s">
        <v>5237</v>
      </c>
      <c r="AC1358" s="107" t="s">
        <v>5237</v>
      </c>
      <c r="AD1358" s="107" t="s">
        <v>5237</v>
      </c>
    </row>
    <row r="1359" spans="2:30" outlineLevel="2">
      <c r="B1359" s="4" t="s">
        <v>5</v>
      </c>
      <c r="C1359" s="4" t="s">
        <v>5232</v>
      </c>
      <c r="D1359" s="4" t="s">
        <v>11</v>
      </c>
      <c r="E1359" s="10" t="s">
        <v>62</v>
      </c>
      <c r="F1359" s="4" t="s">
        <v>162</v>
      </c>
      <c r="G1359" s="10" t="s">
        <v>1492</v>
      </c>
      <c r="H1359" s="10" t="s">
        <v>1476</v>
      </c>
      <c r="I1359" s="4" t="s">
        <v>73</v>
      </c>
      <c r="J1359" s="72" t="str">
        <f t="shared" si="114"/>
        <v>SKSW13 ICPL Curncy</v>
      </c>
      <c r="K1359" s="25" t="str">
        <f t="shared" si="115"/>
        <v>ICPL</v>
      </c>
      <c r="L1359" s="26">
        <f t="shared" ca="1" si="115"/>
        <v>42276</v>
      </c>
      <c r="M1359" s="25" t="b">
        <f t="shared" si="115"/>
        <v>0</v>
      </c>
      <c r="N1359" s="84" t="str">
        <f>IF($M1359,_xll.BDP($J1359,N$1339),"[DISABLED]")</f>
        <v>[DISABLED]</v>
      </c>
      <c r="O1359" s="84" t="str">
        <f>IF($M1359,_xll.BDP($J1359,O$1339),"[DISABLED]")</f>
        <v>[DISABLED]</v>
      </c>
      <c r="P1359" s="84" t="str">
        <f>IF($M1359,_xll.BDP($J1359,P$1339),"[DISABLED]")</f>
        <v>[DISABLED]</v>
      </c>
      <c r="Q1359" s="84" t="str">
        <f>IF($M1359,_xll.BDH($J1359,Q$1339,$L1359),"[DISABLED]")</f>
        <v>[DISABLED]</v>
      </c>
      <c r="R1359" s="84" t="str">
        <f>IF($M1359,_xll.BDH($J1359,R$1339,$L1359),"[DISABLED]")</f>
        <v>[DISABLED]</v>
      </c>
      <c r="S1359" s="84" t="str">
        <f>IF($M1359,_xll.BDH($J1359,S$1339,$L1359),"[DISABLED]")</f>
        <v>[DISABLED]</v>
      </c>
      <c r="U1359" s="106" t="s">
        <v>6432</v>
      </c>
      <c r="V1359" s="107" t="s">
        <v>1055</v>
      </c>
      <c r="W1359" s="108">
        <v>42276</v>
      </c>
      <c r="X1359" s="107" t="b">
        <v>0</v>
      </c>
      <c r="Y1359" s="107" t="s">
        <v>5237</v>
      </c>
      <c r="Z1359" s="107" t="s">
        <v>5237</v>
      </c>
      <c r="AA1359" s="107" t="s">
        <v>5237</v>
      </c>
      <c r="AB1359" s="107" t="s">
        <v>5237</v>
      </c>
      <c r="AC1359" s="107" t="s">
        <v>5237</v>
      </c>
      <c r="AD1359" s="107" t="s">
        <v>5237</v>
      </c>
    </row>
    <row r="1360" spans="2:30" outlineLevel="2">
      <c r="B1360" s="4" t="s">
        <v>5</v>
      </c>
      <c r="C1360" s="4" t="s">
        <v>5232</v>
      </c>
      <c r="D1360" s="4" t="s">
        <v>11</v>
      </c>
      <c r="E1360" s="10" t="s">
        <v>62</v>
      </c>
      <c r="F1360" s="4" t="s">
        <v>163</v>
      </c>
      <c r="G1360" s="10" t="s">
        <v>1492</v>
      </c>
      <c r="H1360" s="10" t="s">
        <v>1477</v>
      </c>
      <c r="I1360" s="4" t="s">
        <v>73</v>
      </c>
      <c r="J1360" s="72" t="str">
        <f t="shared" si="114"/>
        <v>SKSW14 ICPL Curncy</v>
      </c>
      <c r="K1360" s="25" t="str">
        <f t="shared" si="115"/>
        <v>ICPL</v>
      </c>
      <c r="L1360" s="26">
        <f t="shared" ca="1" si="115"/>
        <v>42276</v>
      </c>
      <c r="M1360" s="25" t="b">
        <f t="shared" si="115"/>
        <v>0</v>
      </c>
      <c r="N1360" s="84" t="str">
        <f>IF($M1360,_xll.BDP($J1360,N$1339),"[DISABLED]")</f>
        <v>[DISABLED]</v>
      </c>
      <c r="O1360" s="84" t="str">
        <f>IF($M1360,_xll.BDP($J1360,O$1339),"[DISABLED]")</f>
        <v>[DISABLED]</v>
      </c>
      <c r="P1360" s="84" t="str">
        <f>IF($M1360,_xll.BDP($J1360,P$1339),"[DISABLED]")</f>
        <v>[DISABLED]</v>
      </c>
      <c r="Q1360" s="84" t="str">
        <f>IF($M1360,_xll.BDH($J1360,Q$1339,$L1360),"[DISABLED]")</f>
        <v>[DISABLED]</v>
      </c>
      <c r="R1360" s="84" t="str">
        <f>IF($M1360,_xll.BDH($J1360,R$1339,$L1360),"[DISABLED]")</f>
        <v>[DISABLED]</v>
      </c>
      <c r="S1360" s="84" t="str">
        <f>IF($M1360,_xll.BDH($J1360,S$1339,$L1360),"[DISABLED]")</f>
        <v>[DISABLED]</v>
      </c>
      <c r="U1360" s="106" t="s">
        <v>6433</v>
      </c>
      <c r="V1360" s="107" t="s">
        <v>1055</v>
      </c>
      <c r="W1360" s="108">
        <v>42276</v>
      </c>
      <c r="X1360" s="107" t="b">
        <v>0</v>
      </c>
      <c r="Y1360" s="107" t="s">
        <v>5237</v>
      </c>
      <c r="Z1360" s="107" t="s">
        <v>5237</v>
      </c>
      <c r="AA1360" s="107" t="s">
        <v>5237</v>
      </c>
      <c r="AB1360" s="107" t="s">
        <v>5237</v>
      </c>
      <c r="AC1360" s="107" t="s">
        <v>5237</v>
      </c>
      <c r="AD1360" s="107" t="s">
        <v>5237</v>
      </c>
    </row>
    <row r="1361" spans="2:30" outlineLevel="2">
      <c r="B1361" s="4" t="s">
        <v>5</v>
      </c>
      <c r="C1361" s="4" t="s">
        <v>5232</v>
      </c>
      <c r="D1361" s="4" t="s">
        <v>11</v>
      </c>
      <c r="E1361" s="10" t="s">
        <v>62</v>
      </c>
      <c r="F1361" s="4" t="s">
        <v>47</v>
      </c>
      <c r="G1361" s="10" t="s">
        <v>1492</v>
      </c>
      <c r="H1361" s="10" t="s">
        <v>1478</v>
      </c>
      <c r="I1361" s="4" t="s">
        <v>73</v>
      </c>
      <c r="J1361" s="72" t="str">
        <f t="shared" si="114"/>
        <v>SKSW15 ICPL Curncy</v>
      </c>
      <c r="K1361" s="25" t="str">
        <f t="shared" si="115"/>
        <v>ICPL</v>
      </c>
      <c r="L1361" s="26">
        <f t="shared" ca="1" si="115"/>
        <v>42276</v>
      </c>
      <c r="M1361" s="25" t="b">
        <f t="shared" si="115"/>
        <v>0</v>
      </c>
      <c r="N1361" s="84" t="str">
        <f>IF($M1361,_xll.BDP($J1361,N$1339),"[DISABLED]")</f>
        <v>[DISABLED]</v>
      </c>
      <c r="O1361" s="84" t="str">
        <f>IF($M1361,_xll.BDP($J1361,O$1339),"[DISABLED]")</f>
        <v>[DISABLED]</v>
      </c>
      <c r="P1361" s="84" t="str">
        <f>IF($M1361,_xll.BDP($J1361,P$1339),"[DISABLED]")</f>
        <v>[DISABLED]</v>
      </c>
      <c r="Q1361" s="84" t="str">
        <f>IF($M1361,_xll.BDH($J1361,Q$1339,$L1361),"[DISABLED]")</f>
        <v>[DISABLED]</v>
      </c>
      <c r="R1361" s="84" t="str">
        <f>IF($M1361,_xll.BDH($J1361,R$1339,$L1361),"[DISABLED]")</f>
        <v>[DISABLED]</v>
      </c>
      <c r="S1361" s="84" t="str">
        <f>IF($M1361,_xll.BDH($J1361,S$1339,$L1361),"[DISABLED]")</f>
        <v>[DISABLED]</v>
      </c>
      <c r="U1361" s="106" t="s">
        <v>6434</v>
      </c>
      <c r="V1361" s="107" t="s">
        <v>1055</v>
      </c>
      <c r="W1361" s="108">
        <v>42276</v>
      </c>
      <c r="X1361" s="107" t="b">
        <v>0</v>
      </c>
      <c r="Y1361" s="107" t="s">
        <v>5237</v>
      </c>
      <c r="Z1361" s="107" t="s">
        <v>5237</v>
      </c>
      <c r="AA1361" s="107" t="s">
        <v>5237</v>
      </c>
      <c r="AB1361" s="107" t="s">
        <v>5237</v>
      </c>
      <c r="AC1361" s="107" t="s">
        <v>5237</v>
      </c>
      <c r="AD1361" s="107" t="s">
        <v>5237</v>
      </c>
    </row>
    <row r="1362" spans="2:30" outlineLevel="2">
      <c r="B1362" s="4" t="s">
        <v>5</v>
      </c>
      <c r="C1362" s="4" t="s">
        <v>5232</v>
      </c>
      <c r="D1362" s="4" t="s">
        <v>11</v>
      </c>
      <c r="E1362" s="10" t="s">
        <v>62</v>
      </c>
      <c r="F1362" s="4" t="s">
        <v>48</v>
      </c>
      <c r="G1362" s="10" t="s">
        <v>1492</v>
      </c>
      <c r="H1362" s="10" t="s">
        <v>1479</v>
      </c>
      <c r="I1362" s="4" t="s">
        <v>73</v>
      </c>
      <c r="J1362" s="72" t="str">
        <f t="shared" si="114"/>
        <v>SKSW20 ICPL Curncy</v>
      </c>
      <c r="K1362" s="25" t="str">
        <f t="shared" si="115"/>
        <v>ICPL</v>
      </c>
      <c r="L1362" s="26">
        <f t="shared" ca="1" si="115"/>
        <v>42276</v>
      </c>
      <c r="M1362" s="25" t="b">
        <f t="shared" si="115"/>
        <v>0</v>
      </c>
      <c r="N1362" s="84" t="str">
        <f>IF($M1362,_xll.BDP($J1362,N$1339),"[DISABLED]")</f>
        <v>[DISABLED]</v>
      </c>
      <c r="O1362" s="84" t="str">
        <f>IF($M1362,_xll.BDP($J1362,O$1339),"[DISABLED]")</f>
        <v>[DISABLED]</v>
      </c>
      <c r="P1362" s="84" t="str">
        <f>IF($M1362,_xll.BDP($J1362,P$1339),"[DISABLED]")</f>
        <v>[DISABLED]</v>
      </c>
      <c r="Q1362" s="84" t="str">
        <f>IF($M1362,_xll.BDH($J1362,Q$1339,$L1362),"[DISABLED]")</f>
        <v>[DISABLED]</v>
      </c>
      <c r="R1362" s="84" t="str">
        <f>IF($M1362,_xll.BDH($J1362,R$1339,$L1362),"[DISABLED]")</f>
        <v>[DISABLED]</v>
      </c>
      <c r="S1362" s="84" t="str">
        <f>IF($M1362,_xll.BDH($J1362,S$1339,$L1362),"[DISABLED]")</f>
        <v>[DISABLED]</v>
      </c>
      <c r="U1362" s="106" t="s">
        <v>6435</v>
      </c>
      <c r="V1362" s="107" t="s">
        <v>1055</v>
      </c>
      <c r="W1362" s="108">
        <v>42276</v>
      </c>
      <c r="X1362" s="107" t="b">
        <v>0</v>
      </c>
      <c r="Y1362" s="107" t="s">
        <v>5237</v>
      </c>
      <c r="Z1362" s="107" t="s">
        <v>5237</v>
      </c>
      <c r="AA1362" s="107" t="s">
        <v>5237</v>
      </c>
      <c r="AB1362" s="107" t="s">
        <v>5237</v>
      </c>
      <c r="AC1362" s="107" t="s">
        <v>5237</v>
      </c>
      <c r="AD1362" s="107" t="s">
        <v>5237</v>
      </c>
    </row>
    <row r="1363" spans="2:30" outlineLevel="2">
      <c r="B1363" s="4" t="s">
        <v>5</v>
      </c>
      <c r="C1363" s="4" t="s">
        <v>5232</v>
      </c>
      <c r="D1363" s="4" t="s">
        <v>11</v>
      </c>
      <c r="E1363" s="10" t="s">
        <v>62</v>
      </c>
      <c r="F1363" s="4" t="s">
        <v>49</v>
      </c>
      <c r="G1363" s="10" t="s">
        <v>1492</v>
      </c>
      <c r="H1363" s="10" t="s">
        <v>1480</v>
      </c>
      <c r="I1363" s="4" t="s">
        <v>73</v>
      </c>
      <c r="J1363" s="72" t="str">
        <f t="shared" si="114"/>
        <v>SKSW25 ICPL Curncy</v>
      </c>
      <c r="K1363" s="25" t="str">
        <f t="shared" si="115"/>
        <v>ICPL</v>
      </c>
      <c r="L1363" s="26">
        <f t="shared" ca="1" si="115"/>
        <v>42276</v>
      </c>
      <c r="M1363" s="25" t="b">
        <f t="shared" si="115"/>
        <v>0</v>
      </c>
      <c r="N1363" s="84" t="str">
        <f>IF($M1363,_xll.BDP($J1363,N$1339),"[DISABLED]")</f>
        <v>[DISABLED]</v>
      </c>
      <c r="O1363" s="84" t="str">
        <f>IF($M1363,_xll.BDP($J1363,O$1339),"[DISABLED]")</f>
        <v>[DISABLED]</v>
      </c>
      <c r="P1363" s="84" t="str">
        <f>IF($M1363,_xll.BDP($J1363,P$1339),"[DISABLED]")</f>
        <v>[DISABLED]</v>
      </c>
      <c r="Q1363" s="84" t="str">
        <f>IF($M1363,_xll.BDH($J1363,Q$1339,$L1363),"[DISABLED]")</f>
        <v>[DISABLED]</v>
      </c>
      <c r="R1363" s="84" t="str">
        <f>IF($M1363,_xll.BDH($J1363,R$1339,$L1363),"[DISABLED]")</f>
        <v>[DISABLED]</v>
      </c>
      <c r="S1363" s="84" t="str">
        <f>IF($M1363,_xll.BDH($J1363,S$1339,$L1363),"[DISABLED]")</f>
        <v>[DISABLED]</v>
      </c>
      <c r="U1363" s="106" t="s">
        <v>6436</v>
      </c>
      <c r="V1363" s="107" t="s">
        <v>1055</v>
      </c>
      <c r="W1363" s="108">
        <v>42276</v>
      </c>
      <c r="X1363" s="107" t="b">
        <v>0</v>
      </c>
      <c r="Y1363" s="107" t="s">
        <v>5237</v>
      </c>
      <c r="Z1363" s="107" t="s">
        <v>5237</v>
      </c>
      <c r="AA1363" s="107" t="s">
        <v>5237</v>
      </c>
      <c r="AB1363" s="107" t="s">
        <v>5237</v>
      </c>
      <c r="AC1363" s="107" t="s">
        <v>5237</v>
      </c>
      <c r="AD1363" s="107" t="s">
        <v>5237</v>
      </c>
    </row>
    <row r="1364" spans="2:30" outlineLevel="2">
      <c r="B1364" s="4" t="s">
        <v>5</v>
      </c>
      <c r="C1364" s="4" t="s">
        <v>5232</v>
      </c>
      <c r="D1364" s="4" t="s">
        <v>11</v>
      </c>
      <c r="E1364" s="10" t="s">
        <v>62</v>
      </c>
      <c r="F1364" s="4" t="s">
        <v>50</v>
      </c>
      <c r="G1364" s="10" t="s">
        <v>1492</v>
      </c>
      <c r="H1364" s="10" t="s">
        <v>1481</v>
      </c>
      <c r="I1364" s="4" t="s">
        <v>73</v>
      </c>
      <c r="J1364" s="72" t="str">
        <f t="shared" si="114"/>
        <v>SKSW30 ICPL Curncy</v>
      </c>
      <c r="K1364" s="25" t="str">
        <f t="shared" si="115"/>
        <v>ICPL</v>
      </c>
      <c r="L1364" s="26">
        <f t="shared" ca="1" si="115"/>
        <v>42276</v>
      </c>
      <c r="M1364" s="25" t="b">
        <f t="shared" si="115"/>
        <v>0</v>
      </c>
      <c r="N1364" s="84" t="str">
        <f>IF($M1364,_xll.BDP($J1364,N$1339),"[DISABLED]")</f>
        <v>[DISABLED]</v>
      </c>
      <c r="O1364" s="84" t="str">
        <f>IF($M1364,_xll.BDP($J1364,O$1339),"[DISABLED]")</f>
        <v>[DISABLED]</v>
      </c>
      <c r="P1364" s="84" t="str">
        <f>IF($M1364,_xll.BDP($J1364,P$1339),"[DISABLED]")</f>
        <v>[DISABLED]</v>
      </c>
      <c r="Q1364" s="84" t="str">
        <f>IF($M1364,_xll.BDH($J1364,Q$1339,$L1364),"[DISABLED]")</f>
        <v>[DISABLED]</v>
      </c>
      <c r="R1364" s="84" t="str">
        <f>IF($M1364,_xll.BDH($J1364,R$1339,$L1364),"[DISABLED]")</f>
        <v>[DISABLED]</v>
      </c>
      <c r="S1364" s="84" t="str">
        <f>IF($M1364,_xll.BDH($J1364,S$1339,$L1364),"[DISABLED]")</f>
        <v>[DISABLED]</v>
      </c>
      <c r="U1364" s="106" t="s">
        <v>6437</v>
      </c>
      <c r="V1364" s="107" t="s">
        <v>1055</v>
      </c>
      <c r="W1364" s="108">
        <v>42276</v>
      </c>
      <c r="X1364" s="107" t="b">
        <v>0</v>
      </c>
      <c r="Y1364" s="107" t="s">
        <v>5237</v>
      </c>
      <c r="Z1364" s="107" t="s">
        <v>5237</v>
      </c>
      <c r="AA1364" s="107" t="s">
        <v>5237</v>
      </c>
      <c r="AB1364" s="107" t="s">
        <v>5237</v>
      </c>
      <c r="AC1364" s="107" t="s">
        <v>5237</v>
      </c>
      <c r="AD1364" s="107" t="s">
        <v>5237</v>
      </c>
    </row>
    <row r="1365" spans="2:30" outlineLevel="2">
      <c r="B1365" s="4" t="s">
        <v>5</v>
      </c>
      <c r="C1365" s="4" t="s">
        <v>5232</v>
      </c>
      <c r="D1365" s="4" t="s">
        <v>11</v>
      </c>
      <c r="E1365" s="10" t="s">
        <v>62</v>
      </c>
      <c r="F1365" s="4" t="s">
        <v>51</v>
      </c>
      <c r="G1365" s="10" t="s">
        <v>1492</v>
      </c>
      <c r="H1365" s="10" t="s">
        <v>1482</v>
      </c>
      <c r="I1365" s="4" t="s">
        <v>73</v>
      </c>
      <c r="J1365" s="72" t="str">
        <f t="shared" si="114"/>
        <v>SKSW40 ICPL Curncy</v>
      </c>
      <c r="K1365" s="25" t="str">
        <f t="shared" si="115"/>
        <v>ICPL</v>
      </c>
      <c r="L1365" s="26">
        <f t="shared" ca="1" si="115"/>
        <v>42276</v>
      </c>
      <c r="M1365" s="25" t="b">
        <f t="shared" si="115"/>
        <v>0</v>
      </c>
      <c r="N1365" s="84" t="str">
        <f>IF($M1365,_xll.BDP($J1365,N$1339),"[DISABLED]")</f>
        <v>[DISABLED]</v>
      </c>
      <c r="O1365" s="84" t="str">
        <f>IF($M1365,_xll.BDP($J1365,O$1339),"[DISABLED]")</f>
        <v>[DISABLED]</v>
      </c>
      <c r="P1365" s="84" t="str">
        <f>IF($M1365,_xll.BDP($J1365,P$1339),"[DISABLED]")</f>
        <v>[DISABLED]</v>
      </c>
      <c r="Q1365" s="84" t="str">
        <f>IF($M1365,_xll.BDH($J1365,Q$1339,$L1365),"[DISABLED]")</f>
        <v>[DISABLED]</v>
      </c>
      <c r="R1365" s="84" t="str">
        <f>IF($M1365,_xll.BDH($J1365,R$1339,$L1365),"[DISABLED]")</f>
        <v>[DISABLED]</v>
      </c>
      <c r="S1365" s="84" t="str">
        <f>IF($M1365,_xll.BDH($J1365,S$1339,$L1365),"[DISABLED]")</f>
        <v>[DISABLED]</v>
      </c>
      <c r="U1365" s="106" t="s">
        <v>6438</v>
      </c>
      <c r="V1365" s="107" t="s">
        <v>1055</v>
      </c>
      <c r="W1365" s="108">
        <v>42276</v>
      </c>
      <c r="X1365" s="107" t="b">
        <v>0</v>
      </c>
      <c r="Y1365" s="107" t="s">
        <v>5237</v>
      </c>
      <c r="Z1365" s="107" t="s">
        <v>5237</v>
      </c>
      <c r="AA1365" s="107" t="s">
        <v>5237</v>
      </c>
      <c r="AB1365" s="107" t="s">
        <v>5237</v>
      </c>
      <c r="AC1365" s="107" t="s">
        <v>5237</v>
      </c>
      <c r="AD1365" s="107" t="s">
        <v>5237</v>
      </c>
    </row>
    <row r="1366" spans="2:30" outlineLevel="2">
      <c r="B1366" s="4" t="s">
        <v>5</v>
      </c>
      <c r="C1366" s="4" t="s">
        <v>5232</v>
      </c>
      <c r="D1366" s="4" t="s">
        <v>11</v>
      </c>
      <c r="E1366" s="10" t="s">
        <v>62</v>
      </c>
      <c r="F1366" s="4" t="s">
        <v>52</v>
      </c>
      <c r="G1366" s="10" t="s">
        <v>1492</v>
      </c>
      <c r="H1366" s="10" t="s">
        <v>1483</v>
      </c>
      <c r="I1366" s="4" t="s">
        <v>73</v>
      </c>
      <c r="J1366" s="72" t="str">
        <f t="shared" si="114"/>
        <v>SKSW50 ICPL Curncy</v>
      </c>
      <c r="K1366" s="25" t="str">
        <f t="shared" si="115"/>
        <v>ICPL</v>
      </c>
      <c r="L1366" s="26">
        <f t="shared" ca="1" si="115"/>
        <v>42276</v>
      </c>
      <c r="M1366" s="25" t="b">
        <f t="shared" si="115"/>
        <v>0</v>
      </c>
      <c r="N1366" s="84" t="str">
        <f>IF($M1366,_xll.BDP($J1366,N$1339),"[DISABLED]")</f>
        <v>[DISABLED]</v>
      </c>
      <c r="O1366" s="84" t="str">
        <f>IF($M1366,_xll.BDP($J1366,O$1339),"[DISABLED]")</f>
        <v>[DISABLED]</v>
      </c>
      <c r="P1366" s="84" t="str">
        <f>IF($M1366,_xll.BDP($J1366,P$1339),"[DISABLED]")</f>
        <v>[DISABLED]</v>
      </c>
      <c r="Q1366" s="84" t="str">
        <f>IF($M1366,_xll.BDH($J1366,Q$1339,$L1366),"[DISABLED]")</f>
        <v>[DISABLED]</v>
      </c>
      <c r="R1366" s="84" t="str">
        <f>IF($M1366,_xll.BDH($J1366,R$1339,$L1366),"[DISABLED]")</f>
        <v>[DISABLED]</v>
      </c>
      <c r="S1366" s="84" t="str">
        <f>IF($M1366,_xll.BDH($J1366,S$1339,$L1366),"[DISABLED]")</f>
        <v>[DISABLED]</v>
      </c>
      <c r="U1366" s="106" t="s">
        <v>6439</v>
      </c>
      <c r="V1366" s="107" t="s">
        <v>1055</v>
      </c>
      <c r="W1366" s="108">
        <v>42276</v>
      </c>
      <c r="X1366" s="107" t="b">
        <v>0</v>
      </c>
      <c r="Y1366" s="107" t="s">
        <v>5237</v>
      </c>
      <c r="Z1366" s="107" t="s">
        <v>5237</v>
      </c>
      <c r="AA1366" s="107" t="s">
        <v>5237</v>
      </c>
      <c r="AB1366" s="107" t="s">
        <v>5237</v>
      </c>
      <c r="AC1366" s="107" t="s">
        <v>5237</v>
      </c>
      <c r="AD1366" s="107" t="s">
        <v>5237</v>
      </c>
    </row>
    <row r="1367" spans="2:30" outlineLevel="2">
      <c r="B1367" s="4" t="s">
        <v>5</v>
      </c>
      <c r="C1367" s="4" t="s">
        <v>5232</v>
      </c>
      <c r="D1367" s="4" t="s">
        <v>11</v>
      </c>
      <c r="E1367" s="35" t="s">
        <v>62</v>
      </c>
      <c r="F1367" s="6" t="s">
        <v>169</v>
      </c>
      <c r="G1367" s="35" t="s">
        <v>1492</v>
      </c>
      <c r="H1367" s="35" t="s">
        <v>1484</v>
      </c>
      <c r="I1367" s="4" t="s">
        <v>73</v>
      </c>
      <c r="J1367" s="72" t="str">
        <f t="shared" si="114"/>
        <v>SKSW60 ICPL Curncy</v>
      </c>
      <c r="K1367" s="25" t="str">
        <f t="shared" si="115"/>
        <v>ICPL</v>
      </c>
      <c r="L1367" s="26">
        <f t="shared" ca="1" si="115"/>
        <v>42276</v>
      </c>
      <c r="M1367" s="25" t="b">
        <f t="shared" si="115"/>
        <v>0</v>
      </c>
      <c r="N1367" s="84" t="str">
        <f>IF($M1367,_xll.BDP($J1367,N$1339),"[DISABLED]")</f>
        <v>[DISABLED]</v>
      </c>
      <c r="O1367" s="84" t="str">
        <f>IF($M1367,_xll.BDP($J1367,O$1339),"[DISABLED]")</f>
        <v>[DISABLED]</v>
      </c>
      <c r="P1367" s="84" t="str">
        <f>IF($M1367,_xll.BDP($J1367,P$1339),"[DISABLED]")</f>
        <v>[DISABLED]</v>
      </c>
      <c r="Q1367" s="84" t="str">
        <f>IF($M1367,_xll.BDH($J1367,Q$1339,$L1367),"[DISABLED]")</f>
        <v>[DISABLED]</v>
      </c>
      <c r="R1367" s="84" t="str">
        <f>IF($M1367,_xll.BDH($J1367,R$1339,$L1367),"[DISABLED]")</f>
        <v>[DISABLED]</v>
      </c>
      <c r="S1367" s="84" t="str">
        <f>IF($M1367,_xll.BDH($J1367,S$1339,$L1367),"[DISABLED]")</f>
        <v>[DISABLED]</v>
      </c>
      <c r="U1367" s="106" t="s">
        <v>6440</v>
      </c>
      <c r="V1367" s="107" t="s">
        <v>1055</v>
      </c>
      <c r="W1367" s="108">
        <v>42276</v>
      </c>
      <c r="X1367" s="107" t="b">
        <v>0</v>
      </c>
      <c r="Y1367" s="107" t="s">
        <v>5237</v>
      </c>
      <c r="Z1367" s="107" t="s">
        <v>5237</v>
      </c>
      <c r="AA1367" s="107" t="s">
        <v>5237</v>
      </c>
      <c r="AB1367" s="107" t="s">
        <v>5237</v>
      </c>
      <c r="AC1367" s="107" t="s">
        <v>5237</v>
      </c>
      <c r="AD1367" s="107" t="s">
        <v>5237</v>
      </c>
    </row>
    <row r="1368" spans="2:30" outlineLevel="1">
      <c r="B1368" s="4" t="s">
        <v>5</v>
      </c>
      <c r="C1368" s="4" t="s">
        <v>5232</v>
      </c>
      <c r="D1368" s="4" t="s">
        <v>11</v>
      </c>
      <c r="E1368" s="39" t="s">
        <v>64</v>
      </c>
      <c r="F1368" s="76"/>
      <c r="G1368" s="77"/>
      <c r="H1368" s="77"/>
      <c r="I1368" s="78"/>
      <c r="J1368" s="78"/>
      <c r="K1368" s="81" t="str">
        <f t="shared" ref="K1368:S1368" si="116">INDEX(ObjData,MATCH($C1368&amp;"-"&amp;$D1368&amp;"-"&amp;$E1368,ObjIDs,0),MATCH(K$2,ObjFields,0))</f>
        <v>ICPL</v>
      </c>
      <c r="L1368" s="82">
        <f t="shared" ca="1" si="116"/>
        <v>42276</v>
      </c>
      <c r="M1368" s="81" t="b">
        <f t="shared" si="116"/>
        <v>0</v>
      </c>
      <c r="N1368" s="81" t="str">
        <f t="shared" si="116"/>
        <v>NAME</v>
      </c>
      <c r="O1368" s="81" t="str">
        <f t="shared" si="116"/>
        <v>LAST_UPDATE_DT</v>
      </c>
      <c r="P1368" s="81" t="str">
        <f t="shared" si="116"/>
        <v>LAST_UPDATE</v>
      </c>
      <c r="Q1368" s="81" t="str">
        <f t="shared" si="116"/>
        <v>PX_LAST</v>
      </c>
      <c r="R1368" s="81" t="str">
        <f t="shared" si="116"/>
        <v>PX_BID</v>
      </c>
      <c r="S1368" s="81" t="str">
        <f t="shared" si="116"/>
        <v>PX_ASK</v>
      </c>
      <c r="U1368" s="103"/>
      <c r="V1368" s="104" t="s">
        <v>1055</v>
      </c>
      <c r="W1368" s="105">
        <v>42276</v>
      </c>
      <c r="X1368" s="104" t="b">
        <v>0</v>
      </c>
      <c r="Y1368" s="104" t="s">
        <v>289</v>
      </c>
      <c r="Z1368" s="104" t="s">
        <v>291</v>
      </c>
      <c r="AA1368" s="104" t="s">
        <v>292</v>
      </c>
      <c r="AB1368" s="104" t="s">
        <v>56</v>
      </c>
      <c r="AC1368" s="104" t="s">
        <v>5228</v>
      </c>
      <c r="AD1368" s="104" t="s">
        <v>5229</v>
      </c>
    </row>
    <row r="1369" spans="2:30" outlineLevel="2">
      <c r="B1369" s="4" t="s">
        <v>5</v>
      </c>
      <c r="C1369" s="4" t="s">
        <v>5232</v>
      </c>
      <c r="D1369" s="4" t="s">
        <v>11</v>
      </c>
      <c r="E1369" s="10" t="s">
        <v>64</v>
      </c>
      <c r="F1369" s="4" t="s">
        <v>209</v>
      </c>
      <c r="G1369" s="10" t="s">
        <v>63</v>
      </c>
      <c r="H1369" s="10" t="s">
        <v>1517</v>
      </c>
      <c r="I1369" s="4" t="s">
        <v>277</v>
      </c>
      <c r="J1369" s="71" t="str">
        <f>H1369&amp;" "&amp;K1369&amp;" "&amp;I1369</f>
        <v>STIB6M ICPL Index</v>
      </c>
      <c r="K1369" s="89" t="str">
        <f>K$1368</f>
        <v>ICPL</v>
      </c>
      <c r="L1369" s="90">
        <f ca="1">L$1368</f>
        <v>42276</v>
      </c>
      <c r="M1369" s="89" t="b">
        <f>M$1368</f>
        <v>0</v>
      </c>
      <c r="N1369" s="91" t="str">
        <f>IF($M1369,_xll.BDP($J1369,N$1368),"[DISABLED]")</f>
        <v>[DISABLED]</v>
      </c>
      <c r="O1369" s="91" t="str">
        <f>IF($M1369,_xll.BDP($J1369,O$1368),"[DISABLED]")</f>
        <v>[DISABLED]</v>
      </c>
      <c r="P1369" s="91" t="str">
        <f>IF($M1369,_xll.BDP($J1369,P$1368),"[DISABLED]")</f>
        <v>[DISABLED]</v>
      </c>
      <c r="Q1369" s="91" t="str">
        <f>IF($M1369,_xll.BDH($J1369,Q$1368,$L1369),"[DISABLED]")</f>
        <v>[DISABLED]</v>
      </c>
      <c r="R1369" s="91" t="str">
        <f>IF($M1369,_xll.BDH($J1369,R$1368,$L1369),"[DISABLED]")</f>
        <v>[DISABLED]</v>
      </c>
      <c r="S1369" s="91" t="str">
        <f>IF($M1369,_xll.BDH($J1369,S$1368,$L1369),"[DISABLED]")</f>
        <v>[DISABLED]</v>
      </c>
      <c r="U1369" s="115" t="s">
        <v>6441</v>
      </c>
      <c r="V1369" s="102" t="s">
        <v>1055</v>
      </c>
      <c r="W1369" s="116">
        <v>42276</v>
      </c>
      <c r="X1369" s="102" t="b">
        <v>0</v>
      </c>
      <c r="Y1369" s="102" t="s">
        <v>5237</v>
      </c>
      <c r="Z1369" s="102" t="s">
        <v>5237</v>
      </c>
      <c r="AA1369" s="102" t="s">
        <v>5237</v>
      </c>
      <c r="AB1369" s="102" t="s">
        <v>5237</v>
      </c>
      <c r="AC1369" s="102" t="s">
        <v>5237</v>
      </c>
      <c r="AD1369" s="102" t="s">
        <v>5237</v>
      </c>
    </row>
    <row r="1370" spans="2:30" outlineLevel="2">
      <c r="B1370" s="4" t="s">
        <v>5</v>
      </c>
      <c r="C1370" s="4" t="s">
        <v>5232</v>
      </c>
      <c r="D1370" s="4" t="s">
        <v>11</v>
      </c>
      <c r="E1370" s="10" t="s">
        <v>64</v>
      </c>
      <c r="F1370" s="9" t="s">
        <v>41</v>
      </c>
      <c r="G1370" s="10" t="s">
        <v>430</v>
      </c>
      <c r="H1370" s="14" t="s">
        <v>1518</v>
      </c>
      <c r="I1370" s="4" t="s">
        <v>73</v>
      </c>
      <c r="J1370" s="72" t="str">
        <f t="shared" ref="J1370:J1392" si="117">H1370&amp;" "&amp;K1370&amp;" "&amp;I1370</f>
        <v>SKBFVC1 ICPL Curncy</v>
      </c>
      <c r="K1370" s="92" t="str">
        <f t="shared" ref="K1370:M1392" si="118">K$1368</f>
        <v>ICPL</v>
      </c>
      <c r="L1370" s="93">
        <f t="shared" ca="1" si="118"/>
        <v>42276</v>
      </c>
      <c r="M1370" s="92" t="b">
        <f t="shared" si="118"/>
        <v>0</v>
      </c>
      <c r="N1370" s="94" t="str">
        <f>IF($M1370,_xll.BDP($J1370,N$1368),"[DISABLED]")</f>
        <v>[DISABLED]</v>
      </c>
      <c r="O1370" s="94" t="str">
        <f>IF($M1370,_xll.BDP($J1370,O$1368),"[DISABLED]")</f>
        <v>[DISABLED]</v>
      </c>
      <c r="P1370" s="94" t="str">
        <f>IF($M1370,_xll.BDP($J1370,P$1368),"[DISABLED]")</f>
        <v>[DISABLED]</v>
      </c>
      <c r="Q1370" s="94" t="str">
        <f>IF($M1370,_xll.BDH($J1370,Q$1368,$L1370),"[DISABLED]")</f>
        <v>[DISABLED]</v>
      </c>
      <c r="R1370" s="94" t="str">
        <f>IF($M1370,_xll.BDH($J1370,R$1368,$L1370),"[DISABLED]")</f>
        <v>[DISABLED]</v>
      </c>
      <c r="S1370" s="94" t="str">
        <f>IF($M1370,_xll.BDH($J1370,S$1368,$L1370),"[DISABLED]")</f>
        <v>[DISABLED]</v>
      </c>
      <c r="U1370" s="106" t="s">
        <v>6442</v>
      </c>
      <c r="V1370" s="117" t="s">
        <v>1055</v>
      </c>
      <c r="W1370" s="118">
        <v>42276</v>
      </c>
      <c r="X1370" s="117" t="b">
        <v>0</v>
      </c>
      <c r="Y1370" s="117" t="s">
        <v>5237</v>
      </c>
      <c r="Z1370" s="117" t="s">
        <v>5237</v>
      </c>
      <c r="AA1370" s="117" t="s">
        <v>5237</v>
      </c>
      <c r="AB1370" s="117" t="s">
        <v>5237</v>
      </c>
      <c r="AC1370" s="117" t="s">
        <v>5237</v>
      </c>
      <c r="AD1370" s="117" t="s">
        <v>5237</v>
      </c>
    </row>
    <row r="1371" spans="2:30" outlineLevel="2">
      <c r="B1371" s="4" t="s">
        <v>5</v>
      </c>
      <c r="C1371" s="4" t="s">
        <v>5232</v>
      </c>
      <c r="D1371" s="4" t="s">
        <v>11</v>
      </c>
      <c r="E1371" s="10" t="s">
        <v>64</v>
      </c>
      <c r="F1371" s="9" t="s">
        <v>145</v>
      </c>
      <c r="G1371" s="10" t="s">
        <v>430</v>
      </c>
      <c r="H1371" s="14" t="s">
        <v>1519</v>
      </c>
      <c r="I1371" s="4" t="s">
        <v>73</v>
      </c>
      <c r="J1371" s="72" t="str">
        <f t="shared" si="117"/>
        <v>SKBFVC1C ICPL Curncy</v>
      </c>
      <c r="K1371" s="92" t="str">
        <f t="shared" si="118"/>
        <v>ICPL</v>
      </c>
      <c r="L1371" s="93">
        <f t="shared" ca="1" si="118"/>
        <v>42276</v>
      </c>
      <c r="M1371" s="92" t="b">
        <f t="shared" si="118"/>
        <v>0</v>
      </c>
      <c r="N1371" s="94" t="str">
        <f>IF($M1371,_xll.BDP($J1371,N$1368),"[DISABLED]")</f>
        <v>[DISABLED]</v>
      </c>
      <c r="O1371" s="94" t="str">
        <f>IF($M1371,_xll.BDP($J1371,O$1368),"[DISABLED]")</f>
        <v>[DISABLED]</v>
      </c>
      <c r="P1371" s="94" t="str">
        <f>IF($M1371,_xll.BDP($J1371,P$1368),"[DISABLED]")</f>
        <v>[DISABLED]</v>
      </c>
      <c r="Q1371" s="94" t="str">
        <f>IF($M1371,_xll.BDH($J1371,Q$1368,$L1371),"[DISABLED]")</f>
        <v>[DISABLED]</v>
      </c>
      <c r="R1371" s="94" t="str">
        <f>IF($M1371,_xll.BDH($J1371,R$1368,$L1371),"[DISABLED]")</f>
        <v>[DISABLED]</v>
      </c>
      <c r="S1371" s="94" t="str">
        <f>IF($M1371,_xll.BDH($J1371,S$1368,$L1371),"[DISABLED]")</f>
        <v>[DISABLED]</v>
      </c>
      <c r="U1371" s="106" t="s">
        <v>6443</v>
      </c>
      <c r="V1371" s="117" t="s">
        <v>1055</v>
      </c>
      <c r="W1371" s="118">
        <v>42276</v>
      </c>
      <c r="X1371" s="117" t="b">
        <v>0</v>
      </c>
      <c r="Y1371" s="117" t="s">
        <v>5237</v>
      </c>
      <c r="Z1371" s="117" t="s">
        <v>5237</v>
      </c>
      <c r="AA1371" s="117" t="s">
        <v>5237</v>
      </c>
      <c r="AB1371" s="117" t="s">
        <v>5237</v>
      </c>
      <c r="AC1371" s="117" t="s">
        <v>5237</v>
      </c>
      <c r="AD1371" s="117" t="s">
        <v>5237</v>
      </c>
    </row>
    <row r="1372" spans="2:30" outlineLevel="2">
      <c r="B1372" s="4" t="s">
        <v>5</v>
      </c>
      <c r="C1372" s="4" t="s">
        <v>5232</v>
      </c>
      <c r="D1372" s="4" t="s">
        <v>11</v>
      </c>
      <c r="E1372" s="10" t="s">
        <v>64</v>
      </c>
      <c r="F1372" s="9" t="s">
        <v>146</v>
      </c>
      <c r="G1372" s="10" t="s">
        <v>430</v>
      </c>
      <c r="H1372" s="14" t="s">
        <v>1520</v>
      </c>
      <c r="I1372" s="4" t="s">
        <v>73</v>
      </c>
      <c r="J1372" s="72" t="str">
        <f t="shared" si="117"/>
        <v>SKBFVC1F ICPL Curncy</v>
      </c>
      <c r="K1372" s="92" t="str">
        <f t="shared" si="118"/>
        <v>ICPL</v>
      </c>
      <c r="L1372" s="93">
        <f t="shared" ca="1" si="118"/>
        <v>42276</v>
      </c>
      <c r="M1372" s="92" t="b">
        <f t="shared" si="118"/>
        <v>0</v>
      </c>
      <c r="N1372" s="94" t="str">
        <f>IF($M1372,_xll.BDP($J1372,N$1368),"[DISABLED]")</f>
        <v>[DISABLED]</v>
      </c>
      <c r="O1372" s="94" t="str">
        <f>IF($M1372,_xll.BDP($J1372,O$1368),"[DISABLED]")</f>
        <v>[DISABLED]</v>
      </c>
      <c r="P1372" s="94" t="str">
        <f>IF($M1372,_xll.BDP($J1372,P$1368),"[DISABLED]")</f>
        <v>[DISABLED]</v>
      </c>
      <c r="Q1372" s="94" t="str">
        <f>IF($M1372,_xll.BDH($J1372,Q$1368,$L1372),"[DISABLED]")</f>
        <v>[DISABLED]</v>
      </c>
      <c r="R1372" s="94" t="str">
        <f>IF($M1372,_xll.BDH($J1372,R$1368,$L1372),"[DISABLED]")</f>
        <v>[DISABLED]</v>
      </c>
      <c r="S1372" s="94" t="str">
        <f>IF($M1372,_xll.BDH($J1372,S$1368,$L1372),"[DISABLED]")</f>
        <v>[DISABLED]</v>
      </c>
      <c r="U1372" s="106" t="s">
        <v>6444</v>
      </c>
      <c r="V1372" s="117" t="s">
        <v>1055</v>
      </c>
      <c r="W1372" s="118">
        <v>42276</v>
      </c>
      <c r="X1372" s="117" t="b">
        <v>0</v>
      </c>
      <c r="Y1372" s="117" t="s">
        <v>5237</v>
      </c>
      <c r="Z1372" s="117" t="s">
        <v>5237</v>
      </c>
      <c r="AA1372" s="117" t="s">
        <v>5237</v>
      </c>
      <c r="AB1372" s="117" t="s">
        <v>5237</v>
      </c>
      <c r="AC1372" s="117" t="s">
        <v>5237</v>
      </c>
      <c r="AD1372" s="117" t="s">
        <v>5237</v>
      </c>
    </row>
    <row r="1373" spans="2:30" outlineLevel="2">
      <c r="B1373" s="4" t="s">
        <v>5</v>
      </c>
      <c r="C1373" s="4" t="s">
        <v>5232</v>
      </c>
      <c r="D1373" s="4" t="s">
        <v>11</v>
      </c>
      <c r="E1373" s="10" t="s">
        <v>64</v>
      </c>
      <c r="F1373" s="4" t="s">
        <v>42</v>
      </c>
      <c r="G1373" s="10" t="s">
        <v>430</v>
      </c>
      <c r="H1373" s="10" t="s">
        <v>1521</v>
      </c>
      <c r="I1373" s="4" t="s">
        <v>73</v>
      </c>
      <c r="J1373" s="72" t="str">
        <f t="shared" si="117"/>
        <v>SKBFVC2 ICPL Curncy</v>
      </c>
      <c r="K1373" s="92" t="str">
        <f t="shared" si="118"/>
        <v>ICPL</v>
      </c>
      <c r="L1373" s="93">
        <f t="shared" ca="1" si="118"/>
        <v>42276</v>
      </c>
      <c r="M1373" s="92" t="b">
        <f t="shared" si="118"/>
        <v>0</v>
      </c>
      <c r="N1373" s="94" t="str">
        <f>IF($M1373,_xll.BDP($J1373,N$1368),"[DISABLED]")</f>
        <v>[DISABLED]</v>
      </c>
      <c r="O1373" s="94" t="str">
        <f>IF($M1373,_xll.BDP($J1373,O$1368),"[DISABLED]")</f>
        <v>[DISABLED]</v>
      </c>
      <c r="P1373" s="94" t="str">
        <f>IF($M1373,_xll.BDP($J1373,P$1368),"[DISABLED]")</f>
        <v>[DISABLED]</v>
      </c>
      <c r="Q1373" s="94" t="str">
        <f>IF($M1373,_xll.BDH($J1373,Q$1368,$L1373),"[DISABLED]")</f>
        <v>[DISABLED]</v>
      </c>
      <c r="R1373" s="94" t="str">
        <f>IF($M1373,_xll.BDH($J1373,R$1368,$L1373),"[DISABLED]")</f>
        <v>[DISABLED]</v>
      </c>
      <c r="S1373" s="94" t="str">
        <f>IF($M1373,_xll.BDH($J1373,S$1368,$L1373),"[DISABLED]")</f>
        <v>[DISABLED]</v>
      </c>
      <c r="U1373" s="106" t="s">
        <v>6445</v>
      </c>
      <c r="V1373" s="117" t="s">
        <v>1055</v>
      </c>
      <c r="W1373" s="118">
        <v>42276</v>
      </c>
      <c r="X1373" s="117" t="b">
        <v>0</v>
      </c>
      <c r="Y1373" s="117" t="s">
        <v>5237</v>
      </c>
      <c r="Z1373" s="117" t="s">
        <v>5237</v>
      </c>
      <c r="AA1373" s="117" t="s">
        <v>5237</v>
      </c>
      <c r="AB1373" s="117" t="s">
        <v>5237</v>
      </c>
      <c r="AC1373" s="117" t="s">
        <v>5237</v>
      </c>
      <c r="AD1373" s="117" t="s">
        <v>5237</v>
      </c>
    </row>
    <row r="1374" spans="2:30" outlineLevel="2">
      <c r="B1374" s="4" t="s">
        <v>5</v>
      </c>
      <c r="C1374" s="4" t="s">
        <v>5232</v>
      </c>
      <c r="D1374" s="4" t="s">
        <v>11</v>
      </c>
      <c r="E1374" s="10" t="s">
        <v>64</v>
      </c>
      <c r="F1374" s="4" t="s">
        <v>43</v>
      </c>
      <c r="G1374" s="10" t="s">
        <v>430</v>
      </c>
      <c r="H1374" s="10" t="s">
        <v>1522</v>
      </c>
      <c r="I1374" s="4" t="s">
        <v>73</v>
      </c>
      <c r="J1374" s="72" t="str">
        <f t="shared" si="117"/>
        <v>SKBFVC3 ICPL Curncy</v>
      </c>
      <c r="K1374" s="92" t="str">
        <f t="shared" si="118"/>
        <v>ICPL</v>
      </c>
      <c r="L1374" s="93">
        <f t="shared" ca="1" si="118"/>
        <v>42276</v>
      </c>
      <c r="M1374" s="92" t="b">
        <f t="shared" si="118"/>
        <v>0</v>
      </c>
      <c r="N1374" s="94" t="str">
        <f>IF($M1374,_xll.BDP($J1374,N$1368),"[DISABLED]")</f>
        <v>[DISABLED]</v>
      </c>
      <c r="O1374" s="94" t="str">
        <f>IF($M1374,_xll.BDP($J1374,O$1368),"[DISABLED]")</f>
        <v>[DISABLED]</v>
      </c>
      <c r="P1374" s="94" t="str">
        <f>IF($M1374,_xll.BDP($J1374,P$1368),"[DISABLED]")</f>
        <v>[DISABLED]</v>
      </c>
      <c r="Q1374" s="94" t="str">
        <f>IF($M1374,_xll.BDH($J1374,Q$1368,$L1374),"[DISABLED]")</f>
        <v>[DISABLED]</v>
      </c>
      <c r="R1374" s="94" t="str">
        <f>IF($M1374,_xll.BDH($J1374,R$1368,$L1374),"[DISABLED]")</f>
        <v>[DISABLED]</v>
      </c>
      <c r="S1374" s="94" t="str">
        <f>IF($M1374,_xll.BDH($J1374,S$1368,$L1374),"[DISABLED]")</f>
        <v>[DISABLED]</v>
      </c>
      <c r="U1374" s="106" t="s">
        <v>6446</v>
      </c>
      <c r="V1374" s="117" t="s">
        <v>1055</v>
      </c>
      <c r="W1374" s="118">
        <v>42276</v>
      </c>
      <c r="X1374" s="117" t="b">
        <v>0</v>
      </c>
      <c r="Y1374" s="117" t="s">
        <v>5237</v>
      </c>
      <c r="Z1374" s="117" t="s">
        <v>5237</v>
      </c>
      <c r="AA1374" s="117" t="s">
        <v>5237</v>
      </c>
      <c r="AB1374" s="117" t="s">
        <v>5237</v>
      </c>
      <c r="AC1374" s="117" t="s">
        <v>5237</v>
      </c>
      <c r="AD1374" s="117" t="s">
        <v>5237</v>
      </c>
    </row>
    <row r="1375" spans="2:30" outlineLevel="2">
      <c r="B1375" s="4" t="s">
        <v>5</v>
      </c>
      <c r="C1375" s="4" t="s">
        <v>5232</v>
      </c>
      <c r="D1375" s="4" t="s">
        <v>11</v>
      </c>
      <c r="E1375" s="10" t="s">
        <v>64</v>
      </c>
      <c r="F1375" s="4" t="s">
        <v>152</v>
      </c>
      <c r="G1375" s="10" t="s">
        <v>430</v>
      </c>
      <c r="H1375" s="10" t="s">
        <v>1523</v>
      </c>
      <c r="I1375" s="4" t="s">
        <v>73</v>
      </c>
      <c r="J1375" s="72" t="str">
        <f t="shared" si="117"/>
        <v>SKBFVC4 ICPL Curncy</v>
      </c>
      <c r="K1375" s="92" t="str">
        <f t="shared" si="118"/>
        <v>ICPL</v>
      </c>
      <c r="L1375" s="93">
        <f t="shared" ca="1" si="118"/>
        <v>42276</v>
      </c>
      <c r="M1375" s="92" t="b">
        <f t="shared" si="118"/>
        <v>0</v>
      </c>
      <c r="N1375" s="94" t="str">
        <f>IF($M1375,_xll.BDP($J1375,N$1368),"[DISABLED]")</f>
        <v>[DISABLED]</v>
      </c>
      <c r="O1375" s="94" t="str">
        <f>IF($M1375,_xll.BDP($J1375,O$1368),"[DISABLED]")</f>
        <v>[DISABLED]</v>
      </c>
      <c r="P1375" s="94" t="str">
        <f>IF($M1375,_xll.BDP($J1375,P$1368),"[DISABLED]")</f>
        <v>[DISABLED]</v>
      </c>
      <c r="Q1375" s="94" t="str">
        <f>IF($M1375,_xll.BDH($J1375,Q$1368,$L1375),"[DISABLED]")</f>
        <v>[DISABLED]</v>
      </c>
      <c r="R1375" s="94" t="str">
        <f>IF($M1375,_xll.BDH($J1375,R$1368,$L1375),"[DISABLED]")</f>
        <v>[DISABLED]</v>
      </c>
      <c r="S1375" s="94" t="str">
        <f>IF($M1375,_xll.BDH($J1375,S$1368,$L1375),"[DISABLED]")</f>
        <v>[DISABLED]</v>
      </c>
      <c r="U1375" s="106" t="s">
        <v>6447</v>
      </c>
      <c r="V1375" s="117" t="s">
        <v>1055</v>
      </c>
      <c r="W1375" s="118">
        <v>42276</v>
      </c>
      <c r="X1375" s="117" t="b">
        <v>0</v>
      </c>
      <c r="Y1375" s="117" t="s">
        <v>5237</v>
      </c>
      <c r="Z1375" s="117" t="s">
        <v>5237</v>
      </c>
      <c r="AA1375" s="117" t="s">
        <v>5237</v>
      </c>
      <c r="AB1375" s="117" t="s">
        <v>5237</v>
      </c>
      <c r="AC1375" s="117" t="s">
        <v>5237</v>
      </c>
      <c r="AD1375" s="117" t="s">
        <v>5237</v>
      </c>
    </row>
    <row r="1376" spans="2:30" outlineLevel="2">
      <c r="B1376" s="4" t="s">
        <v>5</v>
      </c>
      <c r="C1376" s="4" t="s">
        <v>5232</v>
      </c>
      <c r="D1376" s="4" t="s">
        <v>11</v>
      </c>
      <c r="E1376" s="10" t="s">
        <v>64</v>
      </c>
      <c r="F1376" s="4" t="s">
        <v>44</v>
      </c>
      <c r="G1376" s="10" t="s">
        <v>430</v>
      </c>
      <c r="H1376" s="10" t="s">
        <v>1524</v>
      </c>
      <c r="I1376" s="4" t="s">
        <v>73</v>
      </c>
      <c r="J1376" s="72" t="str">
        <f t="shared" si="117"/>
        <v>SKBFVC5 ICPL Curncy</v>
      </c>
      <c r="K1376" s="92" t="str">
        <f t="shared" si="118"/>
        <v>ICPL</v>
      </c>
      <c r="L1376" s="93">
        <f t="shared" ca="1" si="118"/>
        <v>42276</v>
      </c>
      <c r="M1376" s="92" t="b">
        <f t="shared" si="118"/>
        <v>0</v>
      </c>
      <c r="N1376" s="94" t="str">
        <f>IF($M1376,_xll.BDP($J1376,N$1368),"[DISABLED]")</f>
        <v>[DISABLED]</v>
      </c>
      <c r="O1376" s="94" t="str">
        <f>IF($M1376,_xll.BDP($J1376,O$1368),"[DISABLED]")</f>
        <v>[DISABLED]</v>
      </c>
      <c r="P1376" s="94" t="str">
        <f>IF($M1376,_xll.BDP($J1376,P$1368),"[DISABLED]")</f>
        <v>[DISABLED]</v>
      </c>
      <c r="Q1376" s="94" t="str">
        <f>IF($M1376,_xll.BDH($J1376,Q$1368,$L1376),"[DISABLED]")</f>
        <v>[DISABLED]</v>
      </c>
      <c r="R1376" s="94" t="str">
        <f>IF($M1376,_xll.BDH($J1376,R$1368,$L1376),"[DISABLED]")</f>
        <v>[DISABLED]</v>
      </c>
      <c r="S1376" s="94" t="str">
        <f>IF($M1376,_xll.BDH($J1376,S$1368,$L1376),"[DISABLED]")</f>
        <v>[DISABLED]</v>
      </c>
      <c r="U1376" s="106" t="s">
        <v>6448</v>
      </c>
      <c r="V1376" s="117" t="s">
        <v>1055</v>
      </c>
      <c r="W1376" s="118">
        <v>42276</v>
      </c>
      <c r="X1376" s="117" t="b">
        <v>0</v>
      </c>
      <c r="Y1376" s="117" t="s">
        <v>5237</v>
      </c>
      <c r="Z1376" s="117" t="s">
        <v>5237</v>
      </c>
      <c r="AA1376" s="117" t="s">
        <v>5237</v>
      </c>
      <c r="AB1376" s="117" t="s">
        <v>5237</v>
      </c>
      <c r="AC1376" s="117" t="s">
        <v>5237</v>
      </c>
      <c r="AD1376" s="117" t="s">
        <v>5237</v>
      </c>
    </row>
    <row r="1377" spans="2:30" outlineLevel="2">
      <c r="B1377" s="4" t="s">
        <v>5</v>
      </c>
      <c r="C1377" s="4" t="s">
        <v>5232</v>
      </c>
      <c r="D1377" s="4" t="s">
        <v>11</v>
      </c>
      <c r="E1377" s="10" t="s">
        <v>64</v>
      </c>
      <c r="F1377" s="4" t="s">
        <v>155</v>
      </c>
      <c r="G1377" s="10" t="s">
        <v>430</v>
      </c>
      <c r="H1377" s="10" t="s">
        <v>1525</v>
      </c>
      <c r="I1377" s="4" t="s">
        <v>73</v>
      </c>
      <c r="J1377" s="72" t="str">
        <f t="shared" si="117"/>
        <v>SKBFVC6 ICPL Curncy</v>
      </c>
      <c r="K1377" s="92" t="str">
        <f t="shared" si="118"/>
        <v>ICPL</v>
      </c>
      <c r="L1377" s="93">
        <f t="shared" ca="1" si="118"/>
        <v>42276</v>
      </c>
      <c r="M1377" s="92" t="b">
        <f t="shared" si="118"/>
        <v>0</v>
      </c>
      <c r="N1377" s="94" t="str">
        <f>IF($M1377,_xll.BDP($J1377,N$1368),"[DISABLED]")</f>
        <v>[DISABLED]</v>
      </c>
      <c r="O1377" s="94" t="str">
        <f>IF($M1377,_xll.BDP($J1377,O$1368),"[DISABLED]")</f>
        <v>[DISABLED]</v>
      </c>
      <c r="P1377" s="94" t="str">
        <f>IF($M1377,_xll.BDP($J1377,P$1368),"[DISABLED]")</f>
        <v>[DISABLED]</v>
      </c>
      <c r="Q1377" s="94" t="str">
        <f>IF($M1377,_xll.BDH($J1377,Q$1368,$L1377),"[DISABLED]")</f>
        <v>[DISABLED]</v>
      </c>
      <c r="R1377" s="94" t="str">
        <f>IF($M1377,_xll.BDH($J1377,R$1368,$L1377),"[DISABLED]")</f>
        <v>[DISABLED]</v>
      </c>
      <c r="S1377" s="94" t="str">
        <f>IF($M1377,_xll.BDH($J1377,S$1368,$L1377),"[DISABLED]")</f>
        <v>[DISABLED]</v>
      </c>
      <c r="U1377" s="106" t="s">
        <v>6449</v>
      </c>
      <c r="V1377" s="117" t="s">
        <v>1055</v>
      </c>
      <c r="W1377" s="118">
        <v>42276</v>
      </c>
      <c r="X1377" s="117" t="b">
        <v>0</v>
      </c>
      <c r="Y1377" s="117" t="s">
        <v>5237</v>
      </c>
      <c r="Z1377" s="117" t="s">
        <v>5237</v>
      </c>
      <c r="AA1377" s="117" t="s">
        <v>5237</v>
      </c>
      <c r="AB1377" s="117" t="s">
        <v>5237</v>
      </c>
      <c r="AC1377" s="117" t="s">
        <v>5237</v>
      </c>
      <c r="AD1377" s="117" t="s">
        <v>5237</v>
      </c>
    </row>
    <row r="1378" spans="2:30" outlineLevel="2">
      <c r="B1378" s="4" t="s">
        <v>5</v>
      </c>
      <c r="C1378" s="4" t="s">
        <v>5232</v>
      </c>
      <c r="D1378" s="4" t="s">
        <v>11</v>
      </c>
      <c r="E1378" s="10" t="s">
        <v>64</v>
      </c>
      <c r="F1378" s="4" t="s">
        <v>45</v>
      </c>
      <c r="G1378" s="10" t="s">
        <v>430</v>
      </c>
      <c r="H1378" s="10" t="s">
        <v>1526</v>
      </c>
      <c r="I1378" s="4" t="s">
        <v>73</v>
      </c>
      <c r="J1378" s="72" t="str">
        <f t="shared" si="117"/>
        <v>SKBFVC7 ICPL Curncy</v>
      </c>
      <c r="K1378" s="92" t="str">
        <f t="shared" si="118"/>
        <v>ICPL</v>
      </c>
      <c r="L1378" s="93">
        <f t="shared" ca="1" si="118"/>
        <v>42276</v>
      </c>
      <c r="M1378" s="92" t="b">
        <f t="shared" si="118"/>
        <v>0</v>
      </c>
      <c r="N1378" s="94" t="str">
        <f>IF($M1378,_xll.BDP($J1378,N$1368),"[DISABLED]")</f>
        <v>[DISABLED]</v>
      </c>
      <c r="O1378" s="94" t="str">
        <f>IF($M1378,_xll.BDP($J1378,O$1368),"[DISABLED]")</f>
        <v>[DISABLED]</v>
      </c>
      <c r="P1378" s="94" t="str">
        <f>IF($M1378,_xll.BDP($J1378,P$1368),"[DISABLED]")</f>
        <v>[DISABLED]</v>
      </c>
      <c r="Q1378" s="94" t="str">
        <f>IF($M1378,_xll.BDH($J1378,Q$1368,$L1378),"[DISABLED]")</f>
        <v>[DISABLED]</v>
      </c>
      <c r="R1378" s="94" t="str">
        <f>IF($M1378,_xll.BDH($J1378,R$1368,$L1378),"[DISABLED]")</f>
        <v>[DISABLED]</v>
      </c>
      <c r="S1378" s="94" t="str">
        <f>IF($M1378,_xll.BDH($J1378,S$1368,$L1378),"[DISABLED]")</f>
        <v>[DISABLED]</v>
      </c>
      <c r="U1378" s="106" t="s">
        <v>6450</v>
      </c>
      <c r="V1378" s="117" t="s">
        <v>1055</v>
      </c>
      <c r="W1378" s="118">
        <v>42276</v>
      </c>
      <c r="X1378" s="117" t="b">
        <v>0</v>
      </c>
      <c r="Y1378" s="117" t="s">
        <v>5237</v>
      </c>
      <c r="Z1378" s="117" t="s">
        <v>5237</v>
      </c>
      <c r="AA1378" s="117" t="s">
        <v>5237</v>
      </c>
      <c r="AB1378" s="117" t="s">
        <v>5237</v>
      </c>
      <c r="AC1378" s="117" t="s">
        <v>5237</v>
      </c>
      <c r="AD1378" s="117" t="s">
        <v>5237</v>
      </c>
    </row>
    <row r="1379" spans="2:30" outlineLevel="2">
      <c r="B1379" s="4" t="s">
        <v>5</v>
      </c>
      <c r="C1379" s="4" t="s">
        <v>5232</v>
      </c>
      <c r="D1379" s="4" t="s">
        <v>11</v>
      </c>
      <c r="E1379" s="10" t="s">
        <v>64</v>
      </c>
      <c r="F1379" s="4" t="s">
        <v>156</v>
      </c>
      <c r="G1379" s="10" t="s">
        <v>430</v>
      </c>
      <c r="H1379" s="10" t="s">
        <v>1527</v>
      </c>
      <c r="I1379" s="4" t="s">
        <v>73</v>
      </c>
      <c r="J1379" s="72" t="str">
        <f t="shared" si="117"/>
        <v>SKBFVC8 ICPL Curncy</v>
      </c>
      <c r="K1379" s="92" t="str">
        <f t="shared" si="118"/>
        <v>ICPL</v>
      </c>
      <c r="L1379" s="93">
        <f t="shared" ca="1" si="118"/>
        <v>42276</v>
      </c>
      <c r="M1379" s="92" t="b">
        <f t="shared" si="118"/>
        <v>0</v>
      </c>
      <c r="N1379" s="94" t="str">
        <f>IF($M1379,_xll.BDP($J1379,N$1368),"[DISABLED]")</f>
        <v>[DISABLED]</v>
      </c>
      <c r="O1379" s="94" t="str">
        <f>IF($M1379,_xll.BDP($J1379,O$1368),"[DISABLED]")</f>
        <v>[DISABLED]</v>
      </c>
      <c r="P1379" s="94" t="str">
        <f>IF($M1379,_xll.BDP($J1379,P$1368),"[DISABLED]")</f>
        <v>[DISABLED]</v>
      </c>
      <c r="Q1379" s="94" t="str">
        <f>IF($M1379,_xll.BDH($J1379,Q$1368,$L1379),"[DISABLED]")</f>
        <v>[DISABLED]</v>
      </c>
      <c r="R1379" s="94" t="str">
        <f>IF($M1379,_xll.BDH($J1379,R$1368,$L1379),"[DISABLED]")</f>
        <v>[DISABLED]</v>
      </c>
      <c r="S1379" s="94" t="str">
        <f>IF($M1379,_xll.BDH($J1379,S$1368,$L1379),"[DISABLED]")</f>
        <v>[DISABLED]</v>
      </c>
      <c r="U1379" s="106" t="s">
        <v>6451</v>
      </c>
      <c r="V1379" s="117" t="s">
        <v>1055</v>
      </c>
      <c r="W1379" s="118">
        <v>42276</v>
      </c>
      <c r="X1379" s="117" t="b">
        <v>0</v>
      </c>
      <c r="Y1379" s="117" t="s">
        <v>5237</v>
      </c>
      <c r="Z1379" s="117" t="s">
        <v>5237</v>
      </c>
      <c r="AA1379" s="117" t="s">
        <v>5237</v>
      </c>
      <c r="AB1379" s="117" t="s">
        <v>5237</v>
      </c>
      <c r="AC1379" s="117" t="s">
        <v>5237</v>
      </c>
      <c r="AD1379" s="117" t="s">
        <v>5237</v>
      </c>
    </row>
    <row r="1380" spans="2:30" outlineLevel="2">
      <c r="B1380" s="4" t="s">
        <v>5</v>
      </c>
      <c r="C1380" s="4" t="s">
        <v>5232</v>
      </c>
      <c r="D1380" s="4" t="s">
        <v>11</v>
      </c>
      <c r="E1380" s="10" t="s">
        <v>64</v>
      </c>
      <c r="F1380" s="4" t="s">
        <v>157</v>
      </c>
      <c r="G1380" s="10" t="s">
        <v>430</v>
      </c>
      <c r="H1380" s="10" t="s">
        <v>1528</v>
      </c>
      <c r="I1380" s="4" t="s">
        <v>73</v>
      </c>
      <c r="J1380" s="72" t="str">
        <f t="shared" si="117"/>
        <v>SKBFVC9 ICPL Curncy</v>
      </c>
      <c r="K1380" s="92" t="str">
        <f t="shared" si="118"/>
        <v>ICPL</v>
      </c>
      <c r="L1380" s="93">
        <f t="shared" ca="1" si="118"/>
        <v>42276</v>
      </c>
      <c r="M1380" s="92" t="b">
        <f t="shared" si="118"/>
        <v>0</v>
      </c>
      <c r="N1380" s="94" t="str">
        <f>IF($M1380,_xll.BDP($J1380,N$1368),"[DISABLED]")</f>
        <v>[DISABLED]</v>
      </c>
      <c r="O1380" s="94" t="str">
        <f>IF($M1380,_xll.BDP($J1380,O$1368),"[DISABLED]")</f>
        <v>[DISABLED]</v>
      </c>
      <c r="P1380" s="94" t="str">
        <f>IF($M1380,_xll.BDP($J1380,P$1368),"[DISABLED]")</f>
        <v>[DISABLED]</v>
      </c>
      <c r="Q1380" s="94" t="str">
        <f>IF($M1380,_xll.BDH($J1380,Q$1368,$L1380),"[DISABLED]")</f>
        <v>[DISABLED]</v>
      </c>
      <c r="R1380" s="94" t="str">
        <f>IF($M1380,_xll.BDH($J1380,R$1368,$L1380),"[DISABLED]")</f>
        <v>[DISABLED]</v>
      </c>
      <c r="S1380" s="94" t="str">
        <f>IF($M1380,_xll.BDH($J1380,S$1368,$L1380),"[DISABLED]")</f>
        <v>[DISABLED]</v>
      </c>
      <c r="U1380" s="106" t="s">
        <v>6452</v>
      </c>
      <c r="V1380" s="117" t="s">
        <v>1055</v>
      </c>
      <c r="W1380" s="118">
        <v>42276</v>
      </c>
      <c r="X1380" s="117" t="b">
        <v>0</v>
      </c>
      <c r="Y1380" s="117" t="s">
        <v>5237</v>
      </c>
      <c r="Z1380" s="117" t="s">
        <v>5237</v>
      </c>
      <c r="AA1380" s="117" t="s">
        <v>5237</v>
      </c>
      <c r="AB1380" s="117" t="s">
        <v>5237</v>
      </c>
      <c r="AC1380" s="117" t="s">
        <v>5237</v>
      </c>
      <c r="AD1380" s="117" t="s">
        <v>5237</v>
      </c>
    </row>
    <row r="1381" spans="2:30" outlineLevel="2">
      <c r="B1381" s="4" t="s">
        <v>5</v>
      </c>
      <c r="C1381" s="4" t="s">
        <v>5232</v>
      </c>
      <c r="D1381" s="4" t="s">
        <v>11</v>
      </c>
      <c r="E1381" s="10" t="s">
        <v>64</v>
      </c>
      <c r="F1381" s="4" t="s">
        <v>46</v>
      </c>
      <c r="G1381" s="10" t="s">
        <v>430</v>
      </c>
      <c r="H1381" s="10" t="s">
        <v>1529</v>
      </c>
      <c r="I1381" s="4" t="s">
        <v>73</v>
      </c>
      <c r="J1381" s="72" t="str">
        <f t="shared" si="117"/>
        <v>SKBFVC10 ICPL Curncy</v>
      </c>
      <c r="K1381" s="92" t="str">
        <f t="shared" si="118"/>
        <v>ICPL</v>
      </c>
      <c r="L1381" s="93">
        <f t="shared" ca="1" si="118"/>
        <v>42276</v>
      </c>
      <c r="M1381" s="92" t="b">
        <f t="shared" si="118"/>
        <v>0</v>
      </c>
      <c r="N1381" s="94" t="str">
        <f>IF($M1381,_xll.BDP($J1381,N$1368),"[DISABLED]")</f>
        <v>[DISABLED]</v>
      </c>
      <c r="O1381" s="94" t="str">
        <f>IF($M1381,_xll.BDP($J1381,O$1368),"[DISABLED]")</f>
        <v>[DISABLED]</v>
      </c>
      <c r="P1381" s="94" t="str">
        <f>IF($M1381,_xll.BDP($J1381,P$1368),"[DISABLED]")</f>
        <v>[DISABLED]</v>
      </c>
      <c r="Q1381" s="94" t="str">
        <f>IF($M1381,_xll.BDH($J1381,Q$1368,$L1381),"[DISABLED]")</f>
        <v>[DISABLED]</v>
      </c>
      <c r="R1381" s="94" t="str">
        <f>IF($M1381,_xll.BDH($J1381,R$1368,$L1381),"[DISABLED]")</f>
        <v>[DISABLED]</v>
      </c>
      <c r="S1381" s="94" t="str">
        <f>IF($M1381,_xll.BDH($J1381,S$1368,$L1381),"[DISABLED]")</f>
        <v>[DISABLED]</v>
      </c>
      <c r="U1381" s="106" t="s">
        <v>6453</v>
      </c>
      <c r="V1381" s="117" t="s">
        <v>1055</v>
      </c>
      <c r="W1381" s="118">
        <v>42276</v>
      </c>
      <c r="X1381" s="117" t="b">
        <v>0</v>
      </c>
      <c r="Y1381" s="117" t="s">
        <v>5237</v>
      </c>
      <c r="Z1381" s="117" t="s">
        <v>5237</v>
      </c>
      <c r="AA1381" s="117" t="s">
        <v>5237</v>
      </c>
      <c r="AB1381" s="117" t="s">
        <v>5237</v>
      </c>
      <c r="AC1381" s="117" t="s">
        <v>5237</v>
      </c>
      <c r="AD1381" s="117" t="s">
        <v>5237</v>
      </c>
    </row>
    <row r="1382" spans="2:30" outlineLevel="2">
      <c r="B1382" s="4" t="s">
        <v>5</v>
      </c>
      <c r="C1382" s="4" t="s">
        <v>5232</v>
      </c>
      <c r="D1382" s="4" t="s">
        <v>11</v>
      </c>
      <c r="E1382" s="10" t="s">
        <v>64</v>
      </c>
      <c r="F1382" s="4" t="s">
        <v>160</v>
      </c>
      <c r="G1382" s="10" t="s">
        <v>430</v>
      </c>
      <c r="H1382" s="10" t="s">
        <v>1530</v>
      </c>
      <c r="I1382" s="4" t="s">
        <v>73</v>
      </c>
      <c r="J1382" s="72" t="str">
        <f t="shared" si="117"/>
        <v>SKBFVC11 ICPL Curncy</v>
      </c>
      <c r="K1382" s="92" t="str">
        <f t="shared" si="118"/>
        <v>ICPL</v>
      </c>
      <c r="L1382" s="93">
        <f t="shared" ca="1" si="118"/>
        <v>42276</v>
      </c>
      <c r="M1382" s="92" t="b">
        <f t="shared" si="118"/>
        <v>0</v>
      </c>
      <c r="N1382" s="94" t="str">
        <f>IF($M1382,_xll.BDP($J1382,N$1368),"[DISABLED]")</f>
        <v>[DISABLED]</v>
      </c>
      <c r="O1382" s="94" t="str">
        <f>IF($M1382,_xll.BDP($J1382,O$1368),"[DISABLED]")</f>
        <v>[DISABLED]</v>
      </c>
      <c r="P1382" s="94" t="str">
        <f>IF($M1382,_xll.BDP($J1382,P$1368),"[DISABLED]")</f>
        <v>[DISABLED]</v>
      </c>
      <c r="Q1382" s="94" t="str">
        <f>IF($M1382,_xll.BDH($J1382,Q$1368,$L1382),"[DISABLED]")</f>
        <v>[DISABLED]</v>
      </c>
      <c r="R1382" s="94" t="str">
        <f>IF($M1382,_xll.BDH($J1382,R$1368,$L1382),"[DISABLED]")</f>
        <v>[DISABLED]</v>
      </c>
      <c r="S1382" s="94" t="str">
        <f>IF($M1382,_xll.BDH($J1382,S$1368,$L1382),"[DISABLED]")</f>
        <v>[DISABLED]</v>
      </c>
      <c r="U1382" s="106" t="s">
        <v>6454</v>
      </c>
      <c r="V1382" s="117" t="s">
        <v>1055</v>
      </c>
      <c r="W1382" s="118">
        <v>42276</v>
      </c>
      <c r="X1382" s="117" t="b">
        <v>0</v>
      </c>
      <c r="Y1382" s="117" t="s">
        <v>5237</v>
      </c>
      <c r="Z1382" s="117" t="s">
        <v>5237</v>
      </c>
      <c r="AA1382" s="117" t="s">
        <v>5237</v>
      </c>
      <c r="AB1382" s="117" t="s">
        <v>5237</v>
      </c>
      <c r="AC1382" s="117" t="s">
        <v>5237</v>
      </c>
      <c r="AD1382" s="117" t="s">
        <v>5237</v>
      </c>
    </row>
    <row r="1383" spans="2:30" outlineLevel="2">
      <c r="B1383" s="4" t="s">
        <v>5</v>
      </c>
      <c r="C1383" s="4" t="s">
        <v>5232</v>
      </c>
      <c r="D1383" s="4" t="s">
        <v>11</v>
      </c>
      <c r="E1383" s="10" t="s">
        <v>64</v>
      </c>
      <c r="F1383" s="4" t="s">
        <v>161</v>
      </c>
      <c r="G1383" s="10" t="s">
        <v>430</v>
      </c>
      <c r="H1383" s="10" t="s">
        <v>1531</v>
      </c>
      <c r="I1383" s="4" t="s">
        <v>73</v>
      </c>
      <c r="J1383" s="72" t="str">
        <f t="shared" si="117"/>
        <v>SKBFVC12 ICPL Curncy</v>
      </c>
      <c r="K1383" s="92" t="str">
        <f t="shared" si="118"/>
        <v>ICPL</v>
      </c>
      <c r="L1383" s="93">
        <f t="shared" ca="1" si="118"/>
        <v>42276</v>
      </c>
      <c r="M1383" s="92" t="b">
        <f t="shared" si="118"/>
        <v>0</v>
      </c>
      <c r="N1383" s="94" t="str">
        <f>IF($M1383,_xll.BDP($J1383,N$1368),"[DISABLED]")</f>
        <v>[DISABLED]</v>
      </c>
      <c r="O1383" s="94" t="str">
        <f>IF($M1383,_xll.BDP($J1383,O$1368),"[DISABLED]")</f>
        <v>[DISABLED]</v>
      </c>
      <c r="P1383" s="94" t="str">
        <f>IF($M1383,_xll.BDP($J1383,P$1368),"[DISABLED]")</f>
        <v>[DISABLED]</v>
      </c>
      <c r="Q1383" s="94" t="str">
        <f>IF($M1383,_xll.BDH($J1383,Q$1368,$L1383),"[DISABLED]")</f>
        <v>[DISABLED]</v>
      </c>
      <c r="R1383" s="94" t="str">
        <f>IF($M1383,_xll.BDH($J1383,R$1368,$L1383),"[DISABLED]")</f>
        <v>[DISABLED]</v>
      </c>
      <c r="S1383" s="94" t="str">
        <f>IF($M1383,_xll.BDH($J1383,S$1368,$L1383),"[DISABLED]")</f>
        <v>[DISABLED]</v>
      </c>
      <c r="U1383" s="106" t="s">
        <v>6455</v>
      </c>
      <c r="V1383" s="117" t="s">
        <v>1055</v>
      </c>
      <c r="W1383" s="118">
        <v>42276</v>
      </c>
      <c r="X1383" s="117" t="b">
        <v>0</v>
      </c>
      <c r="Y1383" s="117" t="s">
        <v>5237</v>
      </c>
      <c r="Z1383" s="117" t="s">
        <v>5237</v>
      </c>
      <c r="AA1383" s="117" t="s">
        <v>5237</v>
      </c>
      <c r="AB1383" s="117" t="s">
        <v>5237</v>
      </c>
      <c r="AC1383" s="117" t="s">
        <v>5237</v>
      </c>
      <c r="AD1383" s="117" t="s">
        <v>5237</v>
      </c>
    </row>
    <row r="1384" spans="2:30" outlineLevel="2">
      <c r="B1384" s="4" t="s">
        <v>5</v>
      </c>
      <c r="C1384" s="4" t="s">
        <v>5232</v>
      </c>
      <c r="D1384" s="4" t="s">
        <v>11</v>
      </c>
      <c r="E1384" s="10" t="s">
        <v>64</v>
      </c>
      <c r="F1384" s="4" t="s">
        <v>162</v>
      </c>
      <c r="G1384" s="10" t="s">
        <v>430</v>
      </c>
      <c r="H1384" s="10" t="s">
        <v>1532</v>
      </c>
      <c r="I1384" s="4" t="s">
        <v>73</v>
      </c>
      <c r="J1384" s="72" t="str">
        <f t="shared" si="117"/>
        <v>SKBFVC13 ICPL Curncy</v>
      </c>
      <c r="K1384" s="92" t="str">
        <f t="shared" si="118"/>
        <v>ICPL</v>
      </c>
      <c r="L1384" s="93">
        <f t="shared" ca="1" si="118"/>
        <v>42276</v>
      </c>
      <c r="M1384" s="92" t="b">
        <f t="shared" si="118"/>
        <v>0</v>
      </c>
      <c r="N1384" s="94" t="str">
        <f>IF($M1384,_xll.BDP($J1384,N$1368),"[DISABLED]")</f>
        <v>[DISABLED]</v>
      </c>
      <c r="O1384" s="94" t="str">
        <f>IF($M1384,_xll.BDP($J1384,O$1368),"[DISABLED]")</f>
        <v>[DISABLED]</v>
      </c>
      <c r="P1384" s="94" t="str">
        <f>IF($M1384,_xll.BDP($J1384,P$1368),"[DISABLED]")</f>
        <v>[DISABLED]</v>
      </c>
      <c r="Q1384" s="94" t="str">
        <f>IF($M1384,_xll.BDH($J1384,Q$1368,$L1384),"[DISABLED]")</f>
        <v>[DISABLED]</v>
      </c>
      <c r="R1384" s="94" t="str">
        <f>IF($M1384,_xll.BDH($J1384,R$1368,$L1384),"[DISABLED]")</f>
        <v>[DISABLED]</v>
      </c>
      <c r="S1384" s="94" t="str">
        <f>IF($M1384,_xll.BDH($J1384,S$1368,$L1384),"[DISABLED]")</f>
        <v>[DISABLED]</v>
      </c>
      <c r="U1384" s="106" t="s">
        <v>6456</v>
      </c>
      <c r="V1384" s="117" t="s">
        <v>1055</v>
      </c>
      <c r="W1384" s="118">
        <v>42276</v>
      </c>
      <c r="X1384" s="117" t="b">
        <v>0</v>
      </c>
      <c r="Y1384" s="117" t="s">
        <v>5237</v>
      </c>
      <c r="Z1384" s="117" t="s">
        <v>5237</v>
      </c>
      <c r="AA1384" s="117" t="s">
        <v>5237</v>
      </c>
      <c r="AB1384" s="117" t="s">
        <v>5237</v>
      </c>
      <c r="AC1384" s="117" t="s">
        <v>5237</v>
      </c>
      <c r="AD1384" s="117" t="s">
        <v>5237</v>
      </c>
    </row>
    <row r="1385" spans="2:30" outlineLevel="2">
      <c r="B1385" s="4" t="s">
        <v>5</v>
      </c>
      <c r="C1385" s="4" t="s">
        <v>5232</v>
      </c>
      <c r="D1385" s="4" t="s">
        <v>11</v>
      </c>
      <c r="E1385" s="10" t="s">
        <v>64</v>
      </c>
      <c r="F1385" s="4" t="s">
        <v>163</v>
      </c>
      <c r="G1385" s="10" t="s">
        <v>430</v>
      </c>
      <c r="H1385" s="10" t="s">
        <v>1533</v>
      </c>
      <c r="I1385" s="4" t="s">
        <v>73</v>
      </c>
      <c r="J1385" s="72" t="str">
        <f t="shared" si="117"/>
        <v>SKBFVC14 ICPL Curncy</v>
      </c>
      <c r="K1385" s="92" t="str">
        <f t="shared" si="118"/>
        <v>ICPL</v>
      </c>
      <c r="L1385" s="93">
        <f t="shared" ca="1" si="118"/>
        <v>42276</v>
      </c>
      <c r="M1385" s="92" t="b">
        <f t="shared" si="118"/>
        <v>0</v>
      </c>
      <c r="N1385" s="94" t="str">
        <f>IF($M1385,_xll.BDP($J1385,N$1368),"[DISABLED]")</f>
        <v>[DISABLED]</v>
      </c>
      <c r="O1385" s="94" t="str">
        <f>IF($M1385,_xll.BDP($J1385,O$1368),"[DISABLED]")</f>
        <v>[DISABLED]</v>
      </c>
      <c r="P1385" s="94" t="str">
        <f>IF($M1385,_xll.BDP($J1385,P$1368),"[DISABLED]")</f>
        <v>[DISABLED]</v>
      </c>
      <c r="Q1385" s="94" t="str">
        <f>IF($M1385,_xll.BDH($J1385,Q$1368,$L1385),"[DISABLED]")</f>
        <v>[DISABLED]</v>
      </c>
      <c r="R1385" s="94" t="str">
        <f>IF($M1385,_xll.BDH($J1385,R$1368,$L1385),"[DISABLED]")</f>
        <v>[DISABLED]</v>
      </c>
      <c r="S1385" s="94" t="str">
        <f>IF($M1385,_xll.BDH($J1385,S$1368,$L1385),"[DISABLED]")</f>
        <v>[DISABLED]</v>
      </c>
      <c r="U1385" s="106" t="s">
        <v>6457</v>
      </c>
      <c r="V1385" s="117" t="s">
        <v>1055</v>
      </c>
      <c r="W1385" s="118">
        <v>42276</v>
      </c>
      <c r="X1385" s="117" t="b">
        <v>0</v>
      </c>
      <c r="Y1385" s="117" t="s">
        <v>5237</v>
      </c>
      <c r="Z1385" s="117" t="s">
        <v>5237</v>
      </c>
      <c r="AA1385" s="117" t="s">
        <v>5237</v>
      </c>
      <c r="AB1385" s="117" t="s">
        <v>5237</v>
      </c>
      <c r="AC1385" s="117" t="s">
        <v>5237</v>
      </c>
      <c r="AD1385" s="117" t="s">
        <v>5237</v>
      </c>
    </row>
    <row r="1386" spans="2:30" outlineLevel="2">
      <c r="B1386" s="4" t="s">
        <v>5</v>
      </c>
      <c r="C1386" s="4" t="s">
        <v>5232</v>
      </c>
      <c r="D1386" s="4" t="s">
        <v>11</v>
      </c>
      <c r="E1386" s="10" t="s">
        <v>64</v>
      </c>
      <c r="F1386" s="4" t="s">
        <v>47</v>
      </c>
      <c r="G1386" s="10" t="s">
        <v>430</v>
      </c>
      <c r="H1386" s="10" t="s">
        <v>1534</v>
      </c>
      <c r="I1386" s="4" t="s">
        <v>73</v>
      </c>
      <c r="J1386" s="72" t="str">
        <f t="shared" si="117"/>
        <v>SKBFVC15 ICPL Curncy</v>
      </c>
      <c r="K1386" s="92" t="str">
        <f t="shared" si="118"/>
        <v>ICPL</v>
      </c>
      <c r="L1386" s="93">
        <f t="shared" ca="1" si="118"/>
        <v>42276</v>
      </c>
      <c r="M1386" s="92" t="b">
        <f t="shared" si="118"/>
        <v>0</v>
      </c>
      <c r="N1386" s="94" t="str">
        <f>IF($M1386,_xll.BDP($J1386,N$1368),"[DISABLED]")</f>
        <v>[DISABLED]</v>
      </c>
      <c r="O1386" s="94" t="str">
        <f>IF($M1386,_xll.BDP($J1386,O$1368),"[DISABLED]")</f>
        <v>[DISABLED]</v>
      </c>
      <c r="P1386" s="94" t="str">
        <f>IF($M1386,_xll.BDP($J1386,P$1368),"[DISABLED]")</f>
        <v>[DISABLED]</v>
      </c>
      <c r="Q1386" s="94" t="str">
        <f>IF($M1386,_xll.BDH($J1386,Q$1368,$L1386),"[DISABLED]")</f>
        <v>[DISABLED]</v>
      </c>
      <c r="R1386" s="94" t="str">
        <f>IF($M1386,_xll.BDH($J1386,R$1368,$L1386),"[DISABLED]")</f>
        <v>[DISABLED]</v>
      </c>
      <c r="S1386" s="94" t="str">
        <f>IF($M1386,_xll.BDH($J1386,S$1368,$L1386),"[DISABLED]")</f>
        <v>[DISABLED]</v>
      </c>
      <c r="U1386" s="106" t="s">
        <v>6458</v>
      </c>
      <c r="V1386" s="117" t="s">
        <v>1055</v>
      </c>
      <c r="W1386" s="118">
        <v>42276</v>
      </c>
      <c r="X1386" s="117" t="b">
        <v>0</v>
      </c>
      <c r="Y1386" s="117" t="s">
        <v>5237</v>
      </c>
      <c r="Z1386" s="117" t="s">
        <v>5237</v>
      </c>
      <c r="AA1386" s="117" t="s">
        <v>5237</v>
      </c>
      <c r="AB1386" s="117" t="s">
        <v>5237</v>
      </c>
      <c r="AC1386" s="117" t="s">
        <v>5237</v>
      </c>
      <c r="AD1386" s="117" t="s">
        <v>5237</v>
      </c>
    </row>
    <row r="1387" spans="2:30" outlineLevel="2">
      <c r="B1387" s="4" t="s">
        <v>5</v>
      </c>
      <c r="C1387" s="4" t="s">
        <v>5232</v>
      </c>
      <c r="D1387" s="4" t="s">
        <v>11</v>
      </c>
      <c r="E1387" s="10" t="s">
        <v>64</v>
      </c>
      <c r="F1387" s="4" t="s">
        <v>48</v>
      </c>
      <c r="G1387" s="10" t="s">
        <v>430</v>
      </c>
      <c r="H1387" s="10" t="s">
        <v>1535</v>
      </c>
      <c r="I1387" s="4" t="s">
        <v>73</v>
      </c>
      <c r="J1387" s="72" t="str">
        <f t="shared" si="117"/>
        <v>SKBFVC20 ICPL Curncy</v>
      </c>
      <c r="K1387" s="92" t="str">
        <f t="shared" si="118"/>
        <v>ICPL</v>
      </c>
      <c r="L1387" s="93">
        <f t="shared" ca="1" si="118"/>
        <v>42276</v>
      </c>
      <c r="M1387" s="92" t="b">
        <f t="shared" si="118"/>
        <v>0</v>
      </c>
      <c r="N1387" s="94" t="str">
        <f>IF($M1387,_xll.BDP($J1387,N$1368),"[DISABLED]")</f>
        <v>[DISABLED]</v>
      </c>
      <c r="O1387" s="94" t="str">
        <f>IF($M1387,_xll.BDP($J1387,O$1368),"[DISABLED]")</f>
        <v>[DISABLED]</v>
      </c>
      <c r="P1387" s="94" t="str">
        <f>IF($M1387,_xll.BDP($J1387,P$1368),"[DISABLED]")</f>
        <v>[DISABLED]</v>
      </c>
      <c r="Q1387" s="94" t="str">
        <f>IF($M1387,_xll.BDH($J1387,Q$1368,$L1387),"[DISABLED]")</f>
        <v>[DISABLED]</v>
      </c>
      <c r="R1387" s="94" t="str">
        <f>IF($M1387,_xll.BDH($J1387,R$1368,$L1387),"[DISABLED]")</f>
        <v>[DISABLED]</v>
      </c>
      <c r="S1387" s="94" t="str">
        <f>IF($M1387,_xll.BDH($J1387,S$1368,$L1387),"[DISABLED]")</f>
        <v>[DISABLED]</v>
      </c>
      <c r="U1387" s="106" t="s">
        <v>6459</v>
      </c>
      <c r="V1387" s="117" t="s">
        <v>1055</v>
      </c>
      <c r="W1387" s="118">
        <v>42276</v>
      </c>
      <c r="X1387" s="117" t="b">
        <v>0</v>
      </c>
      <c r="Y1387" s="117" t="s">
        <v>5237</v>
      </c>
      <c r="Z1387" s="117" t="s">
        <v>5237</v>
      </c>
      <c r="AA1387" s="117" t="s">
        <v>5237</v>
      </c>
      <c r="AB1387" s="117" t="s">
        <v>5237</v>
      </c>
      <c r="AC1387" s="117" t="s">
        <v>5237</v>
      </c>
      <c r="AD1387" s="117" t="s">
        <v>5237</v>
      </c>
    </row>
    <row r="1388" spans="2:30" outlineLevel="2">
      <c r="B1388" s="4" t="s">
        <v>5</v>
      </c>
      <c r="C1388" s="4" t="s">
        <v>5232</v>
      </c>
      <c r="D1388" s="4" t="s">
        <v>11</v>
      </c>
      <c r="E1388" s="10" t="s">
        <v>64</v>
      </c>
      <c r="F1388" s="4" t="s">
        <v>49</v>
      </c>
      <c r="G1388" s="10" t="s">
        <v>430</v>
      </c>
      <c r="H1388" s="10" t="s">
        <v>1536</v>
      </c>
      <c r="I1388" s="4" t="s">
        <v>73</v>
      </c>
      <c r="J1388" s="72" t="str">
        <f t="shared" si="117"/>
        <v>SKBFVC25 ICPL Curncy</v>
      </c>
      <c r="K1388" s="92" t="str">
        <f t="shared" si="118"/>
        <v>ICPL</v>
      </c>
      <c r="L1388" s="93">
        <f t="shared" ca="1" si="118"/>
        <v>42276</v>
      </c>
      <c r="M1388" s="92" t="b">
        <f t="shared" si="118"/>
        <v>0</v>
      </c>
      <c r="N1388" s="94" t="str">
        <f>IF($M1388,_xll.BDP($J1388,N$1368),"[DISABLED]")</f>
        <v>[DISABLED]</v>
      </c>
      <c r="O1388" s="94" t="str">
        <f>IF($M1388,_xll.BDP($J1388,O$1368),"[DISABLED]")</f>
        <v>[DISABLED]</v>
      </c>
      <c r="P1388" s="94" t="str">
        <f>IF($M1388,_xll.BDP($J1388,P$1368),"[DISABLED]")</f>
        <v>[DISABLED]</v>
      </c>
      <c r="Q1388" s="94" t="str">
        <f>IF($M1388,_xll.BDH($J1388,Q$1368,$L1388),"[DISABLED]")</f>
        <v>[DISABLED]</v>
      </c>
      <c r="R1388" s="94" t="str">
        <f>IF($M1388,_xll.BDH($J1388,R$1368,$L1388),"[DISABLED]")</f>
        <v>[DISABLED]</v>
      </c>
      <c r="S1388" s="94" t="str">
        <f>IF($M1388,_xll.BDH($J1388,S$1368,$L1388),"[DISABLED]")</f>
        <v>[DISABLED]</v>
      </c>
      <c r="U1388" s="106" t="s">
        <v>6460</v>
      </c>
      <c r="V1388" s="117" t="s">
        <v>1055</v>
      </c>
      <c r="W1388" s="118">
        <v>42276</v>
      </c>
      <c r="X1388" s="117" t="b">
        <v>0</v>
      </c>
      <c r="Y1388" s="117" t="s">
        <v>5237</v>
      </c>
      <c r="Z1388" s="117" t="s">
        <v>5237</v>
      </c>
      <c r="AA1388" s="117" t="s">
        <v>5237</v>
      </c>
      <c r="AB1388" s="117" t="s">
        <v>5237</v>
      </c>
      <c r="AC1388" s="117" t="s">
        <v>5237</v>
      </c>
      <c r="AD1388" s="117" t="s">
        <v>5237</v>
      </c>
    </row>
    <row r="1389" spans="2:30" outlineLevel="2">
      <c r="B1389" s="4" t="s">
        <v>5</v>
      </c>
      <c r="C1389" s="4" t="s">
        <v>5232</v>
      </c>
      <c r="D1389" s="4" t="s">
        <v>11</v>
      </c>
      <c r="E1389" s="10" t="s">
        <v>64</v>
      </c>
      <c r="F1389" s="4" t="s">
        <v>50</v>
      </c>
      <c r="G1389" s="10" t="s">
        <v>430</v>
      </c>
      <c r="H1389" s="10" t="s">
        <v>1537</v>
      </c>
      <c r="I1389" s="4" t="s">
        <v>73</v>
      </c>
      <c r="J1389" s="72" t="str">
        <f t="shared" si="117"/>
        <v>SKBFVC30 ICPL Curncy</v>
      </c>
      <c r="K1389" s="92" t="str">
        <f t="shared" si="118"/>
        <v>ICPL</v>
      </c>
      <c r="L1389" s="93">
        <f t="shared" ca="1" si="118"/>
        <v>42276</v>
      </c>
      <c r="M1389" s="92" t="b">
        <f t="shared" si="118"/>
        <v>0</v>
      </c>
      <c r="N1389" s="94" t="str">
        <f>IF($M1389,_xll.BDP($J1389,N$1368),"[DISABLED]")</f>
        <v>[DISABLED]</v>
      </c>
      <c r="O1389" s="94" t="str">
        <f>IF($M1389,_xll.BDP($J1389,O$1368),"[DISABLED]")</f>
        <v>[DISABLED]</v>
      </c>
      <c r="P1389" s="94" t="str">
        <f>IF($M1389,_xll.BDP($J1389,P$1368),"[DISABLED]")</f>
        <v>[DISABLED]</v>
      </c>
      <c r="Q1389" s="94" t="str">
        <f>IF($M1389,_xll.BDH($J1389,Q$1368,$L1389),"[DISABLED]")</f>
        <v>[DISABLED]</v>
      </c>
      <c r="R1389" s="94" t="str">
        <f>IF($M1389,_xll.BDH($J1389,R$1368,$L1389),"[DISABLED]")</f>
        <v>[DISABLED]</v>
      </c>
      <c r="S1389" s="94" t="str">
        <f>IF($M1389,_xll.BDH($J1389,S$1368,$L1389),"[DISABLED]")</f>
        <v>[DISABLED]</v>
      </c>
      <c r="U1389" s="106" t="s">
        <v>6461</v>
      </c>
      <c r="V1389" s="117" t="s">
        <v>1055</v>
      </c>
      <c r="W1389" s="118">
        <v>42276</v>
      </c>
      <c r="X1389" s="117" t="b">
        <v>0</v>
      </c>
      <c r="Y1389" s="117" t="s">
        <v>5237</v>
      </c>
      <c r="Z1389" s="117" t="s">
        <v>5237</v>
      </c>
      <c r="AA1389" s="117" t="s">
        <v>5237</v>
      </c>
      <c r="AB1389" s="117" t="s">
        <v>5237</v>
      </c>
      <c r="AC1389" s="117" t="s">
        <v>5237</v>
      </c>
      <c r="AD1389" s="117" t="s">
        <v>5237</v>
      </c>
    </row>
    <row r="1390" spans="2:30" outlineLevel="2">
      <c r="B1390" s="4" t="s">
        <v>5</v>
      </c>
      <c r="C1390" s="4" t="s">
        <v>5232</v>
      </c>
      <c r="D1390" s="4" t="s">
        <v>11</v>
      </c>
      <c r="E1390" s="10" t="s">
        <v>64</v>
      </c>
      <c r="F1390" s="4" t="s">
        <v>51</v>
      </c>
      <c r="G1390" s="10" t="s">
        <v>430</v>
      </c>
      <c r="H1390" s="10" t="s">
        <v>1538</v>
      </c>
      <c r="I1390" s="4" t="s">
        <v>73</v>
      </c>
      <c r="J1390" s="72" t="str">
        <f t="shared" si="117"/>
        <v>SKBFVC40 ICPL Curncy</v>
      </c>
      <c r="K1390" s="92" t="str">
        <f t="shared" si="118"/>
        <v>ICPL</v>
      </c>
      <c r="L1390" s="93">
        <f t="shared" ca="1" si="118"/>
        <v>42276</v>
      </c>
      <c r="M1390" s="92" t="b">
        <f t="shared" si="118"/>
        <v>0</v>
      </c>
      <c r="N1390" s="94" t="str">
        <f>IF($M1390,_xll.BDP($J1390,N$1368),"[DISABLED]")</f>
        <v>[DISABLED]</v>
      </c>
      <c r="O1390" s="94" t="str">
        <f>IF($M1390,_xll.BDP($J1390,O$1368),"[DISABLED]")</f>
        <v>[DISABLED]</v>
      </c>
      <c r="P1390" s="94" t="str">
        <f>IF($M1390,_xll.BDP($J1390,P$1368),"[DISABLED]")</f>
        <v>[DISABLED]</v>
      </c>
      <c r="Q1390" s="94" t="str">
        <f>IF($M1390,_xll.BDH($J1390,Q$1368,$L1390),"[DISABLED]")</f>
        <v>[DISABLED]</v>
      </c>
      <c r="R1390" s="94" t="str">
        <f>IF($M1390,_xll.BDH($J1390,R$1368,$L1390),"[DISABLED]")</f>
        <v>[DISABLED]</v>
      </c>
      <c r="S1390" s="94" t="str">
        <f>IF($M1390,_xll.BDH($J1390,S$1368,$L1390),"[DISABLED]")</f>
        <v>[DISABLED]</v>
      </c>
      <c r="U1390" s="106" t="s">
        <v>6462</v>
      </c>
      <c r="V1390" s="117" t="s">
        <v>1055</v>
      </c>
      <c r="W1390" s="118">
        <v>42276</v>
      </c>
      <c r="X1390" s="117" t="b">
        <v>0</v>
      </c>
      <c r="Y1390" s="117" t="s">
        <v>5237</v>
      </c>
      <c r="Z1390" s="117" t="s">
        <v>5237</v>
      </c>
      <c r="AA1390" s="117" t="s">
        <v>5237</v>
      </c>
      <c r="AB1390" s="117" t="s">
        <v>5237</v>
      </c>
      <c r="AC1390" s="117" t="s">
        <v>5237</v>
      </c>
      <c r="AD1390" s="117" t="s">
        <v>5237</v>
      </c>
    </row>
    <row r="1391" spans="2:30" outlineLevel="2">
      <c r="B1391" s="4" t="s">
        <v>5</v>
      </c>
      <c r="C1391" s="4" t="s">
        <v>5232</v>
      </c>
      <c r="D1391" s="4" t="s">
        <v>11</v>
      </c>
      <c r="E1391" s="10" t="s">
        <v>64</v>
      </c>
      <c r="F1391" s="4" t="s">
        <v>52</v>
      </c>
      <c r="G1391" s="10" t="s">
        <v>430</v>
      </c>
      <c r="H1391" s="10" t="s">
        <v>1539</v>
      </c>
      <c r="I1391" s="4" t="s">
        <v>73</v>
      </c>
      <c r="J1391" s="72" t="str">
        <f t="shared" si="117"/>
        <v>SKBFVC50 ICPL Curncy</v>
      </c>
      <c r="K1391" s="92" t="str">
        <f t="shared" si="118"/>
        <v>ICPL</v>
      </c>
      <c r="L1391" s="93">
        <f t="shared" ca="1" si="118"/>
        <v>42276</v>
      </c>
      <c r="M1391" s="92" t="b">
        <f t="shared" si="118"/>
        <v>0</v>
      </c>
      <c r="N1391" s="94" t="str">
        <f>IF($M1391,_xll.BDP($J1391,N$1368),"[DISABLED]")</f>
        <v>[DISABLED]</v>
      </c>
      <c r="O1391" s="94" t="str">
        <f>IF($M1391,_xll.BDP($J1391,O$1368),"[DISABLED]")</f>
        <v>[DISABLED]</v>
      </c>
      <c r="P1391" s="94" t="str">
        <f>IF($M1391,_xll.BDP($J1391,P$1368),"[DISABLED]")</f>
        <v>[DISABLED]</v>
      </c>
      <c r="Q1391" s="94" t="str">
        <f>IF($M1391,_xll.BDH($J1391,Q$1368,$L1391),"[DISABLED]")</f>
        <v>[DISABLED]</v>
      </c>
      <c r="R1391" s="94" t="str">
        <f>IF($M1391,_xll.BDH($J1391,R$1368,$L1391),"[DISABLED]")</f>
        <v>[DISABLED]</v>
      </c>
      <c r="S1391" s="94" t="str">
        <f>IF($M1391,_xll.BDH($J1391,S$1368,$L1391),"[DISABLED]")</f>
        <v>[DISABLED]</v>
      </c>
      <c r="U1391" s="106" t="s">
        <v>6463</v>
      </c>
      <c r="V1391" s="117" t="s">
        <v>1055</v>
      </c>
      <c r="W1391" s="118">
        <v>42276</v>
      </c>
      <c r="X1391" s="117" t="b">
        <v>0</v>
      </c>
      <c r="Y1391" s="117" t="s">
        <v>5237</v>
      </c>
      <c r="Z1391" s="117" t="s">
        <v>5237</v>
      </c>
      <c r="AA1391" s="117" t="s">
        <v>5237</v>
      </c>
      <c r="AB1391" s="117" t="s">
        <v>5237</v>
      </c>
      <c r="AC1391" s="117" t="s">
        <v>5237</v>
      </c>
      <c r="AD1391" s="117" t="s">
        <v>5237</v>
      </c>
    </row>
    <row r="1392" spans="2:30" outlineLevel="2">
      <c r="B1392" s="4" t="s">
        <v>5</v>
      </c>
      <c r="C1392" s="4" t="s">
        <v>5232</v>
      </c>
      <c r="D1392" s="4" t="s">
        <v>11</v>
      </c>
      <c r="E1392" s="35" t="s">
        <v>64</v>
      </c>
      <c r="F1392" s="6" t="s">
        <v>169</v>
      </c>
      <c r="G1392" s="10" t="s">
        <v>430</v>
      </c>
      <c r="H1392" s="35" t="s">
        <v>1540</v>
      </c>
      <c r="I1392" s="4" t="s">
        <v>73</v>
      </c>
      <c r="J1392" s="73" t="str">
        <f t="shared" si="117"/>
        <v>SKBFVC60 ICPL Curncy</v>
      </c>
      <c r="K1392" s="85" t="str">
        <f t="shared" si="118"/>
        <v>ICPL</v>
      </c>
      <c r="L1392" s="86">
        <f t="shared" ca="1" si="118"/>
        <v>42276</v>
      </c>
      <c r="M1392" s="85" t="b">
        <f t="shared" si="118"/>
        <v>0</v>
      </c>
      <c r="N1392" s="87" t="str">
        <f>IF($M1392,_xll.BDP($J1392,N$1368),"[DISABLED]")</f>
        <v>[DISABLED]</v>
      </c>
      <c r="O1392" s="87" t="str">
        <f>IF($M1392,_xll.BDP($J1392,O$1368),"[DISABLED]")</f>
        <v>[DISABLED]</v>
      </c>
      <c r="P1392" s="87" t="str">
        <f>IF($M1392,_xll.BDP($J1392,P$1368),"[DISABLED]")</f>
        <v>[DISABLED]</v>
      </c>
      <c r="Q1392" s="87" t="str">
        <f>IF($M1392,_xll.BDH($J1392,Q$1368,$L1392),"[DISABLED]")</f>
        <v>[DISABLED]</v>
      </c>
      <c r="R1392" s="87" t="str">
        <f>IF($M1392,_xll.BDH($J1392,R$1368,$L1392),"[DISABLED]")</f>
        <v>[DISABLED]</v>
      </c>
      <c r="S1392" s="87" t="str">
        <f>IF($M1392,_xll.BDH($J1392,S$1368,$L1392),"[DISABLED]")</f>
        <v>[DISABLED]</v>
      </c>
      <c r="U1392" s="109" t="s">
        <v>6464</v>
      </c>
      <c r="V1392" s="110" t="s">
        <v>1055</v>
      </c>
      <c r="W1392" s="111">
        <v>42276</v>
      </c>
      <c r="X1392" s="110" t="b">
        <v>0</v>
      </c>
      <c r="Y1392" s="110" t="s">
        <v>5237</v>
      </c>
      <c r="Z1392" s="110" t="s">
        <v>5237</v>
      </c>
      <c r="AA1392" s="110" t="s">
        <v>5237</v>
      </c>
      <c r="AB1392" s="110" t="s">
        <v>5237</v>
      </c>
      <c r="AC1392" s="110" t="s">
        <v>5237</v>
      </c>
      <c r="AD1392" s="110" t="s">
        <v>5237</v>
      </c>
    </row>
    <row r="1393" spans="2:30" outlineLevel="1">
      <c r="B1393" s="4" t="s">
        <v>5</v>
      </c>
      <c r="C1393" s="4" t="s">
        <v>5232</v>
      </c>
      <c r="D1393" s="2" t="s">
        <v>12</v>
      </c>
      <c r="E1393" s="38"/>
      <c r="F1393" s="3"/>
      <c r="G1393" s="8"/>
      <c r="H1393" s="8"/>
      <c r="I1393" s="3"/>
      <c r="J1393" s="50"/>
      <c r="U1393" s="110"/>
    </row>
    <row r="1394" spans="2:30" outlineLevel="1">
      <c r="B1394" s="4" t="s">
        <v>5</v>
      </c>
      <c r="C1394" s="4" t="s">
        <v>5232</v>
      </c>
      <c r="D1394" s="4" t="s">
        <v>12</v>
      </c>
      <c r="E1394" s="63" t="s">
        <v>59</v>
      </c>
      <c r="F1394" s="76"/>
      <c r="G1394" s="77"/>
      <c r="H1394" s="77"/>
      <c r="I1394" s="78"/>
      <c r="J1394" s="78"/>
      <c r="K1394" s="81" t="str">
        <f t="shared" ref="K1394:S1394" si="119">INDEX(ObjData,MATCH($C1394&amp;"-"&amp;$D1394&amp;"-"&amp;$E1394,ObjIDs,0),MATCH(K$2,ObjFields,0))</f>
        <v>ICPL</v>
      </c>
      <c r="L1394" s="82">
        <f t="shared" ca="1" si="119"/>
        <v>42276</v>
      </c>
      <c r="M1394" s="81" t="b">
        <f t="shared" si="119"/>
        <v>0</v>
      </c>
      <c r="N1394" s="81" t="str">
        <f t="shared" si="119"/>
        <v>NAME</v>
      </c>
      <c r="O1394" s="81" t="str">
        <f t="shared" si="119"/>
        <v>LAST_UPDATE_DT</v>
      </c>
      <c r="P1394" s="81" t="str">
        <f t="shared" si="119"/>
        <v>LAST_UPDATE</v>
      </c>
      <c r="Q1394" s="81" t="str">
        <f t="shared" si="119"/>
        <v>PX_LAST</v>
      </c>
      <c r="R1394" s="81" t="str">
        <f t="shared" si="119"/>
        <v>PX_BID</v>
      </c>
      <c r="S1394" s="81" t="str">
        <f t="shared" si="119"/>
        <v>PX_ASK</v>
      </c>
      <c r="U1394" s="103"/>
      <c r="V1394" s="104" t="s">
        <v>1055</v>
      </c>
      <c r="W1394" s="105">
        <v>42276</v>
      </c>
      <c r="X1394" s="104" t="b">
        <v>0</v>
      </c>
      <c r="Y1394" s="104" t="s">
        <v>289</v>
      </c>
      <c r="Z1394" s="104" t="s">
        <v>291</v>
      </c>
      <c r="AA1394" s="104" t="s">
        <v>292</v>
      </c>
      <c r="AB1394" s="104" t="s">
        <v>56</v>
      </c>
      <c r="AC1394" s="104" t="s">
        <v>5228</v>
      </c>
      <c r="AD1394" s="104" t="s">
        <v>5229</v>
      </c>
    </row>
    <row r="1395" spans="2:30" ht="12.75" customHeight="1" outlineLevel="2">
      <c r="B1395" s="4" t="s">
        <v>5</v>
      </c>
      <c r="C1395" s="4" t="s">
        <v>5232</v>
      </c>
      <c r="D1395" s="4" t="s">
        <v>12</v>
      </c>
      <c r="E1395" s="10" t="s">
        <v>59</v>
      </c>
      <c r="F1395" s="4"/>
      <c r="G1395" s="10"/>
      <c r="H1395" s="10"/>
      <c r="I1395" s="4"/>
      <c r="J1395" s="72" t="str">
        <f>H1395&amp;" "&amp;K1395&amp;" "&amp;I1395</f>
        <v xml:space="preserve"> ICPL </v>
      </c>
      <c r="K1395" s="25" t="str">
        <f>K$1394</f>
        <v>ICPL</v>
      </c>
      <c r="L1395" s="26">
        <f ca="1">L$1394</f>
        <v>42276</v>
      </c>
      <c r="M1395" s="25" t="b">
        <f>M$1394</f>
        <v>0</v>
      </c>
      <c r="N1395" s="84" t="str">
        <f>IF($M1395,_xll.BDP($J1395,N$1394),"[DISABLED]")</f>
        <v>[DISABLED]</v>
      </c>
      <c r="O1395" s="84" t="str">
        <f>IF($M1395,_xll.BDP($J1395,O$1394),"[DISABLED]")</f>
        <v>[DISABLED]</v>
      </c>
      <c r="P1395" s="84" t="str">
        <f>IF($M1395,_xll.BDP($J1395,P$1394),"[DISABLED]")</f>
        <v>[DISABLED]</v>
      </c>
      <c r="Q1395" s="84" t="str">
        <f>IF($M1395,_xll.BDH($J1395,Q$1394,$L1395),"[DISABLED]")</f>
        <v>[DISABLED]</v>
      </c>
      <c r="R1395" s="84" t="str">
        <f>IF($M1395,_xll.BDH($J1395,R$1394,$L1395),"[DISABLED]")</f>
        <v>[DISABLED]</v>
      </c>
      <c r="S1395" s="84" t="str">
        <f>IF($M1395,_xll.BDH($J1395,S$1394,$L1395),"[DISABLED]")</f>
        <v>[DISABLED]</v>
      </c>
      <c r="U1395" s="106" t="s">
        <v>6465</v>
      </c>
      <c r="V1395" s="107" t="s">
        <v>1055</v>
      </c>
      <c r="W1395" s="108">
        <v>42276</v>
      </c>
      <c r="X1395" s="107" t="b">
        <v>0</v>
      </c>
      <c r="Y1395" s="107" t="s">
        <v>5237</v>
      </c>
      <c r="Z1395" s="107" t="s">
        <v>5237</v>
      </c>
      <c r="AA1395" s="107" t="s">
        <v>5237</v>
      </c>
      <c r="AB1395" s="107" t="s">
        <v>5237</v>
      </c>
      <c r="AC1395" s="107" t="s">
        <v>5237</v>
      </c>
      <c r="AD1395" s="107" t="s">
        <v>5237</v>
      </c>
    </row>
    <row r="1396" spans="2:30" ht="12.75" customHeight="1" outlineLevel="2">
      <c r="B1396" s="4" t="s">
        <v>5</v>
      </c>
      <c r="C1396" s="4" t="s">
        <v>5232</v>
      </c>
      <c r="D1396" s="4" t="s">
        <v>12</v>
      </c>
      <c r="E1396" s="10" t="s">
        <v>59</v>
      </c>
      <c r="F1396" s="9"/>
      <c r="G1396" s="14"/>
      <c r="H1396" s="14"/>
      <c r="I1396" s="9"/>
      <c r="J1396" s="9"/>
      <c r="U1396" s="119"/>
    </row>
    <row r="1397" spans="2:30" ht="12.75" customHeight="1" outlineLevel="2">
      <c r="B1397" s="4" t="s">
        <v>5</v>
      </c>
      <c r="C1397" s="4" t="s">
        <v>5232</v>
      </c>
      <c r="D1397" s="4" t="s">
        <v>12</v>
      </c>
      <c r="E1397" s="10" t="s">
        <v>59</v>
      </c>
      <c r="F1397" s="9"/>
      <c r="G1397" s="14"/>
      <c r="H1397" s="14"/>
      <c r="I1397" s="9"/>
      <c r="J1397" s="9"/>
      <c r="U1397" s="119"/>
    </row>
    <row r="1398" spans="2:30" ht="12.75" customHeight="1" outlineLevel="2">
      <c r="B1398" s="4" t="s">
        <v>5</v>
      </c>
      <c r="C1398" s="4" t="s">
        <v>5232</v>
      </c>
      <c r="D1398" s="4" t="s">
        <v>12</v>
      </c>
      <c r="E1398" s="10" t="s">
        <v>59</v>
      </c>
      <c r="F1398" s="9"/>
      <c r="G1398" s="14"/>
      <c r="H1398" s="14"/>
      <c r="I1398" s="9"/>
      <c r="J1398" s="9"/>
      <c r="U1398" s="119"/>
    </row>
    <row r="1399" spans="2:30" ht="12.75" customHeight="1" outlineLevel="2">
      <c r="B1399" s="4" t="s">
        <v>5</v>
      </c>
      <c r="C1399" s="4" t="s">
        <v>5232</v>
      </c>
      <c r="D1399" s="4" t="s">
        <v>12</v>
      </c>
      <c r="E1399" s="10" t="s">
        <v>59</v>
      </c>
      <c r="F1399" s="9"/>
      <c r="G1399" s="14"/>
      <c r="H1399" s="14"/>
      <c r="I1399" s="9"/>
      <c r="J1399" s="9"/>
      <c r="U1399" s="119"/>
    </row>
    <row r="1400" spans="2:30" ht="12.75" customHeight="1" outlineLevel="2">
      <c r="B1400" s="4" t="s">
        <v>5</v>
      </c>
      <c r="C1400" s="4" t="s">
        <v>5232</v>
      </c>
      <c r="D1400" s="4" t="s">
        <v>12</v>
      </c>
      <c r="E1400" s="10" t="s">
        <v>59</v>
      </c>
      <c r="F1400" s="9"/>
      <c r="G1400" s="14"/>
      <c r="H1400" s="14"/>
      <c r="I1400" s="9"/>
      <c r="J1400" s="9"/>
      <c r="U1400" s="119"/>
    </row>
    <row r="1401" spans="2:30" ht="12.75" customHeight="1" outlineLevel="2">
      <c r="B1401" s="4" t="s">
        <v>5</v>
      </c>
      <c r="C1401" s="4" t="s">
        <v>5232</v>
      </c>
      <c r="D1401" s="4" t="s">
        <v>12</v>
      </c>
      <c r="E1401" s="10" t="s">
        <v>59</v>
      </c>
      <c r="F1401" s="9"/>
      <c r="G1401" s="14"/>
      <c r="H1401" s="14"/>
      <c r="I1401" s="9"/>
      <c r="J1401" s="9"/>
      <c r="U1401" s="119"/>
    </row>
    <row r="1402" spans="2:30" ht="12.75" customHeight="1" outlineLevel="2">
      <c r="B1402" s="4" t="s">
        <v>5</v>
      </c>
      <c r="C1402" s="4" t="s">
        <v>5232</v>
      </c>
      <c r="D1402" s="4" t="s">
        <v>12</v>
      </c>
      <c r="E1402" s="10" t="s">
        <v>59</v>
      </c>
      <c r="F1402" s="9"/>
      <c r="G1402" s="14"/>
      <c r="H1402" s="14"/>
      <c r="I1402" s="9"/>
      <c r="J1402" s="9"/>
      <c r="U1402" s="119"/>
    </row>
    <row r="1403" spans="2:30" ht="12.75" customHeight="1" outlineLevel="2">
      <c r="B1403" s="4" t="s">
        <v>5</v>
      </c>
      <c r="C1403" s="4" t="s">
        <v>5232</v>
      </c>
      <c r="D1403" s="4" t="s">
        <v>12</v>
      </c>
      <c r="E1403" s="10" t="s">
        <v>59</v>
      </c>
      <c r="F1403" s="9"/>
      <c r="G1403" s="14"/>
      <c r="H1403" s="14"/>
      <c r="I1403" s="9"/>
      <c r="J1403" s="9"/>
      <c r="U1403" s="119"/>
    </row>
    <row r="1404" spans="2:30" ht="12.75" customHeight="1" outlineLevel="2">
      <c r="B1404" s="4" t="s">
        <v>5</v>
      </c>
      <c r="C1404" s="4" t="s">
        <v>5232</v>
      </c>
      <c r="D1404" s="4" t="s">
        <v>12</v>
      </c>
      <c r="E1404" s="10" t="s">
        <v>59</v>
      </c>
      <c r="F1404" s="9"/>
      <c r="G1404" s="14"/>
      <c r="H1404" s="14"/>
      <c r="I1404" s="9"/>
      <c r="J1404" s="9"/>
      <c r="U1404" s="119"/>
    </row>
    <row r="1405" spans="2:30" ht="12.75" customHeight="1" outlineLevel="2">
      <c r="B1405" s="4" t="s">
        <v>5</v>
      </c>
      <c r="C1405" s="4" t="s">
        <v>5232</v>
      </c>
      <c r="D1405" s="4" t="s">
        <v>12</v>
      </c>
      <c r="E1405" s="10" t="s">
        <v>59</v>
      </c>
      <c r="F1405" s="9"/>
      <c r="G1405" s="14"/>
      <c r="H1405" s="14"/>
      <c r="I1405" s="9"/>
      <c r="J1405" s="9"/>
      <c r="U1405" s="119"/>
    </row>
    <row r="1406" spans="2:30" ht="12.75" customHeight="1" outlineLevel="2">
      <c r="B1406" s="4" t="s">
        <v>5</v>
      </c>
      <c r="C1406" s="4" t="s">
        <v>5232</v>
      </c>
      <c r="D1406" s="4" t="s">
        <v>12</v>
      </c>
      <c r="E1406" s="10" t="s">
        <v>59</v>
      </c>
      <c r="F1406" s="9"/>
      <c r="G1406" s="14"/>
      <c r="H1406" s="14"/>
      <c r="I1406" s="9"/>
      <c r="J1406" s="9"/>
      <c r="U1406" s="119"/>
    </row>
    <row r="1407" spans="2:30" ht="12.75" customHeight="1" outlineLevel="2">
      <c r="B1407" s="4" t="s">
        <v>5</v>
      </c>
      <c r="C1407" s="4" t="s">
        <v>5232</v>
      </c>
      <c r="D1407" s="4" t="s">
        <v>12</v>
      </c>
      <c r="E1407" s="10" t="s">
        <v>59</v>
      </c>
      <c r="F1407" s="9"/>
      <c r="G1407" s="14"/>
      <c r="H1407" s="14"/>
      <c r="I1407" s="9"/>
      <c r="J1407" s="9"/>
      <c r="U1407" s="119"/>
    </row>
    <row r="1408" spans="2:30" ht="12.75" customHeight="1" outlineLevel="2">
      <c r="B1408" s="4" t="s">
        <v>5</v>
      </c>
      <c r="C1408" s="4" t="s">
        <v>5232</v>
      </c>
      <c r="D1408" s="4" t="s">
        <v>12</v>
      </c>
      <c r="E1408" s="10" t="s">
        <v>59</v>
      </c>
      <c r="F1408" s="9"/>
      <c r="G1408" s="14"/>
      <c r="H1408" s="14"/>
      <c r="I1408" s="9"/>
      <c r="J1408" s="9"/>
      <c r="U1408" s="119"/>
    </row>
    <row r="1409" spans="2:21" ht="12.75" customHeight="1" outlineLevel="2">
      <c r="B1409" s="4" t="s">
        <v>5</v>
      </c>
      <c r="C1409" s="4" t="s">
        <v>5232</v>
      </c>
      <c r="D1409" s="4" t="s">
        <v>12</v>
      </c>
      <c r="E1409" s="10" t="s">
        <v>59</v>
      </c>
      <c r="F1409" s="9"/>
      <c r="G1409" s="14"/>
      <c r="H1409" s="14"/>
      <c r="I1409" s="9"/>
      <c r="J1409" s="9"/>
      <c r="U1409" s="119"/>
    </row>
    <row r="1410" spans="2:21" ht="12.75" customHeight="1" outlineLevel="2">
      <c r="B1410" s="4" t="s">
        <v>5</v>
      </c>
      <c r="C1410" s="4" t="s">
        <v>5232</v>
      </c>
      <c r="D1410" s="4" t="s">
        <v>12</v>
      </c>
      <c r="E1410" s="10" t="s">
        <v>59</v>
      </c>
      <c r="F1410" s="9"/>
      <c r="G1410" s="14"/>
      <c r="H1410" s="14"/>
      <c r="I1410" s="9"/>
      <c r="J1410" s="9"/>
      <c r="U1410" s="119"/>
    </row>
    <row r="1411" spans="2:21" ht="12.75" customHeight="1" outlineLevel="2">
      <c r="B1411" s="4" t="s">
        <v>5</v>
      </c>
      <c r="C1411" s="4" t="s">
        <v>5232</v>
      </c>
      <c r="D1411" s="4" t="s">
        <v>12</v>
      </c>
      <c r="E1411" s="10" t="s">
        <v>59</v>
      </c>
      <c r="F1411" s="9"/>
      <c r="G1411" s="14"/>
      <c r="H1411" s="14"/>
      <c r="I1411" s="9"/>
      <c r="J1411" s="9"/>
      <c r="U1411" s="119"/>
    </row>
    <row r="1412" spans="2:21" ht="12.75" customHeight="1" outlineLevel="2">
      <c r="B1412" s="4" t="s">
        <v>5</v>
      </c>
      <c r="C1412" s="4" t="s">
        <v>5232</v>
      </c>
      <c r="D1412" s="4" t="s">
        <v>12</v>
      </c>
      <c r="E1412" s="10" t="s">
        <v>59</v>
      </c>
      <c r="F1412" s="9"/>
      <c r="G1412" s="14"/>
      <c r="H1412" s="14"/>
      <c r="I1412" s="9"/>
      <c r="J1412" s="9"/>
      <c r="U1412" s="119"/>
    </row>
    <row r="1413" spans="2:21" ht="12.75" customHeight="1" outlineLevel="2">
      <c r="B1413" s="4" t="s">
        <v>5</v>
      </c>
      <c r="C1413" s="4" t="s">
        <v>5232</v>
      </c>
      <c r="D1413" s="4" t="s">
        <v>12</v>
      </c>
      <c r="E1413" s="10" t="s">
        <v>59</v>
      </c>
      <c r="F1413" s="9"/>
      <c r="G1413" s="14"/>
      <c r="H1413" s="14"/>
      <c r="I1413" s="9"/>
      <c r="J1413" s="9"/>
      <c r="U1413" s="119"/>
    </row>
    <row r="1414" spans="2:21" ht="12.75" customHeight="1" outlineLevel="2">
      <c r="B1414" s="4" t="s">
        <v>5</v>
      </c>
      <c r="C1414" s="4" t="s">
        <v>5232</v>
      </c>
      <c r="D1414" s="4" t="s">
        <v>12</v>
      </c>
      <c r="E1414" s="10" t="s">
        <v>59</v>
      </c>
      <c r="F1414" s="9"/>
      <c r="G1414" s="14"/>
      <c r="H1414" s="14"/>
      <c r="I1414" s="9"/>
      <c r="J1414" s="9"/>
      <c r="U1414" s="119"/>
    </row>
    <row r="1415" spans="2:21" ht="12.75" customHeight="1" outlineLevel="2">
      <c r="B1415" s="4" t="s">
        <v>5</v>
      </c>
      <c r="C1415" s="4" t="s">
        <v>5232</v>
      </c>
      <c r="D1415" s="4" t="s">
        <v>12</v>
      </c>
      <c r="E1415" s="10" t="s">
        <v>59</v>
      </c>
      <c r="F1415" s="9"/>
      <c r="G1415" s="14"/>
      <c r="H1415" s="14"/>
      <c r="I1415" s="9"/>
      <c r="J1415" s="9"/>
      <c r="U1415" s="119"/>
    </row>
    <row r="1416" spans="2:21" ht="12.75" customHeight="1" outlineLevel="2">
      <c r="B1416" s="4" t="s">
        <v>5</v>
      </c>
      <c r="C1416" s="4" t="s">
        <v>5232</v>
      </c>
      <c r="D1416" s="4" t="s">
        <v>12</v>
      </c>
      <c r="E1416" s="10" t="s">
        <v>59</v>
      </c>
      <c r="F1416" s="9"/>
      <c r="G1416" s="14"/>
      <c r="H1416" s="14"/>
      <c r="I1416" s="9"/>
      <c r="J1416" s="9"/>
      <c r="U1416" s="119"/>
    </row>
    <row r="1417" spans="2:21" ht="12.75" customHeight="1" outlineLevel="2">
      <c r="B1417" s="4" t="s">
        <v>5</v>
      </c>
      <c r="C1417" s="4" t="s">
        <v>5232</v>
      </c>
      <c r="D1417" s="4" t="s">
        <v>12</v>
      </c>
      <c r="E1417" s="10" t="s">
        <v>59</v>
      </c>
      <c r="F1417" s="9"/>
      <c r="G1417" s="14"/>
      <c r="H1417" s="14"/>
      <c r="I1417" s="9"/>
      <c r="J1417" s="9"/>
      <c r="U1417" s="119"/>
    </row>
    <row r="1418" spans="2:21" ht="12.75" customHeight="1" outlineLevel="2">
      <c r="B1418" s="4" t="s">
        <v>5</v>
      </c>
      <c r="C1418" s="4" t="s">
        <v>5232</v>
      </c>
      <c r="D1418" s="4" t="s">
        <v>12</v>
      </c>
      <c r="E1418" s="10" t="s">
        <v>59</v>
      </c>
      <c r="F1418" s="9"/>
      <c r="G1418" s="14"/>
      <c r="H1418" s="14"/>
      <c r="I1418" s="9"/>
      <c r="J1418" s="9"/>
      <c r="U1418" s="119"/>
    </row>
    <row r="1419" spans="2:21" ht="12.75" customHeight="1" outlineLevel="2">
      <c r="B1419" s="4" t="s">
        <v>5</v>
      </c>
      <c r="C1419" s="4" t="s">
        <v>5232</v>
      </c>
      <c r="D1419" s="4" t="s">
        <v>12</v>
      </c>
      <c r="E1419" s="10" t="s">
        <v>59</v>
      </c>
      <c r="F1419" s="9"/>
      <c r="G1419" s="14"/>
      <c r="H1419" s="14"/>
      <c r="I1419" s="9"/>
      <c r="J1419" s="9"/>
      <c r="U1419" s="119"/>
    </row>
    <row r="1420" spans="2:21" ht="12.75" customHeight="1" outlineLevel="2">
      <c r="B1420" s="4" t="s">
        <v>5</v>
      </c>
      <c r="C1420" s="4" t="s">
        <v>5232</v>
      </c>
      <c r="D1420" s="4" t="s">
        <v>12</v>
      </c>
      <c r="E1420" s="10" t="s">
        <v>59</v>
      </c>
      <c r="F1420" s="9"/>
      <c r="G1420" s="14"/>
      <c r="H1420" s="14"/>
      <c r="I1420" s="9"/>
      <c r="J1420" s="9"/>
      <c r="U1420" s="119"/>
    </row>
    <row r="1421" spans="2:21" ht="12.75" customHeight="1" outlineLevel="2">
      <c r="B1421" s="4" t="s">
        <v>5</v>
      </c>
      <c r="C1421" s="4" t="s">
        <v>5232</v>
      </c>
      <c r="D1421" s="4" t="s">
        <v>12</v>
      </c>
      <c r="E1421" s="10" t="s">
        <v>59</v>
      </c>
      <c r="F1421" s="9"/>
      <c r="G1421" s="14"/>
      <c r="H1421" s="14"/>
      <c r="I1421" s="9"/>
      <c r="J1421" s="9"/>
      <c r="U1421" s="119"/>
    </row>
    <row r="1422" spans="2:21" ht="12.75" customHeight="1" outlineLevel="2">
      <c r="B1422" s="4" t="s">
        <v>5</v>
      </c>
      <c r="C1422" s="4" t="s">
        <v>5232</v>
      </c>
      <c r="D1422" s="4" t="s">
        <v>12</v>
      </c>
      <c r="E1422" s="10" t="s">
        <v>59</v>
      </c>
      <c r="F1422" s="4"/>
      <c r="G1422" s="10"/>
      <c r="H1422" s="10"/>
      <c r="I1422" s="4"/>
      <c r="J1422" s="4"/>
      <c r="U1422" s="106"/>
    </row>
    <row r="1423" spans="2:21" ht="12.75" customHeight="1" outlineLevel="2">
      <c r="B1423" s="4" t="s">
        <v>5</v>
      </c>
      <c r="C1423" s="4" t="s">
        <v>5232</v>
      </c>
      <c r="D1423" s="4" t="s">
        <v>12</v>
      </c>
      <c r="E1423" s="10" t="s">
        <v>59</v>
      </c>
      <c r="F1423" s="4"/>
      <c r="G1423" s="10"/>
      <c r="H1423" s="10"/>
      <c r="I1423" s="4"/>
      <c r="J1423" s="4"/>
      <c r="U1423" s="106"/>
    </row>
    <row r="1424" spans="2:21" ht="12.75" customHeight="1" outlineLevel="2">
      <c r="B1424" s="4" t="s">
        <v>5</v>
      </c>
      <c r="C1424" s="4" t="s">
        <v>5232</v>
      </c>
      <c r="D1424" s="4" t="s">
        <v>12</v>
      </c>
      <c r="E1424" s="10" t="s">
        <v>59</v>
      </c>
      <c r="F1424" s="4"/>
      <c r="G1424" s="10"/>
      <c r="H1424" s="10"/>
      <c r="I1424" s="4"/>
      <c r="J1424" s="4"/>
      <c r="U1424" s="106"/>
    </row>
    <row r="1425" spans="2:30" ht="12.75" customHeight="1" outlineLevel="2">
      <c r="B1425" s="4" t="s">
        <v>5</v>
      </c>
      <c r="C1425" s="4" t="s">
        <v>5232</v>
      </c>
      <c r="D1425" s="4" t="s">
        <v>12</v>
      </c>
      <c r="E1425" s="10" t="s">
        <v>59</v>
      </c>
      <c r="F1425" s="4"/>
      <c r="G1425" s="10"/>
      <c r="H1425" s="10"/>
      <c r="I1425" s="4"/>
      <c r="J1425" s="4"/>
      <c r="U1425" s="106"/>
    </row>
    <row r="1426" spans="2:30" ht="12.75" customHeight="1" outlineLevel="2">
      <c r="B1426" s="4" t="s">
        <v>5</v>
      </c>
      <c r="C1426" s="4" t="s">
        <v>5232</v>
      </c>
      <c r="D1426" s="4" t="s">
        <v>12</v>
      </c>
      <c r="E1426" s="10" t="s">
        <v>59</v>
      </c>
      <c r="F1426" s="4"/>
      <c r="G1426" s="10"/>
      <c r="H1426" s="10"/>
      <c r="I1426" s="4"/>
      <c r="J1426" s="4"/>
      <c r="U1426" s="106"/>
    </row>
    <row r="1427" spans="2:30" ht="12.75" customHeight="1" outlineLevel="2">
      <c r="B1427" s="4" t="s">
        <v>5</v>
      </c>
      <c r="C1427" s="4" t="s">
        <v>5232</v>
      </c>
      <c r="D1427" s="4" t="s">
        <v>12</v>
      </c>
      <c r="E1427" s="10" t="s">
        <v>59</v>
      </c>
      <c r="F1427" s="4"/>
      <c r="G1427" s="10"/>
      <c r="H1427" s="10"/>
      <c r="I1427" s="4"/>
      <c r="J1427" s="4"/>
      <c r="U1427" s="106"/>
    </row>
    <row r="1428" spans="2:30" ht="12.75" customHeight="1" outlineLevel="2">
      <c r="B1428" s="4" t="s">
        <v>5</v>
      </c>
      <c r="C1428" s="4" t="s">
        <v>5232</v>
      </c>
      <c r="D1428" s="4" t="s">
        <v>12</v>
      </c>
      <c r="E1428" s="10" t="s">
        <v>59</v>
      </c>
      <c r="F1428" s="4"/>
      <c r="G1428" s="10"/>
      <c r="H1428" s="10"/>
      <c r="I1428" s="4"/>
      <c r="J1428" s="4"/>
      <c r="U1428" s="106"/>
    </row>
    <row r="1429" spans="2:30" ht="12.75" customHeight="1" outlineLevel="2">
      <c r="B1429" s="4" t="s">
        <v>5</v>
      </c>
      <c r="C1429" s="4" t="s">
        <v>5232</v>
      </c>
      <c r="D1429" s="4" t="s">
        <v>12</v>
      </c>
      <c r="E1429" s="10" t="s">
        <v>59</v>
      </c>
      <c r="F1429" s="4"/>
      <c r="G1429" s="10"/>
      <c r="H1429" s="10"/>
      <c r="I1429" s="4"/>
      <c r="J1429" s="4"/>
      <c r="U1429" s="106"/>
    </row>
    <row r="1430" spans="2:30" ht="12.75" customHeight="1" outlineLevel="2">
      <c r="B1430" s="4" t="s">
        <v>5</v>
      </c>
      <c r="C1430" s="4" t="s">
        <v>5232</v>
      </c>
      <c r="D1430" s="4" t="s">
        <v>12</v>
      </c>
      <c r="E1430" s="10" t="s">
        <v>59</v>
      </c>
      <c r="F1430" s="4"/>
      <c r="G1430" s="10"/>
      <c r="H1430" s="10"/>
      <c r="I1430" s="4"/>
      <c r="J1430" s="4"/>
      <c r="U1430" s="106"/>
    </row>
    <row r="1431" spans="2:30" ht="12.75" customHeight="1" outlineLevel="2">
      <c r="B1431" s="4" t="s">
        <v>5</v>
      </c>
      <c r="C1431" s="4" t="s">
        <v>5232</v>
      </c>
      <c r="D1431" s="4" t="s">
        <v>12</v>
      </c>
      <c r="E1431" s="10" t="s">
        <v>59</v>
      </c>
      <c r="F1431" s="4"/>
      <c r="G1431" s="10"/>
      <c r="H1431" s="10"/>
      <c r="I1431" s="4"/>
      <c r="J1431" s="4"/>
      <c r="U1431" s="106"/>
    </row>
    <row r="1432" spans="2:30" ht="12.75" customHeight="1" outlineLevel="2">
      <c r="B1432" s="4" t="s">
        <v>5</v>
      </c>
      <c r="C1432" s="4" t="s">
        <v>5232</v>
      </c>
      <c r="D1432" s="4" t="s">
        <v>12</v>
      </c>
      <c r="E1432" s="10" t="s">
        <v>59</v>
      </c>
      <c r="F1432" s="4"/>
      <c r="G1432" s="10"/>
      <c r="H1432" s="10"/>
      <c r="I1432" s="4"/>
      <c r="J1432" s="4"/>
      <c r="U1432" s="106"/>
    </row>
    <row r="1433" spans="2:30" ht="12.75" customHeight="1" outlineLevel="2">
      <c r="B1433" s="4" t="s">
        <v>5</v>
      </c>
      <c r="C1433" s="4" t="s">
        <v>5232</v>
      </c>
      <c r="D1433" s="4" t="s">
        <v>12</v>
      </c>
      <c r="E1433" s="10" t="s">
        <v>59</v>
      </c>
      <c r="F1433" s="4"/>
      <c r="G1433" s="10"/>
      <c r="H1433" s="10"/>
      <c r="I1433" s="4"/>
      <c r="J1433" s="4"/>
      <c r="U1433" s="106"/>
    </row>
    <row r="1434" spans="2:30" ht="12.75" customHeight="1" outlineLevel="2">
      <c r="B1434" s="4" t="s">
        <v>5</v>
      </c>
      <c r="C1434" s="4" t="s">
        <v>5232</v>
      </c>
      <c r="D1434" s="4" t="s">
        <v>12</v>
      </c>
      <c r="E1434" s="10" t="s">
        <v>59</v>
      </c>
      <c r="F1434" s="4"/>
      <c r="G1434" s="10"/>
      <c r="H1434" s="10"/>
      <c r="I1434" s="4"/>
      <c r="J1434" s="4"/>
      <c r="U1434" s="106"/>
    </row>
    <row r="1435" spans="2:30" ht="12.75" customHeight="1" outlineLevel="2">
      <c r="B1435" s="4" t="s">
        <v>5</v>
      </c>
      <c r="C1435" s="4" t="s">
        <v>5232</v>
      </c>
      <c r="D1435" s="4" t="s">
        <v>12</v>
      </c>
      <c r="E1435" s="10" t="s">
        <v>59</v>
      </c>
      <c r="F1435" s="4"/>
      <c r="G1435" s="10"/>
      <c r="H1435" s="10"/>
      <c r="I1435" s="4"/>
      <c r="J1435" s="4"/>
      <c r="U1435" s="106"/>
    </row>
    <row r="1436" spans="2:30" ht="12.75" customHeight="1" outlineLevel="2">
      <c r="B1436" s="4" t="s">
        <v>5</v>
      </c>
      <c r="C1436" s="4" t="s">
        <v>5232</v>
      </c>
      <c r="D1436" s="4" t="s">
        <v>12</v>
      </c>
      <c r="E1436" s="10" t="s">
        <v>59</v>
      </c>
      <c r="F1436" s="9"/>
      <c r="G1436" s="14"/>
      <c r="H1436" s="14"/>
      <c r="I1436" s="9"/>
      <c r="J1436" s="9"/>
      <c r="U1436" s="119"/>
    </row>
    <row r="1437" spans="2:30" ht="12.75" customHeight="1" outlineLevel="2">
      <c r="B1437" s="4" t="s">
        <v>5</v>
      </c>
      <c r="C1437" s="4" t="s">
        <v>5232</v>
      </c>
      <c r="D1437" s="4" t="s">
        <v>12</v>
      </c>
      <c r="E1437" s="10" t="s">
        <v>59</v>
      </c>
      <c r="F1437" s="47"/>
      <c r="G1437" s="48"/>
      <c r="H1437" s="48"/>
      <c r="I1437" s="9"/>
      <c r="J1437" s="9"/>
      <c r="U1437" s="119"/>
    </row>
    <row r="1438" spans="2:30" outlineLevel="1">
      <c r="B1438" s="4" t="s">
        <v>5</v>
      </c>
      <c r="C1438" s="4" t="s">
        <v>5232</v>
      </c>
      <c r="D1438" s="4" t="s">
        <v>12</v>
      </c>
      <c r="E1438" s="39" t="s">
        <v>407</v>
      </c>
      <c r="F1438" s="76"/>
      <c r="G1438" s="77"/>
      <c r="H1438" s="77"/>
      <c r="I1438" s="78"/>
      <c r="J1438" s="78"/>
      <c r="K1438" s="81" t="str">
        <f t="shared" ref="K1438:S1438" si="120">INDEX(ObjData,MATCH($C1438&amp;"-"&amp;$D1438&amp;"-"&amp;$E1438,ObjIDs,0),MATCH(K$2,ObjFields,0))</f>
        <v>ICPL</v>
      </c>
      <c r="L1438" s="82">
        <f t="shared" ca="1" si="120"/>
        <v>42276</v>
      </c>
      <c r="M1438" s="81" t="b">
        <f t="shared" si="120"/>
        <v>0</v>
      </c>
      <c r="N1438" s="81" t="str">
        <f t="shared" si="120"/>
        <v>NAME</v>
      </c>
      <c r="O1438" s="81" t="str">
        <f t="shared" si="120"/>
        <v>LAST_UPDATE_DT</v>
      </c>
      <c r="P1438" s="81" t="str">
        <f t="shared" si="120"/>
        <v>LAST_UPDATE</v>
      </c>
      <c r="Q1438" s="81" t="str">
        <f t="shared" si="120"/>
        <v>PX_LAST</v>
      </c>
      <c r="R1438" s="81" t="str">
        <f t="shared" si="120"/>
        <v>PX_BID</v>
      </c>
      <c r="S1438" s="81" t="str">
        <f t="shared" si="120"/>
        <v>PX_ASK</v>
      </c>
      <c r="U1438" s="103"/>
      <c r="V1438" s="104" t="s">
        <v>1055</v>
      </c>
      <c r="W1438" s="105">
        <v>42276</v>
      </c>
      <c r="X1438" s="104" t="b">
        <v>0</v>
      </c>
      <c r="Y1438" s="104" t="s">
        <v>289</v>
      </c>
      <c r="Z1438" s="104" t="s">
        <v>291</v>
      </c>
      <c r="AA1438" s="104" t="s">
        <v>292</v>
      </c>
      <c r="AB1438" s="104" t="s">
        <v>56</v>
      </c>
      <c r="AC1438" s="104" t="s">
        <v>5228</v>
      </c>
      <c r="AD1438" s="104" t="s">
        <v>5229</v>
      </c>
    </row>
    <row r="1439" spans="2:30" outlineLevel="2">
      <c r="B1439" s="4" t="s">
        <v>5</v>
      </c>
      <c r="C1439" s="4" t="s">
        <v>5232</v>
      </c>
      <c r="D1439" s="4" t="s">
        <v>12</v>
      </c>
      <c r="E1439" s="10" t="s">
        <v>407</v>
      </c>
      <c r="F1439" s="4" t="s">
        <v>58</v>
      </c>
      <c r="G1439" s="10" t="s">
        <v>1590</v>
      </c>
      <c r="H1439" s="10" t="s">
        <v>1591</v>
      </c>
      <c r="I1439" s="4" t="s">
        <v>277</v>
      </c>
      <c r="J1439" s="72" t="str">
        <f>H1439&amp;" "&amp;K1439&amp;" "&amp;I1439</f>
        <v>NIBOR1M ICPL Index</v>
      </c>
      <c r="K1439" s="25" t="str">
        <f>K$1438</f>
        <v>ICPL</v>
      </c>
      <c r="L1439" s="26">
        <f ca="1">L$1438</f>
        <v>42276</v>
      </c>
      <c r="M1439" s="25" t="b">
        <f>M$1438</f>
        <v>0</v>
      </c>
      <c r="N1439" s="84" t="str">
        <f>IF($M1439,_xll.BDP($J1439,N$1438),"[DISABLED]")</f>
        <v>[DISABLED]</v>
      </c>
      <c r="O1439" s="84" t="str">
        <f>IF($M1439,_xll.BDP($J1439,O$1438),"[DISABLED]")</f>
        <v>[DISABLED]</v>
      </c>
      <c r="P1439" s="84" t="str">
        <f>IF($M1439,_xll.BDP($J1439,P$1438),"[DISABLED]")</f>
        <v>[DISABLED]</v>
      </c>
      <c r="Q1439" s="84" t="str">
        <f>IF($M1439,_xll.BDH($J1439,Q$1438,$L1439),"[DISABLED]")</f>
        <v>[DISABLED]</v>
      </c>
      <c r="R1439" s="84" t="str">
        <f>IF($M1439,_xll.BDH($J1439,R$1438,$L1439),"[DISABLED]")</f>
        <v>[DISABLED]</v>
      </c>
      <c r="S1439" s="84" t="str">
        <f>IF($M1439,_xll.BDH($J1439,S$1438,$L1439),"[DISABLED]")</f>
        <v>[DISABLED]</v>
      </c>
      <c r="U1439" s="106" t="s">
        <v>6466</v>
      </c>
      <c r="V1439" s="107" t="s">
        <v>1055</v>
      </c>
      <c r="W1439" s="108">
        <v>42276</v>
      </c>
      <c r="X1439" s="107" t="b">
        <v>0</v>
      </c>
      <c r="Y1439" s="107" t="s">
        <v>5237</v>
      </c>
      <c r="Z1439" s="107" t="s">
        <v>5237</v>
      </c>
      <c r="AA1439" s="107" t="s">
        <v>5237</v>
      </c>
      <c r="AB1439" s="107" t="s">
        <v>5237</v>
      </c>
      <c r="AC1439" s="107" t="s">
        <v>5237</v>
      </c>
      <c r="AD1439" s="107" t="s">
        <v>5237</v>
      </c>
    </row>
    <row r="1440" spans="2:30" outlineLevel="2">
      <c r="B1440" s="4" t="s">
        <v>5</v>
      </c>
      <c r="C1440" s="4" t="s">
        <v>5232</v>
      </c>
      <c r="D1440" s="4" t="s">
        <v>12</v>
      </c>
      <c r="E1440" s="10" t="s">
        <v>407</v>
      </c>
      <c r="F1440" s="4" t="s">
        <v>58</v>
      </c>
      <c r="G1440" s="10" t="s">
        <v>1615</v>
      </c>
      <c r="H1440" s="10" t="s">
        <v>1592</v>
      </c>
      <c r="I1440" s="4" t="s">
        <v>73</v>
      </c>
      <c r="J1440" s="72" t="str">
        <f t="shared" ref="J1440:J1462" si="121">H1440&amp;" "&amp;K1440&amp;" "&amp;I1440</f>
        <v>NKBCVAF ICPL Curncy</v>
      </c>
      <c r="K1440" s="25" t="str">
        <f t="shared" ref="K1440:M1462" si="122">K$1438</f>
        <v>ICPL</v>
      </c>
      <c r="L1440" s="26">
        <f t="shared" ca="1" si="122"/>
        <v>42276</v>
      </c>
      <c r="M1440" s="25" t="b">
        <f t="shared" si="122"/>
        <v>0</v>
      </c>
      <c r="N1440" s="84" t="str">
        <f>IF($M1440,_xll.BDP($J1440,N$1438),"[DISABLED]")</f>
        <v>[DISABLED]</v>
      </c>
      <c r="O1440" s="84" t="str">
        <f>IF($M1440,_xll.BDP($J1440,O$1438),"[DISABLED]")</f>
        <v>[DISABLED]</v>
      </c>
      <c r="P1440" s="84" t="str">
        <f>IF($M1440,_xll.BDP($J1440,P$1438),"[DISABLED]")</f>
        <v>[DISABLED]</v>
      </c>
      <c r="Q1440" s="84" t="str">
        <f>IF($M1440,_xll.BDH($J1440,Q$1438,$L1440),"[DISABLED]")</f>
        <v>[DISABLED]</v>
      </c>
      <c r="R1440" s="84" t="str">
        <f>IF($M1440,_xll.BDH($J1440,R$1438,$L1440),"[DISABLED]")</f>
        <v>[DISABLED]</v>
      </c>
      <c r="S1440" s="84" t="str">
        <f>IF($M1440,_xll.BDH($J1440,S$1438,$L1440),"[DISABLED]")</f>
        <v>[DISABLED]</v>
      </c>
      <c r="U1440" s="106" t="s">
        <v>6467</v>
      </c>
      <c r="V1440" s="107" t="s">
        <v>1055</v>
      </c>
      <c r="W1440" s="108">
        <v>42276</v>
      </c>
      <c r="X1440" s="107" t="b">
        <v>0</v>
      </c>
      <c r="Y1440" s="107" t="s">
        <v>5237</v>
      </c>
      <c r="Z1440" s="107" t="s">
        <v>5237</v>
      </c>
      <c r="AA1440" s="107" t="s">
        <v>5237</v>
      </c>
      <c r="AB1440" s="107" t="s">
        <v>5237</v>
      </c>
      <c r="AC1440" s="107" t="s">
        <v>5237</v>
      </c>
      <c r="AD1440" s="107" t="s">
        <v>5237</v>
      </c>
    </row>
    <row r="1441" spans="2:30" outlineLevel="2">
      <c r="B1441" s="4" t="s">
        <v>5</v>
      </c>
      <c r="C1441" s="4" t="s">
        <v>5232</v>
      </c>
      <c r="D1441" s="4" t="s">
        <v>12</v>
      </c>
      <c r="E1441" s="10" t="s">
        <v>407</v>
      </c>
      <c r="F1441" s="4" t="s">
        <v>41</v>
      </c>
      <c r="G1441" s="10" t="s">
        <v>1615</v>
      </c>
      <c r="H1441" s="10" t="s">
        <v>1593</v>
      </c>
      <c r="I1441" s="4" t="s">
        <v>73</v>
      </c>
      <c r="J1441" s="72" t="str">
        <f t="shared" si="121"/>
        <v>NKBCVA1 ICPL Curncy</v>
      </c>
      <c r="K1441" s="25" t="str">
        <f t="shared" si="122"/>
        <v>ICPL</v>
      </c>
      <c r="L1441" s="26">
        <f t="shared" ca="1" si="122"/>
        <v>42276</v>
      </c>
      <c r="M1441" s="25" t="b">
        <f t="shared" si="122"/>
        <v>0</v>
      </c>
      <c r="N1441" s="84" t="str">
        <f>IF($M1441,_xll.BDP($J1441,N$1438),"[DISABLED]")</f>
        <v>[DISABLED]</v>
      </c>
      <c r="O1441" s="84" t="str">
        <f>IF($M1441,_xll.BDP($J1441,O$1438),"[DISABLED]")</f>
        <v>[DISABLED]</v>
      </c>
      <c r="P1441" s="84" t="str">
        <f>IF($M1441,_xll.BDP($J1441,P$1438),"[DISABLED]")</f>
        <v>[DISABLED]</v>
      </c>
      <c r="Q1441" s="84" t="str">
        <f>IF($M1441,_xll.BDH($J1441,Q$1438,$L1441),"[DISABLED]")</f>
        <v>[DISABLED]</v>
      </c>
      <c r="R1441" s="84" t="str">
        <f>IF($M1441,_xll.BDH($J1441,R$1438,$L1441),"[DISABLED]")</f>
        <v>[DISABLED]</v>
      </c>
      <c r="S1441" s="84" t="str">
        <f>IF($M1441,_xll.BDH($J1441,S$1438,$L1441),"[DISABLED]")</f>
        <v>[DISABLED]</v>
      </c>
      <c r="U1441" s="106" t="s">
        <v>6468</v>
      </c>
      <c r="V1441" s="107" t="s">
        <v>1055</v>
      </c>
      <c r="W1441" s="108">
        <v>42276</v>
      </c>
      <c r="X1441" s="107" t="b">
        <v>0</v>
      </c>
      <c r="Y1441" s="107" t="s">
        <v>5237</v>
      </c>
      <c r="Z1441" s="107" t="s">
        <v>5237</v>
      </c>
      <c r="AA1441" s="107" t="s">
        <v>5237</v>
      </c>
      <c r="AB1441" s="107" t="s">
        <v>5237</v>
      </c>
      <c r="AC1441" s="107" t="s">
        <v>5237</v>
      </c>
      <c r="AD1441" s="107" t="s">
        <v>5237</v>
      </c>
    </row>
    <row r="1442" spans="2:30" outlineLevel="2">
      <c r="B1442" s="4" t="s">
        <v>5</v>
      </c>
      <c r="C1442" s="4" t="s">
        <v>5232</v>
      </c>
      <c r="D1442" s="4" t="s">
        <v>12</v>
      </c>
      <c r="E1442" s="10" t="s">
        <v>407</v>
      </c>
      <c r="F1442" s="4" t="s">
        <v>146</v>
      </c>
      <c r="G1442" s="10" t="s">
        <v>1615</v>
      </c>
      <c r="H1442" s="10" t="s">
        <v>1594</v>
      </c>
      <c r="I1442" s="4" t="s">
        <v>73</v>
      </c>
      <c r="J1442" s="72" t="str">
        <f t="shared" si="121"/>
        <v>NKBCVA1F ICPL Curncy</v>
      </c>
      <c r="K1442" s="25" t="str">
        <f t="shared" si="122"/>
        <v>ICPL</v>
      </c>
      <c r="L1442" s="26">
        <f t="shared" ca="1" si="122"/>
        <v>42276</v>
      </c>
      <c r="M1442" s="25" t="b">
        <f t="shared" si="122"/>
        <v>0</v>
      </c>
      <c r="N1442" s="84" t="str">
        <f>IF($M1442,_xll.BDP($J1442,N$1438),"[DISABLED]")</f>
        <v>[DISABLED]</v>
      </c>
      <c r="O1442" s="84" t="str">
        <f>IF($M1442,_xll.BDP($J1442,O$1438),"[DISABLED]")</f>
        <v>[DISABLED]</v>
      </c>
      <c r="P1442" s="84" t="str">
        <f>IF($M1442,_xll.BDP($J1442,P$1438),"[DISABLED]")</f>
        <v>[DISABLED]</v>
      </c>
      <c r="Q1442" s="84" t="str">
        <f>IF($M1442,_xll.BDH($J1442,Q$1438,$L1442),"[DISABLED]")</f>
        <v>[DISABLED]</v>
      </c>
      <c r="R1442" s="84" t="str">
        <f>IF($M1442,_xll.BDH($J1442,R$1438,$L1442),"[DISABLED]")</f>
        <v>[DISABLED]</v>
      </c>
      <c r="S1442" s="84" t="str">
        <f>IF($M1442,_xll.BDH($J1442,S$1438,$L1442),"[DISABLED]")</f>
        <v>[DISABLED]</v>
      </c>
      <c r="U1442" s="106" t="s">
        <v>6469</v>
      </c>
      <c r="V1442" s="107" t="s">
        <v>1055</v>
      </c>
      <c r="W1442" s="108">
        <v>42276</v>
      </c>
      <c r="X1442" s="107" t="b">
        <v>0</v>
      </c>
      <c r="Y1442" s="107" t="s">
        <v>5237</v>
      </c>
      <c r="Z1442" s="107" t="s">
        <v>5237</v>
      </c>
      <c r="AA1442" s="107" t="s">
        <v>5237</v>
      </c>
      <c r="AB1442" s="107" t="s">
        <v>5237</v>
      </c>
      <c r="AC1442" s="107" t="s">
        <v>5237</v>
      </c>
      <c r="AD1442" s="107" t="s">
        <v>5237</v>
      </c>
    </row>
    <row r="1443" spans="2:30" outlineLevel="2">
      <c r="B1443" s="4" t="s">
        <v>5</v>
      </c>
      <c r="C1443" s="4" t="s">
        <v>5232</v>
      </c>
      <c r="D1443" s="4" t="s">
        <v>12</v>
      </c>
      <c r="E1443" s="10" t="s">
        <v>407</v>
      </c>
      <c r="F1443" s="4" t="s">
        <v>42</v>
      </c>
      <c r="G1443" s="10" t="s">
        <v>1615</v>
      </c>
      <c r="H1443" s="10" t="s">
        <v>1595</v>
      </c>
      <c r="I1443" s="4" t="s">
        <v>73</v>
      </c>
      <c r="J1443" s="72" t="str">
        <f t="shared" si="121"/>
        <v>NKBCVA2 ICPL Curncy</v>
      </c>
      <c r="K1443" s="25" t="str">
        <f t="shared" si="122"/>
        <v>ICPL</v>
      </c>
      <c r="L1443" s="26">
        <f t="shared" ca="1" si="122"/>
        <v>42276</v>
      </c>
      <c r="M1443" s="25" t="b">
        <f t="shared" si="122"/>
        <v>0</v>
      </c>
      <c r="N1443" s="84" t="str">
        <f>IF($M1443,_xll.BDP($J1443,N$1438),"[DISABLED]")</f>
        <v>[DISABLED]</v>
      </c>
      <c r="O1443" s="84" t="str">
        <f>IF($M1443,_xll.BDP($J1443,O$1438),"[DISABLED]")</f>
        <v>[DISABLED]</v>
      </c>
      <c r="P1443" s="84" t="str">
        <f>IF($M1443,_xll.BDP($J1443,P$1438),"[DISABLED]")</f>
        <v>[DISABLED]</v>
      </c>
      <c r="Q1443" s="84" t="str">
        <f>IF($M1443,_xll.BDH($J1443,Q$1438,$L1443),"[DISABLED]")</f>
        <v>[DISABLED]</v>
      </c>
      <c r="R1443" s="84" t="str">
        <f>IF($M1443,_xll.BDH($J1443,R$1438,$L1443),"[DISABLED]")</f>
        <v>[DISABLED]</v>
      </c>
      <c r="S1443" s="84" t="str">
        <f>IF($M1443,_xll.BDH($J1443,S$1438,$L1443),"[DISABLED]")</f>
        <v>[DISABLED]</v>
      </c>
      <c r="U1443" s="106" t="s">
        <v>6470</v>
      </c>
      <c r="V1443" s="107" t="s">
        <v>1055</v>
      </c>
      <c r="W1443" s="108">
        <v>42276</v>
      </c>
      <c r="X1443" s="107" t="b">
        <v>0</v>
      </c>
      <c r="Y1443" s="107" t="s">
        <v>5237</v>
      </c>
      <c r="Z1443" s="107" t="s">
        <v>5237</v>
      </c>
      <c r="AA1443" s="107" t="s">
        <v>5237</v>
      </c>
      <c r="AB1443" s="107" t="s">
        <v>5237</v>
      </c>
      <c r="AC1443" s="107" t="s">
        <v>5237</v>
      </c>
      <c r="AD1443" s="107" t="s">
        <v>5237</v>
      </c>
    </row>
    <row r="1444" spans="2:30" outlineLevel="2">
      <c r="B1444" s="4" t="s">
        <v>5</v>
      </c>
      <c r="C1444" s="4" t="s">
        <v>5232</v>
      </c>
      <c r="D1444" s="4" t="s">
        <v>12</v>
      </c>
      <c r="E1444" s="10" t="s">
        <v>407</v>
      </c>
      <c r="F1444" s="4" t="s">
        <v>43</v>
      </c>
      <c r="G1444" s="10" t="s">
        <v>1615</v>
      </c>
      <c r="H1444" s="10" t="s">
        <v>1596</v>
      </c>
      <c r="I1444" s="4" t="s">
        <v>73</v>
      </c>
      <c r="J1444" s="72" t="str">
        <f t="shared" si="121"/>
        <v>NKBCVA3 ICPL Curncy</v>
      </c>
      <c r="K1444" s="25" t="str">
        <f t="shared" si="122"/>
        <v>ICPL</v>
      </c>
      <c r="L1444" s="26">
        <f t="shared" ca="1" si="122"/>
        <v>42276</v>
      </c>
      <c r="M1444" s="25" t="b">
        <f t="shared" si="122"/>
        <v>0</v>
      </c>
      <c r="N1444" s="84" t="str">
        <f>IF($M1444,_xll.BDP($J1444,N$1438),"[DISABLED]")</f>
        <v>[DISABLED]</v>
      </c>
      <c r="O1444" s="84" t="str">
        <f>IF($M1444,_xll.BDP($J1444,O$1438),"[DISABLED]")</f>
        <v>[DISABLED]</v>
      </c>
      <c r="P1444" s="84" t="str">
        <f>IF($M1444,_xll.BDP($J1444,P$1438),"[DISABLED]")</f>
        <v>[DISABLED]</v>
      </c>
      <c r="Q1444" s="84" t="str">
        <f>IF($M1444,_xll.BDH($J1444,Q$1438,$L1444),"[DISABLED]")</f>
        <v>[DISABLED]</v>
      </c>
      <c r="R1444" s="84" t="str">
        <f>IF($M1444,_xll.BDH($J1444,R$1438,$L1444),"[DISABLED]")</f>
        <v>[DISABLED]</v>
      </c>
      <c r="S1444" s="84" t="str">
        <f>IF($M1444,_xll.BDH($J1444,S$1438,$L1444),"[DISABLED]")</f>
        <v>[DISABLED]</v>
      </c>
      <c r="U1444" s="106" t="s">
        <v>6471</v>
      </c>
      <c r="V1444" s="107" t="s">
        <v>1055</v>
      </c>
      <c r="W1444" s="108">
        <v>42276</v>
      </c>
      <c r="X1444" s="107" t="b">
        <v>0</v>
      </c>
      <c r="Y1444" s="107" t="s">
        <v>5237</v>
      </c>
      <c r="Z1444" s="107" t="s">
        <v>5237</v>
      </c>
      <c r="AA1444" s="107" t="s">
        <v>5237</v>
      </c>
      <c r="AB1444" s="107" t="s">
        <v>5237</v>
      </c>
      <c r="AC1444" s="107" t="s">
        <v>5237</v>
      </c>
      <c r="AD1444" s="107" t="s">
        <v>5237</v>
      </c>
    </row>
    <row r="1445" spans="2:30" outlineLevel="2">
      <c r="B1445" s="4" t="s">
        <v>5</v>
      </c>
      <c r="C1445" s="4" t="s">
        <v>5232</v>
      </c>
      <c r="D1445" s="4" t="s">
        <v>12</v>
      </c>
      <c r="E1445" s="10" t="s">
        <v>407</v>
      </c>
      <c r="F1445" s="4" t="s">
        <v>152</v>
      </c>
      <c r="G1445" s="10" t="s">
        <v>1615</v>
      </c>
      <c r="H1445" s="10" t="s">
        <v>1597</v>
      </c>
      <c r="I1445" s="4" t="s">
        <v>73</v>
      </c>
      <c r="J1445" s="72" t="str">
        <f t="shared" si="121"/>
        <v>NKBCVA4 ICPL Curncy</v>
      </c>
      <c r="K1445" s="25" t="str">
        <f t="shared" si="122"/>
        <v>ICPL</v>
      </c>
      <c r="L1445" s="26">
        <f t="shared" ca="1" si="122"/>
        <v>42276</v>
      </c>
      <c r="M1445" s="25" t="b">
        <f t="shared" si="122"/>
        <v>0</v>
      </c>
      <c r="N1445" s="84" t="str">
        <f>IF($M1445,_xll.BDP($J1445,N$1438),"[DISABLED]")</f>
        <v>[DISABLED]</v>
      </c>
      <c r="O1445" s="84" t="str">
        <f>IF($M1445,_xll.BDP($J1445,O$1438),"[DISABLED]")</f>
        <v>[DISABLED]</v>
      </c>
      <c r="P1445" s="84" t="str">
        <f>IF($M1445,_xll.BDP($J1445,P$1438),"[DISABLED]")</f>
        <v>[DISABLED]</v>
      </c>
      <c r="Q1445" s="84" t="str">
        <f>IF($M1445,_xll.BDH($J1445,Q$1438,$L1445),"[DISABLED]")</f>
        <v>[DISABLED]</v>
      </c>
      <c r="R1445" s="84" t="str">
        <f>IF($M1445,_xll.BDH($J1445,R$1438,$L1445),"[DISABLED]")</f>
        <v>[DISABLED]</v>
      </c>
      <c r="S1445" s="84" t="str">
        <f>IF($M1445,_xll.BDH($J1445,S$1438,$L1445),"[DISABLED]")</f>
        <v>[DISABLED]</v>
      </c>
      <c r="U1445" s="106" t="s">
        <v>6472</v>
      </c>
      <c r="V1445" s="107" t="s">
        <v>1055</v>
      </c>
      <c r="W1445" s="108">
        <v>42276</v>
      </c>
      <c r="X1445" s="107" t="b">
        <v>0</v>
      </c>
      <c r="Y1445" s="107" t="s">
        <v>5237</v>
      </c>
      <c r="Z1445" s="107" t="s">
        <v>5237</v>
      </c>
      <c r="AA1445" s="107" t="s">
        <v>5237</v>
      </c>
      <c r="AB1445" s="107" t="s">
        <v>5237</v>
      </c>
      <c r="AC1445" s="107" t="s">
        <v>5237</v>
      </c>
      <c r="AD1445" s="107" t="s">
        <v>5237</v>
      </c>
    </row>
    <row r="1446" spans="2:30" outlineLevel="2">
      <c r="B1446" s="4" t="s">
        <v>5</v>
      </c>
      <c r="C1446" s="4" t="s">
        <v>5232</v>
      </c>
      <c r="D1446" s="4" t="s">
        <v>12</v>
      </c>
      <c r="E1446" s="10" t="s">
        <v>407</v>
      </c>
      <c r="F1446" s="4" t="s">
        <v>44</v>
      </c>
      <c r="G1446" s="10" t="s">
        <v>1615</v>
      </c>
      <c r="H1446" s="10" t="s">
        <v>1598</v>
      </c>
      <c r="I1446" s="4" t="s">
        <v>73</v>
      </c>
      <c r="J1446" s="72" t="str">
        <f t="shared" si="121"/>
        <v>NKBCVA5 ICPL Curncy</v>
      </c>
      <c r="K1446" s="25" t="str">
        <f t="shared" si="122"/>
        <v>ICPL</v>
      </c>
      <c r="L1446" s="26">
        <f t="shared" ca="1" si="122"/>
        <v>42276</v>
      </c>
      <c r="M1446" s="25" t="b">
        <f t="shared" si="122"/>
        <v>0</v>
      </c>
      <c r="N1446" s="84" t="str">
        <f>IF($M1446,_xll.BDP($J1446,N$1438),"[DISABLED]")</f>
        <v>[DISABLED]</v>
      </c>
      <c r="O1446" s="84" t="str">
        <f>IF($M1446,_xll.BDP($J1446,O$1438),"[DISABLED]")</f>
        <v>[DISABLED]</v>
      </c>
      <c r="P1446" s="84" t="str">
        <f>IF($M1446,_xll.BDP($J1446,P$1438),"[DISABLED]")</f>
        <v>[DISABLED]</v>
      </c>
      <c r="Q1446" s="84" t="str">
        <f>IF($M1446,_xll.BDH($J1446,Q$1438,$L1446),"[DISABLED]")</f>
        <v>[DISABLED]</v>
      </c>
      <c r="R1446" s="84" t="str">
        <f>IF($M1446,_xll.BDH($J1446,R$1438,$L1446),"[DISABLED]")</f>
        <v>[DISABLED]</v>
      </c>
      <c r="S1446" s="84" t="str">
        <f>IF($M1446,_xll.BDH($J1446,S$1438,$L1446),"[DISABLED]")</f>
        <v>[DISABLED]</v>
      </c>
      <c r="U1446" s="106" t="s">
        <v>6473</v>
      </c>
      <c r="V1446" s="107" t="s">
        <v>1055</v>
      </c>
      <c r="W1446" s="108">
        <v>42276</v>
      </c>
      <c r="X1446" s="107" t="b">
        <v>0</v>
      </c>
      <c r="Y1446" s="107" t="s">
        <v>5237</v>
      </c>
      <c r="Z1446" s="107" t="s">
        <v>5237</v>
      </c>
      <c r="AA1446" s="107" t="s">
        <v>5237</v>
      </c>
      <c r="AB1446" s="107" t="s">
        <v>5237</v>
      </c>
      <c r="AC1446" s="107" t="s">
        <v>5237</v>
      </c>
      <c r="AD1446" s="107" t="s">
        <v>5237</v>
      </c>
    </row>
    <row r="1447" spans="2:30" outlineLevel="2">
      <c r="B1447" s="4" t="s">
        <v>5</v>
      </c>
      <c r="C1447" s="4" t="s">
        <v>5232</v>
      </c>
      <c r="D1447" s="4" t="s">
        <v>12</v>
      </c>
      <c r="E1447" s="10" t="s">
        <v>407</v>
      </c>
      <c r="F1447" s="4" t="s">
        <v>155</v>
      </c>
      <c r="G1447" s="10" t="s">
        <v>1615</v>
      </c>
      <c r="H1447" s="10" t="s">
        <v>1599</v>
      </c>
      <c r="I1447" s="4" t="s">
        <v>73</v>
      </c>
      <c r="J1447" s="72" t="str">
        <f t="shared" si="121"/>
        <v>NKBCVA6 ICPL Curncy</v>
      </c>
      <c r="K1447" s="25" t="str">
        <f t="shared" si="122"/>
        <v>ICPL</v>
      </c>
      <c r="L1447" s="26">
        <f t="shared" ca="1" si="122"/>
        <v>42276</v>
      </c>
      <c r="M1447" s="25" t="b">
        <f t="shared" si="122"/>
        <v>0</v>
      </c>
      <c r="N1447" s="84" t="str">
        <f>IF($M1447,_xll.BDP($J1447,N$1438),"[DISABLED]")</f>
        <v>[DISABLED]</v>
      </c>
      <c r="O1447" s="84" t="str">
        <f>IF($M1447,_xll.BDP($J1447,O$1438),"[DISABLED]")</f>
        <v>[DISABLED]</v>
      </c>
      <c r="P1447" s="84" t="str">
        <f>IF($M1447,_xll.BDP($J1447,P$1438),"[DISABLED]")</f>
        <v>[DISABLED]</v>
      </c>
      <c r="Q1447" s="84" t="str">
        <f>IF($M1447,_xll.BDH($J1447,Q$1438,$L1447),"[DISABLED]")</f>
        <v>[DISABLED]</v>
      </c>
      <c r="R1447" s="84" t="str">
        <f>IF($M1447,_xll.BDH($J1447,R$1438,$L1447),"[DISABLED]")</f>
        <v>[DISABLED]</v>
      </c>
      <c r="S1447" s="84" t="str">
        <f>IF($M1447,_xll.BDH($J1447,S$1438,$L1447),"[DISABLED]")</f>
        <v>[DISABLED]</v>
      </c>
      <c r="U1447" s="106" t="s">
        <v>6474</v>
      </c>
      <c r="V1447" s="107" t="s">
        <v>1055</v>
      </c>
      <c r="W1447" s="108">
        <v>42276</v>
      </c>
      <c r="X1447" s="107" t="b">
        <v>0</v>
      </c>
      <c r="Y1447" s="107" t="s">
        <v>5237</v>
      </c>
      <c r="Z1447" s="107" t="s">
        <v>5237</v>
      </c>
      <c r="AA1447" s="107" t="s">
        <v>5237</v>
      </c>
      <c r="AB1447" s="107" t="s">
        <v>5237</v>
      </c>
      <c r="AC1447" s="107" t="s">
        <v>5237</v>
      </c>
      <c r="AD1447" s="107" t="s">
        <v>5237</v>
      </c>
    </row>
    <row r="1448" spans="2:30" outlineLevel="2">
      <c r="B1448" s="4" t="s">
        <v>5</v>
      </c>
      <c r="C1448" s="4" t="s">
        <v>5232</v>
      </c>
      <c r="D1448" s="4" t="s">
        <v>12</v>
      </c>
      <c r="E1448" s="10" t="s">
        <v>407</v>
      </c>
      <c r="F1448" s="4" t="s">
        <v>45</v>
      </c>
      <c r="G1448" s="10" t="s">
        <v>1615</v>
      </c>
      <c r="H1448" s="10" t="s">
        <v>1600</v>
      </c>
      <c r="I1448" s="4" t="s">
        <v>73</v>
      </c>
      <c r="J1448" s="72" t="str">
        <f t="shared" si="121"/>
        <v>NKBCVA7 ICPL Curncy</v>
      </c>
      <c r="K1448" s="25" t="str">
        <f t="shared" si="122"/>
        <v>ICPL</v>
      </c>
      <c r="L1448" s="26">
        <f t="shared" ca="1" si="122"/>
        <v>42276</v>
      </c>
      <c r="M1448" s="25" t="b">
        <f t="shared" si="122"/>
        <v>0</v>
      </c>
      <c r="N1448" s="84" t="str">
        <f>IF($M1448,_xll.BDP($J1448,N$1438),"[DISABLED]")</f>
        <v>[DISABLED]</v>
      </c>
      <c r="O1448" s="84" t="str">
        <f>IF($M1448,_xll.BDP($J1448,O$1438),"[DISABLED]")</f>
        <v>[DISABLED]</v>
      </c>
      <c r="P1448" s="84" t="str">
        <f>IF($M1448,_xll.BDP($J1448,P$1438),"[DISABLED]")</f>
        <v>[DISABLED]</v>
      </c>
      <c r="Q1448" s="84" t="str">
        <f>IF($M1448,_xll.BDH($J1448,Q$1438,$L1448),"[DISABLED]")</f>
        <v>[DISABLED]</v>
      </c>
      <c r="R1448" s="84" t="str">
        <f>IF($M1448,_xll.BDH($J1448,R$1438,$L1448),"[DISABLED]")</f>
        <v>[DISABLED]</v>
      </c>
      <c r="S1448" s="84" t="str">
        <f>IF($M1448,_xll.BDH($J1448,S$1438,$L1448),"[DISABLED]")</f>
        <v>[DISABLED]</v>
      </c>
      <c r="U1448" s="106" t="s">
        <v>6475</v>
      </c>
      <c r="V1448" s="107" t="s">
        <v>1055</v>
      </c>
      <c r="W1448" s="108">
        <v>42276</v>
      </c>
      <c r="X1448" s="107" t="b">
        <v>0</v>
      </c>
      <c r="Y1448" s="107" t="s">
        <v>5237</v>
      </c>
      <c r="Z1448" s="107" t="s">
        <v>5237</v>
      </c>
      <c r="AA1448" s="107" t="s">
        <v>5237</v>
      </c>
      <c r="AB1448" s="107" t="s">
        <v>5237</v>
      </c>
      <c r="AC1448" s="107" t="s">
        <v>5237</v>
      </c>
      <c r="AD1448" s="107" t="s">
        <v>5237</v>
      </c>
    </row>
    <row r="1449" spans="2:30" outlineLevel="2">
      <c r="B1449" s="4" t="s">
        <v>5</v>
      </c>
      <c r="C1449" s="4" t="s">
        <v>5232</v>
      </c>
      <c r="D1449" s="4" t="s">
        <v>12</v>
      </c>
      <c r="E1449" s="10" t="s">
        <v>407</v>
      </c>
      <c r="F1449" s="4" t="s">
        <v>156</v>
      </c>
      <c r="G1449" s="10" t="s">
        <v>1615</v>
      </c>
      <c r="H1449" s="10" t="s">
        <v>1601</v>
      </c>
      <c r="I1449" s="4" t="s">
        <v>73</v>
      </c>
      <c r="J1449" s="72" t="str">
        <f t="shared" si="121"/>
        <v>NKBCVA8 ICPL Curncy</v>
      </c>
      <c r="K1449" s="25" t="str">
        <f t="shared" si="122"/>
        <v>ICPL</v>
      </c>
      <c r="L1449" s="26">
        <f t="shared" ca="1" si="122"/>
        <v>42276</v>
      </c>
      <c r="M1449" s="25" t="b">
        <f t="shared" si="122"/>
        <v>0</v>
      </c>
      <c r="N1449" s="84" t="str">
        <f>IF($M1449,_xll.BDP($J1449,N$1438),"[DISABLED]")</f>
        <v>[DISABLED]</v>
      </c>
      <c r="O1449" s="84" t="str">
        <f>IF($M1449,_xll.BDP($J1449,O$1438),"[DISABLED]")</f>
        <v>[DISABLED]</v>
      </c>
      <c r="P1449" s="84" t="str">
        <f>IF($M1449,_xll.BDP($J1449,P$1438),"[DISABLED]")</f>
        <v>[DISABLED]</v>
      </c>
      <c r="Q1449" s="84" t="str">
        <f>IF($M1449,_xll.BDH($J1449,Q$1438,$L1449),"[DISABLED]")</f>
        <v>[DISABLED]</v>
      </c>
      <c r="R1449" s="84" t="str">
        <f>IF($M1449,_xll.BDH($J1449,R$1438,$L1449),"[DISABLED]")</f>
        <v>[DISABLED]</v>
      </c>
      <c r="S1449" s="84" t="str">
        <f>IF($M1449,_xll.BDH($J1449,S$1438,$L1449),"[DISABLED]")</f>
        <v>[DISABLED]</v>
      </c>
      <c r="U1449" s="106" t="s">
        <v>6476</v>
      </c>
      <c r="V1449" s="107" t="s">
        <v>1055</v>
      </c>
      <c r="W1449" s="108">
        <v>42276</v>
      </c>
      <c r="X1449" s="107" t="b">
        <v>0</v>
      </c>
      <c r="Y1449" s="107" t="s">
        <v>5237</v>
      </c>
      <c r="Z1449" s="107" t="s">
        <v>5237</v>
      </c>
      <c r="AA1449" s="107" t="s">
        <v>5237</v>
      </c>
      <c r="AB1449" s="107" t="s">
        <v>5237</v>
      </c>
      <c r="AC1449" s="107" t="s">
        <v>5237</v>
      </c>
      <c r="AD1449" s="107" t="s">
        <v>5237</v>
      </c>
    </row>
    <row r="1450" spans="2:30" outlineLevel="2">
      <c r="B1450" s="4" t="s">
        <v>5</v>
      </c>
      <c r="C1450" s="4" t="s">
        <v>5232</v>
      </c>
      <c r="D1450" s="4" t="s">
        <v>12</v>
      </c>
      <c r="E1450" s="10" t="s">
        <v>407</v>
      </c>
      <c r="F1450" s="4" t="s">
        <v>157</v>
      </c>
      <c r="G1450" s="10" t="s">
        <v>1615</v>
      </c>
      <c r="H1450" s="10" t="s">
        <v>1602</v>
      </c>
      <c r="I1450" s="4" t="s">
        <v>73</v>
      </c>
      <c r="J1450" s="72" t="str">
        <f t="shared" si="121"/>
        <v>NKBCVA9 ICPL Curncy</v>
      </c>
      <c r="K1450" s="25" t="str">
        <f t="shared" si="122"/>
        <v>ICPL</v>
      </c>
      <c r="L1450" s="26">
        <f t="shared" ca="1" si="122"/>
        <v>42276</v>
      </c>
      <c r="M1450" s="25" t="b">
        <f t="shared" si="122"/>
        <v>0</v>
      </c>
      <c r="N1450" s="84" t="str">
        <f>IF($M1450,_xll.BDP($J1450,N$1438),"[DISABLED]")</f>
        <v>[DISABLED]</v>
      </c>
      <c r="O1450" s="84" t="str">
        <f>IF($M1450,_xll.BDP($J1450,O$1438),"[DISABLED]")</f>
        <v>[DISABLED]</v>
      </c>
      <c r="P1450" s="84" t="str">
        <f>IF($M1450,_xll.BDP($J1450,P$1438),"[DISABLED]")</f>
        <v>[DISABLED]</v>
      </c>
      <c r="Q1450" s="84" t="str">
        <f>IF($M1450,_xll.BDH($J1450,Q$1438,$L1450),"[DISABLED]")</f>
        <v>[DISABLED]</v>
      </c>
      <c r="R1450" s="84" t="str">
        <f>IF($M1450,_xll.BDH($J1450,R$1438,$L1450),"[DISABLED]")</f>
        <v>[DISABLED]</v>
      </c>
      <c r="S1450" s="84" t="str">
        <f>IF($M1450,_xll.BDH($J1450,S$1438,$L1450),"[DISABLED]")</f>
        <v>[DISABLED]</v>
      </c>
      <c r="U1450" s="106" t="s">
        <v>6477</v>
      </c>
      <c r="V1450" s="107" t="s">
        <v>1055</v>
      </c>
      <c r="W1450" s="108">
        <v>42276</v>
      </c>
      <c r="X1450" s="107" t="b">
        <v>0</v>
      </c>
      <c r="Y1450" s="107" t="s">
        <v>5237</v>
      </c>
      <c r="Z1450" s="107" t="s">
        <v>5237</v>
      </c>
      <c r="AA1450" s="107" t="s">
        <v>5237</v>
      </c>
      <c r="AB1450" s="107" t="s">
        <v>5237</v>
      </c>
      <c r="AC1450" s="107" t="s">
        <v>5237</v>
      </c>
      <c r="AD1450" s="107" t="s">
        <v>5237</v>
      </c>
    </row>
    <row r="1451" spans="2:30" outlineLevel="2">
      <c r="B1451" s="4" t="s">
        <v>5</v>
      </c>
      <c r="C1451" s="4" t="s">
        <v>5232</v>
      </c>
      <c r="D1451" s="4" t="s">
        <v>12</v>
      </c>
      <c r="E1451" s="10" t="s">
        <v>407</v>
      </c>
      <c r="F1451" s="4" t="s">
        <v>46</v>
      </c>
      <c r="G1451" s="10" t="s">
        <v>1615</v>
      </c>
      <c r="H1451" s="10" t="s">
        <v>1603</v>
      </c>
      <c r="I1451" s="4" t="s">
        <v>73</v>
      </c>
      <c r="J1451" s="72" t="str">
        <f t="shared" si="121"/>
        <v>NKBCVA10 ICPL Curncy</v>
      </c>
      <c r="K1451" s="25" t="str">
        <f t="shared" si="122"/>
        <v>ICPL</v>
      </c>
      <c r="L1451" s="26">
        <f t="shared" ca="1" si="122"/>
        <v>42276</v>
      </c>
      <c r="M1451" s="25" t="b">
        <f t="shared" si="122"/>
        <v>0</v>
      </c>
      <c r="N1451" s="84" t="str">
        <f>IF($M1451,_xll.BDP($J1451,N$1438),"[DISABLED]")</f>
        <v>[DISABLED]</v>
      </c>
      <c r="O1451" s="84" t="str">
        <f>IF($M1451,_xll.BDP($J1451,O$1438),"[DISABLED]")</f>
        <v>[DISABLED]</v>
      </c>
      <c r="P1451" s="84" t="str">
        <f>IF($M1451,_xll.BDP($J1451,P$1438),"[DISABLED]")</f>
        <v>[DISABLED]</v>
      </c>
      <c r="Q1451" s="84" t="str">
        <f>IF($M1451,_xll.BDH($J1451,Q$1438,$L1451),"[DISABLED]")</f>
        <v>[DISABLED]</v>
      </c>
      <c r="R1451" s="84" t="str">
        <f>IF($M1451,_xll.BDH($J1451,R$1438,$L1451),"[DISABLED]")</f>
        <v>[DISABLED]</v>
      </c>
      <c r="S1451" s="84" t="str">
        <f>IF($M1451,_xll.BDH($J1451,S$1438,$L1451),"[DISABLED]")</f>
        <v>[DISABLED]</v>
      </c>
      <c r="U1451" s="106" t="s">
        <v>6478</v>
      </c>
      <c r="V1451" s="107" t="s">
        <v>1055</v>
      </c>
      <c r="W1451" s="108">
        <v>42276</v>
      </c>
      <c r="X1451" s="107" t="b">
        <v>0</v>
      </c>
      <c r="Y1451" s="107" t="s">
        <v>5237</v>
      </c>
      <c r="Z1451" s="107" t="s">
        <v>5237</v>
      </c>
      <c r="AA1451" s="107" t="s">
        <v>5237</v>
      </c>
      <c r="AB1451" s="107" t="s">
        <v>5237</v>
      </c>
      <c r="AC1451" s="107" t="s">
        <v>5237</v>
      </c>
      <c r="AD1451" s="107" t="s">
        <v>5237</v>
      </c>
    </row>
    <row r="1452" spans="2:30" outlineLevel="2">
      <c r="B1452" s="4" t="s">
        <v>5</v>
      </c>
      <c r="C1452" s="4" t="s">
        <v>5232</v>
      </c>
      <c r="D1452" s="4" t="s">
        <v>12</v>
      </c>
      <c r="E1452" s="10" t="s">
        <v>407</v>
      </c>
      <c r="F1452" s="4" t="s">
        <v>160</v>
      </c>
      <c r="G1452" s="10" t="s">
        <v>1615</v>
      </c>
      <c r="H1452" s="10" t="s">
        <v>1604</v>
      </c>
      <c r="I1452" s="4" t="s">
        <v>73</v>
      </c>
      <c r="J1452" s="72" t="str">
        <f t="shared" si="121"/>
        <v>NKBCVA11 ICPL Curncy</v>
      </c>
      <c r="K1452" s="25" t="str">
        <f t="shared" si="122"/>
        <v>ICPL</v>
      </c>
      <c r="L1452" s="26">
        <f t="shared" ca="1" si="122"/>
        <v>42276</v>
      </c>
      <c r="M1452" s="25" t="b">
        <f t="shared" si="122"/>
        <v>0</v>
      </c>
      <c r="N1452" s="84" t="str">
        <f>IF($M1452,_xll.BDP($J1452,N$1438),"[DISABLED]")</f>
        <v>[DISABLED]</v>
      </c>
      <c r="O1452" s="84" t="str">
        <f>IF($M1452,_xll.BDP($J1452,O$1438),"[DISABLED]")</f>
        <v>[DISABLED]</v>
      </c>
      <c r="P1452" s="84" t="str">
        <f>IF($M1452,_xll.BDP($J1452,P$1438),"[DISABLED]")</f>
        <v>[DISABLED]</v>
      </c>
      <c r="Q1452" s="84" t="str">
        <f>IF($M1452,_xll.BDH($J1452,Q$1438,$L1452),"[DISABLED]")</f>
        <v>[DISABLED]</v>
      </c>
      <c r="R1452" s="84" t="str">
        <f>IF($M1452,_xll.BDH($J1452,R$1438,$L1452),"[DISABLED]")</f>
        <v>[DISABLED]</v>
      </c>
      <c r="S1452" s="84" t="str">
        <f>IF($M1452,_xll.BDH($J1452,S$1438,$L1452),"[DISABLED]")</f>
        <v>[DISABLED]</v>
      </c>
      <c r="U1452" s="106" t="s">
        <v>6479</v>
      </c>
      <c r="V1452" s="107" t="s">
        <v>1055</v>
      </c>
      <c r="W1452" s="108">
        <v>42276</v>
      </c>
      <c r="X1452" s="107" t="b">
        <v>0</v>
      </c>
      <c r="Y1452" s="107" t="s">
        <v>5237</v>
      </c>
      <c r="Z1452" s="107" t="s">
        <v>5237</v>
      </c>
      <c r="AA1452" s="107" t="s">
        <v>5237</v>
      </c>
      <c r="AB1452" s="107" t="s">
        <v>5237</v>
      </c>
      <c r="AC1452" s="107" t="s">
        <v>5237</v>
      </c>
      <c r="AD1452" s="107" t="s">
        <v>5237</v>
      </c>
    </row>
    <row r="1453" spans="2:30" outlineLevel="2">
      <c r="B1453" s="4" t="s">
        <v>5</v>
      </c>
      <c r="C1453" s="4" t="s">
        <v>5232</v>
      </c>
      <c r="D1453" s="4" t="s">
        <v>12</v>
      </c>
      <c r="E1453" s="10" t="s">
        <v>407</v>
      </c>
      <c r="F1453" s="4" t="s">
        <v>161</v>
      </c>
      <c r="G1453" s="10" t="s">
        <v>1615</v>
      </c>
      <c r="H1453" s="10" t="s">
        <v>1605</v>
      </c>
      <c r="I1453" s="4" t="s">
        <v>73</v>
      </c>
      <c r="J1453" s="72" t="str">
        <f t="shared" si="121"/>
        <v>NKBCVA12 ICPL Curncy</v>
      </c>
      <c r="K1453" s="25" t="str">
        <f t="shared" si="122"/>
        <v>ICPL</v>
      </c>
      <c r="L1453" s="26">
        <f t="shared" ca="1" si="122"/>
        <v>42276</v>
      </c>
      <c r="M1453" s="25" t="b">
        <f t="shared" si="122"/>
        <v>0</v>
      </c>
      <c r="N1453" s="84" t="str">
        <f>IF($M1453,_xll.BDP($J1453,N$1438),"[DISABLED]")</f>
        <v>[DISABLED]</v>
      </c>
      <c r="O1453" s="84" t="str">
        <f>IF($M1453,_xll.BDP($J1453,O$1438),"[DISABLED]")</f>
        <v>[DISABLED]</v>
      </c>
      <c r="P1453" s="84" t="str">
        <f>IF($M1453,_xll.BDP($J1453,P$1438),"[DISABLED]")</f>
        <v>[DISABLED]</v>
      </c>
      <c r="Q1453" s="84" t="str">
        <f>IF($M1453,_xll.BDH($J1453,Q$1438,$L1453),"[DISABLED]")</f>
        <v>[DISABLED]</v>
      </c>
      <c r="R1453" s="84" t="str">
        <f>IF($M1453,_xll.BDH($J1453,R$1438,$L1453),"[DISABLED]")</f>
        <v>[DISABLED]</v>
      </c>
      <c r="S1453" s="84" t="str">
        <f>IF($M1453,_xll.BDH($J1453,S$1438,$L1453),"[DISABLED]")</f>
        <v>[DISABLED]</v>
      </c>
      <c r="U1453" s="106" t="s">
        <v>6480</v>
      </c>
      <c r="V1453" s="107" t="s">
        <v>1055</v>
      </c>
      <c r="W1453" s="108">
        <v>42276</v>
      </c>
      <c r="X1453" s="107" t="b">
        <v>0</v>
      </c>
      <c r="Y1453" s="107" t="s">
        <v>5237</v>
      </c>
      <c r="Z1453" s="107" t="s">
        <v>5237</v>
      </c>
      <c r="AA1453" s="107" t="s">
        <v>5237</v>
      </c>
      <c r="AB1453" s="107" t="s">
        <v>5237</v>
      </c>
      <c r="AC1453" s="107" t="s">
        <v>5237</v>
      </c>
      <c r="AD1453" s="107" t="s">
        <v>5237</v>
      </c>
    </row>
    <row r="1454" spans="2:30" outlineLevel="2">
      <c r="B1454" s="4" t="s">
        <v>5</v>
      </c>
      <c r="C1454" s="4" t="s">
        <v>5232</v>
      </c>
      <c r="D1454" s="4" t="s">
        <v>12</v>
      </c>
      <c r="E1454" s="10" t="s">
        <v>407</v>
      </c>
      <c r="F1454" s="4" t="s">
        <v>162</v>
      </c>
      <c r="G1454" s="10" t="s">
        <v>1615</v>
      </c>
      <c r="H1454" s="10" t="s">
        <v>1606</v>
      </c>
      <c r="I1454" s="4" t="s">
        <v>73</v>
      </c>
      <c r="J1454" s="72" t="str">
        <f t="shared" si="121"/>
        <v>NKBCVA13 ICPL Curncy</v>
      </c>
      <c r="K1454" s="25" t="str">
        <f t="shared" si="122"/>
        <v>ICPL</v>
      </c>
      <c r="L1454" s="26">
        <f t="shared" ca="1" si="122"/>
        <v>42276</v>
      </c>
      <c r="M1454" s="25" t="b">
        <f t="shared" si="122"/>
        <v>0</v>
      </c>
      <c r="N1454" s="84" t="str">
        <f>IF($M1454,_xll.BDP($J1454,N$1438),"[DISABLED]")</f>
        <v>[DISABLED]</v>
      </c>
      <c r="O1454" s="84" t="str">
        <f>IF($M1454,_xll.BDP($J1454,O$1438),"[DISABLED]")</f>
        <v>[DISABLED]</v>
      </c>
      <c r="P1454" s="84" t="str">
        <f>IF($M1454,_xll.BDP($J1454,P$1438),"[DISABLED]")</f>
        <v>[DISABLED]</v>
      </c>
      <c r="Q1454" s="84" t="str">
        <f>IF($M1454,_xll.BDH($J1454,Q$1438,$L1454),"[DISABLED]")</f>
        <v>[DISABLED]</v>
      </c>
      <c r="R1454" s="84" t="str">
        <f>IF($M1454,_xll.BDH($J1454,R$1438,$L1454),"[DISABLED]")</f>
        <v>[DISABLED]</v>
      </c>
      <c r="S1454" s="84" t="str">
        <f>IF($M1454,_xll.BDH($J1454,S$1438,$L1454),"[DISABLED]")</f>
        <v>[DISABLED]</v>
      </c>
      <c r="U1454" s="106" t="s">
        <v>6481</v>
      </c>
      <c r="V1454" s="107" t="s">
        <v>1055</v>
      </c>
      <c r="W1454" s="108">
        <v>42276</v>
      </c>
      <c r="X1454" s="107" t="b">
        <v>0</v>
      </c>
      <c r="Y1454" s="107" t="s">
        <v>5237</v>
      </c>
      <c r="Z1454" s="107" t="s">
        <v>5237</v>
      </c>
      <c r="AA1454" s="107" t="s">
        <v>5237</v>
      </c>
      <c r="AB1454" s="107" t="s">
        <v>5237</v>
      </c>
      <c r="AC1454" s="107" t="s">
        <v>5237</v>
      </c>
      <c r="AD1454" s="107" t="s">
        <v>5237</v>
      </c>
    </row>
    <row r="1455" spans="2:30" outlineLevel="2">
      <c r="B1455" s="4" t="s">
        <v>5</v>
      </c>
      <c r="C1455" s="4" t="s">
        <v>5232</v>
      </c>
      <c r="D1455" s="4" t="s">
        <v>12</v>
      </c>
      <c r="E1455" s="10" t="s">
        <v>407</v>
      </c>
      <c r="F1455" s="4" t="s">
        <v>163</v>
      </c>
      <c r="G1455" s="10" t="s">
        <v>1615</v>
      </c>
      <c r="H1455" s="10" t="s">
        <v>1607</v>
      </c>
      <c r="I1455" s="4" t="s">
        <v>73</v>
      </c>
      <c r="J1455" s="72" t="str">
        <f t="shared" si="121"/>
        <v>NKBCVA14 ICPL Curncy</v>
      </c>
      <c r="K1455" s="25" t="str">
        <f t="shared" si="122"/>
        <v>ICPL</v>
      </c>
      <c r="L1455" s="26">
        <f t="shared" ca="1" si="122"/>
        <v>42276</v>
      </c>
      <c r="M1455" s="25" t="b">
        <f t="shared" si="122"/>
        <v>0</v>
      </c>
      <c r="N1455" s="84" t="str">
        <f>IF($M1455,_xll.BDP($J1455,N$1438),"[DISABLED]")</f>
        <v>[DISABLED]</v>
      </c>
      <c r="O1455" s="84" t="str">
        <f>IF($M1455,_xll.BDP($J1455,O$1438),"[DISABLED]")</f>
        <v>[DISABLED]</v>
      </c>
      <c r="P1455" s="84" t="str">
        <f>IF($M1455,_xll.BDP($J1455,P$1438),"[DISABLED]")</f>
        <v>[DISABLED]</v>
      </c>
      <c r="Q1455" s="84" t="str">
        <f>IF($M1455,_xll.BDH($J1455,Q$1438,$L1455),"[DISABLED]")</f>
        <v>[DISABLED]</v>
      </c>
      <c r="R1455" s="84" t="str">
        <f>IF($M1455,_xll.BDH($J1455,R$1438,$L1455),"[DISABLED]")</f>
        <v>[DISABLED]</v>
      </c>
      <c r="S1455" s="84" t="str">
        <f>IF($M1455,_xll.BDH($J1455,S$1438,$L1455),"[DISABLED]")</f>
        <v>[DISABLED]</v>
      </c>
      <c r="U1455" s="106" t="s">
        <v>6482</v>
      </c>
      <c r="V1455" s="107" t="s">
        <v>1055</v>
      </c>
      <c r="W1455" s="108">
        <v>42276</v>
      </c>
      <c r="X1455" s="107" t="b">
        <v>0</v>
      </c>
      <c r="Y1455" s="107" t="s">
        <v>5237</v>
      </c>
      <c r="Z1455" s="107" t="s">
        <v>5237</v>
      </c>
      <c r="AA1455" s="107" t="s">
        <v>5237</v>
      </c>
      <c r="AB1455" s="107" t="s">
        <v>5237</v>
      </c>
      <c r="AC1455" s="107" t="s">
        <v>5237</v>
      </c>
      <c r="AD1455" s="107" t="s">
        <v>5237</v>
      </c>
    </row>
    <row r="1456" spans="2:30" outlineLevel="2">
      <c r="B1456" s="4" t="s">
        <v>5</v>
      </c>
      <c r="C1456" s="4" t="s">
        <v>5232</v>
      </c>
      <c r="D1456" s="4" t="s">
        <v>12</v>
      </c>
      <c r="E1456" s="10" t="s">
        <v>407</v>
      </c>
      <c r="F1456" s="4" t="s">
        <v>47</v>
      </c>
      <c r="G1456" s="10" t="s">
        <v>1615</v>
      </c>
      <c r="H1456" s="10" t="s">
        <v>1608</v>
      </c>
      <c r="I1456" s="4" t="s">
        <v>73</v>
      </c>
      <c r="J1456" s="72" t="str">
        <f t="shared" si="121"/>
        <v>NKBCVA15 ICPL Curncy</v>
      </c>
      <c r="K1456" s="25" t="str">
        <f t="shared" si="122"/>
        <v>ICPL</v>
      </c>
      <c r="L1456" s="26">
        <f t="shared" ca="1" si="122"/>
        <v>42276</v>
      </c>
      <c r="M1456" s="25" t="b">
        <f t="shared" si="122"/>
        <v>0</v>
      </c>
      <c r="N1456" s="84" t="str">
        <f>IF($M1456,_xll.BDP($J1456,N$1438),"[DISABLED]")</f>
        <v>[DISABLED]</v>
      </c>
      <c r="O1456" s="84" t="str">
        <f>IF($M1456,_xll.BDP($J1456,O$1438),"[DISABLED]")</f>
        <v>[DISABLED]</v>
      </c>
      <c r="P1456" s="84" t="str">
        <f>IF($M1456,_xll.BDP($J1456,P$1438),"[DISABLED]")</f>
        <v>[DISABLED]</v>
      </c>
      <c r="Q1456" s="84" t="str">
        <f>IF($M1456,_xll.BDH($J1456,Q$1438,$L1456),"[DISABLED]")</f>
        <v>[DISABLED]</v>
      </c>
      <c r="R1456" s="84" t="str">
        <f>IF($M1456,_xll.BDH($J1456,R$1438,$L1456),"[DISABLED]")</f>
        <v>[DISABLED]</v>
      </c>
      <c r="S1456" s="84" t="str">
        <f>IF($M1456,_xll.BDH($J1456,S$1438,$L1456),"[DISABLED]")</f>
        <v>[DISABLED]</v>
      </c>
      <c r="U1456" s="106" t="s">
        <v>6483</v>
      </c>
      <c r="V1456" s="107" t="s">
        <v>1055</v>
      </c>
      <c r="W1456" s="108">
        <v>42276</v>
      </c>
      <c r="X1456" s="107" t="b">
        <v>0</v>
      </c>
      <c r="Y1456" s="107" t="s">
        <v>5237</v>
      </c>
      <c r="Z1456" s="107" t="s">
        <v>5237</v>
      </c>
      <c r="AA1456" s="107" t="s">
        <v>5237</v>
      </c>
      <c r="AB1456" s="107" t="s">
        <v>5237</v>
      </c>
      <c r="AC1456" s="107" t="s">
        <v>5237</v>
      </c>
      <c r="AD1456" s="107" t="s">
        <v>5237</v>
      </c>
    </row>
    <row r="1457" spans="2:30" outlineLevel="2">
      <c r="B1457" s="4" t="s">
        <v>5</v>
      </c>
      <c r="C1457" s="4" t="s">
        <v>5232</v>
      </c>
      <c r="D1457" s="4" t="s">
        <v>12</v>
      </c>
      <c r="E1457" s="10" t="s">
        <v>407</v>
      </c>
      <c r="F1457" s="4" t="s">
        <v>48</v>
      </c>
      <c r="G1457" s="10" t="s">
        <v>1615</v>
      </c>
      <c r="H1457" s="10" t="s">
        <v>1609</v>
      </c>
      <c r="I1457" s="4" t="s">
        <v>73</v>
      </c>
      <c r="J1457" s="72" t="str">
        <f t="shared" si="121"/>
        <v>NKBCVA20 ICPL Curncy</v>
      </c>
      <c r="K1457" s="25" t="str">
        <f t="shared" si="122"/>
        <v>ICPL</v>
      </c>
      <c r="L1457" s="26">
        <f t="shared" ca="1" si="122"/>
        <v>42276</v>
      </c>
      <c r="M1457" s="25" t="b">
        <f t="shared" si="122"/>
        <v>0</v>
      </c>
      <c r="N1457" s="84" t="str">
        <f>IF($M1457,_xll.BDP($J1457,N$1438),"[DISABLED]")</f>
        <v>[DISABLED]</v>
      </c>
      <c r="O1457" s="84" t="str">
        <f>IF($M1457,_xll.BDP($J1457,O$1438),"[DISABLED]")</f>
        <v>[DISABLED]</v>
      </c>
      <c r="P1457" s="84" t="str">
        <f>IF($M1457,_xll.BDP($J1457,P$1438),"[DISABLED]")</f>
        <v>[DISABLED]</v>
      </c>
      <c r="Q1457" s="84" t="str">
        <f>IF($M1457,_xll.BDH($J1457,Q$1438,$L1457),"[DISABLED]")</f>
        <v>[DISABLED]</v>
      </c>
      <c r="R1457" s="84" t="str">
        <f>IF($M1457,_xll.BDH($J1457,R$1438,$L1457),"[DISABLED]")</f>
        <v>[DISABLED]</v>
      </c>
      <c r="S1457" s="84" t="str">
        <f>IF($M1457,_xll.BDH($J1457,S$1438,$L1457),"[DISABLED]")</f>
        <v>[DISABLED]</v>
      </c>
      <c r="U1457" s="106" t="s">
        <v>6484</v>
      </c>
      <c r="V1457" s="107" t="s">
        <v>1055</v>
      </c>
      <c r="W1457" s="108">
        <v>42276</v>
      </c>
      <c r="X1457" s="107" t="b">
        <v>0</v>
      </c>
      <c r="Y1457" s="107" t="s">
        <v>5237</v>
      </c>
      <c r="Z1457" s="107" t="s">
        <v>5237</v>
      </c>
      <c r="AA1457" s="107" t="s">
        <v>5237</v>
      </c>
      <c r="AB1457" s="107" t="s">
        <v>5237</v>
      </c>
      <c r="AC1457" s="107" t="s">
        <v>5237</v>
      </c>
      <c r="AD1457" s="107" t="s">
        <v>5237</v>
      </c>
    </row>
    <row r="1458" spans="2:30" outlineLevel="2">
      <c r="B1458" s="4" t="s">
        <v>5</v>
      </c>
      <c r="C1458" s="4" t="s">
        <v>5232</v>
      </c>
      <c r="D1458" s="4" t="s">
        <v>12</v>
      </c>
      <c r="E1458" s="10" t="s">
        <v>407</v>
      </c>
      <c r="F1458" s="4" t="s">
        <v>49</v>
      </c>
      <c r="G1458" s="10" t="s">
        <v>1615</v>
      </c>
      <c r="H1458" s="10" t="s">
        <v>1610</v>
      </c>
      <c r="I1458" s="4" t="s">
        <v>73</v>
      </c>
      <c r="J1458" s="72" t="str">
        <f t="shared" si="121"/>
        <v>NKBCVA25 ICPL Curncy</v>
      </c>
      <c r="K1458" s="25" t="str">
        <f t="shared" si="122"/>
        <v>ICPL</v>
      </c>
      <c r="L1458" s="26">
        <f t="shared" ca="1" si="122"/>
        <v>42276</v>
      </c>
      <c r="M1458" s="25" t="b">
        <f t="shared" si="122"/>
        <v>0</v>
      </c>
      <c r="N1458" s="84" t="str">
        <f>IF($M1458,_xll.BDP($J1458,N$1438),"[DISABLED]")</f>
        <v>[DISABLED]</v>
      </c>
      <c r="O1458" s="84" t="str">
        <f>IF($M1458,_xll.BDP($J1458,O$1438),"[DISABLED]")</f>
        <v>[DISABLED]</v>
      </c>
      <c r="P1458" s="84" t="str">
        <f>IF($M1458,_xll.BDP($J1458,P$1438),"[DISABLED]")</f>
        <v>[DISABLED]</v>
      </c>
      <c r="Q1458" s="84" t="str">
        <f>IF($M1458,_xll.BDH($J1458,Q$1438,$L1458),"[DISABLED]")</f>
        <v>[DISABLED]</v>
      </c>
      <c r="R1458" s="84" t="str">
        <f>IF($M1458,_xll.BDH($J1458,R$1438,$L1458),"[DISABLED]")</f>
        <v>[DISABLED]</v>
      </c>
      <c r="S1458" s="84" t="str">
        <f>IF($M1458,_xll.BDH($J1458,S$1438,$L1458),"[DISABLED]")</f>
        <v>[DISABLED]</v>
      </c>
      <c r="U1458" s="106" t="s">
        <v>6485</v>
      </c>
      <c r="V1458" s="107" t="s">
        <v>1055</v>
      </c>
      <c r="W1458" s="108">
        <v>42276</v>
      </c>
      <c r="X1458" s="107" t="b">
        <v>0</v>
      </c>
      <c r="Y1458" s="107" t="s">
        <v>5237</v>
      </c>
      <c r="Z1458" s="107" t="s">
        <v>5237</v>
      </c>
      <c r="AA1458" s="107" t="s">
        <v>5237</v>
      </c>
      <c r="AB1458" s="107" t="s">
        <v>5237</v>
      </c>
      <c r="AC1458" s="107" t="s">
        <v>5237</v>
      </c>
      <c r="AD1458" s="107" t="s">
        <v>5237</v>
      </c>
    </row>
    <row r="1459" spans="2:30" outlineLevel="2">
      <c r="B1459" s="4" t="s">
        <v>5</v>
      </c>
      <c r="C1459" s="4" t="s">
        <v>5232</v>
      </c>
      <c r="D1459" s="4" t="s">
        <v>12</v>
      </c>
      <c r="E1459" s="10" t="s">
        <v>407</v>
      </c>
      <c r="F1459" s="4" t="s">
        <v>50</v>
      </c>
      <c r="G1459" s="10" t="s">
        <v>1615</v>
      </c>
      <c r="H1459" s="10" t="s">
        <v>1611</v>
      </c>
      <c r="I1459" s="4" t="s">
        <v>73</v>
      </c>
      <c r="J1459" s="72" t="str">
        <f t="shared" si="121"/>
        <v>NKBCVA30 ICPL Curncy</v>
      </c>
      <c r="K1459" s="25" t="str">
        <f t="shared" si="122"/>
        <v>ICPL</v>
      </c>
      <c r="L1459" s="26">
        <f t="shared" ca="1" si="122"/>
        <v>42276</v>
      </c>
      <c r="M1459" s="25" t="b">
        <f t="shared" si="122"/>
        <v>0</v>
      </c>
      <c r="N1459" s="84" t="str">
        <f>IF($M1459,_xll.BDP($J1459,N$1438),"[DISABLED]")</f>
        <v>[DISABLED]</v>
      </c>
      <c r="O1459" s="84" t="str">
        <f>IF($M1459,_xll.BDP($J1459,O$1438),"[DISABLED]")</f>
        <v>[DISABLED]</v>
      </c>
      <c r="P1459" s="84" t="str">
        <f>IF($M1459,_xll.BDP($J1459,P$1438),"[DISABLED]")</f>
        <v>[DISABLED]</v>
      </c>
      <c r="Q1459" s="84" t="str">
        <f>IF($M1459,_xll.BDH($J1459,Q$1438,$L1459),"[DISABLED]")</f>
        <v>[DISABLED]</v>
      </c>
      <c r="R1459" s="84" t="str">
        <f>IF($M1459,_xll.BDH($J1459,R$1438,$L1459),"[DISABLED]")</f>
        <v>[DISABLED]</v>
      </c>
      <c r="S1459" s="84" t="str">
        <f>IF($M1459,_xll.BDH($J1459,S$1438,$L1459),"[DISABLED]")</f>
        <v>[DISABLED]</v>
      </c>
      <c r="U1459" s="106" t="s">
        <v>6486</v>
      </c>
      <c r="V1459" s="107" t="s">
        <v>1055</v>
      </c>
      <c r="W1459" s="108">
        <v>42276</v>
      </c>
      <c r="X1459" s="107" t="b">
        <v>0</v>
      </c>
      <c r="Y1459" s="107" t="s">
        <v>5237</v>
      </c>
      <c r="Z1459" s="107" t="s">
        <v>5237</v>
      </c>
      <c r="AA1459" s="107" t="s">
        <v>5237</v>
      </c>
      <c r="AB1459" s="107" t="s">
        <v>5237</v>
      </c>
      <c r="AC1459" s="107" t="s">
        <v>5237</v>
      </c>
      <c r="AD1459" s="107" t="s">
        <v>5237</v>
      </c>
    </row>
    <row r="1460" spans="2:30" outlineLevel="2">
      <c r="B1460" s="4" t="s">
        <v>5</v>
      </c>
      <c r="C1460" s="4" t="s">
        <v>5232</v>
      </c>
      <c r="D1460" s="4" t="s">
        <v>12</v>
      </c>
      <c r="E1460" s="10" t="s">
        <v>407</v>
      </c>
      <c r="F1460" s="4" t="s">
        <v>51</v>
      </c>
      <c r="G1460" s="10" t="s">
        <v>1615</v>
      </c>
      <c r="H1460" s="10" t="s">
        <v>1612</v>
      </c>
      <c r="I1460" s="4" t="s">
        <v>73</v>
      </c>
      <c r="J1460" s="72" t="str">
        <f t="shared" si="121"/>
        <v>NKBCVA40 ICPL Curncy</v>
      </c>
      <c r="K1460" s="25" t="str">
        <f t="shared" si="122"/>
        <v>ICPL</v>
      </c>
      <c r="L1460" s="26">
        <f t="shared" ca="1" si="122"/>
        <v>42276</v>
      </c>
      <c r="M1460" s="25" t="b">
        <f t="shared" si="122"/>
        <v>0</v>
      </c>
      <c r="N1460" s="84" t="str">
        <f>IF($M1460,_xll.BDP($J1460,N$1438),"[DISABLED]")</f>
        <v>[DISABLED]</v>
      </c>
      <c r="O1460" s="84" t="str">
        <f>IF($M1460,_xll.BDP($J1460,O$1438),"[DISABLED]")</f>
        <v>[DISABLED]</v>
      </c>
      <c r="P1460" s="84" t="str">
        <f>IF($M1460,_xll.BDP($J1460,P$1438),"[DISABLED]")</f>
        <v>[DISABLED]</v>
      </c>
      <c r="Q1460" s="84" t="str">
        <f>IF($M1460,_xll.BDH($J1460,Q$1438,$L1460),"[DISABLED]")</f>
        <v>[DISABLED]</v>
      </c>
      <c r="R1460" s="84" t="str">
        <f>IF($M1460,_xll.BDH($J1460,R$1438,$L1460),"[DISABLED]")</f>
        <v>[DISABLED]</v>
      </c>
      <c r="S1460" s="84" t="str">
        <f>IF($M1460,_xll.BDH($J1460,S$1438,$L1460),"[DISABLED]")</f>
        <v>[DISABLED]</v>
      </c>
      <c r="U1460" s="106" t="s">
        <v>6487</v>
      </c>
      <c r="V1460" s="107" t="s">
        <v>1055</v>
      </c>
      <c r="W1460" s="108">
        <v>42276</v>
      </c>
      <c r="X1460" s="107" t="b">
        <v>0</v>
      </c>
      <c r="Y1460" s="107" t="s">
        <v>5237</v>
      </c>
      <c r="Z1460" s="107" t="s">
        <v>5237</v>
      </c>
      <c r="AA1460" s="107" t="s">
        <v>5237</v>
      </c>
      <c r="AB1460" s="107" t="s">
        <v>5237</v>
      </c>
      <c r="AC1460" s="107" t="s">
        <v>5237</v>
      </c>
      <c r="AD1460" s="107" t="s">
        <v>5237</v>
      </c>
    </row>
    <row r="1461" spans="2:30" outlineLevel="2">
      <c r="B1461" s="4" t="s">
        <v>5</v>
      </c>
      <c r="C1461" s="4" t="s">
        <v>5232</v>
      </c>
      <c r="D1461" s="4" t="s">
        <v>12</v>
      </c>
      <c r="E1461" s="10" t="s">
        <v>407</v>
      </c>
      <c r="F1461" s="4" t="s">
        <v>52</v>
      </c>
      <c r="G1461" s="10" t="s">
        <v>1615</v>
      </c>
      <c r="H1461" s="10" t="s">
        <v>1613</v>
      </c>
      <c r="I1461" s="4" t="s">
        <v>73</v>
      </c>
      <c r="J1461" s="72" t="str">
        <f t="shared" si="121"/>
        <v>NKBCVA50 ICPL Curncy</v>
      </c>
      <c r="K1461" s="25" t="str">
        <f t="shared" si="122"/>
        <v>ICPL</v>
      </c>
      <c r="L1461" s="26">
        <f t="shared" ca="1" si="122"/>
        <v>42276</v>
      </c>
      <c r="M1461" s="25" t="b">
        <f t="shared" si="122"/>
        <v>0</v>
      </c>
      <c r="N1461" s="84" t="str">
        <f>IF($M1461,_xll.BDP($J1461,N$1438),"[DISABLED]")</f>
        <v>[DISABLED]</v>
      </c>
      <c r="O1461" s="84" t="str">
        <f>IF($M1461,_xll.BDP($J1461,O$1438),"[DISABLED]")</f>
        <v>[DISABLED]</v>
      </c>
      <c r="P1461" s="84" t="str">
        <f>IF($M1461,_xll.BDP($J1461,P$1438),"[DISABLED]")</f>
        <v>[DISABLED]</v>
      </c>
      <c r="Q1461" s="84" t="str">
        <f>IF($M1461,_xll.BDH($J1461,Q$1438,$L1461),"[DISABLED]")</f>
        <v>[DISABLED]</v>
      </c>
      <c r="R1461" s="84" t="str">
        <f>IF($M1461,_xll.BDH($J1461,R$1438,$L1461),"[DISABLED]")</f>
        <v>[DISABLED]</v>
      </c>
      <c r="S1461" s="84" t="str">
        <f>IF($M1461,_xll.BDH($J1461,S$1438,$L1461),"[DISABLED]")</f>
        <v>[DISABLED]</v>
      </c>
      <c r="U1461" s="106" t="s">
        <v>6488</v>
      </c>
      <c r="V1461" s="107" t="s">
        <v>1055</v>
      </c>
      <c r="W1461" s="108">
        <v>42276</v>
      </c>
      <c r="X1461" s="107" t="b">
        <v>0</v>
      </c>
      <c r="Y1461" s="107" t="s">
        <v>5237</v>
      </c>
      <c r="Z1461" s="107" t="s">
        <v>5237</v>
      </c>
      <c r="AA1461" s="107" t="s">
        <v>5237</v>
      </c>
      <c r="AB1461" s="107" t="s">
        <v>5237</v>
      </c>
      <c r="AC1461" s="107" t="s">
        <v>5237</v>
      </c>
      <c r="AD1461" s="107" t="s">
        <v>5237</v>
      </c>
    </row>
    <row r="1462" spans="2:30" outlineLevel="2">
      <c r="B1462" s="4" t="s">
        <v>5</v>
      </c>
      <c r="C1462" s="4" t="s">
        <v>5232</v>
      </c>
      <c r="D1462" s="4" t="s">
        <v>12</v>
      </c>
      <c r="E1462" s="35" t="s">
        <v>407</v>
      </c>
      <c r="F1462" s="6" t="s">
        <v>169</v>
      </c>
      <c r="G1462" s="35" t="s">
        <v>1615</v>
      </c>
      <c r="H1462" s="35" t="s">
        <v>1614</v>
      </c>
      <c r="I1462" s="6" t="s">
        <v>73</v>
      </c>
      <c r="J1462" s="72" t="str">
        <f t="shared" si="121"/>
        <v>NKBCVA60 ICPL Curncy</v>
      </c>
      <c r="K1462" s="25" t="str">
        <f t="shared" si="122"/>
        <v>ICPL</v>
      </c>
      <c r="L1462" s="26">
        <f t="shared" ca="1" si="122"/>
        <v>42276</v>
      </c>
      <c r="M1462" s="25" t="b">
        <f t="shared" si="122"/>
        <v>0</v>
      </c>
      <c r="N1462" s="84" t="str">
        <f>IF($M1462,_xll.BDP($J1462,N$1438),"[DISABLED]")</f>
        <v>[DISABLED]</v>
      </c>
      <c r="O1462" s="84" t="str">
        <f>IF($M1462,_xll.BDP($J1462,O$1438),"[DISABLED]")</f>
        <v>[DISABLED]</v>
      </c>
      <c r="P1462" s="84" t="str">
        <f>IF($M1462,_xll.BDP($J1462,P$1438),"[DISABLED]")</f>
        <v>[DISABLED]</v>
      </c>
      <c r="Q1462" s="84" t="str">
        <f>IF($M1462,_xll.BDH($J1462,Q$1438,$L1462),"[DISABLED]")</f>
        <v>[DISABLED]</v>
      </c>
      <c r="R1462" s="84" t="str">
        <f>IF($M1462,_xll.BDH($J1462,R$1438,$L1462),"[DISABLED]")</f>
        <v>[DISABLED]</v>
      </c>
      <c r="S1462" s="84" t="str">
        <f>IF($M1462,_xll.BDH($J1462,S$1438,$L1462),"[DISABLED]")</f>
        <v>[DISABLED]</v>
      </c>
      <c r="U1462" s="106" t="s">
        <v>6489</v>
      </c>
      <c r="V1462" s="107" t="s">
        <v>1055</v>
      </c>
      <c r="W1462" s="108">
        <v>42276</v>
      </c>
      <c r="X1462" s="107" t="b">
        <v>0</v>
      </c>
      <c r="Y1462" s="107" t="s">
        <v>5237</v>
      </c>
      <c r="Z1462" s="107" t="s">
        <v>5237</v>
      </c>
      <c r="AA1462" s="107" t="s">
        <v>5237</v>
      </c>
      <c r="AB1462" s="107" t="s">
        <v>5237</v>
      </c>
      <c r="AC1462" s="107" t="s">
        <v>5237</v>
      </c>
      <c r="AD1462" s="107" t="s">
        <v>5237</v>
      </c>
    </row>
    <row r="1463" spans="2:30" outlineLevel="1">
      <c r="B1463" s="4" t="s">
        <v>5</v>
      </c>
      <c r="C1463" s="4" t="s">
        <v>5232</v>
      </c>
      <c r="D1463" s="4" t="s">
        <v>12</v>
      </c>
      <c r="E1463" s="39" t="s">
        <v>62</v>
      </c>
      <c r="F1463" s="76"/>
      <c r="G1463" s="77"/>
      <c r="H1463" s="77"/>
      <c r="I1463" s="78"/>
      <c r="J1463" s="78"/>
      <c r="K1463" s="81" t="str">
        <f t="shared" ref="K1463:S1463" si="123">INDEX(ObjData,MATCH($C1463&amp;"-"&amp;$D1463&amp;"-"&amp;$E1463,ObjIDs,0),MATCH(K$2,ObjFields,0))</f>
        <v>ICPL</v>
      </c>
      <c r="L1463" s="82">
        <f t="shared" ca="1" si="123"/>
        <v>42276</v>
      </c>
      <c r="M1463" s="81" t="b">
        <f t="shared" si="123"/>
        <v>0</v>
      </c>
      <c r="N1463" s="81" t="str">
        <f t="shared" si="123"/>
        <v>NAME</v>
      </c>
      <c r="O1463" s="81" t="str">
        <f t="shared" si="123"/>
        <v>LAST_UPDATE_DT</v>
      </c>
      <c r="P1463" s="81" t="str">
        <f t="shared" si="123"/>
        <v>LAST_UPDATE</v>
      </c>
      <c r="Q1463" s="81" t="str">
        <f t="shared" si="123"/>
        <v>PX_LAST</v>
      </c>
      <c r="R1463" s="81" t="str">
        <f t="shared" si="123"/>
        <v>PX_BID</v>
      </c>
      <c r="S1463" s="81" t="str">
        <f t="shared" si="123"/>
        <v>PX_ASK</v>
      </c>
      <c r="U1463" s="103"/>
      <c r="V1463" s="104" t="s">
        <v>1055</v>
      </c>
      <c r="W1463" s="105">
        <v>42276</v>
      </c>
      <c r="X1463" s="104" t="b">
        <v>0</v>
      </c>
      <c r="Y1463" s="104" t="s">
        <v>289</v>
      </c>
      <c r="Z1463" s="104" t="s">
        <v>291</v>
      </c>
      <c r="AA1463" s="104" t="s">
        <v>292</v>
      </c>
      <c r="AB1463" s="104" t="s">
        <v>56</v>
      </c>
      <c r="AC1463" s="104" t="s">
        <v>5228</v>
      </c>
      <c r="AD1463" s="104" t="s">
        <v>5229</v>
      </c>
    </row>
    <row r="1464" spans="2:30" outlineLevel="2">
      <c r="B1464" s="4" t="s">
        <v>5</v>
      </c>
      <c r="C1464" s="4" t="s">
        <v>5232</v>
      </c>
      <c r="D1464" s="4" t="s">
        <v>12</v>
      </c>
      <c r="E1464" s="10" t="s">
        <v>64</v>
      </c>
      <c r="F1464" s="4" t="s">
        <v>58</v>
      </c>
      <c r="G1464" s="10" t="s">
        <v>1590</v>
      </c>
      <c r="H1464" s="10" t="s">
        <v>1566</v>
      </c>
      <c r="I1464" s="4" t="s">
        <v>277</v>
      </c>
      <c r="J1464" s="72" t="str">
        <f>H1464&amp;" "&amp;K1464&amp;" "&amp;I1464</f>
        <v>NIBOR3M ICPL Index</v>
      </c>
      <c r="K1464" s="25" t="str">
        <f>K$1463</f>
        <v>ICPL</v>
      </c>
      <c r="L1464" s="26">
        <f ca="1">L$1463</f>
        <v>42276</v>
      </c>
      <c r="M1464" s="25" t="b">
        <f>M$1463</f>
        <v>0</v>
      </c>
      <c r="N1464" s="84" t="str">
        <f>IF($M1464,_xll.BDP($J1464,N$1463),"[DISABLED]")</f>
        <v>[DISABLED]</v>
      </c>
      <c r="O1464" s="84" t="str">
        <f>IF($M1464,_xll.BDP($J1464,O$1463),"[DISABLED]")</f>
        <v>[DISABLED]</v>
      </c>
      <c r="P1464" s="84" t="str">
        <f>IF($M1464,_xll.BDP($J1464,P$1463),"[DISABLED]")</f>
        <v>[DISABLED]</v>
      </c>
      <c r="Q1464" s="84" t="str">
        <f>IF($M1464,_xll.BDH($J1464,Q$1463,$L1464),"[DISABLED]")</f>
        <v>[DISABLED]</v>
      </c>
      <c r="R1464" s="84" t="str">
        <f>IF($M1464,_xll.BDH($J1464,R$1463,$L1464),"[DISABLED]")</f>
        <v>[DISABLED]</v>
      </c>
      <c r="S1464" s="84" t="str">
        <f>IF($M1464,_xll.BDH($J1464,S$1463,$L1464),"[DISABLED]")</f>
        <v>[DISABLED]</v>
      </c>
      <c r="U1464" s="106" t="s">
        <v>6490</v>
      </c>
      <c r="V1464" s="107" t="s">
        <v>1055</v>
      </c>
      <c r="W1464" s="108">
        <v>42276</v>
      </c>
      <c r="X1464" s="107" t="b">
        <v>0</v>
      </c>
      <c r="Y1464" s="107" t="s">
        <v>5237</v>
      </c>
      <c r="Z1464" s="107" t="s">
        <v>5237</v>
      </c>
      <c r="AA1464" s="107" t="s">
        <v>5237</v>
      </c>
      <c r="AB1464" s="107" t="s">
        <v>5237</v>
      </c>
      <c r="AC1464" s="107" t="s">
        <v>5237</v>
      </c>
      <c r="AD1464" s="107" t="s">
        <v>5237</v>
      </c>
    </row>
    <row r="1465" spans="2:30" outlineLevel="2">
      <c r="B1465" s="4" t="s">
        <v>5</v>
      </c>
      <c r="C1465" s="4" t="s">
        <v>5232</v>
      </c>
      <c r="D1465" s="4" t="s">
        <v>12</v>
      </c>
      <c r="E1465" s="10" t="s">
        <v>64</v>
      </c>
      <c r="F1465" s="4" t="s">
        <v>58</v>
      </c>
      <c r="G1465" s="10" t="s">
        <v>1616</v>
      </c>
      <c r="H1465" s="10" t="s">
        <v>1567</v>
      </c>
      <c r="I1465" s="4" t="s">
        <v>73</v>
      </c>
      <c r="J1465" s="72" t="str">
        <f t="shared" ref="J1465:J1487" si="124">H1465&amp;" "&amp;K1465&amp;" "&amp;I1465</f>
        <v>NKBFVCF ICPL Curncy</v>
      </c>
      <c r="K1465" s="25" t="str">
        <f t="shared" ref="K1465:M1487" si="125">K$1463</f>
        <v>ICPL</v>
      </c>
      <c r="L1465" s="26">
        <f t="shared" ca="1" si="125"/>
        <v>42276</v>
      </c>
      <c r="M1465" s="25" t="b">
        <f t="shared" si="125"/>
        <v>0</v>
      </c>
      <c r="N1465" s="84" t="str">
        <f>IF($M1465,_xll.BDP($J1465,N$1463),"[DISABLED]")</f>
        <v>[DISABLED]</v>
      </c>
      <c r="O1465" s="84" t="str">
        <f>IF($M1465,_xll.BDP($J1465,O$1463),"[DISABLED]")</f>
        <v>[DISABLED]</v>
      </c>
      <c r="P1465" s="84" t="str">
        <f>IF($M1465,_xll.BDP($J1465,P$1463),"[DISABLED]")</f>
        <v>[DISABLED]</v>
      </c>
      <c r="Q1465" s="84" t="str">
        <f>IF($M1465,_xll.BDH($J1465,Q$1463,$L1465),"[DISABLED]")</f>
        <v>[DISABLED]</v>
      </c>
      <c r="R1465" s="84" t="str">
        <f>IF($M1465,_xll.BDH($J1465,R$1463,$L1465),"[DISABLED]")</f>
        <v>[DISABLED]</v>
      </c>
      <c r="S1465" s="84" t="str">
        <f>IF($M1465,_xll.BDH($J1465,S$1463,$L1465),"[DISABLED]")</f>
        <v>[DISABLED]</v>
      </c>
      <c r="U1465" s="106" t="s">
        <v>6491</v>
      </c>
      <c r="V1465" s="107" t="s">
        <v>1055</v>
      </c>
      <c r="W1465" s="108">
        <v>42276</v>
      </c>
      <c r="X1465" s="107" t="b">
        <v>0</v>
      </c>
      <c r="Y1465" s="107" t="s">
        <v>5237</v>
      </c>
      <c r="Z1465" s="107" t="s">
        <v>5237</v>
      </c>
      <c r="AA1465" s="107" t="s">
        <v>5237</v>
      </c>
      <c r="AB1465" s="107" t="s">
        <v>5237</v>
      </c>
      <c r="AC1465" s="107" t="s">
        <v>5237</v>
      </c>
      <c r="AD1465" s="107" t="s">
        <v>5237</v>
      </c>
    </row>
    <row r="1466" spans="2:30" outlineLevel="2">
      <c r="B1466" s="4" t="s">
        <v>5</v>
      </c>
      <c r="C1466" s="4" t="s">
        <v>5232</v>
      </c>
      <c r="D1466" s="4" t="s">
        <v>12</v>
      </c>
      <c r="E1466" s="10" t="s">
        <v>64</v>
      </c>
      <c r="F1466" s="4" t="s">
        <v>41</v>
      </c>
      <c r="G1466" s="10" t="s">
        <v>1616</v>
      </c>
      <c r="H1466" s="10" t="s">
        <v>1568</v>
      </c>
      <c r="I1466" s="4" t="s">
        <v>73</v>
      </c>
      <c r="J1466" s="72" t="str">
        <f t="shared" si="124"/>
        <v>NKBFVC1 ICPL Curncy</v>
      </c>
      <c r="K1466" s="25" t="str">
        <f t="shared" si="125"/>
        <v>ICPL</v>
      </c>
      <c r="L1466" s="26">
        <f t="shared" ca="1" si="125"/>
        <v>42276</v>
      </c>
      <c r="M1466" s="25" t="b">
        <f t="shared" si="125"/>
        <v>0</v>
      </c>
      <c r="N1466" s="84" t="str">
        <f>IF($M1466,_xll.BDP($J1466,N$1463),"[DISABLED]")</f>
        <v>[DISABLED]</v>
      </c>
      <c r="O1466" s="84" t="str">
        <f>IF($M1466,_xll.BDP($J1466,O$1463),"[DISABLED]")</f>
        <v>[DISABLED]</v>
      </c>
      <c r="P1466" s="84" t="str">
        <f>IF($M1466,_xll.BDP($J1466,P$1463),"[DISABLED]")</f>
        <v>[DISABLED]</v>
      </c>
      <c r="Q1466" s="84" t="str">
        <f>IF($M1466,_xll.BDH($J1466,Q$1463,$L1466),"[DISABLED]")</f>
        <v>[DISABLED]</v>
      </c>
      <c r="R1466" s="84" t="str">
        <f>IF($M1466,_xll.BDH($J1466,R$1463,$L1466),"[DISABLED]")</f>
        <v>[DISABLED]</v>
      </c>
      <c r="S1466" s="84" t="str">
        <f>IF($M1466,_xll.BDH($J1466,S$1463,$L1466),"[DISABLED]")</f>
        <v>[DISABLED]</v>
      </c>
      <c r="U1466" s="106" t="s">
        <v>6492</v>
      </c>
      <c r="V1466" s="107" t="s">
        <v>1055</v>
      </c>
      <c r="W1466" s="108">
        <v>42276</v>
      </c>
      <c r="X1466" s="107" t="b">
        <v>0</v>
      </c>
      <c r="Y1466" s="107" t="s">
        <v>5237</v>
      </c>
      <c r="Z1466" s="107" t="s">
        <v>5237</v>
      </c>
      <c r="AA1466" s="107" t="s">
        <v>5237</v>
      </c>
      <c r="AB1466" s="107" t="s">
        <v>5237</v>
      </c>
      <c r="AC1466" s="107" t="s">
        <v>5237</v>
      </c>
      <c r="AD1466" s="107" t="s">
        <v>5237</v>
      </c>
    </row>
    <row r="1467" spans="2:30" outlineLevel="2">
      <c r="B1467" s="4" t="s">
        <v>5</v>
      </c>
      <c r="C1467" s="4" t="s">
        <v>5232</v>
      </c>
      <c r="D1467" s="4" t="s">
        <v>12</v>
      </c>
      <c r="E1467" s="10" t="s">
        <v>64</v>
      </c>
      <c r="F1467" s="4" t="s">
        <v>146</v>
      </c>
      <c r="G1467" s="10" t="s">
        <v>1616</v>
      </c>
      <c r="H1467" s="10" t="s">
        <v>1569</v>
      </c>
      <c r="I1467" s="4" t="s">
        <v>73</v>
      </c>
      <c r="J1467" s="72" t="str">
        <f t="shared" si="124"/>
        <v>NKBFVC1F ICPL Curncy</v>
      </c>
      <c r="K1467" s="25" t="str">
        <f t="shared" si="125"/>
        <v>ICPL</v>
      </c>
      <c r="L1467" s="26">
        <f t="shared" ca="1" si="125"/>
        <v>42276</v>
      </c>
      <c r="M1467" s="25" t="b">
        <f t="shared" si="125"/>
        <v>0</v>
      </c>
      <c r="N1467" s="84" t="str">
        <f>IF($M1467,_xll.BDP($J1467,N$1463),"[DISABLED]")</f>
        <v>[DISABLED]</v>
      </c>
      <c r="O1467" s="84" t="str">
        <f>IF($M1467,_xll.BDP($J1467,O$1463),"[DISABLED]")</f>
        <v>[DISABLED]</v>
      </c>
      <c r="P1467" s="84" t="str">
        <f>IF($M1467,_xll.BDP($J1467,P$1463),"[DISABLED]")</f>
        <v>[DISABLED]</v>
      </c>
      <c r="Q1467" s="84" t="str">
        <f>IF($M1467,_xll.BDH($J1467,Q$1463,$L1467),"[DISABLED]")</f>
        <v>[DISABLED]</v>
      </c>
      <c r="R1467" s="84" t="str">
        <f>IF($M1467,_xll.BDH($J1467,R$1463,$L1467),"[DISABLED]")</f>
        <v>[DISABLED]</v>
      </c>
      <c r="S1467" s="84" t="str">
        <f>IF($M1467,_xll.BDH($J1467,S$1463,$L1467),"[DISABLED]")</f>
        <v>[DISABLED]</v>
      </c>
      <c r="U1467" s="106" t="s">
        <v>6493</v>
      </c>
      <c r="V1467" s="107" t="s">
        <v>1055</v>
      </c>
      <c r="W1467" s="108">
        <v>42276</v>
      </c>
      <c r="X1467" s="107" t="b">
        <v>0</v>
      </c>
      <c r="Y1467" s="107" t="s">
        <v>5237</v>
      </c>
      <c r="Z1467" s="107" t="s">
        <v>5237</v>
      </c>
      <c r="AA1467" s="107" t="s">
        <v>5237</v>
      </c>
      <c r="AB1467" s="107" t="s">
        <v>5237</v>
      </c>
      <c r="AC1467" s="107" t="s">
        <v>5237</v>
      </c>
      <c r="AD1467" s="107" t="s">
        <v>5237</v>
      </c>
    </row>
    <row r="1468" spans="2:30" outlineLevel="2">
      <c r="B1468" s="4" t="s">
        <v>5</v>
      </c>
      <c r="C1468" s="4" t="s">
        <v>5232</v>
      </c>
      <c r="D1468" s="4" t="s">
        <v>12</v>
      </c>
      <c r="E1468" s="10" t="s">
        <v>64</v>
      </c>
      <c r="F1468" s="4" t="s">
        <v>42</v>
      </c>
      <c r="G1468" s="10" t="s">
        <v>1616</v>
      </c>
      <c r="H1468" s="10" t="s">
        <v>1570</v>
      </c>
      <c r="I1468" s="4" t="s">
        <v>73</v>
      </c>
      <c r="J1468" s="72" t="str">
        <f t="shared" si="124"/>
        <v>NKBFVC2 ICPL Curncy</v>
      </c>
      <c r="K1468" s="25" t="str">
        <f t="shared" si="125"/>
        <v>ICPL</v>
      </c>
      <c r="L1468" s="26">
        <f t="shared" ca="1" si="125"/>
        <v>42276</v>
      </c>
      <c r="M1468" s="25" t="b">
        <f t="shared" si="125"/>
        <v>0</v>
      </c>
      <c r="N1468" s="84" t="str">
        <f>IF($M1468,_xll.BDP($J1468,N$1463),"[DISABLED]")</f>
        <v>[DISABLED]</v>
      </c>
      <c r="O1468" s="84" t="str">
        <f>IF($M1468,_xll.BDP($J1468,O$1463),"[DISABLED]")</f>
        <v>[DISABLED]</v>
      </c>
      <c r="P1468" s="84" t="str">
        <f>IF($M1468,_xll.BDP($J1468,P$1463),"[DISABLED]")</f>
        <v>[DISABLED]</v>
      </c>
      <c r="Q1468" s="84" t="str">
        <f>IF($M1468,_xll.BDH($J1468,Q$1463,$L1468),"[DISABLED]")</f>
        <v>[DISABLED]</v>
      </c>
      <c r="R1468" s="84" t="str">
        <f>IF($M1468,_xll.BDH($J1468,R$1463,$L1468),"[DISABLED]")</f>
        <v>[DISABLED]</v>
      </c>
      <c r="S1468" s="84" t="str">
        <f>IF($M1468,_xll.BDH($J1468,S$1463,$L1468),"[DISABLED]")</f>
        <v>[DISABLED]</v>
      </c>
      <c r="U1468" s="106" t="s">
        <v>6494</v>
      </c>
      <c r="V1468" s="107" t="s">
        <v>1055</v>
      </c>
      <c r="W1468" s="108">
        <v>42276</v>
      </c>
      <c r="X1468" s="107" t="b">
        <v>0</v>
      </c>
      <c r="Y1468" s="107" t="s">
        <v>5237</v>
      </c>
      <c r="Z1468" s="107" t="s">
        <v>5237</v>
      </c>
      <c r="AA1468" s="107" t="s">
        <v>5237</v>
      </c>
      <c r="AB1468" s="107" t="s">
        <v>5237</v>
      </c>
      <c r="AC1468" s="107" t="s">
        <v>5237</v>
      </c>
      <c r="AD1468" s="107" t="s">
        <v>5237</v>
      </c>
    </row>
    <row r="1469" spans="2:30" outlineLevel="2">
      <c r="B1469" s="4" t="s">
        <v>5</v>
      </c>
      <c r="C1469" s="4" t="s">
        <v>5232</v>
      </c>
      <c r="D1469" s="4" t="s">
        <v>12</v>
      </c>
      <c r="E1469" s="10" t="s">
        <v>64</v>
      </c>
      <c r="F1469" s="4" t="s">
        <v>43</v>
      </c>
      <c r="G1469" s="10" t="s">
        <v>1616</v>
      </c>
      <c r="H1469" s="10" t="s">
        <v>1571</v>
      </c>
      <c r="I1469" s="4" t="s">
        <v>73</v>
      </c>
      <c r="J1469" s="72" t="str">
        <f t="shared" si="124"/>
        <v>NKBFVC3 ICPL Curncy</v>
      </c>
      <c r="K1469" s="25" t="str">
        <f t="shared" si="125"/>
        <v>ICPL</v>
      </c>
      <c r="L1469" s="26">
        <f t="shared" ca="1" si="125"/>
        <v>42276</v>
      </c>
      <c r="M1469" s="25" t="b">
        <f t="shared" si="125"/>
        <v>0</v>
      </c>
      <c r="N1469" s="84" t="str">
        <f>IF($M1469,_xll.BDP($J1469,N$1463),"[DISABLED]")</f>
        <v>[DISABLED]</v>
      </c>
      <c r="O1469" s="84" t="str">
        <f>IF($M1469,_xll.BDP($J1469,O$1463),"[DISABLED]")</f>
        <v>[DISABLED]</v>
      </c>
      <c r="P1469" s="84" t="str">
        <f>IF($M1469,_xll.BDP($J1469,P$1463),"[DISABLED]")</f>
        <v>[DISABLED]</v>
      </c>
      <c r="Q1469" s="84" t="str">
        <f>IF($M1469,_xll.BDH($J1469,Q$1463,$L1469),"[DISABLED]")</f>
        <v>[DISABLED]</v>
      </c>
      <c r="R1469" s="84" t="str">
        <f>IF($M1469,_xll.BDH($J1469,R$1463,$L1469),"[DISABLED]")</f>
        <v>[DISABLED]</v>
      </c>
      <c r="S1469" s="84" t="str">
        <f>IF($M1469,_xll.BDH($J1469,S$1463,$L1469),"[DISABLED]")</f>
        <v>[DISABLED]</v>
      </c>
      <c r="U1469" s="106" t="s">
        <v>6495</v>
      </c>
      <c r="V1469" s="107" t="s">
        <v>1055</v>
      </c>
      <c r="W1469" s="108">
        <v>42276</v>
      </c>
      <c r="X1469" s="107" t="b">
        <v>0</v>
      </c>
      <c r="Y1469" s="107" t="s">
        <v>5237</v>
      </c>
      <c r="Z1469" s="107" t="s">
        <v>5237</v>
      </c>
      <c r="AA1469" s="107" t="s">
        <v>5237</v>
      </c>
      <c r="AB1469" s="107" t="s">
        <v>5237</v>
      </c>
      <c r="AC1469" s="107" t="s">
        <v>5237</v>
      </c>
      <c r="AD1469" s="107" t="s">
        <v>5237</v>
      </c>
    </row>
    <row r="1470" spans="2:30" outlineLevel="2">
      <c r="B1470" s="4" t="s">
        <v>5</v>
      </c>
      <c r="C1470" s="4" t="s">
        <v>5232</v>
      </c>
      <c r="D1470" s="4" t="s">
        <v>12</v>
      </c>
      <c r="E1470" s="10" t="s">
        <v>64</v>
      </c>
      <c r="F1470" s="4" t="s">
        <v>152</v>
      </c>
      <c r="G1470" s="10" t="s">
        <v>1616</v>
      </c>
      <c r="H1470" s="10" t="s">
        <v>1572</v>
      </c>
      <c r="I1470" s="4" t="s">
        <v>73</v>
      </c>
      <c r="J1470" s="72" t="str">
        <f t="shared" si="124"/>
        <v>NKBFVC4 ICPL Curncy</v>
      </c>
      <c r="K1470" s="25" t="str">
        <f t="shared" si="125"/>
        <v>ICPL</v>
      </c>
      <c r="L1470" s="26">
        <f t="shared" ca="1" si="125"/>
        <v>42276</v>
      </c>
      <c r="M1470" s="25" t="b">
        <f t="shared" si="125"/>
        <v>0</v>
      </c>
      <c r="N1470" s="84" t="str">
        <f>IF($M1470,_xll.BDP($J1470,N$1463),"[DISABLED]")</f>
        <v>[DISABLED]</v>
      </c>
      <c r="O1470" s="84" t="str">
        <f>IF($M1470,_xll.BDP($J1470,O$1463),"[DISABLED]")</f>
        <v>[DISABLED]</v>
      </c>
      <c r="P1470" s="84" t="str">
        <f>IF($M1470,_xll.BDP($J1470,P$1463),"[DISABLED]")</f>
        <v>[DISABLED]</v>
      </c>
      <c r="Q1470" s="84" t="str">
        <f>IF($M1470,_xll.BDH($J1470,Q$1463,$L1470),"[DISABLED]")</f>
        <v>[DISABLED]</v>
      </c>
      <c r="R1470" s="84" t="str">
        <f>IF($M1470,_xll.BDH($J1470,R$1463,$L1470),"[DISABLED]")</f>
        <v>[DISABLED]</v>
      </c>
      <c r="S1470" s="84" t="str">
        <f>IF($M1470,_xll.BDH($J1470,S$1463,$L1470),"[DISABLED]")</f>
        <v>[DISABLED]</v>
      </c>
      <c r="U1470" s="106" t="s">
        <v>6496</v>
      </c>
      <c r="V1470" s="107" t="s">
        <v>1055</v>
      </c>
      <c r="W1470" s="108">
        <v>42276</v>
      </c>
      <c r="X1470" s="107" t="b">
        <v>0</v>
      </c>
      <c r="Y1470" s="107" t="s">
        <v>5237</v>
      </c>
      <c r="Z1470" s="107" t="s">
        <v>5237</v>
      </c>
      <c r="AA1470" s="107" t="s">
        <v>5237</v>
      </c>
      <c r="AB1470" s="107" t="s">
        <v>5237</v>
      </c>
      <c r="AC1470" s="107" t="s">
        <v>5237</v>
      </c>
      <c r="AD1470" s="107" t="s">
        <v>5237</v>
      </c>
    </row>
    <row r="1471" spans="2:30" outlineLevel="2">
      <c r="B1471" s="4" t="s">
        <v>5</v>
      </c>
      <c r="C1471" s="4" t="s">
        <v>5232</v>
      </c>
      <c r="D1471" s="4" t="s">
        <v>12</v>
      </c>
      <c r="E1471" s="10" t="s">
        <v>64</v>
      </c>
      <c r="F1471" s="4" t="s">
        <v>44</v>
      </c>
      <c r="G1471" s="10" t="s">
        <v>1616</v>
      </c>
      <c r="H1471" s="10" t="s">
        <v>1573</v>
      </c>
      <c r="I1471" s="4" t="s">
        <v>73</v>
      </c>
      <c r="J1471" s="72" t="str">
        <f t="shared" si="124"/>
        <v>NKBFVC5 ICPL Curncy</v>
      </c>
      <c r="K1471" s="25" t="str">
        <f t="shared" si="125"/>
        <v>ICPL</v>
      </c>
      <c r="L1471" s="26">
        <f t="shared" ca="1" si="125"/>
        <v>42276</v>
      </c>
      <c r="M1471" s="25" t="b">
        <f t="shared" si="125"/>
        <v>0</v>
      </c>
      <c r="N1471" s="84" t="str">
        <f>IF($M1471,_xll.BDP($J1471,N$1463),"[DISABLED]")</f>
        <v>[DISABLED]</v>
      </c>
      <c r="O1471" s="84" t="str">
        <f>IF($M1471,_xll.BDP($J1471,O$1463),"[DISABLED]")</f>
        <v>[DISABLED]</v>
      </c>
      <c r="P1471" s="84" t="str">
        <f>IF($M1471,_xll.BDP($J1471,P$1463),"[DISABLED]")</f>
        <v>[DISABLED]</v>
      </c>
      <c r="Q1471" s="84" t="str">
        <f>IF($M1471,_xll.BDH($J1471,Q$1463,$L1471),"[DISABLED]")</f>
        <v>[DISABLED]</v>
      </c>
      <c r="R1471" s="84" t="str">
        <f>IF($M1471,_xll.BDH($J1471,R$1463,$L1471),"[DISABLED]")</f>
        <v>[DISABLED]</v>
      </c>
      <c r="S1471" s="84" t="str">
        <f>IF($M1471,_xll.BDH($J1471,S$1463,$L1471),"[DISABLED]")</f>
        <v>[DISABLED]</v>
      </c>
      <c r="U1471" s="106" t="s">
        <v>6497</v>
      </c>
      <c r="V1471" s="107" t="s">
        <v>1055</v>
      </c>
      <c r="W1471" s="108">
        <v>42276</v>
      </c>
      <c r="X1471" s="107" t="b">
        <v>0</v>
      </c>
      <c r="Y1471" s="107" t="s">
        <v>5237</v>
      </c>
      <c r="Z1471" s="107" t="s">
        <v>5237</v>
      </c>
      <c r="AA1471" s="107" t="s">
        <v>5237</v>
      </c>
      <c r="AB1471" s="107" t="s">
        <v>5237</v>
      </c>
      <c r="AC1471" s="107" t="s">
        <v>5237</v>
      </c>
      <c r="AD1471" s="107" t="s">
        <v>5237</v>
      </c>
    </row>
    <row r="1472" spans="2:30" outlineLevel="2">
      <c r="B1472" s="4" t="s">
        <v>5</v>
      </c>
      <c r="C1472" s="4" t="s">
        <v>5232</v>
      </c>
      <c r="D1472" s="4" t="s">
        <v>12</v>
      </c>
      <c r="E1472" s="10" t="s">
        <v>64</v>
      </c>
      <c r="F1472" s="4" t="s">
        <v>155</v>
      </c>
      <c r="G1472" s="10" t="s">
        <v>1616</v>
      </c>
      <c r="H1472" s="10" t="s">
        <v>1574</v>
      </c>
      <c r="I1472" s="4" t="s">
        <v>73</v>
      </c>
      <c r="J1472" s="72" t="str">
        <f t="shared" si="124"/>
        <v>NKBFVC6 ICPL Curncy</v>
      </c>
      <c r="K1472" s="25" t="str">
        <f t="shared" si="125"/>
        <v>ICPL</v>
      </c>
      <c r="L1472" s="26">
        <f t="shared" ca="1" si="125"/>
        <v>42276</v>
      </c>
      <c r="M1472" s="25" t="b">
        <f t="shared" si="125"/>
        <v>0</v>
      </c>
      <c r="N1472" s="84" t="str">
        <f>IF($M1472,_xll.BDP($J1472,N$1463),"[DISABLED]")</f>
        <v>[DISABLED]</v>
      </c>
      <c r="O1472" s="84" t="str">
        <f>IF($M1472,_xll.BDP($J1472,O$1463),"[DISABLED]")</f>
        <v>[DISABLED]</v>
      </c>
      <c r="P1472" s="84" t="str">
        <f>IF($M1472,_xll.BDP($J1472,P$1463),"[DISABLED]")</f>
        <v>[DISABLED]</v>
      </c>
      <c r="Q1472" s="84" t="str">
        <f>IF($M1472,_xll.BDH($J1472,Q$1463,$L1472),"[DISABLED]")</f>
        <v>[DISABLED]</v>
      </c>
      <c r="R1472" s="84" t="str">
        <f>IF($M1472,_xll.BDH($J1472,R$1463,$L1472),"[DISABLED]")</f>
        <v>[DISABLED]</v>
      </c>
      <c r="S1472" s="84" t="str">
        <f>IF($M1472,_xll.BDH($J1472,S$1463,$L1472),"[DISABLED]")</f>
        <v>[DISABLED]</v>
      </c>
      <c r="U1472" s="106" t="s">
        <v>6498</v>
      </c>
      <c r="V1472" s="107" t="s">
        <v>1055</v>
      </c>
      <c r="W1472" s="108">
        <v>42276</v>
      </c>
      <c r="X1472" s="107" t="b">
        <v>0</v>
      </c>
      <c r="Y1472" s="107" t="s">
        <v>5237</v>
      </c>
      <c r="Z1472" s="107" t="s">
        <v>5237</v>
      </c>
      <c r="AA1472" s="107" t="s">
        <v>5237</v>
      </c>
      <c r="AB1472" s="107" t="s">
        <v>5237</v>
      </c>
      <c r="AC1472" s="107" t="s">
        <v>5237</v>
      </c>
      <c r="AD1472" s="107" t="s">
        <v>5237</v>
      </c>
    </row>
    <row r="1473" spans="2:30" outlineLevel="2">
      <c r="B1473" s="4" t="s">
        <v>5</v>
      </c>
      <c r="C1473" s="4" t="s">
        <v>5232</v>
      </c>
      <c r="D1473" s="4" t="s">
        <v>12</v>
      </c>
      <c r="E1473" s="10" t="s">
        <v>64</v>
      </c>
      <c r="F1473" s="4" t="s">
        <v>45</v>
      </c>
      <c r="G1473" s="10" t="s">
        <v>1616</v>
      </c>
      <c r="H1473" s="10" t="s">
        <v>1575</v>
      </c>
      <c r="I1473" s="4" t="s">
        <v>73</v>
      </c>
      <c r="J1473" s="72" t="str">
        <f t="shared" si="124"/>
        <v>NKBFVC7 ICPL Curncy</v>
      </c>
      <c r="K1473" s="25" t="str">
        <f t="shared" si="125"/>
        <v>ICPL</v>
      </c>
      <c r="L1473" s="26">
        <f t="shared" ca="1" si="125"/>
        <v>42276</v>
      </c>
      <c r="M1473" s="25" t="b">
        <f t="shared" si="125"/>
        <v>0</v>
      </c>
      <c r="N1473" s="84" t="str">
        <f>IF($M1473,_xll.BDP($J1473,N$1463),"[DISABLED]")</f>
        <v>[DISABLED]</v>
      </c>
      <c r="O1473" s="84" t="str">
        <f>IF($M1473,_xll.BDP($J1473,O$1463),"[DISABLED]")</f>
        <v>[DISABLED]</v>
      </c>
      <c r="P1473" s="84" t="str">
        <f>IF($M1473,_xll.BDP($J1473,P$1463),"[DISABLED]")</f>
        <v>[DISABLED]</v>
      </c>
      <c r="Q1473" s="84" t="str">
        <f>IF($M1473,_xll.BDH($J1473,Q$1463,$L1473),"[DISABLED]")</f>
        <v>[DISABLED]</v>
      </c>
      <c r="R1473" s="84" t="str">
        <f>IF($M1473,_xll.BDH($J1473,R$1463,$L1473),"[DISABLED]")</f>
        <v>[DISABLED]</v>
      </c>
      <c r="S1473" s="84" t="str">
        <f>IF($M1473,_xll.BDH($J1473,S$1463,$L1473),"[DISABLED]")</f>
        <v>[DISABLED]</v>
      </c>
      <c r="U1473" s="106" t="s">
        <v>6499</v>
      </c>
      <c r="V1473" s="107" t="s">
        <v>1055</v>
      </c>
      <c r="W1473" s="108">
        <v>42276</v>
      </c>
      <c r="X1473" s="107" t="b">
        <v>0</v>
      </c>
      <c r="Y1473" s="107" t="s">
        <v>5237</v>
      </c>
      <c r="Z1473" s="107" t="s">
        <v>5237</v>
      </c>
      <c r="AA1473" s="107" t="s">
        <v>5237</v>
      </c>
      <c r="AB1473" s="107" t="s">
        <v>5237</v>
      </c>
      <c r="AC1473" s="107" t="s">
        <v>5237</v>
      </c>
      <c r="AD1473" s="107" t="s">
        <v>5237</v>
      </c>
    </row>
    <row r="1474" spans="2:30" outlineLevel="2">
      <c r="B1474" s="4" t="s">
        <v>5</v>
      </c>
      <c r="C1474" s="4" t="s">
        <v>5232</v>
      </c>
      <c r="D1474" s="4" t="s">
        <v>12</v>
      </c>
      <c r="E1474" s="10" t="s">
        <v>64</v>
      </c>
      <c r="F1474" s="4" t="s">
        <v>156</v>
      </c>
      <c r="G1474" s="10" t="s">
        <v>1616</v>
      </c>
      <c r="H1474" s="10" t="s">
        <v>1576</v>
      </c>
      <c r="I1474" s="4" t="s">
        <v>73</v>
      </c>
      <c r="J1474" s="72" t="str">
        <f t="shared" si="124"/>
        <v>NKBFVC8 ICPL Curncy</v>
      </c>
      <c r="K1474" s="25" t="str">
        <f t="shared" si="125"/>
        <v>ICPL</v>
      </c>
      <c r="L1474" s="26">
        <f t="shared" ca="1" si="125"/>
        <v>42276</v>
      </c>
      <c r="M1474" s="25" t="b">
        <f t="shared" si="125"/>
        <v>0</v>
      </c>
      <c r="N1474" s="84" t="str">
        <f>IF($M1474,_xll.BDP($J1474,N$1463),"[DISABLED]")</f>
        <v>[DISABLED]</v>
      </c>
      <c r="O1474" s="84" t="str">
        <f>IF($M1474,_xll.BDP($J1474,O$1463),"[DISABLED]")</f>
        <v>[DISABLED]</v>
      </c>
      <c r="P1474" s="84" t="str">
        <f>IF($M1474,_xll.BDP($J1474,P$1463),"[DISABLED]")</f>
        <v>[DISABLED]</v>
      </c>
      <c r="Q1474" s="84" t="str">
        <f>IF($M1474,_xll.BDH($J1474,Q$1463,$L1474),"[DISABLED]")</f>
        <v>[DISABLED]</v>
      </c>
      <c r="R1474" s="84" t="str">
        <f>IF($M1474,_xll.BDH($J1474,R$1463,$L1474),"[DISABLED]")</f>
        <v>[DISABLED]</v>
      </c>
      <c r="S1474" s="84" t="str">
        <f>IF($M1474,_xll.BDH($J1474,S$1463,$L1474),"[DISABLED]")</f>
        <v>[DISABLED]</v>
      </c>
      <c r="U1474" s="106" t="s">
        <v>6500</v>
      </c>
      <c r="V1474" s="107" t="s">
        <v>1055</v>
      </c>
      <c r="W1474" s="108">
        <v>42276</v>
      </c>
      <c r="X1474" s="107" t="b">
        <v>0</v>
      </c>
      <c r="Y1474" s="107" t="s">
        <v>5237</v>
      </c>
      <c r="Z1474" s="107" t="s">
        <v>5237</v>
      </c>
      <c r="AA1474" s="107" t="s">
        <v>5237</v>
      </c>
      <c r="AB1474" s="107" t="s">
        <v>5237</v>
      </c>
      <c r="AC1474" s="107" t="s">
        <v>5237</v>
      </c>
      <c r="AD1474" s="107" t="s">
        <v>5237</v>
      </c>
    </row>
    <row r="1475" spans="2:30" outlineLevel="2">
      <c r="B1475" s="4" t="s">
        <v>5</v>
      </c>
      <c r="C1475" s="4" t="s">
        <v>5232</v>
      </c>
      <c r="D1475" s="4" t="s">
        <v>12</v>
      </c>
      <c r="E1475" s="10" t="s">
        <v>64</v>
      </c>
      <c r="F1475" s="4" t="s">
        <v>157</v>
      </c>
      <c r="G1475" s="10" t="s">
        <v>1616</v>
      </c>
      <c r="H1475" s="10" t="s">
        <v>1577</v>
      </c>
      <c r="I1475" s="4" t="s">
        <v>73</v>
      </c>
      <c r="J1475" s="72" t="str">
        <f t="shared" si="124"/>
        <v>NKBFVC9 ICPL Curncy</v>
      </c>
      <c r="K1475" s="25" t="str">
        <f t="shared" si="125"/>
        <v>ICPL</v>
      </c>
      <c r="L1475" s="26">
        <f t="shared" ca="1" si="125"/>
        <v>42276</v>
      </c>
      <c r="M1475" s="25" t="b">
        <f t="shared" si="125"/>
        <v>0</v>
      </c>
      <c r="N1475" s="84" t="str">
        <f>IF($M1475,_xll.BDP($J1475,N$1463),"[DISABLED]")</f>
        <v>[DISABLED]</v>
      </c>
      <c r="O1475" s="84" t="str">
        <f>IF($M1475,_xll.BDP($J1475,O$1463),"[DISABLED]")</f>
        <v>[DISABLED]</v>
      </c>
      <c r="P1475" s="84" t="str">
        <f>IF($M1475,_xll.BDP($J1475,P$1463),"[DISABLED]")</f>
        <v>[DISABLED]</v>
      </c>
      <c r="Q1475" s="84" t="str">
        <f>IF($M1475,_xll.BDH($J1475,Q$1463,$L1475),"[DISABLED]")</f>
        <v>[DISABLED]</v>
      </c>
      <c r="R1475" s="84" t="str">
        <f>IF($M1475,_xll.BDH($J1475,R$1463,$L1475),"[DISABLED]")</f>
        <v>[DISABLED]</v>
      </c>
      <c r="S1475" s="84" t="str">
        <f>IF($M1475,_xll.BDH($J1475,S$1463,$L1475),"[DISABLED]")</f>
        <v>[DISABLED]</v>
      </c>
      <c r="U1475" s="106" t="s">
        <v>6501</v>
      </c>
      <c r="V1475" s="107" t="s">
        <v>1055</v>
      </c>
      <c r="W1475" s="108">
        <v>42276</v>
      </c>
      <c r="X1475" s="107" t="b">
        <v>0</v>
      </c>
      <c r="Y1475" s="107" t="s">
        <v>5237</v>
      </c>
      <c r="Z1475" s="107" t="s">
        <v>5237</v>
      </c>
      <c r="AA1475" s="107" t="s">
        <v>5237</v>
      </c>
      <c r="AB1475" s="107" t="s">
        <v>5237</v>
      </c>
      <c r="AC1475" s="107" t="s">
        <v>5237</v>
      </c>
      <c r="AD1475" s="107" t="s">
        <v>5237</v>
      </c>
    </row>
    <row r="1476" spans="2:30" outlineLevel="2">
      <c r="B1476" s="4" t="s">
        <v>5</v>
      </c>
      <c r="C1476" s="4" t="s">
        <v>5232</v>
      </c>
      <c r="D1476" s="4" t="s">
        <v>12</v>
      </c>
      <c r="E1476" s="10" t="s">
        <v>64</v>
      </c>
      <c r="F1476" s="4" t="s">
        <v>46</v>
      </c>
      <c r="G1476" s="10" t="s">
        <v>1616</v>
      </c>
      <c r="H1476" s="10" t="s">
        <v>1578</v>
      </c>
      <c r="I1476" s="4" t="s">
        <v>73</v>
      </c>
      <c r="J1476" s="72" t="str">
        <f t="shared" si="124"/>
        <v>NKBFVC10 ICPL Curncy</v>
      </c>
      <c r="K1476" s="25" t="str">
        <f t="shared" si="125"/>
        <v>ICPL</v>
      </c>
      <c r="L1476" s="26">
        <f t="shared" ca="1" si="125"/>
        <v>42276</v>
      </c>
      <c r="M1476" s="25" t="b">
        <f t="shared" si="125"/>
        <v>0</v>
      </c>
      <c r="N1476" s="84" t="str">
        <f>IF($M1476,_xll.BDP($J1476,N$1463),"[DISABLED]")</f>
        <v>[DISABLED]</v>
      </c>
      <c r="O1476" s="84" t="str">
        <f>IF($M1476,_xll.BDP($J1476,O$1463),"[DISABLED]")</f>
        <v>[DISABLED]</v>
      </c>
      <c r="P1476" s="84" t="str">
        <f>IF($M1476,_xll.BDP($J1476,P$1463),"[DISABLED]")</f>
        <v>[DISABLED]</v>
      </c>
      <c r="Q1476" s="84" t="str">
        <f>IF($M1476,_xll.BDH($J1476,Q$1463,$L1476),"[DISABLED]")</f>
        <v>[DISABLED]</v>
      </c>
      <c r="R1476" s="84" t="str">
        <f>IF($M1476,_xll.BDH($J1476,R$1463,$L1476),"[DISABLED]")</f>
        <v>[DISABLED]</v>
      </c>
      <c r="S1476" s="84" t="str">
        <f>IF($M1476,_xll.BDH($J1476,S$1463,$L1476),"[DISABLED]")</f>
        <v>[DISABLED]</v>
      </c>
      <c r="U1476" s="106" t="s">
        <v>6502</v>
      </c>
      <c r="V1476" s="107" t="s">
        <v>1055</v>
      </c>
      <c r="W1476" s="108">
        <v>42276</v>
      </c>
      <c r="X1476" s="107" t="b">
        <v>0</v>
      </c>
      <c r="Y1476" s="107" t="s">
        <v>5237</v>
      </c>
      <c r="Z1476" s="107" t="s">
        <v>5237</v>
      </c>
      <c r="AA1476" s="107" t="s">
        <v>5237</v>
      </c>
      <c r="AB1476" s="107" t="s">
        <v>5237</v>
      </c>
      <c r="AC1476" s="107" t="s">
        <v>5237</v>
      </c>
      <c r="AD1476" s="107" t="s">
        <v>5237</v>
      </c>
    </row>
    <row r="1477" spans="2:30" outlineLevel="2">
      <c r="B1477" s="4" t="s">
        <v>5</v>
      </c>
      <c r="C1477" s="4" t="s">
        <v>5232</v>
      </c>
      <c r="D1477" s="4" t="s">
        <v>12</v>
      </c>
      <c r="E1477" s="10" t="s">
        <v>64</v>
      </c>
      <c r="F1477" s="4" t="s">
        <v>160</v>
      </c>
      <c r="G1477" s="10" t="s">
        <v>1616</v>
      </c>
      <c r="H1477" s="10" t="s">
        <v>1579</v>
      </c>
      <c r="I1477" s="4" t="s">
        <v>73</v>
      </c>
      <c r="J1477" s="72" t="str">
        <f t="shared" si="124"/>
        <v>NKBFVC11 ICPL Curncy</v>
      </c>
      <c r="K1477" s="25" t="str">
        <f t="shared" si="125"/>
        <v>ICPL</v>
      </c>
      <c r="L1477" s="26">
        <f t="shared" ca="1" si="125"/>
        <v>42276</v>
      </c>
      <c r="M1477" s="25" t="b">
        <f t="shared" si="125"/>
        <v>0</v>
      </c>
      <c r="N1477" s="84" t="str">
        <f>IF($M1477,_xll.BDP($J1477,N$1463),"[DISABLED]")</f>
        <v>[DISABLED]</v>
      </c>
      <c r="O1477" s="84" t="str">
        <f>IF($M1477,_xll.BDP($J1477,O$1463),"[DISABLED]")</f>
        <v>[DISABLED]</v>
      </c>
      <c r="P1477" s="84" t="str">
        <f>IF($M1477,_xll.BDP($J1477,P$1463),"[DISABLED]")</f>
        <v>[DISABLED]</v>
      </c>
      <c r="Q1477" s="84" t="str">
        <f>IF($M1477,_xll.BDH($J1477,Q$1463,$L1477),"[DISABLED]")</f>
        <v>[DISABLED]</v>
      </c>
      <c r="R1477" s="84" t="str">
        <f>IF($M1477,_xll.BDH($J1477,R$1463,$L1477),"[DISABLED]")</f>
        <v>[DISABLED]</v>
      </c>
      <c r="S1477" s="84" t="str">
        <f>IF($M1477,_xll.BDH($J1477,S$1463,$L1477),"[DISABLED]")</f>
        <v>[DISABLED]</v>
      </c>
      <c r="U1477" s="106" t="s">
        <v>6503</v>
      </c>
      <c r="V1477" s="107" t="s">
        <v>1055</v>
      </c>
      <c r="W1477" s="108">
        <v>42276</v>
      </c>
      <c r="X1477" s="107" t="b">
        <v>0</v>
      </c>
      <c r="Y1477" s="107" t="s">
        <v>5237</v>
      </c>
      <c r="Z1477" s="107" t="s">
        <v>5237</v>
      </c>
      <c r="AA1477" s="107" t="s">
        <v>5237</v>
      </c>
      <c r="AB1477" s="107" t="s">
        <v>5237</v>
      </c>
      <c r="AC1477" s="107" t="s">
        <v>5237</v>
      </c>
      <c r="AD1477" s="107" t="s">
        <v>5237</v>
      </c>
    </row>
    <row r="1478" spans="2:30" outlineLevel="2">
      <c r="B1478" s="4" t="s">
        <v>5</v>
      </c>
      <c r="C1478" s="4" t="s">
        <v>5232</v>
      </c>
      <c r="D1478" s="4" t="s">
        <v>12</v>
      </c>
      <c r="E1478" s="10" t="s">
        <v>64</v>
      </c>
      <c r="F1478" s="4" t="s">
        <v>161</v>
      </c>
      <c r="G1478" s="10" t="s">
        <v>1616</v>
      </c>
      <c r="H1478" s="10" t="s">
        <v>1580</v>
      </c>
      <c r="I1478" s="4" t="s">
        <v>73</v>
      </c>
      <c r="J1478" s="72" t="str">
        <f t="shared" si="124"/>
        <v>NKBFVC12 ICPL Curncy</v>
      </c>
      <c r="K1478" s="25" t="str">
        <f t="shared" si="125"/>
        <v>ICPL</v>
      </c>
      <c r="L1478" s="26">
        <f t="shared" ca="1" si="125"/>
        <v>42276</v>
      </c>
      <c r="M1478" s="25" t="b">
        <f t="shared" si="125"/>
        <v>0</v>
      </c>
      <c r="N1478" s="84" t="str">
        <f>IF($M1478,_xll.BDP($J1478,N$1463),"[DISABLED]")</f>
        <v>[DISABLED]</v>
      </c>
      <c r="O1478" s="84" t="str">
        <f>IF($M1478,_xll.BDP($J1478,O$1463),"[DISABLED]")</f>
        <v>[DISABLED]</v>
      </c>
      <c r="P1478" s="84" t="str">
        <f>IF($M1478,_xll.BDP($J1478,P$1463),"[DISABLED]")</f>
        <v>[DISABLED]</v>
      </c>
      <c r="Q1478" s="84" t="str">
        <f>IF($M1478,_xll.BDH($J1478,Q$1463,$L1478),"[DISABLED]")</f>
        <v>[DISABLED]</v>
      </c>
      <c r="R1478" s="84" t="str">
        <f>IF($M1478,_xll.BDH($J1478,R$1463,$L1478),"[DISABLED]")</f>
        <v>[DISABLED]</v>
      </c>
      <c r="S1478" s="84" t="str">
        <f>IF($M1478,_xll.BDH($J1478,S$1463,$L1478),"[DISABLED]")</f>
        <v>[DISABLED]</v>
      </c>
      <c r="U1478" s="106" t="s">
        <v>6504</v>
      </c>
      <c r="V1478" s="107" t="s">
        <v>1055</v>
      </c>
      <c r="W1478" s="108">
        <v>42276</v>
      </c>
      <c r="X1478" s="107" t="b">
        <v>0</v>
      </c>
      <c r="Y1478" s="107" t="s">
        <v>5237</v>
      </c>
      <c r="Z1478" s="107" t="s">
        <v>5237</v>
      </c>
      <c r="AA1478" s="107" t="s">
        <v>5237</v>
      </c>
      <c r="AB1478" s="107" t="s">
        <v>5237</v>
      </c>
      <c r="AC1478" s="107" t="s">
        <v>5237</v>
      </c>
      <c r="AD1478" s="107" t="s">
        <v>5237</v>
      </c>
    </row>
    <row r="1479" spans="2:30" outlineLevel="2">
      <c r="B1479" s="4" t="s">
        <v>5</v>
      </c>
      <c r="C1479" s="4" t="s">
        <v>5232</v>
      </c>
      <c r="D1479" s="4" t="s">
        <v>12</v>
      </c>
      <c r="E1479" s="10" t="s">
        <v>64</v>
      </c>
      <c r="F1479" s="4" t="s">
        <v>162</v>
      </c>
      <c r="G1479" s="10" t="s">
        <v>1616</v>
      </c>
      <c r="H1479" s="10" t="s">
        <v>1581</v>
      </c>
      <c r="I1479" s="4" t="s">
        <v>73</v>
      </c>
      <c r="J1479" s="72" t="str">
        <f t="shared" si="124"/>
        <v>NKBFVC13 ICPL Curncy</v>
      </c>
      <c r="K1479" s="25" t="str">
        <f t="shared" si="125"/>
        <v>ICPL</v>
      </c>
      <c r="L1479" s="26">
        <f t="shared" ca="1" si="125"/>
        <v>42276</v>
      </c>
      <c r="M1479" s="25" t="b">
        <f t="shared" si="125"/>
        <v>0</v>
      </c>
      <c r="N1479" s="84" t="str">
        <f>IF($M1479,_xll.BDP($J1479,N$1463),"[DISABLED]")</f>
        <v>[DISABLED]</v>
      </c>
      <c r="O1479" s="84" t="str">
        <f>IF($M1479,_xll.BDP($J1479,O$1463),"[DISABLED]")</f>
        <v>[DISABLED]</v>
      </c>
      <c r="P1479" s="84" t="str">
        <f>IF($M1479,_xll.BDP($J1479,P$1463),"[DISABLED]")</f>
        <v>[DISABLED]</v>
      </c>
      <c r="Q1479" s="84" t="str">
        <f>IF($M1479,_xll.BDH($J1479,Q$1463,$L1479),"[DISABLED]")</f>
        <v>[DISABLED]</v>
      </c>
      <c r="R1479" s="84" t="str">
        <f>IF($M1479,_xll.BDH($J1479,R$1463,$L1479),"[DISABLED]")</f>
        <v>[DISABLED]</v>
      </c>
      <c r="S1479" s="84" t="str">
        <f>IF($M1479,_xll.BDH($J1479,S$1463,$L1479),"[DISABLED]")</f>
        <v>[DISABLED]</v>
      </c>
      <c r="U1479" s="106" t="s">
        <v>6505</v>
      </c>
      <c r="V1479" s="107" t="s">
        <v>1055</v>
      </c>
      <c r="W1479" s="108">
        <v>42276</v>
      </c>
      <c r="X1479" s="107" t="b">
        <v>0</v>
      </c>
      <c r="Y1479" s="107" t="s">
        <v>5237</v>
      </c>
      <c r="Z1479" s="107" t="s">
        <v>5237</v>
      </c>
      <c r="AA1479" s="107" t="s">
        <v>5237</v>
      </c>
      <c r="AB1479" s="107" t="s">
        <v>5237</v>
      </c>
      <c r="AC1479" s="107" t="s">
        <v>5237</v>
      </c>
      <c r="AD1479" s="107" t="s">
        <v>5237</v>
      </c>
    </row>
    <row r="1480" spans="2:30" outlineLevel="2">
      <c r="B1480" s="4" t="s">
        <v>5</v>
      </c>
      <c r="C1480" s="4" t="s">
        <v>5232</v>
      </c>
      <c r="D1480" s="4" t="s">
        <v>12</v>
      </c>
      <c r="E1480" s="10" t="s">
        <v>64</v>
      </c>
      <c r="F1480" s="4" t="s">
        <v>163</v>
      </c>
      <c r="G1480" s="10" t="s">
        <v>1616</v>
      </c>
      <c r="H1480" s="10" t="s">
        <v>1582</v>
      </c>
      <c r="I1480" s="4" t="s">
        <v>73</v>
      </c>
      <c r="J1480" s="72" t="str">
        <f t="shared" si="124"/>
        <v>NKBFVC14 ICPL Curncy</v>
      </c>
      <c r="K1480" s="25" t="str">
        <f t="shared" si="125"/>
        <v>ICPL</v>
      </c>
      <c r="L1480" s="26">
        <f t="shared" ca="1" si="125"/>
        <v>42276</v>
      </c>
      <c r="M1480" s="25" t="b">
        <f t="shared" si="125"/>
        <v>0</v>
      </c>
      <c r="N1480" s="84" t="str">
        <f>IF($M1480,_xll.BDP($J1480,N$1463),"[DISABLED]")</f>
        <v>[DISABLED]</v>
      </c>
      <c r="O1480" s="84" t="str">
        <f>IF($M1480,_xll.BDP($J1480,O$1463),"[DISABLED]")</f>
        <v>[DISABLED]</v>
      </c>
      <c r="P1480" s="84" t="str">
        <f>IF($M1480,_xll.BDP($J1480,P$1463),"[DISABLED]")</f>
        <v>[DISABLED]</v>
      </c>
      <c r="Q1480" s="84" t="str">
        <f>IF($M1480,_xll.BDH($J1480,Q$1463,$L1480),"[DISABLED]")</f>
        <v>[DISABLED]</v>
      </c>
      <c r="R1480" s="84" t="str">
        <f>IF($M1480,_xll.BDH($J1480,R$1463,$L1480),"[DISABLED]")</f>
        <v>[DISABLED]</v>
      </c>
      <c r="S1480" s="84" t="str">
        <f>IF($M1480,_xll.BDH($J1480,S$1463,$L1480),"[DISABLED]")</f>
        <v>[DISABLED]</v>
      </c>
      <c r="U1480" s="106" t="s">
        <v>6506</v>
      </c>
      <c r="V1480" s="107" t="s">
        <v>1055</v>
      </c>
      <c r="W1480" s="108">
        <v>42276</v>
      </c>
      <c r="X1480" s="107" t="b">
        <v>0</v>
      </c>
      <c r="Y1480" s="107" t="s">
        <v>5237</v>
      </c>
      <c r="Z1480" s="107" t="s">
        <v>5237</v>
      </c>
      <c r="AA1480" s="107" t="s">
        <v>5237</v>
      </c>
      <c r="AB1480" s="107" t="s">
        <v>5237</v>
      </c>
      <c r="AC1480" s="107" t="s">
        <v>5237</v>
      </c>
      <c r="AD1480" s="107" t="s">
        <v>5237</v>
      </c>
    </row>
    <row r="1481" spans="2:30" outlineLevel="2">
      <c r="B1481" s="4" t="s">
        <v>5</v>
      </c>
      <c r="C1481" s="4" t="s">
        <v>5232</v>
      </c>
      <c r="D1481" s="4" t="s">
        <v>12</v>
      </c>
      <c r="E1481" s="10" t="s">
        <v>64</v>
      </c>
      <c r="F1481" s="4" t="s">
        <v>47</v>
      </c>
      <c r="G1481" s="10" t="s">
        <v>1616</v>
      </c>
      <c r="H1481" s="10" t="s">
        <v>1583</v>
      </c>
      <c r="I1481" s="4" t="s">
        <v>73</v>
      </c>
      <c r="J1481" s="72" t="str">
        <f t="shared" si="124"/>
        <v>NKBFVC15 ICPL Curncy</v>
      </c>
      <c r="K1481" s="25" t="str">
        <f t="shared" si="125"/>
        <v>ICPL</v>
      </c>
      <c r="L1481" s="26">
        <f t="shared" ca="1" si="125"/>
        <v>42276</v>
      </c>
      <c r="M1481" s="25" t="b">
        <f t="shared" si="125"/>
        <v>0</v>
      </c>
      <c r="N1481" s="84" t="str">
        <f>IF($M1481,_xll.BDP($J1481,N$1463),"[DISABLED]")</f>
        <v>[DISABLED]</v>
      </c>
      <c r="O1481" s="84" t="str">
        <f>IF($M1481,_xll.BDP($J1481,O$1463),"[DISABLED]")</f>
        <v>[DISABLED]</v>
      </c>
      <c r="P1481" s="84" t="str">
        <f>IF($M1481,_xll.BDP($J1481,P$1463),"[DISABLED]")</f>
        <v>[DISABLED]</v>
      </c>
      <c r="Q1481" s="84" t="str">
        <f>IF($M1481,_xll.BDH($J1481,Q$1463,$L1481),"[DISABLED]")</f>
        <v>[DISABLED]</v>
      </c>
      <c r="R1481" s="84" t="str">
        <f>IF($M1481,_xll.BDH($J1481,R$1463,$L1481),"[DISABLED]")</f>
        <v>[DISABLED]</v>
      </c>
      <c r="S1481" s="84" t="str">
        <f>IF($M1481,_xll.BDH($J1481,S$1463,$L1481),"[DISABLED]")</f>
        <v>[DISABLED]</v>
      </c>
      <c r="U1481" s="106" t="s">
        <v>6507</v>
      </c>
      <c r="V1481" s="107" t="s">
        <v>1055</v>
      </c>
      <c r="W1481" s="108">
        <v>42276</v>
      </c>
      <c r="X1481" s="107" t="b">
        <v>0</v>
      </c>
      <c r="Y1481" s="107" t="s">
        <v>5237</v>
      </c>
      <c r="Z1481" s="107" t="s">
        <v>5237</v>
      </c>
      <c r="AA1481" s="107" t="s">
        <v>5237</v>
      </c>
      <c r="AB1481" s="107" t="s">
        <v>5237</v>
      </c>
      <c r="AC1481" s="107" t="s">
        <v>5237</v>
      </c>
      <c r="AD1481" s="107" t="s">
        <v>5237</v>
      </c>
    </row>
    <row r="1482" spans="2:30" outlineLevel="2">
      <c r="B1482" s="4" t="s">
        <v>5</v>
      </c>
      <c r="C1482" s="4" t="s">
        <v>5232</v>
      </c>
      <c r="D1482" s="4" t="s">
        <v>12</v>
      </c>
      <c r="E1482" s="10" t="s">
        <v>64</v>
      </c>
      <c r="F1482" s="4" t="s">
        <v>48</v>
      </c>
      <c r="G1482" s="10" t="s">
        <v>1616</v>
      </c>
      <c r="H1482" s="10" t="s">
        <v>1584</v>
      </c>
      <c r="I1482" s="4" t="s">
        <v>73</v>
      </c>
      <c r="J1482" s="72" t="str">
        <f t="shared" si="124"/>
        <v>NKBFVC20 ICPL Curncy</v>
      </c>
      <c r="K1482" s="25" t="str">
        <f t="shared" si="125"/>
        <v>ICPL</v>
      </c>
      <c r="L1482" s="26">
        <f t="shared" ca="1" si="125"/>
        <v>42276</v>
      </c>
      <c r="M1482" s="25" t="b">
        <f t="shared" si="125"/>
        <v>0</v>
      </c>
      <c r="N1482" s="84" t="str">
        <f>IF($M1482,_xll.BDP($J1482,N$1463),"[DISABLED]")</f>
        <v>[DISABLED]</v>
      </c>
      <c r="O1482" s="84" t="str">
        <f>IF($M1482,_xll.BDP($J1482,O$1463),"[DISABLED]")</f>
        <v>[DISABLED]</v>
      </c>
      <c r="P1482" s="84" t="str">
        <f>IF($M1482,_xll.BDP($J1482,P$1463),"[DISABLED]")</f>
        <v>[DISABLED]</v>
      </c>
      <c r="Q1482" s="84" t="str">
        <f>IF($M1482,_xll.BDH($J1482,Q$1463,$L1482),"[DISABLED]")</f>
        <v>[DISABLED]</v>
      </c>
      <c r="R1482" s="84" t="str">
        <f>IF($M1482,_xll.BDH($J1482,R$1463,$L1482),"[DISABLED]")</f>
        <v>[DISABLED]</v>
      </c>
      <c r="S1482" s="84" t="str">
        <f>IF($M1482,_xll.BDH($J1482,S$1463,$L1482),"[DISABLED]")</f>
        <v>[DISABLED]</v>
      </c>
      <c r="U1482" s="106" t="s">
        <v>6508</v>
      </c>
      <c r="V1482" s="107" t="s">
        <v>1055</v>
      </c>
      <c r="W1482" s="108">
        <v>42276</v>
      </c>
      <c r="X1482" s="107" t="b">
        <v>0</v>
      </c>
      <c r="Y1482" s="107" t="s">
        <v>5237</v>
      </c>
      <c r="Z1482" s="107" t="s">
        <v>5237</v>
      </c>
      <c r="AA1482" s="107" t="s">
        <v>5237</v>
      </c>
      <c r="AB1482" s="107" t="s">
        <v>5237</v>
      </c>
      <c r="AC1482" s="107" t="s">
        <v>5237</v>
      </c>
      <c r="AD1482" s="107" t="s">
        <v>5237</v>
      </c>
    </row>
    <row r="1483" spans="2:30" outlineLevel="2">
      <c r="B1483" s="4" t="s">
        <v>5</v>
      </c>
      <c r="C1483" s="4" t="s">
        <v>5232</v>
      </c>
      <c r="D1483" s="4" t="s">
        <v>12</v>
      </c>
      <c r="E1483" s="10" t="s">
        <v>64</v>
      </c>
      <c r="F1483" s="4" t="s">
        <v>49</v>
      </c>
      <c r="G1483" s="10" t="s">
        <v>1616</v>
      </c>
      <c r="H1483" s="10" t="s">
        <v>1585</v>
      </c>
      <c r="I1483" s="4" t="s">
        <v>73</v>
      </c>
      <c r="J1483" s="72" t="str">
        <f t="shared" si="124"/>
        <v>NKBFVC25 ICPL Curncy</v>
      </c>
      <c r="K1483" s="25" t="str">
        <f t="shared" si="125"/>
        <v>ICPL</v>
      </c>
      <c r="L1483" s="26">
        <f t="shared" ca="1" si="125"/>
        <v>42276</v>
      </c>
      <c r="M1483" s="25" t="b">
        <f t="shared" si="125"/>
        <v>0</v>
      </c>
      <c r="N1483" s="84" t="str">
        <f>IF($M1483,_xll.BDP($J1483,N$1463),"[DISABLED]")</f>
        <v>[DISABLED]</v>
      </c>
      <c r="O1483" s="84" t="str">
        <f>IF($M1483,_xll.BDP($J1483,O$1463),"[DISABLED]")</f>
        <v>[DISABLED]</v>
      </c>
      <c r="P1483" s="84" t="str">
        <f>IF($M1483,_xll.BDP($J1483,P$1463),"[DISABLED]")</f>
        <v>[DISABLED]</v>
      </c>
      <c r="Q1483" s="84" t="str">
        <f>IF($M1483,_xll.BDH($J1483,Q$1463,$L1483),"[DISABLED]")</f>
        <v>[DISABLED]</v>
      </c>
      <c r="R1483" s="84" t="str">
        <f>IF($M1483,_xll.BDH($J1483,R$1463,$L1483),"[DISABLED]")</f>
        <v>[DISABLED]</v>
      </c>
      <c r="S1483" s="84" t="str">
        <f>IF($M1483,_xll.BDH($J1483,S$1463,$L1483),"[DISABLED]")</f>
        <v>[DISABLED]</v>
      </c>
      <c r="U1483" s="106" t="s">
        <v>6509</v>
      </c>
      <c r="V1483" s="107" t="s">
        <v>1055</v>
      </c>
      <c r="W1483" s="108">
        <v>42276</v>
      </c>
      <c r="X1483" s="107" t="b">
        <v>0</v>
      </c>
      <c r="Y1483" s="107" t="s">
        <v>5237</v>
      </c>
      <c r="Z1483" s="107" t="s">
        <v>5237</v>
      </c>
      <c r="AA1483" s="107" t="s">
        <v>5237</v>
      </c>
      <c r="AB1483" s="107" t="s">
        <v>5237</v>
      </c>
      <c r="AC1483" s="107" t="s">
        <v>5237</v>
      </c>
      <c r="AD1483" s="107" t="s">
        <v>5237</v>
      </c>
    </row>
    <row r="1484" spans="2:30" outlineLevel="2">
      <c r="B1484" s="4" t="s">
        <v>5</v>
      </c>
      <c r="C1484" s="4" t="s">
        <v>5232</v>
      </c>
      <c r="D1484" s="4" t="s">
        <v>12</v>
      </c>
      <c r="E1484" s="10" t="s">
        <v>64</v>
      </c>
      <c r="F1484" s="4" t="s">
        <v>50</v>
      </c>
      <c r="G1484" s="10" t="s">
        <v>1616</v>
      </c>
      <c r="H1484" s="10" t="s">
        <v>1586</v>
      </c>
      <c r="I1484" s="4" t="s">
        <v>73</v>
      </c>
      <c r="J1484" s="72" t="str">
        <f t="shared" si="124"/>
        <v>NKBFVC30 ICPL Curncy</v>
      </c>
      <c r="K1484" s="25" t="str">
        <f t="shared" si="125"/>
        <v>ICPL</v>
      </c>
      <c r="L1484" s="26">
        <f t="shared" ca="1" si="125"/>
        <v>42276</v>
      </c>
      <c r="M1484" s="25" t="b">
        <f t="shared" si="125"/>
        <v>0</v>
      </c>
      <c r="N1484" s="84" t="str">
        <f>IF($M1484,_xll.BDP($J1484,N$1463),"[DISABLED]")</f>
        <v>[DISABLED]</v>
      </c>
      <c r="O1484" s="84" t="str">
        <f>IF($M1484,_xll.BDP($J1484,O$1463),"[DISABLED]")</f>
        <v>[DISABLED]</v>
      </c>
      <c r="P1484" s="84" t="str">
        <f>IF($M1484,_xll.BDP($J1484,P$1463),"[DISABLED]")</f>
        <v>[DISABLED]</v>
      </c>
      <c r="Q1484" s="84" t="str">
        <f>IF($M1484,_xll.BDH($J1484,Q$1463,$L1484),"[DISABLED]")</f>
        <v>[DISABLED]</v>
      </c>
      <c r="R1484" s="84" t="str">
        <f>IF($M1484,_xll.BDH($J1484,R$1463,$L1484),"[DISABLED]")</f>
        <v>[DISABLED]</v>
      </c>
      <c r="S1484" s="84" t="str">
        <f>IF($M1484,_xll.BDH($J1484,S$1463,$L1484),"[DISABLED]")</f>
        <v>[DISABLED]</v>
      </c>
      <c r="U1484" s="106" t="s">
        <v>6510</v>
      </c>
      <c r="V1484" s="107" t="s">
        <v>1055</v>
      </c>
      <c r="W1484" s="108">
        <v>42276</v>
      </c>
      <c r="X1484" s="107" t="b">
        <v>0</v>
      </c>
      <c r="Y1484" s="107" t="s">
        <v>5237</v>
      </c>
      <c r="Z1484" s="107" t="s">
        <v>5237</v>
      </c>
      <c r="AA1484" s="107" t="s">
        <v>5237</v>
      </c>
      <c r="AB1484" s="107" t="s">
        <v>5237</v>
      </c>
      <c r="AC1484" s="107" t="s">
        <v>5237</v>
      </c>
      <c r="AD1484" s="107" t="s">
        <v>5237</v>
      </c>
    </row>
    <row r="1485" spans="2:30" outlineLevel="2">
      <c r="B1485" s="4" t="s">
        <v>5</v>
      </c>
      <c r="C1485" s="4" t="s">
        <v>5232</v>
      </c>
      <c r="D1485" s="4" t="s">
        <v>12</v>
      </c>
      <c r="E1485" s="10" t="s">
        <v>64</v>
      </c>
      <c r="F1485" s="4" t="s">
        <v>51</v>
      </c>
      <c r="G1485" s="10" t="s">
        <v>1616</v>
      </c>
      <c r="H1485" s="10" t="s">
        <v>1587</v>
      </c>
      <c r="I1485" s="4" t="s">
        <v>73</v>
      </c>
      <c r="J1485" s="72" t="str">
        <f t="shared" si="124"/>
        <v>NKBFVC40 ICPL Curncy</v>
      </c>
      <c r="K1485" s="25" t="str">
        <f t="shared" si="125"/>
        <v>ICPL</v>
      </c>
      <c r="L1485" s="26">
        <f t="shared" ca="1" si="125"/>
        <v>42276</v>
      </c>
      <c r="M1485" s="25" t="b">
        <f t="shared" si="125"/>
        <v>0</v>
      </c>
      <c r="N1485" s="84" t="str">
        <f>IF($M1485,_xll.BDP($J1485,N$1463),"[DISABLED]")</f>
        <v>[DISABLED]</v>
      </c>
      <c r="O1485" s="84" t="str">
        <f>IF($M1485,_xll.BDP($J1485,O$1463),"[DISABLED]")</f>
        <v>[DISABLED]</v>
      </c>
      <c r="P1485" s="84" t="str">
        <f>IF($M1485,_xll.BDP($J1485,P$1463),"[DISABLED]")</f>
        <v>[DISABLED]</v>
      </c>
      <c r="Q1485" s="84" t="str">
        <f>IF($M1485,_xll.BDH($J1485,Q$1463,$L1485),"[DISABLED]")</f>
        <v>[DISABLED]</v>
      </c>
      <c r="R1485" s="84" t="str">
        <f>IF($M1485,_xll.BDH($J1485,R$1463,$L1485),"[DISABLED]")</f>
        <v>[DISABLED]</v>
      </c>
      <c r="S1485" s="84" t="str">
        <f>IF($M1485,_xll.BDH($J1485,S$1463,$L1485),"[DISABLED]")</f>
        <v>[DISABLED]</v>
      </c>
      <c r="U1485" s="106" t="s">
        <v>6511</v>
      </c>
      <c r="V1485" s="107" t="s">
        <v>1055</v>
      </c>
      <c r="W1485" s="108">
        <v>42276</v>
      </c>
      <c r="X1485" s="107" t="b">
        <v>0</v>
      </c>
      <c r="Y1485" s="107" t="s">
        <v>5237</v>
      </c>
      <c r="Z1485" s="107" t="s">
        <v>5237</v>
      </c>
      <c r="AA1485" s="107" t="s">
        <v>5237</v>
      </c>
      <c r="AB1485" s="107" t="s">
        <v>5237</v>
      </c>
      <c r="AC1485" s="107" t="s">
        <v>5237</v>
      </c>
      <c r="AD1485" s="107" t="s">
        <v>5237</v>
      </c>
    </row>
    <row r="1486" spans="2:30" outlineLevel="2">
      <c r="B1486" s="4" t="s">
        <v>5</v>
      </c>
      <c r="C1486" s="4" t="s">
        <v>5232</v>
      </c>
      <c r="D1486" s="4" t="s">
        <v>12</v>
      </c>
      <c r="E1486" s="10" t="s">
        <v>64</v>
      </c>
      <c r="F1486" s="4" t="s">
        <v>52</v>
      </c>
      <c r="G1486" s="10" t="s">
        <v>1616</v>
      </c>
      <c r="H1486" s="10" t="s">
        <v>1588</v>
      </c>
      <c r="I1486" s="4" t="s">
        <v>73</v>
      </c>
      <c r="J1486" s="72" t="str">
        <f t="shared" si="124"/>
        <v>NKBFVC50 ICPL Curncy</v>
      </c>
      <c r="K1486" s="25" t="str">
        <f t="shared" si="125"/>
        <v>ICPL</v>
      </c>
      <c r="L1486" s="26">
        <f t="shared" ca="1" si="125"/>
        <v>42276</v>
      </c>
      <c r="M1486" s="25" t="b">
        <f t="shared" si="125"/>
        <v>0</v>
      </c>
      <c r="N1486" s="84" t="str">
        <f>IF($M1486,_xll.BDP($J1486,N$1463),"[DISABLED]")</f>
        <v>[DISABLED]</v>
      </c>
      <c r="O1486" s="84" t="str">
        <f>IF($M1486,_xll.BDP($J1486,O$1463),"[DISABLED]")</f>
        <v>[DISABLED]</v>
      </c>
      <c r="P1486" s="84" t="str">
        <f>IF($M1486,_xll.BDP($J1486,P$1463),"[DISABLED]")</f>
        <v>[DISABLED]</v>
      </c>
      <c r="Q1486" s="84" t="str">
        <f>IF($M1486,_xll.BDH($J1486,Q$1463,$L1486),"[DISABLED]")</f>
        <v>[DISABLED]</v>
      </c>
      <c r="R1486" s="84" t="str">
        <f>IF($M1486,_xll.BDH($J1486,R$1463,$L1486),"[DISABLED]")</f>
        <v>[DISABLED]</v>
      </c>
      <c r="S1486" s="84" t="str">
        <f>IF($M1486,_xll.BDH($J1486,S$1463,$L1486),"[DISABLED]")</f>
        <v>[DISABLED]</v>
      </c>
      <c r="U1486" s="106" t="s">
        <v>6512</v>
      </c>
      <c r="V1486" s="107" t="s">
        <v>1055</v>
      </c>
      <c r="W1486" s="108">
        <v>42276</v>
      </c>
      <c r="X1486" s="107" t="b">
        <v>0</v>
      </c>
      <c r="Y1486" s="107" t="s">
        <v>5237</v>
      </c>
      <c r="Z1486" s="107" t="s">
        <v>5237</v>
      </c>
      <c r="AA1486" s="107" t="s">
        <v>5237</v>
      </c>
      <c r="AB1486" s="107" t="s">
        <v>5237</v>
      </c>
      <c r="AC1486" s="107" t="s">
        <v>5237</v>
      </c>
      <c r="AD1486" s="107" t="s">
        <v>5237</v>
      </c>
    </row>
    <row r="1487" spans="2:30" outlineLevel="2">
      <c r="B1487" s="4" t="s">
        <v>5</v>
      </c>
      <c r="C1487" s="4" t="s">
        <v>5232</v>
      </c>
      <c r="D1487" s="4" t="s">
        <v>12</v>
      </c>
      <c r="E1487" s="35" t="s">
        <v>64</v>
      </c>
      <c r="F1487" s="6" t="s">
        <v>169</v>
      </c>
      <c r="G1487" s="35" t="s">
        <v>1616</v>
      </c>
      <c r="H1487" s="35" t="s">
        <v>1589</v>
      </c>
      <c r="I1487" s="6" t="s">
        <v>73</v>
      </c>
      <c r="J1487" s="72" t="str">
        <f t="shared" si="124"/>
        <v>NKBFVC60 ICPL Curncy</v>
      </c>
      <c r="K1487" s="25" t="str">
        <f t="shared" si="125"/>
        <v>ICPL</v>
      </c>
      <c r="L1487" s="26">
        <f t="shared" ca="1" si="125"/>
        <v>42276</v>
      </c>
      <c r="M1487" s="25" t="b">
        <f t="shared" si="125"/>
        <v>0</v>
      </c>
      <c r="N1487" s="84" t="str">
        <f>IF($M1487,_xll.BDP($J1487,N$1463),"[DISABLED]")</f>
        <v>[DISABLED]</v>
      </c>
      <c r="O1487" s="84" t="str">
        <f>IF($M1487,_xll.BDP($J1487,O$1463),"[DISABLED]")</f>
        <v>[DISABLED]</v>
      </c>
      <c r="P1487" s="84" t="str">
        <f>IF($M1487,_xll.BDP($J1487,P$1463),"[DISABLED]")</f>
        <v>[DISABLED]</v>
      </c>
      <c r="Q1487" s="84" t="str">
        <f>IF($M1487,_xll.BDH($J1487,Q$1463,$L1487),"[DISABLED]")</f>
        <v>[DISABLED]</v>
      </c>
      <c r="R1487" s="84" t="str">
        <f>IF($M1487,_xll.BDH($J1487,R$1463,$L1487),"[DISABLED]")</f>
        <v>[DISABLED]</v>
      </c>
      <c r="S1487" s="84" t="str">
        <f>IF($M1487,_xll.BDH($J1487,S$1463,$L1487),"[DISABLED]")</f>
        <v>[DISABLED]</v>
      </c>
      <c r="U1487" s="106" t="s">
        <v>6513</v>
      </c>
      <c r="V1487" s="107" t="s">
        <v>1055</v>
      </c>
      <c r="W1487" s="108">
        <v>42276</v>
      </c>
      <c r="X1487" s="107" t="b">
        <v>0</v>
      </c>
      <c r="Y1487" s="107" t="s">
        <v>5237</v>
      </c>
      <c r="Z1487" s="107" t="s">
        <v>5237</v>
      </c>
      <c r="AA1487" s="107" t="s">
        <v>5237</v>
      </c>
      <c r="AB1487" s="107" t="s">
        <v>5237</v>
      </c>
      <c r="AC1487" s="107" t="s">
        <v>5237</v>
      </c>
      <c r="AD1487" s="107" t="s">
        <v>5237</v>
      </c>
    </row>
    <row r="1488" spans="2:30" outlineLevel="1">
      <c r="B1488" s="4" t="s">
        <v>5</v>
      </c>
      <c r="C1488" s="4" t="s">
        <v>5232</v>
      </c>
      <c r="D1488" s="4" t="s">
        <v>12</v>
      </c>
      <c r="E1488" s="39" t="s">
        <v>64</v>
      </c>
      <c r="F1488" s="76"/>
      <c r="G1488" s="77"/>
      <c r="H1488" s="77"/>
      <c r="I1488" s="78"/>
      <c r="J1488" s="78"/>
      <c r="K1488" s="81" t="str">
        <f t="shared" ref="K1488:S1488" si="126">INDEX(ObjData,MATCH($C1488&amp;"-"&amp;$D1488&amp;"-"&amp;$E1488,ObjIDs,0),MATCH(K$2,ObjFields,0))</f>
        <v>ICPL</v>
      </c>
      <c r="L1488" s="82">
        <f t="shared" ca="1" si="126"/>
        <v>42276</v>
      </c>
      <c r="M1488" s="81" t="b">
        <f t="shared" si="126"/>
        <v>0</v>
      </c>
      <c r="N1488" s="81" t="str">
        <f t="shared" si="126"/>
        <v>NAME</v>
      </c>
      <c r="O1488" s="81" t="str">
        <f t="shared" si="126"/>
        <v>LAST_UPDATE_DT</v>
      </c>
      <c r="P1488" s="81" t="str">
        <f t="shared" si="126"/>
        <v>LAST_UPDATE</v>
      </c>
      <c r="Q1488" s="81" t="str">
        <f t="shared" si="126"/>
        <v>PX_LAST</v>
      </c>
      <c r="R1488" s="81" t="str">
        <f t="shared" si="126"/>
        <v>PX_BID</v>
      </c>
      <c r="S1488" s="81" t="str">
        <f t="shared" si="126"/>
        <v>PX_ASK</v>
      </c>
      <c r="U1488" s="103"/>
      <c r="V1488" s="104" t="s">
        <v>1055</v>
      </c>
      <c r="W1488" s="105">
        <v>42276</v>
      </c>
      <c r="X1488" s="104" t="b">
        <v>0</v>
      </c>
      <c r="Y1488" s="104" t="s">
        <v>289</v>
      </c>
      <c r="Z1488" s="104" t="s">
        <v>291</v>
      </c>
      <c r="AA1488" s="104" t="s">
        <v>292</v>
      </c>
      <c r="AB1488" s="104" t="s">
        <v>56</v>
      </c>
      <c r="AC1488" s="104" t="s">
        <v>5228</v>
      </c>
      <c r="AD1488" s="104" t="s">
        <v>5229</v>
      </c>
    </row>
    <row r="1489" spans="2:30" outlineLevel="2">
      <c r="B1489" s="4" t="s">
        <v>5</v>
      </c>
      <c r="C1489" s="4" t="s">
        <v>5232</v>
      </c>
      <c r="D1489" s="4" t="s">
        <v>12</v>
      </c>
      <c r="E1489" s="10" t="s">
        <v>64</v>
      </c>
      <c r="F1489" s="4" t="s">
        <v>58</v>
      </c>
      <c r="G1489" s="10" t="s">
        <v>55</v>
      </c>
      <c r="H1489" s="10" t="s">
        <v>1541</v>
      </c>
      <c r="I1489" s="4" t="s">
        <v>277</v>
      </c>
      <c r="J1489" s="72" t="str">
        <f>H1489&amp;" "&amp;K1489&amp;" "&amp;I1489</f>
        <v>NIBOR6M ICPL Index</v>
      </c>
      <c r="K1489" s="25" t="str">
        <f>K$1488</f>
        <v>ICPL</v>
      </c>
      <c r="L1489" s="26">
        <f ca="1">L$1488</f>
        <v>42276</v>
      </c>
      <c r="M1489" s="25" t="b">
        <f>M$1488</f>
        <v>0</v>
      </c>
      <c r="N1489" s="84" t="str">
        <f>IF($M1489,_xll.BDP($J1489,N$1488),"[DISABLED]")</f>
        <v>[DISABLED]</v>
      </c>
      <c r="O1489" s="84" t="str">
        <f>IF($M1489,_xll.BDP($J1489,O$1488),"[DISABLED]")</f>
        <v>[DISABLED]</v>
      </c>
      <c r="P1489" s="84" t="str">
        <f>IF($M1489,_xll.BDP($J1489,P$1488),"[DISABLED]")</f>
        <v>[DISABLED]</v>
      </c>
      <c r="Q1489" s="84" t="str">
        <f>IF($M1489,_xll.BDH($J1489,Q$1488,$L1489),"[DISABLED]")</f>
        <v>[DISABLED]</v>
      </c>
      <c r="R1489" s="84" t="str">
        <f>IF($M1489,_xll.BDH($J1489,R$1488,$L1489),"[DISABLED]")</f>
        <v>[DISABLED]</v>
      </c>
      <c r="S1489" s="84" t="str">
        <f>IF($M1489,_xll.BDH($J1489,S$1488,$L1489),"[DISABLED]")</f>
        <v>[DISABLED]</v>
      </c>
      <c r="U1489" s="106" t="s">
        <v>6514</v>
      </c>
      <c r="V1489" s="107" t="s">
        <v>1055</v>
      </c>
      <c r="W1489" s="108">
        <v>42276</v>
      </c>
      <c r="X1489" s="107" t="b">
        <v>0</v>
      </c>
      <c r="Y1489" s="107" t="s">
        <v>5237</v>
      </c>
      <c r="Z1489" s="107" t="s">
        <v>5237</v>
      </c>
      <c r="AA1489" s="107" t="s">
        <v>5237</v>
      </c>
      <c r="AB1489" s="107" t="s">
        <v>5237</v>
      </c>
      <c r="AC1489" s="107" t="s">
        <v>5237</v>
      </c>
      <c r="AD1489" s="107" t="s">
        <v>5237</v>
      </c>
    </row>
    <row r="1490" spans="2:30" outlineLevel="2">
      <c r="B1490" s="4" t="s">
        <v>5</v>
      </c>
      <c r="C1490" s="4" t="s">
        <v>5232</v>
      </c>
      <c r="D1490" s="4" t="s">
        <v>12</v>
      </c>
      <c r="E1490" s="10" t="s">
        <v>64</v>
      </c>
      <c r="F1490" s="4" t="s">
        <v>58</v>
      </c>
      <c r="G1490" s="10" t="s">
        <v>1565</v>
      </c>
      <c r="H1490" s="10" t="s">
        <v>1562</v>
      </c>
      <c r="I1490" s="4" t="s">
        <v>73</v>
      </c>
      <c r="J1490" s="72" t="str">
        <f t="shared" ref="J1490:J1512" si="127">H1490&amp;" "&amp;K1490&amp;" "&amp;I1490</f>
        <v>NKSWF ICPL Curncy</v>
      </c>
      <c r="K1490" s="25" t="str">
        <f t="shared" ref="K1490:M1512" si="128">K$1488</f>
        <v>ICPL</v>
      </c>
      <c r="L1490" s="26">
        <f t="shared" ca="1" si="128"/>
        <v>42276</v>
      </c>
      <c r="M1490" s="25" t="b">
        <f t="shared" si="128"/>
        <v>0</v>
      </c>
      <c r="N1490" s="84" t="str">
        <f>IF($M1490,_xll.BDP($J1490,N$1488),"[DISABLED]")</f>
        <v>[DISABLED]</v>
      </c>
      <c r="O1490" s="84" t="str">
        <f>IF($M1490,_xll.BDP($J1490,O$1488),"[DISABLED]")</f>
        <v>[DISABLED]</v>
      </c>
      <c r="P1490" s="84" t="str">
        <f>IF($M1490,_xll.BDP($J1490,P$1488),"[DISABLED]")</f>
        <v>[DISABLED]</v>
      </c>
      <c r="Q1490" s="84" t="str">
        <f>IF($M1490,_xll.BDH($J1490,Q$1488,$L1490),"[DISABLED]")</f>
        <v>[DISABLED]</v>
      </c>
      <c r="R1490" s="84" t="str">
        <f>IF($M1490,_xll.BDH($J1490,R$1488,$L1490),"[DISABLED]")</f>
        <v>[DISABLED]</v>
      </c>
      <c r="S1490" s="84" t="str">
        <f>IF($M1490,_xll.BDH($J1490,S$1488,$L1490),"[DISABLED]")</f>
        <v>[DISABLED]</v>
      </c>
      <c r="U1490" s="106" t="s">
        <v>6515</v>
      </c>
      <c r="V1490" s="107" t="s">
        <v>1055</v>
      </c>
      <c r="W1490" s="108">
        <v>42276</v>
      </c>
      <c r="X1490" s="107" t="b">
        <v>0</v>
      </c>
      <c r="Y1490" s="107" t="s">
        <v>5237</v>
      </c>
      <c r="Z1490" s="107" t="s">
        <v>5237</v>
      </c>
      <c r="AA1490" s="107" t="s">
        <v>5237</v>
      </c>
      <c r="AB1490" s="107" t="s">
        <v>5237</v>
      </c>
      <c r="AC1490" s="107" t="s">
        <v>5237</v>
      </c>
      <c r="AD1490" s="107" t="s">
        <v>5237</v>
      </c>
    </row>
    <row r="1491" spans="2:30" outlineLevel="2">
      <c r="B1491" s="4" t="s">
        <v>5</v>
      </c>
      <c r="C1491" s="4" t="s">
        <v>5232</v>
      </c>
      <c r="D1491" s="4" t="s">
        <v>12</v>
      </c>
      <c r="E1491" s="10" t="s">
        <v>64</v>
      </c>
      <c r="F1491" s="4" t="s">
        <v>41</v>
      </c>
      <c r="G1491" s="10" t="s">
        <v>1565</v>
      </c>
      <c r="H1491" s="10" t="s">
        <v>1563</v>
      </c>
      <c r="I1491" s="4" t="s">
        <v>73</v>
      </c>
      <c r="J1491" s="72" t="str">
        <f t="shared" si="127"/>
        <v>NKSW1 ICPL Curncy</v>
      </c>
      <c r="K1491" s="25" t="str">
        <f t="shared" si="128"/>
        <v>ICPL</v>
      </c>
      <c r="L1491" s="26">
        <f t="shared" ca="1" si="128"/>
        <v>42276</v>
      </c>
      <c r="M1491" s="25" t="b">
        <f t="shared" si="128"/>
        <v>0</v>
      </c>
      <c r="N1491" s="84" t="str">
        <f>IF($M1491,_xll.BDP($J1491,N$1488),"[DISABLED]")</f>
        <v>[DISABLED]</v>
      </c>
      <c r="O1491" s="84" t="str">
        <f>IF($M1491,_xll.BDP($J1491,O$1488),"[DISABLED]")</f>
        <v>[DISABLED]</v>
      </c>
      <c r="P1491" s="84" t="str">
        <f>IF($M1491,_xll.BDP($J1491,P$1488),"[DISABLED]")</f>
        <v>[DISABLED]</v>
      </c>
      <c r="Q1491" s="84" t="str">
        <f>IF($M1491,_xll.BDH($J1491,Q$1488,$L1491),"[DISABLED]")</f>
        <v>[DISABLED]</v>
      </c>
      <c r="R1491" s="84" t="str">
        <f>IF($M1491,_xll.BDH($J1491,R$1488,$L1491),"[DISABLED]")</f>
        <v>[DISABLED]</v>
      </c>
      <c r="S1491" s="84" t="str">
        <f>IF($M1491,_xll.BDH($J1491,S$1488,$L1491),"[DISABLED]")</f>
        <v>[DISABLED]</v>
      </c>
      <c r="U1491" s="106" t="s">
        <v>6516</v>
      </c>
      <c r="V1491" s="107" t="s">
        <v>1055</v>
      </c>
      <c r="W1491" s="108">
        <v>42276</v>
      </c>
      <c r="X1491" s="107" t="b">
        <v>0</v>
      </c>
      <c r="Y1491" s="107" t="s">
        <v>5237</v>
      </c>
      <c r="Z1491" s="107" t="s">
        <v>5237</v>
      </c>
      <c r="AA1491" s="107" t="s">
        <v>5237</v>
      </c>
      <c r="AB1491" s="107" t="s">
        <v>5237</v>
      </c>
      <c r="AC1491" s="107" t="s">
        <v>5237</v>
      </c>
      <c r="AD1491" s="107" t="s">
        <v>5237</v>
      </c>
    </row>
    <row r="1492" spans="2:30" outlineLevel="2">
      <c r="B1492" s="4" t="s">
        <v>5</v>
      </c>
      <c r="C1492" s="4" t="s">
        <v>5232</v>
      </c>
      <c r="D1492" s="4" t="s">
        <v>12</v>
      </c>
      <c r="E1492" s="10" t="s">
        <v>64</v>
      </c>
      <c r="F1492" s="4" t="s">
        <v>146</v>
      </c>
      <c r="G1492" s="10" t="s">
        <v>1565</v>
      </c>
      <c r="H1492" s="10" t="s">
        <v>1564</v>
      </c>
      <c r="I1492" s="4" t="s">
        <v>73</v>
      </c>
      <c r="J1492" s="72" t="str">
        <f t="shared" si="127"/>
        <v>NKSW1F ICPL Curncy</v>
      </c>
      <c r="K1492" s="25" t="str">
        <f t="shared" si="128"/>
        <v>ICPL</v>
      </c>
      <c r="L1492" s="26">
        <f t="shared" ca="1" si="128"/>
        <v>42276</v>
      </c>
      <c r="M1492" s="25" t="b">
        <f t="shared" si="128"/>
        <v>0</v>
      </c>
      <c r="N1492" s="84" t="str">
        <f>IF($M1492,_xll.BDP($J1492,N$1488),"[DISABLED]")</f>
        <v>[DISABLED]</v>
      </c>
      <c r="O1492" s="84" t="str">
        <f>IF($M1492,_xll.BDP($J1492,O$1488),"[DISABLED]")</f>
        <v>[DISABLED]</v>
      </c>
      <c r="P1492" s="84" t="str">
        <f>IF($M1492,_xll.BDP($J1492,P$1488),"[DISABLED]")</f>
        <v>[DISABLED]</v>
      </c>
      <c r="Q1492" s="84" t="str">
        <f>IF($M1492,_xll.BDH($J1492,Q$1488,$L1492),"[DISABLED]")</f>
        <v>[DISABLED]</v>
      </c>
      <c r="R1492" s="84" t="str">
        <f>IF($M1492,_xll.BDH($J1492,R$1488,$L1492),"[DISABLED]")</f>
        <v>[DISABLED]</v>
      </c>
      <c r="S1492" s="84" t="str">
        <f>IF($M1492,_xll.BDH($J1492,S$1488,$L1492),"[DISABLED]")</f>
        <v>[DISABLED]</v>
      </c>
      <c r="U1492" s="106" t="s">
        <v>6517</v>
      </c>
      <c r="V1492" s="107" t="s">
        <v>1055</v>
      </c>
      <c r="W1492" s="108">
        <v>42276</v>
      </c>
      <c r="X1492" s="107" t="b">
        <v>0</v>
      </c>
      <c r="Y1492" s="107" t="s">
        <v>5237</v>
      </c>
      <c r="Z1492" s="107" t="s">
        <v>5237</v>
      </c>
      <c r="AA1492" s="107" t="s">
        <v>5237</v>
      </c>
      <c r="AB1492" s="107" t="s">
        <v>5237</v>
      </c>
      <c r="AC1492" s="107" t="s">
        <v>5237</v>
      </c>
      <c r="AD1492" s="107" t="s">
        <v>5237</v>
      </c>
    </row>
    <row r="1493" spans="2:30" outlineLevel="2">
      <c r="B1493" s="4" t="s">
        <v>5</v>
      </c>
      <c r="C1493" s="4" t="s">
        <v>5232</v>
      </c>
      <c r="D1493" s="4" t="s">
        <v>12</v>
      </c>
      <c r="E1493" s="10" t="s">
        <v>64</v>
      </c>
      <c r="F1493" s="4" t="s">
        <v>42</v>
      </c>
      <c r="G1493" s="10" t="s">
        <v>1565</v>
      </c>
      <c r="H1493" s="10" t="s">
        <v>1542</v>
      </c>
      <c r="I1493" s="4" t="s">
        <v>73</v>
      </c>
      <c r="J1493" s="72" t="str">
        <f t="shared" si="127"/>
        <v>NKSW2 ICPL Curncy</v>
      </c>
      <c r="K1493" s="25" t="str">
        <f t="shared" si="128"/>
        <v>ICPL</v>
      </c>
      <c r="L1493" s="26">
        <f t="shared" ca="1" si="128"/>
        <v>42276</v>
      </c>
      <c r="M1493" s="25" t="b">
        <f t="shared" si="128"/>
        <v>0</v>
      </c>
      <c r="N1493" s="84" t="str">
        <f>IF($M1493,_xll.BDP($J1493,N$1488),"[DISABLED]")</f>
        <v>[DISABLED]</v>
      </c>
      <c r="O1493" s="84" t="str">
        <f>IF($M1493,_xll.BDP($J1493,O$1488),"[DISABLED]")</f>
        <v>[DISABLED]</v>
      </c>
      <c r="P1493" s="84" t="str">
        <f>IF($M1493,_xll.BDP($J1493,P$1488),"[DISABLED]")</f>
        <v>[DISABLED]</v>
      </c>
      <c r="Q1493" s="84" t="str">
        <f>IF($M1493,_xll.BDH($J1493,Q$1488,$L1493),"[DISABLED]")</f>
        <v>[DISABLED]</v>
      </c>
      <c r="R1493" s="84" t="str">
        <f>IF($M1493,_xll.BDH($J1493,R$1488,$L1493),"[DISABLED]")</f>
        <v>[DISABLED]</v>
      </c>
      <c r="S1493" s="84" t="str">
        <f>IF($M1493,_xll.BDH($J1493,S$1488,$L1493),"[DISABLED]")</f>
        <v>[DISABLED]</v>
      </c>
      <c r="U1493" s="106" t="s">
        <v>6518</v>
      </c>
      <c r="V1493" s="107" t="s">
        <v>1055</v>
      </c>
      <c r="W1493" s="108">
        <v>42276</v>
      </c>
      <c r="X1493" s="107" t="b">
        <v>0</v>
      </c>
      <c r="Y1493" s="107" t="s">
        <v>5237</v>
      </c>
      <c r="Z1493" s="107" t="s">
        <v>5237</v>
      </c>
      <c r="AA1493" s="107" t="s">
        <v>5237</v>
      </c>
      <c r="AB1493" s="107" t="s">
        <v>5237</v>
      </c>
      <c r="AC1493" s="107" t="s">
        <v>5237</v>
      </c>
      <c r="AD1493" s="107" t="s">
        <v>5237</v>
      </c>
    </row>
    <row r="1494" spans="2:30" outlineLevel="2">
      <c r="B1494" s="4" t="s">
        <v>5</v>
      </c>
      <c r="C1494" s="4" t="s">
        <v>5232</v>
      </c>
      <c r="D1494" s="4" t="s">
        <v>12</v>
      </c>
      <c r="E1494" s="10" t="s">
        <v>64</v>
      </c>
      <c r="F1494" s="4" t="s">
        <v>43</v>
      </c>
      <c r="G1494" s="10" t="s">
        <v>1565</v>
      </c>
      <c r="H1494" s="10" t="s">
        <v>1543</v>
      </c>
      <c r="I1494" s="4" t="s">
        <v>73</v>
      </c>
      <c r="J1494" s="72" t="str">
        <f t="shared" si="127"/>
        <v>NKSW3 ICPL Curncy</v>
      </c>
      <c r="K1494" s="25" t="str">
        <f t="shared" si="128"/>
        <v>ICPL</v>
      </c>
      <c r="L1494" s="26">
        <f t="shared" ca="1" si="128"/>
        <v>42276</v>
      </c>
      <c r="M1494" s="25" t="b">
        <f t="shared" si="128"/>
        <v>0</v>
      </c>
      <c r="N1494" s="84" t="str">
        <f>IF($M1494,_xll.BDP($J1494,N$1488),"[DISABLED]")</f>
        <v>[DISABLED]</v>
      </c>
      <c r="O1494" s="84" t="str">
        <f>IF($M1494,_xll.BDP($J1494,O$1488),"[DISABLED]")</f>
        <v>[DISABLED]</v>
      </c>
      <c r="P1494" s="84" t="str">
        <f>IF($M1494,_xll.BDP($J1494,P$1488),"[DISABLED]")</f>
        <v>[DISABLED]</v>
      </c>
      <c r="Q1494" s="84" t="str">
        <f>IF($M1494,_xll.BDH($J1494,Q$1488,$L1494),"[DISABLED]")</f>
        <v>[DISABLED]</v>
      </c>
      <c r="R1494" s="84" t="str">
        <f>IF($M1494,_xll.BDH($J1494,R$1488,$L1494),"[DISABLED]")</f>
        <v>[DISABLED]</v>
      </c>
      <c r="S1494" s="84" t="str">
        <f>IF($M1494,_xll.BDH($J1494,S$1488,$L1494),"[DISABLED]")</f>
        <v>[DISABLED]</v>
      </c>
      <c r="U1494" s="106" t="s">
        <v>6519</v>
      </c>
      <c r="V1494" s="107" t="s">
        <v>1055</v>
      </c>
      <c r="W1494" s="108">
        <v>42276</v>
      </c>
      <c r="X1494" s="107" t="b">
        <v>0</v>
      </c>
      <c r="Y1494" s="107" t="s">
        <v>5237</v>
      </c>
      <c r="Z1494" s="107" t="s">
        <v>5237</v>
      </c>
      <c r="AA1494" s="107" t="s">
        <v>5237</v>
      </c>
      <c r="AB1494" s="107" t="s">
        <v>5237</v>
      </c>
      <c r="AC1494" s="107" t="s">
        <v>5237</v>
      </c>
      <c r="AD1494" s="107" t="s">
        <v>5237</v>
      </c>
    </row>
    <row r="1495" spans="2:30" outlineLevel="2">
      <c r="B1495" s="4" t="s">
        <v>5</v>
      </c>
      <c r="C1495" s="4" t="s">
        <v>5232</v>
      </c>
      <c r="D1495" s="4" t="s">
        <v>12</v>
      </c>
      <c r="E1495" s="10" t="s">
        <v>64</v>
      </c>
      <c r="F1495" s="4" t="s">
        <v>152</v>
      </c>
      <c r="G1495" s="10" t="s">
        <v>1565</v>
      </c>
      <c r="H1495" s="10" t="s">
        <v>1544</v>
      </c>
      <c r="I1495" s="4" t="s">
        <v>73</v>
      </c>
      <c r="J1495" s="72" t="str">
        <f t="shared" si="127"/>
        <v>NKSW4 ICPL Curncy</v>
      </c>
      <c r="K1495" s="25" t="str">
        <f t="shared" si="128"/>
        <v>ICPL</v>
      </c>
      <c r="L1495" s="26">
        <f t="shared" ca="1" si="128"/>
        <v>42276</v>
      </c>
      <c r="M1495" s="25" t="b">
        <f t="shared" si="128"/>
        <v>0</v>
      </c>
      <c r="N1495" s="84" t="str">
        <f>IF($M1495,_xll.BDP($J1495,N$1488),"[DISABLED]")</f>
        <v>[DISABLED]</v>
      </c>
      <c r="O1495" s="84" t="str">
        <f>IF($M1495,_xll.BDP($J1495,O$1488),"[DISABLED]")</f>
        <v>[DISABLED]</v>
      </c>
      <c r="P1495" s="84" t="str">
        <f>IF($M1495,_xll.BDP($J1495,P$1488),"[DISABLED]")</f>
        <v>[DISABLED]</v>
      </c>
      <c r="Q1495" s="84" t="str">
        <f>IF($M1495,_xll.BDH($J1495,Q$1488,$L1495),"[DISABLED]")</f>
        <v>[DISABLED]</v>
      </c>
      <c r="R1495" s="84" t="str">
        <f>IF($M1495,_xll.BDH($J1495,R$1488,$L1495),"[DISABLED]")</f>
        <v>[DISABLED]</v>
      </c>
      <c r="S1495" s="84" t="str">
        <f>IF($M1495,_xll.BDH($J1495,S$1488,$L1495),"[DISABLED]")</f>
        <v>[DISABLED]</v>
      </c>
      <c r="U1495" s="106" t="s">
        <v>6520</v>
      </c>
      <c r="V1495" s="107" t="s">
        <v>1055</v>
      </c>
      <c r="W1495" s="108">
        <v>42276</v>
      </c>
      <c r="X1495" s="107" t="b">
        <v>0</v>
      </c>
      <c r="Y1495" s="107" t="s">
        <v>5237</v>
      </c>
      <c r="Z1495" s="107" t="s">
        <v>5237</v>
      </c>
      <c r="AA1495" s="107" t="s">
        <v>5237</v>
      </c>
      <c r="AB1495" s="107" t="s">
        <v>5237</v>
      </c>
      <c r="AC1495" s="107" t="s">
        <v>5237</v>
      </c>
      <c r="AD1495" s="107" t="s">
        <v>5237</v>
      </c>
    </row>
    <row r="1496" spans="2:30" outlineLevel="2">
      <c r="B1496" s="4" t="s">
        <v>5</v>
      </c>
      <c r="C1496" s="4" t="s">
        <v>5232</v>
      </c>
      <c r="D1496" s="4" t="s">
        <v>12</v>
      </c>
      <c r="E1496" s="10" t="s">
        <v>64</v>
      </c>
      <c r="F1496" s="4" t="s">
        <v>44</v>
      </c>
      <c r="G1496" s="10" t="s">
        <v>1565</v>
      </c>
      <c r="H1496" s="10" t="s">
        <v>1545</v>
      </c>
      <c r="I1496" s="4" t="s">
        <v>73</v>
      </c>
      <c r="J1496" s="72" t="str">
        <f t="shared" si="127"/>
        <v>NKSW5 ICPL Curncy</v>
      </c>
      <c r="K1496" s="25" t="str">
        <f t="shared" si="128"/>
        <v>ICPL</v>
      </c>
      <c r="L1496" s="26">
        <f t="shared" ca="1" si="128"/>
        <v>42276</v>
      </c>
      <c r="M1496" s="25" t="b">
        <f t="shared" si="128"/>
        <v>0</v>
      </c>
      <c r="N1496" s="84" t="str">
        <f>IF($M1496,_xll.BDP($J1496,N$1488),"[DISABLED]")</f>
        <v>[DISABLED]</v>
      </c>
      <c r="O1496" s="84" t="str">
        <f>IF($M1496,_xll.BDP($J1496,O$1488),"[DISABLED]")</f>
        <v>[DISABLED]</v>
      </c>
      <c r="P1496" s="84" t="str">
        <f>IF($M1496,_xll.BDP($J1496,P$1488),"[DISABLED]")</f>
        <v>[DISABLED]</v>
      </c>
      <c r="Q1496" s="84" t="str">
        <f>IF($M1496,_xll.BDH($J1496,Q$1488,$L1496),"[DISABLED]")</f>
        <v>[DISABLED]</v>
      </c>
      <c r="R1496" s="84" t="str">
        <f>IF($M1496,_xll.BDH($J1496,R$1488,$L1496),"[DISABLED]")</f>
        <v>[DISABLED]</v>
      </c>
      <c r="S1496" s="84" t="str">
        <f>IF($M1496,_xll.BDH($J1496,S$1488,$L1496),"[DISABLED]")</f>
        <v>[DISABLED]</v>
      </c>
      <c r="U1496" s="106" t="s">
        <v>6521</v>
      </c>
      <c r="V1496" s="107" t="s">
        <v>1055</v>
      </c>
      <c r="W1496" s="108">
        <v>42276</v>
      </c>
      <c r="X1496" s="107" t="b">
        <v>0</v>
      </c>
      <c r="Y1496" s="107" t="s">
        <v>5237</v>
      </c>
      <c r="Z1496" s="107" t="s">
        <v>5237</v>
      </c>
      <c r="AA1496" s="107" t="s">
        <v>5237</v>
      </c>
      <c r="AB1496" s="107" t="s">
        <v>5237</v>
      </c>
      <c r="AC1496" s="107" t="s">
        <v>5237</v>
      </c>
      <c r="AD1496" s="107" t="s">
        <v>5237</v>
      </c>
    </row>
    <row r="1497" spans="2:30" outlineLevel="2">
      <c r="B1497" s="4" t="s">
        <v>5</v>
      </c>
      <c r="C1497" s="4" t="s">
        <v>5232</v>
      </c>
      <c r="D1497" s="4" t="s">
        <v>12</v>
      </c>
      <c r="E1497" s="10" t="s">
        <v>64</v>
      </c>
      <c r="F1497" s="4" t="s">
        <v>155</v>
      </c>
      <c r="G1497" s="10" t="s">
        <v>1565</v>
      </c>
      <c r="H1497" s="10" t="s">
        <v>1546</v>
      </c>
      <c r="I1497" s="4" t="s">
        <v>73</v>
      </c>
      <c r="J1497" s="72" t="str">
        <f t="shared" si="127"/>
        <v>NKSW6 ICPL Curncy</v>
      </c>
      <c r="K1497" s="25" t="str">
        <f t="shared" si="128"/>
        <v>ICPL</v>
      </c>
      <c r="L1497" s="26">
        <f t="shared" ca="1" si="128"/>
        <v>42276</v>
      </c>
      <c r="M1497" s="25" t="b">
        <f t="shared" si="128"/>
        <v>0</v>
      </c>
      <c r="N1497" s="84" t="str">
        <f>IF($M1497,_xll.BDP($J1497,N$1488),"[DISABLED]")</f>
        <v>[DISABLED]</v>
      </c>
      <c r="O1497" s="84" t="str">
        <f>IF($M1497,_xll.BDP($J1497,O$1488),"[DISABLED]")</f>
        <v>[DISABLED]</v>
      </c>
      <c r="P1497" s="84" t="str">
        <f>IF($M1497,_xll.BDP($J1497,P$1488),"[DISABLED]")</f>
        <v>[DISABLED]</v>
      </c>
      <c r="Q1497" s="84" t="str">
        <f>IF($M1497,_xll.BDH($J1497,Q$1488,$L1497),"[DISABLED]")</f>
        <v>[DISABLED]</v>
      </c>
      <c r="R1497" s="84" t="str">
        <f>IF($M1497,_xll.BDH($J1497,R$1488,$L1497),"[DISABLED]")</f>
        <v>[DISABLED]</v>
      </c>
      <c r="S1497" s="84" t="str">
        <f>IF($M1497,_xll.BDH($J1497,S$1488,$L1497),"[DISABLED]")</f>
        <v>[DISABLED]</v>
      </c>
      <c r="U1497" s="106" t="s">
        <v>6522</v>
      </c>
      <c r="V1497" s="107" t="s">
        <v>1055</v>
      </c>
      <c r="W1497" s="108">
        <v>42276</v>
      </c>
      <c r="X1497" s="107" t="b">
        <v>0</v>
      </c>
      <c r="Y1497" s="107" t="s">
        <v>5237</v>
      </c>
      <c r="Z1497" s="107" t="s">
        <v>5237</v>
      </c>
      <c r="AA1497" s="107" t="s">
        <v>5237</v>
      </c>
      <c r="AB1497" s="107" t="s">
        <v>5237</v>
      </c>
      <c r="AC1497" s="107" t="s">
        <v>5237</v>
      </c>
      <c r="AD1497" s="107" t="s">
        <v>5237</v>
      </c>
    </row>
    <row r="1498" spans="2:30" outlineLevel="2">
      <c r="B1498" s="4" t="s">
        <v>5</v>
      </c>
      <c r="C1498" s="4" t="s">
        <v>5232</v>
      </c>
      <c r="D1498" s="4" t="s">
        <v>12</v>
      </c>
      <c r="E1498" s="10" t="s">
        <v>64</v>
      </c>
      <c r="F1498" s="4" t="s">
        <v>45</v>
      </c>
      <c r="G1498" s="10" t="s">
        <v>1565</v>
      </c>
      <c r="H1498" s="10" t="s">
        <v>1547</v>
      </c>
      <c r="I1498" s="4" t="s">
        <v>73</v>
      </c>
      <c r="J1498" s="72" t="str">
        <f t="shared" si="127"/>
        <v>NKSW7 ICPL Curncy</v>
      </c>
      <c r="K1498" s="25" t="str">
        <f t="shared" si="128"/>
        <v>ICPL</v>
      </c>
      <c r="L1498" s="26">
        <f t="shared" ca="1" si="128"/>
        <v>42276</v>
      </c>
      <c r="M1498" s="25" t="b">
        <f t="shared" si="128"/>
        <v>0</v>
      </c>
      <c r="N1498" s="84" t="str">
        <f>IF($M1498,_xll.BDP($J1498,N$1488),"[DISABLED]")</f>
        <v>[DISABLED]</v>
      </c>
      <c r="O1498" s="84" t="str">
        <f>IF($M1498,_xll.BDP($J1498,O$1488),"[DISABLED]")</f>
        <v>[DISABLED]</v>
      </c>
      <c r="P1498" s="84" t="str">
        <f>IF($M1498,_xll.BDP($J1498,P$1488),"[DISABLED]")</f>
        <v>[DISABLED]</v>
      </c>
      <c r="Q1498" s="84" t="str">
        <f>IF($M1498,_xll.BDH($J1498,Q$1488,$L1498),"[DISABLED]")</f>
        <v>[DISABLED]</v>
      </c>
      <c r="R1498" s="84" t="str">
        <f>IF($M1498,_xll.BDH($J1498,R$1488,$L1498),"[DISABLED]")</f>
        <v>[DISABLED]</v>
      </c>
      <c r="S1498" s="84" t="str">
        <f>IF($M1498,_xll.BDH($J1498,S$1488,$L1498),"[DISABLED]")</f>
        <v>[DISABLED]</v>
      </c>
      <c r="U1498" s="106" t="s">
        <v>6523</v>
      </c>
      <c r="V1498" s="107" t="s">
        <v>1055</v>
      </c>
      <c r="W1498" s="108">
        <v>42276</v>
      </c>
      <c r="X1498" s="107" t="b">
        <v>0</v>
      </c>
      <c r="Y1498" s="107" t="s">
        <v>5237</v>
      </c>
      <c r="Z1498" s="107" t="s">
        <v>5237</v>
      </c>
      <c r="AA1498" s="107" t="s">
        <v>5237</v>
      </c>
      <c r="AB1498" s="107" t="s">
        <v>5237</v>
      </c>
      <c r="AC1498" s="107" t="s">
        <v>5237</v>
      </c>
      <c r="AD1498" s="107" t="s">
        <v>5237</v>
      </c>
    </row>
    <row r="1499" spans="2:30" outlineLevel="2">
      <c r="B1499" s="4" t="s">
        <v>5</v>
      </c>
      <c r="C1499" s="4" t="s">
        <v>5232</v>
      </c>
      <c r="D1499" s="4" t="s">
        <v>12</v>
      </c>
      <c r="E1499" s="10" t="s">
        <v>64</v>
      </c>
      <c r="F1499" s="4" t="s">
        <v>156</v>
      </c>
      <c r="G1499" s="10" t="s">
        <v>1565</v>
      </c>
      <c r="H1499" s="10" t="s">
        <v>1548</v>
      </c>
      <c r="I1499" s="4" t="s">
        <v>73</v>
      </c>
      <c r="J1499" s="72" t="str">
        <f t="shared" si="127"/>
        <v>NKSW8 ICPL Curncy</v>
      </c>
      <c r="K1499" s="25" t="str">
        <f t="shared" si="128"/>
        <v>ICPL</v>
      </c>
      <c r="L1499" s="26">
        <f t="shared" ca="1" si="128"/>
        <v>42276</v>
      </c>
      <c r="M1499" s="25" t="b">
        <f t="shared" si="128"/>
        <v>0</v>
      </c>
      <c r="N1499" s="84" t="str">
        <f>IF($M1499,_xll.BDP($J1499,N$1488),"[DISABLED]")</f>
        <v>[DISABLED]</v>
      </c>
      <c r="O1499" s="84" t="str">
        <f>IF($M1499,_xll.BDP($J1499,O$1488),"[DISABLED]")</f>
        <v>[DISABLED]</v>
      </c>
      <c r="P1499" s="84" t="str">
        <f>IF($M1499,_xll.BDP($J1499,P$1488),"[DISABLED]")</f>
        <v>[DISABLED]</v>
      </c>
      <c r="Q1499" s="84" t="str">
        <f>IF($M1499,_xll.BDH($J1499,Q$1488,$L1499),"[DISABLED]")</f>
        <v>[DISABLED]</v>
      </c>
      <c r="R1499" s="84" t="str">
        <f>IF($M1499,_xll.BDH($J1499,R$1488,$L1499),"[DISABLED]")</f>
        <v>[DISABLED]</v>
      </c>
      <c r="S1499" s="84" t="str">
        <f>IF($M1499,_xll.BDH($J1499,S$1488,$L1499),"[DISABLED]")</f>
        <v>[DISABLED]</v>
      </c>
      <c r="U1499" s="106" t="s">
        <v>6524</v>
      </c>
      <c r="V1499" s="107" t="s">
        <v>1055</v>
      </c>
      <c r="W1499" s="108">
        <v>42276</v>
      </c>
      <c r="X1499" s="107" t="b">
        <v>0</v>
      </c>
      <c r="Y1499" s="107" t="s">
        <v>5237</v>
      </c>
      <c r="Z1499" s="107" t="s">
        <v>5237</v>
      </c>
      <c r="AA1499" s="107" t="s">
        <v>5237</v>
      </c>
      <c r="AB1499" s="107" t="s">
        <v>5237</v>
      </c>
      <c r="AC1499" s="107" t="s">
        <v>5237</v>
      </c>
      <c r="AD1499" s="107" t="s">
        <v>5237</v>
      </c>
    </row>
    <row r="1500" spans="2:30" outlineLevel="2">
      <c r="B1500" s="4" t="s">
        <v>5</v>
      </c>
      <c r="C1500" s="4" t="s">
        <v>5232</v>
      </c>
      <c r="D1500" s="4" t="s">
        <v>12</v>
      </c>
      <c r="E1500" s="10" t="s">
        <v>64</v>
      </c>
      <c r="F1500" s="4" t="s">
        <v>157</v>
      </c>
      <c r="G1500" s="10" t="s">
        <v>1565</v>
      </c>
      <c r="H1500" s="10" t="s">
        <v>1549</v>
      </c>
      <c r="I1500" s="4" t="s">
        <v>73</v>
      </c>
      <c r="J1500" s="72" t="str">
        <f t="shared" si="127"/>
        <v>NKSW9 ICPL Curncy</v>
      </c>
      <c r="K1500" s="25" t="str">
        <f t="shared" si="128"/>
        <v>ICPL</v>
      </c>
      <c r="L1500" s="26">
        <f t="shared" ca="1" si="128"/>
        <v>42276</v>
      </c>
      <c r="M1500" s="25" t="b">
        <f t="shared" si="128"/>
        <v>0</v>
      </c>
      <c r="N1500" s="84" t="str">
        <f>IF($M1500,_xll.BDP($J1500,N$1488),"[DISABLED]")</f>
        <v>[DISABLED]</v>
      </c>
      <c r="O1500" s="84" t="str">
        <f>IF($M1500,_xll.BDP($J1500,O$1488),"[DISABLED]")</f>
        <v>[DISABLED]</v>
      </c>
      <c r="P1500" s="84" t="str">
        <f>IF($M1500,_xll.BDP($J1500,P$1488),"[DISABLED]")</f>
        <v>[DISABLED]</v>
      </c>
      <c r="Q1500" s="84" t="str">
        <f>IF($M1500,_xll.BDH($J1500,Q$1488,$L1500),"[DISABLED]")</f>
        <v>[DISABLED]</v>
      </c>
      <c r="R1500" s="84" t="str">
        <f>IF($M1500,_xll.BDH($J1500,R$1488,$L1500),"[DISABLED]")</f>
        <v>[DISABLED]</v>
      </c>
      <c r="S1500" s="84" t="str">
        <f>IF($M1500,_xll.BDH($J1500,S$1488,$L1500),"[DISABLED]")</f>
        <v>[DISABLED]</v>
      </c>
      <c r="U1500" s="106" t="s">
        <v>6525</v>
      </c>
      <c r="V1500" s="107" t="s">
        <v>1055</v>
      </c>
      <c r="W1500" s="108">
        <v>42276</v>
      </c>
      <c r="X1500" s="107" t="b">
        <v>0</v>
      </c>
      <c r="Y1500" s="107" t="s">
        <v>5237</v>
      </c>
      <c r="Z1500" s="107" t="s">
        <v>5237</v>
      </c>
      <c r="AA1500" s="107" t="s">
        <v>5237</v>
      </c>
      <c r="AB1500" s="107" t="s">
        <v>5237</v>
      </c>
      <c r="AC1500" s="107" t="s">
        <v>5237</v>
      </c>
      <c r="AD1500" s="107" t="s">
        <v>5237</v>
      </c>
    </row>
    <row r="1501" spans="2:30" outlineLevel="2">
      <c r="B1501" s="4" t="s">
        <v>5</v>
      </c>
      <c r="C1501" s="4" t="s">
        <v>5232</v>
      </c>
      <c r="D1501" s="4" t="s">
        <v>12</v>
      </c>
      <c r="E1501" s="10" t="s">
        <v>64</v>
      </c>
      <c r="F1501" s="4" t="s">
        <v>46</v>
      </c>
      <c r="G1501" s="10" t="s">
        <v>1565</v>
      </c>
      <c r="H1501" s="10" t="s">
        <v>1550</v>
      </c>
      <c r="I1501" s="4" t="s">
        <v>73</v>
      </c>
      <c r="J1501" s="72" t="str">
        <f t="shared" si="127"/>
        <v>NKSW10 ICPL Curncy</v>
      </c>
      <c r="K1501" s="25" t="str">
        <f t="shared" si="128"/>
        <v>ICPL</v>
      </c>
      <c r="L1501" s="26">
        <f t="shared" ca="1" si="128"/>
        <v>42276</v>
      </c>
      <c r="M1501" s="25" t="b">
        <f t="shared" si="128"/>
        <v>0</v>
      </c>
      <c r="N1501" s="84" t="str">
        <f>IF($M1501,_xll.BDP($J1501,N$1488),"[DISABLED]")</f>
        <v>[DISABLED]</v>
      </c>
      <c r="O1501" s="84" t="str">
        <f>IF($M1501,_xll.BDP($J1501,O$1488),"[DISABLED]")</f>
        <v>[DISABLED]</v>
      </c>
      <c r="P1501" s="84" t="str">
        <f>IF($M1501,_xll.BDP($J1501,P$1488),"[DISABLED]")</f>
        <v>[DISABLED]</v>
      </c>
      <c r="Q1501" s="84" t="str">
        <f>IF($M1501,_xll.BDH($J1501,Q$1488,$L1501),"[DISABLED]")</f>
        <v>[DISABLED]</v>
      </c>
      <c r="R1501" s="84" t="str">
        <f>IF($M1501,_xll.BDH($J1501,R$1488,$L1501),"[DISABLED]")</f>
        <v>[DISABLED]</v>
      </c>
      <c r="S1501" s="84" t="str">
        <f>IF($M1501,_xll.BDH($J1501,S$1488,$L1501),"[DISABLED]")</f>
        <v>[DISABLED]</v>
      </c>
      <c r="U1501" s="106" t="s">
        <v>6526</v>
      </c>
      <c r="V1501" s="107" t="s">
        <v>1055</v>
      </c>
      <c r="W1501" s="108">
        <v>42276</v>
      </c>
      <c r="X1501" s="107" t="b">
        <v>0</v>
      </c>
      <c r="Y1501" s="107" t="s">
        <v>5237</v>
      </c>
      <c r="Z1501" s="107" t="s">
        <v>5237</v>
      </c>
      <c r="AA1501" s="107" t="s">
        <v>5237</v>
      </c>
      <c r="AB1501" s="107" t="s">
        <v>5237</v>
      </c>
      <c r="AC1501" s="107" t="s">
        <v>5237</v>
      </c>
      <c r="AD1501" s="107" t="s">
        <v>5237</v>
      </c>
    </row>
    <row r="1502" spans="2:30" outlineLevel="2">
      <c r="B1502" s="4" t="s">
        <v>5</v>
      </c>
      <c r="C1502" s="4" t="s">
        <v>5232</v>
      </c>
      <c r="D1502" s="4" t="s">
        <v>12</v>
      </c>
      <c r="E1502" s="10" t="s">
        <v>64</v>
      </c>
      <c r="F1502" s="4" t="s">
        <v>160</v>
      </c>
      <c r="G1502" s="10" t="s">
        <v>1565</v>
      </c>
      <c r="H1502" s="10" t="s">
        <v>1551</v>
      </c>
      <c r="I1502" s="4" t="s">
        <v>73</v>
      </c>
      <c r="J1502" s="72" t="str">
        <f t="shared" si="127"/>
        <v>NKSW11 ICPL Curncy</v>
      </c>
      <c r="K1502" s="25" t="str">
        <f t="shared" si="128"/>
        <v>ICPL</v>
      </c>
      <c r="L1502" s="26">
        <f t="shared" ca="1" si="128"/>
        <v>42276</v>
      </c>
      <c r="M1502" s="25" t="b">
        <f t="shared" si="128"/>
        <v>0</v>
      </c>
      <c r="N1502" s="84" t="str">
        <f>IF($M1502,_xll.BDP($J1502,N$1488),"[DISABLED]")</f>
        <v>[DISABLED]</v>
      </c>
      <c r="O1502" s="84" t="str">
        <f>IF($M1502,_xll.BDP($J1502,O$1488),"[DISABLED]")</f>
        <v>[DISABLED]</v>
      </c>
      <c r="P1502" s="84" t="str">
        <f>IF($M1502,_xll.BDP($J1502,P$1488),"[DISABLED]")</f>
        <v>[DISABLED]</v>
      </c>
      <c r="Q1502" s="84" t="str">
        <f>IF($M1502,_xll.BDH($J1502,Q$1488,$L1502),"[DISABLED]")</f>
        <v>[DISABLED]</v>
      </c>
      <c r="R1502" s="84" t="str">
        <f>IF($M1502,_xll.BDH($J1502,R$1488,$L1502),"[DISABLED]")</f>
        <v>[DISABLED]</v>
      </c>
      <c r="S1502" s="84" t="str">
        <f>IF($M1502,_xll.BDH($J1502,S$1488,$L1502),"[DISABLED]")</f>
        <v>[DISABLED]</v>
      </c>
      <c r="U1502" s="106" t="s">
        <v>6527</v>
      </c>
      <c r="V1502" s="107" t="s">
        <v>1055</v>
      </c>
      <c r="W1502" s="108">
        <v>42276</v>
      </c>
      <c r="X1502" s="107" t="b">
        <v>0</v>
      </c>
      <c r="Y1502" s="107" t="s">
        <v>5237</v>
      </c>
      <c r="Z1502" s="107" t="s">
        <v>5237</v>
      </c>
      <c r="AA1502" s="107" t="s">
        <v>5237</v>
      </c>
      <c r="AB1502" s="107" t="s">
        <v>5237</v>
      </c>
      <c r="AC1502" s="107" t="s">
        <v>5237</v>
      </c>
      <c r="AD1502" s="107" t="s">
        <v>5237</v>
      </c>
    </row>
    <row r="1503" spans="2:30" outlineLevel="2">
      <c r="B1503" s="4" t="s">
        <v>5</v>
      </c>
      <c r="C1503" s="4" t="s">
        <v>5232</v>
      </c>
      <c r="D1503" s="4" t="s">
        <v>12</v>
      </c>
      <c r="E1503" s="10" t="s">
        <v>64</v>
      </c>
      <c r="F1503" s="4" t="s">
        <v>161</v>
      </c>
      <c r="G1503" s="10" t="s">
        <v>1565</v>
      </c>
      <c r="H1503" s="10" t="s">
        <v>1552</v>
      </c>
      <c r="I1503" s="4" t="s">
        <v>73</v>
      </c>
      <c r="J1503" s="72" t="str">
        <f t="shared" si="127"/>
        <v>NKSW12 ICPL Curncy</v>
      </c>
      <c r="K1503" s="25" t="str">
        <f t="shared" si="128"/>
        <v>ICPL</v>
      </c>
      <c r="L1503" s="26">
        <f t="shared" ca="1" si="128"/>
        <v>42276</v>
      </c>
      <c r="M1503" s="25" t="b">
        <f t="shared" si="128"/>
        <v>0</v>
      </c>
      <c r="N1503" s="84" t="str">
        <f>IF($M1503,_xll.BDP($J1503,N$1488),"[DISABLED]")</f>
        <v>[DISABLED]</v>
      </c>
      <c r="O1503" s="84" t="str">
        <f>IF($M1503,_xll.BDP($J1503,O$1488),"[DISABLED]")</f>
        <v>[DISABLED]</v>
      </c>
      <c r="P1503" s="84" t="str">
        <f>IF($M1503,_xll.BDP($J1503,P$1488),"[DISABLED]")</f>
        <v>[DISABLED]</v>
      </c>
      <c r="Q1503" s="84" t="str">
        <f>IF($M1503,_xll.BDH($J1503,Q$1488,$L1503),"[DISABLED]")</f>
        <v>[DISABLED]</v>
      </c>
      <c r="R1503" s="84" t="str">
        <f>IF($M1503,_xll.BDH($J1503,R$1488,$L1503),"[DISABLED]")</f>
        <v>[DISABLED]</v>
      </c>
      <c r="S1503" s="84" t="str">
        <f>IF($M1503,_xll.BDH($J1503,S$1488,$L1503),"[DISABLED]")</f>
        <v>[DISABLED]</v>
      </c>
      <c r="U1503" s="106" t="s">
        <v>6528</v>
      </c>
      <c r="V1503" s="107" t="s">
        <v>1055</v>
      </c>
      <c r="W1503" s="108">
        <v>42276</v>
      </c>
      <c r="X1503" s="107" t="b">
        <v>0</v>
      </c>
      <c r="Y1503" s="107" t="s">
        <v>5237</v>
      </c>
      <c r="Z1503" s="107" t="s">
        <v>5237</v>
      </c>
      <c r="AA1503" s="107" t="s">
        <v>5237</v>
      </c>
      <c r="AB1503" s="107" t="s">
        <v>5237</v>
      </c>
      <c r="AC1503" s="107" t="s">
        <v>5237</v>
      </c>
      <c r="AD1503" s="107" t="s">
        <v>5237</v>
      </c>
    </row>
    <row r="1504" spans="2:30" outlineLevel="2">
      <c r="B1504" s="4" t="s">
        <v>5</v>
      </c>
      <c r="C1504" s="4" t="s">
        <v>5232</v>
      </c>
      <c r="D1504" s="4" t="s">
        <v>12</v>
      </c>
      <c r="E1504" s="10" t="s">
        <v>64</v>
      </c>
      <c r="F1504" s="4" t="s">
        <v>162</v>
      </c>
      <c r="G1504" s="10" t="s">
        <v>1565</v>
      </c>
      <c r="H1504" s="10" t="s">
        <v>1553</v>
      </c>
      <c r="I1504" s="4" t="s">
        <v>73</v>
      </c>
      <c r="J1504" s="72" t="str">
        <f t="shared" si="127"/>
        <v>NKSW13 ICPL Curncy</v>
      </c>
      <c r="K1504" s="25" t="str">
        <f t="shared" si="128"/>
        <v>ICPL</v>
      </c>
      <c r="L1504" s="26">
        <f t="shared" ca="1" si="128"/>
        <v>42276</v>
      </c>
      <c r="M1504" s="25" t="b">
        <f t="shared" si="128"/>
        <v>0</v>
      </c>
      <c r="N1504" s="84" t="str">
        <f>IF($M1504,_xll.BDP($J1504,N$1488),"[DISABLED]")</f>
        <v>[DISABLED]</v>
      </c>
      <c r="O1504" s="84" t="str">
        <f>IF($M1504,_xll.BDP($J1504,O$1488),"[DISABLED]")</f>
        <v>[DISABLED]</v>
      </c>
      <c r="P1504" s="84" t="str">
        <f>IF($M1504,_xll.BDP($J1504,P$1488),"[DISABLED]")</f>
        <v>[DISABLED]</v>
      </c>
      <c r="Q1504" s="84" t="str">
        <f>IF($M1504,_xll.BDH($J1504,Q$1488,$L1504),"[DISABLED]")</f>
        <v>[DISABLED]</v>
      </c>
      <c r="R1504" s="84" t="str">
        <f>IF($M1504,_xll.BDH($J1504,R$1488,$L1504),"[DISABLED]")</f>
        <v>[DISABLED]</v>
      </c>
      <c r="S1504" s="84" t="str">
        <f>IF($M1504,_xll.BDH($J1504,S$1488,$L1504),"[DISABLED]")</f>
        <v>[DISABLED]</v>
      </c>
      <c r="U1504" s="106" t="s">
        <v>6529</v>
      </c>
      <c r="V1504" s="107" t="s">
        <v>1055</v>
      </c>
      <c r="W1504" s="108">
        <v>42276</v>
      </c>
      <c r="X1504" s="107" t="b">
        <v>0</v>
      </c>
      <c r="Y1504" s="107" t="s">
        <v>5237</v>
      </c>
      <c r="Z1504" s="107" t="s">
        <v>5237</v>
      </c>
      <c r="AA1504" s="107" t="s">
        <v>5237</v>
      </c>
      <c r="AB1504" s="107" t="s">
        <v>5237</v>
      </c>
      <c r="AC1504" s="107" t="s">
        <v>5237</v>
      </c>
      <c r="AD1504" s="107" t="s">
        <v>5237</v>
      </c>
    </row>
    <row r="1505" spans="2:30" outlineLevel="2">
      <c r="B1505" s="4" t="s">
        <v>5</v>
      </c>
      <c r="C1505" s="4" t="s">
        <v>5232</v>
      </c>
      <c r="D1505" s="4" t="s">
        <v>12</v>
      </c>
      <c r="E1505" s="10" t="s">
        <v>64</v>
      </c>
      <c r="F1505" s="4" t="s">
        <v>163</v>
      </c>
      <c r="G1505" s="10" t="s">
        <v>1565</v>
      </c>
      <c r="H1505" s="10" t="s">
        <v>1554</v>
      </c>
      <c r="I1505" s="4" t="s">
        <v>73</v>
      </c>
      <c r="J1505" s="72" t="str">
        <f t="shared" si="127"/>
        <v>NKSW14 ICPL Curncy</v>
      </c>
      <c r="K1505" s="25" t="str">
        <f t="shared" si="128"/>
        <v>ICPL</v>
      </c>
      <c r="L1505" s="26">
        <f t="shared" ca="1" si="128"/>
        <v>42276</v>
      </c>
      <c r="M1505" s="25" t="b">
        <f t="shared" si="128"/>
        <v>0</v>
      </c>
      <c r="N1505" s="84" t="str">
        <f>IF($M1505,_xll.BDP($J1505,N$1488),"[DISABLED]")</f>
        <v>[DISABLED]</v>
      </c>
      <c r="O1505" s="84" t="str">
        <f>IF($M1505,_xll.BDP($J1505,O$1488),"[DISABLED]")</f>
        <v>[DISABLED]</v>
      </c>
      <c r="P1505" s="84" t="str">
        <f>IF($M1505,_xll.BDP($J1505,P$1488),"[DISABLED]")</f>
        <v>[DISABLED]</v>
      </c>
      <c r="Q1505" s="84" t="str">
        <f>IF($M1505,_xll.BDH($J1505,Q$1488,$L1505),"[DISABLED]")</f>
        <v>[DISABLED]</v>
      </c>
      <c r="R1505" s="84" t="str">
        <f>IF($M1505,_xll.BDH($J1505,R$1488,$L1505),"[DISABLED]")</f>
        <v>[DISABLED]</v>
      </c>
      <c r="S1505" s="84" t="str">
        <f>IF($M1505,_xll.BDH($J1505,S$1488,$L1505),"[DISABLED]")</f>
        <v>[DISABLED]</v>
      </c>
      <c r="U1505" s="106" t="s">
        <v>6530</v>
      </c>
      <c r="V1505" s="107" t="s">
        <v>1055</v>
      </c>
      <c r="W1505" s="108">
        <v>42276</v>
      </c>
      <c r="X1505" s="107" t="b">
        <v>0</v>
      </c>
      <c r="Y1505" s="107" t="s">
        <v>5237</v>
      </c>
      <c r="Z1505" s="107" t="s">
        <v>5237</v>
      </c>
      <c r="AA1505" s="107" t="s">
        <v>5237</v>
      </c>
      <c r="AB1505" s="107" t="s">
        <v>5237</v>
      </c>
      <c r="AC1505" s="107" t="s">
        <v>5237</v>
      </c>
      <c r="AD1505" s="107" t="s">
        <v>5237</v>
      </c>
    </row>
    <row r="1506" spans="2:30" outlineLevel="2">
      <c r="B1506" s="4" t="s">
        <v>5</v>
      </c>
      <c r="C1506" s="4" t="s">
        <v>5232</v>
      </c>
      <c r="D1506" s="4" t="s">
        <v>12</v>
      </c>
      <c r="E1506" s="10" t="s">
        <v>64</v>
      </c>
      <c r="F1506" s="4" t="s">
        <v>47</v>
      </c>
      <c r="G1506" s="10" t="s">
        <v>1565</v>
      </c>
      <c r="H1506" s="10" t="s">
        <v>1555</v>
      </c>
      <c r="I1506" s="4" t="s">
        <v>73</v>
      </c>
      <c r="J1506" s="72" t="str">
        <f t="shared" si="127"/>
        <v>NKSW15 ICPL Curncy</v>
      </c>
      <c r="K1506" s="25" t="str">
        <f t="shared" si="128"/>
        <v>ICPL</v>
      </c>
      <c r="L1506" s="26">
        <f t="shared" ca="1" si="128"/>
        <v>42276</v>
      </c>
      <c r="M1506" s="25" t="b">
        <f t="shared" si="128"/>
        <v>0</v>
      </c>
      <c r="N1506" s="84" t="str">
        <f>IF($M1506,_xll.BDP($J1506,N$1488),"[DISABLED]")</f>
        <v>[DISABLED]</v>
      </c>
      <c r="O1506" s="84" t="str">
        <f>IF($M1506,_xll.BDP($J1506,O$1488),"[DISABLED]")</f>
        <v>[DISABLED]</v>
      </c>
      <c r="P1506" s="84" t="str">
        <f>IF($M1506,_xll.BDP($J1506,P$1488),"[DISABLED]")</f>
        <v>[DISABLED]</v>
      </c>
      <c r="Q1506" s="84" t="str">
        <f>IF($M1506,_xll.BDH($J1506,Q$1488,$L1506),"[DISABLED]")</f>
        <v>[DISABLED]</v>
      </c>
      <c r="R1506" s="84" t="str">
        <f>IF($M1506,_xll.BDH($J1506,R$1488,$L1506),"[DISABLED]")</f>
        <v>[DISABLED]</v>
      </c>
      <c r="S1506" s="84" t="str">
        <f>IF($M1506,_xll.BDH($J1506,S$1488,$L1506),"[DISABLED]")</f>
        <v>[DISABLED]</v>
      </c>
      <c r="U1506" s="106" t="s">
        <v>6531</v>
      </c>
      <c r="V1506" s="107" t="s">
        <v>1055</v>
      </c>
      <c r="W1506" s="108">
        <v>42276</v>
      </c>
      <c r="X1506" s="107" t="b">
        <v>0</v>
      </c>
      <c r="Y1506" s="107" t="s">
        <v>5237</v>
      </c>
      <c r="Z1506" s="107" t="s">
        <v>5237</v>
      </c>
      <c r="AA1506" s="107" t="s">
        <v>5237</v>
      </c>
      <c r="AB1506" s="107" t="s">
        <v>5237</v>
      </c>
      <c r="AC1506" s="107" t="s">
        <v>5237</v>
      </c>
      <c r="AD1506" s="107" t="s">
        <v>5237</v>
      </c>
    </row>
    <row r="1507" spans="2:30" outlineLevel="2">
      <c r="B1507" s="4" t="s">
        <v>5</v>
      </c>
      <c r="C1507" s="4" t="s">
        <v>5232</v>
      </c>
      <c r="D1507" s="4" t="s">
        <v>12</v>
      </c>
      <c r="E1507" s="10" t="s">
        <v>64</v>
      </c>
      <c r="F1507" s="4" t="s">
        <v>48</v>
      </c>
      <c r="G1507" s="10" t="s">
        <v>1565</v>
      </c>
      <c r="H1507" s="10" t="s">
        <v>1556</v>
      </c>
      <c r="I1507" s="4" t="s">
        <v>73</v>
      </c>
      <c r="J1507" s="72" t="str">
        <f t="shared" si="127"/>
        <v>NKSW20 ICPL Curncy</v>
      </c>
      <c r="K1507" s="25" t="str">
        <f t="shared" si="128"/>
        <v>ICPL</v>
      </c>
      <c r="L1507" s="26">
        <f t="shared" ca="1" si="128"/>
        <v>42276</v>
      </c>
      <c r="M1507" s="25" t="b">
        <f t="shared" si="128"/>
        <v>0</v>
      </c>
      <c r="N1507" s="84" t="str">
        <f>IF($M1507,_xll.BDP($J1507,N$1488),"[DISABLED]")</f>
        <v>[DISABLED]</v>
      </c>
      <c r="O1507" s="84" t="str">
        <f>IF($M1507,_xll.BDP($J1507,O$1488),"[DISABLED]")</f>
        <v>[DISABLED]</v>
      </c>
      <c r="P1507" s="84" t="str">
        <f>IF($M1507,_xll.BDP($J1507,P$1488),"[DISABLED]")</f>
        <v>[DISABLED]</v>
      </c>
      <c r="Q1507" s="84" t="str">
        <f>IF($M1507,_xll.BDH($J1507,Q$1488,$L1507),"[DISABLED]")</f>
        <v>[DISABLED]</v>
      </c>
      <c r="R1507" s="84" t="str">
        <f>IF($M1507,_xll.BDH($J1507,R$1488,$L1507),"[DISABLED]")</f>
        <v>[DISABLED]</v>
      </c>
      <c r="S1507" s="84" t="str">
        <f>IF($M1507,_xll.BDH($J1507,S$1488,$L1507),"[DISABLED]")</f>
        <v>[DISABLED]</v>
      </c>
      <c r="U1507" s="106" t="s">
        <v>6532</v>
      </c>
      <c r="V1507" s="107" t="s">
        <v>1055</v>
      </c>
      <c r="W1507" s="108">
        <v>42276</v>
      </c>
      <c r="X1507" s="107" t="b">
        <v>0</v>
      </c>
      <c r="Y1507" s="107" t="s">
        <v>5237</v>
      </c>
      <c r="Z1507" s="107" t="s">
        <v>5237</v>
      </c>
      <c r="AA1507" s="107" t="s">
        <v>5237</v>
      </c>
      <c r="AB1507" s="107" t="s">
        <v>5237</v>
      </c>
      <c r="AC1507" s="107" t="s">
        <v>5237</v>
      </c>
      <c r="AD1507" s="107" t="s">
        <v>5237</v>
      </c>
    </row>
    <row r="1508" spans="2:30" outlineLevel="2">
      <c r="B1508" s="4" t="s">
        <v>5</v>
      </c>
      <c r="C1508" s="4" t="s">
        <v>5232</v>
      </c>
      <c r="D1508" s="4" t="s">
        <v>12</v>
      </c>
      <c r="E1508" s="10" t="s">
        <v>64</v>
      </c>
      <c r="F1508" s="4" t="s">
        <v>49</v>
      </c>
      <c r="G1508" s="10" t="s">
        <v>1565</v>
      </c>
      <c r="H1508" s="10" t="s">
        <v>1557</v>
      </c>
      <c r="I1508" s="4" t="s">
        <v>73</v>
      </c>
      <c r="J1508" s="72" t="str">
        <f t="shared" si="127"/>
        <v>NKSW25 ICPL Curncy</v>
      </c>
      <c r="K1508" s="25" t="str">
        <f t="shared" si="128"/>
        <v>ICPL</v>
      </c>
      <c r="L1508" s="26">
        <f t="shared" ca="1" si="128"/>
        <v>42276</v>
      </c>
      <c r="M1508" s="25" t="b">
        <f t="shared" si="128"/>
        <v>0</v>
      </c>
      <c r="N1508" s="84" t="str">
        <f>IF($M1508,_xll.BDP($J1508,N$1488),"[DISABLED]")</f>
        <v>[DISABLED]</v>
      </c>
      <c r="O1508" s="84" t="str">
        <f>IF($M1508,_xll.BDP($J1508,O$1488),"[DISABLED]")</f>
        <v>[DISABLED]</v>
      </c>
      <c r="P1508" s="84" t="str">
        <f>IF($M1508,_xll.BDP($J1508,P$1488),"[DISABLED]")</f>
        <v>[DISABLED]</v>
      </c>
      <c r="Q1508" s="84" t="str">
        <f>IF($M1508,_xll.BDH($J1508,Q$1488,$L1508),"[DISABLED]")</f>
        <v>[DISABLED]</v>
      </c>
      <c r="R1508" s="84" t="str">
        <f>IF($M1508,_xll.BDH($J1508,R$1488,$L1508),"[DISABLED]")</f>
        <v>[DISABLED]</v>
      </c>
      <c r="S1508" s="84" t="str">
        <f>IF($M1508,_xll.BDH($J1508,S$1488,$L1508),"[DISABLED]")</f>
        <v>[DISABLED]</v>
      </c>
      <c r="U1508" s="106" t="s">
        <v>6533</v>
      </c>
      <c r="V1508" s="107" t="s">
        <v>1055</v>
      </c>
      <c r="W1508" s="108">
        <v>42276</v>
      </c>
      <c r="X1508" s="107" t="b">
        <v>0</v>
      </c>
      <c r="Y1508" s="107" t="s">
        <v>5237</v>
      </c>
      <c r="Z1508" s="107" t="s">
        <v>5237</v>
      </c>
      <c r="AA1508" s="107" t="s">
        <v>5237</v>
      </c>
      <c r="AB1508" s="107" t="s">
        <v>5237</v>
      </c>
      <c r="AC1508" s="107" t="s">
        <v>5237</v>
      </c>
      <c r="AD1508" s="107" t="s">
        <v>5237</v>
      </c>
    </row>
    <row r="1509" spans="2:30" outlineLevel="2">
      <c r="B1509" s="4" t="s">
        <v>5</v>
      </c>
      <c r="C1509" s="4" t="s">
        <v>5232</v>
      </c>
      <c r="D1509" s="4" t="s">
        <v>12</v>
      </c>
      <c r="E1509" s="10" t="s">
        <v>64</v>
      </c>
      <c r="F1509" s="4" t="s">
        <v>50</v>
      </c>
      <c r="G1509" s="10" t="s">
        <v>1565</v>
      </c>
      <c r="H1509" s="10" t="s">
        <v>1558</v>
      </c>
      <c r="I1509" s="4" t="s">
        <v>73</v>
      </c>
      <c r="J1509" s="72" t="str">
        <f t="shared" si="127"/>
        <v>NKSW30 ICPL Curncy</v>
      </c>
      <c r="K1509" s="25" t="str">
        <f t="shared" si="128"/>
        <v>ICPL</v>
      </c>
      <c r="L1509" s="26">
        <f t="shared" ca="1" si="128"/>
        <v>42276</v>
      </c>
      <c r="M1509" s="25" t="b">
        <f t="shared" si="128"/>
        <v>0</v>
      </c>
      <c r="N1509" s="84" t="str">
        <f>IF($M1509,_xll.BDP($J1509,N$1488),"[DISABLED]")</f>
        <v>[DISABLED]</v>
      </c>
      <c r="O1509" s="84" t="str">
        <f>IF($M1509,_xll.BDP($J1509,O$1488),"[DISABLED]")</f>
        <v>[DISABLED]</v>
      </c>
      <c r="P1509" s="84" t="str">
        <f>IF($M1509,_xll.BDP($J1509,P$1488),"[DISABLED]")</f>
        <v>[DISABLED]</v>
      </c>
      <c r="Q1509" s="84" t="str">
        <f>IF($M1509,_xll.BDH($J1509,Q$1488,$L1509),"[DISABLED]")</f>
        <v>[DISABLED]</v>
      </c>
      <c r="R1509" s="84" t="str">
        <f>IF($M1509,_xll.BDH($J1509,R$1488,$L1509),"[DISABLED]")</f>
        <v>[DISABLED]</v>
      </c>
      <c r="S1509" s="84" t="str">
        <f>IF($M1509,_xll.BDH($J1509,S$1488,$L1509),"[DISABLED]")</f>
        <v>[DISABLED]</v>
      </c>
      <c r="U1509" s="106" t="s">
        <v>6534</v>
      </c>
      <c r="V1509" s="107" t="s">
        <v>1055</v>
      </c>
      <c r="W1509" s="108">
        <v>42276</v>
      </c>
      <c r="X1509" s="107" t="b">
        <v>0</v>
      </c>
      <c r="Y1509" s="107" t="s">
        <v>5237</v>
      </c>
      <c r="Z1509" s="107" t="s">
        <v>5237</v>
      </c>
      <c r="AA1509" s="107" t="s">
        <v>5237</v>
      </c>
      <c r="AB1509" s="107" t="s">
        <v>5237</v>
      </c>
      <c r="AC1509" s="107" t="s">
        <v>5237</v>
      </c>
      <c r="AD1509" s="107" t="s">
        <v>5237</v>
      </c>
    </row>
    <row r="1510" spans="2:30" outlineLevel="2">
      <c r="B1510" s="4" t="s">
        <v>5</v>
      </c>
      <c r="C1510" s="4" t="s">
        <v>5232</v>
      </c>
      <c r="D1510" s="4" t="s">
        <v>12</v>
      </c>
      <c r="E1510" s="10" t="s">
        <v>64</v>
      </c>
      <c r="F1510" s="4" t="s">
        <v>51</v>
      </c>
      <c r="G1510" s="10" t="s">
        <v>1565</v>
      </c>
      <c r="H1510" s="10" t="s">
        <v>1559</v>
      </c>
      <c r="I1510" s="4" t="s">
        <v>73</v>
      </c>
      <c r="J1510" s="72" t="str">
        <f t="shared" si="127"/>
        <v>NKSW40 ICPL Curncy</v>
      </c>
      <c r="K1510" s="25" t="str">
        <f t="shared" si="128"/>
        <v>ICPL</v>
      </c>
      <c r="L1510" s="26">
        <f t="shared" ca="1" si="128"/>
        <v>42276</v>
      </c>
      <c r="M1510" s="25" t="b">
        <f t="shared" si="128"/>
        <v>0</v>
      </c>
      <c r="N1510" s="84" t="str">
        <f>IF($M1510,_xll.BDP($J1510,N$1488),"[DISABLED]")</f>
        <v>[DISABLED]</v>
      </c>
      <c r="O1510" s="84" t="str">
        <f>IF($M1510,_xll.BDP($J1510,O$1488),"[DISABLED]")</f>
        <v>[DISABLED]</v>
      </c>
      <c r="P1510" s="84" t="str">
        <f>IF($M1510,_xll.BDP($J1510,P$1488),"[DISABLED]")</f>
        <v>[DISABLED]</v>
      </c>
      <c r="Q1510" s="84" t="str">
        <f>IF($M1510,_xll.BDH($J1510,Q$1488,$L1510),"[DISABLED]")</f>
        <v>[DISABLED]</v>
      </c>
      <c r="R1510" s="84" t="str">
        <f>IF($M1510,_xll.BDH($J1510,R$1488,$L1510),"[DISABLED]")</f>
        <v>[DISABLED]</v>
      </c>
      <c r="S1510" s="84" t="str">
        <f>IF($M1510,_xll.BDH($J1510,S$1488,$L1510),"[DISABLED]")</f>
        <v>[DISABLED]</v>
      </c>
      <c r="U1510" s="106" t="s">
        <v>6535</v>
      </c>
      <c r="V1510" s="107" t="s">
        <v>1055</v>
      </c>
      <c r="W1510" s="108">
        <v>42276</v>
      </c>
      <c r="X1510" s="107" t="b">
        <v>0</v>
      </c>
      <c r="Y1510" s="107" t="s">
        <v>5237</v>
      </c>
      <c r="Z1510" s="107" t="s">
        <v>5237</v>
      </c>
      <c r="AA1510" s="107" t="s">
        <v>5237</v>
      </c>
      <c r="AB1510" s="107" t="s">
        <v>5237</v>
      </c>
      <c r="AC1510" s="107" t="s">
        <v>5237</v>
      </c>
      <c r="AD1510" s="107" t="s">
        <v>5237</v>
      </c>
    </row>
    <row r="1511" spans="2:30" outlineLevel="2">
      <c r="B1511" s="4" t="s">
        <v>5</v>
      </c>
      <c r="C1511" s="4" t="s">
        <v>5232</v>
      </c>
      <c r="D1511" s="4" t="s">
        <v>12</v>
      </c>
      <c r="E1511" s="10" t="s">
        <v>64</v>
      </c>
      <c r="F1511" s="4" t="s">
        <v>52</v>
      </c>
      <c r="G1511" s="10" t="s">
        <v>1565</v>
      </c>
      <c r="H1511" s="10" t="s">
        <v>1560</v>
      </c>
      <c r="I1511" s="4" t="s">
        <v>73</v>
      </c>
      <c r="J1511" s="72" t="str">
        <f t="shared" si="127"/>
        <v>NKSW50 ICPL Curncy</v>
      </c>
      <c r="K1511" s="25" t="str">
        <f t="shared" si="128"/>
        <v>ICPL</v>
      </c>
      <c r="L1511" s="26">
        <f t="shared" ca="1" si="128"/>
        <v>42276</v>
      </c>
      <c r="M1511" s="25" t="b">
        <f t="shared" si="128"/>
        <v>0</v>
      </c>
      <c r="N1511" s="84" t="str">
        <f>IF($M1511,_xll.BDP($J1511,N$1488),"[DISABLED]")</f>
        <v>[DISABLED]</v>
      </c>
      <c r="O1511" s="84" t="str">
        <f>IF($M1511,_xll.BDP($J1511,O$1488),"[DISABLED]")</f>
        <v>[DISABLED]</v>
      </c>
      <c r="P1511" s="84" t="str">
        <f>IF($M1511,_xll.BDP($J1511,P$1488),"[DISABLED]")</f>
        <v>[DISABLED]</v>
      </c>
      <c r="Q1511" s="84" t="str">
        <f>IF($M1511,_xll.BDH($J1511,Q$1488,$L1511),"[DISABLED]")</f>
        <v>[DISABLED]</v>
      </c>
      <c r="R1511" s="84" t="str">
        <f>IF($M1511,_xll.BDH($J1511,R$1488,$L1511),"[DISABLED]")</f>
        <v>[DISABLED]</v>
      </c>
      <c r="S1511" s="84" t="str">
        <f>IF($M1511,_xll.BDH($J1511,S$1488,$L1511),"[DISABLED]")</f>
        <v>[DISABLED]</v>
      </c>
      <c r="U1511" s="106" t="s">
        <v>6536</v>
      </c>
      <c r="V1511" s="107" t="s">
        <v>1055</v>
      </c>
      <c r="W1511" s="108">
        <v>42276</v>
      </c>
      <c r="X1511" s="107" t="b">
        <v>0</v>
      </c>
      <c r="Y1511" s="107" t="s">
        <v>5237</v>
      </c>
      <c r="Z1511" s="107" t="s">
        <v>5237</v>
      </c>
      <c r="AA1511" s="107" t="s">
        <v>5237</v>
      </c>
      <c r="AB1511" s="107" t="s">
        <v>5237</v>
      </c>
      <c r="AC1511" s="107" t="s">
        <v>5237</v>
      </c>
      <c r="AD1511" s="107" t="s">
        <v>5237</v>
      </c>
    </row>
    <row r="1512" spans="2:30" outlineLevel="2">
      <c r="B1512" s="4" t="s">
        <v>5</v>
      </c>
      <c r="C1512" s="4" t="s">
        <v>5232</v>
      </c>
      <c r="D1512" s="4" t="s">
        <v>12</v>
      </c>
      <c r="E1512" s="35" t="s">
        <v>64</v>
      </c>
      <c r="F1512" s="6" t="s">
        <v>169</v>
      </c>
      <c r="G1512" s="35" t="s">
        <v>1565</v>
      </c>
      <c r="H1512" s="35" t="s">
        <v>1561</v>
      </c>
      <c r="I1512" s="6" t="s">
        <v>73</v>
      </c>
      <c r="J1512" s="72" t="str">
        <f t="shared" si="127"/>
        <v>NKSW60 ICPL Curncy</v>
      </c>
      <c r="K1512" s="25" t="str">
        <f t="shared" si="128"/>
        <v>ICPL</v>
      </c>
      <c r="L1512" s="26">
        <f t="shared" ca="1" si="128"/>
        <v>42276</v>
      </c>
      <c r="M1512" s="25" t="b">
        <f t="shared" si="128"/>
        <v>0</v>
      </c>
      <c r="N1512" s="84" t="str">
        <f>IF($M1512,_xll.BDP($J1512,N$1488),"[DISABLED]")</f>
        <v>[DISABLED]</v>
      </c>
      <c r="O1512" s="84" t="str">
        <f>IF($M1512,_xll.BDP($J1512,O$1488),"[DISABLED]")</f>
        <v>[DISABLED]</v>
      </c>
      <c r="P1512" s="84" t="str">
        <f>IF($M1512,_xll.BDP($J1512,P$1488),"[DISABLED]")</f>
        <v>[DISABLED]</v>
      </c>
      <c r="Q1512" s="84" t="str">
        <f>IF($M1512,_xll.BDH($J1512,Q$1488,$L1512),"[DISABLED]")</f>
        <v>[DISABLED]</v>
      </c>
      <c r="R1512" s="84" t="str">
        <f>IF($M1512,_xll.BDH($J1512,R$1488,$L1512),"[DISABLED]")</f>
        <v>[DISABLED]</v>
      </c>
      <c r="S1512" s="84" t="str">
        <f>IF($M1512,_xll.BDH($J1512,S$1488,$L1512),"[DISABLED]")</f>
        <v>[DISABLED]</v>
      </c>
      <c r="U1512" s="106" t="s">
        <v>6537</v>
      </c>
      <c r="V1512" s="107" t="s">
        <v>1055</v>
      </c>
      <c r="W1512" s="108">
        <v>42276</v>
      </c>
      <c r="X1512" s="107" t="b">
        <v>0</v>
      </c>
      <c r="Y1512" s="107" t="s">
        <v>5237</v>
      </c>
      <c r="Z1512" s="107" t="s">
        <v>5237</v>
      </c>
      <c r="AA1512" s="107" t="s">
        <v>5237</v>
      </c>
      <c r="AB1512" s="107" t="s">
        <v>5237</v>
      </c>
      <c r="AC1512" s="107" t="s">
        <v>5237</v>
      </c>
      <c r="AD1512" s="107" t="s">
        <v>5237</v>
      </c>
    </row>
    <row r="1513" spans="2:30">
      <c r="B1513" s="1" t="s">
        <v>14</v>
      </c>
      <c r="C1513" s="74" t="s">
        <v>5232</v>
      </c>
      <c r="D1513" s="18"/>
      <c r="E1513" s="8"/>
      <c r="F1513" s="3"/>
      <c r="G1513" s="8"/>
      <c r="H1513" s="8"/>
      <c r="I1513" s="3"/>
      <c r="J1513" s="3"/>
      <c r="K1513" s="8"/>
      <c r="L1513" s="8"/>
      <c r="M1513" s="8"/>
      <c r="N1513" s="8"/>
      <c r="O1513" s="8"/>
      <c r="P1513" s="8"/>
      <c r="Q1513" s="8"/>
      <c r="R1513" s="8"/>
      <c r="S1513" s="8"/>
      <c r="U1513" s="114"/>
      <c r="V1513" s="101"/>
      <c r="W1513" s="101"/>
      <c r="X1513" s="101"/>
      <c r="Y1513" s="101"/>
      <c r="Z1513" s="101"/>
      <c r="AA1513" s="101"/>
      <c r="AB1513" s="101"/>
      <c r="AC1513" s="101"/>
      <c r="AD1513" s="101"/>
    </row>
    <row r="1514" spans="2:30" outlineLevel="1">
      <c r="B1514" s="4" t="s">
        <v>14</v>
      </c>
      <c r="C1514" s="4" t="s">
        <v>5232</v>
      </c>
      <c r="D1514" s="2" t="s">
        <v>13</v>
      </c>
      <c r="E1514" s="38"/>
      <c r="F1514" s="3"/>
      <c r="G1514" s="8"/>
      <c r="H1514" s="8"/>
      <c r="I1514" s="3"/>
      <c r="J1514" s="3"/>
      <c r="K1514" s="8"/>
      <c r="L1514" s="8"/>
      <c r="M1514" s="8"/>
      <c r="N1514" s="8"/>
      <c r="O1514" s="8"/>
      <c r="P1514" s="8"/>
      <c r="Q1514" s="8"/>
      <c r="R1514" s="8"/>
      <c r="S1514" s="8"/>
      <c r="U1514" s="114"/>
      <c r="V1514" s="101"/>
      <c r="W1514" s="101"/>
      <c r="X1514" s="101"/>
      <c r="Y1514" s="101"/>
      <c r="Z1514" s="101"/>
      <c r="AA1514" s="101"/>
      <c r="AB1514" s="101"/>
      <c r="AC1514" s="101"/>
      <c r="AD1514" s="101"/>
    </row>
    <row r="1515" spans="2:30" outlineLevel="1">
      <c r="B1515" s="4" t="s">
        <v>14</v>
      </c>
      <c r="C1515" s="4" t="s">
        <v>5232</v>
      </c>
      <c r="D1515" s="4" t="s">
        <v>13</v>
      </c>
      <c r="E1515" s="46" t="s">
        <v>59</v>
      </c>
      <c r="F1515" s="76"/>
      <c r="G1515" s="77"/>
      <c r="H1515" s="77"/>
      <c r="I1515" s="78"/>
      <c r="J1515" s="78"/>
      <c r="K1515" s="81" t="str">
        <f t="shared" ref="K1515:S1515" si="129">INDEX(ObjData,MATCH($C1515&amp;"-"&amp;$D1515&amp;"-"&amp;$E1515,ObjIDs,0),MATCH(K$2,ObjFields,0))</f>
        <v>ICPL</v>
      </c>
      <c r="L1515" s="82">
        <f t="shared" ca="1" si="129"/>
        <v>42276</v>
      </c>
      <c r="M1515" s="81" t="b">
        <f t="shared" si="129"/>
        <v>0</v>
      </c>
      <c r="N1515" s="81" t="str">
        <f t="shared" si="129"/>
        <v>NAME</v>
      </c>
      <c r="O1515" s="81" t="str">
        <f t="shared" si="129"/>
        <v>LAST_UPDATE_DT</v>
      </c>
      <c r="P1515" s="81" t="str">
        <f t="shared" si="129"/>
        <v>LAST_UPDATE</v>
      </c>
      <c r="Q1515" s="81" t="str">
        <f t="shared" si="129"/>
        <v>PX_LAST</v>
      </c>
      <c r="R1515" s="81" t="str">
        <f t="shared" si="129"/>
        <v>PX_BID</v>
      </c>
      <c r="S1515" s="81" t="str">
        <f t="shared" si="129"/>
        <v>PX_ASK</v>
      </c>
      <c r="U1515" s="103"/>
      <c r="V1515" s="104" t="s">
        <v>1055</v>
      </c>
      <c r="W1515" s="105">
        <v>42276</v>
      </c>
      <c r="X1515" s="104" t="b">
        <v>0</v>
      </c>
      <c r="Y1515" s="104" t="s">
        <v>289</v>
      </c>
      <c r="Z1515" s="104" t="s">
        <v>291</v>
      </c>
      <c r="AA1515" s="104" t="s">
        <v>292</v>
      </c>
      <c r="AB1515" s="104" t="s">
        <v>56</v>
      </c>
      <c r="AC1515" s="104" t="s">
        <v>5228</v>
      </c>
      <c r="AD1515" s="104" t="s">
        <v>5229</v>
      </c>
    </row>
    <row r="1516" spans="2:30" ht="12.75" customHeight="1" outlineLevel="2">
      <c r="B1516" s="4" t="s">
        <v>14</v>
      </c>
      <c r="C1516" s="4" t="s">
        <v>5232</v>
      </c>
      <c r="D1516" s="4" t="s">
        <v>13</v>
      </c>
      <c r="E1516" s="10" t="s">
        <v>59</v>
      </c>
      <c r="F1516" s="4" t="s">
        <v>38</v>
      </c>
      <c r="G1516" s="10" t="s">
        <v>1421</v>
      </c>
      <c r="H1516" s="10" t="s">
        <v>1659</v>
      </c>
      <c r="I1516" s="4" t="s">
        <v>277</v>
      </c>
      <c r="J1516" s="72" t="str">
        <f>H1516&amp;" "&amp;K1516&amp;" "&amp;I1516</f>
        <v>DETNT/N ICPL Index</v>
      </c>
      <c r="K1516" s="25" t="str">
        <f>K1515</f>
        <v>ICPL</v>
      </c>
      <c r="L1516" s="26">
        <f ca="1">L1515</f>
        <v>42276</v>
      </c>
      <c r="M1516" s="25" t="b">
        <f>M1515</f>
        <v>0</v>
      </c>
      <c r="N1516" s="84" t="str">
        <f>IF($M1516,_xll.BDP($J1516,N1515),"[DISABLED]")</f>
        <v>[DISABLED]</v>
      </c>
      <c r="O1516" s="84" t="str">
        <f>IF($M1516,_xll.BDP($J1516,O1515),"[DISABLED]")</f>
        <v>[DISABLED]</v>
      </c>
      <c r="P1516" s="84" t="str">
        <f>IF($M1516,_xll.BDP($J1516,P1515),"[DISABLED]")</f>
        <v>[DISABLED]</v>
      </c>
      <c r="Q1516" s="84" t="str">
        <f>IF($M1516,_xll.BDH($J1516,Q1515,$L1516),"[DISABLED]")</f>
        <v>[DISABLED]</v>
      </c>
      <c r="R1516" s="84" t="str">
        <f>IF($M1516,_xll.BDH($J1516,R1515,$L1516),"[DISABLED]")</f>
        <v>[DISABLED]</v>
      </c>
      <c r="S1516" s="84" t="str">
        <f>IF($M1516,_xll.BDH($J1516,S1515,$L1516),"[DISABLED]")</f>
        <v>[DISABLED]</v>
      </c>
      <c r="U1516" s="106" t="s">
        <v>6538</v>
      </c>
      <c r="V1516" s="107" t="s">
        <v>1055</v>
      </c>
      <c r="W1516" s="108">
        <v>42276</v>
      </c>
      <c r="X1516" s="107" t="b">
        <v>0</v>
      </c>
      <c r="Y1516" s="107" t="s">
        <v>5237</v>
      </c>
      <c r="Z1516" s="107" t="s">
        <v>5237</v>
      </c>
      <c r="AA1516" s="107" t="s">
        <v>5237</v>
      </c>
      <c r="AB1516" s="107" t="s">
        <v>5237</v>
      </c>
      <c r="AC1516" s="107" t="s">
        <v>5237</v>
      </c>
      <c r="AD1516" s="107" t="s">
        <v>5237</v>
      </c>
    </row>
    <row r="1517" spans="2:30" ht="12.75" customHeight="1" outlineLevel="2">
      <c r="B1517" s="4" t="s">
        <v>14</v>
      </c>
      <c r="C1517" s="4" t="s">
        <v>5232</v>
      </c>
      <c r="D1517" s="4" t="s">
        <v>13</v>
      </c>
      <c r="E1517" s="10" t="s">
        <v>59</v>
      </c>
      <c r="F1517" s="9" t="s">
        <v>206</v>
      </c>
      <c r="G1517" s="14" t="s">
        <v>61</v>
      </c>
      <c r="H1517" s="14" t="s">
        <v>1617</v>
      </c>
      <c r="I1517" s="9" t="s">
        <v>73</v>
      </c>
      <c r="J1517" s="9"/>
      <c r="U1517" s="119"/>
    </row>
    <row r="1518" spans="2:30" ht="12.75" customHeight="1" outlineLevel="2">
      <c r="B1518" s="4" t="s">
        <v>14</v>
      </c>
      <c r="C1518" s="4" t="s">
        <v>5232</v>
      </c>
      <c r="D1518" s="4" t="s">
        <v>13</v>
      </c>
      <c r="E1518" s="10" t="s">
        <v>59</v>
      </c>
      <c r="F1518" s="9" t="s">
        <v>207</v>
      </c>
      <c r="G1518" s="14" t="s">
        <v>61</v>
      </c>
      <c r="H1518" s="14" t="s">
        <v>1618</v>
      </c>
      <c r="I1518" s="9" t="s">
        <v>73</v>
      </c>
      <c r="J1518" s="9"/>
      <c r="U1518" s="119"/>
    </row>
    <row r="1519" spans="2:30" ht="12.75" customHeight="1" outlineLevel="2">
      <c r="B1519" s="4" t="s">
        <v>14</v>
      </c>
      <c r="C1519" s="4" t="s">
        <v>5232</v>
      </c>
      <c r="D1519" s="4" t="s">
        <v>13</v>
      </c>
      <c r="E1519" s="10" t="s">
        <v>59</v>
      </c>
      <c r="F1519" s="9" t="s">
        <v>208</v>
      </c>
      <c r="G1519" s="14" t="s">
        <v>61</v>
      </c>
      <c r="H1519" s="14" t="s">
        <v>1619</v>
      </c>
      <c r="I1519" s="9" t="s">
        <v>73</v>
      </c>
      <c r="J1519" s="9"/>
      <c r="U1519" s="119"/>
    </row>
    <row r="1520" spans="2:30" ht="12.75" customHeight="1" outlineLevel="2">
      <c r="B1520" s="4" t="s">
        <v>14</v>
      </c>
      <c r="C1520" s="4" t="s">
        <v>5232</v>
      </c>
      <c r="D1520" s="4" t="s">
        <v>13</v>
      </c>
      <c r="E1520" s="10" t="s">
        <v>59</v>
      </c>
      <c r="F1520" s="9" t="s">
        <v>54</v>
      </c>
      <c r="G1520" s="14" t="s">
        <v>61</v>
      </c>
      <c r="H1520" s="14" t="s">
        <v>1620</v>
      </c>
      <c r="I1520" s="9" t="s">
        <v>73</v>
      </c>
      <c r="J1520" s="9"/>
      <c r="U1520" s="119"/>
    </row>
    <row r="1521" spans="2:21" ht="12.75" customHeight="1" outlineLevel="2">
      <c r="B1521" s="4" t="s">
        <v>14</v>
      </c>
      <c r="C1521" s="4" t="s">
        <v>5232</v>
      </c>
      <c r="D1521" s="4" t="s">
        <v>13</v>
      </c>
      <c r="E1521" s="10" t="s">
        <v>59</v>
      </c>
      <c r="F1521" s="9" t="s">
        <v>210</v>
      </c>
      <c r="G1521" s="14" t="s">
        <v>61</v>
      </c>
      <c r="H1521" s="14" t="s">
        <v>1621</v>
      </c>
      <c r="I1521" s="9" t="s">
        <v>73</v>
      </c>
      <c r="J1521" s="9"/>
      <c r="U1521" s="119"/>
    </row>
    <row r="1522" spans="2:21" ht="12.75" customHeight="1" outlineLevel="2">
      <c r="B1522" s="4" t="s">
        <v>14</v>
      </c>
      <c r="C1522" s="4" t="s">
        <v>5232</v>
      </c>
      <c r="D1522" s="4" t="s">
        <v>13</v>
      </c>
      <c r="E1522" s="10" t="s">
        <v>59</v>
      </c>
      <c r="F1522" s="9" t="s">
        <v>54</v>
      </c>
      <c r="G1522" s="14" t="s">
        <v>61</v>
      </c>
      <c r="H1522" s="14" t="s">
        <v>1622</v>
      </c>
      <c r="I1522" s="9" t="s">
        <v>73</v>
      </c>
      <c r="J1522" s="9"/>
      <c r="U1522" s="119"/>
    </row>
    <row r="1523" spans="2:21" ht="12.75" customHeight="1" outlineLevel="2">
      <c r="B1523" s="4" t="s">
        <v>14</v>
      </c>
      <c r="C1523" s="4" t="s">
        <v>5232</v>
      </c>
      <c r="D1523" s="4" t="s">
        <v>13</v>
      </c>
      <c r="E1523" s="10" t="s">
        <v>59</v>
      </c>
      <c r="F1523" s="9" t="s">
        <v>211</v>
      </c>
      <c r="G1523" s="14" t="s">
        <v>61</v>
      </c>
      <c r="H1523" s="14" t="s">
        <v>1623</v>
      </c>
      <c r="I1523" s="9" t="s">
        <v>73</v>
      </c>
      <c r="J1523" s="9"/>
      <c r="U1523" s="119"/>
    </row>
    <row r="1524" spans="2:21" ht="12.75" customHeight="1" outlineLevel="2">
      <c r="B1524" s="4" t="s">
        <v>14</v>
      </c>
      <c r="C1524" s="4" t="s">
        <v>5232</v>
      </c>
      <c r="D1524" s="4" t="s">
        <v>13</v>
      </c>
      <c r="E1524" s="10" t="s">
        <v>59</v>
      </c>
      <c r="F1524" s="9" t="s">
        <v>212</v>
      </c>
      <c r="G1524" s="14" t="s">
        <v>61</v>
      </c>
      <c r="H1524" s="14" t="s">
        <v>1624</v>
      </c>
      <c r="I1524" s="9" t="s">
        <v>73</v>
      </c>
      <c r="J1524" s="9"/>
      <c r="U1524" s="119"/>
    </row>
    <row r="1525" spans="2:21" ht="12.75" customHeight="1" outlineLevel="2">
      <c r="B1525" s="4" t="s">
        <v>14</v>
      </c>
      <c r="C1525" s="4" t="s">
        <v>5232</v>
      </c>
      <c r="D1525" s="4" t="s">
        <v>13</v>
      </c>
      <c r="E1525" s="10" t="s">
        <v>59</v>
      </c>
      <c r="F1525" s="9" t="s">
        <v>58</v>
      </c>
      <c r="G1525" s="14" t="s">
        <v>61</v>
      </c>
      <c r="H1525" s="14" t="s">
        <v>1625</v>
      </c>
      <c r="I1525" s="9" t="s">
        <v>73</v>
      </c>
      <c r="J1525" s="9"/>
      <c r="U1525" s="119"/>
    </row>
    <row r="1526" spans="2:21" ht="12.75" customHeight="1" outlineLevel="2">
      <c r="B1526" s="4" t="s">
        <v>14</v>
      </c>
      <c r="C1526" s="4" t="s">
        <v>5232</v>
      </c>
      <c r="D1526" s="4" t="s">
        <v>13</v>
      </c>
      <c r="E1526" s="10" t="s">
        <v>59</v>
      </c>
      <c r="F1526" s="9" t="s">
        <v>177</v>
      </c>
      <c r="G1526" s="14" t="s">
        <v>61</v>
      </c>
      <c r="H1526" s="14" t="s">
        <v>1626</v>
      </c>
      <c r="I1526" s="9" t="s">
        <v>73</v>
      </c>
      <c r="J1526" s="9"/>
      <c r="U1526" s="119"/>
    </row>
    <row r="1527" spans="2:21" ht="12.75" customHeight="1" outlineLevel="2">
      <c r="B1527" s="4" t="s">
        <v>14</v>
      </c>
      <c r="C1527" s="4" t="s">
        <v>5232</v>
      </c>
      <c r="D1527" s="4" t="s">
        <v>13</v>
      </c>
      <c r="E1527" s="10" t="s">
        <v>59</v>
      </c>
      <c r="F1527" s="9" t="s">
        <v>178</v>
      </c>
      <c r="G1527" s="14" t="s">
        <v>61</v>
      </c>
      <c r="H1527" s="14" t="s">
        <v>1627</v>
      </c>
      <c r="I1527" s="9" t="s">
        <v>73</v>
      </c>
      <c r="J1527" s="9"/>
      <c r="U1527" s="119"/>
    </row>
    <row r="1528" spans="2:21" ht="12.75" customHeight="1" outlineLevel="2">
      <c r="B1528" s="4" t="s">
        <v>14</v>
      </c>
      <c r="C1528" s="4" t="s">
        <v>5232</v>
      </c>
      <c r="D1528" s="4" t="s">
        <v>13</v>
      </c>
      <c r="E1528" s="10" t="s">
        <v>59</v>
      </c>
      <c r="F1528" s="9" t="s">
        <v>71</v>
      </c>
      <c r="G1528" s="14" t="s">
        <v>61</v>
      </c>
      <c r="H1528" s="14" t="s">
        <v>1628</v>
      </c>
      <c r="I1528" s="9" t="s">
        <v>73</v>
      </c>
      <c r="J1528" s="9"/>
      <c r="U1528" s="119"/>
    </row>
    <row r="1529" spans="2:21" ht="12.75" customHeight="1" outlineLevel="2">
      <c r="B1529" s="4" t="s">
        <v>14</v>
      </c>
      <c r="C1529" s="4" t="s">
        <v>5232</v>
      </c>
      <c r="D1529" s="4" t="s">
        <v>13</v>
      </c>
      <c r="E1529" s="10" t="s">
        <v>59</v>
      </c>
      <c r="F1529" s="9" t="s">
        <v>179</v>
      </c>
      <c r="G1529" s="14" t="s">
        <v>61</v>
      </c>
      <c r="H1529" s="14" t="s">
        <v>1629</v>
      </c>
      <c r="I1529" s="9" t="s">
        <v>73</v>
      </c>
      <c r="J1529" s="9"/>
      <c r="U1529" s="119"/>
    </row>
    <row r="1530" spans="2:21" ht="12.75" customHeight="1" outlineLevel="2">
      <c r="B1530" s="4" t="s">
        <v>14</v>
      </c>
      <c r="C1530" s="4" t="s">
        <v>5232</v>
      </c>
      <c r="D1530" s="4" t="s">
        <v>13</v>
      </c>
      <c r="E1530" s="10" t="s">
        <v>59</v>
      </c>
      <c r="F1530" s="9" t="s">
        <v>181</v>
      </c>
      <c r="G1530" s="14" t="s">
        <v>61</v>
      </c>
      <c r="H1530" s="14" t="s">
        <v>1630</v>
      </c>
      <c r="I1530" s="9" t="s">
        <v>73</v>
      </c>
      <c r="J1530" s="9"/>
      <c r="U1530" s="119"/>
    </row>
    <row r="1531" spans="2:21" ht="12.75" customHeight="1" outlineLevel="2">
      <c r="B1531" s="4" t="s">
        <v>14</v>
      </c>
      <c r="C1531" s="4" t="s">
        <v>5232</v>
      </c>
      <c r="D1531" s="4" t="s">
        <v>13</v>
      </c>
      <c r="E1531" s="10" t="s">
        <v>59</v>
      </c>
      <c r="F1531" s="9" t="s">
        <v>41</v>
      </c>
      <c r="G1531" s="14" t="s">
        <v>61</v>
      </c>
      <c r="H1531" s="14" t="s">
        <v>1631</v>
      </c>
      <c r="I1531" s="9" t="s">
        <v>73</v>
      </c>
      <c r="J1531" s="9"/>
      <c r="U1531" s="119"/>
    </row>
    <row r="1532" spans="2:21" ht="12.75" customHeight="1" outlineLevel="2">
      <c r="B1532" s="4" t="s">
        <v>14</v>
      </c>
      <c r="C1532" s="4" t="s">
        <v>5232</v>
      </c>
      <c r="D1532" s="4" t="s">
        <v>13</v>
      </c>
      <c r="E1532" s="10" t="s">
        <v>59</v>
      </c>
      <c r="F1532" s="9" t="s">
        <v>181</v>
      </c>
      <c r="G1532" s="14" t="s">
        <v>61</v>
      </c>
      <c r="H1532" s="14" t="s">
        <v>1632</v>
      </c>
      <c r="I1532" s="9" t="s">
        <v>73</v>
      </c>
      <c r="J1532" s="9"/>
      <c r="U1532" s="119"/>
    </row>
    <row r="1533" spans="2:21" ht="12.75" customHeight="1" outlineLevel="2">
      <c r="B1533" s="4" t="s">
        <v>14</v>
      </c>
      <c r="C1533" s="4" t="s">
        <v>5232</v>
      </c>
      <c r="D1533" s="4" t="s">
        <v>13</v>
      </c>
      <c r="E1533" s="10" t="s">
        <v>59</v>
      </c>
      <c r="F1533" s="9" t="s">
        <v>182</v>
      </c>
      <c r="G1533" s="14" t="s">
        <v>61</v>
      </c>
      <c r="H1533" s="14" t="s">
        <v>1633</v>
      </c>
      <c r="I1533" s="9" t="s">
        <v>73</v>
      </c>
      <c r="J1533" s="9"/>
      <c r="U1533" s="119"/>
    </row>
    <row r="1534" spans="2:21" ht="12.75" customHeight="1" outlineLevel="2">
      <c r="B1534" s="4" t="s">
        <v>14</v>
      </c>
      <c r="C1534" s="4" t="s">
        <v>5232</v>
      </c>
      <c r="D1534" s="4" t="s">
        <v>13</v>
      </c>
      <c r="E1534" s="10" t="s">
        <v>59</v>
      </c>
      <c r="F1534" s="9" t="s">
        <v>145</v>
      </c>
      <c r="G1534" s="14" t="s">
        <v>61</v>
      </c>
      <c r="H1534" s="14" t="s">
        <v>1634</v>
      </c>
      <c r="I1534" s="9" t="s">
        <v>73</v>
      </c>
      <c r="J1534" s="9"/>
      <c r="U1534" s="119"/>
    </row>
    <row r="1535" spans="2:21" ht="12.75" customHeight="1" outlineLevel="2">
      <c r="B1535" s="4" t="s">
        <v>14</v>
      </c>
      <c r="C1535" s="4" t="s">
        <v>5232</v>
      </c>
      <c r="D1535" s="4" t="s">
        <v>13</v>
      </c>
      <c r="E1535" s="10" t="s">
        <v>59</v>
      </c>
      <c r="F1535" s="9" t="s">
        <v>183</v>
      </c>
      <c r="G1535" s="14" t="s">
        <v>61</v>
      </c>
      <c r="H1535" s="14" t="s">
        <v>1635</v>
      </c>
      <c r="I1535" s="9" t="s">
        <v>73</v>
      </c>
      <c r="J1535" s="9"/>
      <c r="U1535" s="119"/>
    </row>
    <row r="1536" spans="2:21" ht="12.75" customHeight="1" outlineLevel="2">
      <c r="B1536" s="4" t="s">
        <v>14</v>
      </c>
      <c r="C1536" s="4" t="s">
        <v>5232</v>
      </c>
      <c r="D1536" s="4" t="s">
        <v>13</v>
      </c>
      <c r="E1536" s="10" t="s">
        <v>59</v>
      </c>
      <c r="F1536" s="9" t="s">
        <v>184</v>
      </c>
      <c r="G1536" s="14" t="s">
        <v>61</v>
      </c>
      <c r="H1536" s="14" t="s">
        <v>1636</v>
      </c>
      <c r="I1536" s="9" t="s">
        <v>73</v>
      </c>
      <c r="J1536" s="9"/>
      <c r="U1536" s="119"/>
    </row>
    <row r="1537" spans="2:21" ht="12.75" customHeight="1" outlineLevel="2">
      <c r="B1537" s="4" t="s">
        <v>14</v>
      </c>
      <c r="C1537" s="4" t="s">
        <v>5232</v>
      </c>
      <c r="D1537" s="4" t="s">
        <v>13</v>
      </c>
      <c r="E1537" s="10" t="s">
        <v>59</v>
      </c>
      <c r="F1537" s="9" t="s">
        <v>146</v>
      </c>
      <c r="G1537" s="14" t="s">
        <v>61</v>
      </c>
      <c r="H1537" s="14" t="s">
        <v>1637</v>
      </c>
      <c r="I1537" s="9" t="s">
        <v>73</v>
      </c>
      <c r="J1537" s="9"/>
      <c r="U1537" s="119"/>
    </row>
    <row r="1538" spans="2:21" ht="12.75" customHeight="1" outlineLevel="2">
      <c r="B1538" s="4" t="s">
        <v>14</v>
      </c>
      <c r="C1538" s="4" t="s">
        <v>5232</v>
      </c>
      <c r="D1538" s="4" t="s">
        <v>13</v>
      </c>
      <c r="E1538" s="10" t="s">
        <v>59</v>
      </c>
      <c r="F1538" s="9" t="s">
        <v>213</v>
      </c>
      <c r="G1538" s="14" t="s">
        <v>61</v>
      </c>
      <c r="H1538" s="14" t="s">
        <v>1638</v>
      </c>
      <c r="I1538" s="9" t="s">
        <v>73</v>
      </c>
      <c r="J1538" s="9"/>
      <c r="U1538" s="119"/>
    </row>
    <row r="1539" spans="2:21" ht="12.75" customHeight="1" outlineLevel="2">
      <c r="B1539" s="4" t="s">
        <v>14</v>
      </c>
      <c r="C1539" s="4" t="s">
        <v>5232</v>
      </c>
      <c r="D1539" s="4" t="s">
        <v>13</v>
      </c>
      <c r="E1539" s="10" t="s">
        <v>59</v>
      </c>
      <c r="F1539" s="9" t="s">
        <v>214</v>
      </c>
      <c r="G1539" s="14" t="s">
        <v>61</v>
      </c>
      <c r="H1539" s="14" t="s">
        <v>1639</v>
      </c>
      <c r="I1539" s="9" t="s">
        <v>73</v>
      </c>
      <c r="J1539" s="9"/>
      <c r="U1539" s="119"/>
    </row>
    <row r="1540" spans="2:21" ht="12.75" customHeight="1" outlineLevel="2">
      <c r="B1540" s="4" t="s">
        <v>14</v>
      </c>
      <c r="C1540" s="4" t="s">
        <v>5232</v>
      </c>
      <c r="D1540" s="4" t="s">
        <v>13</v>
      </c>
      <c r="E1540" s="10" t="s">
        <v>59</v>
      </c>
      <c r="F1540" s="9" t="s">
        <v>216</v>
      </c>
      <c r="G1540" s="14" t="s">
        <v>61</v>
      </c>
      <c r="H1540" s="14" t="s">
        <v>1640</v>
      </c>
      <c r="I1540" s="9" t="s">
        <v>73</v>
      </c>
      <c r="J1540" s="9"/>
      <c r="U1540" s="119"/>
    </row>
    <row r="1541" spans="2:21" ht="12.75" customHeight="1" outlineLevel="2">
      <c r="B1541" s="4" t="s">
        <v>14</v>
      </c>
      <c r="C1541" s="4" t="s">
        <v>5232</v>
      </c>
      <c r="D1541" s="4" t="s">
        <v>13</v>
      </c>
      <c r="E1541" s="10" t="s">
        <v>59</v>
      </c>
      <c r="F1541" s="9" t="s">
        <v>215</v>
      </c>
      <c r="G1541" s="14" t="s">
        <v>61</v>
      </c>
      <c r="H1541" s="14" t="s">
        <v>1641</v>
      </c>
      <c r="I1541" s="9" t="s">
        <v>73</v>
      </c>
      <c r="J1541" s="9"/>
      <c r="U1541" s="119"/>
    </row>
    <row r="1542" spans="2:21" ht="12.75" customHeight="1" outlineLevel="2">
      <c r="B1542" s="4" t="s">
        <v>14</v>
      </c>
      <c r="C1542" s="4" t="s">
        <v>5232</v>
      </c>
      <c r="D1542" s="4" t="s">
        <v>13</v>
      </c>
      <c r="E1542" s="10" t="s">
        <v>59</v>
      </c>
      <c r="F1542" s="9" t="s">
        <v>216</v>
      </c>
      <c r="G1542" s="14" t="s">
        <v>61</v>
      </c>
      <c r="H1542" s="14" t="s">
        <v>1642</v>
      </c>
      <c r="I1542" s="9" t="s">
        <v>73</v>
      </c>
      <c r="J1542" s="9"/>
      <c r="U1542" s="119"/>
    </row>
    <row r="1543" spans="2:21" ht="12.75" customHeight="1" outlineLevel="2">
      <c r="B1543" s="4" t="s">
        <v>14</v>
      </c>
      <c r="C1543" s="4" t="s">
        <v>5232</v>
      </c>
      <c r="D1543" s="4" t="s">
        <v>13</v>
      </c>
      <c r="E1543" s="10" t="s">
        <v>59</v>
      </c>
      <c r="F1543" s="4" t="s">
        <v>42</v>
      </c>
      <c r="G1543" s="10" t="s">
        <v>61</v>
      </c>
      <c r="H1543" s="10" t="s">
        <v>1643</v>
      </c>
      <c r="I1543" s="4" t="s">
        <v>73</v>
      </c>
      <c r="J1543" s="4"/>
      <c r="U1543" s="106"/>
    </row>
    <row r="1544" spans="2:21" ht="12.75" customHeight="1" outlineLevel="2">
      <c r="B1544" s="4" t="s">
        <v>14</v>
      </c>
      <c r="C1544" s="4" t="s">
        <v>5232</v>
      </c>
      <c r="D1544" s="4" t="s">
        <v>13</v>
      </c>
      <c r="E1544" s="10" t="s">
        <v>59</v>
      </c>
      <c r="F1544" s="4" t="s">
        <v>43</v>
      </c>
      <c r="G1544" s="10" t="s">
        <v>61</v>
      </c>
      <c r="H1544" s="10" t="s">
        <v>1644</v>
      </c>
      <c r="I1544" s="4" t="s">
        <v>73</v>
      </c>
      <c r="J1544" s="4"/>
      <c r="U1544" s="106"/>
    </row>
    <row r="1545" spans="2:21" ht="12.75" customHeight="1" outlineLevel="2">
      <c r="B1545" s="4" t="s">
        <v>14</v>
      </c>
      <c r="C1545" s="4" t="s">
        <v>5232</v>
      </c>
      <c r="D1545" s="4" t="s">
        <v>13</v>
      </c>
      <c r="E1545" s="10" t="s">
        <v>59</v>
      </c>
      <c r="F1545" s="4" t="s">
        <v>152</v>
      </c>
      <c r="G1545" s="10" t="s">
        <v>61</v>
      </c>
      <c r="H1545" s="10" t="s">
        <v>1645</v>
      </c>
      <c r="I1545" s="4" t="s">
        <v>73</v>
      </c>
      <c r="J1545" s="4"/>
      <c r="U1545" s="106"/>
    </row>
    <row r="1546" spans="2:21" ht="12.75" customHeight="1" outlineLevel="2">
      <c r="B1546" s="4" t="s">
        <v>14</v>
      </c>
      <c r="C1546" s="4" t="s">
        <v>5232</v>
      </c>
      <c r="D1546" s="4" t="s">
        <v>13</v>
      </c>
      <c r="E1546" s="10" t="s">
        <v>59</v>
      </c>
      <c r="F1546" s="4" t="s">
        <v>44</v>
      </c>
      <c r="G1546" s="10" t="s">
        <v>61</v>
      </c>
      <c r="H1546" s="10" t="s">
        <v>1646</v>
      </c>
      <c r="I1546" s="4" t="s">
        <v>73</v>
      </c>
      <c r="J1546" s="4"/>
      <c r="U1546" s="106"/>
    </row>
    <row r="1547" spans="2:21" ht="12.75" customHeight="1" outlineLevel="2">
      <c r="B1547" s="4" t="s">
        <v>14</v>
      </c>
      <c r="C1547" s="4" t="s">
        <v>5232</v>
      </c>
      <c r="D1547" s="4" t="s">
        <v>13</v>
      </c>
      <c r="E1547" s="10" t="s">
        <v>59</v>
      </c>
      <c r="F1547" s="4" t="s">
        <v>155</v>
      </c>
      <c r="G1547" s="10" t="s">
        <v>61</v>
      </c>
      <c r="H1547" s="10" t="s">
        <v>1647</v>
      </c>
      <c r="I1547" s="4" t="s">
        <v>73</v>
      </c>
      <c r="J1547" s="4"/>
      <c r="U1547" s="106"/>
    </row>
    <row r="1548" spans="2:21" ht="12.75" customHeight="1" outlineLevel="2">
      <c r="B1548" s="4" t="s">
        <v>14</v>
      </c>
      <c r="C1548" s="4" t="s">
        <v>5232</v>
      </c>
      <c r="D1548" s="4" t="s">
        <v>13</v>
      </c>
      <c r="E1548" s="10" t="s">
        <v>59</v>
      </c>
      <c r="F1548" s="4" t="s">
        <v>45</v>
      </c>
      <c r="G1548" s="10" t="s">
        <v>61</v>
      </c>
      <c r="H1548" s="10" t="s">
        <v>1648</v>
      </c>
      <c r="I1548" s="4" t="s">
        <v>73</v>
      </c>
      <c r="J1548" s="4"/>
      <c r="U1548" s="106"/>
    </row>
    <row r="1549" spans="2:21" ht="12.75" customHeight="1" outlineLevel="2">
      <c r="B1549" s="4" t="s">
        <v>14</v>
      </c>
      <c r="C1549" s="4" t="s">
        <v>5232</v>
      </c>
      <c r="D1549" s="4" t="s">
        <v>13</v>
      </c>
      <c r="E1549" s="10" t="s">
        <v>59</v>
      </c>
      <c r="F1549" s="4" t="s">
        <v>156</v>
      </c>
      <c r="G1549" s="10" t="s">
        <v>61</v>
      </c>
      <c r="H1549" s="10" t="s">
        <v>1649</v>
      </c>
      <c r="I1549" s="4" t="s">
        <v>73</v>
      </c>
      <c r="J1549" s="4"/>
      <c r="U1549" s="106"/>
    </row>
    <row r="1550" spans="2:21" ht="12.75" customHeight="1" outlineLevel="2">
      <c r="B1550" s="4" t="s">
        <v>14</v>
      </c>
      <c r="C1550" s="4" t="s">
        <v>5232</v>
      </c>
      <c r="D1550" s="4" t="s">
        <v>13</v>
      </c>
      <c r="E1550" s="10" t="s">
        <v>59</v>
      </c>
      <c r="F1550" s="4" t="s">
        <v>157</v>
      </c>
      <c r="G1550" s="10" t="s">
        <v>61</v>
      </c>
      <c r="H1550" s="10" t="s">
        <v>1650</v>
      </c>
      <c r="I1550" s="4" t="s">
        <v>73</v>
      </c>
      <c r="J1550" s="4"/>
      <c r="U1550" s="106"/>
    </row>
    <row r="1551" spans="2:21" ht="12.75" customHeight="1" outlineLevel="2">
      <c r="B1551" s="4" t="s">
        <v>14</v>
      </c>
      <c r="C1551" s="4" t="s">
        <v>5232</v>
      </c>
      <c r="D1551" s="4" t="s">
        <v>13</v>
      </c>
      <c r="E1551" s="10" t="s">
        <v>59</v>
      </c>
      <c r="F1551" s="4" t="s">
        <v>46</v>
      </c>
      <c r="G1551" s="10" t="s">
        <v>61</v>
      </c>
      <c r="H1551" s="10" t="s">
        <v>1651</v>
      </c>
      <c r="I1551" s="4" t="s">
        <v>73</v>
      </c>
      <c r="J1551" s="4"/>
      <c r="U1551" s="106"/>
    </row>
    <row r="1552" spans="2:21" ht="12.75" customHeight="1" outlineLevel="2">
      <c r="B1552" s="4" t="s">
        <v>14</v>
      </c>
      <c r="C1552" s="4" t="s">
        <v>5232</v>
      </c>
      <c r="D1552" s="4" t="s">
        <v>13</v>
      </c>
      <c r="E1552" s="10" t="s">
        <v>59</v>
      </c>
      <c r="F1552" s="4" t="s">
        <v>161</v>
      </c>
      <c r="G1552" s="10" t="s">
        <v>61</v>
      </c>
      <c r="H1552" s="10" t="s">
        <v>1652</v>
      </c>
      <c r="I1552" s="4" t="s">
        <v>73</v>
      </c>
      <c r="J1552" s="4"/>
      <c r="U1552" s="106"/>
    </row>
    <row r="1553" spans="2:30" ht="12.75" customHeight="1" outlineLevel="2">
      <c r="B1553" s="4" t="s">
        <v>14</v>
      </c>
      <c r="C1553" s="4" t="s">
        <v>5232</v>
      </c>
      <c r="D1553" s="4" t="s">
        <v>13</v>
      </c>
      <c r="E1553" s="10" t="s">
        <v>59</v>
      </c>
      <c r="F1553" s="4" t="s">
        <v>47</v>
      </c>
      <c r="G1553" s="10" t="s">
        <v>61</v>
      </c>
      <c r="H1553" s="10" t="s">
        <v>1653</v>
      </c>
      <c r="I1553" s="4" t="s">
        <v>73</v>
      </c>
      <c r="J1553" s="4"/>
      <c r="U1553" s="106"/>
    </row>
    <row r="1554" spans="2:30" ht="12.75" customHeight="1" outlineLevel="2">
      <c r="B1554" s="4" t="s">
        <v>14</v>
      </c>
      <c r="C1554" s="4" t="s">
        <v>5232</v>
      </c>
      <c r="D1554" s="4" t="s">
        <v>13</v>
      </c>
      <c r="E1554" s="10" t="s">
        <v>59</v>
      </c>
      <c r="F1554" s="4" t="s">
        <v>48</v>
      </c>
      <c r="G1554" s="10" t="s">
        <v>61</v>
      </c>
      <c r="H1554" s="10" t="s">
        <v>1654</v>
      </c>
      <c r="I1554" s="4" t="s">
        <v>73</v>
      </c>
      <c r="J1554" s="4"/>
      <c r="U1554" s="106"/>
    </row>
    <row r="1555" spans="2:30" ht="12.75" customHeight="1" outlineLevel="2">
      <c r="B1555" s="4" t="s">
        <v>14</v>
      </c>
      <c r="C1555" s="4" t="s">
        <v>5232</v>
      </c>
      <c r="D1555" s="4" t="s">
        <v>13</v>
      </c>
      <c r="E1555" s="10" t="s">
        <v>59</v>
      </c>
      <c r="F1555" s="4" t="s">
        <v>49</v>
      </c>
      <c r="G1555" s="10" t="s">
        <v>61</v>
      </c>
      <c r="H1555" s="10" t="s">
        <v>1655</v>
      </c>
      <c r="I1555" s="4" t="s">
        <v>73</v>
      </c>
      <c r="J1555" s="4"/>
      <c r="U1555" s="106"/>
    </row>
    <row r="1556" spans="2:30" ht="12.75" customHeight="1" outlineLevel="2">
      <c r="B1556" s="4" t="s">
        <v>14</v>
      </c>
      <c r="C1556" s="4" t="s">
        <v>5232</v>
      </c>
      <c r="D1556" s="4" t="s">
        <v>13</v>
      </c>
      <c r="E1556" s="10" t="s">
        <v>59</v>
      </c>
      <c r="F1556" s="4" t="s">
        <v>50</v>
      </c>
      <c r="G1556" s="10" t="s">
        <v>61</v>
      </c>
      <c r="H1556" s="10" t="s">
        <v>1656</v>
      </c>
      <c r="I1556" s="4" t="s">
        <v>73</v>
      </c>
      <c r="J1556" s="4"/>
      <c r="U1556" s="106"/>
    </row>
    <row r="1557" spans="2:30" ht="12.75" customHeight="1" outlineLevel="2">
      <c r="B1557" s="4" t="s">
        <v>14</v>
      </c>
      <c r="C1557" s="4" t="s">
        <v>5232</v>
      </c>
      <c r="D1557" s="4" t="s">
        <v>13</v>
      </c>
      <c r="E1557" s="10" t="s">
        <v>59</v>
      </c>
      <c r="F1557" s="9" t="s">
        <v>51</v>
      </c>
      <c r="G1557" s="14" t="s">
        <v>61</v>
      </c>
      <c r="H1557" s="14" t="s">
        <v>1657</v>
      </c>
      <c r="I1557" s="9" t="s">
        <v>73</v>
      </c>
      <c r="J1557" s="9"/>
      <c r="U1557" s="119"/>
    </row>
    <row r="1558" spans="2:30" ht="12.75" customHeight="1" outlineLevel="2">
      <c r="B1558" s="4" t="s">
        <v>14</v>
      </c>
      <c r="C1558" s="4" t="s">
        <v>5232</v>
      </c>
      <c r="D1558" s="4" t="s">
        <v>13</v>
      </c>
      <c r="E1558" s="10" t="s">
        <v>59</v>
      </c>
      <c r="F1558" s="47" t="s">
        <v>52</v>
      </c>
      <c r="G1558" s="48" t="s">
        <v>61</v>
      </c>
      <c r="H1558" s="48" t="s">
        <v>1658</v>
      </c>
      <c r="I1558" s="9" t="s">
        <v>73</v>
      </c>
      <c r="J1558" s="9"/>
      <c r="U1558" s="119"/>
    </row>
    <row r="1559" spans="2:30" outlineLevel="1">
      <c r="B1559" s="4" t="s">
        <v>14</v>
      </c>
      <c r="C1559" s="4" t="s">
        <v>5232</v>
      </c>
      <c r="D1559" s="4" t="s">
        <v>13</v>
      </c>
      <c r="E1559" s="39" t="s">
        <v>1685</v>
      </c>
      <c r="F1559" s="76"/>
      <c r="G1559" s="77"/>
      <c r="H1559" s="77"/>
      <c r="I1559" s="78"/>
      <c r="J1559" s="78"/>
      <c r="K1559" s="81" t="str">
        <f t="shared" ref="K1559:S1559" si="130">INDEX(ObjData,MATCH($C1559&amp;"-"&amp;$D1559&amp;"-"&amp;$E1559,ObjIDs,0),MATCH(K$2,ObjFields,0))</f>
        <v>ICPL</v>
      </c>
      <c r="L1559" s="82">
        <f t="shared" ca="1" si="130"/>
        <v>42276</v>
      </c>
      <c r="M1559" s="81" t="b">
        <f t="shared" si="130"/>
        <v>0</v>
      </c>
      <c r="N1559" s="81" t="str">
        <f t="shared" si="130"/>
        <v>NAME</v>
      </c>
      <c r="O1559" s="81" t="str">
        <f t="shared" si="130"/>
        <v>LAST_UPDATE_DT</v>
      </c>
      <c r="P1559" s="81" t="str">
        <f t="shared" si="130"/>
        <v>LAST_UPDATE</v>
      </c>
      <c r="Q1559" s="81" t="str">
        <f t="shared" si="130"/>
        <v>PX_LAST</v>
      </c>
      <c r="R1559" s="81" t="str">
        <f t="shared" si="130"/>
        <v>PX_BID</v>
      </c>
      <c r="S1559" s="81" t="str">
        <f t="shared" si="130"/>
        <v>PX_ASK</v>
      </c>
      <c r="U1559" s="103"/>
      <c r="V1559" s="104" t="s">
        <v>1055</v>
      </c>
      <c r="W1559" s="105">
        <v>42276</v>
      </c>
      <c r="X1559" s="104" t="b">
        <v>0</v>
      </c>
      <c r="Y1559" s="104" t="s">
        <v>289</v>
      </c>
      <c r="Z1559" s="104" t="s">
        <v>291</v>
      </c>
      <c r="AA1559" s="104" t="s">
        <v>292</v>
      </c>
      <c r="AB1559" s="104" t="s">
        <v>56</v>
      </c>
      <c r="AC1559" s="104" t="s">
        <v>5228</v>
      </c>
      <c r="AD1559" s="104" t="s">
        <v>5229</v>
      </c>
    </row>
    <row r="1560" spans="2:30" outlineLevel="2">
      <c r="B1560" s="4" t="s">
        <v>14</v>
      </c>
      <c r="C1560" s="4" t="s">
        <v>5232</v>
      </c>
      <c r="D1560" s="4" t="s">
        <v>13</v>
      </c>
      <c r="E1560" s="10" t="s">
        <v>1685</v>
      </c>
      <c r="F1560" s="4" t="s">
        <v>58</v>
      </c>
      <c r="G1560" s="10" t="s">
        <v>1687</v>
      </c>
      <c r="H1560" s="10" t="s">
        <v>1690</v>
      </c>
      <c r="I1560" s="4" t="s">
        <v>277</v>
      </c>
      <c r="J1560" s="72" t="str">
        <f>H1560&amp;" "&amp;K1560&amp;" "&amp;I1560</f>
        <v>CIBO01M ICPL Index</v>
      </c>
      <c r="K1560" s="25" t="str">
        <f>K1559</f>
        <v>ICPL</v>
      </c>
      <c r="L1560" s="26">
        <f ca="1">L1559</f>
        <v>42276</v>
      </c>
      <c r="M1560" s="25" t="b">
        <f>M1559</f>
        <v>0</v>
      </c>
      <c r="N1560" s="84" t="str">
        <f>IF($M1560,_xll.BDP($J1560,N1559),"[DISABLED]")</f>
        <v>[DISABLED]</v>
      </c>
      <c r="O1560" s="84" t="str">
        <f>IF($M1560,_xll.BDP($J1560,O1559),"[DISABLED]")</f>
        <v>[DISABLED]</v>
      </c>
      <c r="P1560" s="84" t="str">
        <f>IF($M1560,_xll.BDP($J1560,P1559),"[DISABLED]")</f>
        <v>[DISABLED]</v>
      </c>
      <c r="Q1560" s="84" t="str">
        <f>IF($M1560,_xll.BDH($J1560,Q1559,$L1560),"[DISABLED]")</f>
        <v>[DISABLED]</v>
      </c>
      <c r="R1560" s="84" t="str">
        <f>IF($M1560,_xll.BDH($J1560,R1559,$L1560),"[DISABLED]")</f>
        <v>[DISABLED]</v>
      </c>
      <c r="S1560" s="84" t="str">
        <f>IF($M1560,_xll.BDH($J1560,S1559,$L1560),"[DISABLED]")</f>
        <v>[DISABLED]</v>
      </c>
      <c r="U1560" s="106" t="s">
        <v>6539</v>
      </c>
      <c r="V1560" s="107" t="s">
        <v>1055</v>
      </c>
      <c r="W1560" s="108">
        <v>42276</v>
      </c>
      <c r="X1560" s="107" t="b">
        <v>0</v>
      </c>
      <c r="Y1560" s="107" t="s">
        <v>5237</v>
      </c>
      <c r="Z1560" s="107" t="s">
        <v>5237</v>
      </c>
      <c r="AA1560" s="107" t="s">
        <v>5237</v>
      </c>
      <c r="AB1560" s="107" t="s">
        <v>5237</v>
      </c>
      <c r="AC1560" s="107" t="s">
        <v>5237</v>
      </c>
      <c r="AD1560" s="107" t="s">
        <v>5237</v>
      </c>
    </row>
    <row r="1561" spans="2:30" outlineLevel="2">
      <c r="B1561" s="4" t="s">
        <v>14</v>
      </c>
      <c r="C1561" s="4" t="s">
        <v>5232</v>
      </c>
      <c r="D1561" s="4" t="s">
        <v>13</v>
      </c>
      <c r="E1561" s="10" t="s">
        <v>1685</v>
      </c>
      <c r="F1561" s="4" t="s">
        <v>58</v>
      </c>
      <c r="G1561" s="10" t="s">
        <v>1688</v>
      </c>
      <c r="H1561" s="10" t="s">
        <v>1692</v>
      </c>
      <c r="I1561" s="4" t="s">
        <v>73</v>
      </c>
      <c r="J1561" s="4"/>
      <c r="U1561" s="106"/>
    </row>
    <row r="1562" spans="2:30" outlineLevel="2">
      <c r="B1562" s="4" t="s">
        <v>14</v>
      </c>
      <c r="C1562" s="4" t="s">
        <v>5232</v>
      </c>
      <c r="D1562" s="4" t="s">
        <v>13</v>
      </c>
      <c r="E1562" s="10" t="s">
        <v>1685</v>
      </c>
      <c r="F1562" s="4" t="s">
        <v>41</v>
      </c>
      <c r="G1562" s="10" t="s">
        <v>1688</v>
      </c>
      <c r="H1562" s="10" t="s">
        <v>1693</v>
      </c>
      <c r="I1562" s="4" t="s">
        <v>73</v>
      </c>
      <c r="J1562" s="4"/>
      <c r="U1562" s="106"/>
    </row>
    <row r="1563" spans="2:30" outlineLevel="2">
      <c r="B1563" s="4" t="s">
        <v>14</v>
      </c>
      <c r="C1563" s="4" t="s">
        <v>5232</v>
      </c>
      <c r="D1563" s="4" t="s">
        <v>13</v>
      </c>
      <c r="E1563" s="10" t="s">
        <v>1685</v>
      </c>
      <c r="F1563" s="4" t="s">
        <v>146</v>
      </c>
      <c r="G1563" s="10" t="s">
        <v>1688</v>
      </c>
      <c r="H1563" s="10" t="s">
        <v>1694</v>
      </c>
      <c r="I1563" s="4" t="s">
        <v>73</v>
      </c>
      <c r="J1563" s="4"/>
      <c r="U1563" s="106"/>
    </row>
    <row r="1564" spans="2:30" outlineLevel="2">
      <c r="B1564" s="4" t="s">
        <v>14</v>
      </c>
      <c r="C1564" s="4" t="s">
        <v>5232</v>
      </c>
      <c r="D1564" s="4" t="s">
        <v>13</v>
      </c>
      <c r="E1564" s="10" t="s">
        <v>1685</v>
      </c>
      <c r="F1564" s="4" t="s">
        <v>42</v>
      </c>
      <c r="G1564" s="10" t="s">
        <v>1688</v>
      </c>
      <c r="H1564" s="10" t="s">
        <v>1695</v>
      </c>
      <c r="I1564" s="4" t="s">
        <v>73</v>
      </c>
      <c r="J1564" s="4"/>
      <c r="U1564" s="106"/>
    </row>
    <row r="1565" spans="2:30" outlineLevel="2">
      <c r="B1565" s="4" t="s">
        <v>14</v>
      </c>
      <c r="C1565" s="4" t="s">
        <v>5232</v>
      </c>
      <c r="D1565" s="4" t="s">
        <v>13</v>
      </c>
      <c r="E1565" s="10" t="s">
        <v>1685</v>
      </c>
      <c r="F1565" s="4" t="s">
        <v>43</v>
      </c>
      <c r="G1565" s="10" t="s">
        <v>1688</v>
      </c>
      <c r="H1565" s="10" t="s">
        <v>1696</v>
      </c>
      <c r="I1565" s="4" t="s">
        <v>73</v>
      </c>
      <c r="J1565" s="4"/>
      <c r="U1565" s="106"/>
    </row>
    <row r="1566" spans="2:30" outlineLevel="2">
      <c r="B1566" s="4" t="s">
        <v>14</v>
      </c>
      <c r="C1566" s="4" t="s">
        <v>5232</v>
      </c>
      <c r="D1566" s="4" t="s">
        <v>13</v>
      </c>
      <c r="E1566" s="10" t="s">
        <v>1685</v>
      </c>
      <c r="F1566" s="4" t="s">
        <v>152</v>
      </c>
      <c r="G1566" s="10" t="s">
        <v>1688</v>
      </c>
      <c r="H1566" s="10" t="s">
        <v>1697</v>
      </c>
      <c r="I1566" s="4" t="s">
        <v>73</v>
      </c>
      <c r="J1566" s="4"/>
      <c r="U1566" s="106"/>
    </row>
    <row r="1567" spans="2:30" outlineLevel="2">
      <c r="B1567" s="4" t="s">
        <v>14</v>
      </c>
      <c r="C1567" s="4" t="s">
        <v>5232</v>
      </c>
      <c r="D1567" s="4" t="s">
        <v>13</v>
      </c>
      <c r="E1567" s="10" t="s">
        <v>1685</v>
      </c>
      <c r="F1567" s="4" t="s">
        <v>44</v>
      </c>
      <c r="G1567" s="10" t="s">
        <v>1688</v>
      </c>
      <c r="H1567" s="10" t="s">
        <v>1698</v>
      </c>
      <c r="I1567" s="4" t="s">
        <v>73</v>
      </c>
      <c r="J1567" s="4"/>
      <c r="U1567" s="106"/>
    </row>
    <row r="1568" spans="2:30" outlineLevel="2">
      <c r="B1568" s="4" t="s">
        <v>14</v>
      </c>
      <c r="C1568" s="4" t="s">
        <v>5232</v>
      </c>
      <c r="D1568" s="4" t="s">
        <v>13</v>
      </c>
      <c r="E1568" s="10" t="s">
        <v>1685</v>
      </c>
      <c r="F1568" s="4" t="s">
        <v>155</v>
      </c>
      <c r="G1568" s="10" t="s">
        <v>1688</v>
      </c>
      <c r="H1568" s="10" t="s">
        <v>1699</v>
      </c>
      <c r="I1568" s="4" t="s">
        <v>73</v>
      </c>
      <c r="J1568" s="4"/>
      <c r="U1568" s="106"/>
    </row>
    <row r="1569" spans="2:30" outlineLevel="2">
      <c r="B1569" s="4" t="s">
        <v>14</v>
      </c>
      <c r="C1569" s="4" t="s">
        <v>5232</v>
      </c>
      <c r="D1569" s="4" t="s">
        <v>13</v>
      </c>
      <c r="E1569" s="10" t="s">
        <v>1685</v>
      </c>
      <c r="F1569" s="4" t="s">
        <v>45</v>
      </c>
      <c r="G1569" s="10" t="s">
        <v>1688</v>
      </c>
      <c r="H1569" s="10" t="s">
        <v>1700</v>
      </c>
      <c r="I1569" s="4" t="s">
        <v>73</v>
      </c>
      <c r="J1569" s="4"/>
      <c r="U1569" s="106"/>
    </row>
    <row r="1570" spans="2:30" outlineLevel="2">
      <c r="B1570" s="4" t="s">
        <v>14</v>
      </c>
      <c r="C1570" s="4" t="s">
        <v>5232</v>
      </c>
      <c r="D1570" s="4" t="s">
        <v>13</v>
      </c>
      <c r="E1570" s="10" t="s">
        <v>1685</v>
      </c>
      <c r="F1570" s="4" t="s">
        <v>156</v>
      </c>
      <c r="G1570" s="10" t="s">
        <v>1688</v>
      </c>
      <c r="H1570" s="10" t="s">
        <v>1701</v>
      </c>
      <c r="I1570" s="4" t="s">
        <v>73</v>
      </c>
      <c r="J1570" s="4"/>
      <c r="U1570" s="106"/>
    </row>
    <row r="1571" spans="2:30" outlineLevel="2">
      <c r="B1571" s="4" t="s">
        <v>14</v>
      </c>
      <c r="C1571" s="4" t="s">
        <v>5232</v>
      </c>
      <c r="D1571" s="4" t="s">
        <v>13</v>
      </c>
      <c r="E1571" s="10" t="s">
        <v>1685</v>
      </c>
      <c r="F1571" s="4" t="s">
        <v>157</v>
      </c>
      <c r="G1571" s="10" t="s">
        <v>1688</v>
      </c>
      <c r="H1571" s="10" t="s">
        <v>1702</v>
      </c>
      <c r="I1571" s="4" t="s">
        <v>73</v>
      </c>
      <c r="J1571" s="4"/>
      <c r="U1571" s="106"/>
    </row>
    <row r="1572" spans="2:30" outlineLevel="2">
      <c r="B1572" s="4" t="s">
        <v>14</v>
      </c>
      <c r="C1572" s="4" t="s">
        <v>5232</v>
      </c>
      <c r="D1572" s="4" t="s">
        <v>13</v>
      </c>
      <c r="E1572" s="10" t="s">
        <v>1685</v>
      </c>
      <c r="F1572" s="4" t="s">
        <v>46</v>
      </c>
      <c r="G1572" s="10" t="s">
        <v>1688</v>
      </c>
      <c r="H1572" s="10" t="s">
        <v>1703</v>
      </c>
      <c r="I1572" s="4" t="s">
        <v>73</v>
      </c>
      <c r="J1572" s="4"/>
      <c r="U1572" s="106"/>
    </row>
    <row r="1573" spans="2:30" outlineLevel="2">
      <c r="B1573" s="4" t="s">
        <v>14</v>
      </c>
      <c r="C1573" s="4" t="s">
        <v>5232</v>
      </c>
      <c r="D1573" s="4" t="s">
        <v>13</v>
      </c>
      <c r="E1573" s="10" t="s">
        <v>1685</v>
      </c>
      <c r="F1573" s="4" t="s">
        <v>160</v>
      </c>
      <c r="G1573" s="10" t="s">
        <v>1688</v>
      </c>
      <c r="H1573" s="10" t="s">
        <v>1704</v>
      </c>
      <c r="I1573" s="4" t="s">
        <v>73</v>
      </c>
      <c r="J1573" s="4"/>
      <c r="U1573" s="106"/>
    </row>
    <row r="1574" spans="2:30" outlineLevel="2">
      <c r="B1574" s="4" t="s">
        <v>14</v>
      </c>
      <c r="C1574" s="4" t="s">
        <v>5232</v>
      </c>
      <c r="D1574" s="4" t="s">
        <v>13</v>
      </c>
      <c r="E1574" s="10" t="s">
        <v>1685</v>
      </c>
      <c r="F1574" s="4" t="s">
        <v>161</v>
      </c>
      <c r="G1574" s="10" t="s">
        <v>1688</v>
      </c>
      <c r="H1574" s="10" t="s">
        <v>1705</v>
      </c>
      <c r="I1574" s="4" t="s">
        <v>73</v>
      </c>
      <c r="J1574" s="4"/>
      <c r="U1574" s="106"/>
    </row>
    <row r="1575" spans="2:30" outlineLevel="2">
      <c r="B1575" s="4" t="s">
        <v>14</v>
      </c>
      <c r="C1575" s="4" t="s">
        <v>5232</v>
      </c>
      <c r="D1575" s="4" t="s">
        <v>13</v>
      </c>
      <c r="E1575" s="10" t="s">
        <v>1685</v>
      </c>
      <c r="F1575" s="4" t="s">
        <v>162</v>
      </c>
      <c r="G1575" s="10" t="s">
        <v>1688</v>
      </c>
      <c r="H1575" s="10" t="s">
        <v>1706</v>
      </c>
      <c r="I1575" s="4" t="s">
        <v>73</v>
      </c>
      <c r="J1575" s="4"/>
      <c r="U1575" s="106"/>
    </row>
    <row r="1576" spans="2:30" outlineLevel="2">
      <c r="B1576" s="4" t="s">
        <v>14</v>
      </c>
      <c r="C1576" s="4" t="s">
        <v>5232</v>
      </c>
      <c r="D1576" s="4" t="s">
        <v>13</v>
      </c>
      <c r="E1576" s="10" t="s">
        <v>1685</v>
      </c>
      <c r="F1576" s="4" t="s">
        <v>163</v>
      </c>
      <c r="G1576" s="10" t="s">
        <v>1688</v>
      </c>
      <c r="H1576" s="10" t="s">
        <v>1707</v>
      </c>
      <c r="I1576" s="4" t="s">
        <v>73</v>
      </c>
      <c r="J1576" s="4"/>
      <c r="U1576" s="106"/>
    </row>
    <row r="1577" spans="2:30" outlineLevel="2">
      <c r="B1577" s="4" t="s">
        <v>14</v>
      </c>
      <c r="C1577" s="4" t="s">
        <v>5232</v>
      </c>
      <c r="D1577" s="4" t="s">
        <v>13</v>
      </c>
      <c r="E1577" s="10" t="s">
        <v>1685</v>
      </c>
      <c r="F1577" s="4" t="s">
        <v>47</v>
      </c>
      <c r="G1577" s="10" t="s">
        <v>1688</v>
      </c>
      <c r="H1577" s="10" t="s">
        <v>1708</v>
      </c>
      <c r="I1577" s="4" t="s">
        <v>73</v>
      </c>
      <c r="J1577" s="4"/>
      <c r="U1577" s="106"/>
    </row>
    <row r="1578" spans="2:30" outlineLevel="2">
      <c r="B1578" s="4" t="s">
        <v>14</v>
      </c>
      <c r="C1578" s="4" t="s">
        <v>5232</v>
      </c>
      <c r="D1578" s="4" t="s">
        <v>13</v>
      </c>
      <c r="E1578" s="10" t="s">
        <v>1685</v>
      </c>
      <c r="F1578" s="4" t="s">
        <v>48</v>
      </c>
      <c r="G1578" s="10" t="s">
        <v>1688</v>
      </c>
      <c r="H1578" s="10" t="s">
        <v>1709</v>
      </c>
      <c r="I1578" s="4" t="s">
        <v>73</v>
      </c>
      <c r="J1578" s="4"/>
      <c r="U1578" s="106"/>
    </row>
    <row r="1579" spans="2:30" outlineLevel="2">
      <c r="B1579" s="4" t="s">
        <v>14</v>
      </c>
      <c r="C1579" s="4" t="s">
        <v>5232</v>
      </c>
      <c r="D1579" s="4" t="s">
        <v>13</v>
      </c>
      <c r="E1579" s="10" t="s">
        <v>1685</v>
      </c>
      <c r="F1579" s="4" t="s">
        <v>49</v>
      </c>
      <c r="G1579" s="10" t="s">
        <v>1688</v>
      </c>
      <c r="H1579" s="10" t="s">
        <v>1710</v>
      </c>
      <c r="I1579" s="4" t="s">
        <v>73</v>
      </c>
      <c r="J1579" s="4"/>
      <c r="U1579" s="106"/>
    </row>
    <row r="1580" spans="2:30" outlineLevel="2">
      <c r="B1580" s="4" t="s">
        <v>14</v>
      </c>
      <c r="C1580" s="4" t="s">
        <v>5232</v>
      </c>
      <c r="D1580" s="4" t="s">
        <v>13</v>
      </c>
      <c r="E1580" s="10" t="s">
        <v>1685</v>
      </c>
      <c r="F1580" s="4" t="s">
        <v>50</v>
      </c>
      <c r="G1580" s="10" t="s">
        <v>1688</v>
      </c>
      <c r="H1580" s="10" t="s">
        <v>1711</v>
      </c>
      <c r="I1580" s="4" t="s">
        <v>73</v>
      </c>
      <c r="J1580" s="4"/>
      <c r="U1580" s="106"/>
    </row>
    <row r="1581" spans="2:30" outlineLevel="2">
      <c r="B1581" s="4" t="s">
        <v>14</v>
      </c>
      <c r="C1581" s="4" t="s">
        <v>5232</v>
      </c>
      <c r="D1581" s="4" t="s">
        <v>13</v>
      </c>
      <c r="E1581" s="10" t="s">
        <v>1685</v>
      </c>
      <c r="F1581" s="4" t="s">
        <v>51</v>
      </c>
      <c r="G1581" s="10" t="s">
        <v>1688</v>
      </c>
      <c r="H1581" s="10" t="s">
        <v>1712</v>
      </c>
      <c r="I1581" s="4" t="s">
        <v>73</v>
      </c>
      <c r="J1581" s="4"/>
      <c r="U1581" s="106"/>
    </row>
    <row r="1582" spans="2:30" outlineLevel="2">
      <c r="B1582" s="4" t="s">
        <v>14</v>
      </c>
      <c r="C1582" s="4" t="s">
        <v>5232</v>
      </c>
      <c r="D1582" s="4" t="s">
        <v>13</v>
      </c>
      <c r="E1582" s="10" t="s">
        <v>1685</v>
      </c>
      <c r="F1582" s="4" t="s">
        <v>52</v>
      </c>
      <c r="G1582" s="10" t="s">
        <v>1688</v>
      </c>
      <c r="H1582" s="10" t="s">
        <v>1713</v>
      </c>
      <c r="I1582" s="4" t="s">
        <v>73</v>
      </c>
      <c r="J1582" s="4"/>
      <c r="U1582" s="106"/>
    </row>
    <row r="1583" spans="2:30" outlineLevel="2">
      <c r="B1583" s="4" t="s">
        <v>14</v>
      </c>
      <c r="C1583" s="4" t="s">
        <v>5232</v>
      </c>
      <c r="D1583" s="4" t="s">
        <v>13</v>
      </c>
      <c r="E1583" s="35" t="s">
        <v>1685</v>
      </c>
      <c r="F1583" s="6" t="s">
        <v>169</v>
      </c>
      <c r="G1583" s="35" t="s">
        <v>1688</v>
      </c>
      <c r="H1583" s="35" t="s">
        <v>1714</v>
      </c>
      <c r="I1583" s="6" t="s">
        <v>73</v>
      </c>
      <c r="J1583" s="6"/>
      <c r="U1583" s="109"/>
    </row>
    <row r="1584" spans="2:30" outlineLevel="1">
      <c r="B1584" s="4" t="s">
        <v>14</v>
      </c>
      <c r="C1584" s="4" t="s">
        <v>5232</v>
      </c>
      <c r="D1584" s="4" t="s">
        <v>13</v>
      </c>
      <c r="E1584" s="39" t="s">
        <v>1686</v>
      </c>
      <c r="F1584" s="76"/>
      <c r="G1584" s="77"/>
      <c r="H1584" s="77"/>
      <c r="I1584" s="78"/>
      <c r="J1584" s="78"/>
      <c r="K1584" s="81" t="str">
        <f t="shared" ref="K1584:S1584" si="131">INDEX(ObjData,MATCH($C1584&amp;"-"&amp;$D1584&amp;"-"&amp;$E1584,ObjIDs,0),MATCH(K$2,ObjFields,0))</f>
        <v>ICPL</v>
      </c>
      <c r="L1584" s="82">
        <f t="shared" ca="1" si="131"/>
        <v>42276</v>
      </c>
      <c r="M1584" s="81" t="b">
        <f t="shared" si="131"/>
        <v>0</v>
      </c>
      <c r="N1584" s="81" t="str">
        <f t="shared" si="131"/>
        <v>NAME</v>
      </c>
      <c r="O1584" s="81" t="str">
        <f t="shared" si="131"/>
        <v>LAST_UPDATE_DT</v>
      </c>
      <c r="P1584" s="81" t="str">
        <f t="shared" si="131"/>
        <v>LAST_UPDATE</v>
      </c>
      <c r="Q1584" s="81" t="str">
        <f t="shared" si="131"/>
        <v>PX_LAST</v>
      </c>
      <c r="R1584" s="81" t="str">
        <f t="shared" si="131"/>
        <v>PX_BID</v>
      </c>
      <c r="S1584" s="81" t="str">
        <f t="shared" si="131"/>
        <v>PX_ASK</v>
      </c>
      <c r="U1584" s="103"/>
      <c r="V1584" s="104" t="s">
        <v>1055</v>
      </c>
      <c r="W1584" s="105">
        <v>42276</v>
      </c>
      <c r="X1584" s="104" t="b">
        <v>0</v>
      </c>
      <c r="Y1584" s="104" t="s">
        <v>289</v>
      </c>
      <c r="Z1584" s="104" t="s">
        <v>291</v>
      </c>
      <c r="AA1584" s="104" t="s">
        <v>292</v>
      </c>
      <c r="AB1584" s="104" t="s">
        <v>56</v>
      </c>
      <c r="AC1584" s="104" t="s">
        <v>5228</v>
      </c>
      <c r="AD1584" s="104" t="s">
        <v>5229</v>
      </c>
    </row>
    <row r="1585" spans="2:30" outlineLevel="2">
      <c r="B1585" s="4" t="s">
        <v>14</v>
      </c>
      <c r="C1585" s="4" t="s">
        <v>5232</v>
      </c>
      <c r="D1585" s="4" t="s">
        <v>13</v>
      </c>
      <c r="E1585" s="10" t="s">
        <v>1660</v>
      </c>
      <c r="F1585" s="4" t="s">
        <v>58</v>
      </c>
      <c r="G1585" s="10" t="s">
        <v>1687</v>
      </c>
      <c r="H1585" s="10" t="s">
        <v>1691</v>
      </c>
      <c r="I1585" s="4" t="s">
        <v>277</v>
      </c>
      <c r="J1585" s="72" t="str">
        <f>H1585&amp;" "&amp;K1585&amp;" "&amp;I1585</f>
        <v>CIBO03M ICPL Index</v>
      </c>
      <c r="K1585" s="25" t="str">
        <f>K1584</f>
        <v>ICPL</v>
      </c>
      <c r="L1585" s="26">
        <f ca="1">L1584</f>
        <v>42276</v>
      </c>
      <c r="M1585" s="25" t="b">
        <f>M1584</f>
        <v>0</v>
      </c>
      <c r="N1585" s="84" t="str">
        <f>IF($M1585,_xll.BDP($J1585,N1584),"[DISABLED]")</f>
        <v>[DISABLED]</v>
      </c>
      <c r="O1585" s="84" t="str">
        <f>IF($M1585,_xll.BDP($J1585,O1584),"[DISABLED]")</f>
        <v>[DISABLED]</v>
      </c>
      <c r="P1585" s="84" t="str">
        <f>IF($M1585,_xll.BDP($J1585,P1584),"[DISABLED]")</f>
        <v>[DISABLED]</v>
      </c>
      <c r="Q1585" s="84" t="str">
        <f>IF($M1585,_xll.BDH($J1585,Q1584,$L1585),"[DISABLED]")</f>
        <v>[DISABLED]</v>
      </c>
      <c r="R1585" s="84" t="str">
        <f>IF($M1585,_xll.BDH($J1585,R1584,$L1585),"[DISABLED]")</f>
        <v>[DISABLED]</v>
      </c>
      <c r="S1585" s="84" t="str">
        <f>IF($M1585,_xll.BDH($J1585,S1584,$L1585),"[DISABLED]")</f>
        <v>[DISABLED]</v>
      </c>
      <c r="U1585" s="106" t="s">
        <v>6540</v>
      </c>
      <c r="V1585" s="107" t="s">
        <v>1055</v>
      </c>
      <c r="W1585" s="108">
        <v>42276</v>
      </c>
      <c r="X1585" s="107" t="b">
        <v>0</v>
      </c>
      <c r="Y1585" s="107" t="s">
        <v>5237</v>
      </c>
      <c r="Z1585" s="107" t="s">
        <v>5237</v>
      </c>
      <c r="AA1585" s="107" t="s">
        <v>5237</v>
      </c>
      <c r="AB1585" s="107" t="s">
        <v>5237</v>
      </c>
      <c r="AC1585" s="107" t="s">
        <v>5237</v>
      </c>
      <c r="AD1585" s="107" t="s">
        <v>5237</v>
      </c>
    </row>
    <row r="1586" spans="2:30" outlineLevel="2">
      <c r="B1586" s="4" t="s">
        <v>14</v>
      </c>
      <c r="C1586" s="4" t="s">
        <v>5232</v>
      </c>
      <c r="D1586" s="4" t="s">
        <v>13</v>
      </c>
      <c r="E1586" s="10" t="s">
        <v>1660</v>
      </c>
      <c r="F1586" s="4" t="s">
        <v>58</v>
      </c>
      <c r="G1586" s="10" t="s">
        <v>1689</v>
      </c>
      <c r="H1586" s="10" t="s">
        <v>1715</v>
      </c>
      <c r="I1586" s="4" t="s">
        <v>73</v>
      </c>
      <c r="J1586" s="4"/>
      <c r="U1586" s="106"/>
    </row>
    <row r="1587" spans="2:30" outlineLevel="2">
      <c r="B1587" s="4" t="s">
        <v>14</v>
      </c>
      <c r="C1587" s="4" t="s">
        <v>5232</v>
      </c>
      <c r="D1587" s="4" t="s">
        <v>13</v>
      </c>
      <c r="E1587" s="10" t="s">
        <v>1660</v>
      </c>
      <c r="F1587" s="4" t="s">
        <v>41</v>
      </c>
      <c r="G1587" s="10" t="s">
        <v>1689</v>
      </c>
      <c r="H1587" s="10" t="s">
        <v>1716</v>
      </c>
      <c r="I1587" s="4" t="s">
        <v>73</v>
      </c>
      <c r="J1587" s="4"/>
      <c r="U1587" s="106"/>
    </row>
    <row r="1588" spans="2:30" outlineLevel="2">
      <c r="B1588" s="4" t="s">
        <v>14</v>
      </c>
      <c r="C1588" s="4" t="s">
        <v>5232</v>
      </c>
      <c r="D1588" s="4" t="s">
        <v>13</v>
      </c>
      <c r="E1588" s="10" t="s">
        <v>1660</v>
      </c>
      <c r="F1588" s="4" t="s">
        <v>146</v>
      </c>
      <c r="G1588" s="10" t="s">
        <v>1689</v>
      </c>
      <c r="H1588" s="10" t="s">
        <v>1717</v>
      </c>
      <c r="I1588" s="4" t="s">
        <v>73</v>
      </c>
      <c r="J1588" s="4"/>
      <c r="U1588" s="106"/>
    </row>
    <row r="1589" spans="2:30" outlineLevel="2">
      <c r="B1589" s="4" t="s">
        <v>14</v>
      </c>
      <c r="C1589" s="4" t="s">
        <v>5232</v>
      </c>
      <c r="D1589" s="4" t="s">
        <v>13</v>
      </c>
      <c r="E1589" s="10" t="s">
        <v>1660</v>
      </c>
      <c r="F1589" s="4" t="s">
        <v>42</v>
      </c>
      <c r="G1589" s="10" t="s">
        <v>1689</v>
      </c>
      <c r="H1589" s="10" t="s">
        <v>1718</v>
      </c>
      <c r="I1589" s="4" t="s">
        <v>73</v>
      </c>
      <c r="J1589" s="4"/>
      <c r="U1589" s="106"/>
    </row>
    <row r="1590" spans="2:30" outlineLevel="2">
      <c r="B1590" s="4" t="s">
        <v>14</v>
      </c>
      <c r="C1590" s="4" t="s">
        <v>5232</v>
      </c>
      <c r="D1590" s="4" t="s">
        <v>13</v>
      </c>
      <c r="E1590" s="10" t="s">
        <v>1660</v>
      </c>
      <c r="F1590" s="4" t="s">
        <v>43</v>
      </c>
      <c r="G1590" s="10" t="s">
        <v>1689</v>
      </c>
      <c r="H1590" s="10" t="s">
        <v>1719</v>
      </c>
      <c r="I1590" s="4" t="s">
        <v>73</v>
      </c>
      <c r="J1590" s="4"/>
      <c r="U1590" s="106"/>
    </row>
    <row r="1591" spans="2:30" outlineLevel="2">
      <c r="B1591" s="4" t="s">
        <v>14</v>
      </c>
      <c r="C1591" s="4" t="s">
        <v>5232</v>
      </c>
      <c r="D1591" s="4" t="s">
        <v>13</v>
      </c>
      <c r="E1591" s="10" t="s">
        <v>1660</v>
      </c>
      <c r="F1591" s="4" t="s">
        <v>152</v>
      </c>
      <c r="G1591" s="10" t="s">
        <v>1689</v>
      </c>
      <c r="H1591" s="10" t="s">
        <v>1720</v>
      </c>
      <c r="I1591" s="4" t="s">
        <v>73</v>
      </c>
      <c r="J1591" s="4"/>
      <c r="U1591" s="106"/>
    </row>
    <row r="1592" spans="2:30" outlineLevel="2">
      <c r="B1592" s="4" t="s">
        <v>14</v>
      </c>
      <c r="C1592" s="4" t="s">
        <v>5232</v>
      </c>
      <c r="D1592" s="4" t="s">
        <v>13</v>
      </c>
      <c r="E1592" s="10" t="s">
        <v>1660</v>
      </c>
      <c r="F1592" s="4" t="s">
        <v>44</v>
      </c>
      <c r="G1592" s="10" t="s">
        <v>1689</v>
      </c>
      <c r="H1592" s="10" t="s">
        <v>1721</v>
      </c>
      <c r="I1592" s="4" t="s">
        <v>73</v>
      </c>
      <c r="J1592" s="4"/>
      <c r="U1592" s="106"/>
    </row>
    <row r="1593" spans="2:30" outlineLevel="2">
      <c r="B1593" s="4" t="s">
        <v>14</v>
      </c>
      <c r="C1593" s="4" t="s">
        <v>5232</v>
      </c>
      <c r="D1593" s="4" t="s">
        <v>13</v>
      </c>
      <c r="E1593" s="10" t="s">
        <v>1660</v>
      </c>
      <c r="F1593" s="4" t="s">
        <v>155</v>
      </c>
      <c r="G1593" s="10" t="s">
        <v>1689</v>
      </c>
      <c r="H1593" s="10" t="s">
        <v>1722</v>
      </c>
      <c r="I1593" s="4" t="s">
        <v>73</v>
      </c>
      <c r="J1593" s="4"/>
      <c r="U1593" s="106"/>
    </row>
    <row r="1594" spans="2:30" outlineLevel="2">
      <c r="B1594" s="4" t="s">
        <v>14</v>
      </c>
      <c r="C1594" s="4" t="s">
        <v>5232</v>
      </c>
      <c r="D1594" s="4" t="s">
        <v>13</v>
      </c>
      <c r="E1594" s="10" t="s">
        <v>1660</v>
      </c>
      <c r="F1594" s="4" t="s">
        <v>45</v>
      </c>
      <c r="G1594" s="10" t="s">
        <v>1689</v>
      </c>
      <c r="H1594" s="10" t="s">
        <v>1723</v>
      </c>
      <c r="I1594" s="4" t="s">
        <v>73</v>
      </c>
      <c r="J1594" s="4"/>
      <c r="U1594" s="106"/>
    </row>
    <row r="1595" spans="2:30" outlineLevel="2">
      <c r="B1595" s="4" t="s">
        <v>14</v>
      </c>
      <c r="C1595" s="4" t="s">
        <v>5232</v>
      </c>
      <c r="D1595" s="4" t="s">
        <v>13</v>
      </c>
      <c r="E1595" s="10" t="s">
        <v>1660</v>
      </c>
      <c r="F1595" s="4" t="s">
        <v>156</v>
      </c>
      <c r="G1595" s="10" t="s">
        <v>1689</v>
      </c>
      <c r="H1595" s="10" t="s">
        <v>1724</v>
      </c>
      <c r="I1595" s="4" t="s">
        <v>73</v>
      </c>
      <c r="J1595" s="4"/>
      <c r="U1595" s="106"/>
    </row>
    <row r="1596" spans="2:30" outlineLevel="2">
      <c r="B1596" s="4" t="s">
        <v>14</v>
      </c>
      <c r="C1596" s="4" t="s">
        <v>5232</v>
      </c>
      <c r="D1596" s="4" t="s">
        <v>13</v>
      </c>
      <c r="E1596" s="10" t="s">
        <v>1660</v>
      </c>
      <c r="F1596" s="4" t="s">
        <v>157</v>
      </c>
      <c r="G1596" s="10" t="s">
        <v>1689</v>
      </c>
      <c r="H1596" s="10" t="s">
        <v>1725</v>
      </c>
      <c r="I1596" s="4" t="s">
        <v>73</v>
      </c>
      <c r="J1596" s="4"/>
      <c r="U1596" s="106"/>
    </row>
    <row r="1597" spans="2:30" outlineLevel="2">
      <c r="B1597" s="4" t="s">
        <v>14</v>
      </c>
      <c r="C1597" s="4" t="s">
        <v>5232</v>
      </c>
      <c r="D1597" s="4" t="s">
        <v>13</v>
      </c>
      <c r="E1597" s="10" t="s">
        <v>1660</v>
      </c>
      <c r="F1597" s="4" t="s">
        <v>46</v>
      </c>
      <c r="G1597" s="10" t="s">
        <v>1689</v>
      </c>
      <c r="H1597" s="10" t="s">
        <v>1726</v>
      </c>
      <c r="I1597" s="4" t="s">
        <v>73</v>
      </c>
      <c r="J1597" s="4"/>
      <c r="U1597" s="106"/>
    </row>
    <row r="1598" spans="2:30" outlineLevel="2">
      <c r="B1598" s="4" t="s">
        <v>14</v>
      </c>
      <c r="C1598" s="4" t="s">
        <v>5232</v>
      </c>
      <c r="D1598" s="4" t="s">
        <v>13</v>
      </c>
      <c r="E1598" s="10" t="s">
        <v>1660</v>
      </c>
      <c r="F1598" s="4" t="s">
        <v>160</v>
      </c>
      <c r="G1598" s="10" t="s">
        <v>1689</v>
      </c>
      <c r="H1598" s="10" t="s">
        <v>1727</v>
      </c>
      <c r="I1598" s="4" t="s">
        <v>73</v>
      </c>
      <c r="J1598" s="4"/>
      <c r="U1598" s="106"/>
    </row>
    <row r="1599" spans="2:30" outlineLevel="2">
      <c r="B1599" s="4" t="s">
        <v>14</v>
      </c>
      <c r="C1599" s="4" t="s">
        <v>5232</v>
      </c>
      <c r="D1599" s="4" t="s">
        <v>13</v>
      </c>
      <c r="E1599" s="10" t="s">
        <v>1660</v>
      </c>
      <c r="F1599" s="4" t="s">
        <v>161</v>
      </c>
      <c r="G1599" s="10" t="s">
        <v>1689</v>
      </c>
      <c r="H1599" s="10" t="s">
        <v>1728</v>
      </c>
      <c r="I1599" s="4" t="s">
        <v>73</v>
      </c>
      <c r="J1599" s="4"/>
      <c r="U1599" s="106"/>
    </row>
    <row r="1600" spans="2:30" outlineLevel="2">
      <c r="B1600" s="4" t="s">
        <v>14</v>
      </c>
      <c r="C1600" s="4" t="s">
        <v>5232</v>
      </c>
      <c r="D1600" s="4" t="s">
        <v>13</v>
      </c>
      <c r="E1600" s="10" t="s">
        <v>1660</v>
      </c>
      <c r="F1600" s="4" t="s">
        <v>162</v>
      </c>
      <c r="G1600" s="10" t="s">
        <v>1689</v>
      </c>
      <c r="H1600" s="10" t="s">
        <v>1729</v>
      </c>
      <c r="I1600" s="4" t="s">
        <v>73</v>
      </c>
      <c r="J1600" s="4"/>
      <c r="U1600" s="106"/>
    </row>
    <row r="1601" spans="2:30" outlineLevel="2">
      <c r="B1601" s="4" t="s">
        <v>14</v>
      </c>
      <c r="C1601" s="4" t="s">
        <v>5232</v>
      </c>
      <c r="D1601" s="4" t="s">
        <v>13</v>
      </c>
      <c r="E1601" s="10" t="s">
        <v>1660</v>
      </c>
      <c r="F1601" s="4" t="s">
        <v>163</v>
      </c>
      <c r="G1601" s="10" t="s">
        <v>1689</v>
      </c>
      <c r="H1601" s="10" t="s">
        <v>1730</v>
      </c>
      <c r="I1601" s="4" t="s">
        <v>73</v>
      </c>
      <c r="J1601" s="4"/>
      <c r="U1601" s="106"/>
    </row>
    <row r="1602" spans="2:30" outlineLevel="2">
      <c r="B1602" s="4" t="s">
        <v>14</v>
      </c>
      <c r="C1602" s="4" t="s">
        <v>5232</v>
      </c>
      <c r="D1602" s="4" t="s">
        <v>13</v>
      </c>
      <c r="E1602" s="10" t="s">
        <v>1660</v>
      </c>
      <c r="F1602" s="4" t="s">
        <v>47</v>
      </c>
      <c r="G1602" s="10" t="s">
        <v>1689</v>
      </c>
      <c r="H1602" s="10" t="s">
        <v>1731</v>
      </c>
      <c r="I1602" s="4" t="s">
        <v>73</v>
      </c>
      <c r="J1602" s="4"/>
      <c r="U1602" s="106"/>
    </row>
    <row r="1603" spans="2:30" outlineLevel="2">
      <c r="B1603" s="4" t="s">
        <v>14</v>
      </c>
      <c r="C1603" s="4" t="s">
        <v>5232</v>
      </c>
      <c r="D1603" s="4" t="s">
        <v>13</v>
      </c>
      <c r="E1603" s="10" t="s">
        <v>1660</v>
      </c>
      <c r="F1603" s="4" t="s">
        <v>48</v>
      </c>
      <c r="G1603" s="10" t="s">
        <v>1689</v>
      </c>
      <c r="H1603" s="10" t="s">
        <v>1732</v>
      </c>
      <c r="I1603" s="4" t="s">
        <v>73</v>
      </c>
      <c r="J1603" s="4"/>
      <c r="U1603" s="106"/>
    </row>
    <row r="1604" spans="2:30" outlineLevel="2">
      <c r="B1604" s="4" t="s">
        <v>14</v>
      </c>
      <c r="C1604" s="4" t="s">
        <v>5232</v>
      </c>
      <c r="D1604" s="4" t="s">
        <v>13</v>
      </c>
      <c r="E1604" s="10" t="s">
        <v>1660</v>
      </c>
      <c r="F1604" s="4" t="s">
        <v>49</v>
      </c>
      <c r="G1604" s="10" t="s">
        <v>1689</v>
      </c>
      <c r="H1604" s="10" t="s">
        <v>1733</v>
      </c>
      <c r="I1604" s="4" t="s">
        <v>73</v>
      </c>
      <c r="J1604" s="4"/>
      <c r="U1604" s="106"/>
    </row>
    <row r="1605" spans="2:30" outlineLevel="2">
      <c r="B1605" s="4" t="s">
        <v>14</v>
      </c>
      <c r="C1605" s="4" t="s">
        <v>5232</v>
      </c>
      <c r="D1605" s="4" t="s">
        <v>13</v>
      </c>
      <c r="E1605" s="10" t="s">
        <v>1660</v>
      </c>
      <c r="F1605" s="4" t="s">
        <v>50</v>
      </c>
      <c r="G1605" s="10" t="s">
        <v>1689</v>
      </c>
      <c r="H1605" s="10" t="s">
        <v>1734</v>
      </c>
      <c r="I1605" s="4" t="s">
        <v>73</v>
      </c>
      <c r="J1605" s="4"/>
      <c r="U1605" s="106"/>
    </row>
    <row r="1606" spans="2:30" outlineLevel="2">
      <c r="B1606" s="4" t="s">
        <v>14</v>
      </c>
      <c r="C1606" s="4" t="s">
        <v>5232</v>
      </c>
      <c r="D1606" s="4" t="s">
        <v>13</v>
      </c>
      <c r="E1606" s="10" t="s">
        <v>1660</v>
      </c>
      <c r="F1606" s="4" t="s">
        <v>51</v>
      </c>
      <c r="G1606" s="10" t="s">
        <v>1689</v>
      </c>
      <c r="H1606" s="10" t="s">
        <v>1735</v>
      </c>
      <c r="I1606" s="4" t="s">
        <v>73</v>
      </c>
      <c r="J1606" s="4"/>
      <c r="U1606" s="106"/>
    </row>
    <row r="1607" spans="2:30" outlineLevel="2">
      <c r="B1607" s="4" t="s">
        <v>14</v>
      </c>
      <c r="C1607" s="4" t="s">
        <v>5232</v>
      </c>
      <c r="D1607" s="4" t="s">
        <v>13</v>
      </c>
      <c r="E1607" s="10" t="s">
        <v>1660</v>
      </c>
      <c r="F1607" s="4" t="s">
        <v>52</v>
      </c>
      <c r="G1607" s="10" t="s">
        <v>1689</v>
      </c>
      <c r="H1607" s="10" t="s">
        <v>1736</v>
      </c>
      <c r="I1607" s="4" t="s">
        <v>73</v>
      </c>
      <c r="J1607" s="4"/>
      <c r="U1607" s="106"/>
    </row>
    <row r="1608" spans="2:30" outlineLevel="2">
      <c r="B1608" s="4" t="s">
        <v>14</v>
      </c>
      <c r="C1608" s="4" t="s">
        <v>5232</v>
      </c>
      <c r="D1608" s="4" t="s">
        <v>13</v>
      </c>
      <c r="E1608" s="35" t="s">
        <v>1660</v>
      </c>
      <c r="F1608" s="6" t="s">
        <v>169</v>
      </c>
      <c r="G1608" s="35" t="s">
        <v>1689</v>
      </c>
      <c r="H1608" s="35" t="s">
        <v>1737</v>
      </c>
      <c r="I1608" s="6" t="s">
        <v>73</v>
      </c>
      <c r="J1608" s="6"/>
      <c r="U1608" s="109"/>
    </row>
    <row r="1609" spans="2:30" outlineLevel="1">
      <c r="B1609" s="4" t="s">
        <v>14</v>
      </c>
      <c r="C1609" s="4" t="s">
        <v>5232</v>
      </c>
      <c r="D1609" s="4" t="s">
        <v>13</v>
      </c>
      <c r="E1609" s="39" t="s">
        <v>1660</v>
      </c>
      <c r="F1609" s="76"/>
      <c r="G1609" s="77"/>
      <c r="H1609" s="77"/>
      <c r="I1609" s="78"/>
      <c r="J1609" s="78"/>
      <c r="K1609" s="81" t="str">
        <f t="shared" ref="K1609:S1609" si="132">INDEX(ObjData,MATCH($C1609&amp;"-"&amp;$D1609&amp;"-"&amp;$E1609,ObjIDs,0),MATCH(K$2,ObjFields,0))</f>
        <v>ICPL</v>
      </c>
      <c r="L1609" s="82">
        <f t="shared" ca="1" si="132"/>
        <v>42276</v>
      </c>
      <c r="M1609" s="81" t="b">
        <f t="shared" si="132"/>
        <v>0</v>
      </c>
      <c r="N1609" s="81" t="str">
        <f t="shared" si="132"/>
        <v>NAME</v>
      </c>
      <c r="O1609" s="81" t="str">
        <f t="shared" si="132"/>
        <v>LAST_UPDATE_DT</v>
      </c>
      <c r="P1609" s="81" t="str">
        <f t="shared" si="132"/>
        <v>LAST_UPDATE</v>
      </c>
      <c r="Q1609" s="81" t="str">
        <f t="shared" si="132"/>
        <v>PX_LAST</v>
      </c>
      <c r="R1609" s="81" t="str">
        <f t="shared" si="132"/>
        <v>PX_BID</v>
      </c>
      <c r="S1609" s="81" t="str">
        <f t="shared" si="132"/>
        <v>PX_ASK</v>
      </c>
      <c r="U1609" s="103"/>
      <c r="V1609" s="104" t="s">
        <v>1055</v>
      </c>
      <c r="W1609" s="105">
        <v>42276</v>
      </c>
      <c r="X1609" s="104" t="b">
        <v>0</v>
      </c>
      <c r="Y1609" s="104" t="s">
        <v>289</v>
      </c>
      <c r="Z1609" s="104" t="s">
        <v>291</v>
      </c>
      <c r="AA1609" s="104" t="s">
        <v>292</v>
      </c>
      <c r="AB1609" s="104" t="s">
        <v>56</v>
      </c>
      <c r="AC1609" s="104" t="s">
        <v>5228</v>
      </c>
      <c r="AD1609" s="104" t="s">
        <v>5229</v>
      </c>
    </row>
    <row r="1610" spans="2:30" outlineLevel="2">
      <c r="B1610" s="4" t="s">
        <v>14</v>
      </c>
      <c r="C1610" s="4" t="s">
        <v>5232</v>
      </c>
      <c r="D1610" s="4" t="s">
        <v>13</v>
      </c>
      <c r="E1610" s="10" t="s">
        <v>1660</v>
      </c>
      <c r="F1610" s="4" t="s">
        <v>58</v>
      </c>
      <c r="G1610" s="10" t="s">
        <v>55</v>
      </c>
      <c r="H1610" s="10" t="s">
        <v>1661</v>
      </c>
      <c r="I1610" s="4" t="s">
        <v>277</v>
      </c>
      <c r="J1610" s="72" t="str">
        <f>H1610&amp;" "&amp;K1610&amp;" "&amp;I1610</f>
        <v>CIBO06M ICPL Index</v>
      </c>
      <c r="K1610" s="25" t="str">
        <f>K1609</f>
        <v>ICPL</v>
      </c>
      <c r="L1610" s="26">
        <f ca="1">L1609</f>
        <v>42276</v>
      </c>
      <c r="M1610" s="25" t="b">
        <f>M1609</f>
        <v>0</v>
      </c>
      <c r="N1610" s="84" t="str">
        <f>IF($M1610,_xll.BDP($J1610,N1609),"[DISABLED]")</f>
        <v>[DISABLED]</v>
      </c>
      <c r="O1610" s="84" t="str">
        <f>IF($M1610,_xll.BDP($J1610,O1609),"[DISABLED]")</f>
        <v>[DISABLED]</v>
      </c>
      <c r="P1610" s="84" t="str">
        <f>IF($M1610,_xll.BDP($J1610,P1609),"[DISABLED]")</f>
        <v>[DISABLED]</v>
      </c>
      <c r="Q1610" s="84" t="str">
        <f>IF($M1610,_xll.BDH($J1610,Q1609,$L1610),"[DISABLED]")</f>
        <v>[DISABLED]</v>
      </c>
      <c r="R1610" s="84" t="str">
        <f>IF($M1610,_xll.BDH($J1610,R1609,$L1610),"[DISABLED]")</f>
        <v>[DISABLED]</v>
      </c>
      <c r="S1610" s="84" t="str">
        <f>IF($M1610,_xll.BDH($J1610,S1609,$L1610),"[DISABLED]")</f>
        <v>[DISABLED]</v>
      </c>
      <c r="U1610" s="106" t="s">
        <v>6541</v>
      </c>
      <c r="V1610" s="107" t="s">
        <v>1055</v>
      </c>
      <c r="W1610" s="108">
        <v>42276</v>
      </c>
      <c r="X1610" s="107" t="b">
        <v>0</v>
      </c>
      <c r="Y1610" s="107" t="s">
        <v>5237</v>
      </c>
      <c r="Z1610" s="107" t="s">
        <v>5237</v>
      </c>
      <c r="AA1610" s="107" t="s">
        <v>5237</v>
      </c>
      <c r="AB1610" s="107" t="s">
        <v>5237</v>
      </c>
      <c r="AC1610" s="107" t="s">
        <v>5237</v>
      </c>
      <c r="AD1610" s="107" t="s">
        <v>5237</v>
      </c>
    </row>
    <row r="1611" spans="2:30" outlineLevel="2">
      <c r="B1611" s="4" t="s">
        <v>14</v>
      </c>
      <c r="C1611" s="4" t="s">
        <v>5232</v>
      </c>
      <c r="D1611" s="4" t="s">
        <v>13</v>
      </c>
      <c r="E1611" s="10" t="s">
        <v>1660</v>
      </c>
      <c r="F1611" s="4" t="s">
        <v>41</v>
      </c>
      <c r="G1611" s="10" t="s">
        <v>66</v>
      </c>
      <c r="H1611" s="10" t="s">
        <v>1684</v>
      </c>
      <c r="I1611" s="4" t="s">
        <v>73</v>
      </c>
      <c r="J1611" s="4"/>
      <c r="U1611" s="106"/>
    </row>
    <row r="1612" spans="2:30" outlineLevel="2">
      <c r="B1612" s="4" t="s">
        <v>14</v>
      </c>
      <c r="C1612" s="4" t="s">
        <v>5232</v>
      </c>
      <c r="D1612" s="4" t="s">
        <v>13</v>
      </c>
      <c r="E1612" s="10" t="s">
        <v>1660</v>
      </c>
      <c r="F1612" s="4" t="s">
        <v>146</v>
      </c>
      <c r="G1612" s="10" t="s">
        <v>66</v>
      </c>
      <c r="H1612" s="10" t="s">
        <v>1683</v>
      </c>
      <c r="I1612" s="4" t="s">
        <v>73</v>
      </c>
      <c r="J1612" s="4"/>
      <c r="U1612" s="106"/>
    </row>
    <row r="1613" spans="2:30" outlineLevel="2">
      <c r="B1613" s="4" t="s">
        <v>14</v>
      </c>
      <c r="C1613" s="4" t="s">
        <v>5232</v>
      </c>
      <c r="D1613" s="4" t="s">
        <v>13</v>
      </c>
      <c r="E1613" s="10" t="s">
        <v>1660</v>
      </c>
      <c r="F1613" s="4" t="s">
        <v>42</v>
      </c>
      <c r="G1613" s="10" t="s">
        <v>66</v>
      </c>
      <c r="H1613" s="10" t="s">
        <v>1682</v>
      </c>
      <c r="I1613" s="4" t="s">
        <v>73</v>
      </c>
      <c r="J1613" s="4"/>
      <c r="U1613" s="106"/>
    </row>
    <row r="1614" spans="2:30" outlineLevel="2">
      <c r="B1614" s="4" t="s">
        <v>14</v>
      </c>
      <c r="C1614" s="4" t="s">
        <v>5232</v>
      </c>
      <c r="D1614" s="4" t="s">
        <v>13</v>
      </c>
      <c r="E1614" s="10" t="s">
        <v>1660</v>
      </c>
      <c r="F1614" s="4" t="s">
        <v>42</v>
      </c>
      <c r="G1614" s="10" t="s">
        <v>66</v>
      </c>
      <c r="H1614" s="10" t="s">
        <v>1662</v>
      </c>
      <c r="I1614" s="4" t="s">
        <v>73</v>
      </c>
      <c r="J1614" s="4"/>
      <c r="U1614" s="106"/>
    </row>
    <row r="1615" spans="2:30" outlineLevel="2">
      <c r="B1615" s="4" t="s">
        <v>14</v>
      </c>
      <c r="C1615" s="4" t="s">
        <v>5232</v>
      </c>
      <c r="D1615" s="4" t="s">
        <v>13</v>
      </c>
      <c r="E1615" s="10" t="s">
        <v>1660</v>
      </c>
      <c r="F1615" s="4" t="s">
        <v>43</v>
      </c>
      <c r="G1615" s="10" t="s">
        <v>66</v>
      </c>
      <c r="H1615" s="10" t="s">
        <v>1663</v>
      </c>
      <c r="I1615" s="4" t="s">
        <v>73</v>
      </c>
      <c r="J1615" s="4"/>
      <c r="U1615" s="106"/>
    </row>
    <row r="1616" spans="2:30" outlineLevel="2">
      <c r="B1616" s="4" t="s">
        <v>14</v>
      </c>
      <c r="C1616" s="4" t="s">
        <v>5232</v>
      </c>
      <c r="D1616" s="4" t="s">
        <v>13</v>
      </c>
      <c r="E1616" s="10" t="s">
        <v>1660</v>
      </c>
      <c r="F1616" s="4" t="s">
        <v>152</v>
      </c>
      <c r="G1616" s="10" t="s">
        <v>66</v>
      </c>
      <c r="H1616" s="10" t="s">
        <v>1664</v>
      </c>
      <c r="I1616" s="4" t="s">
        <v>73</v>
      </c>
      <c r="J1616" s="4"/>
      <c r="U1616" s="106"/>
    </row>
    <row r="1617" spans="2:21" outlineLevel="2">
      <c r="B1617" s="4" t="s">
        <v>14</v>
      </c>
      <c r="C1617" s="4" t="s">
        <v>5232</v>
      </c>
      <c r="D1617" s="4" t="s">
        <v>13</v>
      </c>
      <c r="E1617" s="10" t="s">
        <v>1660</v>
      </c>
      <c r="F1617" s="4" t="s">
        <v>44</v>
      </c>
      <c r="G1617" s="10" t="s">
        <v>66</v>
      </c>
      <c r="H1617" s="10" t="s">
        <v>1665</v>
      </c>
      <c r="I1617" s="4" t="s">
        <v>73</v>
      </c>
      <c r="J1617" s="4"/>
      <c r="U1617" s="106"/>
    </row>
    <row r="1618" spans="2:21" outlineLevel="2">
      <c r="B1618" s="4" t="s">
        <v>14</v>
      </c>
      <c r="C1618" s="4" t="s">
        <v>5232</v>
      </c>
      <c r="D1618" s="4" t="s">
        <v>13</v>
      </c>
      <c r="E1618" s="10" t="s">
        <v>1660</v>
      </c>
      <c r="F1618" s="4" t="s">
        <v>155</v>
      </c>
      <c r="G1618" s="10" t="s">
        <v>66</v>
      </c>
      <c r="H1618" s="10" t="s">
        <v>1666</v>
      </c>
      <c r="I1618" s="4" t="s">
        <v>73</v>
      </c>
      <c r="J1618" s="4"/>
      <c r="U1618" s="106"/>
    </row>
    <row r="1619" spans="2:21" outlineLevel="2">
      <c r="B1619" s="4" t="s">
        <v>14</v>
      </c>
      <c r="C1619" s="4" t="s">
        <v>5232</v>
      </c>
      <c r="D1619" s="4" t="s">
        <v>13</v>
      </c>
      <c r="E1619" s="10" t="s">
        <v>1660</v>
      </c>
      <c r="F1619" s="4" t="s">
        <v>45</v>
      </c>
      <c r="G1619" s="10" t="s">
        <v>66</v>
      </c>
      <c r="H1619" s="10" t="s">
        <v>1667</v>
      </c>
      <c r="I1619" s="4" t="s">
        <v>73</v>
      </c>
      <c r="J1619" s="4"/>
      <c r="U1619" s="106"/>
    </row>
    <row r="1620" spans="2:21" outlineLevel="2">
      <c r="B1620" s="4" t="s">
        <v>14</v>
      </c>
      <c r="C1620" s="4" t="s">
        <v>5232</v>
      </c>
      <c r="D1620" s="4" t="s">
        <v>13</v>
      </c>
      <c r="E1620" s="10" t="s">
        <v>1660</v>
      </c>
      <c r="F1620" s="4" t="s">
        <v>156</v>
      </c>
      <c r="G1620" s="10" t="s">
        <v>66</v>
      </c>
      <c r="H1620" s="10" t="s">
        <v>1668</v>
      </c>
      <c r="I1620" s="4" t="s">
        <v>73</v>
      </c>
      <c r="J1620" s="4"/>
      <c r="U1620" s="106"/>
    </row>
    <row r="1621" spans="2:21" outlineLevel="2">
      <c r="B1621" s="4" t="s">
        <v>14</v>
      </c>
      <c r="C1621" s="4" t="s">
        <v>5232</v>
      </c>
      <c r="D1621" s="4" t="s">
        <v>13</v>
      </c>
      <c r="E1621" s="10" t="s">
        <v>1660</v>
      </c>
      <c r="F1621" s="4" t="s">
        <v>157</v>
      </c>
      <c r="G1621" s="10" t="s">
        <v>66</v>
      </c>
      <c r="H1621" s="10" t="s">
        <v>1669</v>
      </c>
      <c r="I1621" s="4" t="s">
        <v>73</v>
      </c>
      <c r="J1621" s="4"/>
      <c r="U1621" s="106"/>
    </row>
    <row r="1622" spans="2:21" outlineLevel="2">
      <c r="B1622" s="4" t="s">
        <v>14</v>
      </c>
      <c r="C1622" s="4" t="s">
        <v>5232</v>
      </c>
      <c r="D1622" s="4" t="s">
        <v>13</v>
      </c>
      <c r="E1622" s="10" t="s">
        <v>1660</v>
      </c>
      <c r="F1622" s="4" t="s">
        <v>46</v>
      </c>
      <c r="G1622" s="10" t="s">
        <v>66</v>
      </c>
      <c r="H1622" s="10" t="s">
        <v>1670</v>
      </c>
      <c r="I1622" s="4" t="s">
        <v>73</v>
      </c>
      <c r="J1622" s="4"/>
      <c r="U1622" s="106"/>
    </row>
    <row r="1623" spans="2:21" outlineLevel="2">
      <c r="B1623" s="4" t="s">
        <v>14</v>
      </c>
      <c r="C1623" s="4" t="s">
        <v>5232</v>
      </c>
      <c r="D1623" s="4" t="s">
        <v>13</v>
      </c>
      <c r="E1623" s="10" t="s">
        <v>1660</v>
      </c>
      <c r="F1623" s="4" t="s">
        <v>160</v>
      </c>
      <c r="G1623" s="10" t="s">
        <v>66</v>
      </c>
      <c r="H1623" s="10" t="s">
        <v>1671</v>
      </c>
      <c r="I1623" s="4" t="s">
        <v>73</v>
      </c>
      <c r="J1623" s="4"/>
      <c r="U1623" s="106"/>
    </row>
    <row r="1624" spans="2:21" outlineLevel="2">
      <c r="B1624" s="4" t="s">
        <v>14</v>
      </c>
      <c r="C1624" s="4" t="s">
        <v>5232</v>
      </c>
      <c r="D1624" s="4" t="s">
        <v>13</v>
      </c>
      <c r="E1624" s="10" t="s">
        <v>1660</v>
      </c>
      <c r="F1624" s="4" t="s">
        <v>161</v>
      </c>
      <c r="G1624" s="10" t="s">
        <v>66</v>
      </c>
      <c r="H1624" s="10" t="s">
        <v>1672</v>
      </c>
      <c r="I1624" s="4" t="s">
        <v>73</v>
      </c>
      <c r="J1624" s="4"/>
      <c r="U1624" s="106"/>
    </row>
    <row r="1625" spans="2:21" outlineLevel="2">
      <c r="B1625" s="4" t="s">
        <v>14</v>
      </c>
      <c r="C1625" s="4" t="s">
        <v>5232</v>
      </c>
      <c r="D1625" s="4" t="s">
        <v>13</v>
      </c>
      <c r="E1625" s="10" t="s">
        <v>1660</v>
      </c>
      <c r="F1625" s="4" t="s">
        <v>162</v>
      </c>
      <c r="G1625" s="10" t="s">
        <v>66</v>
      </c>
      <c r="H1625" s="10" t="s">
        <v>1673</v>
      </c>
      <c r="I1625" s="4" t="s">
        <v>73</v>
      </c>
      <c r="J1625" s="4"/>
      <c r="U1625" s="106"/>
    </row>
    <row r="1626" spans="2:21" outlineLevel="2">
      <c r="B1626" s="4" t="s">
        <v>14</v>
      </c>
      <c r="C1626" s="4" t="s">
        <v>5232</v>
      </c>
      <c r="D1626" s="4" t="s">
        <v>13</v>
      </c>
      <c r="E1626" s="10" t="s">
        <v>1660</v>
      </c>
      <c r="F1626" s="4" t="s">
        <v>163</v>
      </c>
      <c r="G1626" s="10" t="s">
        <v>66</v>
      </c>
      <c r="H1626" s="10" t="s">
        <v>1674</v>
      </c>
      <c r="I1626" s="4" t="s">
        <v>73</v>
      </c>
      <c r="J1626" s="4"/>
      <c r="U1626" s="106"/>
    </row>
    <row r="1627" spans="2:21" outlineLevel="2">
      <c r="B1627" s="4" t="s">
        <v>14</v>
      </c>
      <c r="C1627" s="4" t="s">
        <v>5232</v>
      </c>
      <c r="D1627" s="4" t="s">
        <v>13</v>
      </c>
      <c r="E1627" s="10" t="s">
        <v>1660</v>
      </c>
      <c r="F1627" s="4" t="s">
        <v>47</v>
      </c>
      <c r="G1627" s="10" t="s">
        <v>66</v>
      </c>
      <c r="H1627" s="10" t="s">
        <v>1675</v>
      </c>
      <c r="I1627" s="4" t="s">
        <v>73</v>
      </c>
      <c r="J1627" s="4"/>
      <c r="U1627" s="106"/>
    </row>
    <row r="1628" spans="2:21" outlineLevel="2">
      <c r="B1628" s="4" t="s">
        <v>14</v>
      </c>
      <c r="C1628" s="4" t="s">
        <v>5232</v>
      </c>
      <c r="D1628" s="4" t="s">
        <v>13</v>
      </c>
      <c r="E1628" s="10" t="s">
        <v>1660</v>
      </c>
      <c r="F1628" s="4" t="s">
        <v>48</v>
      </c>
      <c r="G1628" s="10" t="s">
        <v>66</v>
      </c>
      <c r="H1628" s="10" t="s">
        <v>1676</v>
      </c>
      <c r="I1628" s="4" t="s">
        <v>73</v>
      </c>
      <c r="J1628" s="4"/>
      <c r="U1628" s="106"/>
    </row>
    <row r="1629" spans="2:21" outlineLevel="2">
      <c r="B1629" s="4" t="s">
        <v>14</v>
      </c>
      <c r="C1629" s="4" t="s">
        <v>5232</v>
      </c>
      <c r="D1629" s="4" t="s">
        <v>13</v>
      </c>
      <c r="E1629" s="10" t="s">
        <v>1660</v>
      </c>
      <c r="F1629" s="4" t="s">
        <v>49</v>
      </c>
      <c r="G1629" s="10" t="s">
        <v>66</v>
      </c>
      <c r="H1629" s="10" t="s">
        <v>1677</v>
      </c>
      <c r="I1629" s="4" t="s">
        <v>73</v>
      </c>
      <c r="J1629" s="4"/>
      <c r="U1629" s="106"/>
    </row>
    <row r="1630" spans="2:21" outlineLevel="2">
      <c r="B1630" s="4" t="s">
        <v>14</v>
      </c>
      <c r="C1630" s="4" t="s">
        <v>5232</v>
      </c>
      <c r="D1630" s="4" t="s">
        <v>13</v>
      </c>
      <c r="E1630" s="10" t="s">
        <v>1660</v>
      </c>
      <c r="F1630" s="4" t="s">
        <v>50</v>
      </c>
      <c r="G1630" s="10" t="s">
        <v>66</v>
      </c>
      <c r="H1630" s="10" t="s">
        <v>1678</v>
      </c>
      <c r="I1630" s="4" t="s">
        <v>73</v>
      </c>
      <c r="J1630" s="4"/>
      <c r="U1630" s="106"/>
    </row>
    <row r="1631" spans="2:21" outlineLevel="2">
      <c r="B1631" s="4" t="s">
        <v>14</v>
      </c>
      <c r="C1631" s="4" t="s">
        <v>5232</v>
      </c>
      <c r="D1631" s="4" t="s">
        <v>13</v>
      </c>
      <c r="E1631" s="10" t="s">
        <v>1660</v>
      </c>
      <c r="F1631" s="4" t="s">
        <v>51</v>
      </c>
      <c r="G1631" s="10" t="s">
        <v>66</v>
      </c>
      <c r="H1631" s="10" t="s">
        <v>1679</v>
      </c>
      <c r="I1631" s="4" t="s">
        <v>73</v>
      </c>
      <c r="J1631" s="4"/>
      <c r="U1631" s="106"/>
    </row>
    <row r="1632" spans="2:21" outlineLevel="2">
      <c r="B1632" s="4" t="s">
        <v>14</v>
      </c>
      <c r="C1632" s="4" t="s">
        <v>5232</v>
      </c>
      <c r="D1632" s="4" t="s">
        <v>13</v>
      </c>
      <c r="E1632" s="10" t="s">
        <v>1660</v>
      </c>
      <c r="F1632" s="4" t="s">
        <v>52</v>
      </c>
      <c r="G1632" s="10" t="s">
        <v>66</v>
      </c>
      <c r="H1632" s="10" t="s">
        <v>1680</v>
      </c>
      <c r="I1632" s="4" t="s">
        <v>73</v>
      </c>
      <c r="J1632" s="4"/>
      <c r="U1632" s="106"/>
    </row>
    <row r="1633" spans="2:30" outlineLevel="2">
      <c r="B1633" s="4" t="s">
        <v>14</v>
      </c>
      <c r="C1633" s="4" t="s">
        <v>5232</v>
      </c>
      <c r="D1633" s="4" t="s">
        <v>13</v>
      </c>
      <c r="E1633" s="35" t="s">
        <v>1660</v>
      </c>
      <c r="F1633" s="6" t="s">
        <v>169</v>
      </c>
      <c r="G1633" s="35" t="s">
        <v>66</v>
      </c>
      <c r="H1633" s="35" t="s">
        <v>1681</v>
      </c>
      <c r="I1633" s="6" t="s">
        <v>73</v>
      </c>
      <c r="J1633" s="6"/>
      <c r="U1633" s="109"/>
    </row>
    <row r="1634" spans="2:30" outlineLevel="1">
      <c r="B1634" s="4" t="s">
        <v>14</v>
      </c>
      <c r="C1634" s="4" t="s">
        <v>5232</v>
      </c>
      <c r="D1634" s="2" t="s">
        <v>15</v>
      </c>
      <c r="E1634" s="38"/>
      <c r="F1634" s="3"/>
      <c r="G1634" s="8"/>
      <c r="H1634" s="8"/>
      <c r="I1634" s="3"/>
      <c r="J1634" s="3"/>
      <c r="U1634" s="114"/>
    </row>
    <row r="1635" spans="2:30" outlineLevel="1">
      <c r="B1635" s="4" t="s">
        <v>14</v>
      </c>
      <c r="C1635" s="4" t="s">
        <v>5232</v>
      </c>
      <c r="D1635" s="4" t="s">
        <v>15</v>
      </c>
      <c r="E1635" s="63" t="s">
        <v>59</v>
      </c>
      <c r="F1635" s="76"/>
      <c r="G1635" s="77"/>
      <c r="H1635" s="77"/>
      <c r="I1635" s="78"/>
      <c r="J1635" s="78"/>
      <c r="K1635" s="81" t="str">
        <f t="shared" ref="K1635:S1635" si="133">INDEX(ObjData,MATCH($C1635&amp;"-"&amp;$D1635&amp;"-"&amp;$E1635,ObjIDs,0),MATCH(K$2,ObjFields,0))</f>
        <v>ICPL</v>
      </c>
      <c r="L1635" s="82">
        <f t="shared" ca="1" si="133"/>
        <v>42276</v>
      </c>
      <c r="M1635" s="81" t="b">
        <f t="shared" si="133"/>
        <v>0</v>
      </c>
      <c r="N1635" s="81" t="str">
        <f t="shared" si="133"/>
        <v>NAME</v>
      </c>
      <c r="O1635" s="81" t="str">
        <f t="shared" si="133"/>
        <v>LAST_UPDATE_DT</v>
      </c>
      <c r="P1635" s="81" t="str">
        <f t="shared" si="133"/>
        <v>LAST_UPDATE</v>
      </c>
      <c r="Q1635" s="81" t="str">
        <f t="shared" si="133"/>
        <v>PX_LAST</v>
      </c>
      <c r="R1635" s="81" t="str">
        <f t="shared" si="133"/>
        <v>PX_BID</v>
      </c>
      <c r="S1635" s="81" t="str">
        <f t="shared" si="133"/>
        <v>PX_ASK</v>
      </c>
      <c r="U1635" s="103"/>
      <c r="V1635" s="104" t="s">
        <v>1055</v>
      </c>
      <c r="W1635" s="105">
        <v>42276</v>
      </c>
      <c r="X1635" s="104" t="b">
        <v>0</v>
      </c>
      <c r="Y1635" s="104" t="s">
        <v>289</v>
      </c>
      <c r="Z1635" s="104" t="s">
        <v>291</v>
      </c>
      <c r="AA1635" s="104" t="s">
        <v>292</v>
      </c>
      <c r="AB1635" s="104" t="s">
        <v>56</v>
      </c>
      <c r="AC1635" s="104" t="s">
        <v>5228</v>
      </c>
      <c r="AD1635" s="104" t="s">
        <v>5229</v>
      </c>
    </row>
    <row r="1636" spans="2:30" ht="12.75" customHeight="1" outlineLevel="2">
      <c r="B1636" s="4" t="s">
        <v>14</v>
      </c>
      <c r="C1636" s="4" t="s">
        <v>5232</v>
      </c>
      <c r="D1636" s="4" t="s">
        <v>15</v>
      </c>
      <c r="E1636" s="10" t="s">
        <v>59</v>
      </c>
      <c r="F1636" s="4"/>
      <c r="G1636" s="10"/>
      <c r="H1636" s="10"/>
      <c r="I1636" s="4"/>
      <c r="J1636" s="72" t="str">
        <f>H1636&amp;" "&amp;K1636&amp;" "&amp;I1636</f>
        <v xml:space="preserve"> ICPL </v>
      </c>
      <c r="K1636" s="25" t="str">
        <f>K1635</f>
        <v>ICPL</v>
      </c>
      <c r="L1636" s="26">
        <f ca="1">L1635</f>
        <v>42276</v>
      </c>
      <c r="M1636" s="25" t="b">
        <f>M1635</f>
        <v>0</v>
      </c>
      <c r="N1636" s="84" t="str">
        <f>IF($M1636,_xll.BDP($J1636,N1635),"[DISABLED]")</f>
        <v>[DISABLED]</v>
      </c>
      <c r="O1636" s="84" t="str">
        <f>IF($M1636,_xll.BDP($J1636,O1635),"[DISABLED]")</f>
        <v>[DISABLED]</v>
      </c>
      <c r="P1636" s="84" t="str">
        <f>IF($M1636,_xll.BDP($J1636,P1635),"[DISABLED]")</f>
        <v>[DISABLED]</v>
      </c>
      <c r="Q1636" s="84" t="str">
        <f>IF($M1636,_xll.BDH($J1636,Q1635,$L1636),"[DISABLED]")</f>
        <v>[DISABLED]</v>
      </c>
      <c r="R1636" s="84" t="str">
        <f>IF($M1636,_xll.BDH($J1636,R1635,$L1636),"[DISABLED]")</f>
        <v>[DISABLED]</v>
      </c>
      <c r="S1636" s="84" t="str">
        <f>IF($M1636,_xll.BDH($J1636,S1635,$L1636),"[DISABLED]")</f>
        <v>[DISABLED]</v>
      </c>
      <c r="U1636" s="106" t="s">
        <v>6465</v>
      </c>
      <c r="V1636" s="107" t="s">
        <v>1055</v>
      </c>
      <c r="W1636" s="108">
        <v>42276</v>
      </c>
      <c r="X1636" s="107" t="b">
        <v>0</v>
      </c>
      <c r="Y1636" s="107" t="s">
        <v>5237</v>
      </c>
      <c r="Z1636" s="107" t="s">
        <v>5237</v>
      </c>
      <c r="AA1636" s="107" t="s">
        <v>5237</v>
      </c>
      <c r="AB1636" s="107" t="s">
        <v>5237</v>
      </c>
      <c r="AC1636" s="107" t="s">
        <v>5237</v>
      </c>
      <c r="AD1636" s="107" t="s">
        <v>5237</v>
      </c>
    </row>
    <row r="1637" spans="2:30" ht="12.75" customHeight="1" outlineLevel="2">
      <c r="B1637" s="4" t="s">
        <v>14</v>
      </c>
      <c r="C1637" s="4" t="s">
        <v>5232</v>
      </c>
      <c r="D1637" s="4" t="s">
        <v>15</v>
      </c>
      <c r="E1637" s="10" t="s">
        <v>59</v>
      </c>
      <c r="F1637" s="9"/>
      <c r="G1637" s="14"/>
      <c r="H1637" s="14"/>
      <c r="I1637" s="9"/>
      <c r="J1637" s="9"/>
      <c r="U1637" s="119"/>
    </row>
    <row r="1638" spans="2:30" ht="12.75" customHeight="1" outlineLevel="2">
      <c r="B1638" s="4" t="s">
        <v>14</v>
      </c>
      <c r="C1638" s="4" t="s">
        <v>5232</v>
      </c>
      <c r="D1638" s="4" t="s">
        <v>15</v>
      </c>
      <c r="E1638" s="10" t="s">
        <v>59</v>
      </c>
      <c r="F1638" s="9"/>
      <c r="G1638" s="14"/>
      <c r="H1638" s="14"/>
      <c r="I1638" s="9"/>
      <c r="J1638" s="9"/>
      <c r="U1638" s="119"/>
    </row>
    <row r="1639" spans="2:30" ht="12.75" customHeight="1" outlineLevel="2">
      <c r="B1639" s="4" t="s">
        <v>14</v>
      </c>
      <c r="C1639" s="4" t="s">
        <v>5232</v>
      </c>
      <c r="D1639" s="4" t="s">
        <v>15</v>
      </c>
      <c r="E1639" s="10" t="s">
        <v>59</v>
      </c>
      <c r="F1639" s="9"/>
      <c r="G1639" s="14"/>
      <c r="H1639" s="14"/>
      <c r="I1639" s="9"/>
      <c r="J1639" s="9"/>
      <c r="U1639" s="119"/>
    </row>
    <row r="1640" spans="2:30" ht="12.75" customHeight="1" outlineLevel="2">
      <c r="B1640" s="4" t="s">
        <v>14</v>
      </c>
      <c r="C1640" s="4" t="s">
        <v>5232</v>
      </c>
      <c r="D1640" s="4" t="s">
        <v>15</v>
      </c>
      <c r="E1640" s="10" t="s">
        <v>59</v>
      </c>
      <c r="F1640" s="9"/>
      <c r="G1640" s="14"/>
      <c r="H1640" s="14"/>
      <c r="I1640" s="9"/>
      <c r="J1640" s="9"/>
      <c r="U1640" s="119"/>
    </row>
    <row r="1641" spans="2:30" ht="12.75" customHeight="1" outlineLevel="2">
      <c r="B1641" s="4" t="s">
        <v>14</v>
      </c>
      <c r="C1641" s="4" t="s">
        <v>5232</v>
      </c>
      <c r="D1641" s="4" t="s">
        <v>15</v>
      </c>
      <c r="E1641" s="10" t="s">
        <v>59</v>
      </c>
      <c r="F1641" s="9"/>
      <c r="G1641" s="14"/>
      <c r="H1641" s="14"/>
      <c r="I1641" s="9"/>
      <c r="J1641" s="9"/>
      <c r="U1641" s="119"/>
    </row>
    <row r="1642" spans="2:30" ht="12.75" customHeight="1" outlineLevel="2">
      <c r="B1642" s="4" t="s">
        <v>14</v>
      </c>
      <c r="C1642" s="4" t="s">
        <v>5232</v>
      </c>
      <c r="D1642" s="4" t="s">
        <v>15</v>
      </c>
      <c r="E1642" s="10" t="s">
        <v>59</v>
      </c>
      <c r="F1642" s="9"/>
      <c r="G1642" s="14"/>
      <c r="H1642" s="14"/>
      <c r="I1642" s="9"/>
      <c r="J1642" s="9"/>
      <c r="U1642" s="119"/>
    </row>
    <row r="1643" spans="2:30" ht="12.75" customHeight="1" outlineLevel="2">
      <c r="B1643" s="4" t="s">
        <v>14</v>
      </c>
      <c r="C1643" s="4" t="s">
        <v>5232</v>
      </c>
      <c r="D1643" s="4" t="s">
        <v>15</v>
      </c>
      <c r="E1643" s="10" t="s">
        <v>59</v>
      </c>
      <c r="F1643" s="9"/>
      <c r="G1643" s="14"/>
      <c r="H1643" s="14"/>
      <c r="I1643" s="9"/>
      <c r="J1643" s="9"/>
      <c r="U1643" s="119"/>
    </row>
    <row r="1644" spans="2:30" ht="12.75" customHeight="1" outlineLevel="2">
      <c r="B1644" s="4" t="s">
        <v>14</v>
      </c>
      <c r="C1644" s="4" t="s">
        <v>5232</v>
      </c>
      <c r="D1644" s="4" t="s">
        <v>15</v>
      </c>
      <c r="E1644" s="10" t="s">
        <v>59</v>
      </c>
      <c r="F1644" s="9"/>
      <c r="G1644" s="14"/>
      <c r="H1644" s="14"/>
      <c r="I1644" s="9"/>
      <c r="J1644" s="9"/>
      <c r="U1644" s="119"/>
    </row>
    <row r="1645" spans="2:30" ht="12.75" customHeight="1" outlineLevel="2">
      <c r="B1645" s="4" t="s">
        <v>14</v>
      </c>
      <c r="C1645" s="4" t="s">
        <v>5232</v>
      </c>
      <c r="D1645" s="4" t="s">
        <v>15</v>
      </c>
      <c r="E1645" s="10" t="s">
        <v>59</v>
      </c>
      <c r="F1645" s="9"/>
      <c r="G1645" s="14"/>
      <c r="H1645" s="14"/>
      <c r="I1645" s="9"/>
      <c r="J1645" s="9"/>
      <c r="U1645" s="119"/>
    </row>
    <row r="1646" spans="2:30" ht="12.75" customHeight="1" outlineLevel="2">
      <c r="B1646" s="4" t="s">
        <v>14</v>
      </c>
      <c r="C1646" s="4" t="s">
        <v>5232</v>
      </c>
      <c r="D1646" s="4" t="s">
        <v>15</v>
      </c>
      <c r="E1646" s="10" t="s">
        <v>59</v>
      </c>
      <c r="F1646" s="9"/>
      <c r="G1646" s="14"/>
      <c r="H1646" s="14"/>
      <c r="I1646" s="9"/>
      <c r="J1646" s="9"/>
      <c r="U1646" s="119"/>
    </row>
    <row r="1647" spans="2:30" ht="12.75" customHeight="1" outlineLevel="2">
      <c r="B1647" s="4" t="s">
        <v>14</v>
      </c>
      <c r="C1647" s="4" t="s">
        <v>5232</v>
      </c>
      <c r="D1647" s="4" t="s">
        <v>15</v>
      </c>
      <c r="E1647" s="10" t="s">
        <v>59</v>
      </c>
      <c r="F1647" s="9"/>
      <c r="G1647" s="14"/>
      <c r="H1647" s="14"/>
      <c r="I1647" s="9"/>
      <c r="J1647" s="9"/>
      <c r="U1647" s="119"/>
    </row>
    <row r="1648" spans="2:30" ht="12.75" customHeight="1" outlineLevel="2">
      <c r="B1648" s="4" t="s">
        <v>14</v>
      </c>
      <c r="C1648" s="4" t="s">
        <v>5232</v>
      </c>
      <c r="D1648" s="4" t="s">
        <v>15</v>
      </c>
      <c r="E1648" s="10" t="s">
        <v>59</v>
      </c>
      <c r="F1648" s="9"/>
      <c r="G1648" s="14"/>
      <c r="H1648" s="14"/>
      <c r="I1648" s="9"/>
      <c r="J1648" s="9"/>
      <c r="U1648" s="119"/>
    </row>
    <row r="1649" spans="2:21" ht="12.75" customHeight="1" outlineLevel="2">
      <c r="B1649" s="4" t="s">
        <v>14</v>
      </c>
      <c r="C1649" s="4" t="s">
        <v>5232</v>
      </c>
      <c r="D1649" s="4" t="s">
        <v>15</v>
      </c>
      <c r="E1649" s="10" t="s">
        <v>59</v>
      </c>
      <c r="F1649" s="9"/>
      <c r="G1649" s="14"/>
      <c r="H1649" s="14"/>
      <c r="I1649" s="9"/>
      <c r="J1649" s="9"/>
      <c r="U1649" s="119"/>
    </row>
    <row r="1650" spans="2:21" ht="12.75" customHeight="1" outlineLevel="2">
      <c r="B1650" s="4" t="s">
        <v>14</v>
      </c>
      <c r="C1650" s="4" t="s">
        <v>5232</v>
      </c>
      <c r="D1650" s="4" t="s">
        <v>15</v>
      </c>
      <c r="E1650" s="10" t="s">
        <v>59</v>
      </c>
      <c r="F1650" s="9"/>
      <c r="G1650" s="14"/>
      <c r="H1650" s="14"/>
      <c r="I1650" s="9"/>
      <c r="J1650" s="9"/>
      <c r="U1650" s="119"/>
    </row>
    <row r="1651" spans="2:21" ht="12.75" customHeight="1" outlineLevel="2">
      <c r="B1651" s="4" t="s">
        <v>14</v>
      </c>
      <c r="C1651" s="4" t="s">
        <v>5232</v>
      </c>
      <c r="D1651" s="4" t="s">
        <v>15</v>
      </c>
      <c r="E1651" s="10" t="s">
        <v>59</v>
      </c>
      <c r="F1651" s="9"/>
      <c r="G1651" s="14"/>
      <c r="H1651" s="14"/>
      <c r="I1651" s="9"/>
      <c r="J1651" s="9"/>
      <c r="U1651" s="119"/>
    </row>
    <row r="1652" spans="2:21" ht="12.75" customHeight="1" outlineLevel="2">
      <c r="B1652" s="4" t="s">
        <v>14</v>
      </c>
      <c r="C1652" s="4" t="s">
        <v>5232</v>
      </c>
      <c r="D1652" s="4" t="s">
        <v>15</v>
      </c>
      <c r="E1652" s="10" t="s">
        <v>59</v>
      </c>
      <c r="F1652" s="9"/>
      <c r="G1652" s="14"/>
      <c r="H1652" s="14"/>
      <c r="I1652" s="9"/>
      <c r="J1652" s="9"/>
      <c r="U1652" s="119"/>
    </row>
    <row r="1653" spans="2:21" ht="12.75" customHeight="1" outlineLevel="2">
      <c r="B1653" s="4" t="s">
        <v>14</v>
      </c>
      <c r="C1653" s="4" t="s">
        <v>5232</v>
      </c>
      <c r="D1653" s="4" t="s">
        <v>15</v>
      </c>
      <c r="E1653" s="10" t="s">
        <v>59</v>
      </c>
      <c r="F1653" s="9"/>
      <c r="G1653" s="14"/>
      <c r="H1653" s="14"/>
      <c r="I1653" s="9"/>
      <c r="J1653" s="9"/>
      <c r="U1653" s="119"/>
    </row>
    <row r="1654" spans="2:21" ht="12.75" customHeight="1" outlineLevel="2">
      <c r="B1654" s="4" t="s">
        <v>14</v>
      </c>
      <c r="C1654" s="4" t="s">
        <v>5232</v>
      </c>
      <c r="D1654" s="4" t="s">
        <v>15</v>
      </c>
      <c r="E1654" s="10" t="s">
        <v>59</v>
      </c>
      <c r="F1654" s="9"/>
      <c r="G1654" s="14"/>
      <c r="H1654" s="14"/>
      <c r="I1654" s="9"/>
      <c r="J1654" s="9"/>
      <c r="U1654" s="119"/>
    </row>
    <row r="1655" spans="2:21" ht="12.75" customHeight="1" outlineLevel="2">
      <c r="B1655" s="4" t="s">
        <v>14</v>
      </c>
      <c r="C1655" s="4" t="s">
        <v>5232</v>
      </c>
      <c r="D1655" s="4" t="s">
        <v>15</v>
      </c>
      <c r="E1655" s="10" t="s">
        <v>59</v>
      </c>
      <c r="F1655" s="9"/>
      <c r="G1655" s="14"/>
      <c r="H1655" s="14"/>
      <c r="I1655" s="9"/>
      <c r="J1655" s="9"/>
      <c r="U1655" s="119"/>
    </row>
    <row r="1656" spans="2:21" ht="12.75" customHeight="1" outlineLevel="2">
      <c r="B1656" s="4" t="s">
        <v>14</v>
      </c>
      <c r="C1656" s="4" t="s">
        <v>5232</v>
      </c>
      <c r="D1656" s="4" t="s">
        <v>15</v>
      </c>
      <c r="E1656" s="10" t="s">
        <v>59</v>
      </c>
      <c r="F1656" s="9"/>
      <c r="G1656" s="14"/>
      <c r="H1656" s="14"/>
      <c r="I1656" s="9"/>
      <c r="J1656" s="9"/>
      <c r="U1656" s="119"/>
    </row>
    <row r="1657" spans="2:21" ht="12.75" customHeight="1" outlineLevel="2">
      <c r="B1657" s="4" t="s">
        <v>14</v>
      </c>
      <c r="C1657" s="4" t="s">
        <v>5232</v>
      </c>
      <c r="D1657" s="4" t="s">
        <v>15</v>
      </c>
      <c r="E1657" s="10" t="s">
        <v>59</v>
      </c>
      <c r="F1657" s="9"/>
      <c r="G1657" s="14"/>
      <c r="H1657" s="14"/>
      <c r="I1657" s="9"/>
      <c r="J1657" s="9"/>
      <c r="U1657" s="119"/>
    </row>
    <row r="1658" spans="2:21" ht="12.75" customHeight="1" outlineLevel="2">
      <c r="B1658" s="4" t="s">
        <v>14</v>
      </c>
      <c r="C1658" s="4" t="s">
        <v>5232</v>
      </c>
      <c r="D1658" s="4" t="s">
        <v>15</v>
      </c>
      <c r="E1658" s="10" t="s">
        <v>59</v>
      </c>
      <c r="F1658" s="9"/>
      <c r="G1658" s="14"/>
      <c r="H1658" s="14"/>
      <c r="I1658" s="9"/>
      <c r="J1658" s="9"/>
      <c r="U1658" s="119"/>
    </row>
    <row r="1659" spans="2:21" ht="12.75" customHeight="1" outlineLevel="2">
      <c r="B1659" s="4" t="s">
        <v>14</v>
      </c>
      <c r="C1659" s="4" t="s">
        <v>5232</v>
      </c>
      <c r="D1659" s="4" t="s">
        <v>15</v>
      </c>
      <c r="E1659" s="10" t="s">
        <v>59</v>
      </c>
      <c r="F1659" s="9"/>
      <c r="G1659" s="14"/>
      <c r="H1659" s="14"/>
      <c r="I1659" s="9"/>
      <c r="J1659" s="9"/>
      <c r="U1659" s="119"/>
    </row>
    <row r="1660" spans="2:21" ht="12.75" customHeight="1" outlineLevel="2">
      <c r="B1660" s="4" t="s">
        <v>14</v>
      </c>
      <c r="C1660" s="4" t="s">
        <v>5232</v>
      </c>
      <c r="D1660" s="4" t="s">
        <v>15</v>
      </c>
      <c r="E1660" s="10" t="s">
        <v>59</v>
      </c>
      <c r="F1660" s="9"/>
      <c r="G1660" s="14"/>
      <c r="H1660" s="14"/>
      <c r="I1660" s="9"/>
      <c r="J1660" s="9"/>
      <c r="U1660" s="119"/>
    </row>
    <row r="1661" spans="2:21" ht="12.75" customHeight="1" outlineLevel="2">
      <c r="B1661" s="4" t="s">
        <v>14</v>
      </c>
      <c r="C1661" s="4" t="s">
        <v>5232</v>
      </c>
      <c r="D1661" s="4" t="s">
        <v>15</v>
      </c>
      <c r="E1661" s="10" t="s">
        <v>59</v>
      </c>
      <c r="F1661" s="9"/>
      <c r="G1661" s="14"/>
      <c r="H1661" s="14"/>
      <c r="I1661" s="9"/>
      <c r="J1661" s="9"/>
      <c r="U1661" s="119"/>
    </row>
    <row r="1662" spans="2:21" ht="12.75" customHeight="1" outlineLevel="2">
      <c r="B1662" s="4" t="s">
        <v>14</v>
      </c>
      <c r="C1662" s="4" t="s">
        <v>5232</v>
      </c>
      <c r="D1662" s="4" t="s">
        <v>15</v>
      </c>
      <c r="E1662" s="10" t="s">
        <v>59</v>
      </c>
      <c r="F1662" s="9"/>
      <c r="G1662" s="14"/>
      <c r="H1662" s="14"/>
      <c r="I1662" s="9"/>
      <c r="J1662" s="9"/>
      <c r="U1662" s="119"/>
    </row>
    <row r="1663" spans="2:21" ht="12.75" customHeight="1" outlineLevel="2">
      <c r="B1663" s="4" t="s">
        <v>14</v>
      </c>
      <c r="C1663" s="4" t="s">
        <v>5232</v>
      </c>
      <c r="D1663" s="4" t="s">
        <v>15</v>
      </c>
      <c r="E1663" s="10" t="s">
        <v>59</v>
      </c>
      <c r="F1663" s="4"/>
      <c r="G1663" s="10"/>
      <c r="H1663" s="10"/>
      <c r="I1663" s="4"/>
      <c r="J1663" s="4"/>
      <c r="U1663" s="106"/>
    </row>
    <row r="1664" spans="2:21" ht="12.75" customHeight="1" outlineLevel="2">
      <c r="B1664" s="4" t="s">
        <v>14</v>
      </c>
      <c r="C1664" s="4" t="s">
        <v>5232</v>
      </c>
      <c r="D1664" s="4" t="s">
        <v>15</v>
      </c>
      <c r="E1664" s="10" t="s">
        <v>59</v>
      </c>
      <c r="F1664" s="4"/>
      <c r="G1664" s="10"/>
      <c r="H1664" s="10"/>
      <c r="I1664" s="4"/>
      <c r="J1664" s="4"/>
      <c r="U1664" s="106"/>
    </row>
    <row r="1665" spans="2:30" ht="12.75" customHeight="1" outlineLevel="2">
      <c r="B1665" s="4" t="s">
        <v>14</v>
      </c>
      <c r="C1665" s="4" t="s">
        <v>5232</v>
      </c>
      <c r="D1665" s="4" t="s">
        <v>15</v>
      </c>
      <c r="E1665" s="10" t="s">
        <v>59</v>
      </c>
      <c r="F1665" s="4"/>
      <c r="G1665" s="10"/>
      <c r="H1665" s="10"/>
      <c r="I1665" s="4"/>
      <c r="J1665" s="4"/>
      <c r="U1665" s="106"/>
    </row>
    <row r="1666" spans="2:30" ht="12.75" customHeight="1" outlineLevel="2">
      <c r="B1666" s="4" t="s">
        <v>14</v>
      </c>
      <c r="C1666" s="4" t="s">
        <v>5232</v>
      </c>
      <c r="D1666" s="4" t="s">
        <v>15</v>
      </c>
      <c r="E1666" s="10" t="s">
        <v>59</v>
      </c>
      <c r="F1666" s="4"/>
      <c r="G1666" s="10"/>
      <c r="H1666" s="10"/>
      <c r="I1666" s="4"/>
      <c r="J1666" s="4"/>
      <c r="U1666" s="106"/>
    </row>
    <row r="1667" spans="2:30" ht="12.75" customHeight="1" outlineLevel="2">
      <c r="B1667" s="4" t="s">
        <v>14</v>
      </c>
      <c r="C1667" s="4" t="s">
        <v>5232</v>
      </c>
      <c r="D1667" s="4" t="s">
        <v>15</v>
      </c>
      <c r="E1667" s="10" t="s">
        <v>59</v>
      </c>
      <c r="F1667" s="4"/>
      <c r="G1667" s="10"/>
      <c r="H1667" s="10"/>
      <c r="I1667" s="4"/>
      <c r="J1667" s="4"/>
      <c r="U1667" s="106"/>
    </row>
    <row r="1668" spans="2:30" ht="12.75" customHeight="1" outlineLevel="2">
      <c r="B1668" s="4" t="s">
        <v>14</v>
      </c>
      <c r="C1668" s="4" t="s">
        <v>5232</v>
      </c>
      <c r="D1668" s="4" t="s">
        <v>15</v>
      </c>
      <c r="E1668" s="10" t="s">
        <v>59</v>
      </c>
      <c r="F1668" s="4"/>
      <c r="G1668" s="10"/>
      <c r="H1668" s="10"/>
      <c r="I1668" s="4"/>
      <c r="J1668" s="4"/>
      <c r="U1668" s="106"/>
    </row>
    <row r="1669" spans="2:30" ht="12.75" customHeight="1" outlineLevel="2">
      <c r="B1669" s="4" t="s">
        <v>14</v>
      </c>
      <c r="C1669" s="4" t="s">
        <v>5232</v>
      </c>
      <c r="D1669" s="4" t="s">
        <v>15</v>
      </c>
      <c r="E1669" s="10" t="s">
        <v>59</v>
      </c>
      <c r="F1669" s="4"/>
      <c r="G1669" s="10"/>
      <c r="H1669" s="10"/>
      <c r="I1669" s="4"/>
      <c r="J1669" s="4"/>
      <c r="U1669" s="106"/>
    </row>
    <row r="1670" spans="2:30" ht="12.75" customHeight="1" outlineLevel="2">
      <c r="B1670" s="4" t="s">
        <v>14</v>
      </c>
      <c r="C1670" s="4" t="s">
        <v>5232</v>
      </c>
      <c r="D1670" s="4" t="s">
        <v>15</v>
      </c>
      <c r="E1670" s="10" t="s">
        <v>59</v>
      </c>
      <c r="F1670" s="4"/>
      <c r="G1670" s="10"/>
      <c r="H1670" s="10"/>
      <c r="I1670" s="4"/>
      <c r="J1670" s="4"/>
      <c r="U1670" s="106"/>
    </row>
    <row r="1671" spans="2:30" ht="12.75" customHeight="1" outlineLevel="2">
      <c r="B1671" s="4" t="s">
        <v>14</v>
      </c>
      <c r="C1671" s="4" t="s">
        <v>5232</v>
      </c>
      <c r="D1671" s="4" t="s">
        <v>15</v>
      </c>
      <c r="E1671" s="10" t="s">
        <v>59</v>
      </c>
      <c r="F1671" s="4"/>
      <c r="G1671" s="10"/>
      <c r="H1671" s="10"/>
      <c r="I1671" s="4"/>
      <c r="J1671" s="4"/>
      <c r="U1671" s="106"/>
    </row>
    <row r="1672" spans="2:30" ht="12.75" customHeight="1" outlineLevel="2">
      <c r="B1672" s="4" t="s">
        <v>14</v>
      </c>
      <c r="C1672" s="4" t="s">
        <v>5232</v>
      </c>
      <c r="D1672" s="4" t="s">
        <v>15</v>
      </c>
      <c r="E1672" s="10" t="s">
        <v>59</v>
      </c>
      <c r="F1672" s="4"/>
      <c r="G1672" s="10"/>
      <c r="H1672" s="10"/>
      <c r="I1672" s="4"/>
      <c r="J1672" s="4"/>
      <c r="U1672" s="106"/>
    </row>
    <row r="1673" spans="2:30" ht="12.75" customHeight="1" outlineLevel="2">
      <c r="B1673" s="4" t="s">
        <v>14</v>
      </c>
      <c r="C1673" s="4" t="s">
        <v>5232</v>
      </c>
      <c r="D1673" s="4" t="s">
        <v>15</v>
      </c>
      <c r="E1673" s="10" t="s">
        <v>59</v>
      </c>
      <c r="F1673" s="4"/>
      <c r="G1673" s="10"/>
      <c r="H1673" s="10"/>
      <c r="I1673" s="4"/>
      <c r="J1673" s="4"/>
      <c r="U1673" s="106"/>
    </row>
    <row r="1674" spans="2:30" ht="12.75" customHeight="1" outlineLevel="2">
      <c r="B1674" s="4" t="s">
        <v>14</v>
      </c>
      <c r="C1674" s="4" t="s">
        <v>5232</v>
      </c>
      <c r="D1674" s="4" t="s">
        <v>15</v>
      </c>
      <c r="E1674" s="10" t="s">
        <v>59</v>
      </c>
      <c r="F1674" s="4"/>
      <c r="G1674" s="10"/>
      <c r="H1674" s="10"/>
      <c r="I1674" s="4"/>
      <c r="J1674" s="4"/>
      <c r="U1674" s="106"/>
    </row>
    <row r="1675" spans="2:30" ht="12.75" customHeight="1" outlineLevel="2">
      <c r="B1675" s="4" t="s">
        <v>14</v>
      </c>
      <c r="C1675" s="4" t="s">
        <v>5232</v>
      </c>
      <c r="D1675" s="4" t="s">
        <v>15</v>
      </c>
      <c r="E1675" s="10" t="s">
        <v>59</v>
      </c>
      <c r="F1675" s="4"/>
      <c r="G1675" s="10"/>
      <c r="H1675" s="10"/>
      <c r="I1675" s="4"/>
      <c r="J1675" s="4"/>
      <c r="U1675" s="106"/>
    </row>
    <row r="1676" spans="2:30" ht="12.75" customHeight="1" outlineLevel="2">
      <c r="B1676" s="4" t="s">
        <v>14</v>
      </c>
      <c r="C1676" s="4" t="s">
        <v>5232</v>
      </c>
      <c r="D1676" s="4" t="s">
        <v>15</v>
      </c>
      <c r="E1676" s="10" t="s">
        <v>59</v>
      </c>
      <c r="F1676" s="4"/>
      <c r="G1676" s="10"/>
      <c r="H1676" s="10"/>
      <c r="I1676" s="4"/>
      <c r="J1676" s="4"/>
      <c r="U1676" s="106"/>
    </row>
    <row r="1677" spans="2:30" ht="12.75" customHeight="1" outlineLevel="2">
      <c r="B1677" s="4" t="s">
        <v>14</v>
      </c>
      <c r="C1677" s="4" t="s">
        <v>5232</v>
      </c>
      <c r="D1677" s="4" t="s">
        <v>15</v>
      </c>
      <c r="E1677" s="10" t="s">
        <v>59</v>
      </c>
      <c r="F1677" s="9"/>
      <c r="G1677" s="14"/>
      <c r="H1677" s="14"/>
      <c r="I1677" s="9"/>
      <c r="J1677" s="9"/>
      <c r="U1677" s="119"/>
    </row>
    <row r="1678" spans="2:30" ht="12.75" customHeight="1" outlineLevel="2">
      <c r="B1678" s="4" t="s">
        <v>14</v>
      </c>
      <c r="C1678" s="4" t="s">
        <v>5232</v>
      </c>
      <c r="D1678" s="4" t="s">
        <v>15</v>
      </c>
      <c r="E1678" s="10" t="s">
        <v>59</v>
      </c>
      <c r="F1678" s="47"/>
      <c r="G1678" s="48"/>
      <c r="H1678" s="48"/>
      <c r="I1678" s="9"/>
      <c r="J1678" s="9"/>
      <c r="U1678" s="119"/>
    </row>
    <row r="1679" spans="2:30" outlineLevel="1">
      <c r="B1679" s="4" t="s">
        <v>14</v>
      </c>
      <c r="C1679" s="4" t="s">
        <v>5232</v>
      </c>
      <c r="D1679" s="4" t="s">
        <v>15</v>
      </c>
      <c r="E1679" s="39" t="s">
        <v>1813</v>
      </c>
      <c r="F1679" s="76"/>
      <c r="G1679" s="77"/>
      <c r="H1679" s="77"/>
      <c r="I1679" s="78"/>
      <c r="J1679" s="78"/>
      <c r="K1679" s="81" t="str">
        <f t="shared" ref="K1679:S1679" si="134">INDEX(ObjData,MATCH($C1679&amp;"-"&amp;$D1679&amp;"-"&amp;$E1679,ObjIDs,0),MATCH(K$2,ObjFields,0))</f>
        <v>ICPL</v>
      </c>
      <c r="L1679" s="82">
        <f t="shared" ca="1" si="134"/>
        <v>42276</v>
      </c>
      <c r="M1679" s="81" t="b">
        <f t="shared" si="134"/>
        <v>0</v>
      </c>
      <c r="N1679" s="81" t="str">
        <f t="shared" si="134"/>
        <v>NAME</v>
      </c>
      <c r="O1679" s="81" t="str">
        <f t="shared" si="134"/>
        <v>LAST_UPDATE_DT</v>
      </c>
      <c r="P1679" s="81" t="str">
        <f t="shared" si="134"/>
        <v>LAST_UPDATE</v>
      </c>
      <c r="Q1679" s="81" t="str">
        <f t="shared" si="134"/>
        <v>PX_LAST</v>
      </c>
      <c r="R1679" s="81" t="str">
        <f t="shared" si="134"/>
        <v>PX_BID</v>
      </c>
      <c r="S1679" s="81" t="str">
        <f t="shared" si="134"/>
        <v>PX_ASK</v>
      </c>
      <c r="U1679" s="103"/>
      <c r="V1679" s="104" t="s">
        <v>1055</v>
      </c>
      <c r="W1679" s="105">
        <v>42276</v>
      </c>
      <c r="X1679" s="104" t="b">
        <v>0</v>
      </c>
      <c r="Y1679" s="104" t="s">
        <v>289</v>
      </c>
      <c r="Z1679" s="104" t="s">
        <v>291</v>
      </c>
      <c r="AA1679" s="104" t="s">
        <v>292</v>
      </c>
      <c r="AB1679" s="104" t="s">
        <v>56</v>
      </c>
      <c r="AC1679" s="104" t="s">
        <v>5228</v>
      </c>
      <c r="AD1679" s="104" t="s">
        <v>5229</v>
      </c>
    </row>
    <row r="1680" spans="2:30" outlineLevel="2">
      <c r="B1680" s="4" t="s">
        <v>14</v>
      </c>
      <c r="C1680" s="4" t="s">
        <v>5232</v>
      </c>
      <c r="D1680" s="4" t="s">
        <v>15</v>
      </c>
      <c r="E1680" s="10" t="s">
        <v>1813</v>
      </c>
      <c r="F1680" s="4" t="s">
        <v>209</v>
      </c>
      <c r="G1680" s="10" t="s">
        <v>63</v>
      </c>
      <c r="H1680" s="10" t="s">
        <v>1814</v>
      </c>
      <c r="I1680" s="4" t="s">
        <v>277</v>
      </c>
      <c r="J1680" s="72" t="str">
        <f>H1680&amp;" "&amp;K1680&amp;" "&amp;I1680</f>
        <v>PRIB01M ICPL Index</v>
      </c>
      <c r="K1680" s="25" t="str">
        <f>K1679</f>
        <v>ICPL</v>
      </c>
      <c r="L1680" s="26">
        <f ca="1">L1679</f>
        <v>42276</v>
      </c>
      <c r="M1680" s="25" t="b">
        <f>M1679</f>
        <v>0</v>
      </c>
      <c r="N1680" s="84" t="str">
        <f>IF($M1680,_xll.BDP($J1680,N1679),"[DISABLED]")</f>
        <v>[DISABLED]</v>
      </c>
      <c r="O1680" s="84" t="str">
        <f>IF($M1680,_xll.BDP($J1680,O1679),"[DISABLED]")</f>
        <v>[DISABLED]</v>
      </c>
      <c r="P1680" s="84" t="str">
        <f>IF($M1680,_xll.BDP($J1680,P1679),"[DISABLED]")</f>
        <v>[DISABLED]</v>
      </c>
      <c r="Q1680" s="84" t="str">
        <f>IF($M1680,_xll.BDH($J1680,Q1679,$L1680),"[DISABLED]")</f>
        <v>[DISABLED]</v>
      </c>
      <c r="R1680" s="84" t="str">
        <f>IF($M1680,_xll.BDH($J1680,R1679,$L1680),"[DISABLED]")</f>
        <v>[DISABLED]</v>
      </c>
      <c r="S1680" s="84" t="str">
        <f>IF($M1680,_xll.BDH($J1680,S1679,$L1680),"[DISABLED]")</f>
        <v>[DISABLED]</v>
      </c>
      <c r="U1680" s="106" t="s">
        <v>6542</v>
      </c>
      <c r="V1680" s="107" t="s">
        <v>1055</v>
      </c>
      <c r="W1680" s="108">
        <v>42276</v>
      </c>
      <c r="X1680" s="107" t="b">
        <v>0</v>
      </c>
      <c r="Y1680" s="107" t="s">
        <v>5237</v>
      </c>
      <c r="Z1680" s="107" t="s">
        <v>5237</v>
      </c>
      <c r="AA1680" s="107" t="s">
        <v>5237</v>
      </c>
      <c r="AB1680" s="107" t="s">
        <v>5237</v>
      </c>
      <c r="AC1680" s="107" t="s">
        <v>5237</v>
      </c>
      <c r="AD1680" s="107" t="s">
        <v>5237</v>
      </c>
    </row>
    <row r="1681" spans="2:21" outlineLevel="2">
      <c r="B1681" s="4" t="s">
        <v>14</v>
      </c>
      <c r="C1681" s="4" t="s">
        <v>5232</v>
      </c>
      <c r="D1681" s="4" t="s">
        <v>15</v>
      </c>
      <c r="E1681" s="10" t="s">
        <v>1813</v>
      </c>
      <c r="F1681" s="51" t="s">
        <v>408</v>
      </c>
      <c r="G1681" s="52" t="s">
        <v>409</v>
      </c>
      <c r="H1681" s="52" t="s">
        <v>1815</v>
      </c>
      <c r="I1681" s="4" t="s">
        <v>73</v>
      </c>
      <c r="J1681" s="4"/>
      <c r="U1681" s="106"/>
    </row>
    <row r="1682" spans="2:21" outlineLevel="2">
      <c r="B1682" s="4" t="s">
        <v>14</v>
      </c>
      <c r="C1682" s="4" t="s">
        <v>5232</v>
      </c>
      <c r="D1682" s="4" t="s">
        <v>15</v>
      </c>
      <c r="E1682" s="10" t="s">
        <v>1813</v>
      </c>
      <c r="F1682" s="9" t="s">
        <v>211</v>
      </c>
      <c r="G1682" s="14" t="s">
        <v>411</v>
      </c>
      <c r="H1682" s="14" t="s">
        <v>1816</v>
      </c>
      <c r="I1682" s="4" t="s">
        <v>73</v>
      </c>
      <c r="J1682" s="4"/>
      <c r="U1682" s="106"/>
    </row>
    <row r="1683" spans="2:21" outlineLevel="2">
      <c r="B1683" s="4" t="s">
        <v>14</v>
      </c>
      <c r="C1683" s="4" t="s">
        <v>5232</v>
      </c>
      <c r="D1683" s="4" t="s">
        <v>15</v>
      </c>
      <c r="E1683" s="10" t="s">
        <v>1813</v>
      </c>
      <c r="F1683" s="9" t="s">
        <v>211</v>
      </c>
      <c r="G1683" s="14" t="s">
        <v>412</v>
      </c>
      <c r="H1683" s="14" t="s">
        <v>1817</v>
      </c>
      <c r="I1683" s="4" t="s">
        <v>73</v>
      </c>
      <c r="J1683" s="4"/>
      <c r="U1683" s="106"/>
    </row>
    <row r="1684" spans="2:21" outlineLevel="2">
      <c r="B1684" s="4" t="s">
        <v>14</v>
      </c>
      <c r="C1684" s="4" t="s">
        <v>5232</v>
      </c>
      <c r="D1684" s="4" t="s">
        <v>15</v>
      </c>
      <c r="E1684" s="10" t="s">
        <v>1813</v>
      </c>
      <c r="F1684" s="9" t="s">
        <v>211</v>
      </c>
      <c r="G1684" s="14" t="s">
        <v>413</v>
      </c>
      <c r="H1684" s="14" t="s">
        <v>1818</v>
      </c>
      <c r="I1684" s="4" t="s">
        <v>73</v>
      </c>
      <c r="J1684" s="4"/>
      <c r="U1684" s="106"/>
    </row>
    <row r="1685" spans="2:21" outlineLevel="2">
      <c r="B1685" s="4" t="s">
        <v>14</v>
      </c>
      <c r="C1685" s="4" t="s">
        <v>5232</v>
      </c>
      <c r="D1685" s="4" t="s">
        <v>15</v>
      </c>
      <c r="E1685" s="10" t="s">
        <v>1813</v>
      </c>
      <c r="F1685" s="9" t="s">
        <v>212</v>
      </c>
      <c r="G1685" s="14" t="s">
        <v>414</v>
      </c>
      <c r="H1685" s="14" t="s">
        <v>1819</v>
      </c>
      <c r="I1685" s="4" t="s">
        <v>73</v>
      </c>
      <c r="J1685" s="4"/>
      <c r="U1685" s="106"/>
    </row>
    <row r="1686" spans="2:21" outlineLevel="2">
      <c r="B1686" s="4" t="s">
        <v>14</v>
      </c>
      <c r="C1686" s="4" t="s">
        <v>5232</v>
      </c>
      <c r="D1686" s="4" t="s">
        <v>15</v>
      </c>
      <c r="E1686" s="10" t="s">
        <v>1813</v>
      </c>
      <c r="F1686" s="9" t="s">
        <v>58</v>
      </c>
      <c r="G1686" s="14" t="s">
        <v>415</v>
      </c>
      <c r="H1686" s="14" t="s">
        <v>1820</v>
      </c>
      <c r="I1686" s="4" t="s">
        <v>73</v>
      </c>
      <c r="J1686" s="4"/>
      <c r="U1686" s="106"/>
    </row>
    <row r="1687" spans="2:21" outlineLevel="2">
      <c r="B1687" s="4" t="s">
        <v>14</v>
      </c>
      <c r="C1687" s="4" t="s">
        <v>5232</v>
      </c>
      <c r="D1687" s="4" t="s">
        <v>15</v>
      </c>
      <c r="E1687" s="10" t="s">
        <v>1813</v>
      </c>
      <c r="F1687" s="9" t="s">
        <v>177</v>
      </c>
      <c r="G1687" s="14" t="s">
        <v>416</v>
      </c>
      <c r="H1687" s="14" t="s">
        <v>1821</v>
      </c>
      <c r="I1687" s="4" t="s">
        <v>73</v>
      </c>
      <c r="J1687" s="4"/>
      <c r="U1687" s="106"/>
    </row>
    <row r="1688" spans="2:21" outlineLevel="2">
      <c r="B1688" s="4" t="s">
        <v>14</v>
      </c>
      <c r="C1688" s="4" t="s">
        <v>5232</v>
      </c>
      <c r="D1688" s="4" t="s">
        <v>15</v>
      </c>
      <c r="E1688" s="10" t="s">
        <v>1813</v>
      </c>
      <c r="F1688" s="9" t="s">
        <v>178</v>
      </c>
      <c r="G1688" s="14" t="s">
        <v>417</v>
      </c>
      <c r="H1688" s="14" t="s">
        <v>1822</v>
      </c>
      <c r="I1688" s="4" t="s">
        <v>73</v>
      </c>
      <c r="J1688" s="4"/>
      <c r="U1688" s="106"/>
    </row>
    <row r="1689" spans="2:21" outlineLevel="2">
      <c r="B1689" s="4" t="s">
        <v>14</v>
      </c>
      <c r="C1689" s="4" t="s">
        <v>5232</v>
      </c>
      <c r="D1689" s="4" t="s">
        <v>15</v>
      </c>
      <c r="E1689" s="10" t="s">
        <v>1813</v>
      </c>
      <c r="F1689" s="9" t="s">
        <v>71</v>
      </c>
      <c r="G1689" s="10" t="s">
        <v>430</v>
      </c>
      <c r="H1689" s="14" t="s">
        <v>1823</v>
      </c>
      <c r="I1689" s="4" t="s">
        <v>73</v>
      </c>
      <c r="J1689" s="4"/>
      <c r="U1689" s="106"/>
    </row>
    <row r="1690" spans="2:21" outlineLevel="2">
      <c r="B1690" s="4" t="s">
        <v>14</v>
      </c>
      <c r="C1690" s="4" t="s">
        <v>5232</v>
      </c>
      <c r="D1690" s="4" t="s">
        <v>15</v>
      </c>
      <c r="E1690" s="10" t="s">
        <v>1813</v>
      </c>
      <c r="F1690" s="9" t="s">
        <v>179</v>
      </c>
      <c r="G1690" s="14" t="s">
        <v>418</v>
      </c>
      <c r="H1690" s="14" t="s">
        <v>1824</v>
      </c>
      <c r="I1690" s="4" t="s">
        <v>73</v>
      </c>
      <c r="J1690" s="4"/>
      <c r="U1690" s="106"/>
    </row>
    <row r="1691" spans="2:21" outlineLevel="2">
      <c r="B1691" s="4" t="s">
        <v>14</v>
      </c>
      <c r="C1691" s="4" t="s">
        <v>5232</v>
      </c>
      <c r="D1691" s="4" t="s">
        <v>15</v>
      </c>
      <c r="E1691" s="10" t="s">
        <v>1813</v>
      </c>
      <c r="F1691" s="9" t="s">
        <v>180</v>
      </c>
      <c r="G1691" s="14" t="s">
        <v>419</v>
      </c>
      <c r="H1691" s="14" t="s">
        <v>1825</v>
      </c>
      <c r="I1691" s="4" t="s">
        <v>73</v>
      </c>
      <c r="J1691" s="4"/>
      <c r="U1691" s="106"/>
    </row>
    <row r="1692" spans="2:21" outlineLevel="2">
      <c r="B1692" s="4" t="s">
        <v>14</v>
      </c>
      <c r="C1692" s="4" t="s">
        <v>5232</v>
      </c>
      <c r="D1692" s="4" t="s">
        <v>15</v>
      </c>
      <c r="E1692" s="10" t="s">
        <v>1813</v>
      </c>
      <c r="F1692" s="9" t="s">
        <v>41</v>
      </c>
      <c r="G1692" s="10" t="s">
        <v>430</v>
      </c>
      <c r="H1692" s="14" t="s">
        <v>1826</v>
      </c>
      <c r="I1692" s="4" t="s">
        <v>73</v>
      </c>
      <c r="J1692" s="4"/>
      <c r="U1692" s="106"/>
    </row>
    <row r="1693" spans="2:21" outlineLevel="2">
      <c r="B1693" s="4" t="s">
        <v>14</v>
      </c>
      <c r="C1693" s="4" t="s">
        <v>5232</v>
      </c>
      <c r="D1693" s="4" t="s">
        <v>15</v>
      </c>
      <c r="E1693" s="10" t="s">
        <v>1813</v>
      </c>
      <c r="F1693" s="9" t="s">
        <v>145</v>
      </c>
      <c r="G1693" s="10" t="s">
        <v>430</v>
      </c>
      <c r="H1693" s="14" t="s">
        <v>1827</v>
      </c>
      <c r="I1693" s="4" t="s">
        <v>73</v>
      </c>
      <c r="J1693" s="4"/>
      <c r="U1693" s="106"/>
    </row>
    <row r="1694" spans="2:21" outlineLevel="2">
      <c r="B1694" s="4" t="s">
        <v>14</v>
      </c>
      <c r="C1694" s="4" t="s">
        <v>5232</v>
      </c>
      <c r="D1694" s="4" t="s">
        <v>15</v>
      </c>
      <c r="E1694" s="10" t="s">
        <v>1813</v>
      </c>
      <c r="F1694" s="9" t="s">
        <v>146</v>
      </c>
      <c r="G1694" s="10" t="s">
        <v>430</v>
      </c>
      <c r="H1694" s="14" t="s">
        <v>1828</v>
      </c>
      <c r="I1694" s="4" t="s">
        <v>73</v>
      </c>
      <c r="J1694" s="4"/>
      <c r="U1694" s="106"/>
    </row>
    <row r="1695" spans="2:21" outlineLevel="2">
      <c r="B1695" s="4" t="s">
        <v>14</v>
      </c>
      <c r="C1695" s="4" t="s">
        <v>5232</v>
      </c>
      <c r="D1695" s="4" t="s">
        <v>15</v>
      </c>
      <c r="E1695" s="10" t="s">
        <v>1813</v>
      </c>
      <c r="F1695" s="4" t="s">
        <v>42</v>
      </c>
      <c r="G1695" s="10" t="s">
        <v>430</v>
      </c>
      <c r="H1695" s="10" t="s">
        <v>1829</v>
      </c>
      <c r="I1695" s="4" t="s">
        <v>73</v>
      </c>
      <c r="J1695" s="4"/>
      <c r="U1695" s="106"/>
    </row>
    <row r="1696" spans="2:21" outlineLevel="2">
      <c r="B1696" s="4" t="s">
        <v>14</v>
      </c>
      <c r="C1696" s="4" t="s">
        <v>5232</v>
      </c>
      <c r="D1696" s="4" t="s">
        <v>15</v>
      </c>
      <c r="E1696" s="10" t="s">
        <v>1813</v>
      </c>
      <c r="F1696" s="4" t="s">
        <v>43</v>
      </c>
      <c r="G1696" s="10" t="s">
        <v>430</v>
      </c>
      <c r="H1696" s="10" t="s">
        <v>1830</v>
      </c>
      <c r="I1696" s="4" t="s">
        <v>73</v>
      </c>
      <c r="J1696" s="4"/>
      <c r="U1696" s="106"/>
    </row>
    <row r="1697" spans="2:21" outlineLevel="2">
      <c r="B1697" s="4" t="s">
        <v>14</v>
      </c>
      <c r="C1697" s="4" t="s">
        <v>5232</v>
      </c>
      <c r="D1697" s="4" t="s">
        <v>15</v>
      </c>
      <c r="E1697" s="10" t="s">
        <v>1813</v>
      </c>
      <c r="F1697" s="4" t="s">
        <v>152</v>
      </c>
      <c r="G1697" s="10" t="s">
        <v>430</v>
      </c>
      <c r="H1697" s="10" t="s">
        <v>1831</v>
      </c>
      <c r="I1697" s="4" t="s">
        <v>73</v>
      </c>
      <c r="J1697" s="4"/>
      <c r="U1697" s="106"/>
    </row>
    <row r="1698" spans="2:21" outlineLevel="2">
      <c r="B1698" s="4" t="s">
        <v>14</v>
      </c>
      <c r="C1698" s="4" t="s">
        <v>5232</v>
      </c>
      <c r="D1698" s="4" t="s">
        <v>15</v>
      </c>
      <c r="E1698" s="10" t="s">
        <v>1813</v>
      </c>
      <c r="F1698" s="4" t="s">
        <v>44</v>
      </c>
      <c r="G1698" s="10" t="s">
        <v>430</v>
      </c>
      <c r="H1698" s="10" t="s">
        <v>1832</v>
      </c>
      <c r="I1698" s="4" t="s">
        <v>73</v>
      </c>
      <c r="J1698" s="4"/>
      <c r="U1698" s="106"/>
    </row>
    <row r="1699" spans="2:21" outlineLevel="2">
      <c r="B1699" s="4" t="s">
        <v>14</v>
      </c>
      <c r="C1699" s="4" t="s">
        <v>5232</v>
      </c>
      <c r="D1699" s="4" t="s">
        <v>15</v>
      </c>
      <c r="E1699" s="10" t="s">
        <v>1813</v>
      </c>
      <c r="F1699" s="4" t="s">
        <v>155</v>
      </c>
      <c r="G1699" s="10" t="s">
        <v>430</v>
      </c>
      <c r="H1699" s="10" t="s">
        <v>1833</v>
      </c>
      <c r="I1699" s="4" t="s">
        <v>73</v>
      </c>
      <c r="J1699" s="4"/>
      <c r="U1699" s="106"/>
    </row>
    <row r="1700" spans="2:21" outlineLevel="2">
      <c r="B1700" s="4" t="s">
        <v>14</v>
      </c>
      <c r="C1700" s="4" t="s">
        <v>5232</v>
      </c>
      <c r="D1700" s="4" t="s">
        <v>15</v>
      </c>
      <c r="E1700" s="10" t="s">
        <v>1813</v>
      </c>
      <c r="F1700" s="4" t="s">
        <v>45</v>
      </c>
      <c r="G1700" s="10" t="s">
        <v>430</v>
      </c>
      <c r="H1700" s="10" t="s">
        <v>1834</v>
      </c>
      <c r="I1700" s="4" t="s">
        <v>73</v>
      </c>
      <c r="J1700" s="4"/>
      <c r="U1700" s="106"/>
    </row>
    <row r="1701" spans="2:21" outlineLevel="2">
      <c r="B1701" s="4" t="s">
        <v>14</v>
      </c>
      <c r="C1701" s="4" t="s">
        <v>5232</v>
      </c>
      <c r="D1701" s="4" t="s">
        <v>15</v>
      </c>
      <c r="E1701" s="10" t="s">
        <v>1813</v>
      </c>
      <c r="F1701" s="4" t="s">
        <v>156</v>
      </c>
      <c r="G1701" s="10" t="s">
        <v>430</v>
      </c>
      <c r="H1701" s="10" t="s">
        <v>1835</v>
      </c>
      <c r="I1701" s="4" t="s">
        <v>73</v>
      </c>
      <c r="J1701" s="4"/>
      <c r="U1701" s="106"/>
    </row>
    <row r="1702" spans="2:21" outlineLevel="2">
      <c r="B1702" s="4" t="s">
        <v>14</v>
      </c>
      <c r="C1702" s="4" t="s">
        <v>5232</v>
      </c>
      <c r="D1702" s="4" t="s">
        <v>15</v>
      </c>
      <c r="E1702" s="10" t="s">
        <v>1813</v>
      </c>
      <c r="F1702" s="4" t="s">
        <v>157</v>
      </c>
      <c r="G1702" s="10" t="s">
        <v>430</v>
      </c>
      <c r="H1702" s="10" t="s">
        <v>1836</v>
      </c>
      <c r="I1702" s="4" t="s">
        <v>73</v>
      </c>
      <c r="J1702" s="4"/>
      <c r="U1702" s="106"/>
    </row>
    <row r="1703" spans="2:21" outlineLevel="2">
      <c r="B1703" s="4" t="s">
        <v>14</v>
      </c>
      <c r="C1703" s="4" t="s">
        <v>5232</v>
      </c>
      <c r="D1703" s="4" t="s">
        <v>15</v>
      </c>
      <c r="E1703" s="10" t="s">
        <v>1813</v>
      </c>
      <c r="F1703" s="4" t="s">
        <v>46</v>
      </c>
      <c r="G1703" s="10" t="s">
        <v>430</v>
      </c>
      <c r="H1703" s="10" t="s">
        <v>1837</v>
      </c>
      <c r="I1703" s="4" t="s">
        <v>73</v>
      </c>
      <c r="J1703" s="4"/>
      <c r="U1703" s="106"/>
    </row>
    <row r="1704" spans="2:21" outlineLevel="2">
      <c r="B1704" s="4" t="s">
        <v>14</v>
      </c>
      <c r="C1704" s="4" t="s">
        <v>5232</v>
      </c>
      <c r="D1704" s="4" t="s">
        <v>15</v>
      </c>
      <c r="E1704" s="10" t="s">
        <v>1813</v>
      </c>
      <c r="F1704" s="4" t="s">
        <v>160</v>
      </c>
      <c r="G1704" s="10" t="s">
        <v>430</v>
      </c>
      <c r="H1704" s="10" t="s">
        <v>1838</v>
      </c>
      <c r="I1704" s="4" t="s">
        <v>73</v>
      </c>
      <c r="J1704" s="4"/>
      <c r="U1704" s="106"/>
    </row>
    <row r="1705" spans="2:21" outlineLevel="2">
      <c r="B1705" s="4" t="s">
        <v>14</v>
      </c>
      <c r="C1705" s="4" t="s">
        <v>5232</v>
      </c>
      <c r="D1705" s="4" t="s">
        <v>15</v>
      </c>
      <c r="E1705" s="10" t="s">
        <v>1813</v>
      </c>
      <c r="F1705" s="4" t="s">
        <v>161</v>
      </c>
      <c r="G1705" s="10" t="s">
        <v>430</v>
      </c>
      <c r="H1705" s="10" t="s">
        <v>1839</v>
      </c>
      <c r="I1705" s="4" t="s">
        <v>73</v>
      </c>
      <c r="J1705" s="4"/>
      <c r="U1705" s="106"/>
    </row>
    <row r="1706" spans="2:21" outlineLevel="2">
      <c r="B1706" s="4" t="s">
        <v>14</v>
      </c>
      <c r="C1706" s="4" t="s">
        <v>5232</v>
      </c>
      <c r="D1706" s="4" t="s">
        <v>15</v>
      </c>
      <c r="E1706" s="10" t="s">
        <v>1813</v>
      </c>
      <c r="F1706" s="4" t="s">
        <v>162</v>
      </c>
      <c r="G1706" s="10" t="s">
        <v>430</v>
      </c>
      <c r="H1706" s="10" t="s">
        <v>1840</v>
      </c>
      <c r="I1706" s="4" t="s">
        <v>73</v>
      </c>
      <c r="J1706" s="4"/>
      <c r="U1706" s="106"/>
    </row>
    <row r="1707" spans="2:21" outlineLevel="2">
      <c r="B1707" s="4" t="s">
        <v>14</v>
      </c>
      <c r="C1707" s="4" t="s">
        <v>5232</v>
      </c>
      <c r="D1707" s="4" t="s">
        <v>15</v>
      </c>
      <c r="E1707" s="10" t="s">
        <v>1813</v>
      </c>
      <c r="F1707" s="4" t="s">
        <v>163</v>
      </c>
      <c r="G1707" s="10" t="s">
        <v>430</v>
      </c>
      <c r="H1707" s="10" t="s">
        <v>1841</v>
      </c>
      <c r="I1707" s="4" t="s">
        <v>73</v>
      </c>
      <c r="J1707" s="4"/>
      <c r="U1707" s="106"/>
    </row>
    <row r="1708" spans="2:21" outlineLevel="2">
      <c r="B1708" s="4" t="s">
        <v>14</v>
      </c>
      <c r="C1708" s="4" t="s">
        <v>5232</v>
      </c>
      <c r="D1708" s="4" t="s">
        <v>15</v>
      </c>
      <c r="E1708" s="10" t="s">
        <v>1813</v>
      </c>
      <c r="F1708" s="4" t="s">
        <v>47</v>
      </c>
      <c r="G1708" s="10" t="s">
        <v>430</v>
      </c>
      <c r="H1708" s="10" t="s">
        <v>1842</v>
      </c>
      <c r="I1708" s="4" t="s">
        <v>73</v>
      </c>
      <c r="J1708" s="4"/>
      <c r="U1708" s="106"/>
    </row>
    <row r="1709" spans="2:21" outlineLevel="2">
      <c r="B1709" s="4" t="s">
        <v>14</v>
      </c>
      <c r="C1709" s="4" t="s">
        <v>5232</v>
      </c>
      <c r="D1709" s="4" t="s">
        <v>15</v>
      </c>
      <c r="E1709" s="10" t="s">
        <v>1813</v>
      </c>
      <c r="F1709" s="4" t="s">
        <v>48</v>
      </c>
      <c r="G1709" s="10" t="s">
        <v>430</v>
      </c>
      <c r="H1709" s="10" t="s">
        <v>1843</v>
      </c>
      <c r="I1709" s="4" t="s">
        <v>73</v>
      </c>
      <c r="J1709" s="4"/>
      <c r="U1709" s="106"/>
    </row>
    <row r="1710" spans="2:21" outlineLevel="2">
      <c r="B1710" s="4" t="s">
        <v>14</v>
      </c>
      <c r="C1710" s="4" t="s">
        <v>5232</v>
      </c>
      <c r="D1710" s="4" t="s">
        <v>15</v>
      </c>
      <c r="E1710" s="10" t="s">
        <v>1813</v>
      </c>
      <c r="F1710" s="4" t="s">
        <v>49</v>
      </c>
      <c r="G1710" s="10" t="s">
        <v>430</v>
      </c>
      <c r="H1710" s="10" t="s">
        <v>1844</v>
      </c>
      <c r="I1710" s="4" t="s">
        <v>73</v>
      </c>
      <c r="J1710" s="4"/>
      <c r="U1710" s="106"/>
    </row>
    <row r="1711" spans="2:21" outlineLevel="2">
      <c r="B1711" s="4" t="s">
        <v>14</v>
      </c>
      <c r="C1711" s="4" t="s">
        <v>5232</v>
      </c>
      <c r="D1711" s="4" t="s">
        <v>15</v>
      </c>
      <c r="E1711" s="10" t="s">
        <v>1813</v>
      </c>
      <c r="F1711" s="4" t="s">
        <v>50</v>
      </c>
      <c r="G1711" s="10" t="s">
        <v>430</v>
      </c>
      <c r="H1711" s="10" t="s">
        <v>1845</v>
      </c>
      <c r="I1711" s="4" t="s">
        <v>73</v>
      </c>
      <c r="J1711" s="4"/>
      <c r="U1711" s="106"/>
    </row>
    <row r="1712" spans="2:21" outlineLevel="2">
      <c r="B1712" s="4" t="s">
        <v>14</v>
      </c>
      <c r="C1712" s="4" t="s">
        <v>5232</v>
      </c>
      <c r="D1712" s="4" t="s">
        <v>15</v>
      </c>
      <c r="E1712" s="10" t="s">
        <v>1813</v>
      </c>
      <c r="F1712" s="4" t="s">
        <v>51</v>
      </c>
      <c r="G1712" s="10" t="s">
        <v>430</v>
      </c>
      <c r="H1712" s="10" t="s">
        <v>1846</v>
      </c>
      <c r="I1712" s="4" t="s">
        <v>73</v>
      </c>
      <c r="J1712" s="4"/>
      <c r="U1712" s="106"/>
    </row>
    <row r="1713" spans="2:30" outlineLevel="2">
      <c r="B1713" s="4" t="s">
        <v>14</v>
      </c>
      <c r="C1713" s="4" t="s">
        <v>5232</v>
      </c>
      <c r="D1713" s="4" t="s">
        <v>15</v>
      </c>
      <c r="E1713" s="10" t="s">
        <v>1813</v>
      </c>
      <c r="F1713" s="4" t="s">
        <v>52</v>
      </c>
      <c r="G1713" s="10" t="s">
        <v>430</v>
      </c>
      <c r="H1713" s="10" t="s">
        <v>1847</v>
      </c>
      <c r="I1713" s="4" t="s">
        <v>73</v>
      </c>
      <c r="J1713" s="4"/>
      <c r="U1713" s="106"/>
    </row>
    <row r="1714" spans="2:30" outlineLevel="2">
      <c r="B1714" s="4" t="s">
        <v>14</v>
      </c>
      <c r="C1714" s="4" t="s">
        <v>5232</v>
      </c>
      <c r="D1714" s="4" t="s">
        <v>15</v>
      </c>
      <c r="E1714" s="35" t="s">
        <v>1813</v>
      </c>
      <c r="F1714" s="4" t="s">
        <v>169</v>
      </c>
      <c r="G1714" s="10" t="s">
        <v>430</v>
      </c>
      <c r="H1714" s="10" t="s">
        <v>1848</v>
      </c>
      <c r="I1714" s="4" t="s">
        <v>73</v>
      </c>
      <c r="J1714" s="4"/>
      <c r="U1714" s="106"/>
    </row>
    <row r="1715" spans="2:30" s="27" customFormat="1" outlineLevel="1">
      <c r="B1715" s="4" t="s">
        <v>14</v>
      </c>
      <c r="C1715" s="4" t="s">
        <v>5232</v>
      </c>
      <c r="D1715" s="4" t="s">
        <v>15</v>
      </c>
      <c r="E1715" s="46" t="s">
        <v>1775</v>
      </c>
      <c r="F1715" s="76"/>
      <c r="G1715" s="77"/>
      <c r="H1715" s="77"/>
      <c r="I1715" s="78"/>
      <c r="J1715" s="78"/>
      <c r="K1715" s="81" t="str">
        <f t="shared" ref="K1715:S1715" si="135">INDEX(ObjData,MATCH($C1715&amp;"-"&amp;$D1715&amp;"-"&amp;$E1715,ObjIDs,0),MATCH(K$2,ObjFields,0))</f>
        <v>ICPL</v>
      </c>
      <c r="L1715" s="82">
        <f t="shared" ca="1" si="135"/>
        <v>42276</v>
      </c>
      <c r="M1715" s="81" t="b">
        <f t="shared" si="135"/>
        <v>0</v>
      </c>
      <c r="N1715" s="81" t="str">
        <f t="shared" si="135"/>
        <v>NAME</v>
      </c>
      <c r="O1715" s="81" t="str">
        <f t="shared" si="135"/>
        <v>LAST_UPDATE_DT</v>
      </c>
      <c r="P1715" s="81" t="str">
        <f t="shared" si="135"/>
        <v>LAST_UPDATE</v>
      </c>
      <c r="Q1715" s="81" t="str">
        <f t="shared" si="135"/>
        <v>PX_LAST</v>
      </c>
      <c r="R1715" s="81" t="str">
        <f t="shared" si="135"/>
        <v>PX_BID</v>
      </c>
      <c r="S1715" s="81" t="str">
        <f t="shared" si="135"/>
        <v>PX_ASK</v>
      </c>
      <c r="U1715" s="103"/>
      <c r="V1715" s="104" t="s">
        <v>1055</v>
      </c>
      <c r="W1715" s="105">
        <v>42276</v>
      </c>
      <c r="X1715" s="104" t="b">
        <v>0</v>
      </c>
      <c r="Y1715" s="104" t="s">
        <v>289</v>
      </c>
      <c r="Z1715" s="104" t="s">
        <v>291</v>
      </c>
      <c r="AA1715" s="104" t="s">
        <v>292</v>
      </c>
      <c r="AB1715" s="104" t="s">
        <v>56</v>
      </c>
      <c r="AC1715" s="104" t="s">
        <v>5228</v>
      </c>
      <c r="AD1715" s="104" t="s">
        <v>5229</v>
      </c>
    </row>
    <row r="1716" spans="2:30" outlineLevel="2">
      <c r="B1716" s="4" t="s">
        <v>14</v>
      </c>
      <c r="C1716" s="4" t="s">
        <v>5232</v>
      </c>
      <c r="D1716" s="4" t="s">
        <v>15</v>
      </c>
      <c r="E1716" s="10" t="s">
        <v>1775</v>
      </c>
      <c r="F1716" s="4" t="s">
        <v>54</v>
      </c>
      <c r="G1716" s="10" t="s">
        <v>55</v>
      </c>
      <c r="H1716" s="10" t="s">
        <v>1776</v>
      </c>
      <c r="I1716" s="4" t="s">
        <v>277</v>
      </c>
      <c r="J1716" s="72" t="str">
        <f>H1716&amp;" "&amp;K1716&amp;" "&amp;I1716</f>
        <v>PRIB03M ICPL Index</v>
      </c>
      <c r="K1716" s="25" t="str">
        <f>K1715</f>
        <v>ICPL</v>
      </c>
      <c r="L1716" s="26">
        <f ca="1">L1715</f>
        <v>42276</v>
      </c>
      <c r="M1716" s="25" t="b">
        <f>M1715</f>
        <v>0</v>
      </c>
      <c r="N1716" s="84" t="str">
        <f>IF($M1716,_xll.BDP($J1716,N1715),"[DISABLED]")</f>
        <v>[DISABLED]</v>
      </c>
      <c r="O1716" s="84" t="str">
        <f>IF($M1716,_xll.BDP($J1716,O1715),"[DISABLED]")</f>
        <v>[DISABLED]</v>
      </c>
      <c r="P1716" s="84" t="str">
        <f>IF($M1716,_xll.BDP($J1716,P1715),"[DISABLED]")</f>
        <v>[DISABLED]</v>
      </c>
      <c r="Q1716" s="84" t="str">
        <f>IF($M1716,_xll.BDH($J1716,Q1715,$L1716),"[DISABLED]")</f>
        <v>[DISABLED]</v>
      </c>
      <c r="R1716" s="84" t="str">
        <f>IF($M1716,_xll.BDH($J1716,R1715,$L1716),"[DISABLED]")</f>
        <v>[DISABLED]</v>
      </c>
      <c r="S1716" s="84" t="str">
        <f>IF($M1716,_xll.BDH($J1716,S1715,$L1716),"[DISABLED]")</f>
        <v>[DISABLED]</v>
      </c>
      <c r="U1716" s="106" t="s">
        <v>6543</v>
      </c>
      <c r="V1716" s="107" t="s">
        <v>1055</v>
      </c>
      <c r="W1716" s="108">
        <v>42276</v>
      </c>
      <c r="X1716" s="107" t="b">
        <v>0</v>
      </c>
      <c r="Y1716" s="107" t="s">
        <v>5237</v>
      </c>
      <c r="Z1716" s="107" t="s">
        <v>5237</v>
      </c>
      <c r="AA1716" s="107" t="s">
        <v>5237</v>
      </c>
      <c r="AB1716" s="107" t="s">
        <v>5237</v>
      </c>
      <c r="AC1716" s="107" t="s">
        <v>5237</v>
      </c>
      <c r="AD1716" s="107" t="s">
        <v>5237</v>
      </c>
    </row>
    <row r="1717" spans="2:30" outlineLevel="2">
      <c r="B1717" s="4" t="s">
        <v>14</v>
      </c>
      <c r="C1717" s="4" t="s">
        <v>5232</v>
      </c>
      <c r="D1717" s="4" t="s">
        <v>15</v>
      </c>
      <c r="E1717" s="10" t="s">
        <v>1775</v>
      </c>
      <c r="F1717" s="51" t="s">
        <v>54</v>
      </c>
      <c r="G1717" s="52" t="s">
        <v>143</v>
      </c>
      <c r="H1717" s="52" t="s">
        <v>1777</v>
      </c>
      <c r="I1717" s="51" t="s">
        <v>73</v>
      </c>
      <c r="J1717" s="51"/>
      <c r="U1717" s="120"/>
    </row>
    <row r="1718" spans="2:30" outlineLevel="2">
      <c r="B1718" s="4" t="s">
        <v>14</v>
      </c>
      <c r="C1718" s="4" t="s">
        <v>5232</v>
      </c>
      <c r="D1718" s="4" t="s">
        <v>15</v>
      </c>
      <c r="E1718" s="10" t="s">
        <v>1775</v>
      </c>
      <c r="F1718" s="9" t="s">
        <v>211</v>
      </c>
      <c r="G1718" s="14" t="s">
        <v>307</v>
      </c>
      <c r="H1718" s="14" t="s">
        <v>1778</v>
      </c>
      <c r="I1718" s="9" t="s">
        <v>73</v>
      </c>
      <c r="J1718" s="9"/>
      <c r="U1718" s="119"/>
    </row>
    <row r="1719" spans="2:30" outlineLevel="2">
      <c r="B1719" s="4" t="s">
        <v>14</v>
      </c>
      <c r="C1719" s="4" t="s">
        <v>5232</v>
      </c>
      <c r="D1719" s="4" t="s">
        <v>15</v>
      </c>
      <c r="E1719" s="10" t="s">
        <v>1775</v>
      </c>
      <c r="F1719" s="9" t="s">
        <v>212</v>
      </c>
      <c r="G1719" s="14" t="s">
        <v>308</v>
      </c>
      <c r="H1719" s="14" t="s">
        <v>1779</v>
      </c>
      <c r="I1719" s="9" t="s">
        <v>73</v>
      </c>
      <c r="J1719" s="9"/>
      <c r="U1719" s="119"/>
    </row>
    <row r="1720" spans="2:30" outlineLevel="2">
      <c r="B1720" s="4" t="s">
        <v>14</v>
      </c>
      <c r="C1720" s="4" t="s">
        <v>5232</v>
      </c>
      <c r="D1720" s="4" t="s">
        <v>15</v>
      </c>
      <c r="E1720" s="10" t="s">
        <v>1775</v>
      </c>
      <c r="F1720" s="9" t="s">
        <v>58</v>
      </c>
      <c r="G1720" s="14" t="s">
        <v>170</v>
      </c>
      <c r="H1720" s="14" t="s">
        <v>1780</v>
      </c>
      <c r="I1720" s="9" t="s">
        <v>73</v>
      </c>
      <c r="J1720" s="9"/>
      <c r="U1720" s="119"/>
    </row>
    <row r="1721" spans="2:30" outlineLevel="2">
      <c r="B1721" s="4" t="s">
        <v>14</v>
      </c>
      <c r="C1721" s="4" t="s">
        <v>5232</v>
      </c>
      <c r="D1721" s="4" t="s">
        <v>15</v>
      </c>
      <c r="E1721" s="10" t="s">
        <v>1775</v>
      </c>
      <c r="F1721" s="9" t="s">
        <v>177</v>
      </c>
      <c r="G1721" s="14" t="s">
        <v>305</v>
      </c>
      <c r="H1721" s="14" t="s">
        <v>1781</v>
      </c>
      <c r="I1721" s="9" t="s">
        <v>73</v>
      </c>
      <c r="J1721" s="9"/>
      <c r="U1721" s="119"/>
    </row>
    <row r="1722" spans="2:30" outlineLevel="2">
      <c r="B1722" s="4" t="s">
        <v>14</v>
      </c>
      <c r="C1722" s="4" t="s">
        <v>5232</v>
      </c>
      <c r="D1722" s="4" t="s">
        <v>15</v>
      </c>
      <c r="E1722" s="10" t="s">
        <v>1775</v>
      </c>
      <c r="F1722" s="9" t="s">
        <v>178</v>
      </c>
      <c r="G1722" s="14" t="s">
        <v>306</v>
      </c>
      <c r="H1722" s="14" t="s">
        <v>1782</v>
      </c>
      <c r="I1722" s="9" t="s">
        <v>73</v>
      </c>
      <c r="J1722" s="9"/>
      <c r="U1722" s="119"/>
    </row>
    <row r="1723" spans="2:30" outlineLevel="2">
      <c r="B1723" s="4" t="s">
        <v>14</v>
      </c>
      <c r="C1723" s="4" t="s">
        <v>5232</v>
      </c>
      <c r="D1723" s="4" t="s">
        <v>15</v>
      </c>
      <c r="E1723" s="10" t="s">
        <v>1775</v>
      </c>
      <c r="F1723" s="9" t="s">
        <v>71</v>
      </c>
      <c r="G1723" s="14" t="s">
        <v>171</v>
      </c>
      <c r="H1723" s="14" t="s">
        <v>1783</v>
      </c>
      <c r="I1723" s="9" t="s">
        <v>73</v>
      </c>
      <c r="J1723" s="9"/>
      <c r="U1723" s="119"/>
    </row>
    <row r="1724" spans="2:30" outlineLevel="2">
      <c r="B1724" s="4" t="s">
        <v>14</v>
      </c>
      <c r="C1724" s="4" t="s">
        <v>5232</v>
      </c>
      <c r="D1724" s="4" t="s">
        <v>15</v>
      </c>
      <c r="E1724" s="10" t="s">
        <v>1775</v>
      </c>
      <c r="F1724" s="9" t="s">
        <v>179</v>
      </c>
      <c r="G1724" s="14" t="s">
        <v>313</v>
      </c>
      <c r="H1724" s="14" t="s">
        <v>1784</v>
      </c>
      <c r="I1724" s="9" t="s">
        <v>73</v>
      </c>
      <c r="J1724" s="9"/>
      <c r="U1724" s="119"/>
    </row>
    <row r="1725" spans="2:30" outlineLevel="2">
      <c r="B1725" s="4" t="s">
        <v>14</v>
      </c>
      <c r="C1725" s="4" t="s">
        <v>5232</v>
      </c>
      <c r="D1725" s="4" t="s">
        <v>15</v>
      </c>
      <c r="E1725" s="10" t="s">
        <v>1775</v>
      </c>
      <c r="F1725" s="9" t="s">
        <v>180</v>
      </c>
      <c r="G1725" s="14" t="s">
        <v>314</v>
      </c>
      <c r="H1725" s="14" t="s">
        <v>1785</v>
      </c>
      <c r="I1725" s="9" t="s">
        <v>73</v>
      </c>
      <c r="J1725" s="9"/>
      <c r="U1725" s="119"/>
    </row>
    <row r="1726" spans="2:30" outlineLevel="2">
      <c r="B1726" s="4" t="s">
        <v>14</v>
      </c>
      <c r="C1726" s="4" t="s">
        <v>5232</v>
      </c>
      <c r="D1726" s="4" t="s">
        <v>15</v>
      </c>
      <c r="E1726" s="10" t="s">
        <v>1775</v>
      </c>
      <c r="F1726" s="9" t="s">
        <v>41</v>
      </c>
      <c r="G1726" s="14" t="s">
        <v>172</v>
      </c>
      <c r="H1726" s="14" t="s">
        <v>1786</v>
      </c>
      <c r="I1726" s="9" t="s">
        <v>73</v>
      </c>
      <c r="J1726" s="9"/>
      <c r="U1726" s="119"/>
    </row>
    <row r="1727" spans="2:30" outlineLevel="2">
      <c r="B1727" s="4" t="s">
        <v>14</v>
      </c>
      <c r="C1727" s="4" t="s">
        <v>5232</v>
      </c>
      <c r="D1727" s="4" t="s">
        <v>15</v>
      </c>
      <c r="E1727" s="10" t="s">
        <v>1775</v>
      </c>
      <c r="F1727" s="9" t="s">
        <v>181</v>
      </c>
      <c r="G1727" s="14" t="s">
        <v>317</v>
      </c>
      <c r="H1727" s="14" t="s">
        <v>1787</v>
      </c>
      <c r="I1727" s="9" t="s">
        <v>73</v>
      </c>
      <c r="J1727" s="9"/>
      <c r="U1727" s="119"/>
    </row>
    <row r="1728" spans="2:30" outlineLevel="2">
      <c r="B1728" s="4" t="s">
        <v>14</v>
      </c>
      <c r="C1728" s="4" t="s">
        <v>5232</v>
      </c>
      <c r="D1728" s="4" t="s">
        <v>15</v>
      </c>
      <c r="E1728" s="10" t="s">
        <v>1775</v>
      </c>
      <c r="F1728" s="9" t="s">
        <v>182</v>
      </c>
      <c r="G1728" s="14" t="s">
        <v>318</v>
      </c>
      <c r="H1728" s="14" t="s">
        <v>1788</v>
      </c>
      <c r="I1728" s="9" t="s">
        <v>73</v>
      </c>
      <c r="J1728" s="9"/>
      <c r="U1728" s="119"/>
    </row>
    <row r="1729" spans="2:21" outlineLevel="2">
      <c r="B1729" s="4" t="s">
        <v>14</v>
      </c>
      <c r="C1729" s="4" t="s">
        <v>5232</v>
      </c>
      <c r="D1729" s="4" t="s">
        <v>15</v>
      </c>
      <c r="E1729" s="10" t="s">
        <v>1775</v>
      </c>
      <c r="F1729" s="9" t="s">
        <v>145</v>
      </c>
      <c r="G1729" s="14" t="s">
        <v>173</v>
      </c>
      <c r="H1729" s="14" t="s">
        <v>1789</v>
      </c>
      <c r="I1729" s="9" t="s">
        <v>73</v>
      </c>
      <c r="J1729" s="9"/>
      <c r="U1729" s="119"/>
    </row>
    <row r="1730" spans="2:21" outlineLevel="2">
      <c r="B1730" s="4" t="s">
        <v>14</v>
      </c>
      <c r="C1730" s="4" t="s">
        <v>5232</v>
      </c>
      <c r="D1730" s="4" t="s">
        <v>15</v>
      </c>
      <c r="E1730" s="10" t="s">
        <v>1775</v>
      </c>
      <c r="F1730" s="4" t="s">
        <v>146</v>
      </c>
      <c r="G1730" s="14" t="s">
        <v>174</v>
      </c>
      <c r="H1730" s="10" t="s">
        <v>1790</v>
      </c>
      <c r="I1730" s="4" t="s">
        <v>73</v>
      </c>
      <c r="J1730" s="4"/>
      <c r="U1730" s="106"/>
    </row>
    <row r="1731" spans="2:21" outlineLevel="2">
      <c r="B1731" s="4" t="s">
        <v>14</v>
      </c>
      <c r="C1731" s="4" t="s">
        <v>5232</v>
      </c>
      <c r="D1731" s="4" t="s">
        <v>15</v>
      </c>
      <c r="E1731" s="10" t="s">
        <v>1775</v>
      </c>
      <c r="F1731" s="4" t="s">
        <v>321</v>
      </c>
      <c r="G1731" s="10" t="s">
        <v>1812</v>
      </c>
      <c r="H1731" s="10" t="s">
        <v>1791</v>
      </c>
      <c r="I1731" s="4" t="s">
        <v>73</v>
      </c>
      <c r="J1731" s="4"/>
      <c r="U1731" s="106"/>
    </row>
    <row r="1732" spans="2:21" outlineLevel="2">
      <c r="B1732" s="4" t="s">
        <v>14</v>
      </c>
      <c r="C1732" s="4" t="s">
        <v>5232</v>
      </c>
      <c r="D1732" s="4" t="s">
        <v>15</v>
      </c>
      <c r="E1732" s="10" t="s">
        <v>1775</v>
      </c>
      <c r="F1732" s="4" t="s">
        <v>42</v>
      </c>
      <c r="G1732" s="10" t="s">
        <v>1812</v>
      </c>
      <c r="H1732" s="10" t="s">
        <v>1792</v>
      </c>
      <c r="I1732" s="4" t="s">
        <v>73</v>
      </c>
      <c r="J1732" s="4"/>
      <c r="U1732" s="106"/>
    </row>
    <row r="1733" spans="2:21" outlineLevel="2">
      <c r="B1733" s="4" t="s">
        <v>14</v>
      </c>
      <c r="C1733" s="4" t="s">
        <v>5232</v>
      </c>
      <c r="D1733" s="4" t="s">
        <v>15</v>
      </c>
      <c r="E1733" s="10" t="s">
        <v>1775</v>
      </c>
      <c r="F1733" s="4" t="s">
        <v>43</v>
      </c>
      <c r="G1733" s="10" t="s">
        <v>1812</v>
      </c>
      <c r="H1733" s="10" t="s">
        <v>1793</v>
      </c>
      <c r="I1733" s="4" t="s">
        <v>73</v>
      </c>
      <c r="J1733" s="4"/>
      <c r="U1733" s="106"/>
    </row>
    <row r="1734" spans="2:21" outlineLevel="2">
      <c r="B1734" s="4" t="s">
        <v>14</v>
      </c>
      <c r="C1734" s="4" t="s">
        <v>5232</v>
      </c>
      <c r="D1734" s="4" t="s">
        <v>15</v>
      </c>
      <c r="E1734" s="10" t="s">
        <v>1775</v>
      </c>
      <c r="F1734" s="4" t="s">
        <v>152</v>
      </c>
      <c r="G1734" s="10" t="s">
        <v>1812</v>
      </c>
      <c r="H1734" s="10" t="s">
        <v>1794</v>
      </c>
      <c r="I1734" s="4" t="s">
        <v>73</v>
      </c>
      <c r="J1734" s="4"/>
      <c r="U1734" s="106"/>
    </row>
    <row r="1735" spans="2:21" outlineLevel="2">
      <c r="B1735" s="4" t="s">
        <v>14</v>
      </c>
      <c r="C1735" s="4" t="s">
        <v>5232</v>
      </c>
      <c r="D1735" s="4" t="s">
        <v>15</v>
      </c>
      <c r="E1735" s="10" t="s">
        <v>1775</v>
      </c>
      <c r="F1735" s="4" t="s">
        <v>44</v>
      </c>
      <c r="G1735" s="10" t="s">
        <v>1812</v>
      </c>
      <c r="H1735" s="10" t="s">
        <v>1795</v>
      </c>
      <c r="I1735" s="4" t="s">
        <v>73</v>
      </c>
      <c r="J1735" s="4"/>
      <c r="U1735" s="106"/>
    </row>
    <row r="1736" spans="2:21" outlineLevel="2">
      <c r="B1736" s="4" t="s">
        <v>14</v>
      </c>
      <c r="C1736" s="4" t="s">
        <v>5232</v>
      </c>
      <c r="D1736" s="4" t="s">
        <v>15</v>
      </c>
      <c r="E1736" s="10" t="s">
        <v>1775</v>
      </c>
      <c r="F1736" s="4" t="s">
        <v>155</v>
      </c>
      <c r="G1736" s="10" t="s">
        <v>1812</v>
      </c>
      <c r="H1736" s="10" t="s">
        <v>1796</v>
      </c>
      <c r="I1736" s="4" t="s">
        <v>73</v>
      </c>
      <c r="J1736" s="4"/>
      <c r="U1736" s="106"/>
    </row>
    <row r="1737" spans="2:21" outlineLevel="2">
      <c r="B1737" s="4" t="s">
        <v>14</v>
      </c>
      <c r="C1737" s="4" t="s">
        <v>5232</v>
      </c>
      <c r="D1737" s="4" t="s">
        <v>15</v>
      </c>
      <c r="E1737" s="10" t="s">
        <v>1775</v>
      </c>
      <c r="F1737" s="4" t="s">
        <v>45</v>
      </c>
      <c r="G1737" s="10" t="s">
        <v>1812</v>
      </c>
      <c r="H1737" s="10" t="s">
        <v>1797</v>
      </c>
      <c r="I1737" s="4" t="s">
        <v>73</v>
      </c>
      <c r="J1737" s="4"/>
      <c r="U1737" s="106"/>
    </row>
    <row r="1738" spans="2:21" outlineLevel="2">
      <c r="B1738" s="4" t="s">
        <v>14</v>
      </c>
      <c r="C1738" s="4" t="s">
        <v>5232</v>
      </c>
      <c r="D1738" s="4" t="s">
        <v>15</v>
      </c>
      <c r="E1738" s="10" t="s">
        <v>1775</v>
      </c>
      <c r="F1738" s="4" t="s">
        <v>156</v>
      </c>
      <c r="G1738" s="10" t="s">
        <v>1812</v>
      </c>
      <c r="H1738" s="10" t="s">
        <v>1798</v>
      </c>
      <c r="I1738" s="4" t="s">
        <v>73</v>
      </c>
      <c r="J1738" s="4"/>
      <c r="U1738" s="106"/>
    </row>
    <row r="1739" spans="2:21" outlineLevel="2">
      <c r="B1739" s="4" t="s">
        <v>14</v>
      </c>
      <c r="C1739" s="4" t="s">
        <v>5232</v>
      </c>
      <c r="D1739" s="4" t="s">
        <v>15</v>
      </c>
      <c r="E1739" s="10" t="s">
        <v>1775</v>
      </c>
      <c r="F1739" s="4" t="s">
        <v>157</v>
      </c>
      <c r="G1739" s="10" t="s">
        <v>1812</v>
      </c>
      <c r="H1739" s="10" t="s">
        <v>1799</v>
      </c>
      <c r="I1739" s="4" t="s">
        <v>73</v>
      </c>
      <c r="J1739" s="4"/>
      <c r="U1739" s="106"/>
    </row>
    <row r="1740" spans="2:21" outlineLevel="2">
      <c r="B1740" s="4" t="s">
        <v>14</v>
      </c>
      <c r="C1740" s="4" t="s">
        <v>5232</v>
      </c>
      <c r="D1740" s="4" t="s">
        <v>15</v>
      </c>
      <c r="E1740" s="10" t="s">
        <v>1775</v>
      </c>
      <c r="F1740" s="4" t="s">
        <v>46</v>
      </c>
      <c r="G1740" s="10" t="s">
        <v>1812</v>
      </c>
      <c r="H1740" s="10" t="s">
        <v>1800</v>
      </c>
      <c r="I1740" s="4" t="s">
        <v>73</v>
      </c>
      <c r="J1740" s="4"/>
      <c r="U1740" s="106"/>
    </row>
    <row r="1741" spans="2:21" outlineLevel="2">
      <c r="B1741" s="4" t="s">
        <v>14</v>
      </c>
      <c r="C1741" s="4" t="s">
        <v>5232</v>
      </c>
      <c r="D1741" s="4" t="s">
        <v>15</v>
      </c>
      <c r="E1741" s="10" t="s">
        <v>1775</v>
      </c>
      <c r="F1741" s="4" t="s">
        <v>160</v>
      </c>
      <c r="G1741" s="10" t="s">
        <v>1812</v>
      </c>
      <c r="H1741" s="10" t="s">
        <v>1801</v>
      </c>
      <c r="I1741" s="4" t="s">
        <v>73</v>
      </c>
      <c r="J1741" s="4"/>
      <c r="U1741" s="106"/>
    </row>
    <row r="1742" spans="2:21" outlineLevel="2">
      <c r="B1742" s="4" t="s">
        <v>14</v>
      </c>
      <c r="C1742" s="4" t="s">
        <v>5232</v>
      </c>
      <c r="D1742" s="4" t="s">
        <v>15</v>
      </c>
      <c r="E1742" s="10" t="s">
        <v>1775</v>
      </c>
      <c r="F1742" s="4" t="s">
        <v>161</v>
      </c>
      <c r="G1742" s="10" t="s">
        <v>1812</v>
      </c>
      <c r="H1742" s="10" t="s">
        <v>1802</v>
      </c>
      <c r="I1742" s="4" t="s">
        <v>73</v>
      </c>
      <c r="J1742" s="4"/>
      <c r="U1742" s="106"/>
    </row>
    <row r="1743" spans="2:21" outlineLevel="2">
      <c r="B1743" s="4" t="s">
        <v>14</v>
      </c>
      <c r="C1743" s="4" t="s">
        <v>5232</v>
      </c>
      <c r="D1743" s="4" t="s">
        <v>15</v>
      </c>
      <c r="E1743" s="10" t="s">
        <v>1775</v>
      </c>
      <c r="F1743" s="4" t="s">
        <v>162</v>
      </c>
      <c r="G1743" s="10" t="s">
        <v>1812</v>
      </c>
      <c r="H1743" s="10" t="s">
        <v>1803</v>
      </c>
      <c r="I1743" s="4" t="s">
        <v>73</v>
      </c>
      <c r="J1743" s="4"/>
      <c r="U1743" s="106"/>
    </row>
    <row r="1744" spans="2:21" outlineLevel="2">
      <c r="B1744" s="4" t="s">
        <v>14</v>
      </c>
      <c r="C1744" s="4" t="s">
        <v>5232</v>
      </c>
      <c r="D1744" s="4" t="s">
        <v>15</v>
      </c>
      <c r="E1744" s="10" t="s">
        <v>1775</v>
      </c>
      <c r="F1744" s="4" t="s">
        <v>163</v>
      </c>
      <c r="G1744" s="10" t="s">
        <v>1812</v>
      </c>
      <c r="H1744" s="10" t="s">
        <v>1804</v>
      </c>
      <c r="I1744" s="4" t="s">
        <v>73</v>
      </c>
      <c r="J1744" s="4"/>
      <c r="U1744" s="106"/>
    </row>
    <row r="1745" spans="2:30" outlineLevel="2">
      <c r="B1745" s="4" t="s">
        <v>14</v>
      </c>
      <c r="C1745" s="4" t="s">
        <v>5232</v>
      </c>
      <c r="D1745" s="4" t="s">
        <v>15</v>
      </c>
      <c r="E1745" s="10" t="s">
        <v>1775</v>
      </c>
      <c r="F1745" s="4" t="s">
        <v>47</v>
      </c>
      <c r="G1745" s="10" t="s">
        <v>1812</v>
      </c>
      <c r="H1745" s="10" t="s">
        <v>1805</v>
      </c>
      <c r="I1745" s="4" t="s">
        <v>73</v>
      </c>
      <c r="J1745" s="4"/>
      <c r="U1745" s="106"/>
    </row>
    <row r="1746" spans="2:30" outlineLevel="2">
      <c r="B1746" s="4" t="s">
        <v>14</v>
      </c>
      <c r="C1746" s="4" t="s">
        <v>5232</v>
      </c>
      <c r="D1746" s="4" t="s">
        <v>15</v>
      </c>
      <c r="E1746" s="10" t="s">
        <v>1775</v>
      </c>
      <c r="F1746" s="4" t="s">
        <v>48</v>
      </c>
      <c r="G1746" s="10" t="s">
        <v>1812</v>
      </c>
      <c r="H1746" s="10" t="s">
        <v>1806</v>
      </c>
      <c r="I1746" s="4" t="s">
        <v>73</v>
      </c>
      <c r="J1746" s="4"/>
      <c r="U1746" s="106"/>
    </row>
    <row r="1747" spans="2:30" outlineLevel="2">
      <c r="B1747" s="4" t="s">
        <v>14</v>
      </c>
      <c r="C1747" s="4" t="s">
        <v>5232</v>
      </c>
      <c r="D1747" s="4" t="s">
        <v>15</v>
      </c>
      <c r="E1747" s="10" t="s">
        <v>1775</v>
      </c>
      <c r="F1747" s="4" t="s">
        <v>49</v>
      </c>
      <c r="G1747" s="10" t="s">
        <v>1812</v>
      </c>
      <c r="H1747" s="10" t="s">
        <v>1807</v>
      </c>
      <c r="I1747" s="4" t="s">
        <v>73</v>
      </c>
      <c r="J1747" s="4"/>
      <c r="U1747" s="106"/>
    </row>
    <row r="1748" spans="2:30" outlineLevel="2">
      <c r="B1748" s="4" t="s">
        <v>14</v>
      </c>
      <c r="C1748" s="4" t="s">
        <v>5232</v>
      </c>
      <c r="D1748" s="4" t="s">
        <v>15</v>
      </c>
      <c r="E1748" s="10" t="s">
        <v>1775</v>
      </c>
      <c r="F1748" s="4" t="s">
        <v>50</v>
      </c>
      <c r="G1748" s="10" t="s">
        <v>1812</v>
      </c>
      <c r="H1748" s="10" t="s">
        <v>1808</v>
      </c>
      <c r="I1748" s="4" t="s">
        <v>73</v>
      </c>
      <c r="J1748" s="4"/>
      <c r="U1748" s="106"/>
    </row>
    <row r="1749" spans="2:30" outlineLevel="2">
      <c r="B1749" s="4" t="s">
        <v>14</v>
      </c>
      <c r="C1749" s="4" t="s">
        <v>5232</v>
      </c>
      <c r="D1749" s="4" t="s">
        <v>15</v>
      </c>
      <c r="E1749" s="10" t="s">
        <v>1775</v>
      </c>
      <c r="F1749" s="4" t="s">
        <v>51</v>
      </c>
      <c r="G1749" s="10" t="s">
        <v>1812</v>
      </c>
      <c r="H1749" s="10" t="s">
        <v>1809</v>
      </c>
      <c r="I1749" s="4" t="s">
        <v>73</v>
      </c>
      <c r="J1749" s="4"/>
      <c r="U1749" s="106"/>
    </row>
    <row r="1750" spans="2:30" outlineLevel="2">
      <c r="B1750" s="4" t="s">
        <v>14</v>
      </c>
      <c r="C1750" s="4" t="s">
        <v>5232</v>
      </c>
      <c r="D1750" s="4" t="s">
        <v>15</v>
      </c>
      <c r="E1750" s="10" t="s">
        <v>1775</v>
      </c>
      <c r="F1750" s="4" t="s">
        <v>52</v>
      </c>
      <c r="G1750" s="10" t="s">
        <v>1812</v>
      </c>
      <c r="H1750" s="10" t="s">
        <v>1810</v>
      </c>
      <c r="I1750" s="4" t="s">
        <v>73</v>
      </c>
      <c r="J1750" s="4"/>
      <c r="U1750" s="106"/>
    </row>
    <row r="1751" spans="2:30" outlineLevel="2">
      <c r="B1751" s="4" t="s">
        <v>14</v>
      </c>
      <c r="C1751" s="4" t="s">
        <v>5232</v>
      </c>
      <c r="D1751" s="4" t="s">
        <v>15</v>
      </c>
      <c r="E1751" s="35" t="s">
        <v>1775</v>
      </c>
      <c r="F1751" s="6" t="s">
        <v>169</v>
      </c>
      <c r="G1751" s="35" t="s">
        <v>1812</v>
      </c>
      <c r="H1751" s="35" t="s">
        <v>1811</v>
      </c>
      <c r="I1751" s="4" t="s">
        <v>73</v>
      </c>
      <c r="J1751" s="4"/>
      <c r="U1751" s="106"/>
    </row>
    <row r="1752" spans="2:30" outlineLevel="1">
      <c r="B1752" s="4" t="s">
        <v>14</v>
      </c>
      <c r="C1752" s="4" t="s">
        <v>5232</v>
      </c>
      <c r="D1752" s="4" t="s">
        <v>15</v>
      </c>
      <c r="E1752" s="39" t="s">
        <v>1738</v>
      </c>
      <c r="F1752" s="76"/>
      <c r="G1752" s="77"/>
      <c r="H1752" s="77"/>
      <c r="I1752" s="78"/>
      <c r="J1752" s="78"/>
      <c r="K1752" s="81" t="str">
        <f t="shared" ref="K1752:S1752" si="136">INDEX(ObjData,MATCH($C1752&amp;"-"&amp;$D1752&amp;"-"&amp;$E1752,ObjIDs,0),MATCH(K$2,ObjFields,0))</f>
        <v>ICPL</v>
      </c>
      <c r="L1752" s="82">
        <f t="shared" ca="1" si="136"/>
        <v>42276</v>
      </c>
      <c r="M1752" s="81" t="b">
        <f t="shared" si="136"/>
        <v>0</v>
      </c>
      <c r="N1752" s="81" t="str">
        <f t="shared" si="136"/>
        <v>NAME</v>
      </c>
      <c r="O1752" s="81" t="str">
        <f t="shared" si="136"/>
        <v>LAST_UPDATE_DT</v>
      </c>
      <c r="P1752" s="81" t="str">
        <f t="shared" si="136"/>
        <v>LAST_UPDATE</v>
      </c>
      <c r="Q1752" s="81" t="str">
        <f t="shared" si="136"/>
        <v>PX_LAST</v>
      </c>
      <c r="R1752" s="81" t="str">
        <f t="shared" si="136"/>
        <v>PX_BID</v>
      </c>
      <c r="S1752" s="81" t="str">
        <f t="shared" si="136"/>
        <v>PX_ASK</v>
      </c>
      <c r="U1752" s="103"/>
      <c r="V1752" s="104" t="s">
        <v>1055</v>
      </c>
      <c r="W1752" s="105">
        <v>42276</v>
      </c>
      <c r="X1752" s="104" t="b">
        <v>0</v>
      </c>
      <c r="Y1752" s="104" t="s">
        <v>289</v>
      </c>
      <c r="Z1752" s="104" t="s">
        <v>291</v>
      </c>
      <c r="AA1752" s="104" t="s">
        <v>292</v>
      </c>
      <c r="AB1752" s="104" t="s">
        <v>56</v>
      </c>
      <c r="AC1752" s="104" t="s">
        <v>5228</v>
      </c>
      <c r="AD1752" s="104" t="s">
        <v>5229</v>
      </c>
    </row>
    <row r="1753" spans="2:30" outlineLevel="2">
      <c r="B1753" s="4" t="s">
        <v>14</v>
      </c>
      <c r="C1753" s="4" t="s">
        <v>5232</v>
      </c>
      <c r="D1753" s="4" t="s">
        <v>15</v>
      </c>
      <c r="E1753" s="10" t="s">
        <v>1738</v>
      </c>
      <c r="F1753" s="4" t="s">
        <v>58</v>
      </c>
      <c r="G1753" s="10" t="s">
        <v>1739</v>
      </c>
      <c r="H1753" s="10" t="s">
        <v>1740</v>
      </c>
      <c r="I1753" s="4" t="s">
        <v>277</v>
      </c>
      <c r="J1753" s="72" t="str">
        <f>H1753&amp;" "&amp;K1753&amp;" "&amp;I1753</f>
        <v>PRIB06M ICPL Index</v>
      </c>
      <c r="K1753" s="25" t="str">
        <f>K1752</f>
        <v>ICPL</v>
      </c>
      <c r="L1753" s="26">
        <f ca="1">L1752</f>
        <v>42276</v>
      </c>
      <c r="M1753" s="25" t="b">
        <f>M1752</f>
        <v>0</v>
      </c>
      <c r="N1753" s="84" t="str">
        <f>IF($M1753,_xll.BDP($J1753,N1752),"[DISABLED]")</f>
        <v>[DISABLED]</v>
      </c>
      <c r="O1753" s="84" t="str">
        <f>IF($M1753,_xll.BDP($J1753,O1752),"[DISABLED]")</f>
        <v>[DISABLED]</v>
      </c>
      <c r="P1753" s="84" t="str">
        <f>IF($M1753,_xll.BDP($J1753,P1752),"[DISABLED]")</f>
        <v>[DISABLED]</v>
      </c>
      <c r="Q1753" s="84" t="str">
        <f>IF($M1753,_xll.BDH($J1753,Q1752,$L1753),"[DISABLED]")</f>
        <v>[DISABLED]</v>
      </c>
      <c r="R1753" s="84" t="str">
        <f>IF($M1753,_xll.BDH($J1753,R1752,$L1753),"[DISABLED]")</f>
        <v>[DISABLED]</v>
      </c>
      <c r="S1753" s="84" t="str">
        <f>IF($M1753,_xll.BDH($J1753,S1752,$L1753),"[DISABLED]")</f>
        <v>[DISABLED]</v>
      </c>
      <c r="U1753" s="106" t="s">
        <v>6544</v>
      </c>
      <c r="V1753" s="107" t="s">
        <v>1055</v>
      </c>
      <c r="W1753" s="108">
        <v>42276</v>
      </c>
      <c r="X1753" s="107" t="b">
        <v>0</v>
      </c>
      <c r="Y1753" s="107" t="s">
        <v>5237</v>
      </c>
      <c r="Z1753" s="107" t="s">
        <v>5237</v>
      </c>
      <c r="AA1753" s="107" t="s">
        <v>5237</v>
      </c>
      <c r="AB1753" s="107" t="s">
        <v>5237</v>
      </c>
      <c r="AC1753" s="107" t="s">
        <v>5237</v>
      </c>
      <c r="AD1753" s="107" t="s">
        <v>5237</v>
      </c>
    </row>
    <row r="1754" spans="2:30" outlineLevel="2">
      <c r="B1754" s="4" t="s">
        <v>14</v>
      </c>
      <c r="C1754" s="4" t="s">
        <v>5232</v>
      </c>
      <c r="D1754" s="4" t="s">
        <v>15</v>
      </c>
      <c r="E1754" s="10" t="s">
        <v>1738</v>
      </c>
      <c r="F1754" s="51" t="s">
        <v>58</v>
      </c>
      <c r="G1754" s="52" t="s">
        <v>175</v>
      </c>
      <c r="H1754" s="52" t="s">
        <v>1741</v>
      </c>
      <c r="I1754" s="51" t="s">
        <v>73</v>
      </c>
      <c r="J1754" s="51"/>
      <c r="U1754" s="120"/>
    </row>
    <row r="1755" spans="2:30" outlineLevel="2">
      <c r="B1755" s="4" t="s">
        <v>14</v>
      </c>
      <c r="C1755" s="4" t="s">
        <v>5232</v>
      </c>
      <c r="D1755" s="4" t="s">
        <v>15</v>
      </c>
      <c r="E1755" s="10" t="s">
        <v>1738</v>
      </c>
      <c r="F1755" s="4" t="s">
        <v>177</v>
      </c>
      <c r="G1755" s="10" t="s">
        <v>286</v>
      </c>
      <c r="H1755" s="10" t="s">
        <v>1742</v>
      </c>
      <c r="I1755" s="4" t="s">
        <v>73</v>
      </c>
      <c r="J1755" s="4"/>
      <c r="U1755" s="106"/>
    </row>
    <row r="1756" spans="2:30" outlineLevel="2">
      <c r="B1756" s="4" t="s">
        <v>14</v>
      </c>
      <c r="C1756" s="4" t="s">
        <v>5232</v>
      </c>
      <c r="D1756" s="4" t="s">
        <v>15</v>
      </c>
      <c r="E1756" s="10" t="s">
        <v>1738</v>
      </c>
      <c r="F1756" s="4" t="s">
        <v>178</v>
      </c>
      <c r="G1756" s="10" t="s">
        <v>185</v>
      </c>
      <c r="H1756" s="10" t="s">
        <v>1743</v>
      </c>
      <c r="I1756" s="4" t="s">
        <v>73</v>
      </c>
      <c r="J1756" s="4"/>
      <c r="U1756" s="106"/>
    </row>
    <row r="1757" spans="2:30" outlineLevel="2">
      <c r="B1757" s="4" t="s">
        <v>14</v>
      </c>
      <c r="C1757" s="4" t="s">
        <v>5232</v>
      </c>
      <c r="D1757" s="4" t="s">
        <v>15</v>
      </c>
      <c r="E1757" s="10" t="s">
        <v>1738</v>
      </c>
      <c r="F1757" s="4" t="s">
        <v>71</v>
      </c>
      <c r="G1757" s="10" t="s">
        <v>186</v>
      </c>
      <c r="H1757" s="10" t="s">
        <v>1744</v>
      </c>
      <c r="I1757" s="4" t="s">
        <v>73</v>
      </c>
      <c r="J1757" s="4"/>
      <c r="U1757" s="106"/>
    </row>
    <row r="1758" spans="2:30" outlineLevel="2">
      <c r="B1758" s="4" t="s">
        <v>14</v>
      </c>
      <c r="C1758" s="4" t="s">
        <v>5232</v>
      </c>
      <c r="D1758" s="4" t="s">
        <v>15</v>
      </c>
      <c r="E1758" s="10" t="s">
        <v>1738</v>
      </c>
      <c r="F1758" s="4" t="s">
        <v>179</v>
      </c>
      <c r="G1758" s="10" t="s">
        <v>187</v>
      </c>
      <c r="H1758" s="10" t="s">
        <v>1745</v>
      </c>
      <c r="I1758" s="4" t="s">
        <v>73</v>
      </c>
      <c r="J1758" s="4"/>
      <c r="U1758" s="106"/>
    </row>
    <row r="1759" spans="2:30" outlineLevel="2">
      <c r="B1759" s="4" t="s">
        <v>14</v>
      </c>
      <c r="C1759" s="4" t="s">
        <v>5232</v>
      </c>
      <c r="D1759" s="4" t="s">
        <v>15</v>
      </c>
      <c r="E1759" s="10" t="s">
        <v>1738</v>
      </c>
      <c r="F1759" s="4" t="s">
        <v>180</v>
      </c>
      <c r="G1759" s="10" t="s">
        <v>294</v>
      </c>
      <c r="H1759" s="10" t="s">
        <v>1746</v>
      </c>
      <c r="I1759" s="4" t="s">
        <v>73</v>
      </c>
      <c r="J1759" s="4"/>
      <c r="U1759" s="106"/>
    </row>
    <row r="1760" spans="2:30" outlineLevel="2">
      <c r="B1760" s="4" t="s">
        <v>14</v>
      </c>
      <c r="C1760" s="4" t="s">
        <v>5232</v>
      </c>
      <c r="D1760" s="4" t="s">
        <v>15</v>
      </c>
      <c r="E1760" s="10" t="s">
        <v>1738</v>
      </c>
      <c r="F1760" s="4" t="s">
        <v>41</v>
      </c>
      <c r="G1760" s="10" t="s">
        <v>188</v>
      </c>
      <c r="H1760" s="10" t="s">
        <v>1747</v>
      </c>
      <c r="I1760" s="4" t="s">
        <v>73</v>
      </c>
      <c r="J1760" s="4"/>
      <c r="U1760" s="106"/>
    </row>
    <row r="1761" spans="2:21" outlineLevel="2">
      <c r="B1761" s="4" t="s">
        <v>14</v>
      </c>
      <c r="C1761" s="4" t="s">
        <v>5232</v>
      </c>
      <c r="D1761" s="4" t="s">
        <v>15</v>
      </c>
      <c r="E1761" s="10" t="s">
        <v>1738</v>
      </c>
      <c r="F1761" s="4" t="s">
        <v>181</v>
      </c>
      <c r="G1761" s="10" t="s">
        <v>189</v>
      </c>
      <c r="H1761" s="10" t="s">
        <v>1748</v>
      </c>
      <c r="I1761" s="4" t="s">
        <v>73</v>
      </c>
      <c r="J1761" s="4"/>
      <c r="U1761" s="106"/>
    </row>
    <row r="1762" spans="2:21" outlineLevel="2">
      <c r="B1762" s="4" t="s">
        <v>14</v>
      </c>
      <c r="C1762" s="4" t="s">
        <v>5232</v>
      </c>
      <c r="D1762" s="4" t="s">
        <v>15</v>
      </c>
      <c r="E1762" s="10" t="s">
        <v>1738</v>
      </c>
      <c r="F1762" s="4" t="s">
        <v>182</v>
      </c>
      <c r="G1762" s="10" t="s">
        <v>190</v>
      </c>
      <c r="H1762" s="10" t="s">
        <v>1749</v>
      </c>
      <c r="I1762" s="4" t="s">
        <v>73</v>
      </c>
      <c r="J1762" s="4"/>
      <c r="U1762" s="106"/>
    </row>
    <row r="1763" spans="2:21" outlineLevel="2">
      <c r="B1763" s="4" t="s">
        <v>14</v>
      </c>
      <c r="C1763" s="4" t="s">
        <v>5232</v>
      </c>
      <c r="D1763" s="4" t="s">
        <v>15</v>
      </c>
      <c r="E1763" s="10" t="s">
        <v>1738</v>
      </c>
      <c r="F1763" s="4" t="s">
        <v>145</v>
      </c>
      <c r="G1763" s="10" t="s">
        <v>191</v>
      </c>
      <c r="H1763" s="10" t="s">
        <v>1750</v>
      </c>
      <c r="I1763" s="4" t="s">
        <v>73</v>
      </c>
      <c r="J1763" s="4"/>
      <c r="U1763" s="106"/>
    </row>
    <row r="1764" spans="2:21" outlineLevel="2">
      <c r="B1764" s="4" t="s">
        <v>14</v>
      </c>
      <c r="C1764" s="4" t="s">
        <v>5232</v>
      </c>
      <c r="D1764" s="4" t="s">
        <v>15</v>
      </c>
      <c r="E1764" s="10" t="s">
        <v>1738</v>
      </c>
      <c r="F1764" s="4" t="s">
        <v>183</v>
      </c>
      <c r="G1764" s="10" t="s">
        <v>192</v>
      </c>
      <c r="H1764" s="10" t="s">
        <v>1751</v>
      </c>
      <c r="I1764" s="4" t="s">
        <v>73</v>
      </c>
      <c r="J1764" s="4"/>
      <c r="U1764" s="106"/>
    </row>
    <row r="1765" spans="2:21" outlineLevel="2">
      <c r="B1765" s="4" t="s">
        <v>14</v>
      </c>
      <c r="C1765" s="4" t="s">
        <v>5232</v>
      </c>
      <c r="D1765" s="4" t="s">
        <v>15</v>
      </c>
      <c r="E1765" s="10" t="s">
        <v>1738</v>
      </c>
      <c r="F1765" s="4" t="s">
        <v>184</v>
      </c>
      <c r="G1765" s="10" t="s">
        <v>285</v>
      </c>
      <c r="H1765" s="10" t="s">
        <v>1752</v>
      </c>
      <c r="I1765" s="4" t="s">
        <v>73</v>
      </c>
      <c r="J1765" s="4"/>
      <c r="U1765" s="106"/>
    </row>
    <row r="1766" spans="2:21" outlineLevel="2">
      <c r="B1766" s="4" t="s">
        <v>14</v>
      </c>
      <c r="C1766" s="4" t="s">
        <v>5232</v>
      </c>
      <c r="D1766" s="4" t="s">
        <v>15</v>
      </c>
      <c r="E1766" s="10" t="s">
        <v>1738</v>
      </c>
      <c r="F1766" s="4" t="s">
        <v>146</v>
      </c>
      <c r="G1766" s="10" t="s">
        <v>193</v>
      </c>
      <c r="H1766" s="10" t="s">
        <v>1753</v>
      </c>
      <c r="I1766" s="4" t="s">
        <v>73</v>
      </c>
      <c r="J1766" s="4"/>
      <c r="U1766" s="106"/>
    </row>
    <row r="1767" spans="2:21" outlineLevel="2">
      <c r="B1767" s="4" t="s">
        <v>14</v>
      </c>
      <c r="C1767" s="4" t="s">
        <v>5232</v>
      </c>
      <c r="D1767" s="4" t="s">
        <v>15</v>
      </c>
      <c r="E1767" s="10" t="s">
        <v>1738</v>
      </c>
      <c r="F1767" s="4" t="s">
        <v>42</v>
      </c>
      <c r="G1767" s="10" t="s">
        <v>1774</v>
      </c>
      <c r="H1767" s="10" t="s">
        <v>1754</v>
      </c>
      <c r="I1767" s="4" t="s">
        <v>73</v>
      </c>
      <c r="J1767" s="4"/>
      <c r="U1767" s="106"/>
    </row>
    <row r="1768" spans="2:21" outlineLevel="2">
      <c r="B1768" s="4" t="s">
        <v>14</v>
      </c>
      <c r="C1768" s="4" t="s">
        <v>5232</v>
      </c>
      <c r="D1768" s="4" t="s">
        <v>15</v>
      </c>
      <c r="E1768" s="10" t="s">
        <v>1738</v>
      </c>
      <c r="F1768" s="4" t="s">
        <v>43</v>
      </c>
      <c r="G1768" s="10" t="s">
        <v>1774</v>
      </c>
      <c r="H1768" s="10" t="s">
        <v>1755</v>
      </c>
      <c r="I1768" s="4" t="s">
        <v>73</v>
      </c>
      <c r="J1768" s="4"/>
      <c r="U1768" s="106"/>
    </row>
    <row r="1769" spans="2:21" outlineLevel="2">
      <c r="B1769" s="4" t="s">
        <v>14</v>
      </c>
      <c r="C1769" s="4" t="s">
        <v>5232</v>
      </c>
      <c r="D1769" s="4" t="s">
        <v>15</v>
      </c>
      <c r="E1769" s="10" t="s">
        <v>1738</v>
      </c>
      <c r="F1769" s="4" t="s">
        <v>152</v>
      </c>
      <c r="G1769" s="10" t="s">
        <v>1774</v>
      </c>
      <c r="H1769" s="10" t="s">
        <v>1756</v>
      </c>
      <c r="I1769" s="4" t="s">
        <v>73</v>
      </c>
      <c r="J1769" s="4"/>
      <c r="U1769" s="106"/>
    </row>
    <row r="1770" spans="2:21" outlineLevel="2">
      <c r="B1770" s="4" t="s">
        <v>14</v>
      </c>
      <c r="C1770" s="4" t="s">
        <v>5232</v>
      </c>
      <c r="D1770" s="4" t="s">
        <v>15</v>
      </c>
      <c r="E1770" s="10" t="s">
        <v>1738</v>
      </c>
      <c r="F1770" s="4" t="s">
        <v>44</v>
      </c>
      <c r="G1770" s="10" t="s">
        <v>1774</v>
      </c>
      <c r="H1770" s="10" t="s">
        <v>1757</v>
      </c>
      <c r="I1770" s="4" t="s">
        <v>73</v>
      </c>
      <c r="J1770" s="4"/>
      <c r="U1770" s="106"/>
    </row>
    <row r="1771" spans="2:21" outlineLevel="2">
      <c r="B1771" s="4" t="s">
        <v>14</v>
      </c>
      <c r="C1771" s="4" t="s">
        <v>5232</v>
      </c>
      <c r="D1771" s="4" t="s">
        <v>15</v>
      </c>
      <c r="E1771" s="10" t="s">
        <v>1738</v>
      </c>
      <c r="F1771" s="4" t="s">
        <v>155</v>
      </c>
      <c r="G1771" s="10" t="s">
        <v>1774</v>
      </c>
      <c r="H1771" s="10" t="s">
        <v>1758</v>
      </c>
      <c r="I1771" s="4" t="s">
        <v>73</v>
      </c>
      <c r="J1771" s="4"/>
      <c r="U1771" s="106"/>
    </row>
    <row r="1772" spans="2:21" outlineLevel="2">
      <c r="B1772" s="4" t="s">
        <v>14</v>
      </c>
      <c r="C1772" s="4" t="s">
        <v>5232</v>
      </c>
      <c r="D1772" s="4" t="s">
        <v>15</v>
      </c>
      <c r="E1772" s="10" t="s">
        <v>1738</v>
      </c>
      <c r="F1772" s="4" t="s">
        <v>45</v>
      </c>
      <c r="G1772" s="10" t="s">
        <v>1774</v>
      </c>
      <c r="H1772" s="10" t="s">
        <v>1759</v>
      </c>
      <c r="I1772" s="4" t="s">
        <v>73</v>
      </c>
      <c r="J1772" s="4"/>
      <c r="U1772" s="106"/>
    </row>
    <row r="1773" spans="2:21" outlineLevel="2">
      <c r="B1773" s="4" t="s">
        <v>14</v>
      </c>
      <c r="C1773" s="4" t="s">
        <v>5232</v>
      </c>
      <c r="D1773" s="4" t="s">
        <v>15</v>
      </c>
      <c r="E1773" s="10" t="s">
        <v>1738</v>
      </c>
      <c r="F1773" s="4" t="s">
        <v>156</v>
      </c>
      <c r="G1773" s="10" t="s">
        <v>1774</v>
      </c>
      <c r="H1773" s="10" t="s">
        <v>1760</v>
      </c>
      <c r="I1773" s="4" t="s">
        <v>73</v>
      </c>
      <c r="J1773" s="4"/>
      <c r="U1773" s="106"/>
    </row>
    <row r="1774" spans="2:21" outlineLevel="2">
      <c r="B1774" s="4" t="s">
        <v>14</v>
      </c>
      <c r="C1774" s="4" t="s">
        <v>5232</v>
      </c>
      <c r="D1774" s="4" t="s">
        <v>15</v>
      </c>
      <c r="E1774" s="10" t="s">
        <v>1738</v>
      </c>
      <c r="F1774" s="4" t="s">
        <v>157</v>
      </c>
      <c r="G1774" s="10" t="s">
        <v>1774</v>
      </c>
      <c r="H1774" s="10" t="s">
        <v>1761</v>
      </c>
      <c r="I1774" s="4" t="s">
        <v>73</v>
      </c>
      <c r="J1774" s="4"/>
      <c r="U1774" s="106"/>
    </row>
    <row r="1775" spans="2:21" outlineLevel="2">
      <c r="B1775" s="4" t="s">
        <v>14</v>
      </c>
      <c r="C1775" s="4" t="s">
        <v>5232</v>
      </c>
      <c r="D1775" s="4" t="s">
        <v>15</v>
      </c>
      <c r="E1775" s="10" t="s">
        <v>1738</v>
      </c>
      <c r="F1775" s="4" t="s">
        <v>46</v>
      </c>
      <c r="G1775" s="10" t="s">
        <v>1774</v>
      </c>
      <c r="H1775" s="10" t="s">
        <v>1762</v>
      </c>
      <c r="I1775" s="4" t="s">
        <v>73</v>
      </c>
      <c r="J1775" s="4"/>
      <c r="U1775" s="106"/>
    </row>
    <row r="1776" spans="2:21" outlineLevel="2">
      <c r="B1776" s="4" t="s">
        <v>14</v>
      </c>
      <c r="C1776" s="4" t="s">
        <v>5232</v>
      </c>
      <c r="D1776" s="4" t="s">
        <v>15</v>
      </c>
      <c r="E1776" s="10" t="s">
        <v>1738</v>
      </c>
      <c r="F1776" s="4" t="s">
        <v>160</v>
      </c>
      <c r="G1776" s="10" t="s">
        <v>1774</v>
      </c>
      <c r="H1776" s="10" t="s">
        <v>1763</v>
      </c>
      <c r="I1776" s="4" t="s">
        <v>73</v>
      </c>
      <c r="J1776" s="4"/>
      <c r="U1776" s="106"/>
    </row>
    <row r="1777" spans="2:30" outlineLevel="2">
      <c r="B1777" s="4" t="s">
        <v>14</v>
      </c>
      <c r="C1777" s="4" t="s">
        <v>5232</v>
      </c>
      <c r="D1777" s="4" t="s">
        <v>15</v>
      </c>
      <c r="E1777" s="10" t="s">
        <v>1738</v>
      </c>
      <c r="F1777" s="4" t="s">
        <v>161</v>
      </c>
      <c r="G1777" s="10" t="s">
        <v>1774</v>
      </c>
      <c r="H1777" s="10" t="s">
        <v>1764</v>
      </c>
      <c r="I1777" s="4" t="s">
        <v>73</v>
      </c>
      <c r="J1777" s="4"/>
      <c r="U1777" s="106"/>
    </row>
    <row r="1778" spans="2:30" outlineLevel="2">
      <c r="B1778" s="4" t="s">
        <v>14</v>
      </c>
      <c r="C1778" s="4" t="s">
        <v>5232</v>
      </c>
      <c r="D1778" s="4" t="s">
        <v>15</v>
      </c>
      <c r="E1778" s="10" t="s">
        <v>1738</v>
      </c>
      <c r="F1778" s="4" t="s">
        <v>162</v>
      </c>
      <c r="G1778" s="10" t="s">
        <v>1774</v>
      </c>
      <c r="H1778" s="10" t="s">
        <v>1765</v>
      </c>
      <c r="I1778" s="4" t="s">
        <v>73</v>
      </c>
      <c r="J1778" s="4"/>
      <c r="U1778" s="106"/>
    </row>
    <row r="1779" spans="2:30" outlineLevel="2">
      <c r="B1779" s="4" t="s">
        <v>14</v>
      </c>
      <c r="C1779" s="4" t="s">
        <v>5232</v>
      </c>
      <c r="D1779" s="4" t="s">
        <v>15</v>
      </c>
      <c r="E1779" s="10" t="s">
        <v>1738</v>
      </c>
      <c r="F1779" s="4" t="s">
        <v>163</v>
      </c>
      <c r="G1779" s="10" t="s">
        <v>1774</v>
      </c>
      <c r="H1779" s="10" t="s">
        <v>1766</v>
      </c>
      <c r="I1779" s="4" t="s">
        <v>73</v>
      </c>
      <c r="J1779" s="4"/>
      <c r="U1779" s="106"/>
    </row>
    <row r="1780" spans="2:30" outlineLevel="2">
      <c r="B1780" s="4" t="s">
        <v>14</v>
      </c>
      <c r="C1780" s="4" t="s">
        <v>5232</v>
      </c>
      <c r="D1780" s="4" t="s">
        <v>15</v>
      </c>
      <c r="E1780" s="10" t="s">
        <v>1738</v>
      </c>
      <c r="F1780" s="4" t="s">
        <v>47</v>
      </c>
      <c r="G1780" s="10" t="s">
        <v>1774</v>
      </c>
      <c r="H1780" s="10" t="s">
        <v>1767</v>
      </c>
      <c r="I1780" s="4" t="s">
        <v>73</v>
      </c>
      <c r="J1780" s="4"/>
      <c r="U1780" s="106"/>
    </row>
    <row r="1781" spans="2:30" outlineLevel="2">
      <c r="B1781" s="4" t="s">
        <v>14</v>
      </c>
      <c r="C1781" s="4" t="s">
        <v>5232</v>
      </c>
      <c r="D1781" s="4" t="s">
        <v>15</v>
      </c>
      <c r="E1781" s="10" t="s">
        <v>1738</v>
      </c>
      <c r="F1781" s="4" t="s">
        <v>48</v>
      </c>
      <c r="G1781" s="10" t="s">
        <v>1774</v>
      </c>
      <c r="H1781" s="10" t="s">
        <v>1768</v>
      </c>
      <c r="I1781" s="4" t="s">
        <v>73</v>
      </c>
      <c r="J1781" s="4"/>
      <c r="U1781" s="106"/>
    </row>
    <row r="1782" spans="2:30" outlineLevel="2">
      <c r="B1782" s="4" t="s">
        <v>14</v>
      </c>
      <c r="C1782" s="4" t="s">
        <v>5232</v>
      </c>
      <c r="D1782" s="4" t="s">
        <v>15</v>
      </c>
      <c r="E1782" s="10" t="s">
        <v>1738</v>
      </c>
      <c r="F1782" s="4" t="s">
        <v>49</v>
      </c>
      <c r="G1782" s="10" t="s">
        <v>1774</v>
      </c>
      <c r="H1782" s="10" t="s">
        <v>1769</v>
      </c>
      <c r="I1782" s="4" t="s">
        <v>73</v>
      </c>
      <c r="J1782" s="4"/>
      <c r="U1782" s="106"/>
    </row>
    <row r="1783" spans="2:30" outlineLevel="2">
      <c r="B1783" s="4" t="s">
        <v>14</v>
      </c>
      <c r="C1783" s="4" t="s">
        <v>5232</v>
      </c>
      <c r="D1783" s="4" t="s">
        <v>15</v>
      </c>
      <c r="E1783" s="10" t="s">
        <v>1738</v>
      </c>
      <c r="F1783" s="4" t="s">
        <v>50</v>
      </c>
      <c r="G1783" s="10" t="s">
        <v>1774</v>
      </c>
      <c r="H1783" s="10" t="s">
        <v>1770</v>
      </c>
      <c r="I1783" s="4" t="s">
        <v>73</v>
      </c>
      <c r="J1783" s="4"/>
      <c r="U1783" s="106"/>
    </row>
    <row r="1784" spans="2:30" outlineLevel="2">
      <c r="B1784" s="4" t="s">
        <v>14</v>
      </c>
      <c r="C1784" s="4" t="s">
        <v>5232</v>
      </c>
      <c r="D1784" s="4" t="s">
        <v>15</v>
      </c>
      <c r="E1784" s="10" t="s">
        <v>1738</v>
      </c>
      <c r="F1784" s="4" t="s">
        <v>51</v>
      </c>
      <c r="G1784" s="10" t="s">
        <v>1774</v>
      </c>
      <c r="H1784" s="10" t="s">
        <v>1771</v>
      </c>
      <c r="I1784" s="4" t="s">
        <v>73</v>
      </c>
      <c r="J1784" s="4"/>
      <c r="U1784" s="106"/>
    </row>
    <row r="1785" spans="2:30" outlineLevel="2">
      <c r="B1785" s="4" t="s">
        <v>14</v>
      </c>
      <c r="C1785" s="4" t="s">
        <v>5232</v>
      </c>
      <c r="D1785" s="4" t="s">
        <v>15</v>
      </c>
      <c r="E1785" s="10" t="s">
        <v>1738</v>
      </c>
      <c r="F1785" s="4" t="s">
        <v>52</v>
      </c>
      <c r="G1785" s="10" t="s">
        <v>1774</v>
      </c>
      <c r="H1785" s="10" t="s">
        <v>1772</v>
      </c>
      <c r="I1785" s="4" t="s">
        <v>73</v>
      </c>
      <c r="J1785" s="4"/>
      <c r="U1785" s="106"/>
    </row>
    <row r="1786" spans="2:30" outlineLevel="2">
      <c r="B1786" s="4" t="s">
        <v>14</v>
      </c>
      <c r="C1786" s="4" t="s">
        <v>5232</v>
      </c>
      <c r="D1786" s="4" t="s">
        <v>15</v>
      </c>
      <c r="E1786" s="35" t="s">
        <v>1738</v>
      </c>
      <c r="F1786" s="6" t="s">
        <v>169</v>
      </c>
      <c r="G1786" s="35" t="s">
        <v>1774</v>
      </c>
      <c r="H1786" s="35" t="s">
        <v>1773</v>
      </c>
      <c r="I1786" s="6" t="s">
        <v>73</v>
      </c>
      <c r="J1786" s="6"/>
      <c r="U1786" s="109"/>
    </row>
    <row r="1787" spans="2:30" outlineLevel="1">
      <c r="B1787" s="4" t="s">
        <v>14</v>
      </c>
      <c r="C1787" s="4" t="s">
        <v>5232</v>
      </c>
      <c r="D1787" s="2" t="s">
        <v>16</v>
      </c>
      <c r="E1787" s="38"/>
      <c r="F1787" s="3"/>
      <c r="G1787" s="8"/>
      <c r="H1787" s="8"/>
      <c r="I1787" s="3"/>
      <c r="J1787" s="3"/>
      <c r="U1787" s="114"/>
    </row>
    <row r="1788" spans="2:30" outlineLevel="1">
      <c r="B1788" s="4" t="s">
        <v>14</v>
      </c>
      <c r="C1788" s="4" t="s">
        <v>5232</v>
      </c>
      <c r="D1788" s="4" t="s">
        <v>16</v>
      </c>
      <c r="E1788" s="63" t="s">
        <v>59</v>
      </c>
      <c r="F1788" s="76"/>
      <c r="G1788" s="77"/>
      <c r="H1788" s="77"/>
      <c r="I1788" s="78"/>
      <c r="J1788" s="78"/>
      <c r="K1788" s="81" t="str">
        <f t="shared" ref="K1788:S1788" si="137">INDEX(ObjData,MATCH($C1788&amp;"-"&amp;$D1788&amp;"-"&amp;$E1788,ObjIDs,0),MATCH(K$2,ObjFields,0))</f>
        <v>ICPL</v>
      </c>
      <c r="L1788" s="82">
        <f t="shared" ca="1" si="137"/>
        <v>42276</v>
      </c>
      <c r="M1788" s="81" t="b">
        <f t="shared" si="137"/>
        <v>0</v>
      </c>
      <c r="N1788" s="81" t="str">
        <f t="shared" si="137"/>
        <v>NAME</v>
      </c>
      <c r="O1788" s="81" t="str">
        <f t="shared" si="137"/>
        <v>LAST_UPDATE_DT</v>
      </c>
      <c r="P1788" s="81" t="str">
        <f t="shared" si="137"/>
        <v>LAST_UPDATE</v>
      </c>
      <c r="Q1788" s="81" t="str">
        <f t="shared" si="137"/>
        <v>PX_LAST</v>
      </c>
      <c r="R1788" s="81" t="str">
        <f t="shared" si="137"/>
        <v>PX_BID</v>
      </c>
      <c r="S1788" s="81" t="str">
        <f t="shared" si="137"/>
        <v>PX_ASK</v>
      </c>
      <c r="U1788" s="103"/>
      <c r="V1788" s="104" t="s">
        <v>1055</v>
      </c>
      <c r="W1788" s="105">
        <v>42276</v>
      </c>
      <c r="X1788" s="104" t="b">
        <v>0</v>
      </c>
      <c r="Y1788" s="104" t="s">
        <v>289</v>
      </c>
      <c r="Z1788" s="104" t="s">
        <v>291</v>
      </c>
      <c r="AA1788" s="104" t="s">
        <v>292</v>
      </c>
      <c r="AB1788" s="104" t="s">
        <v>56</v>
      </c>
      <c r="AC1788" s="104" t="s">
        <v>5228</v>
      </c>
      <c r="AD1788" s="104" t="s">
        <v>5229</v>
      </c>
    </row>
    <row r="1789" spans="2:30" ht="12.75" customHeight="1" outlineLevel="2">
      <c r="B1789" s="4" t="s">
        <v>14</v>
      </c>
      <c r="C1789" s="4" t="s">
        <v>5232</v>
      </c>
      <c r="D1789" s="4" t="s">
        <v>16</v>
      </c>
      <c r="E1789" s="10" t="s">
        <v>59</v>
      </c>
      <c r="F1789" s="4"/>
      <c r="G1789" s="10"/>
      <c r="H1789" s="10"/>
      <c r="I1789" s="4"/>
      <c r="J1789" s="72" t="str">
        <f>H1789&amp;" "&amp;K1789&amp;" "&amp;I1789</f>
        <v xml:space="preserve"> ICPL </v>
      </c>
      <c r="K1789" s="25" t="str">
        <f>K1788</f>
        <v>ICPL</v>
      </c>
      <c r="L1789" s="26">
        <f ca="1">L1788</f>
        <v>42276</v>
      </c>
      <c r="M1789" s="25" t="b">
        <f>M1788</f>
        <v>0</v>
      </c>
      <c r="N1789" s="84" t="str">
        <f>IF($M1789,_xll.BDP($J1789,N1788),"[DISABLED]")</f>
        <v>[DISABLED]</v>
      </c>
      <c r="O1789" s="84" t="str">
        <f>IF($M1789,_xll.BDP($J1789,O1788),"[DISABLED]")</f>
        <v>[DISABLED]</v>
      </c>
      <c r="P1789" s="84" t="str">
        <f>IF($M1789,_xll.BDP($J1789,P1788),"[DISABLED]")</f>
        <v>[DISABLED]</v>
      </c>
      <c r="Q1789" s="84" t="str">
        <f>IF($M1789,_xll.BDH($J1789,Q1788,$L1789),"[DISABLED]")</f>
        <v>[DISABLED]</v>
      </c>
      <c r="R1789" s="84" t="str">
        <f>IF($M1789,_xll.BDH($J1789,R1788,$L1789),"[DISABLED]")</f>
        <v>[DISABLED]</v>
      </c>
      <c r="S1789" s="84" t="str">
        <f>IF($M1789,_xll.BDH($J1789,S1788,$L1789),"[DISABLED]")</f>
        <v>[DISABLED]</v>
      </c>
      <c r="U1789" s="106" t="s">
        <v>6465</v>
      </c>
      <c r="V1789" s="107" t="s">
        <v>1055</v>
      </c>
      <c r="W1789" s="108">
        <v>42276</v>
      </c>
      <c r="X1789" s="107" t="b">
        <v>0</v>
      </c>
      <c r="Y1789" s="107" t="s">
        <v>5237</v>
      </c>
      <c r="Z1789" s="107" t="s">
        <v>5237</v>
      </c>
      <c r="AA1789" s="107" t="s">
        <v>5237</v>
      </c>
      <c r="AB1789" s="107" t="s">
        <v>5237</v>
      </c>
      <c r="AC1789" s="107" t="s">
        <v>5237</v>
      </c>
      <c r="AD1789" s="107" t="s">
        <v>5237</v>
      </c>
    </row>
    <row r="1790" spans="2:30" ht="12.75" customHeight="1" outlineLevel="2">
      <c r="B1790" s="4" t="s">
        <v>14</v>
      </c>
      <c r="C1790" s="4" t="s">
        <v>5232</v>
      </c>
      <c r="D1790" s="4" t="s">
        <v>16</v>
      </c>
      <c r="E1790" s="10" t="s">
        <v>59</v>
      </c>
      <c r="F1790" s="9"/>
      <c r="G1790" s="14"/>
      <c r="H1790" s="14"/>
      <c r="I1790" s="9"/>
      <c r="J1790" s="9"/>
      <c r="U1790" s="119"/>
    </row>
    <row r="1791" spans="2:30" ht="12.75" customHeight="1" outlineLevel="2">
      <c r="B1791" s="4" t="s">
        <v>14</v>
      </c>
      <c r="C1791" s="4" t="s">
        <v>5232</v>
      </c>
      <c r="D1791" s="4" t="s">
        <v>16</v>
      </c>
      <c r="E1791" s="10" t="s">
        <v>59</v>
      </c>
      <c r="F1791" s="9"/>
      <c r="G1791" s="14"/>
      <c r="H1791" s="14"/>
      <c r="I1791" s="9"/>
      <c r="J1791" s="9"/>
      <c r="U1791" s="119"/>
    </row>
    <row r="1792" spans="2:30" ht="12.75" customHeight="1" outlineLevel="2">
      <c r="B1792" s="4" t="s">
        <v>14</v>
      </c>
      <c r="C1792" s="4" t="s">
        <v>5232</v>
      </c>
      <c r="D1792" s="4" t="s">
        <v>16</v>
      </c>
      <c r="E1792" s="10" t="s">
        <v>59</v>
      </c>
      <c r="F1792" s="9"/>
      <c r="G1792" s="14"/>
      <c r="H1792" s="14"/>
      <c r="I1792" s="9"/>
      <c r="J1792" s="9"/>
      <c r="U1792" s="119"/>
    </row>
    <row r="1793" spans="2:21" ht="12.75" customHeight="1" outlineLevel="2">
      <c r="B1793" s="4" t="s">
        <v>14</v>
      </c>
      <c r="C1793" s="4" t="s">
        <v>5232</v>
      </c>
      <c r="D1793" s="4" t="s">
        <v>16</v>
      </c>
      <c r="E1793" s="10" t="s">
        <v>59</v>
      </c>
      <c r="F1793" s="9"/>
      <c r="G1793" s="14"/>
      <c r="H1793" s="14"/>
      <c r="I1793" s="9"/>
      <c r="J1793" s="9"/>
      <c r="U1793" s="119"/>
    </row>
    <row r="1794" spans="2:21" ht="12.75" customHeight="1" outlineLevel="2">
      <c r="B1794" s="4" t="s">
        <v>14</v>
      </c>
      <c r="C1794" s="4" t="s">
        <v>5232</v>
      </c>
      <c r="D1794" s="4" t="s">
        <v>16</v>
      </c>
      <c r="E1794" s="10" t="s">
        <v>59</v>
      </c>
      <c r="F1794" s="9"/>
      <c r="G1794" s="14"/>
      <c r="H1794" s="14"/>
      <c r="I1794" s="9"/>
      <c r="J1794" s="9"/>
      <c r="U1794" s="119"/>
    </row>
    <row r="1795" spans="2:21" ht="12.75" customHeight="1" outlineLevel="2">
      <c r="B1795" s="4" t="s">
        <v>14</v>
      </c>
      <c r="C1795" s="4" t="s">
        <v>5232</v>
      </c>
      <c r="D1795" s="4" t="s">
        <v>16</v>
      </c>
      <c r="E1795" s="10" t="s">
        <v>59</v>
      </c>
      <c r="F1795" s="9"/>
      <c r="G1795" s="14"/>
      <c r="H1795" s="14"/>
      <c r="I1795" s="9"/>
      <c r="J1795" s="9"/>
      <c r="U1795" s="119"/>
    </row>
    <row r="1796" spans="2:21" ht="12.75" customHeight="1" outlineLevel="2">
      <c r="B1796" s="4" t="s">
        <v>14</v>
      </c>
      <c r="C1796" s="4" t="s">
        <v>5232</v>
      </c>
      <c r="D1796" s="4" t="s">
        <v>16</v>
      </c>
      <c r="E1796" s="10" t="s">
        <v>59</v>
      </c>
      <c r="F1796" s="9"/>
      <c r="G1796" s="14"/>
      <c r="H1796" s="14"/>
      <c r="I1796" s="9"/>
      <c r="J1796" s="9"/>
      <c r="U1796" s="119"/>
    </row>
    <row r="1797" spans="2:21" ht="12.75" customHeight="1" outlineLevel="2">
      <c r="B1797" s="4" t="s">
        <v>14</v>
      </c>
      <c r="C1797" s="4" t="s">
        <v>5232</v>
      </c>
      <c r="D1797" s="4" t="s">
        <v>16</v>
      </c>
      <c r="E1797" s="10" t="s">
        <v>59</v>
      </c>
      <c r="F1797" s="9"/>
      <c r="G1797" s="14"/>
      <c r="H1797" s="14"/>
      <c r="I1797" s="9"/>
      <c r="J1797" s="9"/>
      <c r="U1797" s="119"/>
    </row>
    <row r="1798" spans="2:21" ht="12.75" customHeight="1" outlineLevel="2">
      <c r="B1798" s="4" t="s">
        <v>14</v>
      </c>
      <c r="C1798" s="4" t="s">
        <v>5232</v>
      </c>
      <c r="D1798" s="4" t="s">
        <v>16</v>
      </c>
      <c r="E1798" s="10" t="s">
        <v>59</v>
      </c>
      <c r="F1798" s="9"/>
      <c r="G1798" s="14"/>
      <c r="H1798" s="14"/>
      <c r="I1798" s="9"/>
      <c r="J1798" s="9"/>
      <c r="U1798" s="119"/>
    </row>
    <row r="1799" spans="2:21" ht="12.75" customHeight="1" outlineLevel="2">
      <c r="B1799" s="4" t="s">
        <v>14</v>
      </c>
      <c r="C1799" s="4" t="s">
        <v>5232</v>
      </c>
      <c r="D1799" s="4" t="s">
        <v>16</v>
      </c>
      <c r="E1799" s="10" t="s">
        <v>59</v>
      </c>
      <c r="F1799" s="9"/>
      <c r="G1799" s="14"/>
      <c r="H1799" s="14"/>
      <c r="I1799" s="9"/>
      <c r="J1799" s="9"/>
      <c r="U1799" s="119"/>
    </row>
    <row r="1800" spans="2:21" ht="12.75" customHeight="1" outlineLevel="2">
      <c r="B1800" s="4" t="s">
        <v>14</v>
      </c>
      <c r="C1800" s="4" t="s">
        <v>5232</v>
      </c>
      <c r="D1800" s="4" t="s">
        <v>16</v>
      </c>
      <c r="E1800" s="10" t="s">
        <v>59</v>
      </c>
      <c r="F1800" s="9"/>
      <c r="G1800" s="14"/>
      <c r="H1800" s="14"/>
      <c r="I1800" s="9"/>
      <c r="J1800" s="9"/>
      <c r="U1800" s="119"/>
    </row>
    <row r="1801" spans="2:21" ht="12.75" customHeight="1" outlineLevel="2">
      <c r="B1801" s="4" t="s">
        <v>14</v>
      </c>
      <c r="C1801" s="4" t="s">
        <v>5232</v>
      </c>
      <c r="D1801" s="4" t="s">
        <v>16</v>
      </c>
      <c r="E1801" s="10" t="s">
        <v>59</v>
      </c>
      <c r="F1801" s="9"/>
      <c r="G1801" s="14"/>
      <c r="H1801" s="14"/>
      <c r="I1801" s="9"/>
      <c r="J1801" s="9"/>
      <c r="U1801" s="119"/>
    </row>
    <row r="1802" spans="2:21" ht="12.75" customHeight="1" outlineLevel="2">
      <c r="B1802" s="4" t="s">
        <v>14</v>
      </c>
      <c r="C1802" s="4" t="s">
        <v>5232</v>
      </c>
      <c r="D1802" s="4" t="s">
        <v>16</v>
      </c>
      <c r="E1802" s="10" t="s">
        <v>59</v>
      </c>
      <c r="F1802" s="9"/>
      <c r="G1802" s="14"/>
      <c r="H1802" s="14"/>
      <c r="I1802" s="9"/>
      <c r="J1802" s="9"/>
      <c r="U1802" s="119"/>
    </row>
    <row r="1803" spans="2:21" ht="12.75" customHeight="1" outlineLevel="2">
      <c r="B1803" s="4" t="s">
        <v>14</v>
      </c>
      <c r="C1803" s="4" t="s">
        <v>5232</v>
      </c>
      <c r="D1803" s="4" t="s">
        <v>16</v>
      </c>
      <c r="E1803" s="10" t="s">
        <v>59</v>
      </c>
      <c r="F1803" s="9"/>
      <c r="G1803" s="14"/>
      <c r="H1803" s="14"/>
      <c r="I1803" s="9"/>
      <c r="J1803" s="9"/>
      <c r="U1803" s="119"/>
    </row>
    <row r="1804" spans="2:21" ht="12.75" customHeight="1" outlineLevel="2">
      <c r="B1804" s="4" t="s">
        <v>14</v>
      </c>
      <c r="C1804" s="4" t="s">
        <v>5232</v>
      </c>
      <c r="D1804" s="4" t="s">
        <v>16</v>
      </c>
      <c r="E1804" s="10" t="s">
        <v>59</v>
      </c>
      <c r="F1804" s="9"/>
      <c r="G1804" s="14"/>
      <c r="H1804" s="14"/>
      <c r="I1804" s="9"/>
      <c r="J1804" s="9"/>
      <c r="U1804" s="119"/>
    </row>
    <row r="1805" spans="2:21" ht="12.75" customHeight="1" outlineLevel="2">
      <c r="B1805" s="4" t="s">
        <v>14</v>
      </c>
      <c r="C1805" s="4" t="s">
        <v>5232</v>
      </c>
      <c r="D1805" s="4" t="s">
        <v>16</v>
      </c>
      <c r="E1805" s="10" t="s">
        <v>59</v>
      </c>
      <c r="F1805" s="9"/>
      <c r="G1805" s="14"/>
      <c r="H1805" s="14"/>
      <c r="I1805" s="9"/>
      <c r="J1805" s="9"/>
      <c r="U1805" s="119"/>
    </row>
    <row r="1806" spans="2:21" ht="12.75" customHeight="1" outlineLevel="2">
      <c r="B1806" s="4" t="s">
        <v>14</v>
      </c>
      <c r="C1806" s="4" t="s">
        <v>5232</v>
      </c>
      <c r="D1806" s="4" t="s">
        <v>16</v>
      </c>
      <c r="E1806" s="10" t="s">
        <v>59</v>
      </c>
      <c r="F1806" s="9"/>
      <c r="G1806" s="14"/>
      <c r="H1806" s="14"/>
      <c r="I1806" s="9"/>
      <c r="J1806" s="9"/>
      <c r="U1806" s="119"/>
    </row>
    <row r="1807" spans="2:21" ht="12.75" customHeight="1" outlineLevel="2">
      <c r="B1807" s="4" t="s">
        <v>14</v>
      </c>
      <c r="C1807" s="4" t="s">
        <v>5232</v>
      </c>
      <c r="D1807" s="4" t="s">
        <v>16</v>
      </c>
      <c r="E1807" s="10" t="s">
        <v>59</v>
      </c>
      <c r="F1807" s="9"/>
      <c r="G1807" s="14"/>
      <c r="H1807" s="14"/>
      <c r="I1807" s="9"/>
      <c r="J1807" s="9"/>
      <c r="U1807" s="119"/>
    </row>
    <row r="1808" spans="2:21" ht="12.75" customHeight="1" outlineLevel="2">
      <c r="B1808" s="4" t="s">
        <v>14</v>
      </c>
      <c r="C1808" s="4" t="s">
        <v>5232</v>
      </c>
      <c r="D1808" s="4" t="s">
        <v>16</v>
      </c>
      <c r="E1808" s="10" t="s">
        <v>59</v>
      </c>
      <c r="F1808" s="9"/>
      <c r="G1808" s="14"/>
      <c r="H1808" s="14"/>
      <c r="I1808" s="9"/>
      <c r="J1808" s="9"/>
      <c r="U1808" s="119"/>
    </row>
    <row r="1809" spans="2:21" ht="12.75" customHeight="1" outlineLevel="2">
      <c r="B1809" s="4" t="s">
        <v>14</v>
      </c>
      <c r="C1809" s="4" t="s">
        <v>5232</v>
      </c>
      <c r="D1809" s="4" t="s">
        <v>16</v>
      </c>
      <c r="E1809" s="10" t="s">
        <v>59</v>
      </c>
      <c r="F1809" s="9"/>
      <c r="G1809" s="14"/>
      <c r="H1809" s="14"/>
      <c r="I1809" s="9"/>
      <c r="J1809" s="9"/>
      <c r="U1809" s="119"/>
    </row>
    <row r="1810" spans="2:21" ht="12.75" customHeight="1" outlineLevel="2">
      <c r="B1810" s="4" t="s">
        <v>14</v>
      </c>
      <c r="C1810" s="4" t="s">
        <v>5232</v>
      </c>
      <c r="D1810" s="4" t="s">
        <v>16</v>
      </c>
      <c r="E1810" s="10" t="s">
        <v>59</v>
      </c>
      <c r="F1810" s="9"/>
      <c r="G1810" s="14"/>
      <c r="H1810" s="14"/>
      <c r="I1810" s="9"/>
      <c r="J1810" s="9"/>
      <c r="U1810" s="119"/>
    </row>
    <row r="1811" spans="2:21" ht="12.75" customHeight="1" outlineLevel="2">
      <c r="B1811" s="4" t="s">
        <v>14</v>
      </c>
      <c r="C1811" s="4" t="s">
        <v>5232</v>
      </c>
      <c r="D1811" s="4" t="s">
        <v>16</v>
      </c>
      <c r="E1811" s="10" t="s">
        <v>59</v>
      </c>
      <c r="F1811" s="9"/>
      <c r="G1811" s="14"/>
      <c r="H1811" s="14"/>
      <c r="I1811" s="9"/>
      <c r="J1811" s="9"/>
      <c r="U1811" s="119"/>
    </row>
    <row r="1812" spans="2:21" ht="12.75" customHeight="1" outlineLevel="2">
      <c r="B1812" s="4" t="s">
        <v>14</v>
      </c>
      <c r="C1812" s="4" t="s">
        <v>5232</v>
      </c>
      <c r="D1812" s="4" t="s">
        <v>16</v>
      </c>
      <c r="E1812" s="10" t="s">
        <v>59</v>
      </c>
      <c r="F1812" s="9"/>
      <c r="G1812" s="14"/>
      <c r="H1812" s="14"/>
      <c r="I1812" s="9"/>
      <c r="J1812" s="9"/>
      <c r="U1812" s="119"/>
    </row>
    <row r="1813" spans="2:21" ht="12.75" customHeight="1" outlineLevel="2">
      <c r="B1813" s="4" t="s">
        <v>14</v>
      </c>
      <c r="C1813" s="4" t="s">
        <v>5232</v>
      </c>
      <c r="D1813" s="4" t="s">
        <v>16</v>
      </c>
      <c r="E1813" s="10" t="s">
        <v>59</v>
      </c>
      <c r="F1813" s="9"/>
      <c r="G1813" s="14"/>
      <c r="H1813" s="14"/>
      <c r="I1813" s="9"/>
      <c r="J1813" s="9"/>
      <c r="U1813" s="119"/>
    </row>
    <row r="1814" spans="2:21" ht="12.75" customHeight="1" outlineLevel="2">
      <c r="B1814" s="4" t="s">
        <v>14</v>
      </c>
      <c r="C1814" s="4" t="s">
        <v>5232</v>
      </c>
      <c r="D1814" s="4" t="s">
        <v>16</v>
      </c>
      <c r="E1814" s="10" t="s">
        <v>59</v>
      </c>
      <c r="F1814" s="9"/>
      <c r="G1814" s="14"/>
      <c r="H1814" s="14"/>
      <c r="I1814" s="9"/>
      <c r="J1814" s="9"/>
      <c r="U1814" s="119"/>
    </row>
    <row r="1815" spans="2:21" ht="12.75" customHeight="1" outlineLevel="2">
      <c r="B1815" s="4" t="s">
        <v>14</v>
      </c>
      <c r="C1815" s="4" t="s">
        <v>5232</v>
      </c>
      <c r="D1815" s="4" t="s">
        <v>16</v>
      </c>
      <c r="E1815" s="10" t="s">
        <v>59</v>
      </c>
      <c r="F1815" s="9"/>
      <c r="G1815" s="14"/>
      <c r="H1815" s="14"/>
      <c r="I1815" s="9"/>
      <c r="J1815" s="9"/>
      <c r="U1815" s="119"/>
    </row>
    <row r="1816" spans="2:21" ht="12.75" customHeight="1" outlineLevel="2">
      <c r="B1816" s="4" t="s">
        <v>14</v>
      </c>
      <c r="C1816" s="4" t="s">
        <v>5232</v>
      </c>
      <c r="D1816" s="4" t="s">
        <v>16</v>
      </c>
      <c r="E1816" s="10" t="s">
        <v>59</v>
      </c>
      <c r="F1816" s="4"/>
      <c r="G1816" s="10"/>
      <c r="H1816" s="10"/>
      <c r="I1816" s="4"/>
      <c r="J1816" s="4"/>
      <c r="U1816" s="106"/>
    </row>
    <row r="1817" spans="2:21" ht="12.75" customHeight="1" outlineLevel="2">
      <c r="B1817" s="4" t="s">
        <v>14</v>
      </c>
      <c r="C1817" s="4" t="s">
        <v>5232</v>
      </c>
      <c r="D1817" s="4" t="s">
        <v>16</v>
      </c>
      <c r="E1817" s="10" t="s">
        <v>59</v>
      </c>
      <c r="F1817" s="4"/>
      <c r="G1817" s="10"/>
      <c r="H1817" s="10"/>
      <c r="I1817" s="4"/>
      <c r="J1817" s="4"/>
      <c r="U1817" s="106"/>
    </row>
    <row r="1818" spans="2:21" ht="12.75" customHeight="1" outlineLevel="2">
      <c r="B1818" s="4" t="s">
        <v>14</v>
      </c>
      <c r="C1818" s="4" t="s">
        <v>5232</v>
      </c>
      <c r="D1818" s="4" t="s">
        <v>16</v>
      </c>
      <c r="E1818" s="10" t="s">
        <v>59</v>
      </c>
      <c r="F1818" s="4"/>
      <c r="G1818" s="10"/>
      <c r="H1818" s="10"/>
      <c r="I1818" s="4"/>
      <c r="J1818" s="4"/>
      <c r="U1818" s="106"/>
    </row>
    <row r="1819" spans="2:21" ht="12.75" customHeight="1" outlineLevel="2">
      <c r="B1819" s="4" t="s">
        <v>14</v>
      </c>
      <c r="C1819" s="4" t="s">
        <v>5232</v>
      </c>
      <c r="D1819" s="4" t="s">
        <v>16</v>
      </c>
      <c r="E1819" s="10" t="s">
        <v>59</v>
      </c>
      <c r="F1819" s="4"/>
      <c r="G1819" s="10"/>
      <c r="H1819" s="10"/>
      <c r="I1819" s="4"/>
      <c r="J1819" s="4"/>
      <c r="U1819" s="106"/>
    </row>
    <row r="1820" spans="2:21" ht="12.75" customHeight="1" outlineLevel="2">
      <c r="B1820" s="4" t="s">
        <v>14</v>
      </c>
      <c r="C1820" s="4" t="s">
        <v>5232</v>
      </c>
      <c r="D1820" s="4" t="s">
        <v>16</v>
      </c>
      <c r="E1820" s="10" t="s">
        <v>59</v>
      </c>
      <c r="F1820" s="4"/>
      <c r="G1820" s="10"/>
      <c r="H1820" s="10"/>
      <c r="I1820" s="4"/>
      <c r="J1820" s="4"/>
      <c r="U1820" s="106"/>
    </row>
    <row r="1821" spans="2:21" ht="12.75" customHeight="1" outlineLevel="2">
      <c r="B1821" s="4" t="s">
        <v>14</v>
      </c>
      <c r="C1821" s="4" t="s">
        <v>5232</v>
      </c>
      <c r="D1821" s="4" t="s">
        <v>16</v>
      </c>
      <c r="E1821" s="10" t="s">
        <v>59</v>
      </c>
      <c r="F1821" s="4"/>
      <c r="G1821" s="10"/>
      <c r="H1821" s="10"/>
      <c r="I1821" s="4"/>
      <c r="J1821" s="4"/>
      <c r="U1821" s="106"/>
    </row>
    <row r="1822" spans="2:21" ht="12.75" customHeight="1" outlineLevel="2">
      <c r="B1822" s="4" t="s">
        <v>14</v>
      </c>
      <c r="C1822" s="4" t="s">
        <v>5232</v>
      </c>
      <c r="D1822" s="4" t="s">
        <v>16</v>
      </c>
      <c r="E1822" s="10" t="s">
        <v>59</v>
      </c>
      <c r="F1822" s="4"/>
      <c r="G1822" s="10"/>
      <c r="H1822" s="10"/>
      <c r="I1822" s="4"/>
      <c r="J1822" s="4"/>
      <c r="U1822" s="106"/>
    </row>
    <row r="1823" spans="2:21" ht="12.75" customHeight="1" outlineLevel="2">
      <c r="B1823" s="4" t="s">
        <v>14</v>
      </c>
      <c r="C1823" s="4" t="s">
        <v>5232</v>
      </c>
      <c r="D1823" s="4" t="s">
        <v>16</v>
      </c>
      <c r="E1823" s="10" t="s">
        <v>59</v>
      </c>
      <c r="F1823" s="4"/>
      <c r="G1823" s="10"/>
      <c r="H1823" s="10"/>
      <c r="I1823" s="4"/>
      <c r="J1823" s="4"/>
      <c r="U1823" s="106"/>
    </row>
    <row r="1824" spans="2:21" ht="12.75" customHeight="1" outlineLevel="2">
      <c r="B1824" s="4" t="s">
        <v>14</v>
      </c>
      <c r="C1824" s="4" t="s">
        <v>5232</v>
      </c>
      <c r="D1824" s="4" t="s">
        <v>16</v>
      </c>
      <c r="E1824" s="10" t="s">
        <v>59</v>
      </c>
      <c r="F1824" s="4"/>
      <c r="G1824" s="10"/>
      <c r="H1824" s="10"/>
      <c r="I1824" s="4"/>
      <c r="J1824" s="4"/>
      <c r="U1824" s="106"/>
    </row>
    <row r="1825" spans="2:30" ht="12.75" customHeight="1" outlineLevel="2">
      <c r="B1825" s="4" t="s">
        <v>14</v>
      </c>
      <c r="C1825" s="4" t="s">
        <v>5232</v>
      </c>
      <c r="D1825" s="4" t="s">
        <v>16</v>
      </c>
      <c r="E1825" s="10" t="s">
        <v>59</v>
      </c>
      <c r="F1825" s="4"/>
      <c r="G1825" s="10"/>
      <c r="H1825" s="10"/>
      <c r="I1825" s="4"/>
      <c r="J1825" s="4"/>
      <c r="U1825" s="106"/>
    </row>
    <row r="1826" spans="2:30" ht="12.75" customHeight="1" outlineLevel="2">
      <c r="B1826" s="4" t="s">
        <v>14</v>
      </c>
      <c r="C1826" s="4" t="s">
        <v>5232</v>
      </c>
      <c r="D1826" s="4" t="s">
        <v>16</v>
      </c>
      <c r="E1826" s="10" t="s">
        <v>59</v>
      </c>
      <c r="F1826" s="4"/>
      <c r="G1826" s="10"/>
      <c r="H1826" s="10"/>
      <c r="I1826" s="4"/>
      <c r="J1826" s="4"/>
      <c r="U1826" s="106"/>
    </row>
    <row r="1827" spans="2:30" ht="12.75" customHeight="1" outlineLevel="2">
      <c r="B1827" s="4" t="s">
        <v>14</v>
      </c>
      <c r="C1827" s="4" t="s">
        <v>5232</v>
      </c>
      <c r="D1827" s="4" t="s">
        <v>16</v>
      </c>
      <c r="E1827" s="10" t="s">
        <v>59</v>
      </c>
      <c r="F1827" s="4"/>
      <c r="G1827" s="10"/>
      <c r="H1827" s="10"/>
      <c r="I1827" s="4"/>
      <c r="J1827" s="4"/>
      <c r="U1827" s="106"/>
    </row>
    <row r="1828" spans="2:30" ht="12.75" customHeight="1" outlineLevel="2">
      <c r="B1828" s="4" t="s">
        <v>14</v>
      </c>
      <c r="C1828" s="4" t="s">
        <v>5232</v>
      </c>
      <c r="D1828" s="4" t="s">
        <v>16</v>
      </c>
      <c r="E1828" s="10" t="s">
        <v>59</v>
      </c>
      <c r="F1828" s="4"/>
      <c r="G1828" s="10"/>
      <c r="H1828" s="10"/>
      <c r="I1828" s="4"/>
      <c r="J1828" s="4"/>
      <c r="U1828" s="106"/>
    </row>
    <row r="1829" spans="2:30" ht="12.75" customHeight="1" outlineLevel="2">
      <c r="B1829" s="4" t="s">
        <v>14</v>
      </c>
      <c r="C1829" s="4" t="s">
        <v>5232</v>
      </c>
      <c r="D1829" s="4" t="s">
        <v>16</v>
      </c>
      <c r="E1829" s="10" t="s">
        <v>59</v>
      </c>
      <c r="F1829" s="4"/>
      <c r="G1829" s="10"/>
      <c r="H1829" s="10"/>
      <c r="I1829" s="4"/>
      <c r="J1829" s="4"/>
      <c r="U1829" s="106"/>
    </row>
    <row r="1830" spans="2:30" ht="12.75" customHeight="1" outlineLevel="2">
      <c r="B1830" s="4" t="s">
        <v>14</v>
      </c>
      <c r="C1830" s="4" t="s">
        <v>5232</v>
      </c>
      <c r="D1830" s="4" t="s">
        <v>16</v>
      </c>
      <c r="E1830" s="10" t="s">
        <v>59</v>
      </c>
      <c r="F1830" s="9"/>
      <c r="G1830" s="14"/>
      <c r="H1830" s="14"/>
      <c r="I1830" s="9"/>
      <c r="J1830" s="9"/>
      <c r="U1830" s="119"/>
    </row>
    <row r="1831" spans="2:30" ht="12.75" customHeight="1" outlineLevel="2">
      <c r="B1831" s="4" t="s">
        <v>14</v>
      </c>
      <c r="C1831" s="4" t="s">
        <v>5232</v>
      </c>
      <c r="D1831" s="4" t="s">
        <v>16</v>
      </c>
      <c r="E1831" s="10" t="s">
        <v>59</v>
      </c>
      <c r="F1831" s="9"/>
      <c r="G1831" s="14"/>
      <c r="H1831" s="14"/>
      <c r="I1831" s="9"/>
      <c r="J1831" s="9"/>
      <c r="U1831" s="119"/>
    </row>
    <row r="1832" spans="2:30" outlineLevel="1">
      <c r="B1832" s="4" t="s">
        <v>14</v>
      </c>
      <c r="C1832" s="4" t="s">
        <v>5232</v>
      </c>
      <c r="D1832" s="4" t="s">
        <v>16</v>
      </c>
      <c r="E1832" s="39" t="s">
        <v>1924</v>
      </c>
      <c r="F1832" s="76"/>
      <c r="G1832" s="77"/>
      <c r="H1832" s="77"/>
      <c r="I1832" s="78"/>
      <c r="J1832" s="78"/>
      <c r="K1832" s="81" t="str">
        <f t="shared" ref="K1832:S1832" si="138">INDEX(ObjData,MATCH($C1832&amp;"-"&amp;$D1832&amp;"-"&amp;$E1832,ObjIDs,0),MATCH(K$2,ObjFields,0))</f>
        <v>ICPL</v>
      </c>
      <c r="L1832" s="82">
        <f t="shared" ca="1" si="138"/>
        <v>42276</v>
      </c>
      <c r="M1832" s="81" t="b">
        <f t="shared" si="138"/>
        <v>0</v>
      </c>
      <c r="N1832" s="81" t="str">
        <f t="shared" si="138"/>
        <v>NAME</v>
      </c>
      <c r="O1832" s="81" t="str">
        <f t="shared" si="138"/>
        <v>LAST_UPDATE_DT</v>
      </c>
      <c r="P1832" s="81" t="str">
        <f t="shared" si="138"/>
        <v>LAST_UPDATE</v>
      </c>
      <c r="Q1832" s="81" t="str">
        <f t="shared" si="138"/>
        <v>PX_LAST</v>
      </c>
      <c r="R1832" s="81" t="str">
        <f t="shared" si="138"/>
        <v>PX_BID</v>
      </c>
      <c r="S1832" s="81" t="str">
        <f t="shared" si="138"/>
        <v>PX_ASK</v>
      </c>
      <c r="U1832" s="103"/>
      <c r="V1832" s="104" t="s">
        <v>1055</v>
      </c>
      <c r="W1832" s="105">
        <v>42276</v>
      </c>
      <c r="X1832" s="104" t="b">
        <v>0</v>
      </c>
      <c r="Y1832" s="104" t="s">
        <v>289</v>
      </c>
      <c r="Z1832" s="104" t="s">
        <v>291</v>
      </c>
      <c r="AA1832" s="104" t="s">
        <v>292</v>
      </c>
      <c r="AB1832" s="104" t="s">
        <v>56</v>
      </c>
      <c r="AC1832" s="104" t="s">
        <v>5228</v>
      </c>
      <c r="AD1832" s="104" t="s">
        <v>5229</v>
      </c>
    </row>
    <row r="1833" spans="2:30" outlineLevel="2">
      <c r="B1833" s="4" t="s">
        <v>14</v>
      </c>
      <c r="C1833" s="4" t="s">
        <v>5232</v>
      </c>
      <c r="D1833" s="4" t="s">
        <v>16</v>
      </c>
      <c r="E1833" s="10" t="s">
        <v>1924</v>
      </c>
      <c r="F1833" s="4" t="s">
        <v>209</v>
      </c>
      <c r="G1833" s="10" t="s">
        <v>63</v>
      </c>
      <c r="H1833" s="10" t="s">
        <v>1959</v>
      </c>
      <c r="I1833" s="4" t="s">
        <v>277</v>
      </c>
      <c r="J1833" s="72" t="str">
        <f>H1833&amp;" "&amp;K1833&amp;" "&amp;I1833</f>
        <v>WIBR1M ICPL Index</v>
      </c>
      <c r="K1833" s="25" t="str">
        <f>K1832</f>
        <v>ICPL</v>
      </c>
      <c r="L1833" s="26">
        <f ca="1">L1832</f>
        <v>42276</v>
      </c>
      <c r="M1833" s="25" t="b">
        <f>M1832</f>
        <v>0</v>
      </c>
      <c r="N1833" s="84" t="str">
        <f>IF($M1833,_xll.BDP($J1833,N1832),"[DISABLED]")</f>
        <v>[DISABLED]</v>
      </c>
      <c r="O1833" s="84" t="str">
        <f>IF($M1833,_xll.BDP($J1833,O1832),"[DISABLED]")</f>
        <v>[DISABLED]</v>
      </c>
      <c r="P1833" s="84" t="str">
        <f>IF($M1833,_xll.BDP($J1833,P1832),"[DISABLED]")</f>
        <v>[DISABLED]</v>
      </c>
      <c r="Q1833" s="84" t="str">
        <f>IF($M1833,_xll.BDH($J1833,Q1832,$L1833),"[DISABLED]")</f>
        <v>[DISABLED]</v>
      </c>
      <c r="R1833" s="84" t="str">
        <f>IF($M1833,_xll.BDH($J1833,R1832,$L1833),"[DISABLED]")</f>
        <v>[DISABLED]</v>
      </c>
      <c r="S1833" s="84" t="str">
        <f>IF($M1833,_xll.BDH($J1833,S1832,$L1833),"[DISABLED]")</f>
        <v>[DISABLED]</v>
      </c>
      <c r="U1833" s="106" t="s">
        <v>6545</v>
      </c>
      <c r="V1833" s="107" t="s">
        <v>1055</v>
      </c>
      <c r="W1833" s="108">
        <v>42276</v>
      </c>
      <c r="X1833" s="107" t="b">
        <v>0</v>
      </c>
      <c r="Y1833" s="107" t="s">
        <v>5237</v>
      </c>
      <c r="Z1833" s="107" t="s">
        <v>5237</v>
      </c>
      <c r="AA1833" s="107" t="s">
        <v>5237</v>
      </c>
      <c r="AB1833" s="107" t="s">
        <v>5237</v>
      </c>
      <c r="AC1833" s="107" t="s">
        <v>5237</v>
      </c>
      <c r="AD1833" s="107" t="s">
        <v>5237</v>
      </c>
    </row>
    <row r="1834" spans="2:30" outlineLevel="2">
      <c r="B1834" s="4" t="s">
        <v>14</v>
      </c>
      <c r="C1834" s="4" t="s">
        <v>5232</v>
      </c>
      <c r="D1834" s="4" t="s">
        <v>16</v>
      </c>
      <c r="E1834" s="10" t="s">
        <v>1924</v>
      </c>
      <c r="F1834" s="51" t="s">
        <v>408</v>
      </c>
      <c r="G1834" s="52" t="s">
        <v>409</v>
      </c>
      <c r="H1834" s="52" t="s">
        <v>1925</v>
      </c>
      <c r="I1834" s="4" t="s">
        <v>73</v>
      </c>
      <c r="J1834" s="4"/>
      <c r="U1834" s="106"/>
    </row>
    <row r="1835" spans="2:30" outlineLevel="2">
      <c r="B1835" s="4" t="s">
        <v>14</v>
      </c>
      <c r="C1835" s="4" t="s">
        <v>5232</v>
      </c>
      <c r="D1835" s="4" t="s">
        <v>16</v>
      </c>
      <c r="E1835" s="10" t="s">
        <v>1924</v>
      </c>
      <c r="F1835" s="9" t="s">
        <v>211</v>
      </c>
      <c r="G1835" s="14" t="s">
        <v>411</v>
      </c>
      <c r="H1835" s="14" t="s">
        <v>1926</v>
      </c>
      <c r="I1835" s="4" t="s">
        <v>73</v>
      </c>
      <c r="J1835" s="4"/>
      <c r="U1835" s="106"/>
    </row>
    <row r="1836" spans="2:30" outlineLevel="2">
      <c r="B1836" s="4" t="s">
        <v>14</v>
      </c>
      <c r="C1836" s="4" t="s">
        <v>5232</v>
      </c>
      <c r="D1836" s="4" t="s">
        <v>16</v>
      </c>
      <c r="E1836" s="10" t="s">
        <v>1924</v>
      </c>
      <c r="F1836" s="9" t="s">
        <v>211</v>
      </c>
      <c r="G1836" s="14" t="s">
        <v>412</v>
      </c>
      <c r="H1836" s="14" t="s">
        <v>1927</v>
      </c>
      <c r="I1836" s="4" t="s">
        <v>73</v>
      </c>
      <c r="J1836" s="4"/>
      <c r="U1836" s="106"/>
    </row>
    <row r="1837" spans="2:30" outlineLevel="2">
      <c r="B1837" s="4" t="s">
        <v>14</v>
      </c>
      <c r="C1837" s="4" t="s">
        <v>5232</v>
      </c>
      <c r="D1837" s="4" t="s">
        <v>16</v>
      </c>
      <c r="E1837" s="10" t="s">
        <v>1924</v>
      </c>
      <c r="F1837" s="9" t="s">
        <v>211</v>
      </c>
      <c r="G1837" s="14" t="s">
        <v>413</v>
      </c>
      <c r="H1837" s="14" t="s">
        <v>1928</v>
      </c>
      <c r="I1837" s="4" t="s">
        <v>73</v>
      </c>
      <c r="J1837" s="4"/>
      <c r="U1837" s="106"/>
    </row>
    <row r="1838" spans="2:30" outlineLevel="2">
      <c r="B1838" s="4" t="s">
        <v>14</v>
      </c>
      <c r="C1838" s="4" t="s">
        <v>5232</v>
      </c>
      <c r="D1838" s="4" t="s">
        <v>16</v>
      </c>
      <c r="E1838" s="10" t="s">
        <v>1924</v>
      </c>
      <c r="F1838" s="9" t="s">
        <v>212</v>
      </c>
      <c r="G1838" s="14" t="s">
        <v>414</v>
      </c>
      <c r="H1838" s="14" t="s">
        <v>1929</v>
      </c>
      <c r="I1838" s="4" t="s">
        <v>73</v>
      </c>
      <c r="J1838" s="4"/>
      <c r="U1838" s="106"/>
    </row>
    <row r="1839" spans="2:30" outlineLevel="2">
      <c r="B1839" s="4" t="s">
        <v>14</v>
      </c>
      <c r="C1839" s="4" t="s">
        <v>5232</v>
      </c>
      <c r="D1839" s="4" t="s">
        <v>16</v>
      </c>
      <c r="E1839" s="10" t="s">
        <v>1924</v>
      </c>
      <c r="F1839" s="9" t="s">
        <v>58</v>
      </c>
      <c r="G1839" s="14" t="s">
        <v>415</v>
      </c>
      <c r="H1839" s="14" t="s">
        <v>1930</v>
      </c>
      <c r="I1839" s="4" t="s">
        <v>73</v>
      </c>
      <c r="J1839" s="4"/>
      <c r="U1839" s="106"/>
    </row>
    <row r="1840" spans="2:30" outlineLevel="2">
      <c r="B1840" s="4" t="s">
        <v>14</v>
      </c>
      <c r="C1840" s="4" t="s">
        <v>5232</v>
      </c>
      <c r="D1840" s="4" t="s">
        <v>16</v>
      </c>
      <c r="E1840" s="10" t="s">
        <v>1924</v>
      </c>
      <c r="F1840" s="9" t="s">
        <v>177</v>
      </c>
      <c r="G1840" s="14" t="s">
        <v>416</v>
      </c>
      <c r="H1840" s="14" t="s">
        <v>1931</v>
      </c>
      <c r="I1840" s="4" t="s">
        <v>73</v>
      </c>
      <c r="J1840" s="4"/>
      <c r="U1840" s="106"/>
    </row>
    <row r="1841" spans="2:21" outlineLevel="2">
      <c r="B1841" s="4" t="s">
        <v>14</v>
      </c>
      <c r="C1841" s="4" t="s">
        <v>5232</v>
      </c>
      <c r="D1841" s="4" t="s">
        <v>16</v>
      </c>
      <c r="E1841" s="10" t="s">
        <v>1924</v>
      </c>
      <c r="F1841" s="9" t="s">
        <v>178</v>
      </c>
      <c r="G1841" s="14" t="s">
        <v>417</v>
      </c>
      <c r="H1841" s="14" t="s">
        <v>1932</v>
      </c>
      <c r="I1841" s="4" t="s">
        <v>73</v>
      </c>
      <c r="J1841" s="4"/>
      <c r="U1841" s="106"/>
    </row>
    <row r="1842" spans="2:21" outlineLevel="2">
      <c r="B1842" s="4" t="s">
        <v>14</v>
      </c>
      <c r="C1842" s="4" t="s">
        <v>5232</v>
      </c>
      <c r="D1842" s="4" t="s">
        <v>16</v>
      </c>
      <c r="E1842" s="10" t="s">
        <v>1924</v>
      </c>
      <c r="F1842" s="9" t="s">
        <v>71</v>
      </c>
      <c r="G1842" s="10" t="s">
        <v>430</v>
      </c>
      <c r="H1842" s="14" t="s">
        <v>1933</v>
      </c>
      <c r="I1842" s="4" t="s">
        <v>73</v>
      </c>
      <c r="J1842" s="4"/>
      <c r="U1842" s="106"/>
    </row>
    <row r="1843" spans="2:21" outlineLevel="2">
      <c r="B1843" s="4" t="s">
        <v>14</v>
      </c>
      <c r="C1843" s="4" t="s">
        <v>5232</v>
      </c>
      <c r="D1843" s="4" t="s">
        <v>16</v>
      </c>
      <c r="E1843" s="10" t="s">
        <v>1924</v>
      </c>
      <c r="F1843" s="9" t="s">
        <v>179</v>
      </c>
      <c r="G1843" s="14" t="s">
        <v>418</v>
      </c>
      <c r="H1843" s="14" t="s">
        <v>1934</v>
      </c>
      <c r="I1843" s="4" t="s">
        <v>73</v>
      </c>
      <c r="J1843" s="4"/>
      <c r="U1843" s="106"/>
    </row>
    <row r="1844" spans="2:21" outlineLevel="2">
      <c r="B1844" s="4" t="s">
        <v>14</v>
      </c>
      <c r="C1844" s="4" t="s">
        <v>5232</v>
      </c>
      <c r="D1844" s="4" t="s">
        <v>16</v>
      </c>
      <c r="E1844" s="10" t="s">
        <v>1924</v>
      </c>
      <c r="F1844" s="9" t="s">
        <v>180</v>
      </c>
      <c r="G1844" s="14" t="s">
        <v>419</v>
      </c>
      <c r="H1844" s="14" t="s">
        <v>1935</v>
      </c>
      <c r="I1844" s="4" t="s">
        <v>73</v>
      </c>
      <c r="J1844" s="4"/>
      <c r="U1844" s="106"/>
    </row>
    <row r="1845" spans="2:21" outlineLevel="2">
      <c r="B1845" s="4" t="s">
        <v>14</v>
      </c>
      <c r="C1845" s="4" t="s">
        <v>5232</v>
      </c>
      <c r="D1845" s="4" t="s">
        <v>16</v>
      </c>
      <c r="E1845" s="10" t="s">
        <v>1924</v>
      </c>
      <c r="F1845" s="9" t="s">
        <v>41</v>
      </c>
      <c r="G1845" s="10" t="s">
        <v>430</v>
      </c>
      <c r="H1845" s="14" t="s">
        <v>1936</v>
      </c>
      <c r="I1845" s="4" t="s">
        <v>73</v>
      </c>
      <c r="J1845" s="4"/>
      <c r="U1845" s="106"/>
    </row>
    <row r="1846" spans="2:21" outlineLevel="2">
      <c r="B1846" s="4" t="s">
        <v>14</v>
      </c>
      <c r="C1846" s="4" t="s">
        <v>5232</v>
      </c>
      <c r="D1846" s="4" t="s">
        <v>16</v>
      </c>
      <c r="E1846" s="10" t="s">
        <v>1924</v>
      </c>
      <c r="F1846" s="9" t="s">
        <v>145</v>
      </c>
      <c r="G1846" s="10" t="s">
        <v>430</v>
      </c>
      <c r="H1846" s="14" t="s">
        <v>1937</v>
      </c>
      <c r="I1846" s="4" t="s">
        <v>73</v>
      </c>
      <c r="J1846" s="4"/>
      <c r="U1846" s="106"/>
    </row>
    <row r="1847" spans="2:21" outlineLevel="2">
      <c r="B1847" s="4" t="s">
        <v>14</v>
      </c>
      <c r="C1847" s="4" t="s">
        <v>5232</v>
      </c>
      <c r="D1847" s="4" t="s">
        <v>16</v>
      </c>
      <c r="E1847" s="10" t="s">
        <v>1924</v>
      </c>
      <c r="F1847" s="9" t="s">
        <v>146</v>
      </c>
      <c r="G1847" s="10" t="s">
        <v>430</v>
      </c>
      <c r="H1847" s="14" t="s">
        <v>1938</v>
      </c>
      <c r="I1847" s="4" t="s">
        <v>73</v>
      </c>
      <c r="J1847" s="4"/>
      <c r="U1847" s="106"/>
    </row>
    <row r="1848" spans="2:21" outlineLevel="2">
      <c r="B1848" s="4" t="s">
        <v>14</v>
      </c>
      <c r="C1848" s="4" t="s">
        <v>5232</v>
      </c>
      <c r="D1848" s="4" t="s">
        <v>16</v>
      </c>
      <c r="E1848" s="10" t="s">
        <v>1924</v>
      </c>
      <c r="F1848" s="4" t="s">
        <v>42</v>
      </c>
      <c r="G1848" s="10" t="s">
        <v>430</v>
      </c>
      <c r="H1848" s="10" t="s">
        <v>1939</v>
      </c>
      <c r="I1848" s="4" t="s">
        <v>73</v>
      </c>
      <c r="J1848" s="4"/>
      <c r="U1848" s="106"/>
    </row>
    <row r="1849" spans="2:21" outlineLevel="2">
      <c r="B1849" s="4" t="s">
        <v>14</v>
      </c>
      <c r="C1849" s="4" t="s">
        <v>5232</v>
      </c>
      <c r="D1849" s="4" t="s">
        <v>16</v>
      </c>
      <c r="E1849" s="10" t="s">
        <v>1924</v>
      </c>
      <c r="F1849" s="4" t="s">
        <v>43</v>
      </c>
      <c r="G1849" s="10" t="s">
        <v>430</v>
      </c>
      <c r="H1849" s="10" t="s">
        <v>1940</v>
      </c>
      <c r="I1849" s="4" t="s">
        <v>73</v>
      </c>
      <c r="J1849" s="4"/>
      <c r="U1849" s="106"/>
    </row>
    <row r="1850" spans="2:21" outlineLevel="2">
      <c r="B1850" s="4" t="s">
        <v>14</v>
      </c>
      <c r="C1850" s="4" t="s">
        <v>5232</v>
      </c>
      <c r="D1850" s="4" t="s">
        <v>16</v>
      </c>
      <c r="E1850" s="10" t="s">
        <v>1924</v>
      </c>
      <c r="F1850" s="4" t="s">
        <v>152</v>
      </c>
      <c r="G1850" s="10" t="s">
        <v>430</v>
      </c>
      <c r="H1850" s="10" t="s">
        <v>1941</v>
      </c>
      <c r="I1850" s="4" t="s">
        <v>73</v>
      </c>
      <c r="J1850" s="4"/>
      <c r="U1850" s="106"/>
    </row>
    <row r="1851" spans="2:21" outlineLevel="2">
      <c r="B1851" s="4" t="s">
        <v>14</v>
      </c>
      <c r="C1851" s="4" t="s">
        <v>5232</v>
      </c>
      <c r="D1851" s="4" t="s">
        <v>16</v>
      </c>
      <c r="E1851" s="10" t="s">
        <v>1924</v>
      </c>
      <c r="F1851" s="4" t="s">
        <v>44</v>
      </c>
      <c r="G1851" s="10" t="s">
        <v>430</v>
      </c>
      <c r="H1851" s="10" t="s">
        <v>1942</v>
      </c>
      <c r="I1851" s="4" t="s">
        <v>73</v>
      </c>
      <c r="J1851" s="4"/>
      <c r="U1851" s="106"/>
    </row>
    <row r="1852" spans="2:21" outlineLevel="2">
      <c r="B1852" s="4" t="s">
        <v>14</v>
      </c>
      <c r="C1852" s="4" t="s">
        <v>5232</v>
      </c>
      <c r="D1852" s="4" t="s">
        <v>16</v>
      </c>
      <c r="E1852" s="10" t="s">
        <v>1924</v>
      </c>
      <c r="F1852" s="4" t="s">
        <v>155</v>
      </c>
      <c r="G1852" s="10" t="s">
        <v>430</v>
      </c>
      <c r="H1852" s="10" t="s">
        <v>1943</v>
      </c>
      <c r="I1852" s="4" t="s">
        <v>73</v>
      </c>
      <c r="J1852" s="4"/>
      <c r="U1852" s="106"/>
    </row>
    <row r="1853" spans="2:21" outlineLevel="2">
      <c r="B1853" s="4" t="s">
        <v>14</v>
      </c>
      <c r="C1853" s="4" t="s">
        <v>5232</v>
      </c>
      <c r="D1853" s="4" t="s">
        <v>16</v>
      </c>
      <c r="E1853" s="10" t="s">
        <v>1924</v>
      </c>
      <c r="F1853" s="4" t="s">
        <v>45</v>
      </c>
      <c r="G1853" s="10" t="s">
        <v>430</v>
      </c>
      <c r="H1853" s="10" t="s">
        <v>1944</v>
      </c>
      <c r="I1853" s="4" t="s">
        <v>73</v>
      </c>
      <c r="J1853" s="4"/>
      <c r="U1853" s="106"/>
    </row>
    <row r="1854" spans="2:21" outlineLevel="2">
      <c r="B1854" s="4" t="s">
        <v>14</v>
      </c>
      <c r="C1854" s="4" t="s">
        <v>5232</v>
      </c>
      <c r="D1854" s="4" t="s">
        <v>16</v>
      </c>
      <c r="E1854" s="10" t="s">
        <v>1924</v>
      </c>
      <c r="F1854" s="4" t="s">
        <v>156</v>
      </c>
      <c r="G1854" s="10" t="s">
        <v>430</v>
      </c>
      <c r="H1854" s="10" t="s">
        <v>1945</v>
      </c>
      <c r="I1854" s="4" t="s">
        <v>73</v>
      </c>
      <c r="J1854" s="4"/>
      <c r="U1854" s="106"/>
    </row>
    <row r="1855" spans="2:21" outlineLevel="2">
      <c r="B1855" s="4" t="s">
        <v>14</v>
      </c>
      <c r="C1855" s="4" t="s">
        <v>5232</v>
      </c>
      <c r="D1855" s="4" t="s">
        <v>16</v>
      </c>
      <c r="E1855" s="10" t="s">
        <v>1924</v>
      </c>
      <c r="F1855" s="4" t="s">
        <v>157</v>
      </c>
      <c r="G1855" s="10" t="s">
        <v>430</v>
      </c>
      <c r="H1855" s="10" t="s">
        <v>1946</v>
      </c>
      <c r="I1855" s="4" t="s">
        <v>73</v>
      </c>
      <c r="J1855" s="4"/>
      <c r="U1855" s="106"/>
    </row>
    <row r="1856" spans="2:21" outlineLevel="2">
      <c r="B1856" s="4" t="s">
        <v>14</v>
      </c>
      <c r="C1856" s="4" t="s">
        <v>5232</v>
      </c>
      <c r="D1856" s="4" t="s">
        <v>16</v>
      </c>
      <c r="E1856" s="10" t="s">
        <v>1924</v>
      </c>
      <c r="F1856" s="4" t="s">
        <v>46</v>
      </c>
      <c r="G1856" s="10" t="s">
        <v>430</v>
      </c>
      <c r="H1856" s="10" t="s">
        <v>1947</v>
      </c>
      <c r="I1856" s="4" t="s">
        <v>73</v>
      </c>
      <c r="J1856" s="4"/>
      <c r="U1856" s="106"/>
    </row>
    <row r="1857" spans="2:30" outlineLevel="2">
      <c r="B1857" s="4" t="s">
        <v>14</v>
      </c>
      <c r="C1857" s="4" t="s">
        <v>5232</v>
      </c>
      <c r="D1857" s="4" t="s">
        <v>16</v>
      </c>
      <c r="E1857" s="10" t="s">
        <v>1924</v>
      </c>
      <c r="F1857" s="4" t="s">
        <v>160</v>
      </c>
      <c r="G1857" s="10" t="s">
        <v>430</v>
      </c>
      <c r="H1857" s="10" t="s">
        <v>1948</v>
      </c>
      <c r="I1857" s="4" t="s">
        <v>73</v>
      </c>
      <c r="J1857" s="4"/>
      <c r="U1857" s="106"/>
    </row>
    <row r="1858" spans="2:30" outlineLevel="2">
      <c r="B1858" s="4" t="s">
        <v>14</v>
      </c>
      <c r="C1858" s="4" t="s">
        <v>5232</v>
      </c>
      <c r="D1858" s="4" t="s">
        <v>16</v>
      </c>
      <c r="E1858" s="10" t="s">
        <v>1924</v>
      </c>
      <c r="F1858" s="4" t="s">
        <v>161</v>
      </c>
      <c r="G1858" s="10" t="s">
        <v>430</v>
      </c>
      <c r="H1858" s="10" t="s">
        <v>1949</v>
      </c>
      <c r="I1858" s="4" t="s">
        <v>73</v>
      </c>
      <c r="J1858" s="4"/>
      <c r="U1858" s="106"/>
    </row>
    <row r="1859" spans="2:30" outlineLevel="2">
      <c r="B1859" s="4" t="s">
        <v>14</v>
      </c>
      <c r="C1859" s="4" t="s">
        <v>5232</v>
      </c>
      <c r="D1859" s="4" t="s">
        <v>16</v>
      </c>
      <c r="E1859" s="10" t="s">
        <v>1924</v>
      </c>
      <c r="F1859" s="4" t="s">
        <v>162</v>
      </c>
      <c r="G1859" s="10" t="s">
        <v>430</v>
      </c>
      <c r="H1859" s="10" t="s">
        <v>1950</v>
      </c>
      <c r="I1859" s="4" t="s">
        <v>73</v>
      </c>
      <c r="J1859" s="4"/>
      <c r="U1859" s="106"/>
    </row>
    <row r="1860" spans="2:30" outlineLevel="2">
      <c r="B1860" s="4" t="s">
        <v>14</v>
      </c>
      <c r="C1860" s="4" t="s">
        <v>5232</v>
      </c>
      <c r="D1860" s="4" t="s">
        <v>16</v>
      </c>
      <c r="E1860" s="10" t="s">
        <v>1924</v>
      </c>
      <c r="F1860" s="4" t="s">
        <v>163</v>
      </c>
      <c r="G1860" s="10" t="s">
        <v>430</v>
      </c>
      <c r="H1860" s="10" t="s">
        <v>1951</v>
      </c>
      <c r="I1860" s="4" t="s">
        <v>73</v>
      </c>
      <c r="J1860" s="4"/>
      <c r="U1860" s="106"/>
    </row>
    <row r="1861" spans="2:30" outlineLevel="2">
      <c r="B1861" s="4" t="s">
        <v>14</v>
      </c>
      <c r="C1861" s="4" t="s">
        <v>5232</v>
      </c>
      <c r="D1861" s="4" t="s">
        <v>16</v>
      </c>
      <c r="E1861" s="10" t="s">
        <v>1924</v>
      </c>
      <c r="F1861" s="4" t="s">
        <v>47</v>
      </c>
      <c r="G1861" s="10" t="s">
        <v>430</v>
      </c>
      <c r="H1861" s="10" t="s">
        <v>1952</v>
      </c>
      <c r="I1861" s="4" t="s">
        <v>73</v>
      </c>
      <c r="J1861" s="4"/>
      <c r="U1861" s="106"/>
    </row>
    <row r="1862" spans="2:30" outlineLevel="2">
      <c r="B1862" s="4" t="s">
        <v>14</v>
      </c>
      <c r="C1862" s="4" t="s">
        <v>5232</v>
      </c>
      <c r="D1862" s="4" t="s">
        <v>16</v>
      </c>
      <c r="E1862" s="10" t="s">
        <v>1924</v>
      </c>
      <c r="F1862" s="4" t="s">
        <v>48</v>
      </c>
      <c r="G1862" s="10" t="s">
        <v>430</v>
      </c>
      <c r="H1862" s="10" t="s">
        <v>1953</v>
      </c>
      <c r="I1862" s="4" t="s">
        <v>73</v>
      </c>
      <c r="J1862" s="4"/>
      <c r="U1862" s="106"/>
    </row>
    <row r="1863" spans="2:30" outlineLevel="2">
      <c r="B1863" s="4" t="s">
        <v>14</v>
      </c>
      <c r="C1863" s="4" t="s">
        <v>5232</v>
      </c>
      <c r="D1863" s="4" t="s">
        <v>16</v>
      </c>
      <c r="E1863" s="10" t="s">
        <v>1924</v>
      </c>
      <c r="F1863" s="4" t="s">
        <v>49</v>
      </c>
      <c r="G1863" s="10" t="s">
        <v>430</v>
      </c>
      <c r="H1863" s="10" t="s">
        <v>1954</v>
      </c>
      <c r="I1863" s="4" t="s">
        <v>73</v>
      </c>
      <c r="J1863" s="4"/>
      <c r="U1863" s="106"/>
    </row>
    <row r="1864" spans="2:30" outlineLevel="2">
      <c r="B1864" s="4" t="s">
        <v>14</v>
      </c>
      <c r="C1864" s="4" t="s">
        <v>5232</v>
      </c>
      <c r="D1864" s="4" t="s">
        <v>16</v>
      </c>
      <c r="E1864" s="10" t="s">
        <v>1924</v>
      </c>
      <c r="F1864" s="4" t="s">
        <v>50</v>
      </c>
      <c r="G1864" s="10" t="s">
        <v>430</v>
      </c>
      <c r="H1864" s="10" t="s">
        <v>1955</v>
      </c>
      <c r="I1864" s="4" t="s">
        <v>73</v>
      </c>
      <c r="J1864" s="4"/>
      <c r="U1864" s="106"/>
    </row>
    <row r="1865" spans="2:30" outlineLevel="2">
      <c r="B1865" s="4" t="s">
        <v>14</v>
      </c>
      <c r="C1865" s="4" t="s">
        <v>5232</v>
      </c>
      <c r="D1865" s="4" t="s">
        <v>16</v>
      </c>
      <c r="E1865" s="10" t="s">
        <v>1924</v>
      </c>
      <c r="F1865" s="4" t="s">
        <v>51</v>
      </c>
      <c r="G1865" s="10" t="s">
        <v>430</v>
      </c>
      <c r="H1865" s="10" t="s">
        <v>1956</v>
      </c>
      <c r="I1865" s="4" t="s">
        <v>73</v>
      </c>
      <c r="J1865" s="4"/>
      <c r="U1865" s="106"/>
    </row>
    <row r="1866" spans="2:30" outlineLevel="2">
      <c r="B1866" s="4" t="s">
        <v>14</v>
      </c>
      <c r="C1866" s="4" t="s">
        <v>5232</v>
      </c>
      <c r="D1866" s="4" t="s">
        <v>16</v>
      </c>
      <c r="E1866" s="10" t="s">
        <v>1924</v>
      </c>
      <c r="F1866" s="4" t="s">
        <v>52</v>
      </c>
      <c r="G1866" s="10" t="s">
        <v>430</v>
      </c>
      <c r="H1866" s="10" t="s">
        <v>1957</v>
      </c>
      <c r="I1866" s="4" t="s">
        <v>73</v>
      </c>
      <c r="J1866" s="4"/>
      <c r="U1866" s="106"/>
    </row>
    <row r="1867" spans="2:30" outlineLevel="2">
      <c r="B1867" s="4" t="s">
        <v>14</v>
      </c>
      <c r="C1867" s="4" t="s">
        <v>5232</v>
      </c>
      <c r="D1867" s="4" t="s">
        <v>16</v>
      </c>
      <c r="E1867" s="35" t="s">
        <v>1924</v>
      </c>
      <c r="F1867" s="6" t="s">
        <v>169</v>
      </c>
      <c r="G1867" s="10" t="s">
        <v>430</v>
      </c>
      <c r="H1867" s="35" t="s">
        <v>1958</v>
      </c>
      <c r="I1867" s="4" t="s">
        <v>73</v>
      </c>
      <c r="J1867" s="4"/>
      <c r="U1867" s="106"/>
    </row>
    <row r="1868" spans="2:30" s="27" customFormat="1" outlineLevel="1">
      <c r="B1868" s="4" t="s">
        <v>14</v>
      </c>
      <c r="C1868" s="4" t="s">
        <v>5232</v>
      </c>
      <c r="D1868" s="4" t="s">
        <v>16</v>
      </c>
      <c r="E1868" s="39" t="s">
        <v>1849</v>
      </c>
      <c r="F1868" s="76"/>
      <c r="G1868" s="77"/>
      <c r="H1868" s="77"/>
      <c r="I1868" s="78"/>
      <c r="J1868" s="78"/>
      <c r="K1868" s="81" t="str">
        <f t="shared" ref="K1868:S1868" si="139">INDEX(ObjData,MATCH($C1868&amp;"-"&amp;$D1868&amp;"-"&amp;$E1868,ObjIDs,0),MATCH(K$2,ObjFields,0))</f>
        <v>ICPL</v>
      </c>
      <c r="L1868" s="82">
        <f t="shared" ca="1" si="139"/>
        <v>42276</v>
      </c>
      <c r="M1868" s="81" t="b">
        <f t="shared" si="139"/>
        <v>0</v>
      </c>
      <c r="N1868" s="81" t="str">
        <f t="shared" si="139"/>
        <v>NAME</v>
      </c>
      <c r="O1868" s="81" t="str">
        <f t="shared" si="139"/>
        <v>LAST_UPDATE_DT</v>
      </c>
      <c r="P1868" s="81" t="str">
        <f t="shared" si="139"/>
        <v>LAST_UPDATE</v>
      </c>
      <c r="Q1868" s="81" t="str">
        <f t="shared" si="139"/>
        <v>PX_LAST</v>
      </c>
      <c r="R1868" s="81" t="str">
        <f t="shared" si="139"/>
        <v>PX_BID</v>
      </c>
      <c r="S1868" s="81" t="str">
        <f t="shared" si="139"/>
        <v>PX_ASK</v>
      </c>
      <c r="U1868" s="103"/>
      <c r="V1868" s="104" t="s">
        <v>1055</v>
      </c>
      <c r="W1868" s="105">
        <v>42276</v>
      </c>
      <c r="X1868" s="104" t="b">
        <v>0</v>
      </c>
      <c r="Y1868" s="104" t="s">
        <v>289</v>
      </c>
      <c r="Z1868" s="104" t="s">
        <v>291</v>
      </c>
      <c r="AA1868" s="104" t="s">
        <v>292</v>
      </c>
      <c r="AB1868" s="104" t="s">
        <v>56</v>
      </c>
      <c r="AC1868" s="104" t="s">
        <v>5228</v>
      </c>
      <c r="AD1868" s="104" t="s">
        <v>5229</v>
      </c>
    </row>
    <row r="1869" spans="2:30" outlineLevel="2">
      <c r="B1869" s="4" t="s">
        <v>14</v>
      </c>
      <c r="C1869" s="4" t="s">
        <v>5232</v>
      </c>
      <c r="D1869" s="4" t="s">
        <v>16</v>
      </c>
      <c r="E1869" s="10" t="s">
        <v>1849</v>
      </c>
      <c r="F1869" s="4" t="s">
        <v>54</v>
      </c>
      <c r="G1869" s="10" t="s">
        <v>1851</v>
      </c>
      <c r="H1869" s="10" t="s">
        <v>1889</v>
      </c>
      <c r="I1869" s="4" t="s">
        <v>277</v>
      </c>
      <c r="J1869" s="72" t="str">
        <f>H1869&amp;" "&amp;K1869&amp;" "&amp;I1869</f>
        <v>WIBR3M ICPL Index</v>
      </c>
      <c r="K1869" s="25" t="str">
        <f>K1868</f>
        <v>ICPL</v>
      </c>
      <c r="L1869" s="26">
        <f ca="1">L1868</f>
        <v>42276</v>
      </c>
      <c r="M1869" s="25" t="b">
        <f>M1868</f>
        <v>0</v>
      </c>
      <c r="N1869" s="84" t="str">
        <f>IF($M1869,_xll.BDP($J1869,N1868),"[DISABLED]")</f>
        <v>[DISABLED]</v>
      </c>
      <c r="O1869" s="84" t="str">
        <f>IF($M1869,_xll.BDP($J1869,O1868),"[DISABLED]")</f>
        <v>[DISABLED]</v>
      </c>
      <c r="P1869" s="84" t="str">
        <f>IF($M1869,_xll.BDP($J1869,P1868),"[DISABLED]")</f>
        <v>[DISABLED]</v>
      </c>
      <c r="Q1869" s="84" t="str">
        <f>IF($M1869,_xll.BDH($J1869,Q1868,$L1869),"[DISABLED]")</f>
        <v>[DISABLED]</v>
      </c>
      <c r="R1869" s="84" t="str">
        <f>IF($M1869,_xll.BDH($J1869,R1868,$L1869),"[DISABLED]")</f>
        <v>[DISABLED]</v>
      </c>
      <c r="S1869" s="84" t="str">
        <f>IF($M1869,_xll.BDH($J1869,S1868,$L1869),"[DISABLED]")</f>
        <v>[DISABLED]</v>
      </c>
      <c r="U1869" s="106" t="s">
        <v>6546</v>
      </c>
      <c r="V1869" s="107" t="s">
        <v>1055</v>
      </c>
      <c r="W1869" s="108">
        <v>42276</v>
      </c>
      <c r="X1869" s="107" t="b">
        <v>0</v>
      </c>
      <c r="Y1869" s="107" t="s">
        <v>5237</v>
      </c>
      <c r="Z1869" s="107" t="s">
        <v>5237</v>
      </c>
      <c r="AA1869" s="107" t="s">
        <v>5237</v>
      </c>
      <c r="AB1869" s="107" t="s">
        <v>5237</v>
      </c>
      <c r="AC1869" s="107" t="s">
        <v>5237</v>
      </c>
      <c r="AD1869" s="107" t="s">
        <v>5237</v>
      </c>
    </row>
    <row r="1870" spans="2:30" outlineLevel="2">
      <c r="B1870" s="4" t="s">
        <v>14</v>
      </c>
      <c r="C1870" s="4" t="s">
        <v>5232</v>
      </c>
      <c r="D1870" s="4" t="s">
        <v>16</v>
      </c>
      <c r="E1870" s="10" t="s">
        <v>1849</v>
      </c>
      <c r="F1870" s="51" t="s">
        <v>54</v>
      </c>
      <c r="G1870" s="52" t="s">
        <v>143</v>
      </c>
      <c r="H1870" s="52" t="s">
        <v>1854</v>
      </c>
      <c r="I1870" s="51" t="s">
        <v>73</v>
      </c>
      <c r="J1870" s="51"/>
      <c r="U1870" s="120"/>
    </row>
    <row r="1871" spans="2:30" outlineLevel="2">
      <c r="B1871" s="4" t="s">
        <v>14</v>
      </c>
      <c r="C1871" s="4" t="s">
        <v>5232</v>
      </c>
      <c r="D1871" s="4" t="s">
        <v>16</v>
      </c>
      <c r="E1871" s="10" t="s">
        <v>1849</v>
      </c>
      <c r="F1871" s="9" t="s">
        <v>211</v>
      </c>
      <c r="G1871" s="14" t="s">
        <v>307</v>
      </c>
      <c r="H1871" s="14" t="s">
        <v>1855</v>
      </c>
      <c r="I1871" s="9" t="s">
        <v>73</v>
      </c>
      <c r="J1871" s="9"/>
      <c r="U1871" s="119"/>
    </row>
    <row r="1872" spans="2:30" outlineLevel="2">
      <c r="B1872" s="4" t="s">
        <v>14</v>
      </c>
      <c r="C1872" s="4" t="s">
        <v>5232</v>
      </c>
      <c r="D1872" s="4" t="s">
        <v>16</v>
      </c>
      <c r="E1872" s="10" t="s">
        <v>1849</v>
      </c>
      <c r="F1872" s="9" t="s">
        <v>212</v>
      </c>
      <c r="G1872" s="14" t="s">
        <v>308</v>
      </c>
      <c r="H1872" s="14" t="s">
        <v>1856</v>
      </c>
      <c r="I1872" s="9" t="s">
        <v>73</v>
      </c>
      <c r="J1872" s="9"/>
      <c r="U1872" s="119"/>
    </row>
    <row r="1873" spans="2:21" outlineLevel="2">
      <c r="B1873" s="4" t="s">
        <v>14</v>
      </c>
      <c r="C1873" s="4" t="s">
        <v>5232</v>
      </c>
      <c r="D1873" s="4" t="s">
        <v>16</v>
      </c>
      <c r="E1873" s="10" t="s">
        <v>1849</v>
      </c>
      <c r="F1873" s="9" t="s">
        <v>58</v>
      </c>
      <c r="G1873" s="14" t="s">
        <v>170</v>
      </c>
      <c r="H1873" s="14" t="s">
        <v>1857</v>
      </c>
      <c r="I1873" s="9" t="s">
        <v>73</v>
      </c>
      <c r="J1873" s="9"/>
      <c r="U1873" s="119"/>
    </row>
    <row r="1874" spans="2:21" outlineLevel="2">
      <c r="B1874" s="4" t="s">
        <v>14</v>
      </c>
      <c r="C1874" s="4" t="s">
        <v>5232</v>
      </c>
      <c r="D1874" s="4" t="s">
        <v>16</v>
      </c>
      <c r="E1874" s="10" t="s">
        <v>1849</v>
      </c>
      <c r="F1874" s="9" t="s">
        <v>177</v>
      </c>
      <c r="G1874" s="14" t="s">
        <v>305</v>
      </c>
      <c r="H1874" s="14" t="s">
        <v>1858</v>
      </c>
      <c r="I1874" s="9" t="s">
        <v>73</v>
      </c>
      <c r="J1874" s="9"/>
      <c r="U1874" s="119"/>
    </row>
    <row r="1875" spans="2:21" outlineLevel="2">
      <c r="B1875" s="4" t="s">
        <v>14</v>
      </c>
      <c r="C1875" s="4" t="s">
        <v>5232</v>
      </c>
      <c r="D1875" s="4" t="s">
        <v>16</v>
      </c>
      <c r="E1875" s="10" t="s">
        <v>1849</v>
      </c>
      <c r="F1875" s="9" t="s">
        <v>178</v>
      </c>
      <c r="G1875" s="14" t="s">
        <v>306</v>
      </c>
      <c r="H1875" s="14" t="s">
        <v>1859</v>
      </c>
      <c r="I1875" s="9" t="s">
        <v>73</v>
      </c>
      <c r="J1875" s="9"/>
      <c r="U1875" s="119"/>
    </row>
    <row r="1876" spans="2:21" outlineLevel="2">
      <c r="B1876" s="4" t="s">
        <v>14</v>
      </c>
      <c r="C1876" s="4" t="s">
        <v>5232</v>
      </c>
      <c r="D1876" s="4" t="s">
        <v>16</v>
      </c>
      <c r="E1876" s="10" t="s">
        <v>1849</v>
      </c>
      <c r="F1876" s="9" t="s">
        <v>71</v>
      </c>
      <c r="G1876" s="14" t="s">
        <v>171</v>
      </c>
      <c r="H1876" s="14" t="s">
        <v>1860</v>
      </c>
      <c r="I1876" s="9" t="s">
        <v>73</v>
      </c>
      <c r="J1876" s="9"/>
      <c r="U1876" s="119"/>
    </row>
    <row r="1877" spans="2:21" outlineLevel="2">
      <c r="B1877" s="4" t="s">
        <v>14</v>
      </c>
      <c r="C1877" s="4" t="s">
        <v>5232</v>
      </c>
      <c r="D1877" s="4" t="s">
        <v>16</v>
      </c>
      <c r="E1877" s="10" t="s">
        <v>1849</v>
      </c>
      <c r="F1877" s="9" t="s">
        <v>179</v>
      </c>
      <c r="G1877" s="14" t="s">
        <v>313</v>
      </c>
      <c r="H1877" s="14" t="s">
        <v>1861</v>
      </c>
      <c r="I1877" s="9" t="s">
        <v>73</v>
      </c>
      <c r="J1877" s="9"/>
      <c r="U1877" s="119"/>
    </row>
    <row r="1878" spans="2:21" outlineLevel="2">
      <c r="B1878" s="4" t="s">
        <v>14</v>
      </c>
      <c r="C1878" s="4" t="s">
        <v>5232</v>
      </c>
      <c r="D1878" s="4" t="s">
        <v>16</v>
      </c>
      <c r="E1878" s="10" t="s">
        <v>1849</v>
      </c>
      <c r="F1878" s="9" t="s">
        <v>180</v>
      </c>
      <c r="G1878" s="14" t="s">
        <v>314</v>
      </c>
      <c r="H1878" s="14" t="s">
        <v>1862</v>
      </c>
      <c r="I1878" s="9" t="s">
        <v>73</v>
      </c>
      <c r="J1878" s="9"/>
      <c r="U1878" s="119"/>
    </row>
    <row r="1879" spans="2:21" outlineLevel="2">
      <c r="B1879" s="4" t="s">
        <v>14</v>
      </c>
      <c r="C1879" s="4" t="s">
        <v>5232</v>
      </c>
      <c r="D1879" s="4" t="s">
        <v>16</v>
      </c>
      <c r="E1879" s="10" t="s">
        <v>1849</v>
      </c>
      <c r="F1879" s="9" t="s">
        <v>41</v>
      </c>
      <c r="G1879" s="14" t="s">
        <v>172</v>
      </c>
      <c r="H1879" s="14" t="s">
        <v>1863</v>
      </c>
      <c r="I1879" s="9" t="s">
        <v>73</v>
      </c>
      <c r="J1879" s="9"/>
      <c r="U1879" s="119"/>
    </row>
    <row r="1880" spans="2:21" outlineLevel="2">
      <c r="B1880" s="4" t="s">
        <v>14</v>
      </c>
      <c r="C1880" s="4" t="s">
        <v>5232</v>
      </c>
      <c r="D1880" s="4" t="s">
        <v>16</v>
      </c>
      <c r="E1880" s="10" t="s">
        <v>1849</v>
      </c>
      <c r="F1880" s="9" t="s">
        <v>181</v>
      </c>
      <c r="G1880" s="14" t="s">
        <v>317</v>
      </c>
      <c r="H1880" s="14" t="s">
        <v>1864</v>
      </c>
      <c r="I1880" s="9" t="s">
        <v>73</v>
      </c>
      <c r="J1880" s="9"/>
      <c r="U1880" s="119"/>
    </row>
    <row r="1881" spans="2:21" outlineLevel="2">
      <c r="B1881" s="4" t="s">
        <v>14</v>
      </c>
      <c r="C1881" s="4" t="s">
        <v>5232</v>
      </c>
      <c r="D1881" s="4" t="s">
        <v>16</v>
      </c>
      <c r="E1881" s="10" t="s">
        <v>1849</v>
      </c>
      <c r="F1881" s="9" t="s">
        <v>182</v>
      </c>
      <c r="G1881" s="14" t="s">
        <v>318</v>
      </c>
      <c r="H1881" s="14" t="s">
        <v>1865</v>
      </c>
      <c r="I1881" s="9" t="s">
        <v>73</v>
      </c>
      <c r="J1881" s="9"/>
      <c r="U1881" s="119"/>
    </row>
    <row r="1882" spans="2:21" outlineLevel="2">
      <c r="B1882" s="4" t="s">
        <v>14</v>
      </c>
      <c r="C1882" s="4" t="s">
        <v>5232</v>
      </c>
      <c r="D1882" s="4" t="s">
        <v>16</v>
      </c>
      <c r="E1882" s="10" t="s">
        <v>1849</v>
      </c>
      <c r="F1882" s="9" t="s">
        <v>145</v>
      </c>
      <c r="G1882" s="14" t="s">
        <v>173</v>
      </c>
      <c r="H1882" s="14" t="s">
        <v>1866</v>
      </c>
      <c r="I1882" s="9" t="s">
        <v>73</v>
      </c>
      <c r="J1882" s="9"/>
      <c r="U1882" s="119"/>
    </row>
    <row r="1883" spans="2:21" outlineLevel="2">
      <c r="B1883" s="4" t="s">
        <v>14</v>
      </c>
      <c r="C1883" s="4" t="s">
        <v>5232</v>
      </c>
      <c r="D1883" s="4" t="s">
        <v>16</v>
      </c>
      <c r="E1883" s="10" t="s">
        <v>1849</v>
      </c>
      <c r="F1883" s="4" t="s">
        <v>146</v>
      </c>
      <c r="G1883" s="14" t="s">
        <v>174</v>
      </c>
      <c r="H1883" s="10" t="s">
        <v>1867</v>
      </c>
      <c r="I1883" s="4" t="s">
        <v>73</v>
      </c>
      <c r="J1883" s="4"/>
      <c r="U1883" s="106"/>
    </row>
    <row r="1884" spans="2:21" outlineLevel="2">
      <c r="B1884" s="4" t="s">
        <v>14</v>
      </c>
      <c r="C1884" s="4" t="s">
        <v>5232</v>
      </c>
      <c r="D1884" s="4" t="s">
        <v>16</v>
      </c>
      <c r="E1884" s="10" t="s">
        <v>1849</v>
      </c>
      <c r="F1884" s="4" t="s">
        <v>321</v>
      </c>
      <c r="G1884" s="10" t="s">
        <v>1852</v>
      </c>
      <c r="H1884" s="10" t="s">
        <v>1868</v>
      </c>
      <c r="I1884" s="4" t="s">
        <v>73</v>
      </c>
      <c r="J1884" s="4"/>
      <c r="U1884" s="106"/>
    </row>
    <row r="1885" spans="2:21" outlineLevel="2">
      <c r="B1885" s="4" t="s">
        <v>14</v>
      </c>
      <c r="C1885" s="4" t="s">
        <v>5232</v>
      </c>
      <c r="D1885" s="4" t="s">
        <v>16</v>
      </c>
      <c r="E1885" s="10" t="s">
        <v>1849</v>
      </c>
      <c r="F1885" s="4" t="s">
        <v>42</v>
      </c>
      <c r="G1885" s="10" t="s">
        <v>1852</v>
      </c>
      <c r="H1885" s="10" t="s">
        <v>1869</v>
      </c>
      <c r="I1885" s="4" t="s">
        <v>73</v>
      </c>
      <c r="J1885" s="4"/>
      <c r="U1885" s="106"/>
    </row>
    <row r="1886" spans="2:21" outlineLevel="2">
      <c r="B1886" s="4" t="s">
        <v>14</v>
      </c>
      <c r="C1886" s="4" t="s">
        <v>5232</v>
      </c>
      <c r="D1886" s="4" t="s">
        <v>16</v>
      </c>
      <c r="E1886" s="10" t="s">
        <v>1849</v>
      </c>
      <c r="F1886" s="4" t="s">
        <v>43</v>
      </c>
      <c r="G1886" s="10" t="s">
        <v>1852</v>
      </c>
      <c r="H1886" s="10" t="s">
        <v>1870</v>
      </c>
      <c r="I1886" s="4" t="s">
        <v>73</v>
      </c>
      <c r="J1886" s="4"/>
      <c r="U1886" s="106"/>
    </row>
    <row r="1887" spans="2:21" outlineLevel="2">
      <c r="B1887" s="4" t="s">
        <v>14</v>
      </c>
      <c r="C1887" s="4" t="s">
        <v>5232</v>
      </c>
      <c r="D1887" s="4" t="s">
        <v>16</v>
      </c>
      <c r="E1887" s="10" t="s">
        <v>1849</v>
      </c>
      <c r="F1887" s="4" t="s">
        <v>152</v>
      </c>
      <c r="G1887" s="10" t="s">
        <v>1852</v>
      </c>
      <c r="H1887" s="10" t="s">
        <v>1871</v>
      </c>
      <c r="I1887" s="4" t="s">
        <v>73</v>
      </c>
      <c r="J1887" s="4"/>
      <c r="U1887" s="106"/>
    </row>
    <row r="1888" spans="2:21" outlineLevel="2">
      <c r="B1888" s="4" t="s">
        <v>14</v>
      </c>
      <c r="C1888" s="4" t="s">
        <v>5232</v>
      </c>
      <c r="D1888" s="4" t="s">
        <v>16</v>
      </c>
      <c r="E1888" s="10" t="s">
        <v>1849</v>
      </c>
      <c r="F1888" s="4" t="s">
        <v>44</v>
      </c>
      <c r="G1888" s="10" t="s">
        <v>1852</v>
      </c>
      <c r="H1888" s="10" t="s">
        <v>1872</v>
      </c>
      <c r="I1888" s="4" t="s">
        <v>73</v>
      </c>
      <c r="J1888" s="4"/>
      <c r="U1888" s="106"/>
    </row>
    <row r="1889" spans="2:21" outlineLevel="2">
      <c r="B1889" s="4" t="s">
        <v>14</v>
      </c>
      <c r="C1889" s="4" t="s">
        <v>5232</v>
      </c>
      <c r="D1889" s="4" t="s">
        <v>16</v>
      </c>
      <c r="E1889" s="10" t="s">
        <v>1849</v>
      </c>
      <c r="F1889" s="4" t="s">
        <v>155</v>
      </c>
      <c r="G1889" s="10" t="s">
        <v>1852</v>
      </c>
      <c r="H1889" s="10" t="s">
        <v>1873</v>
      </c>
      <c r="I1889" s="4" t="s">
        <v>73</v>
      </c>
      <c r="J1889" s="4"/>
      <c r="U1889" s="106"/>
    </row>
    <row r="1890" spans="2:21" outlineLevel="2">
      <c r="B1890" s="4" t="s">
        <v>14</v>
      </c>
      <c r="C1890" s="4" t="s">
        <v>5232</v>
      </c>
      <c r="D1890" s="4" t="s">
        <v>16</v>
      </c>
      <c r="E1890" s="10" t="s">
        <v>1849</v>
      </c>
      <c r="F1890" s="4" t="s">
        <v>45</v>
      </c>
      <c r="G1890" s="10" t="s">
        <v>1852</v>
      </c>
      <c r="H1890" s="10" t="s">
        <v>1874</v>
      </c>
      <c r="I1890" s="4" t="s">
        <v>73</v>
      </c>
      <c r="J1890" s="4"/>
      <c r="U1890" s="106"/>
    </row>
    <row r="1891" spans="2:21" outlineLevel="2">
      <c r="B1891" s="4" t="s">
        <v>14</v>
      </c>
      <c r="C1891" s="4" t="s">
        <v>5232</v>
      </c>
      <c r="D1891" s="4" t="s">
        <v>16</v>
      </c>
      <c r="E1891" s="10" t="s">
        <v>1849</v>
      </c>
      <c r="F1891" s="4" t="s">
        <v>156</v>
      </c>
      <c r="G1891" s="10" t="s">
        <v>1852</v>
      </c>
      <c r="H1891" s="10" t="s">
        <v>1875</v>
      </c>
      <c r="I1891" s="4" t="s">
        <v>73</v>
      </c>
      <c r="J1891" s="4"/>
      <c r="U1891" s="106"/>
    </row>
    <row r="1892" spans="2:21" outlineLevel="2">
      <c r="B1892" s="4" t="s">
        <v>14</v>
      </c>
      <c r="C1892" s="4" t="s">
        <v>5232</v>
      </c>
      <c r="D1892" s="4" t="s">
        <v>16</v>
      </c>
      <c r="E1892" s="10" t="s">
        <v>1849</v>
      </c>
      <c r="F1892" s="4" t="s">
        <v>157</v>
      </c>
      <c r="G1892" s="10" t="s">
        <v>1852</v>
      </c>
      <c r="H1892" s="10" t="s">
        <v>1876</v>
      </c>
      <c r="I1892" s="4" t="s">
        <v>73</v>
      </c>
      <c r="J1892" s="4"/>
      <c r="U1892" s="106"/>
    </row>
    <row r="1893" spans="2:21" outlineLevel="2">
      <c r="B1893" s="4" t="s">
        <v>14</v>
      </c>
      <c r="C1893" s="4" t="s">
        <v>5232</v>
      </c>
      <c r="D1893" s="4" t="s">
        <v>16</v>
      </c>
      <c r="E1893" s="10" t="s">
        <v>1849</v>
      </c>
      <c r="F1893" s="4" t="s">
        <v>46</v>
      </c>
      <c r="G1893" s="10" t="s">
        <v>1852</v>
      </c>
      <c r="H1893" s="10" t="s">
        <v>1877</v>
      </c>
      <c r="I1893" s="4" t="s">
        <v>73</v>
      </c>
      <c r="J1893" s="4"/>
      <c r="U1893" s="106"/>
    </row>
    <row r="1894" spans="2:21" outlineLevel="2">
      <c r="B1894" s="4" t="s">
        <v>14</v>
      </c>
      <c r="C1894" s="4" t="s">
        <v>5232</v>
      </c>
      <c r="D1894" s="4" t="s">
        <v>16</v>
      </c>
      <c r="E1894" s="10" t="s">
        <v>1849</v>
      </c>
      <c r="F1894" s="4" t="s">
        <v>160</v>
      </c>
      <c r="G1894" s="10" t="s">
        <v>1852</v>
      </c>
      <c r="H1894" s="10" t="s">
        <v>1878</v>
      </c>
      <c r="I1894" s="4" t="s">
        <v>73</v>
      </c>
      <c r="J1894" s="4"/>
      <c r="U1894" s="106"/>
    </row>
    <row r="1895" spans="2:21" outlineLevel="2">
      <c r="B1895" s="4" t="s">
        <v>14</v>
      </c>
      <c r="C1895" s="4" t="s">
        <v>5232</v>
      </c>
      <c r="D1895" s="4" t="s">
        <v>16</v>
      </c>
      <c r="E1895" s="10" t="s">
        <v>1849</v>
      </c>
      <c r="F1895" s="4" t="s">
        <v>161</v>
      </c>
      <c r="G1895" s="10" t="s">
        <v>1852</v>
      </c>
      <c r="H1895" s="10" t="s">
        <v>1879</v>
      </c>
      <c r="I1895" s="4" t="s">
        <v>73</v>
      </c>
      <c r="J1895" s="4"/>
      <c r="U1895" s="106"/>
    </row>
    <row r="1896" spans="2:21" outlineLevel="2">
      <c r="B1896" s="4" t="s">
        <v>14</v>
      </c>
      <c r="C1896" s="4" t="s">
        <v>5232</v>
      </c>
      <c r="D1896" s="4" t="s">
        <v>16</v>
      </c>
      <c r="E1896" s="10" t="s">
        <v>1849</v>
      </c>
      <c r="F1896" s="4" t="s">
        <v>162</v>
      </c>
      <c r="G1896" s="10" t="s">
        <v>1852</v>
      </c>
      <c r="H1896" s="10" t="s">
        <v>1880</v>
      </c>
      <c r="I1896" s="4" t="s">
        <v>73</v>
      </c>
      <c r="J1896" s="4"/>
      <c r="U1896" s="106"/>
    </row>
    <row r="1897" spans="2:21" outlineLevel="2">
      <c r="B1897" s="4" t="s">
        <v>14</v>
      </c>
      <c r="C1897" s="4" t="s">
        <v>5232</v>
      </c>
      <c r="D1897" s="4" t="s">
        <v>16</v>
      </c>
      <c r="E1897" s="10" t="s">
        <v>1849</v>
      </c>
      <c r="F1897" s="4" t="s">
        <v>163</v>
      </c>
      <c r="G1897" s="10" t="s">
        <v>1852</v>
      </c>
      <c r="H1897" s="10" t="s">
        <v>1881</v>
      </c>
      <c r="I1897" s="4" t="s">
        <v>73</v>
      </c>
      <c r="J1897" s="4"/>
      <c r="U1897" s="106"/>
    </row>
    <row r="1898" spans="2:21" outlineLevel="2">
      <c r="B1898" s="4" t="s">
        <v>14</v>
      </c>
      <c r="C1898" s="4" t="s">
        <v>5232</v>
      </c>
      <c r="D1898" s="4" t="s">
        <v>16</v>
      </c>
      <c r="E1898" s="10" t="s">
        <v>1849</v>
      </c>
      <c r="F1898" s="4" t="s">
        <v>47</v>
      </c>
      <c r="G1898" s="10" t="s">
        <v>1852</v>
      </c>
      <c r="H1898" s="10" t="s">
        <v>1882</v>
      </c>
      <c r="I1898" s="4" t="s">
        <v>73</v>
      </c>
      <c r="J1898" s="4"/>
      <c r="U1898" s="106"/>
    </row>
    <row r="1899" spans="2:21" outlineLevel="2">
      <c r="B1899" s="4" t="s">
        <v>14</v>
      </c>
      <c r="C1899" s="4" t="s">
        <v>5232</v>
      </c>
      <c r="D1899" s="4" t="s">
        <v>16</v>
      </c>
      <c r="E1899" s="10" t="s">
        <v>1849</v>
      </c>
      <c r="F1899" s="4" t="s">
        <v>48</v>
      </c>
      <c r="G1899" s="10" t="s">
        <v>1852</v>
      </c>
      <c r="H1899" s="10" t="s">
        <v>1883</v>
      </c>
      <c r="I1899" s="4" t="s">
        <v>73</v>
      </c>
      <c r="J1899" s="4"/>
      <c r="U1899" s="106"/>
    </row>
    <row r="1900" spans="2:21" outlineLevel="2">
      <c r="B1900" s="4" t="s">
        <v>14</v>
      </c>
      <c r="C1900" s="4" t="s">
        <v>5232</v>
      </c>
      <c r="D1900" s="4" t="s">
        <v>16</v>
      </c>
      <c r="E1900" s="10" t="s">
        <v>1849</v>
      </c>
      <c r="F1900" s="4" t="s">
        <v>49</v>
      </c>
      <c r="G1900" s="10" t="s">
        <v>1852</v>
      </c>
      <c r="H1900" s="10" t="s">
        <v>1884</v>
      </c>
      <c r="I1900" s="4" t="s">
        <v>73</v>
      </c>
      <c r="J1900" s="4"/>
      <c r="U1900" s="106"/>
    </row>
    <row r="1901" spans="2:21" outlineLevel="2">
      <c r="B1901" s="4" t="s">
        <v>14</v>
      </c>
      <c r="C1901" s="4" t="s">
        <v>5232</v>
      </c>
      <c r="D1901" s="4" t="s">
        <v>16</v>
      </c>
      <c r="E1901" s="10" t="s">
        <v>1849</v>
      </c>
      <c r="F1901" s="4" t="s">
        <v>50</v>
      </c>
      <c r="G1901" s="10" t="s">
        <v>1852</v>
      </c>
      <c r="H1901" s="10" t="s">
        <v>1885</v>
      </c>
      <c r="I1901" s="4" t="s">
        <v>73</v>
      </c>
      <c r="J1901" s="4"/>
      <c r="U1901" s="106"/>
    </row>
    <row r="1902" spans="2:21" outlineLevel="2">
      <c r="B1902" s="4" t="s">
        <v>14</v>
      </c>
      <c r="C1902" s="4" t="s">
        <v>5232</v>
      </c>
      <c r="D1902" s="4" t="s">
        <v>16</v>
      </c>
      <c r="E1902" s="10" t="s">
        <v>1849</v>
      </c>
      <c r="F1902" s="4" t="s">
        <v>51</v>
      </c>
      <c r="G1902" s="10" t="s">
        <v>1852</v>
      </c>
      <c r="H1902" s="10" t="s">
        <v>1886</v>
      </c>
      <c r="I1902" s="4" t="s">
        <v>73</v>
      </c>
      <c r="J1902" s="4"/>
      <c r="U1902" s="106"/>
    </row>
    <row r="1903" spans="2:21" outlineLevel="2">
      <c r="B1903" s="4" t="s">
        <v>14</v>
      </c>
      <c r="C1903" s="4" t="s">
        <v>5232</v>
      </c>
      <c r="D1903" s="4" t="s">
        <v>16</v>
      </c>
      <c r="E1903" s="10" t="s">
        <v>1849</v>
      </c>
      <c r="F1903" s="4" t="s">
        <v>52</v>
      </c>
      <c r="G1903" s="10" t="s">
        <v>1852</v>
      </c>
      <c r="H1903" s="10" t="s">
        <v>1887</v>
      </c>
      <c r="I1903" s="4" t="s">
        <v>73</v>
      </c>
      <c r="J1903" s="4"/>
      <c r="U1903" s="106"/>
    </row>
    <row r="1904" spans="2:21" outlineLevel="2">
      <c r="B1904" s="4" t="s">
        <v>14</v>
      </c>
      <c r="C1904" s="4" t="s">
        <v>5232</v>
      </c>
      <c r="D1904" s="4" t="s">
        <v>16</v>
      </c>
      <c r="E1904" s="35" t="s">
        <v>1849</v>
      </c>
      <c r="F1904" s="6" t="s">
        <v>169</v>
      </c>
      <c r="G1904" s="35" t="s">
        <v>1852</v>
      </c>
      <c r="H1904" s="35" t="s">
        <v>1888</v>
      </c>
      <c r="I1904" s="4" t="s">
        <v>73</v>
      </c>
      <c r="J1904" s="4"/>
      <c r="U1904" s="106"/>
    </row>
    <row r="1905" spans="2:30" outlineLevel="1">
      <c r="B1905" s="4" t="s">
        <v>14</v>
      </c>
      <c r="C1905" s="4" t="s">
        <v>5232</v>
      </c>
      <c r="D1905" s="4" t="s">
        <v>16</v>
      </c>
      <c r="E1905" s="39" t="s">
        <v>1850</v>
      </c>
      <c r="F1905" s="76"/>
      <c r="G1905" s="77"/>
      <c r="H1905" s="77"/>
      <c r="I1905" s="78"/>
      <c r="J1905" s="78"/>
      <c r="K1905" s="81" t="str">
        <f t="shared" ref="K1905:S1905" si="140">INDEX(ObjData,MATCH($C1905&amp;"-"&amp;$D1905&amp;"-"&amp;$E1905,ObjIDs,0),MATCH(K$2,ObjFields,0))</f>
        <v>ICPL</v>
      </c>
      <c r="L1905" s="82">
        <f t="shared" ca="1" si="140"/>
        <v>42276</v>
      </c>
      <c r="M1905" s="81" t="b">
        <f t="shared" si="140"/>
        <v>0</v>
      </c>
      <c r="N1905" s="81" t="str">
        <f t="shared" si="140"/>
        <v>NAME</v>
      </c>
      <c r="O1905" s="81" t="str">
        <f t="shared" si="140"/>
        <v>LAST_UPDATE_DT</v>
      </c>
      <c r="P1905" s="81" t="str">
        <f t="shared" si="140"/>
        <v>LAST_UPDATE</v>
      </c>
      <c r="Q1905" s="81" t="str">
        <f t="shared" si="140"/>
        <v>PX_LAST</v>
      </c>
      <c r="R1905" s="81" t="str">
        <f t="shared" si="140"/>
        <v>PX_BID</v>
      </c>
      <c r="S1905" s="81" t="str">
        <f t="shared" si="140"/>
        <v>PX_ASK</v>
      </c>
      <c r="U1905" s="103"/>
      <c r="V1905" s="104" t="s">
        <v>1055</v>
      </c>
      <c r="W1905" s="105">
        <v>42276</v>
      </c>
      <c r="X1905" s="104" t="b">
        <v>0</v>
      </c>
      <c r="Y1905" s="104" t="s">
        <v>289</v>
      </c>
      <c r="Z1905" s="104" t="s">
        <v>291</v>
      </c>
      <c r="AA1905" s="104" t="s">
        <v>292</v>
      </c>
      <c r="AB1905" s="104" t="s">
        <v>56</v>
      </c>
      <c r="AC1905" s="104" t="s">
        <v>5228</v>
      </c>
      <c r="AD1905" s="104" t="s">
        <v>5229</v>
      </c>
    </row>
    <row r="1906" spans="2:30" outlineLevel="2">
      <c r="B1906" s="4" t="s">
        <v>14</v>
      </c>
      <c r="C1906" s="4" t="s">
        <v>5232</v>
      </c>
      <c r="D1906" s="4" t="s">
        <v>16</v>
      </c>
      <c r="E1906" s="10" t="s">
        <v>1850</v>
      </c>
      <c r="F1906" s="4" t="s">
        <v>58</v>
      </c>
      <c r="G1906" s="10" t="s">
        <v>1851</v>
      </c>
      <c r="H1906" s="10" t="s">
        <v>1890</v>
      </c>
      <c r="I1906" s="4" t="s">
        <v>277</v>
      </c>
      <c r="J1906" s="72" t="str">
        <f>H1906&amp;" "&amp;K1906&amp;" "&amp;I1906</f>
        <v>WIBR6M ICPL Index</v>
      </c>
      <c r="K1906" s="25" t="str">
        <f>K1905</f>
        <v>ICPL</v>
      </c>
      <c r="L1906" s="26">
        <f ca="1">L1905</f>
        <v>42276</v>
      </c>
      <c r="M1906" s="25" t="b">
        <f>M1905</f>
        <v>0</v>
      </c>
      <c r="N1906" s="84" t="str">
        <f>IF($M1906,_xll.BDP($J1906,N1905),"[DISABLED]")</f>
        <v>[DISABLED]</v>
      </c>
      <c r="O1906" s="84" t="str">
        <f>IF($M1906,_xll.BDP($J1906,O1905),"[DISABLED]")</f>
        <v>[DISABLED]</v>
      </c>
      <c r="P1906" s="84" t="str">
        <f>IF($M1906,_xll.BDP($J1906,P1905),"[DISABLED]")</f>
        <v>[DISABLED]</v>
      </c>
      <c r="Q1906" s="84" t="str">
        <f>IF($M1906,_xll.BDH($J1906,Q1905,$L1906),"[DISABLED]")</f>
        <v>[DISABLED]</v>
      </c>
      <c r="R1906" s="84" t="str">
        <f>IF($M1906,_xll.BDH($J1906,R1905,$L1906),"[DISABLED]")</f>
        <v>[DISABLED]</v>
      </c>
      <c r="S1906" s="84" t="str">
        <f>IF($M1906,_xll.BDH($J1906,S1905,$L1906),"[DISABLED]")</f>
        <v>[DISABLED]</v>
      </c>
      <c r="U1906" s="106" t="s">
        <v>6547</v>
      </c>
      <c r="V1906" s="107" t="s">
        <v>1055</v>
      </c>
      <c r="W1906" s="108">
        <v>42276</v>
      </c>
      <c r="X1906" s="107" t="b">
        <v>0</v>
      </c>
      <c r="Y1906" s="107" t="s">
        <v>5237</v>
      </c>
      <c r="Z1906" s="107" t="s">
        <v>5237</v>
      </c>
      <c r="AA1906" s="107" t="s">
        <v>5237</v>
      </c>
      <c r="AB1906" s="107" t="s">
        <v>5237</v>
      </c>
      <c r="AC1906" s="107" t="s">
        <v>5237</v>
      </c>
      <c r="AD1906" s="107" t="s">
        <v>5237</v>
      </c>
    </row>
    <row r="1907" spans="2:30" outlineLevel="2">
      <c r="B1907" s="4" t="s">
        <v>14</v>
      </c>
      <c r="C1907" s="4" t="s">
        <v>5232</v>
      </c>
      <c r="D1907" s="4" t="s">
        <v>16</v>
      </c>
      <c r="E1907" s="10" t="s">
        <v>1850</v>
      </c>
      <c r="F1907" s="51" t="s">
        <v>58</v>
      </c>
      <c r="G1907" s="52" t="s">
        <v>175</v>
      </c>
      <c r="H1907" s="52" t="s">
        <v>1891</v>
      </c>
      <c r="I1907" s="51" t="s">
        <v>73</v>
      </c>
      <c r="J1907" s="51"/>
      <c r="U1907" s="120"/>
    </row>
    <row r="1908" spans="2:30" outlineLevel="2">
      <c r="B1908" s="4" t="s">
        <v>14</v>
      </c>
      <c r="C1908" s="4" t="s">
        <v>5232</v>
      </c>
      <c r="D1908" s="4" t="s">
        <v>16</v>
      </c>
      <c r="E1908" s="10" t="s">
        <v>1850</v>
      </c>
      <c r="F1908" s="4" t="s">
        <v>177</v>
      </c>
      <c r="G1908" s="10" t="s">
        <v>286</v>
      </c>
      <c r="H1908" s="10" t="s">
        <v>1892</v>
      </c>
      <c r="I1908" s="4" t="s">
        <v>73</v>
      </c>
      <c r="J1908" s="4"/>
      <c r="U1908" s="106"/>
    </row>
    <row r="1909" spans="2:30" outlineLevel="2">
      <c r="B1909" s="4" t="s">
        <v>14</v>
      </c>
      <c r="C1909" s="4" t="s">
        <v>5232</v>
      </c>
      <c r="D1909" s="4" t="s">
        <v>16</v>
      </c>
      <c r="E1909" s="10" t="s">
        <v>1850</v>
      </c>
      <c r="F1909" s="4" t="s">
        <v>178</v>
      </c>
      <c r="G1909" s="10" t="s">
        <v>185</v>
      </c>
      <c r="H1909" s="10" t="s">
        <v>1893</v>
      </c>
      <c r="I1909" s="4" t="s">
        <v>73</v>
      </c>
      <c r="J1909" s="4"/>
      <c r="U1909" s="106"/>
    </row>
    <row r="1910" spans="2:30" outlineLevel="2">
      <c r="B1910" s="4" t="s">
        <v>14</v>
      </c>
      <c r="C1910" s="4" t="s">
        <v>5232</v>
      </c>
      <c r="D1910" s="4" t="s">
        <v>16</v>
      </c>
      <c r="E1910" s="10" t="s">
        <v>1850</v>
      </c>
      <c r="F1910" s="4" t="s">
        <v>71</v>
      </c>
      <c r="G1910" s="10" t="s">
        <v>186</v>
      </c>
      <c r="H1910" s="10" t="s">
        <v>1894</v>
      </c>
      <c r="I1910" s="4" t="s">
        <v>73</v>
      </c>
      <c r="J1910" s="4"/>
      <c r="U1910" s="106"/>
    </row>
    <row r="1911" spans="2:30" outlineLevel="2">
      <c r="B1911" s="4" t="s">
        <v>14</v>
      </c>
      <c r="C1911" s="4" t="s">
        <v>5232</v>
      </c>
      <c r="D1911" s="4" t="s">
        <v>16</v>
      </c>
      <c r="E1911" s="10" t="s">
        <v>1850</v>
      </c>
      <c r="F1911" s="4" t="s">
        <v>179</v>
      </c>
      <c r="G1911" s="10" t="s">
        <v>187</v>
      </c>
      <c r="H1911" s="10" t="s">
        <v>1895</v>
      </c>
      <c r="I1911" s="4" t="s">
        <v>73</v>
      </c>
      <c r="J1911" s="4"/>
      <c r="U1911" s="106"/>
    </row>
    <row r="1912" spans="2:30" outlineLevel="2">
      <c r="B1912" s="4" t="s">
        <v>14</v>
      </c>
      <c r="C1912" s="4" t="s">
        <v>5232</v>
      </c>
      <c r="D1912" s="4" t="s">
        <v>16</v>
      </c>
      <c r="E1912" s="10" t="s">
        <v>1850</v>
      </c>
      <c r="F1912" s="4" t="s">
        <v>180</v>
      </c>
      <c r="G1912" s="10" t="s">
        <v>294</v>
      </c>
      <c r="H1912" s="10" t="s">
        <v>1896</v>
      </c>
      <c r="I1912" s="4" t="s">
        <v>73</v>
      </c>
      <c r="J1912" s="4"/>
      <c r="U1912" s="106"/>
    </row>
    <row r="1913" spans="2:30" outlineLevel="2">
      <c r="B1913" s="4" t="s">
        <v>14</v>
      </c>
      <c r="C1913" s="4" t="s">
        <v>5232</v>
      </c>
      <c r="D1913" s="4" t="s">
        <v>16</v>
      </c>
      <c r="E1913" s="10" t="s">
        <v>1850</v>
      </c>
      <c r="F1913" s="4" t="s">
        <v>41</v>
      </c>
      <c r="G1913" s="10" t="s">
        <v>188</v>
      </c>
      <c r="H1913" s="10" t="s">
        <v>1897</v>
      </c>
      <c r="I1913" s="4" t="s">
        <v>73</v>
      </c>
      <c r="J1913" s="4"/>
      <c r="U1913" s="106"/>
    </row>
    <row r="1914" spans="2:30" outlineLevel="2">
      <c r="B1914" s="4" t="s">
        <v>14</v>
      </c>
      <c r="C1914" s="4" t="s">
        <v>5232</v>
      </c>
      <c r="D1914" s="4" t="s">
        <v>16</v>
      </c>
      <c r="E1914" s="10" t="s">
        <v>1850</v>
      </c>
      <c r="F1914" s="4" t="s">
        <v>181</v>
      </c>
      <c r="G1914" s="10" t="s">
        <v>189</v>
      </c>
      <c r="H1914" s="10" t="s">
        <v>1898</v>
      </c>
      <c r="I1914" s="4" t="s">
        <v>73</v>
      </c>
      <c r="J1914" s="4"/>
      <c r="U1914" s="106"/>
    </row>
    <row r="1915" spans="2:30" outlineLevel="2">
      <c r="B1915" s="4" t="s">
        <v>14</v>
      </c>
      <c r="C1915" s="4" t="s">
        <v>5232</v>
      </c>
      <c r="D1915" s="4" t="s">
        <v>16</v>
      </c>
      <c r="E1915" s="10" t="s">
        <v>1850</v>
      </c>
      <c r="F1915" s="4" t="s">
        <v>182</v>
      </c>
      <c r="G1915" s="10" t="s">
        <v>190</v>
      </c>
      <c r="H1915" s="10" t="s">
        <v>1899</v>
      </c>
      <c r="I1915" s="4" t="s">
        <v>73</v>
      </c>
      <c r="J1915" s="4"/>
      <c r="U1915" s="106"/>
    </row>
    <row r="1916" spans="2:30" outlineLevel="2">
      <c r="B1916" s="4" t="s">
        <v>14</v>
      </c>
      <c r="C1916" s="4" t="s">
        <v>5232</v>
      </c>
      <c r="D1916" s="4" t="s">
        <v>16</v>
      </c>
      <c r="E1916" s="10" t="s">
        <v>1850</v>
      </c>
      <c r="F1916" s="4" t="s">
        <v>145</v>
      </c>
      <c r="G1916" s="10" t="s">
        <v>191</v>
      </c>
      <c r="H1916" s="10" t="s">
        <v>1900</v>
      </c>
      <c r="I1916" s="4" t="s">
        <v>73</v>
      </c>
      <c r="J1916" s="4"/>
      <c r="U1916" s="106"/>
    </row>
    <row r="1917" spans="2:30" outlineLevel="2">
      <c r="B1917" s="4" t="s">
        <v>14</v>
      </c>
      <c r="C1917" s="4" t="s">
        <v>5232</v>
      </c>
      <c r="D1917" s="4" t="s">
        <v>16</v>
      </c>
      <c r="E1917" s="10" t="s">
        <v>1850</v>
      </c>
      <c r="F1917" s="4" t="s">
        <v>183</v>
      </c>
      <c r="G1917" s="10" t="s">
        <v>192</v>
      </c>
      <c r="H1917" s="10" t="s">
        <v>1901</v>
      </c>
      <c r="I1917" s="4" t="s">
        <v>73</v>
      </c>
      <c r="J1917" s="4"/>
      <c r="U1917" s="106"/>
    </row>
    <row r="1918" spans="2:30" outlineLevel="2">
      <c r="B1918" s="4" t="s">
        <v>14</v>
      </c>
      <c r="C1918" s="4" t="s">
        <v>5232</v>
      </c>
      <c r="D1918" s="4" t="s">
        <v>16</v>
      </c>
      <c r="E1918" s="10" t="s">
        <v>1850</v>
      </c>
      <c r="F1918" s="4" t="s">
        <v>184</v>
      </c>
      <c r="G1918" s="10" t="s">
        <v>285</v>
      </c>
      <c r="H1918" s="10" t="s">
        <v>1902</v>
      </c>
      <c r="I1918" s="4" t="s">
        <v>73</v>
      </c>
      <c r="J1918" s="4"/>
      <c r="U1918" s="106"/>
    </row>
    <row r="1919" spans="2:30" outlineLevel="2">
      <c r="B1919" s="4" t="s">
        <v>14</v>
      </c>
      <c r="C1919" s="4" t="s">
        <v>5232</v>
      </c>
      <c r="D1919" s="4" t="s">
        <v>16</v>
      </c>
      <c r="E1919" s="10" t="s">
        <v>1850</v>
      </c>
      <c r="F1919" s="4" t="s">
        <v>146</v>
      </c>
      <c r="G1919" s="10" t="s">
        <v>193</v>
      </c>
      <c r="H1919" s="10" t="s">
        <v>1903</v>
      </c>
      <c r="I1919" s="4" t="s">
        <v>73</v>
      </c>
      <c r="J1919" s="4"/>
      <c r="U1919" s="106"/>
    </row>
    <row r="1920" spans="2:30" outlineLevel="2">
      <c r="B1920" s="4" t="s">
        <v>14</v>
      </c>
      <c r="C1920" s="4" t="s">
        <v>5232</v>
      </c>
      <c r="D1920" s="4" t="s">
        <v>16</v>
      </c>
      <c r="E1920" s="10" t="s">
        <v>1850</v>
      </c>
      <c r="F1920" s="4" t="s">
        <v>42</v>
      </c>
      <c r="G1920" s="10" t="s">
        <v>1853</v>
      </c>
      <c r="H1920" s="10" t="s">
        <v>1904</v>
      </c>
      <c r="I1920" s="4" t="s">
        <v>73</v>
      </c>
      <c r="J1920" s="4"/>
      <c r="U1920" s="106"/>
    </row>
    <row r="1921" spans="2:21" outlineLevel="2">
      <c r="B1921" s="4" t="s">
        <v>14</v>
      </c>
      <c r="C1921" s="4" t="s">
        <v>5232</v>
      </c>
      <c r="D1921" s="4" t="s">
        <v>16</v>
      </c>
      <c r="E1921" s="10" t="s">
        <v>1850</v>
      </c>
      <c r="F1921" s="4" t="s">
        <v>43</v>
      </c>
      <c r="G1921" s="10" t="s">
        <v>1853</v>
      </c>
      <c r="H1921" s="10" t="s">
        <v>1905</v>
      </c>
      <c r="I1921" s="4" t="s">
        <v>73</v>
      </c>
      <c r="J1921" s="4"/>
      <c r="U1921" s="106"/>
    </row>
    <row r="1922" spans="2:21" outlineLevel="2">
      <c r="B1922" s="4" t="s">
        <v>14</v>
      </c>
      <c r="C1922" s="4" t="s">
        <v>5232</v>
      </c>
      <c r="D1922" s="4" t="s">
        <v>16</v>
      </c>
      <c r="E1922" s="10" t="s">
        <v>1850</v>
      </c>
      <c r="F1922" s="4" t="s">
        <v>152</v>
      </c>
      <c r="G1922" s="10" t="s">
        <v>1853</v>
      </c>
      <c r="H1922" s="10" t="s">
        <v>1906</v>
      </c>
      <c r="I1922" s="4" t="s">
        <v>73</v>
      </c>
      <c r="J1922" s="4"/>
      <c r="U1922" s="106"/>
    </row>
    <row r="1923" spans="2:21" outlineLevel="2">
      <c r="B1923" s="4" t="s">
        <v>14</v>
      </c>
      <c r="C1923" s="4" t="s">
        <v>5232</v>
      </c>
      <c r="D1923" s="4" t="s">
        <v>16</v>
      </c>
      <c r="E1923" s="10" t="s">
        <v>1850</v>
      </c>
      <c r="F1923" s="4" t="s">
        <v>44</v>
      </c>
      <c r="G1923" s="10" t="s">
        <v>1853</v>
      </c>
      <c r="H1923" s="10" t="s">
        <v>1907</v>
      </c>
      <c r="I1923" s="4" t="s">
        <v>73</v>
      </c>
      <c r="J1923" s="4"/>
      <c r="U1923" s="106"/>
    </row>
    <row r="1924" spans="2:21" outlineLevel="2">
      <c r="B1924" s="4" t="s">
        <v>14</v>
      </c>
      <c r="C1924" s="4" t="s">
        <v>5232</v>
      </c>
      <c r="D1924" s="4" t="s">
        <v>16</v>
      </c>
      <c r="E1924" s="10" t="s">
        <v>1850</v>
      </c>
      <c r="F1924" s="4" t="s">
        <v>155</v>
      </c>
      <c r="G1924" s="10" t="s">
        <v>1853</v>
      </c>
      <c r="H1924" s="10" t="s">
        <v>1908</v>
      </c>
      <c r="I1924" s="4" t="s">
        <v>73</v>
      </c>
      <c r="J1924" s="4"/>
      <c r="U1924" s="106"/>
    </row>
    <row r="1925" spans="2:21" outlineLevel="2">
      <c r="B1925" s="4" t="s">
        <v>14</v>
      </c>
      <c r="C1925" s="4" t="s">
        <v>5232</v>
      </c>
      <c r="D1925" s="4" t="s">
        <v>16</v>
      </c>
      <c r="E1925" s="10" t="s">
        <v>1850</v>
      </c>
      <c r="F1925" s="4" t="s">
        <v>45</v>
      </c>
      <c r="G1925" s="10" t="s">
        <v>1853</v>
      </c>
      <c r="H1925" s="10" t="s">
        <v>1909</v>
      </c>
      <c r="I1925" s="4" t="s">
        <v>73</v>
      </c>
      <c r="J1925" s="4"/>
      <c r="U1925" s="106"/>
    </row>
    <row r="1926" spans="2:21" outlineLevel="2">
      <c r="B1926" s="4" t="s">
        <v>14</v>
      </c>
      <c r="C1926" s="4" t="s">
        <v>5232</v>
      </c>
      <c r="D1926" s="4" t="s">
        <v>16</v>
      </c>
      <c r="E1926" s="10" t="s">
        <v>1850</v>
      </c>
      <c r="F1926" s="4" t="s">
        <v>156</v>
      </c>
      <c r="G1926" s="10" t="s">
        <v>1853</v>
      </c>
      <c r="H1926" s="10" t="s">
        <v>1910</v>
      </c>
      <c r="I1926" s="4" t="s">
        <v>73</v>
      </c>
      <c r="J1926" s="4"/>
      <c r="U1926" s="106"/>
    </row>
    <row r="1927" spans="2:21" outlineLevel="2">
      <c r="B1927" s="4" t="s">
        <v>14</v>
      </c>
      <c r="C1927" s="4" t="s">
        <v>5232</v>
      </c>
      <c r="D1927" s="4" t="s">
        <v>16</v>
      </c>
      <c r="E1927" s="10" t="s">
        <v>1850</v>
      </c>
      <c r="F1927" s="4" t="s">
        <v>157</v>
      </c>
      <c r="G1927" s="10" t="s">
        <v>1853</v>
      </c>
      <c r="H1927" s="10" t="s">
        <v>1911</v>
      </c>
      <c r="I1927" s="4" t="s">
        <v>73</v>
      </c>
      <c r="J1927" s="4"/>
      <c r="U1927" s="106"/>
    </row>
    <row r="1928" spans="2:21" outlineLevel="2">
      <c r="B1928" s="4" t="s">
        <v>14</v>
      </c>
      <c r="C1928" s="4" t="s">
        <v>5232</v>
      </c>
      <c r="D1928" s="4" t="s">
        <v>16</v>
      </c>
      <c r="E1928" s="10" t="s">
        <v>1850</v>
      </c>
      <c r="F1928" s="4" t="s">
        <v>46</v>
      </c>
      <c r="G1928" s="10" t="s">
        <v>1853</v>
      </c>
      <c r="H1928" s="10" t="s">
        <v>1912</v>
      </c>
      <c r="I1928" s="4" t="s">
        <v>73</v>
      </c>
      <c r="J1928" s="4"/>
      <c r="U1928" s="106"/>
    </row>
    <row r="1929" spans="2:21" outlineLevel="2">
      <c r="B1929" s="4" t="s">
        <v>14</v>
      </c>
      <c r="C1929" s="4" t="s">
        <v>5232</v>
      </c>
      <c r="D1929" s="4" t="s">
        <v>16</v>
      </c>
      <c r="E1929" s="10" t="s">
        <v>1850</v>
      </c>
      <c r="F1929" s="4" t="s">
        <v>160</v>
      </c>
      <c r="G1929" s="10" t="s">
        <v>1853</v>
      </c>
      <c r="H1929" s="10" t="s">
        <v>1913</v>
      </c>
      <c r="I1929" s="4" t="s">
        <v>73</v>
      </c>
      <c r="J1929" s="4"/>
      <c r="U1929" s="106"/>
    </row>
    <row r="1930" spans="2:21" outlineLevel="2">
      <c r="B1930" s="4" t="s">
        <v>14</v>
      </c>
      <c r="C1930" s="4" t="s">
        <v>5232</v>
      </c>
      <c r="D1930" s="4" t="s">
        <v>16</v>
      </c>
      <c r="E1930" s="10" t="s">
        <v>1850</v>
      </c>
      <c r="F1930" s="4" t="s">
        <v>161</v>
      </c>
      <c r="G1930" s="10" t="s">
        <v>1853</v>
      </c>
      <c r="H1930" s="10" t="s">
        <v>1914</v>
      </c>
      <c r="I1930" s="4" t="s">
        <v>73</v>
      </c>
      <c r="J1930" s="4"/>
      <c r="U1930" s="106"/>
    </row>
    <row r="1931" spans="2:21" outlineLevel="2">
      <c r="B1931" s="4" t="s">
        <v>14</v>
      </c>
      <c r="C1931" s="4" t="s">
        <v>5232</v>
      </c>
      <c r="D1931" s="4" t="s">
        <v>16</v>
      </c>
      <c r="E1931" s="10" t="s">
        <v>1850</v>
      </c>
      <c r="F1931" s="4" t="s">
        <v>162</v>
      </c>
      <c r="G1931" s="10" t="s">
        <v>1853</v>
      </c>
      <c r="H1931" s="10" t="s">
        <v>1915</v>
      </c>
      <c r="I1931" s="4" t="s">
        <v>73</v>
      </c>
      <c r="J1931" s="4"/>
      <c r="U1931" s="106"/>
    </row>
    <row r="1932" spans="2:21" outlineLevel="2">
      <c r="B1932" s="4" t="s">
        <v>14</v>
      </c>
      <c r="C1932" s="4" t="s">
        <v>5232</v>
      </c>
      <c r="D1932" s="4" t="s">
        <v>16</v>
      </c>
      <c r="E1932" s="10" t="s">
        <v>1850</v>
      </c>
      <c r="F1932" s="4" t="s">
        <v>163</v>
      </c>
      <c r="G1932" s="10" t="s">
        <v>1853</v>
      </c>
      <c r="H1932" s="10" t="s">
        <v>1916</v>
      </c>
      <c r="I1932" s="4" t="s">
        <v>73</v>
      </c>
      <c r="J1932" s="4"/>
      <c r="U1932" s="106"/>
    </row>
    <row r="1933" spans="2:21" outlineLevel="2">
      <c r="B1933" s="4" t="s">
        <v>14</v>
      </c>
      <c r="C1933" s="4" t="s">
        <v>5232</v>
      </c>
      <c r="D1933" s="4" t="s">
        <v>16</v>
      </c>
      <c r="E1933" s="10" t="s">
        <v>1850</v>
      </c>
      <c r="F1933" s="4" t="s">
        <v>47</v>
      </c>
      <c r="G1933" s="10" t="s">
        <v>1853</v>
      </c>
      <c r="H1933" s="10" t="s">
        <v>1917</v>
      </c>
      <c r="I1933" s="4" t="s">
        <v>73</v>
      </c>
      <c r="J1933" s="4"/>
      <c r="U1933" s="106"/>
    </row>
    <row r="1934" spans="2:21" outlineLevel="2">
      <c r="B1934" s="4" t="s">
        <v>14</v>
      </c>
      <c r="C1934" s="4" t="s">
        <v>5232</v>
      </c>
      <c r="D1934" s="4" t="s">
        <v>16</v>
      </c>
      <c r="E1934" s="10" t="s">
        <v>1850</v>
      </c>
      <c r="F1934" s="4" t="s">
        <v>48</v>
      </c>
      <c r="G1934" s="10" t="s">
        <v>1853</v>
      </c>
      <c r="H1934" s="10" t="s">
        <v>1918</v>
      </c>
      <c r="I1934" s="4" t="s">
        <v>73</v>
      </c>
      <c r="J1934" s="4"/>
      <c r="U1934" s="106"/>
    </row>
    <row r="1935" spans="2:21" outlineLevel="2">
      <c r="B1935" s="4" t="s">
        <v>14</v>
      </c>
      <c r="C1935" s="4" t="s">
        <v>5232</v>
      </c>
      <c r="D1935" s="4" t="s">
        <v>16</v>
      </c>
      <c r="E1935" s="10" t="s">
        <v>1850</v>
      </c>
      <c r="F1935" s="4" t="s">
        <v>49</v>
      </c>
      <c r="G1935" s="10" t="s">
        <v>1853</v>
      </c>
      <c r="H1935" s="10" t="s">
        <v>1919</v>
      </c>
      <c r="I1935" s="4" t="s">
        <v>73</v>
      </c>
      <c r="J1935" s="4"/>
      <c r="U1935" s="106"/>
    </row>
    <row r="1936" spans="2:21" outlineLevel="2">
      <c r="B1936" s="4" t="s">
        <v>14</v>
      </c>
      <c r="C1936" s="4" t="s">
        <v>5232</v>
      </c>
      <c r="D1936" s="4" t="s">
        <v>16</v>
      </c>
      <c r="E1936" s="10" t="s">
        <v>1850</v>
      </c>
      <c r="F1936" s="4" t="s">
        <v>50</v>
      </c>
      <c r="G1936" s="10" t="s">
        <v>1853</v>
      </c>
      <c r="H1936" s="10" t="s">
        <v>1920</v>
      </c>
      <c r="I1936" s="4" t="s">
        <v>73</v>
      </c>
      <c r="J1936" s="4"/>
      <c r="U1936" s="106"/>
    </row>
    <row r="1937" spans="2:30" outlineLevel="2">
      <c r="B1937" s="4" t="s">
        <v>14</v>
      </c>
      <c r="C1937" s="4" t="s">
        <v>5232</v>
      </c>
      <c r="D1937" s="4" t="s">
        <v>16</v>
      </c>
      <c r="E1937" s="10" t="s">
        <v>1850</v>
      </c>
      <c r="F1937" s="4" t="s">
        <v>51</v>
      </c>
      <c r="G1937" s="10" t="s">
        <v>1853</v>
      </c>
      <c r="H1937" s="10" t="s">
        <v>1921</v>
      </c>
      <c r="I1937" s="4" t="s">
        <v>73</v>
      </c>
      <c r="J1937" s="4"/>
      <c r="U1937" s="106"/>
    </row>
    <row r="1938" spans="2:30" outlineLevel="2">
      <c r="B1938" s="4" t="s">
        <v>14</v>
      </c>
      <c r="C1938" s="4" t="s">
        <v>5232</v>
      </c>
      <c r="D1938" s="4" t="s">
        <v>16</v>
      </c>
      <c r="E1938" s="10" t="s">
        <v>1850</v>
      </c>
      <c r="F1938" s="4" t="s">
        <v>52</v>
      </c>
      <c r="G1938" s="10" t="s">
        <v>1853</v>
      </c>
      <c r="H1938" s="10" t="s">
        <v>1922</v>
      </c>
      <c r="I1938" s="4" t="s">
        <v>73</v>
      </c>
      <c r="J1938" s="4"/>
      <c r="U1938" s="106"/>
    </row>
    <row r="1939" spans="2:30" outlineLevel="2">
      <c r="B1939" s="4" t="s">
        <v>14</v>
      </c>
      <c r="C1939" s="4" t="s">
        <v>5232</v>
      </c>
      <c r="D1939" s="4" t="s">
        <v>16</v>
      </c>
      <c r="E1939" s="35" t="s">
        <v>1850</v>
      </c>
      <c r="F1939" s="6" t="s">
        <v>169</v>
      </c>
      <c r="G1939" s="35" t="s">
        <v>1853</v>
      </c>
      <c r="H1939" s="35" t="s">
        <v>1923</v>
      </c>
      <c r="I1939" s="6" t="s">
        <v>73</v>
      </c>
      <c r="J1939" s="6"/>
      <c r="U1939" s="109"/>
    </row>
    <row r="1940" spans="2:30" outlineLevel="1">
      <c r="B1940" s="4" t="s">
        <v>14</v>
      </c>
      <c r="C1940" s="4" t="s">
        <v>5232</v>
      </c>
      <c r="D1940" s="2" t="s">
        <v>17</v>
      </c>
      <c r="E1940" s="38"/>
      <c r="F1940" s="3"/>
      <c r="G1940" s="8"/>
      <c r="H1940" s="8"/>
      <c r="I1940" s="3"/>
      <c r="J1940" s="3"/>
      <c r="U1940" s="114"/>
    </row>
    <row r="1941" spans="2:30" outlineLevel="1">
      <c r="B1941" s="4" t="s">
        <v>14</v>
      </c>
      <c r="C1941" s="4" t="s">
        <v>5232</v>
      </c>
      <c r="D1941" s="4" t="s">
        <v>17</v>
      </c>
      <c r="E1941" s="63" t="s">
        <v>59</v>
      </c>
      <c r="F1941" s="76"/>
      <c r="G1941" s="77"/>
      <c r="H1941" s="77"/>
      <c r="I1941" s="78"/>
      <c r="J1941" s="78"/>
      <c r="K1941" s="81" t="str">
        <f t="shared" ref="K1941:S1941" si="141">INDEX(ObjData,MATCH($C1941&amp;"-"&amp;$D1941&amp;"-"&amp;$E1941,ObjIDs,0),MATCH(K$2,ObjFields,0))</f>
        <v>ICPL</v>
      </c>
      <c r="L1941" s="82">
        <f t="shared" ca="1" si="141"/>
        <v>42276</v>
      </c>
      <c r="M1941" s="81" t="b">
        <f t="shared" si="141"/>
        <v>0</v>
      </c>
      <c r="N1941" s="81" t="str">
        <f t="shared" si="141"/>
        <v>NAME</v>
      </c>
      <c r="O1941" s="81" t="str">
        <f t="shared" si="141"/>
        <v>LAST_UPDATE_DT</v>
      </c>
      <c r="P1941" s="81" t="str">
        <f t="shared" si="141"/>
        <v>LAST_UPDATE</v>
      </c>
      <c r="Q1941" s="81" t="str">
        <f t="shared" si="141"/>
        <v>PX_LAST</v>
      </c>
      <c r="R1941" s="81" t="str">
        <f t="shared" si="141"/>
        <v>PX_BID</v>
      </c>
      <c r="S1941" s="81" t="str">
        <f t="shared" si="141"/>
        <v>PX_ASK</v>
      </c>
      <c r="U1941" s="103"/>
      <c r="V1941" s="104" t="s">
        <v>1055</v>
      </c>
      <c r="W1941" s="105">
        <v>42276</v>
      </c>
      <c r="X1941" s="104" t="b">
        <v>0</v>
      </c>
      <c r="Y1941" s="104" t="s">
        <v>289</v>
      </c>
      <c r="Z1941" s="104" t="s">
        <v>291</v>
      </c>
      <c r="AA1941" s="104" t="s">
        <v>292</v>
      </c>
      <c r="AB1941" s="104" t="s">
        <v>56</v>
      </c>
      <c r="AC1941" s="104" t="s">
        <v>5228</v>
      </c>
      <c r="AD1941" s="104" t="s">
        <v>5229</v>
      </c>
    </row>
    <row r="1942" spans="2:30" ht="12.75" customHeight="1" outlineLevel="2">
      <c r="B1942" s="4" t="s">
        <v>14</v>
      </c>
      <c r="C1942" s="4" t="s">
        <v>5232</v>
      </c>
      <c r="D1942" s="4" t="s">
        <v>17</v>
      </c>
      <c r="E1942" s="10" t="s">
        <v>59</v>
      </c>
      <c r="F1942" s="4"/>
      <c r="G1942" s="10"/>
      <c r="H1942" s="10"/>
      <c r="I1942" s="4"/>
      <c r="J1942" s="72" t="str">
        <f>H1942&amp;" "&amp;K1942&amp;" "&amp;I1942</f>
        <v xml:space="preserve"> ICPL </v>
      </c>
      <c r="K1942" s="25" t="str">
        <f>K1941</f>
        <v>ICPL</v>
      </c>
      <c r="L1942" s="26">
        <f ca="1">L1941</f>
        <v>42276</v>
      </c>
      <c r="M1942" s="25" t="b">
        <f>M1941</f>
        <v>0</v>
      </c>
      <c r="N1942" s="84" t="str">
        <f>IF($M1942,_xll.BDP($J1942,N1941),"[DISABLED]")</f>
        <v>[DISABLED]</v>
      </c>
      <c r="O1942" s="84" t="str">
        <f>IF($M1942,_xll.BDP($J1942,O1941),"[DISABLED]")</f>
        <v>[DISABLED]</v>
      </c>
      <c r="P1942" s="84" t="str">
        <f>IF($M1942,_xll.BDP($J1942,P1941),"[DISABLED]")</f>
        <v>[DISABLED]</v>
      </c>
      <c r="Q1942" s="84" t="str">
        <f>IF($M1942,_xll.BDH($J1942,Q1941,$L1942),"[DISABLED]")</f>
        <v>[DISABLED]</v>
      </c>
      <c r="R1942" s="84" t="str">
        <f>IF($M1942,_xll.BDH($J1942,R1941,$L1942),"[DISABLED]")</f>
        <v>[DISABLED]</v>
      </c>
      <c r="S1942" s="84" t="str">
        <f>IF($M1942,_xll.BDH($J1942,S1941,$L1942),"[DISABLED]")</f>
        <v>[DISABLED]</v>
      </c>
      <c r="U1942" s="106" t="s">
        <v>6465</v>
      </c>
      <c r="V1942" s="107" t="s">
        <v>1055</v>
      </c>
      <c r="W1942" s="108">
        <v>42276</v>
      </c>
      <c r="X1942" s="107" t="b">
        <v>0</v>
      </c>
      <c r="Y1942" s="107" t="s">
        <v>5237</v>
      </c>
      <c r="Z1942" s="107" t="s">
        <v>5237</v>
      </c>
      <c r="AA1942" s="107" t="s">
        <v>5237</v>
      </c>
      <c r="AB1942" s="107" t="s">
        <v>5237</v>
      </c>
      <c r="AC1942" s="107" t="s">
        <v>5237</v>
      </c>
      <c r="AD1942" s="107" t="s">
        <v>5237</v>
      </c>
    </row>
    <row r="1943" spans="2:30" ht="12.75" customHeight="1" outlineLevel="2">
      <c r="B1943" s="4" t="s">
        <v>14</v>
      </c>
      <c r="C1943" s="4" t="s">
        <v>5232</v>
      </c>
      <c r="D1943" s="4" t="s">
        <v>17</v>
      </c>
      <c r="E1943" s="10" t="s">
        <v>59</v>
      </c>
      <c r="F1943" s="9"/>
      <c r="G1943" s="14"/>
      <c r="H1943" s="14"/>
      <c r="I1943" s="9"/>
      <c r="J1943" s="9"/>
      <c r="U1943" s="119"/>
    </row>
    <row r="1944" spans="2:30" ht="12.75" customHeight="1" outlineLevel="2">
      <c r="B1944" s="4" t="s">
        <v>14</v>
      </c>
      <c r="C1944" s="4" t="s">
        <v>5232</v>
      </c>
      <c r="D1944" s="4" t="s">
        <v>17</v>
      </c>
      <c r="E1944" s="10" t="s">
        <v>59</v>
      </c>
      <c r="F1944" s="9"/>
      <c r="G1944" s="14"/>
      <c r="H1944" s="14"/>
      <c r="I1944" s="9"/>
      <c r="J1944" s="9"/>
      <c r="U1944" s="119"/>
    </row>
    <row r="1945" spans="2:30" ht="12.75" customHeight="1" outlineLevel="2">
      <c r="B1945" s="4" t="s">
        <v>14</v>
      </c>
      <c r="C1945" s="4" t="s">
        <v>5232</v>
      </c>
      <c r="D1945" s="4" t="s">
        <v>17</v>
      </c>
      <c r="E1945" s="10" t="s">
        <v>59</v>
      </c>
      <c r="F1945" s="9"/>
      <c r="G1945" s="14"/>
      <c r="H1945" s="14"/>
      <c r="I1945" s="9"/>
      <c r="J1945" s="9"/>
      <c r="U1945" s="119"/>
    </row>
    <row r="1946" spans="2:30" ht="12.75" customHeight="1" outlineLevel="2">
      <c r="B1946" s="4" t="s">
        <v>14</v>
      </c>
      <c r="C1946" s="4" t="s">
        <v>5232</v>
      </c>
      <c r="D1946" s="4" t="s">
        <v>17</v>
      </c>
      <c r="E1946" s="10" t="s">
        <v>59</v>
      </c>
      <c r="F1946" s="9"/>
      <c r="G1946" s="14"/>
      <c r="H1946" s="14"/>
      <c r="I1946" s="9"/>
      <c r="J1946" s="9"/>
      <c r="U1946" s="119"/>
    </row>
    <row r="1947" spans="2:30" ht="12.75" customHeight="1" outlineLevel="2">
      <c r="B1947" s="4" t="s">
        <v>14</v>
      </c>
      <c r="C1947" s="4" t="s">
        <v>5232</v>
      </c>
      <c r="D1947" s="4" t="s">
        <v>17</v>
      </c>
      <c r="E1947" s="10" t="s">
        <v>59</v>
      </c>
      <c r="F1947" s="9"/>
      <c r="G1947" s="14"/>
      <c r="H1947" s="14"/>
      <c r="I1947" s="9"/>
      <c r="J1947" s="9"/>
      <c r="U1947" s="119"/>
    </row>
    <row r="1948" spans="2:30" ht="12.75" customHeight="1" outlineLevel="2">
      <c r="B1948" s="4" t="s">
        <v>14</v>
      </c>
      <c r="C1948" s="4" t="s">
        <v>5232</v>
      </c>
      <c r="D1948" s="4" t="s">
        <v>17</v>
      </c>
      <c r="E1948" s="10" t="s">
        <v>59</v>
      </c>
      <c r="F1948" s="9"/>
      <c r="G1948" s="14"/>
      <c r="H1948" s="14"/>
      <c r="I1948" s="9"/>
      <c r="J1948" s="9"/>
      <c r="U1948" s="119"/>
    </row>
    <row r="1949" spans="2:30" ht="12.75" customHeight="1" outlineLevel="2">
      <c r="B1949" s="4" t="s">
        <v>14</v>
      </c>
      <c r="C1949" s="4" t="s">
        <v>5232</v>
      </c>
      <c r="D1949" s="4" t="s">
        <v>17</v>
      </c>
      <c r="E1949" s="10" t="s">
        <v>59</v>
      </c>
      <c r="F1949" s="9"/>
      <c r="G1949" s="14"/>
      <c r="H1949" s="14"/>
      <c r="I1949" s="9"/>
      <c r="J1949" s="9"/>
      <c r="U1949" s="119"/>
    </row>
    <row r="1950" spans="2:30" ht="12.75" customHeight="1" outlineLevel="2">
      <c r="B1950" s="4" t="s">
        <v>14</v>
      </c>
      <c r="C1950" s="4" t="s">
        <v>5232</v>
      </c>
      <c r="D1950" s="4" t="s">
        <v>17</v>
      </c>
      <c r="E1950" s="10" t="s">
        <v>59</v>
      </c>
      <c r="F1950" s="9"/>
      <c r="G1950" s="14"/>
      <c r="H1950" s="14"/>
      <c r="I1950" s="9"/>
      <c r="J1950" s="9"/>
      <c r="U1950" s="119"/>
    </row>
    <row r="1951" spans="2:30" ht="12.75" customHeight="1" outlineLevel="2">
      <c r="B1951" s="4" t="s">
        <v>14</v>
      </c>
      <c r="C1951" s="4" t="s">
        <v>5232</v>
      </c>
      <c r="D1951" s="4" t="s">
        <v>17</v>
      </c>
      <c r="E1951" s="10" t="s">
        <v>59</v>
      </c>
      <c r="F1951" s="9"/>
      <c r="G1951" s="14"/>
      <c r="H1951" s="14"/>
      <c r="I1951" s="9"/>
      <c r="J1951" s="9"/>
      <c r="U1951" s="119"/>
    </row>
    <row r="1952" spans="2:30" ht="12.75" customHeight="1" outlineLevel="2">
      <c r="B1952" s="4" t="s">
        <v>14</v>
      </c>
      <c r="C1952" s="4" t="s">
        <v>5232</v>
      </c>
      <c r="D1952" s="4" t="s">
        <v>17</v>
      </c>
      <c r="E1952" s="10" t="s">
        <v>59</v>
      </c>
      <c r="F1952" s="9"/>
      <c r="G1952" s="14"/>
      <c r="H1952" s="14"/>
      <c r="I1952" s="9"/>
      <c r="J1952" s="9"/>
      <c r="U1952" s="119"/>
    </row>
    <row r="1953" spans="2:21" ht="12.75" customHeight="1" outlineLevel="2">
      <c r="B1953" s="4" t="s">
        <v>14</v>
      </c>
      <c r="C1953" s="4" t="s">
        <v>5232</v>
      </c>
      <c r="D1953" s="4" t="s">
        <v>17</v>
      </c>
      <c r="E1953" s="10" t="s">
        <v>59</v>
      </c>
      <c r="F1953" s="9"/>
      <c r="G1953" s="14"/>
      <c r="H1953" s="14"/>
      <c r="I1953" s="9"/>
      <c r="J1953" s="9"/>
      <c r="U1953" s="119"/>
    </row>
    <row r="1954" spans="2:21" ht="12.75" customHeight="1" outlineLevel="2">
      <c r="B1954" s="4" t="s">
        <v>14</v>
      </c>
      <c r="C1954" s="4" t="s">
        <v>5232</v>
      </c>
      <c r="D1954" s="4" t="s">
        <v>17</v>
      </c>
      <c r="E1954" s="10" t="s">
        <v>59</v>
      </c>
      <c r="F1954" s="9"/>
      <c r="G1954" s="14"/>
      <c r="H1954" s="14"/>
      <c r="I1954" s="9"/>
      <c r="J1954" s="9"/>
      <c r="U1954" s="119"/>
    </row>
    <row r="1955" spans="2:21" ht="12.75" customHeight="1" outlineLevel="2">
      <c r="B1955" s="4" t="s">
        <v>14</v>
      </c>
      <c r="C1955" s="4" t="s">
        <v>5232</v>
      </c>
      <c r="D1955" s="4" t="s">
        <v>17</v>
      </c>
      <c r="E1955" s="10" t="s">
        <v>59</v>
      </c>
      <c r="F1955" s="9"/>
      <c r="G1955" s="14"/>
      <c r="H1955" s="14"/>
      <c r="I1955" s="9"/>
      <c r="J1955" s="9"/>
      <c r="U1955" s="119"/>
    </row>
    <row r="1956" spans="2:21" ht="12.75" customHeight="1" outlineLevel="2">
      <c r="B1956" s="4" t="s">
        <v>14</v>
      </c>
      <c r="C1956" s="4" t="s">
        <v>5232</v>
      </c>
      <c r="D1956" s="4" t="s">
        <v>17</v>
      </c>
      <c r="E1956" s="10" t="s">
        <v>59</v>
      </c>
      <c r="F1956" s="9"/>
      <c r="G1956" s="14"/>
      <c r="H1956" s="14"/>
      <c r="I1956" s="9"/>
      <c r="J1956" s="9"/>
      <c r="U1956" s="119"/>
    </row>
    <row r="1957" spans="2:21" ht="12.75" customHeight="1" outlineLevel="2">
      <c r="B1957" s="4" t="s">
        <v>14</v>
      </c>
      <c r="C1957" s="4" t="s">
        <v>5232</v>
      </c>
      <c r="D1957" s="4" t="s">
        <v>17</v>
      </c>
      <c r="E1957" s="10" t="s">
        <v>59</v>
      </c>
      <c r="F1957" s="9"/>
      <c r="G1957" s="14"/>
      <c r="H1957" s="14"/>
      <c r="I1957" s="9"/>
      <c r="J1957" s="9"/>
      <c r="U1957" s="119"/>
    </row>
    <row r="1958" spans="2:21" ht="12.75" customHeight="1" outlineLevel="2">
      <c r="B1958" s="4" t="s">
        <v>14</v>
      </c>
      <c r="C1958" s="4" t="s">
        <v>5232</v>
      </c>
      <c r="D1958" s="4" t="s">
        <v>17</v>
      </c>
      <c r="E1958" s="10" t="s">
        <v>59</v>
      </c>
      <c r="F1958" s="9"/>
      <c r="G1958" s="14"/>
      <c r="H1958" s="14"/>
      <c r="I1958" s="9"/>
      <c r="J1958" s="9"/>
      <c r="U1958" s="119"/>
    </row>
    <row r="1959" spans="2:21" ht="12.75" customHeight="1" outlineLevel="2">
      <c r="B1959" s="4" t="s">
        <v>14</v>
      </c>
      <c r="C1959" s="4" t="s">
        <v>5232</v>
      </c>
      <c r="D1959" s="4" t="s">
        <v>17</v>
      </c>
      <c r="E1959" s="10" t="s">
        <v>59</v>
      </c>
      <c r="F1959" s="9"/>
      <c r="G1959" s="14"/>
      <c r="H1959" s="14"/>
      <c r="I1959" s="9"/>
      <c r="J1959" s="9"/>
      <c r="U1959" s="119"/>
    </row>
    <row r="1960" spans="2:21" ht="12.75" customHeight="1" outlineLevel="2">
      <c r="B1960" s="4" t="s">
        <v>14</v>
      </c>
      <c r="C1960" s="4" t="s">
        <v>5232</v>
      </c>
      <c r="D1960" s="4" t="s">
        <v>17</v>
      </c>
      <c r="E1960" s="10" t="s">
        <v>59</v>
      </c>
      <c r="F1960" s="9"/>
      <c r="G1960" s="14"/>
      <c r="H1960" s="14"/>
      <c r="I1960" s="9"/>
      <c r="J1960" s="9"/>
      <c r="U1960" s="119"/>
    </row>
    <row r="1961" spans="2:21" ht="12.75" customHeight="1" outlineLevel="2">
      <c r="B1961" s="4" t="s">
        <v>14</v>
      </c>
      <c r="C1961" s="4" t="s">
        <v>5232</v>
      </c>
      <c r="D1961" s="4" t="s">
        <v>17</v>
      </c>
      <c r="E1961" s="10" t="s">
        <v>59</v>
      </c>
      <c r="F1961" s="9"/>
      <c r="G1961" s="14"/>
      <c r="H1961" s="14"/>
      <c r="I1961" s="9"/>
      <c r="J1961" s="9"/>
      <c r="U1961" s="119"/>
    </row>
    <row r="1962" spans="2:21" ht="12.75" customHeight="1" outlineLevel="2">
      <c r="B1962" s="4" t="s">
        <v>14</v>
      </c>
      <c r="C1962" s="4" t="s">
        <v>5232</v>
      </c>
      <c r="D1962" s="4" t="s">
        <v>17</v>
      </c>
      <c r="E1962" s="10" t="s">
        <v>59</v>
      </c>
      <c r="F1962" s="9"/>
      <c r="G1962" s="14"/>
      <c r="H1962" s="14"/>
      <c r="I1962" s="9"/>
      <c r="J1962" s="9"/>
      <c r="U1962" s="119"/>
    </row>
    <row r="1963" spans="2:21" ht="12.75" customHeight="1" outlineLevel="2">
      <c r="B1963" s="4" t="s">
        <v>14</v>
      </c>
      <c r="C1963" s="4" t="s">
        <v>5232</v>
      </c>
      <c r="D1963" s="4" t="s">
        <v>17</v>
      </c>
      <c r="E1963" s="10" t="s">
        <v>59</v>
      </c>
      <c r="F1963" s="9"/>
      <c r="G1963" s="14"/>
      <c r="H1963" s="14"/>
      <c r="I1963" s="9"/>
      <c r="J1963" s="9"/>
      <c r="U1963" s="119"/>
    </row>
    <row r="1964" spans="2:21" ht="12.75" customHeight="1" outlineLevel="2">
      <c r="B1964" s="4" t="s">
        <v>14</v>
      </c>
      <c r="C1964" s="4" t="s">
        <v>5232</v>
      </c>
      <c r="D1964" s="4" t="s">
        <v>17</v>
      </c>
      <c r="E1964" s="10" t="s">
        <v>59</v>
      </c>
      <c r="F1964" s="9"/>
      <c r="G1964" s="14"/>
      <c r="H1964" s="14"/>
      <c r="I1964" s="9"/>
      <c r="J1964" s="9"/>
      <c r="U1964" s="119"/>
    </row>
    <row r="1965" spans="2:21" ht="12.75" customHeight="1" outlineLevel="2">
      <c r="B1965" s="4" t="s">
        <v>14</v>
      </c>
      <c r="C1965" s="4" t="s">
        <v>5232</v>
      </c>
      <c r="D1965" s="4" t="s">
        <v>17</v>
      </c>
      <c r="E1965" s="10" t="s">
        <v>59</v>
      </c>
      <c r="F1965" s="9"/>
      <c r="G1965" s="14"/>
      <c r="H1965" s="14"/>
      <c r="I1965" s="9"/>
      <c r="J1965" s="9"/>
      <c r="U1965" s="119"/>
    </row>
    <row r="1966" spans="2:21" ht="12.75" customHeight="1" outlineLevel="2">
      <c r="B1966" s="4" t="s">
        <v>14</v>
      </c>
      <c r="C1966" s="4" t="s">
        <v>5232</v>
      </c>
      <c r="D1966" s="4" t="s">
        <v>17</v>
      </c>
      <c r="E1966" s="10" t="s">
        <v>59</v>
      </c>
      <c r="F1966" s="9"/>
      <c r="G1966" s="14"/>
      <c r="H1966" s="14"/>
      <c r="I1966" s="9"/>
      <c r="J1966" s="9"/>
      <c r="U1966" s="119"/>
    </row>
    <row r="1967" spans="2:21" ht="12.75" customHeight="1" outlineLevel="2">
      <c r="B1967" s="4" t="s">
        <v>14</v>
      </c>
      <c r="C1967" s="4" t="s">
        <v>5232</v>
      </c>
      <c r="D1967" s="4" t="s">
        <v>17</v>
      </c>
      <c r="E1967" s="10" t="s">
        <v>59</v>
      </c>
      <c r="F1967" s="9"/>
      <c r="G1967" s="14"/>
      <c r="H1967" s="14"/>
      <c r="I1967" s="9"/>
      <c r="J1967" s="9"/>
      <c r="U1967" s="119"/>
    </row>
    <row r="1968" spans="2:21" ht="12.75" customHeight="1" outlineLevel="2">
      <c r="B1968" s="4" t="s">
        <v>14</v>
      </c>
      <c r="C1968" s="4" t="s">
        <v>5232</v>
      </c>
      <c r="D1968" s="4" t="s">
        <v>17</v>
      </c>
      <c r="E1968" s="10" t="s">
        <v>59</v>
      </c>
      <c r="F1968" s="9"/>
      <c r="G1968" s="14"/>
      <c r="H1968" s="14"/>
      <c r="I1968" s="9"/>
      <c r="J1968" s="9"/>
      <c r="U1968" s="119"/>
    </row>
    <row r="1969" spans="2:21" ht="12.75" customHeight="1" outlineLevel="2">
      <c r="B1969" s="4" t="s">
        <v>14</v>
      </c>
      <c r="C1969" s="4" t="s">
        <v>5232</v>
      </c>
      <c r="D1969" s="4" t="s">
        <v>17</v>
      </c>
      <c r="E1969" s="10" t="s">
        <v>59</v>
      </c>
      <c r="F1969" s="4"/>
      <c r="G1969" s="10"/>
      <c r="H1969" s="10"/>
      <c r="I1969" s="4"/>
      <c r="J1969" s="4"/>
      <c r="U1969" s="106"/>
    </row>
    <row r="1970" spans="2:21" ht="12.75" customHeight="1" outlineLevel="2">
      <c r="B1970" s="4" t="s">
        <v>14</v>
      </c>
      <c r="C1970" s="4" t="s">
        <v>5232</v>
      </c>
      <c r="D1970" s="4" t="s">
        <v>17</v>
      </c>
      <c r="E1970" s="10" t="s">
        <v>59</v>
      </c>
      <c r="F1970" s="4"/>
      <c r="G1970" s="10"/>
      <c r="H1970" s="10"/>
      <c r="I1970" s="4"/>
      <c r="J1970" s="4"/>
      <c r="U1970" s="106"/>
    </row>
    <row r="1971" spans="2:21" ht="12.75" customHeight="1" outlineLevel="2">
      <c r="B1971" s="4" t="s">
        <v>14</v>
      </c>
      <c r="C1971" s="4" t="s">
        <v>5232</v>
      </c>
      <c r="D1971" s="4" t="s">
        <v>17</v>
      </c>
      <c r="E1971" s="10" t="s">
        <v>59</v>
      </c>
      <c r="F1971" s="4"/>
      <c r="G1971" s="10"/>
      <c r="H1971" s="10"/>
      <c r="I1971" s="4"/>
      <c r="J1971" s="4"/>
      <c r="U1971" s="106"/>
    </row>
    <row r="1972" spans="2:21" ht="12.75" customHeight="1" outlineLevel="2">
      <c r="B1972" s="4" t="s">
        <v>14</v>
      </c>
      <c r="C1972" s="4" t="s">
        <v>5232</v>
      </c>
      <c r="D1972" s="4" t="s">
        <v>17</v>
      </c>
      <c r="E1972" s="10" t="s">
        <v>59</v>
      </c>
      <c r="F1972" s="4"/>
      <c r="G1972" s="10"/>
      <c r="H1972" s="10"/>
      <c r="I1972" s="4"/>
      <c r="J1972" s="4"/>
      <c r="U1972" s="106"/>
    </row>
    <row r="1973" spans="2:21" ht="12.75" customHeight="1" outlineLevel="2">
      <c r="B1973" s="4" t="s">
        <v>14</v>
      </c>
      <c r="C1973" s="4" t="s">
        <v>5232</v>
      </c>
      <c r="D1973" s="4" t="s">
        <v>17</v>
      </c>
      <c r="E1973" s="10" t="s">
        <v>59</v>
      </c>
      <c r="F1973" s="4"/>
      <c r="G1973" s="10"/>
      <c r="H1973" s="10"/>
      <c r="I1973" s="4"/>
      <c r="J1973" s="4"/>
      <c r="U1973" s="106"/>
    </row>
    <row r="1974" spans="2:21" ht="12.75" customHeight="1" outlineLevel="2">
      <c r="B1974" s="4" t="s">
        <v>14</v>
      </c>
      <c r="C1974" s="4" t="s">
        <v>5232</v>
      </c>
      <c r="D1974" s="4" t="s">
        <v>17</v>
      </c>
      <c r="E1974" s="10" t="s">
        <v>59</v>
      </c>
      <c r="F1974" s="4"/>
      <c r="G1974" s="10"/>
      <c r="H1974" s="10"/>
      <c r="I1974" s="4"/>
      <c r="J1974" s="4"/>
      <c r="U1974" s="106"/>
    </row>
    <row r="1975" spans="2:21" ht="12.75" customHeight="1" outlineLevel="2">
      <c r="B1975" s="4" t="s">
        <v>14</v>
      </c>
      <c r="C1975" s="4" t="s">
        <v>5232</v>
      </c>
      <c r="D1975" s="4" t="s">
        <v>17</v>
      </c>
      <c r="E1975" s="10" t="s">
        <v>59</v>
      </c>
      <c r="F1975" s="4"/>
      <c r="G1975" s="10"/>
      <c r="H1975" s="10"/>
      <c r="I1975" s="4"/>
      <c r="J1975" s="4"/>
      <c r="U1975" s="106"/>
    </row>
    <row r="1976" spans="2:21" ht="12.75" customHeight="1" outlineLevel="2">
      <c r="B1976" s="4" t="s">
        <v>14</v>
      </c>
      <c r="C1976" s="4" t="s">
        <v>5232</v>
      </c>
      <c r="D1976" s="4" t="s">
        <v>17</v>
      </c>
      <c r="E1976" s="10" t="s">
        <v>59</v>
      </c>
      <c r="F1976" s="4"/>
      <c r="G1976" s="10"/>
      <c r="H1976" s="10"/>
      <c r="I1976" s="4"/>
      <c r="J1976" s="4"/>
      <c r="U1976" s="106"/>
    </row>
    <row r="1977" spans="2:21" ht="12.75" customHeight="1" outlineLevel="2">
      <c r="B1977" s="4" t="s">
        <v>14</v>
      </c>
      <c r="C1977" s="4" t="s">
        <v>5232</v>
      </c>
      <c r="D1977" s="4" t="s">
        <v>17</v>
      </c>
      <c r="E1977" s="10" t="s">
        <v>59</v>
      </c>
      <c r="F1977" s="4"/>
      <c r="G1977" s="10"/>
      <c r="H1977" s="10"/>
      <c r="I1977" s="4"/>
      <c r="J1977" s="4"/>
      <c r="U1977" s="106"/>
    </row>
    <row r="1978" spans="2:21" ht="12.75" customHeight="1" outlineLevel="2">
      <c r="B1978" s="4" t="s">
        <v>14</v>
      </c>
      <c r="C1978" s="4" t="s">
        <v>5232</v>
      </c>
      <c r="D1978" s="4" t="s">
        <v>17</v>
      </c>
      <c r="E1978" s="10" t="s">
        <v>59</v>
      </c>
      <c r="F1978" s="4"/>
      <c r="G1978" s="10"/>
      <c r="H1978" s="10"/>
      <c r="I1978" s="4"/>
      <c r="J1978" s="4"/>
      <c r="U1978" s="106"/>
    </row>
    <row r="1979" spans="2:21" ht="12.75" customHeight="1" outlineLevel="2">
      <c r="B1979" s="4" t="s">
        <v>14</v>
      </c>
      <c r="C1979" s="4" t="s">
        <v>5232</v>
      </c>
      <c r="D1979" s="4" t="s">
        <v>17</v>
      </c>
      <c r="E1979" s="10" t="s">
        <v>59</v>
      </c>
      <c r="F1979" s="4"/>
      <c r="G1979" s="10"/>
      <c r="H1979" s="10"/>
      <c r="I1979" s="4"/>
      <c r="J1979" s="4"/>
      <c r="U1979" s="106"/>
    </row>
    <row r="1980" spans="2:21" ht="12.75" customHeight="1" outlineLevel="2">
      <c r="B1980" s="4" t="s">
        <v>14</v>
      </c>
      <c r="C1980" s="4" t="s">
        <v>5232</v>
      </c>
      <c r="D1980" s="4" t="s">
        <v>17</v>
      </c>
      <c r="E1980" s="10" t="s">
        <v>59</v>
      </c>
      <c r="F1980" s="4"/>
      <c r="G1980" s="10"/>
      <c r="H1980" s="10"/>
      <c r="I1980" s="4"/>
      <c r="J1980" s="4"/>
      <c r="U1980" s="106"/>
    </row>
    <row r="1981" spans="2:21" ht="12.75" customHeight="1" outlineLevel="2">
      <c r="B1981" s="4" t="s">
        <v>14</v>
      </c>
      <c r="C1981" s="4" t="s">
        <v>5232</v>
      </c>
      <c r="D1981" s="4" t="s">
        <v>17</v>
      </c>
      <c r="E1981" s="10" t="s">
        <v>59</v>
      </c>
      <c r="F1981" s="4"/>
      <c r="G1981" s="10"/>
      <c r="H1981" s="10"/>
      <c r="I1981" s="4"/>
      <c r="J1981" s="4"/>
      <c r="U1981" s="106"/>
    </row>
    <row r="1982" spans="2:21" ht="12.75" customHeight="1" outlineLevel="2">
      <c r="B1982" s="4" t="s">
        <v>14</v>
      </c>
      <c r="C1982" s="4" t="s">
        <v>5232</v>
      </c>
      <c r="D1982" s="4" t="s">
        <v>17</v>
      </c>
      <c r="E1982" s="10" t="s">
        <v>59</v>
      </c>
      <c r="F1982" s="4"/>
      <c r="G1982" s="10"/>
      <c r="H1982" s="10"/>
      <c r="I1982" s="4"/>
      <c r="J1982" s="4"/>
      <c r="U1982" s="106"/>
    </row>
    <row r="1983" spans="2:21" ht="12.75" customHeight="1" outlineLevel="2">
      <c r="B1983" s="4" t="s">
        <v>14</v>
      </c>
      <c r="C1983" s="4" t="s">
        <v>5232</v>
      </c>
      <c r="D1983" s="4" t="s">
        <v>17</v>
      </c>
      <c r="E1983" s="10" t="s">
        <v>59</v>
      </c>
      <c r="F1983" s="9"/>
      <c r="G1983" s="14"/>
      <c r="H1983" s="14"/>
      <c r="I1983" s="9"/>
      <c r="J1983" s="9"/>
      <c r="U1983" s="119"/>
    </row>
    <row r="1984" spans="2:21" ht="12.75" customHeight="1" outlineLevel="2">
      <c r="B1984" s="4" t="s">
        <v>14</v>
      </c>
      <c r="C1984" s="4" t="s">
        <v>5232</v>
      </c>
      <c r="D1984" s="4" t="s">
        <v>17</v>
      </c>
      <c r="E1984" s="10" t="s">
        <v>59</v>
      </c>
      <c r="F1984" s="9"/>
      <c r="G1984" s="14"/>
      <c r="H1984" s="14"/>
      <c r="I1984" s="9"/>
      <c r="J1984" s="9"/>
      <c r="U1984" s="119"/>
    </row>
    <row r="1985" spans="2:30" outlineLevel="1">
      <c r="B1985" s="4" t="s">
        <v>14</v>
      </c>
      <c r="C1985" s="4" t="s">
        <v>5232</v>
      </c>
      <c r="D1985" s="4" t="s">
        <v>17</v>
      </c>
      <c r="E1985" s="39" t="s">
        <v>1995</v>
      </c>
      <c r="F1985" s="76"/>
      <c r="G1985" s="77"/>
      <c r="H1985" s="77"/>
      <c r="I1985" s="78"/>
      <c r="J1985" s="78"/>
      <c r="K1985" s="81" t="str">
        <f t="shared" ref="K1985:S1985" si="142">INDEX(ObjData,MATCH($C1985&amp;"-"&amp;$D1985&amp;"-"&amp;$E1985,ObjIDs,0),MATCH(K$2,ObjFields,0))</f>
        <v>ICPL</v>
      </c>
      <c r="L1985" s="82">
        <f t="shared" ca="1" si="142"/>
        <v>42276</v>
      </c>
      <c r="M1985" s="81" t="b">
        <f t="shared" si="142"/>
        <v>0</v>
      </c>
      <c r="N1985" s="81" t="str">
        <f t="shared" si="142"/>
        <v>NAME</v>
      </c>
      <c r="O1985" s="81" t="str">
        <f t="shared" si="142"/>
        <v>LAST_UPDATE_DT</v>
      </c>
      <c r="P1985" s="81" t="str">
        <f t="shared" si="142"/>
        <v>LAST_UPDATE</v>
      </c>
      <c r="Q1985" s="81" t="str">
        <f t="shared" si="142"/>
        <v>PX_LAST</v>
      </c>
      <c r="R1985" s="81" t="str">
        <f t="shared" si="142"/>
        <v>PX_BID</v>
      </c>
      <c r="S1985" s="81" t="str">
        <f t="shared" si="142"/>
        <v>PX_ASK</v>
      </c>
      <c r="U1985" s="103"/>
      <c r="V1985" s="104" t="s">
        <v>1055</v>
      </c>
      <c r="W1985" s="105">
        <v>42276</v>
      </c>
      <c r="X1985" s="104" t="b">
        <v>0</v>
      </c>
      <c r="Y1985" s="104" t="s">
        <v>289</v>
      </c>
      <c r="Z1985" s="104" t="s">
        <v>291</v>
      </c>
      <c r="AA1985" s="104" t="s">
        <v>292</v>
      </c>
      <c r="AB1985" s="104" t="s">
        <v>56</v>
      </c>
      <c r="AC1985" s="104" t="s">
        <v>5228</v>
      </c>
      <c r="AD1985" s="104" t="s">
        <v>5229</v>
      </c>
    </row>
    <row r="1986" spans="2:30" outlineLevel="2">
      <c r="B1986" s="4" t="s">
        <v>14</v>
      </c>
      <c r="C1986" s="4" t="s">
        <v>5232</v>
      </c>
      <c r="D1986" s="4" t="s">
        <v>17</v>
      </c>
      <c r="E1986" s="10" t="s">
        <v>1995</v>
      </c>
      <c r="F1986" s="4" t="s">
        <v>209</v>
      </c>
      <c r="G1986" s="64" t="s">
        <v>63</v>
      </c>
      <c r="H1986" s="10" t="s">
        <v>1994</v>
      </c>
      <c r="I1986" s="4" t="s">
        <v>277</v>
      </c>
      <c r="J1986" s="72" t="str">
        <f>H1986&amp;" "&amp;K1986&amp;" "&amp;I1986</f>
        <v>BUBOR01M ICPL Index</v>
      </c>
      <c r="K1986" s="25" t="str">
        <f>K1985</f>
        <v>ICPL</v>
      </c>
      <c r="L1986" s="26">
        <f ca="1">L1985</f>
        <v>42276</v>
      </c>
      <c r="M1986" s="25" t="b">
        <f>M1985</f>
        <v>0</v>
      </c>
      <c r="N1986" s="84" t="str">
        <f>IF($M1986,_xll.BDP($J1986,N1985),"[DISABLED]")</f>
        <v>[DISABLED]</v>
      </c>
      <c r="O1986" s="84" t="str">
        <f>IF($M1986,_xll.BDP($J1986,O1985),"[DISABLED]")</f>
        <v>[DISABLED]</v>
      </c>
      <c r="P1986" s="84" t="str">
        <f>IF($M1986,_xll.BDP($J1986,P1985),"[DISABLED]")</f>
        <v>[DISABLED]</v>
      </c>
      <c r="Q1986" s="84" t="str">
        <f>IF($M1986,_xll.BDH($J1986,Q1985,$L1986),"[DISABLED]")</f>
        <v>[DISABLED]</v>
      </c>
      <c r="R1986" s="84" t="str">
        <f>IF($M1986,_xll.BDH($J1986,R1985,$L1986),"[DISABLED]")</f>
        <v>[DISABLED]</v>
      </c>
      <c r="S1986" s="84" t="str">
        <f>IF($M1986,_xll.BDH($J1986,S1985,$L1986),"[DISABLED]")</f>
        <v>[DISABLED]</v>
      </c>
      <c r="U1986" s="106" t="s">
        <v>6548</v>
      </c>
      <c r="V1986" s="107" t="s">
        <v>1055</v>
      </c>
      <c r="W1986" s="108">
        <v>42276</v>
      </c>
      <c r="X1986" s="107" t="b">
        <v>0</v>
      </c>
      <c r="Y1986" s="107" t="s">
        <v>5237</v>
      </c>
      <c r="Z1986" s="107" t="s">
        <v>5237</v>
      </c>
      <c r="AA1986" s="107" t="s">
        <v>5237</v>
      </c>
      <c r="AB1986" s="107" t="s">
        <v>5237</v>
      </c>
      <c r="AC1986" s="107" t="s">
        <v>5237</v>
      </c>
      <c r="AD1986" s="107" t="s">
        <v>5237</v>
      </c>
    </row>
    <row r="1987" spans="2:30" outlineLevel="2">
      <c r="B1987" s="4" t="s">
        <v>14</v>
      </c>
      <c r="C1987" s="4" t="s">
        <v>5232</v>
      </c>
      <c r="D1987" s="4" t="s">
        <v>17</v>
      </c>
      <c r="E1987" s="10" t="s">
        <v>1995</v>
      </c>
      <c r="F1987" s="51" t="s">
        <v>408</v>
      </c>
      <c r="G1987" s="17" t="s">
        <v>409</v>
      </c>
      <c r="H1987" s="52" t="s">
        <v>1960</v>
      </c>
      <c r="I1987" s="4" t="s">
        <v>73</v>
      </c>
      <c r="J1987" s="4"/>
      <c r="U1987" s="106"/>
    </row>
    <row r="1988" spans="2:30" outlineLevel="2">
      <c r="B1988" s="4" t="s">
        <v>14</v>
      </c>
      <c r="C1988" s="4" t="s">
        <v>5232</v>
      </c>
      <c r="D1988" s="4" t="s">
        <v>17</v>
      </c>
      <c r="E1988" s="10" t="s">
        <v>1995</v>
      </c>
      <c r="F1988" s="9" t="s">
        <v>211</v>
      </c>
      <c r="G1988" s="65" t="s">
        <v>411</v>
      </c>
      <c r="H1988" s="14" t="s">
        <v>1961</v>
      </c>
      <c r="I1988" s="4" t="s">
        <v>73</v>
      </c>
      <c r="J1988" s="4"/>
      <c r="U1988" s="106"/>
    </row>
    <row r="1989" spans="2:30" outlineLevel="2">
      <c r="B1989" s="4" t="s">
        <v>14</v>
      </c>
      <c r="C1989" s="4" t="s">
        <v>5232</v>
      </c>
      <c r="D1989" s="4" t="s">
        <v>17</v>
      </c>
      <c r="E1989" s="10" t="s">
        <v>1995</v>
      </c>
      <c r="F1989" s="9" t="s">
        <v>211</v>
      </c>
      <c r="G1989" s="65" t="s">
        <v>412</v>
      </c>
      <c r="H1989" s="14" t="s">
        <v>1962</v>
      </c>
      <c r="I1989" s="4" t="s">
        <v>73</v>
      </c>
      <c r="J1989" s="4"/>
      <c r="U1989" s="106"/>
    </row>
    <row r="1990" spans="2:30" outlineLevel="2">
      <c r="B1990" s="4" t="s">
        <v>14</v>
      </c>
      <c r="C1990" s="4" t="s">
        <v>5232</v>
      </c>
      <c r="D1990" s="4" t="s">
        <v>17</v>
      </c>
      <c r="E1990" s="10" t="s">
        <v>1995</v>
      </c>
      <c r="F1990" s="9" t="s">
        <v>211</v>
      </c>
      <c r="G1990" s="65" t="s">
        <v>413</v>
      </c>
      <c r="H1990" s="14" t="s">
        <v>1963</v>
      </c>
      <c r="I1990" s="4" t="s">
        <v>73</v>
      </c>
      <c r="J1990" s="4"/>
      <c r="U1990" s="106"/>
    </row>
    <row r="1991" spans="2:30" outlineLevel="2">
      <c r="B1991" s="4" t="s">
        <v>14</v>
      </c>
      <c r="C1991" s="4" t="s">
        <v>5232</v>
      </c>
      <c r="D1991" s="4" t="s">
        <v>17</v>
      </c>
      <c r="E1991" s="10" t="s">
        <v>1995</v>
      </c>
      <c r="F1991" s="9" t="s">
        <v>212</v>
      </c>
      <c r="G1991" s="65" t="s">
        <v>414</v>
      </c>
      <c r="H1991" s="14" t="s">
        <v>1964</v>
      </c>
      <c r="I1991" s="4" t="s">
        <v>73</v>
      </c>
      <c r="J1991" s="4"/>
      <c r="U1991" s="106"/>
    </row>
    <row r="1992" spans="2:30" outlineLevel="2">
      <c r="B1992" s="4" t="s">
        <v>14</v>
      </c>
      <c r="C1992" s="4" t="s">
        <v>5232</v>
      </c>
      <c r="D1992" s="4" t="s">
        <v>17</v>
      </c>
      <c r="E1992" s="10" t="s">
        <v>1995</v>
      </c>
      <c r="F1992" s="9" t="s">
        <v>58</v>
      </c>
      <c r="G1992" s="65" t="s">
        <v>415</v>
      </c>
      <c r="H1992" s="14" t="s">
        <v>1965</v>
      </c>
      <c r="I1992" s="4" t="s">
        <v>73</v>
      </c>
      <c r="J1992" s="4"/>
      <c r="U1992" s="106"/>
    </row>
    <row r="1993" spans="2:30" outlineLevel="2">
      <c r="B1993" s="4" t="s">
        <v>14</v>
      </c>
      <c r="C1993" s="4" t="s">
        <v>5232</v>
      </c>
      <c r="D1993" s="4" t="s">
        <v>17</v>
      </c>
      <c r="E1993" s="10" t="s">
        <v>1995</v>
      </c>
      <c r="F1993" s="9" t="s">
        <v>177</v>
      </c>
      <c r="G1993" s="65" t="s">
        <v>416</v>
      </c>
      <c r="H1993" s="14" t="s">
        <v>1966</v>
      </c>
      <c r="I1993" s="4" t="s">
        <v>73</v>
      </c>
      <c r="J1993" s="4"/>
      <c r="U1993" s="106"/>
    </row>
    <row r="1994" spans="2:30" outlineLevel="2">
      <c r="B1994" s="4" t="s">
        <v>14</v>
      </c>
      <c r="C1994" s="4" t="s">
        <v>5232</v>
      </c>
      <c r="D1994" s="4" t="s">
        <v>17</v>
      </c>
      <c r="E1994" s="10" t="s">
        <v>1995</v>
      </c>
      <c r="F1994" s="9" t="s">
        <v>178</v>
      </c>
      <c r="G1994" s="65" t="s">
        <v>417</v>
      </c>
      <c r="H1994" s="14" t="s">
        <v>1967</v>
      </c>
      <c r="I1994" s="4" t="s">
        <v>73</v>
      </c>
      <c r="J1994" s="4"/>
      <c r="U1994" s="106"/>
    </row>
    <row r="1995" spans="2:30" outlineLevel="2">
      <c r="B1995" s="4" t="s">
        <v>14</v>
      </c>
      <c r="C1995" s="4" t="s">
        <v>5232</v>
      </c>
      <c r="D1995" s="4" t="s">
        <v>17</v>
      </c>
      <c r="E1995" s="10" t="s">
        <v>1995</v>
      </c>
      <c r="F1995" s="9" t="s">
        <v>71</v>
      </c>
      <c r="G1995" s="64" t="s">
        <v>430</v>
      </c>
      <c r="H1995" s="14" t="s">
        <v>1968</v>
      </c>
      <c r="I1995" s="4" t="s">
        <v>73</v>
      </c>
      <c r="J1995" s="4"/>
      <c r="U1995" s="106"/>
    </row>
    <row r="1996" spans="2:30" outlineLevel="2">
      <c r="B1996" s="4" t="s">
        <v>14</v>
      </c>
      <c r="C1996" s="4" t="s">
        <v>5232</v>
      </c>
      <c r="D1996" s="4" t="s">
        <v>17</v>
      </c>
      <c r="E1996" s="10" t="s">
        <v>1995</v>
      </c>
      <c r="F1996" s="9" t="s">
        <v>179</v>
      </c>
      <c r="G1996" s="65" t="s">
        <v>418</v>
      </c>
      <c r="H1996" s="14" t="s">
        <v>1969</v>
      </c>
      <c r="I1996" s="4" t="s">
        <v>73</v>
      </c>
      <c r="J1996" s="4"/>
      <c r="U1996" s="106"/>
    </row>
    <row r="1997" spans="2:30" outlineLevel="2">
      <c r="B1997" s="4" t="s">
        <v>14</v>
      </c>
      <c r="C1997" s="4" t="s">
        <v>5232</v>
      </c>
      <c r="D1997" s="4" t="s">
        <v>17</v>
      </c>
      <c r="E1997" s="10" t="s">
        <v>1995</v>
      </c>
      <c r="F1997" s="9" t="s">
        <v>180</v>
      </c>
      <c r="G1997" s="65" t="s">
        <v>419</v>
      </c>
      <c r="H1997" s="14" t="s">
        <v>1970</v>
      </c>
      <c r="I1997" s="4" t="s">
        <v>73</v>
      </c>
      <c r="J1997" s="4"/>
      <c r="U1997" s="106"/>
    </row>
    <row r="1998" spans="2:30" outlineLevel="2">
      <c r="B1998" s="4" t="s">
        <v>14</v>
      </c>
      <c r="C1998" s="4" t="s">
        <v>5232</v>
      </c>
      <c r="D1998" s="4" t="s">
        <v>17</v>
      </c>
      <c r="E1998" s="10" t="s">
        <v>1995</v>
      </c>
      <c r="F1998" s="9" t="s">
        <v>41</v>
      </c>
      <c r="G1998" s="64" t="s">
        <v>430</v>
      </c>
      <c r="H1998" s="14" t="s">
        <v>1971</v>
      </c>
      <c r="I1998" s="4" t="s">
        <v>73</v>
      </c>
      <c r="J1998" s="4"/>
      <c r="U1998" s="106"/>
    </row>
    <row r="1999" spans="2:30" outlineLevel="2">
      <c r="B1999" s="4" t="s">
        <v>14</v>
      </c>
      <c r="C1999" s="4" t="s">
        <v>5232</v>
      </c>
      <c r="D1999" s="4" t="s">
        <v>17</v>
      </c>
      <c r="E1999" s="10" t="s">
        <v>1995</v>
      </c>
      <c r="F1999" s="9" t="s">
        <v>145</v>
      </c>
      <c r="G1999" s="64" t="s">
        <v>430</v>
      </c>
      <c r="H1999" s="14" t="s">
        <v>1972</v>
      </c>
      <c r="I1999" s="4" t="s">
        <v>73</v>
      </c>
      <c r="J1999" s="4"/>
      <c r="U1999" s="106"/>
    </row>
    <row r="2000" spans="2:30" outlineLevel="2">
      <c r="B2000" s="4" t="s">
        <v>14</v>
      </c>
      <c r="C2000" s="4" t="s">
        <v>5232</v>
      </c>
      <c r="D2000" s="4" t="s">
        <v>17</v>
      </c>
      <c r="E2000" s="10" t="s">
        <v>1995</v>
      </c>
      <c r="F2000" s="9" t="s">
        <v>146</v>
      </c>
      <c r="G2000" s="64" t="s">
        <v>430</v>
      </c>
      <c r="H2000" s="14" t="s">
        <v>1973</v>
      </c>
      <c r="I2000" s="4" t="s">
        <v>73</v>
      </c>
      <c r="J2000" s="4"/>
      <c r="U2000" s="106"/>
    </row>
    <row r="2001" spans="2:21" outlineLevel="2">
      <c r="B2001" s="4" t="s">
        <v>14</v>
      </c>
      <c r="C2001" s="4" t="s">
        <v>5232</v>
      </c>
      <c r="D2001" s="4" t="s">
        <v>17</v>
      </c>
      <c r="E2001" s="10" t="s">
        <v>1995</v>
      </c>
      <c r="F2001" s="4" t="s">
        <v>42</v>
      </c>
      <c r="G2001" s="64" t="s">
        <v>430</v>
      </c>
      <c r="H2001" s="10" t="s">
        <v>1974</v>
      </c>
      <c r="I2001" s="4" t="s">
        <v>73</v>
      </c>
      <c r="J2001" s="4"/>
      <c r="U2001" s="106"/>
    </row>
    <row r="2002" spans="2:21" outlineLevel="2">
      <c r="B2002" s="4" t="s">
        <v>14</v>
      </c>
      <c r="C2002" s="4" t="s">
        <v>5232</v>
      </c>
      <c r="D2002" s="4" t="s">
        <v>17</v>
      </c>
      <c r="E2002" s="10" t="s">
        <v>1995</v>
      </c>
      <c r="F2002" s="4" t="s">
        <v>43</v>
      </c>
      <c r="G2002" s="64" t="s">
        <v>430</v>
      </c>
      <c r="H2002" s="10" t="s">
        <v>1975</v>
      </c>
      <c r="I2002" s="4" t="s">
        <v>73</v>
      </c>
      <c r="J2002" s="4"/>
      <c r="U2002" s="106"/>
    </row>
    <row r="2003" spans="2:21" outlineLevel="2">
      <c r="B2003" s="4" t="s">
        <v>14</v>
      </c>
      <c r="C2003" s="4" t="s">
        <v>5232</v>
      </c>
      <c r="D2003" s="4" t="s">
        <v>17</v>
      </c>
      <c r="E2003" s="10" t="s">
        <v>1995</v>
      </c>
      <c r="F2003" s="4" t="s">
        <v>152</v>
      </c>
      <c r="G2003" s="64" t="s">
        <v>430</v>
      </c>
      <c r="H2003" s="10" t="s">
        <v>1976</v>
      </c>
      <c r="I2003" s="4" t="s">
        <v>73</v>
      </c>
      <c r="J2003" s="4"/>
      <c r="U2003" s="106"/>
    </row>
    <row r="2004" spans="2:21" outlineLevel="2">
      <c r="B2004" s="4" t="s">
        <v>14</v>
      </c>
      <c r="C2004" s="4" t="s">
        <v>5232</v>
      </c>
      <c r="D2004" s="4" t="s">
        <v>17</v>
      </c>
      <c r="E2004" s="10" t="s">
        <v>1995</v>
      </c>
      <c r="F2004" s="4" t="s">
        <v>44</v>
      </c>
      <c r="G2004" s="64" t="s">
        <v>430</v>
      </c>
      <c r="H2004" s="10" t="s">
        <v>1977</v>
      </c>
      <c r="I2004" s="4" t="s">
        <v>73</v>
      </c>
      <c r="J2004" s="4"/>
      <c r="U2004" s="106"/>
    </row>
    <row r="2005" spans="2:21" outlineLevel="2">
      <c r="B2005" s="4" t="s">
        <v>14</v>
      </c>
      <c r="C2005" s="4" t="s">
        <v>5232</v>
      </c>
      <c r="D2005" s="4" t="s">
        <v>17</v>
      </c>
      <c r="E2005" s="10" t="s">
        <v>1995</v>
      </c>
      <c r="F2005" s="4" t="s">
        <v>155</v>
      </c>
      <c r="G2005" s="64" t="s">
        <v>430</v>
      </c>
      <c r="H2005" s="10" t="s">
        <v>1978</v>
      </c>
      <c r="I2005" s="4" t="s">
        <v>73</v>
      </c>
      <c r="J2005" s="4"/>
      <c r="U2005" s="106"/>
    </row>
    <row r="2006" spans="2:21" outlineLevel="2">
      <c r="B2006" s="4" t="s">
        <v>14</v>
      </c>
      <c r="C2006" s="4" t="s">
        <v>5232</v>
      </c>
      <c r="D2006" s="4" t="s">
        <v>17</v>
      </c>
      <c r="E2006" s="10" t="s">
        <v>1995</v>
      </c>
      <c r="F2006" s="4" t="s">
        <v>45</v>
      </c>
      <c r="G2006" s="64" t="s">
        <v>430</v>
      </c>
      <c r="H2006" s="10" t="s">
        <v>1979</v>
      </c>
      <c r="I2006" s="4" t="s">
        <v>73</v>
      </c>
      <c r="J2006" s="4"/>
      <c r="U2006" s="106"/>
    </row>
    <row r="2007" spans="2:21" outlineLevel="2">
      <c r="B2007" s="4" t="s">
        <v>14</v>
      </c>
      <c r="C2007" s="4" t="s">
        <v>5232</v>
      </c>
      <c r="D2007" s="4" t="s">
        <v>17</v>
      </c>
      <c r="E2007" s="10" t="s">
        <v>1995</v>
      </c>
      <c r="F2007" s="4" t="s">
        <v>156</v>
      </c>
      <c r="G2007" s="64" t="s">
        <v>430</v>
      </c>
      <c r="H2007" s="10" t="s">
        <v>1980</v>
      </c>
      <c r="I2007" s="4" t="s">
        <v>73</v>
      </c>
      <c r="J2007" s="4"/>
      <c r="U2007" s="106"/>
    </row>
    <row r="2008" spans="2:21" outlineLevel="2">
      <c r="B2008" s="4" t="s">
        <v>14</v>
      </c>
      <c r="C2008" s="4" t="s">
        <v>5232</v>
      </c>
      <c r="D2008" s="4" t="s">
        <v>17</v>
      </c>
      <c r="E2008" s="10" t="s">
        <v>1995</v>
      </c>
      <c r="F2008" s="4" t="s">
        <v>157</v>
      </c>
      <c r="G2008" s="64" t="s">
        <v>430</v>
      </c>
      <c r="H2008" s="10" t="s">
        <v>1981</v>
      </c>
      <c r="I2008" s="4" t="s">
        <v>73</v>
      </c>
      <c r="J2008" s="4"/>
      <c r="U2008" s="106"/>
    </row>
    <row r="2009" spans="2:21" outlineLevel="2">
      <c r="B2009" s="4" t="s">
        <v>14</v>
      </c>
      <c r="C2009" s="4" t="s">
        <v>5232</v>
      </c>
      <c r="D2009" s="4" t="s">
        <v>17</v>
      </c>
      <c r="E2009" s="10" t="s">
        <v>1995</v>
      </c>
      <c r="F2009" s="4" t="s">
        <v>46</v>
      </c>
      <c r="G2009" s="64" t="s">
        <v>430</v>
      </c>
      <c r="H2009" s="10" t="s">
        <v>1982</v>
      </c>
      <c r="I2009" s="4" t="s">
        <v>73</v>
      </c>
      <c r="J2009" s="4"/>
      <c r="U2009" s="106"/>
    </row>
    <row r="2010" spans="2:21" outlineLevel="2">
      <c r="B2010" s="4" t="s">
        <v>14</v>
      </c>
      <c r="C2010" s="4" t="s">
        <v>5232</v>
      </c>
      <c r="D2010" s="4" t="s">
        <v>17</v>
      </c>
      <c r="E2010" s="10" t="s">
        <v>1995</v>
      </c>
      <c r="F2010" s="4" t="s">
        <v>160</v>
      </c>
      <c r="G2010" s="64" t="s">
        <v>430</v>
      </c>
      <c r="H2010" s="10" t="s">
        <v>1983</v>
      </c>
      <c r="I2010" s="4" t="s">
        <v>73</v>
      </c>
      <c r="J2010" s="4"/>
      <c r="U2010" s="106"/>
    </row>
    <row r="2011" spans="2:21" outlineLevel="2">
      <c r="B2011" s="4" t="s">
        <v>14</v>
      </c>
      <c r="C2011" s="4" t="s">
        <v>5232</v>
      </c>
      <c r="D2011" s="4" t="s">
        <v>17</v>
      </c>
      <c r="E2011" s="10" t="s">
        <v>1995</v>
      </c>
      <c r="F2011" s="4" t="s">
        <v>161</v>
      </c>
      <c r="G2011" s="64" t="s">
        <v>430</v>
      </c>
      <c r="H2011" s="10" t="s">
        <v>1984</v>
      </c>
      <c r="I2011" s="4" t="s">
        <v>73</v>
      </c>
      <c r="J2011" s="4"/>
      <c r="U2011" s="106"/>
    </row>
    <row r="2012" spans="2:21" outlineLevel="2">
      <c r="B2012" s="4" t="s">
        <v>14</v>
      </c>
      <c r="C2012" s="4" t="s">
        <v>5232</v>
      </c>
      <c r="D2012" s="4" t="s">
        <v>17</v>
      </c>
      <c r="E2012" s="10" t="s">
        <v>1995</v>
      </c>
      <c r="F2012" s="4" t="s">
        <v>162</v>
      </c>
      <c r="G2012" s="64" t="s">
        <v>430</v>
      </c>
      <c r="H2012" s="10" t="s">
        <v>1985</v>
      </c>
      <c r="I2012" s="4" t="s">
        <v>73</v>
      </c>
      <c r="J2012" s="4"/>
      <c r="U2012" s="106"/>
    </row>
    <row r="2013" spans="2:21" outlineLevel="2">
      <c r="B2013" s="4" t="s">
        <v>14</v>
      </c>
      <c r="C2013" s="4" t="s">
        <v>5232</v>
      </c>
      <c r="D2013" s="4" t="s">
        <v>17</v>
      </c>
      <c r="E2013" s="10" t="s">
        <v>1995</v>
      </c>
      <c r="F2013" s="4" t="s">
        <v>163</v>
      </c>
      <c r="G2013" s="64" t="s">
        <v>430</v>
      </c>
      <c r="H2013" s="10" t="s">
        <v>1986</v>
      </c>
      <c r="I2013" s="4" t="s">
        <v>73</v>
      </c>
      <c r="J2013" s="4"/>
      <c r="U2013" s="106"/>
    </row>
    <row r="2014" spans="2:21" outlineLevel="2">
      <c r="B2014" s="4" t="s">
        <v>14</v>
      </c>
      <c r="C2014" s="4" t="s">
        <v>5232</v>
      </c>
      <c r="D2014" s="4" t="s">
        <v>17</v>
      </c>
      <c r="E2014" s="10" t="s">
        <v>1995</v>
      </c>
      <c r="F2014" s="4" t="s">
        <v>47</v>
      </c>
      <c r="G2014" s="64" t="s">
        <v>430</v>
      </c>
      <c r="H2014" s="10" t="s">
        <v>1987</v>
      </c>
      <c r="I2014" s="4" t="s">
        <v>73</v>
      </c>
      <c r="J2014" s="4"/>
      <c r="U2014" s="106"/>
    </row>
    <row r="2015" spans="2:21" outlineLevel="2">
      <c r="B2015" s="4" t="s">
        <v>14</v>
      </c>
      <c r="C2015" s="4" t="s">
        <v>5232</v>
      </c>
      <c r="D2015" s="4" t="s">
        <v>17</v>
      </c>
      <c r="E2015" s="10" t="s">
        <v>1995</v>
      </c>
      <c r="F2015" s="4" t="s">
        <v>48</v>
      </c>
      <c r="G2015" s="64" t="s">
        <v>430</v>
      </c>
      <c r="H2015" s="10" t="s">
        <v>1988</v>
      </c>
      <c r="I2015" s="4" t="s">
        <v>73</v>
      </c>
      <c r="J2015" s="4"/>
      <c r="U2015" s="106"/>
    </row>
    <row r="2016" spans="2:21" outlineLevel="2">
      <c r="B2016" s="4" t="s">
        <v>14</v>
      </c>
      <c r="C2016" s="4" t="s">
        <v>5232</v>
      </c>
      <c r="D2016" s="4" t="s">
        <v>17</v>
      </c>
      <c r="E2016" s="10" t="s">
        <v>1995</v>
      </c>
      <c r="F2016" s="4" t="s">
        <v>49</v>
      </c>
      <c r="G2016" s="64" t="s">
        <v>430</v>
      </c>
      <c r="H2016" s="10" t="s">
        <v>1989</v>
      </c>
      <c r="I2016" s="4" t="s">
        <v>73</v>
      </c>
      <c r="J2016" s="4"/>
      <c r="U2016" s="106"/>
    </row>
    <row r="2017" spans="2:30" outlineLevel="2">
      <c r="B2017" s="4" t="s">
        <v>14</v>
      </c>
      <c r="C2017" s="4" t="s">
        <v>5232</v>
      </c>
      <c r="D2017" s="4" t="s">
        <v>17</v>
      </c>
      <c r="E2017" s="10" t="s">
        <v>1995</v>
      </c>
      <c r="F2017" s="4" t="s">
        <v>50</v>
      </c>
      <c r="G2017" s="64" t="s">
        <v>430</v>
      </c>
      <c r="H2017" s="10" t="s">
        <v>1990</v>
      </c>
      <c r="I2017" s="4" t="s">
        <v>73</v>
      </c>
      <c r="J2017" s="4"/>
      <c r="U2017" s="106"/>
    </row>
    <row r="2018" spans="2:30" outlineLevel="2">
      <c r="B2018" s="4" t="s">
        <v>14</v>
      </c>
      <c r="C2018" s="4" t="s">
        <v>5232</v>
      </c>
      <c r="D2018" s="4" t="s">
        <v>17</v>
      </c>
      <c r="E2018" s="10" t="s">
        <v>1995</v>
      </c>
      <c r="F2018" s="4" t="s">
        <v>51</v>
      </c>
      <c r="G2018" s="64" t="s">
        <v>430</v>
      </c>
      <c r="H2018" s="10" t="s">
        <v>1991</v>
      </c>
      <c r="I2018" s="4" t="s">
        <v>73</v>
      </c>
      <c r="J2018" s="4"/>
      <c r="U2018" s="106"/>
    </row>
    <row r="2019" spans="2:30" outlineLevel="2">
      <c r="B2019" s="4" t="s">
        <v>14</v>
      </c>
      <c r="C2019" s="4" t="s">
        <v>5232</v>
      </c>
      <c r="D2019" s="4" t="s">
        <v>17</v>
      </c>
      <c r="E2019" s="10" t="s">
        <v>1995</v>
      </c>
      <c r="F2019" s="4" t="s">
        <v>52</v>
      </c>
      <c r="G2019" s="64" t="s">
        <v>430</v>
      </c>
      <c r="H2019" s="10" t="s">
        <v>1992</v>
      </c>
      <c r="I2019" s="4" t="s">
        <v>73</v>
      </c>
      <c r="J2019" s="4"/>
      <c r="U2019" s="106"/>
    </row>
    <row r="2020" spans="2:30" outlineLevel="2">
      <c r="B2020" s="4" t="s">
        <v>14</v>
      </c>
      <c r="C2020" s="4" t="s">
        <v>5232</v>
      </c>
      <c r="D2020" s="4" t="s">
        <v>17</v>
      </c>
      <c r="E2020" s="35" t="s">
        <v>1995</v>
      </c>
      <c r="F2020" s="6" t="s">
        <v>169</v>
      </c>
      <c r="G2020" s="64" t="s">
        <v>430</v>
      </c>
      <c r="H2020" s="35" t="s">
        <v>1993</v>
      </c>
      <c r="I2020" s="4" t="s">
        <v>73</v>
      </c>
      <c r="J2020" s="4"/>
      <c r="U2020" s="106"/>
    </row>
    <row r="2021" spans="2:30" s="27" customFormat="1" outlineLevel="1">
      <c r="B2021" s="4" t="s">
        <v>14</v>
      </c>
      <c r="C2021" s="4" t="s">
        <v>5232</v>
      </c>
      <c r="D2021" s="4" t="s">
        <v>17</v>
      </c>
      <c r="E2021" s="46" t="s">
        <v>1996</v>
      </c>
      <c r="F2021" s="76"/>
      <c r="G2021" s="77"/>
      <c r="H2021" s="77"/>
      <c r="I2021" s="78"/>
      <c r="J2021" s="78"/>
      <c r="K2021" s="81" t="str">
        <f t="shared" ref="K2021:S2021" si="143">INDEX(ObjData,MATCH($C2021&amp;"-"&amp;$D2021&amp;"-"&amp;$E2021,ObjIDs,0),MATCH(K$2,ObjFields,0))</f>
        <v>ICPL</v>
      </c>
      <c r="L2021" s="82">
        <f t="shared" ca="1" si="143"/>
        <v>42276</v>
      </c>
      <c r="M2021" s="81" t="b">
        <f t="shared" si="143"/>
        <v>0</v>
      </c>
      <c r="N2021" s="81" t="str">
        <f t="shared" si="143"/>
        <v>NAME</v>
      </c>
      <c r="O2021" s="81" t="str">
        <f t="shared" si="143"/>
        <v>LAST_UPDATE_DT</v>
      </c>
      <c r="P2021" s="81" t="str">
        <f t="shared" si="143"/>
        <v>LAST_UPDATE</v>
      </c>
      <c r="Q2021" s="81" t="str">
        <f t="shared" si="143"/>
        <v>PX_LAST</v>
      </c>
      <c r="R2021" s="81" t="str">
        <f t="shared" si="143"/>
        <v>PX_BID</v>
      </c>
      <c r="S2021" s="81" t="str">
        <f t="shared" si="143"/>
        <v>PX_ASK</v>
      </c>
      <c r="U2021" s="103"/>
      <c r="V2021" s="104" t="s">
        <v>1055</v>
      </c>
      <c r="W2021" s="105">
        <v>42276</v>
      </c>
      <c r="X2021" s="104" t="b">
        <v>0</v>
      </c>
      <c r="Y2021" s="104" t="s">
        <v>289</v>
      </c>
      <c r="Z2021" s="104" t="s">
        <v>291</v>
      </c>
      <c r="AA2021" s="104" t="s">
        <v>292</v>
      </c>
      <c r="AB2021" s="104" t="s">
        <v>56</v>
      </c>
      <c r="AC2021" s="104" t="s">
        <v>5228</v>
      </c>
      <c r="AD2021" s="104" t="s">
        <v>5229</v>
      </c>
    </row>
    <row r="2022" spans="2:30" outlineLevel="2">
      <c r="B2022" s="4" t="s">
        <v>14</v>
      </c>
      <c r="C2022" s="4" t="s">
        <v>5232</v>
      </c>
      <c r="D2022" s="4" t="s">
        <v>17</v>
      </c>
      <c r="E2022" s="10" t="s">
        <v>1996</v>
      </c>
      <c r="F2022" s="4" t="s">
        <v>54</v>
      </c>
      <c r="G2022" s="64" t="s">
        <v>55</v>
      </c>
      <c r="H2022" s="10" t="s">
        <v>1997</v>
      </c>
      <c r="I2022" s="4" t="s">
        <v>277</v>
      </c>
      <c r="J2022" s="72" t="str">
        <f>H2022&amp;" "&amp;K2022&amp;" "&amp;I2022</f>
        <v>BUBOR03M ICPL Index</v>
      </c>
      <c r="K2022" s="25" t="str">
        <f>K2021</f>
        <v>ICPL</v>
      </c>
      <c r="L2022" s="26">
        <f ca="1">L2021</f>
        <v>42276</v>
      </c>
      <c r="M2022" s="25" t="b">
        <f>M2021</f>
        <v>0</v>
      </c>
      <c r="N2022" s="84" t="str">
        <f>IF($M2022,_xll.BDP($J2022,N2021),"[DISABLED]")</f>
        <v>[DISABLED]</v>
      </c>
      <c r="O2022" s="84" t="str">
        <f>IF($M2022,_xll.BDP($J2022,O2021),"[DISABLED]")</f>
        <v>[DISABLED]</v>
      </c>
      <c r="P2022" s="84" t="str">
        <f>IF($M2022,_xll.BDP($J2022,P2021),"[DISABLED]")</f>
        <v>[DISABLED]</v>
      </c>
      <c r="Q2022" s="84" t="str">
        <f>IF($M2022,_xll.BDH($J2022,Q2021,$L2022),"[DISABLED]")</f>
        <v>[DISABLED]</v>
      </c>
      <c r="R2022" s="84" t="str">
        <f>IF($M2022,_xll.BDH($J2022,R2021,$L2022),"[DISABLED]")</f>
        <v>[DISABLED]</v>
      </c>
      <c r="S2022" s="84" t="str">
        <f>IF($M2022,_xll.BDH($J2022,S2021,$L2022),"[DISABLED]")</f>
        <v>[DISABLED]</v>
      </c>
      <c r="U2022" s="106" t="s">
        <v>6549</v>
      </c>
      <c r="V2022" s="107" t="s">
        <v>1055</v>
      </c>
      <c r="W2022" s="108">
        <v>42276</v>
      </c>
      <c r="X2022" s="107" t="b">
        <v>0</v>
      </c>
      <c r="Y2022" s="107" t="s">
        <v>5237</v>
      </c>
      <c r="Z2022" s="107" t="s">
        <v>5237</v>
      </c>
      <c r="AA2022" s="107" t="s">
        <v>5237</v>
      </c>
      <c r="AB2022" s="107" t="s">
        <v>5237</v>
      </c>
      <c r="AC2022" s="107" t="s">
        <v>5237</v>
      </c>
      <c r="AD2022" s="107" t="s">
        <v>5237</v>
      </c>
    </row>
    <row r="2023" spans="2:30" outlineLevel="2">
      <c r="B2023" s="4" t="s">
        <v>14</v>
      </c>
      <c r="C2023" s="4" t="s">
        <v>5232</v>
      </c>
      <c r="D2023" s="4" t="s">
        <v>17</v>
      </c>
      <c r="E2023" s="10" t="s">
        <v>1996</v>
      </c>
      <c r="F2023" s="51" t="s">
        <v>54</v>
      </c>
      <c r="G2023" s="17" t="s">
        <v>143</v>
      </c>
      <c r="H2023" s="52" t="s">
        <v>1998</v>
      </c>
      <c r="I2023" s="51" t="s">
        <v>73</v>
      </c>
      <c r="J2023" s="51"/>
      <c r="U2023" s="120"/>
    </row>
    <row r="2024" spans="2:30" outlineLevel="2">
      <c r="B2024" s="4" t="s">
        <v>14</v>
      </c>
      <c r="C2024" s="4" t="s">
        <v>5232</v>
      </c>
      <c r="D2024" s="4" t="s">
        <v>17</v>
      </c>
      <c r="E2024" s="10" t="s">
        <v>1996</v>
      </c>
      <c r="F2024" s="9" t="s">
        <v>211</v>
      </c>
      <c r="G2024" s="65" t="s">
        <v>307</v>
      </c>
      <c r="H2024" s="14" t="s">
        <v>1999</v>
      </c>
      <c r="I2024" s="9" t="s">
        <v>73</v>
      </c>
      <c r="J2024" s="9"/>
      <c r="U2024" s="119"/>
    </row>
    <row r="2025" spans="2:30" outlineLevel="2">
      <c r="B2025" s="4" t="s">
        <v>14</v>
      </c>
      <c r="C2025" s="4" t="s">
        <v>5232</v>
      </c>
      <c r="D2025" s="4" t="s">
        <v>17</v>
      </c>
      <c r="E2025" s="10" t="s">
        <v>1996</v>
      </c>
      <c r="F2025" s="9" t="s">
        <v>212</v>
      </c>
      <c r="G2025" s="65" t="s">
        <v>308</v>
      </c>
      <c r="H2025" s="14" t="s">
        <v>2000</v>
      </c>
      <c r="I2025" s="9" t="s">
        <v>73</v>
      </c>
      <c r="J2025" s="9"/>
      <c r="U2025" s="119"/>
    </row>
    <row r="2026" spans="2:30" outlineLevel="2">
      <c r="B2026" s="4" t="s">
        <v>14</v>
      </c>
      <c r="C2026" s="4" t="s">
        <v>5232</v>
      </c>
      <c r="D2026" s="4" t="s">
        <v>17</v>
      </c>
      <c r="E2026" s="10" t="s">
        <v>1996</v>
      </c>
      <c r="F2026" s="9" t="s">
        <v>58</v>
      </c>
      <c r="G2026" s="65" t="s">
        <v>170</v>
      </c>
      <c r="H2026" s="14" t="s">
        <v>2001</v>
      </c>
      <c r="I2026" s="9" t="s">
        <v>73</v>
      </c>
      <c r="J2026" s="9"/>
      <c r="U2026" s="119"/>
    </row>
    <row r="2027" spans="2:30" outlineLevel="2">
      <c r="B2027" s="4" t="s">
        <v>14</v>
      </c>
      <c r="C2027" s="4" t="s">
        <v>5232</v>
      </c>
      <c r="D2027" s="4" t="s">
        <v>17</v>
      </c>
      <c r="E2027" s="10" t="s">
        <v>1996</v>
      </c>
      <c r="F2027" s="9" t="s">
        <v>177</v>
      </c>
      <c r="G2027" s="65" t="s">
        <v>305</v>
      </c>
      <c r="H2027" s="14" t="s">
        <v>2002</v>
      </c>
      <c r="I2027" s="9" t="s">
        <v>73</v>
      </c>
      <c r="J2027" s="9"/>
      <c r="U2027" s="119"/>
    </row>
    <row r="2028" spans="2:30" outlineLevel="2">
      <c r="B2028" s="4" t="s">
        <v>14</v>
      </c>
      <c r="C2028" s="4" t="s">
        <v>5232</v>
      </c>
      <c r="D2028" s="4" t="s">
        <v>17</v>
      </c>
      <c r="E2028" s="10" t="s">
        <v>1996</v>
      </c>
      <c r="F2028" s="9" t="s">
        <v>178</v>
      </c>
      <c r="G2028" s="65" t="s">
        <v>306</v>
      </c>
      <c r="H2028" s="14" t="s">
        <v>2003</v>
      </c>
      <c r="I2028" s="9" t="s">
        <v>73</v>
      </c>
      <c r="J2028" s="9"/>
      <c r="U2028" s="119"/>
    </row>
    <row r="2029" spans="2:30" outlineLevel="2">
      <c r="B2029" s="4" t="s">
        <v>14</v>
      </c>
      <c r="C2029" s="4" t="s">
        <v>5232</v>
      </c>
      <c r="D2029" s="4" t="s">
        <v>17</v>
      </c>
      <c r="E2029" s="10" t="s">
        <v>1996</v>
      </c>
      <c r="F2029" s="9" t="s">
        <v>71</v>
      </c>
      <c r="G2029" s="65" t="s">
        <v>171</v>
      </c>
      <c r="H2029" s="14" t="s">
        <v>2004</v>
      </c>
      <c r="I2029" s="9" t="s">
        <v>73</v>
      </c>
      <c r="J2029" s="9"/>
      <c r="U2029" s="119"/>
    </row>
    <row r="2030" spans="2:30" outlineLevel="2">
      <c r="B2030" s="4" t="s">
        <v>14</v>
      </c>
      <c r="C2030" s="4" t="s">
        <v>5232</v>
      </c>
      <c r="D2030" s="4" t="s">
        <v>17</v>
      </c>
      <c r="E2030" s="10" t="s">
        <v>1996</v>
      </c>
      <c r="F2030" s="9" t="s">
        <v>179</v>
      </c>
      <c r="G2030" s="65" t="s">
        <v>313</v>
      </c>
      <c r="H2030" s="14" t="s">
        <v>2005</v>
      </c>
      <c r="I2030" s="9" t="s">
        <v>73</v>
      </c>
      <c r="J2030" s="9"/>
      <c r="U2030" s="119"/>
    </row>
    <row r="2031" spans="2:30" outlineLevel="2">
      <c r="B2031" s="4" t="s">
        <v>14</v>
      </c>
      <c r="C2031" s="4" t="s">
        <v>5232</v>
      </c>
      <c r="D2031" s="4" t="s">
        <v>17</v>
      </c>
      <c r="E2031" s="10" t="s">
        <v>1996</v>
      </c>
      <c r="F2031" s="9" t="s">
        <v>180</v>
      </c>
      <c r="G2031" s="65" t="s">
        <v>314</v>
      </c>
      <c r="H2031" s="14" t="s">
        <v>2006</v>
      </c>
      <c r="I2031" s="9" t="s">
        <v>73</v>
      </c>
      <c r="J2031" s="9"/>
      <c r="U2031" s="119"/>
    </row>
    <row r="2032" spans="2:30" outlineLevel="2">
      <c r="B2032" s="4" t="s">
        <v>14</v>
      </c>
      <c r="C2032" s="4" t="s">
        <v>5232</v>
      </c>
      <c r="D2032" s="4" t="s">
        <v>17</v>
      </c>
      <c r="E2032" s="10" t="s">
        <v>1996</v>
      </c>
      <c r="F2032" s="9" t="s">
        <v>41</v>
      </c>
      <c r="G2032" s="65" t="s">
        <v>172</v>
      </c>
      <c r="H2032" s="14" t="s">
        <v>2007</v>
      </c>
      <c r="I2032" s="9" t="s">
        <v>73</v>
      </c>
      <c r="J2032" s="9"/>
      <c r="U2032" s="119"/>
    </row>
    <row r="2033" spans="2:21" outlineLevel="2">
      <c r="B2033" s="4" t="s">
        <v>14</v>
      </c>
      <c r="C2033" s="4" t="s">
        <v>5232</v>
      </c>
      <c r="D2033" s="4" t="s">
        <v>17</v>
      </c>
      <c r="E2033" s="10" t="s">
        <v>1996</v>
      </c>
      <c r="F2033" s="9" t="s">
        <v>181</v>
      </c>
      <c r="G2033" s="65" t="s">
        <v>317</v>
      </c>
      <c r="H2033" s="14" t="s">
        <v>2008</v>
      </c>
      <c r="I2033" s="9" t="s">
        <v>73</v>
      </c>
      <c r="J2033" s="9"/>
      <c r="U2033" s="119"/>
    </row>
    <row r="2034" spans="2:21" outlineLevel="2">
      <c r="B2034" s="4" t="s">
        <v>14</v>
      </c>
      <c r="C2034" s="4" t="s">
        <v>5232</v>
      </c>
      <c r="D2034" s="4" t="s">
        <v>17</v>
      </c>
      <c r="E2034" s="10" t="s">
        <v>1996</v>
      </c>
      <c r="F2034" s="9" t="s">
        <v>182</v>
      </c>
      <c r="G2034" s="65" t="s">
        <v>318</v>
      </c>
      <c r="H2034" s="14" t="s">
        <v>2009</v>
      </c>
      <c r="I2034" s="9" t="s">
        <v>73</v>
      </c>
      <c r="J2034" s="9"/>
      <c r="U2034" s="119"/>
    </row>
    <row r="2035" spans="2:21" outlineLevel="2">
      <c r="B2035" s="4" t="s">
        <v>14</v>
      </c>
      <c r="C2035" s="4" t="s">
        <v>5232</v>
      </c>
      <c r="D2035" s="4" t="s">
        <v>17</v>
      </c>
      <c r="E2035" s="10" t="s">
        <v>1996</v>
      </c>
      <c r="F2035" s="9" t="s">
        <v>145</v>
      </c>
      <c r="G2035" s="65" t="s">
        <v>173</v>
      </c>
      <c r="H2035" s="14" t="s">
        <v>2010</v>
      </c>
      <c r="I2035" s="9" t="s">
        <v>73</v>
      </c>
      <c r="J2035" s="9"/>
      <c r="U2035" s="119"/>
    </row>
    <row r="2036" spans="2:21" outlineLevel="2">
      <c r="B2036" s="4" t="s">
        <v>14</v>
      </c>
      <c r="C2036" s="4" t="s">
        <v>5232</v>
      </c>
      <c r="D2036" s="4" t="s">
        <v>17</v>
      </c>
      <c r="E2036" s="10" t="s">
        <v>1996</v>
      </c>
      <c r="F2036" s="4" t="s">
        <v>146</v>
      </c>
      <c r="G2036" s="65" t="s">
        <v>174</v>
      </c>
      <c r="H2036" s="10" t="s">
        <v>2011</v>
      </c>
      <c r="I2036" s="4" t="s">
        <v>73</v>
      </c>
      <c r="J2036" s="4"/>
      <c r="U2036" s="106"/>
    </row>
    <row r="2037" spans="2:21" outlineLevel="2">
      <c r="B2037" s="4" t="s">
        <v>14</v>
      </c>
      <c r="C2037" s="4" t="s">
        <v>5232</v>
      </c>
      <c r="D2037" s="4" t="s">
        <v>17</v>
      </c>
      <c r="E2037" s="10" t="s">
        <v>1996</v>
      </c>
      <c r="F2037" s="4" t="s">
        <v>321</v>
      </c>
      <c r="G2037" s="64" t="s">
        <v>65</v>
      </c>
      <c r="H2037" s="10" t="s">
        <v>2052</v>
      </c>
      <c r="I2037" s="4" t="s">
        <v>73</v>
      </c>
      <c r="J2037" s="4"/>
      <c r="U2037" s="106"/>
    </row>
    <row r="2038" spans="2:21" outlineLevel="2">
      <c r="B2038" s="4" t="s">
        <v>14</v>
      </c>
      <c r="C2038" s="4" t="s">
        <v>5232</v>
      </c>
      <c r="D2038" s="4" t="s">
        <v>17</v>
      </c>
      <c r="E2038" s="10" t="s">
        <v>1996</v>
      </c>
      <c r="F2038" s="4" t="s">
        <v>42</v>
      </c>
      <c r="G2038" s="64" t="s">
        <v>65</v>
      </c>
      <c r="H2038" s="10" t="s">
        <v>2032</v>
      </c>
      <c r="I2038" s="4" t="s">
        <v>73</v>
      </c>
      <c r="J2038" s="4"/>
      <c r="U2038" s="106"/>
    </row>
    <row r="2039" spans="2:21" outlineLevel="2">
      <c r="B2039" s="4" t="s">
        <v>14</v>
      </c>
      <c r="C2039" s="4" t="s">
        <v>5232</v>
      </c>
      <c r="D2039" s="4" t="s">
        <v>17</v>
      </c>
      <c r="E2039" s="10" t="s">
        <v>1996</v>
      </c>
      <c r="F2039" s="4" t="s">
        <v>43</v>
      </c>
      <c r="G2039" s="64" t="s">
        <v>65</v>
      </c>
      <c r="H2039" s="10" t="s">
        <v>2033</v>
      </c>
      <c r="I2039" s="4" t="s">
        <v>73</v>
      </c>
      <c r="J2039" s="4"/>
      <c r="U2039" s="106"/>
    </row>
    <row r="2040" spans="2:21" outlineLevel="2">
      <c r="B2040" s="4" t="s">
        <v>14</v>
      </c>
      <c r="C2040" s="4" t="s">
        <v>5232</v>
      </c>
      <c r="D2040" s="4" t="s">
        <v>17</v>
      </c>
      <c r="E2040" s="10" t="s">
        <v>1996</v>
      </c>
      <c r="F2040" s="4" t="s">
        <v>152</v>
      </c>
      <c r="G2040" s="64" t="s">
        <v>65</v>
      </c>
      <c r="H2040" s="10" t="s">
        <v>2034</v>
      </c>
      <c r="I2040" s="4" t="s">
        <v>73</v>
      </c>
      <c r="J2040" s="4"/>
      <c r="U2040" s="106"/>
    </row>
    <row r="2041" spans="2:21" outlineLevel="2">
      <c r="B2041" s="4" t="s">
        <v>14</v>
      </c>
      <c r="C2041" s="4" t="s">
        <v>5232</v>
      </c>
      <c r="D2041" s="4" t="s">
        <v>17</v>
      </c>
      <c r="E2041" s="10" t="s">
        <v>1996</v>
      </c>
      <c r="F2041" s="4" t="s">
        <v>44</v>
      </c>
      <c r="G2041" s="64" t="s">
        <v>65</v>
      </c>
      <c r="H2041" s="10" t="s">
        <v>2035</v>
      </c>
      <c r="I2041" s="4" t="s">
        <v>73</v>
      </c>
      <c r="J2041" s="4"/>
      <c r="U2041" s="106"/>
    </row>
    <row r="2042" spans="2:21" outlineLevel="2">
      <c r="B2042" s="4" t="s">
        <v>14</v>
      </c>
      <c r="C2042" s="4" t="s">
        <v>5232</v>
      </c>
      <c r="D2042" s="4" t="s">
        <v>17</v>
      </c>
      <c r="E2042" s="10" t="s">
        <v>1996</v>
      </c>
      <c r="F2042" s="4" t="s">
        <v>155</v>
      </c>
      <c r="G2042" s="64" t="s">
        <v>65</v>
      </c>
      <c r="H2042" s="10" t="s">
        <v>2036</v>
      </c>
      <c r="I2042" s="4" t="s">
        <v>73</v>
      </c>
      <c r="J2042" s="4"/>
      <c r="U2042" s="106"/>
    </row>
    <row r="2043" spans="2:21" outlineLevel="2">
      <c r="B2043" s="4" t="s">
        <v>14</v>
      </c>
      <c r="C2043" s="4" t="s">
        <v>5232</v>
      </c>
      <c r="D2043" s="4" t="s">
        <v>17</v>
      </c>
      <c r="E2043" s="10" t="s">
        <v>1996</v>
      </c>
      <c r="F2043" s="4" t="s">
        <v>45</v>
      </c>
      <c r="G2043" s="64" t="s">
        <v>65</v>
      </c>
      <c r="H2043" s="10" t="s">
        <v>2037</v>
      </c>
      <c r="I2043" s="4" t="s">
        <v>73</v>
      </c>
      <c r="J2043" s="4"/>
      <c r="U2043" s="106"/>
    </row>
    <row r="2044" spans="2:21" outlineLevel="2">
      <c r="B2044" s="4" t="s">
        <v>14</v>
      </c>
      <c r="C2044" s="4" t="s">
        <v>5232</v>
      </c>
      <c r="D2044" s="4" t="s">
        <v>17</v>
      </c>
      <c r="E2044" s="10" t="s">
        <v>1996</v>
      </c>
      <c r="F2044" s="4" t="s">
        <v>156</v>
      </c>
      <c r="G2044" s="64" t="s">
        <v>65</v>
      </c>
      <c r="H2044" s="10" t="s">
        <v>2038</v>
      </c>
      <c r="I2044" s="4" t="s">
        <v>73</v>
      </c>
      <c r="J2044" s="4"/>
      <c r="U2044" s="106"/>
    </row>
    <row r="2045" spans="2:21" outlineLevel="2">
      <c r="B2045" s="4" t="s">
        <v>14</v>
      </c>
      <c r="C2045" s="4" t="s">
        <v>5232</v>
      </c>
      <c r="D2045" s="4" t="s">
        <v>17</v>
      </c>
      <c r="E2045" s="10" t="s">
        <v>1996</v>
      </c>
      <c r="F2045" s="4" t="s">
        <v>157</v>
      </c>
      <c r="G2045" s="64" t="s">
        <v>65</v>
      </c>
      <c r="H2045" s="10" t="s">
        <v>2039</v>
      </c>
      <c r="I2045" s="4" t="s">
        <v>73</v>
      </c>
      <c r="J2045" s="4"/>
      <c r="U2045" s="106"/>
    </row>
    <row r="2046" spans="2:21" outlineLevel="2">
      <c r="B2046" s="4" t="s">
        <v>14</v>
      </c>
      <c r="C2046" s="4" t="s">
        <v>5232</v>
      </c>
      <c r="D2046" s="4" t="s">
        <v>17</v>
      </c>
      <c r="E2046" s="10" t="s">
        <v>1996</v>
      </c>
      <c r="F2046" s="4" t="s">
        <v>46</v>
      </c>
      <c r="G2046" s="64" t="s">
        <v>65</v>
      </c>
      <c r="H2046" s="10" t="s">
        <v>2040</v>
      </c>
      <c r="I2046" s="4" t="s">
        <v>73</v>
      </c>
      <c r="J2046" s="4"/>
      <c r="U2046" s="106"/>
    </row>
    <row r="2047" spans="2:21" outlineLevel="2">
      <c r="B2047" s="4" t="s">
        <v>14</v>
      </c>
      <c r="C2047" s="4" t="s">
        <v>5232</v>
      </c>
      <c r="D2047" s="4" t="s">
        <v>17</v>
      </c>
      <c r="E2047" s="10" t="s">
        <v>1996</v>
      </c>
      <c r="F2047" s="4" t="s">
        <v>160</v>
      </c>
      <c r="G2047" s="64" t="s">
        <v>65</v>
      </c>
      <c r="H2047" s="10" t="s">
        <v>2041</v>
      </c>
      <c r="I2047" s="4" t="s">
        <v>73</v>
      </c>
      <c r="J2047" s="4"/>
      <c r="U2047" s="106"/>
    </row>
    <row r="2048" spans="2:21" outlineLevel="2">
      <c r="B2048" s="4" t="s">
        <v>14</v>
      </c>
      <c r="C2048" s="4" t="s">
        <v>5232</v>
      </c>
      <c r="D2048" s="4" t="s">
        <v>17</v>
      </c>
      <c r="E2048" s="10" t="s">
        <v>1996</v>
      </c>
      <c r="F2048" s="4" t="s">
        <v>161</v>
      </c>
      <c r="G2048" s="64" t="s">
        <v>65</v>
      </c>
      <c r="H2048" s="10" t="s">
        <v>2042</v>
      </c>
      <c r="I2048" s="4" t="s">
        <v>73</v>
      </c>
      <c r="J2048" s="4"/>
      <c r="U2048" s="106"/>
    </row>
    <row r="2049" spans="2:30" outlineLevel="2">
      <c r="B2049" s="4" t="s">
        <v>14</v>
      </c>
      <c r="C2049" s="4" t="s">
        <v>5232</v>
      </c>
      <c r="D2049" s="4" t="s">
        <v>17</v>
      </c>
      <c r="E2049" s="10" t="s">
        <v>1996</v>
      </c>
      <c r="F2049" s="4" t="s">
        <v>162</v>
      </c>
      <c r="G2049" s="64" t="s">
        <v>65</v>
      </c>
      <c r="H2049" s="10" t="s">
        <v>2043</v>
      </c>
      <c r="I2049" s="4" t="s">
        <v>73</v>
      </c>
      <c r="J2049" s="4"/>
      <c r="U2049" s="106"/>
    </row>
    <row r="2050" spans="2:30" outlineLevel="2">
      <c r="B2050" s="4" t="s">
        <v>14</v>
      </c>
      <c r="C2050" s="4" t="s">
        <v>5232</v>
      </c>
      <c r="D2050" s="4" t="s">
        <v>17</v>
      </c>
      <c r="E2050" s="10" t="s">
        <v>1996</v>
      </c>
      <c r="F2050" s="4" t="s">
        <v>163</v>
      </c>
      <c r="G2050" s="64" t="s">
        <v>65</v>
      </c>
      <c r="H2050" s="10" t="s">
        <v>2044</v>
      </c>
      <c r="I2050" s="4" t="s">
        <v>73</v>
      </c>
      <c r="J2050" s="4"/>
      <c r="U2050" s="106"/>
    </row>
    <row r="2051" spans="2:30" outlineLevel="2">
      <c r="B2051" s="4" t="s">
        <v>14</v>
      </c>
      <c r="C2051" s="4" t="s">
        <v>5232</v>
      </c>
      <c r="D2051" s="4" t="s">
        <v>17</v>
      </c>
      <c r="E2051" s="10" t="s">
        <v>1996</v>
      </c>
      <c r="F2051" s="4" t="s">
        <v>47</v>
      </c>
      <c r="G2051" s="64" t="s">
        <v>65</v>
      </c>
      <c r="H2051" s="10" t="s">
        <v>2045</v>
      </c>
      <c r="I2051" s="4" t="s">
        <v>73</v>
      </c>
      <c r="J2051" s="4"/>
      <c r="U2051" s="106"/>
    </row>
    <row r="2052" spans="2:30" outlineLevel="2">
      <c r="B2052" s="4" t="s">
        <v>14</v>
      </c>
      <c r="C2052" s="4" t="s">
        <v>5232</v>
      </c>
      <c r="D2052" s="4" t="s">
        <v>17</v>
      </c>
      <c r="E2052" s="10" t="s">
        <v>1996</v>
      </c>
      <c r="F2052" s="4" t="s">
        <v>48</v>
      </c>
      <c r="G2052" s="64" t="s">
        <v>65</v>
      </c>
      <c r="H2052" s="10" t="s">
        <v>2046</v>
      </c>
      <c r="I2052" s="4" t="s">
        <v>73</v>
      </c>
      <c r="J2052" s="4"/>
      <c r="U2052" s="106"/>
    </row>
    <row r="2053" spans="2:30" outlineLevel="2">
      <c r="B2053" s="4" t="s">
        <v>14</v>
      </c>
      <c r="C2053" s="4" t="s">
        <v>5232</v>
      </c>
      <c r="D2053" s="4" t="s">
        <v>17</v>
      </c>
      <c r="E2053" s="10" t="s">
        <v>1996</v>
      </c>
      <c r="F2053" s="4" t="s">
        <v>49</v>
      </c>
      <c r="G2053" s="64" t="s">
        <v>65</v>
      </c>
      <c r="H2053" s="10" t="s">
        <v>2047</v>
      </c>
      <c r="I2053" s="4" t="s">
        <v>73</v>
      </c>
      <c r="J2053" s="4"/>
      <c r="U2053" s="106"/>
    </row>
    <row r="2054" spans="2:30" outlineLevel="2">
      <c r="B2054" s="4" t="s">
        <v>14</v>
      </c>
      <c r="C2054" s="4" t="s">
        <v>5232</v>
      </c>
      <c r="D2054" s="4" t="s">
        <v>17</v>
      </c>
      <c r="E2054" s="10" t="s">
        <v>1996</v>
      </c>
      <c r="F2054" s="4" t="s">
        <v>50</v>
      </c>
      <c r="G2054" s="64" t="s">
        <v>65</v>
      </c>
      <c r="H2054" s="10" t="s">
        <v>2048</v>
      </c>
      <c r="I2054" s="4" t="s">
        <v>73</v>
      </c>
      <c r="J2054" s="4"/>
      <c r="U2054" s="106"/>
    </row>
    <row r="2055" spans="2:30" outlineLevel="2">
      <c r="B2055" s="4" t="s">
        <v>14</v>
      </c>
      <c r="C2055" s="4" t="s">
        <v>5232</v>
      </c>
      <c r="D2055" s="4" t="s">
        <v>17</v>
      </c>
      <c r="E2055" s="10" t="s">
        <v>1996</v>
      </c>
      <c r="F2055" s="4" t="s">
        <v>51</v>
      </c>
      <c r="G2055" s="64" t="s">
        <v>65</v>
      </c>
      <c r="H2055" s="10" t="s">
        <v>2049</v>
      </c>
      <c r="I2055" s="4" t="s">
        <v>73</v>
      </c>
      <c r="J2055" s="4"/>
      <c r="U2055" s="106"/>
    </row>
    <row r="2056" spans="2:30" outlineLevel="2">
      <c r="B2056" s="4" t="s">
        <v>14</v>
      </c>
      <c r="C2056" s="4" t="s">
        <v>5232</v>
      </c>
      <c r="D2056" s="4" t="s">
        <v>17</v>
      </c>
      <c r="E2056" s="10" t="s">
        <v>1996</v>
      </c>
      <c r="F2056" s="4" t="s">
        <v>52</v>
      </c>
      <c r="G2056" s="64" t="s">
        <v>65</v>
      </c>
      <c r="H2056" s="10" t="s">
        <v>2050</v>
      </c>
      <c r="I2056" s="4" t="s">
        <v>73</v>
      </c>
      <c r="J2056" s="4"/>
      <c r="U2056" s="106"/>
    </row>
    <row r="2057" spans="2:30" outlineLevel="2">
      <c r="B2057" s="4" t="s">
        <v>14</v>
      </c>
      <c r="C2057" s="4" t="s">
        <v>5232</v>
      </c>
      <c r="D2057" s="4" t="s">
        <v>17</v>
      </c>
      <c r="E2057" s="35" t="s">
        <v>1996</v>
      </c>
      <c r="F2057" s="6" t="s">
        <v>169</v>
      </c>
      <c r="G2057" s="66" t="s">
        <v>65</v>
      </c>
      <c r="H2057" s="35" t="s">
        <v>2051</v>
      </c>
      <c r="I2057" s="4" t="s">
        <v>73</v>
      </c>
      <c r="J2057" s="4"/>
      <c r="U2057" s="106"/>
    </row>
    <row r="2058" spans="2:30" outlineLevel="1">
      <c r="B2058" s="4" t="s">
        <v>14</v>
      </c>
      <c r="C2058" s="4" t="s">
        <v>5232</v>
      </c>
      <c r="D2058" s="4" t="s">
        <v>17</v>
      </c>
      <c r="E2058" s="39" t="s">
        <v>2053</v>
      </c>
      <c r="F2058" s="76"/>
      <c r="G2058" s="77"/>
      <c r="H2058" s="77"/>
      <c r="I2058" s="78"/>
      <c r="J2058" s="78"/>
      <c r="K2058" s="81" t="str">
        <f t="shared" ref="K2058:S2058" si="144">INDEX(ObjData,MATCH($C2058&amp;"-"&amp;$D2058&amp;"-"&amp;$E2058,ObjIDs,0),MATCH(K$2,ObjFields,0))</f>
        <v>ICPL</v>
      </c>
      <c r="L2058" s="82">
        <f t="shared" ca="1" si="144"/>
        <v>42276</v>
      </c>
      <c r="M2058" s="81" t="b">
        <f t="shared" si="144"/>
        <v>0</v>
      </c>
      <c r="N2058" s="81" t="str">
        <f t="shared" si="144"/>
        <v>NAME</v>
      </c>
      <c r="O2058" s="81" t="str">
        <f t="shared" si="144"/>
        <v>LAST_UPDATE_DT</v>
      </c>
      <c r="P2058" s="81" t="str">
        <f t="shared" si="144"/>
        <v>LAST_UPDATE</v>
      </c>
      <c r="Q2058" s="81" t="str">
        <f t="shared" si="144"/>
        <v>PX_LAST</v>
      </c>
      <c r="R2058" s="81" t="str">
        <f t="shared" si="144"/>
        <v>PX_BID</v>
      </c>
      <c r="S2058" s="81" t="str">
        <f t="shared" si="144"/>
        <v>PX_ASK</v>
      </c>
      <c r="U2058" s="103"/>
      <c r="V2058" s="104" t="s">
        <v>1055</v>
      </c>
      <c r="W2058" s="105">
        <v>42276</v>
      </c>
      <c r="X2058" s="104" t="b">
        <v>0</v>
      </c>
      <c r="Y2058" s="104" t="s">
        <v>289</v>
      </c>
      <c r="Z2058" s="104" t="s">
        <v>291</v>
      </c>
      <c r="AA2058" s="104" t="s">
        <v>292</v>
      </c>
      <c r="AB2058" s="104" t="s">
        <v>56</v>
      </c>
      <c r="AC2058" s="104" t="s">
        <v>5228</v>
      </c>
      <c r="AD2058" s="104" t="s">
        <v>5229</v>
      </c>
    </row>
    <row r="2059" spans="2:30" outlineLevel="2">
      <c r="B2059" s="4" t="s">
        <v>14</v>
      </c>
      <c r="C2059" s="4" t="s">
        <v>5232</v>
      </c>
      <c r="D2059" s="4" t="s">
        <v>17</v>
      </c>
      <c r="E2059" s="10" t="s">
        <v>2053</v>
      </c>
      <c r="F2059" s="4" t="s">
        <v>58</v>
      </c>
      <c r="G2059" s="64" t="s">
        <v>55</v>
      </c>
      <c r="H2059" s="10" t="s">
        <v>2054</v>
      </c>
      <c r="I2059" s="4" t="s">
        <v>277</v>
      </c>
      <c r="J2059" s="72" t="str">
        <f>H2059&amp;" "&amp;K2059&amp;" "&amp;I2059</f>
        <v>BUBOR06M ICPL Index</v>
      </c>
      <c r="K2059" s="25" t="str">
        <f>K2058</f>
        <v>ICPL</v>
      </c>
      <c r="L2059" s="26">
        <f ca="1">L2058</f>
        <v>42276</v>
      </c>
      <c r="M2059" s="25" t="b">
        <f>M2058</f>
        <v>0</v>
      </c>
      <c r="N2059" s="84" t="str">
        <f>IF($M2059,_xll.BDP($J2059,N2058),"[DISABLED]")</f>
        <v>[DISABLED]</v>
      </c>
      <c r="O2059" s="84" t="str">
        <f>IF($M2059,_xll.BDP($J2059,O2058),"[DISABLED]")</f>
        <v>[DISABLED]</v>
      </c>
      <c r="P2059" s="84" t="str">
        <f>IF($M2059,_xll.BDP($J2059,P2058),"[DISABLED]")</f>
        <v>[DISABLED]</v>
      </c>
      <c r="Q2059" s="84" t="str">
        <f>IF($M2059,_xll.BDH($J2059,Q2058,$L2059),"[DISABLED]")</f>
        <v>[DISABLED]</v>
      </c>
      <c r="R2059" s="84" t="str">
        <f>IF($M2059,_xll.BDH($J2059,R2058,$L2059),"[DISABLED]")</f>
        <v>[DISABLED]</v>
      </c>
      <c r="S2059" s="84" t="str">
        <f>IF($M2059,_xll.BDH($J2059,S2058,$L2059),"[DISABLED]")</f>
        <v>[DISABLED]</v>
      </c>
      <c r="U2059" s="106" t="s">
        <v>6550</v>
      </c>
      <c r="V2059" s="107" t="s">
        <v>1055</v>
      </c>
      <c r="W2059" s="108">
        <v>42276</v>
      </c>
      <c r="X2059" s="107" t="b">
        <v>0</v>
      </c>
      <c r="Y2059" s="107" t="s">
        <v>5237</v>
      </c>
      <c r="Z2059" s="107" t="s">
        <v>5237</v>
      </c>
      <c r="AA2059" s="107" t="s">
        <v>5237</v>
      </c>
      <c r="AB2059" s="107" t="s">
        <v>5237</v>
      </c>
      <c r="AC2059" s="107" t="s">
        <v>5237</v>
      </c>
      <c r="AD2059" s="107" t="s">
        <v>5237</v>
      </c>
    </row>
    <row r="2060" spans="2:30" outlineLevel="2">
      <c r="B2060" s="4" t="s">
        <v>14</v>
      </c>
      <c r="C2060" s="4" t="s">
        <v>5232</v>
      </c>
      <c r="D2060" s="4" t="s">
        <v>17</v>
      </c>
      <c r="E2060" s="10" t="s">
        <v>2053</v>
      </c>
      <c r="F2060" s="51" t="s">
        <v>58</v>
      </c>
      <c r="G2060" s="17" t="s">
        <v>175</v>
      </c>
      <c r="H2060" s="52" t="s">
        <v>2055</v>
      </c>
      <c r="I2060" s="51" t="s">
        <v>73</v>
      </c>
      <c r="J2060" s="51"/>
      <c r="U2060" s="120"/>
    </row>
    <row r="2061" spans="2:30" outlineLevel="2">
      <c r="B2061" s="4" t="s">
        <v>14</v>
      </c>
      <c r="C2061" s="4" t="s">
        <v>5232</v>
      </c>
      <c r="D2061" s="4" t="s">
        <v>17</v>
      </c>
      <c r="E2061" s="10" t="s">
        <v>2053</v>
      </c>
      <c r="F2061" s="4" t="s">
        <v>177</v>
      </c>
      <c r="G2061" s="64" t="s">
        <v>286</v>
      </c>
      <c r="H2061" s="10" t="s">
        <v>2056</v>
      </c>
      <c r="I2061" s="4" t="s">
        <v>73</v>
      </c>
      <c r="J2061" s="4"/>
      <c r="U2061" s="106"/>
    </row>
    <row r="2062" spans="2:30" outlineLevel="2">
      <c r="B2062" s="4" t="s">
        <v>14</v>
      </c>
      <c r="C2062" s="4" t="s">
        <v>5232</v>
      </c>
      <c r="D2062" s="4" t="s">
        <v>17</v>
      </c>
      <c r="E2062" s="10" t="s">
        <v>2053</v>
      </c>
      <c r="F2062" s="4" t="s">
        <v>178</v>
      </c>
      <c r="G2062" s="64" t="s">
        <v>185</v>
      </c>
      <c r="H2062" s="10" t="s">
        <v>2057</v>
      </c>
      <c r="I2062" s="4" t="s">
        <v>73</v>
      </c>
      <c r="J2062" s="4"/>
      <c r="U2062" s="106"/>
    </row>
    <row r="2063" spans="2:30" outlineLevel="2">
      <c r="B2063" s="4" t="s">
        <v>14</v>
      </c>
      <c r="C2063" s="4" t="s">
        <v>5232</v>
      </c>
      <c r="D2063" s="4" t="s">
        <v>17</v>
      </c>
      <c r="E2063" s="10" t="s">
        <v>2053</v>
      </c>
      <c r="F2063" s="4" t="s">
        <v>71</v>
      </c>
      <c r="G2063" s="64" t="s">
        <v>186</v>
      </c>
      <c r="H2063" s="10" t="s">
        <v>2058</v>
      </c>
      <c r="I2063" s="4" t="s">
        <v>73</v>
      </c>
      <c r="J2063" s="4"/>
      <c r="U2063" s="106"/>
    </row>
    <row r="2064" spans="2:30" outlineLevel="2">
      <c r="B2064" s="4" t="s">
        <v>14</v>
      </c>
      <c r="C2064" s="4" t="s">
        <v>5232</v>
      </c>
      <c r="D2064" s="4" t="s">
        <v>17</v>
      </c>
      <c r="E2064" s="10" t="s">
        <v>2053</v>
      </c>
      <c r="F2064" s="4" t="s">
        <v>179</v>
      </c>
      <c r="G2064" s="64" t="s">
        <v>187</v>
      </c>
      <c r="H2064" s="10" t="s">
        <v>2059</v>
      </c>
      <c r="I2064" s="4" t="s">
        <v>73</v>
      </c>
      <c r="J2064" s="4"/>
      <c r="U2064" s="106"/>
    </row>
    <row r="2065" spans="2:21" outlineLevel="2">
      <c r="B2065" s="4" t="s">
        <v>14</v>
      </c>
      <c r="C2065" s="4" t="s">
        <v>5232</v>
      </c>
      <c r="D2065" s="4" t="s">
        <v>17</v>
      </c>
      <c r="E2065" s="10" t="s">
        <v>2053</v>
      </c>
      <c r="F2065" s="4" t="s">
        <v>180</v>
      </c>
      <c r="G2065" s="64" t="s">
        <v>294</v>
      </c>
      <c r="H2065" s="10" t="s">
        <v>2060</v>
      </c>
      <c r="I2065" s="4" t="s">
        <v>73</v>
      </c>
      <c r="J2065" s="4"/>
      <c r="U2065" s="106"/>
    </row>
    <row r="2066" spans="2:21" outlineLevel="2">
      <c r="B2066" s="4" t="s">
        <v>14</v>
      </c>
      <c r="C2066" s="4" t="s">
        <v>5232</v>
      </c>
      <c r="D2066" s="4" t="s">
        <v>17</v>
      </c>
      <c r="E2066" s="10" t="s">
        <v>2053</v>
      </c>
      <c r="F2066" s="4" t="s">
        <v>41</v>
      </c>
      <c r="G2066" s="64" t="s">
        <v>188</v>
      </c>
      <c r="H2066" s="10" t="s">
        <v>2061</v>
      </c>
      <c r="I2066" s="4" t="s">
        <v>73</v>
      </c>
      <c r="J2066" s="4"/>
      <c r="U2066" s="106"/>
    </row>
    <row r="2067" spans="2:21" outlineLevel="2">
      <c r="B2067" s="4" t="s">
        <v>14</v>
      </c>
      <c r="C2067" s="4" t="s">
        <v>5232</v>
      </c>
      <c r="D2067" s="4" t="s">
        <v>17</v>
      </c>
      <c r="E2067" s="10" t="s">
        <v>2053</v>
      </c>
      <c r="F2067" s="4" t="s">
        <v>181</v>
      </c>
      <c r="G2067" s="64" t="s">
        <v>189</v>
      </c>
      <c r="H2067" s="10" t="s">
        <v>2062</v>
      </c>
      <c r="I2067" s="4" t="s">
        <v>73</v>
      </c>
      <c r="J2067" s="4"/>
      <c r="U2067" s="106"/>
    </row>
    <row r="2068" spans="2:21" outlineLevel="2">
      <c r="B2068" s="4" t="s">
        <v>14</v>
      </c>
      <c r="C2068" s="4" t="s">
        <v>5232</v>
      </c>
      <c r="D2068" s="4" t="s">
        <v>17</v>
      </c>
      <c r="E2068" s="10" t="s">
        <v>2053</v>
      </c>
      <c r="F2068" s="4" t="s">
        <v>182</v>
      </c>
      <c r="G2068" s="64" t="s">
        <v>190</v>
      </c>
      <c r="H2068" s="10" t="s">
        <v>2063</v>
      </c>
      <c r="I2068" s="4" t="s">
        <v>73</v>
      </c>
      <c r="J2068" s="4"/>
      <c r="U2068" s="106"/>
    </row>
    <row r="2069" spans="2:21" outlineLevel="2">
      <c r="B2069" s="4" t="s">
        <v>14</v>
      </c>
      <c r="C2069" s="4" t="s">
        <v>5232</v>
      </c>
      <c r="D2069" s="4" t="s">
        <v>17</v>
      </c>
      <c r="E2069" s="10" t="s">
        <v>2053</v>
      </c>
      <c r="F2069" s="4" t="s">
        <v>145</v>
      </c>
      <c r="G2069" s="64" t="s">
        <v>191</v>
      </c>
      <c r="H2069" s="10" t="s">
        <v>2064</v>
      </c>
      <c r="I2069" s="4" t="s">
        <v>73</v>
      </c>
      <c r="J2069" s="4"/>
      <c r="U2069" s="106"/>
    </row>
    <row r="2070" spans="2:21" outlineLevel="2">
      <c r="B2070" s="4" t="s">
        <v>14</v>
      </c>
      <c r="C2070" s="4" t="s">
        <v>5232</v>
      </c>
      <c r="D2070" s="4" t="s">
        <v>17</v>
      </c>
      <c r="E2070" s="10" t="s">
        <v>2053</v>
      </c>
      <c r="F2070" s="4" t="s">
        <v>183</v>
      </c>
      <c r="G2070" s="64" t="s">
        <v>192</v>
      </c>
      <c r="H2070" s="10" t="s">
        <v>2065</v>
      </c>
      <c r="I2070" s="4" t="s">
        <v>73</v>
      </c>
      <c r="J2070" s="4"/>
      <c r="U2070" s="106"/>
    </row>
    <row r="2071" spans="2:21" outlineLevel="2">
      <c r="B2071" s="4" t="s">
        <v>14</v>
      </c>
      <c r="C2071" s="4" t="s">
        <v>5232</v>
      </c>
      <c r="D2071" s="4" t="s">
        <v>17</v>
      </c>
      <c r="E2071" s="10" t="s">
        <v>2053</v>
      </c>
      <c r="F2071" s="4" t="s">
        <v>184</v>
      </c>
      <c r="G2071" s="64" t="s">
        <v>285</v>
      </c>
      <c r="H2071" s="10" t="s">
        <v>2066</v>
      </c>
      <c r="I2071" s="4" t="s">
        <v>73</v>
      </c>
      <c r="J2071" s="4"/>
      <c r="U2071" s="106"/>
    </row>
    <row r="2072" spans="2:21" outlineLevel="2">
      <c r="B2072" s="4" t="s">
        <v>14</v>
      </c>
      <c r="C2072" s="4" t="s">
        <v>5232</v>
      </c>
      <c r="D2072" s="4" t="s">
        <v>17</v>
      </c>
      <c r="E2072" s="10" t="s">
        <v>2053</v>
      </c>
      <c r="F2072" s="4" t="s">
        <v>146</v>
      </c>
      <c r="G2072" s="64" t="s">
        <v>193</v>
      </c>
      <c r="H2072" s="10" t="s">
        <v>2067</v>
      </c>
      <c r="I2072" s="4" t="s">
        <v>73</v>
      </c>
      <c r="J2072" s="4"/>
      <c r="U2072" s="106"/>
    </row>
    <row r="2073" spans="2:21" outlineLevel="2">
      <c r="B2073" s="4" t="s">
        <v>14</v>
      </c>
      <c r="C2073" s="4" t="s">
        <v>5232</v>
      </c>
      <c r="D2073" s="4" t="s">
        <v>17</v>
      </c>
      <c r="E2073" s="10" t="s">
        <v>2053</v>
      </c>
      <c r="F2073" s="4" t="s">
        <v>42</v>
      </c>
      <c r="G2073" s="64" t="s">
        <v>66</v>
      </c>
      <c r="H2073" s="10" t="s">
        <v>2012</v>
      </c>
      <c r="I2073" s="4" t="s">
        <v>73</v>
      </c>
      <c r="J2073" s="4"/>
      <c r="U2073" s="106"/>
    </row>
    <row r="2074" spans="2:21" outlineLevel="2">
      <c r="B2074" s="4" t="s">
        <v>14</v>
      </c>
      <c r="C2074" s="4" t="s">
        <v>5232</v>
      </c>
      <c r="D2074" s="4" t="s">
        <v>17</v>
      </c>
      <c r="E2074" s="10" t="s">
        <v>2053</v>
      </c>
      <c r="F2074" s="4" t="s">
        <v>43</v>
      </c>
      <c r="G2074" s="64" t="s">
        <v>66</v>
      </c>
      <c r="H2074" s="10" t="s">
        <v>2013</v>
      </c>
      <c r="I2074" s="4" t="s">
        <v>73</v>
      </c>
      <c r="J2074" s="4"/>
      <c r="U2074" s="106"/>
    </row>
    <row r="2075" spans="2:21" outlineLevel="2">
      <c r="B2075" s="4" t="s">
        <v>14</v>
      </c>
      <c r="C2075" s="4" t="s">
        <v>5232</v>
      </c>
      <c r="D2075" s="4" t="s">
        <v>17</v>
      </c>
      <c r="E2075" s="10" t="s">
        <v>2053</v>
      </c>
      <c r="F2075" s="4" t="s">
        <v>152</v>
      </c>
      <c r="G2075" s="64" t="s">
        <v>66</v>
      </c>
      <c r="H2075" s="10" t="s">
        <v>2014</v>
      </c>
      <c r="I2075" s="4" t="s">
        <v>73</v>
      </c>
      <c r="J2075" s="4"/>
      <c r="U2075" s="106"/>
    </row>
    <row r="2076" spans="2:21" outlineLevel="2">
      <c r="B2076" s="4" t="s">
        <v>14</v>
      </c>
      <c r="C2076" s="4" t="s">
        <v>5232</v>
      </c>
      <c r="D2076" s="4" t="s">
        <v>17</v>
      </c>
      <c r="E2076" s="10" t="s">
        <v>2053</v>
      </c>
      <c r="F2076" s="4" t="s">
        <v>44</v>
      </c>
      <c r="G2076" s="64" t="s">
        <v>66</v>
      </c>
      <c r="H2076" s="10" t="s">
        <v>2015</v>
      </c>
      <c r="I2076" s="4" t="s">
        <v>73</v>
      </c>
      <c r="J2076" s="4"/>
      <c r="U2076" s="106"/>
    </row>
    <row r="2077" spans="2:21" outlineLevel="2">
      <c r="B2077" s="4" t="s">
        <v>14</v>
      </c>
      <c r="C2077" s="4" t="s">
        <v>5232</v>
      </c>
      <c r="D2077" s="4" t="s">
        <v>17</v>
      </c>
      <c r="E2077" s="10" t="s">
        <v>2053</v>
      </c>
      <c r="F2077" s="4" t="s">
        <v>155</v>
      </c>
      <c r="G2077" s="64" t="s">
        <v>66</v>
      </c>
      <c r="H2077" s="10" t="s">
        <v>2016</v>
      </c>
      <c r="I2077" s="4" t="s">
        <v>73</v>
      </c>
      <c r="J2077" s="4"/>
      <c r="U2077" s="106"/>
    </row>
    <row r="2078" spans="2:21" outlineLevel="2">
      <c r="B2078" s="4" t="s">
        <v>14</v>
      </c>
      <c r="C2078" s="4" t="s">
        <v>5232</v>
      </c>
      <c r="D2078" s="4" t="s">
        <v>17</v>
      </c>
      <c r="E2078" s="10" t="s">
        <v>2053</v>
      </c>
      <c r="F2078" s="4" t="s">
        <v>45</v>
      </c>
      <c r="G2078" s="64" t="s">
        <v>66</v>
      </c>
      <c r="H2078" s="10" t="s">
        <v>2017</v>
      </c>
      <c r="I2078" s="4" t="s">
        <v>73</v>
      </c>
      <c r="J2078" s="4"/>
      <c r="U2078" s="106"/>
    </row>
    <row r="2079" spans="2:21" outlineLevel="2">
      <c r="B2079" s="4" t="s">
        <v>14</v>
      </c>
      <c r="C2079" s="4" t="s">
        <v>5232</v>
      </c>
      <c r="D2079" s="4" t="s">
        <v>17</v>
      </c>
      <c r="E2079" s="10" t="s">
        <v>2053</v>
      </c>
      <c r="F2079" s="4" t="s">
        <v>156</v>
      </c>
      <c r="G2079" s="64" t="s">
        <v>66</v>
      </c>
      <c r="H2079" s="10" t="s">
        <v>2018</v>
      </c>
      <c r="I2079" s="4" t="s">
        <v>73</v>
      </c>
      <c r="J2079" s="4"/>
      <c r="U2079" s="106"/>
    </row>
    <row r="2080" spans="2:21" outlineLevel="2">
      <c r="B2080" s="4" t="s">
        <v>14</v>
      </c>
      <c r="C2080" s="4" t="s">
        <v>5232</v>
      </c>
      <c r="D2080" s="4" t="s">
        <v>17</v>
      </c>
      <c r="E2080" s="10" t="s">
        <v>2053</v>
      </c>
      <c r="F2080" s="4" t="s">
        <v>157</v>
      </c>
      <c r="G2080" s="64" t="s">
        <v>66</v>
      </c>
      <c r="H2080" s="10" t="s">
        <v>2019</v>
      </c>
      <c r="I2080" s="4" t="s">
        <v>73</v>
      </c>
      <c r="J2080" s="4"/>
      <c r="U2080" s="106"/>
    </row>
    <row r="2081" spans="2:30" outlineLevel="2">
      <c r="B2081" s="4" t="s">
        <v>14</v>
      </c>
      <c r="C2081" s="4" t="s">
        <v>5232</v>
      </c>
      <c r="D2081" s="4" t="s">
        <v>17</v>
      </c>
      <c r="E2081" s="10" t="s">
        <v>2053</v>
      </c>
      <c r="F2081" s="4" t="s">
        <v>46</v>
      </c>
      <c r="G2081" s="64" t="s">
        <v>66</v>
      </c>
      <c r="H2081" s="10" t="s">
        <v>2020</v>
      </c>
      <c r="I2081" s="4" t="s">
        <v>73</v>
      </c>
      <c r="J2081" s="4"/>
      <c r="U2081" s="106"/>
    </row>
    <row r="2082" spans="2:30" outlineLevel="2">
      <c r="B2082" s="4" t="s">
        <v>14</v>
      </c>
      <c r="C2082" s="4" t="s">
        <v>5232</v>
      </c>
      <c r="D2082" s="4" t="s">
        <v>17</v>
      </c>
      <c r="E2082" s="10" t="s">
        <v>2053</v>
      </c>
      <c r="F2082" s="4" t="s">
        <v>160</v>
      </c>
      <c r="G2082" s="64" t="s">
        <v>66</v>
      </c>
      <c r="H2082" s="10" t="s">
        <v>2021</v>
      </c>
      <c r="I2082" s="4" t="s">
        <v>73</v>
      </c>
      <c r="J2082" s="4"/>
      <c r="U2082" s="106"/>
    </row>
    <row r="2083" spans="2:30" outlineLevel="2">
      <c r="B2083" s="4" t="s">
        <v>14</v>
      </c>
      <c r="C2083" s="4" t="s">
        <v>5232</v>
      </c>
      <c r="D2083" s="4" t="s">
        <v>17</v>
      </c>
      <c r="E2083" s="10" t="s">
        <v>2053</v>
      </c>
      <c r="F2083" s="4" t="s">
        <v>161</v>
      </c>
      <c r="G2083" s="64" t="s">
        <v>66</v>
      </c>
      <c r="H2083" s="10" t="s">
        <v>2022</v>
      </c>
      <c r="I2083" s="4" t="s">
        <v>73</v>
      </c>
      <c r="J2083" s="4"/>
      <c r="U2083" s="106"/>
    </row>
    <row r="2084" spans="2:30" outlineLevel="2">
      <c r="B2084" s="4" t="s">
        <v>14</v>
      </c>
      <c r="C2084" s="4" t="s">
        <v>5232</v>
      </c>
      <c r="D2084" s="4" t="s">
        <v>17</v>
      </c>
      <c r="E2084" s="10" t="s">
        <v>2053</v>
      </c>
      <c r="F2084" s="4" t="s">
        <v>162</v>
      </c>
      <c r="G2084" s="64" t="s">
        <v>66</v>
      </c>
      <c r="H2084" s="10" t="s">
        <v>2023</v>
      </c>
      <c r="I2084" s="4" t="s">
        <v>73</v>
      </c>
      <c r="J2084" s="4"/>
      <c r="U2084" s="106"/>
    </row>
    <row r="2085" spans="2:30" outlineLevel="2">
      <c r="B2085" s="4" t="s">
        <v>14</v>
      </c>
      <c r="C2085" s="4" t="s">
        <v>5232</v>
      </c>
      <c r="D2085" s="4" t="s">
        <v>17</v>
      </c>
      <c r="E2085" s="10" t="s">
        <v>2053</v>
      </c>
      <c r="F2085" s="4" t="s">
        <v>163</v>
      </c>
      <c r="G2085" s="64" t="s">
        <v>66</v>
      </c>
      <c r="H2085" s="10" t="s">
        <v>2024</v>
      </c>
      <c r="I2085" s="4" t="s">
        <v>73</v>
      </c>
      <c r="J2085" s="4"/>
      <c r="U2085" s="106"/>
    </row>
    <row r="2086" spans="2:30" outlineLevel="2">
      <c r="B2086" s="4" t="s">
        <v>14</v>
      </c>
      <c r="C2086" s="4" t="s">
        <v>5232</v>
      </c>
      <c r="D2086" s="4" t="s">
        <v>17</v>
      </c>
      <c r="E2086" s="10" t="s">
        <v>2053</v>
      </c>
      <c r="F2086" s="4" t="s">
        <v>47</v>
      </c>
      <c r="G2086" s="64" t="s">
        <v>66</v>
      </c>
      <c r="H2086" s="10" t="s">
        <v>2025</v>
      </c>
      <c r="I2086" s="4" t="s">
        <v>73</v>
      </c>
      <c r="J2086" s="4"/>
      <c r="U2086" s="106"/>
    </row>
    <row r="2087" spans="2:30" outlineLevel="2">
      <c r="B2087" s="4" t="s">
        <v>14</v>
      </c>
      <c r="C2087" s="4" t="s">
        <v>5232</v>
      </c>
      <c r="D2087" s="4" t="s">
        <v>17</v>
      </c>
      <c r="E2087" s="10" t="s">
        <v>2053</v>
      </c>
      <c r="F2087" s="4" t="s">
        <v>48</v>
      </c>
      <c r="G2087" s="64" t="s">
        <v>66</v>
      </c>
      <c r="H2087" s="10" t="s">
        <v>2026</v>
      </c>
      <c r="I2087" s="4" t="s">
        <v>73</v>
      </c>
      <c r="J2087" s="4"/>
      <c r="U2087" s="106"/>
    </row>
    <row r="2088" spans="2:30" outlineLevel="2">
      <c r="B2088" s="4" t="s">
        <v>14</v>
      </c>
      <c r="C2088" s="4" t="s">
        <v>5232</v>
      </c>
      <c r="D2088" s="4" t="s">
        <v>17</v>
      </c>
      <c r="E2088" s="10" t="s">
        <v>2053</v>
      </c>
      <c r="F2088" s="4" t="s">
        <v>49</v>
      </c>
      <c r="G2088" s="64" t="s">
        <v>66</v>
      </c>
      <c r="H2088" s="10" t="s">
        <v>2027</v>
      </c>
      <c r="I2088" s="4" t="s">
        <v>73</v>
      </c>
      <c r="J2088" s="4"/>
      <c r="U2088" s="106"/>
    </row>
    <row r="2089" spans="2:30" outlineLevel="2">
      <c r="B2089" s="4" t="s">
        <v>14</v>
      </c>
      <c r="C2089" s="4" t="s">
        <v>5232</v>
      </c>
      <c r="D2089" s="4" t="s">
        <v>17</v>
      </c>
      <c r="E2089" s="10" t="s">
        <v>2053</v>
      </c>
      <c r="F2089" s="4" t="s">
        <v>50</v>
      </c>
      <c r="G2089" s="64" t="s">
        <v>66</v>
      </c>
      <c r="H2089" s="10" t="s">
        <v>2028</v>
      </c>
      <c r="I2089" s="4" t="s">
        <v>73</v>
      </c>
      <c r="J2089" s="4"/>
      <c r="U2089" s="106"/>
    </row>
    <row r="2090" spans="2:30" outlineLevel="2">
      <c r="B2090" s="4" t="s">
        <v>14</v>
      </c>
      <c r="C2090" s="4" t="s">
        <v>5232</v>
      </c>
      <c r="D2090" s="4" t="s">
        <v>17</v>
      </c>
      <c r="E2090" s="10" t="s">
        <v>2053</v>
      </c>
      <c r="F2090" s="4" t="s">
        <v>51</v>
      </c>
      <c r="G2090" s="64" t="s">
        <v>66</v>
      </c>
      <c r="H2090" s="10" t="s">
        <v>2029</v>
      </c>
      <c r="I2090" s="4" t="s">
        <v>73</v>
      </c>
      <c r="J2090" s="4"/>
      <c r="U2090" s="106"/>
    </row>
    <row r="2091" spans="2:30" outlineLevel="2">
      <c r="B2091" s="4" t="s">
        <v>14</v>
      </c>
      <c r="C2091" s="4" t="s">
        <v>5232</v>
      </c>
      <c r="D2091" s="4" t="s">
        <v>17</v>
      </c>
      <c r="E2091" s="10" t="s">
        <v>2053</v>
      </c>
      <c r="F2091" s="4" t="s">
        <v>52</v>
      </c>
      <c r="G2091" s="64" t="s">
        <v>66</v>
      </c>
      <c r="H2091" s="10" t="s">
        <v>2030</v>
      </c>
      <c r="I2091" s="4" t="s">
        <v>73</v>
      </c>
      <c r="J2091" s="4"/>
      <c r="U2091" s="106"/>
    </row>
    <row r="2092" spans="2:30" outlineLevel="2">
      <c r="B2092" s="4" t="s">
        <v>14</v>
      </c>
      <c r="C2092" s="4" t="s">
        <v>5232</v>
      </c>
      <c r="D2092" s="4" t="s">
        <v>17</v>
      </c>
      <c r="E2092" s="35" t="s">
        <v>2053</v>
      </c>
      <c r="F2092" s="6" t="s">
        <v>169</v>
      </c>
      <c r="G2092" s="66" t="s">
        <v>66</v>
      </c>
      <c r="H2092" s="35" t="s">
        <v>2031</v>
      </c>
      <c r="I2092" s="6" t="s">
        <v>73</v>
      </c>
      <c r="J2092" s="6"/>
      <c r="U2092" s="109"/>
    </row>
    <row r="2093" spans="2:30" outlineLevel="1">
      <c r="B2093" s="4" t="s">
        <v>14</v>
      </c>
      <c r="C2093" s="4" t="s">
        <v>5232</v>
      </c>
      <c r="D2093" s="2" t="s">
        <v>18</v>
      </c>
      <c r="E2093" s="38"/>
      <c r="F2093" s="3"/>
      <c r="G2093" s="8"/>
      <c r="H2093" s="8"/>
      <c r="I2093" s="3"/>
      <c r="J2093" s="3"/>
      <c r="U2093" s="114"/>
    </row>
    <row r="2094" spans="2:30" s="27" customFormat="1" outlineLevel="1">
      <c r="B2094" s="4" t="s">
        <v>14</v>
      </c>
      <c r="C2094" s="4" t="s">
        <v>5232</v>
      </c>
      <c r="D2094" s="4" t="s">
        <v>18</v>
      </c>
      <c r="E2094" s="46" t="s">
        <v>2090</v>
      </c>
      <c r="F2094" s="76"/>
      <c r="G2094" s="77"/>
      <c r="H2094" s="77"/>
      <c r="I2094" s="78"/>
      <c r="J2094" s="78"/>
      <c r="K2094" s="81" t="str">
        <f t="shared" ref="K2094:S2094" si="145">INDEX(ObjData,MATCH($C2094&amp;"-"&amp;$D2094&amp;"-"&amp;$E2094,ObjIDs,0),MATCH(K$2,ObjFields,0))</f>
        <v>ICPL</v>
      </c>
      <c r="L2094" s="82">
        <f t="shared" ca="1" si="145"/>
        <v>42276</v>
      </c>
      <c r="M2094" s="81" t="b">
        <f t="shared" si="145"/>
        <v>0</v>
      </c>
      <c r="N2094" s="81" t="str">
        <f t="shared" si="145"/>
        <v>NAME</v>
      </c>
      <c r="O2094" s="81" t="str">
        <f t="shared" si="145"/>
        <v>LAST_UPDATE_DT</v>
      </c>
      <c r="P2094" s="81" t="str">
        <f t="shared" si="145"/>
        <v>LAST_UPDATE</v>
      </c>
      <c r="Q2094" s="81" t="str">
        <f t="shared" si="145"/>
        <v>PX_LAST</v>
      </c>
      <c r="R2094" s="81" t="str">
        <f t="shared" si="145"/>
        <v>PX_BID</v>
      </c>
      <c r="S2094" s="81" t="str">
        <f t="shared" si="145"/>
        <v>PX_ASK</v>
      </c>
      <c r="U2094" s="103"/>
      <c r="V2094" s="104" t="s">
        <v>1055</v>
      </c>
      <c r="W2094" s="105">
        <v>42276</v>
      </c>
      <c r="X2094" s="104" t="b">
        <v>0</v>
      </c>
      <c r="Y2094" s="104" t="s">
        <v>289</v>
      </c>
      <c r="Z2094" s="104" t="s">
        <v>291</v>
      </c>
      <c r="AA2094" s="104" t="s">
        <v>292</v>
      </c>
      <c r="AB2094" s="104" t="s">
        <v>56</v>
      </c>
      <c r="AC2094" s="104" t="s">
        <v>5228</v>
      </c>
      <c r="AD2094" s="104" t="s">
        <v>5229</v>
      </c>
    </row>
    <row r="2095" spans="2:30" outlineLevel="2">
      <c r="B2095" s="4" t="s">
        <v>14</v>
      </c>
      <c r="C2095" s="4" t="s">
        <v>5232</v>
      </c>
      <c r="D2095" s="4" t="s">
        <v>18</v>
      </c>
      <c r="E2095" s="10" t="s">
        <v>2090</v>
      </c>
      <c r="F2095" s="4" t="s">
        <v>54</v>
      </c>
      <c r="G2095" s="64" t="s">
        <v>55</v>
      </c>
      <c r="H2095" s="10" t="s">
        <v>2068</v>
      </c>
      <c r="I2095" s="4" t="s">
        <v>277</v>
      </c>
      <c r="J2095" s="72" t="str">
        <f>H2095&amp;" "&amp;K2095&amp;" "&amp;I2095</f>
        <v>BUBR3M ICPL Index</v>
      </c>
      <c r="K2095" s="25" t="str">
        <f>K2094</f>
        <v>ICPL</v>
      </c>
      <c r="L2095" s="26">
        <f ca="1">L2094</f>
        <v>42276</v>
      </c>
      <c r="M2095" s="25" t="b">
        <f>M2094</f>
        <v>0</v>
      </c>
      <c r="N2095" s="84" t="str">
        <f>IF($M2095,_xll.BDP($J2095,N2094),"[DISABLED]")</f>
        <v>[DISABLED]</v>
      </c>
      <c r="O2095" s="84" t="str">
        <f>IF($M2095,_xll.BDP($J2095,O2094),"[DISABLED]")</f>
        <v>[DISABLED]</v>
      </c>
      <c r="P2095" s="84" t="str">
        <f>IF($M2095,_xll.BDP($J2095,P2094),"[DISABLED]")</f>
        <v>[DISABLED]</v>
      </c>
      <c r="Q2095" s="84" t="str">
        <f>IF($M2095,_xll.BDH($J2095,Q2094,$L2095),"[DISABLED]")</f>
        <v>[DISABLED]</v>
      </c>
      <c r="R2095" s="84" t="str">
        <f>IF($M2095,_xll.BDH($J2095,R2094,$L2095),"[DISABLED]")</f>
        <v>[DISABLED]</v>
      </c>
      <c r="S2095" s="84" t="str">
        <f>IF($M2095,_xll.BDH($J2095,S2094,$L2095),"[DISABLED]")</f>
        <v>[DISABLED]</v>
      </c>
      <c r="U2095" s="106" t="s">
        <v>6551</v>
      </c>
      <c r="V2095" s="107" t="s">
        <v>1055</v>
      </c>
      <c r="W2095" s="108">
        <v>42276</v>
      </c>
      <c r="X2095" s="107" t="b">
        <v>0</v>
      </c>
      <c r="Y2095" s="107" t="s">
        <v>5237</v>
      </c>
      <c r="Z2095" s="107" t="s">
        <v>5237</v>
      </c>
      <c r="AA2095" s="107" t="s">
        <v>5237</v>
      </c>
      <c r="AB2095" s="107" t="s">
        <v>5237</v>
      </c>
      <c r="AC2095" s="107" t="s">
        <v>5237</v>
      </c>
      <c r="AD2095" s="107" t="s">
        <v>5237</v>
      </c>
    </row>
    <row r="2096" spans="2:30" outlineLevel="2">
      <c r="B2096" s="4" t="s">
        <v>14</v>
      </c>
      <c r="C2096" s="4" t="s">
        <v>5232</v>
      </c>
      <c r="D2096" s="4" t="s">
        <v>18</v>
      </c>
      <c r="E2096" s="10" t="s">
        <v>2090</v>
      </c>
      <c r="F2096" s="4" t="s">
        <v>41</v>
      </c>
      <c r="G2096" s="64" t="s">
        <v>65</v>
      </c>
      <c r="H2096" s="10" t="s">
        <v>2089</v>
      </c>
      <c r="I2096" s="4" t="s">
        <v>73</v>
      </c>
      <c r="J2096" s="4"/>
      <c r="U2096" s="106"/>
    </row>
    <row r="2097" spans="2:21" outlineLevel="2">
      <c r="B2097" s="4" t="s">
        <v>14</v>
      </c>
      <c r="C2097" s="4" t="s">
        <v>5232</v>
      </c>
      <c r="D2097" s="4" t="s">
        <v>18</v>
      </c>
      <c r="E2097" s="10" t="s">
        <v>2090</v>
      </c>
      <c r="F2097" s="4" t="s">
        <v>42</v>
      </c>
      <c r="G2097" s="64" t="s">
        <v>65</v>
      </c>
      <c r="H2097" s="10" t="s">
        <v>2069</v>
      </c>
      <c r="I2097" s="4" t="s">
        <v>73</v>
      </c>
      <c r="J2097" s="4"/>
      <c r="U2097" s="106"/>
    </row>
    <row r="2098" spans="2:21" outlineLevel="2">
      <c r="B2098" s="4" t="s">
        <v>14</v>
      </c>
      <c r="C2098" s="4" t="s">
        <v>5232</v>
      </c>
      <c r="D2098" s="4" t="s">
        <v>18</v>
      </c>
      <c r="E2098" s="10" t="s">
        <v>2090</v>
      </c>
      <c r="F2098" s="4" t="s">
        <v>43</v>
      </c>
      <c r="G2098" s="64" t="s">
        <v>65</v>
      </c>
      <c r="H2098" s="10" t="s">
        <v>2070</v>
      </c>
      <c r="I2098" s="4" t="s">
        <v>73</v>
      </c>
      <c r="J2098" s="4"/>
      <c r="U2098" s="106"/>
    </row>
    <row r="2099" spans="2:21" outlineLevel="2">
      <c r="B2099" s="4" t="s">
        <v>14</v>
      </c>
      <c r="C2099" s="4" t="s">
        <v>5232</v>
      </c>
      <c r="D2099" s="4" t="s">
        <v>18</v>
      </c>
      <c r="E2099" s="10" t="s">
        <v>2090</v>
      </c>
      <c r="F2099" s="4" t="s">
        <v>152</v>
      </c>
      <c r="G2099" s="64" t="s">
        <v>65</v>
      </c>
      <c r="H2099" s="10" t="s">
        <v>2071</v>
      </c>
      <c r="I2099" s="4" t="s">
        <v>73</v>
      </c>
      <c r="J2099" s="4"/>
      <c r="U2099" s="106"/>
    </row>
    <row r="2100" spans="2:21" outlineLevel="2">
      <c r="B2100" s="4" t="s">
        <v>14</v>
      </c>
      <c r="C2100" s="4" t="s">
        <v>5232</v>
      </c>
      <c r="D2100" s="4" t="s">
        <v>18</v>
      </c>
      <c r="E2100" s="10" t="s">
        <v>2090</v>
      </c>
      <c r="F2100" s="4" t="s">
        <v>44</v>
      </c>
      <c r="G2100" s="64" t="s">
        <v>65</v>
      </c>
      <c r="H2100" s="10" t="s">
        <v>2072</v>
      </c>
      <c r="I2100" s="4" t="s">
        <v>73</v>
      </c>
      <c r="J2100" s="4"/>
      <c r="U2100" s="106"/>
    </row>
    <row r="2101" spans="2:21" outlineLevel="2">
      <c r="B2101" s="4" t="s">
        <v>14</v>
      </c>
      <c r="C2101" s="4" t="s">
        <v>5232</v>
      </c>
      <c r="D2101" s="4" t="s">
        <v>18</v>
      </c>
      <c r="E2101" s="10" t="s">
        <v>2090</v>
      </c>
      <c r="F2101" s="4" t="s">
        <v>155</v>
      </c>
      <c r="G2101" s="64" t="s">
        <v>65</v>
      </c>
      <c r="H2101" s="10" t="s">
        <v>2073</v>
      </c>
      <c r="I2101" s="4" t="s">
        <v>73</v>
      </c>
      <c r="J2101" s="4"/>
      <c r="U2101" s="106"/>
    </row>
    <row r="2102" spans="2:21" outlineLevel="2">
      <c r="B2102" s="4" t="s">
        <v>14</v>
      </c>
      <c r="C2102" s="4" t="s">
        <v>5232</v>
      </c>
      <c r="D2102" s="4" t="s">
        <v>18</v>
      </c>
      <c r="E2102" s="10" t="s">
        <v>2090</v>
      </c>
      <c r="F2102" s="4" t="s">
        <v>45</v>
      </c>
      <c r="G2102" s="64" t="s">
        <v>65</v>
      </c>
      <c r="H2102" s="10" t="s">
        <v>2074</v>
      </c>
      <c r="I2102" s="4" t="s">
        <v>73</v>
      </c>
      <c r="J2102" s="4"/>
      <c r="U2102" s="106"/>
    </row>
    <row r="2103" spans="2:21" outlineLevel="2">
      <c r="B2103" s="4" t="s">
        <v>14</v>
      </c>
      <c r="C2103" s="4" t="s">
        <v>5232</v>
      </c>
      <c r="D2103" s="4" t="s">
        <v>18</v>
      </c>
      <c r="E2103" s="10" t="s">
        <v>2090</v>
      </c>
      <c r="F2103" s="4" t="s">
        <v>156</v>
      </c>
      <c r="G2103" s="64" t="s">
        <v>65</v>
      </c>
      <c r="H2103" s="10" t="s">
        <v>2075</v>
      </c>
      <c r="I2103" s="4" t="s">
        <v>73</v>
      </c>
      <c r="J2103" s="4"/>
      <c r="U2103" s="106"/>
    </row>
    <row r="2104" spans="2:21" outlineLevel="2">
      <c r="B2104" s="4" t="s">
        <v>14</v>
      </c>
      <c r="C2104" s="4" t="s">
        <v>5232</v>
      </c>
      <c r="D2104" s="4" t="s">
        <v>18</v>
      </c>
      <c r="E2104" s="10" t="s">
        <v>2090</v>
      </c>
      <c r="F2104" s="4" t="s">
        <v>157</v>
      </c>
      <c r="G2104" s="64" t="s">
        <v>65</v>
      </c>
      <c r="H2104" s="10" t="s">
        <v>2076</v>
      </c>
      <c r="I2104" s="4" t="s">
        <v>73</v>
      </c>
      <c r="J2104" s="4"/>
      <c r="U2104" s="106"/>
    </row>
    <row r="2105" spans="2:21" outlineLevel="2">
      <c r="B2105" s="4" t="s">
        <v>14</v>
      </c>
      <c r="C2105" s="4" t="s">
        <v>5232</v>
      </c>
      <c r="D2105" s="4" t="s">
        <v>18</v>
      </c>
      <c r="E2105" s="10" t="s">
        <v>2090</v>
      </c>
      <c r="F2105" s="4" t="s">
        <v>46</v>
      </c>
      <c r="G2105" s="64" t="s">
        <v>65</v>
      </c>
      <c r="H2105" s="10" t="s">
        <v>2077</v>
      </c>
      <c r="I2105" s="4" t="s">
        <v>73</v>
      </c>
      <c r="J2105" s="4"/>
      <c r="U2105" s="106"/>
    </row>
    <row r="2106" spans="2:21" outlineLevel="2">
      <c r="B2106" s="4" t="s">
        <v>14</v>
      </c>
      <c r="C2106" s="4" t="s">
        <v>5232</v>
      </c>
      <c r="D2106" s="4" t="s">
        <v>18</v>
      </c>
      <c r="E2106" s="10" t="s">
        <v>2090</v>
      </c>
      <c r="F2106" s="4" t="s">
        <v>160</v>
      </c>
      <c r="G2106" s="64" t="s">
        <v>65</v>
      </c>
      <c r="H2106" s="10" t="s">
        <v>2078</v>
      </c>
      <c r="I2106" s="4" t="s">
        <v>73</v>
      </c>
      <c r="J2106" s="4"/>
      <c r="U2106" s="106"/>
    </row>
    <row r="2107" spans="2:21" outlineLevel="2">
      <c r="B2107" s="4" t="s">
        <v>14</v>
      </c>
      <c r="C2107" s="4" t="s">
        <v>5232</v>
      </c>
      <c r="D2107" s="4" t="s">
        <v>18</v>
      </c>
      <c r="E2107" s="10" t="s">
        <v>2090</v>
      </c>
      <c r="F2107" s="4" t="s">
        <v>161</v>
      </c>
      <c r="G2107" s="64" t="s">
        <v>65</v>
      </c>
      <c r="H2107" s="10" t="s">
        <v>2079</v>
      </c>
      <c r="I2107" s="4" t="s">
        <v>73</v>
      </c>
      <c r="J2107" s="4"/>
      <c r="U2107" s="106"/>
    </row>
    <row r="2108" spans="2:21" outlineLevel="2">
      <c r="B2108" s="4" t="s">
        <v>14</v>
      </c>
      <c r="C2108" s="4" t="s">
        <v>5232</v>
      </c>
      <c r="D2108" s="4" t="s">
        <v>18</v>
      </c>
      <c r="E2108" s="10" t="s">
        <v>2090</v>
      </c>
      <c r="F2108" s="4" t="s">
        <v>162</v>
      </c>
      <c r="G2108" s="64" t="s">
        <v>65</v>
      </c>
      <c r="H2108" s="10" t="s">
        <v>2080</v>
      </c>
      <c r="I2108" s="4" t="s">
        <v>73</v>
      </c>
      <c r="J2108" s="4"/>
      <c r="U2108" s="106"/>
    </row>
    <row r="2109" spans="2:21" outlineLevel="2">
      <c r="B2109" s="4" t="s">
        <v>14</v>
      </c>
      <c r="C2109" s="4" t="s">
        <v>5232</v>
      </c>
      <c r="D2109" s="4" t="s">
        <v>18</v>
      </c>
      <c r="E2109" s="10" t="s">
        <v>2090</v>
      </c>
      <c r="F2109" s="4" t="s">
        <v>163</v>
      </c>
      <c r="G2109" s="64" t="s">
        <v>65</v>
      </c>
      <c r="H2109" s="10" t="s">
        <v>2081</v>
      </c>
      <c r="I2109" s="4" t="s">
        <v>73</v>
      </c>
      <c r="J2109" s="4"/>
      <c r="U2109" s="106"/>
    </row>
    <row r="2110" spans="2:21" outlineLevel="2">
      <c r="B2110" s="4" t="s">
        <v>14</v>
      </c>
      <c r="C2110" s="4" t="s">
        <v>5232</v>
      </c>
      <c r="D2110" s="4" t="s">
        <v>18</v>
      </c>
      <c r="E2110" s="10" t="s">
        <v>2090</v>
      </c>
      <c r="F2110" s="4" t="s">
        <v>47</v>
      </c>
      <c r="G2110" s="64" t="s">
        <v>65</v>
      </c>
      <c r="H2110" s="10" t="s">
        <v>2082</v>
      </c>
      <c r="I2110" s="4" t="s">
        <v>73</v>
      </c>
      <c r="J2110" s="4"/>
      <c r="U2110" s="106"/>
    </row>
    <row r="2111" spans="2:21" outlineLevel="2">
      <c r="B2111" s="4" t="s">
        <v>14</v>
      </c>
      <c r="C2111" s="4" t="s">
        <v>5232</v>
      </c>
      <c r="D2111" s="4" t="s">
        <v>18</v>
      </c>
      <c r="E2111" s="10" t="s">
        <v>2090</v>
      </c>
      <c r="F2111" s="4" t="s">
        <v>48</v>
      </c>
      <c r="G2111" s="64" t="s">
        <v>65</v>
      </c>
      <c r="H2111" s="10" t="s">
        <v>2083</v>
      </c>
      <c r="I2111" s="4" t="s">
        <v>73</v>
      </c>
      <c r="J2111" s="4"/>
      <c r="U2111" s="106"/>
    </row>
    <row r="2112" spans="2:21" outlineLevel="2">
      <c r="B2112" s="4" t="s">
        <v>14</v>
      </c>
      <c r="C2112" s="4" t="s">
        <v>5232</v>
      </c>
      <c r="D2112" s="4" t="s">
        <v>18</v>
      </c>
      <c r="E2112" s="10" t="s">
        <v>2090</v>
      </c>
      <c r="F2112" s="4" t="s">
        <v>49</v>
      </c>
      <c r="G2112" s="64" t="s">
        <v>65</v>
      </c>
      <c r="H2112" s="10" t="s">
        <v>2084</v>
      </c>
      <c r="I2112" s="4" t="s">
        <v>73</v>
      </c>
      <c r="J2112" s="4"/>
      <c r="U2112" s="106"/>
    </row>
    <row r="2113" spans="2:30" outlineLevel="2">
      <c r="B2113" s="4" t="s">
        <v>14</v>
      </c>
      <c r="C2113" s="4" t="s">
        <v>5232</v>
      </c>
      <c r="D2113" s="4" t="s">
        <v>18</v>
      </c>
      <c r="E2113" s="10" t="s">
        <v>2090</v>
      </c>
      <c r="F2113" s="4" t="s">
        <v>50</v>
      </c>
      <c r="G2113" s="64" t="s">
        <v>65</v>
      </c>
      <c r="H2113" s="10" t="s">
        <v>2085</v>
      </c>
      <c r="I2113" s="4" t="s">
        <v>73</v>
      </c>
      <c r="J2113" s="4"/>
      <c r="U2113" s="106"/>
    </row>
    <row r="2114" spans="2:30" outlineLevel="2">
      <c r="B2114" s="4" t="s">
        <v>14</v>
      </c>
      <c r="C2114" s="4" t="s">
        <v>5232</v>
      </c>
      <c r="D2114" s="4" t="s">
        <v>18</v>
      </c>
      <c r="E2114" s="10" t="s">
        <v>2090</v>
      </c>
      <c r="F2114" s="4" t="s">
        <v>51</v>
      </c>
      <c r="G2114" s="64" t="s">
        <v>65</v>
      </c>
      <c r="H2114" s="10" t="s">
        <v>2086</v>
      </c>
      <c r="I2114" s="4" t="s">
        <v>73</v>
      </c>
      <c r="J2114" s="4"/>
      <c r="U2114" s="106"/>
    </row>
    <row r="2115" spans="2:30" outlineLevel="2">
      <c r="B2115" s="4" t="s">
        <v>14</v>
      </c>
      <c r="C2115" s="4" t="s">
        <v>5232</v>
      </c>
      <c r="D2115" s="4" t="s">
        <v>18</v>
      </c>
      <c r="E2115" s="10" t="s">
        <v>2090</v>
      </c>
      <c r="F2115" s="4" t="s">
        <v>52</v>
      </c>
      <c r="G2115" s="64" t="s">
        <v>65</v>
      </c>
      <c r="H2115" s="10" t="s">
        <v>2087</v>
      </c>
      <c r="I2115" s="4" t="s">
        <v>73</v>
      </c>
      <c r="J2115" s="4"/>
      <c r="U2115" s="106"/>
    </row>
    <row r="2116" spans="2:30" outlineLevel="2">
      <c r="B2116" s="4" t="s">
        <v>14</v>
      </c>
      <c r="C2116" s="4" t="s">
        <v>5232</v>
      </c>
      <c r="D2116" s="4" t="s">
        <v>18</v>
      </c>
      <c r="E2116" s="35" t="s">
        <v>2090</v>
      </c>
      <c r="F2116" s="6" t="s">
        <v>169</v>
      </c>
      <c r="G2116" s="66" t="s">
        <v>65</v>
      </c>
      <c r="H2116" s="35" t="s">
        <v>2088</v>
      </c>
      <c r="I2116" s="4" t="s">
        <v>73</v>
      </c>
      <c r="J2116" s="4"/>
      <c r="U2116" s="106"/>
    </row>
    <row r="2117" spans="2:30" outlineLevel="1">
      <c r="B2117" s="4" t="s">
        <v>14</v>
      </c>
      <c r="C2117" s="4" t="s">
        <v>5232</v>
      </c>
      <c r="D2117" s="2" t="s">
        <v>19</v>
      </c>
      <c r="E2117" s="38"/>
      <c r="F2117" s="3"/>
      <c r="G2117" s="8"/>
      <c r="H2117" s="8"/>
      <c r="I2117" s="3"/>
      <c r="J2117" s="3"/>
      <c r="U2117" s="114"/>
    </row>
    <row r="2118" spans="2:30" s="27" customFormat="1" outlineLevel="1">
      <c r="B2118" s="4" t="s">
        <v>14</v>
      </c>
      <c r="C2118" s="4" t="s">
        <v>5232</v>
      </c>
      <c r="D2118" s="4" t="s">
        <v>19</v>
      </c>
      <c r="E2118" s="46" t="s">
        <v>2091</v>
      </c>
      <c r="F2118" s="76"/>
      <c r="G2118" s="77"/>
      <c r="H2118" s="77"/>
      <c r="I2118" s="78"/>
      <c r="J2118" s="78"/>
      <c r="K2118" s="81" t="str">
        <f t="shared" ref="K2118:S2118" si="146">INDEX(ObjData,MATCH($C2118&amp;"-"&amp;$D2118&amp;"-"&amp;$E2118,ObjIDs,0),MATCH(K$2,ObjFields,0))</f>
        <v>ICPL</v>
      </c>
      <c r="L2118" s="82">
        <f t="shared" ca="1" si="146"/>
        <v>42276</v>
      </c>
      <c r="M2118" s="81" t="b">
        <f t="shared" si="146"/>
        <v>0</v>
      </c>
      <c r="N2118" s="81" t="str">
        <f t="shared" si="146"/>
        <v>NAME</v>
      </c>
      <c r="O2118" s="81" t="str">
        <f t="shared" si="146"/>
        <v>LAST_UPDATE_DT</v>
      </c>
      <c r="P2118" s="81" t="str">
        <f t="shared" si="146"/>
        <v>LAST_UPDATE</v>
      </c>
      <c r="Q2118" s="81" t="str">
        <f t="shared" si="146"/>
        <v>PX_LAST</v>
      </c>
      <c r="R2118" s="81" t="str">
        <f t="shared" si="146"/>
        <v>PX_BID</v>
      </c>
      <c r="S2118" s="81" t="str">
        <f t="shared" si="146"/>
        <v>PX_ASK</v>
      </c>
      <c r="U2118" s="103"/>
      <c r="V2118" s="104" t="s">
        <v>1055</v>
      </c>
      <c r="W2118" s="105">
        <v>42276</v>
      </c>
      <c r="X2118" s="104" t="b">
        <v>0</v>
      </c>
      <c r="Y2118" s="104" t="s">
        <v>289</v>
      </c>
      <c r="Z2118" s="104" t="s">
        <v>291</v>
      </c>
      <c r="AA2118" s="104" t="s">
        <v>292</v>
      </c>
      <c r="AB2118" s="104" t="s">
        <v>56</v>
      </c>
      <c r="AC2118" s="104" t="s">
        <v>5228</v>
      </c>
      <c r="AD2118" s="104" t="s">
        <v>5229</v>
      </c>
    </row>
    <row r="2119" spans="2:30" outlineLevel="2">
      <c r="B2119" s="4" t="s">
        <v>14</v>
      </c>
      <c r="C2119" s="4" t="s">
        <v>5232</v>
      </c>
      <c r="D2119" s="4" t="s">
        <v>19</v>
      </c>
      <c r="E2119" s="10" t="s">
        <v>2091</v>
      </c>
      <c r="F2119" s="4" t="s">
        <v>54</v>
      </c>
      <c r="G2119" s="64" t="s">
        <v>2143</v>
      </c>
      <c r="H2119" s="10" t="s">
        <v>2092</v>
      </c>
      <c r="I2119" s="4" t="s">
        <v>277</v>
      </c>
      <c r="J2119" s="72" t="str">
        <f>H2119&amp;" "&amp;K2119&amp;" "&amp;I2119</f>
        <v>MOSKP3 ICPL Index</v>
      </c>
      <c r="K2119" s="25" t="str">
        <f>K2118</f>
        <v>ICPL</v>
      </c>
      <c r="L2119" s="26">
        <f ca="1">L2118</f>
        <v>42276</v>
      </c>
      <c r="M2119" s="25" t="b">
        <f>M2118</f>
        <v>0</v>
      </c>
      <c r="N2119" s="84" t="str">
        <f>IF($M2119,_xll.BDP($J2119,N2118),"[DISABLED]")</f>
        <v>[DISABLED]</v>
      </c>
      <c r="O2119" s="84" t="str">
        <f>IF($M2119,_xll.BDP($J2119,O2118),"[DISABLED]")</f>
        <v>[DISABLED]</v>
      </c>
      <c r="P2119" s="84" t="str">
        <f>IF($M2119,_xll.BDP($J2119,P2118),"[DISABLED]")</f>
        <v>[DISABLED]</v>
      </c>
      <c r="Q2119" s="84" t="str">
        <f>IF($M2119,_xll.BDH($J2119,Q2118,$L2119),"[DISABLED]")</f>
        <v>[DISABLED]</v>
      </c>
      <c r="R2119" s="84" t="str">
        <f>IF($M2119,_xll.BDH($J2119,R2118,$L2119),"[DISABLED]")</f>
        <v>[DISABLED]</v>
      </c>
      <c r="S2119" s="84" t="str">
        <f>IF($M2119,_xll.BDH($J2119,S2118,$L2119),"[DISABLED]")</f>
        <v>[DISABLED]</v>
      </c>
      <c r="U2119" s="106" t="s">
        <v>6552</v>
      </c>
      <c r="V2119" s="107" t="s">
        <v>1055</v>
      </c>
      <c r="W2119" s="108">
        <v>42276</v>
      </c>
      <c r="X2119" s="107" t="b">
        <v>0</v>
      </c>
      <c r="Y2119" s="107" t="s">
        <v>5237</v>
      </c>
      <c r="Z2119" s="107" t="s">
        <v>5237</v>
      </c>
      <c r="AA2119" s="107" t="s">
        <v>5237</v>
      </c>
      <c r="AB2119" s="107" t="s">
        <v>5237</v>
      </c>
      <c r="AC2119" s="107" t="s">
        <v>5237</v>
      </c>
      <c r="AD2119" s="107" t="s">
        <v>5237</v>
      </c>
    </row>
    <row r="2120" spans="2:30" outlineLevel="2">
      <c r="B2120" s="4" t="s">
        <v>14</v>
      </c>
      <c r="C2120" s="4" t="s">
        <v>5232</v>
      </c>
      <c r="D2120" s="4" t="s">
        <v>19</v>
      </c>
      <c r="E2120" s="10" t="s">
        <v>2091</v>
      </c>
      <c r="F2120" s="4" t="s">
        <v>58</v>
      </c>
      <c r="G2120" s="64" t="s">
        <v>2144</v>
      </c>
      <c r="H2120" s="10" t="s">
        <v>2114</v>
      </c>
      <c r="I2120" s="4" t="s">
        <v>73</v>
      </c>
      <c r="J2120" s="4"/>
      <c r="U2120" s="106"/>
    </row>
    <row r="2121" spans="2:30" outlineLevel="2">
      <c r="B2121" s="4" t="s">
        <v>14</v>
      </c>
      <c r="C2121" s="4" t="s">
        <v>5232</v>
      </c>
      <c r="D2121" s="4" t="s">
        <v>19</v>
      </c>
      <c r="E2121" s="10" t="s">
        <v>2091</v>
      </c>
      <c r="F2121" s="4" t="s">
        <v>41</v>
      </c>
      <c r="G2121" s="64" t="s">
        <v>2144</v>
      </c>
      <c r="H2121" s="10" t="s">
        <v>2093</v>
      </c>
      <c r="I2121" s="4" t="s">
        <v>73</v>
      </c>
      <c r="J2121" s="4"/>
      <c r="U2121" s="106"/>
    </row>
    <row r="2122" spans="2:30" outlineLevel="2">
      <c r="B2122" s="4" t="s">
        <v>14</v>
      </c>
      <c r="C2122" s="4" t="s">
        <v>5232</v>
      </c>
      <c r="D2122" s="4" t="s">
        <v>19</v>
      </c>
      <c r="E2122" s="10" t="s">
        <v>2091</v>
      </c>
      <c r="F2122" s="4" t="s">
        <v>146</v>
      </c>
      <c r="G2122" s="64" t="s">
        <v>2144</v>
      </c>
      <c r="H2122" s="10" t="s">
        <v>2115</v>
      </c>
      <c r="I2122" s="4" t="s">
        <v>73</v>
      </c>
      <c r="J2122" s="4"/>
      <c r="U2122" s="106"/>
    </row>
    <row r="2123" spans="2:30" outlineLevel="2">
      <c r="B2123" s="4" t="s">
        <v>14</v>
      </c>
      <c r="C2123" s="4" t="s">
        <v>5232</v>
      </c>
      <c r="D2123" s="4" t="s">
        <v>19</v>
      </c>
      <c r="E2123" s="10" t="s">
        <v>2091</v>
      </c>
      <c r="F2123" s="4" t="s">
        <v>42</v>
      </c>
      <c r="G2123" s="64" t="s">
        <v>2144</v>
      </c>
      <c r="H2123" s="10" t="s">
        <v>2094</v>
      </c>
      <c r="I2123" s="4" t="s">
        <v>73</v>
      </c>
      <c r="J2123" s="4"/>
      <c r="U2123" s="106"/>
    </row>
    <row r="2124" spans="2:30" outlineLevel="2">
      <c r="B2124" s="4" t="s">
        <v>14</v>
      </c>
      <c r="C2124" s="4" t="s">
        <v>5232</v>
      </c>
      <c r="D2124" s="4" t="s">
        <v>19</v>
      </c>
      <c r="E2124" s="10" t="s">
        <v>2091</v>
      </c>
      <c r="F2124" s="4" t="s">
        <v>43</v>
      </c>
      <c r="G2124" s="64" t="s">
        <v>2144</v>
      </c>
      <c r="H2124" s="10" t="s">
        <v>2095</v>
      </c>
      <c r="I2124" s="4" t="s">
        <v>73</v>
      </c>
      <c r="J2124" s="4"/>
      <c r="U2124" s="106"/>
    </row>
    <row r="2125" spans="2:30" outlineLevel="2">
      <c r="B2125" s="4" t="s">
        <v>14</v>
      </c>
      <c r="C2125" s="4" t="s">
        <v>5232</v>
      </c>
      <c r="D2125" s="4" t="s">
        <v>19</v>
      </c>
      <c r="E2125" s="10" t="s">
        <v>2091</v>
      </c>
      <c r="F2125" s="4" t="s">
        <v>152</v>
      </c>
      <c r="G2125" s="64" t="s">
        <v>2144</v>
      </c>
      <c r="H2125" s="10" t="s">
        <v>2096</v>
      </c>
      <c r="I2125" s="4" t="s">
        <v>73</v>
      </c>
      <c r="J2125" s="4"/>
      <c r="U2125" s="106"/>
    </row>
    <row r="2126" spans="2:30" outlineLevel="2">
      <c r="B2126" s="4" t="s">
        <v>14</v>
      </c>
      <c r="C2126" s="4" t="s">
        <v>5232</v>
      </c>
      <c r="D2126" s="4" t="s">
        <v>19</v>
      </c>
      <c r="E2126" s="10" t="s">
        <v>2091</v>
      </c>
      <c r="F2126" s="4" t="s">
        <v>44</v>
      </c>
      <c r="G2126" s="64" t="s">
        <v>2144</v>
      </c>
      <c r="H2126" s="10" t="s">
        <v>2097</v>
      </c>
      <c r="I2126" s="4" t="s">
        <v>73</v>
      </c>
      <c r="J2126" s="4"/>
      <c r="U2126" s="106"/>
    </row>
    <row r="2127" spans="2:30" outlineLevel="2">
      <c r="B2127" s="4" t="s">
        <v>14</v>
      </c>
      <c r="C2127" s="4" t="s">
        <v>5232</v>
      </c>
      <c r="D2127" s="4" t="s">
        <v>19</v>
      </c>
      <c r="E2127" s="10" t="s">
        <v>2091</v>
      </c>
      <c r="F2127" s="4" t="s">
        <v>155</v>
      </c>
      <c r="G2127" s="64" t="s">
        <v>2144</v>
      </c>
      <c r="H2127" s="10" t="s">
        <v>2098</v>
      </c>
      <c r="I2127" s="4" t="s">
        <v>73</v>
      </c>
      <c r="J2127" s="4"/>
      <c r="U2127" s="106"/>
    </row>
    <row r="2128" spans="2:30" outlineLevel="2">
      <c r="B2128" s="4" t="s">
        <v>14</v>
      </c>
      <c r="C2128" s="4" t="s">
        <v>5232</v>
      </c>
      <c r="D2128" s="4" t="s">
        <v>19</v>
      </c>
      <c r="E2128" s="10" t="s">
        <v>2091</v>
      </c>
      <c r="F2128" s="4" t="s">
        <v>45</v>
      </c>
      <c r="G2128" s="64" t="s">
        <v>2144</v>
      </c>
      <c r="H2128" s="10" t="s">
        <v>2099</v>
      </c>
      <c r="I2128" s="4" t="s">
        <v>73</v>
      </c>
      <c r="J2128" s="4"/>
      <c r="U2128" s="106"/>
    </row>
    <row r="2129" spans="2:30" outlineLevel="2">
      <c r="B2129" s="4" t="s">
        <v>14</v>
      </c>
      <c r="C2129" s="4" t="s">
        <v>5232</v>
      </c>
      <c r="D2129" s="4" t="s">
        <v>19</v>
      </c>
      <c r="E2129" s="10" t="s">
        <v>2091</v>
      </c>
      <c r="F2129" s="4" t="s">
        <v>156</v>
      </c>
      <c r="G2129" s="64" t="s">
        <v>2144</v>
      </c>
      <c r="H2129" s="10" t="s">
        <v>2100</v>
      </c>
      <c r="I2129" s="4" t="s">
        <v>73</v>
      </c>
      <c r="J2129" s="4"/>
      <c r="U2129" s="106"/>
    </row>
    <row r="2130" spans="2:30" outlineLevel="2">
      <c r="B2130" s="4" t="s">
        <v>14</v>
      </c>
      <c r="C2130" s="4" t="s">
        <v>5232</v>
      </c>
      <c r="D2130" s="4" t="s">
        <v>19</v>
      </c>
      <c r="E2130" s="10" t="s">
        <v>2091</v>
      </c>
      <c r="F2130" s="4" t="s">
        <v>157</v>
      </c>
      <c r="G2130" s="64" t="s">
        <v>2144</v>
      </c>
      <c r="H2130" s="10" t="s">
        <v>2101</v>
      </c>
      <c r="I2130" s="4" t="s">
        <v>73</v>
      </c>
      <c r="J2130" s="4"/>
      <c r="U2130" s="106"/>
    </row>
    <row r="2131" spans="2:30" outlineLevel="2">
      <c r="B2131" s="4" t="s">
        <v>14</v>
      </c>
      <c r="C2131" s="4" t="s">
        <v>5232</v>
      </c>
      <c r="D2131" s="4" t="s">
        <v>19</v>
      </c>
      <c r="E2131" s="10" t="s">
        <v>2091</v>
      </c>
      <c r="F2131" s="4" t="s">
        <v>46</v>
      </c>
      <c r="G2131" s="64" t="s">
        <v>2144</v>
      </c>
      <c r="H2131" s="10" t="s">
        <v>2102</v>
      </c>
      <c r="I2131" s="4" t="s">
        <v>73</v>
      </c>
      <c r="J2131" s="4"/>
      <c r="U2131" s="106"/>
    </row>
    <row r="2132" spans="2:30" outlineLevel="2">
      <c r="B2132" s="4" t="s">
        <v>14</v>
      </c>
      <c r="C2132" s="4" t="s">
        <v>5232</v>
      </c>
      <c r="D2132" s="4" t="s">
        <v>19</v>
      </c>
      <c r="E2132" s="10" t="s">
        <v>2091</v>
      </c>
      <c r="F2132" s="4" t="s">
        <v>160</v>
      </c>
      <c r="G2132" s="64" t="s">
        <v>2144</v>
      </c>
      <c r="H2132" s="10" t="s">
        <v>2103</v>
      </c>
      <c r="I2132" s="4" t="s">
        <v>73</v>
      </c>
      <c r="J2132" s="4"/>
      <c r="U2132" s="106"/>
    </row>
    <row r="2133" spans="2:30" outlineLevel="2">
      <c r="B2133" s="4" t="s">
        <v>14</v>
      </c>
      <c r="C2133" s="4" t="s">
        <v>5232</v>
      </c>
      <c r="D2133" s="4" t="s">
        <v>19</v>
      </c>
      <c r="E2133" s="10" t="s">
        <v>2091</v>
      </c>
      <c r="F2133" s="4" t="s">
        <v>161</v>
      </c>
      <c r="G2133" s="64" t="s">
        <v>2144</v>
      </c>
      <c r="H2133" s="10" t="s">
        <v>2104</v>
      </c>
      <c r="I2133" s="4" t="s">
        <v>73</v>
      </c>
      <c r="J2133" s="4"/>
      <c r="U2133" s="106"/>
    </row>
    <row r="2134" spans="2:30" outlineLevel="2">
      <c r="B2134" s="4" t="s">
        <v>14</v>
      </c>
      <c r="C2134" s="4" t="s">
        <v>5232</v>
      </c>
      <c r="D2134" s="4" t="s">
        <v>19</v>
      </c>
      <c r="E2134" s="10" t="s">
        <v>2091</v>
      </c>
      <c r="F2134" s="4" t="s">
        <v>162</v>
      </c>
      <c r="G2134" s="64" t="s">
        <v>2144</v>
      </c>
      <c r="H2134" s="10" t="s">
        <v>2105</v>
      </c>
      <c r="I2134" s="4" t="s">
        <v>73</v>
      </c>
      <c r="J2134" s="4"/>
      <c r="U2134" s="106"/>
    </row>
    <row r="2135" spans="2:30" outlineLevel="2">
      <c r="B2135" s="4" t="s">
        <v>14</v>
      </c>
      <c r="C2135" s="4" t="s">
        <v>5232</v>
      </c>
      <c r="D2135" s="4" t="s">
        <v>19</v>
      </c>
      <c r="E2135" s="10" t="s">
        <v>2091</v>
      </c>
      <c r="F2135" s="4" t="s">
        <v>163</v>
      </c>
      <c r="G2135" s="64" t="s">
        <v>2144</v>
      </c>
      <c r="H2135" s="10" t="s">
        <v>2106</v>
      </c>
      <c r="I2135" s="4" t="s">
        <v>73</v>
      </c>
      <c r="J2135" s="4"/>
      <c r="U2135" s="106"/>
    </row>
    <row r="2136" spans="2:30" outlineLevel="2">
      <c r="B2136" s="4" t="s">
        <v>14</v>
      </c>
      <c r="C2136" s="4" t="s">
        <v>5232</v>
      </c>
      <c r="D2136" s="4" t="s">
        <v>19</v>
      </c>
      <c r="E2136" s="10" t="s">
        <v>2091</v>
      </c>
      <c r="F2136" s="4" t="s">
        <v>47</v>
      </c>
      <c r="G2136" s="64" t="s">
        <v>2144</v>
      </c>
      <c r="H2136" s="10" t="s">
        <v>2107</v>
      </c>
      <c r="I2136" s="4" t="s">
        <v>73</v>
      </c>
      <c r="J2136" s="4"/>
      <c r="U2136" s="106"/>
    </row>
    <row r="2137" spans="2:30" outlineLevel="2">
      <c r="B2137" s="4" t="s">
        <v>14</v>
      </c>
      <c r="C2137" s="4" t="s">
        <v>5232</v>
      </c>
      <c r="D2137" s="4" t="s">
        <v>19</v>
      </c>
      <c r="E2137" s="10" t="s">
        <v>2091</v>
      </c>
      <c r="F2137" s="4" t="s">
        <v>48</v>
      </c>
      <c r="G2137" s="64" t="s">
        <v>2144</v>
      </c>
      <c r="H2137" s="10" t="s">
        <v>2108</v>
      </c>
      <c r="I2137" s="4" t="s">
        <v>73</v>
      </c>
      <c r="J2137" s="4"/>
      <c r="U2137" s="106"/>
    </row>
    <row r="2138" spans="2:30" outlineLevel="2">
      <c r="B2138" s="4" t="s">
        <v>14</v>
      </c>
      <c r="C2138" s="4" t="s">
        <v>5232</v>
      </c>
      <c r="D2138" s="4" t="s">
        <v>19</v>
      </c>
      <c r="E2138" s="10" t="s">
        <v>2091</v>
      </c>
      <c r="F2138" s="4" t="s">
        <v>49</v>
      </c>
      <c r="G2138" s="64" t="s">
        <v>2144</v>
      </c>
      <c r="H2138" s="10" t="s">
        <v>2109</v>
      </c>
      <c r="I2138" s="4" t="s">
        <v>73</v>
      </c>
      <c r="J2138" s="4"/>
      <c r="U2138" s="106"/>
    </row>
    <row r="2139" spans="2:30" outlineLevel="2">
      <c r="B2139" s="4" t="s">
        <v>14</v>
      </c>
      <c r="C2139" s="4" t="s">
        <v>5232</v>
      </c>
      <c r="D2139" s="4" t="s">
        <v>19</v>
      </c>
      <c r="E2139" s="10" t="s">
        <v>2091</v>
      </c>
      <c r="F2139" s="4" t="s">
        <v>50</v>
      </c>
      <c r="G2139" s="64" t="s">
        <v>2144</v>
      </c>
      <c r="H2139" s="10" t="s">
        <v>2110</v>
      </c>
      <c r="I2139" s="4" t="s">
        <v>73</v>
      </c>
      <c r="J2139" s="4"/>
      <c r="U2139" s="106"/>
    </row>
    <row r="2140" spans="2:30" outlineLevel="2">
      <c r="B2140" s="4" t="s">
        <v>14</v>
      </c>
      <c r="C2140" s="4" t="s">
        <v>5232</v>
      </c>
      <c r="D2140" s="4" t="s">
        <v>19</v>
      </c>
      <c r="E2140" s="10" t="s">
        <v>2091</v>
      </c>
      <c r="F2140" s="4" t="s">
        <v>51</v>
      </c>
      <c r="G2140" s="64" t="s">
        <v>2144</v>
      </c>
      <c r="H2140" s="10" t="s">
        <v>2111</v>
      </c>
      <c r="I2140" s="4" t="s">
        <v>73</v>
      </c>
      <c r="J2140" s="4"/>
      <c r="U2140" s="106"/>
    </row>
    <row r="2141" spans="2:30" outlineLevel="2">
      <c r="B2141" s="4" t="s">
        <v>14</v>
      </c>
      <c r="C2141" s="4" t="s">
        <v>5232</v>
      </c>
      <c r="D2141" s="4" t="s">
        <v>19</v>
      </c>
      <c r="E2141" s="10" t="s">
        <v>2091</v>
      </c>
      <c r="F2141" s="4" t="s">
        <v>52</v>
      </c>
      <c r="G2141" s="64" t="s">
        <v>2144</v>
      </c>
      <c r="H2141" s="10" t="s">
        <v>2112</v>
      </c>
      <c r="I2141" s="4" t="s">
        <v>73</v>
      </c>
      <c r="J2141" s="4"/>
      <c r="U2141" s="106"/>
    </row>
    <row r="2142" spans="2:30" outlineLevel="2">
      <c r="B2142" s="4" t="s">
        <v>14</v>
      </c>
      <c r="C2142" s="4" t="s">
        <v>5232</v>
      </c>
      <c r="D2142" s="4" t="s">
        <v>19</v>
      </c>
      <c r="E2142" s="35" t="s">
        <v>2091</v>
      </c>
      <c r="F2142" s="6" t="s">
        <v>169</v>
      </c>
      <c r="G2142" s="66" t="s">
        <v>2144</v>
      </c>
      <c r="H2142" s="35" t="s">
        <v>2113</v>
      </c>
      <c r="I2142" s="4" t="s">
        <v>73</v>
      </c>
      <c r="J2142" s="4"/>
      <c r="U2142" s="106"/>
    </row>
    <row r="2143" spans="2:30" outlineLevel="1">
      <c r="B2143" s="4" t="s">
        <v>14</v>
      </c>
      <c r="C2143" s="4" t="s">
        <v>5232</v>
      </c>
      <c r="D2143" s="2" t="s">
        <v>20</v>
      </c>
      <c r="E2143" s="38"/>
      <c r="F2143" s="3"/>
      <c r="G2143" s="8"/>
      <c r="H2143" s="8"/>
      <c r="I2143" s="3"/>
      <c r="J2143" s="3"/>
      <c r="U2143" s="114"/>
    </row>
    <row r="2144" spans="2:30" s="27" customFormat="1" outlineLevel="1">
      <c r="B2144" s="4" t="s">
        <v>14</v>
      </c>
      <c r="C2144" s="4" t="s">
        <v>5232</v>
      </c>
      <c r="D2144" s="4" t="s">
        <v>20</v>
      </c>
      <c r="E2144" s="46" t="s">
        <v>2116</v>
      </c>
      <c r="F2144" s="76"/>
      <c r="G2144" s="77"/>
      <c r="H2144" s="77"/>
      <c r="I2144" s="78"/>
      <c r="J2144" s="78"/>
      <c r="K2144" s="81" t="str">
        <f t="shared" ref="K2144:S2144" si="147">INDEX(ObjData,MATCH($C2144&amp;"-"&amp;$D2144&amp;"-"&amp;$E2144,ObjIDs,0),MATCH(K$2,ObjFields,0))</f>
        <v>ICPL</v>
      </c>
      <c r="L2144" s="82">
        <f t="shared" ca="1" si="147"/>
        <v>42276</v>
      </c>
      <c r="M2144" s="81" t="b">
        <f t="shared" si="147"/>
        <v>0</v>
      </c>
      <c r="N2144" s="81" t="str">
        <f t="shared" si="147"/>
        <v>NAME</v>
      </c>
      <c r="O2144" s="81" t="str">
        <f t="shared" si="147"/>
        <v>LAST_UPDATE_DT</v>
      </c>
      <c r="P2144" s="81" t="str">
        <f t="shared" si="147"/>
        <v>LAST_UPDATE</v>
      </c>
      <c r="Q2144" s="81" t="str">
        <f t="shared" si="147"/>
        <v>PX_LAST</v>
      </c>
      <c r="R2144" s="81" t="str">
        <f t="shared" si="147"/>
        <v>PX_BID</v>
      </c>
      <c r="S2144" s="81" t="str">
        <f t="shared" si="147"/>
        <v>PX_ASK</v>
      </c>
      <c r="U2144" s="103"/>
      <c r="V2144" s="104" t="s">
        <v>1055</v>
      </c>
      <c r="W2144" s="105">
        <v>42276</v>
      </c>
      <c r="X2144" s="104" t="b">
        <v>0</v>
      </c>
      <c r="Y2144" s="104" t="s">
        <v>289</v>
      </c>
      <c r="Z2144" s="104" t="s">
        <v>291</v>
      </c>
      <c r="AA2144" s="104" t="s">
        <v>292</v>
      </c>
      <c r="AB2144" s="104" t="s">
        <v>56</v>
      </c>
      <c r="AC2144" s="104" t="s">
        <v>5228</v>
      </c>
      <c r="AD2144" s="104" t="s">
        <v>5229</v>
      </c>
    </row>
    <row r="2145" spans="2:30" outlineLevel="2">
      <c r="B2145" s="4" t="s">
        <v>14</v>
      </c>
      <c r="C2145" s="4" t="s">
        <v>5232</v>
      </c>
      <c r="D2145" s="4" t="s">
        <v>20</v>
      </c>
      <c r="E2145" s="10" t="s">
        <v>2116</v>
      </c>
      <c r="F2145" s="4" t="s">
        <v>54</v>
      </c>
      <c r="G2145" s="64" t="s">
        <v>2118</v>
      </c>
      <c r="H2145" s="10" t="s">
        <v>2119</v>
      </c>
      <c r="I2145" s="4" t="s">
        <v>277</v>
      </c>
      <c r="J2145" s="72" t="str">
        <f>H2145&amp;" "&amp;K2145&amp;" "&amp;I2145</f>
        <v>TELBOR03 ICPL Index</v>
      </c>
      <c r="K2145" s="25" t="str">
        <f>K2144</f>
        <v>ICPL</v>
      </c>
      <c r="L2145" s="26">
        <f ca="1">L2144</f>
        <v>42276</v>
      </c>
      <c r="M2145" s="25" t="b">
        <f>M2144</f>
        <v>0</v>
      </c>
      <c r="N2145" s="84" t="str">
        <f>IF($M2145,_xll.BDP($J2145,N2144),"[DISABLED]")</f>
        <v>[DISABLED]</v>
      </c>
      <c r="O2145" s="84" t="str">
        <f>IF($M2145,_xll.BDP($J2145,O2144),"[DISABLED]")</f>
        <v>[DISABLED]</v>
      </c>
      <c r="P2145" s="84" t="str">
        <f>IF($M2145,_xll.BDP($J2145,P2144),"[DISABLED]")</f>
        <v>[DISABLED]</v>
      </c>
      <c r="Q2145" s="84" t="str">
        <f>IF($M2145,_xll.BDH($J2145,Q2144,$L2145),"[DISABLED]")</f>
        <v>[DISABLED]</v>
      </c>
      <c r="R2145" s="84" t="str">
        <f>IF($M2145,_xll.BDH($J2145,R2144,$L2145),"[DISABLED]")</f>
        <v>[DISABLED]</v>
      </c>
      <c r="S2145" s="84" t="str">
        <f>IF($M2145,_xll.BDH($J2145,S2144,$L2145),"[DISABLED]")</f>
        <v>[DISABLED]</v>
      </c>
      <c r="U2145" s="106" t="s">
        <v>6553</v>
      </c>
      <c r="V2145" s="107" t="s">
        <v>1055</v>
      </c>
      <c r="W2145" s="108">
        <v>42276</v>
      </c>
      <c r="X2145" s="107" t="b">
        <v>0</v>
      </c>
      <c r="Y2145" s="107" t="s">
        <v>5237</v>
      </c>
      <c r="Z2145" s="107" t="s">
        <v>5237</v>
      </c>
      <c r="AA2145" s="107" t="s">
        <v>5237</v>
      </c>
      <c r="AB2145" s="107" t="s">
        <v>5237</v>
      </c>
      <c r="AC2145" s="107" t="s">
        <v>5237</v>
      </c>
      <c r="AD2145" s="107" t="s">
        <v>5237</v>
      </c>
    </row>
    <row r="2146" spans="2:30" outlineLevel="2">
      <c r="B2146" s="4" t="s">
        <v>14</v>
      </c>
      <c r="C2146" s="4" t="s">
        <v>5232</v>
      </c>
      <c r="D2146" s="4" t="s">
        <v>20</v>
      </c>
      <c r="E2146" s="10" t="s">
        <v>2116</v>
      </c>
      <c r="F2146" s="4" t="s">
        <v>58</v>
      </c>
      <c r="G2146" s="64" t="s">
        <v>2117</v>
      </c>
      <c r="H2146" s="10" t="s">
        <v>2120</v>
      </c>
      <c r="I2146" s="4" t="s">
        <v>73</v>
      </c>
      <c r="J2146" s="4"/>
      <c r="U2146" s="106"/>
    </row>
    <row r="2147" spans="2:30" outlineLevel="2">
      <c r="B2147" s="4" t="s">
        <v>14</v>
      </c>
      <c r="C2147" s="4" t="s">
        <v>5232</v>
      </c>
      <c r="D2147" s="4" t="s">
        <v>20</v>
      </c>
      <c r="E2147" s="10" t="s">
        <v>2116</v>
      </c>
      <c r="F2147" s="4" t="s">
        <v>41</v>
      </c>
      <c r="G2147" s="64" t="s">
        <v>2117</v>
      </c>
      <c r="H2147" s="10" t="s">
        <v>2121</v>
      </c>
      <c r="I2147" s="4" t="s">
        <v>73</v>
      </c>
      <c r="J2147" s="4"/>
      <c r="U2147" s="106"/>
    </row>
    <row r="2148" spans="2:30" outlineLevel="2">
      <c r="B2148" s="4" t="s">
        <v>14</v>
      </c>
      <c r="C2148" s="4" t="s">
        <v>5232</v>
      </c>
      <c r="D2148" s="4" t="s">
        <v>20</v>
      </c>
      <c r="E2148" s="10" t="s">
        <v>2116</v>
      </c>
      <c r="F2148" s="4" t="s">
        <v>146</v>
      </c>
      <c r="G2148" s="64" t="s">
        <v>2117</v>
      </c>
      <c r="H2148" s="10" t="s">
        <v>2122</v>
      </c>
      <c r="I2148" s="4" t="s">
        <v>73</v>
      </c>
      <c r="J2148" s="4"/>
      <c r="U2148" s="106"/>
    </row>
    <row r="2149" spans="2:30" outlineLevel="2">
      <c r="B2149" s="4" t="s">
        <v>14</v>
      </c>
      <c r="C2149" s="4" t="s">
        <v>5232</v>
      </c>
      <c r="D2149" s="4" t="s">
        <v>20</v>
      </c>
      <c r="E2149" s="10" t="s">
        <v>2116</v>
      </c>
      <c r="F2149" s="4" t="s">
        <v>42</v>
      </c>
      <c r="G2149" s="64" t="s">
        <v>2117</v>
      </c>
      <c r="H2149" s="10" t="s">
        <v>2123</v>
      </c>
      <c r="I2149" s="4" t="s">
        <v>73</v>
      </c>
      <c r="J2149" s="4"/>
      <c r="U2149" s="106"/>
    </row>
    <row r="2150" spans="2:30" outlineLevel="2">
      <c r="B2150" s="4" t="s">
        <v>14</v>
      </c>
      <c r="C2150" s="4" t="s">
        <v>5232</v>
      </c>
      <c r="D2150" s="4" t="s">
        <v>20</v>
      </c>
      <c r="E2150" s="10" t="s">
        <v>2116</v>
      </c>
      <c r="F2150" s="4" t="s">
        <v>43</v>
      </c>
      <c r="G2150" s="64" t="s">
        <v>2117</v>
      </c>
      <c r="H2150" s="10" t="s">
        <v>2124</v>
      </c>
      <c r="I2150" s="4" t="s">
        <v>73</v>
      </c>
      <c r="J2150" s="4"/>
      <c r="U2150" s="106"/>
    </row>
    <row r="2151" spans="2:30" outlineLevel="2">
      <c r="B2151" s="4" t="s">
        <v>14</v>
      </c>
      <c r="C2151" s="4" t="s">
        <v>5232</v>
      </c>
      <c r="D2151" s="4" t="s">
        <v>20</v>
      </c>
      <c r="E2151" s="10" t="s">
        <v>2116</v>
      </c>
      <c r="F2151" s="4" t="s">
        <v>152</v>
      </c>
      <c r="G2151" s="64" t="s">
        <v>2117</v>
      </c>
      <c r="H2151" s="10" t="s">
        <v>2125</v>
      </c>
      <c r="I2151" s="4" t="s">
        <v>73</v>
      </c>
      <c r="J2151" s="4"/>
      <c r="U2151" s="106"/>
    </row>
    <row r="2152" spans="2:30" outlineLevel="2">
      <c r="B2152" s="4" t="s">
        <v>14</v>
      </c>
      <c r="C2152" s="4" t="s">
        <v>5232</v>
      </c>
      <c r="D2152" s="4" t="s">
        <v>20</v>
      </c>
      <c r="E2152" s="10" t="s">
        <v>2116</v>
      </c>
      <c r="F2152" s="4" t="s">
        <v>44</v>
      </c>
      <c r="G2152" s="64" t="s">
        <v>2117</v>
      </c>
      <c r="H2152" s="10" t="s">
        <v>2126</v>
      </c>
      <c r="I2152" s="4" t="s">
        <v>73</v>
      </c>
      <c r="J2152" s="4"/>
      <c r="U2152" s="106"/>
    </row>
    <row r="2153" spans="2:30" outlineLevel="2">
      <c r="B2153" s="4" t="s">
        <v>14</v>
      </c>
      <c r="C2153" s="4" t="s">
        <v>5232</v>
      </c>
      <c r="D2153" s="4" t="s">
        <v>20</v>
      </c>
      <c r="E2153" s="10" t="s">
        <v>2116</v>
      </c>
      <c r="F2153" s="4" t="s">
        <v>155</v>
      </c>
      <c r="G2153" s="64" t="s">
        <v>2117</v>
      </c>
      <c r="H2153" s="10" t="s">
        <v>2127</v>
      </c>
      <c r="I2153" s="4" t="s">
        <v>73</v>
      </c>
      <c r="J2153" s="4"/>
      <c r="U2153" s="106"/>
    </row>
    <row r="2154" spans="2:30" outlineLevel="2">
      <c r="B2154" s="4" t="s">
        <v>14</v>
      </c>
      <c r="C2154" s="4" t="s">
        <v>5232</v>
      </c>
      <c r="D2154" s="4" t="s">
        <v>20</v>
      </c>
      <c r="E2154" s="10" t="s">
        <v>2116</v>
      </c>
      <c r="F2154" s="4" t="s">
        <v>45</v>
      </c>
      <c r="G2154" s="64" t="s">
        <v>2117</v>
      </c>
      <c r="H2154" s="10" t="s">
        <v>2128</v>
      </c>
      <c r="I2154" s="4" t="s">
        <v>73</v>
      </c>
      <c r="J2154" s="4"/>
      <c r="U2154" s="106"/>
    </row>
    <row r="2155" spans="2:30" outlineLevel="2">
      <c r="B2155" s="4" t="s">
        <v>14</v>
      </c>
      <c r="C2155" s="4" t="s">
        <v>5232</v>
      </c>
      <c r="D2155" s="4" t="s">
        <v>20</v>
      </c>
      <c r="E2155" s="10" t="s">
        <v>2116</v>
      </c>
      <c r="F2155" s="4" t="s">
        <v>156</v>
      </c>
      <c r="G2155" s="64" t="s">
        <v>2117</v>
      </c>
      <c r="H2155" s="10" t="s">
        <v>2129</v>
      </c>
      <c r="I2155" s="4" t="s">
        <v>73</v>
      </c>
      <c r="J2155" s="4"/>
      <c r="U2155" s="106"/>
    </row>
    <row r="2156" spans="2:30" outlineLevel="2">
      <c r="B2156" s="4" t="s">
        <v>14</v>
      </c>
      <c r="C2156" s="4" t="s">
        <v>5232</v>
      </c>
      <c r="D2156" s="4" t="s">
        <v>20</v>
      </c>
      <c r="E2156" s="10" t="s">
        <v>2116</v>
      </c>
      <c r="F2156" s="4" t="s">
        <v>157</v>
      </c>
      <c r="G2156" s="64" t="s">
        <v>2117</v>
      </c>
      <c r="H2156" s="10" t="s">
        <v>2130</v>
      </c>
      <c r="I2156" s="4" t="s">
        <v>73</v>
      </c>
      <c r="J2156" s="4"/>
      <c r="U2156" s="106"/>
    </row>
    <row r="2157" spans="2:30" outlineLevel="2">
      <c r="B2157" s="4" t="s">
        <v>14</v>
      </c>
      <c r="C2157" s="4" t="s">
        <v>5232</v>
      </c>
      <c r="D2157" s="4" t="s">
        <v>20</v>
      </c>
      <c r="E2157" s="10" t="s">
        <v>2116</v>
      </c>
      <c r="F2157" s="4" t="s">
        <v>46</v>
      </c>
      <c r="G2157" s="64" t="s">
        <v>2117</v>
      </c>
      <c r="H2157" s="10" t="s">
        <v>2131</v>
      </c>
      <c r="I2157" s="4" t="s">
        <v>73</v>
      </c>
      <c r="J2157" s="4"/>
      <c r="U2157" s="106"/>
    </row>
    <row r="2158" spans="2:30" outlineLevel="2">
      <c r="B2158" s="4" t="s">
        <v>14</v>
      </c>
      <c r="C2158" s="4" t="s">
        <v>5232</v>
      </c>
      <c r="D2158" s="4" t="s">
        <v>20</v>
      </c>
      <c r="E2158" s="10" t="s">
        <v>2116</v>
      </c>
      <c r="F2158" s="4" t="s">
        <v>160</v>
      </c>
      <c r="G2158" s="64" t="s">
        <v>2117</v>
      </c>
      <c r="H2158" s="10" t="s">
        <v>2132</v>
      </c>
      <c r="I2158" s="4" t="s">
        <v>73</v>
      </c>
      <c r="J2158" s="4"/>
      <c r="U2158" s="106"/>
    </row>
    <row r="2159" spans="2:30" outlineLevel="2">
      <c r="B2159" s="4" t="s">
        <v>14</v>
      </c>
      <c r="C2159" s="4" t="s">
        <v>5232</v>
      </c>
      <c r="D2159" s="4" t="s">
        <v>20</v>
      </c>
      <c r="E2159" s="10" t="s">
        <v>2116</v>
      </c>
      <c r="F2159" s="4" t="s">
        <v>161</v>
      </c>
      <c r="G2159" s="64" t="s">
        <v>2117</v>
      </c>
      <c r="H2159" s="10" t="s">
        <v>2133</v>
      </c>
      <c r="I2159" s="4" t="s">
        <v>73</v>
      </c>
      <c r="J2159" s="4"/>
      <c r="U2159" s="106"/>
    </row>
    <row r="2160" spans="2:30" outlineLevel="2">
      <c r="B2160" s="4" t="s">
        <v>14</v>
      </c>
      <c r="C2160" s="4" t="s">
        <v>5232</v>
      </c>
      <c r="D2160" s="4" t="s">
        <v>20</v>
      </c>
      <c r="E2160" s="10" t="s">
        <v>2116</v>
      </c>
      <c r="F2160" s="4" t="s">
        <v>162</v>
      </c>
      <c r="G2160" s="64" t="s">
        <v>2117</v>
      </c>
      <c r="H2160" s="10" t="s">
        <v>2134</v>
      </c>
      <c r="I2160" s="4" t="s">
        <v>73</v>
      </c>
      <c r="J2160" s="4"/>
      <c r="U2160" s="106"/>
    </row>
    <row r="2161" spans="2:30" outlineLevel="2">
      <c r="B2161" s="4" t="s">
        <v>14</v>
      </c>
      <c r="C2161" s="4" t="s">
        <v>5232</v>
      </c>
      <c r="D2161" s="4" t="s">
        <v>20</v>
      </c>
      <c r="E2161" s="10" t="s">
        <v>2116</v>
      </c>
      <c r="F2161" s="4" t="s">
        <v>163</v>
      </c>
      <c r="G2161" s="64" t="s">
        <v>2117</v>
      </c>
      <c r="H2161" s="10" t="s">
        <v>2135</v>
      </c>
      <c r="I2161" s="4" t="s">
        <v>73</v>
      </c>
      <c r="J2161" s="4"/>
      <c r="U2161" s="106"/>
    </row>
    <row r="2162" spans="2:30" outlineLevel="2">
      <c r="B2162" s="4" t="s">
        <v>14</v>
      </c>
      <c r="C2162" s="4" t="s">
        <v>5232</v>
      </c>
      <c r="D2162" s="4" t="s">
        <v>20</v>
      </c>
      <c r="E2162" s="10" t="s">
        <v>2116</v>
      </c>
      <c r="F2162" s="4" t="s">
        <v>47</v>
      </c>
      <c r="G2162" s="64" t="s">
        <v>2117</v>
      </c>
      <c r="H2162" s="10" t="s">
        <v>2136</v>
      </c>
      <c r="I2162" s="4" t="s">
        <v>73</v>
      </c>
      <c r="J2162" s="4"/>
      <c r="U2162" s="106"/>
    </row>
    <row r="2163" spans="2:30" outlineLevel="2">
      <c r="B2163" s="4" t="s">
        <v>14</v>
      </c>
      <c r="C2163" s="4" t="s">
        <v>5232</v>
      </c>
      <c r="D2163" s="4" t="s">
        <v>20</v>
      </c>
      <c r="E2163" s="10" t="s">
        <v>2116</v>
      </c>
      <c r="F2163" s="4" t="s">
        <v>48</v>
      </c>
      <c r="G2163" s="64" t="s">
        <v>2117</v>
      </c>
      <c r="H2163" s="10" t="s">
        <v>2137</v>
      </c>
      <c r="I2163" s="4" t="s">
        <v>73</v>
      </c>
      <c r="J2163" s="4"/>
      <c r="U2163" s="106"/>
    </row>
    <row r="2164" spans="2:30" outlineLevel="2">
      <c r="B2164" s="4" t="s">
        <v>14</v>
      </c>
      <c r="C2164" s="4" t="s">
        <v>5232</v>
      </c>
      <c r="D2164" s="4" t="s">
        <v>20</v>
      </c>
      <c r="E2164" s="10" t="s">
        <v>2116</v>
      </c>
      <c r="F2164" s="4" t="s">
        <v>49</v>
      </c>
      <c r="G2164" s="64" t="s">
        <v>2117</v>
      </c>
      <c r="H2164" s="10" t="s">
        <v>2138</v>
      </c>
      <c r="I2164" s="4" t="s">
        <v>73</v>
      </c>
      <c r="J2164" s="4"/>
      <c r="U2164" s="106"/>
    </row>
    <row r="2165" spans="2:30" outlineLevel="2">
      <c r="B2165" s="4" t="s">
        <v>14</v>
      </c>
      <c r="C2165" s="4" t="s">
        <v>5232</v>
      </c>
      <c r="D2165" s="4" t="s">
        <v>20</v>
      </c>
      <c r="E2165" s="10" t="s">
        <v>2116</v>
      </c>
      <c r="F2165" s="4" t="s">
        <v>50</v>
      </c>
      <c r="G2165" s="64" t="s">
        <v>2117</v>
      </c>
      <c r="H2165" s="10" t="s">
        <v>2139</v>
      </c>
      <c r="I2165" s="4" t="s">
        <v>73</v>
      </c>
      <c r="J2165" s="4"/>
      <c r="U2165" s="106"/>
    </row>
    <row r="2166" spans="2:30" outlineLevel="2">
      <c r="B2166" s="4" t="s">
        <v>14</v>
      </c>
      <c r="C2166" s="4" t="s">
        <v>5232</v>
      </c>
      <c r="D2166" s="4" t="s">
        <v>20</v>
      </c>
      <c r="E2166" s="10" t="s">
        <v>2116</v>
      </c>
      <c r="F2166" s="4" t="s">
        <v>51</v>
      </c>
      <c r="G2166" s="64" t="s">
        <v>2117</v>
      </c>
      <c r="H2166" s="10" t="s">
        <v>2140</v>
      </c>
      <c r="I2166" s="4" t="s">
        <v>73</v>
      </c>
      <c r="J2166" s="4"/>
      <c r="U2166" s="106"/>
    </row>
    <row r="2167" spans="2:30" outlineLevel="2">
      <c r="B2167" s="4" t="s">
        <v>14</v>
      </c>
      <c r="C2167" s="4" t="s">
        <v>5232</v>
      </c>
      <c r="D2167" s="4" t="s">
        <v>20</v>
      </c>
      <c r="E2167" s="10" t="s">
        <v>2116</v>
      </c>
      <c r="F2167" s="4" t="s">
        <v>52</v>
      </c>
      <c r="G2167" s="64" t="s">
        <v>2117</v>
      </c>
      <c r="H2167" s="10" t="s">
        <v>2141</v>
      </c>
      <c r="I2167" s="4" t="s">
        <v>73</v>
      </c>
      <c r="J2167" s="4"/>
      <c r="U2167" s="106"/>
    </row>
    <row r="2168" spans="2:30" outlineLevel="2">
      <c r="B2168" s="4" t="s">
        <v>14</v>
      </c>
      <c r="C2168" s="4" t="s">
        <v>5232</v>
      </c>
      <c r="D2168" s="4" t="s">
        <v>20</v>
      </c>
      <c r="E2168" s="35" t="s">
        <v>2116</v>
      </c>
      <c r="F2168" s="6" t="s">
        <v>169</v>
      </c>
      <c r="G2168" s="66" t="s">
        <v>2117</v>
      </c>
      <c r="H2168" s="35" t="s">
        <v>2142</v>
      </c>
      <c r="I2168" s="4" t="s">
        <v>73</v>
      </c>
      <c r="J2168" s="4"/>
      <c r="U2168" s="106"/>
    </row>
    <row r="2169" spans="2:30" outlineLevel="1">
      <c r="B2169" s="4" t="s">
        <v>14</v>
      </c>
      <c r="C2169" s="4" t="s">
        <v>5232</v>
      </c>
      <c r="D2169" s="2" t="s">
        <v>21</v>
      </c>
      <c r="E2169" s="38"/>
      <c r="F2169" s="3"/>
      <c r="G2169" s="8"/>
      <c r="H2169" s="8"/>
      <c r="I2169" s="3"/>
      <c r="J2169" s="3"/>
      <c r="U2169" s="114"/>
    </row>
    <row r="2170" spans="2:30" s="27" customFormat="1" outlineLevel="1">
      <c r="B2170" s="4" t="s">
        <v>14</v>
      </c>
      <c r="C2170" s="4" t="s">
        <v>5232</v>
      </c>
      <c r="D2170" s="4" t="s">
        <v>21</v>
      </c>
      <c r="E2170" s="46" t="s">
        <v>2145</v>
      </c>
      <c r="F2170" s="76"/>
      <c r="G2170" s="77"/>
      <c r="H2170" s="77"/>
      <c r="I2170" s="78"/>
      <c r="J2170" s="78"/>
      <c r="K2170" s="81" t="str">
        <f t="shared" ref="K2170:S2170" si="148">INDEX(ObjData,MATCH($C2170&amp;"-"&amp;$D2170&amp;"-"&amp;$E2170,ObjIDs,0),MATCH(K$2,ObjFields,0))</f>
        <v>ICPL</v>
      </c>
      <c r="L2170" s="82">
        <f t="shared" ca="1" si="148"/>
        <v>42276</v>
      </c>
      <c r="M2170" s="81" t="b">
        <f t="shared" si="148"/>
        <v>0</v>
      </c>
      <c r="N2170" s="81" t="str">
        <f t="shared" si="148"/>
        <v>NAME</v>
      </c>
      <c r="O2170" s="81" t="str">
        <f t="shared" si="148"/>
        <v>LAST_UPDATE_DT</v>
      </c>
      <c r="P2170" s="81" t="str">
        <f t="shared" si="148"/>
        <v>LAST_UPDATE</v>
      </c>
      <c r="Q2170" s="81" t="str">
        <f t="shared" si="148"/>
        <v>PX_LAST</v>
      </c>
      <c r="R2170" s="81" t="str">
        <f t="shared" si="148"/>
        <v>PX_BID</v>
      </c>
      <c r="S2170" s="81" t="str">
        <f t="shared" si="148"/>
        <v>PX_ASK</v>
      </c>
      <c r="U2170" s="103"/>
      <c r="V2170" s="104" t="s">
        <v>1055</v>
      </c>
      <c r="W2170" s="105">
        <v>42276</v>
      </c>
      <c r="X2170" s="104" t="b">
        <v>0</v>
      </c>
      <c r="Y2170" s="104" t="s">
        <v>289</v>
      </c>
      <c r="Z2170" s="104" t="s">
        <v>291</v>
      </c>
      <c r="AA2170" s="104" t="s">
        <v>292</v>
      </c>
      <c r="AB2170" s="104" t="s">
        <v>56</v>
      </c>
      <c r="AC2170" s="104" t="s">
        <v>5228</v>
      </c>
      <c r="AD2170" s="104" t="s">
        <v>5229</v>
      </c>
    </row>
    <row r="2171" spans="2:30" outlineLevel="2">
      <c r="B2171" s="4" t="s">
        <v>14</v>
      </c>
      <c r="C2171" s="4" t="s">
        <v>5232</v>
      </c>
      <c r="D2171" s="4" t="s">
        <v>21</v>
      </c>
      <c r="E2171" s="10" t="s">
        <v>2145</v>
      </c>
      <c r="F2171" s="4" t="s">
        <v>54</v>
      </c>
      <c r="G2171" s="64" t="s">
        <v>2146</v>
      </c>
      <c r="H2171" s="10" t="s">
        <v>2147</v>
      </c>
      <c r="I2171" s="4" t="s">
        <v>277</v>
      </c>
      <c r="J2171" s="72" t="str">
        <f>H2171&amp;" "&amp;K2171&amp;" "&amp;I2171</f>
        <v>TRLIB3M ICPL Index</v>
      </c>
      <c r="K2171" s="25" t="str">
        <f>K2170</f>
        <v>ICPL</v>
      </c>
      <c r="L2171" s="26">
        <f ca="1">L2170</f>
        <v>42276</v>
      </c>
      <c r="M2171" s="25" t="b">
        <f>M2170</f>
        <v>0</v>
      </c>
      <c r="N2171" s="84" t="str">
        <f>IF($M2171,_xll.BDP($J2171,N2170),"[DISABLED]")</f>
        <v>[DISABLED]</v>
      </c>
      <c r="O2171" s="84" t="str">
        <f>IF($M2171,_xll.BDP($J2171,O2170),"[DISABLED]")</f>
        <v>[DISABLED]</v>
      </c>
      <c r="P2171" s="84" t="str">
        <f>IF($M2171,_xll.BDP($J2171,P2170),"[DISABLED]")</f>
        <v>[DISABLED]</v>
      </c>
      <c r="Q2171" s="84" t="str">
        <f>IF($M2171,_xll.BDH($J2171,Q2170,$L2171),"[DISABLED]")</f>
        <v>[DISABLED]</v>
      </c>
      <c r="R2171" s="84" t="str">
        <f>IF($M2171,_xll.BDH($J2171,R2170,$L2171),"[DISABLED]")</f>
        <v>[DISABLED]</v>
      </c>
      <c r="S2171" s="84" t="str">
        <f>IF($M2171,_xll.BDH($J2171,S2170,$L2171),"[DISABLED]")</f>
        <v>[DISABLED]</v>
      </c>
      <c r="U2171" s="106" t="s">
        <v>6554</v>
      </c>
      <c r="V2171" s="107" t="s">
        <v>1055</v>
      </c>
      <c r="W2171" s="108">
        <v>42276</v>
      </c>
      <c r="X2171" s="107" t="b">
        <v>0</v>
      </c>
      <c r="Y2171" s="107" t="s">
        <v>5237</v>
      </c>
      <c r="Z2171" s="107" t="s">
        <v>5237</v>
      </c>
      <c r="AA2171" s="107" t="s">
        <v>5237</v>
      </c>
      <c r="AB2171" s="107" t="s">
        <v>5237</v>
      </c>
      <c r="AC2171" s="107" t="s">
        <v>5237</v>
      </c>
      <c r="AD2171" s="107" t="s">
        <v>5237</v>
      </c>
    </row>
    <row r="2172" spans="2:30" outlineLevel="2">
      <c r="B2172" s="4" t="s">
        <v>14</v>
      </c>
      <c r="C2172" s="4" t="s">
        <v>5232</v>
      </c>
      <c r="D2172" s="4" t="s">
        <v>21</v>
      </c>
      <c r="E2172" s="10" t="s">
        <v>2145</v>
      </c>
      <c r="F2172" s="4" t="s">
        <v>58</v>
      </c>
      <c r="G2172" s="64" t="s">
        <v>2171</v>
      </c>
      <c r="H2172" s="10" t="s">
        <v>2148</v>
      </c>
      <c r="I2172" s="4" t="s">
        <v>73</v>
      </c>
      <c r="J2172" s="4"/>
      <c r="U2172" s="106"/>
    </row>
    <row r="2173" spans="2:30" outlineLevel="2">
      <c r="B2173" s="4" t="s">
        <v>14</v>
      </c>
      <c r="C2173" s="4" t="s">
        <v>5232</v>
      </c>
      <c r="D2173" s="4" t="s">
        <v>21</v>
      </c>
      <c r="E2173" s="10" t="s">
        <v>2145</v>
      </c>
      <c r="F2173" s="4" t="s">
        <v>41</v>
      </c>
      <c r="G2173" s="64" t="s">
        <v>2171</v>
      </c>
      <c r="H2173" s="10" t="s">
        <v>2149</v>
      </c>
      <c r="I2173" s="4" t="s">
        <v>73</v>
      </c>
      <c r="J2173" s="4"/>
      <c r="U2173" s="106"/>
    </row>
    <row r="2174" spans="2:30" outlineLevel="2">
      <c r="B2174" s="4" t="s">
        <v>14</v>
      </c>
      <c r="C2174" s="4" t="s">
        <v>5232</v>
      </c>
      <c r="D2174" s="4" t="s">
        <v>21</v>
      </c>
      <c r="E2174" s="10" t="s">
        <v>2145</v>
      </c>
      <c r="F2174" s="4" t="s">
        <v>146</v>
      </c>
      <c r="G2174" s="64" t="s">
        <v>2171</v>
      </c>
      <c r="H2174" s="10" t="s">
        <v>2150</v>
      </c>
      <c r="I2174" s="4" t="s">
        <v>73</v>
      </c>
      <c r="J2174" s="4"/>
      <c r="U2174" s="106"/>
    </row>
    <row r="2175" spans="2:30" outlineLevel="2">
      <c r="B2175" s="4" t="s">
        <v>14</v>
      </c>
      <c r="C2175" s="4" t="s">
        <v>5232</v>
      </c>
      <c r="D2175" s="4" t="s">
        <v>21</v>
      </c>
      <c r="E2175" s="10" t="s">
        <v>2145</v>
      </c>
      <c r="F2175" s="4" t="s">
        <v>42</v>
      </c>
      <c r="G2175" s="64" t="s">
        <v>2171</v>
      </c>
      <c r="H2175" s="10" t="s">
        <v>2151</v>
      </c>
      <c r="I2175" s="4" t="s">
        <v>73</v>
      </c>
      <c r="J2175" s="4"/>
      <c r="U2175" s="106"/>
    </row>
    <row r="2176" spans="2:30" outlineLevel="2">
      <c r="B2176" s="4" t="s">
        <v>14</v>
      </c>
      <c r="C2176" s="4" t="s">
        <v>5232</v>
      </c>
      <c r="D2176" s="4" t="s">
        <v>21</v>
      </c>
      <c r="E2176" s="10" t="s">
        <v>2145</v>
      </c>
      <c r="F2176" s="4" t="s">
        <v>43</v>
      </c>
      <c r="G2176" s="64" t="s">
        <v>2171</v>
      </c>
      <c r="H2176" s="10" t="s">
        <v>2152</v>
      </c>
      <c r="I2176" s="4" t="s">
        <v>73</v>
      </c>
      <c r="J2176" s="4"/>
      <c r="U2176" s="106"/>
    </row>
    <row r="2177" spans="2:21" outlineLevel="2">
      <c r="B2177" s="4" t="s">
        <v>14</v>
      </c>
      <c r="C2177" s="4" t="s">
        <v>5232</v>
      </c>
      <c r="D2177" s="4" t="s">
        <v>21</v>
      </c>
      <c r="E2177" s="10" t="s">
        <v>2145</v>
      </c>
      <c r="F2177" s="4" t="s">
        <v>152</v>
      </c>
      <c r="G2177" s="64" t="s">
        <v>2171</v>
      </c>
      <c r="H2177" s="10" t="s">
        <v>2153</v>
      </c>
      <c r="I2177" s="4" t="s">
        <v>73</v>
      </c>
      <c r="J2177" s="4"/>
      <c r="U2177" s="106"/>
    </row>
    <row r="2178" spans="2:21" outlineLevel="2">
      <c r="B2178" s="4" t="s">
        <v>14</v>
      </c>
      <c r="C2178" s="4" t="s">
        <v>5232</v>
      </c>
      <c r="D2178" s="4" t="s">
        <v>21</v>
      </c>
      <c r="E2178" s="10" t="s">
        <v>2145</v>
      </c>
      <c r="F2178" s="4" t="s">
        <v>44</v>
      </c>
      <c r="G2178" s="64" t="s">
        <v>2171</v>
      </c>
      <c r="H2178" s="10" t="s">
        <v>2154</v>
      </c>
      <c r="I2178" s="4" t="s">
        <v>73</v>
      </c>
      <c r="J2178" s="4"/>
      <c r="U2178" s="106"/>
    </row>
    <row r="2179" spans="2:21" outlineLevel="2">
      <c r="B2179" s="4" t="s">
        <v>14</v>
      </c>
      <c r="C2179" s="4" t="s">
        <v>5232</v>
      </c>
      <c r="D2179" s="4" t="s">
        <v>21</v>
      </c>
      <c r="E2179" s="10" t="s">
        <v>2145</v>
      </c>
      <c r="F2179" s="4" t="s">
        <v>155</v>
      </c>
      <c r="G2179" s="64" t="s">
        <v>2171</v>
      </c>
      <c r="H2179" s="10" t="s">
        <v>2155</v>
      </c>
      <c r="I2179" s="4" t="s">
        <v>73</v>
      </c>
      <c r="J2179" s="4"/>
      <c r="U2179" s="106"/>
    </row>
    <row r="2180" spans="2:21" outlineLevel="2">
      <c r="B2180" s="4" t="s">
        <v>14</v>
      </c>
      <c r="C2180" s="4" t="s">
        <v>5232</v>
      </c>
      <c r="D2180" s="4" t="s">
        <v>21</v>
      </c>
      <c r="E2180" s="10" t="s">
        <v>2145</v>
      </c>
      <c r="F2180" s="4" t="s">
        <v>45</v>
      </c>
      <c r="G2180" s="64" t="s">
        <v>2171</v>
      </c>
      <c r="H2180" s="10" t="s">
        <v>2156</v>
      </c>
      <c r="I2180" s="4" t="s">
        <v>73</v>
      </c>
      <c r="J2180" s="4"/>
      <c r="U2180" s="106"/>
    </row>
    <row r="2181" spans="2:21" outlineLevel="2">
      <c r="B2181" s="4" t="s">
        <v>14</v>
      </c>
      <c r="C2181" s="4" t="s">
        <v>5232</v>
      </c>
      <c r="D2181" s="4" t="s">
        <v>21</v>
      </c>
      <c r="E2181" s="10" t="s">
        <v>2145</v>
      </c>
      <c r="F2181" s="4" t="s">
        <v>156</v>
      </c>
      <c r="G2181" s="64" t="s">
        <v>2171</v>
      </c>
      <c r="H2181" s="10" t="s">
        <v>2157</v>
      </c>
      <c r="I2181" s="4" t="s">
        <v>73</v>
      </c>
      <c r="J2181" s="4"/>
      <c r="U2181" s="106"/>
    </row>
    <row r="2182" spans="2:21" outlineLevel="2">
      <c r="B2182" s="4" t="s">
        <v>14</v>
      </c>
      <c r="C2182" s="4" t="s">
        <v>5232</v>
      </c>
      <c r="D2182" s="4" t="s">
        <v>21</v>
      </c>
      <c r="E2182" s="10" t="s">
        <v>2145</v>
      </c>
      <c r="F2182" s="4" t="s">
        <v>157</v>
      </c>
      <c r="G2182" s="64" t="s">
        <v>2171</v>
      </c>
      <c r="H2182" s="10" t="s">
        <v>2158</v>
      </c>
      <c r="I2182" s="4" t="s">
        <v>73</v>
      </c>
      <c r="J2182" s="4"/>
      <c r="U2182" s="106"/>
    </row>
    <row r="2183" spans="2:21" outlineLevel="2">
      <c r="B2183" s="4" t="s">
        <v>14</v>
      </c>
      <c r="C2183" s="4" t="s">
        <v>5232</v>
      </c>
      <c r="D2183" s="4" t="s">
        <v>21</v>
      </c>
      <c r="E2183" s="10" t="s">
        <v>2145</v>
      </c>
      <c r="F2183" s="4" t="s">
        <v>46</v>
      </c>
      <c r="G2183" s="64" t="s">
        <v>2171</v>
      </c>
      <c r="H2183" s="10" t="s">
        <v>2159</v>
      </c>
      <c r="I2183" s="4" t="s">
        <v>73</v>
      </c>
      <c r="J2183" s="4"/>
      <c r="U2183" s="106"/>
    </row>
    <row r="2184" spans="2:21" outlineLevel="2">
      <c r="B2184" s="4" t="s">
        <v>14</v>
      </c>
      <c r="C2184" s="4" t="s">
        <v>5232</v>
      </c>
      <c r="D2184" s="4" t="s">
        <v>21</v>
      </c>
      <c r="E2184" s="10" t="s">
        <v>2145</v>
      </c>
      <c r="F2184" s="4" t="s">
        <v>160</v>
      </c>
      <c r="G2184" s="64" t="s">
        <v>2171</v>
      </c>
      <c r="H2184" s="10" t="s">
        <v>2160</v>
      </c>
      <c r="I2184" s="4" t="s">
        <v>73</v>
      </c>
      <c r="J2184" s="4"/>
      <c r="U2184" s="106"/>
    </row>
    <row r="2185" spans="2:21" outlineLevel="2">
      <c r="B2185" s="4" t="s">
        <v>14</v>
      </c>
      <c r="C2185" s="4" t="s">
        <v>5232</v>
      </c>
      <c r="D2185" s="4" t="s">
        <v>21</v>
      </c>
      <c r="E2185" s="10" t="s">
        <v>2145</v>
      </c>
      <c r="F2185" s="4" t="s">
        <v>161</v>
      </c>
      <c r="G2185" s="64" t="s">
        <v>2171</v>
      </c>
      <c r="H2185" s="10" t="s">
        <v>2161</v>
      </c>
      <c r="I2185" s="4" t="s">
        <v>73</v>
      </c>
      <c r="J2185" s="4"/>
      <c r="U2185" s="106"/>
    </row>
    <row r="2186" spans="2:21" outlineLevel="2">
      <c r="B2186" s="4" t="s">
        <v>14</v>
      </c>
      <c r="C2186" s="4" t="s">
        <v>5232</v>
      </c>
      <c r="D2186" s="4" t="s">
        <v>21</v>
      </c>
      <c r="E2186" s="10" t="s">
        <v>2145</v>
      </c>
      <c r="F2186" s="4" t="s">
        <v>162</v>
      </c>
      <c r="G2186" s="64" t="s">
        <v>2171</v>
      </c>
      <c r="H2186" s="10" t="s">
        <v>2162</v>
      </c>
      <c r="I2186" s="4" t="s">
        <v>73</v>
      </c>
      <c r="J2186" s="4"/>
      <c r="U2186" s="106"/>
    </row>
    <row r="2187" spans="2:21" outlineLevel="2">
      <c r="B2187" s="4" t="s">
        <v>14</v>
      </c>
      <c r="C2187" s="4" t="s">
        <v>5232</v>
      </c>
      <c r="D2187" s="4" t="s">
        <v>21</v>
      </c>
      <c r="E2187" s="10" t="s">
        <v>2145</v>
      </c>
      <c r="F2187" s="4" t="s">
        <v>163</v>
      </c>
      <c r="G2187" s="64" t="s">
        <v>2171</v>
      </c>
      <c r="H2187" s="10" t="s">
        <v>2163</v>
      </c>
      <c r="I2187" s="4" t="s">
        <v>73</v>
      </c>
      <c r="J2187" s="4"/>
      <c r="U2187" s="106"/>
    </row>
    <row r="2188" spans="2:21" outlineLevel="2">
      <c r="B2188" s="4" t="s">
        <v>14</v>
      </c>
      <c r="C2188" s="4" t="s">
        <v>5232</v>
      </c>
      <c r="D2188" s="4" t="s">
        <v>21</v>
      </c>
      <c r="E2188" s="10" t="s">
        <v>2145</v>
      </c>
      <c r="F2188" s="4" t="s">
        <v>47</v>
      </c>
      <c r="G2188" s="64" t="s">
        <v>2171</v>
      </c>
      <c r="H2188" s="10" t="s">
        <v>2164</v>
      </c>
      <c r="I2188" s="4" t="s">
        <v>73</v>
      </c>
      <c r="J2188" s="4"/>
      <c r="U2188" s="106"/>
    </row>
    <row r="2189" spans="2:21" outlineLevel="2">
      <c r="B2189" s="4" t="s">
        <v>14</v>
      </c>
      <c r="C2189" s="4" t="s">
        <v>5232</v>
      </c>
      <c r="D2189" s="4" t="s">
        <v>21</v>
      </c>
      <c r="E2189" s="10" t="s">
        <v>2145</v>
      </c>
      <c r="F2189" s="4" t="s">
        <v>48</v>
      </c>
      <c r="G2189" s="64" t="s">
        <v>2171</v>
      </c>
      <c r="H2189" s="10" t="s">
        <v>2165</v>
      </c>
      <c r="I2189" s="4" t="s">
        <v>73</v>
      </c>
      <c r="J2189" s="4"/>
      <c r="U2189" s="106"/>
    </row>
    <row r="2190" spans="2:21" outlineLevel="2">
      <c r="B2190" s="4" t="s">
        <v>14</v>
      </c>
      <c r="C2190" s="4" t="s">
        <v>5232</v>
      </c>
      <c r="D2190" s="4" t="s">
        <v>21</v>
      </c>
      <c r="E2190" s="10" t="s">
        <v>2145</v>
      </c>
      <c r="F2190" s="4" t="s">
        <v>49</v>
      </c>
      <c r="G2190" s="64" t="s">
        <v>2171</v>
      </c>
      <c r="H2190" s="10" t="s">
        <v>2166</v>
      </c>
      <c r="I2190" s="4" t="s">
        <v>73</v>
      </c>
      <c r="J2190" s="4"/>
      <c r="U2190" s="106"/>
    </row>
    <row r="2191" spans="2:21" outlineLevel="2">
      <c r="B2191" s="4" t="s">
        <v>14</v>
      </c>
      <c r="C2191" s="4" t="s">
        <v>5232</v>
      </c>
      <c r="D2191" s="4" t="s">
        <v>21</v>
      </c>
      <c r="E2191" s="10" t="s">
        <v>2145</v>
      </c>
      <c r="F2191" s="4" t="s">
        <v>50</v>
      </c>
      <c r="G2191" s="64" t="s">
        <v>2171</v>
      </c>
      <c r="H2191" s="10" t="s">
        <v>2167</v>
      </c>
      <c r="I2191" s="4" t="s">
        <v>73</v>
      </c>
      <c r="J2191" s="4"/>
      <c r="U2191" s="106"/>
    </row>
    <row r="2192" spans="2:21" outlineLevel="2">
      <c r="B2192" s="4" t="s">
        <v>14</v>
      </c>
      <c r="C2192" s="4" t="s">
        <v>5232</v>
      </c>
      <c r="D2192" s="4" t="s">
        <v>21</v>
      </c>
      <c r="E2192" s="10" t="s">
        <v>2145</v>
      </c>
      <c r="F2192" s="4" t="s">
        <v>51</v>
      </c>
      <c r="G2192" s="64" t="s">
        <v>2171</v>
      </c>
      <c r="H2192" s="10" t="s">
        <v>2168</v>
      </c>
      <c r="I2192" s="4" t="s">
        <v>73</v>
      </c>
      <c r="J2192" s="4"/>
      <c r="U2192" s="106"/>
    </row>
    <row r="2193" spans="2:30" outlineLevel="2">
      <c r="B2193" s="4" t="s">
        <v>14</v>
      </c>
      <c r="C2193" s="4" t="s">
        <v>5232</v>
      </c>
      <c r="D2193" s="4" t="s">
        <v>21</v>
      </c>
      <c r="E2193" s="10" t="s">
        <v>2145</v>
      </c>
      <c r="F2193" s="4" t="s">
        <v>52</v>
      </c>
      <c r="G2193" s="64" t="s">
        <v>2171</v>
      </c>
      <c r="H2193" s="10" t="s">
        <v>2169</v>
      </c>
      <c r="I2193" s="4" t="s">
        <v>73</v>
      </c>
      <c r="J2193" s="4"/>
      <c r="U2193" s="106"/>
    </row>
    <row r="2194" spans="2:30" outlineLevel="2">
      <c r="B2194" s="4" t="s">
        <v>14</v>
      </c>
      <c r="C2194" s="4" t="s">
        <v>5232</v>
      </c>
      <c r="D2194" s="4" t="s">
        <v>21</v>
      </c>
      <c r="E2194" s="35" t="s">
        <v>2145</v>
      </c>
      <c r="F2194" s="6" t="s">
        <v>169</v>
      </c>
      <c r="G2194" s="66" t="s">
        <v>2171</v>
      </c>
      <c r="H2194" s="35" t="s">
        <v>2170</v>
      </c>
      <c r="I2194" s="4" t="s">
        <v>73</v>
      </c>
      <c r="J2194" s="4"/>
      <c r="U2194" s="106"/>
    </row>
    <row r="2195" spans="2:30" outlineLevel="1">
      <c r="B2195" s="4" t="s">
        <v>14</v>
      </c>
      <c r="C2195" s="4" t="s">
        <v>5232</v>
      </c>
      <c r="D2195" s="2" t="s">
        <v>22</v>
      </c>
      <c r="E2195" s="38"/>
      <c r="F2195" s="3"/>
      <c r="G2195" s="8"/>
      <c r="H2195" s="8"/>
      <c r="I2195" s="3"/>
      <c r="J2195" s="3"/>
      <c r="U2195" s="114"/>
    </row>
    <row r="2196" spans="2:30" s="27" customFormat="1" outlineLevel="1">
      <c r="B2196" s="4" t="s">
        <v>14</v>
      </c>
      <c r="C2196" s="4" t="s">
        <v>5232</v>
      </c>
      <c r="D2196" s="4" t="s">
        <v>22</v>
      </c>
      <c r="E2196" s="46" t="s">
        <v>2172</v>
      </c>
      <c r="F2196" s="76"/>
      <c r="G2196" s="77"/>
      <c r="H2196" s="77"/>
      <c r="I2196" s="78"/>
      <c r="J2196" s="78"/>
      <c r="K2196" s="81" t="str">
        <f t="shared" ref="K2196:S2196" si="149">INDEX(ObjData,MATCH($C2196&amp;"-"&amp;$D2196&amp;"-"&amp;$E2196,ObjIDs,0),MATCH(K$2,ObjFields,0))</f>
        <v>ICPL</v>
      </c>
      <c r="L2196" s="82">
        <f t="shared" ca="1" si="149"/>
        <v>42276</v>
      </c>
      <c r="M2196" s="81" t="b">
        <f t="shared" si="149"/>
        <v>0</v>
      </c>
      <c r="N2196" s="81" t="str">
        <f t="shared" si="149"/>
        <v>NAME</v>
      </c>
      <c r="O2196" s="81" t="str">
        <f t="shared" si="149"/>
        <v>LAST_UPDATE_DT</v>
      </c>
      <c r="P2196" s="81" t="str">
        <f t="shared" si="149"/>
        <v>LAST_UPDATE</v>
      </c>
      <c r="Q2196" s="81" t="str">
        <f t="shared" si="149"/>
        <v>PX_LAST</v>
      </c>
      <c r="R2196" s="81" t="str">
        <f t="shared" si="149"/>
        <v>PX_BID</v>
      </c>
      <c r="S2196" s="81" t="str">
        <f t="shared" si="149"/>
        <v>PX_ASK</v>
      </c>
      <c r="U2196" s="103"/>
      <c r="V2196" s="104" t="s">
        <v>1055</v>
      </c>
      <c r="W2196" s="105">
        <v>42276</v>
      </c>
      <c r="X2196" s="104" t="b">
        <v>0</v>
      </c>
      <c r="Y2196" s="104" t="s">
        <v>289</v>
      </c>
      <c r="Z2196" s="104" t="s">
        <v>291</v>
      </c>
      <c r="AA2196" s="104" t="s">
        <v>292</v>
      </c>
      <c r="AB2196" s="104" t="s">
        <v>56</v>
      </c>
      <c r="AC2196" s="104" t="s">
        <v>5228</v>
      </c>
      <c r="AD2196" s="104" t="s">
        <v>5229</v>
      </c>
    </row>
    <row r="2197" spans="2:30" outlineLevel="2">
      <c r="B2197" s="4" t="s">
        <v>14</v>
      </c>
      <c r="C2197" s="4" t="s">
        <v>5232</v>
      </c>
      <c r="D2197" s="4" t="s">
        <v>22</v>
      </c>
      <c r="E2197" s="10" t="s">
        <v>2172</v>
      </c>
      <c r="F2197" s="4" t="s">
        <v>54</v>
      </c>
      <c r="G2197" s="64" t="s">
        <v>2173</v>
      </c>
      <c r="H2197" s="10" t="s">
        <v>2175</v>
      </c>
      <c r="I2197" s="4" t="s">
        <v>277</v>
      </c>
      <c r="J2197" s="72" t="str">
        <f>H2197&amp;" "&amp;K2197&amp;" "&amp;I2197</f>
        <v>JIBA3M ICPL Index</v>
      </c>
      <c r="K2197" s="25" t="str">
        <f>K2196</f>
        <v>ICPL</v>
      </c>
      <c r="L2197" s="26">
        <f ca="1">L2196</f>
        <v>42276</v>
      </c>
      <c r="M2197" s="25" t="b">
        <f>M2196</f>
        <v>0</v>
      </c>
      <c r="N2197" s="84" t="str">
        <f>IF($M2197,_xll.BDP($J2197,N2196),"[DISABLED]")</f>
        <v>[DISABLED]</v>
      </c>
      <c r="O2197" s="84" t="str">
        <f>IF($M2197,_xll.BDP($J2197,O2196),"[DISABLED]")</f>
        <v>[DISABLED]</v>
      </c>
      <c r="P2197" s="84" t="str">
        <f>IF($M2197,_xll.BDP($J2197,P2196),"[DISABLED]")</f>
        <v>[DISABLED]</v>
      </c>
      <c r="Q2197" s="84" t="str">
        <f>IF($M2197,_xll.BDH($J2197,Q2196,$L2197),"[DISABLED]")</f>
        <v>[DISABLED]</v>
      </c>
      <c r="R2197" s="84" t="str">
        <f>IF($M2197,_xll.BDH($J2197,R2196,$L2197),"[DISABLED]")</f>
        <v>[DISABLED]</v>
      </c>
      <c r="S2197" s="84" t="str">
        <f>IF($M2197,_xll.BDH($J2197,S2196,$L2197),"[DISABLED]")</f>
        <v>[DISABLED]</v>
      </c>
      <c r="U2197" s="106" t="s">
        <v>6555</v>
      </c>
      <c r="V2197" s="107" t="s">
        <v>1055</v>
      </c>
      <c r="W2197" s="108">
        <v>42276</v>
      </c>
      <c r="X2197" s="107" t="b">
        <v>0</v>
      </c>
      <c r="Y2197" s="107" t="s">
        <v>5237</v>
      </c>
      <c r="Z2197" s="107" t="s">
        <v>5237</v>
      </c>
      <c r="AA2197" s="107" t="s">
        <v>5237</v>
      </c>
      <c r="AB2197" s="107" t="s">
        <v>5237</v>
      </c>
      <c r="AC2197" s="107" t="s">
        <v>5237</v>
      </c>
      <c r="AD2197" s="107" t="s">
        <v>5237</v>
      </c>
    </row>
    <row r="2198" spans="2:30" outlineLevel="2">
      <c r="B2198" s="4" t="s">
        <v>14</v>
      </c>
      <c r="C2198" s="4" t="s">
        <v>5232</v>
      </c>
      <c r="D2198" s="4" t="s">
        <v>22</v>
      </c>
      <c r="E2198" s="10" t="s">
        <v>2172</v>
      </c>
      <c r="F2198" s="4" t="s">
        <v>58</v>
      </c>
      <c r="G2198" s="64" t="s">
        <v>2174</v>
      </c>
      <c r="H2198" s="10" t="s">
        <v>2176</v>
      </c>
      <c r="I2198" s="4" t="s">
        <v>73</v>
      </c>
      <c r="J2198" s="4"/>
      <c r="U2198" s="106"/>
    </row>
    <row r="2199" spans="2:30" outlineLevel="2">
      <c r="B2199" s="4" t="s">
        <v>14</v>
      </c>
      <c r="C2199" s="4" t="s">
        <v>5232</v>
      </c>
      <c r="D2199" s="4" t="s">
        <v>22</v>
      </c>
      <c r="E2199" s="10" t="s">
        <v>2172</v>
      </c>
      <c r="F2199" s="4" t="s">
        <v>41</v>
      </c>
      <c r="G2199" s="64" t="s">
        <v>2174</v>
      </c>
      <c r="H2199" s="10" t="s">
        <v>2177</v>
      </c>
      <c r="I2199" s="4" t="s">
        <v>73</v>
      </c>
      <c r="J2199" s="4"/>
      <c r="U2199" s="106"/>
    </row>
    <row r="2200" spans="2:30" outlineLevel="2">
      <c r="B2200" s="4" t="s">
        <v>14</v>
      </c>
      <c r="C2200" s="4" t="s">
        <v>5232</v>
      </c>
      <c r="D2200" s="4" t="s">
        <v>22</v>
      </c>
      <c r="E2200" s="10" t="s">
        <v>2172</v>
      </c>
      <c r="F2200" s="4" t="s">
        <v>146</v>
      </c>
      <c r="G2200" s="64" t="s">
        <v>2174</v>
      </c>
      <c r="H2200" s="10" t="s">
        <v>2178</v>
      </c>
      <c r="I2200" s="4" t="s">
        <v>73</v>
      </c>
      <c r="J2200" s="4"/>
      <c r="U2200" s="106"/>
    </row>
    <row r="2201" spans="2:30" outlineLevel="2">
      <c r="B2201" s="4" t="s">
        <v>14</v>
      </c>
      <c r="C2201" s="4" t="s">
        <v>5232</v>
      </c>
      <c r="D2201" s="4" t="s">
        <v>22</v>
      </c>
      <c r="E2201" s="10" t="s">
        <v>2172</v>
      </c>
      <c r="F2201" s="4" t="s">
        <v>42</v>
      </c>
      <c r="G2201" s="64" t="s">
        <v>2174</v>
      </c>
      <c r="H2201" s="10" t="s">
        <v>2179</v>
      </c>
      <c r="I2201" s="4" t="s">
        <v>73</v>
      </c>
      <c r="J2201" s="4"/>
      <c r="U2201" s="106"/>
    </row>
    <row r="2202" spans="2:30" outlineLevel="2">
      <c r="B2202" s="4" t="s">
        <v>14</v>
      </c>
      <c r="C2202" s="4" t="s">
        <v>5232</v>
      </c>
      <c r="D2202" s="4" t="s">
        <v>22</v>
      </c>
      <c r="E2202" s="10" t="s">
        <v>2172</v>
      </c>
      <c r="F2202" s="4" t="s">
        <v>43</v>
      </c>
      <c r="G2202" s="64" t="s">
        <v>2174</v>
      </c>
      <c r="H2202" s="10" t="s">
        <v>2180</v>
      </c>
      <c r="I2202" s="4" t="s">
        <v>73</v>
      </c>
      <c r="J2202" s="4"/>
      <c r="U2202" s="106"/>
    </row>
    <row r="2203" spans="2:30" outlineLevel="2">
      <c r="B2203" s="4" t="s">
        <v>14</v>
      </c>
      <c r="C2203" s="4" t="s">
        <v>5232</v>
      </c>
      <c r="D2203" s="4" t="s">
        <v>22</v>
      </c>
      <c r="E2203" s="10" t="s">
        <v>2172</v>
      </c>
      <c r="F2203" s="4" t="s">
        <v>152</v>
      </c>
      <c r="G2203" s="64" t="s">
        <v>2174</v>
      </c>
      <c r="H2203" s="10" t="s">
        <v>2181</v>
      </c>
      <c r="I2203" s="4" t="s">
        <v>73</v>
      </c>
      <c r="J2203" s="4"/>
      <c r="U2203" s="106"/>
    </row>
    <row r="2204" spans="2:30" outlineLevel="2">
      <c r="B2204" s="4" t="s">
        <v>14</v>
      </c>
      <c r="C2204" s="4" t="s">
        <v>5232</v>
      </c>
      <c r="D2204" s="4" t="s">
        <v>22</v>
      </c>
      <c r="E2204" s="10" t="s">
        <v>2172</v>
      </c>
      <c r="F2204" s="4" t="s">
        <v>44</v>
      </c>
      <c r="G2204" s="64" t="s">
        <v>2174</v>
      </c>
      <c r="H2204" s="10" t="s">
        <v>2182</v>
      </c>
      <c r="I2204" s="4" t="s">
        <v>73</v>
      </c>
      <c r="J2204" s="4"/>
      <c r="U2204" s="106"/>
    </row>
    <row r="2205" spans="2:30" outlineLevel="2">
      <c r="B2205" s="4" t="s">
        <v>14</v>
      </c>
      <c r="C2205" s="4" t="s">
        <v>5232</v>
      </c>
      <c r="D2205" s="4" t="s">
        <v>22</v>
      </c>
      <c r="E2205" s="10" t="s">
        <v>2172</v>
      </c>
      <c r="F2205" s="4" t="s">
        <v>155</v>
      </c>
      <c r="G2205" s="64" t="s">
        <v>2174</v>
      </c>
      <c r="H2205" s="10" t="s">
        <v>2183</v>
      </c>
      <c r="I2205" s="4" t="s">
        <v>73</v>
      </c>
      <c r="J2205" s="4"/>
      <c r="U2205" s="106"/>
    </row>
    <row r="2206" spans="2:30" outlineLevel="2">
      <c r="B2206" s="4" t="s">
        <v>14</v>
      </c>
      <c r="C2206" s="4" t="s">
        <v>5232</v>
      </c>
      <c r="D2206" s="4" t="s">
        <v>22</v>
      </c>
      <c r="E2206" s="10" t="s">
        <v>2172</v>
      </c>
      <c r="F2206" s="4" t="s">
        <v>45</v>
      </c>
      <c r="G2206" s="64" t="s">
        <v>2174</v>
      </c>
      <c r="H2206" s="10" t="s">
        <v>2184</v>
      </c>
      <c r="I2206" s="4" t="s">
        <v>73</v>
      </c>
      <c r="J2206" s="4"/>
      <c r="U2206" s="106"/>
    </row>
    <row r="2207" spans="2:30" outlineLevel="2">
      <c r="B2207" s="4" t="s">
        <v>14</v>
      </c>
      <c r="C2207" s="4" t="s">
        <v>5232</v>
      </c>
      <c r="D2207" s="4" t="s">
        <v>22</v>
      </c>
      <c r="E2207" s="10" t="s">
        <v>2172</v>
      </c>
      <c r="F2207" s="4" t="s">
        <v>156</v>
      </c>
      <c r="G2207" s="64" t="s">
        <v>2174</v>
      </c>
      <c r="H2207" s="10" t="s">
        <v>2185</v>
      </c>
      <c r="I2207" s="4" t="s">
        <v>73</v>
      </c>
      <c r="J2207" s="4"/>
      <c r="U2207" s="106"/>
    </row>
    <row r="2208" spans="2:30" outlineLevel="2">
      <c r="B2208" s="4" t="s">
        <v>14</v>
      </c>
      <c r="C2208" s="4" t="s">
        <v>5232</v>
      </c>
      <c r="D2208" s="4" t="s">
        <v>22</v>
      </c>
      <c r="E2208" s="10" t="s">
        <v>2172</v>
      </c>
      <c r="F2208" s="4" t="s">
        <v>157</v>
      </c>
      <c r="G2208" s="64" t="s">
        <v>2174</v>
      </c>
      <c r="H2208" s="10" t="s">
        <v>2186</v>
      </c>
      <c r="I2208" s="4" t="s">
        <v>73</v>
      </c>
      <c r="J2208" s="4"/>
      <c r="U2208" s="106"/>
    </row>
    <row r="2209" spans="2:30" outlineLevel="2">
      <c r="B2209" s="4" t="s">
        <v>14</v>
      </c>
      <c r="C2209" s="4" t="s">
        <v>5232</v>
      </c>
      <c r="D2209" s="4" t="s">
        <v>22</v>
      </c>
      <c r="E2209" s="10" t="s">
        <v>2172</v>
      </c>
      <c r="F2209" s="4" t="s">
        <v>46</v>
      </c>
      <c r="G2209" s="64" t="s">
        <v>2174</v>
      </c>
      <c r="H2209" s="10" t="s">
        <v>2187</v>
      </c>
      <c r="I2209" s="4" t="s">
        <v>73</v>
      </c>
      <c r="J2209" s="4"/>
      <c r="U2209" s="106"/>
    </row>
    <row r="2210" spans="2:30" outlineLevel="2">
      <c r="B2210" s="4" t="s">
        <v>14</v>
      </c>
      <c r="C2210" s="4" t="s">
        <v>5232</v>
      </c>
      <c r="D2210" s="4" t="s">
        <v>22</v>
      </c>
      <c r="E2210" s="10" t="s">
        <v>2172</v>
      </c>
      <c r="F2210" s="4" t="s">
        <v>160</v>
      </c>
      <c r="G2210" s="64" t="s">
        <v>2174</v>
      </c>
      <c r="H2210" s="10" t="s">
        <v>2188</v>
      </c>
      <c r="I2210" s="4" t="s">
        <v>73</v>
      </c>
      <c r="J2210" s="4"/>
      <c r="U2210" s="106"/>
    </row>
    <row r="2211" spans="2:30" outlineLevel="2">
      <c r="B2211" s="4" t="s">
        <v>14</v>
      </c>
      <c r="C2211" s="4" t="s">
        <v>5232</v>
      </c>
      <c r="D2211" s="4" t="s">
        <v>22</v>
      </c>
      <c r="E2211" s="10" t="s">
        <v>2172</v>
      </c>
      <c r="F2211" s="4" t="s">
        <v>161</v>
      </c>
      <c r="G2211" s="64" t="s">
        <v>2174</v>
      </c>
      <c r="H2211" s="10" t="s">
        <v>2189</v>
      </c>
      <c r="I2211" s="4" t="s">
        <v>73</v>
      </c>
      <c r="J2211" s="4"/>
      <c r="U2211" s="106"/>
    </row>
    <row r="2212" spans="2:30" outlineLevel="2">
      <c r="B2212" s="4" t="s">
        <v>14</v>
      </c>
      <c r="C2212" s="4" t="s">
        <v>5232</v>
      </c>
      <c r="D2212" s="4" t="s">
        <v>22</v>
      </c>
      <c r="E2212" s="10" t="s">
        <v>2172</v>
      </c>
      <c r="F2212" s="4" t="s">
        <v>162</v>
      </c>
      <c r="G2212" s="64" t="s">
        <v>2174</v>
      </c>
      <c r="H2212" s="10" t="s">
        <v>2190</v>
      </c>
      <c r="I2212" s="4" t="s">
        <v>73</v>
      </c>
      <c r="J2212" s="4"/>
      <c r="U2212" s="106"/>
    </row>
    <row r="2213" spans="2:30" outlineLevel="2">
      <c r="B2213" s="4" t="s">
        <v>14</v>
      </c>
      <c r="C2213" s="4" t="s">
        <v>5232</v>
      </c>
      <c r="D2213" s="4" t="s">
        <v>22</v>
      </c>
      <c r="E2213" s="10" t="s">
        <v>2172</v>
      </c>
      <c r="F2213" s="4" t="s">
        <v>163</v>
      </c>
      <c r="G2213" s="64" t="s">
        <v>2174</v>
      </c>
      <c r="H2213" s="10" t="s">
        <v>2191</v>
      </c>
      <c r="I2213" s="4" t="s">
        <v>73</v>
      </c>
      <c r="J2213" s="4"/>
      <c r="U2213" s="106"/>
    </row>
    <row r="2214" spans="2:30" outlineLevel="2">
      <c r="B2214" s="4" t="s">
        <v>14</v>
      </c>
      <c r="C2214" s="4" t="s">
        <v>5232</v>
      </c>
      <c r="D2214" s="4" t="s">
        <v>22</v>
      </c>
      <c r="E2214" s="10" t="s">
        <v>2172</v>
      </c>
      <c r="F2214" s="4" t="s">
        <v>47</v>
      </c>
      <c r="G2214" s="64" t="s">
        <v>2174</v>
      </c>
      <c r="H2214" s="10" t="s">
        <v>2192</v>
      </c>
      <c r="I2214" s="4" t="s">
        <v>73</v>
      </c>
      <c r="J2214" s="4"/>
      <c r="U2214" s="106"/>
    </row>
    <row r="2215" spans="2:30" outlineLevel="2">
      <c r="B2215" s="4" t="s">
        <v>14</v>
      </c>
      <c r="C2215" s="4" t="s">
        <v>5232</v>
      </c>
      <c r="D2215" s="4" t="s">
        <v>22</v>
      </c>
      <c r="E2215" s="10" t="s">
        <v>2172</v>
      </c>
      <c r="F2215" s="4" t="s">
        <v>48</v>
      </c>
      <c r="G2215" s="64" t="s">
        <v>2174</v>
      </c>
      <c r="H2215" s="10" t="s">
        <v>2193</v>
      </c>
      <c r="I2215" s="4" t="s">
        <v>73</v>
      </c>
      <c r="J2215" s="4"/>
      <c r="U2215" s="106"/>
    </row>
    <row r="2216" spans="2:30" outlineLevel="2">
      <c r="B2216" s="4" t="s">
        <v>14</v>
      </c>
      <c r="C2216" s="4" t="s">
        <v>5232</v>
      </c>
      <c r="D2216" s="4" t="s">
        <v>22</v>
      </c>
      <c r="E2216" s="10" t="s">
        <v>2172</v>
      </c>
      <c r="F2216" s="4" t="s">
        <v>49</v>
      </c>
      <c r="G2216" s="64" t="s">
        <v>2174</v>
      </c>
      <c r="H2216" s="10" t="s">
        <v>2194</v>
      </c>
      <c r="I2216" s="4" t="s">
        <v>73</v>
      </c>
      <c r="J2216" s="4"/>
      <c r="U2216" s="106"/>
    </row>
    <row r="2217" spans="2:30" outlineLevel="2">
      <c r="B2217" s="4" t="s">
        <v>14</v>
      </c>
      <c r="C2217" s="4" t="s">
        <v>5232</v>
      </c>
      <c r="D2217" s="4" t="s">
        <v>22</v>
      </c>
      <c r="E2217" s="10" t="s">
        <v>2172</v>
      </c>
      <c r="F2217" s="4" t="s">
        <v>50</v>
      </c>
      <c r="G2217" s="64" t="s">
        <v>2174</v>
      </c>
      <c r="H2217" s="10" t="s">
        <v>2195</v>
      </c>
      <c r="I2217" s="4" t="s">
        <v>73</v>
      </c>
      <c r="J2217" s="4"/>
      <c r="U2217" s="106"/>
    </row>
    <row r="2218" spans="2:30" outlineLevel="2">
      <c r="B2218" s="4" t="s">
        <v>14</v>
      </c>
      <c r="C2218" s="4" t="s">
        <v>5232</v>
      </c>
      <c r="D2218" s="4" t="s">
        <v>22</v>
      </c>
      <c r="E2218" s="10" t="s">
        <v>2172</v>
      </c>
      <c r="F2218" s="4" t="s">
        <v>51</v>
      </c>
      <c r="G2218" s="64" t="s">
        <v>2174</v>
      </c>
      <c r="H2218" s="10" t="s">
        <v>2196</v>
      </c>
      <c r="I2218" s="4" t="s">
        <v>73</v>
      </c>
      <c r="J2218" s="4"/>
      <c r="U2218" s="106"/>
    </row>
    <row r="2219" spans="2:30" outlineLevel="2">
      <c r="B2219" s="4" t="s">
        <v>14</v>
      </c>
      <c r="C2219" s="4" t="s">
        <v>5232</v>
      </c>
      <c r="D2219" s="4" t="s">
        <v>22</v>
      </c>
      <c r="E2219" s="10" t="s">
        <v>2172</v>
      </c>
      <c r="F2219" s="4" t="s">
        <v>52</v>
      </c>
      <c r="G2219" s="64" t="s">
        <v>2174</v>
      </c>
      <c r="H2219" s="10" t="s">
        <v>2197</v>
      </c>
      <c r="I2219" s="4" t="s">
        <v>73</v>
      </c>
      <c r="J2219" s="4"/>
      <c r="U2219" s="106"/>
    </row>
    <row r="2220" spans="2:30" outlineLevel="2">
      <c r="B2220" s="4" t="s">
        <v>14</v>
      </c>
      <c r="C2220" s="4" t="s">
        <v>5232</v>
      </c>
      <c r="D2220" s="4" t="s">
        <v>22</v>
      </c>
      <c r="E2220" s="35" t="s">
        <v>2172</v>
      </c>
      <c r="F2220" s="6" t="s">
        <v>169</v>
      </c>
      <c r="G2220" s="66" t="s">
        <v>2174</v>
      </c>
      <c r="H2220" s="35" t="s">
        <v>2198</v>
      </c>
      <c r="I2220" s="4" t="s">
        <v>73</v>
      </c>
      <c r="J2220" s="4"/>
      <c r="U2220" s="106"/>
    </row>
    <row r="2221" spans="2:30" s="67" customFormat="1">
      <c r="B2221" s="19" t="s">
        <v>25</v>
      </c>
      <c r="C2221" s="75" t="s">
        <v>5232</v>
      </c>
      <c r="D2221" s="20"/>
      <c r="E2221" s="21"/>
      <c r="F2221" s="61"/>
      <c r="G2221" s="21"/>
      <c r="H2221" s="21"/>
      <c r="I2221" s="61"/>
      <c r="J2221" s="61"/>
      <c r="K2221" s="95"/>
      <c r="L2221" s="95"/>
      <c r="M2221" s="95"/>
      <c r="N2221" s="95"/>
      <c r="O2221" s="95"/>
      <c r="P2221" s="95"/>
      <c r="Q2221" s="95"/>
      <c r="R2221" s="95"/>
      <c r="S2221" s="95"/>
      <c r="U2221" s="121"/>
      <c r="V2221" s="122"/>
      <c r="W2221" s="122"/>
      <c r="X2221" s="122"/>
      <c r="Y2221" s="122"/>
      <c r="Z2221" s="122"/>
      <c r="AA2221" s="122"/>
      <c r="AB2221" s="122"/>
      <c r="AC2221" s="122"/>
      <c r="AD2221" s="122"/>
    </row>
    <row r="2222" spans="2:30" outlineLevel="1">
      <c r="B2222" s="4" t="s">
        <v>25</v>
      </c>
      <c r="C2222" s="4" t="s">
        <v>5232</v>
      </c>
      <c r="D2222" s="2" t="s">
        <v>23</v>
      </c>
      <c r="E2222" s="38"/>
      <c r="F2222" s="3"/>
      <c r="G2222" s="8"/>
      <c r="H2222" s="8"/>
      <c r="I2222" s="3"/>
      <c r="J2222" s="3"/>
      <c r="K2222" s="8"/>
      <c r="L2222" s="8"/>
      <c r="M2222" s="8"/>
      <c r="N2222" s="8"/>
      <c r="O2222" s="8"/>
      <c r="P2222" s="8"/>
      <c r="Q2222" s="8"/>
      <c r="R2222" s="8"/>
      <c r="S2222" s="8"/>
      <c r="U2222" s="114"/>
      <c r="V2222" s="101"/>
      <c r="W2222" s="101"/>
      <c r="X2222" s="101"/>
      <c r="Y2222" s="101"/>
      <c r="Z2222" s="101"/>
      <c r="AA2222" s="101"/>
      <c r="AB2222" s="101"/>
      <c r="AC2222" s="101"/>
      <c r="AD2222" s="101"/>
    </row>
    <row r="2223" spans="2:30" s="27" customFormat="1" outlineLevel="1">
      <c r="B2223" s="4" t="s">
        <v>25</v>
      </c>
      <c r="C2223" s="4" t="s">
        <v>5232</v>
      </c>
      <c r="D2223" s="4" t="s">
        <v>23</v>
      </c>
      <c r="E2223" s="46" t="s">
        <v>2225</v>
      </c>
      <c r="F2223" s="76"/>
      <c r="G2223" s="77"/>
      <c r="H2223" s="77"/>
      <c r="I2223" s="78"/>
      <c r="J2223" s="78"/>
      <c r="K2223" s="81" t="str">
        <f t="shared" ref="K2223:S2223" si="150">INDEX(ObjData,MATCH($C2223&amp;"-"&amp;$D2223&amp;"-"&amp;$E2223,ObjIDs,0),MATCH(K$2,ObjFields,0))</f>
        <v>ICPL</v>
      </c>
      <c r="L2223" s="82">
        <f t="shared" ca="1" si="150"/>
        <v>42276</v>
      </c>
      <c r="M2223" s="81" t="b">
        <f t="shared" si="150"/>
        <v>0</v>
      </c>
      <c r="N2223" s="81" t="str">
        <f t="shared" si="150"/>
        <v>NAME</v>
      </c>
      <c r="O2223" s="81" t="str">
        <f t="shared" si="150"/>
        <v>LAST_UPDATE_DT</v>
      </c>
      <c r="P2223" s="81" t="str">
        <f t="shared" si="150"/>
        <v>LAST_UPDATE</v>
      </c>
      <c r="Q2223" s="81" t="str">
        <f t="shared" si="150"/>
        <v>PX_LAST</v>
      </c>
      <c r="R2223" s="81" t="str">
        <f t="shared" si="150"/>
        <v>PX_BID</v>
      </c>
      <c r="S2223" s="81" t="str">
        <f t="shared" si="150"/>
        <v>PX_ASK</v>
      </c>
      <c r="U2223" s="103"/>
      <c r="V2223" s="104" t="s">
        <v>1055</v>
      </c>
      <c r="W2223" s="105">
        <v>42276</v>
      </c>
      <c r="X2223" s="104" t="b">
        <v>0</v>
      </c>
      <c r="Y2223" s="104" t="s">
        <v>289</v>
      </c>
      <c r="Z2223" s="104" t="s">
        <v>291</v>
      </c>
      <c r="AA2223" s="104" t="s">
        <v>292</v>
      </c>
      <c r="AB2223" s="104" t="s">
        <v>56</v>
      </c>
      <c r="AC2223" s="104" t="s">
        <v>5228</v>
      </c>
      <c r="AD2223" s="104" t="s">
        <v>5229</v>
      </c>
    </row>
    <row r="2224" spans="2:30" outlineLevel="2">
      <c r="B2224" s="4" t="s">
        <v>25</v>
      </c>
      <c r="C2224" s="4" t="s">
        <v>5232</v>
      </c>
      <c r="D2224" s="4" t="s">
        <v>23</v>
      </c>
      <c r="E2224" s="10" t="s">
        <v>2225</v>
      </c>
      <c r="F2224" s="4"/>
      <c r="G2224" s="64"/>
      <c r="H2224" s="10" t="s">
        <v>2224</v>
      </c>
      <c r="I2224" s="4" t="s">
        <v>277</v>
      </c>
      <c r="J2224" s="72" t="str">
        <f>H2224&amp;" "&amp;K2224&amp;" "&amp;I2224</f>
        <v>BZDIOVRA ICPL Index</v>
      </c>
      <c r="K2224" s="25" t="str">
        <f>K2223</f>
        <v>ICPL</v>
      </c>
      <c r="L2224" s="26">
        <f ca="1">L2223</f>
        <v>42276</v>
      </c>
      <c r="M2224" s="25" t="b">
        <f>M2223</f>
        <v>0</v>
      </c>
      <c r="N2224" s="84" t="str">
        <f>IF($M2224,_xll.BDP($J2224,N2223),"[DISABLED]")</f>
        <v>[DISABLED]</v>
      </c>
      <c r="O2224" s="84" t="str">
        <f>IF($M2224,_xll.BDP($J2224,O2223),"[DISABLED]")</f>
        <v>[DISABLED]</v>
      </c>
      <c r="P2224" s="84" t="str">
        <f>IF($M2224,_xll.BDP($J2224,P2223),"[DISABLED]")</f>
        <v>[DISABLED]</v>
      </c>
      <c r="Q2224" s="84" t="str">
        <f>IF($M2224,_xll.BDH($J2224,Q2223,$L2224),"[DISABLED]")</f>
        <v>[DISABLED]</v>
      </c>
      <c r="R2224" s="84" t="str">
        <f>IF($M2224,_xll.BDH($J2224,R2223,$L2224),"[DISABLED]")</f>
        <v>[DISABLED]</v>
      </c>
      <c r="S2224" s="84" t="str">
        <f>IF($M2224,_xll.BDH($J2224,S2223,$L2224),"[DISABLED]")</f>
        <v>[DISABLED]</v>
      </c>
      <c r="U2224" s="106" t="s">
        <v>6556</v>
      </c>
      <c r="V2224" s="107" t="s">
        <v>1055</v>
      </c>
      <c r="W2224" s="108">
        <v>42276</v>
      </c>
      <c r="X2224" s="107" t="b">
        <v>0</v>
      </c>
      <c r="Y2224" s="107" t="s">
        <v>5237</v>
      </c>
      <c r="Z2224" s="107" t="s">
        <v>5237</v>
      </c>
      <c r="AA2224" s="107" t="s">
        <v>5237</v>
      </c>
      <c r="AB2224" s="107" t="s">
        <v>5237</v>
      </c>
      <c r="AC2224" s="107" t="s">
        <v>5237</v>
      </c>
      <c r="AD2224" s="107" t="s">
        <v>5237</v>
      </c>
    </row>
    <row r="2225" spans="2:21" outlineLevel="2">
      <c r="B2225" s="4" t="s">
        <v>25</v>
      </c>
      <c r="C2225" s="4" t="s">
        <v>5232</v>
      </c>
      <c r="D2225" s="4" t="s">
        <v>23</v>
      </c>
      <c r="E2225" s="10" t="s">
        <v>2225</v>
      </c>
      <c r="F2225" s="4"/>
      <c r="G2225" s="64"/>
      <c r="H2225" s="10" t="s">
        <v>2199</v>
      </c>
      <c r="I2225" s="4" t="s">
        <v>73</v>
      </c>
      <c r="J2225" s="4"/>
      <c r="U2225" s="106"/>
    </row>
    <row r="2226" spans="2:21" outlineLevel="2">
      <c r="B2226" s="4" t="s">
        <v>25</v>
      </c>
      <c r="C2226" s="4" t="s">
        <v>5232</v>
      </c>
      <c r="D2226" s="4" t="s">
        <v>23</v>
      </c>
      <c r="E2226" s="10" t="s">
        <v>2225</v>
      </c>
      <c r="F2226" s="4"/>
      <c r="G2226" s="64"/>
      <c r="H2226" s="10" t="s">
        <v>2200</v>
      </c>
      <c r="I2226" s="4" t="s">
        <v>73</v>
      </c>
      <c r="J2226" s="4"/>
      <c r="U2226" s="106"/>
    </row>
    <row r="2227" spans="2:21" outlineLevel="2">
      <c r="B2227" s="4" t="s">
        <v>25</v>
      </c>
      <c r="C2227" s="4" t="s">
        <v>5232</v>
      </c>
      <c r="D2227" s="4" t="s">
        <v>23</v>
      </c>
      <c r="E2227" s="10" t="s">
        <v>2225</v>
      </c>
      <c r="F2227" s="4"/>
      <c r="G2227" s="64"/>
      <c r="H2227" s="10" t="s">
        <v>2201</v>
      </c>
      <c r="I2227" s="4" t="s">
        <v>73</v>
      </c>
      <c r="J2227" s="4"/>
      <c r="U2227" s="106"/>
    </row>
    <row r="2228" spans="2:21" outlineLevel="2">
      <c r="B2228" s="4" t="s">
        <v>25</v>
      </c>
      <c r="C2228" s="4" t="s">
        <v>5232</v>
      </c>
      <c r="D2228" s="4" t="s">
        <v>23</v>
      </c>
      <c r="E2228" s="10" t="s">
        <v>2225</v>
      </c>
      <c r="F2228" s="4"/>
      <c r="G2228" s="64"/>
      <c r="H2228" s="10" t="s">
        <v>2202</v>
      </c>
      <c r="I2228" s="4" t="s">
        <v>73</v>
      </c>
      <c r="J2228" s="4"/>
      <c r="U2228" s="106"/>
    </row>
    <row r="2229" spans="2:21" outlineLevel="2">
      <c r="B2229" s="4" t="s">
        <v>25</v>
      </c>
      <c r="C2229" s="4" t="s">
        <v>5232</v>
      </c>
      <c r="D2229" s="4" t="s">
        <v>23</v>
      </c>
      <c r="E2229" s="10" t="s">
        <v>2225</v>
      </c>
      <c r="F2229" s="4"/>
      <c r="G2229" s="64"/>
      <c r="H2229" s="10" t="s">
        <v>2203</v>
      </c>
      <c r="I2229" s="4" t="s">
        <v>73</v>
      </c>
      <c r="J2229" s="4"/>
      <c r="U2229" s="106"/>
    </row>
    <row r="2230" spans="2:21" outlineLevel="2">
      <c r="B2230" s="4" t="s">
        <v>25</v>
      </c>
      <c r="C2230" s="4" t="s">
        <v>5232</v>
      </c>
      <c r="D2230" s="4" t="s">
        <v>23</v>
      </c>
      <c r="E2230" s="10" t="s">
        <v>2225</v>
      </c>
      <c r="F2230" s="4"/>
      <c r="G2230" s="64"/>
      <c r="H2230" s="10" t="s">
        <v>2204</v>
      </c>
      <c r="I2230" s="4" t="s">
        <v>73</v>
      </c>
      <c r="J2230" s="4"/>
      <c r="U2230" s="106"/>
    </row>
    <row r="2231" spans="2:21" outlineLevel="2">
      <c r="B2231" s="4" t="s">
        <v>25</v>
      </c>
      <c r="C2231" s="4" t="s">
        <v>5232</v>
      </c>
      <c r="D2231" s="4" t="s">
        <v>23</v>
      </c>
      <c r="E2231" s="10" t="s">
        <v>2225</v>
      </c>
      <c r="F2231" s="4"/>
      <c r="G2231" s="64"/>
      <c r="H2231" s="10" t="s">
        <v>2205</v>
      </c>
      <c r="I2231" s="4" t="s">
        <v>73</v>
      </c>
      <c r="J2231" s="4"/>
      <c r="U2231" s="106"/>
    </row>
    <row r="2232" spans="2:21" outlineLevel="2">
      <c r="B2232" s="4" t="s">
        <v>25</v>
      </c>
      <c r="C2232" s="4" t="s">
        <v>5232</v>
      </c>
      <c r="D2232" s="4" t="s">
        <v>23</v>
      </c>
      <c r="E2232" s="10" t="s">
        <v>2225</v>
      </c>
      <c r="F2232" s="4"/>
      <c r="G2232" s="64"/>
      <c r="H2232" s="10" t="s">
        <v>2206</v>
      </c>
      <c r="I2232" s="4" t="s">
        <v>73</v>
      </c>
      <c r="J2232" s="4"/>
      <c r="U2232" s="106"/>
    </row>
    <row r="2233" spans="2:21" outlineLevel="2">
      <c r="B2233" s="4" t="s">
        <v>25</v>
      </c>
      <c r="C2233" s="4" t="s">
        <v>5232</v>
      </c>
      <c r="D2233" s="4" t="s">
        <v>23</v>
      </c>
      <c r="E2233" s="10" t="s">
        <v>2225</v>
      </c>
      <c r="F2233" s="4"/>
      <c r="G2233" s="64"/>
      <c r="H2233" s="10" t="s">
        <v>2207</v>
      </c>
      <c r="I2233" s="4" t="s">
        <v>73</v>
      </c>
      <c r="J2233" s="4"/>
      <c r="U2233" s="106"/>
    </row>
    <row r="2234" spans="2:21" outlineLevel="2">
      <c r="B2234" s="4" t="s">
        <v>25</v>
      </c>
      <c r="C2234" s="4" t="s">
        <v>5232</v>
      </c>
      <c r="D2234" s="4" t="s">
        <v>23</v>
      </c>
      <c r="E2234" s="10" t="s">
        <v>2225</v>
      </c>
      <c r="F2234" s="4"/>
      <c r="G2234" s="64"/>
      <c r="H2234" s="10" t="s">
        <v>2208</v>
      </c>
      <c r="I2234" s="4" t="s">
        <v>73</v>
      </c>
      <c r="J2234" s="4"/>
      <c r="U2234" s="106"/>
    </row>
    <row r="2235" spans="2:21" outlineLevel="2">
      <c r="B2235" s="4" t="s">
        <v>25</v>
      </c>
      <c r="C2235" s="4" t="s">
        <v>5232</v>
      </c>
      <c r="D2235" s="4" t="s">
        <v>23</v>
      </c>
      <c r="E2235" s="10" t="s">
        <v>2225</v>
      </c>
      <c r="F2235" s="4"/>
      <c r="G2235" s="64"/>
      <c r="H2235" s="10" t="s">
        <v>2209</v>
      </c>
      <c r="I2235" s="4" t="s">
        <v>73</v>
      </c>
      <c r="J2235" s="4"/>
      <c r="U2235" s="106"/>
    </row>
    <row r="2236" spans="2:21" outlineLevel="2">
      <c r="B2236" s="4" t="s">
        <v>25</v>
      </c>
      <c r="C2236" s="4" t="s">
        <v>5232</v>
      </c>
      <c r="D2236" s="4" t="s">
        <v>23</v>
      </c>
      <c r="E2236" s="10" t="s">
        <v>2225</v>
      </c>
      <c r="F2236" s="4"/>
      <c r="G2236" s="64"/>
      <c r="H2236" s="10" t="s">
        <v>2210</v>
      </c>
      <c r="I2236" s="4" t="s">
        <v>73</v>
      </c>
      <c r="J2236" s="4"/>
      <c r="U2236" s="106"/>
    </row>
    <row r="2237" spans="2:21" outlineLevel="2">
      <c r="B2237" s="4" t="s">
        <v>25</v>
      </c>
      <c r="C2237" s="4" t="s">
        <v>5232</v>
      </c>
      <c r="D2237" s="4" t="s">
        <v>23</v>
      </c>
      <c r="E2237" s="10" t="s">
        <v>2225</v>
      </c>
      <c r="F2237" s="4"/>
      <c r="G2237" s="64"/>
      <c r="H2237" s="10" t="s">
        <v>2211</v>
      </c>
      <c r="I2237" s="4" t="s">
        <v>73</v>
      </c>
      <c r="J2237" s="4"/>
      <c r="U2237" s="106"/>
    </row>
    <row r="2238" spans="2:21" outlineLevel="2">
      <c r="B2238" s="4" t="s">
        <v>25</v>
      </c>
      <c r="C2238" s="4" t="s">
        <v>5232</v>
      </c>
      <c r="D2238" s="4" t="s">
        <v>23</v>
      </c>
      <c r="E2238" s="10" t="s">
        <v>2225</v>
      </c>
      <c r="F2238" s="4"/>
      <c r="G2238" s="64"/>
      <c r="H2238" s="10" t="s">
        <v>2212</v>
      </c>
      <c r="I2238" s="4" t="s">
        <v>73</v>
      </c>
      <c r="J2238" s="4"/>
      <c r="U2238" s="106"/>
    </row>
    <row r="2239" spans="2:21" outlineLevel="2">
      <c r="B2239" s="4" t="s">
        <v>25</v>
      </c>
      <c r="C2239" s="4" t="s">
        <v>5232</v>
      </c>
      <c r="D2239" s="4" t="s">
        <v>23</v>
      </c>
      <c r="E2239" s="10" t="s">
        <v>2225</v>
      </c>
      <c r="F2239" s="4"/>
      <c r="G2239" s="64"/>
      <c r="H2239" s="10" t="s">
        <v>2213</v>
      </c>
      <c r="I2239" s="4" t="s">
        <v>73</v>
      </c>
      <c r="J2239" s="4"/>
      <c r="U2239" s="106"/>
    </row>
    <row r="2240" spans="2:21" outlineLevel="2">
      <c r="B2240" s="4" t="s">
        <v>25</v>
      </c>
      <c r="C2240" s="4" t="s">
        <v>5232</v>
      </c>
      <c r="D2240" s="4" t="s">
        <v>23</v>
      </c>
      <c r="E2240" s="10" t="s">
        <v>2225</v>
      </c>
      <c r="F2240" s="4"/>
      <c r="G2240" s="64"/>
      <c r="H2240" s="10" t="s">
        <v>2214</v>
      </c>
      <c r="I2240" s="4" t="s">
        <v>73</v>
      </c>
      <c r="J2240" s="4"/>
      <c r="U2240" s="106"/>
    </row>
    <row r="2241" spans="2:30" outlineLevel="2">
      <c r="B2241" s="4" t="s">
        <v>25</v>
      </c>
      <c r="C2241" s="4" t="s">
        <v>5232</v>
      </c>
      <c r="D2241" s="4" t="s">
        <v>23</v>
      </c>
      <c r="E2241" s="10" t="s">
        <v>2225</v>
      </c>
      <c r="F2241" s="4"/>
      <c r="G2241" s="64"/>
      <c r="H2241" s="10" t="s">
        <v>2215</v>
      </c>
      <c r="I2241" s="4" t="s">
        <v>73</v>
      </c>
      <c r="J2241" s="4"/>
      <c r="U2241" s="106"/>
    </row>
    <row r="2242" spans="2:30" outlineLevel="2">
      <c r="B2242" s="4" t="s">
        <v>25</v>
      </c>
      <c r="C2242" s="4" t="s">
        <v>5232</v>
      </c>
      <c r="D2242" s="4" t="s">
        <v>23</v>
      </c>
      <c r="E2242" s="10" t="s">
        <v>2225</v>
      </c>
      <c r="F2242" s="4"/>
      <c r="G2242" s="64"/>
      <c r="H2242" s="10" t="s">
        <v>2216</v>
      </c>
      <c r="I2242" s="4" t="s">
        <v>73</v>
      </c>
      <c r="J2242" s="4"/>
      <c r="U2242" s="106"/>
    </row>
    <row r="2243" spans="2:30" outlineLevel="2">
      <c r="B2243" s="4" t="s">
        <v>25</v>
      </c>
      <c r="C2243" s="4" t="s">
        <v>5232</v>
      </c>
      <c r="D2243" s="4" t="s">
        <v>23</v>
      </c>
      <c r="E2243" s="10" t="s">
        <v>2225</v>
      </c>
      <c r="F2243" s="4"/>
      <c r="G2243" s="64"/>
      <c r="H2243" s="10" t="s">
        <v>2217</v>
      </c>
      <c r="I2243" s="4" t="s">
        <v>73</v>
      </c>
      <c r="J2243" s="4"/>
      <c r="U2243" s="106"/>
    </row>
    <row r="2244" spans="2:30" outlineLevel="2">
      <c r="B2244" s="4" t="s">
        <v>25</v>
      </c>
      <c r="C2244" s="4" t="s">
        <v>5232</v>
      </c>
      <c r="D2244" s="4" t="s">
        <v>23</v>
      </c>
      <c r="E2244" s="10" t="s">
        <v>2225</v>
      </c>
      <c r="F2244" s="4"/>
      <c r="G2244" s="64"/>
      <c r="H2244" s="10" t="s">
        <v>2218</v>
      </c>
      <c r="I2244" s="4" t="s">
        <v>73</v>
      </c>
      <c r="J2244" s="4"/>
      <c r="U2244" s="106"/>
    </row>
    <row r="2245" spans="2:30" outlineLevel="2">
      <c r="B2245" s="4" t="s">
        <v>25</v>
      </c>
      <c r="C2245" s="4" t="s">
        <v>5232</v>
      </c>
      <c r="D2245" s="4" t="s">
        <v>23</v>
      </c>
      <c r="E2245" s="10" t="s">
        <v>2225</v>
      </c>
      <c r="F2245" s="4"/>
      <c r="G2245" s="64"/>
      <c r="H2245" s="10" t="s">
        <v>2219</v>
      </c>
      <c r="I2245" s="4" t="s">
        <v>73</v>
      </c>
      <c r="J2245" s="4"/>
      <c r="U2245" s="106"/>
    </row>
    <row r="2246" spans="2:30" outlineLevel="2">
      <c r="B2246" s="4" t="s">
        <v>25</v>
      </c>
      <c r="C2246" s="4" t="s">
        <v>5232</v>
      </c>
      <c r="D2246" s="4" t="s">
        <v>23</v>
      </c>
      <c r="E2246" s="10" t="s">
        <v>2225</v>
      </c>
      <c r="F2246" s="4"/>
      <c r="G2246" s="64"/>
      <c r="H2246" s="10" t="s">
        <v>2220</v>
      </c>
      <c r="I2246" s="4" t="s">
        <v>73</v>
      </c>
      <c r="J2246" s="4"/>
      <c r="U2246" s="106"/>
    </row>
    <row r="2247" spans="2:30" outlineLevel="2">
      <c r="B2247" s="4" t="s">
        <v>25</v>
      </c>
      <c r="C2247" s="4" t="s">
        <v>5232</v>
      </c>
      <c r="D2247" s="4" t="s">
        <v>23</v>
      </c>
      <c r="E2247" s="10" t="s">
        <v>2225</v>
      </c>
      <c r="F2247" s="4"/>
      <c r="G2247" s="64"/>
      <c r="H2247" s="10" t="s">
        <v>2221</v>
      </c>
      <c r="I2247" s="4" t="s">
        <v>73</v>
      </c>
      <c r="J2247" s="4"/>
      <c r="U2247" s="106"/>
    </row>
    <row r="2248" spans="2:30" outlineLevel="2">
      <c r="B2248" s="4" t="s">
        <v>25</v>
      </c>
      <c r="C2248" s="4" t="s">
        <v>5232</v>
      </c>
      <c r="D2248" s="4" t="s">
        <v>23</v>
      </c>
      <c r="E2248" s="10" t="s">
        <v>2225</v>
      </c>
      <c r="F2248" s="4"/>
      <c r="G2248" s="64"/>
      <c r="H2248" s="10" t="s">
        <v>2222</v>
      </c>
      <c r="I2248" s="4" t="s">
        <v>73</v>
      </c>
      <c r="J2248" s="4"/>
      <c r="U2248" s="106"/>
    </row>
    <row r="2249" spans="2:30" outlineLevel="2">
      <c r="B2249" s="4" t="s">
        <v>25</v>
      </c>
      <c r="C2249" s="4" t="s">
        <v>5232</v>
      </c>
      <c r="D2249" s="4" t="s">
        <v>23</v>
      </c>
      <c r="E2249" s="10" t="s">
        <v>2225</v>
      </c>
      <c r="F2249" s="4"/>
      <c r="G2249" s="64"/>
      <c r="H2249" s="10" t="s">
        <v>2223</v>
      </c>
      <c r="I2249" s="4" t="s">
        <v>73</v>
      </c>
      <c r="J2249" s="4"/>
      <c r="U2249" s="106"/>
    </row>
    <row r="2250" spans="2:30" s="27" customFormat="1" outlineLevel="1">
      <c r="B2250" s="4" t="s">
        <v>25</v>
      </c>
      <c r="C2250" s="4" t="s">
        <v>5232</v>
      </c>
      <c r="D2250" s="4" t="s">
        <v>23</v>
      </c>
      <c r="E2250" s="39" t="s">
        <v>2226</v>
      </c>
      <c r="F2250" s="76"/>
      <c r="G2250" s="77"/>
      <c r="H2250" s="77"/>
      <c r="I2250" s="78"/>
      <c r="J2250" s="78"/>
      <c r="K2250" s="81" t="str">
        <f t="shared" ref="K2250:S2250" si="151">INDEX(ObjData,MATCH($C2250&amp;"-"&amp;$D2250&amp;"-"&amp;$E2250,ObjIDs,0),MATCH(K$2,ObjFields,0))</f>
        <v>ICPL</v>
      </c>
      <c r="L2250" s="82">
        <f t="shared" ca="1" si="151"/>
        <v>42276</v>
      </c>
      <c r="M2250" s="81" t="b">
        <f t="shared" si="151"/>
        <v>0</v>
      </c>
      <c r="N2250" s="81" t="str">
        <f t="shared" si="151"/>
        <v>NAME</v>
      </c>
      <c r="O2250" s="81" t="str">
        <f t="shared" si="151"/>
        <v>LAST_UPDATE_DT</v>
      </c>
      <c r="P2250" s="81" t="str">
        <f t="shared" si="151"/>
        <v>LAST_UPDATE</v>
      </c>
      <c r="Q2250" s="81" t="str">
        <f t="shared" si="151"/>
        <v>PX_LAST</v>
      </c>
      <c r="R2250" s="81" t="str">
        <f t="shared" si="151"/>
        <v>PX_BID</v>
      </c>
      <c r="S2250" s="81" t="str">
        <f t="shared" si="151"/>
        <v>PX_ASK</v>
      </c>
      <c r="U2250" s="103"/>
      <c r="V2250" s="104" t="s">
        <v>1055</v>
      </c>
      <c r="W2250" s="105">
        <v>42276</v>
      </c>
      <c r="X2250" s="104" t="b">
        <v>0</v>
      </c>
      <c r="Y2250" s="104" t="s">
        <v>289</v>
      </c>
      <c r="Z2250" s="104" t="s">
        <v>291</v>
      </c>
      <c r="AA2250" s="104" t="s">
        <v>292</v>
      </c>
      <c r="AB2250" s="104" t="s">
        <v>56</v>
      </c>
      <c r="AC2250" s="104" t="s">
        <v>5228</v>
      </c>
      <c r="AD2250" s="104" t="s">
        <v>5229</v>
      </c>
    </row>
    <row r="2251" spans="2:30" outlineLevel="2">
      <c r="B2251" s="4" t="s">
        <v>25</v>
      </c>
      <c r="C2251" s="4" t="s">
        <v>5232</v>
      </c>
      <c r="D2251" s="4" t="s">
        <v>23</v>
      </c>
      <c r="E2251" s="10" t="s">
        <v>2226</v>
      </c>
      <c r="F2251" s="4"/>
      <c r="G2251" s="64"/>
      <c r="H2251" s="10"/>
      <c r="I2251" s="4" t="s">
        <v>277</v>
      </c>
      <c r="J2251" s="72" t="str">
        <f>H2251&amp;" "&amp;K2251&amp;" "&amp;I2251</f>
        <v xml:space="preserve"> ICPL Index</v>
      </c>
      <c r="K2251" s="25" t="str">
        <f>K2250</f>
        <v>ICPL</v>
      </c>
      <c r="L2251" s="26">
        <f ca="1">L2250</f>
        <v>42276</v>
      </c>
      <c r="M2251" s="25" t="b">
        <f>M2250</f>
        <v>0</v>
      </c>
      <c r="N2251" s="84" t="str">
        <f>IF($M2251,_xll.BDP($J2251,N2250),"[DISABLED]")</f>
        <v>[DISABLED]</v>
      </c>
      <c r="O2251" s="84" t="str">
        <f>IF($M2251,_xll.BDP($J2251,O2250),"[DISABLED]")</f>
        <v>[DISABLED]</v>
      </c>
      <c r="P2251" s="84" t="str">
        <f>IF($M2251,_xll.BDP($J2251,P2250),"[DISABLED]")</f>
        <v>[DISABLED]</v>
      </c>
      <c r="Q2251" s="84" t="str">
        <f>IF($M2251,_xll.BDH($J2251,Q2250,$L2251),"[DISABLED]")</f>
        <v>[DISABLED]</v>
      </c>
      <c r="R2251" s="84" t="str">
        <f>IF($M2251,_xll.BDH($J2251,R2250,$L2251),"[DISABLED]")</f>
        <v>[DISABLED]</v>
      </c>
      <c r="S2251" s="84" t="str">
        <f>IF($M2251,_xll.BDH($J2251,S2250,$L2251),"[DISABLED]")</f>
        <v>[DISABLED]</v>
      </c>
      <c r="U2251" s="106" t="s">
        <v>6557</v>
      </c>
      <c r="V2251" s="107" t="s">
        <v>1055</v>
      </c>
      <c r="W2251" s="108">
        <v>42276</v>
      </c>
      <c r="X2251" s="107" t="b">
        <v>0</v>
      </c>
      <c r="Y2251" s="107" t="s">
        <v>5237</v>
      </c>
      <c r="Z2251" s="107" t="s">
        <v>5237</v>
      </c>
      <c r="AA2251" s="107" t="s">
        <v>5237</v>
      </c>
      <c r="AB2251" s="107" t="s">
        <v>5237</v>
      </c>
      <c r="AC2251" s="107" t="s">
        <v>5237</v>
      </c>
      <c r="AD2251" s="107" t="s">
        <v>5237</v>
      </c>
    </row>
    <row r="2252" spans="2:30" outlineLevel="2">
      <c r="B2252" s="4" t="s">
        <v>25</v>
      </c>
      <c r="C2252" s="4" t="s">
        <v>5232</v>
      </c>
      <c r="D2252" s="4" t="s">
        <v>23</v>
      </c>
      <c r="E2252" s="10" t="s">
        <v>2226</v>
      </c>
      <c r="F2252" s="4"/>
      <c r="G2252" s="64"/>
      <c r="H2252" s="10" t="s">
        <v>2227</v>
      </c>
      <c r="I2252" s="4" t="s">
        <v>73</v>
      </c>
      <c r="J2252" s="4"/>
      <c r="U2252" s="106"/>
    </row>
    <row r="2253" spans="2:30" outlineLevel="2">
      <c r="B2253" s="4" t="s">
        <v>25</v>
      </c>
      <c r="C2253" s="4" t="s">
        <v>5232</v>
      </c>
      <c r="D2253" s="4" t="s">
        <v>23</v>
      </c>
      <c r="E2253" s="10" t="s">
        <v>2226</v>
      </c>
      <c r="F2253" s="4"/>
      <c r="G2253" s="64"/>
      <c r="H2253" s="10" t="s">
        <v>2228</v>
      </c>
      <c r="I2253" s="4" t="s">
        <v>73</v>
      </c>
      <c r="J2253" s="4"/>
      <c r="U2253" s="106"/>
    </row>
    <row r="2254" spans="2:30" outlineLevel="2">
      <c r="B2254" s="4" t="s">
        <v>25</v>
      </c>
      <c r="C2254" s="4" t="s">
        <v>5232</v>
      </c>
      <c r="D2254" s="4" t="s">
        <v>23</v>
      </c>
      <c r="E2254" s="10" t="s">
        <v>2226</v>
      </c>
      <c r="F2254" s="4"/>
      <c r="G2254" s="64"/>
      <c r="H2254" s="10" t="s">
        <v>2229</v>
      </c>
      <c r="I2254" s="4" t="s">
        <v>73</v>
      </c>
      <c r="J2254" s="4"/>
      <c r="U2254" s="106"/>
    </row>
    <row r="2255" spans="2:30" outlineLevel="2">
      <c r="B2255" s="4" t="s">
        <v>25</v>
      </c>
      <c r="C2255" s="4" t="s">
        <v>5232</v>
      </c>
      <c r="D2255" s="4" t="s">
        <v>23</v>
      </c>
      <c r="E2255" s="10" t="s">
        <v>2226</v>
      </c>
      <c r="F2255" s="4"/>
      <c r="G2255" s="64"/>
      <c r="H2255" s="10" t="s">
        <v>2230</v>
      </c>
      <c r="I2255" s="4" t="s">
        <v>73</v>
      </c>
      <c r="J2255" s="4"/>
      <c r="U2255" s="106"/>
    </row>
    <row r="2256" spans="2:30" outlineLevel="2">
      <c r="B2256" s="4" t="s">
        <v>25</v>
      </c>
      <c r="C2256" s="4" t="s">
        <v>5232</v>
      </c>
      <c r="D2256" s="4" t="s">
        <v>23</v>
      </c>
      <c r="E2256" s="10" t="s">
        <v>2226</v>
      </c>
      <c r="F2256" s="4"/>
      <c r="G2256" s="64"/>
      <c r="H2256" s="10" t="s">
        <v>2231</v>
      </c>
      <c r="I2256" s="4" t="s">
        <v>73</v>
      </c>
      <c r="J2256" s="4"/>
      <c r="U2256" s="106"/>
    </row>
    <row r="2257" spans="2:30" outlineLevel="2">
      <c r="B2257" s="4" t="s">
        <v>25</v>
      </c>
      <c r="C2257" s="4" t="s">
        <v>5232</v>
      </c>
      <c r="D2257" s="4" t="s">
        <v>23</v>
      </c>
      <c r="E2257" s="10" t="s">
        <v>2226</v>
      </c>
      <c r="F2257" s="4"/>
      <c r="G2257" s="64"/>
      <c r="H2257" s="10" t="s">
        <v>2232</v>
      </c>
      <c r="I2257" s="4" t="s">
        <v>73</v>
      </c>
      <c r="J2257" s="4"/>
      <c r="U2257" s="106"/>
    </row>
    <row r="2258" spans="2:30" outlineLevel="2">
      <c r="B2258" s="4" t="s">
        <v>25</v>
      </c>
      <c r="C2258" s="4" t="s">
        <v>5232</v>
      </c>
      <c r="D2258" s="4" t="s">
        <v>23</v>
      </c>
      <c r="E2258" s="10" t="s">
        <v>2226</v>
      </c>
      <c r="F2258" s="4"/>
      <c r="G2258" s="64"/>
      <c r="H2258" s="10" t="s">
        <v>2233</v>
      </c>
      <c r="I2258" s="4" t="s">
        <v>73</v>
      </c>
      <c r="J2258" s="4"/>
      <c r="U2258" s="106"/>
    </row>
    <row r="2259" spans="2:30" outlineLevel="2">
      <c r="B2259" s="4" t="s">
        <v>25</v>
      </c>
      <c r="C2259" s="4" t="s">
        <v>5232</v>
      </c>
      <c r="D2259" s="4" t="s">
        <v>23</v>
      </c>
      <c r="E2259" s="10" t="s">
        <v>2226</v>
      </c>
      <c r="F2259" s="4"/>
      <c r="G2259" s="64"/>
      <c r="H2259" s="10" t="s">
        <v>2234</v>
      </c>
      <c r="I2259" s="4" t="s">
        <v>73</v>
      </c>
      <c r="J2259" s="4"/>
      <c r="U2259" s="106"/>
    </row>
    <row r="2260" spans="2:30" outlineLevel="2">
      <c r="B2260" s="4" t="s">
        <v>25</v>
      </c>
      <c r="C2260" s="4" t="s">
        <v>5232</v>
      </c>
      <c r="D2260" s="4" t="s">
        <v>23</v>
      </c>
      <c r="E2260" s="10" t="s">
        <v>2226</v>
      </c>
      <c r="F2260" s="4"/>
      <c r="G2260" s="64"/>
      <c r="H2260" s="10" t="s">
        <v>2235</v>
      </c>
      <c r="I2260" s="4" t="s">
        <v>73</v>
      </c>
      <c r="J2260" s="4"/>
      <c r="U2260" s="106"/>
    </row>
    <row r="2261" spans="2:30" outlineLevel="2">
      <c r="B2261" s="4" t="s">
        <v>25</v>
      </c>
      <c r="C2261" s="4" t="s">
        <v>5232</v>
      </c>
      <c r="D2261" s="4" t="s">
        <v>23</v>
      </c>
      <c r="E2261" s="10" t="s">
        <v>2226</v>
      </c>
      <c r="F2261" s="4"/>
      <c r="G2261" s="64"/>
      <c r="H2261" s="10" t="s">
        <v>2236</v>
      </c>
      <c r="I2261" s="4" t="s">
        <v>73</v>
      </c>
      <c r="J2261" s="4"/>
      <c r="U2261" s="106"/>
    </row>
    <row r="2262" spans="2:30" outlineLevel="2">
      <c r="B2262" s="4" t="s">
        <v>25</v>
      </c>
      <c r="C2262" s="4" t="s">
        <v>5232</v>
      </c>
      <c r="D2262" s="4" t="s">
        <v>23</v>
      </c>
      <c r="E2262" s="10" t="s">
        <v>2226</v>
      </c>
      <c r="F2262" s="4"/>
      <c r="G2262" s="64"/>
      <c r="H2262" s="10" t="s">
        <v>2237</v>
      </c>
      <c r="I2262" s="4" t="s">
        <v>73</v>
      </c>
      <c r="J2262" s="4"/>
      <c r="U2262" s="106"/>
    </row>
    <row r="2263" spans="2:30" outlineLevel="2">
      <c r="B2263" s="4" t="s">
        <v>25</v>
      </c>
      <c r="C2263" s="4" t="s">
        <v>5232</v>
      </c>
      <c r="D2263" s="4" t="s">
        <v>23</v>
      </c>
      <c r="E2263" s="10" t="s">
        <v>2226</v>
      </c>
      <c r="F2263" s="4"/>
      <c r="G2263" s="64"/>
      <c r="H2263" s="10" t="s">
        <v>2238</v>
      </c>
      <c r="I2263" s="4" t="s">
        <v>73</v>
      </c>
      <c r="J2263" s="4"/>
      <c r="U2263" s="106"/>
    </row>
    <row r="2264" spans="2:30" outlineLevel="2">
      <c r="B2264" s="4" t="s">
        <v>25</v>
      </c>
      <c r="C2264" s="4" t="s">
        <v>5232</v>
      </c>
      <c r="D2264" s="4" t="s">
        <v>23</v>
      </c>
      <c r="E2264" s="10" t="s">
        <v>2226</v>
      </c>
      <c r="F2264" s="4"/>
      <c r="G2264" s="64"/>
      <c r="H2264" s="10" t="s">
        <v>2239</v>
      </c>
      <c r="I2264" s="4" t="s">
        <v>73</v>
      </c>
      <c r="J2264" s="4"/>
      <c r="U2264" s="106"/>
    </row>
    <row r="2265" spans="2:30" outlineLevel="2">
      <c r="B2265" s="4" t="s">
        <v>25</v>
      </c>
      <c r="C2265" s="4" t="s">
        <v>5232</v>
      </c>
      <c r="D2265" s="4" t="s">
        <v>23</v>
      </c>
      <c r="E2265" s="10" t="s">
        <v>2226</v>
      </c>
      <c r="F2265" s="4"/>
      <c r="G2265" s="64"/>
      <c r="H2265" s="10" t="s">
        <v>2240</v>
      </c>
      <c r="I2265" s="4" t="s">
        <v>73</v>
      </c>
      <c r="J2265" s="4"/>
      <c r="U2265" s="106"/>
    </row>
    <row r="2266" spans="2:30" outlineLevel="1">
      <c r="B2266" s="4" t="s">
        <v>25</v>
      </c>
      <c r="C2266" s="4" t="s">
        <v>5232</v>
      </c>
      <c r="D2266" s="2" t="s">
        <v>32</v>
      </c>
      <c r="E2266" s="38"/>
      <c r="F2266" s="3"/>
      <c r="G2266" s="8"/>
      <c r="H2266" s="8"/>
      <c r="I2266" s="3"/>
      <c r="J2266" s="3"/>
      <c r="U2266" s="114"/>
    </row>
    <row r="2267" spans="2:30" s="27" customFormat="1" outlineLevel="1">
      <c r="B2267" s="4" t="s">
        <v>25</v>
      </c>
      <c r="C2267" s="4" t="s">
        <v>5232</v>
      </c>
      <c r="D2267" s="4" t="s">
        <v>32</v>
      </c>
      <c r="E2267" s="46" t="s">
        <v>59</v>
      </c>
      <c r="F2267" s="76"/>
      <c r="G2267" s="77"/>
      <c r="H2267" s="77"/>
      <c r="I2267" s="78"/>
      <c r="J2267" s="78"/>
      <c r="K2267" s="81" t="str">
        <f t="shared" ref="K2267:S2267" si="152">INDEX(ObjData,MATCH($C2267&amp;"-"&amp;$D2267&amp;"-"&amp;$E2267,ObjIDs,0),MATCH(K$2,ObjFields,0))</f>
        <v>ICPL</v>
      </c>
      <c r="L2267" s="82">
        <f t="shared" ca="1" si="152"/>
        <v>42276</v>
      </c>
      <c r="M2267" s="81" t="b">
        <f t="shared" si="152"/>
        <v>0</v>
      </c>
      <c r="N2267" s="81" t="str">
        <f t="shared" si="152"/>
        <v>NAME</v>
      </c>
      <c r="O2267" s="81" t="str">
        <f t="shared" si="152"/>
        <v>LAST_UPDATE_DT</v>
      </c>
      <c r="P2267" s="81" t="str">
        <f t="shared" si="152"/>
        <v>LAST_UPDATE</v>
      </c>
      <c r="Q2267" s="81" t="str">
        <f t="shared" si="152"/>
        <v>PX_LAST</v>
      </c>
      <c r="R2267" s="81" t="str">
        <f t="shared" si="152"/>
        <v>PX_BID</v>
      </c>
      <c r="S2267" s="81" t="str">
        <f t="shared" si="152"/>
        <v>PX_ASK</v>
      </c>
      <c r="U2267" s="103"/>
      <c r="V2267" s="104" t="s">
        <v>1055</v>
      </c>
      <c r="W2267" s="105">
        <v>42276</v>
      </c>
      <c r="X2267" s="104" t="b">
        <v>0</v>
      </c>
      <c r="Y2267" s="104" t="s">
        <v>289</v>
      </c>
      <c r="Z2267" s="104" t="s">
        <v>291</v>
      </c>
      <c r="AA2267" s="104" t="s">
        <v>292</v>
      </c>
      <c r="AB2267" s="104" t="s">
        <v>56</v>
      </c>
      <c r="AC2267" s="104" t="s">
        <v>5228</v>
      </c>
      <c r="AD2267" s="104" t="s">
        <v>5229</v>
      </c>
    </row>
    <row r="2268" spans="2:30" outlineLevel="2">
      <c r="B2268" s="4" t="s">
        <v>25</v>
      </c>
      <c r="C2268" s="4" t="s">
        <v>5232</v>
      </c>
      <c r="D2268" s="4" t="s">
        <v>32</v>
      </c>
      <c r="E2268" s="10" t="s">
        <v>59</v>
      </c>
      <c r="F2268" s="4"/>
      <c r="G2268" s="64"/>
      <c r="H2268" s="10" t="s">
        <v>2264</v>
      </c>
      <c r="I2268" s="4" t="s">
        <v>277</v>
      </c>
      <c r="J2268" s="72" t="str">
        <f>H2268&amp;" "&amp;K2268&amp;" "&amp;I2268</f>
        <v>COOVIBR ICPL Index</v>
      </c>
      <c r="K2268" s="25" t="str">
        <f>K2267</f>
        <v>ICPL</v>
      </c>
      <c r="L2268" s="26">
        <f ca="1">L2267</f>
        <v>42276</v>
      </c>
      <c r="M2268" s="25" t="b">
        <f>M2267</f>
        <v>0</v>
      </c>
      <c r="N2268" s="84" t="str">
        <f>IF($M2268,_xll.BDP($J2268,N2267),"[DISABLED]")</f>
        <v>[DISABLED]</v>
      </c>
      <c r="O2268" s="84" t="str">
        <f>IF($M2268,_xll.BDP($J2268,O2267),"[DISABLED]")</f>
        <v>[DISABLED]</v>
      </c>
      <c r="P2268" s="84" t="str">
        <f>IF($M2268,_xll.BDP($J2268,P2267),"[DISABLED]")</f>
        <v>[DISABLED]</v>
      </c>
      <c r="Q2268" s="84" t="str">
        <f>IF($M2268,_xll.BDH($J2268,Q2267,$L2268),"[DISABLED]")</f>
        <v>[DISABLED]</v>
      </c>
      <c r="R2268" s="84" t="str">
        <f>IF($M2268,_xll.BDH($J2268,R2267,$L2268),"[DISABLED]")</f>
        <v>[DISABLED]</v>
      </c>
      <c r="S2268" s="84" t="str">
        <f>IF($M2268,_xll.BDH($J2268,S2267,$L2268),"[DISABLED]")</f>
        <v>[DISABLED]</v>
      </c>
      <c r="U2268" s="106" t="s">
        <v>6558</v>
      </c>
      <c r="V2268" s="107" t="s">
        <v>1055</v>
      </c>
      <c r="W2268" s="108">
        <v>42276</v>
      </c>
      <c r="X2268" s="107" t="b">
        <v>0</v>
      </c>
      <c r="Y2268" s="107" t="s">
        <v>5237</v>
      </c>
      <c r="Z2268" s="107" t="s">
        <v>5237</v>
      </c>
      <c r="AA2268" s="107" t="s">
        <v>5237</v>
      </c>
      <c r="AB2268" s="107" t="s">
        <v>5237</v>
      </c>
      <c r="AC2268" s="107" t="s">
        <v>5237</v>
      </c>
      <c r="AD2268" s="107" t="s">
        <v>5237</v>
      </c>
    </row>
    <row r="2269" spans="2:30" outlineLevel="2">
      <c r="B2269" s="4" t="s">
        <v>25</v>
      </c>
      <c r="C2269" s="4" t="s">
        <v>5232</v>
      </c>
      <c r="D2269" s="4" t="s">
        <v>32</v>
      </c>
      <c r="E2269" s="10" t="s">
        <v>59</v>
      </c>
      <c r="F2269" s="4" t="s">
        <v>58</v>
      </c>
      <c r="G2269" s="64"/>
      <c r="H2269" s="10" t="s">
        <v>2241</v>
      </c>
      <c r="I2269" s="4" t="s">
        <v>73</v>
      </c>
      <c r="J2269" s="4"/>
      <c r="U2269" s="106"/>
    </row>
    <row r="2270" spans="2:30" outlineLevel="2">
      <c r="B2270" s="4" t="s">
        <v>25</v>
      </c>
      <c r="C2270" s="4" t="s">
        <v>5232</v>
      </c>
      <c r="D2270" s="4" t="s">
        <v>32</v>
      </c>
      <c r="E2270" s="10" t="s">
        <v>59</v>
      </c>
      <c r="F2270" s="4" t="s">
        <v>41</v>
      </c>
      <c r="G2270" s="64"/>
      <c r="H2270" s="10" t="s">
        <v>2242</v>
      </c>
      <c r="I2270" s="4" t="s">
        <v>73</v>
      </c>
      <c r="J2270" s="4"/>
      <c r="U2270" s="106"/>
    </row>
    <row r="2271" spans="2:30" outlineLevel="2">
      <c r="B2271" s="4" t="s">
        <v>25</v>
      </c>
      <c r="C2271" s="4" t="s">
        <v>5232</v>
      </c>
      <c r="D2271" s="4" t="s">
        <v>32</v>
      </c>
      <c r="E2271" s="10" t="s">
        <v>59</v>
      </c>
      <c r="F2271" s="4" t="s">
        <v>146</v>
      </c>
      <c r="G2271" s="64"/>
      <c r="H2271" s="10" t="s">
        <v>2243</v>
      </c>
      <c r="I2271" s="4" t="s">
        <v>73</v>
      </c>
      <c r="J2271" s="4"/>
      <c r="U2271" s="106"/>
    </row>
    <row r="2272" spans="2:30" outlineLevel="2">
      <c r="B2272" s="4" t="s">
        <v>25</v>
      </c>
      <c r="C2272" s="4" t="s">
        <v>5232</v>
      </c>
      <c r="D2272" s="4" t="s">
        <v>32</v>
      </c>
      <c r="E2272" s="10" t="s">
        <v>59</v>
      </c>
      <c r="F2272" s="4" t="s">
        <v>42</v>
      </c>
      <c r="G2272" s="64"/>
      <c r="H2272" s="10" t="s">
        <v>2244</v>
      </c>
      <c r="I2272" s="4" t="s">
        <v>73</v>
      </c>
      <c r="J2272" s="4"/>
      <c r="U2272" s="106"/>
    </row>
    <row r="2273" spans="2:21" outlineLevel="2">
      <c r="B2273" s="4" t="s">
        <v>25</v>
      </c>
      <c r="C2273" s="4" t="s">
        <v>5232</v>
      </c>
      <c r="D2273" s="4" t="s">
        <v>32</v>
      </c>
      <c r="E2273" s="10" t="s">
        <v>59</v>
      </c>
      <c r="F2273" s="4" t="s">
        <v>43</v>
      </c>
      <c r="G2273" s="64"/>
      <c r="H2273" s="10" t="s">
        <v>2245</v>
      </c>
      <c r="I2273" s="4" t="s">
        <v>73</v>
      </c>
      <c r="J2273" s="4"/>
      <c r="U2273" s="106"/>
    </row>
    <row r="2274" spans="2:21" outlineLevel="2">
      <c r="B2274" s="4" t="s">
        <v>25</v>
      </c>
      <c r="C2274" s="4" t="s">
        <v>5232</v>
      </c>
      <c r="D2274" s="4" t="s">
        <v>32</v>
      </c>
      <c r="E2274" s="10" t="s">
        <v>59</v>
      </c>
      <c r="F2274" s="4" t="s">
        <v>152</v>
      </c>
      <c r="G2274" s="64"/>
      <c r="H2274" s="10" t="s">
        <v>2246</v>
      </c>
      <c r="I2274" s="4" t="s">
        <v>73</v>
      </c>
      <c r="J2274" s="4"/>
      <c r="U2274" s="106"/>
    </row>
    <row r="2275" spans="2:21" outlineLevel="2">
      <c r="B2275" s="4" t="s">
        <v>25</v>
      </c>
      <c r="C2275" s="4" t="s">
        <v>5232</v>
      </c>
      <c r="D2275" s="4" t="s">
        <v>32</v>
      </c>
      <c r="E2275" s="10" t="s">
        <v>59</v>
      </c>
      <c r="F2275" s="4" t="s">
        <v>44</v>
      </c>
      <c r="G2275" s="64"/>
      <c r="H2275" s="10" t="s">
        <v>2247</v>
      </c>
      <c r="I2275" s="4" t="s">
        <v>73</v>
      </c>
      <c r="J2275" s="4"/>
      <c r="U2275" s="106"/>
    </row>
    <row r="2276" spans="2:21" outlineLevel="2">
      <c r="B2276" s="4" t="s">
        <v>25</v>
      </c>
      <c r="C2276" s="4" t="s">
        <v>5232</v>
      </c>
      <c r="D2276" s="4" t="s">
        <v>32</v>
      </c>
      <c r="E2276" s="10" t="s">
        <v>59</v>
      </c>
      <c r="F2276" s="4" t="s">
        <v>155</v>
      </c>
      <c r="G2276" s="64"/>
      <c r="H2276" s="10" t="s">
        <v>2248</v>
      </c>
      <c r="I2276" s="4" t="s">
        <v>73</v>
      </c>
      <c r="J2276" s="4"/>
      <c r="U2276" s="106"/>
    </row>
    <row r="2277" spans="2:21" outlineLevel="2">
      <c r="B2277" s="4" t="s">
        <v>25</v>
      </c>
      <c r="C2277" s="4" t="s">
        <v>5232</v>
      </c>
      <c r="D2277" s="4" t="s">
        <v>32</v>
      </c>
      <c r="E2277" s="10" t="s">
        <v>59</v>
      </c>
      <c r="F2277" s="4" t="s">
        <v>45</v>
      </c>
      <c r="G2277" s="64"/>
      <c r="H2277" s="10" t="s">
        <v>2249</v>
      </c>
      <c r="I2277" s="4" t="s">
        <v>73</v>
      </c>
      <c r="J2277" s="4"/>
      <c r="U2277" s="106"/>
    </row>
    <row r="2278" spans="2:21" outlineLevel="2">
      <c r="B2278" s="4" t="s">
        <v>25</v>
      </c>
      <c r="C2278" s="4" t="s">
        <v>5232</v>
      </c>
      <c r="D2278" s="4" t="s">
        <v>32</v>
      </c>
      <c r="E2278" s="10" t="s">
        <v>59</v>
      </c>
      <c r="F2278" s="4" t="s">
        <v>156</v>
      </c>
      <c r="G2278" s="64"/>
      <c r="H2278" s="10" t="s">
        <v>2250</v>
      </c>
      <c r="I2278" s="4" t="s">
        <v>73</v>
      </c>
      <c r="J2278" s="4"/>
      <c r="U2278" s="106"/>
    </row>
    <row r="2279" spans="2:21" outlineLevel="2">
      <c r="B2279" s="4" t="s">
        <v>25</v>
      </c>
      <c r="C2279" s="4" t="s">
        <v>5232</v>
      </c>
      <c r="D2279" s="4" t="s">
        <v>32</v>
      </c>
      <c r="E2279" s="10" t="s">
        <v>59</v>
      </c>
      <c r="F2279" s="4" t="s">
        <v>157</v>
      </c>
      <c r="G2279" s="64"/>
      <c r="H2279" s="10" t="s">
        <v>2251</v>
      </c>
      <c r="I2279" s="4" t="s">
        <v>73</v>
      </c>
      <c r="J2279" s="4"/>
      <c r="U2279" s="106"/>
    </row>
    <row r="2280" spans="2:21" outlineLevel="2">
      <c r="B2280" s="4" t="s">
        <v>25</v>
      </c>
      <c r="C2280" s="4" t="s">
        <v>5232</v>
      </c>
      <c r="D2280" s="4" t="s">
        <v>32</v>
      </c>
      <c r="E2280" s="10" t="s">
        <v>59</v>
      </c>
      <c r="F2280" s="4" t="s">
        <v>46</v>
      </c>
      <c r="G2280" s="64"/>
      <c r="H2280" s="10" t="s">
        <v>2252</v>
      </c>
      <c r="I2280" s="4" t="s">
        <v>73</v>
      </c>
      <c r="J2280" s="4"/>
      <c r="U2280" s="106"/>
    </row>
    <row r="2281" spans="2:21" outlineLevel="2">
      <c r="B2281" s="4" t="s">
        <v>25</v>
      </c>
      <c r="C2281" s="4" t="s">
        <v>5232</v>
      </c>
      <c r="D2281" s="4" t="s">
        <v>32</v>
      </c>
      <c r="E2281" s="10" t="s">
        <v>59</v>
      </c>
      <c r="F2281" s="4" t="s">
        <v>160</v>
      </c>
      <c r="G2281" s="64"/>
      <c r="H2281" s="10" t="s">
        <v>2253</v>
      </c>
      <c r="I2281" s="4" t="s">
        <v>73</v>
      </c>
      <c r="J2281" s="4"/>
      <c r="U2281" s="106"/>
    </row>
    <row r="2282" spans="2:21" outlineLevel="2">
      <c r="B2282" s="4" t="s">
        <v>25</v>
      </c>
      <c r="C2282" s="4" t="s">
        <v>5232</v>
      </c>
      <c r="D2282" s="4" t="s">
        <v>32</v>
      </c>
      <c r="E2282" s="10" t="s">
        <v>59</v>
      </c>
      <c r="F2282" s="4" t="s">
        <v>161</v>
      </c>
      <c r="G2282" s="64"/>
      <c r="H2282" s="10" t="s">
        <v>2254</v>
      </c>
      <c r="I2282" s="4" t="s">
        <v>73</v>
      </c>
      <c r="J2282" s="4"/>
      <c r="U2282" s="106"/>
    </row>
    <row r="2283" spans="2:21" outlineLevel="2">
      <c r="B2283" s="4" t="s">
        <v>25</v>
      </c>
      <c r="C2283" s="4" t="s">
        <v>5232</v>
      </c>
      <c r="D2283" s="4" t="s">
        <v>32</v>
      </c>
      <c r="E2283" s="10" t="s">
        <v>59</v>
      </c>
      <c r="F2283" s="4" t="s">
        <v>162</v>
      </c>
      <c r="G2283" s="64"/>
      <c r="H2283" s="10" t="s">
        <v>2255</v>
      </c>
      <c r="I2283" s="4" t="s">
        <v>73</v>
      </c>
      <c r="J2283" s="4"/>
      <c r="U2283" s="106"/>
    </row>
    <row r="2284" spans="2:21" outlineLevel="2">
      <c r="B2284" s="4" t="s">
        <v>25</v>
      </c>
      <c r="C2284" s="4" t="s">
        <v>5232</v>
      </c>
      <c r="D2284" s="4" t="s">
        <v>32</v>
      </c>
      <c r="E2284" s="10" t="s">
        <v>59</v>
      </c>
      <c r="F2284" s="4" t="s">
        <v>163</v>
      </c>
      <c r="G2284" s="64"/>
      <c r="H2284" s="10" t="s">
        <v>2256</v>
      </c>
      <c r="I2284" s="4" t="s">
        <v>73</v>
      </c>
      <c r="J2284" s="4"/>
      <c r="U2284" s="106"/>
    </row>
    <row r="2285" spans="2:21" outlineLevel="2">
      <c r="B2285" s="4" t="s">
        <v>25</v>
      </c>
      <c r="C2285" s="4" t="s">
        <v>5232</v>
      </c>
      <c r="D2285" s="4" t="s">
        <v>32</v>
      </c>
      <c r="E2285" s="10" t="s">
        <v>59</v>
      </c>
      <c r="F2285" s="4" t="s">
        <v>47</v>
      </c>
      <c r="G2285" s="64"/>
      <c r="H2285" s="10" t="s">
        <v>2257</v>
      </c>
      <c r="I2285" s="4" t="s">
        <v>73</v>
      </c>
      <c r="J2285" s="4"/>
      <c r="U2285" s="106"/>
    </row>
    <row r="2286" spans="2:21" outlineLevel="2">
      <c r="B2286" s="4" t="s">
        <v>25</v>
      </c>
      <c r="C2286" s="4" t="s">
        <v>5232</v>
      </c>
      <c r="D2286" s="4" t="s">
        <v>32</v>
      </c>
      <c r="E2286" s="10" t="s">
        <v>59</v>
      </c>
      <c r="F2286" s="4" t="s">
        <v>48</v>
      </c>
      <c r="G2286" s="64"/>
      <c r="H2286" s="10" t="s">
        <v>2258</v>
      </c>
      <c r="I2286" s="4" t="s">
        <v>73</v>
      </c>
      <c r="J2286" s="4"/>
      <c r="U2286" s="106"/>
    </row>
    <row r="2287" spans="2:21" outlineLevel="2">
      <c r="B2287" s="4" t="s">
        <v>25</v>
      </c>
      <c r="C2287" s="4" t="s">
        <v>5232</v>
      </c>
      <c r="D2287" s="4" t="s">
        <v>32</v>
      </c>
      <c r="E2287" s="10" t="s">
        <v>59</v>
      </c>
      <c r="F2287" s="4" t="s">
        <v>49</v>
      </c>
      <c r="G2287" s="64"/>
      <c r="H2287" s="10" t="s">
        <v>2259</v>
      </c>
      <c r="I2287" s="4" t="s">
        <v>73</v>
      </c>
      <c r="J2287" s="4"/>
      <c r="U2287" s="106"/>
    </row>
    <row r="2288" spans="2:21" outlineLevel="2">
      <c r="B2288" s="4" t="s">
        <v>25</v>
      </c>
      <c r="C2288" s="4" t="s">
        <v>5232</v>
      </c>
      <c r="D2288" s="4" t="s">
        <v>32</v>
      </c>
      <c r="E2288" s="10" t="s">
        <v>59</v>
      </c>
      <c r="F2288" s="4" t="s">
        <v>50</v>
      </c>
      <c r="G2288" s="64"/>
      <c r="H2288" s="10" t="s">
        <v>2260</v>
      </c>
      <c r="I2288" s="4" t="s">
        <v>73</v>
      </c>
      <c r="J2288" s="4"/>
      <c r="U2288" s="106"/>
    </row>
    <row r="2289" spans="2:30" outlineLevel="2">
      <c r="B2289" s="4" t="s">
        <v>25</v>
      </c>
      <c r="C2289" s="4" t="s">
        <v>5232</v>
      </c>
      <c r="D2289" s="4" t="s">
        <v>32</v>
      </c>
      <c r="E2289" s="10" t="s">
        <v>59</v>
      </c>
      <c r="F2289" s="4" t="s">
        <v>51</v>
      </c>
      <c r="G2289" s="64"/>
      <c r="H2289" s="10" t="s">
        <v>2261</v>
      </c>
      <c r="I2289" s="4" t="s">
        <v>73</v>
      </c>
      <c r="J2289" s="4"/>
      <c r="U2289" s="106"/>
    </row>
    <row r="2290" spans="2:30" outlineLevel="2">
      <c r="B2290" s="4" t="s">
        <v>25</v>
      </c>
      <c r="C2290" s="4" t="s">
        <v>5232</v>
      </c>
      <c r="D2290" s="4" t="s">
        <v>32</v>
      </c>
      <c r="E2290" s="10" t="s">
        <v>59</v>
      </c>
      <c r="F2290" s="4" t="s">
        <v>52</v>
      </c>
      <c r="G2290" s="64"/>
      <c r="H2290" s="10" t="s">
        <v>2262</v>
      </c>
      <c r="I2290" s="4" t="s">
        <v>73</v>
      </c>
      <c r="J2290" s="4"/>
      <c r="U2290" s="106"/>
    </row>
    <row r="2291" spans="2:30" outlineLevel="2">
      <c r="B2291" s="4" t="s">
        <v>25</v>
      </c>
      <c r="C2291" s="4" t="s">
        <v>5232</v>
      </c>
      <c r="D2291" s="4" t="s">
        <v>32</v>
      </c>
      <c r="E2291" s="35" t="s">
        <v>59</v>
      </c>
      <c r="F2291" s="6" t="s">
        <v>169</v>
      </c>
      <c r="G2291" s="66"/>
      <c r="H2291" s="35" t="s">
        <v>2263</v>
      </c>
      <c r="I2291" s="4" t="s">
        <v>73</v>
      </c>
      <c r="J2291" s="4"/>
      <c r="U2291" s="106"/>
    </row>
    <row r="2292" spans="2:30" outlineLevel="1">
      <c r="B2292" s="4" t="s">
        <v>25</v>
      </c>
      <c r="C2292" s="4" t="s">
        <v>5232</v>
      </c>
      <c r="D2292" s="2" t="s">
        <v>24</v>
      </c>
      <c r="E2292" s="38"/>
      <c r="F2292" s="3"/>
      <c r="G2292" s="8"/>
      <c r="H2292" s="8"/>
      <c r="I2292" s="3"/>
      <c r="J2292" s="3"/>
      <c r="U2292" s="114"/>
    </row>
    <row r="2293" spans="2:30" s="27" customFormat="1" outlineLevel="1">
      <c r="B2293" s="4" t="s">
        <v>25</v>
      </c>
      <c r="C2293" s="4" t="s">
        <v>5232</v>
      </c>
      <c r="D2293" s="4" t="s">
        <v>24</v>
      </c>
      <c r="E2293" s="46" t="s">
        <v>288</v>
      </c>
      <c r="F2293" s="76"/>
      <c r="G2293" s="77"/>
      <c r="H2293" s="77"/>
      <c r="I2293" s="78"/>
      <c r="J2293" s="78"/>
      <c r="K2293" s="81" t="str">
        <f t="shared" ref="K2293:S2293" si="153">INDEX(ObjData,MATCH($C2293&amp;"-"&amp;$D2293&amp;"-"&amp;$E2293,ObjIDs,0),MATCH(K$2,ObjFields,0))</f>
        <v>ICPL</v>
      </c>
      <c r="L2293" s="82">
        <f t="shared" ca="1" si="153"/>
        <v>42276</v>
      </c>
      <c r="M2293" s="81" t="b">
        <f t="shared" si="153"/>
        <v>0</v>
      </c>
      <c r="N2293" s="81" t="str">
        <f t="shared" si="153"/>
        <v>NAME</v>
      </c>
      <c r="O2293" s="81" t="str">
        <f t="shared" si="153"/>
        <v>LAST_UPDATE_DT</v>
      </c>
      <c r="P2293" s="81" t="str">
        <f t="shared" si="153"/>
        <v>LAST_UPDATE</v>
      </c>
      <c r="Q2293" s="81" t="str">
        <f t="shared" si="153"/>
        <v>PX_LAST</v>
      </c>
      <c r="R2293" s="81" t="str">
        <f t="shared" si="153"/>
        <v>PX_BID</v>
      </c>
      <c r="S2293" s="81" t="str">
        <f t="shared" si="153"/>
        <v>PX_ASK</v>
      </c>
      <c r="U2293" s="103"/>
      <c r="V2293" s="104" t="s">
        <v>1055</v>
      </c>
      <c r="W2293" s="105">
        <v>42276</v>
      </c>
      <c r="X2293" s="104" t="b">
        <v>0</v>
      </c>
      <c r="Y2293" s="104" t="s">
        <v>289</v>
      </c>
      <c r="Z2293" s="104" t="s">
        <v>291</v>
      </c>
      <c r="AA2293" s="104" t="s">
        <v>292</v>
      </c>
      <c r="AB2293" s="104" t="s">
        <v>56</v>
      </c>
      <c r="AC2293" s="104" t="s">
        <v>5228</v>
      </c>
      <c r="AD2293" s="104" t="s">
        <v>5229</v>
      </c>
    </row>
    <row r="2294" spans="2:30" outlineLevel="2">
      <c r="B2294" s="4" t="s">
        <v>25</v>
      </c>
      <c r="C2294" s="4" t="s">
        <v>5232</v>
      </c>
      <c r="D2294" s="4" t="s">
        <v>24</v>
      </c>
      <c r="E2294" s="10" t="s">
        <v>288</v>
      </c>
      <c r="F2294" s="4"/>
      <c r="G2294" s="64"/>
      <c r="H2294" s="10" t="s">
        <v>2265</v>
      </c>
      <c r="I2294" s="4" t="s">
        <v>277</v>
      </c>
      <c r="J2294" s="72" t="str">
        <f>H2294&amp;" "&amp;K2294&amp;" "&amp;I2294</f>
        <v>MXIBTIIE ICPL Index</v>
      </c>
      <c r="K2294" s="25" t="str">
        <f>K2293</f>
        <v>ICPL</v>
      </c>
      <c r="L2294" s="26">
        <f ca="1">L2293</f>
        <v>42276</v>
      </c>
      <c r="M2294" s="25" t="b">
        <f>M2293</f>
        <v>0</v>
      </c>
      <c r="N2294" s="84" t="str">
        <f>IF($M2294,_xll.BDP($J2294,N2293),"[DISABLED]")</f>
        <v>[DISABLED]</v>
      </c>
      <c r="O2294" s="84" t="str">
        <f>IF($M2294,_xll.BDP($J2294,O2293),"[DISABLED]")</f>
        <v>[DISABLED]</v>
      </c>
      <c r="P2294" s="84" t="str">
        <f>IF($M2294,_xll.BDP($J2294,P2293),"[DISABLED]")</f>
        <v>[DISABLED]</v>
      </c>
      <c r="Q2294" s="84" t="str">
        <f>IF($M2294,_xll.BDH($J2294,Q2293,$L2294),"[DISABLED]")</f>
        <v>[DISABLED]</v>
      </c>
      <c r="R2294" s="84" t="str">
        <f>IF($M2294,_xll.BDH($J2294,R2293,$L2294),"[DISABLED]")</f>
        <v>[DISABLED]</v>
      </c>
      <c r="S2294" s="84" t="str">
        <f>IF($M2294,_xll.BDH($J2294,S2293,$L2294),"[DISABLED]")</f>
        <v>[DISABLED]</v>
      </c>
      <c r="U2294" s="106" t="s">
        <v>6559</v>
      </c>
      <c r="V2294" s="107" t="s">
        <v>1055</v>
      </c>
      <c r="W2294" s="108">
        <v>42276</v>
      </c>
      <c r="X2294" s="107" t="b">
        <v>0</v>
      </c>
      <c r="Y2294" s="107" t="s">
        <v>5237</v>
      </c>
      <c r="Z2294" s="107" t="s">
        <v>5237</v>
      </c>
      <c r="AA2294" s="107" t="s">
        <v>5237</v>
      </c>
      <c r="AB2294" s="107" t="s">
        <v>5237</v>
      </c>
      <c r="AC2294" s="107" t="s">
        <v>5237</v>
      </c>
      <c r="AD2294" s="107" t="s">
        <v>5237</v>
      </c>
    </row>
    <row r="2295" spans="2:30" outlineLevel="2">
      <c r="B2295" s="4" t="s">
        <v>25</v>
      </c>
      <c r="C2295" s="4" t="s">
        <v>5232</v>
      </c>
      <c r="D2295" s="4" t="s">
        <v>24</v>
      </c>
      <c r="E2295" s="10" t="s">
        <v>288</v>
      </c>
      <c r="F2295" s="4" t="s">
        <v>54</v>
      </c>
      <c r="G2295" s="64"/>
      <c r="H2295" s="10" t="s">
        <v>2268</v>
      </c>
      <c r="I2295" s="4" t="s">
        <v>73</v>
      </c>
      <c r="J2295" s="4"/>
      <c r="U2295" s="106"/>
    </row>
    <row r="2296" spans="2:30" outlineLevel="2">
      <c r="B2296" s="4" t="s">
        <v>25</v>
      </c>
      <c r="C2296" s="4" t="s">
        <v>5232</v>
      </c>
      <c r="D2296" s="4" t="s">
        <v>24</v>
      </c>
      <c r="E2296" s="10" t="s">
        <v>288</v>
      </c>
      <c r="F2296" s="4" t="s">
        <v>58</v>
      </c>
      <c r="G2296" s="64"/>
      <c r="H2296" s="10" t="s">
        <v>2266</v>
      </c>
      <c r="I2296" s="4" t="s">
        <v>73</v>
      </c>
      <c r="J2296" s="4"/>
      <c r="U2296" s="106"/>
    </row>
    <row r="2297" spans="2:30" outlineLevel="2">
      <c r="B2297" s="4" t="s">
        <v>25</v>
      </c>
      <c r="C2297" s="4" t="s">
        <v>5232</v>
      </c>
      <c r="D2297" s="4" t="s">
        <v>24</v>
      </c>
      <c r="E2297" s="10" t="s">
        <v>288</v>
      </c>
      <c r="F2297" s="4" t="s">
        <v>71</v>
      </c>
      <c r="G2297" s="64"/>
      <c r="H2297" s="10" t="s">
        <v>2269</v>
      </c>
      <c r="I2297" s="4" t="s">
        <v>73</v>
      </c>
      <c r="J2297" s="4"/>
      <c r="U2297" s="106"/>
    </row>
    <row r="2298" spans="2:30" outlineLevel="2">
      <c r="B2298" s="4" t="s">
        <v>25</v>
      </c>
      <c r="C2298" s="4" t="s">
        <v>5232</v>
      </c>
      <c r="D2298" s="4" t="s">
        <v>24</v>
      </c>
      <c r="E2298" s="10" t="s">
        <v>288</v>
      </c>
      <c r="F2298" s="4" t="s">
        <v>2279</v>
      </c>
      <c r="G2298" s="64"/>
      <c r="H2298" s="10" t="s">
        <v>2270</v>
      </c>
      <c r="I2298" s="4" t="s">
        <v>73</v>
      </c>
      <c r="J2298" s="4"/>
      <c r="U2298" s="106"/>
    </row>
    <row r="2299" spans="2:30" outlineLevel="2">
      <c r="B2299" s="4" t="s">
        <v>25</v>
      </c>
      <c r="C2299" s="4" t="s">
        <v>5232</v>
      </c>
      <c r="D2299" s="4" t="s">
        <v>24</v>
      </c>
      <c r="E2299" s="10" t="s">
        <v>288</v>
      </c>
      <c r="F2299" s="4" t="s">
        <v>2280</v>
      </c>
      <c r="G2299" s="64"/>
      <c r="H2299" s="10" t="s">
        <v>2271</v>
      </c>
      <c r="I2299" s="4" t="s">
        <v>73</v>
      </c>
      <c r="J2299" s="4"/>
      <c r="U2299" s="106"/>
    </row>
    <row r="2300" spans="2:30" outlineLevel="2">
      <c r="B2300" s="4" t="s">
        <v>25</v>
      </c>
      <c r="C2300" s="4" t="s">
        <v>5232</v>
      </c>
      <c r="D2300" s="4" t="s">
        <v>24</v>
      </c>
      <c r="E2300" s="10" t="s">
        <v>288</v>
      </c>
      <c r="F2300" s="4" t="s">
        <v>2281</v>
      </c>
      <c r="G2300" s="64"/>
      <c r="H2300" s="10" t="s">
        <v>2272</v>
      </c>
      <c r="I2300" s="4" t="s">
        <v>73</v>
      </c>
      <c r="J2300" s="4"/>
      <c r="U2300" s="106"/>
    </row>
    <row r="2301" spans="2:30" outlineLevel="2">
      <c r="B2301" s="4" t="s">
        <v>25</v>
      </c>
      <c r="C2301" s="4" t="s">
        <v>5232</v>
      </c>
      <c r="D2301" s="4" t="s">
        <v>24</v>
      </c>
      <c r="E2301" s="10" t="s">
        <v>288</v>
      </c>
      <c r="F2301" s="4" t="s">
        <v>2282</v>
      </c>
      <c r="G2301" s="64"/>
      <c r="H2301" s="10" t="s">
        <v>2273</v>
      </c>
      <c r="I2301" s="4" t="s">
        <v>73</v>
      </c>
      <c r="J2301" s="4"/>
      <c r="U2301" s="106"/>
    </row>
    <row r="2302" spans="2:30" outlineLevel="2">
      <c r="B2302" s="4" t="s">
        <v>25</v>
      </c>
      <c r="C2302" s="4" t="s">
        <v>5232</v>
      </c>
      <c r="D2302" s="4" t="s">
        <v>24</v>
      </c>
      <c r="E2302" s="10" t="s">
        <v>288</v>
      </c>
      <c r="F2302" s="4" t="s">
        <v>2283</v>
      </c>
      <c r="G2302" s="64"/>
      <c r="H2302" s="10" t="s">
        <v>2274</v>
      </c>
      <c r="I2302" s="4" t="s">
        <v>73</v>
      </c>
      <c r="J2302" s="4"/>
      <c r="U2302" s="106"/>
    </row>
    <row r="2303" spans="2:30" outlineLevel="2">
      <c r="B2303" s="4" t="s">
        <v>25</v>
      </c>
      <c r="C2303" s="4" t="s">
        <v>5232</v>
      </c>
      <c r="D2303" s="4" t="s">
        <v>24</v>
      </c>
      <c r="E2303" s="10" t="s">
        <v>288</v>
      </c>
      <c r="F2303" s="4" t="s">
        <v>2284</v>
      </c>
      <c r="G2303" s="64"/>
      <c r="H2303" s="10" t="s">
        <v>2275</v>
      </c>
      <c r="I2303" s="4" t="s">
        <v>73</v>
      </c>
      <c r="J2303" s="4"/>
      <c r="U2303" s="106"/>
    </row>
    <row r="2304" spans="2:30" outlineLevel="2">
      <c r="B2304" s="4" t="s">
        <v>25</v>
      </c>
      <c r="C2304" s="4" t="s">
        <v>5232</v>
      </c>
      <c r="D2304" s="4" t="s">
        <v>24</v>
      </c>
      <c r="E2304" s="10" t="s">
        <v>288</v>
      </c>
      <c r="F2304" s="4" t="s">
        <v>2285</v>
      </c>
      <c r="G2304" s="64"/>
      <c r="H2304" s="10" t="s">
        <v>2267</v>
      </c>
      <c r="I2304" s="4" t="s">
        <v>73</v>
      </c>
      <c r="J2304" s="4"/>
      <c r="U2304" s="106"/>
    </row>
    <row r="2305" spans="2:30" outlineLevel="2">
      <c r="B2305" s="4" t="s">
        <v>25</v>
      </c>
      <c r="C2305" s="4" t="s">
        <v>5232</v>
      </c>
      <c r="D2305" s="4" t="s">
        <v>24</v>
      </c>
      <c r="E2305" s="10" t="s">
        <v>288</v>
      </c>
      <c r="F2305" s="4" t="s">
        <v>2286</v>
      </c>
      <c r="G2305" s="64"/>
      <c r="H2305" s="10" t="s">
        <v>2276</v>
      </c>
      <c r="I2305" s="4" t="s">
        <v>73</v>
      </c>
      <c r="J2305" s="4"/>
      <c r="U2305" s="106"/>
    </row>
    <row r="2306" spans="2:30" outlineLevel="2">
      <c r="B2306" s="4" t="s">
        <v>25</v>
      </c>
      <c r="C2306" s="4" t="s">
        <v>5232</v>
      </c>
      <c r="D2306" s="4" t="s">
        <v>24</v>
      </c>
      <c r="E2306" s="10" t="s">
        <v>288</v>
      </c>
      <c r="F2306" s="4" t="s">
        <v>2287</v>
      </c>
      <c r="G2306" s="64"/>
      <c r="H2306" s="10" t="s">
        <v>2277</v>
      </c>
      <c r="I2306" s="4" t="s">
        <v>73</v>
      </c>
      <c r="J2306" s="4"/>
      <c r="U2306" s="106"/>
    </row>
    <row r="2307" spans="2:30" outlineLevel="2">
      <c r="B2307" s="4" t="s">
        <v>25</v>
      </c>
      <c r="C2307" s="4" t="s">
        <v>5232</v>
      </c>
      <c r="D2307" s="4" t="s">
        <v>24</v>
      </c>
      <c r="E2307" s="10" t="s">
        <v>288</v>
      </c>
      <c r="F2307" s="4" t="s">
        <v>2288</v>
      </c>
      <c r="G2307" s="64"/>
      <c r="H2307" s="10" t="s">
        <v>2278</v>
      </c>
      <c r="I2307" s="4" t="s">
        <v>73</v>
      </c>
      <c r="J2307" s="4"/>
      <c r="U2307" s="106"/>
    </row>
    <row r="2308" spans="2:30" outlineLevel="1">
      <c r="B2308" s="4" t="s">
        <v>25</v>
      </c>
      <c r="C2308" s="4" t="s">
        <v>5232</v>
      </c>
      <c r="D2308" s="2" t="s">
        <v>26</v>
      </c>
      <c r="E2308" s="38"/>
      <c r="F2308" s="3"/>
      <c r="G2308" s="8"/>
      <c r="H2308" s="8"/>
      <c r="I2308" s="3"/>
      <c r="J2308" s="3"/>
      <c r="U2308" s="114"/>
    </row>
    <row r="2309" spans="2:30" s="27" customFormat="1" outlineLevel="1">
      <c r="B2309" s="4" t="s">
        <v>25</v>
      </c>
      <c r="C2309" s="4" t="s">
        <v>5232</v>
      </c>
      <c r="D2309" s="4" t="s">
        <v>26</v>
      </c>
      <c r="E2309" s="46" t="s">
        <v>288</v>
      </c>
      <c r="F2309" s="76"/>
      <c r="G2309" s="77"/>
      <c r="H2309" s="77"/>
      <c r="I2309" s="78"/>
      <c r="J2309" s="78"/>
      <c r="K2309" s="81" t="str">
        <f t="shared" ref="K2309:S2309" si="154">INDEX(ObjData,MATCH($C2309&amp;"-"&amp;$D2309&amp;"-"&amp;$E2309,ObjIDs,0),MATCH(K$2,ObjFields,0))</f>
        <v>ICPL</v>
      </c>
      <c r="L2309" s="82">
        <f t="shared" ca="1" si="154"/>
        <v>42276</v>
      </c>
      <c r="M2309" s="81" t="b">
        <f t="shared" si="154"/>
        <v>0</v>
      </c>
      <c r="N2309" s="81" t="str">
        <f t="shared" si="154"/>
        <v>NAME</v>
      </c>
      <c r="O2309" s="81" t="str">
        <f t="shared" si="154"/>
        <v>LAST_UPDATE_DT</v>
      </c>
      <c r="P2309" s="81" t="str">
        <f t="shared" si="154"/>
        <v>LAST_UPDATE</v>
      </c>
      <c r="Q2309" s="81" t="str">
        <f t="shared" si="154"/>
        <v>PX_LAST</v>
      </c>
      <c r="R2309" s="81" t="str">
        <f t="shared" si="154"/>
        <v>PX_BID</v>
      </c>
      <c r="S2309" s="81" t="str">
        <f t="shared" si="154"/>
        <v>PX_ASK</v>
      </c>
      <c r="U2309" s="103"/>
      <c r="V2309" s="104" t="s">
        <v>1055</v>
      </c>
      <c r="W2309" s="105">
        <v>42276</v>
      </c>
      <c r="X2309" s="104" t="b">
        <v>0</v>
      </c>
      <c r="Y2309" s="104" t="s">
        <v>289</v>
      </c>
      <c r="Z2309" s="104" t="s">
        <v>291</v>
      </c>
      <c r="AA2309" s="104" t="s">
        <v>292</v>
      </c>
      <c r="AB2309" s="104" t="s">
        <v>56</v>
      </c>
      <c r="AC2309" s="104" t="s">
        <v>5228</v>
      </c>
      <c r="AD2309" s="104" t="s">
        <v>5229</v>
      </c>
    </row>
    <row r="2310" spans="2:30" outlineLevel="2">
      <c r="B2310" s="4" t="s">
        <v>25</v>
      </c>
      <c r="C2310" s="4" t="s">
        <v>5232</v>
      </c>
      <c r="D2310" s="4" t="s">
        <v>26</v>
      </c>
      <c r="E2310" s="10" t="s">
        <v>288</v>
      </c>
      <c r="F2310" s="4"/>
      <c r="G2310" s="64"/>
      <c r="H2310" s="10" t="s">
        <v>2289</v>
      </c>
      <c r="I2310" s="4" t="s">
        <v>277</v>
      </c>
      <c r="J2310" s="72" t="str">
        <f>H2310&amp;" "&amp;K2310&amp;" "&amp;I2310</f>
        <v>CLICP ICPL Index</v>
      </c>
      <c r="K2310" s="25" t="str">
        <f>K2309</f>
        <v>ICPL</v>
      </c>
      <c r="L2310" s="26">
        <f ca="1">L2309</f>
        <v>42276</v>
      </c>
      <c r="M2310" s="25" t="b">
        <f>M2309</f>
        <v>0</v>
      </c>
      <c r="N2310" s="84" t="str">
        <f>IF($M2310,_xll.BDP($J2310,N2309),"[DISABLED]")</f>
        <v>[DISABLED]</v>
      </c>
      <c r="O2310" s="84" t="str">
        <f>IF($M2310,_xll.BDP($J2310,O2309),"[DISABLED]")</f>
        <v>[DISABLED]</v>
      </c>
      <c r="P2310" s="84" t="str">
        <f>IF($M2310,_xll.BDP($J2310,P2309),"[DISABLED]")</f>
        <v>[DISABLED]</v>
      </c>
      <c r="Q2310" s="84" t="str">
        <f>IF($M2310,_xll.BDH($J2310,Q2309,$L2310),"[DISABLED]")</f>
        <v>[DISABLED]</v>
      </c>
      <c r="R2310" s="84" t="str">
        <f>IF($M2310,_xll.BDH($J2310,R2309,$L2310),"[DISABLED]")</f>
        <v>[DISABLED]</v>
      </c>
      <c r="S2310" s="84" t="str">
        <f>IF($M2310,_xll.BDH($J2310,S2309,$L2310),"[DISABLED]")</f>
        <v>[DISABLED]</v>
      </c>
      <c r="U2310" s="106" t="s">
        <v>6560</v>
      </c>
      <c r="V2310" s="107" t="s">
        <v>1055</v>
      </c>
      <c r="W2310" s="108">
        <v>42276</v>
      </c>
      <c r="X2310" s="107" t="b">
        <v>0</v>
      </c>
      <c r="Y2310" s="107" t="s">
        <v>5237</v>
      </c>
      <c r="Z2310" s="107" t="s">
        <v>5237</v>
      </c>
      <c r="AA2310" s="107" t="s">
        <v>5237</v>
      </c>
      <c r="AB2310" s="107" t="s">
        <v>5237</v>
      </c>
      <c r="AC2310" s="107" t="s">
        <v>5237</v>
      </c>
      <c r="AD2310" s="107" t="s">
        <v>5237</v>
      </c>
    </row>
    <row r="2311" spans="2:30" outlineLevel="2">
      <c r="B2311" s="4" t="s">
        <v>25</v>
      </c>
      <c r="C2311" s="4" t="s">
        <v>5232</v>
      </c>
      <c r="D2311" s="4" t="s">
        <v>26</v>
      </c>
      <c r="E2311" s="10" t="s">
        <v>288</v>
      </c>
      <c r="F2311" s="4" t="s">
        <v>58</v>
      </c>
      <c r="G2311" s="64"/>
      <c r="H2311" s="10" t="s">
        <v>2290</v>
      </c>
      <c r="I2311" s="4" t="s">
        <v>73</v>
      </c>
      <c r="J2311" s="4"/>
      <c r="U2311" s="106"/>
    </row>
    <row r="2312" spans="2:30" outlineLevel="2">
      <c r="B2312" s="4" t="s">
        <v>25</v>
      </c>
      <c r="C2312" s="4" t="s">
        <v>5232</v>
      </c>
      <c r="D2312" s="4" t="s">
        <v>26</v>
      </c>
      <c r="E2312" s="10" t="s">
        <v>288</v>
      </c>
      <c r="F2312" s="4" t="s">
        <v>41</v>
      </c>
      <c r="G2312" s="64"/>
      <c r="H2312" s="10" t="s">
        <v>2291</v>
      </c>
      <c r="I2312" s="4" t="s">
        <v>73</v>
      </c>
      <c r="J2312" s="4"/>
      <c r="U2312" s="106"/>
    </row>
    <row r="2313" spans="2:30" outlineLevel="2">
      <c r="B2313" s="4" t="s">
        <v>25</v>
      </c>
      <c r="C2313" s="4" t="s">
        <v>5232</v>
      </c>
      <c r="D2313" s="4" t="s">
        <v>26</v>
      </c>
      <c r="E2313" s="10" t="s">
        <v>288</v>
      </c>
      <c r="F2313" s="4" t="s">
        <v>146</v>
      </c>
      <c r="G2313" s="64"/>
      <c r="H2313" s="10" t="s">
        <v>2292</v>
      </c>
      <c r="I2313" s="4" t="s">
        <v>73</v>
      </c>
      <c r="J2313" s="4"/>
      <c r="U2313" s="106"/>
    </row>
    <row r="2314" spans="2:30" outlineLevel="2">
      <c r="B2314" s="4" t="s">
        <v>25</v>
      </c>
      <c r="C2314" s="4" t="s">
        <v>5232</v>
      </c>
      <c r="D2314" s="4" t="s">
        <v>26</v>
      </c>
      <c r="E2314" s="10" t="s">
        <v>288</v>
      </c>
      <c r="F2314" s="4" t="s">
        <v>42</v>
      </c>
      <c r="G2314" s="64"/>
      <c r="H2314" s="10" t="s">
        <v>2293</v>
      </c>
      <c r="I2314" s="4" t="s">
        <v>73</v>
      </c>
      <c r="J2314" s="4"/>
      <c r="U2314" s="106"/>
    </row>
    <row r="2315" spans="2:30" outlineLevel="2">
      <c r="B2315" s="4" t="s">
        <v>25</v>
      </c>
      <c r="C2315" s="4" t="s">
        <v>5232</v>
      </c>
      <c r="D2315" s="4" t="s">
        <v>26</v>
      </c>
      <c r="E2315" s="10" t="s">
        <v>288</v>
      </c>
      <c r="F2315" s="4" t="s">
        <v>43</v>
      </c>
      <c r="G2315" s="64"/>
      <c r="H2315" s="10" t="s">
        <v>2294</v>
      </c>
      <c r="I2315" s="4" t="s">
        <v>73</v>
      </c>
      <c r="J2315" s="4"/>
      <c r="U2315" s="106"/>
    </row>
    <row r="2316" spans="2:30" outlineLevel="2">
      <c r="B2316" s="4" t="s">
        <v>25</v>
      </c>
      <c r="C2316" s="4" t="s">
        <v>5232</v>
      </c>
      <c r="D2316" s="4" t="s">
        <v>26</v>
      </c>
      <c r="E2316" s="10" t="s">
        <v>288</v>
      </c>
      <c r="F2316" s="4" t="s">
        <v>152</v>
      </c>
      <c r="G2316" s="64"/>
      <c r="H2316" s="10" t="s">
        <v>2295</v>
      </c>
      <c r="I2316" s="4" t="s">
        <v>73</v>
      </c>
      <c r="J2316" s="4"/>
      <c r="U2316" s="106"/>
    </row>
    <row r="2317" spans="2:30" outlineLevel="2">
      <c r="B2317" s="4" t="s">
        <v>25</v>
      </c>
      <c r="C2317" s="4" t="s">
        <v>5232</v>
      </c>
      <c r="D2317" s="4" t="s">
        <v>26</v>
      </c>
      <c r="E2317" s="10" t="s">
        <v>288</v>
      </c>
      <c r="F2317" s="4" t="s">
        <v>44</v>
      </c>
      <c r="G2317" s="64"/>
      <c r="H2317" s="10" t="s">
        <v>2296</v>
      </c>
      <c r="I2317" s="4" t="s">
        <v>73</v>
      </c>
      <c r="J2317" s="4"/>
      <c r="U2317" s="106"/>
    </row>
    <row r="2318" spans="2:30" outlineLevel="2">
      <c r="B2318" s="4" t="s">
        <v>25</v>
      </c>
      <c r="C2318" s="4" t="s">
        <v>5232</v>
      </c>
      <c r="D2318" s="4" t="s">
        <v>26</v>
      </c>
      <c r="E2318" s="10" t="s">
        <v>288</v>
      </c>
      <c r="F2318" s="4" t="s">
        <v>155</v>
      </c>
      <c r="G2318" s="64"/>
      <c r="H2318" s="10" t="s">
        <v>2297</v>
      </c>
      <c r="I2318" s="4" t="s">
        <v>73</v>
      </c>
      <c r="J2318" s="4"/>
      <c r="U2318" s="106"/>
    </row>
    <row r="2319" spans="2:30" outlineLevel="2">
      <c r="B2319" s="4" t="s">
        <v>25</v>
      </c>
      <c r="C2319" s="4" t="s">
        <v>5232</v>
      </c>
      <c r="D2319" s="4" t="s">
        <v>26</v>
      </c>
      <c r="E2319" s="10" t="s">
        <v>288</v>
      </c>
      <c r="F2319" s="4" t="s">
        <v>45</v>
      </c>
      <c r="G2319" s="64"/>
      <c r="H2319" s="10" t="s">
        <v>2298</v>
      </c>
      <c r="I2319" s="4" t="s">
        <v>73</v>
      </c>
      <c r="J2319" s="4"/>
      <c r="U2319" s="106"/>
    </row>
    <row r="2320" spans="2:30" outlineLevel="2">
      <c r="B2320" s="4" t="s">
        <v>25</v>
      </c>
      <c r="C2320" s="4" t="s">
        <v>5232</v>
      </c>
      <c r="D2320" s="4" t="s">
        <v>26</v>
      </c>
      <c r="E2320" s="10" t="s">
        <v>288</v>
      </c>
      <c r="F2320" s="4" t="s">
        <v>156</v>
      </c>
      <c r="G2320" s="64"/>
      <c r="H2320" s="10" t="s">
        <v>2299</v>
      </c>
      <c r="I2320" s="4" t="s">
        <v>73</v>
      </c>
      <c r="J2320" s="4"/>
      <c r="U2320" s="106"/>
    </row>
    <row r="2321" spans="2:30" outlineLevel="2">
      <c r="B2321" s="4" t="s">
        <v>25</v>
      </c>
      <c r="C2321" s="4" t="s">
        <v>5232</v>
      </c>
      <c r="D2321" s="4" t="s">
        <v>26</v>
      </c>
      <c r="E2321" s="10" t="s">
        <v>288</v>
      </c>
      <c r="F2321" s="4" t="s">
        <v>157</v>
      </c>
      <c r="G2321" s="64"/>
      <c r="H2321" s="10" t="s">
        <v>2300</v>
      </c>
      <c r="I2321" s="4" t="s">
        <v>73</v>
      </c>
      <c r="J2321" s="4"/>
      <c r="U2321" s="106"/>
    </row>
    <row r="2322" spans="2:30" outlineLevel="2">
      <c r="B2322" s="4" t="s">
        <v>25</v>
      </c>
      <c r="C2322" s="4" t="s">
        <v>5232</v>
      </c>
      <c r="D2322" s="4" t="s">
        <v>26</v>
      </c>
      <c r="E2322" s="10" t="s">
        <v>288</v>
      </c>
      <c r="F2322" s="4" t="s">
        <v>46</v>
      </c>
      <c r="G2322" s="64"/>
      <c r="H2322" s="10" t="s">
        <v>2301</v>
      </c>
      <c r="I2322" s="4" t="s">
        <v>73</v>
      </c>
      <c r="J2322" s="4"/>
      <c r="U2322" s="106"/>
    </row>
    <row r="2323" spans="2:30" outlineLevel="2">
      <c r="B2323" s="4" t="s">
        <v>25</v>
      </c>
      <c r="C2323" s="4" t="s">
        <v>5232</v>
      </c>
      <c r="D2323" s="4" t="s">
        <v>26</v>
      </c>
      <c r="E2323" s="10" t="s">
        <v>288</v>
      </c>
      <c r="F2323" s="4" t="s">
        <v>160</v>
      </c>
      <c r="G2323" s="64"/>
      <c r="H2323" s="10" t="s">
        <v>2302</v>
      </c>
      <c r="I2323" s="4" t="s">
        <v>73</v>
      </c>
      <c r="J2323" s="4"/>
      <c r="U2323" s="106"/>
    </row>
    <row r="2324" spans="2:30" outlineLevel="2">
      <c r="B2324" s="4" t="s">
        <v>25</v>
      </c>
      <c r="C2324" s="4" t="s">
        <v>5232</v>
      </c>
      <c r="D2324" s="4" t="s">
        <v>26</v>
      </c>
      <c r="E2324" s="10" t="s">
        <v>288</v>
      </c>
      <c r="F2324" s="4" t="s">
        <v>161</v>
      </c>
      <c r="G2324" s="64"/>
      <c r="H2324" s="10" t="s">
        <v>2303</v>
      </c>
      <c r="I2324" s="4" t="s">
        <v>73</v>
      </c>
      <c r="J2324" s="4"/>
      <c r="U2324" s="106"/>
    </row>
    <row r="2325" spans="2:30" outlineLevel="2">
      <c r="B2325" s="4" t="s">
        <v>25</v>
      </c>
      <c r="C2325" s="4" t="s">
        <v>5232</v>
      </c>
      <c r="D2325" s="4" t="s">
        <v>26</v>
      </c>
      <c r="E2325" s="10" t="s">
        <v>288</v>
      </c>
      <c r="F2325" s="4" t="s">
        <v>162</v>
      </c>
      <c r="G2325" s="64"/>
      <c r="H2325" s="10" t="s">
        <v>2304</v>
      </c>
      <c r="I2325" s="4" t="s">
        <v>73</v>
      </c>
      <c r="J2325" s="4"/>
      <c r="U2325" s="106"/>
    </row>
    <row r="2326" spans="2:30" outlineLevel="2">
      <c r="B2326" s="4" t="s">
        <v>25</v>
      </c>
      <c r="C2326" s="4" t="s">
        <v>5232</v>
      </c>
      <c r="D2326" s="4" t="s">
        <v>26</v>
      </c>
      <c r="E2326" s="10" t="s">
        <v>288</v>
      </c>
      <c r="F2326" s="4" t="s">
        <v>163</v>
      </c>
      <c r="G2326" s="64"/>
      <c r="H2326" s="10" t="s">
        <v>2305</v>
      </c>
      <c r="I2326" s="4" t="s">
        <v>73</v>
      </c>
      <c r="J2326" s="4"/>
      <c r="U2326" s="106"/>
    </row>
    <row r="2327" spans="2:30" outlineLevel="2">
      <c r="B2327" s="4" t="s">
        <v>25</v>
      </c>
      <c r="C2327" s="4" t="s">
        <v>5232</v>
      </c>
      <c r="D2327" s="4" t="s">
        <v>26</v>
      </c>
      <c r="E2327" s="10" t="s">
        <v>288</v>
      </c>
      <c r="F2327" s="4" t="s">
        <v>47</v>
      </c>
      <c r="G2327" s="64"/>
      <c r="H2327" s="10" t="s">
        <v>2306</v>
      </c>
      <c r="I2327" s="4" t="s">
        <v>73</v>
      </c>
      <c r="J2327" s="4"/>
      <c r="U2327" s="106"/>
    </row>
    <row r="2328" spans="2:30" outlineLevel="2">
      <c r="B2328" s="4" t="s">
        <v>25</v>
      </c>
      <c r="C2328" s="4" t="s">
        <v>5232</v>
      </c>
      <c r="D2328" s="4" t="s">
        <v>26</v>
      </c>
      <c r="E2328" s="10" t="s">
        <v>288</v>
      </c>
      <c r="F2328" s="4" t="s">
        <v>48</v>
      </c>
      <c r="G2328" s="64"/>
      <c r="H2328" s="10" t="s">
        <v>2307</v>
      </c>
      <c r="I2328" s="4" t="s">
        <v>73</v>
      </c>
      <c r="J2328" s="4"/>
      <c r="U2328" s="106"/>
    </row>
    <row r="2329" spans="2:30" outlineLevel="2">
      <c r="B2329" s="4" t="s">
        <v>25</v>
      </c>
      <c r="C2329" s="4" t="s">
        <v>5232</v>
      </c>
      <c r="D2329" s="4" t="s">
        <v>26</v>
      </c>
      <c r="E2329" s="10" t="s">
        <v>288</v>
      </c>
      <c r="F2329" s="4" t="s">
        <v>49</v>
      </c>
      <c r="G2329" s="64"/>
      <c r="H2329" s="10" t="s">
        <v>2308</v>
      </c>
      <c r="I2329" s="4" t="s">
        <v>73</v>
      </c>
      <c r="J2329" s="4"/>
      <c r="U2329" s="106"/>
    </row>
    <row r="2330" spans="2:30" outlineLevel="2">
      <c r="B2330" s="4" t="s">
        <v>25</v>
      </c>
      <c r="C2330" s="4" t="s">
        <v>5232</v>
      </c>
      <c r="D2330" s="4" t="s">
        <v>26</v>
      </c>
      <c r="E2330" s="10" t="s">
        <v>288</v>
      </c>
      <c r="F2330" s="4" t="s">
        <v>50</v>
      </c>
      <c r="G2330" s="64"/>
      <c r="H2330" s="10" t="s">
        <v>2309</v>
      </c>
      <c r="I2330" s="4" t="s">
        <v>73</v>
      </c>
      <c r="J2330" s="4"/>
      <c r="U2330" s="106"/>
    </row>
    <row r="2331" spans="2:30" outlineLevel="2">
      <c r="B2331" s="4" t="s">
        <v>25</v>
      </c>
      <c r="C2331" s="4" t="s">
        <v>5232</v>
      </c>
      <c r="D2331" s="4" t="s">
        <v>26</v>
      </c>
      <c r="E2331" s="10" t="s">
        <v>288</v>
      </c>
      <c r="F2331" s="4" t="s">
        <v>51</v>
      </c>
      <c r="G2331" s="64"/>
      <c r="H2331" s="10" t="s">
        <v>2310</v>
      </c>
      <c r="I2331" s="4" t="s">
        <v>73</v>
      </c>
      <c r="J2331" s="4"/>
      <c r="U2331" s="106"/>
    </row>
    <row r="2332" spans="2:30" outlineLevel="2">
      <c r="B2332" s="4" t="s">
        <v>25</v>
      </c>
      <c r="C2332" s="4" t="s">
        <v>5232</v>
      </c>
      <c r="D2332" s="4" t="s">
        <v>26</v>
      </c>
      <c r="E2332" s="10" t="s">
        <v>288</v>
      </c>
      <c r="F2332" s="4" t="s">
        <v>52</v>
      </c>
      <c r="G2332" s="64"/>
      <c r="H2332" s="10" t="s">
        <v>2311</v>
      </c>
      <c r="I2332" s="4" t="s">
        <v>73</v>
      </c>
      <c r="J2332" s="4"/>
      <c r="U2332" s="106"/>
    </row>
    <row r="2333" spans="2:30" outlineLevel="2">
      <c r="B2333" s="4" t="s">
        <v>25</v>
      </c>
      <c r="C2333" s="4" t="s">
        <v>5232</v>
      </c>
      <c r="D2333" s="4" t="s">
        <v>26</v>
      </c>
      <c r="E2333" s="35" t="s">
        <v>288</v>
      </c>
      <c r="F2333" s="6" t="s">
        <v>169</v>
      </c>
      <c r="G2333" s="66"/>
      <c r="H2333" s="35" t="s">
        <v>2312</v>
      </c>
      <c r="I2333" s="4" t="s">
        <v>73</v>
      </c>
      <c r="J2333" s="4"/>
      <c r="U2333" s="106"/>
    </row>
    <row r="2334" spans="2:30" s="67" customFormat="1">
      <c r="B2334" s="19" t="s">
        <v>28</v>
      </c>
      <c r="C2334" s="75" t="s">
        <v>5232</v>
      </c>
      <c r="D2334" s="20"/>
      <c r="E2334" s="21"/>
      <c r="F2334" s="61"/>
      <c r="G2334" s="21"/>
      <c r="H2334" s="21"/>
      <c r="I2334" s="61"/>
      <c r="J2334" s="61"/>
      <c r="K2334" s="21"/>
      <c r="L2334" s="21"/>
      <c r="M2334" s="21"/>
      <c r="N2334" s="21"/>
      <c r="O2334" s="21"/>
      <c r="P2334" s="21"/>
      <c r="Q2334" s="21"/>
      <c r="R2334" s="21"/>
      <c r="S2334" s="21"/>
      <c r="U2334" s="121"/>
      <c r="V2334" s="123"/>
      <c r="W2334" s="123"/>
      <c r="X2334" s="123"/>
      <c r="Y2334" s="123"/>
      <c r="Z2334" s="123"/>
      <c r="AA2334" s="123"/>
      <c r="AB2334" s="123"/>
      <c r="AC2334" s="123"/>
      <c r="AD2334" s="123"/>
    </row>
    <row r="2335" spans="2:30" outlineLevel="1">
      <c r="B2335" s="4" t="s">
        <v>28</v>
      </c>
      <c r="C2335" s="4" t="s">
        <v>5232</v>
      </c>
      <c r="D2335" s="2" t="s">
        <v>29</v>
      </c>
      <c r="E2335" s="55"/>
      <c r="F2335" s="3"/>
      <c r="G2335" s="8"/>
      <c r="H2335" s="8"/>
      <c r="I2335" s="3"/>
      <c r="J2335" s="3"/>
      <c r="K2335" s="8"/>
      <c r="L2335" s="8"/>
      <c r="M2335" s="8"/>
      <c r="N2335" s="8"/>
      <c r="O2335" s="8"/>
      <c r="P2335" s="8"/>
      <c r="Q2335" s="8"/>
      <c r="R2335" s="8"/>
      <c r="S2335" s="8"/>
      <c r="U2335" s="114"/>
      <c r="V2335" s="101"/>
      <c r="W2335" s="101"/>
      <c r="X2335" s="101"/>
      <c r="Y2335" s="101"/>
      <c r="Z2335" s="101"/>
      <c r="AA2335" s="101"/>
      <c r="AB2335" s="101"/>
      <c r="AC2335" s="101"/>
      <c r="AD2335" s="101"/>
    </row>
    <row r="2336" spans="2:30" outlineLevel="1">
      <c r="B2336" s="4" t="s">
        <v>28</v>
      </c>
      <c r="C2336" s="4" t="s">
        <v>5232</v>
      </c>
      <c r="D2336" s="4" t="s">
        <v>29</v>
      </c>
      <c r="E2336" s="39" t="s">
        <v>59</v>
      </c>
      <c r="F2336" s="76"/>
      <c r="G2336" s="77"/>
      <c r="H2336" s="77"/>
      <c r="I2336" s="78"/>
      <c r="J2336" s="78"/>
      <c r="K2336" s="81" t="str">
        <f t="shared" ref="K2336:S2336" si="155">INDEX(ObjData,MATCH($C2336&amp;"-"&amp;$D2336&amp;"-"&amp;$E2336,ObjIDs,0),MATCH(K$2,ObjFields,0))</f>
        <v>ICPL</v>
      </c>
      <c r="L2336" s="82">
        <f t="shared" ca="1" si="155"/>
        <v>42276</v>
      </c>
      <c r="M2336" s="81" t="b">
        <f t="shared" si="155"/>
        <v>0</v>
      </c>
      <c r="N2336" s="81" t="str">
        <f t="shared" si="155"/>
        <v>NAME</v>
      </c>
      <c r="O2336" s="81" t="str">
        <f t="shared" si="155"/>
        <v>LAST_UPDATE_DT</v>
      </c>
      <c r="P2336" s="81" t="str">
        <f t="shared" si="155"/>
        <v>LAST_UPDATE</v>
      </c>
      <c r="Q2336" s="81" t="str">
        <f t="shared" si="155"/>
        <v>PX_LAST</v>
      </c>
      <c r="R2336" s="81" t="str">
        <f t="shared" si="155"/>
        <v>PX_BID</v>
      </c>
      <c r="S2336" s="81" t="str">
        <f t="shared" si="155"/>
        <v>PX_ASK</v>
      </c>
      <c r="U2336" s="103"/>
      <c r="V2336" s="104" t="s">
        <v>1055</v>
      </c>
      <c r="W2336" s="105">
        <v>42276</v>
      </c>
      <c r="X2336" s="104" t="b">
        <v>0</v>
      </c>
      <c r="Y2336" s="104" t="s">
        <v>289</v>
      </c>
      <c r="Z2336" s="104" t="s">
        <v>291</v>
      </c>
      <c r="AA2336" s="104" t="s">
        <v>292</v>
      </c>
      <c r="AB2336" s="104" t="s">
        <v>56</v>
      </c>
      <c r="AC2336" s="104" t="s">
        <v>5228</v>
      </c>
      <c r="AD2336" s="104" t="s">
        <v>5229</v>
      </c>
    </row>
    <row r="2337" spans="2:30" outlineLevel="2">
      <c r="B2337" s="4" t="s">
        <v>28</v>
      </c>
      <c r="C2337" s="4" t="s">
        <v>5232</v>
      </c>
      <c r="D2337" s="4" t="s">
        <v>29</v>
      </c>
      <c r="E2337" s="10" t="s">
        <v>59</v>
      </c>
      <c r="F2337" s="4" t="s">
        <v>38</v>
      </c>
      <c r="G2337" s="10" t="s">
        <v>60</v>
      </c>
      <c r="H2337" s="10" t="s">
        <v>2422</v>
      </c>
      <c r="I2337" s="4" t="s">
        <v>277</v>
      </c>
      <c r="J2337" s="72" t="str">
        <f>H2337&amp;" "&amp;K2337&amp;" "&amp;I2337</f>
        <v>H$ONWGHT ICPL Index</v>
      </c>
      <c r="K2337" s="25" t="str">
        <f>K2336</f>
        <v>ICPL</v>
      </c>
      <c r="L2337" s="26">
        <f ca="1">L2336</f>
        <v>42276</v>
      </c>
      <c r="M2337" s="25" t="b">
        <f>M2336</f>
        <v>0</v>
      </c>
      <c r="N2337" s="84" t="str">
        <f>IF($M2337,_xll.BDP($J2337,N2336),"[DISABLED]")</f>
        <v>[DISABLED]</v>
      </c>
      <c r="O2337" s="84" t="str">
        <f>IF($M2337,_xll.BDP($J2337,O2336),"[DISABLED]")</f>
        <v>[DISABLED]</v>
      </c>
      <c r="P2337" s="84" t="str">
        <f>IF($M2337,_xll.BDP($J2337,P2336),"[DISABLED]")</f>
        <v>[DISABLED]</v>
      </c>
      <c r="Q2337" s="84" t="str">
        <f>IF($M2337,_xll.BDH($J2337,Q2336,$L2337),"[DISABLED]")</f>
        <v>[DISABLED]</v>
      </c>
      <c r="R2337" s="84" t="str">
        <f>IF($M2337,_xll.BDH($J2337,R2336,$L2337),"[DISABLED]")</f>
        <v>[DISABLED]</v>
      </c>
      <c r="S2337" s="84" t="str">
        <f>IF($M2337,_xll.BDH($J2337,S2336,$L2337),"[DISABLED]")</f>
        <v>[DISABLED]</v>
      </c>
      <c r="U2337" s="106" t="s">
        <v>6561</v>
      </c>
      <c r="V2337" s="107" t="s">
        <v>1055</v>
      </c>
      <c r="W2337" s="108">
        <v>42276</v>
      </c>
      <c r="X2337" s="107" t="b">
        <v>0</v>
      </c>
      <c r="Y2337" s="107" t="s">
        <v>5237</v>
      </c>
      <c r="Z2337" s="107" t="s">
        <v>5237</v>
      </c>
      <c r="AA2337" s="107" t="s">
        <v>5237</v>
      </c>
      <c r="AB2337" s="107" t="s">
        <v>5237</v>
      </c>
      <c r="AC2337" s="107" t="s">
        <v>5237</v>
      </c>
      <c r="AD2337" s="107" t="s">
        <v>5237</v>
      </c>
    </row>
    <row r="2338" spans="2:30" outlineLevel="2">
      <c r="B2338" s="4" t="s">
        <v>28</v>
      </c>
      <c r="C2338" s="4" t="s">
        <v>5232</v>
      </c>
      <c r="D2338" s="4" t="s">
        <v>29</v>
      </c>
      <c r="E2338" s="10" t="s">
        <v>59</v>
      </c>
      <c r="F2338" s="9" t="s">
        <v>206</v>
      </c>
      <c r="G2338" s="14" t="s">
        <v>61</v>
      </c>
      <c r="H2338" s="14" t="s">
        <v>2313</v>
      </c>
      <c r="I2338" s="9" t="s">
        <v>73</v>
      </c>
      <c r="J2338" s="9"/>
      <c r="U2338" s="119"/>
    </row>
    <row r="2339" spans="2:30" outlineLevel="2">
      <c r="B2339" s="4" t="s">
        <v>28</v>
      </c>
      <c r="C2339" s="4" t="s">
        <v>5232</v>
      </c>
      <c r="D2339" s="4" t="s">
        <v>29</v>
      </c>
      <c r="E2339" s="10" t="s">
        <v>59</v>
      </c>
      <c r="F2339" s="9" t="s">
        <v>207</v>
      </c>
      <c r="G2339" s="14" t="s">
        <v>61</v>
      </c>
      <c r="H2339" s="14" t="s">
        <v>2314</v>
      </c>
      <c r="I2339" s="9" t="s">
        <v>73</v>
      </c>
      <c r="J2339" s="9"/>
      <c r="U2339" s="119"/>
    </row>
    <row r="2340" spans="2:30" outlineLevel="2">
      <c r="B2340" s="4" t="s">
        <v>28</v>
      </c>
      <c r="C2340" s="4" t="s">
        <v>5232</v>
      </c>
      <c r="D2340" s="4" t="s">
        <v>29</v>
      </c>
      <c r="E2340" s="10" t="s">
        <v>59</v>
      </c>
      <c r="F2340" s="9" t="s">
        <v>208</v>
      </c>
      <c r="G2340" s="14" t="s">
        <v>61</v>
      </c>
      <c r="H2340" s="14" t="s">
        <v>2315</v>
      </c>
      <c r="I2340" s="9" t="s">
        <v>73</v>
      </c>
      <c r="J2340" s="9"/>
      <c r="U2340" s="119"/>
    </row>
    <row r="2341" spans="2:30" outlineLevel="2">
      <c r="B2341" s="4" t="s">
        <v>28</v>
      </c>
      <c r="C2341" s="4" t="s">
        <v>5232</v>
      </c>
      <c r="D2341" s="4" t="s">
        <v>29</v>
      </c>
      <c r="E2341" s="10" t="s">
        <v>59</v>
      </c>
      <c r="F2341" s="4" t="s">
        <v>209</v>
      </c>
      <c r="G2341" s="10" t="s">
        <v>61</v>
      </c>
      <c r="H2341" s="10" t="s">
        <v>2316</v>
      </c>
      <c r="I2341" s="4" t="s">
        <v>73</v>
      </c>
      <c r="J2341" s="4"/>
      <c r="U2341" s="106"/>
    </row>
    <row r="2342" spans="2:30" outlineLevel="2">
      <c r="B2342" s="4" t="s">
        <v>28</v>
      </c>
      <c r="C2342" s="4" t="s">
        <v>5232</v>
      </c>
      <c r="D2342" s="4" t="s">
        <v>29</v>
      </c>
      <c r="E2342" s="10" t="s">
        <v>59</v>
      </c>
      <c r="F2342" s="4" t="s">
        <v>210</v>
      </c>
      <c r="G2342" s="10" t="s">
        <v>61</v>
      </c>
      <c r="H2342" s="10" t="s">
        <v>2317</v>
      </c>
      <c r="I2342" s="4" t="s">
        <v>73</v>
      </c>
      <c r="J2342" s="4"/>
      <c r="U2342" s="106"/>
    </row>
    <row r="2343" spans="2:30" outlineLevel="2">
      <c r="B2343" s="4" t="s">
        <v>28</v>
      </c>
      <c r="C2343" s="4" t="s">
        <v>5232</v>
      </c>
      <c r="D2343" s="4" t="s">
        <v>29</v>
      </c>
      <c r="E2343" s="10" t="s">
        <v>59</v>
      </c>
      <c r="F2343" s="4" t="s">
        <v>54</v>
      </c>
      <c r="G2343" s="10" t="s">
        <v>61</v>
      </c>
      <c r="H2343" s="10" t="s">
        <v>2318</v>
      </c>
      <c r="I2343" s="4" t="s">
        <v>73</v>
      </c>
      <c r="J2343" s="4"/>
      <c r="U2343" s="106"/>
    </row>
    <row r="2344" spans="2:30" outlineLevel="2">
      <c r="B2344" s="4" t="s">
        <v>28</v>
      </c>
      <c r="C2344" s="4" t="s">
        <v>5232</v>
      </c>
      <c r="D2344" s="4" t="s">
        <v>29</v>
      </c>
      <c r="E2344" s="10" t="s">
        <v>59</v>
      </c>
      <c r="F2344" s="4" t="s">
        <v>211</v>
      </c>
      <c r="G2344" s="10" t="s">
        <v>61</v>
      </c>
      <c r="H2344" s="10" t="s">
        <v>2319</v>
      </c>
      <c r="I2344" s="4" t="s">
        <v>73</v>
      </c>
      <c r="J2344" s="4"/>
      <c r="U2344" s="106"/>
    </row>
    <row r="2345" spans="2:30" outlineLevel="2">
      <c r="B2345" s="4" t="s">
        <v>28</v>
      </c>
      <c r="C2345" s="4" t="s">
        <v>5232</v>
      </c>
      <c r="D2345" s="4" t="s">
        <v>29</v>
      </c>
      <c r="E2345" s="10" t="s">
        <v>59</v>
      </c>
      <c r="F2345" s="4" t="s">
        <v>212</v>
      </c>
      <c r="G2345" s="10" t="s">
        <v>61</v>
      </c>
      <c r="H2345" s="10" t="s">
        <v>2320</v>
      </c>
      <c r="I2345" s="4" t="s">
        <v>73</v>
      </c>
      <c r="J2345" s="4"/>
      <c r="U2345" s="106"/>
    </row>
    <row r="2346" spans="2:30" outlineLevel="2">
      <c r="B2346" s="4" t="s">
        <v>28</v>
      </c>
      <c r="C2346" s="4" t="s">
        <v>5232</v>
      </c>
      <c r="D2346" s="4" t="s">
        <v>29</v>
      </c>
      <c r="E2346" s="10" t="s">
        <v>59</v>
      </c>
      <c r="F2346" s="4" t="s">
        <v>58</v>
      </c>
      <c r="G2346" s="10" t="s">
        <v>61</v>
      </c>
      <c r="H2346" s="10" t="s">
        <v>2321</v>
      </c>
      <c r="I2346" s="4" t="s">
        <v>73</v>
      </c>
      <c r="J2346" s="4"/>
      <c r="U2346" s="106"/>
    </row>
    <row r="2347" spans="2:30" outlineLevel="2">
      <c r="B2347" s="4" t="s">
        <v>28</v>
      </c>
      <c r="C2347" s="4" t="s">
        <v>5232</v>
      </c>
      <c r="D2347" s="4" t="s">
        <v>29</v>
      </c>
      <c r="E2347" s="10" t="s">
        <v>59</v>
      </c>
      <c r="F2347" s="4" t="s">
        <v>177</v>
      </c>
      <c r="G2347" s="10" t="s">
        <v>61</v>
      </c>
      <c r="H2347" s="10" t="s">
        <v>2322</v>
      </c>
      <c r="I2347" s="4" t="s">
        <v>73</v>
      </c>
      <c r="J2347" s="4"/>
      <c r="U2347" s="106"/>
    </row>
    <row r="2348" spans="2:30" outlineLevel="2">
      <c r="B2348" s="4" t="s">
        <v>28</v>
      </c>
      <c r="C2348" s="4" t="s">
        <v>5232</v>
      </c>
      <c r="D2348" s="4" t="s">
        <v>29</v>
      </c>
      <c r="E2348" s="10" t="s">
        <v>59</v>
      </c>
      <c r="F2348" s="4" t="s">
        <v>178</v>
      </c>
      <c r="G2348" s="10" t="s">
        <v>61</v>
      </c>
      <c r="H2348" s="10" t="s">
        <v>2323</v>
      </c>
      <c r="I2348" s="4" t="s">
        <v>73</v>
      </c>
      <c r="J2348" s="4"/>
      <c r="U2348" s="106"/>
    </row>
    <row r="2349" spans="2:30" outlineLevel="2">
      <c r="B2349" s="4" t="s">
        <v>28</v>
      </c>
      <c r="C2349" s="4" t="s">
        <v>5232</v>
      </c>
      <c r="D2349" s="4" t="s">
        <v>29</v>
      </c>
      <c r="E2349" s="10" t="s">
        <v>59</v>
      </c>
      <c r="F2349" s="4" t="s">
        <v>71</v>
      </c>
      <c r="G2349" s="10" t="s">
        <v>61</v>
      </c>
      <c r="H2349" s="10" t="s">
        <v>2324</v>
      </c>
      <c r="I2349" s="4" t="s">
        <v>73</v>
      </c>
      <c r="J2349" s="4"/>
      <c r="U2349" s="106"/>
    </row>
    <row r="2350" spans="2:30" outlineLevel="2">
      <c r="B2350" s="4" t="s">
        <v>28</v>
      </c>
      <c r="C2350" s="4" t="s">
        <v>5232</v>
      </c>
      <c r="D2350" s="4" t="s">
        <v>29</v>
      </c>
      <c r="E2350" s="10" t="s">
        <v>59</v>
      </c>
      <c r="F2350" s="4" t="s">
        <v>179</v>
      </c>
      <c r="G2350" s="10" t="s">
        <v>61</v>
      </c>
      <c r="H2350" s="10" t="s">
        <v>2325</v>
      </c>
      <c r="I2350" s="4" t="s">
        <v>73</v>
      </c>
      <c r="J2350" s="4"/>
      <c r="U2350" s="106"/>
    </row>
    <row r="2351" spans="2:30" outlineLevel="2">
      <c r="B2351" s="4" t="s">
        <v>28</v>
      </c>
      <c r="C2351" s="4" t="s">
        <v>5232</v>
      </c>
      <c r="D2351" s="4" t="s">
        <v>29</v>
      </c>
      <c r="E2351" s="10" t="s">
        <v>59</v>
      </c>
      <c r="F2351" s="4" t="s">
        <v>181</v>
      </c>
      <c r="G2351" s="10" t="s">
        <v>61</v>
      </c>
      <c r="H2351" s="10" t="s">
        <v>2326</v>
      </c>
      <c r="I2351" s="4" t="s">
        <v>73</v>
      </c>
      <c r="J2351" s="4"/>
      <c r="U2351" s="106"/>
    </row>
    <row r="2352" spans="2:30" outlineLevel="2">
      <c r="B2352" s="4" t="s">
        <v>28</v>
      </c>
      <c r="C2352" s="4" t="s">
        <v>5232</v>
      </c>
      <c r="D2352" s="4" t="s">
        <v>29</v>
      </c>
      <c r="E2352" s="10" t="s">
        <v>59</v>
      </c>
      <c r="F2352" s="4" t="s">
        <v>41</v>
      </c>
      <c r="G2352" s="10" t="s">
        <v>61</v>
      </c>
      <c r="H2352" s="10" t="s">
        <v>2327</v>
      </c>
      <c r="I2352" s="4" t="s">
        <v>73</v>
      </c>
      <c r="J2352" s="4"/>
      <c r="U2352" s="106"/>
    </row>
    <row r="2353" spans="2:21" outlineLevel="2">
      <c r="B2353" s="4" t="s">
        <v>28</v>
      </c>
      <c r="C2353" s="4" t="s">
        <v>5232</v>
      </c>
      <c r="D2353" s="4" t="s">
        <v>29</v>
      </c>
      <c r="E2353" s="10" t="s">
        <v>59</v>
      </c>
      <c r="F2353" s="4" t="s">
        <v>145</v>
      </c>
      <c r="G2353" s="10" t="s">
        <v>61</v>
      </c>
      <c r="H2353" s="10" t="s">
        <v>2328</v>
      </c>
      <c r="I2353" s="4" t="s">
        <v>73</v>
      </c>
      <c r="J2353" s="4"/>
      <c r="U2353" s="106"/>
    </row>
    <row r="2354" spans="2:21" outlineLevel="2">
      <c r="B2354" s="4" t="s">
        <v>28</v>
      </c>
      <c r="C2354" s="4" t="s">
        <v>5232</v>
      </c>
      <c r="D2354" s="4" t="s">
        <v>29</v>
      </c>
      <c r="E2354" s="10" t="s">
        <v>59</v>
      </c>
      <c r="F2354" s="4" t="s">
        <v>146</v>
      </c>
      <c r="G2354" s="10" t="s">
        <v>61</v>
      </c>
      <c r="H2354" s="10" t="s">
        <v>2329</v>
      </c>
      <c r="I2354" s="4" t="s">
        <v>73</v>
      </c>
      <c r="J2354" s="4"/>
      <c r="U2354" s="106"/>
    </row>
    <row r="2355" spans="2:21" outlineLevel="2">
      <c r="B2355" s="4" t="s">
        <v>28</v>
      </c>
      <c r="C2355" s="4" t="s">
        <v>5232</v>
      </c>
      <c r="D2355" s="4" t="s">
        <v>29</v>
      </c>
      <c r="E2355" s="10" t="s">
        <v>59</v>
      </c>
      <c r="F2355" s="4" t="s">
        <v>216</v>
      </c>
      <c r="G2355" s="10" t="s">
        <v>61</v>
      </c>
      <c r="H2355" s="10" t="s">
        <v>2330</v>
      </c>
      <c r="I2355" s="4" t="s">
        <v>73</v>
      </c>
      <c r="J2355" s="4"/>
      <c r="U2355" s="106"/>
    </row>
    <row r="2356" spans="2:21" outlineLevel="2">
      <c r="B2356" s="4" t="s">
        <v>28</v>
      </c>
      <c r="C2356" s="4" t="s">
        <v>5232</v>
      </c>
      <c r="D2356" s="4" t="s">
        <v>29</v>
      </c>
      <c r="E2356" s="10" t="s">
        <v>59</v>
      </c>
      <c r="F2356" s="4" t="s">
        <v>42</v>
      </c>
      <c r="G2356" s="10" t="s">
        <v>61</v>
      </c>
      <c r="H2356" s="10" t="s">
        <v>2331</v>
      </c>
      <c r="I2356" s="4" t="s">
        <v>73</v>
      </c>
      <c r="J2356" s="4"/>
      <c r="U2356" s="106"/>
    </row>
    <row r="2357" spans="2:21" outlineLevel="2">
      <c r="B2357" s="4" t="s">
        <v>28</v>
      </c>
      <c r="C2357" s="4" t="s">
        <v>5232</v>
      </c>
      <c r="D2357" s="4" t="s">
        <v>29</v>
      </c>
      <c r="E2357" s="10" t="s">
        <v>59</v>
      </c>
      <c r="F2357" s="4" t="s">
        <v>43</v>
      </c>
      <c r="G2357" s="10" t="s">
        <v>61</v>
      </c>
      <c r="H2357" s="10" t="s">
        <v>2332</v>
      </c>
      <c r="I2357" s="4" t="s">
        <v>73</v>
      </c>
      <c r="J2357" s="4"/>
      <c r="U2357" s="106"/>
    </row>
    <row r="2358" spans="2:21" outlineLevel="2">
      <c r="B2358" s="4" t="s">
        <v>28</v>
      </c>
      <c r="C2358" s="4" t="s">
        <v>5232</v>
      </c>
      <c r="D2358" s="4" t="s">
        <v>29</v>
      </c>
      <c r="E2358" s="10" t="s">
        <v>59</v>
      </c>
      <c r="F2358" s="4" t="s">
        <v>152</v>
      </c>
      <c r="G2358" s="10" t="s">
        <v>61</v>
      </c>
      <c r="H2358" s="10" t="s">
        <v>2333</v>
      </c>
      <c r="I2358" s="4" t="s">
        <v>73</v>
      </c>
      <c r="J2358" s="4"/>
      <c r="U2358" s="106"/>
    </row>
    <row r="2359" spans="2:21" outlineLevel="2">
      <c r="B2359" s="4" t="s">
        <v>28</v>
      </c>
      <c r="C2359" s="4" t="s">
        <v>5232</v>
      </c>
      <c r="D2359" s="4" t="s">
        <v>29</v>
      </c>
      <c r="E2359" s="10" t="s">
        <v>59</v>
      </c>
      <c r="F2359" s="4" t="s">
        <v>44</v>
      </c>
      <c r="G2359" s="10" t="s">
        <v>61</v>
      </c>
      <c r="H2359" s="10" t="s">
        <v>2334</v>
      </c>
      <c r="I2359" s="4" t="s">
        <v>73</v>
      </c>
      <c r="J2359" s="4"/>
      <c r="U2359" s="106"/>
    </row>
    <row r="2360" spans="2:21" outlineLevel="2">
      <c r="B2360" s="4" t="s">
        <v>28</v>
      </c>
      <c r="C2360" s="4" t="s">
        <v>5232</v>
      </c>
      <c r="D2360" s="4" t="s">
        <v>29</v>
      </c>
      <c r="E2360" s="10" t="s">
        <v>59</v>
      </c>
      <c r="F2360" s="4" t="s">
        <v>155</v>
      </c>
      <c r="G2360" s="10" t="s">
        <v>61</v>
      </c>
      <c r="H2360" s="10" t="s">
        <v>2335</v>
      </c>
      <c r="I2360" s="4" t="s">
        <v>73</v>
      </c>
      <c r="J2360" s="4"/>
      <c r="U2360" s="106"/>
    </row>
    <row r="2361" spans="2:21" outlineLevel="2">
      <c r="B2361" s="4" t="s">
        <v>28</v>
      </c>
      <c r="C2361" s="4" t="s">
        <v>5232</v>
      </c>
      <c r="D2361" s="4" t="s">
        <v>29</v>
      </c>
      <c r="E2361" s="10" t="s">
        <v>59</v>
      </c>
      <c r="F2361" s="4" t="s">
        <v>45</v>
      </c>
      <c r="G2361" s="10" t="s">
        <v>61</v>
      </c>
      <c r="H2361" s="10" t="s">
        <v>2336</v>
      </c>
      <c r="I2361" s="4" t="s">
        <v>73</v>
      </c>
      <c r="J2361" s="4"/>
      <c r="U2361" s="106"/>
    </row>
    <row r="2362" spans="2:21" outlineLevel="2">
      <c r="B2362" s="4" t="s">
        <v>28</v>
      </c>
      <c r="C2362" s="4" t="s">
        <v>5232</v>
      </c>
      <c r="D2362" s="4" t="s">
        <v>29</v>
      </c>
      <c r="E2362" s="10" t="s">
        <v>59</v>
      </c>
      <c r="F2362" s="4" t="s">
        <v>156</v>
      </c>
      <c r="G2362" s="10" t="s">
        <v>61</v>
      </c>
      <c r="H2362" s="10" t="s">
        <v>2337</v>
      </c>
      <c r="I2362" s="4" t="s">
        <v>73</v>
      </c>
      <c r="J2362" s="4"/>
      <c r="U2362" s="106"/>
    </row>
    <row r="2363" spans="2:21" outlineLevel="2">
      <c r="B2363" s="4" t="s">
        <v>28</v>
      </c>
      <c r="C2363" s="4" t="s">
        <v>5232</v>
      </c>
      <c r="D2363" s="4" t="s">
        <v>29</v>
      </c>
      <c r="E2363" s="10" t="s">
        <v>59</v>
      </c>
      <c r="F2363" s="4" t="s">
        <v>157</v>
      </c>
      <c r="G2363" s="10" t="s">
        <v>61</v>
      </c>
      <c r="H2363" s="10" t="s">
        <v>2338</v>
      </c>
      <c r="I2363" s="4" t="s">
        <v>73</v>
      </c>
      <c r="J2363" s="4"/>
      <c r="U2363" s="106"/>
    </row>
    <row r="2364" spans="2:21" outlineLevel="2">
      <c r="B2364" s="4" t="s">
        <v>28</v>
      </c>
      <c r="C2364" s="4" t="s">
        <v>5232</v>
      </c>
      <c r="D2364" s="4" t="s">
        <v>29</v>
      </c>
      <c r="E2364" s="10" t="s">
        <v>59</v>
      </c>
      <c r="F2364" s="4" t="s">
        <v>46</v>
      </c>
      <c r="G2364" s="10" t="s">
        <v>61</v>
      </c>
      <c r="H2364" s="10" t="s">
        <v>2339</v>
      </c>
      <c r="I2364" s="4" t="s">
        <v>73</v>
      </c>
      <c r="J2364" s="4"/>
      <c r="U2364" s="106"/>
    </row>
    <row r="2365" spans="2:21" outlineLevel="2">
      <c r="B2365" s="4" t="s">
        <v>28</v>
      </c>
      <c r="C2365" s="4" t="s">
        <v>5232</v>
      </c>
      <c r="D2365" s="4" t="s">
        <v>29</v>
      </c>
      <c r="E2365" s="10" t="s">
        <v>59</v>
      </c>
      <c r="F2365" s="4" t="s">
        <v>47</v>
      </c>
      <c r="G2365" s="10" t="s">
        <v>61</v>
      </c>
      <c r="H2365" s="10" t="s">
        <v>2340</v>
      </c>
      <c r="I2365" s="4" t="s">
        <v>73</v>
      </c>
      <c r="J2365" s="4"/>
      <c r="U2365" s="106"/>
    </row>
    <row r="2366" spans="2:21" outlineLevel="2">
      <c r="B2366" s="4" t="s">
        <v>28</v>
      </c>
      <c r="C2366" s="4" t="s">
        <v>5232</v>
      </c>
      <c r="D2366" s="4" t="s">
        <v>29</v>
      </c>
      <c r="E2366" s="10" t="s">
        <v>59</v>
      </c>
      <c r="F2366" s="4" t="s">
        <v>47</v>
      </c>
      <c r="G2366" s="10" t="s">
        <v>61</v>
      </c>
      <c r="H2366" s="10" t="s">
        <v>2341</v>
      </c>
      <c r="I2366" s="4" t="s">
        <v>73</v>
      </c>
      <c r="J2366" s="4"/>
      <c r="U2366" s="106"/>
    </row>
    <row r="2367" spans="2:21" outlineLevel="2">
      <c r="B2367" s="4" t="s">
        <v>28</v>
      </c>
      <c r="C2367" s="4" t="s">
        <v>5232</v>
      </c>
      <c r="D2367" s="4" t="s">
        <v>29</v>
      </c>
      <c r="E2367" s="10" t="s">
        <v>59</v>
      </c>
      <c r="F2367" s="4" t="s">
        <v>48</v>
      </c>
      <c r="G2367" s="10" t="s">
        <v>61</v>
      </c>
      <c r="H2367" s="10" t="s">
        <v>2342</v>
      </c>
      <c r="I2367" s="4" t="s">
        <v>73</v>
      </c>
      <c r="J2367" s="4"/>
      <c r="U2367" s="106"/>
    </row>
    <row r="2368" spans="2:21" outlineLevel="2">
      <c r="B2368" s="4" t="s">
        <v>28</v>
      </c>
      <c r="C2368" s="4" t="s">
        <v>5232</v>
      </c>
      <c r="D2368" s="4" t="s">
        <v>29</v>
      </c>
      <c r="E2368" s="10" t="s">
        <v>59</v>
      </c>
      <c r="F2368" s="9" t="s">
        <v>49</v>
      </c>
      <c r="G2368" s="14" t="s">
        <v>61</v>
      </c>
      <c r="H2368" s="14" t="s">
        <v>2343</v>
      </c>
      <c r="I2368" s="9" t="s">
        <v>73</v>
      </c>
      <c r="J2368" s="9"/>
      <c r="U2368" s="119"/>
    </row>
    <row r="2369" spans="2:30" outlineLevel="2">
      <c r="B2369" s="4" t="s">
        <v>28</v>
      </c>
      <c r="C2369" s="4" t="s">
        <v>5232</v>
      </c>
      <c r="D2369" s="4" t="s">
        <v>29</v>
      </c>
      <c r="E2369" s="10" t="s">
        <v>59</v>
      </c>
      <c r="F2369" s="9" t="s">
        <v>50</v>
      </c>
      <c r="G2369" s="14" t="s">
        <v>61</v>
      </c>
      <c r="H2369" s="14" t="s">
        <v>2344</v>
      </c>
      <c r="I2369" s="9" t="s">
        <v>73</v>
      </c>
      <c r="J2369" s="9"/>
      <c r="U2369" s="119"/>
    </row>
    <row r="2370" spans="2:30" outlineLevel="2">
      <c r="B2370" s="4" t="s">
        <v>28</v>
      </c>
      <c r="C2370" s="4" t="s">
        <v>5232</v>
      </c>
      <c r="D2370" s="4" t="s">
        <v>29</v>
      </c>
      <c r="E2370" s="10" t="s">
        <v>59</v>
      </c>
      <c r="F2370" s="9" t="s">
        <v>51</v>
      </c>
      <c r="G2370" s="14" t="s">
        <v>61</v>
      </c>
      <c r="H2370" s="14" t="s">
        <v>2345</v>
      </c>
      <c r="I2370" s="9" t="s">
        <v>73</v>
      </c>
      <c r="J2370" s="9"/>
      <c r="U2370" s="119"/>
    </row>
    <row r="2371" spans="2:30" outlineLevel="2">
      <c r="B2371" s="4" t="s">
        <v>28</v>
      </c>
      <c r="C2371" s="4" t="s">
        <v>5232</v>
      </c>
      <c r="D2371" s="4" t="s">
        <v>29</v>
      </c>
      <c r="E2371" s="35" t="s">
        <v>59</v>
      </c>
      <c r="F2371" s="47" t="s">
        <v>52</v>
      </c>
      <c r="G2371" s="48" t="s">
        <v>61</v>
      </c>
      <c r="H2371" s="48" t="s">
        <v>2346</v>
      </c>
      <c r="I2371" s="9" t="s">
        <v>73</v>
      </c>
      <c r="J2371" s="9"/>
      <c r="U2371" s="119"/>
    </row>
    <row r="2372" spans="2:30" outlineLevel="1">
      <c r="B2372" s="4" t="s">
        <v>28</v>
      </c>
      <c r="C2372" s="4" t="s">
        <v>5232</v>
      </c>
      <c r="D2372" s="4" t="s">
        <v>29</v>
      </c>
      <c r="E2372" s="39" t="s">
        <v>62</v>
      </c>
      <c r="F2372" s="76"/>
      <c r="G2372" s="77"/>
      <c r="H2372" s="77"/>
      <c r="I2372" s="78"/>
      <c r="J2372" s="78"/>
      <c r="K2372" s="81" t="str">
        <f t="shared" ref="K2372:S2372" si="156">INDEX(ObjData,MATCH($C2372&amp;"-"&amp;$D2372&amp;"-"&amp;$E2372,ObjIDs,0),MATCH(K$2,ObjFields,0))</f>
        <v>ICPL</v>
      </c>
      <c r="L2372" s="82">
        <f t="shared" ca="1" si="156"/>
        <v>42276</v>
      </c>
      <c r="M2372" s="81" t="b">
        <f t="shared" si="156"/>
        <v>0</v>
      </c>
      <c r="N2372" s="81" t="str">
        <f t="shared" si="156"/>
        <v>NAME</v>
      </c>
      <c r="O2372" s="81" t="str">
        <f t="shared" si="156"/>
        <v>LAST_UPDATE_DT</v>
      </c>
      <c r="P2372" s="81" t="str">
        <f t="shared" si="156"/>
        <v>LAST_UPDATE</v>
      </c>
      <c r="Q2372" s="81" t="str">
        <f t="shared" si="156"/>
        <v>PX_LAST</v>
      </c>
      <c r="R2372" s="81" t="str">
        <f t="shared" si="156"/>
        <v>PX_BID</v>
      </c>
      <c r="S2372" s="81" t="str">
        <f t="shared" si="156"/>
        <v>PX_ASK</v>
      </c>
      <c r="U2372" s="103"/>
      <c r="V2372" s="104" t="s">
        <v>1055</v>
      </c>
      <c r="W2372" s="105">
        <v>42276</v>
      </c>
      <c r="X2372" s="104" t="b">
        <v>0</v>
      </c>
      <c r="Y2372" s="104" t="s">
        <v>289</v>
      </c>
      <c r="Z2372" s="104" t="s">
        <v>291</v>
      </c>
      <c r="AA2372" s="104" t="s">
        <v>292</v>
      </c>
      <c r="AB2372" s="104" t="s">
        <v>56</v>
      </c>
      <c r="AC2372" s="104" t="s">
        <v>5228</v>
      </c>
      <c r="AD2372" s="104" t="s">
        <v>5229</v>
      </c>
    </row>
    <row r="2373" spans="2:30" outlineLevel="2">
      <c r="B2373" s="4" t="s">
        <v>28</v>
      </c>
      <c r="C2373" s="4" t="s">
        <v>5232</v>
      </c>
      <c r="D2373" s="4" t="s">
        <v>29</v>
      </c>
      <c r="E2373" s="10" t="s">
        <v>62</v>
      </c>
      <c r="F2373" s="4" t="s">
        <v>54</v>
      </c>
      <c r="G2373" s="10" t="s">
        <v>63</v>
      </c>
      <c r="H2373" s="10" t="s">
        <v>2420</v>
      </c>
      <c r="I2373" s="4" t="s">
        <v>277</v>
      </c>
      <c r="J2373" s="72" t="str">
        <f>H2373&amp;" "&amp;K2373&amp;" "&amp;I2373</f>
        <v>HIHD03M ICPL Index</v>
      </c>
      <c r="K2373" s="25" t="str">
        <f>K2372</f>
        <v>ICPL</v>
      </c>
      <c r="L2373" s="26">
        <f ca="1">L2372</f>
        <v>42276</v>
      </c>
      <c r="M2373" s="25" t="b">
        <f>M2372</f>
        <v>0</v>
      </c>
      <c r="N2373" s="84" t="str">
        <f>IF($M2373,_xll.BDP($J2373,N2372),"[DISABLED]")</f>
        <v>[DISABLED]</v>
      </c>
      <c r="O2373" s="84" t="str">
        <f>IF($M2373,_xll.BDP($J2373,O2372),"[DISABLED]")</f>
        <v>[DISABLED]</v>
      </c>
      <c r="P2373" s="84" t="str">
        <f>IF($M2373,_xll.BDP($J2373,P2372),"[DISABLED]")</f>
        <v>[DISABLED]</v>
      </c>
      <c r="Q2373" s="84" t="str">
        <f>IF($M2373,_xll.BDH($J2373,Q2372,$L2373),"[DISABLED]")</f>
        <v>[DISABLED]</v>
      </c>
      <c r="R2373" s="84" t="str">
        <f>IF($M2373,_xll.BDH($J2373,R2372,$L2373),"[DISABLED]")</f>
        <v>[DISABLED]</v>
      </c>
      <c r="S2373" s="84" t="str">
        <f>IF($M2373,_xll.BDH($J2373,S2372,$L2373),"[DISABLED]")</f>
        <v>[DISABLED]</v>
      </c>
      <c r="U2373" s="106" t="s">
        <v>6562</v>
      </c>
      <c r="V2373" s="107" t="s">
        <v>1055</v>
      </c>
      <c r="W2373" s="108">
        <v>42276</v>
      </c>
      <c r="X2373" s="107" t="b">
        <v>0</v>
      </c>
      <c r="Y2373" s="107" t="s">
        <v>5237</v>
      </c>
      <c r="Z2373" s="107" t="s">
        <v>5237</v>
      </c>
      <c r="AA2373" s="107" t="s">
        <v>5237</v>
      </c>
      <c r="AB2373" s="107" t="s">
        <v>5237</v>
      </c>
      <c r="AC2373" s="107" t="s">
        <v>5237</v>
      </c>
      <c r="AD2373" s="107" t="s">
        <v>5237</v>
      </c>
    </row>
    <row r="2374" spans="2:30" outlineLevel="2">
      <c r="B2374" s="4" t="s">
        <v>28</v>
      </c>
      <c r="C2374" s="4" t="s">
        <v>5232</v>
      </c>
      <c r="D2374" s="4" t="s">
        <v>29</v>
      </c>
      <c r="E2374" s="10" t="s">
        <v>62</v>
      </c>
      <c r="F2374" s="51" t="s">
        <v>54</v>
      </c>
      <c r="G2374" s="52" t="s">
        <v>143</v>
      </c>
      <c r="H2374" s="52" t="s">
        <v>2347</v>
      </c>
      <c r="I2374" s="4" t="s">
        <v>73</v>
      </c>
      <c r="J2374" s="4"/>
      <c r="U2374" s="106"/>
    </row>
    <row r="2375" spans="2:30" outlineLevel="2">
      <c r="B2375" s="4" t="s">
        <v>28</v>
      </c>
      <c r="C2375" s="4" t="s">
        <v>5232</v>
      </c>
      <c r="D2375" s="4" t="s">
        <v>29</v>
      </c>
      <c r="E2375" s="10" t="s">
        <v>62</v>
      </c>
      <c r="F2375" s="9" t="s">
        <v>211</v>
      </c>
      <c r="G2375" s="14" t="s">
        <v>307</v>
      </c>
      <c r="H2375" s="14" t="s">
        <v>2348</v>
      </c>
      <c r="I2375" s="4" t="s">
        <v>73</v>
      </c>
      <c r="J2375" s="4"/>
      <c r="U2375" s="106"/>
    </row>
    <row r="2376" spans="2:30" outlineLevel="2">
      <c r="B2376" s="4" t="s">
        <v>28</v>
      </c>
      <c r="C2376" s="4" t="s">
        <v>5232</v>
      </c>
      <c r="D2376" s="4" t="s">
        <v>29</v>
      </c>
      <c r="E2376" s="10" t="s">
        <v>62</v>
      </c>
      <c r="F2376" s="9" t="s">
        <v>212</v>
      </c>
      <c r="G2376" s="14" t="s">
        <v>308</v>
      </c>
      <c r="H2376" s="14" t="s">
        <v>2349</v>
      </c>
      <c r="I2376" s="4" t="s">
        <v>73</v>
      </c>
      <c r="J2376" s="4"/>
      <c r="U2376" s="106"/>
    </row>
    <row r="2377" spans="2:30" outlineLevel="2">
      <c r="B2377" s="4" t="s">
        <v>28</v>
      </c>
      <c r="C2377" s="4" t="s">
        <v>5232</v>
      </c>
      <c r="D2377" s="4" t="s">
        <v>29</v>
      </c>
      <c r="E2377" s="10" t="s">
        <v>62</v>
      </c>
      <c r="F2377" s="9" t="s">
        <v>58</v>
      </c>
      <c r="G2377" s="14" t="s">
        <v>170</v>
      </c>
      <c r="H2377" s="14" t="s">
        <v>2350</v>
      </c>
      <c r="I2377" s="4" t="s">
        <v>73</v>
      </c>
      <c r="J2377" s="4"/>
      <c r="U2377" s="106"/>
    </row>
    <row r="2378" spans="2:30" outlineLevel="2">
      <c r="B2378" s="4" t="s">
        <v>28</v>
      </c>
      <c r="C2378" s="4" t="s">
        <v>5232</v>
      </c>
      <c r="D2378" s="4" t="s">
        <v>29</v>
      </c>
      <c r="E2378" s="10" t="s">
        <v>62</v>
      </c>
      <c r="F2378" s="9" t="s">
        <v>177</v>
      </c>
      <c r="G2378" s="14" t="s">
        <v>305</v>
      </c>
      <c r="H2378" s="14" t="s">
        <v>2351</v>
      </c>
      <c r="I2378" s="4" t="s">
        <v>73</v>
      </c>
      <c r="J2378" s="4"/>
      <c r="U2378" s="106"/>
    </row>
    <row r="2379" spans="2:30" outlineLevel="2">
      <c r="B2379" s="4" t="s">
        <v>28</v>
      </c>
      <c r="C2379" s="4" t="s">
        <v>5232</v>
      </c>
      <c r="D2379" s="4" t="s">
        <v>29</v>
      </c>
      <c r="E2379" s="10" t="s">
        <v>62</v>
      </c>
      <c r="F2379" s="9" t="s">
        <v>178</v>
      </c>
      <c r="G2379" s="14" t="s">
        <v>306</v>
      </c>
      <c r="H2379" s="14" t="s">
        <v>2352</v>
      </c>
      <c r="I2379" s="4" t="s">
        <v>73</v>
      </c>
      <c r="J2379" s="4"/>
      <c r="U2379" s="106"/>
    </row>
    <row r="2380" spans="2:30" outlineLevel="2">
      <c r="B2380" s="4" t="s">
        <v>28</v>
      </c>
      <c r="C2380" s="4" t="s">
        <v>5232</v>
      </c>
      <c r="D2380" s="4" t="s">
        <v>29</v>
      </c>
      <c r="E2380" s="10" t="s">
        <v>62</v>
      </c>
      <c r="F2380" s="9" t="s">
        <v>71</v>
      </c>
      <c r="G2380" s="14" t="s">
        <v>171</v>
      </c>
      <c r="H2380" s="14" t="s">
        <v>2353</v>
      </c>
      <c r="I2380" s="4" t="s">
        <v>73</v>
      </c>
      <c r="J2380" s="4"/>
      <c r="U2380" s="106"/>
    </row>
    <row r="2381" spans="2:30" outlineLevel="2">
      <c r="B2381" s="4" t="s">
        <v>28</v>
      </c>
      <c r="C2381" s="4" t="s">
        <v>5232</v>
      </c>
      <c r="D2381" s="4" t="s">
        <v>29</v>
      </c>
      <c r="E2381" s="10" t="s">
        <v>62</v>
      </c>
      <c r="F2381" s="9" t="s">
        <v>179</v>
      </c>
      <c r="G2381" s="14" t="s">
        <v>313</v>
      </c>
      <c r="H2381" s="14" t="s">
        <v>2354</v>
      </c>
      <c r="I2381" s="4" t="s">
        <v>73</v>
      </c>
      <c r="J2381" s="4"/>
      <c r="U2381" s="106"/>
    </row>
    <row r="2382" spans="2:30" outlineLevel="2">
      <c r="B2382" s="4" t="s">
        <v>28</v>
      </c>
      <c r="C2382" s="4" t="s">
        <v>5232</v>
      </c>
      <c r="D2382" s="4" t="s">
        <v>29</v>
      </c>
      <c r="E2382" s="10" t="s">
        <v>62</v>
      </c>
      <c r="F2382" s="9" t="s">
        <v>180</v>
      </c>
      <c r="G2382" s="14" t="s">
        <v>314</v>
      </c>
      <c r="H2382" s="14" t="s">
        <v>2355</v>
      </c>
      <c r="I2382" s="4" t="s">
        <v>73</v>
      </c>
      <c r="J2382" s="4"/>
      <c r="U2382" s="106"/>
    </row>
    <row r="2383" spans="2:30" outlineLevel="2">
      <c r="B2383" s="4" t="s">
        <v>28</v>
      </c>
      <c r="C2383" s="4" t="s">
        <v>5232</v>
      </c>
      <c r="D2383" s="4" t="s">
        <v>29</v>
      </c>
      <c r="E2383" s="10" t="s">
        <v>62</v>
      </c>
      <c r="F2383" s="9" t="s">
        <v>41</v>
      </c>
      <c r="G2383" s="14" t="s">
        <v>172</v>
      </c>
      <c r="H2383" s="14" t="s">
        <v>2356</v>
      </c>
      <c r="I2383" s="4" t="s">
        <v>73</v>
      </c>
      <c r="J2383" s="4"/>
      <c r="U2383" s="106"/>
    </row>
    <row r="2384" spans="2:30" outlineLevel="2">
      <c r="B2384" s="4" t="s">
        <v>28</v>
      </c>
      <c r="C2384" s="4" t="s">
        <v>5232</v>
      </c>
      <c r="D2384" s="4" t="s">
        <v>29</v>
      </c>
      <c r="E2384" s="10" t="s">
        <v>62</v>
      </c>
      <c r="F2384" s="9" t="s">
        <v>181</v>
      </c>
      <c r="G2384" s="14" t="s">
        <v>317</v>
      </c>
      <c r="H2384" s="14" t="s">
        <v>2357</v>
      </c>
      <c r="I2384" s="4" t="s">
        <v>73</v>
      </c>
      <c r="J2384" s="4"/>
      <c r="U2384" s="106"/>
    </row>
    <row r="2385" spans="2:21" outlineLevel="2">
      <c r="B2385" s="4" t="s">
        <v>28</v>
      </c>
      <c r="C2385" s="4" t="s">
        <v>5232</v>
      </c>
      <c r="D2385" s="4" t="s">
        <v>29</v>
      </c>
      <c r="E2385" s="10" t="s">
        <v>62</v>
      </c>
      <c r="F2385" s="9" t="s">
        <v>182</v>
      </c>
      <c r="G2385" s="14" t="s">
        <v>318</v>
      </c>
      <c r="H2385" s="14" t="s">
        <v>2358</v>
      </c>
      <c r="I2385" s="4" t="s">
        <v>73</v>
      </c>
      <c r="J2385" s="4"/>
      <c r="U2385" s="106"/>
    </row>
    <row r="2386" spans="2:21" outlineLevel="2">
      <c r="B2386" s="4" t="s">
        <v>28</v>
      </c>
      <c r="C2386" s="4" t="s">
        <v>5232</v>
      </c>
      <c r="D2386" s="4" t="s">
        <v>29</v>
      </c>
      <c r="E2386" s="10" t="s">
        <v>62</v>
      </c>
      <c r="F2386" s="9" t="s">
        <v>145</v>
      </c>
      <c r="G2386" s="14" t="s">
        <v>173</v>
      </c>
      <c r="H2386" s="14" t="s">
        <v>2359</v>
      </c>
      <c r="I2386" s="4" t="s">
        <v>73</v>
      </c>
      <c r="J2386" s="4"/>
      <c r="U2386" s="106"/>
    </row>
    <row r="2387" spans="2:21" outlineLevel="2">
      <c r="B2387" s="4" t="s">
        <v>28</v>
      </c>
      <c r="C2387" s="4" t="s">
        <v>5232</v>
      </c>
      <c r="D2387" s="4" t="s">
        <v>29</v>
      </c>
      <c r="E2387" s="10" t="s">
        <v>62</v>
      </c>
      <c r="F2387" s="4" t="s">
        <v>146</v>
      </c>
      <c r="G2387" s="14" t="s">
        <v>174</v>
      </c>
      <c r="H2387" s="10" t="s">
        <v>2360</v>
      </c>
      <c r="I2387" s="4" t="s">
        <v>73</v>
      </c>
      <c r="J2387" s="4"/>
      <c r="U2387" s="106"/>
    </row>
    <row r="2388" spans="2:21" outlineLevel="2">
      <c r="B2388" s="4" t="s">
        <v>28</v>
      </c>
      <c r="C2388" s="4" t="s">
        <v>5232</v>
      </c>
      <c r="D2388" s="4" t="s">
        <v>29</v>
      </c>
      <c r="E2388" s="10" t="s">
        <v>62</v>
      </c>
      <c r="F2388" s="4" t="s">
        <v>321</v>
      </c>
      <c r="G2388" s="14" t="s">
        <v>403</v>
      </c>
      <c r="H2388" s="10" t="s">
        <v>2361</v>
      </c>
      <c r="I2388" s="4" t="s">
        <v>73</v>
      </c>
      <c r="J2388" s="4"/>
      <c r="U2388" s="106"/>
    </row>
    <row r="2389" spans="2:21" outlineLevel="2">
      <c r="B2389" s="4" t="s">
        <v>28</v>
      </c>
      <c r="C2389" s="4" t="s">
        <v>5232</v>
      </c>
      <c r="D2389" s="4" t="s">
        <v>29</v>
      </c>
      <c r="E2389" s="10" t="s">
        <v>62</v>
      </c>
      <c r="F2389" s="4" t="s">
        <v>54</v>
      </c>
      <c r="G2389" s="10" t="s">
        <v>67</v>
      </c>
      <c r="H2389" s="10" t="s">
        <v>2385</v>
      </c>
      <c r="I2389" s="4" t="s">
        <v>73</v>
      </c>
      <c r="J2389" s="4"/>
      <c r="U2389" s="106"/>
    </row>
    <row r="2390" spans="2:21" outlineLevel="2">
      <c r="B2390" s="4" t="s">
        <v>28</v>
      </c>
      <c r="C2390" s="4" t="s">
        <v>5232</v>
      </c>
      <c r="D2390" s="4" t="s">
        <v>29</v>
      </c>
      <c r="E2390" s="10" t="s">
        <v>62</v>
      </c>
      <c r="F2390" s="4" t="s">
        <v>58</v>
      </c>
      <c r="G2390" s="10" t="s">
        <v>67</v>
      </c>
      <c r="H2390" s="10" t="s">
        <v>2384</v>
      </c>
      <c r="I2390" s="4" t="s">
        <v>73</v>
      </c>
      <c r="J2390" s="4"/>
      <c r="U2390" s="106"/>
    </row>
    <row r="2391" spans="2:21" outlineLevel="2">
      <c r="B2391" s="4" t="s">
        <v>28</v>
      </c>
      <c r="C2391" s="4" t="s">
        <v>5232</v>
      </c>
      <c r="D2391" s="4" t="s">
        <v>29</v>
      </c>
      <c r="E2391" s="10" t="s">
        <v>62</v>
      </c>
      <c r="F2391" s="4" t="s">
        <v>41</v>
      </c>
      <c r="G2391" s="10" t="s">
        <v>67</v>
      </c>
      <c r="H2391" s="10" t="s">
        <v>2383</v>
      </c>
      <c r="I2391" s="4" t="s">
        <v>73</v>
      </c>
      <c r="J2391" s="4"/>
      <c r="U2391" s="106"/>
    </row>
    <row r="2392" spans="2:21" outlineLevel="2">
      <c r="B2392" s="4" t="s">
        <v>28</v>
      </c>
      <c r="C2392" s="4" t="s">
        <v>5232</v>
      </c>
      <c r="D2392" s="4" t="s">
        <v>29</v>
      </c>
      <c r="E2392" s="10" t="s">
        <v>62</v>
      </c>
      <c r="F2392" s="4" t="s">
        <v>146</v>
      </c>
      <c r="G2392" s="10" t="s">
        <v>67</v>
      </c>
      <c r="H2392" s="10" t="s">
        <v>2382</v>
      </c>
      <c r="I2392" s="4" t="s">
        <v>73</v>
      </c>
      <c r="J2392" s="4"/>
      <c r="U2392" s="106"/>
    </row>
    <row r="2393" spans="2:21" outlineLevel="2">
      <c r="B2393" s="4" t="s">
        <v>28</v>
      </c>
      <c r="C2393" s="4" t="s">
        <v>5232</v>
      </c>
      <c r="D2393" s="4" t="s">
        <v>29</v>
      </c>
      <c r="E2393" s="10" t="s">
        <v>62</v>
      </c>
      <c r="F2393" s="4" t="s">
        <v>42</v>
      </c>
      <c r="G2393" s="10" t="s">
        <v>67</v>
      </c>
      <c r="H2393" s="10" t="s">
        <v>2362</v>
      </c>
      <c r="I2393" s="4" t="s">
        <v>73</v>
      </c>
      <c r="J2393" s="4"/>
      <c r="U2393" s="106"/>
    </row>
    <row r="2394" spans="2:21" outlineLevel="2">
      <c r="B2394" s="4" t="s">
        <v>28</v>
      </c>
      <c r="C2394" s="4" t="s">
        <v>5232</v>
      </c>
      <c r="D2394" s="4" t="s">
        <v>29</v>
      </c>
      <c r="E2394" s="10" t="s">
        <v>62</v>
      </c>
      <c r="F2394" s="4" t="s">
        <v>43</v>
      </c>
      <c r="G2394" s="10" t="s">
        <v>67</v>
      </c>
      <c r="H2394" s="10" t="s">
        <v>2363</v>
      </c>
      <c r="I2394" s="4" t="s">
        <v>73</v>
      </c>
      <c r="J2394" s="4"/>
      <c r="U2394" s="106"/>
    </row>
    <row r="2395" spans="2:21" outlineLevel="2">
      <c r="B2395" s="4" t="s">
        <v>28</v>
      </c>
      <c r="C2395" s="4" t="s">
        <v>5232</v>
      </c>
      <c r="D2395" s="4" t="s">
        <v>29</v>
      </c>
      <c r="E2395" s="10" t="s">
        <v>62</v>
      </c>
      <c r="F2395" s="4" t="s">
        <v>152</v>
      </c>
      <c r="G2395" s="10" t="s">
        <v>67</v>
      </c>
      <c r="H2395" s="10" t="s">
        <v>2364</v>
      </c>
      <c r="I2395" s="4" t="s">
        <v>73</v>
      </c>
      <c r="J2395" s="4"/>
      <c r="U2395" s="106"/>
    </row>
    <row r="2396" spans="2:21" outlineLevel="2">
      <c r="B2396" s="4" t="s">
        <v>28</v>
      </c>
      <c r="C2396" s="4" t="s">
        <v>5232</v>
      </c>
      <c r="D2396" s="4" t="s">
        <v>29</v>
      </c>
      <c r="E2396" s="10" t="s">
        <v>62</v>
      </c>
      <c r="F2396" s="4" t="s">
        <v>44</v>
      </c>
      <c r="G2396" s="10" t="s">
        <v>67</v>
      </c>
      <c r="H2396" s="10" t="s">
        <v>2365</v>
      </c>
      <c r="I2396" s="4" t="s">
        <v>73</v>
      </c>
      <c r="J2396" s="4"/>
      <c r="U2396" s="106"/>
    </row>
    <row r="2397" spans="2:21" outlineLevel="2">
      <c r="B2397" s="4" t="s">
        <v>28</v>
      </c>
      <c r="C2397" s="4" t="s">
        <v>5232</v>
      </c>
      <c r="D2397" s="4" t="s">
        <v>29</v>
      </c>
      <c r="E2397" s="10" t="s">
        <v>62</v>
      </c>
      <c r="F2397" s="4" t="s">
        <v>155</v>
      </c>
      <c r="G2397" s="10" t="s">
        <v>67</v>
      </c>
      <c r="H2397" s="10" t="s">
        <v>2366</v>
      </c>
      <c r="I2397" s="4" t="s">
        <v>73</v>
      </c>
      <c r="J2397" s="4"/>
      <c r="U2397" s="106"/>
    </row>
    <row r="2398" spans="2:21" outlineLevel="2">
      <c r="B2398" s="4" t="s">
        <v>28</v>
      </c>
      <c r="C2398" s="4" t="s">
        <v>5232</v>
      </c>
      <c r="D2398" s="4" t="s">
        <v>29</v>
      </c>
      <c r="E2398" s="10" t="s">
        <v>62</v>
      </c>
      <c r="F2398" s="4" t="s">
        <v>45</v>
      </c>
      <c r="G2398" s="10" t="s">
        <v>67</v>
      </c>
      <c r="H2398" s="10" t="s">
        <v>2367</v>
      </c>
      <c r="I2398" s="4" t="s">
        <v>73</v>
      </c>
      <c r="J2398" s="4"/>
      <c r="U2398" s="106"/>
    </row>
    <row r="2399" spans="2:21" outlineLevel="2">
      <c r="B2399" s="4" t="s">
        <v>28</v>
      </c>
      <c r="C2399" s="4" t="s">
        <v>5232</v>
      </c>
      <c r="D2399" s="4" t="s">
        <v>29</v>
      </c>
      <c r="E2399" s="10" t="s">
        <v>62</v>
      </c>
      <c r="F2399" s="4" t="s">
        <v>156</v>
      </c>
      <c r="G2399" s="10" t="s">
        <v>67</v>
      </c>
      <c r="H2399" s="10" t="s">
        <v>2368</v>
      </c>
      <c r="I2399" s="4" t="s">
        <v>73</v>
      </c>
      <c r="J2399" s="4"/>
      <c r="U2399" s="106"/>
    </row>
    <row r="2400" spans="2:21" outlineLevel="2">
      <c r="B2400" s="4" t="s">
        <v>28</v>
      </c>
      <c r="C2400" s="4" t="s">
        <v>5232</v>
      </c>
      <c r="D2400" s="4" t="s">
        <v>29</v>
      </c>
      <c r="E2400" s="10" t="s">
        <v>62</v>
      </c>
      <c r="F2400" s="4" t="s">
        <v>157</v>
      </c>
      <c r="G2400" s="10" t="s">
        <v>67</v>
      </c>
      <c r="H2400" s="10" t="s">
        <v>2369</v>
      </c>
      <c r="I2400" s="4" t="s">
        <v>73</v>
      </c>
      <c r="J2400" s="4"/>
      <c r="U2400" s="106"/>
    </row>
    <row r="2401" spans="2:30" outlineLevel="2">
      <c r="B2401" s="4" t="s">
        <v>28</v>
      </c>
      <c r="C2401" s="4" t="s">
        <v>5232</v>
      </c>
      <c r="D2401" s="4" t="s">
        <v>29</v>
      </c>
      <c r="E2401" s="10" t="s">
        <v>62</v>
      </c>
      <c r="F2401" s="4" t="s">
        <v>46</v>
      </c>
      <c r="G2401" s="10" t="s">
        <v>67</v>
      </c>
      <c r="H2401" s="10" t="s">
        <v>2370</v>
      </c>
      <c r="I2401" s="4" t="s">
        <v>73</v>
      </c>
      <c r="J2401" s="4"/>
      <c r="U2401" s="106"/>
    </row>
    <row r="2402" spans="2:30" outlineLevel="2">
      <c r="B2402" s="4" t="s">
        <v>28</v>
      </c>
      <c r="C2402" s="4" t="s">
        <v>5232</v>
      </c>
      <c r="D2402" s="4" t="s">
        <v>29</v>
      </c>
      <c r="E2402" s="10" t="s">
        <v>62</v>
      </c>
      <c r="F2402" s="4" t="s">
        <v>160</v>
      </c>
      <c r="G2402" s="10" t="s">
        <v>67</v>
      </c>
      <c r="H2402" s="10" t="s">
        <v>2371</v>
      </c>
      <c r="I2402" s="4" t="s">
        <v>73</v>
      </c>
      <c r="J2402" s="4"/>
      <c r="U2402" s="106"/>
    </row>
    <row r="2403" spans="2:30" outlineLevel="2">
      <c r="B2403" s="4" t="s">
        <v>28</v>
      </c>
      <c r="C2403" s="4" t="s">
        <v>5232</v>
      </c>
      <c r="D2403" s="4" t="s">
        <v>29</v>
      </c>
      <c r="E2403" s="10" t="s">
        <v>62</v>
      </c>
      <c r="F2403" s="4" t="s">
        <v>161</v>
      </c>
      <c r="G2403" s="10" t="s">
        <v>67</v>
      </c>
      <c r="H2403" s="10" t="s">
        <v>2372</v>
      </c>
      <c r="I2403" s="4" t="s">
        <v>73</v>
      </c>
      <c r="J2403" s="4"/>
      <c r="U2403" s="106"/>
    </row>
    <row r="2404" spans="2:30" outlineLevel="2">
      <c r="B2404" s="4" t="s">
        <v>28</v>
      </c>
      <c r="C2404" s="4" t="s">
        <v>5232</v>
      </c>
      <c r="D2404" s="4" t="s">
        <v>29</v>
      </c>
      <c r="E2404" s="10" t="s">
        <v>62</v>
      </c>
      <c r="F2404" s="4" t="s">
        <v>162</v>
      </c>
      <c r="G2404" s="10" t="s">
        <v>67</v>
      </c>
      <c r="H2404" s="10" t="s">
        <v>2373</v>
      </c>
      <c r="I2404" s="4" t="s">
        <v>73</v>
      </c>
      <c r="J2404" s="4"/>
      <c r="U2404" s="106"/>
    </row>
    <row r="2405" spans="2:30" outlineLevel="2">
      <c r="B2405" s="4" t="s">
        <v>28</v>
      </c>
      <c r="C2405" s="4" t="s">
        <v>5232</v>
      </c>
      <c r="D2405" s="4" t="s">
        <v>29</v>
      </c>
      <c r="E2405" s="10" t="s">
        <v>62</v>
      </c>
      <c r="F2405" s="4" t="s">
        <v>163</v>
      </c>
      <c r="G2405" s="10" t="s">
        <v>67</v>
      </c>
      <c r="H2405" s="10" t="s">
        <v>2374</v>
      </c>
      <c r="I2405" s="4" t="s">
        <v>73</v>
      </c>
      <c r="J2405" s="4"/>
      <c r="U2405" s="106"/>
    </row>
    <row r="2406" spans="2:30" outlineLevel="2">
      <c r="B2406" s="4" t="s">
        <v>28</v>
      </c>
      <c r="C2406" s="4" t="s">
        <v>5232</v>
      </c>
      <c r="D2406" s="4" t="s">
        <v>29</v>
      </c>
      <c r="E2406" s="10" t="s">
        <v>62</v>
      </c>
      <c r="F2406" s="4" t="s">
        <v>47</v>
      </c>
      <c r="G2406" s="10" t="s">
        <v>67</v>
      </c>
      <c r="H2406" s="10" t="s">
        <v>2375</v>
      </c>
      <c r="I2406" s="4" t="s">
        <v>73</v>
      </c>
      <c r="J2406" s="4"/>
      <c r="U2406" s="106"/>
    </row>
    <row r="2407" spans="2:30" outlineLevel="2">
      <c r="B2407" s="4" t="s">
        <v>28</v>
      </c>
      <c r="C2407" s="4" t="s">
        <v>5232</v>
      </c>
      <c r="D2407" s="4" t="s">
        <v>29</v>
      </c>
      <c r="E2407" s="10" t="s">
        <v>62</v>
      </c>
      <c r="F2407" s="4" t="s">
        <v>48</v>
      </c>
      <c r="G2407" s="10" t="s">
        <v>67</v>
      </c>
      <c r="H2407" s="10" t="s">
        <v>2376</v>
      </c>
      <c r="I2407" s="4" t="s">
        <v>73</v>
      </c>
      <c r="J2407" s="4"/>
      <c r="U2407" s="106"/>
    </row>
    <row r="2408" spans="2:30" outlineLevel="2">
      <c r="B2408" s="4" t="s">
        <v>28</v>
      </c>
      <c r="C2408" s="4" t="s">
        <v>5232</v>
      </c>
      <c r="D2408" s="4" t="s">
        <v>29</v>
      </c>
      <c r="E2408" s="10" t="s">
        <v>62</v>
      </c>
      <c r="F2408" s="4" t="s">
        <v>49</v>
      </c>
      <c r="G2408" s="10" t="s">
        <v>67</v>
      </c>
      <c r="H2408" s="10" t="s">
        <v>2377</v>
      </c>
      <c r="I2408" s="4" t="s">
        <v>73</v>
      </c>
      <c r="J2408" s="4"/>
      <c r="U2408" s="106"/>
    </row>
    <row r="2409" spans="2:30" outlineLevel="2">
      <c r="B2409" s="4" t="s">
        <v>28</v>
      </c>
      <c r="C2409" s="4" t="s">
        <v>5232</v>
      </c>
      <c r="D2409" s="4" t="s">
        <v>29</v>
      </c>
      <c r="E2409" s="10" t="s">
        <v>62</v>
      </c>
      <c r="F2409" s="4" t="s">
        <v>50</v>
      </c>
      <c r="G2409" s="10" t="s">
        <v>67</v>
      </c>
      <c r="H2409" s="10" t="s">
        <v>2378</v>
      </c>
      <c r="I2409" s="4" t="s">
        <v>73</v>
      </c>
      <c r="J2409" s="4"/>
      <c r="U2409" s="106"/>
    </row>
    <row r="2410" spans="2:30" outlineLevel="2">
      <c r="B2410" s="4" t="s">
        <v>28</v>
      </c>
      <c r="C2410" s="4" t="s">
        <v>5232</v>
      </c>
      <c r="D2410" s="4" t="s">
        <v>29</v>
      </c>
      <c r="E2410" s="10" t="s">
        <v>62</v>
      </c>
      <c r="F2410" s="4" t="s">
        <v>51</v>
      </c>
      <c r="G2410" s="10" t="s">
        <v>67</v>
      </c>
      <c r="H2410" s="10" t="s">
        <v>2379</v>
      </c>
      <c r="I2410" s="4" t="s">
        <v>73</v>
      </c>
      <c r="J2410" s="4"/>
      <c r="U2410" s="106"/>
    </row>
    <row r="2411" spans="2:30" outlineLevel="2">
      <c r="B2411" s="4" t="s">
        <v>28</v>
      </c>
      <c r="C2411" s="4" t="s">
        <v>5232</v>
      </c>
      <c r="D2411" s="4" t="s">
        <v>29</v>
      </c>
      <c r="E2411" s="10" t="s">
        <v>62</v>
      </c>
      <c r="F2411" s="4" t="s">
        <v>52</v>
      </c>
      <c r="G2411" s="10" t="s">
        <v>67</v>
      </c>
      <c r="H2411" s="10" t="s">
        <v>2380</v>
      </c>
      <c r="I2411" s="4" t="s">
        <v>73</v>
      </c>
      <c r="J2411" s="4"/>
      <c r="U2411" s="106"/>
    </row>
    <row r="2412" spans="2:30" outlineLevel="2">
      <c r="B2412" s="4" t="s">
        <v>28</v>
      </c>
      <c r="C2412" s="4" t="s">
        <v>5232</v>
      </c>
      <c r="D2412" s="4" t="s">
        <v>29</v>
      </c>
      <c r="E2412" s="35" t="s">
        <v>62</v>
      </c>
      <c r="F2412" s="6" t="s">
        <v>169</v>
      </c>
      <c r="G2412" s="35" t="s">
        <v>67</v>
      </c>
      <c r="H2412" s="35" t="s">
        <v>2381</v>
      </c>
      <c r="I2412" s="4" t="s">
        <v>73</v>
      </c>
      <c r="J2412" s="4"/>
      <c r="U2412" s="106"/>
    </row>
    <row r="2413" spans="2:30" outlineLevel="1">
      <c r="B2413" s="4" t="s">
        <v>28</v>
      </c>
      <c r="C2413" s="4" t="s">
        <v>5232</v>
      </c>
      <c r="D2413" s="4" t="s">
        <v>29</v>
      </c>
      <c r="E2413" s="39" t="s">
        <v>64</v>
      </c>
      <c r="F2413" s="76"/>
      <c r="G2413" s="77"/>
      <c r="H2413" s="77"/>
      <c r="I2413" s="78"/>
      <c r="J2413" s="78"/>
      <c r="K2413" s="81" t="str">
        <f t="shared" ref="K2413:S2413" si="157">INDEX(ObjData,MATCH($C2413&amp;"-"&amp;$D2413&amp;"-"&amp;$E2413,ObjIDs,0),MATCH(K$2,ObjFields,0))</f>
        <v>ICPL</v>
      </c>
      <c r="L2413" s="82">
        <f t="shared" ca="1" si="157"/>
        <v>42276</v>
      </c>
      <c r="M2413" s="81" t="b">
        <f t="shared" si="157"/>
        <v>0</v>
      </c>
      <c r="N2413" s="81" t="str">
        <f t="shared" si="157"/>
        <v>NAME</v>
      </c>
      <c r="O2413" s="81" t="str">
        <f t="shared" si="157"/>
        <v>LAST_UPDATE_DT</v>
      </c>
      <c r="P2413" s="81" t="str">
        <f t="shared" si="157"/>
        <v>LAST_UPDATE</v>
      </c>
      <c r="Q2413" s="81" t="str">
        <f t="shared" si="157"/>
        <v>PX_LAST</v>
      </c>
      <c r="R2413" s="81" t="str">
        <f t="shared" si="157"/>
        <v>PX_BID</v>
      </c>
      <c r="S2413" s="81" t="str">
        <f t="shared" si="157"/>
        <v>PX_ASK</v>
      </c>
      <c r="U2413" s="103"/>
      <c r="V2413" s="104" t="s">
        <v>1055</v>
      </c>
      <c r="W2413" s="105">
        <v>42276</v>
      </c>
      <c r="X2413" s="104" t="b">
        <v>0</v>
      </c>
      <c r="Y2413" s="104" t="s">
        <v>289</v>
      </c>
      <c r="Z2413" s="104" t="s">
        <v>291</v>
      </c>
      <c r="AA2413" s="104" t="s">
        <v>292</v>
      </c>
      <c r="AB2413" s="104" t="s">
        <v>56</v>
      </c>
      <c r="AC2413" s="104" t="s">
        <v>5228</v>
      </c>
      <c r="AD2413" s="104" t="s">
        <v>5229</v>
      </c>
    </row>
    <row r="2414" spans="2:30" outlineLevel="2">
      <c r="B2414" s="4" t="s">
        <v>28</v>
      </c>
      <c r="C2414" s="4" t="s">
        <v>5232</v>
      </c>
      <c r="D2414" s="4" t="s">
        <v>29</v>
      </c>
      <c r="E2414" s="10" t="s">
        <v>64</v>
      </c>
      <c r="F2414" s="4" t="s">
        <v>58</v>
      </c>
      <c r="G2414" s="10" t="s">
        <v>63</v>
      </c>
      <c r="H2414" s="10" t="s">
        <v>2421</v>
      </c>
      <c r="I2414" s="4" t="s">
        <v>277</v>
      </c>
      <c r="J2414" s="72" t="str">
        <f>H2414&amp;" "&amp;K2414&amp;" "&amp;I2414</f>
        <v>HIHD06M ICPL Index</v>
      </c>
      <c r="K2414" s="25" t="str">
        <f>K2413</f>
        <v>ICPL</v>
      </c>
      <c r="L2414" s="26">
        <f ca="1">L2413</f>
        <v>42276</v>
      </c>
      <c r="M2414" s="25" t="b">
        <f>M2413</f>
        <v>0</v>
      </c>
      <c r="N2414" s="84" t="str">
        <f>IF($M2414,_xll.BDP($J2414,N2413),"[DISABLED]")</f>
        <v>[DISABLED]</v>
      </c>
      <c r="O2414" s="84" t="str">
        <f>IF($M2414,_xll.BDP($J2414,O2413),"[DISABLED]")</f>
        <v>[DISABLED]</v>
      </c>
      <c r="P2414" s="84" t="str">
        <f>IF($M2414,_xll.BDP($J2414,P2413),"[DISABLED]")</f>
        <v>[DISABLED]</v>
      </c>
      <c r="Q2414" s="84" t="str">
        <f>IF($M2414,_xll.BDH($J2414,Q2413,$L2414),"[DISABLED]")</f>
        <v>[DISABLED]</v>
      </c>
      <c r="R2414" s="84" t="str">
        <f>IF($M2414,_xll.BDH($J2414,R2413,$L2414),"[DISABLED]")</f>
        <v>[DISABLED]</v>
      </c>
      <c r="S2414" s="84" t="str">
        <f>IF($M2414,_xll.BDH($J2414,S2413,$L2414),"[DISABLED]")</f>
        <v>[DISABLED]</v>
      </c>
      <c r="U2414" s="106" t="s">
        <v>6563</v>
      </c>
      <c r="V2414" s="107" t="s">
        <v>1055</v>
      </c>
      <c r="W2414" s="108">
        <v>42276</v>
      </c>
      <c r="X2414" s="107" t="b">
        <v>0</v>
      </c>
      <c r="Y2414" s="107" t="s">
        <v>5237</v>
      </c>
      <c r="Z2414" s="107" t="s">
        <v>5237</v>
      </c>
      <c r="AA2414" s="107" t="s">
        <v>5237</v>
      </c>
      <c r="AB2414" s="107" t="s">
        <v>5237</v>
      </c>
      <c r="AC2414" s="107" t="s">
        <v>5237</v>
      </c>
      <c r="AD2414" s="107" t="s">
        <v>5237</v>
      </c>
    </row>
    <row r="2415" spans="2:30" outlineLevel="2">
      <c r="B2415" s="4" t="s">
        <v>28</v>
      </c>
      <c r="C2415" s="4" t="s">
        <v>5232</v>
      </c>
      <c r="D2415" s="4" t="s">
        <v>29</v>
      </c>
      <c r="E2415" s="10" t="s">
        <v>64</v>
      </c>
      <c r="F2415" s="51" t="s">
        <v>58</v>
      </c>
      <c r="G2415" s="52" t="s">
        <v>462</v>
      </c>
      <c r="H2415" s="52" t="s">
        <v>2386</v>
      </c>
      <c r="I2415" s="4" t="s">
        <v>73</v>
      </c>
      <c r="J2415" s="4"/>
      <c r="U2415" s="106"/>
    </row>
    <row r="2416" spans="2:30" outlineLevel="2">
      <c r="B2416" s="4" t="s">
        <v>28</v>
      </c>
      <c r="C2416" s="4" t="s">
        <v>5232</v>
      </c>
      <c r="D2416" s="4" t="s">
        <v>29</v>
      </c>
      <c r="E2416" s="10" t="s">
        <v>64</v>
      </c>
      <c r="F2416" s="9" t="s">
        <v>177</v>
      </c>
      <c r="G2416" s="14" t="s">
        <v>463</v>
      </c>
      <c r="H2416" s="14" t="s">
        <v>2387</v>
      </c>
      <c r="I2416" s="4" t="s">
        <v>73</v>
      </c>
      <c r="J2416" s="4"/>
      <c r="U2416" s="106"/>
    </row>
    <row r="2417" spans="2:21" outlineLevel="2">
      <c r="B2417" s="4" t="s">
        <v>28</v>
      </c>
      <c r="C2417" s="4" t="s">
        <v>5232</v>
      </c>
      <c r="D2417" s="4" t="s">
        <v>29</v>
      </c>
      <c r="E2417" s="10" t="s">
        <v>64</v>
      </c>
      <c r="F2417" s="9" t="s">
        <v>178</v>
      </c>
      <c r="G2417" s="14" t="s">
        <v>185</v>
      </c>
      <c r="H2417" s="14" t="s">
        <v>2388</v>
      </c>
      <c r="I2417" s="4" t="s">
        <v>73</v>
      </c>
      <c r="J2417" s="4"/>
      <c r="U2417" s="106"/>
    </row>
    <row r="2418" spans="2:21" outlineLevel="2">
      <c r="B2418" s="4" t="s">
        <v>28</v>
      </c>
      <c r="C2418" s="4" t="s">
        <v>5232</v>
      </c>
      <c r="D2418" s="4" t="s">
        <v>29</v>
      </c>
      <c r="E2418" s="10" t="s">
        <v>64</v>
      </c>
      <c r="F2418" s="9" t="s">
        <v>71</v>
      </c>
      <c r="G2418" s="14" t="s">
        <v>186</v>
      </c>
      <c r="H2418" s="14" t="s">
        <v>2389</v>
      </c>
      <c r="I2418" s="4" t="s">
        <v>73</v>
      </c>
      <c r="J2418" s="4"/>
      <c r="U2418" s="106"/>
    </row>
    <row r="2419" spans="2:21" outlineLevel="2">
      <c r="B2419" s="4" t="s">
        <v>28</v>
      </c>
      <c r="C2419" s="4" t="s">
        <v>5232</v>
      </c>
      <c r="D2419" s="4" t="s">
        <v>29</v>
      </c>
      <c r="E2419" s="10" t="s">
        <v>64</v>
      </c>
      <c r="F2419" s="9" t="s">
        <v>179</v>
      </c>
      <c r="G2419" s="14" t="s">
        <v>187</v>
      </c>
      <c r="H2419" s="14" t="s">
        <v>2390</v>
      </c>
      <c r="I2419" s="4" t="s">
        <v>73</v>
      </c>
      <c r="J2419" s="4"/>
      <c r="U2419" s="106"/>
    </row>
    <row r="2420" spans="2:21" outlineLevel="2">
      <c r="B2420" s="4" t="s">
        <v>28</v>
      </c>
      <c r="C2420" s="4" t="s">
        <v>5232</v>
      </c>
      <c r="D2420" s="4" t="s">
        <v>29</v>
      </c>
      <c r="E2420" s="10" t="s">
        <v>64</v>
      </c>
      <c r="F2420" s="9" t="s">
        <v>180</v>
      </c>
      <c r="G2420" s="14" t="s">
        <v>294</v>
      </c>
      <c r="H2420" s="14" t="s">
        <v>2391</v>
      </c>
      <c r="I2420" s="4" t="s">
        <v>73</v>
      </c>
      <c r="J2420" s="4"/>
      <c r="U2420" s="106"/>
    </row>
    <row r="2421" spans="2:21" outlineLevel="2">
      <c r="B2421" s="4" t="s">
        <v>28</v>
      </c>
      <c r="C2421" s="4" t="s">
        <v>5232</v>
      </c>
      <c r="D2421" s="4" t="s">
        <v>29</v>
      </c>
      <c r="E2421" s="10" t="s">
        <v>64</v>
      </c>
      <c r="F2421" s="9" t="s">
        <v>278</v>
      </c>
      <c r="G2421" s="14" t="s">
        <v>188</v>
      </c>
      <c r="H2421" s="14" t="s">
        <v>2392</v>
      </c>
      <c r="I2421" s="4" t="s">
        <v>73</v>
      </c>
      <c r="J2421" s="4"/>
      <c r="U2421" s="106"/>
    </row>
    <row r="2422" spans="2:21" outlineLevel="2">
      <c r="B2422" s="4" t="s">
        <v>28</v>
      </c>
      <c r="C2422" s="4" t="s">
        <v>5232</v>
      </c>
      <c r="D2422" s="4" t="s">
        <v>29</v>
      </c>
      <c r="E2422" s="10" t="s">
        <v>64</v>
      </c>
      <c r="F2422" s="9" t="s">
        <v>181</v>
      </c>
      <c r="G2422" s="14" t="s">
        <v>189</v>
      </c>
      <c r="H2422" s="14" t="s">
        <v>2393</v>
      </c>
      <c r="I2422" s="4" t="s">
        <v>73</v>
      </c>
      <c r="J2422" s="4"/>
      <c r="U2422" s="106"/>
    </row>
    <row r="2423" spans="2:21" outlineLevel="2">
      <c r="B2423" s="4" t="s">
        <v>28</v>
      </c>
      <c r="C2423" s="4" t="s">
        <v>5232</v>
      </c>
      <c r="D2423" s="4" t="s">
        <v>29</v>
      </c>
      <c r="E2423" s="10" t="s">
        <v>64</v>
      </c>
      <c r="F2423" s="9" t="s">
        <v>182</v>
      </c>
      <c r="G2423" s="14" t="s">
        <v>190</v>
      </c>
      <c r="H2423" s="14" t="s">
        <v>2394</v>
      </c>
      <c r="I2423" s="4" t="s">
        <v>73</v>
      </c>
      <c r="J2423" s="4"/>
      <c r="U2423" s="106"/>
    </row>
    <row r="2424" spans="2:21" outlineLevel="2">
      <c r="B2424" s="4" t="s">
        <v>28</v>
      </c>
      <c r="C2424" s="4" t="s">
        <v>5232</v>
      </c>
      <c r="D2424" s="4" t="s">
        <v>29</v>
      </c>
      <c r="E2424" s="10" t="s">
        <v>64</v>
      </c>
      <c r="F2424" s="9" t="s">
        <v>145</v>
      </c>
      <c r="G2424" s="14" t="s">
        <v>191</v>
      </c>
      <c r="H2424" s="14" t="s">
        <v>2395</v>
      </c>
      <c r="I2424" s="4" t="s">
        <v>73</v>
      </c>
      <c r="J2424" s="4"/>
      <c r="U2424" s="106"/>
    </row>
    <row r="2425" spans="2:21" outlineLevel="2">
      <c r="B2425" s="4" t="s">
        <v>28</v>
      </c>
      <c r="C2425" s="4" t="s">
        <v>5232</v>
      </c>
      <c r="D2425" s="4" t="s">
        <v>29</v>
      </c>
      <c r="E2425" s="10" t="s">
        <v>64</v>
      </c>
      <c r="F2425" s="9" t="s">
        <v>183</v>
      </c>
      <c r="G2425" s="14" t="s">
        <v>192</v>
      </c>
      <c r="H2425" s="14" t="s">
        <v>2396</v>
      </c>
      <c r="I2425" s="4" t="s">
        <v>73</v>
      </c>
      <c r="J2425" s="4"/>
      <c r="U2425" s="106"/>
    </row>
    <row r="2426" spans="2:21" outlineLevel="2">
      <c r="B2426" s="4" t="s">
        <v>28</v>
      </c>
      <c r="C2426" s="4" t="s">
        <v>5232</v>
      </c>
      <c r="D2426" s="4" t="s">
        <v>29</v>
      </c>
      <c r="E2426" s="10" t="s">
        <v>64</v>
      </c>
      <c r="F2426" s="9" t="s">
        <v>184</v>
      </c>
      <c r="G2426" s="14" t="s">
        <v>480</v>
      </c>
      <c r="H2426" s="14" t="s">
        <v>2397</v>
      </c>
      <c r="I2426" s="4" t="s">
        <v>73</v>
      </c>
      <c r="J2426" s="4"/>
      <c r="U2426" s="106"/>
    </row>
    <row r="2427" spans="2:21" outlineLevel="2">
      <c r="B2427" s="4" t="s">
        <v>28</v>
      </c>
      <c r="C2427" s="4" t="s">
        <v>5232</v>
      </c>
      <c r="D2427" s="4" t="s">
        <v>29</v>
      </c>
      <c r="E2427" s="10" t="s">
        <v>64</v>
      </c>
      <c r="F2427" s="9" t="s">
        <v>146</v>
      </c>
      <c r="G2427" s="14" t="s">
        <v>193</v>
      </c>
      <c r="H2427" s="14" t="s">
        <v>2398</v>
      </c>
      <c r="I2427" s="4" t="s">
        <v>73</v>
      </c>
      <c r="J2427" s="4"/>
      <c r="U2427" s="106"/>
    </row>
    <row r="2428" spans="2:21" outlineLevel="2">
      <c r="B2428" s="4" t="s">
        <v>28</v>
      </c>
      <c r="C2428" s="4" t="s">
        <v>5232</v>
      </c>
      <c r="D2428" s="4" t="s">
        <v>29</v>
      </c>
      <c r="E2428" s="10" t="s">
        <v>64</v>
      </c>
      <c r="F2428" s="9" t="s">
        <v>321</v>
      </c>
      <c r="G2428" s="14" t="s">
        <v>481</v>
      </c>
      <c r="H2428" s="14" t="s">
        <v>2399</v>
      </c>
      <c r="I2428" s="4" t="s">
        <v>73</v>
      </c>
      <c r="J2428" s="4"/>
      <c r="U2428" s="106"/>
    </row>
    <row r="2429" spans="2:21" outlineLevel="2">
      <c r="B2429" s="4" t="s">
        <v>28</v>
      </c>
      <c r="C2429" s="4" t="s">
        <v>5232</v>
      </c>
      <c r="D2429" s="4" t="s">
        <v>29</v>
      </c>
      <c r="E2429" s="10" t="s">
        <v>64</v>
      </c>
      <c r="F2429" s="4" t="s">
        <v>42</v>
      </c>
      <c r="G2429" s="10" t="s">
        <v>482</v>
      </c>
      <c r="H2429" s="10" t="s">
        <v>2400</v>
      </c>
      <c r="I2429" s="4" t="s">
        <v>73</v>
      </c>
      <c r="J2429" s="4"/>
      <c r="U2429" s="106"/>
    </row>
    <row r="2430" spans="2:21" outlineLevel="2">
      <c r="B2430" s="4" t="s">
        <v>28</v>
      </c>
      <c r="C2430" s="4" t="s">
        <v>5232</v>
      </c>
      <c r="D2430" s="4" t="s">
        <v>29</v>
      </c>
      <c r="E2430" s="10" t="s">
        <v>64</v>
      </c>
      <c r="F2430" s="4" t="s">
        <v>43</v>
      </c>
      <c r="G2430" s="10" t="s">
        <v>482</v>
      </c>
      <c r="H2430" s="10" t="s">
        <v>2401</v>
      </c>
      <c r="I2430" s="4" t="s">
        <v>73</v>
      </c>
      <c r="J2430" s="4"/>
      <c r="U2430" s="106"/>
    </row>
    <row r="2431" spans="2:21" outlineLevel="2">
      <c r="B2431" s="4" t="s">
        <v>28</v>
      </c>
      <c r="C2431" s="4" t="s">
        <v>5232</v>
      </c>
      <c r="D2431" s="4" t="s">
        <v>29</v>
      </c>
      <c r="E2431" s="10" t="s">
        <v>64</v>
      </c>
      <c r="F2431" s="4" t="s">
        <v>152</v>
      </c>
      <c r="G2431" s="10" t="s">
        <v>482</v>
      </c>
      <c r="H2431" s="10" t="s">
        <v>2402</v>
      </c>
      <c r="I2431" s="4" t="s">
        <v>73</v>
      </c>
      <c r="J2431" s="4"/>
      <c r="U2431" s="106"/>
    </row>
    <row r="2432" spans="2:21" outlineLevel="2">
      <c r="B2432" s="4" t="s">
        <v>28</v>
      </c>
      <c r="C2432" s="4" t="s">
        <v>5232</v>
      </c>
      <c r="D2432" s="4" t="s">
        <v>29</v>
      </c>
      <c r="E2432" s="10" t="s">
        <v>64</v>
      </c>
      <c r="F2432" s="4" t="s">
        <v>44</v>
      </c>
      <c r="G2432" s="10" t="s">
        <v>482</v>
      </c>
      <c r="H2432" s="10" t="s">
        <v>2403</v>
      </c>
      <c r="I2432" s="4" t="s">
        <v>73</v>
      </c>
      <c r="J2432" s="4"/>
      <c r="U2432" s="106"/>
    </row>
    <row r="2433" spans="2:21" outlineLevel="2">
      <c r="B2433" s="4" t="s">
        <v>28</v>
      </c>
      <c r="C2433" s="4" t="s">
        <v>5232</v>
      </c>
      <c r="D2433" s="4" t="s">
        <v>29</v>
      </c>
      <c r="E2433" s="10" t="s">
        <v>64</v>
      </c>
      <c r="F2433" s="4" t="s">
        <v>155</v>
      </c>
      <c r="G2433" s="10" t="s">
        <v>482</v>
      </c>
      <c r="H2433" s="10" t="s">
        <v>2404</v>
      </c>
      <c r="I2433" s="4" t="s">
        <v>73</v>
      </c>
      <c r="J2433" s="4"/>
      <c r="U2433" s="106"/>
    </row>
    <row r="2434" spans="2:21" outlineLevel="2">
      <c r="B2434" s="4" t="s">
        <v>28</v>
      </c>
      <c r="C2434" s="4" t="s">
        <v>5232</v>
      </c>
      <c r="D2434" s="4" t="s">
        <v>29</v>
      </c>
      <c r="E2434" s="10" t="s">
        <v>64</v>
      </c>
      <c r="F2434" s="4" t="s">
        <v>45</v>
      </c>
      <c r="G2434" s="10" t="s">
        <v>482</v>
      </c>
      <c r="H2434" s="10" t="s">
        <v>2405</v>
      </c>
      <c r="I2434" s="4" t="s">
        <v>73</v>
      </c>
      <c r="J2434" s="4"/>
      <c r="U2434" s="106"/>
    </row>
    <row r="2435" spans="2:21" outlineLevel="2">
      <c r="B2435" s="4" t="s">
        <v>28</v>
      </c>
      <c r="C2435" s="4" t="s">
        <v>5232</v>
      </c>
      <c r="D2435" s="4" t="s">
        <v>29</v>
      </c>
      <c r="E2435" s="10" t="s">
        <v>64</v>
      </c>
      <c r="F2435" s="4" t="s">
        <v>156</v>
      </c>
      <c r="G2435" s="10" t="s">
        <v>482</v>
      </c>
      <c r="H2435" s="10" t="s">
        <v>2406</v>
      </c>
      <c r="I2435" s="4" t="s">
        <v>73</v>
      </c>
      <c r="J2435" s="4"/>
      <c r="U2435" s="106"/>
    </row>
    <row r="2436" spans="2:21" outlineLevel="2">
      <c r="B2436" s="4" t="s">
        <v>28</v>
      </c>
      <c r="C2436" s="4" t="s">
        <v>5232</v>
      </c>
      <c r="D2436" s="4" t="s">
        <v>29</v>
      </c>
      <c r="E2436" s="10" t="s">
        <v>64</v>
      </c>
      <c r="F2436" s="4" t="s">
        <v>157</v>
      </c>
      <c r="G2436" s="10" t="s">
        <v>482</v>
      </c>
      <c r="H2436" s="10" t="s">
        <v>2407</v>
      </c>
      <c r="I2436" s="4" t="s">
        <v>73</v>
      </c>
      <c r="J2436" s="4"/>
      <c r="U2436" s="106"/>
    </row>
    <row r="2437" spans="2:21" outlineLevel="2">
      <c r="B2437" s="4" t="s">
        <v>28</v>
      </c>
      <c r="C2437" s="4" t="s">
        <v>5232</v>
      </c>
      <c r="D2437" s="4" t="s">
        <v>29</v>
      </c>
      <c r="E2437" s="10" t="s">
        <v>64</v>
      </c>
      <c r="F2437" s="4" t="s">
        <v>46</v>
      </c>
      <c r="G2437" s="10" t="s">
        <v>482</v>
      </c>
      <c r="H2437" s="10" t="s">
        <v>2408</v>
      </c>
      <c r="I2437" s="4" t="s">
        <v>73</v>
      </c>
      <c r="J2437" s="4"/>
      <c r="U2437" s="106"/>
    </row>
    <row r="2438" spans="2:21" outlineLevel="2">
      <c r="B2438" s="4" t="s">
        <v>28</v>
      </c>
      <c r="C2438" s="4" t="s">
        <v>5232</v>
      </c>
      <c r="D2438" s="4" t="s">
        <v>29</v>
      </c>
      <c r="E2438" s="10" t="s">
        <v>64</v>
      </c>
      <c r="F2438" s="4" t="s">
        <v>160</v>
      </c>
      <c r="G2438" s="10" t="s">
        <v>482</v>
      </c>
      <c r="H2438" s="10" t="s">
        <v>2409</v>
      </c>
      <c r="I2438" s="4" t="s">
        <v>73</v>
      </c>
      <c r="J2438" s="4"/>
      <c r="U2438" s="106"/>
    </row>
    <row r="2439" spans="2:21" outlineLevel="2">
      <c r="B2439" s="4" t="s">
        <v>28</v>
      </c>
      <c r="C2439" s="4" t="s">
        <v>5232</v>
      </c>
      <c r="D2439" s="4" t="s">
        <v>29</v>
      </c>
      <c r="E2439" s="10" t="s">
        <v>64</v>
      </c>
      <c r="F2439" s="4" t="s">
        <v>161</v>
      </c>
      <c r="G2439" s="10" t="s">
        <v>482</v>
      </c>
      <c r="H2439" s="10" t="s">
        <v>2410</v>
      </c>
      <c r="I2439" s="4" t="s">
        <v>73</v>
      </c>
      <c r="J2439" s="4"/>
      <c r="U2439" s="106"/>
    </row>
    <row r="2440" spans="2:21" outlineLevel="2">
      <c r="B2440" s="4" t="s">
        <v>28</v>
      </c>
      <c r="C2440" s="4" t="s">
        <v>5232</v>
      </c>
      <c r="D2440" s="4" t="s">
        <v>29</v>
      </c>
      <c r="E2440" s="10" t="s">
        <v>64</v>
      </c>
      <c r="F2440" s="4" t="s">
        <v>162</v>
      </c>
      <c r="G2440" s="10" t="s">
        <v>482</v>
      </c>
      <c r="H2440" s="10" t="s">
        <v>2411</v>
      </c>
      <c r="I2440" s="4" t="s">
        <v>73</v>
      </c>
      <c r="J2440" s="4"/>
      <c r="U2440" s="106"/>
    </row>
    <row r="2441" spans="2:21" outlineLevel="2">
      <c r="B2441" s="4" t="s">
        <v>28</v>
      </c>
      <c r="C2441" s="4" t="s">
        <v>5232</v>
      </c>
      <c r="D2441" s="4" t="s">
        <v>29</v>
      </c>
      <c r="E2441" s="10" t="s">
        <v>64</v>
      </c>
      <c r="F2441" s="4" t="s">
        <v>163</v>
      </c>
      <c r="G2441" s="10" t="s">
        <v>482</v>
      </c>
      <c r="H2441" s="10" t="s">
        <v>2412</v>
      </c>
      <c r="I2441" s="4" t="s">
        <v>73</v>
      </c>
      <c r="J2441" s="4"/>
      <c r="U2441" s="106"/>
    </row>
    <row r="2442" spans="2:21" outlineLevel="2">
      <c r="B2442" s="4" t="s">
        <v>28</v>
      </c>
      <c r="C2442" s="4" t="s">
        <v>5232</v>
      </c>
      <c r="D2442" s="4" t="s">
        <v>29</v>
      </c>
      <c r="E2442" s="10" t="s">
        <v>64</v>
      </c>
      <c r="F2442" s="4" t="s">
        <v>47</v>
      </c>
      <c r="G2442" s="10" t="s">
        <v>482</v>
      </c>
      <c r="H2442" s="10" t="s">
        <v>2413</v>
      </c>
      <c r="I2442" s="4" t="s">
        <v>73</v>
      </c>
      <c r="J2442" s="4"/>
      <c r="U2442" s="106"/>
    </row>
    <row r="2443" spans="2:21" outlineLevel="2">
      <c r="B2443" s="4" t="s">
        <v>28</v>
      </c>
      <c r="C2443" s="4" t="s">
        <v>5232</v>
      </c>
      <c r="D2443" s="4" t="s">
        <v>29</v>
      </c>
      <c r="E2443" s="10" t="s">
        <v>64</v>
      </c>
      <c r="F2443" s="4" t="s">
        <v>48</v>
      </c>
      <c r="G2443" s="10" t="s">
        <v>482</v>
      </c>
      <c r="H2443" s="10" t="s">
        <v>2414</v>
      </c>
      <c r="I2443" s="4" t="s">
        <v>73</v>
      </c>
      <c r="J2443" s="4"/>
      <c r="U2443" s="106"/>
    </row>
    <row r="2444" spans="2:21" outlineLevel="2">
      <c r="B2444" s="4" t="s">
        <v>28</v>
      </c>
      <c r="C2444" s="4" t="s">
        <v>5232</v>
      </c>
      <c r="D2444" s="4" t="s">
        <v>29</v>
      </c>
      <c r="E2444" s="10" t="s">
        <v>64</v>
      </c>
      <c r="F2444" s="4" t="s">
        <v>49</v>
      </c>
      <c r="G2444" s="10" t="s">
        <v>482</v>
      </c>
      <c r="H2444" s="10" t="s">
        <v>2415</v>
      </c>
      <c r="I2444" s="4" t="s">
        <v>73</v>
      </c>
      <c r="J2444" s="4"/>
      <c r="U2444" s="106"/>
    </row>
    <row r="2445" spans="2:21" outlineLevel="2">
      <c r="B2445" s="4" t="s">
        <v>28</v>
      </c>
      <c r="C2445" s="4" t="s">
        <v>5232</v>
      </c>
      <c r="D2445" s="4" t="s">
        <v>29</v>
      </c>
      <c r="E2445" s="10" t="s">
        <v>64</v>
      </c>
      <c r="F2445" s="4" t="s">
        <v>50</v>
      </c>
      <c r="G2445" s="10" t="s">
        <v>482</v>
      </c>
      <c r="H2445" s="10" t="s">
        <v>2416</v>
      </c>
      <c r="I2445" s="4" t="s">
        <v>73</v>
      </c>
      <c r="J2445" s="4"/>
      <c r="U2445" s="106"/>
    </row>
    <row r="2446" spans="2:21" outlineLevel="2">
      <c r="B2446" s="4" t="s">
        <v>28</v>
      </c>
      <c r="C2446" s="4" t="s">
        <v>5232</v>
      </c>
      <c r="D2446" s="4" t="s">
        <v>29</v>
      </c>
      <c r="E2446" s="10" t="s">
        <v>64</v>
      </c>
      <c r="F2446" s="4" t="s">
        <v>51</v>
      </c>
      <c r="G2446" s="10" t="s">
        <v>482</v>
      </c>
      <c r="H2446" s="10" t="s">
        <v>2417</v>
      </c>
      <c r="I2446" s="4" t="s">
        <v>73</v>
      </c>
      <c r="J2446" s="4"/>
      <c r="U2446" s="106"/>
    </row>
    <row r="2447" spans="2:21" outlineLevel="2">
      <c r="B2447" s="4" t="s">
        <v>28</v>
      </c>
      <c r="C2447" s="4" t="s">
        <v>5232</v>
      </c>
      <c r="D2447" s="4" t="s">
        <v>29</v>
      </c>
      <c r="E2447" s="10" t="s">
        <v>64</v>
      </c>
      <c r="F2447" s="4" t="s">
        <v>52</v>
      </c>
      <c r="G2447" s="10" t="s">
        <v>482</v>
      </c>
      <c r="H2447" s="10" t="s">
        <v>2418</v>
      </c>
      <c r="I2447" s="4" t="s">
        <v>73</v>
      </c>
      <c r="J2447" s="4"/>
      <c r="U2447" s="106"/>
    </row>
    <row r="2448" spans="2:21" outlineLevel="2">
      <c r="B2448" s="4" t="s">
        <v>28</v>
      </c>
      <c r="C2448" s="4" t="s">
        <v>5232</v>
      </c>
      <c r="D2448" s="4" t="s">
        <v>29</v>
      </c>
      <c r="E2448" s="35" t="s">
        <v>64</v>
      </c>
      <c r="F2448" s="6" t="s">
        <v>169</v>
      </c>
      <c r="G2448" s="10" t="s">
        <v>482</v>
      </c>
      <c r="H2448" s="35" t="s">
        <v>2419</v>
      </c>
      <c r="I2448" s="4" t="s">
        <v>73</v>
      </c>
      <c r="J2448" s="4"/>
      <c r="U2448" s="106"/>
    </row>
    <row r="2449" spans="2:30" outlineLevel="1">
      <c r="B2449" s="4" t="s">
        <v>28</v>
      </c>
      <c r="C2449" s="4" t="s">
        <v>5232</v>
      </c>
      <c r="D2449" s="2" t="s">
        <v>31</v>
      </c>
      <c r="E2449" s="55"/>
      <c r="F2449" s="3"/>
      <c r="G2449" s="8"/>
      <c r="H2449" s="8"/>
      <c r="I2449" s="3"/>
      <c r="J2449" s="3"/>
      <c r="U2449" s="114"/>
    </row>
    <row r="2450" spans="2:30" outlineLevel="1">
      <c r="B2450" s="4" t="s">
        <v>28</v>
      </c>
      <c r="C2450" s="4" t="s">
        <v>5232</v>
      </c>
      <c r="D2450" s="4" t="s">
        <v>31</v>
      </c>
      <c r="E2450" s="39" t="s">
        <v>59</v>
      </c>
      <c r="F2450" s="76"/>
      <c r="G2450" s="77"/>
      <c r="H2450" s="77"/>
      <c r="I2450" s="78"/>
      <c r="J2450" s="78"/>
      <c r="K2450" s="81" t="str">
        <f t="shared" ref="K2450:S2450" si="158">INDEX(ObjData,MATCH($C2450&amp;"-"&amp;$D2450&amp;"-"&amp;$E2450,ObjIDs,0),MATCH(K$2,ObjFields,0))</f>
        <v>ICPL</v>
      </c>
      <c r="L2450" s="82">
        <f t="shared" ca="1" si="158"/>
        <v>42276</v>
      </c>
      <c r="M2450" s="81" t="b">
        <f t="shared" si="158"/>
        <v>0</v>
      </c>
      <c r="N2450" s="81" t="str">
        <f t="shared" si="158"/>
        <v>NAME</v>
      </c>
      <c r="O2450" s="81" t="str">
        <f t="shared" si="158"/>
        <v>LAST_UPDATE_DT</v>
      </c>
      <c r="P2450" s="81" t="str">
        <f t="shared" si="158"/>
        <v>LAST_UPDATE</v>
      </c>
      <c r="Q2450" s="81" t="str">
        <f t="shared" si="158"/>
        <v>PX_LAST</v>
      </c>
      <c r="R2450" s="81" t="str">
        <f t="shared" si="158"/>
        <v>PX_BID</v>
      </c>
      <c r="S2450" s="81" t="str">
        <f t="shared" si="158"/>
        <v>PX_ASK</v>
      </c>
      <c r="U2450" s="103"/>
      <c r="V2450" s="104" t="s">
        <v>1055</v>
      </c>
      <c r="W2450" s="105">
        <v>42276</v>
      </c>
      <c r="X2450" s="104" t="b">
        <v>0</v>
      </c>
      <c r="Y2450" s="104" t="s">
        <v>289</v>
      </c>
      <c r="Z2450" s="104" t="s">
        <v>291</v>
      </c>
      <c r="AA2450" s="104" t="s">
        <v>292</v>
      </c>
      <c r="AB2450" s="104" t="s">
        <v>56</v>
      </c>
      <c r="AC2450" s="104" t="s">
        <v>5228</v>
      </c>
      <c r="AD2450" s="104" t="s">
        <v>5229</v>
      </c>
    </row>
    <row r="2451" spans="2:30" outlineLevel="2">
      <c r="B2451" s="4" t="s">
        <v>28</v>
      </c>
      <c r="C2451" s="4" t="s">
        <v>5232</v>
      </c>
      <c r="D2451" s="4" t="s">
        <v>31</v>
      </c>
      <c r="E2451" s="10" t="s">
        <v>59</v>
      </c>
      <c r="F2451" s="4" t="s">
        <v>38</v>
      </c>
      <c r="G2451" s="10" t="s">
        <v>60</v>
      </c>
      <c r="H2451" s="10" t="s">
        <v>2422</v>
      </c>
      <c r="I2451" s="4" t="s">
        <v>277</v>
      </c>
      <c r="J2451" s="72" t="str">
        <f>H2451&amp;" "&amp;K2451&amp;" "&amp;I2451</f>
        <v>H$ONWGHT ICPL Index</v>
      </c>
      <c r="K2451" s="25" t="str">
        <f>K2450</f>
        <v>ICPL</v>
      </c>
      <c r="L2451" s="26">
        <f ca="1">L2450</f>
        <v>42276</v>
      </c>
      <c r="M2451" s="25" t="b">
        <f>M2450</f>
        <v>0</v>
      </c>
      <c r="N2451" s="84" t="str">
        <f>IF($M2451,_xll.BDP($J2451,N2450),"[DISABLED]")</f>
        <v>[DISABLED]</v>
      </c>
      <c r="O2451" s="84" t="str">
        <f>IF($M2451,_xll.BDP($J2451,O2450),"[DISABLED]")</f>
        <v>[DISABLED]</v>
      </c>
      <c r="P2451" s="84" t="str">
        <f>IF($M2451,_xll.BDP($J2451,P2450),"[DISABLED]")</f>
        <v>[DISABLED]</v>
      </c>
      <c r="Q2451" s="84" t="str">
        <f>IF($M2451,_xll.BDH($J2451,Q2450,$L2451),"[DISABLED]")</f>
        <v>[DISABLED]</v>
      </c>
      <c r="R2451" s="84" t="str">
        <f>IF($M2451,_xll.BDH($J2451,R2450,$L2451),"[DISABLED]")</f>
        <v>[DISABLED]</v>
      </c>
      <c r="S2451" s="84" t="str">
        <f>IF($M2451,_xll.BDH($J2451,S2450,$L2451),"[DISABLED]")</f>
        <v>[DISABLED]</v>
      </c>
      <c r="U2451" s="106" t="s">
        <v>6561</v>
      </c>
      <c r="V2451" s="107" t="s">
        <v>1055</v>
      </c>
      <c r="W2451" s="108">
        <v>42276</v>
      </c>
      <c r="X2451" s="107" t="b">
        <v>0</v>
      </c>
      <c r="Y2451" s="107" t="s">
        <v>5237</v>
      </c>
      <c r="Z2451" s="107" t="s">
        <v>5237</v>
      </c>
      <c r="AA2451" s="107" t="s">
        <v>5237</v>
      </c>
      <c r="AB2451" s="107" t="s">
        <v>5237</v>
      </c>
      <c r="AC2451" s="107" t="s">
        <v>5237</v>
      </c>
      <c r="AD2451" s="107" t="s">
        <v>5237</v>
      </c>
    </row>
    <row r="2452" spans="2:30" outlineLevel="2">
      <c r="B2452" s="4" t="s">
        <v>28</v>
      </c>
      <c r="C2452" s="4" t="s">
        <v>5232</v>
      </c>
      <c r="D2452" s="4" t="s">
        <v>31</v>
      </c>
      <c r="E2452" s="10" t="s">
        <v>59</v>
      </c>
      <c r="F2452" s="9" t="s">
        <v>206</v>
      </c>
      <c r="G2452" s="14" t="s">
        <v>61</v>
      </c>
      <c r="H2452" s="14" t="s">
        <v>2473</v>
      </c>
      <c r="I2452" s="9" t="s">
        <v>73</v>
      </c>
      <c r="J2452" s="9"/>
      <c r="U2452" s="119"/>
    </row>
    <row r="2453" spans="2:30" outlineLevel="2">
      <c r="B2453" s="4" t="s">
        <v>28</v>
      </c>
      <c r="C2453" s="4" t="s">
        <v>5232</v>
      </c>
      <c r="D2453" s="4" t="s">
        <v>31</v>
      </c>
      <c r="E2453" s="10" t="s">
        <v>59</v>
      </c>
      <c r="F2453" s="9" t="s">
        <v>207</v>
      </c>
      <c r="G2453" s="14" t="s">
        <v>61</v>
      </c>
      <c r="H2453" s="14" t="s">
        <v>2474</v>
      </c>
      <c r="I2453" s="9" t="s">
        <v>73</v>
      </c>
      <c r="J2453" s="9"/>
      <c r="U2453" s="119"/>
    </row>
    <row r="2454" spans="2:30" outlineLevel="2">
      <c r="B2454" s="4" t="s">
        <v>28</v>
      </c>
      <c r="C2454" s="4" t="s">
        <v>5232</v>
      </c>
      <c r="D2454" s="4" t="s">
        <v>31</v>
      </c>
      <c r="E2454" s="10" t="s">
        <v>59</v>
      </c>
      <c r="F2454" s="9" t="s">
        <v>208</v>
      </c>
      <c r="G2454" s="14" t="s">
        <v>61</v>
      </c>
      <c r="H2454" s="14" t="s">
        <v>2475</v>
      </c>
      <c r="I2454" s="9" t="s">
        <v>73</v>
      </c>
      <c r="J2454" s="9"/>
      <c r="U2454" s="119"/>
    </row>
    <row r="2455" spans="2:30" outlineLevel="2">
      <c r="B2455" s="4" t="s">
        <v>28</v>
      </c>
      <c r="C2455" s="4" t="s">
        <v>5232</v>
      </c>
      <c r="D2455" s="4" t="s">
        <v>31</v>
      </c>
      <c r="E2455" s="10" t="s">
        <v>59</v>
      </c>
      <c r="F2455" s="4" t="s">
        <v>209</v>
      </c>
      <c r="G2455" s="10" t="s">
        <v>61</v>
      </c>
      <c r="H2455" s="10" t="s">
        <v>2476</v>
      </c>
      <c r="I2455" s="4" t="s">
        <v>73</v>
      </c>
      <c r="J2455" s="4"/>
      <c r="U2455" s="106"/>
    </row>
    <row r="2456" spans="2:30" outlineLevel="2">
      <c r="B2456" s="4" t="s">
        <v>28</v>
      </c>
      <c r="C2456" s="4" t="s">
        <v>5232</v>
      </c>
      <c r="D2456" s="4" t="s">
        <v>31</v>
      </c>
      <c r="E2456" s="10" t="s">
        <v>59</v>
      </c>
      <c r="F2456" s="4" t="s">
        <v>210</v>
      </c>
      <c r="G2456" s="10" t="s">
        <v>61</v>
      </c>
      <c r="H2456" s="10" t="s">
        <v>2477</v>
      </c>
      <c r="I2456" s="4" t="s">
        <v>73</v>
      </c>
      <c r="J2456" s="4"/>
      <c r="U2456" s="106"/>
    </row>
    <row r="2457" spans="2:30" outlineLevel="2">
      <c r="B2457" s="4" t="s">
        <v>28</v>
      </c>
      <c r="C2457" s="4" t="s">
        <v>5232</v>
      </c>
      <c r="D2457" s="4" t="s">
        <v>31</v>
      </c>
      <c r="E2457" s="10" t="s">
        <v>59</v>
      </c>
      <c r="F2457" s="4" t="s">
        <v>54</v>
      </c>
      <c r="G2457" s="10" t="s">
        <v>61</v>
      </c>
      <c r="H2457" s="10" t="s">
        <v>2478</v>
      </c>
      <c r="I2457" s="4" t="s">
        <v>73</v>
      </c>
      <c r="J2457" s="4"/>
      <c r="U2457" s="106"/>
    </row>
    <row r="2458" spans="2:30" outlineLevel="2">
      <c r="B2458" s="4" t="s">
        <v>28</v>
      </c>
      <c r="C2458" s="4" t="s">
        <v>5232</v>
      </c>
      <c r="D2458" s="4" t="s">
        <v>31</v>
      </c>
      <c r="E2458" s="10" t="s">
        <v>59</v>
      </c>
      <c r="F2458" s="4" t="s">
        <v>211</v>
      </c>
      <c r="G2458" s="10" t="s">
        <v>61</v>
      </c>
      <c r="H2458" s="10" t="s">
        <v>2479</v>
      </c>
      <c r="I2458" s="4" t="s">
        <v>73</v>
      </c>
      <c r="J2458" s="4"/>
      <c r="U2458" s="106"/>
    </row>
    <row r="2459" spans="2:30" outlineLevel="2">
      <c r="B2459" s="4" t="s">
        <v>28</v>
      </c>
      <c r="C2459" s="4" t="s">
        <v>5232</v>
      </c>
      <c r="D2459" s="4" t="s">
        <v>31</v>
      </c>
      <c r="E2459" s="10" t="s">
        <v>59</v>
      </c>
      <c r="F2459" s="4" t="s">
        <v>212</v>
      </c>
      <c r="G2459" s="10" t="s">
        <v>61</v>
      </c>
      <c r="H2459" s="10" t="s">
        <v>2480</v>
      </c>
      <c r="I2459" s="4" t="s">
        <v>73</v>
      </c>
      <c r="J2459" s="4"/>
      <c r="U2459" s="106"/>
    </row>
    <row r="2460" spans="2:30" outlineLevel="2">
      <c r="B2460" s="4" t="s">
        <v>28</v>
      </c>
      <c r="C2460" s="4" t="s">
        <v>5232</v>
      </c>
      <c r="D2460" s="4" t="s">
        <v>31</v>
      </c>
      <c r="E2460" s="10" t="s">
        <v>59</v>
      </c>
      <c r="F2460" s="4" t="s">
        <v>58</v>
      </c>
      <c r="G2460" s="10" t="s">
        <v>61</v>
      </c>
      <c r="H2460" s="10" t="s">
        <v>2481</v>
      </c>
      <c r="I2460" s="4" t="s">
        <v>73</v>
      </c>
      <c r="J2460" s="4"/>
      <c r="U2460" s="106"/>
    </row>
    <row r="2461" spans="2:30" outlineLevel="2">
      <c r="B2461" s="4" t="s">
        <v>28</v>
      </c>
      <c r="C2461" s="4" t="s">
        <v>5232</v>
      </c>
      <c r="D2461" s="4" t="s">
        <v>31</v>
      </c>
      <c r="E2461" s="10" t="s">
        <v>59</v>
      </c>
      <c r="F2461" s="4" t="s">
        <v>177</v>
      </c>
      <c r="G2461" s="10" t="s">
        <v>61</v>
      </c>
      <c r="H2461" s="10" t="s">
        <v>2482</v>
      </c>
      <c r="I2461" s="4" t="s">
        <v>73</v>
      </c>
      <c r="J2461" s="4"/>
      <c r="U2461" s="106"/>
    </row>
    <row r="2462" spans="2:30" outlineLevel="2">
      <c r="B2462" s="4" t="s">
        <v>28</v>
      </c>
      <c r="C2462" s="4" t="s">
        <v>5232</v>
      </c>
      <c r="D2462" s="4" t="s">
        <v>31</v>
      </c>
      <c r="E2462" s="10" t="s">
        <v>59</v>
      </c>
      <c r="F2462" s="4" t="s">
        <v>178</v>
      </c>
      <c r="G2462" s="10" t="s">
        <v>61</v>
      </c>
      <c r="H2462" s="10" t="s">
        <v>2483</v>
      </c>
      <c r="I2462" s="4" t="s">
        <v>73</v>
      </c>
      <c r="J2462" s="4"/>
      <c r="U2462" s="106"/>
    </row>
    <row r="2463" spans="2:30" outlineLevel="2">
      <c r="B2463" s="4" t="s">
        <v>28</v>
      </c>
      <c r="C2463" s="4" t="s">
        <v>5232</v>
      </c>
      <c r="D2463" s="4" t="s">
        <v>31</v>
      </c>
      <c r="E2463" s="10" t="s">
        <v>59</v>
      </c>
      <c r="F2463" s="4" t="s">
        <v>71</v>
      </c>
      <c r="G2463" s="10" t="s">
        <v>61</v>
      </c>
      <c r="H2463" s="10" t="s">
        <v>2484</v>
      </c>
      <c r="I2463" s="4" t="s">
        <v>73</v>
      </c>
      <c r="J2463" s="4"/>
      <c r="U2463" s="106"/>
    </row>
    <row r="2464" spans="2:30" outlineLevel="2">
      <c r="B2464" s="4" t="s">
        <v>28</v>
      </c>
      <c r="C2464" s="4" t="s">
        <v>5232</v>
      </c>
      <c r="D2464" s="4" t="s">
        <v>31</v>
      </c>
      <c r="E2464" s="10" t="s">
        <v>59</v>
      </c>
      <c r="F2464" s="4" t="s">
        <v>179</v>
      </c>
      <c r="G2464" s="10" t="s">
        <v>61</v>
      </c>
      <c r="H2464" s="10" t="s">
        <v>2485</v>
      </c>
      <c r="I2464" s="4" t="s">
        <v>73</v>
      </c>
      <c r="J2464" s="4"/>
      <c r="U2464" s="106"/>
    </row>
    <row r="2465" spans="2:21" outlineLevel="2">
      <c r="B2465" s="4" t="s">
        <v>28</v>
      </c>
      <c r="C2465" s="4" t="s">
        <v>5232</v>
      </c>
      <c r="D2465" s="4" t="s">
        <v>31</v>
      </c>
      <c r="E2465" s="10" t="s">
        <v>59</v>
      </c>
      <c r="F2465" s="4" t="s">
        <v>181</v>
      </c>
      <c r="G2465" s="10" t="s">
        <v>61</v>
      </c>
      <c r="H2465" s="10" t="s">
        <v>2486</v>
      </c>
      <c r="I2465" s="4" t="s">
        <v>73</v>
      </c>
      <c r="J2465" s="4"/>
      <c r="U2465" s="106"/>
    </row>
    <row r="2466" spans="2:21" outlineLevel="2">
      <c r="B2466" s="4" t="s">
        <v>28</v>
      </c>
      <c r="C2466" s="4" t="s">
        <v>5232</v>
      </c>
      <c r="D2466" s="4" t="s">
        <v>31</v>
      </c>
      <c r="E2466" s="10" t="s">
        <v>59</v>
      </c>
      <c r="F2466" s="4" t="s">
        <v>41</v>
      </c>
      <c r="G2466" s="10" t="s">
        <v>61</v>
      </c>
      <c r="H2466" s="10" t="s">
        <v>2487</v>
      </c>
      <c r="I2466" s="4" t="s">
        <v>73</v>
      </c>
      <c r="J2466" s="4"/>
      <c r="U2466" s="106"/>
    </row>
    <row r="2467" spans="2:21" outlineLevel="2">
      <c r="B2467" s="4" t="s">
        <v>28</v>
      </c>
      <c r="C2467" s="4" t="s">
        <v>5232</v>
      </c>
      <c r="D2467" s="4" t="s">
        <v>31</v>
      </c>
      <c r="E2467" s="10" t="s">
        <v>59</v>
      </c>
      <c r="F2467" s="4" t="s">
        <v>145</v>
      </c>
      <c r="G2467" s="10" t="s">
        <v>61</v>
      </c>
      <c r="H2467" s="10" t="s">
        <v>2488</v>
      </c>
      <c r="I2467" s="4" t="s">
        <v>73</v>
      </c>
      <c r="J2467" s="4"/>
      <c r="U2467" s="106"/>
    </row>
    <row r="2468" spans="2:21" outlineLevel="2">
      <c r="B2468" s="4" t="s">
        <v>28</v>
      </c>
      <c r="C2468" s="4" t="s">
        <v>5232</v>
      </c>
      <c r="D2468" s="4" t="s">
        <v>31</v>
      </c>
      <c r="E2468" s="10" t="s">
        <v>59</v>
      </c>
      <c r="F2468" s="4" t="s">
        <v>146</v>
      </c>
      <c r="G2468" s="10" t="s">
        <v>61</v>
      </c>
      <c r="H2468" s="10" t="s">
        <v>2489</v>
      </c>
      <c r="I2468" s="4" t="s">
        <v>73</v>
      </c>
      <c r="J2468" s="4"/>
      <c r="U2468" s="106"/>
    </row>
    <row r="2469" spans="2:21" outlineLevel="2">
      <c r="B2469" s="4" t="s">
        <v>28</v>
      </c>
      <c r="C2469" s="4" t="s">
        <v>5232</v>
      </c>
      <c r="D2469" s="4" t="s">
        <v>31</v>
      </c>
      <c r="E2469" s="10" t="s">
        <v>59</v>
      </c>
      <c r="F2469" s="4" t="s">
        <v>216</v>
      </c>
      <c r="G2469" s="10" t="s">
        <v>61</v>
      </c>
      <c r="H2469" s="10" t="s">
        <v>2490</v>
      </c>
      <c r="I2469" s="4" t="s">
        <v>73</v>
      </c>
      <c r="J2469" s="4"/>
      <c r="U2469" s="106"/>
    </row>
    <row r="2470" spans="2:21" outlineLevel="2">
      <c r="B2470" s="4" t="s">
        <v>28</v>
      </c>
      <c r="C2470" s="4" t="s">
        <v>5232</v>
      </c>
      <c r="D2470" s="4" t="s">
        <v>31</v>
      </c>
      <c r="E2470" s="10" t="s">
        <v>59</v>
      </c>
      <c r="F2470" s="4" t="s">
        <v>42</v>
      </c>
      <c r="G2470" s="10" t="s">
        <v>61</v>
      </c>
      <c r="H2470" s="10" t="s">
        <v>2491</v>
      </c>
      <c r="I2470" s="4" t="s">
        <v>73</v>
      </c>
      <c r="J2470" s="4"/>
      <c r="U2470" s="106"/>
    </row>
    <row r="2471" spans="2:21" outlineLevel="2">
      <c r="B2471" s="4" t="s">
        <v>28</v>
      </c>
      <c r="C2471" s="4" t="s">
        <v>5232</v>
      </c>
      <c r="D2471" s="4" t="s">
        <v>31</v>
      </c>
      <c r="E2471" s="10" t="s">
        <v>59</v>
      </c>
      <c r="F2471" s="4" t="s">
        <v>43</v>
      </c>
      <c r="G2471" s="10" t="s">
        <v>61</v>
      </c>
      <c r="H2471" s="10" t="s">
        <v>2492</v>
      </c>
      <c r="I2471" s="4" t="s">
        <v>73</v>
      </c>
      <c r="J2471" s="4"/>
      <c r="U2471" s="106"/>
    </row>
    <row r="2472" spans="2:21" outlineLevel="2">
      <c r="B2472" s="4" t="s">
        <v>28</v>
      </c>
      <c r="C2472" s="4" t="s">
        <v>5232</v>
      </c>
      <c r="D2472" s="4" t="s">
        <v>31</v>
      </c>
      <c r="E2472" s="10" t="s">
        <v>59</v>
      </c>
      <c r="F2472" s="4" t="s">
        <v>152</v>
      </c>
      <c r="G2472" s="10" t="s">
        <v>61</v>
      </c>
      <c r="H2472" s="10" t="s">
        <v>2493</v>
      </c>
      <c r="I2472" s="4" t="s">
        <v>73</v>
      </c>
      <c r="J2472" s="4"/>
      <c r="U2472" s="106"/>
    </row>
    <row r="2473" spans="2:21" outlineLevel="2">
      <c r="B2473" s="4" t="s">
        <v>28</v>
      </c>
      <c r="C2473" s="4" t="s">
        <v>5232</v>
      </c>
      <c r="D2473" s="4" t="s">
        <v>31</v>
      </c>
      <c r="E2473" s="10" t="s">
        <v>59</v>
      </c>
      <c r="F2473" s="4" t="s">
        <v>44</v>
      </c>
      <c r="G2473" s="10" t="s">
        <v>61</v>
      </c>
      <c r="H2473" s="10" t="s">
        <v>2494</v>
      </c>
      <c r="I2473" s="4" t="s">
        <v>73</v>
      </c>
      <c r="J2473" s="4"/>
      <c r="U2473" s="106"/>
    </row>
    <row r="2474" spans="2:21" outlineLevel="2">
      <c r="B2474" s="4" t="s">
        <v>28</v>
      </c>
      <c r="C2474" s="4" t="s">
        <v>5232</v>
      </c>
      <c r="D2474" s="4" t="s">
        <v>31</v>
      </c>
      <c r="E2474" s="10" t="s">
        <v>59</v>
      </c>
      <c r="F2474" s="4" t="s">
        <v>155</v>
      </c>
      <c r="G2474" s="10" t="s">
        <v>61</v>
      </c>
      <c r="H2474" s="10" t="s">
        <v>2495</v>
      </c>
      <c r="I2474" s="4" t="s">
        <v>73</v>
      </c>
      <c r="J2474" s="4"/>
      <c r="U2474" s="106"/>
    </row>
    <row r="2475" spans="2:21" outlineLevel="2">
      <c r="B2475" s="4" t="s">
        <v>28</v>
      </c>
      <c r="C2475" s="4" t="s">
        <v>5232</v>
      </c>
      <c r="D2475" s="4" t="s">
        <v>31</v>
      </c>
      <c r="E2475" s="10" t="s">
        <v>59</v>
      </c>
      <c r="F2475" s="4" t="s">
        <v>45</v>
      </c>
      <c r="G2475" s="10" t="s">
        <v>61</v>
      </c>
      <c r="H2475" s="10" t="s">
        <v>2496</v>
      </c>
      <c r="I2475" s="4" t="s">
        <v>73</v>
      </c>
      <c r="J2475" s="4"/>
      <c r="U2475" s="106"/>
    </row>
    <row r="2476" spans="2:21" outlineLevel="2">
      <c r="B2476" s="4" t="s">
        <v>28</v>
      </c>
      <c r="C2476" s="4" t="s">
        <v>5232</v>
      </c>
      <c r="D2476" s="4" t="s">
        <v>31</v>
      </c>
      <c r="E2476" s="10" t="s">
        <v>59</v>
      </c>
      <c r="F2476" s="4" t="s">
        <v>156</v>
      </c>
      <c r="G2476" s="10" t="s">
        <v>61</v>
      </c>
      <c r="H2476" s="10" t="s">
        <v>2497</v>
      </c>
      <c r="I2476" s="4" t="s">
        <v>73</v>
      </c>
      <c r="J2476" s="4"/>
      <c r="U2476" s="106"/>
    </row>
    <row r="2477" spans="2:21" outlineLevel="2">
      <c r="B2477" s="4" t="s">
        <v>28</v>
      </c>
      <c r="C2477" s="4" t="s">
        <v>5232</v>
      </c>
      <c r="D2477" s="4" t="s">
        <v>31</v>
      </c>
      <c r="E2477" s="10" t="s">
        <v>59</v>
      </c>
      <c r="F2477" s="4" t="s">
        <v>157</v>
      </c>
      <c r="G2477" s="10" t="s">
        <v>61</v>
      </c>
      <c r="H2477" s="10" t="s">
        <v>2498</v>
      </c>
      <c r="I2477" s="4" t="s">
        <v>73</v>
      </c>
      <c r="J2477" s="4"/>
      <c r="U2477" s="106"/>
    </row>
    <row r="2478" spans="2:21" outlineLevel="2">
      <c r="B2478" s="4" t="s">
        <v>28</v>
      </c>
      <c r="C2478" s="4" t="s">
        <v>5232</v>
      </c>
      <c r="D2478" s="4" t="s">
        <v>31</v>
      </c>
      <c r="E2478" s="10" t="s">
        <v>59</v>
      </c>
      <c r="F2478" s="4" t="s">
        <v>46</v>
      </c>
      <c r="G2478" s="10" t="s">
        <v>61</v>
      </c>
      <c r="H2478" s="10" t="s">
        <v>2499</v>
      </c>
      <c r="I2478" s="4" t="s">
        <v>73</v>
      </c>
      <c r="J2478" s="4"/>
      <c r="U2478" s="106"/>
    </row>
    <row r="2479" spans="2:21" outlineLevel="2">
      <c r="B2479" s="4" t="s">
        <v>28</v>
      </c>
      <c r="C2479" s="4" t="s">
        <v>5232</v>
      </c>
      <c r="D2479" s="4" t="s">
        <v>31</v>
      </c>
      <c r="E2479" s="10" t="s">
        <v>59</v>
      </c>
      <c r="F2479" s="4" t="s">
        <v>47</v>
      </c>
      <c r="G2479" s="10" t="s">
        <v>61</v>
      </c>
      <c r="H2479" s="10" t="s">
        <v>2500</v>
      </c>
      <c r="I2479" s="4" t="s">
        <v>73</v>
      </c>
      <c r="J2479" s="4"/>
      <c r="U2479" s="106"/>
    </row>
    <row r="2480" spans="2:21" outlineLevel="2">
      <c r="B2480" s="4" t="s">
        <v>28</v>
      </c>
      <c r="C2480" s="4" t="s">
        <v>5232</v>
      </c>
      <c r="D2480" s="4" t="s">
        <v>31</v>
      </c>
      <c r="E2480" s="10" t="s">
        <v>59</v>
      </c>
      <c r="F2480" s="4" t="s">
        <v>47</v>
      </c>
      <c r="G2480" s="10" t="s">
        <v>61</v>
      </c>
      <c r="H2480" s="10" t="s">
        <v>2501</v>
      </c>
      <c r="I2480" s="4" t="s">
        <v>73</v>
      </c>
      <c r="J2480" s="4"/>
      <c r="U2480" s="106"/>
    </row>
    <row r="2481" spans="2:30" outlineLevel="2">
      <c r="B2481" s="4" t="s">
        <v>28</v>
      </c>
      <c r="C2481" s="4" t="s">
        <v>5232</v>
      </c>
      <c r="D2481" s="4" t="s">
        <v>31</v>
      </c>
      <c r="E2481" s="10" t="s">
        <v>59</v>
      </c>
      <c r="F2481" s="4" t="s">
        <v>48</v>
      </c>
      <c r="G2481" s="10" t="s">
        <v>61</v>
      </c>
      <c r="H2481" s="10" t="s">
        <v>2502</v>
      </c>
      <c r="I2481" s="4" t="s">
        <v>73</v>
      </c>
      <c r="J2481" s="4"/>
      <c r="U2481" s="106"/>
    </row>
    <row r="2482" spans="2:30" outlineLevel="2">
      <c r="B2482" s="4" t="s">
        <v>28</v>
      </c>
      <c r="C2482" s="4" t="s">
        <v>5232</v>
      </c>
      <c r="D2482" s="4" t="s">
        <v>31</v>
      </c>
      <c r="E2482" s="10" t="s">
        <v>59</v>
      </c>
      <c r="F2482" s="9" t="s">
        <v>49</v>
      </c>
      <c r="G2482" s="14" t="s">
        <v>61</v>
      </c>
      <c r="H2482" s="14" t="s">
        <v>2503</v>
      </c>
      <c r="I2482" s="9" t="s">
        <v>73</v>
      </c>
      <c r="J2482" s="9"/>
      <c r="U2482" s="119"/>
    </row>
    <row r="2483" spans="2:30" outlineLevel="2">
      <c r="B2483" s="4" t="s">
        <v>28</v>
      </c>
      <c r="C2483" s="4" t="s">
        <v>5232</v>
      </c>
      <c r="D2483" s="4" t="s">
        <v>31</v>
      </c>
      <c r="E2483" s="10" t="s">
        <v>59</v>
      </c>
      <c r="F2483" s="9" t="s">
        <v>50</v>
      </c>
      <c r="G2483" s="14" t="s">
        <v>61</v>
      </c>
      <c r="H2483" s="14" t="s">
        <v>2504</v>
      </c>
      <c r="I2483" s="9" t="s">
        <v>73</v>
      </c>
      <c r="J2483" s="9"/>
      <c r="U2483" s="119"/>
    </row>
    <row r="2484" spans="2:30" outlineLevel="2">
      <c r="B2484" s="4" t="s">
        <v>28</v>
      </c>
      <c r="C2484" s="4" t="s">
        <v>5232</v>
      </c>
      <c r="D2484" s="4" t="s">
        <v>31</v>
      </c>
      <c r="E2484" s="10" t="s">
        <v>59</v>
      </c>
      <c r="F2484" s="9" t="s">
        <v>51</v>
      </c>
      <c r="G2484" s="14" t="s">
        <v>61</v>
      </c>
      <c r="H2484" s="14" t="s">
        <v>2505</v>
      </c>
      <c r="I2484" s="9" t="s">
        <v>73</v>
      </c>
      <c r="J2484" s="9"/>
      <c r="U2484" s="119"/>
    </row>
    <row r="2485" spans="2:30" outlineLevel="2">
      <c r="B2485" s="4" t="s">
        <v>28</v>
      </c>
      <c r="C2485" s="4" t="s">
        <v>5232</v>
      </c>
      <c r="D2485" s="4" t="s">
        <v>31</v>
      </c>
      <c r="E2485" s="35" t="s">
        <v>59</v>
      </c>
      <c r="F2485" s="47" t="s">
        <v>52</v>
      </c>
      <c r="G2485" s="48" t="s">
        <v>61</v>
      </c>
      <c r="H2485" s="48" t="s">
        <v>2506</v>
      </c>
      <c r="I2485" s="9" t="s">
        <v>73</v>
      </c>
      <c r="J2485" s="9"/>
      <c r="U2485" s="119"/>
    </row>
    <row r="2486" spans="2:30" outlineLevel="1">
      <c r="B2486" s="4" t="s">
        <v>28</v>
      </c>
      <c r="C2486" s="4" t="s">
        <v>5232</v>
      </c>
      <c r="D2486" s="4" t="s">
        <v>31</v>
      </c>
      <c r="E2486" s="39" t="s">
        <v>62</v>
      </c>
      <c r="F2486" s="76"/>
      <c r="G2486" s="77"/>
      <c r="H2486" s="77"/>
      <c r="I2486" s="78"/>
      <c r="J2486" s="78"/>
      <c r="K2486" s="81" t="str">
        <f t="shared" ref="K2486:S2486" si="159">INDEX(ObjData,MATCH($C2486&amp;"-"&amp;$D2486&amp;"-"&amp;$E2486,ObjIDs,0),MATCH(K$2,ObjFields,0))</f>
        <v>ICPL</v>
      </c>
      <c r="L2486" s="82">
        <f t="shared" ca="1" si="159"/>
        <v>42276</v>
      </c>
      <c r="M2486" s="81" t="b">
        <f t="shared" si="159"/>
        <v>0</v>
      </c>
      <c r="N2486" s="81" t="str">
        <f t="shared" si="159"/>
        <v>NAME</v>
      </c>
      <c r="O2486" s="81" t="str">
        <f t="shared" si="159"/>
        <v>LAST_UPDATE_DT</v>
      </c>
      <c r="P2486" s="81" t="str">
        <f t="shared" si="159"/>
        <v>LAST_UPDATE</v>
      </c>
      <c r="Q2486" s="81" t="str">
        <f t="shared" si="159"/>
        <v>PX_LAST</v>
      </c>
      <c r="R2486" s="81" t="str">
        <f t="shared" si="159"/>
        <v>PX_BID</v>
      </c>
      <c r="S2486" s="81" t="str">
        <f t="shared" si="159"/>
        <v>PX_ASK</v>
      </c>
      <c r="U2486" s="103"/>
      <c r="V2486" s="104" t="s">
        <v>1055</v>
      </c>
      <c r="W2486" s="105">
        <v>42276</v>
      </c>
      <c r="X2486" s="104" t="b">
        <v>0</v>
      </c>
      <c r="Y2486" s="104" t="s">
        <v>289</v>
      </c>
      <c r="Z2486" s="104" t="s">
        <v>291</v>
      </c>
      <c r="AA2486" s="104" t="s">
        <v>292</v>
      </c>
      <c r="AB2486" s="104" t="s">
        <v>56</v>
      </c>
      <c r="AC2486" s="104" t="s">
        <v>5228</v>
      </c>
      <c r="AD2486" s="104" t="s">
        <v>5229</v>
      </c>
    </row>
    <row r="2487" spans="2:30" outlineLevel="2">
      <c r="B2487" s="4" t="s">
        <v>28</v>
      </c>
      <c r="C2487" s="4" t="s">
        <v>5232</v>
      </c>
      <c r="D2487" s="4" t="s">
        <v>31</v>
      </c>
      <c r="E2487" s="10" t="s">
        <v>62</v>
      </c>
      <c r="F2487" s="4" t="s">
        <v>54</v>
      </c>
      <c r="G2487" s="10" t="s">
        <v>63</v>
      </c>
      <c r="H2487" s="68" t="s">
        <v>2545</v>
      </c>
      <c r="I2487" s="4" t="s">
        <v>277</v>
      </c>
      <c r="J2487" s="72" t="str">
        <f>H2487&amp;" "&amp;K2487&amp;" "&amp;I2487</f>
        <v>HISD03M ICPL Index</v>
      </c>
      <c r="K2487" s="25" t="str">
        <f>K2486</f>
        <v>ICPL</v>
      </c>
      <c r="L2487" s="26">
        <f ca="1">L2486</f>
        <v>42276</v>
      </c>
      <c r="M2487" s="25" t="b">
        <f>M2486</f>
        <v>0</v>
      </c>
      <c r="N2487" s="84" t="str">
        <f>IF($M2487,_xll.BDP($J2487,N2486),"[DISABLED]")</f>
        <v>[DISABLED]</v>
      </c>
      <c r="O2487" s="84" t="str">
        <f>IF($M2487,_xll.BDP($J2487,O2486),"[DISABLED]")</f>
        <v>[DISABLED]</v>
      </c>
      <c r="P2487" s="84" t="str">
        <f>IF($M2487,_xll.BDP($J2487,P2486),"[DISABLED]")</f>
        <v>[DISABLED]</v>
      </c>
      <c r="Q2487" s="84" t="str">
        <f>IF($M2487,_xll.BDH($J2487,Q2486,$L2487),"[DISABLED]")</f>
        <v>[DISABLED]</v>
      </c>
      <c r="R2487" s="84" t="str">
        <f>IF($M2487,_xll.BDH($J2487,R2486,$L2487),"[DISABLED]")</f>
        <v>[DISABLED]</v>
      </c>
      <c r="S2487" s="84" t="str">
        <f>IF($M2487,_xll.BDH($J2487,S2486,$L2487),"[DISABLED]")</f>
        <v>[DISABLED]</v>
      </c>
      <c r="U2487" s="106" t="s">
        <v>6564</v>
      </c>
      <c r="V2487" s="107" t="s">
        <v>1055</v>
      </c>
      <c r="W2487" s="108">
        <v>42276</v>
      </c>
      <c r="X2487" s="107" t="b">
        <v>0</v>
      </c>
      <c r="Y2487" s="107" t="s">
        <v>5237</v>
      </c>
      <c r="Z2487" s="107" t="s">
        <v>5237</v>
      </c>
      <c r="AA2487" s="107" t="s">
        <v>5237</v>
      </c>
      <c r="AB2487" s="107" t="s">
        <v>5237</v>
      </c>
      <c r="AC2487" s="107" t="s">
        <v>5237</v>
      </c>
      <c r="AD2487" s="107" t="s">
        <v>5237</v>
      </c>
    </row>
    <row r="2488" spans="2:30" outlineLevel="2">
      <c r="B2488" s="4" t="s">
        <v>28</v>
      </c>
      <c r="C2488" s="4" t="s">
        <v>5232</v>
      </c>
      <c r="D2488" s="4" t="s">
        <v>31</v>
      </c>
      <c r="E2488" s="10" t="s">
        <v>62</v>
      </c>
      <c r="F2488" s="51" t="s">
        <v>54</v>
      </c>
      <c r="G2488" s="52" t="s">
        <v>143</v>
      </c>
      <c r="H2488" s="69" t="s">
        <v>2546</v>
      </c>
      <c r="I2488" s="4" t="s">
        <v>73</v>
      </c>
      <c r="J2488" s="4"/>
      <c r="U2488" s="106"/>
    </row>
    <row r="2489" spans="2:30" outlineLevel="2">
      <c r="B2489" s="4" t="s">
        <v>28</v>
      </c>
      <c r="C2489" s="4" t="s">
        <v>5232</v>
      </c>
      <c r="D2489" s="4" t="s">
        <v>31</v>
      </c>
      <c r="E2489" s="10" t="s">
        <v>62</v>
      </c>
      <c r="F2489" s="9" t="s">
        <v>211</v>
      </c>
      <c r="G2489" s="14" t="s">
        <v>307</v>
      </c>
      <c r="H2489" s="57" t="s">
        <v>2547</v>
      </c>
      <c r="I2489" s="4" t="s">
        <v>73</v>
      </c>
      <c r="J2489" s="4"/>
      <c r="U2489" s="106"/>
    </row>
    <row r="2490" spans="2:30" outlineLevel="2">
      <c r="B2490" s="4" t="s">
        <v>28</v>
      </c>
      <c r="C2490" s="4" t="s">
        <v>5232</v>
      </c>
      <c r="D2490" s="4" t="s">
        <v>31</v>
      </c>
      <c r="E2490" s="10" t="s">
        <v>62</v>
      </c>
      <c r="F2490" s="9" t="s">
        <v>212</v>
      </c>
      <c r="G2490" s="14" t="s">
        <v>308</v>
      </c>
      <c r="H2490" s="57" t="s">
        <v>2548</v>
      </c>
      <c r="I2490" s="4" t="s">
        <v>73</v>
      </c>
      <c r="J2490" s="4"/>
      <c r="U2490" s="106"/>
    </row>
    <row r="2491" spans="2:30" outlineLevel="2">
      <c r="B2491" s="4" t="s">
        <v>28</v>
      </c>
      <c r="C2491" s="4" t="s">
        <v>5232</v>
      </c>
      <c r="D2491" s="4" t="s">
        <v>31</v>
      </c>
      <c r="E2491" s="10" t="s">
        <v>62</v>
      </c>
      <c r="F2491" s="9" t="s">
        <v>58</v>
      </c>
      <c r="G2491" s="14" t="s">
        <v>170</v>
      </c>
      <c r="H2491" s="57" t="s">
        <v>2549</v>
      </c>
      <c r="I2491" s="4" t="s">
        <v>73</v>
      </c>
      <c r="J2491" s="4"/>
      <c r="U2491" s="106"/>
    </row>
    <row r="2492" spans="2:30" outlineLevel="2">
      <c r="B2492" s="4" t="s">
        <v>28</v>
      </c>
      <c r="C2492" s="4" t="s">
        <v>5232</v>
      </c>
      <c r="D2492" s="4" t="s">
        <v>31</v>
      </c>
      <c r="E2492" s="10" t="s">
        <v>62</v>
      </c>
      <c r="F2492" s="9" t="s">
        <v>177</v>
      </c>
      <c r="G2492" s="14" t="s">
        <v>305</v>
      </c>
      <c r="H2492" s="57" t="s">
        <v>2550</v>
      </c>
      <c r="I2492" s="4" t="s">
        <v>73</v>
      </c>
      <c r="J2492" s="4"/>
      <c r="U2492" s="106"/>
    </row>
    <row r="2493" spans="2:30" outlineLevel="2">
      <c r="B2493" s="4" t="s">
        <v>28</v>
      </c>
      <c r="C2493" s="4" t="s">
        <v>5232</v>
      </c>
      <c r="D2493" s="4" t="s">
        <v>31</v>
      </c>
      <c r="E2493" s="10" t="s">
        <v>62</v>
      </c>
      <c r="F2493" s="9" t="s">
        <v>178</v>
      </c>
      <c r="G2493" s="14" t="s">
        <v>306</v>
      </c>
      <c r="H2493" s="57" t="s">
        <v>2551</v>
      </c>
      <c r="I2493" s="4" t="s">
        <v>73</v>
      </c>
      <c r="J2493" s="4"/>
      <c r="U2493" s="106"/>
    </row>
    <row r="2494" spans="2:30" outlineLevel="2">
      <c r="B2494" s="4" t="s">
        <v>28</v>
      </c>
      <c r="C2494" s="4" t="s">
        <v>5232</v>
      </c>
      <c r="D2494" s="4" t="s">
        <v>31</v>
      </c>
      <c r="E2494" s="10" t="s">
        <v>62</v>
      </c>
      <c r="F2494" s="9" t="s">
        <v>71</v>
      </c>
      <c r="G2494" s="14" t="s">
        <v>171</v>
      </c>
      <c r="H2494" s="57" t="s">
        <v>2552</v>
      </c>
      <c r="I2494" s="4" t="s">
        <v>73</v>
      </c>
      <c r="J2494" s="4"/>
      <c r="U2494" s="106"/>
    </row>
    <row r="2495" spans="2:30" outlineLevel="2">
      <c r="B2495" s="4" t="s">
        <v>28</v>
      </c>
      <c r="C2495" s="4" t="s">
        <v>5232</v>
      </c>
      <c r="D2495" s="4" t="s">
        <v>31</v>
      </c>
      <c r="E2495" s="10" t="s">
        <v>62</v>
      </c>
      <c r="F2495" s="9" t="s">
        <v>179</v>
      </c>
      <c r="G2495" s="14" t="s">
        <v>313</v>
      </c>
      <c r="H2495" s="57" t="s">
        <v>2553</v>
      </c>
      <c r="I2495" s="4" t="s">
        <v>73</v>
      </c>
      <c r="J2495" s="4"/>
      <c r="U2495" s="106"/>
    </row>
    <row r="2496" spans="2:30" outlineLevel="2">
      <c r="B2496" s="4" t="s">
        <v>28</v>
      </c>
      <c r="C2496" s="4" t="s">
        <v>5232</v>
      </c>
      <c r="D2496" s="4" t="s">
        <v>31</v>
      </c>
      <c r="E2496" s="10" t="s">
        <v>62</v>
      </c>
      <c r="F2496" s="9" t="s">
        <v>180</v>
      </c>
      <c r="G2496" s="14" t="s">
        <v>314</v>
      </c>
      <c r="H2496" s="57" t="s">
        <v>2554</v>
      </c>
      <c r="I2496" s="4" t="s">
        <v>73</v>
      </c>
      <c r="J2496" s="4"/>
      <c r="U2496" s="106"/>
    </row>
    <row r="2497" spans="2:21" outlineLevel="2">
      <c r="B2497" s="4" t="s">
        <v>28</v>
      </c>
      <c r="C2497" s="4" t="s">
        <v>5232</v>
      </c>
      <c r="D2497" s="4" t="s">
        <v>31</v>
      </c>
      <c r="E2497" s="10" t="s">
        <v>62</v>
      </c>
      <c r="F2497" s="9" t="s">
        <v>41</v>
      </c>
      <c r="G2497" s="14" t="s">
        <v>172</v>
      </c>
      <c r="H2497" s="57" t="s">
        <v>2555</v>
      </c>
      <c r="I2497" s="4" t="s">
        <v>73</v>
      </c>
      <c r="J2497" s="4"/>
      <c r="U2497" s="106"/>
    </row>
    <row r="2498" spans="2:21" outlineLevel="2">
      <c r="B2498" s="4" t="s">
        <v>28</v>
      </c>
      <c r="C2498" s="4" t="s">
        <v>5232</v>
      </c>
      <c r="D2498" s="4" t="s">
        <v>31</v>
      </c>
      <c r="E2498" s="10" t="s">
        <v>62</v>
      </c>
      <c r="F2498" s="9" t="s">
        <v>181</v>
      </c>
      <c r="G2498" s="14" t="s">
        <v>317</v>
      </c>
      <c r="H2498" s="57" t="s">
        <v>2556</v>
      </c>
      <c r="I2498" s="4" t="s">
        <v>73</v>
      </c>
      <c r="J2498" s="4"/>
      <c r="U2498" s="106"/>
    </row>
    <row r="2499" spans="2:21" outlineLevel="2">
      <c r="B2499" s="4" t="s">
        <v>28</v>
      </c>
      <c r="C2499" s="4" t="s">
        <v>5232</v>
      </c>
      <c r="D2499" s="4" t="s">
        <v>31</v>
      </c>
      <c r="E2499" s="10" t="s">
        <v>62</v>
      </c>
      <c r="F2499" s="9" t="s">
        <v>182</v>
      </c>
      <c r="G2499" s="14" t="s">
        <v>318</v>
      </c>
      <c r="H2499" s="57" t="s">
        <v>2557</v>
      </c>
      <c r="I2499" s="4" t="s">
        <v>73</v>
      </c>
      <c r="J2499" s="4"/>
      <c r="U2499" s="106"/>
    </row>
    <row r="2500" spans="2:21" outlineLevel="2">
      <c r="B2500" s="4" t="s">
        <v>28</v>
      </c>
      <c r="C2500" s="4" t="s">
        <v>5232</v>
      </c>
      <c r="D2500" s="4" t="s">
        <v>31</v>
      </c>
      <c r="E2500" s="10" t="s">
        <v>62</v>
      </c>
      <c r="F2500" s="9" t="s">
        <v>145</v>
      </c>
      <c r="G2500" s="14" t="s">
        <v>173</v>
      </c>
      <c r="H2500" s="57" t="s">
        <v>2558</v>
      </c>
      <c r="I2500" s="4" t="s">
        <v>73</v>
      </c>
      <c r="J2500" s="4"/>
      <c r="U2500" s="106"/>
    </row>
    <row r="2501" spans="2:21" outlineLevel="2">
      <c r="B2501" s="4" t="s">
        <v>28</v>
      </c>
      <c r="C2501" s="4" t="s">
        <v>5232</v>
      </c>
      <c r="D2501" s="4" t="s">
        <v>31</v>
      </c>
      <c r="E2501" s="10" t="s">
        <v>62</v>
      </c>
      <c r="F2501" s="4" t="s">
        <v>146</v>
      </c>
      <c r="G2501" s="14" t="s">
        <v>174</v>
      </c>
      <c r="H2501" s="68" t="s">
        <v>2559</v>
      </c>
      <c r="I2501" s="4" t="s">
        <v>73</v>
      </c>
      <c r="J2501" s="4"/>
      <c r="U2501" s="106"/>
    </row>
    <row r="2502" spans="2:21" outlineLevel="2">
      <c r="B2502" s="4" t="s">
        <v>28</v>
      </c>
      <c r="C2502" s="4" t="s">
        <v>5232</v>
      </c>
      <c r="D2502" s="4" t="s">
        <v>31</v>
      </c>
      <c r="E2502" s="10" t="s">
        <v>62</v>
      </c>
      <c r="F2502" s="4" t="s">
        <v>321</v>
      </c>
      <c r="G2502" s="14" t="s">
        <v>403</v>
      </c>
      <c r="H2502" s="68" t="s">
        <v>2560</v>
      </c>
      <c r="I2502" s="4" t="s">
        <v>73</v>
      </c>
      <c r="J2502" s="4"/>
      <c r="U2502" s="106"/>
    </row>
    <row r="2503" spans="2:21" outlineLevel="2">
      <c r="B2503" s="4" t="s">
        <v>28</v>
      </c>
      <c r="C2503" s="4" t="s">
        <v>5232</v>
      </c>
      <c r="D2503" s="4" t="s">
        <v>31</v>
      </c>
      <c r="E2503" s="10" t="s">
        <v>62</v>
      </c>
      <c r="F2503" s="31" t="s">
        <v>41</v>
      </c>
      <c r="G2503" s="10" t="s">
        <v>482</v>
      </c>
      <c r="H2503" s="68" t="s">
        <v>2561</v>
      </c>
      <c r="I2503" s="4" t="s">
        <v>73</v>
      </c>
      <c r="J2503" s="4"/>
      <c r="U2503" s="106"/>
    </row>
    <row r="2504" spans="2:21" outlineLevel="2">
      <c r="B2504" s="4" t="s">
        <v>28</v>
      </c>
      <c r="C2504" s="4" t="s">
        <v>5232</v>
      </c>
      <c r="D2504" s="4" t="s">
        <v>31</v>
      </c>
      <c r="E2504" s="10" t="s">
        <v>62</v>
      </c>
      <c r="F2504" s="4" t="s">
        <v>146</v>
      </c>
      <c r="G2504" s="10" t="s">
        <v>482</v>
      </c>
      <c r="H2504" s="68" t="s">
        <v>2562</v>
      </c>
      <c r="I2504" s="4" t="s">
        <v>73</v>
      </c>
      <c r="J2504" s="4"/>
      <c r="U2504" s="106"/>
    </row>
    <row r="2505" spans="2:21" outlineLevel="2">
      <c r="B2505" s="4" t="s">
        <v>28</v>
      </c>
      <c r="C2505" s="4" t="s">
        <v>5232</v>
      </c>
      <c r="D2505" s="4" t="s">
        <v>31</v>
      </c>
      <c r="E2505" s="10" t="s">
        <v>62</v>
      </c>
      <c r="F2505" s="4" t="s">
        <v>42</v>
      </c>
      <c r="G2505" s="10" t="s">
        <v>482</v>
      </c>
      <c r="H2505" s="68" t="s">
        <v>2563</v>
      </c>
      <c r="I2505" s="4" t="s">
        <v>73</v>
      </c>
      <c r="J2505" s="4"/>
      <c r="U2505" s="106"/>
    </row>
    <row r="2506" spans="2:21" outlineLevel="2">
      <c r="B2506" s="4" t="s">
        <v>28</v>
      </c>
      <c r="C2506" s="4" t="s">
        <v>5232</v>
      </c>
      <c r="D2506" s="4" t="s">
        <v>31</v>
      </c>
      <c r="E2506" s="10" t="s">
        <v>62</v>
      </c>
      <c r="F2506" s="4" t="s">
        <v>43</v>
      </c>
      <c r="G2506" s="10" t="s">
        <v>482</v>
      </c>
      <c r="H2506" s="68" t="s">
        <v>2564</v>
      </c>
      <c r="I2506" s="4" t="s">
        <v>73</v>
      </c>
      <c r="J2506" s="4"/>
      <c r="U2506" s="106"/>
    </row>
    <row r="2507" spans="2:21" outlineLevel="2">
      <c r="B2507" s="4" t="s">
        <v>28</v>
      </c>
      <c r="C2507" s="4" t="s">
        <v>5232</v>
      </c>
      <c r="D2507" s="4" t="s">
        <v>31</v>
      </c>
      <c r="E2507" s="10" t="s">
        <v>62</v>
      </c>
      <c r="F2507" s="4" t="s">
        <v>152</v>
      </c>
      <c r="G2507" s="10" t="s">
        <v>482</v>
      </c>
      <c r="H2507" s="68" t="s">
        <v>2565</v>
      </c>
      <c r="I2507" s="4" t="s">
        <v>73</v>
      </c>
      <c r="J2507" s="4"/>
      <c r="U2507" s="106"/>
    </row>
    <row r="2508" spans="2:21" outlineLevel="2">
      <c r="B2508" s="4" t="s">
        <v>28</v>
      </c>
      <c r="C2508" s="4" t="s">
        <v>5232</v>
      </c>
      <c r="D2508" s="4" t="s">
        <v>31</v>
      </c>
      <c r="E2508" s="10" t="s">
        <v>62</v>
      </c>
      <c r="F2508" s="4" t="s">
        <v>44</v>
      </c>
      <c r="G2508" s="10" t="s">
        <v>482</v>
      </c>
      <c r="H2508" s="68" t="s">
        <v>2566</v>
      </c>
      <c r="I2508" s="4" t="s">
        <v>73</v>
      </c>
      <c r="J2508" s="4"/>
      <c r="U2508" s="106"/>
    </row>
    <row r="2509" spans="2:21" outlineLevel="2">
      <c r="B2509" s="4" t="s">
        <v>28</v>
      </c>
      <c r="C2509" s="4" t="s">
        <v>5232</v>
      </c>
      <c r="D2509" s="4" t="s">
        <v>31</v>
      </c>
      <c r="E2509" s="10" t="s">
        <v>62</v>
      </c>
      <c r="F2509" s="4" t="s">
        <v>155</v>
      </c>
      <c r="G2509" s="10" t="s">
        <v>482</v>
      </c>
      <c r="H2509" s="68" t="s">
        <v>2567</v>
      </c>
      <c r="I2509" s="4" t="s">
        <v>73</v>
      </c>
      <c r="J2509" s="4"/>
      <c r="U2509" s="106"/>
    </row>
    <row r="2510" spans="2:21" outlineLevel="2">
      <c r="B2510" s="4" t="s">
        <v>28</v>
      </c>
      <c r="C2510" s="4" t="s">
        <v>5232</v>
      </c>
      <c r="D2510" s="4" t="s">
        <v>31</v>
      </c>
      <c r="E2510" s="10" t="s">
        <v>62</v>
      </c>
      <c r="F2510" s="4" t="s">
        <v>45</v>
      </c>
      <c r="G2510" s="10" t="s">
        <v>482</v>
      </c>
      <c r="H2510" s="68" t="s">
        <v>2568</v>
      </c>
      <c r="I2510" s="4" t="s">
        <v>73</v>
      </c>
      <c r="J2510" s="4"/>
      <c r="U2510" s="106"/>
    </row>
    <row r="2511" spans="2:21" outlineLevel="2">
      <c r="B2511" s="4" t="s">
        <v>28</v>
      </c>
      <c r="C2511" s="4" t="s">
        <v>5232</v>
      </c>
      <c r="D2511" s="4" t="s">
        <v>31</v>
      </c>
      <c r="E2511" s="10" t="s">
        <v>62</v>
      </c>
      <c r="F2511" s="4" t="s">
        <v>156</v>
      </c>
      <c r="G2511" s="10" t="s">
        <v>482</v>
      </c>
      <c r="H2511" s="68" t="s">
        <v>2569</v>
      </c>
      <c r="I2511" s="4" t="s">
        <v>73</v>
      </c>
      <c r="J2511" s="4"/>
      <c r="U2511" s="106"/>
    </row>
    <row r="2512" spans="2:21" outlineLevel="2">
      <c r="B2512" s="4" t="s">
        <v>28</v>
      </c>
      <c r="C2512" s="4" t="s">
        <v>5232</v>
      </c>
      <c r="D2512" s="4" t="s">
        <v>31</v>
      </c>
      <c r="E2512" s="10" t="s">
        <v>62</v>
      </c>
      <c r="F2512" s="4" t="s">
        <v>157</v>
      </c>
      <c r="G2512" s="10" t="s">
        <v>482</v>
      </c>
      <c r="H2512" s="68" t="s">
        <v>2570</v>
      </c>
      <c r="I2512" s="4" t="s">
        <v>73</v>
      </c>
      <c r="J2512" s="4"/>
      <c r="U2512" s="106"/>
    </row>
    <row r="2513" spans="2:30" outlineLevel="2">
      <c r="B2513" s="4" t="s">
        <v>28</v>
      </c>
      <c r="C2513" s="4" t="s">
        <v>5232</v>
      </c>
      <c r="D2513" s="4" t="s">
        <v>31</v>
      </c>
      <c r="E2513" s="10" t="s">
        <v>62</v>
      </c>
      <c r="F2513" s="4" t="s">
        <v>46</v>
      </c>
      <c r="G2513" s="10" t="s">
        <v>482</v>
      </c>
      <c r="H2513" s="68" t="s">
        <v>2571</v>
      </c>
      <c r="I2513" s="4" t="s">
        <v>73</v>
      </c>
      <c r="J2513" s="4"/>
      <c r="U2513" s="106"/>
    </row>
    <row r="2514" spans="2:30" outlineLevel="2">
      <c r="B2514" s="4" t="s">
        <v>28</v>
      </c>
      <c r="C2514" s="4" t="s">
        <v>5232</v>
      </c>
      <c r="D2514" s="4" t="s">
        <v>31</v>
      </c>
      <c r="E2514" s="10" t="s">
        <v>62</v>
      </c>
      <c r="F2514" s="4" t="s">
        <v>160</v>
      </c>
      <c r="G2514" s="10" t="s">
        <v>482</v>
      </c>
      <c r="H2514" s="68" t="s">
        <v>2572</v>
      </c>
      <c r="I2514" s="4" t="s">
        <v>73</v>
      </c>
      <c r="J2514" s="4"/>
      <c r="U2514" s="106"/>
    </row>
    <row r="2515" spans="2:30" outlineLevel="2">
      <c r="B2515" s="4" t="s">
        <v>28</v>
      </c>
      <c r="C2515" s="4" t="s">
        <v>5232</v>
      </c>
      <c r="D2515" s="4" t="s">
        <v>31</v>
      </c>
      <c r="E2515" s="10" t="s">
        <v>62</v>
      </c>
      <c r="F2515" s="4" t="s">
        <v>161</v>
      </c>
      <c r="G2515" s="10" t="s">
        <v>482</v>
      </c>
      <c r="H2515" s="68" t="s">
        <v>2573</v>
      </c>
      <c r="I2515" s="4" t="s">
        <v>73</v>
      </c>
      <c r="J2515" s="4"/>
      <c r="U2515" s="106"/>
    </row>
    <row r="2516" spans="2:30" outlineLevel="2">
      <c r="B2516" s="4" t="s">
        <v>28</v>
      </c>
      <c r="C2516" s="4" t="s">
        <v>5232</v>
      </c>
      <c r="D2516" s="4" t="s">
        <v>31</v>
      </c>
      <c r="E2516" s="10" t="s">
        <v>62</v>
      </c>
      <c r="F2516" s="4" t="s">
        <v>162</v>
      </c>
      <c r="G2516" s="10" t="s">
        <v>482</v>
      </c>
      <c r="H2516" s="68" t="s">
        <v>2574</v>
      </c>
      <c r="I2516" s="4" t="s">
        <v>73</v>
      </c>
      <c r="J2516" s="4"/>
      <c r="U2516" s="106"/>
    </row>
    <row r="2517" spans="2:30" outlineLevel="2">
      <c r="B2517" s="4" t="s">
        <v>28</v>
      </c>
      <c r="C2517" s="4" t="s">
        <v>5232</v>
      </c>
      <c r="D2517" s="4" t="s">
        <v>31</v>
      </c>
      <c r="E2517" s="10" t="s">
        <v>62</v>
      </c>
      <c r="F2517" s="4" t="s">
        <v>163</v>
      </c>
      <c r="G2517" s="10" t="s">
        <v>482</v>
      </c>
      <c r="H2517" s="68" t="s">
        <v>2575</v>
      </c>
      <c r="I2517" s="4" t="s">
        <v>73</v>
      </c>
      <c r="J2517" s="4"/>
      <c r="U2517" s="106"/>
    </row>
    <row r="2518" spans="2:30" outlineLevel="2">
      <c r="B2518" s="4" t="s">
        <v>28</v>
      </c>
      <c r="C2518" s="4" t="s">
        <v>5232</v>
      </c>
      <c r="D2518" s="4" t="s">
        <v>31</v>
      </c>
      <c r="E2518" s="10" t="s">
        <v>62</v>
      </c>
      <c r="F2518" s="4" t="s">
        <v>47</v>
      </c>
      <c r="G2518" s="10" t="s">
        <v>482</v>
      </c>
      <c r="H2518" s="68" t="s">
        <v>2576</v>
      </c>
      <c r="I2518" s="4" t="s">
        <v>73</v>
      </c>
      <c r="J2518" s="4"/>
      <c r="U2518" s="106"/>
    </row>
    <row r="2519" spans="2:30" outlineLevel="2">
      <c r="B2519" s="4" t="s">
        <v>28</v>
      </c>
      <c r="C2519" s="4" t="s">
        <v>5232</v>
      </c>
      <c r="D2519" s="4" t="s">
        <v>31</v>
      </c>
      <c r="E2519" s="10" t="s">
        <v>62</v>
      </c>
      <c r="F2519" s="4" t="s">
        <v>48</v>
      </c>
      <c r="G2519" s="10" t="s">
        <v>482</v>
      </c>
      <c r="H2519" s="68" t="s">
        <v>2577</v>
      </c>
      <c r="I2519" s="4" t="s">
        <v>73</v>
      </c>
      <c r="J2519" s="4"/>
      <c r="U2519" s="106"/>
    </row>
    <row r="2520" spans="2:30" outlineLevel="2">
      <c r="B2520" s="4" t="s">
        <v>28</v>
      </c>
      <c r="C2520" s="4" t="s">
        <v>5232</v>
      </c>
      <c r="D2520" s="4" t="s">
        <v>31</v>
      </c>
      <c r="E2520" s="10" t="s">
        <v>62</v>
      </c>
      <c r="F2520" s="4" t="s">
        <v>49</v>
      </c>
      <c r="G2520" s="10" t="s">
        <v>482</v>
      </c>
      <c r="H2520" s="68" t="s">
        <v>2578</v>
      </c>
      <c r="I2520" s="4" t="s">
        <v>73</v>
      </c>
      <c r="J2520" s="4"/>
      <c r="U2520" s="106"/>
    </row>
    <row r="2521" spans="2:30" outlineLevel="2">
      <c r="B2521" s="4" t="s">
        <v>28</v>
      </c>
      <c r="C2521" s="4" t="s">
        <v>5232</v>
      </c>
      <c r="D2521" s="4" t="s">
        <v>31</v>
      </c>
      <c r="E2521" s="10" t="s">
        <v>62</v>
      </c>
      <c r="F2521" s="4" t="s">
        <v>50</v>
      </c>
      <c r="G2521" s="10" t="s">
        <v>482</v>
      </c>
      <c r="H2521" s="68" t="s">
        <v>2579</v>
      </c>
      <c r="I2521" s="4" t="s">
        <v>73</v>
      </c>
      <c r="J2521" s="4"/>
      <c r="U2521" s="106"/>
    </row>
    <row r="2522" spans="2:30" outlineLevel="2">
      <c r="B2522" s="4" t="s">
        <v>28</v>
      </c>
      <c r="C2522" s="4" t="s">
        <v>5232</v>
      </c>
      <c r="D2522" s="4" t="s">
        <v>31</v>
      </c>
      <c r="E2522" s="10" t="s">
        <v>62</v>
      </c>
      <c r="F2522" s="4" t="s">
        <v>51</v>
      </c>
      <c r="G2522" s="10" t="s">
        <v>482</v>
      </c>
      <c r="H2522" s="68" t="s">
        <v>2580</v>
      </c>
      <c r="I2522" s="4" t="s">
        <v>73</v>
      </c>
      <c r="J2522" s="4"/>
      <c r="U2522" s="106"/>
    </row>
    <row r="2523" spans="2:30" outlineLevel="2">
      <c r="B2523" s="4" t="s">
        <v>28</v>
      </c>
      <c r="C2523" s="4" t="s">
        <v>5232</v>
      </c>
      <c r="D2523" s="4" t="s">
        <v>31</v>
      </c>
      <c r="E2523" s="10" t="s">
        <v>62</v>
      </c>
      <c r="F2523" s="4" t="s">
        <v>52</v>
      </c>
      <c r="G2523" s="10" t="s">
        <v>482</v>
      </c>
      <c r="H2523" s="68" t="s">
        <v>2581</v>
      </c>
      <c r="I2523" s="4" t="s">
        <v>73</v>
      </c>
      <c r="J2523" s="4"/>
      <c r="U2523" s="106"/>
    </row>
    <row r="2524" spans="2:30" outlineLevel="2">
      <c r="B2524" s="4" t="s">
        <v>28</v>
      </c>
      <c r="C2524" s="4" t="s">
        <v>5232</v>
      </c>
      <c r="D2524" s="4" t="s">
        <v>31</v>
      </c>
      <c r="E2524" s="35" t="s">
        <v>62</v>
      </c>
      <c r="F2524" s="6" t="s">
        <v>169</v>
      </c>
      <c r="G2524" s="35" t="s">
        <v>482</v>
      </c>
      <c r="H2524" s="70" t="s">
        <v>2582</v>
      </c>
      <c r="I2524" s="4" t="s">
        <v>73</v>
      </c>
      <c r="J2524" s="4"/>
      <c r="U2524" s="106"/>
    </row>
    <row r="2525" spans="2:30" outlineLevel="1">
      <c r="B2525" s="4" t="s">
        <v>28</v>
      </c>
      <c r="C2525" s="4" t="s">
        <v>5232</v>
      </c>
      <c r="D2525" s="4" t="s">
        <v>31</v>
      </c>
      <c r="E2525" s="39" t="s">
        <v>64</v>
      </c>
      <c r="F2525" s="76"/>
      <c r="G2525" s="77"/>
      <c r="H2525" s="77"/>
      <c r="I2525" s="78"/>
      <c r="J2525" s="78"/>
      <c r="K2525" s="81" t="str">
        <f t="shared" ref="K2525:S2525" si="160">INDEX(ObjData,MATCH($C2525&amp;"-"&amp;$D2525&amp;"-"&amp;$E2525,ObjIDs,0),MATCH(K$2,ObjFields,0))</f>
        <v>ICPL</v>
      </c>
      <c r="L2525" s="82">
        <f t="shared" ca="1" si="160"/>
        <v>42276</v>
      </c>
      <c r="M2525" s="81" t="b">
        <f t="shared" si="160"/>
        <v>0</v>
      </c>
      <c r="N2525" s="81" t="str">
        <f t="shared" si="160"/>
        <v>NAME</v>
      </c>
      <c r="O2525" s="81" t="str">
        <f t="shared" si="160"/>
        <v>LAST_UPDATE_DT</v>
      </c>
      <c r="P2525" s="81" t="str">
        <f t="shared" si="160"/>
        <v>LAST_UPDATE</v>
      </c>
      <c r="Q2525" s="81" t="str">
        <f t="shared" si="160"/>
        <v>PX_LAST</v>
      </c>
      <c r="R2525" s="81" t="str">
        <f t="shared" si="160"/>
        <v>PX_BID</v>
      </c>
      <c r="S2525" s="81" t="str">
        <f t="shared" si="160"/>
        <v>PX_ASK</v>
      </c>
      <c r="U2525" s="103"/>
      <c r="V2525" s="104" t="s">
        <v>1055</v>
      </c>
      <c r="W2525" s="105">
        <v>42276</v>
      </c>
      <c r="X2525" s="104" t="b">
        <v>0</v>
      </c>
      <c r="Y2525" s="104" t="s">
        <v>289</v>
      </c>
      <c r="Z2525" s="104" t="s">
        <v>291</v>
      </c>
      <c r="AA2525" s="104" t="s">
        <v>292</v>
      </c>
      <c r="AB2525" s="104" t="s">
        <v>56</v>
      </c>
      <c r="AC2525" s="104" t="s">
        <v>5228</v>
      </c>
      <c r="AD2525" s="104" t="s">
        <v>5229</v>
      </c>
    </row>
    <row r="2526" spans="2:30" outlineLevel="2">
      <c r="B2526" s="4" t="s">
        <v>28</v>
      </c>
      <c r="C2526" s="4" t="s">
        <v>5232</v>
      </c>
      <c r="D2526" s="4" t="s">
        <v>31</v>
      </c>
      <c r="E2526" s="10" t="s">
        <v>64</v>
      </c>
      <c r="F2526" s="4" t="s">
        <v>58</v>
      </c>
      <c r="G2526" s="10" t="s">
        <v>63</v>
      </c>
      <c r="H2526" s="10" t="s">
        <v>2544</v>
      </c>
      <c r="I2526" s="4" t="s">
        <v>277</v>
      </c>
      <c r="J2526" s="72" t="str">
        <f>H2526&amp;" "&amp;K2526&amp;" "&amp;I2526</f>
        <v>SORF6M ICPL Index</v>
      </c>
      <c r="K2526" s="25" t="str">
        <f>K2525</f>
        <v>ICPL</v>
      </c>
      <c r="L2526" s="26">
        <f ca="1">L2525</f>
        <v>42276</v>
      </c>
      <c r="M2526" s="25" t="b">
        <f>M2525</f>
        <v>0</v>
      </c>
      <c r="N2526" s="84" t="str">
        <f>IF($M2526,_xll.BDP($J2526,N2525),"[DISABLED]")</f>
        <v>[DISABLED]</v>
      </c>
      <c r="O2526" s="84" t="str">
        <f>IF($M2526,_xll.BDP($J2526,O2525),"[DISABLED]")</f>
        <v>[DISABLED]</v>
      </c>
      <c r="P2526" s="84" t="str">
        <f>IF($M2526,_xll.BDP($J2526,P2525),"[DISABLED]")</f>
        <v>[DISABLED]</v>
      </c>
      <c r="Q2526" s="84" t="str">
        <f>IF($M2526,_xll.BDH($J2526,Q2525,$L2526),"[DISABLED]")</f>
        <v>[DISABLED]</v>
      </c>
      <c r="R2526" s="84" t="str">
        <f>IF($M2526,_xll.BDH($J2526,R2525,$L2526),"[DISABLED]")</f>
        <v>[DISABLED]</v>
      </c>
      <c r="S2526" s="84" t="str">
        <f>IF($M2526,_xll.BDH($J2526,S2525,$L2526),"[DISABLED]")</f>
        <v>[DISABLED]</v>
      </c>
      <c r="U2526" s="106" t="s">
        <v>6565</v>
      </c>
      <c r="V2526" s="107" t="s">
        <v>1055</v>
      </c>
      <c r="W2526" s="108">
        <v>42276</v>
      </c>
      <c r="X2526" s="107" t="b">
        <v>0</v>
      </c>
      <c r="Y2526" s="107" t="s">
        <v>5237</v>
      </c>
      <c r="Z2526" s="107" t="s">
        <v>5237</v>
      </c>
      <c r="AA2526" s="107" t="s">
        <v>5237</v>
      </c>
      <c r="AB2526" s="107" t="s">
        <v>5237</v>
      </c>
      <c r="AC2526" s="107" t="s">
        <v>5237</v>
      </c>
      <c r="AD2526" s="107" t="s">
        <v>5237</v>
      </c>
    </row>
    <row r="2527" spans="2:30" outlineLevel="2">
      <c r="B2527" s="4" t="s">
        <v>28</v>
      </c>
      <c r="C2527" s="4" t="s">
        <v>5232</v>
      </c>
      <c r="D2527" s="4" t="s">
        <v>31</v>
      </c>
      <c r="E2527" s="10" t="s">
        <v>64</v>
      </c>
      <c r="F2527" s="51" t="s">
        <v>58</v>
      </c>
      <c r="G2527" s="52" t="s">
        <v>462</v>
      </c>
      <c r="H2527" s="52" t="s">
        <v>2507</v>
      </c>
      <c r="I2527" s="4" t="s">
        <v>73</v>
      </c>
      <c r="J2527" s="4"/>
      <c r="U2527" s="106"/>
    </row>
    <row r="2528" spans="2:30" outlineLevel="2">
      <c r="B2528" s="4" t="s">
        <v>28</v>
      </c>
      <c r="C2528" s="4" t="s">
        <v>5232</v>
      </c>
      <c r="D2528" s="4" t="s">
        <v>31</v>
      </c>
      <c r="E2528" s="10" t="s">
        <v>64</v>
      </c>
      <c r="F2528" s="9" t="s">
        <v>177</v>
      </c>
      <c r="G2528" s="14" t="s">
        <v>463</v>
      </c>
      <c r="H2528" s="14" t="s">
        <v>2508</v>
      </c>
      <c r="I2528" s="4" t="s">
        <v>73</v>
      </c>
      <c r="J2528" s="4"/>
      <c r="U2528" s="106"/>
    </row>
    <row r="2529" spans="2:21" outlineLevel="2">
      <c r="B2529" s="4" t="s">
        <v>28</v>
      </c>
      <c r="C2529" s="4" t="s">
        <v>5232</v>
      </c>
      <c r="D2529" s="4" t="s">
        <v>31</v>
      </c>
      <c r="E2529" s="10" t="s">
        <v>64</v>
      </c>
      <c r="F2529" s="9" t="s">
        <v>178</v>
      </c>
      <c r="G2529" s="14" t="s">
        <v>185</v>
      </c>
      <c r="H2529" s="14" t="s">
        <v>2509</v>
      </c>
      <c r="I2529" s="4" t="s">
        <v>73</v>
      </c>
      <c r="J2529" s="4"/>
      <c r="U2529" s="106"/>
    </row>
    <row r="2530" spans="2:21" outlineLevel="2">
      <c r="B2530" s="4" t="s">
        <v>28</v>
      </c>
      <c r="C2530" s="4" t="s">
        <v>5232</v>
      </c>
      <c r="D2530" s="4" t="s">
        <v>31</v>
      </c>
      <c r="E2530" s="10" t="s">
        <v>64</v>
      </c>
      <c r="F2530" s="9" t="s">
        <v>71</v>
      </c>
      <c r="G2530" s="14" t="s">
        <v>186</v>
      </c>
      <c r="H2530" s="14" t="s">
        <v>2510</v>
      </c>
      <c r="I2530" s="4" t="s">
        <v>73</v>
      </c>
      <c r="J2530" s="4"/>
      <c r="U2530" s="106"/>
    </row>
    <row r="2531" spans="2:21" outlineLevel="2">
      <c r="B2531" s="4" t="s">
        <v>28</v>
      </c>
      <c r="C2531" s="4" t="s">
        <v>5232</v>
      </c>
      <c r="D2531" s="4" t="s">
        <v>31</v>
      </c>
      <c r="E2531" s="10" t="s">
        <v>64</v>
      </c>
      <c r="F2531" s="9" t="s">
        <v>179</v>
      </c>
      <c r="G2531" s="14" t="s">
        <v>187</v>
      </c>
      <c r="H2531" s="14" t="s">
        <v>2511</v>
      </c>
      <c r="I2531" s="4" t="s">
        <v>73</v>
      </c>
      <c r="J2531" s="4"/>
      <c r="U2531" s="106"/>
    </row>
    <row r="2532" spans="2:21" outlineLevel="2">
      <c r="B2532" s="4" t="s">
        <v>28</v>
      </c>
      <c r="C2532" s="4" t="s">
        <v>5232</v>
      </c>
      <c r="D2532" s="4" t="s">
        <v>31</v>
      </c>
      <c r="E2532" s="10" t="s">
        <v>64</v>
      </c>
      <c r="F2532" s="9" t="s">
        <v>180</v>
      </c>
      <c r="G2532" s="14" t="s">
        <v>294</v>
      </c>
      <c r="H2532" s="14" t="s">
        <v>2512</v>
      </c>
      <c r="I2532" s="4" t="s">
        <v>73</v>
      </c>
      <c r="J2532" s="4"/>
      <c r="U2532" s="106"/>
    </row>
    <row r="2533" spans="2:21" outlineLevel="2">
      <c r="B2533" s="4" t="s">
        <v>28</v>
      </c>
      <c r="C2533" s="4" t="s">
        <v>5232</v>
      </c>
      <c r="D2533" s="4" t="s">
        <v>31</v>
      </c>
      <c r="E2533" s="10" t="s">
        <v>64</v>
      </c>
      <c r="F2533" s="9" t="s">
        <v>278</v>
      </c>
      <c r="G2533" s="14" t="s">
        <v>188</v>
      </c>
      <c r="H2533" s="14" t="s">
        <v>2513</v>
      </c>
      <c r="I2533" s="4" t="s">
        <v>73</v>
      </c>
      <c r="J2533" s="4"/>
      <c r="U2533" s="106"/>
    </row>
    <row r="2534" spans="2:21" outlineLevel="2">
      <c r="B2534" s="4" t="s">
        <v>28</v>
      </c>
      <c r="C2534" s="4" t="s">
        <v>5232</v>
      </c>
      <c r="D2534" s="4" t="s">
        <v>31</v>
      </c>
      <c r="E2534" s="10" t="s">
        <v>64</v>
      </c>
      <c r="F2534" s="9" t="s">
        <v>181</v>
      </c>
      <c r="G2534" s="14" t="s">
        <v>189</v>
      </c>
      <c r="H2534" s="14" t="s">
        <v>2514</v>
      </c>
      <c r="I2534" s="4" t="s">
        <v>73</v>
      </c>
      <c r="J2534" s="4"/>
      <c r="U2534" s="106"/>
    </row>
    <row r="2535" spans="2:21" outlineLevel="2">
      <c r="B2535" s="4" t="s">
        <v>28</v>
      </c>
      <c r="C2535" s="4" t="s">
        <v>5232</v>
      </c>
      <c r="D2535" s="4" t="s">
        <v>31</v>
      </c>
      <c r="E2535" s="10" t="s">
        <v>64</v>
      </c>
      <c r="F2535" s="9" t="s">
        <v>182</v>
      </c>
      <c r="G2535" s="14" t="s">
        <v>190</v>
      </c>
      <c r="H2535" s="14" t="s">
        <v>2515</v>
      </c>
      <c r="I2535" s="4" t="s">
        <v>73</v>
      </c>
      <c r="J2535" s="4"/>
      <c r="U2535" s="106"/>
    </row>
    <row r="2536" spans="2:21" outlineLevel="2">
      <c r="B2536" s="4" t="s">
        <v>28</v>
      </c>
      <c r="C2536" s="4" t="s">
        <v>5232</v>
      </c>
      <c r="D2536" s="4" t="s">
        <v>31</v>
      </c>
      <c r="E2536" s="10" t="s">
        <v>64</v>
      </c>
      <c r="F2536" s="9" t="s">
        <v>145</v>
      </c>
      <c r="G2536" s="14" t="s">
        <v>191</v>
      </c>
      <c r="H2536" s="14" t="s">
        <v>2516</v>
      </c>
      <c r="I2536" s="4" t="s">
        <v>73</v>
      </c>
      <c r="J2536" s="4"/>
      <c r="U2536" s="106"/>
    </row>
    <row r="2537" spans="2:21" outlineLevel="2">
      <c r="B2537" s="4" t="s">
        <v>28</v>
      </c>
      <c r="C2537" s="4" t="s">
        <v>5232</v>
      </c>
      <c r="D2537" s="4" t="s">
        <v>31</v>
      </c>
      <c r="E2537" s="10" t="s">
        <v>64</v>
      </c>
      <c r="F2537" s="9" t="s">
        <v>183</v>
      </c>
      <c r="G2537" s="14" t="s">
        <v>192</v>
      </c>
      <c r="H2537" s="14" t="s">
        <v>2517</v>
      </c>
      <c r="I2537" s="4" t="s">
        <v>73</v>
      </c>
      <c r="J2537" s="4"/>
      <c r="U2537" s="106"/>
    </row>
    <row r="2538" spans="2:21" outlineLevel="2">
      <c r="B2538" s="4" t="s">
        <v>28</v>
      </c>
      <c r="C2538" s="4" t="s">
        <v>5232</v>
      </c>
      <c r="D2538" s="4" t="s">
        <v>31</v>
      </c>
      <c r="E2538" s="10" t="s">
        <v>64</v>
      </c>
      <c r="F2538" s="9" t="s">
        <v>184</v>
      </c>
      <c r="G2538" s="14" t="s">
        <v>480</v>
      </c>
      <c r="H2538" s="14" t="s">
        <v>2518</v>
      </c>
      <c r="I2538" s="4" t="s">
        <v>73</v>
      </c>
      <c r="J2538" s="4"/>
      <c r="U2538" s="106"/>
    </row>
    <row r="2539" spans="2:21" outlineLevel="2">
      <c r="B2539" s="4" t="s">
        <v>28</v>
      </c>
      <c r="C2539" s="4" t="s">
        <v>5232</v>
      </c>
      <c r="D2539" s="4" t="s">
        <v>31</v>
      </c>
      <c r="E2539" s="10" t="s">
        <v>64</v>
      </c>
      <c r="F2539" s="9" t="s">
        <v>146</v>
      </c>
      <c r="G2539" s="14" t="s">
        <v>193</v>
      </c>
      <c r="H2539" s="14" t="s">
        <v>2519</v>
      </c>
      <c r="I2539" s="4" t="s">
        <v>73</v>
      </c>
      <c r="J2539" s="4"/>
      <c r="U2539" s="106"/>
    </row>
    <row r="2540" spans="2:21" outlineLevel="2">
      <c r="B2540" s="4" t="s">
        <v>28</v>
      </c>
      <c r="C2540" s="4" t="s">
        <v>5232</v>
      </c>
      <c r="D2540" s="4" t="s">
        <v>31</v>
      </c>
      <c r="E2540" s="10" t="s">
        <v>64</v>
      </c>
      <c r="F2540" s="9" t="s">
        <v>321</v>
      </c>
      <c r="G2540" s="14" t="s">
        <v>481</v>
      </c>
      <c r="H2540" s="14" t="s">
        <v>2520</v>
      </c>
      <c r="I2540" s="4" t="s">
        <v>73</v>
      </c>
      <c r="J2540" s="4"/>
      <c r="U2540" s="106"/>
    </row>
    <row r="2541" spans="2:21" outlineLevel="2">
      <c r="B2541" s="4" t="s">
        <v>28</v>
      </c>
      <c r="C2541" s="4" t="s">
        <v>5232</v>
      </c>
      <c r="D2541" s="4" t="s">
        <v>31</v>
      </c>
      <c r="E2541" s="10" t="s">
        <v>64</v>
      </c>
      <c r="F2541" s="31" t="s">
        <v>58</v>
      </c>
      <c r="G2541" s="10" t="s">
        <v>279</v>
      </c>
      <c r="H2541" s="10" t="s">
        <v>2543</v>
      </c>
      <c r="I2541" s="4" t="s">
        <v>73</v>
      </c>
      <c r="J2541" s="4"/>
      <c r="U2541" s="106"/>
    </row>
    <row r="2542" spans="2:21" outlineLevel="2">
      <c r="B2542" s="4" t="s">
        <v>28</v>
      </c>
      <c r="C2542" s="4" t="s">
        <v>5232</v>
      </c>
      <c r="D2542" s="4" t="s">
        <v>31</v>
      </c>
      <c r="E2542" s="10" t="s">
        <v>64</v>
      </c>
      <c r="F2542" s="31" t="s">
        <v>41</v>
      </c>
      <c r="G2542" s="10" t="s">
        <v>279</v>
      </c>
      <c r="H2542" s="10" t="s">
        <v>2542</v>
      </c>
      <c r="I2542" s="4" t="s">
        <v>73</v>
      </c>
      <c r="J2542" s="4"/>
      <c r="U2542" s="106"/>
    </row>
    <row r="2543" spans="2:21" outlineLevel="2">
      <c r="B2543" s="4" t="s">
        <v>28</v>
      </c>
      <c r="C2543" s="4" t="s">
        <v>5232</v>
      </c>
      <c r="D2543" s="4" t="s">
        <v>31</v>
      </c>
      <c r="E2543" s="10" t="s">
        <v>64</v>
      </c>
      <c r="F2543" s="31" t="s">
        <v>146</v>
      </c>
      <c r="G2543" s="10" t="s">
        <v>279</v>
      </c>
      <c r="H2543" s="10" t="s">
        <v>2541</v>
      </c>
      <c r="I2543" s="4" t="s">
        <v>73</v>
      </c>
      <c r="J2543" s="4"/>
      <c r="U2543" s="106"/>
    </row>
    <row r="2544" spans="2:21" outlineLevel="2">
      <c r="B2544" s="4" t="s">
        <v>28</v>
      </c>
      <c r="C2544" s="4" t="s">
        <v>5232</v>
      </c>
      <c r="D2544" s="4" t="s">
        <v>31</v>
      </c>
      <c r="E2544" s="10" t="s">
        <v>64</v>
      </c>
      <c r="F2544" s="4" t="s">
        <v>42</v>
      </c>
      <c r="G2544" s="10" t="s">
        <v>279</v>
      </c>
      <c r="H2544" s="10" t="s">
        <v>2521</v>
      </c>
      <c r="I2544" s="4" t="s">
        <v>73</v>
      </c>
      <c r="J2544" s="4"/>
      <c r="U2544" s="106"/>
    </row>
    <row r="2545" spans="2:21" outlineLevel="2">
      <c r="B2545" s="4" t="s">
        <v>28</v>
      </c>
      <c r="C2545" s="4" t="s">
        <v>5232</v>
      </c>
      <c r="D2545" s="4" t="s">
        <v>31</v>
      </c>
      <c r="E2545" s="10" t="s">
        <v>64</v>
      </c>
      <c r="F2545" s="4" t="s">
        <v>43</v>
      </c>
      <c r="G2545" s="10" t="s">
        <v>279</v>
      </c>
      <c r="H2545" s="10" t="s">
        <v>2522</v>
      </c>
      <c r="I2545" s="4" t="s">
        <v>73</v>
      </c>
      <c r="J2545" s="4"/>
      <c r="U2545" s="106"/>
    </row>
    <row r="2546" spans="2:21" outlineLevel="2">
      <c r="B2546" s="4" t="s">
        <v>28</v>
      </c>
      <c r="C2546" s="4" t="s">
        <v>5232</v>
      </c>
      <c r="D2546" s="4" t="s">
        <v>31</v>
      </c>
      <c r="E2546" s="10" t="s">
        <v>64</v>
      </c>
      <c r="F2546" s="4" t="s">
        <v>152</v>
      </c>
      <c r="G2546" s="10" t="s">
        <v>279</v>
      </c>
      <c r="H2546" s="10" t="s">
        <v>2523</v>
      </c>
      <c r="I2546" s="4" t="s">
        <v>73</v>
      </c>
      <c r="J2546" s="4"/>
      <c r="U2546" s="106"/>
    </row>
    <row r="2547" spans="2:21" outlineLevel="2">
      <c r="B2547" s="4" t="s">
        <v>28</v>
      </c>
      <c r="C2547" s="4" t="s">
        <v>5232</v>
      </c>
      <c r="D2547" s="4" t="s">
        <v>31</v>
      </c>
      <c r="E2547" s="10" t="s">
        <v>64</v>
      </c>
      <c r="F2547" s="4" t="s">
        <v>44</v>
      </c>
      <c r="G2547" s="10" t="s">
        <v>279</v>
      </c>
      <c r="H2547" s="10" t="s">
        <v>2524</v>
      </c>
      <c r="I2547" s="4" t="s">
        <v>73</v>
      </c>
      <c r="J2547" s="4"/>
      <c r="U2547" s="106"/>
    </row>
    <row r="2548" spans="2:21" outlineLevel="2">
      <c r="B2548" s="4" t="s">
        <v>28</v>
      </c>
      <c r="C2548" s="4" t="s">
        <v>5232</v>
      </c>
      <c r="D2548" s="4" t="s">
        <v>31</v>
      </c>
      <c r="E2548" s="10" t="s">
        <v>64</v>
      </c>
      <c r="F2548" s="4" t="s">
        <v>155</v>
      </c>
      <c r="G2548" s="10" t="s">
        <v>279</v>
      </c>
      <c r="H2548" s="10" t="s">
        <v>2525</v>
      </c>
      <c r="I2548" s="4" t="s">
        <v>73</v>
      </c>
      <c r="J2548" s="4"/>
      <c r="U2548" s="106"/>
    </row>
    <row r="2549" spans="2:21" outlineLevel="2">
      <c r="B2549" s="4" t="s">
        <v>28</v>
      </c>
      <c r="C2549" s="4" t="s">
        <v>5232</v>
      </c>
      <c r="D2549" s="4" t="s">
        <v>31</v>
      </c>
      <c r="E2549" s="10" t="s">
        <v>64</v>
      </c>
      <c r="F2549" s="4" t="s">
        <v>45</v>
      </c>
      <c r="G2549" s="10" t="s">
        <v>279</v>
      </c>
      <c r="H2549" s="10" t="s">
        <v>2526</v>
      </c>
      <c r="I2549" s="4" t="s">
        <v>73</v>
      </c>
      <c r="J2549" s="4"/>
      <c r="U2549" s="106"/>
    </row>
    <row r="2550" spans="2:21" outlineLevel="2">
      <c r="B2550" s="4" t="s">
        <v>28</v>
      </c>
      <c r="C2550" s="4" t="s">
        <v>5232</v>
      </c>
      <c r="D2550" s="4" t="s">
        <v>31</v>
      </c>
      <c r="E2550" s="10" t="s">
        <v>64</v>
      </c>
      <c r="F2550" s="4" t="s">
        <v>156</v>
      </c>
      <c r="G2550" s="10" t="s">
        <v>279</v>
      </c>
      <c r="H2550" s="10" t="s">
        <v>2527</v>
      </c>
      <c r="I2550" s="4" t="s">
        <v>73</v>
      </c>
      <c r="J2550" s="4"/>
      <c r="U2550" s="106"/>
    </row>
    <row r="2551" spans="2:21" outlineLevel="2">
      <c r="B2551" s="4" t="s">
        <v>28</v>
      </c>
      <c r="C2551" s="4" t="s">
        <v>5232</v>
      </c>
      <c r="D2551" s="4" t="s">
        <v>31</v>
      </c>
      <c r="E2551" s="10" t="s">
        <v>64</v>
      </c>
      <c r="F2551" s="4" t="s">
        <v>157</v>
      </c>
      <c r="G2551" s="10" t="s">
        <v>279</v>
      </c>
      <c r="H2551" s="10" t="s">
        <v>2528</v>
      </c>
      <c r="I2551" s="4" t="s">
        <v>73</v>
      </c>
      <c r="J2551" s="4"/>
      <c r="U2551" s="106"/>
    </row>
    <row r="2552" spans="2:21" outlineLevel="2">
      <c r="B2552" s="4" t="s">
        <v>28</v>
      </c>
      <c r="C2552" s="4" t="s">
        <v>5232</v>
      </c>
      <c r="D2552" s="4" t="s">
        <v>31</v>
      </c>
      <c r="E2552" s="10" t="s">
        <v>64</v>
      </c>
      <c r="F2552" s="4" t="s">
        <v>46</v>
      </c>
      <c r="G2552" s="10" t="s">
        <v>279</v>
      </c>
      <c r="H2552" s="10" t="s">
        <v>2529</v>
      </c>
      <c r="I2552" s="4" t="s">
        <v>73</v>
      </c>
      <c r="J2552" s="4"/>
      <c r="U2552" s="106"/>
    </row>
    <row r="2553" spans="2:21" outlineLevel="2">
      <c r="B2553" s="4" t="s">
        <v>28</v>
      </c>
      <c r="C2553" s="4" t="s">
        <v>5232</v>
      </c>
      <c r="D2553" s="4" t="s">
        <v>31</v>
      </c>
      <c r="E2553" s="10" t="s">
        <v>64</v>
      </c>
      <c r="F2553" s="4" t="s">
        <v>160</v>
      </c>
      <c r="G2553" s="10" t="s">
        <v>279</v>
      </c>
      <c r="H2553" s="10" t="s">
        <v>2530</v>
      </c>
      <c r="I2553" s="4" t="s">
        <v>73</v>
      </c>
      <c r="J2553" s="4"/>
      <c r="U2553" s="106"/>
    </row>
    <row r="2554" spans="2:21" outlineLevel="2">
      <c r="B2554" s="4" t="s">
        <v>28</v>
      </c>
      <c r="C2554" s="4" t="s">
        <v>5232</v>
      </c>
      <c r="D2554" s="4" t="s">
        <v>31</v>
      </c>
      <c r="E2554" s="10" t="s">
        <v>64</v>
      </c>
      <c r="F2554" s="4" t="s">
        <v>161</v>
      </c>
      <c r="G2554" s="10" t="s">
        <v>279</v>
      </c>
      <c r="H2554" s="10" t="s">
        <v>2531</v>
      </c>
      <c r="I2554" s="4" t="s">
        <v>73</v>
      </c>
      <c r="J2554" s="4"/>
      <c r="U2554" s="106"/>
    </row>
    <row r="2555" spans="2:21" outlineLevel="2">
      <c r="B2555" s="4" t="s">
        <v>28</v>
      </c>
      <c r="C2555" s="4" t="s">
        <v>5232</v>
      </c>
      <c r="D2555" s="4" t="s">
        <v>31</v>
      </c>
      <c r="E2555" s="10" t="s">
        <v>64</v>
      </c>
      <c r="F2555" s="4" t="s">
        <v>162</v>
      </c>
      <c r="G2555" s="10" t="s">
        <v>279</v>
      </c>
      <c r="H2555" s="10" t="s">
        <v>2532</v>
      </c>
      <c r="I2555" s="4" t="s">
        <v>73</v>
      </c>
      <c r="J2555" s="4"/>
      <c r="U2555" s="106"/>
    </row>
    <row r="2556" spans="2:21" outlineLevel="2">
      <c r="B2556" s="4" t="s">
        <v>28</v>
      </c>
      <c r="C2556" s="4" t="s">
        <v>5232</v>
      </c>
      <c r="D2556" s="4" t="s">
        <v>31</v>
      </c>
      <c r="E2556" s="10" t="s">
        <v>64</v>
      </c>
      <c r="F2556" s="4" t="s">
        <v>163</v>
      </c>
      <c r="G2556" s="10" t="s">
        <v>279</v>
      </c>
      <c r="H2556" s="10" t="s">
        <v>2533</v>
      </c>
      <c r="I2556" s="4" t="s">
        <v>73</v>
      </c>
      <c r="J2556" s="4"/>
      <c r="U2556" s="106"/>
    </row>
    <row r="2557" spans="2:21" outlineLevel="2">
      <c r="B2557" s="4" t="s">
        <v>28</v>
      </c>
      <c r="C2557" s="4" t="s">
        <v>5232</v>
      </c>
      <c r="D2557" s="4" t="s">
        <v>31</v>
      </c>
      <c r="E2557" s="10" t="s">
        <v>64</v>
      </c>
      <c r="F2557" s="4" t="s">
        <v>47</v>
      </c>
      <c r="G2557" s="10" t="s">
        <v>279</v>
      </c>
      <c r="H2557" s="10" t="s">
        <v>2534</v>
      </c>
      <c r="I2557" s="4" t="s">
        <v>73</v>
      </c>
      <c r="J2557" s="4"/>
      <c r="U2557" s="106"/>
    </row>
    <row r="2558" spans="2:21" outlineLevel="2">
      <c r="B2558" s="4" t="s">
        <v>28</v>
      </c>
      <c r="C2558" s="4" t="s">
        <v>5232</v>
      </c>
      <c r="D2558" s="4" t="s">
        <v>31</v>
      </c>
      <c r="E2558" s="10" t="s">
        <v>64</v>
      </c>
      <c r="F2558" s="4" t="s">
        <v>48</v>
      </c>
      <c r="G2558" s="10" t="s">
        <v>279</v>
      </c>
      <c r="H2558" s="10" t="s">
        <v>2535</v>
      </c>
      <c r="I2558" s="4" t="s">
        <v>73</v>
      </c>
      <c r="J2558" s="4"/>
      <c r="U2558" s="106"/>
    </row>
    <row r="2559" spans="2:21" outlineLevel="2">
      <c r="B2559" s="4" t="s">
        <v>28</v>
      </c>
      <c r="C2559" s="4" t="s">
        <v>5232</v>
      </c>
      <c r="D2559" s="4" t="s">
        <v>31</v>
      </c>
      <c r="E2559" s="10" t="s">
        <v>64</v>
      </c>
      <c r="F2559" s="4" t="s">
        <v>49</v>
      </c>
      <c r="G2559" s="10" t="s">
        <v>279</v>
      </c>
      <c r="H2559" s="10" t="s">
        <v>2536</v>
      </c>
      <c r="I2559" s="4" t="s">
        <v>73</v>
      </c>
      <c r="J2559" s="4"/>
      <c r="U2559" s="106"/>
    </row>
    <row r="2560" spans="2:21" outlineLevel="2">
      <c r="B2560" s="4" t="s">
        <v>28</v>
      </c>
      <c r="C2560" s="4" t="s">
        <v>5232</v>
      </c>
      <c r="D2560" s="4" t="s">
        <v>31</v>
      </c>
      <c r="E2560" s="10" t="s">
        <v>64</v>
      </c>
      <c r="F2560" s="4" t="s">
        <v>50</v>
      </c>
      <c r="G2560" s="10" t="s">
        <v>279</v>
      </c>
      <c r="H2560" s="10" t="s">
        <v>2537</v>
      </c>
      <c r="I2560" s="4" t="s">
        <v>73</v>
      </c>
      <c r="J2560" s="4"/>
      <c r="U2560" s="106"/>
    </row>
    <row r="2561" spans="2:30" outlineLevel="2">
      <c r="B2561" s="4" t="s">
        <v>28</v>
      </c>
      <c r="C2561" s="4" t="s">
        <v>5232</v>
      </c>
      <c r="D2561" s="4" t="s">
        <v>31</v>
      </c>
      <c r="E2561" s="10" t="s">
        <v>64</v>
      </c>
      <c r="F2561" s="4" t="s">
        <v>51</v>
      </c>
      <c r="G2561" s="10" t="s">
        <v>279</v>
      </c>
      <c r="H2561" s="10" t="s">
        <v>2538</v>
      </c>
      <c r="I2561" s="4" t="s">
        <v>73</v>
      </c>
      <c r="J2561" s="4"/>
      <c r="U2561" s="106"/>
    </row>
    <row r="2562" spans="2:30" outlineLevel="2">
      <c r="B2562" s="4" t="s">
        <v>28</v>
      </c>
      <c r="C2562" s="4" t="s">
        <v>5232</v>
      </c>
      <c r="D2562" s="4" t="s">
        <v>31</v>
      </c>
      <c r="E2562" s="10" t="s">
        <v>64</v>
      </c>
      <c r="F2562" s="4" t="s">
        <v>52</v>
      </c>
      <c r="G2562" s="10" t="s">
        <v>279</v>
      </c>
      <c r="H2562" s="10" t="s">
        <v>2539</v>
      </c>
      <c r="I2562" s="4" t="s">
        <v>73</v>
      </c>
      <c r="J2562" s="4"/>
      <c r="U2562" s="106"/>
    </row>
    <row r="2563" spans="2:30" outlineLevel="2">
      <c r="B2563" s="4" t="s">
        <v>28</v>
      </c>
      <c r="C2563" s="4" t="s">
        <v>5232</v>
      </c>
      <c r="D2563" s="4" t="s">
        <v>31</v>
      </c>
      <c r="E2563" s="35" t="s">
        <v>64</v>
      </c>
      <c r="F2563" s="6" t="s">
        <v>169</v>
      </c>
      <c r="G2563" s="10" t="s">
        <v>279</v>
      </c>
      <c r="H2563" s="35" t="s">
        <v>2540</v>
      </c>
      <c r="I2563" s="4" t="s">
        <v>73</v>
      </c>
      <c r="J2563" s="4"/>
      <c r="U2563" s="106"/>
    </row>
    <row r="2564" spans="2:30" outlineLevel="1">
      <c r="B2564" s="4" t="s">
        <v>28</v>
      </c>
      <c r="C2564" s="4" t="s">
        <v>5232</v>
      </c>
      <c r="D2564" s="2" t="s">
        <v>27</v>
      </c>
      <c r="E2564" s="55"/>
      <c r="F2564" s="3"/>
      <c r="G2564" s="8"/>
      <c r="H2564" s="8"/>
      <c r="I2564" s="3"/>
      <c r="J2564" s="3"/>
      <c r="U2564" s="114"/>
    </row>
    <row r="2565" spans="2:30" outlineLevel="1">
      <c r="B2565" s="4" t="s">
        <v>28</v>
      </c>
      <c r="C2565" s="4" t="s">
        <v>5232</v>
      </c>
      <c r="D2565" s="4" t="s">
        <v>27</v>
      </c>
      <c r="E2565" s="39" t="s">
        <v>62</v>
      </c>
      <c r="F2565" s="76"/>
      <c r="G2565" s="77"/>
      <c r="H2565" s="77"/>
      <c r="I2565" s="78"/>
      <c r="J2565" s="78"/>
      <c r="K2565" s="81" t="str">
        <f t="shared" ref="K2565:S2565" si="161">INDEX(ObjData,MATCH($C2565&amp;"-"&amp;$D2565&amp;"-"&amp;$E2565,ObjIDs,0),MATCH(K$2,ObjFields,0))</f>
        <v>ICPL</v>
      </c>
      <c r="L2565" s="82">
        <f t="shared" ca="1" si="161"/>
        <v>42276</v>
      </c>
      <c r="M2565" s="81" t="b">
        <f t="shared" si="161"/>
        <v>0</v>
      </c>
      <c r="N2565" s="81" t="str">
        <f t="shared" si="161"/>
        <v>NAME</v>
      </c>
      <c r="O2565" s="81" t="str">
        <f t="shared" si="161"/>
        <v>LAST_UPDATE_DT</v>
      </c>
      <c r="P2565" s="81" t="str">
        <f t="shared" si="161"/>
        <v>LAST_UPDATE</v>
      </c>
      <c r="Q2565" s="81" t="str">
        <f t="shared" si="161"/>
        <v>PX_LAST</v>
      </c>
      <c r="R2565" s="81" t="str">
        <f t="shared" si="161"/>
        <v>PX_BID</v>
      </c>
      <c r="S2565" s="81" t="str">
        <f t="shared" si="161"/>
        <v>PX_ASK</v>
      </c>
      <c r="U2565" s="103"/>
      <c r="V2565" s="104" t="s">
        <v>1055</v>
      </c>
      <c r="W2565" s="105">
        <v>42276</v>
      </c>
      <c r="X2565" s="104" t="b">
        <v>0</v>
      </c>
      <c r="Y2565" s="104" t="s">
        <v>289</v>
      </c>
      <c r="Z2565" s="104" t="s">
        <v>291</v>
      </c>
      <c r="AA2565" s="104" t="s">
        <v>292</v>
      </c>
      <c r="AB2565" s="104" t="s">
        <v>56</v>
      </c>
      <c r="AC2565" s="104" t="s">
        <v>5228</v>
      </c>
      <c r="AD2565" s="104" t="s">
        <v>5229</v>
      </c>
    </row>
    <row r="2566" spans="2:30" outlineLevel="2">
      <c r="B2566" s="4" t="s">
        <v>28</v>
      </c>
      <c r="C2566" s="4" t="s">
        <v>5232</v>
      </c>
      <c r="D2566" s="4" t="s">
        <v>27</v>
      </c>
      <c r="E2566" s="10" t="s">
        <v>62</v>
      </c>
      <c r="F2566" s="4" t="s">
        <v>54</v>
      </c>
      <c r="G2566" s="10" t="s">
        <v>63</v>
      </c>
      <c r="H2566" s="10" t="s">
        <v>2472</v>
      </c>
      <c r="I2566" s="4" t="s">
        <v>277</v>
      </c>
      <c r="J2566" s="72" t="str">
        <f>H2566&amp;" "&amp;K2566&amp;" "&amp;I2566</f>
        <v>SHIF3M ICPL Index</v>
      </c>
      <c r="K2566" s="25" t="str">
        <f>K2565</f>
        <v>ICPL</v>
      </c>
      <c r="L2566" s="26">
        <f ca="1">L2565</f>
        <v>42276</v>
      </c>
      <c r="M2566" s="25" t="b">
        <f>M2565</f>
        <v>0</v>
      </c>
      <c r="N2566" s="84" t="str">
        <f>IF($M2566,_xll.BDP($J2566,N2565),"[DISABLED]")</f>
        <v>[DISABLED]</v>
      </c>
      <c r="O2566" s="84" t="str">
        <f>IF($M2566,_xll.BDP($J2566,O2565),"[DISABLED]")</f>
        <v>[DISABLED]</v>
      </c>
      <c r="P2566" s="84" t="str">
        <f>IF($M2566,_xll.BDP($J2566,P2565),"[DISABLED]")</f>
        <v>[DISABLED]</v>
      </c>
      <c r="Q2566" s="84" t="str">
        <f>IF($M2566,_xll.BDH($J2566,Q2565,$L2566),"[DISABLED]")</f>
        <v>[DISABLED]</v>
      </c>
      <c r="R2566" s="84" t="str">
        <f>IF($M2566,_xll.BDH($J2566,R2565,$L2566),"[DISABLED]")</f>
        <v>[DISABLED]</v>
      </c>
      <c r="S2566" s="84" t="str">
        <f>IF($M2566,_xll.BDH($J2566,S2565,$L2566),"[DISABLED]")</f>
        <v>[DISABLED]</v>
      </c>
      <c r="U2566" s="106" t="s">
        <v>6566</v>
      </c>
      <c r="V2566" s="107" t="s">
        <v>1055</v>
      </c>
      <c r="W2566" s="108">
        <v>42276</v>
      </c>
      <c r="X2566" s="107" t="b">
        <v>0</v>
      </c>
      <c r="Y2566" s="107" t="s">
        <v>5237</v>
      </c>
      <c r="Z2566" s="107" t="s">
        <v>5237</v>
      </c>
      <c r="AA2566" s="107" t="s">
        <v>5237</v>
      </c>
      <c r="AB2566" s="107" t="s">
        <v>5237</v>
      </c>
      <c r="AC2566" s="107" t="s">
        <v>5237</v>
      </c>
      <c r="AD2566" s="107" t="s">
        <v>5237</v>
      </c>
    </row>
    <row r="2567" spans="2:30" outlineLevel="2">
      <c r="B2567" s="4" t="s">
        <v>28</v>
      </c>
      <c r="C2567" s="4" t="s">
        <v>5232</v>
      </c>
      <c r="D2567" s="4" t="s">
        <v>27</v>
      </c>
      <c r="E2567" s="10" t="s">
        <v>62</v>
      </c>
      <c r="F2567" s="4" t="s">
        <v>54</v>
      </c>
      <c r="G2567" s="10" t="s">
        <v>67</v>
      </c>
      <c r="H2567" s="10" t="s">
        <v>2423</v>
      </c>
      <c r="I2567" s="4" t="s">
        <v>73</v>
      </c>
      <c r="J2567" s="4"/>
      <c r="U2567" s="106"/>
    </row>
    <row r="2568" spans="2:30" outlineLevel="2">
      <c r="B2568" s="4" t="s">
        <v>28</v>
      </c>
      <c r="C2568" s="4" t="s">
        <v>5232</v>
      </c>
      <c r="D2568" s="4" t="s">
        <v>27</v>
      </c>
      <c r="E2568" s="10" t="s">
        <v>62</v>
      </c>
      <c r="F2568" s="4" t="s">
        <v>58</v>
      </c>
      <c r="G2568" s="10" t="s">
        <v>67</v>
      </c>
      <c r="H2568" s="10" t="s">
        <v>2424</v>
      </c>
      <c r="I2568" s="4" t="s">
        <v>73</v>
      </c>
      <c r="J2568" s="4"/>
      <c r="U2568" s="106"/>
    </row>
    <row r="2569" spans="2:30" outlineLevel="2">
      <c r="B2569" s="4" t="s">
        <v>28</v>
      </c>
      <c r="C2569" s="4" t="s">
        <v>5232</v>
      </c>
      <c r="D2569" s="4" t="s">
        <v>27</v>
      </c>
      <c r="E2569" s="10" t="s">
        <v>62</v>
      </c>
      <c r="F2569" s="4" t="s">
        <v>41</v>
      </c>
      <c r="G2569" s="10" t="s">
        <v>67</v>
      </c>
      <c r="H2569" s="10" t="s">
        <v>2425</v>
      </c>
      <c r="I2569" s="4" t="s">
        <v>73</v>
      </c>
      <c r="J2569" s="4"/>
      <c r="U2569" s="106"/>
    </row>
    <row r="2570" spans="2:30" outlineLevel="2">
      <c r="B2570" s="4" t="s">
        <v>28</v>
      </c>
      <c r="C2570" s="4" t="s">
        <v>5232</v>
      </c>
      <c r="D2570" s="4" t="s">
        <v>27</v>
      </c>
      <c r="E2570" s="10" t="s">
        <v>62</v>
      </c>
      <c r="F2570" s="4" t="s">
        <v>146</v>
      </c>
      <c r="G2570" s="10" t="s">
        <v>67</v>
      </c>
      <c r="H2570" s="10" t="s">
        <v>2426</v>
      </c>
      <c r="I2570" s="4" t="s">
        <v>73</v>
      </c>
      <c r="J2570" s="4"/>
      <c r="U2570" s="106"/>
    </row>
    <row r="2571" spans="2:30" outlineLevel="2">
      <c r="B2571" s="4" t="s">
        <v>28</v>
      </c>
      <c r="C2571" s="4" t="s">
        <v>5232</v>
      </c>
      <c r="D2571" s="4" t="s">
        <v>27</v>
      </c>
      <c r="E2571" s="10" t="s">
        <v>62</v>
      </c>
      <c r="F2571" s="4" t="s">
        <v>42</v>
      </c>
      <c r="G2571" s="10" t="s">
        <v>67</v>
      </c>
      <c r="H2571" s="10" t="s">
        <v>2427</v>
      </c>
      <c r="I2571" s="4" t="s">
        <v>73</v>
      </c>
      <c r="J2571" s="4"/>
      <c r="U2571" s="106"/>
    </row>
    <row r="2572" spans="2:30" outlineLevel="2">
      <c r="B2572" s="4" t="s">
        <v>28</v>
      </c>
      <c r="C2572" s="4" t="s">
        <v>5232</v>
      </c>
      <c r="D2572" s="4" t="s">
        <v>27</v>
      </c>
      <c r="E2572" s="10" t="s">
        <v>62</v>
      </c>
      <c r="F2572" s="4" t="s">
        <v>43</v>
      </c>
      <c r="G2572" s="10" t="s">
        <v>67</v>
      </c>
      <c r="H2572" s="10" t="s">
        <v>2428</v>
      </c>
      <c r="I2572" s="4" t="s">
        <v>73</v>
      </c>
      <c r="J2572" s="4"/>
      <c r="U2572" s="106"/>
    </row>
    <row r="2573" spans="2:30" outlineLevel="2">
      <c r="B2573" s="4" t="s">
        <v>28</v>
      </c>
      <c r="C2573" s="4" t="s">
        <v>5232</v>
      </c>
      <c r="D2573" s="4" t="s">
        <v>27</v>
      </c>
      <c r="E2573" s="10" t="s">
        <v>62</v>
      </c>
      <c r="F2573" s="4" t="s">
        <v>152</v>
      </c>
      <c r="G2573" s="10" t="s">
        <v>67</v>
      </c>
      <c r="H2573" s="10" t="s">
        <v>2429</v>
      </c>
      <c r="I2573" s="4" t="s">
        <v>73</v>
      </c>
      <c r="J2573" s="4"/>
      <c r="U2573" s="106"/>
    </row>
    <row r="2574" spans="2:30" outlineLevel="2">
      <c r="B2574" s="4" t="s">
        <v>28</v>
      </c>
      <c r="C2574" s="4" t="s">
        <v>5232</v>
      </c>
      <c r="D2574" s="4" t="s">
        <v>27</v>
      </c>
      <c r="E2574" s="10" t="s">
        <v>62</v>
      </c>
      <c r="F2574" s="4" t="s">
        <v>44</v>
      </c>
      <c r="G2574" s="10" t="s">
        <v>67</v>
      </c>
      <c r="H2574" s="10" t="s">
        <v>2430</v>
      </c>
      <c r="I2574" s="4" t="s">
        <v>73</v>
      </c>
      <c r="J2574" s="4"/>
      <c r="U2574" s="106"/>
    </row>
    <row r="2575" spans="2:30" outlineLevel="2">
      <c r="B2575" s="4" t="s">
        <v>28</v>
      </c>
      <c r="C2575" s="4" t="s">
        <v>5232</v>
      </c>
      <c r="D2575" s="4" t="s">
        <v>27</v>
      </c>
      <c r="E2575" s="10" t="s">
        <v>62</v>
      </c>
      <c r="F2575" s="4" t="s">
        <v>155</v>
      </c>
      <c r="G2575" s="10" t="s">
        <v>67</v>
      </c>
      <c r="H2575" s="10" t="s">
        <v>2431</v>
      </c>
      <c r="I2575" s="4" t="s">
        <v>73</v>
      </c>
      <c r="J2575" s="4"/>
      <c r="U2575" s="106"/>
    </row>
    <row r="2576" spans="2:30" outlineLevel="2">
      <c r="B2576" s="4" t="s">
        <v>28</v>
      </c>
      <c r="C2576" s="4" t="s">
        <v>5232</v>
      </c>
      <c r="D2576" s="4" t="s">
        <v>27</v>
      </c>
      <c r="E2576" s="10" t="s">
        <v>62</v>
      </c>
      <c r="F2576" s="4" t="s">
        <v>45</v>
      </c>
      <c r="G2576" s="10" t="s">
        <v>67</v>
      </c>
      <c r="H2576" s="10" t="s">
        <v>2432</v>
      </c>
      <c r="I2576" s="4" t="s">
        <v>73</v>
      </c>
      <c r="J2576" s="4"/>
      <c r="U2576" s="106"/>
    </row>
    <row r="2577" spans="2:30" outlineLevel="2">
      <c r="B2577" s="4" t="s">
        <v>28</v>
      </c>
      <c r="C2577" s="4" t="s">
        <v>5232</v>
      </c>
      <c r="D2577" s="4" t="s">
        <v>27</v>
      </c>
      <c r="E2577" s="10" t="s">
        <v>62</v>
      </c>
      <c r="F2577" s="4" t="s">
        <v>156</v>
      </c>
      <c r="G2577" s="10" t="s">
        <v>67</v>
      </c>
      <c r="H2577" s="10" t="s">
        <v>2433</v>
      </c>
      <c r="I2577" s="4" t="s">
        <v>73</v>
      </c>
      <c r="J2577" s="4"/>
      <c r="U2577" s="106"/>
    </row>
    <row r="2578" spans="2:30" outlineLevel="2">
      <c r="B2578" s="4" t="s">
        <v>28</v>
      </c>
      <c r="C2578" s="4" t="s">
        <v>5232</v>
      </c>
      <c r="D2578" s="4" t="s">
        <v>27</v>
      </c>
      <c r="E2578" s="10" t="s">
        <v>62</v>
      </c>
      <c r="F2578" s="4" t="s">
        <v>157</v>
      </c>
      <c r="G2578" s="10" t="s">
        <v>67</v>
      </c>
      <c r="H2578" s="10" t="s">
        <v>2434</v>
      </c>
      <c r="I2578" s="4" t="s">
        <v>73</v>
      </c>
      <c r="J2578" s="4"/>
      <c r="U2578" s="106"/>
    </row>
    <row r="2579" spans="2:30" outlineLevel="2">
      <c r="B2579" s="4" t="s">
        <v>28</v>
      </c>
      <c r="C2579" s="4" t="s">
        <v>5232</v>
      </c>
      <c r="D2579" s="4" t="s">
        <v>27</v>
      </c>
      <c r="E2579" s="10" t="s">
        <v>62</v>
      </c>
      <c r="F2579" s="4" t="s">
        <v>46</v>
      </c>
      <c r="G2579" s="10" t="s">
        <v>67</v>
      </c>
      <c r="H2579" s="10" t="s">
        <v>2435</v>
      </c>
      <c r="I2579" s="4" t="s">
        <v>73</v>
      </c>
      <c r="J2579" s="4"/>
      <c r="U2579" s="106"/>
    </row>
    <row r="2580" spans="2:30" outlineLevel="2">
      <c r="B2580" s="4" t="s">
        <v>28</v>
      </c>
      <c r="C2580" s="4" t="s">
        <v>5232</v>
      </c>
      <c r="D2580" s="4" t="s">
        <v>27</v>
      </c>
      <c r="E2580" s="10" t="s">
        <v>62</v>
      </c>
      <c r="F2580" s="4" t="s">
        <v>160</v>
      </c>
      <c r="G2580" s="10" t="s">
        <v>67</v>
      </c>
      <c r="H2580" s="10" t="s">
        <v>2436</v>
      </c>
      <c r="I2580" s="4" t="s">
        <v>73</v>
      </c>
      <c r="J2580" s="4"/>
      <c r="U2580" s="106"/>
    </row>
    <row r="2581" spans="2:30" outlineLevel="2">
      <c r="B2581" s="4" t="s">
        <v>28</v>
      </c>
      <c r="C2581" s="4" t="s">
        <v>5232</v>
      </c>
      <c r="D2581" s="4" t="s">
        <v>27</v>
      </c>
      <c r="E2581" s="10" t="s">
        <v>62</v>
      </c>
      <c r="F2581" s="4" t="s">
        <v>161</v>
      </c>
      <c r="G2581" s="10" t="s">
        <v>67</v>
      </c>
      <c r="H2581" s="10" t="s">
        <v>2437</v>
      </c>
      <c r="I2581" s="4" t="s">
        <v>73</v>
      </c>
      <c r="J2581" s="4"/>
      <c r="U2581" s="106"/>
    </row>
    <row r="2582" spans="2:30" outlineLevel="2">
      <c r="B2582" s="4" t="s">
        <v>28</v>
      </c>
      <c r="C2582" s="4" t="s">
        <v>5232</v>
      </c>
      <c r="D2582" s="4" t="s">
        <v>27</v>
      </c>
      <c r="E2582" s="10" t="s">
        <v>62</v>
      </c>
      <c r="F2582" s="4" t="s">
        <v>162</v>
      </c>
      <c r="G2582" s="10" t="s">
        <v>67</v>
      </c>
      <c r="H2582" s="10" t="s">
        <v>2438</v>
      </c>
      <c r="I2582" s="4" t="s">
        <v>73</v>
      </c>
      <c r="J2582" s="4"/>
      <c r="U2582" s="106"/>
    </row>
    <row r="2583" spans="2:30" outlineLevel="2">
      <c r="B2583" s="4" t="s">
        <v>28</v>
      </c>
      <c r="C2583" s="4" t="s">
        <v>5232</v>
      </c>
      <c r="D2583" s="4" t="s">
        <v>27</v>
      </c>
      <c r="E2583" s="10" t="s">
        <v>62</v>
      </c>
      <c r="F2583" s="4" t="s">
        <v>163</v>
      </c>
      <c r="G2583" s="10" t="s">
        <v>67</v>
      </c>
      <c r="H2583" s="10" t="s">
        <v>2439</v>
      </c>
      <c r="I2583" s="4" t="s">
        <v>73</v>
      </c>
      <c r="J2583" s="4"/>
      <c r="U2583" s="106"/>
    </row>
    <row r="2584" spans="2:30" outlineLevel="2">
      <c r="B2584" s="4" t="s">
        <v>28</v>
      </c>
      <c r="C2584" s="4" t="s">
        <v>5232</v>
      </c>
      <c r="D2584" s="4" t="s">
        <v>27</v>
      </c>
      <c r="E2584" s="10" t="s">
        <v>62</v>
      </c>
      <c r="F2584" s="4" t="s">
        <v>47</v>
      </c>
      <c r="G2584" s="10" t="s">
        <v>67</v>
      </c>
      <c r="H2584" s="10" t="s">
        <v>2440</v>
      </c>
      <c r="I2584" s="4" t="s">
        <v>73</v>
      </c>
      <c r="J2584" s="4"/>
      <c r="U2584" s="106"/>
    </row>
    <row r="2585" spans="2:30" outlineLevel="2">
      <c r="B2585" s="4" t="s">
        <v>28</v>
      </c>
      <c r="C2585" s="4" t="s">
        <v>5232</v>
      </c>
      <c r="D2585" s="4" t="s">
        <v>27</v>
      </c>
      <c r="E2585" s="10" t="s">
        <v>62</v>
      </c>
      <c r="F2585" s="4" t="s">
        <v>48</v>
      </c>
      <c r="G2585" s="10" t="s">
        <v>67</v>
      </c>
      <c r="H2585" s="10" t="s">
        <v>2441</v>
      </c>
      <c r="I2585" s="4" t="s">
        <v>73</v>
      </c>
      <c r="J2585" s="4"/>
      <c r="U2585" s="106"/>
    </row>
    <row r="2586" spans="2:30" outlineLevel="2">
      <c r="B2586" s="4" t="s">
        <v>28</v>
      </c>
      <c r="C2586" s="4" t="s">
        <v>5232</v>
      </c>
      <c r="D2586" s="4" t="s">
        <v>27</v>
      </c>
      <c r="E2586" s="10" t="s">
        <v>62</v>
      </c>
      <c r="F2586" s="4" t="s">
        <v>49</v>
      </c>
      <c r="G2586" s="10" t="s">
        <v>67</v>
      </c>
      <c r="H2586" s="10" t="s">
        <v>2442</v>
      </c>
      <c r="I2586" s="4" t="s">
        <v>73</v>
      </c>
      <c r="J2586" s="4"/>
      <c r="U2586" s="106"/>
    </row>
    <row r="2587" spans="2:30" outlineLevel="2">
      <c r="B2587" s="4" t="s">
        <v>28</v>
      </c>
      <c r="C2587" s="4" t="s">
        <v>5232</v>
      </c>
      <c r="D2587" s="4" t="s">
        <v>27</v>
      </c>
      <c r="E2587" s="10" t="s">
        <v>62</v>
      </c>
      <c r="F2587" s="4" t="s">
        <v>50</v>
      </c>
      <c r="G2587" s="10" t="s">
        <v>67</v>
      </c>
      <c r="H2587" s="10" t="s">
        <v>2443</v>
      </c>
      <c r="I2587" s="4" t="s">
        <v>73</v>
      </c>
      <c r="J2587" s="4"/>
      <c r="U2587" s="106"/>
    </row>
    <row r="2588" spans="2:30" outlineLevel="2">
      <c r="B2588" s="4" t="s">
        <v>28</v>
      </c>
      <c r="C2588" s="4" t="s">
        <v>5232</v>
      </c>
      <c r="D2588" s="4" t="s">
        <v>27</v>
      </c>
      <c r="E2588" s="10" t="s">
        <v>62</v>
      </c>
      <c r="F2588" s="4" t="s">
        <v>51</v>
      </c>
      <c r="G2588" s="10" t="s">
        <v>67</v>
      </c>
      <c r="H2588" s="10" t="s">
        <v>2444</v>
      </c>
      <c r="I2588" s="4" t="s">
        <v>73</v>
      </c>
      <c r="J2588" s="4"/>
      <c r="U2588" s="106"/>
    </row>
    <row r="2589" spans="2:30" outlineLevel="2">
      <c r="B2589" s="4" t="s">
        <v>28</v>
      </c>
      <c r="C2589" s="4" t="s">
        <v>5232</v>
      </c>
      <c r="D2589" s="4" t="s">
        <v>27</v>
      </c>
      <c r="E2589" s="10" t="s">
        <v>62</v>
      </c>
      <c r="F2589" s="4" t="s">
        <v>52</v>
      </c>
      <c r="G2589" s="10" t="s">
        <v>67</v>
      </c>
      <c r="H2589" s="10" t="s">
        <v>2445</v>
      </c>
      <c r="I2589" s="4" t="s">
        <v>73</v>
      </c>
      <c r="J2589" s="4"/>
      <c r="U2589" s="106"/>
    </row>
    <row r="2590" spans="2:30" outlineLevel="2">
      <c r="B2590" s="4" t="s">
        <v>28</v>
      </c>
      <c r="C2590" s="4" t="s">
        <v>5232</v>
      </c>
      <c r="D2590" s="4" t="s">
        <v>27</v>
      </c>
      <c r="E2590" s="35" t="s">
        <v>62</v>
      </c>
      <c r="F2590" s="6" t="s">
        <v>169</v>
      </c>
      <c r="G2590" s="35" t="s">
        <v>67</v>
      </c>
      <c r="H2590" s="35" t="s">
        <v>2446</v>
      </c>
      <c r="I2590" s="4" t="s">
        <v>73</v>
      </c>
      <c r="J2590" s="4"/>
      <c r="U2590" s="106"/>
    </row>
    <row r="2591" spans="2:30" outlineLevel="1">
      <c r="B2591" s="4" t="s">
        <v>28</v>
      </c>
      <c r="C2591" s="4" t="s">
        <v>5232</v>
      </c>
      <c r="D2591" s="2" t="s">
        <v>30</v>
      </c>
      <c r="E2591" s="55"/>
      <c r="F2591" s="3"/>
      <c r="G2591" s="8"/>
      <c r="H2591" s="8"/>
      <c r="I2591" s="3"/>
      <c r="J2591" s="3"/>
      <c r="U2591" s="114"/>
    </row>
    <row r="2592" spans="2:30" outlineLevel="1">
      <c r="B2592" s="4" t="s">
        <v>28</v>
      </c>
      <c r="C2592" s="4" t="s">
        <v>5232</v>
      </c>
      <c r="D2592" s="4" t="s">
        <v>30</v>
      </c>
      <c r="E2592" s="39" t="s">
        <v>62</v>
      </c>
      <c r="F2592" s="76"/>
      <c r="G2592" s="77"/>
      <c r="H2592" s="77"/>
      <c r="I2592" s="78"/>
      <c r="J2592" s="78"/>
      <c r="K2592" s="81" t="str">
        <f t="shared" ref="K2592:S2592" si="162">INDEX(ObjData,MATCH($C2592&amp;"-"&amp;$D2592&amp;"-"&amp;$E2592,ObjIDs,0),MATCH(K$2,ObjFields,0))</f>
        <v>ICPL</v>
      </c>
      <c r="L2592" s="82">
        <f t="shared" ca="1" si="162"/>
        <v>42276</v>
      </c>
      <c r="M2592" s="81" t="b">
        <f t="shared" si="162"/>
        <v>0</v>
      </c>
      <c r="N2592" s="81" t="str">
        <f t="shared" si="162"/>
        <v>NAME</v>
      </c>
      <c r="O2592" s="81" t="str">
        <f t="shared" si="162"/>
        <v>LAST_UPDATE_DT</v>
      </c>
      <c r="P2592" s="81" t="str">
        <f t="shared" si="162"/>
        <v>LAST_UPDATE</v>
      </c>
      <c r="Q2592" s="81" t="str">
        <f t="shared" si="162"/>
        <v>PX_LAST</v>
      </c>
      <c r="R2592" s="81" t="str">
        <f t="shared" si="162"/>
        <v>PX_BID</v>
      </c>
      <c r="S2592" s="81" t="str">
        <f t="shared" si="162"/>
        <v>PX_ASK</v>
      </c>
      <c r="U2592" s="103"/>
      <c r="V2592" s="104" t="s">
        <v>1055</v>
      </c>
      <c r="W2592" s="105">
        <v>42276</v>
      </c>
      <c r="X2592" s="104" t="b">
        <v>0</v>
      </c>
      <c r="Y2592" s="104" t="s">
        <v>289</v>
      </c>
      <c r="Z2592" s="104" t="s">
        <v>291</v>
      </c>
      <c r="AA2592" s="104" t="s">
        <v>292</v>
      </c>
      <c r="AB2592" s="104" t="s">
        <v>56</v>
      </c>
      <c r="AC2592" s="104" t="s">
        <v>5228</v>
      </c>
      <c r="AD2592" s="104" t="s">
        <v>5229</v>
      </c>
    </row>
    <row r="2593" spans="2:30" outlineLevel="2">
      <c r="B2593" s="4" t="s">
        <v>28</v>
      </c>
      <c r="C2593" s="4" t="s">
        <v>5232</v>
      </c>
      <c r="D2593" s="4" t="s">
        <v>30</v>
      </c>
      <c r="E2593" s="10" t="s">
        <v>62</v>
      </c>
      <c r="F2593" s="4" t="s">
        <v>54</v>
      </c>
      <c r="G2593" s="10" t="s">
        <v>63</v>
      </c>
      <c r="H2593" s="10" t="s">
        <v>2471</v>
      </c>
      <c r="I2593" s="4" t="s">
        <v>277</v>
      </c>
      <c r="J2593" s="72" t="str">
        <f>H2593&amp;" "&amp;K2593&amp;" "&amp;I2593</f>
        <v>KWCDC ICPL Index</v>
      </c>
      <c r="K2593" s="25" t="str">
        <f>K2592</f>
        <v>ICPL</v>
      </c>
      <c r="L2593" s="26">
        <f ca="1">L2592</f>
        <v>42276</v>
      </c>
      <c r="M2593" s="25" t="b">
        <f>M2592</f>
        <v>0</v>
      </c>
      <c r="N2593" s="84" t="str">
        <f>IF($M2593,_xll.BDP($J2593,N2592),"[DISABLED]")</f>
        <v>[DISABLED]</v>
      </c>
      <c r="O2593" s="84" t="str">
        <f>IF($M2593,_xll.BDP($J2593,O2592),"[DISABLED]")</f>
        <v>[DISABLED]</v>
      </c>
      <c r="P2593" s="84" t="str">
        <f>IF($M2593,_xll.BDP($J2593,P2592),"[DISABLED]")</f>
        <v>[DISABLED]</v>
      </c>
      <c r="Q2593" s="84" t="str">
        <f>IF($M2593,_xll.BDH($J2593,Q2592,$L2593),"[DISABLED]")</f>
        <v>[DISABLED]</v>
      </c>
      <c r="R2593" s="84" t="str">
        <f>IF($M2593,_xll.BDH($J2593,R2592,$L2593),"[DISABLED]")</f>
        <v>[DISABLED]</v>
      </c>
      <c r="S2593" s="84" t="str">
        <f>IF($M2593,_xll.BDH($J2593,S2592,$L2593),"[DISABLED]")</f>
        <v>[DISABLED]</v>
      </c>
      <c r="U2593" s="106" t="s">
        <v>6567</v>
      </c>
      <c r="V2593" s="107" t="s">
        <v>1055</v>
      </c>
      <c r="W2593" s="108">
        <v>42276</v>
      </c>
      <c r="X2593" s="107" t="b">
        <v>0</v>
      </c>
      <c r="Y2593" s="107" t="s">
        <v>5237</v>
      </c>
      <c r="Z2593" s="107" t="s">
        <v>5237</v>
      </c>
      <c r="AA2593" s="107" t="s">
        <v>5237</v>
      </c>
      <c r="AB2593" s="107" t="s">
        <v>5237</v>
      </c>
      <c r="AC2593" s="107" t="s">
        <v>5237</v>
      </c>
      <c r="AD2593" s="107" t="s">
        <v>5237</v>
      </c>
    </row>
    <row r="2594" spans="2:30" outlineLevel="2">
      <c r="B2594" s="4" t="s">
        <v>28</v>
      </c>
      <c r="C2594" s="4" t="s">
        <v>5232</v>
      </c>
      <c r="D2594" s="4" t="s">
        <v>30</v>
      </c>
      <c r="E2594" s="10" t="s">
        <v>62</v>
      </c>
      <c r="F2594" s="4" t="s">
        <v>54</v>
      </c>
      <c r="G2594" s="10" t="s">
        <v>67</v>
      </c>
      <c r="H2594" s="10" t="s">
        <v>2447</v>
      </c>
      <c r="I2594" s="4" t="s">
        <v>73</v>
      </c>
      <c r="J2594" s="4"/>
      <c r="U2594" s="106"/>
    </row>
    <row r="2595" spans="2:30" outlineLevel="2">
      <c r="B2595" s="4" t="s">
        <v>28</v>
      </c>
      <c r="C2595" s="4" t="s">
        <v>5232</v>
      </c>
      <c r="D2595" s="4" t="s">
        <v>30</v>
      </c>
      <c r="E2595" s="10" t="s">
        <v>62</v>
      </c>
      <c r="F2595" s="4" t="s">
        <v>58</v>
      </c>
      <c r="G2595" s="10" t="s">
        <v>67</v>
      </c>
      <c r="H2595" s="10" t="s">
        <v>2448</v>
      </c>
      <c r="I2595" s="4" t="s">
        <v>73</v>
      </c>
      <c r="J2595" s="4"/>
      <c r="U2595" s="106"/>
    </row>
    <row r="2596" spans="2:30" outlineLevel="2">
      <c r="B2596" s="4" t="s">
        <v>28</v>
      </c>
      <c r="C2596" s="4" t="s">
        <v>5232</v>
      </c>
      <c r="D2596" s="4" t="s">
        <v>30</v>
      </c>
      <c r="E2596" s="10" t="s">
        <v>62</v>
      </c>
      <c r="F2596" s="4" t="s">
        <v>41</v>
      </c>
      <c r="G2596" s="10" t="s">
        <v>67</v>
      </c>
      <c r="H2596" s="10" t="s">
        <v>2449</v>
      </c>
      <c r="I2596" s="4" t="s">
        <v>73</v>
      </c>
      <c r="J2596" s="4"/>
      <c r="U2596" s="106"/>
    </row>
    <row r="2597" spans="2:30" outlineLevel="2">
      <c r="B2597" s="4" t="s">
        <v>28</v>
      </c>
      <c r="C2597" s="4" t="s">
        <v>5232</v>
      </c>
      <c r="D2597" s="4" t="s">
        <v>30</v>
      </c>
      <c r="E2597" s="10" t="s">
        <v>62</v>
      </c>
      <c r="F2597" s="4" t="s">
        <v>146</v>
      </c>
      <c r="G2597" s="10" t="s">
        <v>67</v>
      </c>
      <c r="H2597" s="10" t="s">
        <v>2450</v>
      </c>
      <c r="I2597" s="4" t="s">
        <v>73</v>
      </c>
      <c r="J2597" s="4"/>
      <c r="U2597" s="106"/>
    </row>
    <row r="2598" spans="2:30" outlineLevel="2">
      <c r="B2598" s="4" t="s">
        <v>28</v>
      </c>
      <c r="C2598" s="4" t="s">
        <v>5232</v>
      </c>
      <c r="D2598" s="4" t="s">
        <v>30</v>
      </c>
      <c r="E2598" s="10" t="s">
        <v>62</v>
      </c>
      <c r="F2598" s="4" t="s">
        <v>42</v>
      </c>
      <c r="G2598" s="10" t="s">
        <v>67</v>
      </c>
      <c r="H2598" s="10" t="s">
        <v>2451</v>
      </c>
      <c r="I2598" s="4" t="s">
        <v>73</v>
      </c>
      <c r="J2598" s="4"/>
      <c r="U2598" s="106"/>
    </row>
    <row r="2599" spans="2:30" outlineLevel="2">
      <c r="B2599" s="4" t="s">
        <v>28</v>
      </c>
      <c r="C2599" s="4" t="s">
        <v>5232</v>
      </c>
      <c r="D2599" s="4" t="s">
        <v>30</v>
      </c>
      <c r="E2599" s="10" t="s">
        <v>62</v>
      </c>
      <c r="F2599" s="4" t="s">
        <v>43</v>
      </c>
      <c r="G2599" s="10" t="s">
        <v>67</v>
      </c>
      <c r="H2599" s="10" t="s">
        <v>2452</v>
      </c>
      <c r="I2599" s="4" t="s">
        <v>73</v>
      </c>
      <c r="J2599" s="4"/>
      <c r="U2599" s="106"/>
    </row>
    <row r="2600" spans="2:30" outlineLevel="2">
      <c r="B2600" s="4" t="s">
        <v>28</v>
      </c>
      <c r="C2600" s="4" t="s">
        <v>5232</v>
      </c>
      <c r="D2600" s="4" t="s">
        <v>30</v>
      </c>
      <c r="E2600" s="10" t="s">
        <v>62</v>
      </c>
      <c r="F2600" s="4" t="s">
        <v>152</v>
      </c>
      <c r="G2600" s="10" t="s">
        <v>67</v>
      </c>
      <c r="H2600" s="10" t="s">
        <v>2453</v>
      </c>
      <c r="I2600" s="4" t="s">
        <v>73</v>
      </c>
      <c r="J2600" s="4"/>
      <c r="U2600" s="106"/>
    </row>
    <row r="2601" spans="2:30" outlineLevel="2">
      <c r="B2601" s="4" t="s">
        <v>28</v>
      </c>
      <c r="C2601" s="4" t="s">
        <v>5232</v>
      </c>
      <c r="D2601" s="4" t="s">
        <v>30</v>
      </c>
      <c r="E2601" s="10" t="s">
        <v>62</v>
      </c>
      <c r="F2601" s="4" t="s">
        <v>44</v>
      </c>
      <c r="G2601" s="10" t="s">
        <v>67</v>
      </c>
      <c r="H2601" s="10" t="s">
        <v>2454</v>
      </c>
      <c r="I2601" s="4" t="s">
        <v>73</v>
      </c>
      <c r="J2601" s="4"/>
      <c r="U2601" s="106"/>
    </row>
    <row r="2602" spans="2:30" outlineLevel="2">
      <c r="B2602" s="4" t="s">
        <v>28</v>
      </c>
      <c r="C2602" s="4" t="s">
        <v>5232</v>
      </c>
      <c r="D2602" s="4" t="s">
        <v>30</v>
      </c>
      <c r="E2602" s="10" t="s">
        <v>62</v>
      </c>
      <c r="F2602" s="4" t="s">
        <v>155</v>
      </c>
      <c r="G2602" s="10" t="s">
        <v>67</v>
      </c>
      <c r="H2602" s="10" t="s">
        <v>2455</v>
      </c>
      <c r="I2602" s="4" t="s">
        <v>73</v>
      </c>
      <c r="J2602" s="4"/>
      <c r="U2602" s="106"/>
    </row>
    <row r="2603" spans="2:30" outlineLevel="2">
      <c r="B2603" s="4" t="s">
        <v>28</v>
      </c>
      <c r="C2603" s="4" t="s">
        <v>5232</v>
      </c>
      <c r="D2603" s="4" t="s">
        <v>30</v>
      </c>
      <c r="E2603" s="10" t="s">
        <v>62</v>
      </c>
      <c r="F2603" s="4" t="s">
        <v>45</v>
      </c>
      <c r="G2603" s="10" t="s">
        <v>67</v>
      </c>
      <c r="H2603" s="10" t="s">
        <v>2456</v>
      </c>
      <c r="I2603" s="4" t="s">
        <v>73</v>
      </c>
      <c r="J2603" s="4"/>
      <c r="U2603" s="106"/>
    </row>
    <row r="2604" spans="2:30" outlineLevel="2">
      <c r="B2604" s="4" t="s">
        <v>28</v>
      </c>
      <c r="C2604" s="4" t="s">
        <v>5232</v>
      </c>
      <c r="D2604" s="4" t="s">
        <v>30</v>
      </c>
      <c r="E2604" s="10" t="s">
        <v>62</v>
      </c>
      <c r="F2604" s="4" t="s">
        <v>156</v>
      </c>
      <c r="G2604" s="10" t="s">
        <v>67</v>
      </c>
      <c r="H2604" s="10" t="s">
        <v>2457</v>
      </c>
      <c r="I2604" s="4" t="s">
        <v>73</v>
      </c>
      <c r="J2604" s="4"/>
      <c r="U2604" s="106"/>
    </row>
    <row r="2605" spans="2:30" outlineLevel="2">
      <c r="B2605" s="4" t="s">
        <v>28</v>
      </c>
      <c r="C2605" s="4" t="s">
        <v>5232</v>
      </c>
      <c r="D2605" s="4" t="s">
        <v>30</v>
      </c>
      <c r="E2605" s="10" t="s">
        <v>62</v>
      </c>
      <c r="F2605" s="4" t="s">
        <v>157</v>
      </c>
      <c r="G2605" s="10" t="s">
        <v>67</v>
      </c>
      <c r="H2605" s="10" t="s">
        <v>2458</v>
      </c>
      <c r="I2605" s="4" t="s">
        <v>73</v>
      </c>
      <c r="J2605" s="4"/>
      <c r="U2605" s="106"/>
    </row>
    <row r="2606" spans="2:30" outlineLevel="2">
      <c r="B2606" s="4" t="s">
        <v>28</v>
      </c>
      <c r="C2606" s="4" t="s">
        <v>5232</v>
      </c>
      <c r="D2606" s="4" t="s">
        <v>30</v>
      </c>
      <c r="E2606" s="10" t="s">
        <v>62</v>
      </c>
      <c r="F2606" s="4" t="s">
        <v>46</v>
      </c>
      <c r="G2606" s="10" t="s">
        <v>67</v>
      </c>
      <c r="H2606" s="10" t="s">
        <v>2459</v>
      </c>
      <c r="I2606" s="4" t="s">
        <v>73</v>
      </c>
      <c r="J2606" s="4"/>
      <c r="U2606" s="106"/>
    </row>
    <row r="2607" spans="2:30" outlineLevel="2">
      <c r="B2607" s="4" t="s">
        <v>28</v>
      </c>
      <c r="C2607" s="4" t="s">
        <v>5232</v>
      </c>
      <c r="D2607" s="4" t="s">
        <v>30</v>
      </c>
      <c r="E2607" s="10" t="s">
        <v>62</v>
      </c>
      <c r="F2607" s="4" t="s">
        <v>160</v>
      </c>
      <c r="G2607" s="10" t="s">
        <v>67</v>
      </c>
      <c r="H2607" s="10" t="s">
        <v>2460</v>
      </c>
      <c r="I2607" s="4" t="s">
        <v>73</v>
      </c>
      <c r="J2607" s="4"/>
      <c r="U2607" s="106"/>
    </row>
    <row r="2608" spans="2:30" outlineLevel="2">
      <c r="B2608" s="4" t="s">
        <v>28</v>
      </c>
      <c r="C2608" s="4" t="s">
        <v>5232</v>
      </c>
      <c r="D2608" s="4" t="s">
        <v>30</v>
      </c>
      <c r="E2608" s="10" t="s">
        <v>62</v>
      </c>
      <c r="F2608" s="4" t="s">
        <v>161</v>
      </c>
      <c r="G2608" s="10" t="s">
        <v>67</v>
      </c>
      <c r="H2608" s="10" t="s">
        <v>2461</v>
      </c>
      <c r="I2608" s="4" t="s">
        <v>73</v>
      </c>
      <c r="J2608" s="4"/>
      <c r="U2608" s="106"/>
    </row>
    <row r="2609" spans="2:30" outlineLevel="2">
      <c r="B2609" s="4" t="s">
        <v>28</v>
      </c>
      <c r="C2609" s="4" t="s">
        <v>5232</v>
      </c>
      <c r="D2609" s="4" t="s">
        <v>30</v>
      </c>
      <c r="E2609" s="10" t="s">
        <v>62</v>
      </c>
      <c r="F2609" s="4" t="s">
        <v>162</v>
      </c>
      <c r="G2609" s="10" t="s">
        <v>67</v>
      </c>
      <c r="H2609" s="10" t="s">
        <v>2462</v>
      </c>
      <c r="I2609" s="4" t="s">
        <v>73</v>
      </c>
      <c r="J2609" s="4"/>
      <c r="U2609" s="106"/>
    </row>
    <row r="2610" spans="2:30" outlineLevel="2">
      <c r="B2610" s="4" t="s">
        <v>28</v>
      </c>
      <c r="C2610" s="4" t="s">
        <v>5232</v>
      </c>
      <c r="D2610" s="4" t="s">
        <v>30</v>
      </c>
      <c r="E2610" s="10" t="s">
        <v>62</v>
      </c>
      <c r="F2610" s="4" t="s">
        <v>163</v>
      </c>
      <c r="G2610" s="10" t="s">
        <v>67</v>
      </c>
      <c r="H2610" s="10" t="s">
        <v>2463</v>
      </c>
      <c r="I2610" s="4" t="s">
        <v>73</v>
      </c>
      <c r="J2610" s="4"/>
      <c r="U2610" s="106"/>
    </row>
    <row r="2611" spans="2:30" outlineLevel="2">
      <c r="B2611" s="4" t="s">
        <v>28</v>
      </c>
      <c r="C2611" s="4" t="s">
        <v>5232</v>
      </c>
      <c r="D2611" s="4" t="s">
        <v>30</v>
      </c>
      <c r="E2611" s="10" t="s">
        <v>62</v>
      </c>
      <c r="F2611" s="4" t="s">
        <v>47</v>
      </c>
      <c r="G2611" s="10" t="s">
        <v>67</v>
      </c>
      <c r="H2611" s="10" t="s">
        <v>2464</v>
      </c>
      <c r="I2611" s="4" t="s">
        <v>73</v>
      </c>
      <c r="J2611" s="4"/>
      <c r="U2611" s="106"/>
    </row>
    <row r="2612" spans="2:30" outlineLevel="2">
      <c r="B2612" s="4" t="s">
        <v>28</v>
      </c>
      <c r="C2612" s="4" t="s">
        <v>5232</v>
      </c>
      <c r="D2612" s="4" t="s">
        <v>30</v>
      </c>
      <c r="E2612" s="10" t="s">
        <v>62</v>
      </c>
      <c r="F2612" s="4" t="s">
        <v>48</v>
      </c>
      <c r="G2612" s="10" t="s">
        <v>67</v>
      </c>
      <c r="H2612" s="10" t="s">
        <v>2465</v>
      </c>
      <c r="I2612" s="4" t="s">
        <v>73</v>
      </c>
      <c r="J2612" s="4"/>
      <c r="U2612" s="106"/>
    </row>
    <row r="2613" spans="2:30" outlineLevel="2">
      <c r="B2613" s="4" t="s">
        <v>28</v>
      </c>
      <c r="C2613" s="4" t="s">
        <v>5232</v>
      </c>
      <c r="D2613" s="4" t="s">
        <v>30</v>
      </c>
      <c r="E2613" s="10" t="s">
        <v>62</v>
      </c>
      <c r="F2613" s="4" t="s">
        <v>49</v>
      </c>
      <c r="G2613" s="10" t="s">
        <v>67</v>
      </c>
      <c r="H2613" s="10" t="s">
        <v>2466</v>
      </c>
      <c r="I2613" s="4" t="s">
        <v>73</v>
      </c>
      <c r="J2613" s="4"/>
      <c r="U2613" s="106"/>
    </row>
    <row r="2614" spans="2:30" outlineLevel="2">
      <c r="B2614" s="4" t="s">
        <v>28</v>
      </c>
      <c r="C2614" s="4" t="s">
        <v>5232</v>
      </c>
      <c r="D2614" s="4" t="s">
        <v>30</v>
      </c>
      <c r="E2614" s="10" t="s">
        <v>62</v>
      </c>
      <c r="F2614" s="4" t="s">
        <v>50</v>
      </c>
      <c r="G2614" s="10" t="s">
        <v>67</v>
      </c>
      <c r="H2614" s="10" t="s">
        <v>2467</v>
      </c>
      <c r="I2614" s="4" t="s">
        <v>73</v>
      </c>
      <c r="J2614" s="4"/>
      <c r="U2614" s="106"/>
    </row>
    <row r="2615" spans="2:30" outlineLevel="2">
      <c r="B2615" s="4" t="s">
        <v>28</v>
      </c>
      <c r="C2615" s="4" t="s">
        <v>5232</v>
      </c>
      <c r="D2615" s="4" t="s">
        <v>30</v>
      </c>
      <c r="E2615" s="10" t="s">
        <v>62</v>
      </c>
      <c r="F2615" s="4" t="s">
        <v>51</v>
      </c>
      <c r="G2615" s="10" t="s">
        <v>67</v>
      </c>
      <c r="H2615" s="10" t="s">
        <v>2468</v>
      </c>
      <c r="I2615" s="4" t="s">
        <v>73</v>
      </c>
      <c r="J2615" s="4"/>
      <c r="U2615" s="106"/>
    </row>
    <row r="2616" spans="2:30" outlineLevel="2">
      <c r="B2616" s="4" t="s">
        <v>28</v>
      </c>
      <c r="C2616" s="4" t="s">
        <v>5232</v>
      </c>
      <c r="D2616" s="4" t="s">
        <v>30</v>
      </c>
      <c r="E2616" s="10" t="s">
        <v>62</v>
      </c>
      <c r="F2616" s="4" t="s">
        <v>52</v>
      </c>
      <c r="G2616" s="10" t="s">
        <v>67</v>
      </c>
      <c r="H2616" s="10" t="s">
        <v>2469</v>
      </c>
      <c r="I2616" s="4" t="s">
        <v>73</v>
      </c>
      <c r="J2616" s="4"/>
      <c r="U2616" s="106"/>
    </row>
    <row r="2617" spans="2:30" outlineLevel="2">
      <c r="B2617" s="6" t="s">
        <v>28</v>
      </c>
      <c r="C2617" s="6" t="s">
        <v>5232</v>
      </c>
      <c r="D2617" s="6" t="s">
        <v>30</v>
      </c>
      <c r="E2617" s="35" t="s">
        <v>62</v>
      </c>
      <c r="F2617" s="6" t="s">
        <v>169</v>
      </c>
      <c r="G2617" s="35" t="s">
        <v>67</v>
      </c>
      <c r="H2617" s="35" t="s">
        <v>2470</v>
      </c>
      <c r="I2617" s="6" t="s">
        <v>73</v>
      </c>
      <c r="J2617" s="6"/>
      <c r="K2617" s="49"/>
      <c r="L2617" s="49"/>
      <c r="M2617" s="49"/>
      <c r="N2617" s="49"/>
      <c r="O2617" s="49"/>
      <c r="P2617" s="49"/>
      <c r="Q2617" s="49"/>
      <c r="R2617" s="49"/>
      <c r="S2617" s="49"/>
      <c r="U2617" s="109"/>
      <c r="V2617" s="124"/>
      <c r="W2617" s="124"/>
      <c r="X2617" s="124"/>
      <c r="Y2617" s="124"/>
      <c r="Z2617" s="124"/>
      <c r="AA2617" s="124"/>
      <c r="AB2617" s="124"/>
      <c r="AC2617" s="124"/>
      <c r="AD2617" s="124"/>
    </row>
  </sheetData>
  <conditionalFormatting sqref="K6:M48">
    <cfRule type="cellIs" dxfId="86" priority="230" operator="equal">
      <formula>K$5</formula>
    </cfRule>
  </conditionalFormatting>
  <conditionalFormatting sqref="K2593:M2593">
    <cfRule type="cellIs" dxfId="85" priority="153" operator="equal">
      <formula>K$5</formula>
    </cfRule>
  </conditionalFormatting>
  <conditionalFormatting sqref="K50:M91">
    <cfRule type="cellIs" dxfId="84" priority="227" operator="equal">
      <formula>K$5</formula>
    </cfRule>
  </conditionalFormatting>
  <conditionalFormatting sqref="K93:M128">
    <cfRule type="cellIs" dxfId="83" priority="226" operator="equal">
      <formula>K$5</formula>
    </cfRule>
  </conditionalFormatting>
  <conditionalFormatting sqref="K130:M163">
    <cfRule type="cellIs" dxfId="82" priority="225" operator="equal">
      <formula>K$5</formula>
    </cfRule>
  </conditionalFormatting>
  <conditionalFormatting sqref="K165:M198">
    <cfRule type="cellIs" dxfId="81" priority="224" operator="equal">
      <formula>K$5</formula>
    </cfRule>
  </conditionalFormatting>
  <conditionalFormatting sqref="K201:M235">
    <cfRule type="cellIs" dxfId="80" priority="223" operator="equal">
      <formula>K$5</formula>
    </cfRule>
  </conditionalFormatting>
  <conditionalFormatting sqref="K237:M271">
    <cfRule type="cellIs" dxfId="79" priority="222" operator="equal">
      <formula>K$5</formula>
    </cfRule>
  </conditionalFormatting>
  <conditionalFormatting sqref="K273:M308">
    <cfRule type="cellIs" dxfId="78" priority="221" operator="equal">
      <formula>K$5</formula>
    </cfRule>
  </conditionalFormatting>
  <conditionalFormatting sqref="K310:M344">
    <cfRule type="cellIs" dxfId="77" priority="220" operator="equal">
      <formula>K$5</formula>
    </cfRule>
  </conditionalFormatting>
  <conditionalFormatting sqref="K346:M379">
    <cfRule type="cellIs" dxfId="76" priority="219" operator="equal">
      <formula>K$5</formula>
    </cfRule>
  </conditionalFormatting>
  <conditionalFormatting sqref="K382:M424">
    <cfRule type="cellIs" dxfId="75" priority="218" operator="equal">
      <formula>K$5</formula>
    </cfRule>
  </conditionalFormatting>
  <conditionalFormatting sqref="K426:M452">
    <cfRule type="cellIs" dxfId="74" priority="217" operator="equal">
      <formula>K$5</formula>
    </cfRule>
  </conditionalFormatting>
  <conditionalFormatting sqref="K454:M489">
    <cfRule type="cellIs" dxfId="73" priority="216" operator="equal">
      <formula>K$5</formula>
    </cfRule>
  </conditionalFormatting>
  <conditionalFormatting sqref="K491:M524">
    <cfRule type="cellIs" dxfId="72" priority="215" operator="equal">
      <formula>K$5</formula>
    </cfRule>
  </conditionalFormatting>
  <conditionalFormatting sqref="K526:M559">
    <cfRule type="cellIs" dxfId="71" priority="214" operator="equal">
      <formula>K$5</formula>
    </cfRule>
  </conditionalFormatting>
  <conditionalFormatting sqref="K562:M604">
    <cfRule type="cellIs" dxfId="70" priority="213" operator="equal">
      <formula>K$5</formula>
    </cfRule>
  </conditionalFormatting>
  <conditionalFormatting sqref="K606:M640">
    <cfRule type="cellIs" dxfId="69" priority="212" operator="equal">
      <formula>K$5</formula>
    </cfRule>
  </conditionalFormatting>
  <conditionalFormatting sqref="K642:M677">
    <cfRule type="cellIs" dxfId="68" priority="211" operator="equal">
      <formula>K$5</formula>
    </cfRule>
  </conditionalFormatting>
  <conditionalFormatting sqref="K679:M712">
    <cfRule type="cellIs" dxfId="67" priority="210" operator="equal">
      <formula>K$5</formula>
    </cfRule>
  </conditionalFormatting>
  <conditionalFormatting sqref="K715:M749">
    <cfRule type="cellIs" dxfId="66" priority="209" operator="equal">
      <formula>K$5</formula>
    </cfRule>
  </conditionalFormatting>
  <conditionalFormatting sqref="K751:M792">
    <cfRule type="cellIs" dxfId="65" priority="208" operator="equal">
      <formula>K$5</formula>
    </cfRule>
  </conditionalFormatting>
  <conditionalFormatting sqref="K794:M829">
    <cfRule type="cellIs" dxfId="64" priority="207" operator="equal">
      <formula>K$5</formula>
    </cfRule>
  </conditionalFormatting>
  <conditionalFormatting sqref="K831:M864">
    <cfRule type="cellIs" dxfId="63" priority="206" operator="equal">
      <formula>K$5</formula>
    </cfRule>
  </conditionalFormatting>
  <conditionalFormatting sqref="K866:M899">
    <cfRule type="cellIs" dxfId="62" priority="205" operator="equal">
      <formula>K$5</formula>
    </cfRule>
  </conditionalFormatting>
  <conditionalFormatting sqref="K903:M939">
    <cfRule type="cellIs" dxfId="61" priority="204" operator="equal">
      <formula>K$5</formula>
    </cfRule>
  </conditionalFormatting>
  <conditionalFormatting sqref="K941:M975">
    <cfRule type="cellIs" dxfId="60" priority="203" operator="equal">
      <formula>K$5</formula>
    </cfRule>
  </conditionalFormatting>
  <conditionalFormatting sqref="K977:M1012">
    <cfRule type="cellIs" dxfId="59" priority="202" operator="equal">
      <formula>K$5</formula>
    </cfRule>
  </conditionalFormatting>
  <conditionalFormatting sqref="K1014:M1048">
    <cfRule type="cellIs" dxfId="58" priority="201" operator="equal">
      <formula>K$5</formula>
    </cfRule>
  </conditionalFormatting>
  <conditionalFormatting sqref="K1051:M1085">
    <cfRule type="cellIs" dxfId="57" priority="200" operator="equal">
      <formula>K$5</formula>
    </cfRule>
  </conditionalFormatting>
  <conditionalFormatting sqref="K1087:M1121">
    <cfRule type="cellIs" dxfId="56" priority="199" operator="equal">
      <formula>K$5</formula>
    </cfRule>
  </conditionalFormatting>
  <conditionalFormatting sqref="K1123:M1158">
    <cfRule type="cellIs" dxfId="55" priority="198" operator="equal">
      <formula>K$5</formula>
    </cfRule>
  </conditionalFormatting>
  <conditionalFormatting sqref="K1160:M1194">
    <cfRule type="cellIs" dxfId="54" priority="197" operator="equal">
      <formula>K$5</formula>
    </cfRule>
  </conditionalFormatting>
  <conditionalFormatting sqref="K1197:M1231">
    <cfRule type="cellIs" dxfId="53" priority="196" operator="equal">
      <formula>K$5</formula>
    </cfRule>
  </conditionalFormatting>
  <conditionalFormatting sqref="K1233:M1268">
    <cfRule type="cellIs" dxfId="52" priority="195" operator="equal">
      <formula>K$5</formula>
    </cfRule>
  </conditionalFormatting>
  <conditionalFormatting sqref="K1271:M1313">
    <cfRule type="cellIs" dxfId="51" priority="194" operator="equal">
      <formula>K$5</formula>
    </cfRule>
  </conditionalFormatting>
  <conditionalFormatting sqref="K1315:M1338">
    <cfRule type="cellIs" dxfId="50" priority="193" operator="equal">
      <formula>K$5</formula>
    </cfRule>
  </conditionalFormatting>
  <conditionalFormatting sqref="K1340:M1367">
    <cfRule type="cellIs" dxfId="49" priority="192" operator="equal">
      <formula>K$5</formula>
    </cfRule>
  </conditionalFormatting>
  <conditionalFormatting sqref="K1369:M1392">
    <cfRule type="cellIs" dxfId="48" priority="191" operator="equal">
      <formula>K$5</formula>
    </cfRule>
  </conditionalFormatting>
  <conditionalFormatting sqref="K1395:M1395">
    <cfRule type="cellIs" dxfId="47" priority="190" operator="equal">
      <formula>K$5</formula>
    </cfRule>
  </conditionalFormatting>
  <conditionalFormatting sqref="K1439:M1462">
    <cfRule type="cellIs" dxfId="46" priority="189" operator="equal">
      <formula>K$5</formula>
    </cfRule>
  </conditionalFormatting>
  <conditionalFormatting sqref="K1464:M1487">
    <cfRule type="cellIs" dxfId="45" priority="188" operator="equal">
      <formula>K$5</formula>
    </cfRule>
  </conditionalFormatting>
  <conditionalFormatting sqref="K1489:M1512">
    <cfRule type="cellIs" dxfId="44" priority="187" operator="equal">
      <formula>K$5</formula>
    </cfRule>
  </conditionalFormatting>
  <conditionalFormatting sqref="K1516:M1516">
    <cfRule type="cellIs" dxfId="43" priority="186" operator="equal">
      <formula>K$5</formula>
    </cfRule>
  </conditionalFormatting>
  <conditionalFormatting sqref="K1560:M1560">
    <cfRule type="cellIs" dxfId="42" priority="185" operator="equal">
      <formula>K$5</formula>
    </cfRule>
  </conditionalFormatting>
  <conditionalFormatting sqref="K1585:M1585">
    <cfRule type="cellIs" dxfId="41" priority="184" operator="equal">
      <formula>K$5</formula>
    </cfRule>
  </conditionalFormatting>
  <conditionalFormatting sqref="K1610:M1610">
    <cfRule type="cellIs" dxfId="40" priority="183" operator="equal">
      <formula>K$5</formula>
    </cfRule>
  </conditionalFormatting>
  <conditionalFormatting sqref="K1636:M1636">
    <cfRule type="cellIs" dxfId="39" priority="182" operator="equal">
      <formula>K$5</formula>
    </cfRule>
  </conditionalFormatting>
  <conditionalFormatting sqref="K1680:M1680">
    <cfRule type="cellIs" dxfId="38" priority="181" operator="equal">
      <formula>K$5</formula>
    </cfRule>
  </conditionalFormatting>
  <conditionalFormatting sqref="K1716:M1716">
    <cfRule type="cellIs" dxfId="37" priority="180" operator="equal">
      <formula>K$5</formula>
    </cfRule>
  </conditionalFormatting>
  <conditionalFormatting sqref="K1753:M1753">
    <cfRule type="cellIs" dxfId="36" priority="179" operator="equal">
      <formula>K$5</formula>
    </cfRule>
  </conditionalFormatting>
  <conditionalFormatting sqref="K1789:M1789">
    <cfRule type="cellIs" dxfId="35" priority="178" operator="equal">
      <formula>K$5</formula>
    </cfRule>
  </conditionalFormatting>
  <conditionalFormatting sqref="K1833:M1833">
    <cfRule type="cellIs" dxfId="34" priority="177" operator="equal">
      <formula>K$5</formula>
    </cfRule>
  </conditionalFormatting>
  <conditionalFormatting sqref="K1869:M1869">
    <cfRule type="cellIs" dxfId="33" priority="176" operator="equal">
      <formula>K$5</formula>
    </cfRule>
  </conditionalFormatting>
  <conditionalFormatting sqref="K1906:M1906">
    <cfRule type="cellIs" dxfId="32" priority="175" operator="equal">
      <formula>K$5</formula>
    </cfRule>
  </conditionalFormatting>
  <conditionalFormatting sqref="K1942:M1942">
    <cfRule type="cellIs" dxfId="31" priority="174" operator="equal">
      <formula>K$5</formula>
    </cfRule>
  </conditionalFormatting>
  <conditionalFormatting sqref="K1986:M1986">
    <cfRule type="cellIs" dxfId="30" priority="173" operator="equal">
      <formula>K$5</formula>
    </cfRule>
  </conditionalFormatting>
  <conditionalFormatting sqref="K2022:M2022">
    <cfRule type="cellIs" dxfId="29" priority="172" operator="equal">
      <formula>K$5</formula>
    </cfRule>
  </conditionalFormatting>
  <conditionalFormatting sqref="K2059:M2059">
    <cfRule type="cellIs" dxfId="28" priority="171" operator="equal">
      <formula>K$5</formula>
    </cfRule>
  </conditionalFormatting>
  <conditionalFormatting sqref="K2095:M2095">
    <cfRule type="cellIs" dxfId="27" priority="170" operator="equal">
      <formula>K$5</formula>
    </cfRule>
  </conditionalFormatting>
  <conditionalFormatting sqref="K2119:M2119">
    <cfRule type="cellIs" dxfId="26" priority="169" operator="equal">
      <formula>K$5</formula>
    </cfRule>
  </conditionalFormatting>
  <conditionalFormatting sqref="K2145:M2145">
    <cfRule type="cellIs" dxfId="25" priority="168" operator="equal">
      <formula>K$5</formula>
    </cfRule>
  </conditionalFormatting>
  <conditionalFormatting sqref="K2171:M2171">
    <cfRule type="cellIs" dxfId="24" priority="167" operator="equal">
      <formula>K$5</formula>
    </cfRule>
  </conditionalFormatting>
  <conditionalFormatting sqref="K2197:M2197">
    <cfRule type="cellIs" dxfId="23" priority="166" operator="equal">
      <formula>K$5</formula>
    </cfRule>
  </conditionalFormatting>
  <conditionalFormatting sqref="K2224:M2224">
    <cfRule type="cellIs" dxfId="22" priority="165" operator="equal">
      <formula>K$5</formula>
    </cfRule>
  </conditionalFormatting>
  <conditionalFormatting sqref="K2251:M2251">
    <cfRule type="cellIs" dxfId="21" priority="164" operator="equal">
      <formula>K$5</formula>
    </cfRule>
  </conditionalFormatting>
  <conditionalFormatting sqref="K2268:M2268">
    <cfRule type="cellIs" dxfId="20" priority="163" operator="equal">
      <formula>K$5</formula>
    </cfRule>
  </conditionalFormatting>
  <conditionalFormatting sqref="K2294:M2294">
    <cfRule type="cellIs" dxfId="19" priority="162" operator="equal">
      <formula>K$5</formula>
    </cfRule>
  </conditionalFormatting>
  <conditionalFormatting sqref="K2310:M2310">
    <cfRule type="cellIs" dxfId="18" priority="161" operator="equal">
      <formula>K$5</formula>
    </cfRule>
  </conditionalFormatting>
  <conditionalFormatting sqref="K2337:M2337">
    <cfRule type="cellIs" dxfId="17" priority="160" operator="equal">
      <formula>K$5</formula>
    </cfRule>
  </conditionalFormatting>
  <conditionalFormatting sqref="K2373:M2373">
    <cfRule type="cellIs" dxfId="16" priority="159" operator="equal">
      <formula>K$5</formula>
    </cfRule>
  </conditionalFormatting>
  <conditionalFormatting sqref="K2414:M2414">
    <cfRule type="cellIs" dxfId="15" priority="158" operator="equal">
      <formula>K$5</formula>
    </cfRule>
  </conditionalFormatting>
  <conditionalFormatting sqref="K2451:M2451">
    <cfRule type="cellIs" dxfId="14" priority="157" operator="equal">
      <formula>K$5</formula>
    </cfRule>
  </conditionalFormatting>
  <conditionalFormatting sqref="K2487:M2487">
    <cfRule type="cellIs" dxfId="13" priority="156" operator="equal">
      <formula>K$5</formula>
    </cfRule>
  </conditionalFormatting>
  <conditionalFormatting sqref="K2526:M2526">
    <cfRule type="cellIs" dxfId="12" priority="155" operator="equal">
      <formula>K$5</formula>
    </cfRule>
  </conditionalFormatting>
  <conditionalFormatting sqref="K2566:M2566">
    <cfRule type="cellIs" dxfId="11" priority="154" operator="equal">
      <formula>K$5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  <outlinePr summaryBelow="0" summaryRight="0"/>
  </sheetPr>
  <dimension ref="B1:AE2756"/>
  <sheetViews>
    <sheetView showGridLines="0" topLeftCell="P1" zoomScale="70" zoomScaleNormal="70" workbookViewId="0">
      <selection activeCell="AA7" sqref="AA7"/>
    </sheetView>
  </sheetViews>
  <sheetFormatPr defaultColWidth="9.140625" defaultRowHeight="12.75" outlineLevelRow="1"/>
  <cols>
    <col min="1" max="1" width="9.140625" style="23"/>
    <col min="2" max="3" width="11.42578125" style="24"/>
    <col min="4" max="4" width="19.140625" style="24" bestFit="1" customWidth="1"/>
    <col min="5" max="5" width="13.42578125" style="24" bestFit="1" customWidth="1"/>
    <col min="6" max="6" width="9.28515625" style="24" bestFit="1" customWidth="1"/>
    <col min="7" max="7" width="12.85546875" style="24" bestFit="1" customWidth="1"/>
    <col min="8" max="8" width="18.140625" style="24" bestFit="1" customWidth="1"/>
    <col min="9" max="9" width="10.85546875" style="24" bestFit="1" customWidth="1"/>
    <col min="10" max="10" width="19.85546875" style="24" customWidth="1"/>
    <col min="11" max="11" width="23.7109375" style="23" customWidth="1"/>
    <col min="12" max="14" width="17.28515625" style="23" customWidth="1"/>
    <col min="15" max="15" width="30.28515625" style="23" bestFit="1" customWidth="1"/>
    <col min="16" max="16" width="22.5703125" style="23" bestFit="1" customWidth="1"/>
    <col min="17" max="17" width="18.140625" style="23" bestFit="1" customWidth="1"/>
    <col min="18" max="20" width="17.28515625" style="23" customWidth="1"/>
    <col min="21" max="21" width="9.140625" style="23"/>
    <col min="22" max="22" width="23.7109375" style="112" customWidth="1"/>
    <col min="23" max="25" width="17.28515625" style="112" customWidth="1"/>
    <col min="26" max="26" width="30.28515625" style="112" bestFit="1" customWidth="1"/>
    <col min="27" max="27" width="22.5703125" style="112" bestFit="1" customWidth="1"/>
    <col min="28" max="28" width="18.140625" style="112" bestFit="1" customWidth="1"/>
    <col min="29" max="31" width="17.28515625" style="112" customWidth="1"/>
    <col min="32" max="16384" width="9.140625" style="23"/>
  </cols>
  <sheetData>
    <row r="1" spans="2:31">
      <c r="I1" s="24" t="s">
        <v>2794</v>
      </c>
    </row>
    <row r="2" spans="2:31">
      <c r="B2" s="1" t="s">
        <v>5231</v>
      </c>
      <c r="C2" s="1" t="s">
        <v>33</v>
      </c>
      <c r="D2" s="1" t="s">
        <v>277</v>
      </c>
      <c r="E2" s="1" t="s">
        <v>2583</v>
      </c>
      <c r="F2" s="1" t="s">
        <v>1</v>
      </c>
      <c r="G2" s="1" t="s">
        <v>2795</v>
      </c>
      <c r="H2" s="1" t="s">
        <v>36</v>
      </c>
      <c r="I2" s="1" t="s">
        <v>74</v>
      </c>
      <c r="J2" s="1" t="s">
        <v>72</v>
      </c>
      <c r="K2" s="1" t="s">
        <v>5230</v>
      </c>
      <c r="L2" s="1" t="s">
        <v>5219</v>
      </c>
      <c r="M2" s="1" t="s">
        <v>5218</v>
      </c>
      <c r="N2" s="1" t="s">
        <v>5221</v>
      </c>
      <c r="O2" s="1" t="s">
        <v>5222</v>
      </c>
      <c r="P2" s="1" t="s">
        <v>5223</v>
      </c>
      <c r="Q2" s="1" t="s">
        <v>5224</v>
      </c>
      <c r="R2" s="1" t="s">
        <v>5225</v>
      </c>
      <c r="S2" s="1" t="s">
        <v>5226</v>
      </c>
      <c r="T2" s="1" t="s">
        <v>5227</v>
      </c>
      <c r="V2" s="126" t="s">
        <v>5230</v>
      </c>
      <c r="W2" s="126" t="s">
        <v>5219</v>
      </c>
      <c r="X2" s="126" t="s">
        <v>5218</v>
      </c>
      <c r="Y2" s="126" t="s">
        <v>5221</v>
      </c>
      <c r="Z2" s="126" t="s">
        <v>5222</v>
      </c>
      <c r="AA2" s="126" t="s">
        <v>5223</v>
      </c>
      <c r="AB2" s="126" t="s">
        <v>5224</v>
      </c>
      <c r="AC2" s="126" t="s">
        <v>5225</v>
      </c>
      <c r="AD2" s="126" t="s">
        <v>5226</v>
      </c>
      <c r="AE2" s="126" t="s">
        <v>5227</v>
      </c>
    </row>
    <row r="3" spans="2:31">
      <c r="B3" s="79" t="s">
        <v>5234</v>
      </c>
      <c r="C3" s="97"/>
      <c r="D3" s="97"/>
      <c r="E3" s="97"/>
      <c r="F3" s="97"/>
      <c r="G3" s="97"/>
      <c r="H3" s="97"/>
      <c r="I3" s="97"/>
      <c r="J3" s="97"/>
      <c r="K3" s="27"/>
      <c r="L3" s="27"/>
      <c r="M3" s="27"/>
      <c r="N3" s="27"/>
      <c r="O3" s="27"/>
      <c r="P3" s="27"/>
      <c r="Q3" s="27"/>
      <c r="R3" s="27"/>
      <c r="S3" s="27"/>
      <c r="T3" s="27"/>
      <c r="V3" s="127"/>
      <c r="W3" s="127"/>
      <c r="X3" s="127"/>
      <c r="Y3" s="127"/>
      <c r="Z3" s="127"/>
      <c r="AA3" s="127"/>
      <c r="AB3" s="127"/>
      <c r="AC3" s="127"/>
      <c r="AD3" s="127"/>
      <c r="AE3" s="127"/>
    </row>
    <row r="4" spans="2:31">
      <c r="B4" s="24" t="s">
        <v>5234</v>
      </c>
      <c r="C4" s="24" t="s">
        <v>0</v>
      </c>
      <c r="D4" s="24" t="s">
        <v>57</v>
      </c>
      <c r="E4" s="76"/>
      <c r="F4" s="78"/>
      <c r="G4" s="78"/>
      <c r="H4" s="78"/>
      <c r="I4" s="78"/>
      <c r="J4" s="78"/>
      <c r="K4" s="98"/>
      <c r="L4" s="81" t="str">
        <f t="shared" ref="L4:T4" si="0">INDEX(ObjData,MATCH($B4&amp;"-"&amp;$C4&amp;"-"&amp;$D4,ObjIDs,0),MATCH(L$2,ObjFields,0))</f>
        <v>ICPL</v>
      </c>
      <c r="M4" s="82">
        <f t="shared" ca="1" si="0"/>
        <v>42276</v>
      </c>
      <c r="N4" s="81" t="b">
        <f t="shared" si="0"/>
        <v>1</v>
      </c>
      <c r="O4" s="81" t="str">
        <f t="shared" si="0"/>
        <v>NAME</v>
      </c>
      <c r="P4" s="81" t="str">
        <f t="shared" si="0"/>
        <v>LAST_UPDATE_DT</v>
      </c>
      <c r="Q4" s="81" t="str">
        <f t="shared" si="0"/>
        <v>LAST_UPDATE</v>
      </c>
      <c r="R4" s="81" t="str">
        <f t="shared" si="0"/>
        <v>PX_LAST</v>
      </c>
      <c r="S4" s="81" t="str">
        <f t="shared" si="0"/>
        <v>PX_BID</v>
      </c>
      <c r="T4" s="81" t="str">
        <f t="shared" si="0"/>
        <v>PX_ASK</v>
      </c>
      <c r="V4" s="128"/>
      <c r="W4" s="104" t="s">
        <v>1055</v>
      </c>
      <c r="X4" s="105">
        <v>42276</v>
      </c>
      <c r="Y4" s="104" t="b">
        <v>1</v>
      </c>
      <c r="Z4" s="104" t="s">
        <v>289</v>
      </c>
      <c r="AA4" s="104" t="s">
        <v>291</v>
      </c>
      <c r="AB4" s="104" t="s">
        <v>292</v>
      </c>
      <c r="AC4" s="104" t="s">
        <v>56</v>
      </c>
      <c r="AD4" s="104" t="s">
        <v>5228</v>
      </c>
      <c r="AE4" s="104" t="s">
        <v>5229</v>
      </c>
    </row>
    <row r="5" spans="2:31" outlineLevel="1">
      <c r="B5" s="24" t="s">
        <v>5234</v>
      </c>
      <c r="C5" s="24" t="s">
        <v>0</v>
      </c>
      <c r="D5" s="24" t="s">
        <v>57</v>
      </c>
      <c r="E5" s="24" t="s">
        <v>41</v>
      </c>
      <c r="F5" s="24" t="s">
        <v>209</v>
      </c>
      <c r="G5" s="24">
        <v>0</v>
      </c>
      <c r="H5" s="24" t="s">
        <v>2796</v>
      </c>
      <c r="I5" s="24" t="s">
        <v>2584</v>
      </c>
      <c r="J5" s="24" t="s">
        <v>73</v>
      </c>
      <c r="K5" s="72" t="str">
        <f>I5&amp;" "&amp;L5&amp;" "&amp;J5</f>
        <v>EUNEA1 ICPL Curncy</v>
      </c>
      <c r="L5" s="25" t="str">
        <f>L$4</f>
        <v>ICPL</v>
      </c>
      <c r="M5" s="26">
        <f ca="1">M$4</f>
        <v>42276</v>
      </c>
      <c r="N5" s="25" t="b">
        <f>N$4</f>
        <v>1</v>
      </c>
      <c r="O5" s="84" t="e">
        <f ca="1">IF($N5,_xll.BDP($K5,O$4),"[DISABLED]")</f>
        <v>#NAME?</v>
      </c>
      <c r="P5" s="84" t="e">
        <f ca="1">IF($N5,_xll.BDP($K5,P$4),"[DISABLED]")</f>
        <v>#NAME?</v>
      </c>
      <c r="Q5" s="84" t="e">
        <f ca="1">IF($N5,_xll.BDP($K5,Q$4),"[DISABLED]")</f>
        <v>#NAME?</v>
      </c>
      <c r="R5" s="84" t="e">
        <f ca="1">IF($N5,_xll.BDH($K5,R$4,$M5),"[DISABLED]")</f>
        <v>#NAME?</v>
      </c>
      <c r="S5" s="84" t="e">
        <f ca="1">IF($N5,_xll.BDH($K5,S$4,$M5),"[DISABLED]")</f>
        <v>#NAME?</v>
      </c>
      <c r="T5" s="84" t="e">
        <f ca="1">IF($N5,_xll.BDH($K5,T$4,$M5),"[DISABLED]")</f>
        <v>#NAME?</v>
      </c>
      <c r="V5" s="106" t="s">
        <v>8558</v>
      </c>
      <c r="W5" s="107" t="s">
        <v>1055</v>
      </c>
      <c r="X5" s="108">
        <v>42276</v>
      </c>
      <c r="Y5" s="107" t="b">
        <v>1</v>
      </c>
      <c r="Z5" s="107" t="s">
        <v>6682</v>
      </c>
      <c r="AA5" s="107" t="s">
        <v>8333</v>
      </c>
      <c r="AB5" s="107" t="s">
        <v>8559</v>
      </c>
      <c r="AC5" s="107">
        <v>19.600000000000001</v>
      </c>
      <c r="AD5" s="107" t="s">
        <v>6569</v>
      </c>
      <c r="AE5" s="107" t="s">
        <v>6569</v>
      </c>
    </row>
    <row r="6" spans="2:31" outlineLevel="1">
      <c r="B6" s="24" t="s">
        <v>5234</v>
      </c>
      <c r="C6" s="24" t="s">
        <v>0</v>
      </c>
      <c r="D6" s="24" t="s">
        <v>57</v>
      </c>
      <c r="E6" s="24" t="s">
        <v>41</v>
      </c>
      <c r="F6" s="24" t="s">
        <v>210</v>
      </c>
      <c r="G6" s="24">
        <v>0</v>
      </c>
      <c r="H6" s="24" t="s">
        <v>2796</v>
      </c>
      <c r="I6" s="24" t="s">
        <v>2585</v>
      </c>
      <c r="J6" s="24" t="s">
        <v>73</v>
      </c>
      <c r="K6" s="72" t="str">
        <f t="shared" ref="K6:K69" si="1">I6&amp;" "&amp;L6&amp;" "&amp;J6</f>
        <v>EUNEB1 ICPL Curncy</v>
      </c>
      <c r="L6" s="25" t="str">
        <f t="shared" ref="L6:N69" si="2">L$4</f>
        <v>ICPL</v>
      </c>
      <c r="M6" s="26">
        <f t="shared" ca="1" si="2"/>
        <v>42276</v>
      </c>
      <c r="N6" s="25" t="b">
        <f t="shared" si="2"/>
        <v>1</v>
      </c>
      <c r="O6" s="84" t="e">
        <f ca="1">IF($N6,_xll.BDP($K6,O$4),"[DISABLED]")</f>
        <v>#NAME?</v>
      </c>
      <c r="P6" s="84" t="e">
        <f ca="1">IF($N6,_xll.BDP($K6,P$4),"[DISABLED]")</f>
        <v>#NAME?</v>
      </c>
      <c r="Q6" s="84" t="e">
        <f ca="1">IF($N6,_xll.BDP($K6,Q$4),"[DISABLED]")</f>
        <v>#NAME?</v>
      </c>
      <c r="R6" s="84" t="e">
        <f ca="1">IF($N6,_xll.BDH($K6,R$4,$M6),"[DISABLED]")</f>
        <v>#NAME?</v>
      </c>
      <c r="S6" s="84" t="e">
        <f ca="1">IF($N6,_xll.BDH($K6,S$4,$M6),"[DISABLED]")</f>
        <v>#NAME?</v>
      </c>
      <c r="T6" s="84" t="e">
        <f ca="1">IF($N6,_xll.BDH($K6,T$4,$M6),"[DISABLED]")</f>
        <v>#NAME?</v>
      </c>
      <c r="V6" s="106" t="s">
        <v>8560</v>
      </c>
      <c r="W6" s="107" t="s">
        <v>1055</v>
      </c>
      <c r="X6" s="108">
        <v>42276</v>
      </c>
      <c r="Y6" s="107" t="b">
        <v>1</v>
      </c>
      <c r="Z6" s="107" t="s">
        <v>6683</v>
      </c>
      <c r="AA6" s="107" t="s">
        <v>8333</v>
      </c>
      <c r="AB6" s="107" t="s">
        <v>8561</v>
      </c>
      <c r="AC6" s="107">
        <v>19</v>
      </c>
      <c r="AD6" s="107" t="s">
        <v>6569</v>
      </c>
      <c r="AE6" s="107" t="s">
        <v>6569</v>
      </c>
    </row>
    <row r="7" spans="2:31" outlineLevel="1">
      <c r="B7" s="24" t="s">
        <v>5234</v>
      </c>
      <c r="C7" s="24" t="s">
        <v>0</v>
      </c>
      <c r="D7" s="24" t="s">
        <v>57</v>
      </c>
      <c r="E7" s="24" t="s">
        <v>41</v>
      </c>
      <c r="F7" s="83" t="s">
        <v>54</v>
      </c>
      <c r="G7" s="24">
        <v>0</v>
      </c>
      <c r="H7" s="24" t="s">
        <v>2796</v>
      </c>
      <c r="I7" s="24" t="s">
        <v>2586</v>
      </c>
      <c r="J7" s="24" t="s">
        <v>73</v>
      </c>
      <c r="K7" s="72" t="str">
        <f t="shared" si="1"/>
        <v>EUNEC1 ICPL Curncy</v>
      </c>
      <c r="L7" s="25" t="str">
        <f t="shared" si="2"/>
        <v>ICPL</v>
      </c>
      <c r="M7" s="26">
        <f t="shared" ca="1" si="2"/>
        <v>42276</v>
      </c>
      <c r="N7" s="25" t="b">
        <f t="shared" si="2"/>
        <v>1</v>
      </c>
      <c r="O7" s="84" t="e">
        <f ca="1">IF($N7,_xll.BDP($K7,O$4),"[DISABLED]")</f>
        <v>#NAME?</v>
      </c>
      <c r="P7" s="84" t="e">
        <f ca="1">IF($N7,_xll.BDP($K7,P$4),"[DISABLED]")</f>
        <v>#NAME?</v>
      </c>
      <c r="Q7" s="84" t="e">
        <f ca="1">IF($N7,_xll.BDP($K7,Q$4),"[DISABLED]")</f>
        <v>#NAME?</v>
      </c>
      <c r="R7" s="84" t="e">
        <f ca="1">IF($N7,_xll.BDH($K7,R$4,$M7),"[DISABLED]")</f>
        <v>#NAME?</v>
      </c>
      <c r="S7" s="84" t="e">
        <f ca="1">IF($N7,_xll.BDH($K7,S$4,$M7),"[DISABLED]")</f>
        <v>#NAME?</v>
      </c>
      <c r="T7" s="84" t="e">
        <f ca="1">IF($N7,_xll.BDH($K7,T$4,$M7),"[DISABLED]")</f>
        <v>#NAME?</v>
      </c>
      <c r="V7" s="106" t="s">
        <v>8562</v>
      </c>
      <c r="W7" s="107" t="s">
        <v>1055</v>
      </c>
      <c r="X7" s="108">
        <v>42276</v>
      </c>
      <c r="Y7" s="107" t="b">
        <v>1</v>
      </c>
      <c r="Z7" s="107" t="s">
        <v>6684</v>
      </c>
      <c r="AA7" s="107" t="s">
        <v>8333</v>
      </c>
      <c r="AB7" s="107" t="s">
        <v>8563</v>
      </c>
      <c r="AC7" s="107">
        <v>18.2</v>
      </c>
      <c r="AD7" s="107" t="s">
        <v>6569</v>
      </c>
      <c r="AE7" s="107" t="s">
        <v>6569</v>
      </c>
    </row>
    <row r="8" spans="2:31" outlineLevel="1">
      <c r="B8" s="24" t="s">
        <v>5234</v>
      </c>
      <c r="C8" s="24" t="s">
        <v>0</v>
      </c>
      <c r="D8" s="24" t="s">
        <v>57</v>
      </c>
      <c r="E8" s="24" t="s">
        <v>41</v>
      </c>
      <c r="F8" s="83" t="s">
        <v>58</v>
      </c>
      <c r="G8" s="24">
        <v>0</v>
      </c>
      <c r="H8" s="24" t="s">
        <v>2796</v>
      </c>
      <c r="I8" s="24" t="s">
        <v>2587</v>
      </c>
      <c r="J8" s="24" t="s">
        <v>73</v>
      </c>
      <c r="K8" s="72" t="str">
        <f t="shared" si="1"/>
        <v>EUNEF1 ICPL Curncy</v>
      </c>
      <c r="L8" s="25" t="str">
        <f t="shared" si="2"/>
        <v>ICPL</v>
      </c>
      <c r="M8" s="26">
        <f t="shared" ca="1" si="2"/>
        <v>42276</v>
      </c>
      <c r="N8" s="25" t="b">
        <f t="shared" si="2"/>
        <v>1</v>
      </c>
      <c r="O8" s="84" t="e">
        <f ca="1">IF($N8,_xll.BDP($K8,O$4),"[DISABLED]")</f>
        <v>#NAME?</v>
      </c>
      <c r="P8" s="84" t="e">
        <f ca="1">IF($N8,_xll.BDP($K8,P$4),"[DISABLED]")</f>
        <v>#NAME?</v>
      </c>
      <c r="Q8" s="84" t="e">
        <f ca="1">IF($N8,_xll.BDP($K8,Q$4),"[DISABLED]")</f>
        <v>#NAME?</v>
      </c>
      <c r="R8" s="84" t="e">
        <f ca="1">IF($N8,_xll.BDH($K8,R$4,$M8),"[DISABLED]")</f>
        <v>#NAME?</v>
      </c>
      <c r="S8" s="84" t="e">
        <f ca="1">IF($N8,_xll.BDH($K8,S$4,$M8),"[DISABLED]")</f>
        <v>#NAME?</v>
      </c>
      <c r="T8" s="84" t="e">
        <f ca="1">IF($N8,_xll.BDH($K8,T$4,$M8),"[DISABLED]")</f>
        <v>#NAME?</v>
      </c>
      <c r="V8" s="106" t="s">
        <v>8564</v>
      </c>
      <c r="W8" s="107" t="s">
        <v>1055</v>
      </c>
      <c r="X8" s="108">
        <v>42276</v>
      </c>
      <c r="Y8" s="107" t="b">
        <v>1</v>
      </c>
      <c r="Z8" s="107" t="s">
        <v>6685</v>
      </c>
      <c r="AA8" s="107" t="s">
        <v>8333</v>
      </c>
      <c r="AB8" s="107" t="s">
        <v>8563</v>
      </c>
      <c r="AC8" s="107">
        <v>19.2</v>
      </c>
      <c r="AD8" s="107" t="s">
        <v>6569</v>
      </c>
      <c r="AE8" s="107" t="s">
        <v>6569</v>
      </c>
    </row>
    <row r="9" spans="2:31" outlineLevel="1">
      <c r="B9" s="24" t="s">
        <v>5234</v>
      </c>
      <c r="C9" s="24" t="s">
        <v>0</v>
      </c>
      <c r="D9" s="24" t="s">
        <v>57</v>
      </c>
      <c r="E9" s="24" t="s">
        <v>41</v>
      </c>
      <c r="F9" s="83" t="s">
        <v>71</v>
      </c>
      <c r="G9" s="24">
        <v>0</v>
      </c>
      <c r="H9" s="24" t="s">
        <v>2796</v>
      </c>
      <c r="I9" s="24" t="s">
        <v>2588</v>
      </c>
      <c r="J9" s="24" t="s">
        <v>73</v>
      </c>
      <c r="K9" s="72" t="str">
        <f t="shared" si="1"/>
        <v>EUNEI1 ICPL Curncy</v>
      </c>
      <c r="L9" s="25" t="str">
        <f t="shared" si="2"/>
        <v>ICPL</v>
      </c>
      <c r="M9" s="26">
        <f t="shared" ca="1" si="2"/>
        <v>42276</v>
      </c>
      <c r="N9" s="25" t="b">
        <f t="shared" si="2"/>
        <v>1</v>
      </c>
      <c r="O9" s="84" t="e">
        <f ca="1">IF($N9,_xll.BDP($K9,O$4),"[DISABLED]")</f>
        <v>#NAME?</v>
      </c>
      <c r="P9" s="84" t="e">
        <f ca="1">IF($N9,_xll.BDP($K9,P$4),"[DISABLED]")</f>
        <v>#NAME?</v>
      </c>
      <c r="Q9" s="84" t="e">
        <f ca="1">IF($N9,_xll.BDP($K9,Q$4),"[DISABLED]")</f>
        <v>#NAME?</v>
      </c>
      <c r="R9" s="84" t="e">
        <f ca="1">IF($N9,_xll.BDH($K9,R$4,$M9),"[DISABLED]")</f>
        <v>#NAME?</v>
      </c>
      <c r="S9" s="84" t="e">
        <f ca="1">IF($N9,_xll.BDH($K9,S$4,$M9),"[DISABLED]")</f>
        <v>#NAME?</v>
      </c>
      <c r="T9" s="84" t="e">
        <f ca="1">IF($N9,_xll.BDH($K9,T$4,$M9),"[DISABLED]")</f>
        <v>#NAME?</v>
      </c>
      <c r="V9" s="106" t="s">
        <v>8565</v>
      </c>
      <c r="W9" s="107" t="s">
        <v>1055</v>
      </c>
      <c r="X9" s="108">
        <v>42276</v>
      </c>
      <c r="Y9" s="107" t="b">
        <v>1</v>
      </c>
      <c r="Z9" s="107" t="s">
        <v>6686</v>
      </c>
      <c r="AA9" s="107" t="s">
        <v>8333</v>
      </c>
      <c r="AB9" s="107" t="s">
        <v>8566</v>
      </c>
      <c r="AC9" s="107">
        <v>22</v>
      </c>
      <c r="AD9" s="107" t="s">
        <v>6569</v>
      </c>
      <c r="AE9" s="107" t="s">
        <v>6569</v>
      </c>
    </row>
    <row r="10" spans="2:31" outlineLevel="1">
      <c r="B10" s="24" t="s">
        <v>5234</v>
      </c>
      <c r="C10" s="24" t="s">
        <v>0</v>
      </c>
      <c r="D10" s="24" t="s">
        <v>57</v>
      </c>
      <c r="E10" s="24" t="s">
        <v>41</v>
      </c>
      <c r="F10" s="83" t="s">
        <v>41</v>
      </c>
      <c r="G10" s="24">
        <v>0</v>
      </c>
      <c r="H10" s="24" t="s">
        <v>2796</v>
      </c>
      <c r="I10" s="24" t="s">
        <v>2589</v>
      </c>
      <c r="J10" s="24" t="s">
        <v>73</v>
      </c>
      <c r="K10" s="72" t="str">
        <f t="shared" si="1"/>
        <v>EUNE11 ICPL Curncy</v>
      </c>
      <c r="L10" s="25" t="str">
        <f t="shared" si="2"/>
        <v>ICPL</v>
      </c>
      <c r="M10" s="26">
        <f t="shared" ca="1" si="2"/>
        <v>42276</v>
      </c>
      <c r="N10" s="25" t="b">
        <f t="shared" si="2"/>
        <v>1</v>
      </c>
      <c r="O10" s="84" t="e">
        <f ca="1">IF($N10,_xll.BDP($K10,O$4),"[DISABLED]")</f>
        <v>#NAME?</v>
      </c>
      <c r="P10" s="84" t="e">
        <f ca="1">IF($N10,_xll.BDP($K10,P$4),"[DISABLED]")</f>
        <v>#NAME?</v>
      </c>
      <c r="Q10" s="84" t="e">
        <f ca="1">IF($N10,_xll.BDP($K10,Q$4),"[DISABLED]")</f>
        <v>#NAME?</v>
      </c>
      <c r="R10" s="84" t="e">
        <f ca="1">IF($N10,_xll.BDH($K10,R$4,$M10),"[DISABLED]")</f>
        <v>#NAME?</v>
      </c>
      <c r="S10" s="84" t="e">
        <f ca="1">IF($N10,_xll.BDH($K10,S$4,$M10),"[DISABLED]")</f>
        <v>#NAME?</v>
      </c>
      <c r="T10" s="84" t="e">
        <f ca="1">IF($N10,_xll.BDH($K10,T$4,$M10),"[DISABLED]")</f>
        <v>#NAME?</v>
      </c>
      <c r="V10" s="106" t="s">
        <v>8567</v>
      </c>
      <c r="W10" s="107" t="s">
        <v>1055</v>
      </c>
      <c r="X10" s="108">
        <v>42276</v>
      </c>
      <c r="Y10" s="107" t="b">
        <v>1</v>
      </c>
      <c r="Z10" s="107" t="s">
        <v>6687</v>
      </c>
      <c r="AA10" s="107" t="s">
        <v>8333</v>
      </c>
      <c r="AB10" s="107" t="s">
        <v>8568</v>
      </c>
      <c r="AC10" s="107">
        <v>25.9</v>
      </c>
      <c r="AD10" s="107" t="s">
        <v>6569</v>
      </c>
      <c r="AE10" s="107" t="s">
        <v>6569</v>
      </c>
    </row>
    <row r="11" spans="2:31" outlineLevel="1">
      <c r="B11" s="24" t="s">
        <v>5234</v>
      </c>
      <c r="C11" s="24" t="s">
        <v>0</v>
      </c>
      <c r="D11" s="24" t="s">
        <v>57</v>
      </c>
      <c r="E11" s="24" t="s">
        <v>41</v>
      </c>
      <c r="F11" s="83" t="s">
        <v>146</v>
      </c>
      <c r="G11" s="24">
        <v>0</v>
      </c>
      <c r="H11" s="24" t="s">
        <v>2796</v>
      </c>
      <c r="I11" s="24" t="s">
        <v>2590</v>
      </c>
      <c r="J11" s="24" t="s">
        <v>73</v>
      </c>
      <c r="K11" s="72" t="str">
        <f t="shared" si="1"/>
        <v>EUNER1 ICPL Curncy</v>
      </c>
      <c r="L11" s="25" t="str">
        <f t="shared" si="2"/>
        <v>ICPL</v>
      </c>
      <c r="M11" s="26">
        <f t="shared" ca="1" si="2"/>
        <v>42276</v>
      </c>
      <c r="N11" s="25" t="b">
        <f t="shared" si="2"/>
        <v>1</v>
      </c>
      <c r="O11" s="84" t="e">
        <f ca="1">IF($N11,_xll.BDP($K11,O$4),"[DISABLED]")</f>
        <v>#NAME?</v>
      </c>
      <c r="P11" s="84" t="e">
        <f ca="1">IF($N11,_xll.BDP($K11,P$4),"[DISABLED]")</f>
        <v>#NAME?</v>
      </c>
      <c r="Q11" s="84" t="e">
        <f ca="1">IF($N11,_xll.BDP($K11,Q$4),"[DISABLED]")</f>
        <v>#NAME?</v>
      </c>
      <c r="R11" s="84" t="e">
        <f ca="1">IF($N11,_xll.BDH($K11,R$4,$M11),"[DISABLED]")</f>
        <v>#NAME?</v>
      </c>
      <c r="S11" s="84" t="e">
        <f ca="1">IF($N11,_xll.BDH($K11,S$4,$M11),"[DISABLED]")</f>
        <v>#NAME?</v>
      </c>
      <c r="T11" s="84" t="e">
        <f ca="1">IF($N11,_xll.BDH($K11,T$4,$M11),"[DISABLED]")</f>
        <v>#NAME?</v>
      </c>
      <c r="V11" s="106" t="s">
        <v>8569</v>
      </c>
      <c r="W11" s="107" t="s">
        <v>1055</v>
      </c>
      <c r="X11" s="108">
        <v>42276</v>
      </c>
      <c r="Y11" s="107" t="b">
        <v>1</v>
      </c>
      <c r="Z11" s="107" t="s">
        <v>6688</v>
      </c>
      <c r="AA11" s="107" t="s">
        <v>8333</v>
      </c>
      <c r="AB11" s="107" t="s">
        <v>8568</v>
      </c>
      <c r="AC11" s="107">
        <v>32</v>
      </c>
      <c r="AD11" s="107" t="s">
        <v>6569</v>
      </c>
      <c r="AE11" s="107" t="s">
        <v>6569</v>
      </c>
    </row>
    <row r="12" spans="2:31" outlineLevel="1">
      <c r="B12" s="24" t="s">
        <v>5234</v>
      </c>
      <c r="C12" s="24" t="s">
        <v>0</v>
      </c>
      <c r="D12" s="24" t="s">
        <v>57</v>
      </c>
      <c r="E12" s="24" t="s">
        <v>41</v>
      </c>
      <c r="F12" s="83" t="s">
        <v>42</v>
      </c>
      <c r="G12" s="24">
        <v>0</v>
      </c>
      <c r="H12" s="24" t="s">
        <v>2796</v>
      </c>
      <c r="I12" s="24" t="s">
        <v>2591</v>
      </c>
      <c r="J12" s="24" t="s">
        <v>73</v>
      </c>
      <c r="K12" s="72" t="str">
        <f t="shared" si="1"/>
        <v>EUNE21 ICPL Curncy</v>
      </c>
      <c r="L12" s="25" t="str">
        <f t="shared" si="2"/>
        <v>ICPL</v>
      </c>
      <c r="M12" s="26">
        <f t="shared" ca="1" si="2"/>
        <v>42276</v>
      </c>
      <c r="N12" s="25" t="b">
        <f t="shared" si="2"/>
        <v>1</v>
      </c>
      <c r="O12" s="84" t="e">
        <f ca="1">IF($N12,_xll.BDP($K12,O$4),"[DISABLED]")</f>
        <v>#NAME?</v>
      </c>
      <c r="P12" s="84" t="e">
        <f ca="1">IF($N12,_xll.BDP($K12,P$4),"[DISABLED]")</f>
        <v>#NAME?</v>
      </c>
      <c r="Q12" s="84" t="e">
        <f ca="1">IF($N12,_xll.BDP($K12,Q$4),"[DISABLED]")</f>
        <v>#NAME?</v>
      </c>
      <c r="R12" s="84" t="e">
        <f ca="1">IF($N12,_xll.BDH($K12,R$4,$M12),"[DISABLED]")</f>
        <v>#NAME?</v>
      </c>
      <c r="S12" s="84" t="e">
        <f ca="1">IF($N12,_xll.BDH($K12,S$4,$M12),"[DISABLED]")</f>
        <v>#NAME?</v>
      </c>
      <c r="T12" s="84" t="e">
        <f ca="1">IF($N12,_xll.BDH($K12,T$4,$M12),"[DISABLED]")</f>
        <v>#NAME?</v>
      </c>
      <c r="V12" s="106" t="s">
        <v>8570</v>
      </c>
      <c r="W12" s="107" t="s">
        <v>1055</v>
      </c>
      <c r="X12" s="108">
        <v>42276</v>
      </c>
      <c r="Y12" s="107" t="b">
        <v>1</v>
      </c>
      <c r="Z12" s="107" t="s">
        <v>6689</v>
      </c>
      <c r="AA12" s="107" t="s">
        <v>8333</v>
      </c>
      <c r="AB12" s="107" t="s">
        <v>8571</v>
      </c>
      <c r="AC12" s="107">
        <v>39</v>
      </c>
      <c r="AD12" s="107" t="s">
        <v>6569</v>
      </c>
      <c r="AE12" s="107" t="s">
        <v>6569</v>
      </c>
    </row>
    <row r="13" spans="2:31" outlineLevel="1">
      <c r="B13" s="24" t="s">
        <v>5234</v>
      </c>
      <c r="C13" s="24" t="s">
        <v>0</v>
      </c>
      <c r="D13" s="24" t="s">
        <v>57</v>
      </c>
      <c r="E13" s="24" t="s">
        <v>41</v>
      </c>
      <c r="F13" s="83" t="s">
        <v>43</v>
      </c>
      <c r="G13" s="24">
        <v>0</v>
      </c>
      <c r="H13" s="24" t="s">
        <v>2796</v>
      </c>
      <c r="I13" s="24" t="s">
        <v>2592</v>
      </c>
      <c r="J13" s="24" t="s">
        <v>73</v>
      </c>
      <c r="K13" s="72" t="str">
        <f t="shared" si="1"/>
        <v>EUNE31 ICPL Curncy</v>
      </c>
      <c r="L13" s="25" t="str">
        <f t="shared" si="2"/>
        <v>ICPL</v>
      </c>
      <c r="M13" s="26">
        <f t="shared" ca="1" si="2"/>
        <v>42276</v>
      </c>
      <c r="N13" s="25" t="b">
        <f t="shared" si="2"/>
        <v>1</v>
      </c>
      <c r="O13" s="84" t="e">
        <f ca="1">IF($N13,_xll.BDP($K13,O$4),"[DISABLED]")</f>
        <v>#NAME?</v>
      </c>
      <c r="P13" s="84" t="e">
        <f ca="1">IF($N13,_xll.BDP($K13,P$4),"[DISABLED]")</f>
        <v>#NAME?</v>
      </c>
      <c r="Q13" s="84" t="e">
        <f ca="1">IF($N13,_xll.BDP($K13,Q$4),"[DISABLED]")</f>
        <v>#NAME?</v>
      </c>
      <c r="R13" s="84" t="e">
        <f ca="1">IF($N13,_xll.BDH($K13,R$4,$M13),"[DISABLED]")</f>
        <v>#NAME?</v>
      </c>
      <c r="S13" s="84" t="e">
        <f ca="1">IF($N13,_xll.BDH($K13,S$4,$M13),"[DISABLED]")</f>
        <v>#NAME?</v>
      </c>
      <c r="T13" s="84" t="e">
        <f ca="1">IF($N13,_xll.BDH($K13,T$4,$M13),"[DISABLED]")</f>
        <v>#NAME?</v>
      </c>
      <c r="V13" s="106" t="s">
        <v>8572</v>
      </c>
      <c r="W13" s="107" t="s">
        <v>1055</v>
      </c>
      <c r="X13" s="108">
        <v>42276</v>
      </c>
      <c r="Y13" s="107" t="b">
        <v>1</v>
      </c>
      <c r="Z13" s="107" t="s">
        <v>6690</v>
      </c>
      <c r="AA13" s="107" t="s">
        <v>8333</v>
      </c>
      <c r="AB13" s="107" t="s">
        <v>8573</v>
      </c>
      <c r="AC13" s="107">
        <v>53.3</v>
      </c>
      <c r="AD13" s="107" t="s">
        <v>6569</v>
      </c>
      <c r="AE13" s="107" t="s">
        <v>6569</v>
      </c>
    </row>
    <row r="14" spans="2:31" outlineLevel="1">
      <c r="B14" s="24" t="s">
        <v>5234</v>
      </c>
      <c r="C14" s="24" t="s">
        <v>0</v>
      </c>
      <c r="D14" s="24" t="s">
        <v>57</v>
      </c>
      <c r="E14" s="24" t="s">
        <v>41</v>
      </c>
      <c r="F14" s="83" t="s">
        <v>152</v>
      </c>
      <c r="G14" s="24">
        <v>0</v>
      </c>
      <c r="H14" s="24" t="s">
        <v>2796</v>
      </c>
      <c r="I14" s="24" t="s">
        <v>2593</v>
      </c>
      <c r="J14" s="24" t="s">
        <v>73</v>
      </c>
      <c r="K14" s="72" t="str">
        <f t="shared" si="1"/>
        <v>EUNE41 ICPL Curncy</v>
      </c>
      <c r="L14" s="25" t="str">
        <f t="shared" si="2"/>
        <v>ICPL</v>
      </c>
      <c r="M14" s="26">
        <f t="shared" ca="1" si="2"/>
        <v>42276</v>
      </c>
      <c r="N14" s="25" t="b">
        <f t="shared" si="2"/>
        <v>1</v>
      </c>
      <c r="O14" s="84" t="e">
        <f ca="1">IF($N14,_xll.BDP($K14,O$4),"[DISABLED]")</f>
        <v>#NAME?</v>
      </c>
      <c r="P14" s="84" t="e">
        <f ca="1">IF($N14,_xll.BDP($K14,P$4),"[DISABLED]")</f>
        <v>#NAME?</v>
      </c>
      <c r="Q14" s="84" t="e">
        <f ca="1">IF($N14,_xll.BDP($K14,Q$4),"[DISABLED]")</f>
        <v>#NAME?</v>
      </c>
      <c r="R14" s="84" t="e">
        <f ca="1">IF($N14,_xll.BDH($K14,R$4,$M14),"[DISABLED]")</f>
        <v>#NAME?</v>
      </c>
      <c r="S14" s="84" t="e">
        <f ca="1">IF($N14,_xll.BDH($K14,S$4,$M14),"[DISABLED]")</f>
        <v>#NAME?</v>
      </c>
      <c r="T14" s="84" t="e">
        <f ca="1">IF($N14,_xll.BDH($K14,T$4,$M14),"[DISABLED]")</f>
        <v>#NAME?</v>
      </c>
      <c r="V14" s="106" t="s">
        <v>8574</v>
      </c>
      <c r="W14" s="107" t="s">
        <v>1055</v>
      </c>
      <c r="X14" s="108">
        <v>42276</v>
      </c>
      <c r="Y14" s="107" t="b">
        <v>1</v>
      </c>
      <c r="Z14" s="107" t="s">
        <v>6691</v>
      </c>
      <c r="AA14" s="107" t="s">
        <v>8333</v>
      </c>
      <c r="AB14" s="107" t="s">
        <v>8573</v>
      </c>
      <c r="AC14" s="107">
        <v>62.8</v>
      </c>
      <c r="AD14" s="107" t="s">
        <v>6569</v>
      </c>
      <c r="AE14" s="107" t="s">
        <v>6569</v>
      </c>
    </row>
    <row r="15" spans="2:31" outlineLevel="1">
      <c r="B15" s="24" t="s">
        <v>5234</v>
      </c>
      <c r="C15" s="24" t="s">
        <v>0</v>
      </c>
      <c r="D15" s="24" t="s">
        <v>57</v>
      </c>
      <c r="E15" s="24" t="s">
        <v>41</v>
      </c>
      <c r="F15" s="83" t="s">
        <v>44</v>
      </c>
      <c r="G15" s="24">
        <v>0</v>
      </c>
      <c r="H15" s="24" t="s">
        <v>2796</v>
      </c>
      <c r="I15" s="24" t="s">
        <v>2594</v>
      </c>
      <c r="J15" s="24" t="s">
        <v>73</v>
      </c>
      <c r="K15" s="72" t="str">
        <f t="shared" si="1"/>
        <v>EUNE51 ICPL Curncy</v>
      </c>
      <c r="L15" s="25" t="str">
        <f t="shared" si="2"/>
        <v>ICPL</v>
      </c>
      <c r="M15" s="26">
        <f t="shared" ca="1" si="2"/>
        <v>42276</v>
      </c>
      <c r="N15" s="25" t="b">
        <f t="shared" si="2"/>
        <v>1</v>
      </c>
      <c r="O15" s="84" t="e">
        <f ca="1">IF($N15,_xll.BDP($K15,O$4),"[DISABLED]")</f>
        <v>#NAME?</v>
      </c>
      <c r="P15" s="84" t="e">
        <f ca="1">IF($N15,_xll.BDP($K15,P$4),"[DISABLED]")</f>
        <v>#NAME?</v>
      </c>
      <c r="Q15" s="84" t="e">
        <f ca="1">IF($N15,_xll.BDP($K15,Q$4),"[DISABLED]")</f>
        <v>#NAME?</v>
      </c>
      <c r="R15" s="84" t="e">
        <f ca="1">IF($N15,_xll.BDH($K15,R$4,$M15),"[DISABLED]")</f>
        <v>#NAME?</v>
      </c>
      <c r="S15" s="84" t="e">
        <f ca="1">IF($N15,_xll.BDH($K15,S$4,$M15),"[DISABLED]")</f>
        <v>#NAME?</v>
      </c>
      <c r="T15" s="84" t="e">
        <f ca="1">IF($N15,_xll.BDH($K15,T$4,$M15),"[DISABLED]")</f>
        <v>#NAME?</v>
      </c>
      <c r="V15" s="106" t="s">
        <v>8575</v>
      </c>
      <c r="W15" s="107" t="s">
        <v>1055</v>
      </c>
      <c r="X15" s="108">
        <v>42276</v>
      </c>
      <c r="Y15" s="107" t="b">
        <v>1</v>
      </c>
      <c r="Z15" s="107" t="s">
        <v>6692</v>
      </c>
      <c r="AA15" s="107" t="s">
        <v>8333</v>
      </c>
      <c r="AB15" s="107" t="s">
        <v>8573</v>
      </c>
      <c r="AC15" s="107">
        <v>68.599999999999994</v>
      </c>
      <c r="AD15" s="107" t="s">
        <v>6569</v>
      </c>
      <c r="AE15" s="107" t="s">
        <v>6569</v>
      </c>
    </row>
    <row r="16" spans="2:31" outlineLevel="1">
      <c r="B16" s="24" t="s">
        <v>5234</v>
      </c>
      <c r="C16" s="24" t="s">
        <v>0</v>
      </c>
      <c r="D16" s="24" t="s">
        <v>57</v>
      </c>
      <c r="E16" s="24" t="s">
        <v>41</v>
      </c>
      <c r="F16" s="83" t="s">
        <v>45</v>
      </c>
      <c r="G16" s="24">
        <v>0</v>
      </c>
      <c r="H16" s="24" t="s">
        <v>2796</v>
      </c>
      <c r="I16" s="24" t="s">
        <v>2595</v>
      </c>
      <c r="J16" s="24" t="s">
        <v>73</v>
      </c>
      <c r="K16" s="72" t="str">
        <f t="shared" si="1"/>
        <v>EUNE71 ICPL Curncy</v>
      </c>
      <c r="L16" s="25" t="str">
        <f t="shared" si="2"/>
        <v>ICPL</v>
      </c>
      <c r="M16" s="26">
        <f t="shared" ca="1" si="2"/>
        <v>42276</v>
      </c>
      <c r="N16" s="25" t="b">
        <f t="shared" si="2"/>
        <v>1</v>
      </c>
      <c r="O16" s="84" t="e">
        <f ca="1">IF($N16,_xll.BDP($K16,O$4),"[DISABLED]")</f>
        <v>#NAME?</v>
      </c>
      <c r="P16" s="84" t="e">
        <f ca="1">IF($N16,_xll.BDP($K16,P$4),"[DISABLED]")</f>
        <v>#NAME?</v>
      </c>
      <c r="Q16" s="84" t="e">
        <f ca="1">IF($N16,_xll.BDP($K16,Q$4),"[DISABLED]")</f>
        <v>#NAME?</v>
      </c>
      <c r="R16" s="84" t="e">
        <f ca="1">IF($N16,_xll.BDH($K16,R$4,$M16),"[DISABLED]")</f>
        <v>#NAME?</v>
      </c>
      <c r="S16" s="84" t="e">
        <f ca="1">IF($N16,_xll.BDH($K16,S$4,$M16),"[DISABLED]")</f>
        <v>#NAME?</v>
      </c>
      <c r="T16" s="84" t="e">
        <f ca="1">IF($N16,_xll.BDH($K16,T$4,$M16),"[DISABLED]")</f>
        <v>#NAME?</v>
      </c>
      <c r="V16" s="106" t="s">
        <v>8576</v>
      </c>
      <c r="W16" s="107" t="s">
        <v>1055</v>
      </c>
      <c r="X16" s="108">
        <v>42276</v>
      </c>
      <c r="Y16" s="107" t="b">
        <v>1</v>
      </c>
      <c r="Z16" s="107" t="s">
        <v>6693</v>
      </c>
      <c r="AA16" s="107" t="s">
        <v>8333</v>
      </c>
      <c r="AB16" s="107" t="s">
        <v>8577</v>
      </c>
      <c r="AC16" s="107">
        <v>72.3</v>
      </c>
      <c r="AD16" s="107" t="s">
        <v>6569</v>
      </c>
      <c r="AE16" s="107" t="s">
        <v>6569</v>
      </c>
    </row>
    <row r="17" spans="2:31" outlineLevel="1">
      <c r="B17" s="24" t="s">
        <v>5234</v>
      </c>
      <c r="C17" s="24" t="s">
        <v>0</v>
      </c>
      <c r="D17" s="24" t="s">
        <v>57</v>
      </c>
      <c r="E17" s="24" t="s">
        <v>41</v>
      </c>
      <c r="F17" s="83" t="s">
        <v>46</v>
      </c>
      <c r="G17" s="24">
        <v>0</v>
      </c>
      <c r="H17" s="24" t="s">
        <v>2796</v>
      </c>
      <c r="I17" s="24" t="s">
        <v>2596</v>
      </c>
      <c r="J17" s="24" t="s">
        <v>73</v>
      </c>
      <c r="K17" s="72" t="str">
        <f t="shared" si="1"/>
        <v>EUNE101 ICPL Curncy</v>
      </c>
      <c r="L17" s="25" t="str">
        <f t="shared" si="2"/>
        <v>ICPL</v>
      </c>
      <c r="M17" s="26">
        <f t="shared" ca="1" si="2"/>
        <v>42276</v>
      </c>
      <c r="N17" s="25" t="b">
        <f t="shared" si="2"/>
        <v>1</v>
      </c>
      <c r="O17" s="84" t="e">
        <f ca="1">IF($N17,_xll.BDP($K17,O$4),"[DISABLED]")</f>
        <v>#NAME?</v>
      </c>
      <c r="P17" s="84" t="e">
        <f ca="1">IF($N17,_xll.BDP($K17,P$4),"[DISABLED]")</f>
        <v>#NAME?</v>
      </c>
      <c r="Q17" s="84" t="e">
        <f ca="1">IF($N17,_xll.BDP($K17,Q$4),"[DISABLED]")</f>
        <v>#NAME?</v>
      </c>
      <c r="R17" s="84" t="e">
        <f ca="1">IF($N17,_xll.BDH($K17,R$4,$M17),"[DISABLED]")</f>
        <v>#NAME?</v>
      </c>
      <c r="S17" s="84" t="e">
        <f ca="1">IF($N17,_xll.BDH($K17,S$4,$M17),"[DISABLED]")</f>
        <v>#NAME?</v>
      </c>
      <c r="T17" s="84" t="e">
        <f ca="1">IF($N17,_xll.BDH($K17,T$4,$M17),"[DISABLED]")</f>
        <v>#NAME?</v>
      </c>
      <c r="V17" s="106" t="s">
        <v>8578</v>
      </c>
      <c r="W17" s="107" t="s">
        <v>1055</v>
      </c>
      <c r="X17" s="108">
        <v>42276</v>
      </c>
      <c r="Y17" s="107" t="b">
        <v>1</v>
      </c>
      <c r="Z17" s="107" t="s">
        <v>6694</v>
      </c>
      <c r="AA17" s="107" t="s">
        <v>8333</v>
      </c>
      <c r="AB17" s="107" t="s">
        <v>8577</v>
      </c>
      <c r="AC17" s="107">
        <v>73.599999999999994</v>
      </c>
      <c r="AD17" s="107" t="s">
        <v>6569</v>
      </c>
      <c r="AE17" s="107" t="s">
        <v>6569</v>
      </c>
    </row>
    <row r="18" spans="2:31" outlineLevel="1">
      <c r="B18" s="24" t="s">
        <v>5234</v>
      </c>
      <c r="C18" s="24" t="s">
        <v>0</v>
      </c>
      <c r="D18" s="24" t="s">
        <v>57</v>
      </c>
      <c r="E18" s="24" t="s">
        <v>41</v>
      </c>
      <c r="F18" s="83" t="s">
        <v>47</v>
      </c>
      <c r="G18" s="24">
        <v>0</v>
      </c>
      <c r="H18" s="24" t="s">
        <v>2796</v>
      </c>
      <c r="I18" s="24" t="s">
        <v>2597</v>
      </c>
      <c r="J18" s="24" t="s">
        <v>73</v>
      </c>
      <c r="K18" s="72" t="str">
        <f t="shared" si="1"/>
        <v>EUNE151 ICPL Curncy</v>
      </c>
      <c r="L18" s="25" t="str">
        <f t="shared" si="2"/>
        <v>ICPL</v>
      </c>
      <c r="M18" s="26">
        <f t="shared" ca="1" si="2"/>
        <v>42276</v>
      </c>
      <c r="N18" s="25" t="b">
        <f t="shared" si="2"/>
        <v>1</v>
      </c>
      <c r="O18" s="84" t="e">
        <f ca="1">IF($N18,_xll.BDP($K18,O$4),"[DISABLED]")</f>
        <v>#NAME?</v>
      </c>
      <c r="P18" s="84" t="e">
        <f ca="1">IF($N18,_xll.BDP($K18,P$4),"[DISABLED]")</f>
        <v>#NAME?</v>
      </c>
      <c r="Q18" s="84" t="e">
        <f ca="1">IF($N18,_xll.BDP($K18,Q$4),"[DISABLED]")</f>
        <v>#NAME?</v>
      </c>
      <c r="R18" s="84" t="e">
        <f ca="1">IF($N18,_xll.BDH($K18,R$4,$M18),"[DISABLED]")</f>
        <v>#NAME?</v>
      </c>
      <c r="S18" s="84" t="e">
        <f ca="1">IF($N18,_xll.BDH($K18,S$4,$M18),"[DISABLED]")</f>
        <v>#NAME?</v>
      </c>
      <c r="T18" s="84" t="e">
        <f ca="1">IF($N18,_xll.BDH($K18,T$4,$M18),"[DISABLED]")</f>
        <v>#NAME?</v>
      </c>
      <c r="V18" s="106" t="s">
        <v>8579</v>
      </c>
      <c r="W18" s="107" t="s">
        <v>1055</v>
      </c>
      <c r="X18" s="108">
        <v>42276</v>
      </c>
      <c r="Y18" s="107" t="b">
        <v>1</v>
      </c>
      <c r="Z18" s="107" t="s">
        <v>6695</v>
      </c>
      <c r="AA18" s="107" t="s">
        <v>8333</v>
      </c>
      <c r="AB18" s="107" t="s">
        <v>8580</v>
      </c>
      <c r="AC18" s="107">
        <v>71</v>
      </c>
      <c r="AD18" s="107" t="s">
        <v>6569</v>
      </c>
      <c r="AE18" s="107" t="s">
        <v>6569</v>
      </c>
    </row>
    <row r="19" spans="2:31" outlineLevel="1">
      <c r="B19" s="24" t="s">
        <v>5234</v>
      </c>
      <c r="C19" s="24" t="s">
        <v>0</v>
      </c>
      <c r="D19" s="24" t="s">
        <v>57</v>
      </c>
      <c r="E19" s="24" t="s">
        <v>41</v>
      </c>
      <c r="F19" s="83" t="s">
        <v>48</v>
      </c>
      <c r="G19" s="24">
        <v>0</v>
      </c>
      <c r="H19" s="24" t="s">
        <v>2796</v>
      </c>
      <c r="I19" s="24" t="s">
        <v>2598</v>
      </c>
      <c r="J19" s="24" t="s">
        <v>73</v>
      </c>
      <c r="K19" s="72" t="str">
        <f t="shared" si="1"/>
        <v>EUNE201 ICPL Curncy</v>
      </c>
      <c r="L19" s="25" t="str">
        <f t="shared" si="2"/>
        <v>ICPL</v>
      </c>
      <c r="M19" s="26">
        <f t="shared" ca="1" si="2"/>
        <v>42276</v>
      </c>
      <c r="N19" s="25" t="b">
        <f t="shared" si="2"/>
        <v>1</v>
      </c>
      <c r="O19" s="84" t="e">
        <f ca="1">IF($N19,_xll.BDP($K19,O$4),"[DISABLED]")</f>
        <v>#NAME?</v>
      </c>
      <c r="P19" s="84" t="e">
        <f ca="1">IF($N19,_xll.BDP($K19,P$4),"[DISABLED]")</f>
        <v>#NAME?</v>
      </c>
      <c r="Q19" s="84" t="e">
        <f ca="1">IF($N19,_xll.BDP($K19,Q$4),"[DISABLED]")</f>
        <v>#NAME?</v>
      </c>
      <c r="R19" s="84" t="e">
        <f ca="1">IF($N19,_xll.BDH($K19,R$4,$M19),"[DISABLED]")</f>
        <v>#NAME?</v>
      </c>
      <c r="S19" s="84" t="e">
        <f ca="1">IF($N19,_xll.BDH($K19,S$4,$M19),"[DISABLED]")</f>
        <v>#NAME?</v>
      </c>
      <c r="T19" s="84" t="e">
        <f ca="1">IF($N19,_xll.BDH($K19,T$4,$M19),"[DISABLED]")</f>
        <v>#NAME?</v>
      </c>
      <c r="V19" s="106" t="s">
        <v>8581</v>
      </c>
      <c r="W19" s="107" t="s">
        <v>1055</v>
      </c>
      <c r="X19" s="108">
        <v>42276</v>
      </c>
      <c r="Y19" s="107" t="b">
        <v>1</v>
      </c>
      <c r="Z19" s="107" t="s">
        <v>6696</v>
      </c>
      <c r="AA19" s="107" t="s">
        <v>8333</v>
      </c>
      <c r="AB19" s="107" t="s">
        <v>8580</v>
      </c>
      <c r="AC19" s="107">
        <v>67.7</v>
      </c>
      <c r="AD19" s="107" t="s">
        <v>6569</v>
      </c>
      <c r="AE19" s="107" t="s">
        <v>6569</v>
      </c>
    </row>
    <row r="20" spans="2:31" outlineLevel="1">
      <c r="B20" s="24" t="s">
        <v>5234</v>
      </c>
      <c r="C20" s="24" t="s">
        <v>0</v>
      </c>
      <c r="D20" s="24" t="s">
        <v>57</v>
      </c>
      <c r="E20" s="24" t="s">
        <v>42</v>
      </c>
      <c r="F20" s="24" t="s">
        <v>209</v>
      </c>
      <c r="G20" s="24">
        <v>0</v>
      </c>
      <c r="H20" s="24" t="s">
        <v>2796</v>
      </c>
      <c r="I20" s="24" t="s">
        <v>2599</v>
      </c>
      <c r="J20" s="24" t="s">
        <v>73</v>
      </c>
      <c r="K20" s="72" t="str">
        <f t="shared" si="1"/>
        <v>EUNEA2 ICPL Curncy</v>
      </c>
      <c r="L20" s="25" t="str">
        <f t="shared" si="2"/>
        <v>ICPL</v>
      </c>
      <c r="M20" s="26">
        <f t="shared" ca="1" si="2"/>
        <v>42276</v>
      </c>
      <c r="N20" s="25" t="b">
        <f t="shared" si="2"/>
        <v>1</v>
      </c>
      <c r="O20" s="84" t="e">
        <f ca="1">IF($N20,_xll.BDP($K20,O$4),"[DISABLED]")</f>
        <v>#NAME?</v>
      </c>
      <c r="P20" s="84" t="e">
        <f ca="1">IF($N20,_xll.BDP($K20,P$4),"[DISABLED]")</f>
        <v>#NAME?</v>
      </c>
      <c r="Q20" s="84" t="e">
        <f ca="1">IF($N20,_xll.BDP($K20,Q$4),"[DISABLED]")</f>
        <v>#NAME?</v>
      </c>
      <c r="R20" s="84" t="e">
        <f ca="1">IF($N20,_xll.BDH($K20,R$4,$M20),"[DISABLED]")</f>
        <v>#NAME?</v>
      </c>
      <c r="S20" s="84" t="e">
        <f ca="1">IF($N20,_xll.BDH($K20,S$4,$M20),"[DISABLED]")</f>
        <v>#NAME?</v>
      </c>
      <c r="T20" s="84" t="e">
        <f ca="1">IF($N20,_xll.BDH($K20,T$4,$M20),"[DISABLED]")</f>
        <v>#NAME?</v>
      </c>
      <c r="V20" s="106" t="s">
        <v>8582</v>
      </c>
      <c r="W20" s="107" t="s">
        <v>1055</v>
      </c>
      <c r="X20" s="108">
        <v>42276</v>
      </c>
      <c r="Y20" s="107" t="b">
        <v>1</v>
      </c>
      <c r="Z20" s="107" t="s">
        <v>6697</v>
      </c>
      <c r="AA20" s="107" t="s">
        <v>8333</v>
      </c>
      <c r="AB20" s="107" t="s">
        <v>8559</v>
      </c>
      <c r="AC20" s="107">
        <v>20.6</v>
      </c>
      <c r="AD20" s="107" t="s">
        <v>6569</v>
      </c>
      <c r="AE20" s="107" t="s">
        <v>6569</v>
      </c>
    </row>
    <row r="21" spans="2:31" outlineLevel="1">
      <c r="B21" s="24" t="s">
        <v>5234</v>
      </c>
      <c r="C21" s="24" t="s">
        <v>0</v>
      </c>
      <c r="D21" s="24" t="s">
        <v>57</v>
      </c>
      <c r="E21" s="24" t="s">
        <v>42</v>
      </c>
      <c r="F21" s="24" t="s">
        <v>210</v>
      </c>
      <c r="G21" s="24">
        <v>0</v>
      </c>
      <c r="H21" s="24" t="s">
        <v>2796</v>
      </c>
      <c r="I21" s="24" t="s">
        <v>2600</v>
      </c>
      <c r="J21" s="24" t="s">
        <v>73</v>
      </c>
      <c r="K21" s="72" t="str">
        <f t="shared" si="1"/>
        <v>EUNEB2 ICPL Curncy</v>
      </c>
      <c r="L21" s="25" t="str">
        <f t="shared" si="2"/>
        <v>ICPL</v>
      </c>
      <c r="M21" s="26">
        <f t="shared" ca="1" si="2"/>
        <v>42276</v>
      </c>
      <c r="N21" s="25" t="b">
        <f t="shared" si="2"/>
        <v>1</v>
      </c>
      <c r="O21" s="84" t="e">
        <f ca="1">IF($N21,_xll.BDP($K21,O$4),"[DISABLED]")</f>
        <v>#NAME?</v>
      </c>
      <c r="P21" s="84" t="e">
        <f ca="1">IF($N21,_xll.BDP($K21,P$4),"[DISABLED]")</f>
        <v>#NAME?</v>
      </c>
      <c r="Q21" s="84" t="e">
        <f ca="1">IF($N21,_xll.BDP($K21,Q$4),"[DISABLED]")</f>
        <v>#NAME?</v>
      </c>
      <c r="R21" s="84" t="e">
        <f ca="1">IF($N21,_xll.BDH($K21,R$4,$M21),"[DISABLED]")</f>
        <v>#NAME?</v>
      </c>
      <c r="S21" s="84" t="e">
        <f ca="1">IF($N21,_xll.BDH($K21,S$4,$M21),"[DISABLED]")</f>
        <v>#NAME?</v>
      </c>
      <c r="T21" s="84" t="e">
        <f ca="1">IF($N21,_xll.BDH($K21,T$4,$M21),"[DISABLED]")</f>
        <v>#NAME?</v>
      </c>
      <c r="V21" s="106" t="s">
        <v>8583</v>
      </c>
      <c r="W21" s="107" t="s">
        <v>1055</v>
      </c>
      <c r="X21" s="108">
        <v>42276</v>
      </c>
      <c r="Y21" s="107" t="b">
        <v>1</v>
      </c>
      <c r="Z21" s="107" t="s">
        <v>6698</v>
      </c>
      <c r="AA21" s="107" t="s">
        <v>8333</v>
      </c>
      <c r="AB21" s="107" t="s">
        <v>8584</v>
      </c>
      <c r="AC21" s="107">
        <v>19.8</v>
      </c>
      <c r="AD21" s="107" t="s">
        <v>6569</v>
      </c>
      <c r="AE21" s="107" t="s">
        <v>6569</v>
      </c>
    </row>
    <row r="22" spans="2:31" outlineLevel="1">
      <c r="B22" s="24" t="s">
        <v>5234</v>
      </c>
      <c r="C22" s="24" t="s">
        <v>0</v>
      </c>
      <c r="D22" s="24" t="s">
        <v>57</v>
      </c>
      <c r="E22" s="24" t="s">
        <v>42</v>
      </c>
      <c r="F22" s="83" t="s">
        <v>54</v>
      </c>
      <c r="G22" s="24">
        <v>0</v>
      </c>
      <c r="H22" s="24" t="s">
        <v>2796</v>
      </c>
      <c r="I22" s="24" t="s">
        <v>2601</v>
      </c>
      <c r="J22" s="24" t="s">
        <v>73</v>
      </c>
      <c r="K22" s="72" t="str">
        <f t="shared" si="1"/>
        <v>EUNEC2 ICPL Curncy</v>
      </c>
      <c r="L22" s="25" t="str">
        <f t="shared" si="2"/>
        <v>ICPL</v>
      </c>
      <c r="M22" s="26">
        <f t="shared" ca="1" si="2"/>
        <v>42276</v>
      </c>
      <c r="N22" s="25" t="b">
        <f t="shared" si="2"/>
        <v>1</v>
      </c>
      <c r="O22" s="84" t="e">
        <f ca="1">IF($N22,_xll.BDP($K22,O$4),"[DISABLED]")</f>
        <v>#NAME?</v>
      </c>
      <c r="P22" s="84" t="e">
        <f ca="1">IF($N22,_xll.BDP($K22,P$4),"[DISABLED]")</f>
        <v>#NAME?</v>
      </c>
      <c r="Q22" s="84" t="e">
        <f ca="1">IF($N22,_xll.BDP($K22,Q$4),"[DISABLED]")</f>
        <v>#NAME?</v>
      </c>
      <c r="R22" s="84" t="e">
        <f ca="1">IF($N22,_xll.BDH($K22,R$4,$M22),"[DISABLED]")</f>
        <v>#NAME?</v>
      </c>
      <c r="S22" s="84" t="e">
        <f ca="1">IF($N22,_xll.BDH($K22,S$4,$M22),"[DISABLED]")</f>
        <v>#NAME?</v>
      </c>
      <c r="T22" s="84" t="e">
        <f ca="1">IF($N22,_xll.BDH($K22,T$4,$M22),"[DISABLED]")</f>
        <v>#NAME?</v>
      </c>
      <c r="V22" s="106" t="s">
        <v>8585</v>
      </c>
      <c r="W22" s="107" t="s">
        <v>1055</v>
      </c>
      <c r="X22" s="108">
        <v>42276</v>
      </c>
      <c r="Y22" s="107" t="b">
        <v>1</v>
      </c>
      <c r="Z22" s="107" t="s">
        <v>6699</v>
      </c>
      <c r="AA22" s="107" t="s">
        <v>8333</v>
      </c>
      <c r="AB22" s="107" t="s">
        <v>8563</v>
      </c>
      <c r="AC22" s="107">
        <v>19.5</v>
      </c>
      <c r="AD22" s="107" t="s">
        <v>6569</v>
      </c>
      <c r="AE22" s="107" t="s">
        <v>6569</v>
      </c>
    </row>
    <row r="23" spans="2:31" outlineLevel="1">
      <c r="B23" s="24" t="s">
        <v>5234</v>
      </c>
      <c r="C23" s="24" t="s">
        <v>0</v>
      </c>
      <c r="D23" s="24" t="s">
        <v>57</v>
      </c>
      <c r="E23" s="24" t="s">
        <v>42</v>
      </c>
      <c r="F23" s="83" t="s">
        <v>58</v>
      </c>
      <c r="G23" s="24">
        <v>0</v>
      </c>
      <c r="H23" s="24" t="s">
        <v>2796</v>
      </c>
      <c r="I23" s="24" t="s">
        <v>2602</v>
      </c>
      <c r="J23" s="24" t="s">
        <v>73</v>
      </c>
      <c r="K23" s="72" t="str">
        <f t="shared" si="1"/>
        <v>EUNEF2 ICPL Curncy</v>
      </c>
      <c r="L23" s="25" t="str">
        <f t="shared" si="2"/>
        <v>ICPL</v>
      </c>
      <c r="M23" s="26">
        <f t="shared" ca="1" si="2"/>
        <v>42276</v>
      </c>
      <c r="N23" s="25" t="b">
        <f t="shared" si="2"/>
        <v>1</v>
      </c>
      <c r="O23" s="84" t="e">
        <f ca="1">IF($N23,_xll.BDP($K23,O$4),"[DISABLED]")</f>
        <v>#NAME?</v>
      </c>
      <c r="P23" s="84" t="e">
        <f ca="1">IF($N23,_xll.BDP($K23,P$4),"[DISABLED]")</f>
        <v>#NAME?</v>
      </c>
      <c r="Q23" s="84" t="e">
        <f ca="1">IF($N23,_xll.BDP($K23,Q$4),"[DISABLED]")</f>
        <v>#NAME?</v>
      </c>
      <c r="R23" s="84" t="e">
        <f ca="1">IF($N23,_xll.BDH($K23,R$4,$M23),"[DISABLED]")</f>
        <v>#NAME?</v>
      </c>
      <c r="S23" s="84" t="e">
        <f ca="1">IF($N23,_xll.BDH($K23,S$4,$M23),"[DISABLED]")</f>
        <v>#NAME?</v>
      </c>
      <c r="T23" s="84" t="e">
        <f ca="1">IF($N23,_xll.BDH($K23,T$4,$M23),"[DISABLED]")</f>
        <v>#NAME?</v>
      </c>
      <c r="V23" s="106" t="s">
        <v>8586</v>
      </c>
      <c r="W23" s="107" t="s">
        <v>1055</v>
      </c>
      <c r="X23" s="108">
        <v>42276</v>
      </c>
      <c r="Y23" s="107" t="b">
        <v>1</v>
      </c>
      <c r="Z23" s="107" t="s">
        <v>6700</v>
      </c>
      <c r="AA23" s="107" t="s">
        <v>8333</v>
      </c>
      <c r="AB23" s="107" t="s">
        <v>8563</v>
      </c>
      <c r="AC23" s="107">
        <v>23.1</v>
      </c>
      <c r="AD23" s="107" t="s">
        <v>6569</v>
      </c>
      <c r="AE23" s="107" t="s">
        <v>6569</v>
      </c>
    </row>
    <row r="24" spans="2:31" outlineLevel="1">
      <c r="B24" s="24" t="s">
        <v>5234</v>
      </c>
      <c r="C24" s="24" t="s">
        <v>0</v>
      </c>
      <c r="D24" s="24" t="s">
        <v>57</v>
      </c>
      <c r="E24" s="24" t="s">
        <v>42</v>
      </c>
      <c r="F24" s="83" t="s">
        <v>71</v>
      </c>
      <c r="G24" s="24">
        <v>0</v>
      </c>
      <c r="H24" s="24" t="s">
        <v>2796</v>
      </c>
      <c r="I24" s="24" t="s">
        <v>2603</v>
      </c>
      <c r="J24" s="24" t="s">
        <v>73</v>
      </c>
      <c r="K24" s="72" t="str">
        <f t="shared" si="1"/>
        <v>EUNEI2 ICPL Curncy</v>
      </c>
      <c r="L24" s="25" t="str">
        <f t="shared" si="2"/>
        <v>ICPL</v>
      </c>
      <c r="M24" s="26">
        <f t="shared" ca="1" si="2"/>
        <v>42276</v>
      </c>
      <c r="N24" s="25" t="b">
        <f t="shared" si="2"/>
        <v>1</v>
      </c>
      <c r="O24" s="84" t="e">
        <f ca="1">IF($N24,_xll.BDP($K24,O$4),"[DISABLED]")</f>
        <v>#NAME?</v>
      </c>
      <c r="P24" s="84" t="e">
        <f ca="1">IF($N24,_xll.BDP($K24,P$4),"[DISABLED]")</f>
        <v>#NAME?</v>
      </c>
      <c r="Q24" s="84" t="e">
        <f ca="1">IF($N24,_xll.BDP($K24,Q$4),"[DISABLED]")</f>
        <v>#NAME?</v>
      </c>
      <c r="R24" s="84" t="e">
        <f ca="1">IF($N24,_xll.BDH($K24,R$4,$M24),"[DISABLED]")</f>
        <v>#NAME?</v>
      </c>
      <c r="S24" s="84" t="e">
        <f ca="1">IF($N24,_xll.BDH($K24,S$4,$M24),"[DISABLED]")</f>
        <v>#NAME?</v>
      </c>
      <c r="T24" s="84" t="e">
        <f ca="1">IF($N24,_xll.BDH($K24,T$4,$M24),"[DISABLED]")</f>
        <v>#NAME?</v>
      </c>
      <c r="V24" s="106" t="s">
        <v>8587</v>
      </c>
      <c r="W24" s="107" t="s">
        <v>1055</v>
      </c>
      <c r="X24" s="108">
        <v>42276</v>
      </c>
      <c r="Y24" s="107" t="b">
        <v>1</v>
      </c>
      <c r="Z24" s="107" t="s">
        <v>6701</v>
      </c>
      <c r="AA24" s="107" t="s">
        <v>8333</v>
      </c>
      <c r="AB24" s="107" t="s">
        <v>8566</v>
      </c>
      <c r="AC24" s="107">
        <v>26.1</v>
      </c>
      <c r="AD24" s="107" t="s">
        <v>6569</v>
      </c>
      <c r="AE24" s="107" t="s">
        <v>6569</v>
      </c>
    </row>
    <row r="25" spans="2:31" outlineLevel="1">
      <c r="B25" s="24" t="s">
        <v>5234</v>
      </c>
      <c r="C25" s="24" t="s">
        <v>0</v>
      </c>
      <c r="D25" s="24" t="s">
        <v>57</v>
      </c>
      <c r="E25" s="24" t="s">
        <v>42</v>
      </c>
      <c r="F25" s="83" t="s">
        <v>41</v>
      </c>
      <c r="G25" s="24">
        <v>0</v>
      </c>
      <c r="H25" s="24" t="s">
        <v>2796</v>
      </c>
      <c r="I25" s="24" t="s">
        <v>2604</v>
      </c>
      <c r="J25" s="24" t="s">
        <v>73</v>
      </c>
      <c r="K25" s="72" t="str">
        <f t="shared" si="1"/>
        <v>EUNE12 ICPL Curncy</v>
      </c>
      <c r="L25" s="25" t="str">
        <f t="shared" si="2"/>
        <v>ICPL</v>
      </c>
      <c r="M25" s="26">
        <f t="shared" ca="1" si="2"/>
        <v>42276</v>
      </c>
      <c r="N25" s="25" t="b">
        <f t="shared" si="2"/>
        <v>1</v>
      </c>
      <c r="O25" s="84" t="e">
        <f ca="1">IF($N25,_xll.BDP($K25,O$4),"[DISABLED]")</f>
        <v>#NAME?</v>
      </c>
      <c r="P25" s="84" t="e">
        <f ca="1">IF($N25,_xll.BDP($K25,P$4),"[DISABLED]")</f>
        <v>#NAME?</v>
      </c>
      <c r="Q25" s="84" t="e">
        <f ca="1">IF($N25,_xll.BDP($K25,Q$4),"[DISABLED]")</f>
        <v>#NAME?</v>
      </c>
      <c r="R25" s="84" t="e">
        <f ca="1">IF($N25,_xll.BDH($K25,R$4,$M25),"[DISABLED]")</f>
        <v>#NAME?</v>
      </c>
      <c r="S25" s="84" t="e">
        <f ca="1">IF($N25,_xll.BDH($K25,S$4,$M25),"[DISABLED]")</f>
        <v>#NAME?</v>
      </c>
      <c r="T25" s="84" t="e">
        <f ca="1">IF($N25,_xll.BDH($K25,T$4,$M25),"[DISABLED]")</f>
        <v>#NAME?</v>
      </c>
      <c r="V25" s="106" t="s">
        <v>8588</v>
      </c>
      <c r="W25" s="107" t="s">
        <v>1055</v>
      </c>
      <c r="X25" s="108">
        <v>42276</v>
      </c>
      <c r="Y25" s="107" t="b">
        <v>1</v>
      </c>
      <c r="Z25" s="107" t="s">
        <v>6702</v>
      </c>
      <c r="AA25" s="107" t="s">
        <v>8333</v>
      </c>
      <c r="AB25" s="107" t="s">
        <v>8571</v>
      </c>
      <c r="AC25" s="107">
        <v>29.8</v>
      </c>
      <c r="AD25" s="107" t="s">
        <v>6569</v>
      </c>
      <c r="AE25" s="107" t="s">
        <v>6569</v>
      </c>
    </row>
    <row r="26" spans="2:31" outlineLevel="1">
      <c r="B26" s="24" t="s">
        <v>5234</v>
      </c>
      <c r="C26" s="24" t="s">
        <v>0</v>
      </c>
      <c r="D26" s="24" t="s">
        <v>57</v>
      </c>
      <c r="E26" s="24" t="s">
        <v>42</v>
      </c>
      <c r="F26" s="83" t="s">
        <v>146</v>
      </c>
      <c r="G26" s="24">
        <v>0</v>
      </c>
      <c r="H26" s="24" t="s">
        <v>2796</v>
      </c>
      <c r="I26" s="24" t="s">
        <v>2605</v>
      </c>
      <c r="J26" s="24" t="s">
        <v>73</v>
      </c>
      <c r="K26" s="72" t="str">
        <f t="shared" si="1"/>
        <v>EUNER2 ICPL Curncy</v>
      </c>
      <c r="L26" s="25" t="str">
        <f t="shared" si="2"/>
        <v>ICPL</v>
      </c>
      <c r="M26" s="26">
        <f t="shared" ca="1" si="2"/>
        <v>42276</v>
      </c>
      <c r="N26" s="25" t="b">
        <f t="shared" si="2"/>
        <v>1</v>
      </c>
      <c r="O26" s="84" t="e">
        <f ca="1">IF($N26,_xll.BDP($K26,O$4),"[DISABLED]")</f>
        <v>#NAME?</v>
      </c>
      <c r="P26" s="84" t="e">
        <f ca="1">IF($N26,_xll.BDP($K26,P$4),"[DISABLED]")</f>
        <v>#NAME?</v>
      </c>
      <c r="Q26" s="84" t="e">
        <f ca="1">IF($N26,_xll.BDP($K26,Q$4),"[DISABLED]")</f>
        <v>#NAME?</v>
      </c>
      <c r="R26" s="84" t="e">
        <f ca="1">IF($N26,_xll.BDH($K26,R$4,$M26),"[DISABLED]")</f>
        <v>#NAME?</v>
      </c>
      <c r="S26" s="84" t="e">
        <f ca="1">IF($N26,_xll.BDH($K26,S$4,$M26),"[DISABLED]")</f>
        <v>#NAME?</v>
      </c>
      <c r="T26" s="84" t="e">
        <f ca="1">IF($N26,_xll.BDH($K26,T$4,$M26),"[DISABLED]")</f>
        <v>#NAME?</v>
      </c>
      <c r="V26" s="106" t="s">
        <v>8589</v>
      </c>
      <c r="W26" s="107" t="s">
        <v>1055</v>
      </c>
      <c r="X26" s="108">
        <v>42276</v>
      </c>
      <c r="Y26" s="107" t="b">
        <v>1</v>
      </c>
      <c r="Z26" s="107" t="s">
        <v>6703</v>
      </c>
      <c r="AA26" s="107" t="s">
        <v>8333</v>
      </c>
      <c r="AB26" s="107" t="s">
        <v>8571</v>
      </c>
      <c r="AC26" s="107">
        <v>37.4</v>
      </c>
      <c r="AD26" s="107" t="s">
        <v>6569</v>
      </c>
      <c r="AE26" s="107" t="s">
        <v>6569</v>
      </c>
    </row>
    <row r="27" spans="2:31" outlineLevel="1">
      <c r="B27" s="24" t="s">
        <v>5234</v>
      </c>
      <c r="C27" s="24" t="s">
        <v>0</v>
      </c>
      <c r="D27" s="24" t="s">
        <v>57</v>
      </c>
      <c r="E27" s="24" t="s">
        <v>42</v>
      </c>
      <c r="F27" s="83" t="s">
        <v>42</v>
      </c>
      <c r="G27" s="24">
        <v>0</v>
      </c>
      <c r="H27" s="24" t="s">
        <v>2796</v>
      </c>
      <c r="I27" s="24" t="s">
        <v>2606</v>
      </c>
      <c r="J27" s="24" t="s">
        <v>73</v>
      </c>
      <c r="K27" s="72" t="str">
        <f t="shared" si="1"/>
        <v>EUNE22 ICPL Curncy</v>
      </c>
      <c r="L27" s="25" t="str">
        <f t="shared" si="2"/>
        <v>ICPL</v>
      </c>
      <c r="M27" s="26">
        <f t="shared" ca="1" si="2"/>
        <v>42276</v>
      </c>
      <c r="N27" s="25" t="b">
        <f t="shared" si="2"/>
        <v>1</v>
      </c>
      <c r="O27" s="84" t="e">
        <f ca="1">IF($N27,_xll.BDP($K27,O$4),"[DISABLED]")</f>
        <v>#NAME?</v>
      </c>
      <c r="P27" s="84" t="e">
        <f ca="1">IF($N27,_xll.BDP($K27,P$4),"[DISABLED]")</f>
        <v>#NAME?</v>
      </c>
      <c r="Q27" s="84" t="e">
        <f ca="1">IF($N27,_xll.BDP($K27,Q$4),"[DISABLED]")</f>
        <v>#NAME?</v>
      </c>
      <c r="R27" s="84" t="e">
        <f ca="1">IF($N27,_xll.BDH($K27,R$4,$M27),"[DISABLED]")</f>
        <v>#NAME?</v>
      </c>
      <c r="S27" s="84" t="e">
        <f ca="1">IF($N27,_xll.BDH($K27,S$4,$M27),"[DISABLED]")</f>
        <v>#NAME?</v>
      </c>
      <c r="T27" s="84" t="e">
        <f ca="1">IF($N27,_xll.BDH($K27,T$4,$M27),"[DISABLED]")</f>
        <v>#NAME?</v>
      </c>
      <c r="V27" s="106" t="s">
        <v>8590</v>
      </c>
      <c r="W27" s="107" t="s">
        <v>1055</v>
      </c>
      <c r="X27" s="108">
        <v>42276</v>
      </c>
      <c r="Y27" s="107" t="b">
        <v>1</v>
      </c>
      <c r="Z27" s="107" t="s">
        <v>6704</v>
      </c>
      <c r="AA27" s="107" t="s">
        <v>8333</v>
      </c>
      <c r="AB27" s="107" t="s">
        <v>8571</v>
      </c>
      <c r="AC27" s="107">
        <v>44.1</v>
      </c>
      <c r="AD27" s="107" t="s">
        <v>6569</v>
      </c>
      <c r="AE27" s="107" t="s">
        <v>6569</v>
      </c>
    </row>
    <row r="28" spans="2:31" outlineLevel="1">
      <c r="B28" s="24" t="s">
        <v>5234</v>
      </c>
      <c r="C28" s="24" t="s">
        <v>0</v>
      </c>
      <c r="D28" s="24" t="s">
        <v>57</v>
      </c>
      <c r="E28" s="24" t="s">
        <v>42</v>
      </c>
      <c r="F28" s="83" t="s">
        <v>43</v>
      </c>
      <c r="G28" s="24">
        <v>0</v>
      </c>
      <c r="H28" s="24" t="s">
        <v>2796</v>
      </c>
      <c r="I28" s="24" t="s">
        <v>2607</v>
      </c>
      <c r="J28" s="24" t="s">
        <v>73</v>
      </c>
      <c r="K28" s="72" t="str">
        <f t="shared" si="1"/>
        <v>EUNE32 ICPL Curncy</v>
      </c>
      <c r="L28" s="25" t="str">
        <f t="shared" si="2"/>
        <v>ICPL</v>
      </c>
      <c r="M28" s="26">
        <f t="shared" ca="1" si="2"/>
        <v>42276</v>
      </c>
      <c r="N28" s="25" t="b">
        <f t="shared" si="2"/>
        <v>1</v>
      </c>
      <c r="O28" s="84" t="e">
        <f ca="1">IF($N28,_xll.BDP($K28,O$4),"[DISABLED]")</f>
        <v>#NAME?</v>
      </c>
      <c r="P28" s="84" t="e">
        <f ca="1">IF($N28,_xll.BDP($K28,P$4),"[DISABLED]")</f>
        <v>#NAME?</v>
      </c>
      <c r="Q28" s="84" t="e">
        <f ca="1">IF($N28,_xll.BDP($K28,Q$4),"[DISABLED]")</f>
        <v>#NAME?</v>
      </c>
      <c r="R28" s="84" t="e">
        <f ca="1">IF($N28,_xll.BDH($K28,R$4,$M28),"[DISABLED]")</f>
        <v>#NAME?</v>
      </c>
      <c r="S28" s="84" t="e">
        <f ca="1">IF($N28,_xll.BDH($K28,S$4,$M28),"[DISABLED]")</f>
        <v>#NAME?</v>
      </c>
      <c r="T28" s="84" t="e">
        <f ca="1">IF($N28,_xll.BDH($K28,T$4,$M28),"[DISABLED]")</f>
        <v>#NAME?</v>
      </c>
      <c r="V28" s="106" t="s">
        <v>8591</v>
      </c>
      <c r="W28" s="107" t="s">
        <v>1055</v>
      </c>
      <c r="X28" s="108">
        <v>42276</v>
      </c>
      <c r="Y28" s="107" t="b">
        <v>1</v>
      </c>
      <c r="Z28" s="107" t="s">
        <v>6705</v>
      </c>
      <c r="AA28" s="107" t="s">
        <v>8333</v>
      </c>
      <c r="AB28" s="107" t="s">
        <v>8573</v>
      </c>
      <c r="AC28" s="107">
        <v>56.6</v>
      </c>
      <c r="AD28" s="107" t="s">
        <v>6569</v>
      </c>
      <c r="AE28" s="107" t="s">
        <v>6569</v>
      </c>
    </row>
    <row r="29" spans="2:31" outlineLevel="1">
      <c r="B29" s="24" t="s">
        <v>5234</v>
      </c>
      <c r="C29" s="24" t="s">
        <v>0</v>
      </c>
      <c r="D29" s="24" t="s">
        <v>57</v>
      </c>
      <c r="E29" s="24" t="s">
        <v>42</v>
      </c>
      <c r="F29" s="83" t="s">
        <v>152</v>
      </c>
      <c r="G29" s="24">
        <v>0</v>
      </c>
      <c r="H29" s="24" t="s">
        <v>2796</v>
      </c>
      <c r="I29" s="24" t="s">
        <v>2608</v>
      </c>
      <c r="J29" s="24" t="s">
        <v>73</v>
      </c>
      <c r="K29" s="72" t="str">
        <f t="shared" si="1"/>
        <v>EUNE42 ICPL Curncy</v>
      </c>
      <c r="L29" s="25" t="str">
        <f t="shared" si="2"/>
        <v>ICPL</v>
      </c>
      <c r="M29" s="26">
        <f t="shared" ca="1" si="2"/>
        <v>42276</v>
      </c>
      <c r="N29" s="25" t="b">
        <f t="shared" si="2"/>
        <v>1</v>
      </c>
      <c r="O29" s="84" t="e">
        <f ca="1">IF($N29,_xll.BDP($K29,O$4),"[DISABLED]")</f>
        <v>#NAME?</v>
      </c>
      <c r="P29" s="84" t="e">
        <f ca="1">IF($N29,_xll.BDP($K29,P$4),"[DISABLED]")</f>
        <v>#NAME?</v>
      </c>
      <c r="Q29" s="84" t="e">
        <f ca="1">IF($N29,_xll.BDP($K29,Q$4),"[DISABLED]")</f>
        <v>#NAME?</v>
      </c>
      <c r="R29" s="84" t="e">
        <f ca="1">IF($N29,_xll.BDH($K29,R$4,$M29),"[DISABLED]")</f>
        <v>#NAME?</v>
      </c>
      <c r="S29" s="84" t="e">
        <f ca="1">IF($N29,_xll.BDH($K29,S$4,$M29),"[DISABLED]")</f>
        <v>#NAME?</v>
      </c>
      <c r="T29" s="84" t="e">
        <f ca="1">IF($N29,_xll.BDH($K29,T$4,$M29),"[DISABLED]")</f>
        <v>#NAME?</v>
      </c>
      <c r="V29" s="106" t="s">
        <v>8592</v>
      </c>
      <c r="W29" s="107" t="s">
        <v>1055</v>
      </c>
      <c r="X29" s="108">
        <v>42276</v>
      </c>
      <c r="Y29" s="107" t="b">
        <v>1</v>
      </c>
      <c r="Z29" s="107" t="s">
        <v>6706</v>
      </c>
      <c r="AA29" s="107" t="s">
        <v>8333</v>
      </c>
      <c r="AB29" s="107" t="s">
        <v>8573</v>
      </c>
      <c r="AC29" s="107">
        <v>64.5</v>
      </c>
      <c r="AD29" s="107" t="s">
        <v>6569</v>
      </c>
      <c r="AE29" s="107" t="s">
        <v>6569</v>
      </c>
    </row>
    <row r="30" spans="2:31" outlineLevel="1">
      <c r="B30" s="24" t="s">
        <v>5234</v>
      </c>
      <c r="C30" s="24" t="s">
        <v>0</v>
      </c>
      <c r="D30" s="24" t="s">
        <v>57</v>
      </c>
      <c r="E30" s="24" t="s">
        <v>42</v>
      </c>
      <c r="F30" s="83" t="s">
        <v>44</v>
      </c>
      <c r="G30" s="24">
        <v>0</v>
      </c>
      <c r="H30" s="24" t="s">
        <v>2796</v>
      </c>
      <c r="I30" s="24" t="s">
        <v>2609</v>
      </c>
      <c r="J30" s="24" t="s">
        <v>73</v>
      </c>
      <c r="K30" s="72" t="str">
        <f t="shared" si="1"/>
        <v>EUNE52 ICPL Curncy</v>
      </c>
      <c r="L30" s="25" t="str">
        <f t="shared" si="2"/>
        <v>ICPL</v>
      </c>
      <c r="M30" s="26">
        <f t="shared" ca="1" si="2"/>
        <v>42276</v>
      </c>
      <c r="N30" s="25" t="b">
        <f t="shared" si="2"/>
        <v>1</v>
      </c>
      <c r="O30" s="84" t="e">
        <f ca="1">IF($N30,_xll.BDP($K30,O$4),"[DISABLED]")</f>
        <v>#NAME?</v>
      </c>
      <c r="P30" s="84" t="e">
        <f ca="1">IF($N30,_xll.BDP($K30,P$4),"[DISABLED]")</f>
        <v>#NAME?</v>
      </c>
      <c r="Q30" s="84" t="e">
        <f ca="1">IF($N30,_xll.BDP($K30,Q$4),"[DISABLED]")</f>
        <v>#NAME?</v>
      </c>
      <c r="R30" s="84" t="e">
        <f ca="1">IF($N30,_xll.BDH($K30,R$4,$M30),"[DISABLED]")</f>
        <v>#NAME?</v>
      </c>
      <c r="S30" s="84" t="e">
        <f ca="1">IF($N30,_xll.BDH($K30,S$4,$M30),"[DISABLED]")</f>
        <v>#NAME?</v>
      </c>
      <c r="T30" s="84" t="e">
        <f ca="1">IF($N30,_xll.BDH($K30,T$4,$M30),"[DISABLED]")</f>
        <v>#NAME?</v>
      </c>
      <c r="V30" s="106" t="s">
        <v>8593</v>
      </c>
      <c r="W30" s="107" t="s">
        <v>1055</v>
      </c>
      <c r="X30" s="108">
        <v>42276</v>
      </c>
      <c r="Y30" s="107" t="b">
        <v>1</v>
      </c>
      <c r="Z30" s="107" t="s">
        <v>6707</v>
      </c>
      <c r="AA30" s="107" t="s">
        <v>8333</v>
      </c>
      <c r="AB30" s="107" t="s">
        <v>8577</v>
      </c>
      <c r="AC30" s="107">
        <v>69.2</v>
      </c>
      <c r="AD30" s="107" t="s">
        <v>6569</v>
      </c>
      <c r="AE30" s="107" t="s">
        <v>6569</v>
      </c>
    </row>
    <row r="31" spans="2:31" outlineLevel="1">
      <c r="B31" s="24" t="s">
        <v>5234</v>
      </c>
      <c r="C31" s="24" t="s">
        <v>0</v>
      </c>
      <c r="D31" s="24" t="s">
        <v>57</v>
      </c>
      <c r="E31" s="24" t="s">
        <v>42</v>
      </c>
      <c r="F31" s="83" t="s">
        <v>45</v>
      </c>
      <c r="G31" s="24">
        <v>0</v>
      </c>
      <c r="H31" s="24" t="s">
        <v>2796</v>
      </c>
      <c r="I31" s="24" t="s">
        <v>2610</v>
      </c>
      <c r="J31" s="24" t="s">
        <v>73</v>
      </c>
      <c r="K31" s="72" t="str">
        <f t="shared" si="1"/>
        <v>EUNE72 ICPL Curncy</v>
      </c>
      <c r="L31" s="25" t="str">
        <f t="shared" si="2"/>
        <v>ICPL</v>
      </c>
      <c r="M31" s="26">
        <f t="shared" ca="1" si="2"/>
        <v>42276</v>
      </c>
      <c r="N31" s="25" t="b">
        <f t="shared" si="2"/>
        <v>1</v>
      </c>
      <c r="O31" s="84" t="e">
        <f ca="1">IF($N31,_xll.BDP($K31,O$4),"[DISABLED]")</f>
        <v>#NAME?</v>
      </c>
      <c r="P31" s="84" t="e">
        <f ca="1">IF($N31,_xll.BDP($K31,P$4),"[DISABLED]")</f>
        <v>#NAME?</v>
      </c>
      <c r="Q31" s="84" t="e">
        <f ca="1">IF($N31,_xll.BDP($K31,Q$4),"[DISABLED]")</f>
        <v>#NAME?</v>
      </c>
      <c r="R31" s="84" t="e">
        <f ca="1">IF($N31,_xll.BDH($K31,R$4,$M31),"[DISABLED]")</f>
        <v>#NAME?</v>
      </c>
      <c r="S31" s="84" t="e">
        <f ca="1">IF($N31,_xll.BDH($K31,S$4,$M31),"[DISABLED]")</f>
        <v>#NAME?</v>
      </c>
      <c r="T31" s="84" t="e">
        <f ca="1">IF($N31,_xll.BDH($K31,T$4,$M31),"[DISABLED]")</f>
        <v>#NAME?</v>
      </c>
      <c r="V31" s="106" t="s">
        <v>8594</v>
      </c>
      <c r="W31" s="107" t="s">
        <v>1055</v>
      </c>
      <c r="X31" s="108">
        <v>42276</v>
      </c>
      <c r="Y31" s="107" t="b">
        <v>1</v>
      </c>
      <c r="Z31" s="107" t="s">
        <v>6708</v>
      </c>
      <c r="AA31" s="107" t="s">
        <v>8333</v>
      </c>
      <c r="AB31" s="107" t="s">
        <v>8577</v>
      </c>
      <c r="AC31" s="107">
        <v>72.5</v>
      </c>
      <c r="AD31" s="107" t="s">
        <v>6569</v>
      </c>
      <c r="AE31" s="107" t="s">
        <v>6569</v>
      </c>
    </row>
    <row r="32" spans="2:31" outlineLevel="1">
      <c r="B32" s="24" t="s">
        <v>5234</v>
      </c>
      <c r="C32" s="24" t="s">
        <v>0</v>
      </c>
      <c r="D32" s="24" t="s">
        <v>57</v>
      </c>
      <c r="E32" s="24" t="s">
        <v>42</v>
      </c>
      <c r="F32" s="83" t="s">
        <v>46</v>
      </c>
      <c r="G32" s="24">
        <v>0</v>
      </c>
      <c r="H32" s="24" t="s">
        <v>2796</v>
      </c>
      <c r="I32" s="24" t="s">
        <v>2611</v>
      </c>
      <c r="J32" s="24" t="s">
        <v>73</v>
      </c>
      <c r="K32" s="72" t="str">
        <f t="shared" si="1"/>
        <v>EUNE102 ICPL Curncy</v>
      </c>
      <c r="L32" s="25" t="str">
        <f t="shared" si="2"/>
        <v>ICPL</v>
      </c>
      <c r="M32" s="26">
        <f t="shared" ca="1" si="2"/>
        <v>42276</v>
      </c>
      <c r="N32" s="25" t="b">
        <f t="shared" si="2"/>
        <v>1</v>
      </c>
      <c r="O32" s="84" t="e">
        <f ca="1">IF($N32,_xll.BDP($K32,O$4),"[DISABLED]")</f>
        <v>#NAME?</v>
      </c>
      <c r="P32" s="84" t="e">
        <f ca="1">IF($N32,_xll.BDP($K32,P$4),"[DISABLED]")</f>
        <v>#NAME?</v>
      </c>
      <c r="Q32" s="84" t="e">
        <f ca="1">IF($N32,_xll.BDP($K32,Q$4),"[DISABLED]")</f>
        <v>#NAME?</v>
      </c>
      <c r="R32" s="84" t="e">
        <f ca="1">IF($N32,_xll.BDH($K32,R$4,$M32),"[DISABLED]")</f>
        <v>#NAME?</v>
      </c>
      <c r="S32" s="84" t="e">
        <f ca="1">IF($N32,_xll.BDH($K32,S$4,$M32),"[DISABLED]")</f>
        <v>#NAME?</v>
      </c>
      <c r="T32" s="84" t="e">
        <f ca="1">IF($N32,_xll.BDH($K32,T$4,$M32),"[DISABLED]")</f>
        <v>#NAME?</v>
      </c>
      <c r="V32" s="106" t="s">
        <v>8595</v>
      </c>
      <c r="W32" s="107" t="s">
        <v>1055</v>
      </c>
      <c r="X32" s="108">
        <v>42276</v>
      </c>
      <c r="Y32" s="107" t="b">
        <v>1</v>
      </c>
      <c r="Z32" s="107" t="s">
        <v>6709</v>
      </c>
      <c r="AA32" s="107" t="s">
        <v>8333</v>
      </c>
      <c r="AB32" s="107" t="s">
        <v>8577</v>
      </c>
      <c r="AC32" s="107">
        <v>74</v>
      </c>
      <c r="AD32" s="107" t="s">
        <v>6569</v>
      </c>
      <c r="AE32" s="107" t="s">
        <v>6569</v>
      </c>
    </row>
    <row r="33" spans="2:31" outlineLevel="1">
      <c r="B33" s="24" t="s">
        <v>5234</v>
      </c>
      <c r="C33" s="24" t="s">
        <v>0</v>
      </c>
      <c r="D33" s="24" t="s">
        <v>57</v>
      </c>
      <c r="E33" s="24" t="s">
        <v>42</v>
      </c>
      <c r="F33" s="83" t="s">
        <v>47</v>
      </c>
      <c r="G33" s="24">
        <v>0</v>
      </c>
      <c r="H33" s="24" t="s">
        <v>2796</v>
      </c>
      <c r="I33" s="24" t="s">
        <v>2612</v>
      </c>
      <c r="J33" s="24" t="s">
        <v>73</v>
      </c>
      <c r="K33" s="72" t="str">
        <f t="shared" si="1"/>
        <v>EUNE152 ICPL Curncy</v>
      </c>
      <c r="L33" s="25" t="str">
        <f t="shared" si="2"/>
        <v>ICPL</v>
      </c>
      <c r="M33" s="26">
        <f t="shared" ca="1" si="2"/>
        <v>42276</v>
      </c>
      <c r="N33" s="25" t="b">
        <f t="shared" si="2"/>
        <v>1</v>
      </c>
      <c r="O33" s="84" t="e">
        <f ca="1">IF($N33,_xll.BDP($K33,O$4),"[DISABLED]")</f>
        <v>#NAME?</v>
      </c>
      <c r="P33" s="84" t="e">
        <f ca="1">IF($N33,_xll.BDP($K33,P$4),"[DISABLED]")</f>
        <v>#NAME?</v>
      </c>
      <c r="Q33" s="84" t="e">
        <f ca="1">IF($N33,_xll.BDP($K33,Q$4),"[DISABLED]")</f>
        <v>#NAME?</v>
      </c>
      <c r="R33" s="84" t="e">
        <f ca="1">IF($N33,_xll.BDH($K33,R$4,$M33),"[DISABLED]")</f>
        <v>#NAME?</v>
      </c>
      <c r="S33" s="84" t="e">
        <f ca="1">IF($N33,_xll.BDH($K33,S$4,$M33),"[DISABLED]")</f>
        <v>#NAME?</v>
      </c>
      <c r="T33" s="84" t="e">
        <f ca="1">IF($N33,_xll.BDH($K33,T$4,$M33),"[DISABLED]")</f>
        <v>#NAME?</v>
      </c>
      <c r="V33" s="106" t="s">
        <v>8596</v>
      </c>
      <c r="W33" s="107" t="s">
        <v>1055</v>
      </c>
      <c r="X33" s="108">
        <v>42276</v>
      </c>
      <c r="Y33" s="107" t="b">
        <v>1</v>
      </c>
      <c r="Z33" s="107" t="s">
        <v>6710</v>
      </c>
      <c r="AA33" s="107" t="s">
        <v>8333</v>
      </c>
      <c r="AB33" s="107" t="s">
        <v>8580</v>
      </c>
      <c r="AC33" s="107">
        <v>71.599999999999994</v>
      </c>
      <c r="AD33" s="107" t="s">
        <v>6569</v>
      </c>
      <c r="AE33" s="107" t="s">
        <v>6569</v>
      </c>
    </row>
    <row r="34" spans="2:31" outlineLevel="1">
      <c r="B34" s="24" t="s">
        <v>5234</v>
      </c>
      <c r="C34" s="24" t="s">
        <v>0</v>
      </c>
      <c r="D34" s="24" t="s">
        <v>57</v>
      </c>
      <c r="E34" s="24" t="s">
        <v>42</v>
      </c>
      <c r="F34" s="83" t="s">
        <v>48</v>
      </c>
      <c r="G34" s="24">
        <v>0</v>
      </c>
      <c r="H34" s="24" t="s">
        <v>2796</v>
      </c>
      <c r="I34" s="24" t="s">
        <v>2613</v>
      </c>
      <c r="J34" s="24" t="s">
        <v>73</v>
      </c>
      <c r="K34" s="72" t="str">
        <f t="shared" si="1"/>
        <v>EUNE202 ICPL Curncy</v>
      </c>
      <c r="L34" s="25" t="str">
        <f t="shared" si="2"/>
        <v>ICPL</v>
      </c>
      <c r="M34" s="26">
        <f t="shared" ca="1" si="2"/>
        <v>42276</v>
      </c>
      <c r="N34" s="25" t="b">
        <f t="shared" si="2"/>
        <v>1</v>
      </c>
      <c r="O34" s="84" t="e">
        <f ca="1">IF($N34,_xll.BDP($K34,O$4),"[DISABLED]")</f>
        <v>#NAME?</v>
      </c>
      <c r="P34" s="84" t="e">
        <f ca="1">IF($N34,_xll.BDP($K34,P$4),"[DISABLED]")</f>
        <v>#NAME?</v>
      </c>
      <c r="Q34" s="84" t="e">
        <f ca="1">IF($N34,_xll.BDP($K34,Q$4),"[DISABLED]")</f>
        <v>#NAME?</v>
      </c>
      <c r="R34" s="84" t="e">
        <f ca="1">IF($N34,_xll.BDH($K34,R$4,$M34),"[DISABLED]")</f>
        <v>#NAME?</v>
      </c>
      <c r="S34" s="84" t="e">
        <f ca="1">IF($N34,_xll.BDH($K34,S$4,$M34),"[DISABLED]")</f>
        <v>#NAME?</v>
      </c>
      <c r="T34" s="84" t="e">
        <f ca="1">IF($N34,_xll.BDH($K34,T$4,$M34),"[DISABLED]")</f>
        <v>#NAME?</v>
      </c>
      <c r="V34" s="106" t="s">
        <v>8597</v>
      </c>
      <c r="W34" s="107" t="s">
        <v>1055</v>
      </c>
      <c r="X34" s="108">
        <v>42276</v>
      </c>
      <c r="Y34" s="107" t="b">
        <v>1</v>
      </c>
      <c r="Z34" s="107" t="s">
        <v>6711</v>
      </c>
      <c r="AA34" s="107" t="s">
        <v>8333</v>
      </c>
      <c r="AB34" s="107" t="s">
        <v>8580</v>
      </c>
      <c r="AC34" s="107">
        <v>68.5</v>
      </c>
      <c r="AD34" s="107" t="s">
        <v>6569</v>
      </c>
      <c r="AE34" s="107" t="s">
        <v>6569</v>
      </c>
    </row>
    <row r="35" spans="2:31" outlineLevel="1">
      <c r="B35" s="24" t="s">
        <v>5234</v>
      </c>
      <c r="C35" s="24" t="s">
        <v>0</v>
      </c>
      <c r="D35" s="24" t="s">
        <v>57</v>
      </c>
      <c r="E35" s="24" t="s">
        <v>43</v>
      </c>
      <c r="F35" s="24" t="s">
        <v>209</v>
      </c>
      <c r="G35" s="24">
        <v>0</v>
      </c>
      <c r="H35" s="24" t="s">
        <v>2796</v>
      </c>
      <c r="I35" s="24" t="s">
        <v>2614</v>
      </c>
      <c r="J35" s="24" t="s">
        <v>73</v>
      </c>
      <c r="K35" s="72" t="str">
        <f t="shared" si="1"/>
        <v>EUNEA3 ICPL Curncy</v>
      </c>
      <c r="L35" s="25" t="str">
        <f t="shared" si="2"/>
        <v>ICPL</v>
      </c>
      <c r="M35" s="26">
        <f t="shared" ca="1" si="2"/>
        <v>42276</v>
      </c>
      <c r="N35" s="25" t="b">
        <f t="shared" si="2"/>
        <v>1</v>
      </c>
      <c r="O35" s="84" t="e">
        <f ca="1">IF($N35,_xll.BDP($K35,O$4),"[DISABLED]")</f>
        <v>#NAME?</v>
      </c>
      <c r="P35" s="84" t="e">
        <f ca="1">IF($N35,_xll.BDP($K35,P$4),"[DISABLED]")</f>
        <v>#NAME?</v>
      </c>
      <c r="Q35" s="84" t="e">
        <f ca="1">IF($N35,_xll.BDP($K35,Q$4),"[DISABLED]")</f>
        <v>#NAME?</v>
      </c>
      <c r="R35" s="84" t="e">
        <f ca="1">IF($N35,_xll.BDH($K35,R$4,$M35),"[DISABLED]")</f>
        <v>#NAME?</v>
      </c>
      <c r="S35" s="84" t="e">
        <f ca="1">IF($N35,_xll.BDH($K35,S$4,$M35),"[DISABLED]")</f>
        <v>#NAME?</v>
      </c>
      <c r="T35" s="84" t="e">
        <f ca="1">IF($N35,_xll.BDH($K35,T$4,$M35),"[DISABLED]")</f>
        <v>#NAME?</v>
      </c>
      <c r="V35" s="106" t="s">
        <v>8598</v>
      </c>
      <c r="W35" s="107" t="s">
        <v>1055</v>
      </c>
      <c r="X35" s="108">
        <v>42276</v>
      </c>
      <c r="Y35" s="107" t="b">
        <v>1</v>
      </c>
      <c r="Z35" s="107" t="s">
        <v>6712</v>
      </c>
      <c r="AA35" s="107" t="s">
        <v>8333</v>
      </c>
      <c r="AB35" s="107" t="s">
        <v>8559</v>
      </c>
      <c r="AC35" s="107">
        <v>24.9</v>
      </c>
      <c r="AD35" s="107" t="s">
        <v>6569</v>
      </c>
      <c r="AE35" s="107" t="s">
        <v>6569</v>
      </c>
    </row>
    <row r="36" spans="2:31" outlineLevel="1">
      <c r="B36" s="24" t="s">
        <v>5234</v>
      </c>
      <c r="C36" s="24" t="s">
        <v>0</v>
      </c>
      <c r="D36" s="24" t="s">
        <v>57</v>
      </c>
      <c r="E36" s="24" t="s">
        <v>43</v>
      </c>
      <c r="F36" s="24" t="s">
        <v>210</v>
      </c>
      <c r="G36" s="24">
        <v>0</v>
      </c>
      <c r="H36" s="24" t="s">
        <v>2796</v>
      </c>
      <c r="I36" s="24" t="s">
        <v>2615</v>
      </c>
      <c r="J36" s="24" t="s">
        <v>73</v>
      </c>
      <c r="K36" s="72" t="str">
        <f t="shared" si="1"/>
        <v>EUNEB3 ICPL Curncy</v>
      </c>
      <c r="L36" s="25" t="str">
        <f t="shared" si="2"/>
        <v>ICPL</v>
      </c>
      <c r="M36" s="26">
        <f t="shared" ca="1" si="2"/>
        <v>42276</v>
      </c>
      <c r="N36" s="25" t="b">
        <f t="shared" si="2"/>
        <v>1</v>
      </c>
      <c r="O36" s="84" t="e">
        <f ca="1">IF($N36,_xll.BDP($K36,O$4),"[DISABLED]")</f>
        <v>#NAME?</v>
      </c>
      <c r="P36" s="84" t="e">
        <f ca="1">IF($N36,_xll.BDP($K36,P$4),"[DISABLED]")</f>
        <v>#NAME?</v>
      </c>
      <c r="Q36" s="84" t="e">
        <f ca="1">IF($N36,_xll.BDP($K36,Q$4),"[DISABLED]")</f>
        <v>#NAME?</v>
      </c>
      <c r="R36" s="84" t="e">
        <f ca="1">IF($N36,_xll.BDH($K36,R$4,$M36),"[DISABLED]")</f>
        <v>#NAME?</v>
      </c>
      <c r="S36" s="84" t="e">
        <f ca="1">IF($N36,_xll.BDH($K36,S$4,$M36),"[DISABLED]")</f>
        <v>#NAME?</v>
      </c>
      <c r="T36" s="84" t="e">
        <f ca="1">IF($N36,_xll.BDH($K36,T$4,$M36),"[DISABLED]")</f>
        <v>#NAME?</v>
      </c>
      <c r="V36" s="106" t="s">
        <v>8599</v>
      </c>
      <c r="W36" s="107" t="s">
        <v>1055</v>
      </c>
      <c r="X36" s="108">
        <v>42276</v>
      </c>
      <c r="Y36" s="107" t="b">
        <v>1</v>
      </c>
      <c r="Z36" s="107" t="s">
        <v>6713</v>
      </c>
      <c r="AA36" s="107" t="s">
        <v>8333</v>
      </c>
      <c r="AB36" s="107" t="s">
        <v>8584</v>
      </c>
      <c r="AC36" s="107">
        <v>23.8</v>
      </c>
      <c r="AD36" s="107" t="s">
        <v>6569</v>
      </c>
      <c r="AE36" s="107" t="s">
        <v>6569</v>
      </c>
    </row>
    <row r="37" spans="2:31" outlineLevel="1">
      <c r="B37" s="24" t="s">
        <v>5234</v>
      </c>
      <c r="C37" s="24" t="s">
        <v>0</v>
      </c>
      <c r="D37" s="24" t="s">
        <v>57</v>
      </c>
      <c r="E37" s="24" t="s">
        <v>43</v>
      </c>
      <c r="F37" s="83" t="s">
        <v>54</v>
      </c>
      <c r="G37" s="24">
        <v>0</v>
      </c>
      <c r="H37" s="24" t="s">
        <v>2796</v>
      </c>
      <c r="I37" s="24" t="s">
        <v>2616</v>
      </c>
      <c r="J37" s="24" t="s">
        <v>73</v>
      </c>
      <c r="K37" s="72" t="str">
        <f t="shared" si="1"/>
        <v>EUNEC3 ICPL Curncy</v>
      </c>
      <c r="L37" s="25" t="str">
        <f t="shared" si="2"/>
        <v>ICPL</v>
      </c>
      <c r="M37" s="26">
        <f t="shared" ca="1" si="2"/>
        <v>42276</v>
      </c>
      <c r="N37" s="25" t="b">
        <f t="shared" si="2"/>
        <v>1</v>
      </c>
      <c r="O37" s="84" t="e">
        <f ca="1">IF($N37,_xll.BDP($K37,O$4),"[DISABLED]")</f>
        <v>#NAME?</v>
      </c>
      <c r="P37" s="84" t="e">
        <f ca="1">IF($N37,_xll.BDP($K37,P$4),"[DISABLED]")</f>
        <v>#NAME?</v>
      </c>
      <c r="Q37" s="84" t="e">
        <f ca="1">IF($N37,_xll.BDP($K37,Q$4),"[DISABLED]")</f>
        <v>#NAME?</v>
      </c>
      <c r="R37" s="84" t="e">
        <f ca="1">IF($N37,_xll.BDH($K37,R$4,$M37),"[DISABLED]")</f>
        <v>#NAME?</v>
      </c>
      <c r="S37" s="84" t="e">
        <f ca="1">IF($N37,_xll.BDH($K37,S$4,$M37),"[DISABLED]")</f>
        <v>#NAME?</v>
      </c>
      <c r="T37" s="84" t="e">
        <f ca="1">IF($N37,_xll.BDH($K37,T$4,$M37),"[DISABLED]")</f>
        <v>#NAME?</v>
      </c>
      <c r="V37" s="106" t="s">
        <v>8600</v>
      </c>
      <c r="W37" s="107" t="s">
        <v>1055</v>
      </c>
      <c r="X37" s="108">
        <v>42276</v>
      </c>
      <c r="Y37" s="107" t="b">
        <v>1</v>
      </c>
      <c r="Z37" s="107" t="s">
        <v>6714</v>
      </c>
      <c r="AA37" s="107" t="s">
        <v>8333</v>
      </c>
      <c r="AB37" s="107" t="s">
        <v>8566</v>
      </c>
      <c r="AC37" s="107">
        <v>24.5</v>
      </c>
      <c r="AD37" s="107" t="s">
        <v>6569</v>
      </c>
      <c r="AE37" s="107" t="s">
        <v>6569</v>
      </c>
    </row>
    <row r="38" spans="2:31" outlineLevel="1">
      <c r="B38" s="24" t="s">
        <v>5234</v>
      </c>
      <c r="C38" s="24" t="s">
        <v>0</v>
      </c>
      <c r="D38" s="24" t="s">
        <v>57</v>
      </c>
      <c r="E38" s="24" t="s">
        <v>43</v>
      </c>
      <c r="F38" s="83" t="s">
        <v>58</v>
      </c>
      <c r="G38" s="24">
        <v>0</v>
      </c>
      <c r="H38" s="24" t="s">
        <v>2796</v>
      </c>
      <c r="I38" s="24" t="s">
        <v>2617</v>
      </c>
      <c r="J38" s="24" t="s">
        <v>73</v>
      </c>
      <c r="K38" s="72" t="str">
        <f t="shared" si="1"/>
        <v>EUNEF3 ICPL Curncy</v>
      </c>
      <c r="L38" s="25" t="str">
        <f t="shared" si="2"/>
        <v>ICPL</v>
      </c>
      <c r="M38" s="26">
        <f t="shared" ca="1" si="2"/>
        <v>42276</v>
      </c>
      <c r="N38" s="25" t="b">
        <f t="shared" si="2"/>
        <v>1</v>
      </c>
      <c r="O38" s="84" t="e">
        <f ca="1">IF($N38,_xll.BDP($K38,O$4),"[DISABLED]")</f>
        <v>#NAME?</v>
      </c>
      <c r="P38" s="84" t="e">
        <f ca="1">IF($N38,_xll.BDP($K38,P$4),"[DISABLED]")</f>
        <v>#NAME?</v>
      </c>
      <c r="Q38" s="84" t="e">
        <f ca="1">IF($N38,_xll.BDP($K38,Q$4),"[DISABLED]")</f>
        <v>#NAME?</v>
      </c>
      <c r="R38" s="84" t="e">
        <f ca="1">IF($N38,_xll.BDH($K38,R$4,$M38),"[DISABLED]")</f>
        <v>#NAME?</v>
      </c>
      <c r="S38" s="84" t="e">
        <f ca="1">IF($N38,_xll.BDH($K38,S$4,$M38),"[DISABLED]")</f>
        <v>#NAME?</v>
      </c>
      <c r="T38" s="84" t="e">
        <f ca="1">IF($N38,_xll.BDH($K38,T$4,$M38),"[DISABLED]")</f>
        <v>#NAME?</v>
      </c>
      <c r="V38" s="106" t="s">
        <v>8601</v>
      </c>
      <c r="W38" s="107" t="s">
        <v>1055</v>
      </c>
      <c r="X38" s="108">
        <v>42276</v>
      </c>
      <c r="Y38" s="107" t="b">
        <v>1</v>
      </c>
      <c r="Z38" s="107" t="s">
        <v>6715</v>
      </c>
      <c r="AA38" s="107" t="s">
        <v>8333</v>
      </c>
      <c r="AB38" s="107" t="s">
        <v>8566</v>
      </c>
      <c r="AC38" s="107">
        <v>27.7</v>
      </c>
      <c r="AD38" s="107" t="s">
        <v>6569</v>
      </c>
      <c r="AE38" s="107" t="s">
        <v>6569</v>
      </c>
    </row>
    <row r="39" spans="2:31" outlineLevel="1">
      <c r="B39" s="24" t="s">
        <v>5234</v>
      </c>
      <c r="C39" s="24" t="s">
        <v>0</v>
      </c>
      <c r="D39" s="24" t="s">
        <v>57</v>
      </c>
      <c r="E39" s="24" t="s">
        <v>43</v>
      </c>
      <c r="F39" s="83" t="s">
        <v>71</v>
      </c>
      <c r="G39" s="24">
        <v>0</v>
      </c>
      <c r="H39" s="24" t="s">
        <v>2796</v>
      </c>
      <c r="I39" s="24" t="s">
        <v>2618</v>
      </c>
      <c r="J39" s="24" t="s">
        <v>73</v>
      </c>
      <c r="K39" s="72" t="str">
        <f t="shared" si="1"/>
        <v>EUNEI3 ICPL Curncy</v>
      </c>
      <c r="L39" s="25" t="str">
        <f t="shared" si="2"/>
        <v>ICPL</v>
      </c>
      <c r="M39" s="26">
        <f t="shared" ca="1" si="2"/>
        <v>42276</v>
      </c>
      <c r="N39" s="25" t="b">
        <f t="shared" si="2"/>
        <v>1</v>
      </c>
      <c r="O39" s="84" t="e">
        <f ca="1">IF($N39,_xll.BDP($K39,O$4),"[DISABLED]")</f>
        <v>#NAME?</v>
      </c>
      <c r="P39" s="84" t="e">
        <f ca="1">IF($N39,_xll.BDP($K39,P$4),"[DISABLED]")</f>
        <v>#NAME?</v>
      </c>
      <c r="Q39" s="84" t="e">
        <f ca="1">IF($N39,_xll.BDP($K39,Q$4),"[DISABLED]")</f>
        <v>#NAME?</v>
      </c>
      <c r="R39" s="84" t="e">
        <f ca="1">IF($N39,_xll.BDH($K39,R$4,$M39),"[DISABLED]")</f>
        <v>#NAME?</v>
      </c>
      <c r="S39" s="84" t="e">
        <f ca="1">IF($N39,_xll.BDH($K39,S$4,$M39),"[DISABLED]")</f>
        <v>#NAME?</v>
      </c>
      <c r="T39" s="84" t="e">
        <f ca="1">IF($N39,_xll.BDH($K39,T$4,$M39),"[DISABLED]")</f>
        <v>#NAME?</v>
      </c>
      <c r="V39" s="106" t="s">
        <v>8602</v>
      </c>
      <c r="W39" s="107" t="s">
        <v>1055</v>
      </c>
      <c r="X39" s="108">
        <v>42276</v>
      </c>
      <c r="Y39" s="107" t="b">
        <v>1</v>
      </c>
      <c r="Z39" s="107" t="s">
        <v>6716</v>
      </c>
      <c r="AA39" s="107" t="s">
        <v>8333</v>
      </c>
      <c r="AB39" s="107" t="s">
        <v>8566</v>
      </c>
      <c r="AC39" s="107">
        <v>31.8</v>
      </c>
      <c r="AD39" s="107" t="s">
        <v>6569</v>
      </c>
      <c r="AE39" s="107" t="s">
        <v>6569</v>
      </c>
    </row>
    <row r="40" spans="2:31" outlineLevel="1">
      <c r="B40" s="24" t="s">
        <v>5234</v>
      </c>
      <c r="C40" s="24" t="s">
        <v>0</v>
      </c>
      <c r="D40" s="24" t="s">
        <v>57</v>
      </c>
      <c r="E40" s="24" t="s">
        <v>43</v>
      </c>
      <c r="F40" s="83" t="s">
        <v>41</v>
      </c>
      <c r="G40" s="24">
        <v>0</v>
      </c>
      <c r="H40" s="24" t="s">
        <v>2796</v>
      </c>
      <c r="I40" s="24" t="s">
        <v>2619</v>
      </c>
      <c r="J40" s="24" t="s">
        <v>73</v>
      </c>
      <c r="K40" s="72" t="str">
        <f t="shared" si="1"/>
        <v>EUNE13 ICPL Curncy</v>
      </c>
      <c r="L40" s="25" t="str">
        <f t="shared" si="2"/>
        <v>ICPL</v>
      </c>
      <c r="M40" s="26">
        <f t="shared" ca="1" si="2"/>
        <v>42276</v>
      </c>
      <c r="N40" s="25" t="b">
        <f t="shared" si="2"/>
        <v>1</v>
      </c>
      <c r="O40" s="84" t="e">
        <f ca="1">IF($N40,_xll.BDP($K40,O$4),"[DISABLED]")</f>
        <v>#NAME?</v>
      </c>
      <c r="P40" s="84" t="e">
        <f ca="1">IF($N40,_xll.BDP($K40,P$4),"[DISABLED]")</f>
        <v>#NAME?</v>
      </c>
      <c r="Q40" s="84" t="e">
        <f ca="1">IF($N40,_xll.BDP($K40,Q$4),"[DISABLED]")</f>
        <v>#NAME?</v>
      </c>
      <c r="R40" s="84" t="e">
        <f ca="1">IF($N40,_xll.BDH($K40,R$4,$M40),"[DISABLED]")</f>
        <v>#NAME?</v>
      </c>
      <c r="S40" s="84" t="e">
        <f ca="1">IF($N40,_xll.BDH($K40,S$4,$M40),"[DISABLED]")</f>
        <v>#NAME?</v>
      </c>
      <c r="T40" s="84" t="e">
        <f ca="1">IF($N40,_xll.BDH($K40,T$4,$M40),"[DISABLED]")</f>
        <v>#NAME?</v>
      </c>
      <c r="V40" s="106" t="s">
        <v>8603</v>
      </c>
      <c r="W40" s="107" t="s">
        <v>1055</v>
      </c>
      <c r="X40" s="108">
        <v>42276</v>
      </c>
      <c r="Y40" s="107" t="b">
        <v>1</v>
      </c>
      <c r="Z40" s="107" t="s">
        <v>6717</v>
      </c>
      <c r="AA40" s="107" t="s">
        <v>8333</v>
      </c>
      <c r="AB40" s="107" t="s">
        <v>8604</v>
      </c>
      <c r="AC40" s="107">
        <v>34.9</v>
      </c>
      <c r="AD40" s="107" t="s">
        <v>6569</v>
      </c>
      <c r="AE40" s="107" t="s">
        <v>6569</v>
      </c>
    </row>
    <row r="41" spans="2:31" outlineLevel="1">
      <c r="B41" s="24" t="s">
        <v>5234</v>
      </c>
      <c r="C41" s="24" t="s">
        <v>0</v>
      </c>
      <c r="D41" s="24" t="s">
        <v>57</v>
      </c>
      <c r="E41" s="24" t="s">
        <v>43</v>
      </c>
      <c r="F41" s="83" t="s">
        <v>146</v>
      </c>
      <c r="G41" s="24">
        <v>0</v>
      </c>
      <c r="H41" s="24" t="s">
        <v>2796</v>
      </c>
      <c r="I41" s="24" t="s">
        <v>2620</v>
      </c>
      <c r="J41" s="24" t="s">
        <v>73</v>
      </c>
      <c r="K41" s="72" t="str">
        <f t="shared" si="1"/>
        <v>EUNER3 ICPL Curncy</v>
      </c>
      <c r="L41" s="25" t="str">
        <f t="shared" si="2"/>
        <v>ICPL</v>
      </c>
      <c r="M41" s="26">
        <f t="shared" ca="1" si="2"/>
        <v>42276</v>
      </c>
      <c r="N41" s="25" t="b">
        <f t="shared" si="2"/>
        <v>1</v>
      </c>
      <c r="O41" s="84" t="e">
        <f ca="1">IF($N41,_xll.BDP($K41,O$4),"[DISABLED]")</f>
        <v>#NAME?</v>
      </c>
      <c r="P41" s="84" t="e">
        <f ca="1">IF($N41,_xll.BDP($K41,P$4),"[DISABLED]")</f>
        <v>#NAME?</v>
      </c>
      <c r="Q41" s="84" t="e">
        <f ca="1">IF($N41,_xll.BDP($K41,Q$4),"[DISABLED]")</f>
        <v>#NAME?</v>
      </c>
      <c r="R41" s="84" t="e">
        <f ca="1">IF($N41,_xll.BDH($K41,R$4,$M41),"[DISABLED]")</f>
        <v>#NAME?</v>
      </c>
      <c r="S41" s="84" t="e">
        <f ca="1">IF($N41,_xll.BDH($K41,S$4,$M41),"[DISABLED]")</f>
        <v>#NAME?</v>
      </c>
      <c r="T41" s="84" t="e">
        <f ca="1">IF($N41,_xll.BDH($K41,T$4,$M41),"[DISABLED]")</f>
        <v>#NAME?</v>
      </c>
      <c r="V41" s="106" t="s">
        <v>8605</v>
      </c>
      <c r="W41" s="107" t="s">
        <v>1055</v>
      </c>
      <c r="X41" s="108">
        <v>42276</v>
      </c>
      <c r="Y41" s="107" t="b">
        <v>1</v>
      </c>
      <c r="Z41" s="107" t="s">
        <v>6718</v>
      </c>
      <c r="AA41" s="107" t="s">
        <v>8333</v>
      </c>
      <c r="AB41" s="107" t="s">
        <v>8606</v>
      </c>
      <c r="AC41" s="107">
        <v>42.6</v>
      </c>
      <c r="AD41" s="107" t="s">
        <v>6569</v>
      </c>
      <c r="AE41" s="107" t="s">
        <v>6569</v>
      </c>
    </row>
    <row r="42" spans="2:31" outlineLevel="1">
      <c r="B42" s="24" t="s">
        <v>5234</v>
      </c>
      <c r="C42" s="24" t="s">
        <v>0</v>
      </c>
      <c r="D42" s="24" t="s">
        <v>57</v>
      </c>
      <c r="E42" s="24" t="s">
        <v>43</v>
      </c>
      <c r="F42" s="83" t="s">
        <v>42</v>
      </c>
      <c r="G42" s="24">
        <v>0</v>
      </c>
      <c r="H42" s="24" t="s">
        <v>2796</v>
      </c>
      <c r="I42" s="24" t="s">
        <v>2621</v>
      </c>
      <c r="J42" s="24" t="s">
        <v>73</v>
      </c>
      <c r="K42" s="72" t="str">
        <f t="shared" si="1"/>
        <v>EUNE23 ICPL Curncy</v>
      </c>
      <c r="L42" s="25" t="str">
        <f t="shared" si="2"/>
        <v>ICPL</v>
      </c>
      <c r="M42" s="26">
        <f t="shared" ca="1" si="2"/>
        <v>42276</v>
      </c>
      <c r="N42" s="25" t="b">
        <f t="shared" si="2"/>
        <v>1</v>
      </c>
      <c r="O42" s="84" t="e">
        <f ca="1">IF($N42,_xll.BDP($K42,O$4),"[DISABLED]")</f>
        <v>#NAME?</v>
      </c>
      <c r="P42" s="84" t="e">
        <f ca="1">IF($N42,_xll.BDP($K42,P$4),"[DISABLED]")</f>
        <v>#NAME?</v>
      </c>
      <c r="Q42" s="84" t="e">
        <f ca="1">IF($N42,_xll.BDP($K42,Q$4),"[DISABLED]")</f>
        <v>#NAME?</v>
      </c>
      <c r="R42" s="84" t="e">
        <f ca="1">IF($N42,_xll.BDH($K42,R$4,$M42),"[DISABLED]")</f>
        <v>#NAME?</v>
      </c>
      <c r="S42" s="84" t="e">
        <f ca="1">IF($N42,_xll.BDH($K42,S$4,$M42),"[DISABLED]")</f>
        <v>#NAME?</v>
      </c>
      <c r="T42" s="84" t="e">
        <f ca="1">IF($N42,_xll.BDH($K42,T$4,$M42),"[DISABLED]")</f>
        <v>#NAME?</v>
      </c>
      <c r="V42" s="106" t="s">
        <v>8607</v>
      </c>
      <c r="W42" s="107" t="s">
        <v>1055</v>
      </c>
      <c r="X42" s="108">
        <v>42276</v>
      </c>
      <c r="Y42" s="107" t="b">
        <v>1</v>
      </c>
      <c r="Z42" s="107" t="s">
        <v>6719</v>
      </c>
      <c r="AA42" s="107" t="s">
        <v>8333</v>
      </c>
      <c r="AB42" s="107" t="s">
        <v>8606</v>
      </c>
      <c r="AC42" s="107">
        <v>49</v>
      </c>
      <c r="AD42" s="107" t="s">
        <v>6569</v>
      </c>
      <c r="AE42" s="107" t="s">
        <v>6569</v>
      </c>
    </row>
    <row r="43" spans="2:31" outlineLevel="1">
      <c r="B43" s="24" t="s">
        <v>5234</v>
      </c>
      <c r="C43" s="24" t="s">
        <v>0</v>
      </c>
      <c r="D43" s="24" t="s">
        <v>57</v>
      </c>
      <c r="E43" s="24" t="s">
        <v>43</v>
      </c>
      <c r="F43" s="83" t="s">
        <v>43</v>
      </c>
      <c r="G43" s="24">
        <v>0</v>
      </c>
      <c r="H43" s="24" t="s">
        <v>2796</v>
      </c>
      <c r="I43" s="24" t="s">
        <v>2622</v>
      </c>
      <c r="J43" s="24" t="s">
        <v>73</v>
      </c>
      <c r="K43" s="72" t="str">
        <f t="shared" si="1"/>
        <v>EUNE33 ICPL Curncy</v>
      </c>
      <c r="L43" s="25" t="str">
        <f t="shared" si="2"/>
        <v>ICPL</v>
      </c>
      <c r="M43" s="26">
        <f t="shared" ca="1" si="2"/>
        <v>42276</v>
      </c>
      <c r="N43" s="25" t="b">
        <f t="shared" si="2"/>
        <v>1</v>
      </c>
      <c r="O43" s="84" t="e">
        <f ca="1">IF($N43,_xll.BDP($K43,O$4),"[DISABLED]")</f>
        <v>#NAME?</v>
      </c>
      <c r="P43" s="84" t="e">
        <f ca="1">IF($N43,_xll.BDP($K43,P$4),"[DISABLED]")</f>
        <v>#NAME?</v>
      </c>
      <c r="Q43" s="84" t="e">
        <f ca="1">IF($N43,_xll.BDP($K43,Q$4),"[DISABLED]")</f>
        <v>#NAME?</v>
      </c>
      <c r="R43" s="84" t="e">
        <f ca="1">IF($N43,_xll.BDH($K43,R$4,$M43),"[DISABLED]")</f>
        <v>#NAME?</v>
      </c>
      <c r="S43" s="84" t="e">
        <f ca="1">IF($N43,_xll.BDH($K43,S$4,$M43),"[DISABLED]")</f>
        <v>#NAME?</v>
      </c>
      <c r="T43" s="84" t="e">
        <f ca="1">IF($N43,_xll.BDH($K43,T$4,$M43),"[DISABLED]")</f>
        <v>#NAME?</v>
      </c>
      <c r="V43" s="106" t="s">
        <v>8608</v>
      </c>
      <c r="W43" s="107" t="s">
        <v>1055</v>
      </c>
      <c r="X43" s="108">
        <v>42276</v>
      </c>
      <c r="Y43" s="107" t="b">
        <v>1</v>
      </c>
      <c r="Z43" s="107" t="s">
        <v>6720</v>
      </c>
      <c r="AA43" s="107" t="s">
        <v>8333</v>
      </c>
      <c r="AB43" s="107" t="s">
        <v>8606</v>
      </c>
      <c r="AC43" s="107">
        <v>59</v>
      </c>
      <c r="AD43" s="107" t="s">
        <v>6569</v>
      </c>
      <c r="AE43" s="107" t="s">
        <v>6569</v>
      </c>
    </row>
    <row r="44" spans="2:31" outlineLevel="1">
      <c r="B44" s="24" t="s">
        <v>5234</v>
      </c>
      <c r="C44" s="24" t="s">
        <v>0</v>
      </c>
      <c r="D44" s="24" t="s">
        <v>57</v>
      </c>
      <c r="E44" s="24" t="s">
        <v>43</v>
      </c>
      <c r="F44" s="83" t="s">
        <v>152</v>
      </c>
      <c r="G44" s="24">
        <v>0</v>
      </c>
      <c r="H44" s="24" t="s">
        <v>2796</v>
      </c>
      <c r="I44" s="24" t="s">
        <v>2623</v>
      </c>
      <c r="J44" s="24" t="s">
        <v>73</v>
      </c>
      <c r="K44" s="72" t="str">
        <f t="shared" si="1"/>
        <v>EUNE43 ICPL Curncy</v>
      </c>
      <c r="L44" s="25" t="str">
        <f t="shared" si="2"/>
        <v>ICPL</v>
      </c>
      <c r="M44" s="26">
        <f t="shared" ca="1" si="2"/>
        <v>42276</v>
      </c>
      <c r="N44" s="25" t="b">
        <f t="shared" si="2"/>
        <v>1</v>
      </c>
      <c r="O44" s="84" t="e">
        <f ca="1">IF($N44,_xll.BDP($K44,O$4),"[DISABLED]")</f>
        <v>#NAME?</v>
      </c>
      <c r="P44" s="84" t="e">
        <f ca="1">IF($N44,_xll.BDP($K44,P$4),"[DISABLED]")</f>
        <v>#NAME?</v>
      </c>
      <c r="Q44" s="84" t="e">
        <f ca="1">IF($N44,_xll.BDP($K44,Q$4),"[DISABLED]")</f>
        <v>#NAME?</v>
      </c>
      <c r="R44" s="84" t="e">
        <f ca="1">IF($N44,_xll.BDH($K44,R$4,$M44),"[DISABLED]")</f>
        <v>#NAME?</v>
      </c>
      <c r="S44" s="84" t="e">
        <f ca="1">IF($N44,_xll.BDH($K44,S$4,$M44),"[DISABLED]")</f>
        <v>#NAME?</v>
      </c>
      <c r="T44" s="84" t="e">
        <f ca="1">IF($N44,_xll.BDH($K44,T$4,$M44),"[DISABLED]")</f>
        <v>#NAME?</v>
      </c>
      <c r="V44" s="106" t="s">
        <v>8609</v>
      </c>
      <c r="W44" s="107" t="s">
        <v>1055</v>
      </c>
      <c r="X44" s="108">
        <v>42276</v>
      </c>
      <c r="Y44" s="107" t="b">
        <v>1</v>
      </c>
      <c r="Z44" s="107" t="s">
        <v>6721</v>
      </c>
      <c r="AA44" s="107" t="s">
        <v>8333</v>
      </c>
      <c r="AB44" s="107" t="s">
        <v>8573</v>
      </c>
      <c r="AC44" s="107">
        <v>65.7</v>
      </c>
      <c r="AD44" s="107" t="s">
        <v>6569</v>
      </c>
      <c r="AE44" s="107" t="s">
        <v>6569</v>
      </c>
    </row>
    <row r="45" spans="2:31" outlineLevel="1">
      <c r="B45" s="24" t="s">
        <v>5234</v>
      </c>
      <c r="C45" s="24" t="s">
        <v>0</v>
      </c>
      <c r="D45" s="24" t="s">
        <v>57</v>
      </c>
      <c r="E45" s="24" t="s">
        <v>43</v>
      </c>
      <c r="F45" s="83" t="s">
        <v>44</v>
      </c>
      <c r="G45" s="24">
        <v>0</v>
      </c>
      <c r="H45" s="24" t="s">
        <v>2796</v>
      </c>
      <c r="I45" s="24" t="s">
        <v>2624</v>
      </c>
      <c r="J45" s="24" t="s">
        <v>73</v>
      </c>
      <c r="K45" s="72" t="str">
        <f t="shared" si="1"/>
        <v>EUNE53 ICPL Curncy</v>
      </c>
      <c r="L45" s="25" t="str">
        <f t="shared" si="2"/>
        <v>ICPL</v>
      </c>
      <c r="M45" s="26">
        <f t="shared" ca="1" si="2"/>
        <v>42276</v>
      </c>
      <c r="N45" s="25" t="b">
        <f t="shared" si="2"/>
        <v>1</v>
      </c>
      <c r="O45" s="84" t="e">
        <f ca="1">IF($N45,_xll.BDP($K45,O$4),"[DISABLED]")</f>
        <v>#NAME?</v>
      </c>
      <c r="P45" s="84" t="e">
        <f ca="1">IF($N45,_xll.BDP($K45,P$4),"[DISABLED]")</f>
        <v>#NAME?</v>
      </c>
      <c r="Q45" s="84" t="e">
        <f ca="1">IF($N45,_xll.BDP($K45,Q$4),"[DISABLED]")</f>
        <v>#NAME?</v>
      </c>
      <c r="R45" s="84" t="e">
        <f ca="1">IF($N45,_xll.BDH($K45,R$4,$M45),"[DISABLED]")</f>
        <v>#NAME?</v>
      </c>
      <c r="S45" s="84" t="e">
        <f ca="1">IF($N45,_xll.BDH($K45,S$4,$M45),"[DISABLED]")</f>
        <v>#NAME?</v>
      </c>
      <c r="T45" s="84" t="e">
        <f ca="1">IF($N45,_xll.BDH($K45,T$4,$M45),"[DISABLED]")</f>
        <v>#NAME?</v>
      </c>
      <c r="V45" s="106" t="s">
        <v>8610</v>
      </c>
      <c r="W45" s="107" t="s">
        <v>1055</v>
      </c>
      <c r="X45" s="108">
        <v>42276</v>
      </c>
      <c r="Y45" s="107" t="b">
        <v>1</v>
      </c>
      <c r="Z45" s="107" t="s">
        <v>6722</v>
      </c>
      <c r="AA45" s="107" t="s">
        <v>8333</v>
      </c>
      <c r="AB45" s="107" t="s">
        <v>8577</v>
      </c>
      <c r="AC45" s="107">
        <v>70.2</v>
      </c>
      <c r="AD45" s="107" t="s">
        <v>6569</v>
      </c>
      <c r="AE45" s="107" t="s">
        <v>6569</v>
      </c>
    </row>
    <row r="46" spans="2:31" outlineLevel="1">
      <c r="B46" s="24" t="s">
        <v>5234</v>
      </c>
      <c r="C46" s="24" t="s">
        <v>0</v>
      </c>
      <c r="D46" s="24" t="s">
        <v>57</v>
      </c>
      <c r="E46" s="24" t="s">
        <v>43</v>
      </c>
      <c r="F46" s="83" t="s">
        <v>45</v>
      </c>
      <c r="G46" s="24">
        <v>0</v>
      </c>
      <c r="H46" s="24" t="s">
        <v>2796</v>
      </c>
      <c r="I46" s="24" t="s">
        <v>2625</v>
      </c>
      <c r="J46" s="24" t="s">
        <v>73</v>
      </c>
      <c r="K46" s="72" t="str">
        <f t="shared" si="1"/>
        <v>EUNE73 ICPL Curncy</v>
      </c>
      <c r="L46" s="25" t="str">
        <f t="shared" si="2"/>
        <v>ICPL</v>
      </c>
      <c r="M46" s="26">
        <f t="shared" ca="1" si="2"/>
        <v>42276</v>
      </c>
      <c r="N46" s="25" t="b">
        <f t="shared" si="2"/>
        <v>1</v>
      </c>
      <c r="O46" s="84" t="e">
        <f ca="1">IF($N46,_xll.BDP($K46,O$4),"[DISABLED]")</f>
        <v>#NAME?</v>
      </c>
      <c r="P46" s="84" t="e">
        <f ca="1">IF($N46,_xll.BDP($K46,P$4),"[DISABLED]")</f>
        <v>#NAME?</v>
      </c>
      <c r="Q46" s="84" t="e">
        <f ca="1">IF($N46,_xll.BDP($K46,Q$4),"[DISABLED]")</f>
        <v>#NAME?</v>
      </c>
      <c r="R46" s="84" t="e">
        <f ca="1">IF($N46,_xll.BDH($K46,R$4,$M46),"[DISABLED]")</f>
        <v>#NAME?</v>
      </c>
      <c r="S46" s="84" t="e">
        <f ca="1">IF($N46,_xll.BDH($K46,S$4,$M46),"[DISABLED]")</f>
        <v>#NAME?</v>
      </c>
      <c r="T46" s="84" t="e">
        <f ca="1">IF($N46,_xll.BDH($K46,T$4,$M46),"[DISABLED]")</f>
        <v>#NAME?</v>
      </c>
      <c r="V46" s="106" t="s">
        <v>8611</v>
      </c>
      <c r="W46" s="107" t="s">
        <v>1055</v>
      </c>
      <c r="X46" s="108">
        <v>42276</v>
      </c>
      <c r="Y46" s="107" t="b">
        <v>1</v>
      </c>
      <c r="Z46" s="107" t="s">
        <v>6723</v>
      </c>
      <c r="AA46" s="107" t="s">
        <v>8333</v>
      </c>
      <c r="AB46" s="107" t="s">
        <v>8577</v>
      </c>
      <c r="AC46" s="107">
        <v>73</v>
      </c>
      <c r="AD46" s="107" t="s">
        <v>6569</v>
      </c>
      <c r="AE46" s="107" t="s">
        <v>6569</v>
      </c>
    </row>
    <row r="47" spans="2:31" outlineLevel="1">
      <c r="B47" s="24" t="s">
        <v>5234</v>
      </c>
      <c r="C47" s="24" t="s">
        <v>0</v>
      </c>
      <c r="D47" s="24" t="s">
        <v>57</v>
      </c>
      <c r="E47" s="24" t="s">
        <v>43</v>
      </c>
      <c r="F47" s="83" t="s">
        <v>46</v>
      </c>
      <c r="G47" s="24">
        <v>0</v>
      </c>
      <c r="H47" s="24" t="s">
        <v>2796</v>
      </c>
      <c r="I47" s="24" t="s">
        <v>2626</v>
      </c>
      <c r="J47" s="24" t="s">
        <v>73</v>
      </c>
      <c r="K47" s="72" t="str">
        <f t="shared" si="1"/>
        <v>EUNE103 ICPL Curncy</v>
      </c>
      <c r="L47" s="25" t="str">
        <f t="shared" si="2"/>
        <v>ICPL</v>
      </c>
      <c r="M47" s="26">
        <f t="shared" ca="1" si="2"/>
        <v>42276</v>
      </c>
      <c r="N47" s="25" t="b">
        <f t="shared" si="2"/>
        <v>1</v>
      </c>
      <c r="O47" s="84" t="e">
        <f ca="1">IF($N47,_xll.BDP($K47,O$4),"[DISABLED]")</f>
        <v>#NAME?</v>
      </c>
      <c r="P47" s="84" t="e">
        <f ca="1">IF($N47,_xll.BDP($K47,P$4),"[DISABLED]")</f>
        <v>#NAME?</v>
      </c>
      <c r="Q47" s="84" t="e">
        <f ca="1">IF($N47,_xll.BDP($K47,Q$4),"[DISABLED]")</f>
        <v>#NAME?</v>
      </c>
      <c r="R47" s="84" t="e">
        <f ca="1">IF($N47,_xll.BDH($K47,R$4,$M47),"[DISABLED]")</f>
        <v>#NAME?</v>
      </c>
      <c r="S47" s="84" t="e">
        <f ca="1">IF($N47,_xll.BDH($K47,S$4,$M47),"[DISABLED]")</f>
        <v>#NAME?</v>
      </c>
      <c r="T47" s="84" t="e">
        <f ca="1">IF($N47,_xll.BDH($K47,T$4,$M47),"[DISABLED]")</f>
        <v>#NAME?</v>
      </c>
      <c r="V47" s="106" t="s">
        <v>8612</v>
      </c>
      <c r="W47" s="107" t="s">
        <v>1055</v>
      </c>
      <c r="X47" s="108">
        <v>42276</v>
      </c>
      <c r="Y47" s="107" t="b">
        <v>1</v>
      </c>
      <c r="Z47" s="107" t="s">
        <v>6724</v>
      </c>
      <c r="AA47" s="107" t="s">
        <v>8333</v>
      </c>
      <c r="AB47" s="107" t="s">
        <v>8577</v>
      </c>
      <c r="AC47" s="107">
        <v>74.3</v>
      </c>
      <c r="AD47" s="107" t="s">
        <v>6569</v>
      </c>
      <c r="AE47" s="107" t="s">
        <v>6569</v>
      </c>
    </row>
    <row r="48" spans="2:31" outlineLevel="1">
      <c r="B48" s="24" t="s">
        <v>5234</v>
      </c>
      <c r="C48" s="24" t="s">
        <v>0</v>
      </c>
      <c r="D48" s="24" t="s">
        <v>57</v>
      </c>
      <c r="E48" s="24" t="s">
        <v>43</v>
      </c>
      <c r="F48" s="83" t="s">
        <v>47</v>
      </c>
      <c r="G48" s="24">
        <v>0</v>
      </c>
      <c r="H48" s="24" t="s">
        <v>2796</v>
      </c>
      <c r="I48" s="24" t="s">
        <v>2627</v>
      </c>
      <c r="J48" s="24" t="s">
        <v>73</v>
      </c>
      <c r="K48" s="72" t="str">
        <f t="shared" si="1"/>
        <v>EUNE153 ICPL Curncy</v>
      </c>
      <c r="L48" s="25" t="str">
        <f t="shared" si="2"/>
        <v>ICPL</v>
      </c>
      <c r="M48" s="26">
        <f t="shared" ca="1" si="2"/>
        <v>42276</v>
      </c>
      <c r="N48" s="25" t="b">
        <f t="shared" si="2"/>
        <v>1</v>
      </c>
      <c r="O48" s="84" t="e">
        <f ca="1">IF($N48,_xll.BDP($K48,O$4),"[DISABLED]")</f>
        <v>#NAME?</v>
      </c>
      <c r="P48" s="84" t="e">
        <f ca="1">IF($N48,_xll.BDP($K48,P$4),"[DISABLED]")</f>
        <v>#NAME?</v>
      </c>
      <c r="Q48" s="84" t="e">
        <f ca="1">IF($N48,_xll.BDP($K48,Q$4),"[DISABLED]")</f>
        <v>#NAME?</v>
      </c>
      <c r="R48" s="84" t="e">
        <f ca="1">IF($N48,_xll.BDH($K48,R$4,$M48),"[DISABLED]")</f>
        <v>#NAME?</v>
      </c>
      <c r="S48" s="84" t="e">
        <f ca="1">IF($N48,_xll.BDH($K48,S$4,$M48),"[DISABLED]")</f>
        <v>#NAME?</v>
      </c>
      <c r="T48" s="84" t="e">
        <f ca="1">IF($N48,_xll.BDH($K48,T$4,$M48),"[DISABLED]")</f>
        <v>#NAME?</v>
      </c>
      <c r="V48" s="106" t="s">
        <v>8613</v>
      </c>
      <c r="W48" s="107" t="s">
        <v>1055</v>
      </c>
      <c r="X48" s="108">
        <v>42276</v>
      </c>
      <c r="Y48" s="107" t="b">
        <v>1</v>
      </c>
      <c r="Z48" s="107" t="s">
        <v>6725</v>
      </c>
      <c r="AA48" s="107" t="s">
        <v>8333</v>
      </c>
      <c r="AB48" s="107" t="s">
        <v>8580</v>
      </c>
      <c r="AC48" s="107">
        <v>71.599999999999994</v>
      </c>
      <c r="AD48" s="107" t="s">
        <v>6569</v>
      </c>
      <c r="AE48" s="107" t="s">
        <v>6569</v>
      </c>
    </row>
    <row r="49" spans="2:31" outlineLevel="1">
      <c r="B49" s="24" t="s">
        <v>5234</v>
      </c>
      <c r="C49" s="24" t="s">
        <v>0</v>
      </c>
      <c r="D49" s="24" t="s">
        <v>57</v>
      </c>
      <c r="E49" s="24" t="s">
        <v>43</v>
      </c>
      <c r="F49" s="83" t="s">
        <v>48</v>
      </c>
      <c r="G49" s="24">
        <v>0</v>
      </c>
      <c r="H49" s="24" t="s">
        <v>2796</v>
      </c>
      <c r="I49" s="24" t="s">
        <v>2628</v>
      </c>
      <c r="J49" s="24" t="s">
        <v>73</v>
      </c>
      <c r="K49" s="72" t="str">
        <f t="shared" si="1"/>
        <v>EUNE203 ICPL Curncy</v>
      </c>
      <c r="L49" s="25" t="str">
        <f t="shared" si="2"/>
        <v>ICPL</v>
      </c>
      <c r="M49" s="26">
        <f t="shared" ca="1" si="2"/>
        <v>42276</v>
      </c>
      <c r="N49" s="25" t="b">
        <f t="shared" si="2"/>
        <v>1</v>
      </c>
      <c r="O49" s="84" t="e">
        <f ca="1">IF($N49,_xll.BDP($K49,O$4),"[DISABLED]")</f>
        <v>#NAME?</v>
      </c>
      <c r="P49" s="84" t="e">
        <f ca="1">IF($N49,_xll.BDP($K49,P$4),"[DISABLED]")</f>
        <v>#NAME?</v>
      </c>
      <c r="Q49" s="84" t="e">
        <f ca="1">IF($N49,_xll.BDP($K49,Q$4),"[DISABLED]")</f>
        <v>#NAME?</v>
      </c>
      <c r="R49" s="84" t="e">
        <f ca="1">IF($N49,_xll.BDH($K49,R$4,$M49),"[DISABLED]")</f>
        <v>#NAME?</v>
      </c>
      <c r="S49" s="84" t="e">
        <f ca="1">IF($N49,_xll.BDH($K49,S$4,$M49),"[DISABLED]")</f>
        <v>#NAME?</v>
      </c>
      <c r="T49" s="84" t="e">
        <f ca="1">IF($N49,_xll.BDH($K49,T$4,$M49),"[DISABLED]")</f>
        <v>#NAME?</v>
      </c>
      <c r="V49" s="106" t="s">
        <v>8614</v>
      </c>
      <c r="W49" s="107" t="s">
        <v>1055</v>
      </c>
      <c r="X49" s="108">
        <v>42276</v>
      </c>
      <c r="Y49" s="107" t="b">
        <v>1</v>
      </c>
      <c r="Z49" s="107" t="s">
        <v>6726</v>
      </c>
      <c r="AA49" s="107" t="s">
        <v>8333</v>
      </c>
      <c r="AB49" s="107" t="s">
        <v>8580</v>
      </c>
      <c r="AC49" s="107">
        <v>67.900000000000006</v>
      </c>
      <c r="AD49" s="107" t="s">
        <v>6569</v>
      </c>
      <c r="AE49" s="107" t="s">
        <v>6569</v>
      </c>
    </row>
    <row r="50" spans="2:31" outlineLevel="1">
      <c r="B50" s="24" t="s">
        <v>5234</v>
      </c>
      <c r="C50" s="24" t="s">
        <v>0</v>
      </c>
      <c r="D50" s="24" t="s">
        <v>57</v>
      </c>
      <c r="E50" s="24" t="s">
        <v>152</v>
      </c>
      <c r="F50" s="24" t="s">
        <v>209</v>
      </c>
      <c r="G50" s="24">
        <v>0</v>
      </c>
      <c r="H50" s="24" t="s">
        <v>2796</v>
      </c>
      <c r="I50" s="24" t="s">
        <v>2629</v>
      </c>
      <c r="J50" s="24" t="s">
        <v>73</v>
      </c>
      <c r="K50" s="72" t="str">
        <f t="shared" si="1"/>
        <v>EUNEA4 ICPL Curncy</v>
      </c>
      <c r="L50" s="25" t="str">
        <f t="shared" si="2"/>
        <v>ICPL</v>
      </c>
      <c r="M50" s="26">
        <f t="shared" ca="1" si="2"/>
        <v>42276</v>
      </c>
      <c r="N50" s="25" t="b">
        <f t="shared" si="2"/>
        <v>1</v>
      </c>
      <c r="O50" s="84" t="e">
        <f ca="1">IF($N50,_xll.BDP($K50,O$4),"[DISABLED]")</f>
        <v>#NAME?</v>
      </c>
      <c r="P50" s="84" t="e">
        <f ca="1">IF($N50,_xll.BDP($K50,P$4),"[DISABLED]")</f>
        <v>#NAME?</v>
      </c>
      <c r="Q50" s="84" t="e">
        <f ca="1">IF($N50,_xll.BDP($K50,Q$4),"[DISABLED]")</f>
        <v>#NAME?</v>
      </c>
      <c r="R50" s="84" t="e">
        <f ca="1">IF($N50,_xll.BDH($K50,R$4,$M50),"[DISABLED]")</f>
        <v>#NAME?</v>
      </c>
      <c r="S50" s="84" t="e">
        <f ca="1">IF($N50,_xll.BDH($K50,S$4,$M50),"[DISABLED]")</f>
        <v>#NAME?</v>
      </c>
      <c r="T50" s="84" t="e">
        <f ca="1">IF($N50,_xll.BDH($K50,T$4,$M50),"[DISABLED]")</f>
        <v>#NAME?</v>
      </c>
      <c r="V50" s="106" t="s">
        <v>8615</v>
      </c>
      <c r="W50" s="107" t="s">
        <v>1055</v>
      </c>
      <c r="X50" s="108">
        <v>42276</v>
      </c>
      <c r="Y50" s="107" t="b">
        <v>1</v>
      </c>
      <c r="Z50" s="107" t="s">
        <v>6727</v>
      </c>
      <c r="AA50" s="107" t="s">
        <v>8333</v>
      </c>
      <c r="AB50" s="107" t="s">
        <v>8559</v>
      </c>
      <c r="AC50" s="107">
        <v>34.4</v>
      </c>
      <c r="AD50" s="107" t="s">
        <v>6569</v>
      </c>
      <c r="AE50" s="107" t="s">
        <v>6569</v>
      </c>
    </row>
    <row r="51" spans="2:31" outlineLevel="1">
      <c r="B51" s="24" t="s">
        <v>5234</v>
      </c>
      <c r="C51" s="24" t="s">
        <v>0</v>
      </c>
      <c r="D51" s="24" t="s">
        <v>57</v>
      </c>
      <c r="E51" s="24" t="s">
        <v>152</v>
      </c>
      <c r="F51" s="24" t="s">
        <v>210</v>
      </c>
      <c r="G51" s="24">
        <v>0</v>
      </c>
      <c r="H51" s="24" t="s">
        <v>2796</v>
      </c>
      <c r="I51" s="24" t="s">
        <v>2630</v>
      </c>
      <c r="J51" s="24" t="s">
        <v>73</v>
      </c>
      <c r="K51" s="72" t="str">
        <f t="shared" si="1"/>
        <v>EUNEB4 ICPL Curncy</v>
      </c>
      <c r="L51" s="25" t="str">
        <f t="shared" si="2"/>
        <v>ICPL</v>
      </c>
      <c r="M51" s="26">
        <f t="shared" ca="1" si="2"/>
        <v>42276</v>
      </c>
      <c r="N51" s="25" t="b">
        <f t="shared" si="2"/>
        <v>1</v>
      </c>
      <c r="O51" s="84" t="e">
        <f ca="1">IF($N51,_xll.BDP($K51,O$4),"[DISABLED]")</f>
        <v>#NAME?</v>
      </c>
      <c r="P51" s="84" t="e">
        <f ca="1">IF($N51,_xll.BDP($K51,P$4),"[DISABLED]")</f>
        <v>#NAME?</v>
      </c>
      <c r="Q51" s="84" t="e">
        <f ca="1">IF($N51,_xll.BDP($K51,Q$4),"[DISABLED]")</f>
        <v>#NAME?</v>
      </c>
      <c r="R51" s="84" t="e">
        <f ca="1">IF($N51,_xll.BDH($K51,R$4,$M51),"[DISABLED]")</f>
        <v>#NAME?</v>
      </c>
      <c r="S51" s="84" t="e">
        <f ca="1">IF($N51,_xll.BDH($K51,S$4,$M51),"[DISABLED]")</f>
        <v>#NAME?</v>
      </c>
      <c r="T51" s="84" t="e">
        <f ca="1">IF($N51,_xll.BDH($K51,T$4,$M51),"[DISABLED]")</f>
        <v>#NAME?</v>
      </c>
      <c r="V51" s="106" t="s">
        <v>8616</v>
      </c>
      <c r="W51" s="107" t="s">
        <v>1055</v>
      </c>
      <c r="X51" s="108">
        <v>42276</v>
      </c>
      <c r="Y51" s="107" t="b">
        <v>1</v>
      </c>
      <c r="Z51" s="107" t="s">
        <v>6728</v>
      </c>
      <c r="AA51" s="107" t="s">
        <v>8333</v>
      </c>
      <c r="AB51" s="107" t="s">
        <v>8584</v>
      </c>
      <c r="AC51" s="107">
        <v>34.200000000000003</v>
      </c>
      <c r="AD51" s="107" t="s">
        <v>6569</v>
      </c>
      <c r="AE51" s="107" t="s">
        <v>6569</v>
      </c>
    </row>
    <row r="52" spans="2:31" outlineLevel="1">
      <c r="B52" s="24" t="s">
        <v>5234</v>
      </c>
      <c r="C52" s="24" t="s">
        <v>0</v>
      </c>
      <c r="D52" s="24" t="s">
        <v>57</v>
      </c>
      <c r="E52" s="24" t="s">
        <v>152</v>
      </c>
      <c r="F52" s="83" t="s">
        <v>54</v>
      </c>
      <c r="G52" s="24">
        <v>0</v>
      </c>
      <c r="H52" s="24" t="s">
        <v>2796</v>
      </c>
      <c r="I52" s="24" t="s">
        <v>2631</v>
      </c>
      <c r="J52" s="24" t="s">
        <v>73</v>
      </c>
      <c r="K52" s="72" t="str">
        <f t="shared" si="1"/>
        <v>EUNEC4 ICPL Curncy</v>
      </c>
      <c r="L52" s="25" t="str">
        <f t="shared" si="2"/>
        <v>ICPL</v>
      </c>
      <c r="M52" s="26">
        <f t="shared" ca="1" si="2"/>
        <v>42276</v>
      </c>
      <c r="N52" s="25" t="b">
        <f t="shared" si="2"/>
        <v>1</v>
      </c>
      <c r="O52" s="84" t="e">
        <f ca="1">IF($N52,_xll.BDP($K52,O$4),"[DISABLED]")</f>
        <v>#NAME?</v>
      </c>
      <c r="P52" s="84" t="e">
        <f ca="1">IF($N52,_xll.BDP($K52,P$4),"[DISABLED]")</f>
        <v>#NAME?</v>
      </c>
      <c r="Q52" s="84" t="e">
        <f ca="1">IF($N52,_xll.BDP($K52,Q$4),"[DISABLED]")</f>
        <v>#NAME?</v>
      </c>
      <c r="R52" s="84" t="e">
        <f ca="1">IF($N52,_xll.BDH($K52,R$4,$M52),"[DISABLED]")</f>
        <v>#NAME?</v>
      </c>
      <c r="S52" s="84" t="e">
        <f ca="1">IF($N52,_xll.BDH($K52,S$4,$M52),"[DISABLED]")</f>
        <v>#NAME?</v>
      </c>
      <c r="T52" s="84" t="e">
        <f ca="1">IF($N52,_xll.BDH($K52,T$4,$M52),"[DISABLED]")</f>
        <v>#NAME?</v>
      </c>
      <c r="V52" s="106" t="s">
        <v>8617</v>
      </c>
      <c r="W52" s="107" t="s">
        <v>1055</v>
      </c>
      <c r="X52" s="108">
        <v>42276</v>
      </c>
      <c r="Y52" s="107" t="b">
        <v>1</v>
      </c>
      <c r="Z52" s="107" t="s">
        <v>6729</v>
      </c>
      <c r="AA52" s="107" t="s">
        <v>8333</v>
      </c>
      <c r="AB52" s="107" t="s">
        <v>8561</v>
      </c>
      <c r="AC52" s="107">
        <v>34.1</v>
      </c>
      <c r="AD52" s="107" t="s">
        <v>6569</v>
      </c>
      <c r="AE52" s="107" t="s">
        <v>6569</v>
      </c>
    </row>
    <row r="53" spans="2:31" outlineLevel="1">
      <c r="B53" s="24" t="s">
        <v>5234</v>
      </c>
      <c r="C53" s="24" t="s">
        <v>0</v>
      </c>
      <c r="D53" s="24" t="s">
        <v>57</v>
      </c>
      <c r="E53" s="24" t="s">
        <v>152</v>
      </c>
      <c r="F53" s="83" t="s">
        <v>58</v>
      </c>
      <c r="G53" s="24">
        <v>0</v>
      </c>
      <c r="H53" s="24" t="s">
        <v>2796</v>
      </c>
      <c r="I53" s="24" t="s">
        <v>2632</v>
      </c>
      <c r="J53" s="24" t="s">
        <v>73</v>
      </c>
      <c r="K53" s="72" t="str">
        <f t="shared" si="1"/>
        <v>EUNEF4 ICPL Curncy</v>
      </c>
      <c r="L53" s="25" t="str">
        <f t="shared" si="2"/>
        <v>ICPL</v>
      </c>
      <c r="M53" s="26">
        <f t="shared" ca="1" si="2"/>
        <v>42276</v>
      </c>
      <c r="N53" s="25" t="b">
        <f t="shared" si="2"/>
        <v>1</v>
      </c>
      <c r="O53" s="84" t="e">
        <f ca="1">IF($N53,_xll.BDP($K53,O$4),"[DISABLED]")</f>
        <v>#NAME?</v>
      </c>
      <c r="P53" s="84" t="e">
        <f ca="1">IF($N53,_xll.BDP($K53,P$4),"[DISABLED]")</f>
        <v>#NAME?</v>
      </c>
      <c r="Q53" s="84" t="e">
        <f ca="1">IF($N53,_xll.BDP($K53,Q$4),"[DISABLED]")</f>
        <v>#NAME?</v>
      </c>
      <c r="R53" s="84" t="e">
        <f ca="1">IF($N53,_xll.BDH($K53,R$4,$M53),"[DISABLED]")</f>
        <v>#NAME?</v>
      </c>
      <c r="S53" s="84" t="e">
        <f ca="1">IF($N53,_xll.BDH($K53,S$4,$M53),"[DISABLED]")</f>
        <v>#NAME?</v>
      </c>
      <c r="T53" s="84" t="e">
        <f ca="1">IF($N53,_xll.BDH($K53,T$4,$M53),"[DISABLED]")</f>
        <v>#NAME?</v>
      </c>
      <c r="V53" s="106" t="s">
        <v>8618</v>
      </c>
      <c r="W53" s="107" t="s">
        <v>1055</v>
      </c>
      <c r="X53" s="108">
        <v>42276</v>
      </c>
      <c r="Y53" s="107" t="b">
        <v>1</v>
      </c>
      <c r="Z53" s="107" t="s">
        <v>6730</v>
      </c>
      <c r="AA53" s="107" t="s">
        <v>8333</v>
      </c>
      <c r="AB53" s="107" t="s">
        <v>8619</v>
      </c>
      <c r="AC53" s="107">
        <v>35.5</v>
      </c>
      <c r="AD53" s="107" t="s">
        <v>6569</v>
      </c>
      <c r="AE53" s="107" t="s">
        <v>6569</v>
      </c>
    </row>
    <row r="54" spans="2:31" outlineLevel="1">
      <c r="B54" s="24" t="s">
        <v>5234</v>
      </c>
      <c r="C54" s="24" t="s">
        <v>0</v>
      </c>
      <c r="D54" s="24" t="s">
        <v>57</v>
      </c>
      <c r="E54" s="24" t="s">
        <v>152</v>
      </c>
      <c r="F54" s="83" t="s">
        <v>71</v>
      </c>
      <c r="G54" s="24">
        <v>0</v>
      </c>
      <c r="H54" s="24" t="s">
        <v>2796</v>
      </c>
      <c r="I54" s="24" t="s">
        <v>2633</v>
      </c>
      <c r="J54" s="24" t="s">
        <v>73</v>
      </c>
      <c r="K54" s="72" t="str">
        <f t="shared" si="1"/>
        <v>EUNEI4 ICPL Curncy</v>
      </c>
      <c r="L54" s="25" t="str">
        <f t="shared" si="2"/>
        <v>ICPL</v>
      </c>
      <c r="M54" s="26">
        <f t="shared" ca="1" si="2"/>
        <v>42276</v>
      </c>
      <c r="N54" s="25" t="b">
        <f t="shared" si="2"/>
        <v>1</v>
      </c>
      <c r="O54" s="84" t="e">
        <f ca="1">IF($N54,_xll.BDP($K54,O$4),"[DISABLED]")</f>
        <v>#NAME?</v>
      </c>
      <c r="P54" s="84" t="e">
        <f ca="1">IF($N54,_xll.BDP($K54,P$4),"[DISABLED]")</f>
        <v>#NAME?</v>
      </c>
      <c r="Q54" s="84" t="e">
        <f ca="1">IF($N54,_xll.BDP($K54,Q$4),"[DISABLED]")</f>
        <v>#NAME?</v>
      </c>
      <c r="R54" s="84" t="e">
        <f ca="1">IF($N54,_xll.BDH($K54,R$4,$M54),"[DISABLED]")</f>
        <v>#NAME?</v>
      </c>
      <c r="S54" s="84" t="e">
        <f ca="1">IF($N54,_xll.BDH($K54,S$4,$M54),"[DISABLED]")</f>
        <v>#NAME?</v>
      </c>
      <c r="T54" s="84" t="e">
        <f ca="1">IF($N54,_xll.BDH($K54,T$4,$M54),"[DISABLED]")</f>
        <v>#NAME?</v>
      </c>
      <c r="V54" s="106" t="s">
        <v>8620</v>
      </c>
      <c r="W54" s="107" t="s">
        <v>1055</v>
      </c>
      <c r="X54" s="108">
        <v>42276</v>
      </c>
      <c r="Y54" s="107" t="b">
        <v>1</v>
      </c>
      <c r="Z54" s="107" t="s">
        <v>6731</v>
      </c>
      <c r="AA54" s="107" t="s">
        <v>8333</v>
      </c>
      <c r="AB54" s="107" t="s">
        <v>8566</v>
      </c>
      <c r="AC54" s="107">
        <v>38.1</v>
      </c>
      <c r="AD54" s="107" t="s">
        <v>6569</v>
      </c>
      <c r="AE54" s="107" t="s">
        <v>6569</v>
      </c>
    </row>
    <row r="55" spans="2:31" outlineLevel="1">
      <c r="B55" s="24" t="s">
        <v>5234</v>
      </c>
      <c r="C55" s="24" t="s">
        <v>0</v>
      </c>
      <c r="D55" s="24" t="s">
        <v>57</v>
      </c>
      <c r="E55" s="24" t="s">
        <v>152</v>
      </c>
      <c r="F55" s="83" t="s">
        <v>41</v>
      </c>
      <c r="G55" s="24">
        <v>0</v>
      </c>
      <c r="H55" s="24" t="s">
        <v>2796</v>
      </c>
      <c r="I55" s="24" t="s">
        <v>2634</v>
      </c>
      <c r="J55" s="24" t="s">
        <v>73</v>
      </c>
      <c r="K55" s="72" t="str">
        <f t="shared" si="1"/>
        <v>EUNE14 ICPL Curncy</v>
      </c>
      <c r="L55" s="25" t="str">
        <f t="shared" si="2"/>
        <v>ICPL</v>
      </c>
      <c r="M55" s="26">
        <f t="shared" ca="1" si="2"/>
        <v>42276</v>
      </c>
      <c r="N55" s="25" t="b">
        <f t="shared" si="2"/>
        <v>1</v>
      </c>
      <c r="O55" s="84" t="e">
        <f ca="1">IF($N55,_xll.BDP($K55,O$4),"[DISABLED]")</f>
        <v>#NAME?</v>
      </c>
      <c r="P55" s="84" t="e">
        <f ca="1">IF($N55,_xll.BDP($K55,P$4),"[DISABLED]")</f>
        <v>#NAME?</v>
      </c>
      <c r="Q55" s="84" t="e">
        <f ca="1">IF($N55,_xll.BDP($K55,Q$4),"[DISABLED]")</f>
        <v>#NAME?</v>
      </c>
      <c r="R55" s="84" t="e">
        <f ca="1">IF($N55,_xll.BDH($K55,R$4,$M55),"[DISABLED]")</f>
        <v>#NAME?</v>
      </c>
      <c r="S55" s="84" t="e">
        <f ca="1">IF($N55,_xll.BDH($K55,S$4,$M55),"[DISABLED]")</f>
        <v>#NAME?</v>
      </c>
      <c r="T55" s="84" t="e">
        <f ca="1">IF($N55,_xll.BDH($K55,T$4,$M55),"[DISABLED]")</f>
        <v>#NAME?</v>
      </c>
      <c r="V55" s="106" t="s">
        <v>8621</v>
      </c>
      <c r="W55" s="107" t="s">
        <v>1055</v>
      </c>
      <c r="X55" s="108">
        <v>42276</v>
      </c>
      <c r="Y55" s="107" t="b">
        <v>1</v>
      </c>
      <c r="Z55" s="107" t="s">
        <v>6732</v>
      </c>
      <c r="AA55" s="107" t="s">
        <v>8333</v>
      </c>
      <c r="AB55" s="107" t="s">
        <v>8622</v>
      </c>
      <c r="AC55" s="107">
        <v>41</v>
      </c>
      <c r="AD55" s="107" t="s">
        <v>6569</v>
      </c>
      <c r="AE55" s="107" t="s">
        <v>6569</v>
      </c>
    </row>
    <row r="56" spans="2:31" outlineLevel="1">
      <c r="B56" s="24" t="s">
        <v>5234</v>
      </c>
      <c r="C56" s="24" t="s">
        <v>0</v>
      </c>
      <c r="D56" s="24" t="s">
        <v>57</v>
      </c>
      <c r="E56" s="24" t="s">
        <v>152</v>
      </c>
      <c r="F56" s="83" t="s">
        <v>146</v>
      </c>
      <c r="G56" s="24">
        <v>0</v>
      </c>
      <c r="H56" s="24" t="s">
        <v>2796</v>
      </c>
      <c r="I56" s="24" t="s">
        <v>2635</v>
      </c>
      <c r="J56" s="24" t="s">
        <v>73</v>
      </c>
      <c r="K56" s="72" t="str">
        <f t="shared" si="1"/>
        <v>EUNER4 ICPL Curncy</v>
      </c>
      <c r="L56" s="25" t="str">
        <f t="shared" si="2"/>
        <v>ICPL</v>
      </c>
      <c r="M56" s="26">
        <f t="shared" ca="1" si="2"/>
        <v>42276</v>
      </c>
      <c r="N56" s="25" t="b">
        <f t="shared" si="2"/>
        <v>1</v>
      </c>
      <c r="O56" s="84" t="e">
        <f ca="1">IF($N56,_xll.BDP($K56,O$4),"[DISABLED]")</f>
        <v>#NAME?</v>
      </c>
      <c r="P56" s="84" t="e">
        <f ca="1">IF($N56,_xll.BDP($K56,P$4),"[DISABLED]")</f>
        <v>#NAME?</v>
      </c>
      <c r="Q56" s="84" t="e">
        <f ca="1">IF($N56,_xll.BDP($K56,Q$4),"[DISABLED]")</f>
        <v>#NAME?</v>
      </c>
      <c r="R56" s="84" t="e">
        <f ca="1">IF($N56,_xll.BDH($K56,R$4,$M56),"[DISABLED]")</f>
        <v>#NAME?</v>
      </c>
      <c r="S56" s="84" t="e">
        <f ca="1">IF($N56,_xll.BDH($K56,S$4,$M56),"[DISABLED]")</f>
        <v>#NAME?</v>
      </c>
      <c r="T56" s="84" t="e">
        <f ca="1">IF($N56,_xll.BDH($K56,T$4,$M56),"[DISABLED]")</f>
        <v>#NAME?</v>
      </c>
      <c r="V56" s="106" t="s">
        <v>8623</v>
      </c>
      <c r="W56" s="107" t="s">
        <v>1055</v>
      </c>
      <c r="X56" s="108">
        <v>42276</v>
      </c>
      <c r="Y56" s="107" t="b">
        <v>1</v>
      </c>
      <c r="Z56" s="107" t="s">
        <v>6733</v>
      </c>
      <c r="AA56" s="107" t="s">
        <v>8333</v>
      </c>
      <c r="AB56" s="107" t="s">
        <v>8606</v>
      </c>
      <c r="AC56" s="107">
        <v>47</v>
      </c>
      <c r="AD56" s="107" t="s">
        <v>6569</v>
      </c>
      <c r="AE56" s="107" t="s">
        <v>6569</v>
      </c>
    </row>
    <row r="57" spans="2:31" outlineLevel="1">
      <c r="B57" s="24" t="s">
        <v>5234</v>
      </c>
      <c r="C57" s="24" t="s">
        <v>0</v>
      </c>
      <c r="D57" s="24" t="s">
        <v>57</v>
      </c>
      <c r="E57" s="24" t="s">
        <v>152</v>
      </c>
      <c r="F57" s="83" t="s">
        <v>42</v>
      </c>
      <c r="G57" s="24">
        <v>0</v>
      </c>
      <c r="H57" s="24" t="s">
        <v>2796</v>
      </c>
      <c r="I57" s="24" t="s">
        <v>2636</v>
      </c>
      <c r="J57" s="24" t="s">
        <v>73</v>
      </c>
      <c r="K57" s="72" t="str">
        <f t="shared" si="1"/>
        <v>EUNE24 ICPL Curncy</v>
      </c>
      <c r="L57" s="25" t="str">
        <f t="shared" si="2"/>
        <v>ICPL</v>
      </c>
      <c r="M57" s="26">
        <f t="shared" ca="1" si="2"/>
        <v>42276</v>
      </c>
      <c r="N57" s="25" t="b">
        <f t="shared" si="2"/>
        <v>1</v>
      </c>
      <c r="O57" s="84" t="e">
        <f ca="1">IF($N57,_xll.BDP($K57,O$4),"[DISABLED]")</f>
        <v>#NAME?</v>
      </c>
      <c r="P57" s="84" t="e">
        <f ca="1">IF($N57,_xll.BDP($K57,P$4),"[DISABLED]")</f>
        <v>#NAME?</v>
      </c>
      <c r="Q57" s="84" t="e">
        <f ca="1">IF($N57,_xll.BDP($K57,Q$4),"[DISABLED]")</f>
        <v>#NAME?</v>
      </c>
      <c r="R57" s="84" t="e">
        <f ca="1">IF($N57,_xll.BDH($K57,R$4,$M57),"[DISABLED]")</f>
        <v>#NAME?</v>
      </c>
      <c r="S57" s="84" t="e">
        <f ca="1">IF($N57,_xll.BDH($K57,S$4,$M57),"[DISABLED]")</f>
        <v>#NAME?</v>
      </c>
      <c r="T57" s="84" t="e">
        <f ca="1">IF($N57,_xll.BDH($K57,T$4,$M57),"[DISABLED]")</f>
        <v>#NAME?</v>
      </c>
      <c r="V57" s="106" t="s">
        <v>8624</v>
      </c>
      <c r="W57" s="107" t="s">
        <v>1055</v>
      </c>
      <c r="X57" s="108">
        <v>42276</v>
      </c>
      <c r="Y57" s="107" t="b">
        <v>1</v>
      </c>
      <c r="Z57" s="107" t="s">
        <v>6734</v>
      </c>
      <c r="AA57" s="107" t="s">
        <v>8333</v>
      </c>
      <c r="AB57" s="107" t="s">
        <v>8606</v>
      </c>
      <c r="AC57" s="107">
        <v>52.4</v>
      </c>
      <c r="AD57" s="107" t="s">
        <v>6569</v>
      </c>
      <c r="AE57" s="107" t="s">
        <v>6569</v>
      </c>
    </row>
    <row r="58" spans="2:31" outlineLevel="1">
      <c r="B58" s="24" t="s">
        <v>5234</v>
      </c>
      <c r="C58" s="24" t="s">
        <v>0</v>
      </c>
      <c r="D58" s="24" t="s">
        <v>57</v>
      </c>
      <c r="E58" s="24" t="s">
        <v>152</v>
      </c>
      <c r="F58" s="83" t="s">
        <v>43</v>
      </c>
      <c r="G58" s="24">
        <v>0</v>
      </c>
      <c r="H58" s="24" t="s">
        <v>2796</v>
      </c>
      <c r="I58" s="24" t="s">
        <v>2637</v>
      </c>
      <c r="J58" s="24" t="s">
        <v>73</v>
      </c>
      <c r="K58" s="72" t="str">
        <f t="shared" si="1"/>
        <v>EUNE34 ICPL Curncy</v>
      </c>
      <c r="L58" s="25" t="str">
        <f t="shared" si="2"/>
        <v>ICPL</v>
      </c>
      <c r="M58" s="26">
        <f t="shared" ca="1" si="2"/>
        <v>42276</v>
      </c>
      <c r="N58" s="25" t="b">
        <f t="shared" si="2"/>
        <v>1</v>
      </c>
      <c r="O58" s="84" t="e">
        <f ca="1">IF($N58,_xll.BDP($K58,O$4),"[DISABLED]")</f>
        <v>#NAME?</v>
      </c>
      <c r="P58" s="84" t="e">
        <f ca="1">IF($N58,_xll.BDP($K58,P$4),"[DISABLED]")</f>
        <v>#NAME?</v>
      </c>
      <c r="Q58" s="84" t="e">
        <f ca="1">IF($N58,_xll.BDP($K58,Q$4),"[DISABLED]")</f>
        <v>#NAME?</v>
      </c>
      <c r="R58" s="84" t="e">
        <f ca="1">IF($N58,_xll.BDH($K58,R$4,$M58),"[DISABLED]")</f>
        <v>#NAME?</v>
      </c>
      <c r="S58" s="84" t="e">
        <f ca="1">IF($N58,_xll.BDH($K58,S$4,$M58),"[DISABLED]")</f>
        <v>#NAME?</v>
      </c>
      <c r="T58" s="84" t="e">
        <f ca="1">IF($N58,_xll.BDH($K58,T$4,$M58),"[DISABLED]")</f>
        <v>#NAME?</v>
      </c>
      <c r="V58" s="106" t="s">
        <v>8625</v>
      </c>
      <c r="W58" s="107" t="s">
        <v>1055</v>
      </c>
      <c r="X58" s="108">
        <v>42276</v>
      </c>
      <c r="Y58" s="107" t="b">
        <v>1</v>
      </c>
      <c r="Z58" s="107" t="s">
        <v>6735</v>
      </c>
      <c r="AA58" s="107" t="s">
        <v>8333</v>
      </c>
      <c r="AB58" s="107" t="s">
        <v>8606</v>
      </c>
      <c r="AC58" s="107">
        <v>61.2</v>
      </c>
      <c r="AD58" s="107" t="s">
        <v>6569</v>
      </c>
      <c r="AE58" s="107" t="s">
        <v>6569</v>
      </c>
    </row>
    <row r="59" spans="2:31" outlineLevel="1">
      <c r="B59" s="24" t="s">
        <v>5234</v>
      </c>
      <c r="C59" s="24" t="s">
        <v>0</v>
      </c>
      <c r="D59" s="24" t="s">
        <v>57</v>
      </c>
      <c r="E59" s="24" t="s">
        <v>152</v>
      </c>
      <c r="F59" s="83" t="s">
        <v>152</v>
      </c>
      <c r="G59" s="24">
        <v>0</v>
      </c>
      <c r="H59" s="24" t="s">
        <v>2796</v>
      </c>
      <c r="I59" s="24" t="s">
        <v>2638</v>
      </c>
      <c r="J59" s="24" t="s">
        <v>73</v>
      </c>
      <c r="K59" s="72" t="str">
        <f t="shared" si="1"/>
        <v>EUNE44 ICPL Curncy</v>
      </c>
      <c r="L59" s="25" t="str">
        <f t="shared" si="2"/>
        <v>ICPL</v>
      </c>
      <c r="M59" s="26">
        <f t="shared" ca="1" si="2"/>
        <v>42276</v>
      </c>
      <c r="N59" s="25" t="b">
        <f t="shared" si="2"/>
        <v>1</v>
      </c>
      <c r="O59" s="84" t="e">
        <f ca="1">IF($N59,_xll.BDP($K59,O$4),"[DISABLED]")</f>
        <v>#NAME?</v>
      </c>
      <c r="P59" s="84" t="e">
        <f ca="1">IF($N59,_xll.BDP($K59,P$4),"[DISABLED]")</f>
        <v>#NAME?</v>
      </c>
      <c r="Q59" s="84" t="e">
        <f ca="1">IF($N59,_xll.BDP($K59,Q$4),"[DISABLED]")</f>
        <v>#NAME?</v>
      </c>
      <c r="R59" s="84" t="e">
        <f ca="1">IF($N59,_xll.BDH($K59,R$4,$M59),"[DISABLED]")</f>
        <v>#NAME?</v>
      </c>
      <c r="S59" s="84" t="e">
        <f ca="1">IF($N59,_xll.BDH($K59,S$4,$M59),"[DISABLED]")</f>
        <v>#NAME?</v>
      </c>
      <c r="T59" s="84" t="e">
        <f ca="1">IF($N59,_xll.BDH($K59,T$4,$M59),"[DISABLED]")</f>
        <v>#NAME?</v>
      </c>
      <c r="V59" s="106" t="s">
        <v>8626</v>
      </c>
      <c r="W59" s="107" t="s">
        <v>1055</v>
      </c>
      <c r="X59" s="108">
        <v>42276</v>
      </c>
      <c r="Y59" s="107" t="b">
        <v>1</v>
      </c>
      <c r="Z59" s="107" t="s">
        <v>6736</v>
      </c>
      <c r="AA59" s="107" t="s">
        <v>8333</v>
      </c>
      <c r="AB59" s="107" t="s">
        <v>8606</v>
      </c>
      <c r="AC59" s="107">
        <v>67</v>
      </c>
      <c r="AD59" s="107" t="s">
        <v>6569</v>
      </c>
      <c r="AE59" s="107" t="s">
        <v>6569</v>
      </c>
    </row>
    <row r="60" spans="2:31" outlineLevel="1">
      <c r="B60" s="24" t="s">
        <v>5234</v>
      </c>
      <c r="C60" s="24" t="s">
        <v>0</v>
      </c>
      <c r="D60" s="24" t="s">
        <v>57</v>
      </c>
      <c r="E60" s="24" t="s">
        <v>152</v>
      </c>
      <c r="F60" s="83" t="s">
        <v>44</v>
      </c>
      <c r="G60" s="24">
        <v>0</v>
      </c>
      <c r="H60" s="24" t="s">
        <v>2796</v>
      </c>
      <c r="I60" s="24" t="s">
        <v>2639</v>
      </c>
      <c r="J60" s="24" t="s">
        <v>73</v>
      </c>
      <c r="K60" s="72" t="str">
        <f t="shared" si="1"/>
        <v>EUNE54 ICPL Curncy</v>
      </c>
      <c r="L60" s="25" t="str">
        <f t="shared" si="2"/>
        <v>ICPL</v>
      </c>
      <c r="M60" s="26">
        <f t="shared" ca="1" si="2"/>
        <v>42276</v>
      </c>
      <c r="N60" s="25" t="b">
        <f t="shared" si="2"/>
        <v>1</v>
      </c>
      <c r="O60" s="84" t="e">
        <f ca="1">IF($N60,_xll.BDP($K60,O$4),"[DISABLED]")</f>
        <v>#NAME?</v>
      </c>
      <c r="P60" s="84" t="e">
        <f ca="1">IF($N60,_xll.BDP($K60,P$4),"[DISABLED]")</f>
        <v>#NAME?</v>
      </c>
      <c r="Q60" s="84" t="e">
        <f ca="1">IF($N60,_xll.BDP($K60,Q$4),"[DISABLED]")</f>
        <v>#NAME?</v>
      </c>
      <c r="R60" s="84" t="e">
        <f ca="1">IF($N60,_xll.BDH($K60,R$4,$M60),"[DISABLED]")</f>
        <v>#NAME?</v>
      </c>
      <c r="S60" s="84" t="e">
        <f ca="1">IF($N60,_xll.BDH($K60,S$4,$M60),"[DISABLED]")</f>
        <v>#NAME?</v>
      </c>
      <c r="T60" s="84" t="e">
        <f ca="1">IF($N60,_xll.BDH($K60,T$4,$M60),"[DISABLED]")</f>
        <v>#NAME?</v>
      </c>
      <c r="V60" s="106" t="s">
        <v>8627</v>
      </c>
      <c r="W60" s="107" t="s">
        <v>1055</v>
      </c>
      <c r="X60" s="108">
        <v>42276</v>
      </c>
      <c r="Y60" s="107" t="b">
        <v>1</v>
      </c>
      <c r="Z60" s="107" t="s">
        <v>6737</v>
      </c>
      <c r="AA60" s="107" t="s">
        <v>8333</v>
      </c>
      <c r="AB60" s="107" t="s">
        <v>8577</v>
      </c>
      <c r="AC60" s="107">
        <v>70.900000000000006</v>
      </c>
      <c r="AD60" s="107" t="s">
        <v>6569</v>
      </c>
      <c r="AE60" s="107" t="s">
        <v>6569</v>
      </c>
    </row>
    <row r="61" spans="2:31" outlineLevel="1">
      <c r="B61" s="24" t="s">
        <v>5234</v>
      </c>
      <c r="C61" s="24" t="s">
        <v>0</v>
      </c>
      <c r="D61" s="24" t="s">
        <v>57</v>
      </c>
      <c r="E61" s="24" t="s">
        <v>152</v>
      </c>
      <c r="F61" s="83" t="s">
        <v>45</v>
      </c>
      <c r="G61" s="24">
        <v>0</v>
      </c>
      <c r="H61" s="24" t="s">
        <v>2796</v>
      </c>
      <c r="I61" s="24" t="s">
        <v>2640</v>
      </c>
      <c r="J61" s="24" t="s">
        <v>73</v>
      </c>
      <c r="K61" s="72" t="str">
        <f t="shared" si="1"/>
        <v>EUNE74 ICPL Curncy</v>
      </c>
      <c r="L61" s="25" t="str">
        <f t="shared" si="2"/>
        <v>ICPL</v>
      </c>
      <c r="M61" s="26">
        <f t="shared" ca="1" si="2"/>
        <v>42276</v>
      </c>
      <c r="N61" s="25" t="b">
        <f t="shared" si="2"/>
        <v>1</v>
      </c>
      <c r="O61" s="84" t="e">
        <f ca="1">IF($N61,_xll.BDP($K61,O$4),"[DISABLED]")</f>
        <v>#NAME?</v>
      </c>
      <c r="P61" s="84" t="e">
        <f ca="1">IF($N61,_xll.BDP($K61,P$4),"[DISABLED]")</f>
        <v>#NAME?</v>
      </c>
      <c r="Q61" s="84" t="e">
        <f ca="1">IF($N61,_xll.BDP($K61,Q$4),"[DISABLED]")</f>
        <v>#NAME?</v>
      </c>
      <c r="R61" s="84" t="e">
        <f ca="1">IF($N61,_xll.BDH($K61,R$4,$M61),"[DISABLED]")</f>
        <v>#NAME?</v>
      </c>
      <c r="S61" s="84" t="e">
        <f ca="1">IF($N61,_xll.BDH($K61,S$4,$M61),"[DISABLED]")</f>
        <v>#NAME?</v>
      </c>
      <c r="T61" s="84" t="e">
        <f ca="1">IF($N61,_xll.BDH($K61,T$4,$M61),"[DISABLED]")</f>
        <v>#NAME?</v>
      </c>
      <c r="V61" s="106" t="s">
        <v>8628</v>
      </c>
      <c r="W61" s="107" t="s">
        <v>1055</v>
      </c>
      <c r="X61" s="108">
        <v>42276</v>
      </c>
      <c r="Y61" s="107" t="b">
        <v>1</v>
      </c>
      <c r="Z61" s="107" t="s">
        <v>6738</v>
      </c>
      <c r="AA61" s="107" t="s">
        <v>8333</v>
      </c>
      <c r="AB61" s="107" t="s">
        <v>8577</v>
      </c>
      <c r="AC61" s="107">
        <v>73.400000000000006</v>
      </c>
      <c r="AD61" s="107" t="s">
        <v>6569</v>
      </c>
      <c r="AE61" s="107" t="s">
        <v>6569</v>
      </c>
    </row>
    <row r="62" spans="2:31" outlineLevel="1">
      <c r="B62" s="24" t="s">
        <v>5234</v>
      </c>
      <c r="C62" s="24" t="s">
        <v>0</v>
      </c>
      <c r="D62" s="24" t="s">
        <v>57</v>
      </c>
      <c r="E62" s="24" t="s">
        <v>152</v>
      </c>
      <c r="F62" s="83" t="s">
        <v>46</v>
      </c>
      <c r="G62" s="24">
        <v>0</v>
      </c>
      <c r="H62" s="24" t="s">
        <v>2796</v>
      </c>
      <c r="I62" s="24" t="s">
        <v>2641</v>
      </c>
      <c r="J62" s="24" t="s">
        <v>73</v>
      </c>
      <c r="K62" s="72" t="str">
        <f t="shared" si="1"/>
        <v>EUNE104 ICPL Curncy</v>
      </c>
      <c r="L62" s="25" t="str">
        <f t="shared" si="2"/>
        <v>ICPL</v>
      </c>
      <c r="M62" s="26">
        <f t="shared" ca="1" si="2"/>
        <v>42276</v>
      </c>
      <c r="N62" s="25" t="b">
        <f t="shared" si="2"/>
        <v>1</v>
      </c>
      <c r="O62" s="84" t="e">
        <f ca="1">IF($N62,_xll.BDP($K62,O$4),"[DISABLED]")</f>
        <v>#NAME?</v>
      </c>
      <c r="P62" s="84" t="e">
        <f ca="1">IF($N62,_xll.BDP($K62,P$4),"[DISABLED]")</f>
        <v>#NAME?</v>
      </c>
      <c r="Q62" s="84" t="e">
        <f ca="1">IF($N62,_xll.BDP($K62,Q$4),"[DISABLED]")</f>
        <v>#NAME?</v>
      </c>
      <c r="R62" s="84" t="e">
        <f ca="1">IF($N62,_xll.BDH($K62,R$4,$M62),"[DISABLED]")</f>
        <v>#NAME?</v>
      </c>
      <c r="S62" s="84" t="e">
        <f ca="1">IF($N62,_xll.BDH($K62,S$4,$M62),"[DISABLED]")</f>
        <v>#NAME?</v>
      </c>
      <c r="T62" s="84" t="e">
        <f ca="1">IF($N62,_xll.BDH($K62,T$4,$M62),"[DISABLED]")</f>
        <v>#NAME?</v>
      </c>
      <c r="V62" s="106" t="s">
        <v>8629</v>
      </c>
      <c r="W62" s="107" t="s">
        <v>1055</v>
      </c>
      <c r="X62" s="108">
        <v>42276</v>
      </c>
      <c r="Y62" s="107" t="b">
        <v>1</v>
      </c>
      <c r="Z62" s="107" t="s">
        <v>6739</v>
      </c>
      <c r="AA62" s="107" t="s">
        <v>8333</v>
      </c>
      <c r="AB62" s="107" t="s">
        <v>8577</v>
      </c>
      <c r="AC62" s="107">
        <v>74.2</v>
      </c>
      <c r="AD62" s="107" t="s">
        <v>6569</v>
      </c>
      <c r="AE62" s="107" t="s">
        <v>6569</v>
      </c>
    </row>
    <row r="63" spans="2:31" outlineLevel="1">
      <c r="B63" s="24" t="s">
        <v>5234</v>
      </c>
      <c r="C63" s="24" t="s">
        <v>0</v>
      </c>
      <c r="D63" s="24" t="s">
        <v>57</v>
      </c>
      <c r="E63" s="24" t="s">
        <v>152</v>
      </c>
      <c r="F63" s="83" t="s">
        <v>47</v>
      </c>
      <c r="G63" s="24">
        <v>0</v>
      </c>
      <c r="H63" s="24" t="s">
        <v>2796</v>
      </c>
      <c r="I63" s="24" t="s">
        <v>2642</v>
      </c>
      <c r="J63" s="24" t="s">
        <v>73</v>
      </c>
      <c r="K63" s="72" t="str">
        <f t="shared" si="1"/>
        <v>EUNE154 ICPL Curncy</v>
      </c>
      <c r="L63" s="25" t="str">
        <f t="shared" si="2"/>
        <v>ICPL</v>
      </c>
      <c r="M63" s="26">
        <f t="shared" ca="1" si="2"/>
        <v>42276</v>
      </c>
      <c r="N63" s="25" t="b">
        <f t="shared" si="2"/>
        <v>1</v>
      </c>
      <c r="O63" s="84" t="e">
        <f ca="1">IF($N63,_xll.BDP($K63,O$4),"[DISABLED]")</f>
        <v>#NAME?</v>
      </c>
      <c r="P63" s="84" t="e">
        <f ca="1">IF($N63,_xll.BDP($K63,P$4),"[DISABLED]")</f>
        <v>#NAME?</v>
      </c>
      <c r="Q63" s="84" t="e">
        <f ca="1">IF($N63,_xll.BDP($K63,Q$4),"[DISABLED]")</f>
        <v>#NAME?</v>
      </c>
      <c r="R63" s="84" t="e">
        <f ca="1">IF($N63,_xll.BDH($K63,R$4,$M63),"[DISABLED]")</f>
        <v>#NAME?</v>
      </c>
      <c r="S63" s="84" t="e">
        <f ca="1">IF($N63,_xll.BDH($K63,S$4,$M63),"[DISABLED]")</f>
        <v>#NAME?</v>
      </c>
      <c r="T63" s="84" t="e">
        <f ca="1">IF($N63,_xll.BDH($K63,T$4,$M63),"[DISABLED]")</f>
        <v>#NAME?</v>
      </c>
      <c r="V63" s="106" t="s">
        <v>8630</v>
      </c>
      <c r="W63" s="107" t="s">
        <v>1055</v>
      </c>
      <c r="X63" s="108">
        <v>42276</v>
      </c>
      <c r="Y63" s="107" t="b">
        <v>1</v>
      </c>
      <c r="Z63" s="107" t="s">
        <v>6740</v>
      </c>
      <c r="AA63" s="107" t="s">
        <v>8333</v>
      </c>
      <c r="AB63" s="107" t="s">
        <v>8580</v>
      </c>
      <c r="AC63" s="107">
        <v>71.599999999999994</v>
      </c>
      <c r="AD63" s="107" t="s">
        <v>6569</v>
      </c>
      <c r="AE63" s="107" t="s">
        <v>6569</v>
      </c>
    </row>
    <row r="64" spans="2:31" outlineLevel="1">
      <c r="B64" s="24" t="s">
        <v>5234</v>
      </c>
      <c r="C64" s="24" t="s">
        <v>0</v>
      </c>
      <c r="D64" s="24" t="s">
        <v>57</v>
      </c>
      <c r="E64" s="24" t="s">
        <v>152</v>
      </c>
      <c r="F64" s="83" t="s">
        <v>48</v>
      </c>
      <c r="G64" s="24">
        <v>0</v>
      </c>
      <c r="H64" s="24" t="s">
        <v>2796</v>
      </c>
      <c r="I64" s="24" t="s">
        <v>2643</v>
      </c>
      <c r="J64" s="24" t="s">
        <v>73</v>
      </c>
      <c r="K64" s="72" t="str">
        <f t="shared" si="1"/>
        <v>EUNE204 ICPL Curncy</v>
      </c>
      <c r="L64" s="25" t="str">
        <f t="shared" si="2"/>
        <v>ICPL</v>
      </c>
      <c r="M64" s="26">
        <f t="shared" ca="1" si="2"/>
        <v>42276</v>
      </c>
      <c r="N64" s="25" t="b">
        <f t="shared" si="2"/>
        <v>1</v>
      </c>
      <c r="O64" s="84" t="e">
        <f ca="1">IF($N64,_xll.BDP($K64,O$4),"[DISABLED]")</f>
        <v>#NAME?</v>
      </c>
      <c r="P64" s="84" t="e">
        <f ca="1">IF($N64,_xll.BDP($K64,P$4),"[DISABLED]")</f>
        <v>#NAME?</v>
      </c>
      <c r="Q64" s="84" t="e">
        <f ca="1">IF($N64,_xll.BDP($K64,Q$4),"[DISABLED]")</f>
        <v>#NAME?</v>
      </c>
      <c r="R64" s="84" t="e">
        <f ca="1">IF($N64,_xll.BDH($K64,R$4,$M64),"[DISABLED]")</f>
        <v>#NAME?</v>
      </c>
      <c r="S64" s="84" t="e">
        <f ca="1">IF($N64,_xll.BDH($K64,S$4,$M64),"[DISABLED]")</f>
        <v>#NAME?</v>
      </c>
      <c r="T64" s="84" t="e">
        <f ca="1">IF($N64,_xll.BDH($K64,T$4,$M64),"[DISABLED]")</f>
        <v>#NAME?</v>
      </c>
      <c r="V64" s="106" t="s">
        <v>8631</v>
      </c>
      <c r="W64" s="107" t="s">
        <v>1055</v>
      </c>
      <c r="X64" s="108">
        <v>42276</v>
      </c>
      <c r="Y64" s="107" t="b">
        <v>1</v>
      </c>
      <c r="Z64" s="107" t="s">
        <v>6741</v>
      </c>
      <c r="AA64" s="107" t="s">
        <v>8333</v>
      </c>
      <c r="AB64" s="107" t="s">
        <v>8580</v>
      </c>
      <c r="AC64" s="107">
        <v>67.2</v>
      </c>
      <c r="AD64" s="107" t="s">
        <v>6569</v>
      </c>
      <c r="AE64" s="107" t="s">
        <v>6569</v>
      </c>
    </row>
    <row r="65" spans="2:31" outlineLevel="1">
      <c r="B65" s="24" t="s">
        <v>5234</v>
      </c>
      <c r="C65" s="24" t="s">
        <v>0</v>
      </c>
      <c r="D65" s="24" t="s">
        <v>57</v>
      </c>
      <c r="E65" s="24" t="s">
        <v>44</v>
      </c>
      <c r="F65" s="24" t="s">
        <v>209</v>
      </c>
      <c r="G65" s="24">
        <v>0</v>
      </c>
      <c r="H65" s="24" t="s">
        <v>2796</v>
      </c>
      <c r="I65" s="24" t="s">
        <v>2644</v>
      </c>
      <c r="J65" s="24" t="s">
        <v>73</v>
      </c>
      <c r="K65" s="72" t="str">
        <f t="shared" si="1"/>
        <v>EUNEA5 ICPL Curncy</v>
      </c>
      <c r="L65" s="25" t="str">
        <f t="shared" si="2"/>
        <v>ICPL</v>
      </c>
      <c r="M65" s="26">
        <f t="shared" ca="1" si="2"/>
        <v>42276</v>
      </c>
      <c r="N65" s="25" t="b">
        <f t="shared" si="2"/>
        <v>1</v>
      </c>
      <c r="O65" s="84" t="e">
        <f ca="1">IF($N65,_xll.BDP($K65,O$4),"[DISABLED]")</f>
        <v>#NAME?</v>
      </c>
      <c r="P65" s="84" t="e">
        <f ca="1">IF($N65,_xll.BDP($K65,P$4),"[DISABLED]")</f>
        <v>#NAME?</v>
      </c>
      <c r="Q65" s="84" t="e">
        <f ca="1">IF($N65,_xll.BDP($K65,Q$4),"[DISABLED]")</f>
        <v>#NAME?</v>
      </c>
      <c r="R65" s="84" t="e">
        <f ca="1">IF($N65,_xll.BDH($K65,R$4,$M65),"[DISABLED]")</f>
        <v>#NAME?</v>
      </c>
      <c r="S65" s="84" t="e">
        <f ca="1">IF($N65,_xll.BDH($K65,S$4,$M65),"[DISABLED]")</f>
        <v>#NAME?</v>
      </c>
      <c r="T65" s="84" t="e">
        <f ca="1">IF($N65,_xll.BDH($K65,T$4,$M65),"[DISABLED]")</f>
        <v>#NAME?</v>
      </c>
      <c r="V65" s="106" t="s">
        <v>8632</v>
      </c>
      <c r="W65" s="107" t="s">
        <v>1055</v>
      </c>
      <c r="X65" s="108">
        <v>42276</v>
      </c>
      <c r="Y65" s="107" t="b">
        <v>1</v>
      </c>
      <c r="Z65" s="107" t="s">
        <v>6742</v>
      </c>
      <c r="AA65" s="107" t="s">
        <v>8333</v>
      </c>
      <c r="AB65" s="107" t="s">
        <v>8633</v>
      </c>
      <c r="AC65" s="107">
        <v>41.1</v>
      </c>
      <c r="AD65" s="107" t="s">
        <v>6569</v>
      </c>
      <c r="AE65" s="107" t="s">
        <v>6569</v>
      </c>
    </row>
    <row r="66" spans="2:31" outlineLevel="1">
      <c r="B66" s="24" t="s">
        <v>5234</v>
      </c>
      <c r="C66" s="24" t="s">
        <v>0</v>
      </c>
      <c r="D66" s="24" t="s">
        <v>57</v>
      </c>
      <c r="E66" s="24" t="s">
        <v>44</v>
      </c>
      <c r="F66" s="24" t="s">
        <v>210</v>
      </c>
      <c r="G66" s="24">
        <v>0</v>
      </c>
      <c r="H66" s="24" t="s">
        <v>2796</v>
      </c>
      <c r="I66" s="24" t="s">
        <v>2645</v>
      </c>
      <c r="J66" s="24" t="s">
        <v>73</v>
      </c>
      <c r="K66" s="72" t="str">
        <f t="shared" si="1"/>
        <v>EUNEB5 ICPL Curncy</v>
      </c>
      <c r="L66" s="25" t="str">
        <f t="shared" si="2"/>
        <v>ICPL</v>
      </c>
      <c r="M66" s="26">
        <f t="shared" ca="1" si="2"/>
        <v>42276</v>
      </c>
      <c r="N66" s="25" t="b">
        <f t="shared" si="2"/>
        <v>1</v>
      </c>
      <c r="O66" s="84" t="e">
        <f ca="1">IF($N66,_xll.BDP($K66,O$4),"[DISABLED]")</f>
        <v>#NAME?</v>
      </c>
      <c r="P66" s="84" t="e">
        <f ca="1">IF($N66,_xll.BDP($K66,P$4),"[DISABLED]")</f>
        <v>#NAME?</v>
      </c>
      <c r="Q66" s="84" t="e">
        <f ca="1">IF($N66,_xll.BDP($K66,Q$4),"[DISABLED]")</f>
        <v>#NAME?</v>
      </c>
      <c r="R66" s="84" t="e">
        <f ca="1">IF($N66,_xll.BDH($K66,R$4,$M66),"[DISABLED]")</f>
        <v>#NAME?</v>
      </c>
      <c r="S66" s="84" t="e">
        <f ca="1">IF($N66,_xll.BDH($K66,S$4,$M66),"[DISABLED]")</f>
        <v>#NAME?</v>
      </c>
      <c r="T66" s="84" t="e">
        <f ca="1">IF($N66,_xll.BDH($K66,T$4,$M66),"[DISABLED]")</f>
        <v>#NAME?</v>
      </c>
      <c r="V66" s="106" t="s">
        <v>8634</v>
      </c>
      <c r="W66" s="107" t="s">
        <v>1055</v>
      </c>
      <c r="X66" s="108">
        <v>42276</v>
      </c>
      <c r="Y66" s="107" t="b">
        <v>1</v>
      </c>
      <c r="Z66" s="107" t="s">
        <v>6743</v>
      </c>
      <c r="AA66" s="107" t="s">
        <v>8333</v>
      </c>
      <c r="AB66" s="107" t="s">
        <v>8604</v>
      </c>
      <c r="AC66" s="107">
        <v>40.799999999999997</v>
      </c>
      <c r="AD66" s="107" t="s">
        <v>6569</v>
      </c>
      <c r="AE66" s="107" t="s">
        <v>6569</v>
      </c>
    </row>
    <row r="67" spans="2:31" outlineLevel="1">
      <c r="B67" s="24" t="s">
        <v>5234</v>
      </c>
      <c r="C67" s="24" t="s">
        <v>0</v>
      </c>
      <c r="D67" s="24" t="s">
        <v>57</v>
      </c>
      <c r="E67" s="24" t="s">
        <v>44</v>
      </c>
      <c r="F67" s="83" t="s">
        <v>54</v>
      </c>
      <c r="G67" s="24">
        <v>0</v>
      </c>
      <c r="H67" s="24" t="s">
        <v>2796</v>
      </c>
      <c r="I67" s="24" t="s">
        <v>2646</v>
      </c>
      <c r="J67" s="24" t="s">
        <v>73</v>
      </c>
      <c r="K67" s="72" t="str">
        <f t="shared" si="1"/>
        <v>EUNEC5 ICPL Curncy</v>
      </c>
      <c r="L67" s="25" t="str">
        <f t="shared" si="2"/>
        <v>ICPL</v>
      </c>
      <c r="M67" s="26">
        <f t="shared" ca="1" si="2"/>
        <v>42276</v>
      </c>
      <c r="N67" s="25" t="b">
        <f t="shared" si="2"/>
        <v>1</v>
      </c>
      <c r="O67" s="84" t="e">
        <f ca="1">IF($N67,_xll.BDP($K67,O$4),"[DISABLED]")</f>
        <v>#NAME?</v>
      </c>
      <c r="P67" s="84" t="e">
        <f ca="1">IF($N67,_xll.BDP($K67,P$4),"[DISABLED]")</f>
        <v>#NAME?</v>
      </c>
      <c r="Q67" s="84" t="e">
        <f ca="1">IF($N67,_xll.BDP($K67,Q$4),"[DISABLED]")</f>
        <v>#NAME?</v>
      </c>
      <c r="R67" s="84" t="e">
        <f ca="1">IF($N67,_xll.BDH($K67,R$4,$M67),"[DISABLED]")</f>
        <v>#NAME?</v>
      </c>
      <c r="S67" s="84" t="e">
        <f ca="1">IF($N67,_xll.BDH($K67,S$4,$M67),"[DISABLED]")</f>
        <v>#NAME?</v>
      </c>
      <c r="T67" s="84" t="e">
        <f ca="1">IF($N67,_xll.BDH($K67,T$4,$M67),"[DISABLED]")</f>
        <v>#NAME?</v>
      </c>
      <c r="V67" s="106" t="s">
        <v>8635</v>
      </c>
      <c r="W67" s="107" t="s">
        <v>1055</v>
      </c>
      <c r="X67" s="108">
        <v>42276</v>
      </c>
      <c r="Y67" s="107" t="b">
        <v>1</v>
      </c>
      <c r="Z67" s="107" t="s">
        <v>6744</v>
      </c>
      <c r="AA67" s="107" t="s">
        <v>8333</v>
      </c>
      <c r="AB67" s="107" t="s">
        <v>8636</v>
      </c>
      <c r="AC67" s="107">
        <v>41.7</v>
      </c>
      <c r="AD67" s="107" t="s">
        <v>6569</v>
      </c>
      <c r="AE67" s="107" t="s">
        <v>6569</v>
      </c>
    </row>
    <row r="68" spans="2:31" outlineLevel="1">
      <c r="B68" s="24" t="s">
        <v>5234</v>
      </c>
      <c r="C68" s="24" t="s">
        <v>0</v>
      </c>
      <c r="D68" s="24" t="s">
        <v>57</v>
      </c>
      <c r="E68" s="24" t="s">
        <v>44</v>
      </c>
      <c r="F68" s="83" t="s">
        <v>58</v>
      </c>
      <c r="G68" s="24">
        <v>0</v>
      </c>
      <c r="H68" s="24" t="s">
        <v>2796</v>
      </c>
      <c r="I68" s="24" t="s">
        <v>2647</v>
      </c>
      <c r="J68" s="24" t="s">
        <v>73</v>
      </c>
      <c r="K68" s="72" t="str">
        <f t="shared" si="1"/>
        <v>EUNEF5 ICPL Curncy</v>
      </c>
      <c r="L68" s="25" t="str">
        <f t="shared" si="2"/>
        <v>ICPL</v>
      </c>
      <c r="M68" s="26">
        <f t="shared" ca="1" si="2"/>
        <v>42276</v>
      </c>
      <c r="N68" s="25" t="b">
        <f t="shared" si="2"/>
        <v>1</v>
      </c>
      <c r="O68" s="84" t="e">
        <f ca="1">IF($N68,_xll.BDP($K68,O$4),"[DISABLED]")</f>
        <v>#NAME?</v>
      </c>
      <c r="P68" s="84" t="e">
        <f ca="1">IF($N68,_xll.BDP($K68,P$4),"[DISABLED]")</f>
        <v>#NAME?</v>
      </c>
      <c r="Q68" s="84" t="e">
        <f ca="1">IF($N68,_xll.BDP($K68,Q$4),"[DISABLED]")</f>
        <v>#NAME?</v>
      </c>
      <c r="R68" s="84" t="e">
        <f ca="1">IF($N68,_xll.BDH($K68,R$4,$M68),"[DISABLED]")</f>
        <v>#NAME?</v>
      </c>
      <c r="S68" s="84" t="e">
        <f ca="1">IF($N68,_xll.BDH($K68,S$4,$M68),"[DISABLED]")</f>
        <v>#NAME?</v>
      </c>
      <c r="T68" s="84" t="e">
        <f ca="1">IF($N68,_xll.BDH($K68,T$4,$M68),"[DISABLED]")</f>
        <v>#NAME?</v>
      </c>
      <c r="V68" s="106" t="s">
        <v>8637</v>
      </c>
      <c r="W68" s="107" t="s">
        <v>1055</v>
      </c>
      <c r="X68" s="108">
        <v>42276</v>
      </c>
      <c r="Y68" s="107" t="b">
        <v>1</v>
      </c>
      <c r="Z68" s="107" t="s">
        <v>6745</v>
      </c>
      <c r="AA68" s="107" t="s">
        <v>8333</v>
      </c>
      <c r="AB68" s="107" t="s">
        <v>8638</v>
      </c>
      <c r="AC68" s="107">
        <v>43.4</v>
      </c>
      <c r="AD68" s="107" t="s">
        <v>6569</v>
      </c>
      <c r="AE68" s="107" t="s">
        <v>6569</v>
      </c>
    </row>
    <row r="69" spans="2:31" outlineLevel="1">
      <c r="B69" s="24" t="s">
        <v>5234</v>
      </c>
      <c r="C69" s="24" t="s">
        <v>0</v>
      </c>
      <c r="D69" s="24" t="s">
        <v>57</v>
      </c>
      <c r="E69" s="24" t="s">
        <v>44</v>
      </c>
      <c r="F69" s="83" t="s">
        <v>71</v>
      </c>
      <c r="G69" s="24">
        <v>0</v>
      </c>
      <c r="H69" s="24" t="s">
        <v>2796</v>
      </c>
      <c r="I69" s="24" t="s">
        <v>2648</v>
      </c>
      <c r="J69" s="24" t="s">
        <v>73</v>
      </c>
      <c r="K69" s="72" t="str">
        <f t="shared" si="1"/>
        <v>EUNEI5 ICPL Curncy</v>
      </c>
      <c r="L69" s="25" t="str">
        <f t="shared" si="2"/>
        <v>ICPL</v>
      </c>
      <c r="M69" s="26">
        <f t="shared" ca="1" si="2"/>
        <v>42276</v>
      </c>
      <c r="N69" s="25" t="b">
        <f t="shared" si="2"/>
        <v>1</v>
      </c>
      <c r="O69" s="84" t="e">
        <f ca="1">IF($N69,_xll.BDP($K69,O$4),"[DISABLED]")</f>
        <v>#NAME?</v>
      </c>
      <c r="P69" s="84" t="e">
        <f ca="1">IF($N69,_xll.BDP($K69,P$4),"[DISABLED]")</f>
        <v>#NAME?</v>
      </c>
      <c r="Q69" s="84" t="e">
        <f ca="1">IF($N69,_xll.BDP($K69,Q$4),"[DISABLED]")</f>
        <v>#NAME?</v>
      </c>
      <c r="R69" s="84" t="e">
        <f ca="1">IF($N69,_xll.BDH($K69,R$4,$M69),"[DISABLED]")</f>
        <v>#NAME?</v>
      </c>
      <c r="S69" s="84" t="e">
        <f ca="1">IF($N69,_xll.BDH($K69,S$4,$M69),"[DISABLED]")</f>
        <v>#NAME?</v>
      </c>
      <c r="T69" s="84" t="e">
        <f ca="1">IF($N69,_xll.BDH($K69,T$4,$M69),"[DISABLED]")</f>
        <v>#NAME?</v>
      </c>
      <c r="V69" s="106" t="s">
        <v>8639</v>
      </c>
      <c r="W69" s="107" t="s">
        <v>1055</v>
      </c>
      <c r="X69" s="108">
        <v>42276</v>
      </c>
      <c r="Y69" s="107" t="b">
        <v>1</v>
      </c>
      <c r="Z69" s="107" t="s">
        <v>6746</v>
      </c>
      <c r="AA69" s="107" t="s">
        <v>8333</v>
      </c>
      <c r="AB69" s="107" t="s">
        <v>8640</v>
      </c>
      <c r="AC69" s="107">
        <v>45.2</v>
      </c>
      <c r="AD69" s="107" t="s">
        <v>6569</v>
      </c>
      <c r="AE69" s="107" t="s">
        <v>6569</v>
      </c>
    </row>
    <row r="70" spans="2:31" outlineLevel="1">
      <c r="B70" s="24" t="s">
        <v>5234</v>
      </c>
      <c r="C70" s="24" t="s">
        <v>0</v>
      </c>
      <c r="D70" s="24" t="s">
        <v>57</v>
      </c>
      <c r="E70" s="24" t="s">
        <v>44</v>
      </c>
      <c r="F70" s="83" t="s">
        <v>41</v>
      </c>
      <c r="G70" s="24">
        <v>0</v>
      </c>
      <c r="H70" s="24" t="s">
        <v>2796</v>
      </c>
      <c r="I70" s="24" t="s">
        <v>2649</v>
      </c>
      <c r="J70" s="24" t="s">
        <v>73</v>
      </c>
      <c r="K70" s="72" t="str">
        <f t="shared" ref="K70:K133" si="3">I70&amp;" "&amp;L70&amp;" "&amp;J70</f>
        <v>EUNE15 ICPL Curncy</v>
      </c>
      <c r="L70" s="25" t="str">
        <f t="shared" ref="L70:N133" si="4">L$4</f>
        <v>ICPL</v>
      </c>
      <c r="M70" s="26">
        <f t="shared" ca="1" si="4"/>
        <v>42276</v>
      </c>
      <c r="N70" s="25" t="b">
        <f t="shared" si="4"/>
        <v>1</v>
      </c>
      <c r="O70" s="84" t="e">
        <f ca="1">IF($N70,_xll.BDP($K70,O$4),"[DISABLED]")</f>
        <v>#NAME?</v>
      </c>
      <c r="P70" s="84" t="e">
        <f ca="1">IF($N70,_xll.BDP($K70,P$4),"[DISABLED]")</f>
        <v>#NAME?</v>
      </c>
      <c r="Q70" s="84" t="e">
        <f ca="1">IF($N70,_xll.BDP($K70,Q$4),"[DISABLED]")</f>
        <v>#NAME?</v>
      </c>
      <c r="R70" s="84" t="e">
        <f ca="1">IF($N70,_xll.BDH($K70,R$4,$M70),"[DISABLED]")</f>
        <v>#NAME?</v>
      </c>
      <c r="S70" s="84" t="e">
        <f ca="1">IF($N70,_xll.BDH($K70,S$4,$M70),"[DISABLED]")</f>
        <v>#NAME?</v>
      </c>
      <c r="T70" s="84" t="e">
        <f ca="1">IF($N70,_xll.BDH($K70,T$4,$M70),"[DISABLED]")</f>
        <v>#NAME?</v>
      </c>
      <c r="V70" s="106" t="s">
        <v>8641</v>
      </c>
      <c r="W70" s="107" t="s">
        <v>1055</v>
      </c>
      <c r="X70" s="108">
        <v>42276</v>
      </c>
      <c r="Y70" s="107" t="b">
        <v>1</v>
      </c>
      <c r="Z70" s="107" t="s">
        <v>6747</v>
      </c>
      <c r="AA70" s="107" t="s">
        <v>8333</v>
      </c>
      <c r="AB70" s="107" t="s">
        <v>8638</v>
      </c>
      <c r="AC70" s="107">
        <v>47.9</v>
      </c>
      <c r="AD70" s="107" t="s">
        <v>6569</v>
      </c>
      <c r="AE70" s="107" t="s">
        <v>6569</v>
      </c>
    </row>
    <row r="71" spans="2:31" outlineLevel="1">
      <c r="B71" s="24" t="s">
        <v>5234</v>
      </c>
      <c r="C71" s="24" t="s">
        <v>0</v>
      </c>
      <c r="D71" s="24" t="s">
        <v>57</v>
      </c>
      <c r="E71" s="24" t="s">
        <v>44</v>
      </c>
      <c r="F71" s="83" t="s">
        <v>146</v>
      </c>
      <c r="G71" s="24">
        <v>0</v>
      </c>
      <c r="H71" s="24" t="s">
        <v>2796</v>
      </c>
      <c r="I71" s="24" t="s">
        <v>2650</v>
      </c>
      <c r="J71" s="24" t="s">
        <v>73</v>
      </c>
      <c r="K71" s="72" t="str">
        <f t="shared" si="3"/>
        <v>EUNER5 ICPL Curncy</v>
      </c>
      <c r="L71" s="25" t="str">
        <f t="shared" si="4"/>
        <v>ICPL</v>
      </c>
      <c r="M71" s="26">
        <f t="shared" ca="1" si="4"/>
        <v>42276</v>
      </c>
      <c r="N71" s="25" t="b">
        <f t="shared" si="4"/>
        <v>1</v>
      </c>
      <c r="O71" s="84" t="e">
        <f ca="1">IF($N71,_xll.BDP($K71,O$4),"[DISABLED]")</f>
        <v>#NAME?</v>
      </c>
      <c r="P71" s="84" t="e">
        <f ca="1">IF($N71,_xll.BDP($K71,P$4),"[DISABLED]")</f>
        <v>#NAME?</v>
      </c>
      <c r="Q71" s="84" t="e">
        <f ca="1">IF($N71,_xll.BDP($K71,Q$4),"[DISABLED]")</f>
        <v>#NAME?</v>
      </c>
      <c r="R71" s="84" t="e">
        <f ca="1">IF($N71,_xll.BDH($K71,R$4,$M71),"[DISABLED]")</f>
        <v>#NAME?</v>
      </c>
      <c r="S71" s="84" t="e">
        <f ca="1">IF($N71,_xll.BDH($K71,S$4,$M71),"[DISABLED]")</f>
        <v>#NAME?</v>
      </c>
      <c r="T71" s="84" t="e">
        <f ca="1">IF($N71,_xll.BDH($K71,T$4,$M71),"[DISABLED]")</f>
        <v>#NAME?</v>
      </c>
      <c r="V71" s="106" t="s">
        <v>8642</v>
      </c>
      <c r="W71" s="107" t="s">
        <v>1055</v>
      </c>
      <c r="X71" s="108">
        <v>42276</v>
      </c>
      <c r="Y71" s="107" t="b">
        <v>1</v>
      </c>
      <c r="Z71" s="107" t="s">
        <v>6748</v>
      </c>
      <c r="AA71" s="107" t="s">
        <v>8333</v>
      </c>
      <c r="AB71" s="107" t="s">
        <v>8638</v>
      </c>
      <c r="AC71" s="107">
        <v>52.9</v>
      </c>
      <c r="AD71" s="107" t="s">
        <v>6569</v>
      </c>
      <c r="AE71" s="107" t="s">
        <v>6569</v>
      </c>
    </row>
    <row r="72" spans="2:31" outlineLevel="1">
      <c r="B72" s="24" t="s">
        <v>5234</v>
      </c>
      <c r="C72" s="24" t="s">
        <v>0</v>
      </c>
      <c r="D72" s="24" t="s">
        <v>57</v>
      </c>
      <c r="E72" s="24" t="s">
        <v>44</v>
      </c>
      <c r="F72" s="83" t="s">
        <v>42</v>
      </c>
      <c r="G72" s="24">
        <v>0</v>
      </c>
      <c r="H72" s="24" t="s">
        <v>2796</v>
      </c>
      <c r="I72" s="24" t="s">
        <v>2651</v>
      </c>
      <c r="J72" s="24" t="s">
        <v>73</v>
      </c>
      <c r="K72" s="72" t="str">
        <f t="shared" si="3"/>
        <v>EUNE25 ICPL Curncy</v>
      </c>
      <c r="L72" s="25" t="str">
        <f t="shared" si="4"/>
        <v>ICPL</v>
      </c>
      <c r="M72" s="26">
        <f t="shared" ca="1" si="4"/>
        <v>42276</v>
      </c>
      <c r="N72" s="25" t="b">
        <f t="shared" si="4"/>
        <v>1</v>
      </c>
      <c r="O72" s="84" t="e">
        <f ca="1">IF($N72,_xll.BDP($K72,O$4),"[DISABLED]")</f>
        <v>#NAME?</v>
      </c>
      <c r="P72" s="84" t="e">
        <f ca="1">IF($N72,_xll.BDP($K72,P$4),"[DISABLED]")</f>
        <v>#NAME?</v>
      </c>
      <c r="Q72" s="84" t="e">
        <f ca="1">IF($N72,_xll.BDP($K72,Q$4),"[DISABLED]")</f>
        <v>#NAME?</v>
      </c>
      <c r="R72" s="84" t="e">
        <f ca="1">IF($N72,_xll.BDH($K72,R$4,$M72),"[DISABLED]")</f>
        <v>#NAME?</v>
      </c>
      <c r="S72" s="84" t="e">
        <f ca="1">IF($N72,_xll.BDH($K72,S$4,$M72),"[DISABLED]")</f>
        <v>#NAME?</v>
      </c>
      <c r="T72" s="84" t="e">
        <f ca="1">IF($N72,_xll.BDH($K72,T$4,$M72),"[DISABLED]")</f>
        <v>#NAME?</v>
      </c>
      <c r="V72" s="106" t="s">
        <v>8643</v>
      </c>
      <c r="W72" s="107" t="s">
        <v>1055</v>
      </c>
      <c r="X72" s="108">
        <v>42276</v>
      </c>
      <c r="Y72" s="107" t="b">
        <v>1</v>
      </c>
      <c r="Z72" s="107" t="s">
        <v>6749</v>
      </c>
      <c r="AA72" s="107" t="s">
        <v>8333</v>
      </c>
      <c r="AB72" s="107" t="s">
        <v>8563</v>
      </c>
      <c r="AC72" s="107">
        <v>56.6</v>
      </c>
      <c r="AD72" s="107" t="s">
        <v>6569</v>
      </c>
      <c r="AE72" s="107" t="s">
        <v>6569</v>
      </c>
    </row>
    <row r="73" spans="2:31" outlineLevel="1">
      <c r="B73" s="24" t="s">
        <v>5234</v>
      </c>
      <c r="C73" s="24" t="s">
        <v>0</v>
      </c>
      <c r="D73" s="24" t="s">
        <v>57</v>
      </c>
      <c r="E73" s="24" t="s">
        <v>44</v>
      </c>
      <c r="F73" s="83" t="s">
        <v>43</v>
      </c>
      <c r="G73" s="24">
        <v>0</v>
      </c>
      <c r="H73" s="24" t="s">
        <v>2796</v>
      </c>
      <c r="I73" s="24" t="s">
        <v>2652</v>
      </c>
      <c r="J73" s="24" t="s">
        <v>73</v>
      </c>
      <c r="K73" s="72" t="str">
        <f t="shared" si="3"/>
        <v>EUNE35 ICPL Curncy</v>
      </c>
      <c r="L73" s="25" t="str">
        <f t="shared" si="4"/>
        <v>ICPL</v>
      </c>
      <c r="M73" s="26">
        <f t="shared" ca="1" si="4"/>
        <v>42276</v>
      </c>
      <c r="N73" s="25" t="b">
        <f t="shared" si="4"/>
        <v>1</v>
      </c>
      <c r="O73" s="84" t="e">
        <f ca="1">IF($N73,_xll.BDP($K73,O$4),"[DISABLED]")</f>
        <v>#NAME?</v>
      </c>
      <c r="P73" s="84" t="e">
        <f ca="1">IF($N73,_xll.BDP($K73,P$4),"[DISABLED]")</f>
        <v>#NAME?</v>
      </c>
      <c r="Q73" s="84" t="e">
        <f ca="1">IF($N73,_xll.BDP($K73,Q$4),"[DISABLED]")</f>
        <v>#NAME?</v>
      </c>
      <c r="R73" s="84" t="e">
        <f ca="1">IF($N73,_xll.BDH($K73,R$4,$M73),"[DISABLED]")</f>
        <v>#NAME?</v>
      </c>
      <c r="S73" s="84" t="e">
        <f ca="1">IF($N73,_xll.BDH($K73,S$4,$M73),"[DISABLED]")</f>
        <v>#NAME?</v>
      </c>
      <c r="T73" s="84" t="e">
        <f ca="1">IF($N73,_xll.BDH($K73,T$4,$M73),"[DISABLED]")</f>
        <v>#NAME?</v>
      </c>
      <c r="V73" s="106" t="s">
        <v>8644</v>
      </c>
      <c r="W73" s="107" t="s">
        <v>1055</v>
      </c>
      <c r="X73" s="108">
        <v>42276</v>
      </c>
      <c r="Y73" s="107" t="b">
        <v>1</v>
      </c>
      <c r="Z73" s="107" t="s">
        <v>6750</v>
      </c>
      <c r="AA73" s="107" t="s">
        <v>8333</v>
      </c>
      <c r="AB73" s="107" t="s">
        <v>8563</v>
      </c>
      <c r="AC73" s="107">
        <v>63.5</v>
      </c>
      <c r="AD73" s="107" t="s">
        <v>6569</v>
      </c>
      <c r="AE73" s="107" t="s">
        <v>6569</v>
      </c>
    </row>
    <row r="74" spans="2:31" outlineLevel="1">
      <c r="B74" s="24" t="s">
        <v>5234</v>
      </c>
      <c r="C74" s="24" t="s">
        <v>0</v>
      </c>
      <c r="D74" s="24" t="s">
        <v>57</v>
      </c>
      <c r="E74" s="24" t="s">
        <v>44</v>
      </c>
      <c r="F74" s="83" t="s">
        <v>152</v>
      </c>
      <c r="G74" s="24">
        <v>0</v>
      </c>
      <c r="H74" s="24" t="s">
        <v>2796</v>
      </c>
      <c r="I74" s="24" t="s">
        <v>2653</v>
      </c>
      <c r="J74" s="24" t="s">
        <v>73</v>
      </c>
      <c r="K74" s="72" t="str">
        <f t="shared" si="3"/>
        <v>EUNE45 ICPL Curncy</v>
      </c>
      <c r="L74" s="25" t="str">
        <f t="shared" si="4"/>
        <v>ICPL</v>
      </c>
      <c r="M74" s="26">
        <f t="shared" ca="1" si="4"/>
        <v>42276</v>
      </c>
      <c r="N74" s="25" t="b">
        <f t="shared" si="4"/>
        <v>1</v>
      </c>
      <c r="O74" s="84" t="e">
        <f ca="1">IF($N74,_xll.BDP($K74,O$4),"[DISABLED]")</f>
        <v>#NAME?</v>
      </c>
      <c r="P74" s="84" t="e">
        <f ca="1">IF($N74,_xll.BDP($K74,P$4),"[DISABLED]")</f>
        <v>#NAME?</v>
      </c>
      <c r="Q74" s="84" t="e">
        <f ca="1">IF($N74,_xll.BDP($K74,Q$4),"[DISABLED]")</f>
        <v>#NAME?</v>
      </c>
      <c r="R74" s="84" t="e">
        <f ca="1">IF($N74,_xll.BDH($K74,R$4,$M74),"[DISABLED]")</f>
        <v>#NAME?</v>
      </c>
      <c r="S74" s="84" t="e">
        <f ca="1">IF($N74,_xll.BDH($K74,S$4,$M74),"[DISABLED]")</f>
        <v>#NAME?</v>
      </c>
      <c r="T74" s="84" t="e">
        <f ca="1">IF($N74,_xll.BDH($K74,T$4,$M74),"[DISABLED]")</f>
        <v>#NAME?</v>
      </c>
      <c r="V74" s="106" t="s">
        <v>8645</v>
      </c>
      <c r="W74" s="107" t="s">
        <v>1055</v>
      </c>
      <c r="X74" s="108">
        <v>42276</v>
      </c>
      <c r="Y74" s="107" t="b">
        <v>1</v>
      </c>
      <c r="Z74" s="107" t="s">
        <v>6751</v>
      </c>
      <c r="AA74" s="107" t="s">
        <v>8333</v>
      </c>
      <c r="AB74" s="107" t="s">
        <v>8646</v>
      </c>
      <c r="AC74" s="107">
        <v>68.8</v>
      </c>
      <c r="AD74" s="107" t="s">
        <v>6569</v>
      </c>
      <c r="AE74" s="107" t="s">
        <v>6569</v>
      </c>
    </row>
    <row r="75" spans="2:31" outlineLevel="1">
      <c r="B75" s="24" t="s">
        <v>5234</v>
      </c>
      <c r="C75" s="24" t="s">
        <v>0</v>
      </c>
      <c r="D75" s="24" t="s">
        <v>57</v>
      </c>
      <c r="E75" s="24" t="s">
        <v>44</v>
      </c>
      <c r="F75" s="83" t="s">
        <v>44</v>
      </c>
      <c r="G75" s="24">
        <v>0</v>
      </c>
      <c r="H75" s="24" t="s">
        <v>2796</v>
      </c>
      <c r="I75" s="24" t="s">
        <v>2654</v>
      </c>
      <c r="J75" s="24" t="s">
        <v>73</v>
      </c>
      <c r="K75" s="72" t="str">
        <f t="shared" si="3"/>
        <v>EUNE55 ICPL Curncy</v>
      </c>
      <c r="L75" s="25" t="str">
        <f t="shared" si="4"/>
        <v>ICPL</v>
      </c>
      <c r="M75" s="26">
        <f t="shared" ca="1" si="4"/>
        <v>42276</v>
      </c>
      <c r="N75" s="25" t="b">
        <f t="shared" si="4"/>
        <v>1</v>
      </c>
      <c r="O75" s="84" t="e">
        <f ca="1">IF($N75,_xll.BDP($K75,O$4),"[DISABLED]")</f>
        <v>#NAME?</v>
      </c>
      <c r="P75" s="84" t="e">
        <f ca="1">IF($N75,_xll.BDP($K75,P$4),"[DISABLED]")</f>
        <v>#NAME?</v>
      </c>
      <c r="Q75" s="84" t="e">
        <f ca="1">IF($N75,_xll.BDP($K75,Q$4),"[DISABLED]")</f>
        <v>#NAME?</v>
      </c>
      <c r="R75" s="84" t="e">
        <f ca="1">IF($N75,_xll.BDH($K75,R$4,$M75),"[DISABLED]")</f>
        <v>#NAME?</v>
      </c>
      <c r="S75" s="84" t="e">
        <f ca="1">IF($N75,_xll.BDH($K75,S$4,$M75),"[DISABLED]")</f>
        <v>#NAME?</v>
      </c>
      <c r="T75" s="84" t="e">
        <f ca="1">IF($N75,_xll.BDH($K75,T$4,$M75),"[DISABLED]")</f>
        <v>#NAME?</v>
      </c>
      <c r="V75" s="106" t="s">
        <v>8647</v>
      </c>
      <c r="W75" s="107" t="s">
        <v>1055</v>
      </c>
      <c r="X75" s="108">
        <v>42276</v>
      </c>
      <c r="Y75" s="107" t="b">
        <v>1</v>
      </c>
      <c r="Z75" s="107" t="s">
        <v>6752</v>
      </c>
      <c r="AA75" s="107" t="s">
        <v>8333</v>
      </c>
      <c r="AB75" s="107" t="s">
        <v>8648</v>
      </c>
      <c r="AC75" s="107">
        <v>72</v>
      </c>
      <c r="AD75" s="107" t="s">
        <v>6569</v>
      </c>
      <c r="AE75" s="107" t="s">
        <v>6569</v>
      </c>
    </row>
    <row r="76" spans="2:31" outlineLevel="1">
      <c r="B76" s="24" t="s">
        <v>5234</v>
      </c>
      <c r="C76" s="24" t="s">
        <v>0</v>
      </c>
      <c r="D76" s="24" t="s">
        <v>57</v>
      </c>
      <c r="E76" s="24" t="s">
        <v>44</v>
      </c>
      <c r="F76" s="83" t="s">
        <v>45</v>
      </c>
      <c r="G76" s="24">
        <v>0</v>
      </c>
      <c r="H76" s="24" t="s">
        <v>2796</v>
      </c>
      <c r="I76" s="24" t="s">
        <v>2655</v>
      </c>
      <c r="J76" s="24" t="s">
        <v>73</v>
      </c>
      <c r="K76" s="72" t="str">
        <f t="shared" si="3"/>
        <v>EUNE75 ICPL Curncy</v>
      </c>
      <c r="L76" s="25" t="str">
        <f t="shared" si="4"/>
        <v>ICPL</v>
      </c>
      <c r="M76" s="26">
        <f t="shared" ca="1" si="4"/>
        <v>42276</v>
      </c>
      <c r="N76" s="25" t="b">
        <f t="shared" si="4"/>
        <v>1</v>
      </c>
      <c r="O76" s="84" t="e">
        <f ca="1">IF($N76,_xll.BDP($K76,O$4),"[DISABLED]")</f>
        <v>#NAME?</v>
      </c>
      <c r="P76" s="84" t="e">
        <f ca="1">IF($N76,_xll.BDP($K76,P$4),"[DISABLED]")</f>
        <v>#NAME?</v>
      </c>
      <c r="Q76" s="84" t="e">
        <f ca="1">IF($N76,_xll.BDP($K76,Q$4),"[DISABLED]")</f>
        <v>#NAME?</v>
      </c>
      <c r="R76" s="84" t="e">
        <f ca="1">IF($N76,_xll.BDH($K76,R$4,$M76),"[DISABLED]")</f>
        <v>#NAME?</v>
      </c>
      <c r="S76" s="84" t="e">
        <f ca="1">IF($N76,_xll.BDH($K76,S$4,$M76),"[DISABLED]")</f>
        <v>#NAME?</v>
      </c>
      <c r="T76" s="84" t="e">
        <f ca="1">IF($N76,_xll.BDH($K76,T$4,$M76),"[DISABLED]")</f>
        <v>#NAME?</v>
      </c>
      <c r="V76" s="106" t="s">
        <v>8649</v>
      </c>
      <c r="W76" s="107" t="s">
        <v>1055</v>
      </c>
      <c r="X76" s="108">
        <v>42276</v>
      </c>
      <c r="Y76" s="107" t="b">
        <v>1</v>
      </c>
      <c r="Z76" s="107" t="s">
        <v>6753</v>
      </c>
      <c r="AA76" s="107" t="s">
        <v>8333</v>
      </c>
      <c r="AB76" s="107" t="s">
        <v>8577</v>
      </c>
      <c r="AC76" s="107">
        <v>73.7</v>
      </c>
      <c r="AD76" s="107" t="s">
        <v>6569</v>
      </c>
      <c r="AE76" s="107" t="s">
        <v>6569</v>
      </c>
    </row>
    <row r="77" spans="2:31" outlineLevel="1">
      <c r="B77" s="24" t="s">
        <v>5234</v>
      </c>
      <c r="C77" s="24" t="s">
        <v>0</v>
      </c>
      <c r="D77" s="24" t="s">
        <v>57</v>
      </c>
      <c r="E77" s="24" t="s">
        <v>44</v>
      </c>
      <c r="F77" s="83" t="s">
        <v>46</v>
      </c>
      <c r="G77" s="24">
        <v>0</v>
      </c>
      <c r="H77" s="24" t="s">
        <v>2796</v>
      </c>
      <c r="I77" s="24" t="s">
        <v>2656</v>
      </c>
      <c r="J77" s="24" t="s">
        <v>73</v>
      </c>
      <c r="K77" s="72" t="str">
        <f t="shared" si="3"/>
        <v>EUNE105 ICPL Curncy</v>
      </c>
      <c r="L77" s="25" t="str">
        <f t="shared" si="4"/>
        <v>ICPL</v>
      </c>
      <c r="M77" s="26">
        <f t="shared" ca="1" si="4"/>
        <v>42276</v>
      </c>
      <c r="N77" s="25" t="b">
        <f t="shared" si="4"/>
        <v>1</v>
      </c>
      <c r="O77" s="84" t="e">
        <f ca="1">IF($N77,_xll.BDP($K77,O$4),"[DISABLED]")</f>
        <v>#NAME?</v>
      </c>
      <c r="P77" s="84" t="e">
        <f ca="1">IF($N77,_xll.BDP($K77,P$4),"[DISABLED]")</f>
        <v>#NAME?</v>
      </c>
      <c r="Q77" s="84" t="e">
        <f ca="1">IF($N77,_xll.BDP($K77,Q$4),"[DISABLED]")</f>
        <v>#NAME?</v>
      </c>
      <c r="R77" s="84" t="e">
        <f ca="1">IF($N77,_xll.BDH($K77,R$4,$M77),"[DISABLED]")</f>
        <v>#NAME?</v>
      </c>
      <c r="S77" s="84" t="e">
        <f ca="1">IF($N77,_xll.BDH($K77,S$4,$M77),"[DISABLED]")</f>
        <v>#NAME?</v>
      </c>
      <c r="T77" s="84" t="e">
        <f ca="1">IF($N77,_xll.BDH($K77,T$4,$M77),"[DISABLED]")</f>
        <v>#NAME?</v>
      </c>
      <c r="V77" s="106" t="s">
        <v>8650</v>
      </c>
      <c r="W77" s="107" t="s">
        <v>1055</v>
      </c>
      <c r="X77" s="108">
        <v>42276</v>
      </c>
      <c r="Y77" s="107" t="b">
        <v>1</v>
      </c>
      <c r="Z77" s="107" t="s">
        <v>6754</v>
      </c>
      <c r="AA77" s="107" t="s">
        <v>8333</v>
      </c>
      <c r="AB77" s="107" t="s">
        <v>8577</v>
      </c>
      <c r="AC77" s="107">
        <v>73.900000000000006</v>
      </c>
      <c r="AD77" s="107" t="s">
        <v>6569</v>
      </c>
      <c r="AE77" s="107" t="s">
        <v>6569</v>
      </c>
    </row>
    <row r="78" spans="2:31" outlineLevel="1">
      <c r="B78" s="24" t="s">
        <v>5234</v>
      </c>
      <c r="C78" s="24" t="s">
        <v>0</v>
      </c>
      <c r="D78" s="24" t="s">
        <v>57</v>
      </c>
      <c r="E78" s="24" t="s">
        <v>44</v>
      </c>
      <c r="F78" s="83" t="s">
        <v>47</v>
      </c>
      <c r="G78" s="24">
        <v>0</v>
      </c>
      <c r="H78" s="24" t="s">
        <v>2796</v>
      </c>
      <c r="I78" s="24" t="s">
        <v>2657</v>
      </c>
      <c r="J78" s="24" t="s">
        <v>73</v>
      </c>
      <c r="K78" s="72" t="str">
        <f t="shared" si="3"/>
        <v>EUNE155 ICPL Curncy</v>
      </c>
      <c r="L78" s="25" t="str">
        <f t="shared" si="4"/>
        <v>ICPL</v>
      </c>
      <c r="M78" s="26">
        <f t="shared" ca="1" si="4"/>
        <v>42276</v>
      </c>
      <c r="N78" s="25" t="b">
        <f t="shared" si="4"/>
        <v>1</v>
      </c>
      <c r="O78" s="84" t="e">
        <f ca="1">IF($N78,_xll.BDP($K78,O$4),"[DISABLED]")</f>
        <v>#NAME?</v>
      </c>
      <c r="P78" s="84" t="e">
        <f ca="1">IF($N78,_xll.BDP($K78,P$4),"[DISABLED]")</f>
        <v>#NAME?</v>
      </c>
      <c r="Q78" s="84" t="e">
        <f ca="1">IF($N78,_xll.BDP($K78,Q$4),"[DISABLED]")</f>
        <v>#NAME?</v>
      </c>
      <c r="R78" s="84" t="e">
        <f ca="1">IF($N78,_xll.BDH($K78,R$4,$M78),"[DISABLED]")</f>
        <v>#NAME?</v>
      </c>
      <c r="S78" s="84" t="e">
        <f ca="1">IF($N78,_xll.BDH($K78,S$4,$M78),"[DISABLED]")</f>
        <v>#NAME?</v>
      </c>
      <c r="T78" s="84" t="e">
        <f ca="1">IF($N78,_xll.BDH($K78,T$4,$M78),"[DISABLED]")</f>
        <v>#NAME?</v>
      </c>
      <c r="V78" s="106" t="s">
        <v>8651</v>
      </c>
      <c r="W78" s="107" t="s">
        <v>1055</v>
      </c>
      <c r="X78" s="108">
        <v>42276</v>
      </c>
      <c r="Y78" s="107" t="b">
        <v>1</v>
      </c>
      <c r="Z78" s="107" t="s">
        <v>6755</v>
      </c>
      <c r="AA78" s="107" t="s">
        <v>8333</v>
      </c>
      <c r="AB78" s="107" t="s">
        <v>8580</v>
      </c>
      <c r="AC78" s="107">
        <v>70.7</v>
      </c>
      <c r="AD78" s="107" t="s">
        <v>6569</v>
      </c>
      <c r="AE78" s="107" t="s">
        <v>6569</v>
      </c>
    </row>
    <row r="79" spans="2:31" outlineLevel="1">
      <c r="B79" s="24" t="s">
        <v>5234</v>
      </c>
      <c r="C79" s="24" t="s">
        <v>0</v>
      </c>
      <c r="D79" s="24" t="s">
        <v>57</v>
      </c>
      <c r="E79" s="24" t="s">
        <v>44</v>
      </c>
      <c r="F79" s="83" t="s">
        <v>48</v>
      </c>
      <c r="G79" s="24">
        <v>0</v>
      </c>
      <c r="H79" s="24" t="s">
        <v>2796</v>
      </c>
      <c r="I79" s="24" t="s">
        <v>2658</v>
      </c>
      <c r="J79" s="24" t="s">
        <v>73</v>
      </c>
      <c r="K79" s="72" t="str">
        <f t="shared" si="3"/>
        <v>EUNE205 ICPL Curncy</v>
      </c>
      <c r="L79" s="25" t="str">
        <f t="shared" si="4"/>
        <v>ICPL</v>
      </c>
      <c r="M79" s="26">
        <f t="shared" ca="1" si="4"/>
        <v>42276</v>
      </c>
      <c r="N79" s="25" t="b">
        <f t="shared" si="4"/>
        <v>1</v>
      </c>
      <c r="O79" s="84" t="e">
        <f ca="1">IF($N79,_xll.BDP($K79,O$4),"[DISABLED]")</f>
        <v>#NAME?</v>
      </c>
      <c r="P79" s="84" t="e">
        <f ca="1">IF($N79,_xll.BDP($K79,P$4),"[DISABLED]")</f>
        <v>#NAME?</v>
      </c>
      <c r="Q79" s="84" t="e">
        <f ca="1">IF($N79,_xll.BDP($K79,Q$4),"[DISABLED]")</f>
        <v>#NAME?</v>
      </c>
      <c r="R79" s="84" t="e">
        <f ca="1">IF($N79,_xll.BDH($K79,R$4,$M79),"[DISABLED]")</f>
        <v>#NAME?</v>
      </c>
      <c r="S79" s="84" t="e">
        <f ca="1">IF($N79,_xll.BDH($K79,S$4,$M79),"[DISABLED]")</f>
        <v>#NAME?</v>
      </c>
      <c r="T79" s="84" t="e">
        <f ca="1">IF($N79,_xll.BDH($K79,T$4,$M79),"[DISABLED]")</f>
        <v>#NAME?</v>
      </c>
      <c r="V79" s="106" t="s">
        <v>8652</v>
      </c>
      <c r="W79" s="107" t="s">
        <v>1055</v>
      </c>
      <c r="X79" s="108">
        <v>42276</v>
      </c>
      <c r="Y79" s="107" t="b">
        <v>1</v>
      </c>
      <c r="Z79" s="107" t="s">
        <v>6756</v>
      </c>
      <c r="AA79" s="107" t="s">
        <v>8333</v>
      </c>
      <c r="AB79" s="107" t="s">
        <v>8580</v>
      </c>
      <c r="AC79" s="107">
        <v>66.3</v>
      </c>
      <c r="AD79" s="107" t="s">
        <v>6569</v>
      </c>
      <c r="AE79" s="107" t="s">
        <v>6569</v>
      </c>
    </row>
    <row r="80" spans="2:31" outlineLevel="1">
      <c r="B80" s="24" t="s">
        <v>5234</v>
      </c>
      <c r="C80" s="24" t="s">
        <v>0</v>
      </c>
      <c r="D80" s="24" t="s">
        <v>57</v>
      </c>
      <c r="E80" s="24" t="s">
        <v>155</v>
      </c>
      <c r="F80" s="24" t="s">
        <v>209</v>
      </c>
      <c r="G80" s="24">
        <v>0</v>
      </c>
      <c r="H80" s="24" t="s">
        <v>2796</v>
      </c>
      <c r="I80" s="24" t="s">
        <v>2659</v>
      </c>
      <c r="J80" s="24" t="s">
        <v>73</v>
      </c>
      <c r="K80" s="72" t="str">
        <f t="shared" si="3"/>
        <v>EUNEA6 ICPL Curncy</v>
      </c>
      <c r="L80" s="25" t="str">
        <f t="shared" si="4"/>
        <v>ICPL</v>
      </c>
      <c r="M80" s="26">
        <f t="shared" ca="1" si="4"/>
        <v>42276</v>
      </c>
      <c r="N80" s="25" t="b">
        <f t="shared" si="4"/>
        <v>1</v>
      </c>
      <c r="O80" s="84" t="e">
        <f ca="1">IF($N80,_xll.BDP($K80,O$4),"[DISABLED]")</f>
        <v>#NAME?</v>
      </c>
      <c r="P80" s="84" t="e">
        <f ca="1">IF($N80,_xll.BDP($K80,P$4),"[DISABLED]")</f>
        <v>#NAME?</v>
      </c>
      <c r="Q80" s="84" t="e">
        <f ca="1">IF($N80,_xll.BDP($K80,Q$4),"[DISABLED]")</f>
        <v>#NAME?</v>
      </c>
      <c r="R80" s="84" t="e">
        <f ca="1">IF($N80,_xll.BDH($K80,R$4,$M80),"[DISABLED]")</f>
        <v>#NAME?</v>
      </c>
      <c r="S80" s="84" t="e">
        <f ca="1">IF($N80,_xll.BDH($K80,S$4,$M80),"[DISABLED]")</f>
        <v>#NAME?</v>
      </c>
      <c r="T80" s="84" t="e">
        <f ca="1">IF($N80,_xll.BDH($K80,T$4,$M80),"[DISABLED]")</f>
        <v>#NAME?</v>
      </c>
      <c r="V80" s="106" t="s">
        <v>8653</v>
      </c>
      <c r="W80" s="107" t="s">
        <v>1055</v>
      </c>
      <c r="X80" s="108">
        <v>42276</v>
      </c>
      <c r="Y80" s="107" t="b">
        <v>1</v>
      </c>
      <c r="Z80" s="107" t="s">
        <v>6757</v>
      </c>
      <c r="AA80" s="107" t="s">
        <v>8333</v>
      </c>
      <c r="AB80" s="107" t="s">
        <v>8633</v>
      </c>
      <c r="AC80" s="107">
        <v>46.4</v>
      </c>
      <c r="AD80" s="107" t="s">
        <v>6569</v>
      </c>
      <c r="AE80" s="107" t="s">
        <v>6569</v>
      </c>
    </row>
    <row r="81" spans="2:31" outlineLevel="1">
      <c r="B81" s="24" t="s">
        <v>5234</v>
      </c>
      <c r="C81" s="24" t="s">
        <v>0</v>
      </c>
      <c r="D81" s="24" t="s">
        <v>57</v>
      </c>
      <c r="E81" s="24" t="s">
        <v>155</v>
      </c>
      <c r="F81" s="24" t="s">
        <v>210</v>
      </c>
      <c r="G81" s="24">
        <v>0</v>
      </c>
      <c r="H81" s="24" t="s">
        <v>2796</v>
      </c>
      <c r="I81" s="24" t="s">
        <v>2660</v>
      </c>
      <c r="J81" s="24" t="s">
        <v>73</v>
      </c>
      <c r="K81" s="72" t="str">
        <f t="shared" si="3"/>
        <v>EUNEB6 ICPL Curncy</v>
      </c>
      <c r="L81" s="25" t="str">
        <f t="shared" si="4"/>
        <v>ICPL</v>
      </c>
      <c r="M81" s="26">
        <f t="shared" ca="1" si="4"/>
        <v>42276</v>
      </c>
      <c r="N81" s="25" t="b">
        <f t="shared" si="4"/>
        <v>1</v>
      </c>
      <c r="O81" s="84" t="e">
        <f ca="1">IF($N81,_xll.BDP($K81,O$4),"[DISABLED]")</f>
        <v>#NAME?</v>
      </c>
      <c r="P81" s="84" t="e">
        <f ca="1">IF($N81,_xll.BDP($K81,P$4),"[DISABLED]")</f>
        <v>#NAME?</v>
      </c>
      <c r="Q81" s="84" t="e">
        <f ca="1">IF($N81,_xll.BDP($K81,Q$4),"[DISABLED]")</f>
        <v>#NAME?</v>
      </c>
      <c r="R81" s="84" t="e">
        <f ca="1">IF($N81,_xll.BDH($K81,R$4,$M81),"[DISABLED]")</f>
        <v>#NAME?</v>
      </c>
      <c r="S81" s="84" t="e">
        <f ca="1">IF($N81,_xll.BDH($K81,S$4,$M81),"[DISABLED]")</f>
        <v>#NAME?</v>
      </c>
      <c r="T81" s="84" t="e">
        <f ca="1">IF($N81,_xll.BDH($K81,T$4,$M81),"[DISABLED]")</f>
        <v>#NAME?</v>
      </c>
      <c r="V81" s="106" t="s">
        <v>8654</v>
      </c>
      <c r="W81" s="107" t="s">
        <v>1055</v>
      </c>
      <c r="X81" s="108">
        <v>42276</v>
      </c>
      <c r="Y81" s="107" t="b">
        <v>1</v>
      </c>
      <c r="Z81" s="107" t="s">
        <v>6758</v>
      </c>
      <c r="AA81" s="107" t="s">
        <v>8333</v>
      </c>
      <c r="AB81" s="107" t="s">
        <v>8655</v>
      </c>
      <c r="AC81" s="107">
        <v>45.9</v>
      </c>
      <c r="AD81" s="107" t="s">
        <v>6569</v>
      </c>
      <c r="AE81" s="107" t="s">
        <v>6569</v>
      </c>
    </row>
    <row r="82" spans="2:31" outlineLevel="1">
      <c r="B82" s="24" t="s">
        <v>5234</v>
      </c>
      <c r="C82" s="24" t="s">
        <v>0</v>
      </c>
      <c r="D82" s="24" t="s">
        <v>57</v>
      </c>
      <c r="E82" s="24" t="s">
        <v>155</v>
      </c>
      <c r="F82" s="83" t="s">
        <v>54</v>
      </c>
      <c r="G82" s="24">
        <v>0</v>
      </c>
      <c r="H82" s="24" t="s">
        <v>2796</v>
      </c>
      <c r="I82" s="24" t="s">
        <v>2661</v>
      </c>
      <c r="J82" s="24" t="s">
        <v>73</v>
      </c>
      <c r="K82" s="72" t="str">
        <f t="shared" si="3"/>
        <v>EUNEC6 ICPL Curncy</v>
      </c>
      <c r="L82" s="25" t="str">
        <f t="shared" si="4"/>
        <v>ICPL</v>
      </c>
      <c r="M82" s="26">
        <f t="shared" ca="1" si="4"/>
        <v>42276</v>
      </c>
      <c r="N82" s="25" t="b">
        <f t="shared" si="4"/>
        <v>1</v>
      </c>
      <c r="O82" s="84" t="e">
        <f ca="1">IF($N82,_xll.BDP($K82,O$4),"[DISABLED]")</f>
        <v>#NAME?</v>
      </c>
      <c r="P82" s="84" t="e">
        <f ca="1">IF($N82,_xll.BDP($K82,P$4),"[DISABLED]")</f>
        <v>#NAME?</v>
      </c>
      <c r="Q82" s="84" t="e">
        <f ca="1">IF($N82,_xll.BDP($K82,Q$4),"[DISABLED]")</f>
        <v>#NAME?</v>
      </c>
      <c r="R82" s="84" t="e">
        <f ca="1">IF($N82,_xll.BDH($K82,R$4,$M82),"[DISABLED]")</f>
        <v>#NAME?</v>
      </c>
      <c r="S82" s="84" t="e">
        <f ca="1">IF($N82,_xll.BDH($K82,S$4,$M82),"[DISABLED]")</f>
        <v>#NAME?</v>
      </c>
      <c r="T82" s="84" t="e">
        <f ca="1">IF($N82,_xll.BDH($K82,T$4,$M82),"[DISABLED]")</f>
        <v>#NAME?</v>
      </c>
      <c r="V82" s="106" t="s">
        <v>8656</v>
      </c>
      <c r="W82" s="107" t="s">
        <v>1055</v>
      </c>
      <c r="X82" s="108">
        <v>42276</v>
      </c>
      <c r="Y82" s="107" t="b">
        <v>1</v>
      </c>
      <c r="Z82" s="107" t="s">
        <v>6759</v>
      </c>
      <c r="AA82" s="107" t="s">
        <v>8333</v>
      </c>
      <c r="AB82" s="107" t="s">
        <v>8657</v>
      </c>
      <c r="AC82" s="107">
        <v>47.3</v>
      </c>
      <c r="AD82" s="107" t="s">
        <v>6569</v>
      </c>
      <c r="AE82" s="107" t="s">
        <v>6569</v>
      </c>
    </row>
    <row r="83" spans="2:31" outlineLevel="1">
      <c r="B83" s="24" t="s">
        <v>5234</v>
      </c>
      <c r="C83" s="24" t="s">
        <v>0</v>
      </c>
      <c r="D83" s="24" t="s">
        <v>57</v>
      </c>
      <c r="E83" s="24" t="s">
        <v>155</v>
      </c>
      <c r="F83" s="83" t="s">
        <v>58</v>
      </c>
      <c r="G83" s="24">
        <v>0</v>
      </c>
      <c r="H83" s="24" t="s">
        <v>2796</v>
      </c>
      <c r="I83" s="24" t="s">
        <v>2662</v>
      </c>
      <c r="J83" s="24" t="s">
        <v>73</v>
      </c>
      <c r="K83" s="72" t="str">
        <f t="shared" si="3"/>
        <v>EUNEF6 ICPL Curncy</v>
      </c>
      <c r="L83" s="25" t="str">
        <f t="shared" si="4"/>
        <v>ICPL</v>
      </c>
      <c r="M83" s="26">
        <f t="shared" ca="1" si="4"/>
        <v>42276</v>
      </c>
      <c r="N83" s="25" t="b">
        <f t="shared" si="4"/>
        <v>1</v>
      </c>
      <c r="O83" s="84" t="e">
        <f ca="1">IF($N83,_xll.BDP($K83,O$4),"[DISABLED]")</f>
        <v>#NAME?</v>
      </c>
      <c r="P83" s="84" t="e">
        <f ca="1">IF($N83,_xll.BDP($K83,P$4),"[DISABLED]")</f>
        <v>#NAME?</v>
      </c>
      <c r="Q83" s="84" t="e">
        <f ca="1">IF($N83,_xll.BDP($K83,Q$4),"[DISABLED]")</f>
        <v>#NAME?</v>
      </c>
      <c r="R83" s="84" t="e">
        <f ca="1">IF($N83,_xll.BDH($K83,R$4,$M83),"[DISABLED]")</f>
        <v>#NAME?</v>
      </c>
      <c r="S83" s="84" t="e">
        <f ca="1">IF($N83,_xll.BDH($K83,S$4,$M83),"[DISABLED]")</f>
        <v>#NAME?</v>
      </c>
      <c r="T83" s="84" t="e">
        <f ca="1">IF($N83,_xll.BDH($K83,T$4,$M83),"[DISABLED]")</f>
        <v>#NAME?</v>
      </c>
      <c r="V83" s="106" t="s">
        <v>8658</v>
      </c>
      <c r="W83" s="107" t="s">
        <v>1055</v>
      </c>
      <c r="X83" s="108">
        <v>42276</v>
      </c>
      <c r="Y83" s="107" t="b">
        <v>1</v>
      </c>
      <c r="Z83" s="107" t="s">
        <v>6760</v>
      </c>
      <c r="AA83" s="107" t="s">
        <v>8333</v>
      </c>
      <c r="AB83" s="107" t="s">
        <v>8638</v>
      </c>
      <c r="AC83" s="107">
        <v>49.3</v>
      </c>
      <c r="AD83" s="107" t="s">
        <v>6569</v>
      </c>
      <c r="AE83" s="107" t="s">
        <v>6569</v>
      </c>
    </row>
    <row r="84" spans="2:31" outlineLevel="1">
      <c r="B84" s="24" t="s">
        <v>5234</v>
      </c>
      <c r="C84" s="24" t="s">
        <v>0</v>
      </c>
      <c r="D84" s="24" t="s">
        <v>57</v>
      </c>
      <c r="E84" s="24" t="s">
        <v>155</v>
      </c>
      <c r="F84" s="83" t="s">
        <v>71</v>
      </c>
      <c r="G84" s="24">
        <v>0</v>
      </c>
      <c r="H84" s="24" t="s">
        <v>2796</v>
      </c>
      <c r="I84" s="24" t="s">
        <v>2663</v>
      </c>
      <c r="J84" s="24" t="s">
        <v>73</v>
      </c>
      <c r="K84" s="72" t="str">
        <f t="shared" si="3"/>
        <v>EUNEI6 ICPL Curncy</v>
      </c>
      <c r="L84" s="25" t="str">
        <f t="shared" si="4"/>
        <v>ICPL</v>
      </c>
      <c r="M84" s="26">
        <f t="shared" ca="1" si="4"/>
        <v>42276</v>
      </c>
      <c r="N84" s="25" t="b">
        <f t="shared" si="4"/>
        <v>1</v>
      </c>
      <c r="O84" s="84" t="e">
        <f ca="1">IF($N84,_xll.BDP($K84,O$4),"[DISABLED]")</f>
        <v>#NAME?</v>
      </c>
      <c r="P84" s="84" t="e">
        <f ca="1">IF($N84,_xll.BDP($K84,P$4),"[DISABLED]")</f>
        <v>#NAME?</v>
      </c>
      <c r="Q84" s="84" t="e">
        <f ca="1">IF($N84,_xll.BDP($K84,Q$4),"[DISABLED]")</f>
        <v>#NAME?</v>
      </c>
      <c r="R84" s="84" t="e">
        <f ca="1">IF($N84,_xll.BDH($K84,R$4,$M84),"[DISABLED]")</f>
        <v>#NAME?</v>
      </c>
      <c r="S84" s="84" t="e">
        <f ca="1">IF($N84,_xll.BDH($K84,S$4,$M84),"[DISABLED]")</f>
        <v>#NAME?</v>
      </c>
      <c r="T84" s="84" t="e">
        <f ca="1">IF($N84,_xll.BDH($K84,T$4,$M84),"[DISABLED]")</f>
        <v>#NAME?</v>
      </c>
      <c r="V84" s="106" t="s">
        <v>8659</v>
      </c>
      <c r="W84" s="107" t="s">
        <v>1055</v>
      </c>
      <c r="X84" s="108">
        <v>42276</v>
      </c>
      <c r="Y84" s="107" t="b">
        <v>1</v>
      </c>
      <c r="Z84" s="107" t="s">
        <v>6761</v>
      </c>
      <c r="AA84" s="107" t="s">
        <v>8333</v>
      </c>
      <c r="AB84" s="107" t="s">
        <v>8640</v>
      </c>
      <c r="AC84" s="107">
        <v>50.7</v>
      </c>
      <c r="AD84" s="107" t="s">
        <v>6569</v>
      </c>
      <c r="AE84" s="107" t="s">
        <v>6569</v>
      </c>
    </row>
    <row r="85" spans="2:31" outlineLevel="1">
      <c r="B85" s="24" t="s">
        <v>5234</v>
      </c>
      <c r="C85" s="24" t="s">
        <v>0</v>
      </c>
      <c r="D85" s="24" t="s">
        <v>57</v>
      </c>
      <c r="E85" s="24" t="s">
        <v>155</v>
      </c>
      <c r="F85" s="83" t="s">
        <v>41</v>
      </c>
      <c r="G85" s="24">
        <v>0</v>
      </c>
      <c r="H85" s="24" t="s">
        <v>2796</v>
      </c>
      <c r="I85" s="24" t="s">
        <v>2664</v>
      </c>
      <c r="J85" s="24" t="s">
        <v>73</v>
      </c>
      <c r="K85" s="72" t="str">
        <f t="shared" si="3"/>
        <v>EUNE16 ICPL Curncy</v>
      </c>
      <c r="L85" s="25" t="str">
        <f t="shared" si="4"/>
        <v>ICPL</v>
      </c>
      <c r="M85" s="26">
        <f t="shared" ca="1" si="4"/>
        <v>42276</v>
      </c>
      <c r="N85" s="25" t="b">
        <f t="shared" si="4"/>
        <v>1</v>
      </c>
      <c r="O85" s="84" t="e">
        <f ca="1">IF($N85,_xll.BDP($K85,O$4),"[DISABLED]")</f>
        <v>#NAME?</v>
      </c>
      <c r="P85" s="84" t="e">
        <f ca="1">IF($N85,_xll.BDP($K85,P$4),"[DISABLED]")</f>
        <v>#NAME?</v>
      </c>
      <c r="Q85" s="84" t="e">
        <f ca="1">IF($N85,_xll.BDP($K85,Q$4),"[DISABLED]")</f>
        <v>#NAME?</v>
      </c>
      <c r="R85" s="84" t="e">
        <f ca="1">IF($N85,_xll.BDH($K85,R$4,$M85),"[DISABLED]")</f>
        <v>#NAME?</v>
      </c>
      <c r="S85" s="84" t="e">
        <f ca="1">IF($N85,_xll.BDH($K85,S$4,$M85),"[DISABLED]")</f>
        <v>#NAME?</v>
      </c>
      <c r="T85" s="84" t="e">
        <f ca="1">IF($N85,_xll.BDH($K85,T$4,$M85),"[DISABLED]")</f>
        <v>#NAME?</v>
      </c>
      <c r="V85" s="106" t="s">
        <v>8660</v>
      </c>
      <c r="W85" s="107" t="s">
        <v>1055</v>
      </c>
      <c r="X85" s="108">
        <v>42276</v>
      </c>
      <c r="Y85" s="107" t="b">
        <v>1</v>
      </c>
      <c r="Z85" s="107" t="s">
        <v>6762</v>
      </c>
      <c r="AA85" s="107" t="s">
        <v>8333</v>
      </c>
      <c r="AB85" s="107" t="s">
        <v>8638</v>
      </c>
      <c r="AC85" s="107">
        <v>53.4</v>
      </c>
      <c r="AD85" s="107" t="s">
        <v>6569</v>
      </c>
      <c r="AE85" s="107" t="s">
        <v>6569</v>
      </c>
    </row>
    <row r="86" spans="2:31" outlineLevel="1">
      <c r="B86" s="24" t="s">
        <v>5234</v>
      </c>
      <c r="C86" s="24" t="s">
        <v>0</v>
      </c>
      <c r="D86" s="24" t="s">
        <v>57</v>
      </c>
      <c r="E86" s="24" t="s">
        <v>155</v>
      </c>
      <c r="F86" s="83" t="s">
        <v>146</v>
      </c>
      <c r="G86" s="24">
        <v>0</v>
      </c>
      <c r="H86" s="24" t="s">
        <v>2796</v>
      </c>
      <c r="I86" s="24" t="s">
        <v>2665</v>
      </c>
      <c r="J86" s="24" t="s">
        <v>73</v>
      </c>
      <c r="K86" s="72" t="str">
        <f t="shared" si="3"/>
        <v>EUNER6 ICPL Curncy</v>
      </c>
      <c r="L86" s="25" t="str">
        <f t="shared" si="4"/>
        <v>ICPL</v>
      </c>
      <c r="M86" s="26">
        <f t="shared" ca="1" si="4"/>
        <v>42276</v>
      </c>
      <c r="N86" s="25" t="b">
        <f t="shared" si="4"/>
        <v>1</v>
      </c>
      <c r="O86" s="84" t="e">
        <f ca="1">IF($N86,_xll.BDP($K86,O$4),"[DISABLED]")</f>
        <v>#NAME?</v>
      </c>
      <c r="P86" s="84" t="e">
        <f ca="1">IF($N86,_xll.BDP($K86,P$4),"[DISABLED]")</f>
        <v>#NAME?</v>
      </c>
      <c r="Q86" s="84" t="e">
        <f ca="1">IF($N86,_xll.BDP($K86,Q$4),"[DISABLED]")</f>
        <v>#NAME?</v>
      </c>
      <c r="R86" s="84" t="e">
        <f ca="1">IF($N86,_xll.BDH($K86,R$4,$M86),"[DISABLED]")</f>
        <v>#NAME?</v>
      </c>
      <c r="S86" s="84" t="e">
        <f ca="1">IF($N86,_xll.BDH($K86,S$4,$M86),"[DISABLED]")</f>
        <v>#NAME?</v>
      </c>
      <c r="T86" s="84" t="e">
        <f ca="1">IF($N86,_xll.BDH($K86,T$4,$M86),"[DISABLED]")</f>
        <v>#NAME?</v>
      </c>
      <c r="V86" s="106" t="s">
        <v>8661</v>
      </c>
      <c r="W86" s="107" t="s">
        <v>1055</v>
      </c>
      <c r="X86" s="108">
        <v>42276</v>
      </c>
      <c r="Y86" s="107" t="b">
        <v>1</v>
      </c>
      <c r="Z86" s="107" t="s">
        <v>6763</v>
      </c>
      <c r="AA86" s="107" t="s">
        <v>8333</v>
      </c>
      <c r="AB86" s="107" t="s">
        <v>8638</v>
      </c>
      <c r="AC86" s="107">
        <v>57.5</v>
      </c>
      <c r="AD86" s="107" t="s">
        <v>6569</v>
      </c>
      <c r="AE86" s="107" t="s">
        <v>6569</v>
      </c>
    </row>
    <row r="87" spans="2:31" outlineLevel="1">
      <c r="B87" s="24" t="s">
        <v>5234</v>
      </c>
      <c r="C87" s="24" t="s">
        <v>0</v>
      </c>
      <c r="D87" s="24" t="s">
        <v>57</v>
      </c>
      <c r="E87" s="24" t="s">
        <v>155</v>
      </c>
      <c r="F87" s="83" t="s">
        <v>42</v>
      </c>
      <c r="G87" s="24">
        <v>0</v>
      </c>
      <c r="H87" s="24" t="s">
        <v>2796</v>
      </c>
      <c r="I87" s="24" t="s">
        <v>2666</v>
      </c>
      <c r="J87" s="24" t="s">
        <v>73</v>
      </c>
      <c r="K87" s="72" t="str">
        <f t="shared" si="3"/>
        <v>EUNE26 ICPL Curncy</v>
      </c>
      <c r="L87" s="25" t="str">
        <f t="shared" si="4"/>
        <v>ICPL</v>
      </c>
      <c r="M87" s="26">
        <f t="shared" ca="1" si="4"/>
        <v>42276</v>
      </c>
      <c r="N87" s="25" t="b">
        <f t="shared" si="4"/>
        <v>1</v>
      </c>
      <c r="O87" s="84" t="e">
        <f ca="1">IF($N87,_xll.BDP($K87,O$4),"[DISABLED]")</f>
        <v>#NAME?</v>
      </c>
      <c r="P87" s="84" t="e">
        <f ca="1">IF($N87,_xll.BDP($K87,P$4),"[DISABLED]")</f>
        <v>#NAME?</v>
      </c>
      <c r="Q87" s="84" t="e">
        <f ca="1">IF($N87,_xll.BDP($K87,Q$4),"[DISABLED]")</f>
        <v>#NAME?</v>
      </c>
      <c r="R87" s="84" t="e">
        <f ca="1">IF($N87,_xll.BDH($K87,R$4,$M87),"[DISABLED]")</f>
        <v>#NAME?</v>
      </c>
      <c r="S87" s="84" t="e">
        <f ca="1">IF($N87,_xll.BDH($K87,S$4,$M87),"[DISABLED]")</f>
        <v>#NAME?</v>
      </c>
      <c r="T87" s="84" t="e">
        <f ca="1">IF($N87,_xll.BDH($K87,T$4,$M87),"[DISABLED]")</f>
        <v>#NAME?</v>
      </c>
      <c r="V87" s="106" t="s">
        <v>8662</v>
      </c>
      <c r="W87" s="107" t="s">
        <v>1055</v>
      </c>
      <c r="X87" s="108">
        <v>42276</v>
      </c>
      <c r="Y87" s="107" t="b">
        <v>1</v>
      </c>
      <c r="Z87" s="107" t="s">
        <v>6764</v>
      </c>
      <c r="AA87" s="107" t="s">
        <v>8333</v>
      </c>
      <c r="AB87" s="107" t="s">
        <v>8563</v>
      </c>
      <c r="AC87" s="107">
        <v>60.3</v>
      </c>
      <c r="AD87" s="107" t="s">
        <v>6569</v>
      </c>
      <c r="AE87" s="107" t="s">
        <v>6569</v>
      </c>
    </row>
    <row r="88" spans="2:31" outlineLevel="1">
      <c r="B88" s="24" t="s">
        <v>5234</v>
      </c>
      <c r="C88" s="24" t="s">
        <v>0</v>
      </c>
      <c r="D88" s="24" t="s">
        <v>57</v>
      </c>
      <c r="E88" s="24" t="s">
        <v>155</v>
      </c>
      <c r="F88" s="83" t="s">
        <v>43</v>
      </c>
      <c r="G88" s="24">
        <v>0</v>
      </c>
      <c r="H88" s="24" t="s">
        <v>2796</v>
      </c>
      <c r="I88" s="24" t="s">
        <v>2667</v>
      </c>
      <c r="J88" s="24" t="s">
        <v>73</v>
      </c>
      <c r="K88" s="72" t="str">
        <f t="shared" si="3"/>
        <v>EUNE36 ICPL Curncy</v>
      </c>
      <c r="L88" s="25" t="str">
        <f t="shared" si="4"/>
        <v>ICPL</v>
      </c>
      <c r="M88" s="26">
        <f t="shared" ca="1" si="4"/>
        <v>42276</v>
      </c>
      <c r="N88" s="25" t="b">
        <f t="shared" si="4"/>
        <v>1</v>
      </c>
      <c r="O88" s="84" t="e">
        <f ca="1">IF($N88,_xll.BDP($K88,O$4),"[DISABLED]")</f>
        <v>#NAME?</v>
      </c>
      <c r="P88" s="84" t="e">
        <f ca="1">IF($N88,_xll.BDP($K88,P$4),"[DISABLED]")</f>
        <v>#NAME?</v>
      </c>
      <c r="Q88" s="84" t="e">
        <f ca="1">IF($N88,_xll.BDP($K88,Q$4),"[DISABLED]")</f>
        <v>#NAME?</v>
      </c>
      <c r="R88" s="84" t="e">
        <f ca="1">IF($N88,_xll.BDH($K88,R$4,$M88),"[DISABLED]")</f>
        <v>#NAME?</v>
      </c>
      <c r="S88" s="84" t="e">
        <f ca="1">IF($N88,_xll.BDH($K88,S$4,$M88),"[DISABLED]")</f>
        <v>#NAME?</v>
      </c>
      <c r="T88" s="84" t="e">
        <f ca="1">IF($N88,_xll.BDH($K88,T$4,$M88),"[DISABLED]")</f>
        <v>#NAME?</v>
      </c>
      <c r="V88" s="106" t="s">
        <v>8663</v>
      </c>
      <c r="W88" s="107" t="s">
        <v>1055</v>
      </c>
      <c r="X88" s="108">
        <v>42276</v>
      </c>
      <c r="Y88" s="107" t="b">
        <v>1</v>
      </c>
      <c r="Z88" s="107" t="s">
        <v>6765</v>
      </c>
      <c r="AA88" s="107" t="s">
        <v>8333</v>
      </c>
      <c r="AB88" s="107" t="s">
        <v>8664</v>
      </c>
      <c r="AC88" s="107">
        <v>65.900000000000006</v>
      </c>
      <c r="AD88" s="107" t="s">
        <v>6569</v>
      </c>
      <c r="AE88" s="107" t="s">
        <v>6569</v>
      </c>
    </row>
    <row r="89" spans="2:31" outlineLevel="1">
      <c r="B89" s="24" t="s">
        <v>5234</v>
      </c>
      <c r="C89" s="24" t="s">
        <v>0</v>
      </c>
      <c r="D89" s="24" t="s">
        <v>57</v>
      </c>
      <c r="E89" s="24" t="s">
        <v>155</v>
      </c>
      <c r="F89" s="83" t="s">
        <v>152</v>
      </c>
      <c r="G89" s="24">
        <v>0</v>
      </c>
      <c r="H89" s="24" t="s">
        <v>2796</v>
      </c>
      <c r="I89" s="24" t="s">
        <v>2668</v>
      </c>
      <c r="J89" s="24" t="s">
        <v>73</v>
      </c>
      <c r="K89" s="72" t="str">
        <f t="shared" si="3"/>
        <v>EUNE46 ICPL Curncy</v>
      </c>
      <c r="L89" s="25" t="str">
        <f t="shared" si="4"/>
        <v>ICPL</v>
      </c>
      <c r="M89" s="26">
        <f t="shared" ca="1" si="4"/>
        <v>42276</v>
      </c>
      <c r="N89" s="25" t="b">
        <f t="shared" si="4"/>
        <v>1</v>
      </c>
      <c r="O89" s="84" t="e">
        <f ca="1">IF($N89,_xll.BDP($K89,O$4),"[DISABLED]")</f>
        <v>#NAME?</v>
      </c>
      <c r="P89" s="84" t="e">
        <f ca="1">IF($N89,_xll.BDP($K89,P$4),"[DISABLED]")</f>
        <v>#NAME?</v>
      </c>
      <c r="Q89" s="84" t="e">
        <f ca="1">IF($N89,_xll.BDP($K89,Q$4),"[DISABLED]")</f>
        <v>#NAME?</v>
      </c>
      <c r="R89" s="84" t="e">
        <f ca="1">IF($N89,_xll.BDH($K89,R$4,$M89),"[DISABLED]")</f>
        <v>#NAME?</v>
      </c>
      <c r="S89" s="84" t="e">
        <f ca="1">IF($N89,_xll.BDH($K89,S$4,$M89),"[DISABLED]")</f>
        <v>#NAME?</v>
      </c>
      <c r="T89" s="84" t="e">
        <f ca="1">IF($N89,_xll.BDH($K89,T$4,$M89),"[DISABLED]")</f>
        <v>#NAME?</v>
      </c>
      <c r="V89" s="106" t="s">
        <v>8665</v>
      </c>
      <c r="W89" s="107" t="s">
        <v>1055</v>
      </c>
      <c r="X89" s="108">
        <v>42276</v>
      </c>
      <c r="Y89" s="107" t="b">
        <v>1</v>
      </c>
      <c r="Z89" s="107" t="s">
        <v>6766</v>
      </c>
      <c r="AA89" s="107" t="s">
        <v>8333</v>
      </c>
      <c r="AB89" s="107" t="s">
        <v>8648</v>
      </c>
      <c r="AC89" s="107">
        <v>70</v>
      </c>
      <c r="AD89" s="107" t="s">
        <v>6569</v>
      </c>
      <c r="AE89" s="107" t="s">
        <v>6569</v>
      </c>
    </row>
    <row r="90" spans="2:31" outlineLevel="1">
      <c r="B90" s="24" t="s">
        <v>5234</v>
      </c>
      <c r="C90" s="24" t="s">
        <v>0</v>
      </c>
      <c r="D90" s="24" t="s">
        <v>57</v>
      </c>
      <c r="E90" s="24" t="s">
        <v>155</v>
      </c>
      <c r="F90" s="83" t="s">
        <v>44</v>
      </c>
      <c r="G90" s="24">
        <v>0</v>
      </c>
      <c r="H90" s="24" t="s">
        <v>2796</v>
      </c>
      <c r="I90" s="24" t="s">
        <v>2669</v>
      </c>
      <c r="J90" s="24" t="s">
        <v>73</v>
      </c>
      <c r="K90" s="72" t="str">
        <f t="shared" si="3"/>
        <v>EUNE56 ICPL Curncy</v>
      </c>
      <c r="L90" s="25" t="str">
        <f t="shared" si="4"/>
        <v>ICPL</v>
      </c>
      <c r="M90" s="26">
        <f t="shared" ca="1" si="4"/>
        <v>42276</v>
      </c>
      <c r="N90" s="25" t="b">
        <f t="shared" si="4"/>
        <v>1</v>
      </c>
      <c r="O90" s="84" t="e">
        <f ca="1">IF($N90,_xll.BDP($K90,O$4),"[DISABLED]")</f>
        <v>#NAME?</v>
      </c>
      <c r="P90" s="84" t="e">
        <f ca="1">IF($N90,_xll.BDP($K90,P$4),"[DISABLED]")</f>
        <v>#NAME?</v>
      </c>
      <c r="Q90" s="84" t="e">
        <f ca="1">IF($N90,_xll.BDP($K90,Q$4),"[DISABLED]")</f>
        <v>#NAME?</v>
      </c>
      <c r="R90" s="84" t="e">
        <f ca="1">IF($N90,_xll.BDH($K90,R$4,$M90),"[DISABLED]")</f>
        <v>#NAME?</v>
      </c>
      <c r="S90" s="84" t="e">
        <f ca="1">IF($N90,_xll.BDH($K90,S$4,$M90),"[DISABLED]")</f>
        <v>#NAME?</v>
      </c>
      <c r="T90" s="84" t="e">
        <f ca="1">IF($N90,_xll.BDH($K90,T$4,$M90),"[DISABLED]")</f>
        <v>#NAME?</v>
      </c>
      <c r="V90" s="106" t="s">
        <v>8666</v>
      </c>
      <c r="W90" s="107" t="s">
        <v>1055</v>
      </c>
      <c r="X90" s="108">
        <v>42276</v>
      </c>
      <c r="Y90" s="107" t="b">
        <v>1</v>
      </c>
      <c r="Z90" s="107" t="s">
        <v>6767</v>
      </c>
      <c r="AA90" s="107" t="s">
        <v>8333</v>
      </c>
      <c r="AB90" s="107" t="s">
        <v>8648</v>
      </c>
      <c r="AC90" s="107">
        <v>72.7</v>
      </c>
      <c r="AD90" s="107" t="s">
        <v>6569</v>
      </c>
      <c r="AE90" s="107" t="s">
        <v>6569</v>
      </c>
    </row>
    <row r="91" spans="2:31" outlineLevel="1">
      <c r="B91" s="24" t="s">
        <v>5234</v>
      </c>
      <c r="C91" s="24" t="s">
        <v>0</v>
      </c>
      <c r="D91" s="24" t="s">
        <v>57</v>
      </c>
      <c r="E91" s="24" t="s">
        <v>155</v>
      </c>
      <c r="F91" s="83" t="s">
        <v>45</v>
      </c>
      <c r="G91" s="24">
        <v>0</v>
      </c>
      <c r="H91" s="24" t="s">
        <v>2796</v>
      </c>
      <c r="I91" s="24" t="s">
        <v>2670</v>
      </c>
      <c r="J91" s="24" t="s">
        <v>73</v>
      </c>
      <c r="K91" s="72" t="str">
        <f t="shared" si="3"/>
        <v>EUNE76 ICPL Curncy</v>
      </c>
      <c r="L91" s="25" t="str">
        <f t="shared" si="4"/>
        <v>ICPL</v>
      </c>
      <c r="M91" s="26">
        <f t="shared" ca="1" si="4"/>
        <v>42276</v>
      </c>
      <c r="N91" s="25" t="b">
        <f t="shared" si="4"/>
        <v>1</v>
      </c>
      <c r="O91" s="84" t="e">
        <f ca="1">IF($N91,_xll.BDP($K91,O$4),"[DISABLED]")</f>
        <v>#NAME?</v>
      </c>
      <c r="P91" s="84" t="e">
        <f ca="1">IF($N91,_xll.BDP($K91,P$4),"[DISABLED]")</f>
        <v>#NAME?</v>
      </c>
      <c r="Q91" s="84" t="e">
        <f ca="1">IF($N91,_xll.BDP($K91,Q$4),"[DISABLED]")</f>
        <v>#NAME?</v>
      </c>
      <c r="R91" s="84" t="e">
        <f ca="1">IF($N91,_xll.BDH($K91,R$4,$M91),"[DISABLED]")</f>
        <v>#NAME?</v>
      </c>
      <c r="S91" s="84" t="e">
        <f ca="1">IF($N91,_xll.BDH($K91,S$4,$M91),"[DISABLED]")</f>
        <v>#NAME?</v>
      </c>
      <c r="T91" s="84" t="e">
        <f ca="1">IF($N91,_xll.BDH($K91,T$4,$M91),"[DISABLED]")</f>
        <v>#NAME?</v>
      </c>
      <c r="V91" s="106" t="s">
        <v>8667</v>
      </c>
      <c r="W91" s="107" t="s">
        <v>1055</v>
      </c>
      <c r="X91" s="108">
        <v>42276</v>
      </c>
      <c r="Y91" s="107" t="b">
        <v>1</v>
      </c>
      <c r="Z91" s="107" t="s">
        <v>6768</v>
      </c>
      <c r="AA91" s="107" t="s">
        <v>8333</v>
      </c>
      <c r="AB91" s="107" t="s">
        <v>8577</v>
      </c>
      <c r="AC91" s="107">
        <v>74</v>
      </c>
      <c r="AD91" s="107" t="s">
        <v>6569</v>
      </c>
      <c r="AE91" s="107" t="s">
        <v>6569</v>
      </c>
    </row>
    <row r="92" spans="2:31" outlineLevel="1">
      <c r="B92" s="24" t="s">
        <v>5234</v>
      </c>
      <c r="C92" s="24" t="s">
        <v>0</v>
      </c>
      <c r="D92" s="24" t="s">
        <v>57</v>
      </c>
      <c r="E92" s="24" t="s">
        <v>155</v>
      </c>
      <c r="F92" s="83" t="s">
        <v>46</v>
      </c>
      <c r="G92" s="24">
        <v>0</v>
      </c>
      <c r="H92" s="24" t="s">
        <v>2796</v>
      </c>
      <c r="I92" s="24" t="s">
        <v>2671</v>
      </c>
      <c r="J92" s="24" t="s">
        <v>73</v>
      </c>
      <c r="K92" s="72" t="str">
        <f t="shared" si="3"/>
        <v>EUNE106 ICPL Curncy</v>
      </c>
      <c r="L92" s="25" t="str">
        <f t="shared" si="4"/>
        <v>ICPL</v>
      </c>
      <c r="M92" s="26">
        <f t="shared" ca="1" si="4"/>
        <v>42276</v>
      </c>
      <c r="N92" s="25" t="b">
        <f t="shared" si="4"/>
        <v>1</v>
      </c>
      <c r="O92" s="84" t="e">
        <f ca="1">IF($N92,_xll.BDP($K92,O$4),"[DISABLED]")</f>
        <v>#NAME?</v>
      </c>
      <c r="P92" s="84" t="e">
        <f ca="1">IF($N92,_xll.BDP($K92,P$4),"[DISABLED]")</f>
        <v>#NAME?</v>
      </c>
      <c r="Q92" s="84" t="e">
        <f ca="1">IF($N92,_xll.BDP($K92,Q$4),"[DISABLED]")</f>
        <v>#NAME?</v>
      </c>
      <c r="R92" s="84" t="e">
        <f ca="1">IF($N92,_xll.BDH($K92,R$4,$M92),"[DISABLED]")</f>
        <v>#NAME?</v>
      </c>
      <c r="S92" s="84" t="e">
        <f ca="1">IF($N92,_xll.BDH($K92,S$4,$M92),"[DISABLED]")</f>
        <v>#NAME?</v>
      </c>
      <c r="T92" s="84" t="e">
        <f ca="1">IF($N92,_xll.BDH($K92,T$4,$M92),"[DISABLED]")</f>
        <v>#NAME?</v>
      </c>
      <c r="V92" s="106" t="s">
        <v>8668</v>
      </c>
      <c r="W92" s="107" t="s">
        <v>1055</v>
      </c>
      <c r="X92" s="108">
        <v>42276</v>
      </c>
      <c r="Y92" s="107" t="b">
        <v>1</v>
      </c>
      <c r="Z92" s="107" t="s">
        <v>6769</v>
      </c>
      <c r="AA92" s="107" t="s">
        <v>8333</v>
      </c>
      <c r="AB92" s="107" t="s">
        <v>8577</v>
      </c>
      <c r="AC92" s="107">
        <v>73.900000000000006</v>
      </c>
      <c r="AD92" s="107" t="s">
        <v>6569</v>
      </c>
      <c r="AE92" s="107" t="s">
        <v>6569</v>
      </c>
    </row>
    <row r="93" spans="2:31" outlineLevel="1">
      <c r="B93" s="24" t="s">
        <v>5234</v>
      </c>
      <c r="C93" s="24" t="s">
        <v>0</v>
      </c>
      <c r="D93" s="24" t="s">
        <v>57</v>
      </c>
      <c r="E93" s="24" t="s">
        <v>155</v>
      </c>
      <c r="F93" s="83" t="s">
        <v>47</v>
      </c>
      <c r="G93" s="24">
        <v>0</v>
      </c>
      <c r="H93" s="24" t="s">
        <v>2796</v>
      </c>
      <c r="I93" s="24" t="s">
        <v>2672</v>
      </c>
      <c r="J93" s="24" t="s">
        <v>73</v>
      </c>
      <c r="K93" s="72" t="str">
        <f t="shared" si="3"/>
        <v>EUNE156 ICPL Curncy</v>
      </c>
      <c r="L93" s="25" t="str">
        <f t="shared" si="4"/>
        <v>ICPL</v>
      </c>
      <c r="M93" s="26">
        <f t="shared" ca="1" si="4"/>
        <v>42276</v>
      </c>
      <c r="N93" s="25" t="b">
        <f t="shared" si="4"/>
        <v>1</v>
      </c>
      <c r="O93" s="84" t="e">
        <f ca="1">IF($N93,_xll.BDP($K93,O$4),"[DISABLED]")</f>
        <v>#NAME?</v>
      </c>
      <c r="P93" s="84" t="e">
        <f ca="1">IF($N93,_xll.BDP($K93,P$4),"[DISABLED]")</f>
        <v>#NAME?</v>
      </c>
      <c r="Q93" s="84" t="e">
        <f ca="1">IF($N93,_xll.BDP($K93,Q$4),"[DISABLED]")</f>
        <v>#NAME?</v>
      </c>
      <c r="R93" s="84" t="e">
        <f ca="1">IF($N93,_xll.BDH($K93,R$4,$M93),"[DISABLED]")</f>
        <v>#NAME?</v>
      </c>
      <c r="S93" s="84" t="e">
        <f ca="1">IF($N93,_xll.BDH($K93,S$4,$M93),"[DISABLED]")</f>
        <v>#NAME?</v>
      </c>
      <c r="T93" s="84" t="e">
        <f ca="1">IF($N93,_xll.BDH($K93,T$4,$M93),"[DISABLED]")</f>
        <v>#NAME?</v>
      </c>
      <c r="V93" s="106" t="s">
        <v>8669</v>
      </c>
      <c r="W93" s="107" t="s">
        <v>1055</v>
      </c>
      <c r="X93" s="108">
        <v>42276</v>
      </c>
      <c r="Y93" s="107" t="b">
        <v>1</v>
      </c>
      <c r="Z93" s="107" t="s">
        <v>6770</v>
      </c>
      <c r="AA93" s="107" t="s">
        <v>8333</v>
      </c>
      <c r="AB93" s="107" t="s">
        <v>8580</v>
      </c>
      <c r="AC93" s="107">
        <v>70.5</v>
      </c>
      <c r="AD93" s="107" t="s">
        <v>6569</v>
      </c>
      <c r="AE93" s="107" t="s">
        <v>6569</v>
      </c>
    </row>
    <row r="94" spans="2:31" outlineLevel="1">
      <c r="B94" s="24" t="s">
        <v>5234</v>
      </c>
      <c r="C94" s="24" t="s">
        <v>0</v>
      </c>
      <c r="D94" s="24" t="s">
        <v>57</v>
      </c>
      <c r="E94" s="24" t="s">
        <v>155</v>
      </c>
      <c r="F94" s="83" t="s">
        <v>48</v>
      </c>
      <c r="G94" s="24">
        <v>0</v>
      </c>
      <c r="H94" s="24" t="s">
        <v>2796</v>
      </c>
      <c r="I94" s="24" t="s">
        <v>2673</v>
      </c>
      <c r="J94" s="24" t="s">
        <v>73</v>
      </c>
      <c r="K94" s="72" t="str">
        <f t="shared" si="3"/>
        <v>EUNE206 ICPL Curncy</v>
      </c>
      <c r="L94" s="25" t="str">
        <f t="shared" si="4"/>
        <v>ICPL</v>
      </c>
      <c r="M94" s="26">
        <f t="shared" ca="1" si="4"/>
        <v>42276</v>
      </c>
      <c r="N94" s="25" t="b">
        <f t="shared" si="4"/>
        <v>1</v>
      </c>
      <c r="O94" s="84" t="e">
        <f ca="1">IF($N94,_xll.BDP($K94,O$4),"[DISABLED]")</f>
        <v>#NAME?</v>
      </c>
      <c r="P94" s="84" t="e">
        <f ca="1">IF($N94,_xll.BDP($K94,P$4),"[DISABLED]")</f>
        <v>#NAME?</v>
      </c>
      <c r="Q94" s="84" t="e">
        <f ca="1">IF($N94,_xll.BDP($K94,Q$4),"[DISABLED]")</f>
        <v>#NAME?</v>
      </c>
      <c r="R94" s="84" t="e">
        <f ca="1">IF($N94,_xll.BDH($K94,R$4,$M94),"[DISABLED]")</f>
        <v>#NAME?</v>
      </c>
      <c r="S94" s="84" t="e">
        <f ca="1">IF($N94,_xll.BDH($K94,S$4,$M94),"[DISABLED]")</f>
        <v>#NAME?</v>
      </c>
      <c r="T94" s="84" t="e">
        <f ca="1">IF($N94,_xll.BDH($K94,T$4,$M94),"[DISABLED]")</f>
        <v>#NAME?</v>
      </c>
      <c r="V94" s="106" t="s">
        <v>8670</v>
      </c>
      <c r="W94" s="107" t="s">
        <v>1055</v>
      </c>
      <c r="X94" s="108">
        <v>42276</v>
      </c>
      <c r="Y94" s="107" t="b">
        <v>1</v>
      </c>
      <c r="Z94" s="107" t="s">
        <v>6771</v>
      </c>
      <c r="AA94" s="107" t="s">
        <v>8333</v>
      </c>
      <c r="AB94" s="107" t="s">
        <v>8580</v>
      </c>
      <c r="AC94" s="107">
        <v>66.099999999999994</v>
      </c>
      <c r="AD94" s="107" t="s">
        <v>6569</v>
      </c>
      <c r="AE94" s="107" t="s">
        <v>6569</v>
      </c>
    </row>
    <row r="95" spans="2:31" outlineLevel="1">
      <c r="B95" s="24" t="s">
        <v>5234</v>
      </c>
      <c r="C95" s="24" t="s">
        <v>0</v>
      </c>
      <c r="D95" s="24" t="s">
        <v>57</v>
      </c>
      <c r="E95" s="24" t="s">
        <v>45</v>
      </c>
      <c r="F95" s="24" t="s">
        <v>209</v>
      </c>
      <c r="G95" s="24">
        <v>0</v>
      </c>
      <c r="H95" s="24" t="s">
        <v>2796</v>
      </c>
      <c r="I95" s="24" t="s">
        <v>2674</v>
      </c>
      <c r="J95" s="24" t="s">
        <v>73</v>
      </c>
      <c r="K95" s="72" t="str">
        <f t="shared" si="3"/>
        <v>EUNEA7 ICPL Curncy</v>
      </c>
      <c r="L95" s="25" t="str">
        <f t="shared" si="4"/>
        <v>ICPL</v>
      </c>
      <c r="M95" s="26">
        <f t="shared" ca="1" si="4"/>
        <v>42276</v>
      </c>
      <c r="N95" s="25" t="b">
        <f t="shared" si="4"/>
        <v>1</v>
      </c>
      <c r="O95" s="84" t="e">
        <f ca="1">IF($N95,_xll.BDP($K95,O$4),"[DISABLED]")</f>
        <v>#NAME?</v>
      </c>
      <c r="P95" s="84" t="e">
        <f ca="1">IF($N95,_xll.BDP($K95,P$4),"[DISABLED]")</f>
        <v>#NAME?</v>
      </c>
      <c r="Q95" s="84" t="e">
        <f ca="1">IF($N95,_xll.BDP($K95,Q$4),"[DISABLED]")</f>
        <v>#NAME?</v>
      </c>
      <c r="R95" s="84" t="e">
        <f ca="1">IF($N95,_xll.BDH($K95,R$4,$M95),"[DISABLED]")</f>
        <v>#NAME?</v>
      </c>
      <c r="S95" s="84" t="e">
        <f ca="1">IF($N95,_xll.BDH($K95,S$4,$M95),"[DISABLED]")</f>
        <v>#NAME?</v>
      </c>
      <c r="T95" s="84" t="e">
        <f ca="1">IF($N95,_xll.BDH($K95,T$4,$M95),"[DISABLED]")</f>
        <v>#NAME?</v>
      </c>
      <c r="V95" s="106" t="s">
        <v>8671</v>
      </c>
      <c r="W95" s="107" t="s">
        <v>1055</v>
      </c>
      <c r="X95" s="108">
        <v>42276</v>
      </c>
      <c r="Y95" s="107" t="b">
        <v>1</v>
      </c>
      <c r="Z95" s="107" t="s">
        <v>6772</v>
      </c>
      <c r="AA95" s="107" t="s">
        <v>8333</v>
      </c>
      <c r="AB95" s="107" t="s">
        <v>8655</v>
      </c>
      <c r="AC95" s="107">
        <v>52.7</v>
      </c>
      <c r="AD95" s="107" t="s">
        <v>6569</v>
      </c>
      <c r="AE95" s="107" t="s">
        <v>6569</v>
      </c>
    </row>
    <row r="96" spans="2:31" outlineLevel="1">
      <c r="B96" s="24" t="s">
        <v>5234</v>
      </c>
      <c r="C96" s="24" t="s">
        <v>0</v>
      </c>
      <c r="D96" s="24" t="s">
        <v>57</v>
      </c>
      <c r="E96" s="24" t="s">
        <v>45</v>
      </c>
      <c r="F96" s="24" t="s">
        <v>210</v>
      </c>
      <c r="G96" s="24">
        <v>0</v>
      </c>
      <c r="H96" s="24" t="s">
        <v>2796</v>
      </c>
      <c r="I96" s="24" t="s">
        <v>2675</v>
      </c>
      <c r="J96" s="24" t="s">
        <v>73</v>
      </c>
      <c r="K96" s="72" t="str">
        <f t="shared" si="3"/>
        <v>EUNEB7 ICPL Curncy</v>
      </c>
      <c r="L96" s="25" t="str">
        <f t="shared" si="4"/>
        <v>ICPL</v>
      </c>
      <c r="M96" s="26">
        <f t="shared" ca="1" si="4"/>
        <v>42276</v>
      </c>
      <c r="N96" s="25" t="b">
        <f t="shared" si="4"/>
        <v>1</v>
      </c>
      <c r="O96" s="84" t="e">
        <f ca="1">IF($N96,_xll.BDP($K96,O$4),"[DISABLED]")</f>
        <v>#NAME?</v>
      </c>
      <c r="P96" s="84" t="e">
        <f ca="1">IF($N96,_xll.BDP($K96,P$4),"[DISABLED]")</f>
        <v>#NAME?</v>
      </c>
      <c r="Q96" s="84" t="e">
        <f ca="1">IF($N96,_xll.BDP($K96,Q$4),"[DISABLED]")</f>
        <v>#NAME?</v>
      </c>
      <c r="R96" s="84" t="e">
        <f ca="1">IF($N96,_xll.BDH($K96,R$4,$M96),"[DISABLED]")</f>
        <v>#NAME?</v>
      </c>
      <c r="S96" s="84" t="e">
        <f ca="1">IF($N96,_xll.BDH($K96,S$4,$M96),"[DISABLED]")</f>
        <v>#NAME?</v>
      </c>
      <c r="T96" s="84" t="e">
        <f ca="1">IF($N96,_xll.BDH($K96,T$4,$M96),"[DISABLED]")</f>
        <v>#NAME?</v>
      </c>
      <c r="V96" s="106" t="s">
        <v>8672</v>
      </c>
      <c r="W96" s="107" t="s">
        <v>1055</v>
      </c>
      <c r="X96" s="108">
        <v>42276</v>
      </c>
      <c r="Y96" s="107" t="b">
        <v>1</v>
      </c>
      <c r="Z96" s="107" t="s">
        <v>6773</v>
      </c>
      <c r="AA96" s="107" t="s">
        <v>8333</v>
      </c>
      <c r="AB96" s="107" t="s">
        <v>8655</v>
      </c>
      <c r="AC96" s="107">
        <v>52.2</v>
      </c>
      <c r="AD96" s="107" t="s">
        <v>6569</v>
      </c>
      <c r="AE96" s="107" t="s">
        <v>6569</v>
      </c>
    </row>
    <row r="97" spans="2:31" outlineLevel="1">
      <c r="B97" s="24" t="s">
        <v>5234</v>
      </c>
      <c r="C97" s="24" t="s">
        <v>0</v>
      </c>
      <c r="D97" s="24" t="s">
        <v>57</v>
      </c>
      <c r="E97" s="24" t="s">
        <v>45</v>
      </c>
      <c r="F97" s="83" t="s">
        <v>54</v>
      </c>
      <c r="G97" s="24">
        <v>0</v>
      </c>
      <c r="H97" s="24" t="s">
        <v>2796</v>
      </c>
      <c r="I97" s="24" t="s">
        <v>2676</v>
      </c>
      <c r="J97" s="24" t="s">
        <v>73</v>
      </c>
      <c r="K97" s="72" t="str">
        <f t="shared" si="3"/>
        <v>EUNEC7 ICPL Curncy</v>
      </c>
      <c r="L97" s="25" t="str">
        <f t="shared" si="4"/>
        <v>ICPL</v>
      </c>
      <c r="M97" s="26">
        <f t="shared" ca="1" si="4"/>
        <v>42276</v>
      </c>
      <c r="N97" s="25" t="b">
        <f t="shared" si="4"/>
        <v>1</v>
      </c>
      <c r="O97" s="84" t="e">
        <f ca="1">IF($N97,_xll.BDP($K97,O$4),"[DISABLED]")</f>
        <v>#NAME?</v>
      </c>
      <c r="P97" s="84" t="e">
        <f ca="1">IF($N97,_xll.BDP($K97,P$4),"[DISABLED]")</f>
        <v>#NAME?</v>
      </c>
      <c r="Q97" s="84" t="e">
        <f ca="1">IF($N97,_xll.BDP($K97,Q$4),"[DISABLED]")</f>
        <v>#NAME?</v>
      </c>
      <c r="R97" s="84" t="e">
        <f ca="1">IF($N97,_xll.BDH($K97,R$4,$M97),"[DISABLED]")</f>
        <v>#NAME?</v>
      </c>
      <c r="S97" s="84" t="e">
        <f ca="1">IF($N97,_xll.BDH($K97,S$4,$M97),"[DISABLED]")</f>
        <v>#NAME?</v>
      </c>
      <c r="T97" s="84" t="e">
        <f ca="1">IF($N97,_xll.BDH($K97,T$4,$M97),"[DISABLED]")</f>
        <v>#NAME?</v>
      </c>
      <c r="V97" s="106" t="s">
        <v>8673</v>
      </c>
      <c r="W97" s="107" t="s">
        <v>1055</v>
      </c>
      <c r="X97" s="108">
        <v>42276</v>
      </c>
      <c r="Y97" s="107" t="b">
        <v>1</v>
      </c>
      <c r="Z97" s="107" t="s">
        <v>6774</v>
      </c>
      <c r="AA97" s="107" t="s">
        <v>8333</v>
      </c>
      <c r="AB97" s="107" t="s">
        <v>8657</v>
      </c>
      <c r="AC97" s="107">
        <v>54</v>
      </c>
      <c r="AD97" s="107" t="s">
        <v>6569</v>
      </c>
      <c r="AE97" s="107" t="s">
        <v>6569</v>
      </c>
    </row>
    <row r="98" spans="2:31" outlineLevel="1">
      <c r="B98" s="24" t="s">
        <v>5234</v>
      </c>
      <c r="C98" s="24" t="s">
        <v>0</v>
      </c>
      <c r="D98" s="24" t="s">
        <v>57</v>
      </c>
      <c r="E98" s="24" t="s">
        <v>45</v>
      </c>
      <c r="F98" s="83" t="s">
        <v>58</v>
      </c>
      <c r="G98" s="24">
        <v>0</v>
      </c>
      <c r="H98" s="24" t="s">
        <v>2796</v>
      </c>
      <c r="I98" s="24" t="s">
        <v>2677</v>
      </c>
      <c r="J98" s="24" t="s">
        <v>73</v>
      </c>
      <c r="K98" s="72" t="str">
        <f t="shared" si="3"/>
        <v>EUNEF7 ICPL Curncy</v>
      </c>
      <c r="L98" s="25" t="str">
        <f t="shared" si="4"/>
        <v>ICPL</v>
      </c>
      <c r="M98" s="26">
        <f t="shared" ca="1" si="4"/>
        <v>42276</v>
      </c>
      <c r="N98" s="25" t="b">
        <f t="shared" si="4"/>
        <v>1</v>
      </c>
      <c r="O98" s="84" t="e">
        <f ca="1">IF($N98,_xll.BDP($K98,O$4),"[DISABLED]")</f>
        <v>#NAME?</v>
      </c>
      <c r="P98" s="84" t="e">
        <f ca="1">IF($N98,_xll.BDP($K98,P$4),"[DISABLED]")</f>
        <v>#NAME?</v>
      </c>
      <c r="Q98" s="84" t="e">
        <f ca="1">IF($N98,_xll.BDP($K98,Q$4),"[DISABLED]")</f>
        <v>#NAME?</v>
      </c>
      <c r="R98" s="84" t="e">
        <f ca="1">IF($N98,_xll.BDH($K98,R$4,$M98),"[DISABLED]")</f>
        <v>#NAME?</v>
      </c>
      <c r="S98" s="84" t="e">
        <f ca="1">IF($N98,_xll.BDH($K98,S$4,$M98),"[DISABLED]")</f>
        <v>#NAME?</v>
      </c>
      <c r="T98" s="84" t="e">
        <f ca="1">IF($N98,_xll.BDH($K98,T$4,$M98),"[DISABLED]")</f>
        <v>#NAME?</v>
      </c>
      <c r="V98" s="106" t="s">
        <v>8674</v>
      </c>
      <c r="W98" s="107" t="s">
        <v>1055</v>
      </c>
      <c r="X98" s="108">
        <v>42276</v>
      </c>
      <c r="Y98" s="107" t="b">
        <v>1</v>
      </c>
      <c r="Z98" s="107" t="s">
        <v>6775</v>
      </c>
      <c r="AA98" s="107" t="s">
        <v>8333</v>
      </c>
      <c r="AB98" s="107" t="s">
        <v>8638</v>
      </c>
      <c r="AC98" s="107">
        <v>55.6</v>
      </c>
      <c r="AD98" s="107" t="s">
        <v>6569</v>
      </c>
      <c r="AE98" s="107" t="s">
        <v>6569</v>
      </c>
    </row>
    <row r="99" spans="2:31" outlineLevel="1">
      <c r="B99" s="24" t="s">
        <v>5234</v>
      </c>
      <c r="C99" s="24" t="s">
        <v>0</v>
      </c>
      <c r="D99" s="24" t="s">
        <v>57</v>
      </c>
      <c r="E99" s="24" t="s">
        <v>45</v>
      </c>
      <c r="F99" s="83" t="s">
        <v>71</v>
      </c>
      <c r="G99" s="24">
        <v>0</v>
      </c>
      <c r="H99" s="24" t="s">
        <v>2796</v>
      </c>
      <c r="I99" s="24" t="s">
        <v>2678</v>
      </c>
      <c r="J99" s="24" t="s">
        <v>73</v>
      </c>
      <c r="K99" s="72" t="str">
        <f t="shared" si="3"/>
        <v>EUNEI7 ICPL Curncy</v>
      </c>
      <c r="L99" s="25" t="str">
        <f t="shared" si="4"/>
        <v>ICPL</v>
      </c>
      <c r="M99" s="26">
        <f t="shared" ca="1" si="4"/>
        <v>42276</v>
      </c>
      <c r="N99" s="25" t="b">
        <f t="shared" si="4"/>
        <v>1</v>
      </c>
      <c r="O99" s="84" t="e">
        <f ca="1">IF($N99,_xll.BDP($K99,O$4),"[DISABLED]")</f>
        <v>#NAME?</v>
      </c>
      <c r="P99" s="84" t="e">
        <f ca="1">IF($N99,_xll.BDP($K99,P$4),"[DISABLED]")</f>
        <v>#NAME?</v>
      </c>
      <c r="Q99" s="84" t="e">
        <f ca="1">IF($N99,_xll.BDP($K99,Q$4),"[DISABLED]")</f>
        <v>#NAME?</v>
      </c>
      <c r="R99" s="84" t="e">
        <f ca="1">IF($N99,_xll.BDH($K99,R$4,$M99),"[DISABLED]")</f>
        <v>#NAME?</v>
      </c>
      <c r="S99" s="84" t="e">
        <f ca="1">IF($N99,_xll.BDH($K99,S$4,$M99),"[DISABLED]")</f>
        <v>#NAME?</v>
      </c>
      <c r="T99" s="84" t="e">
        <f ca="1">IF($N99,_xll.BDH($K99,T$4,$M99),"[DISABLED]")</f>
        <v>#NAME?</v>
      </c>
      <c r="V99" s="106" t="s">
        <v>8675</v>
      </c>
      <c r="W99" s="107" t="s">
        <v>1055</v>
      </c>
      <c r="X99" s="108">
        <v>42276</v>
      </c>
      <c r="Y99" s="107" t="b">
        <v>1</v>
      </c>
      <c r="Z99" s="107" t="s">
        <v>6776</v>
      </c>
      <c r="AA99" s="107" t="s">
        <v>8333</v>
      </c>
      <c r="AB99" s="107" t="s">
        <v>8640</v>
      </c>
      <c r="AC99" s="107">
        <v>56.9</v>
      </c>
      <c r="AD99" s="107" t="s">
        <v>6569</v>
      </c>
      <c r="AE99" s="107" t="s">
        <v>6569</v>
      </c>
    </row>
    <row r="100" spans="2:31" outlineLevel="1">
      <c r="B100" s="24" t="s">
        <v>5234</v>
      </c>
      <c r="C100" s="24" t="s">
        <v>0</v>
      </c>
      <c r="D100" s="24" t="s">
        <v>57</v>
      </c>
      <c r="E100" s="24" t="s">
        <v>45</v>
      </c>
      <c r="F100" s="83" t="s">
        <v>41</v>
      </c>
      <c r="G100" s="24">
        <v>0</v>
      </c>
      <c r="H100" s="24" t="s">
        <v>2796</v>
      </c>
      <c r="I100" s="24" t="s">
        <v>2679</v>
      </c>
      <c r="J100" s="24" t="s">
        <v>73</v>
      </c>
      <c r="K100" s="72" t="str">
        <f t="shared" si="3"/>
        <v>EUNE17 ICPL Curncy</v>
      </c>
      <c r="L100" s="25" t="str">
        <f t="shared" si="4"/>
        <v>ICPL</v>
      </c>
      <c r="M100" s="26">
        <f t="shared" ca="1" si="4"/>
        <v>42276</v>
      </c>
      <c r="N100" s="25" t="b">
        <f t="shared" si="4"/>
        <v>1</v>
      </c>
      <c r="O100" s="84" t="e">
        <f ca="1">IF($N100,_xll.BDP($K100,O$4),"[DISABLED]")</f>
        <v>#NAME?</v>
      </c>
      <c r="P100" s="84" t="e">
        <f ca="1">IF($N100,_xll.BDP($K100,P$4),"[DISABLED]")</f>
        <v>#NAME?</v>
      </c>
      <c r="Q100" s="84" t="e">
        <f ca="1">IF($N100,_xll.BDP($K100,Q$4),"[DISABLED]")</f>
        <v>#NAME?</v>
      </c>
      <c r="R100" s="84" t="e">
        <f ca="1">IF($N100,_xll.BDH($K100,R$4,$M100),"[DISABLED]")</f>
        <v>#NAME?</v>
      </c>
      <c r="S100" s="84" t="e">
        <f ca="1">IF($N100,_xll.BDH($K100,S$4,$M100),"[DISABLED]")</f>
        <v>#NAME?</v>
      </c>
      <c r="T100" s="84" t="e">
        <f ca="1">IF($N100,_xll.BDH($K100,T$4,$M100),"[DISABLED]")</f>
        <v>#NAME?</v>
      </c>
      <c r="V100" s="106" t="s">
        <v>8676</v>
      </c>
      <c r="W100" s="107" t="s">
        <v>1055</v>
      </c>
      <c r="X100" s="108">
        <v>42276</v>
      </c>
      <c r="Y100" s="107" t="b">
        <v>1</v>
      </c>
      <c r="Z100" s="107" t="s">
        <v>6777</v>
      </c>
      <c r="AA100" s="107" t="s">
        <v>8333</v>
      </c>
      <c r="AB100" s="107" t="s">
        <v>8638</v>
      </c>
      <c r="AC100" s="107">
        <v>59.1</v>
      </c>
      <c r="AD100" s="107" t="s">
        <v>6569</v>
      </c>
      <c r="AE100" s="107" t="s">
        <v>6569</v>
      </c>
    </row>
    <row r="101" spans="2:31" outlineLevel="1">
      <c r="B101" s="24" t="s">
        <v>5234</v>
      </c>
      <c r="C101" s="24" t="s">
        <v>0</v>
      </c>
      <c r="D101" s="24" t="s">
        <v>57</v>
      </c>
      <c r="E101" s="24" t="s">
        <v>45</v>
      </c>
      <c r="F101" s="83" t="s">
        <v>146</v>
      </c>
      <c r="G101" s="24">
        <v>0</v>
      </c>
      <c r="H101" s="24" t="s">
        <v>2796</v>
      </c>
      <c r="I101" s="24" t="s">
        <v>2680</v>
      </c>
      <c r="J101" s="24" t="s">
        <v>73</v>
      </c>
      <c r="K101" s="72" t="str">
        <f t="shared" si="3"/>
        <v>EUNER7 ICPL Curncy</v>
      </c>
      <c r="L101" s="25" t="str">
        <f t="shared" si="4"/>
        <v>ICPL</v>
      </c>
      <c r="M101" s="26">
        <f t="shared" ca="1" si="4"/>
        <v>42276</v>
      </c>
      <c r="N101" s="25" t="b">
        <f t="shared" si="4"/>
        <v>1</v>
      </c>
      <c r="O101" s="84" t="e">
        <f ca="1">IF($N101,_xll.BDP($K101,O$4),"[DISABLED]")</f>
        <v>#NAME?</v>
      </c>
      <c r="P101" s="84" t="e">
        <f ca="1">IF($N101,_xll.BDP($K101,P$4),"[DISABLED]")</f>
        <v>#NAME?</v>
      </c>
      <c r="Q101" s="84" t="e">
        <f ca="1">IF($N101,_xll.BDP($K101,Q$4),"[DISABLED]")</f>
        <v>#NAME?</v>
      </c>
      <c r="R101" s="84" t="e">
        <f ca="1">IF($N101,_xll.BDH($K101,R$4,$M101),"[DISABLED]")</f>
        <v>#NAME?</v>
      </c>
      <c r="S101" s="84" t="e">
        <f ca="1">IF($N101,_xll.BDH($K101,S$4,$M101),"[DISABLED]")</f>
        <v>#NAME?</v>
      </c>
      <c r="T101" s="84" t="e">
        <f ca="1">IF($N101,_xll.BDH($K101,T$4,$M101),"[DISABLED]")</f>
        <v>#NAME?</v>
      </c>
      <c r="V101" s="106" t="s">
        <v>8677</v>
      </c>
      <c r="W101" s="107" t="s">
        <v>1055</v>
      </c>
      <c r="X101" s="108">
        <v>42276</v>
      </c>
      <c r="Y101" s="107" t="b">
        <v>1</v>
      </c>
      <c r="Z101" s="107" t="s">
        <v>6778</v>
      </c>
      <c r="AA101" s="107" t="s">
        <v>8333</v>
      </c>
      <c r="AB101" s="107" t="s">
        <v>8638</v>
      </c>
      <c r="AC101" s="107">
        <v>61.4</v>
      </c>
      <c r="AD101" s="107" t="s">
        <v>6569</v>
      </c>
      <c r="AE101" s="107" t="s">
        <v>6569</v>
      </c>
    </row>
    <row r="102" spans="2:31" outlineLevel="1">
      <c r="B102" s="24" t="s">
        <v>5234</v>
      </c>
      <c r="C102" s="24" t="s">
        <v>0</v>
      </c>
      <c r="D102" s="24" t="s">
        <v>57</v>
      </c>
      <c r="E102" s="24" t="s">
        <v>45</v>
      </c>
      <c r="F102" s="83" t="s">
        <v>42</v>
      </c>
      <c r="G102" s="24">
        <v>0</v>
      </c>
      <c r="H102" s="24" t="s">
        <v>2796</v>
      </c>
      <c r="I102" s="24" t="s">
        <v>2681</v>
      </c>
      <c r="J102" s="24" t="s">
        <v>73</v>
      </c>
      <c r="K102" s="72" t="str">
        <f t="shared" si="3"/>
        <v>EUNE27 ICPL Curncy</v>
      </c>
      <c r="L102" s="25" t="str">
        <f t="shared" si="4"/>
        <v>ICPL</v>
      </c>
      <c r="M102" s="26">
        <f t="shared" ca="1" si="4"/>
        <v>42276</v>
      </c>
      <c r="N102" s="25" t="b">
        <f t="shared" si="4"/>
        <v>1</v>
      </c>
      <c r="O102" s="84" t="e">
        <f ca="1">IF($N102,_xll.BDP($K102,O$4),"[DISABLED]")</f>
        <v>#NAME?</v>
      </c>
      <c r="P102" s="84" t="e">
        <f ca="1">IF($N102,_xll.BDP($K102,P$4),"[DISABLED]")</f>
        <v>#NAME?</v>
      </c>
      <c r="Q102" s="84" t="e">
        <f ca="1">IF($N102,_xll.BDP($K102,Q$4),"[DISABLED]")</f>
        <v>#NAME?</v>
      </c>
      <c r="R102" s="84" t="e">
        <f ca="1">IF($N102,_xll.BDH($K102,R$4,$M102),"[DISABLED]")</f>
        <v>#NAME?</v>
      </c>
      <c r="S102" s="84" t="e">
        <f ca="1">IF($N102,_xll.BDH($K102,S$4,$M102),"[DISABLED]")</f>
        <v>#NAME?</v>
      </c>
      <c r="T102" s="84" t="e">
        <f ca="1">IF($N102,_xll.BDH($K102,T$4,$M102),"[DISABLED]")</f>
        <v>#NAME?</v>
      </c>
      <c r="V102" s="106" t="s">
        <v>8678</v>
      </c>
      <c r="W102" s="107" t="s">
        <v>1055</v>
      </c>
      <c r="X102" s="108">
        <v>42276</v>
      </c>
      <c r="Y102" s="107" t="b">
        <v>1</v>
      </c>
      <c r="Z102" s="107" t="s">
        <v>6779</v>
      </c>
      <c r="AA102" s="107" t="s">
        <v>8333</v>
      </c>
      <c r="AB102" s="107" t="s">
        <v>8563</v>
      </c>
      <c r="AC102" s="107">
        <v>64.5</v>
      </c>
      <c r="AD102" s="107" t="s">
        <v>6569</v>
      </c>
      <c r="AE102" s="107" t="s">
        <v>6569</v>
      </c>
    </row>
    <row r="103" spans="2:31" outlineLevel="1">
      <c r="B103" s="24" t="s">
        <v>5234</v>
      </c>
      <c r="C103" s="24" t="s">
        <v>0</v>
      </c>
      <c r="D103" s="24" t="s">
        <v>57</v>
      </c>
      <c r="E103" s="24" t="s">
        <v>45</v>
      </c>
      <c r="F103" s="83" t="s">
        <v>43</v>
      </c>
      <c r="G103" s="24">
        <v>0</v>
      </c>
      <c r="H103" s="24" t="s">
        <v>2796</v>
      </c>
      <c r="I103" s="24" t="s">
        <v>2682</v>
      </c>
      <c r="J103" s="24" t="s">
        <v>73</v>
      </c>
      <c r="K103" s="72" t="str">
        <f t="shared" si="3"/>
        <v>EUNE37 ICPL Curncy</v>
      </c>
      <c r="L103" s="25" t="str">
        <f t="shared" si="4"/>
        <v>ICPL</v>
      </c>
      <c r="M103" s="26">
        <f t="shared" ca="1" si="4"/>
        <v>42276</v>
      </c>
      <c r="N103" s="25" t="b">
        <f t="shared" si="4"/>
        <v>1</v>
      </c>
      <c r="O103" s="84" t="e">
        <f ca="1">IF($N103,_xll.BDP($K103,O$4),"[DISABLED]")</f>
        <v>#NAME?</v>
      </c>
      <c r="P103" s="84" t="e">
        <f ca="1">IF($N103,_xll.BDP($K103,P$4),"[DISABLED]")</f>
        <v>#NAME?</v>
      </c>
      <c r="Q103" s="84" t="e">
        <f ca="1">IF($N103,_xll.BDP($K103,Q$4),"[DISABLED]")</f>
        <v>#NAME?</v>
      </c>
      <c r="R103" s="84" t="e">
        <f ca="1">IF($N103,_xll.BDH($K103,R$4,$M103),"[DISABLED]")</f>
        <v>#NAME?</v>
      </c>
      <c r="S103" s="84" t="e">
        <f ca="1">IF($N103,_xll.BDH($K103,S$4,$M103),"[DISABLED]")</f>
        <v>#NAME?</v>
      </c>
      <c r="T103" s="84" t="e">
        <f ca="1">IF($N103,_xll.BDH($K103,T$4,$M103),"[DISABLED]")</f>
        <v>#NAME?</v>
      </c>
      <c r="V103" s="106" t="s">
        <v>8679</v>
      </c>
      <c r="W103" s="107" t="s">
        <v>1055</v>
      </c>
      <c r="X103" s="108">
        <v>42276</v>
      </c>
      <c r="Y103" s="107" t="b">
        <v>1</v>
      </c>
      <c r="Z103" s="107" t="s">
        <v>6780</v>
      </c>
      <c r="AA103" s="107" t="s">
        <v>8333</v>
      </c>
      <c r="AB103" s="107" t="s">
        <v>8563</v>
      </c>
      <c r="AC103" s="107">
        <v>67.7</v>
      </c>
      <c r="AD103" s="107" t="s">
        <v>6569</v>
      </c>
      <c r="AE103" s="107" t="s">
        <v>6569</v>
      </c>
    </row>
    <row r="104" spans="2:31" outlineLevel="1">
      <c r="B104" s="24" t="s">
        <v>5234</v>
      </c>
      <c r="C104" s="24" t="s">
        <v>0</v>
      </c>
      <c r="D104" s="24" t="s">
        <v>57</v>
      </c>
      <c r="E104" s="24" t="s">
        <v>45</v>
      </c>
      <c r="F104" s="83" t="s">
        <v>152</v>
      </c>
      <c r="G104" s="24">
        <v>0</v>
      </c>
      <c r="H104" s="24" t="s">
        <v>2796</v>
      </c>
      <c r="I104" s="24" t="s">
        <v>2683</v>
      </c>
      <c r="J104" s="24" t="s">
        <v>73</v>
      </c>
      <c r="K104" s="72" t="str">
        <f t="shared" si="3"/>
        <v>EUNE47 ICPL Curncy</v>
      </c>
      <c r="L104" s="25" t="str">
        <f t="shared" si="4"/>
        <v>ICPL</v>
      </c>
      <c r="M104" s="26">
        <f t="shared" ca="1" si="4"/>
        <v>42276</v>
      </c>
      <c r="N104" s="25" t="b">
        <f t="shared" si="4"/>
        <v>1</v>
      </c>
      <c r="O104" s="84" t="e">
        <f ca="1">IF($N104,_xll.BDP($K104,O$4),"[DISABLED]")</f>
        <v>#NAME?</v>
      </c>
      <c r="P104" s="84" t="e">
        <f ca="1">IF($N104,_xll.BDP($K104,P$4),"[DISABLED]")</f>
        <v>#NAME?</v>
      </c>
      <c r="Q104" s="84" t="e">
        <f ca="1">IF($N104,_xll.BDP($K104,Q$4),"[DISABLED]")</f>
        <v>#NAME?</v>
      </c>
      <c r="R104" s="84" t="e">
        <f ca="1">IF($N104,_xll.BDH($K104,R$4,$M104),"[DISABLED]")</f>
        <v>#NAME?</v>
      </c>
      <c r="S104" s="84" t="e">
        <f ca="1">IF($N104,_xll.BDH($K104,S$4,$M104),"[DISABLED]")</f>
        <v>#NAME?</v>
      </c>
      <c r="T104" s="84" t="e">
        <f ca="1">IF($N104,_xll.BDH($K104,T$4,$M104),"[DISABLED]")</f>
        <v>#NAME?</v>
      </c>
      <c r="V104" s="106" t="s">
        <v>8680</v>
      </c>
      <c r="W104" s="107" t="s">
        <v>1055</v>
      </c>
      <c r="X104" s="108">
        <v>42276</v>
      </c>
      <c r="Y104" s="107" t="b">
        <v>1</v>
      </c>
      <c r="Z104" s="107" t="s">
        <v>6781</v>
      </c>
      <c r="AA104" s="107" t="s">
        <v>8333</v>
      </c>
      <c r="AB104" s="107" t="s">
        <v>8648</v>
      </c>
      <c r="AC104" s="107">
        <v>71.3</v>
      </c>
      <c r="AD104" s="107" t="s">
        <v>6569</v>
      </c>
      <c r="AE104" s="107" t="s">
        <v>6569</v>
      </c>
    </row>
    <row r="105" spans="2:31" outlineLevel="1">
      <c r="B105" s="24" t="s">
        <v>5234</v>
      </c>
      <c r="C105" s="24" t="s">
        <v>0</v>
      </c>
      <c r="D105" s="24" t="s">
        <v>57</v>
      </c>
      <c r="E105" s="24" t="s">
        <v>45</v>
      </c>
      <c r="F105" s="83" t="s">
        <v>44</v>
      </c>
      <c r="G105" s="24">
        <v>0</v>
      </c>
      <c r="H105" s="24" t="s">
        <v>2796</v>
      </c>
      <c r="I105" s="24" t="s">
        <v>2684</v>
      </c>
      <c r="J105" s="24" t="s">
        <v>73</v>
      </c>
      <c r="K105" s="72" t="str">
        <f t="shared" si="3"/>
        <v>EUNE57 ICPL Curncy</v>
      </c>
      <c r="L105" s="25" t="str">
        <f t="shared" si="4"/>
        <v>ICPL</v>
      </c>
      <c r="M105" s="26">
        <f t="shared" ca="1" si="4"/>
        <v>42276</v>
      </c>
      <c r="N105" s="25" t="b">
        <f t="shared" si="4"/>
        <v>1</v>
      </c>
      <c r="O105" s="84" t="e">
        <f ca="1">IF($N105,_xll.BDP($K105,O$4),"[DISABLED]")</f>
        <v>#NAME?</v>
      </c>
      <c r="P105" s="84" t="e">
        <f ca="1">IF($N105,_xll.BDP($K105,P$4),"[DISABLED]")</f>
        <v>#NAME?</v>
      </c>
      <c r="Q105" s="84" t="e">
        <f ca="1">IF($N105,_xll.BDP($K105,Q$4),"[DISABLED]")</f>
        <v>#NAME?</v>
      </c>
      <c r="R105" s="84" t="e">
        <f ca="1">IF($N105,_xll.BDH($K105,R$4,$M105),"[DISABLED]")</f>
        <v>#NAME?</v>
      </c>
      <c r="S105" s="84" t="e">
        <f ca="1">IF($N105,_xll.BDH($K105,S$4,$M105),"[DISABLED]")</f>
        <v>#NAME?</v>
      </c>
      <c r="T105" s="84" t="e">
        <f ca="1">IF($N105,_xll.BDH($K105,T$4,$M105),"[DISABLED]")</f>
        <v>#NAME?</v>
      </c>
      <c r="V105" s="106" t="s">
        <v>8681</v>
      </c>
      <c r="W105" s="107" t="s">
        <v>1055</v>
      </c>
      <c r="X105" s="108">
        <v>42276</v>
      </c>
      <c r="Y105" s="107" t="b">
        <v>1</v>
      </c>
      <c r="Z105" s="107" t="s">
        <v>6782</v>
      </c>
      <c r="AA105" s="107" t="s">
        <v>8333</v>
      </c>
      <c r="AB105" s="107" t="s">
        <v>8648</v>
      </c>
      <c r="AC105" s="107">
        <v>73.3</v>
      </c>
      <c r="AD105" s="107" t="s">
        <v>6569</v>
      </c>
      <c r="AE105" s="107" t="s">
        <v>6569</v>
      </c>
    </row>
    <row r="106" spans="2:31" outlineLevel="1">
      <c r="B106" s="24" t="s">
        <v>5234</v>
      </c>
      <c r="C106" s="24" t="s">
        <v>0</v>
      </c>
      <c r="D106" s="24" t="s">
        <v>57</v>
      </c>
      <c r="E106" s="24" t="s">
        <v>45</v>
      </c>
      <c r="F106" s="83" t="s">
        <v>45</v>
      </c>
      <c r="G106" s="24">
        <v>0</v>
      </c>
      <c r="H106" s="24" t="s">
        <v>2796</v>
      </c>
      <c r="I106" s="24" t="s">
        <v>2685</v>
      </c>
      <c r="J106" s="24" t="s">
        <v>73</v>
      </c>
      <c r="K106" s="72" t="str">
        <f t="shared" si="3"/>
        <v>EUNE77 ICPL Curncy</v>
      </c>
      <c r="L106" s="25" t="str">
        <f t="shared" si="4"/>
        <v>ICPL</v>
      </c>
      <c r="M106" s="26">
        <f t="shared" ca="1" si="4"/>
        <v>42276</v>
      </c>
      <c r="N106" s="25" t="b">
        <f t="shared" si="4"/>
        <v>1</v>
      </c>
      <c r="O106" s="84" t="e">
        <f ca="1">IF($N106,_xll.BDP($K106,O$4),"[DISABLED]")</f>
        <v>#NAME?</v>
      </c>
      <c r="P106" s="84" t="e">
        <f ca="1">IF($N106,_xll.BDP($K106,P$4),"[DISABLED]")</f>
        <v>#NAME?</v>
      </c>
      <c r="Q106" s="84" t="e">
        <f ca="1">IF($N106,_xll.BDP($K106,Q$4),"[DISABLED]")</f>
        <v>#NAME?</v>
      </c>
      <c r="R106" s="84" t="e">
        <f ca="1">IF($N106,_xll.BDH($K106,R$4,$M106),"[DISABLED]")</f>
        <v>#NAME?</v>
      </c>
      <c r="S106" s="84" t="e">
        <f ca="1">IF($N106,_xll.BDH($K106,S$4,$M106),"[DISABLED]")</f>
        <v>#NAME?</v>
      </c>
      <c r="T106" s="84" t="e">
        <f ca="1">IF($N106,_xll.BDH($K106,T$4,$M106),"[DISABLED]")</f>
        <v>#NAME?</v>
      </c>
      <c r="V106" s="106" t="s">
        <v>8682</v>
      </c>
      <c r="W106" s="107" t="s">
        <v>1055</v>
      </c>
      <c r="X106" s="108">
        <v>42276</v>
      </c>
      <c r="Y106" s="107" t="b">
        <v>1</v>
      </c>
      <c r="Z106" s="107" t="s">
        <v>6783</v>
      </c>
      <c r="AA106" s="107" t="s">
        <v>8333</v>
      </c>
      <c r="AB106" s="107" t="s">
        <v>8577</v>
      </c>
      <c r="AC106" s="107">
        <v>74.2</v>
      </c>
      <c r="AD106" s="107" t="s">
        <v>6569</v>
      </c>
      <c r="AE106" s="107" t="s">
        <v>6569</v>
      </c>
    </row>
    <row r="107" spans="2:31" outlineLevel="1">
      <c r="B107" s="24" t="s">
        <v>5234</v>
      </c>
      <c r="C107" s="24" t="s">
        <v>0</v>
      </c>
      <c r="D107" s="24" t="s">
        <v>57</v>
      </c>
      <c r="E107" s="24" t="s">
        <v>45</v>
      </c>
      <c r="F107" s="83" t="s">
        <v>46</v>
      </c>
      <c r="G107" s="24">
        <v>0</v>
      </c>
      <c r="H107" s="24" t="s">
        <v>2796</v>
      </c>
      <c r="I107" s="24" t="s">
        <v>2686</v>
      </c>
      <c r="J107" s="24" t="s">
        <v>73</v>
      </c>
      <c r="K107" s="72" t="str">
        <f t="shared" si="3"/>
        <v>EUNE107 ICPL Curncy</v>
      </c>
      <c r="L107" s="25" t="str">
        <f t="shared" si="4"/>
        <v>ICPL</v>
      </c>
      <c r="M107" s="26">
        <f t="shared" ca="1" si="4"/>
        <v>42276</v>
      </c>
      <c r="N107" s="25" t="b">
        <f t="shared" si="4"/>
        <v>1</v>
      </c>
      <c r="O107" s="84" t="e">
        <f ca="1">IF($N107,_xll.BDP($K107,O$4),"[DISABLED]")</f>
        <v>#NAME?</v>
      </c>
      <c r="P107" s="84" t="e">
        <f ca="1">IF($N107,_xll.BDP($K107,P$4),"[DISABLED]")</f>
        <v>#NAME?</v>
      </c>
      <c r="Q107" s="84" t="e">
        <f ca="1">IF($N107,_xll.BDP($K107,Q$4),"[DISABLED]")</f>
        <v>#NAME?</v>
      </c>
      <c r="R107" s="84" t="e">
        <f ca="1">IF($N107,_xll.BDH($K107,R$4,$M107),"[DISABLED]")</f>
        <v>#NAME?</v>
      </c>
      <c r="S107" s="84" t="e">
        <f ca="1">IF($N107,_xll.BDH($K107,S$4,$M107),"[DISABLED]")</f>
        <v>#NAME?</v>
      </c>
      <c r="T107" s="84" t="e">
        <f ca="1">IF($N107,_xll.BDH($K107,T$4,$M107),"[DISABLED]")</f>
        <v>#NAME?</v>
      </c>
      <c r="V107" s="106" t="s">
        <v>8683</v>
      </c>
      <c r="W107" s="107" t="s">
        <v>1055</v>
      </c>
      <c r="X107" s="108">
        <v>42276</v>
      </c>
      <c r="Y107" s="107" t="b">
        <v>1</v>
      </c>
      <c r="Z107" s="107" t="s">
        <v>6784</v>
      </c>
      <c r="AA107" s="107" t="s">
        <v>8333</v>
      </c>
      <c r="AB107" s="107" t="s">
        <v>8577</v>
      </c>
      <c r="AC107" s="107">
        <v>73.900000000000006</v>
      </c>
      <c r="AD107" s="107" t="s">
        <v>6569</v>
      </c>
      <c r="AE107" s="107" t="s">
        <v>6569</v>
      </c>
    </row>
    <row r="108" spans="2:31" outlineLevel="1">
      <c r="B108" s="24" t="s">
        <v>5234</v>
      </c>
      <c r="C108" s="24" t="s">
        <v>0</v>
      </c>
      <c r="D108" s="24" t="s">
        <v>57</v>
      </c>
      <c r="E108" s="24" t="s">
        <v>45</v>
      </c>
      <c r="F108" s="83" t="s">
        <v>47</v>
      </c>
      <c r="G108" s="24">
        <v>0</v>
      </c>
      <c r="H108" s="24" t="s">
        <v>2796</v>
      </c>
      <c r="I108" s="24" t="s">
        <v>2687</v>
      </c>
      <c r="J108" s="24" t="s">
        <v>73</v>
      </c>
      <c r="K108" s="72" t="str">
        <f t="shared" si="3"/>
        <v>EUNE157 ICPL Curncy</v>
      </c>
      <c r="L108" s="25" t="str">
        <f t="shared" si="4"/>
        <v>ICPL</v>
      </c>
      <c r="M108" s="26">
        <f t="shared" ca="1" si="4"/>
        <v>42276</v>
      </c>
      <c r="N108" s="25" t="b">
        <f t="shared" si="4"/>
        <v>1</v>
      </c>
      <c r="O108" s="84" t="e">
        <f ca="1">IF($N108,_xll.BDP($K108,O$4),"[DISABLED]")</f>
        <v>#NAME?</v>
      </c>
      <c r="P108" s="84" t="e">
        <f ca="1">IF($N108,_xll.BDP($K108,P$4),"[DISABLED]")</f>
        <v>#NAME?</v>
      </c>
      <c r="Q108" s="84" t="e">
        <f ca="1">IF($N108,_xll.BDP($K108,Q$4),"[DISABLED]")</f>
        <v>#NAME?</v>
      </c>
      <c r="R108" s="84" t="e">
        <f ca="1">IF($N108,_xll.BDH($K108,R$4,$M108),"[DISABLED]")</f>
        <v>#NAME?</v>
      </c>
      <c r="S108" s="84" t="e">
        <f ca="1">IF($N108,_xll.BDH($K108,S$4,$M108),"[DISABLED]")</f>
        <v>#NAME?</v>
      </c>
      <c r="T108" s="84" t="e">
        <f ca="1">IF($N108,_xll.BDH($K108,T$4,$M108),"[DISABLED]")</f>
        <v>#NAME?</v>
      </c>
      <c r="V108" s="106" t="s">
        <v>8684</v>
      </c>
      <c r="W108" s="107" t="s">
        <v>1055</v>
      </c>
      <c r="X108" s="108">
        <v>42276</v>
      </c>
      <c r="Y108" s="107" t="b">
        <v>1</v>
      </c>
      <c r="Z108" s="107" t="s">
        <v>6785</v>
      </c>
      <c r="AA108" s="107" t="s">
        <v>8333</v>
      </c>
      <c r="AB108" s="107" t="s">
        <v>8580</v>
      </c>
      <c r="AC108" s="107">
        <v>70.2</v>
      </c>
      <c r="AD108" s="107" t="s">
        <v>6569</v>
      </c>
      <c r="AE108" s="107" t="s">
        <v>6569</v>
      </c>
    </row>
    <row r="109" spans="2:31" outlineLevel="1">
      <c r="B109" s="24" t="s">
        <v>5234</v>
      </c>
      <c r="C109" s="24" t="s">
        <v>0</v>
      </c>
      <c r="D109" s="24" t="s">
        <v>57</v>
      </c>
      <c r="E109" s="24" t="s">
        <v>45</v>
      </c>
      <c r="F109" s="83" t="s">
        <v>48</v>
      </c>
      <c r="G109" s="24">
        <v>0</v>
      </c>
      <c r="H109" s="24" t="s">
        <v>2796</v>
      </c>
      <c r="I109" s="24" t="s">
        <v>2688</v>
      </c>
      <c r="J109" s="24" t="s">
        <v>73</v>
      </c>
      <c r="K109" s="72" t="str">
        <f t="shared" si="3"/>
        <v>EUNE207 ICPL Curncy</v>
      </c>
      <c r="L109" s="25" t="str">
        <f t="shared" si="4"/>
        <v>ICPL</v>
      </c>
      <c r="M109" s="26">
        <f t="shared" ca="1" si="4"/>
        <v>42276</v>
      </c>
      <c r="N109" s="25" t="b">
        <f t="shared" si="4"/>
        <v>1</v>
      </c>
      <c r="O109" s="84" t="e">
        <f ca="1">IF($N109,_xll.BDP($K109,O$4),"[DISABLED]")</f>
        <v>#NAME?</v>
      </c>
      <c r="P109" s="84" t="e">
        <f ca="1">IF($N109,_xll.BDP($K109,P$4),"[DISABLED]")</f>
        <v>#NAME?</v>
      </c>
      <c r="Q109" s="84" t="e">
        <f ca="1">IF($N109,_xll.BDP($K109,Q$4),"[DISABLED]")</f>
        <v>#NAME?</v>
      </c>
      <c r="R109" s="84" t="e">
        <f ca="1">IF($N109,_xll.BDH($K109,R$4,$M109),"[DISABLED]")</f>
        <v>#NAME?</v>
      </c>
      <c r="S109" s="84" t="e">
        <f ca="1">IF($N109,_xll.BDH($K109,S$4,$M109),"[DISABLED]")</f>
        <v>#NAME?</v>
      </c>
      <c r="T109" s="84" t="e">
        <f ca="1">IF($N109,_xll.BDH($K109,T$4,$M109),"[DISABLED]")</f>
        <v>#NAME?</v>
      </c>
      <c r="V109" s="106" t="s">
        <v>8685</v>
      </c>
      <c r="W109" s="107" t="s">
        <v>1055</v>
      </c>
      <c r="X109" s="108">
        <v>42276</v>
      </c>
      <c r="Y109" s="107" t="b">
        <v>1</v>
      </c>
      <c r="Z109" s="107" t="s">
        <v>6786</v>
      </c>
      <c r="AA109" s="107" t="s">
        <v>8333</v>
      </c>
      <c r="AB109" s="107" t="s">
        <v>8580</v>
      </c>
      <c r="AC109" s="107">
        <v>65.7</v>
      </c>
      <c r="AD109" s="107" t="s">
        <v>6569</v>
      </c>
      <c r="AE109" s="107" t="s">
        <v>6569</v>
      </c>
    </row>
    <row r="110" spans="2:31" outlineLevel="1">
      <c r="B110" s="24" t="s">
        <v>5234</v>
      </c>
      <c r="C110" s="24" t="s">
        <v>0</v>
      </c>
      <c r="D110" s="24" t="s">
        <v>57</v>
      </c>
      <c r="E110" s="24" t="s">
        <v>156</v>
      </c>
      <c r="F110" s="24" t="s">
        <v>209</v>
      </c>
      <c r="G110" s="24">
        <v>0</v>
      </c>
      <c r="H110" s="24" t="s">
        <v>2796</v>
      </c>
      <c r="I110" s="24" t="s">
        <v>2689</v>
      </c>
      <c r="J110" s="24" t="s">
        <v>73</v>
      </c>
      <c r="K110" s="72" t="str">
        <f t="shared" si="3"/>
        <v>EUNEA8 ICPL Curncy</v>
      </c>
      <c r="L110" s="25" t="str">
        <f t="shared" si="4"/>
        <v>ICPL</v>
      </c>
      <c r="M110" s="26">
        <f t="shared" ca="1" si="4"/>
        <v>42276</v>
      </c>
      <c r="N110" s="25" t="b">
        <f t="shared" si="4"/>
        <v>1</v>
      </c>
      <c r="O110" s="84" t="e">
        <f ca="1">IF($N110,_xll.BDP($K110,O$4),"[DISABLED]")</f>
        <v>#NAME?</v>
      </c>
      <c r="P110" s="84" t="e">
        <f ca="1">IF($N110,_xll.BDP($K110,P$4),"[DISABLED]")</f>
        <v>#NAME?</v>
      </c>
      <c r="Q110" s="84" t="e">
        <f ca="1">IF($N110,_xll.BDP($K110,Q$4),"[DISABLED]")</f>
        <v>#NAME?</v>
      </c>
      <c r="R110" s="84" t="e">
        <f ca="1">IF($N110,_xll.BDH($K110,R$4,$M110),"[DISABLED]")</f>
        <v>#NAME?</v>
      </c>
      <c r="S110" s="84" t="e">
        <f ca="1">IF($N110,_xll.BDH($K110,S$4,$M110),"[DISABLED]")</f>
        <v>#NAME?</v>
      </c>
      <c r="T110" s="84" t="e">
        <f ca="1">IF($N110,_xll.BDH($K110,T$4,$M110),"[DISABLED]")</f>
        <v>#NAME?</v>
      </c>
      <c r="V110" s="106" t="s">
        <v>8686</v>
      </c>
      <c r="W110" s="107" t="s">
        <v>1055</v>
      </c>
      <c r="X110" s="108">
        <v>42276</v>
      </c>
      <c r="Y110" s="107" t="b">
        <v>1</v>
      </c>
      <c r="Z110" s="107" t="s">
        <v>6787</v>
      </c>
      <c r="AA110" s="107" t="s">
        <v>8333</v>
      </c>
      <c r="AB110" s="107" t="s">
        <v>8655</v>
      </c>
      <c r="AC110" s="107">
        <v>58.2</v>
      </c>
      <c r="AD110" s="107" t="s">
        <v>6569</v>
      </c>
      <c r="AE110" s="107" t="s">
        <v>6569</v>
      </c>
    </row>
    <row r="111" spans="2:31" outlineLevel="1">
      <c r="B111" s="24" t="s">
        <v>5234</v>
      </c>
      <c r="C111" s="24" t="s">
        <v>0</v>
      </c>
      <c r="D111" s="24" t="s">
        <v>57</v>
      </c>
      <c r="E111" s="24" t="s">
        <v>156</v>
      </c>
      <c r="F111" s="24" t="s">
        <v>210</v>
      </c>
      <c r="G111" s="24">
        <v>0</v>
      </c>
      <c r="H111" s="24" t="s">
        <v>2796</v>
      </c>
      <c r="I111" s="24" t="s">
        <v>2690</v>
      </c>
      <c r="J111" s="24" t="s">
        <v>73</v>
      </c>
      <c r="K111" s="72" t="str">
        <f t="shared" si="3"/>
        <v>EUNEB8 ICPL Curncy</v>
      </c>
      <c r="L111" s="25" t="str">
        <f t="shared" si="4"/>
        <v>ICPL</v>
      </c>
      <c r="M111" s="26">
        <f t="shared" ca="1" si="4"/>
        <v>42276</v>
      </c>
      <c r="N111" s="25" t="b">
        <f t="shared" si="4"/>
        <v>1</v>
      </c>
      <c r="O111" s="84" t="e">
        <f ca="1">IF($N111,_xll.BDP($K111,O$4),"[DISABLED]")</f>
        <v>#NAME?</v>
      </c>
      <c r="P111" s="84" t="e">
        <f ca="1">IF($N111,_xll.BDP($K111,P$4),"[DISABLED]")</f>
        <v>#NAME?</v>
      </c>
      <c r="Q111" s="84" t="e">
        <f ca="1">IF($N111,_xll.BDP($K111,Q$4),"[DISABLED]")</f>
        <v>#NAME?</v>
      </c>
      <c r="R111" s="84" t="e">
        <f ca="1">IF($N111,_xll.BDH($K111,R$4,$M111),"[DISABLED]")</f>
        <v>#NAME?</v>
      </c>
      <c r="S111" s="84" t="e">
        <f ca="1">IF($N111,_xll.BDH($K111,S$4,$M111),"[DISABLED]")</f>
        <v>#NAME?</v>
      </c>
      <c r="T111" s="84" t="e">
        <f ca="1">IF($N111,_xll.BDH($K111,T$4,$M111),"[DISABLED]")</f>
        <v>#NAME?</v>
      </c>
      <c r="V111" s="106" t="s">
        <v>8687</v>
      </c>
      <c r="W111" s="107" t="s">
        <v>1055</v>
      </c>
      <c r="X111" s="108">
        <v>42276</v>
      </c>
      <c r="Y111" s="107" t="b">
        <v>1</v>
      </c>
      <c r="Z111" s="107" t="s">
        <v>6788</v>
      </c>
      <c r="AA111" s="107" t="s">
        <v>8333</v>
      </c>
      <c r="AB111" s="107" t="s">
        <v>8655</v>
      </c>
      <c r="AC111" s="107">
        <v>57.8</v>
      </c>
      <c r="AD111" s="107" t="s">
        <v>6569</v>
      </c>
      <c r="AE111" s="107" t="s">
        <v>6569</v>
      </c>
    </row>
    <row r="112" spans="2:31" outlineLevel="1">
      <c r="B112" s="24" t="s">
        <v>5234</v>
      </c>
      <c r="C112" s="24" t="s">
        <v>0</v>
      </c>
      <c r="D112" s="24" t="s">
        <v>57</v>
      </c>
      <c r="E112" s="24" t="s">
        <v>156</v>
      </c>
      <c r="F112" s="83" t="s">
        <v>54</v>
      </c>
      <c r="G112" s="24">
        <v>0</v>
      </c>
      <c r="H112" s="24" t="s">
        <v>2796</v>
      </c>
      <c r="I112" s="24" t="s">
        <v>2691</v>
      </c>
      <c r="J112" s="24" t="s">
        <v>73</v>
      </c>
      <c r="K112" s="72" t="str">
        <f t="shared" si="3"/>
        <v>EUNEC8 ICPL Curncy</v>
      </c>
      <c r="L112" s="25" t="str">
        <f t="shared" si="4"/>
        <v>ICPL</v>
      </c>
      <c r="M112" s="26">
        <f t="shared" ca="1" si="4"/>
        <v>42276</v>
      </c>
      <c r="N112" s="25" t="b">
        <f t="shared" si="4"/>
        <v>1</v>
      </c>
      <c r="O112" s="84" t="e">
        <f ca="1">IF($N112,_xll.BDP($K112,O$4),"[DISABLED]")</f>
        <v>#NAME?</v>
      </c>
      <c r="P112" s="84" t="e">
        <f ca="1">IF($N112,_xll.BDP($K112,P$4),"[DISABLED]")</f>
        <v>#NAME?</v>
      </c>
      <c r="Q112" s="84" t="e">
        <f ca="1">IF($N112,_xll.BDP($K112,Q$4),"[DISABLED]")</f>
        <v>#NAME?</v>
      </c>
      <c r="R112" s="84" t="e">
        <f ca="1">IF($N112,_xll.BDH($K112,R$4,$M112),"[DISABLED]")</f>
        <v>#NAME?</v>
      </c>
      <c r="S112" s="84" t="e">
        <f ca="1">IF($N112,_xll.BDH($K112,S$4,$M112),"[DISABLED]")</f>
        <v>#NAME?</v>
      </c>
      <c r="T112" s="84" t="e">
        <f ca="1">IF($N112,_xll.BDH($K112,T$4,$M112),"[DISABLED]")</f>
        <v>#NAME?</v>
      </c>
      <c r="V112" s="106" t="s">
        <v>8688</v>
      </c>
      <c r="W112" s="107" t="s">
        <v>1055</v>
      </c>
      <c r="X112" s="108">
        <v>42276</v>
      </c>
      <c r="Y112" s="107" t="b">
        <v>1</v>
      </c>
      <c r="Z112" s="107" t="s">
        <v>6789</v>
      </c>
      <c r="AA112" s="107" t="s">
        <v>8333</v>
      </c>
      <c r="AB112" s="107" t="s">
        <v>8689</v>
      </c>
      <c r="AC112" s="107">
        <v>59.2</v>
      </c>
      <c r="AD112" s="107" t="s">
        <v>6569</v>
      </c>
      <c r="AE112" s="107" t="s">
        <v>6569</v>
      </c>
    </row>
    <row r="113" spans="2:31" outlineLevel="1">
      <c r="B113" s="24" t="s">
        <v>5234</v>
      </c>
      <c r="C113" s="24" t="s">
        <v>0</v>
      </c>
      <c r="D113" s="24" t="s">
        <v>57</v>
      </c>
      <c r="E113" s="24" t="s">
        <v>156</v>
      </c>
      <c r="F113" s="83" t="s">
        <v>58</v>
      </c>
      <c r="G113" s="24">
        <v>0</v>
      </c>
      <c r="H113" s="24" t="s">
        <v>2796</v>
      </c>
      <c r="I113" s="24" t="s">
        <v>2692</v>
      </c>
      <c r="J113" s="24" t="s">
        <v>73</v>
      </c>
      <c r="K113" s="72" t="str">
        <f t="shared" si="3"/>
        <v>EUNEF8 ICPL Curncy</v>
      </c>
      <c r="L113" s="25" t="str">
        <f t="shared" si="4"/>
        <v>ICPL</v>
      </c>
      <c r="M113" s="26">
        <f t="shared" ca="1" si="4"/>
        <v>42276</v>
      </c>
      <c r="N113" s="25" t="b">
        <f t="shared" si="4"/>
        <v>1</v>
      </c>
      <c r="O113" s="84" t="e">
        <f ca="1">IF($N113,_xll.BDP($K113,O$4),"[DISABLED]")</f>
        <v>#NAME?</v>
      </c>
      <c r="P113" s="84" t="e">
        <f ca="1">IF($N113,_xll.BDP($K113,P$4),"[DISABLED]")</f>
        <v>#NAME?</v>
      </c>
      <c r="Q113" s="84" t="e">
        <f ca="1">IF($N113,_xll.BDP($K113,Q$4),"[DISABLED]")</f>
        <v>#NAME?</v>
      </c>
      <c r="R113" s="84" t="e">
        <f ca="1">IF($N113,_xll.BDH($K113,R$4,$M113),"[DISABLED]")</f>
        <v>#NAME?</v>
      </c>
      <c r="S113" s="84" t="e">
        <f ca="1">IF($N113,_xll.BDH($K113,S$4,$M113),"[DISABLED]")</f>
        <v>#NAME?</v>
      </c>
      <c r="T113" s="84" t="e">
        <f ca="1">IF($N113,_xll.BDH($K113,T$4,$M113),"[DISABLED]")</f>
        <v>#NAME?</v>
      </c>
      <c r="V113" s="106" t="s">
        <v>8690</v>
      </c>
      <c r="W113" s="107" t="s">
        <v>1055</v>
      </c>
      <c r="X113" s="108">
        <v>42276</v>
      </c>
      <c r="Y113" s="107" t="b">
        <v>1</v>
      </c>
      <c r="Z113" s="107" t="s">
        <v>6790</v>
      </c>
      <c r="AA113" s="107" t="s">
        <v>8333</v>
      </c>
      <c r="AB113" s="107" t="s">
        <v>8638</v>
      </c>
      <c r="AC113" s="107">
        <v>60.3</v>
      </c>
      <c r="AD113" s="107" t="s">
        <v>6569</v>
      </c>
      <c r="AE113" s="107" t="s">
        <v>6569</v>
      </c>
    </row>
    <row r="114" spans="2:31" outlineLevel="1">
      <c r="B114" s="24" t="s">
        <v>5234</v>
      </c>
      <c r="C114" s="24" t="s">
        <v>0</v>
      </c>
      <c r="D114" s="24" t="s">
        <v>57</v>
      </c>
      <c r="E114" s="24" t="s">
        <v>156</v>
      </c>
      <c r="F114" s="83" t="s">
        <v>71</v>
      </c>
      <c r="G114" s="24">
        <v>0</v>
      </c>
      <c r="H114" s="24" t="s">
        <v>2796</v>
      </c>
      <c r="I114" s="24" t="s">
        <v>2693</v>
      </c>
      <c r="J114" s="24" t="s">
        <v>73</v>
      </c>
      <c r="K114" s="72" t="str">
        <f t="shared" si="3"/>
        <v>EUNEI8 ICPL Curncy</v>
      </c>
      <c r="L114" s="25" t="str">
        <f t="shared" si="4"/>
        <v>ICPL</v>
      </c>
      <c r="M114" s="26">
        <f t="shared" ca="1" si="4"/>
        <v>42276</v>
      </c>
      <c r="N114" s="25" t="b">
        <f t="shared" si="4"/>
        <v>1</v>
      </c>
      <c r="O114" s="84" t="e">
        <f ca="1">IF($N114,_xll.BDP($K114,O$4),"[DISABLED]")</f>
        <v>#NAME?</v>
      </c>
      <c r="P114" s="84" t="e">
        <f ca="1">IF($N114,_xll.BDP($K114,P$4),"[DISABLED]")</f>
        <v>#NAME?</v>
      </c>
      <c r="Q114" s="84" t="e">
        <f ca="1">IF($N114,_xll.BDP($K114,Q$4),"[DISABLED]")</f>
        <v>#NAME?</v>
      </c>
      <c r="R114" s="84" t="e">
        <f ca="1">IF($N114,_xll.BDH($K114,R$4,$M114),"[DISABLED]")</f>
        <v>#NAME?</v>
      </c>
      <c r="S114" s="84" t="e">
        <f ca="1">IF($N114,_xll.BDH($K114,S$4,$M114),"[DISABLED]")</f>
        <v>#NAME?</v>
      </c>
      <c r="T114" s="84" t="e">
        <f ca="1">IF($N114,_xll.BDH($K114,T$4,$M114),"[DISABLED]")</f>
        <v>#NAME?</v>
      </c>
      <c r="V114" s="106" t="s">
        <v>8691</v>
      </c>
      <c r="W114" s="107" t="s">
        <v>1055</v>
      </c>
      <c r="X114" s="108">
        <v>42276</v>
      </c>
      <c r="Y114" s="107" t="b">
        <v>1</v>
      </c>
      <c r="Z114" s="107" t="s">
        <v>6791</v>
      </c>
      <c r="AA114" s="107" t="s">
        <v>8333</v>
      </c>
      <c r="AB114" s="107" t="s">
        <v>8640</v>
      </c>
      <c r="AC114" s="107">
        <v>61</v>
      </c>
      <c r="AD114" s="107" t="s">
        <v>6569</v>
      </c>
      <c r="AE114" s="107" t="s">
        <v>6569</v>
      </c>
    </row>
    <row r="115" spans="2:31" outlineLevel="1">
      <c r="B115" s="24" t="s">
        <v>5234</v>
      </c>
      <c r="C115" s="24" t="s">
        <v>0</v>
      </c>
      <c r="D115" s="24" t="s">
        <v>57</v>
      </c>
      <c r="E115" s="24" t="s">
        <v>156</v>
      </c>
      <c r="F115" s="83" t="s">
        <v>41</v>
      </c>
      <c r="G115" s="24">
        <v>0</v>
      </c>
      <c r="H115" s="24" t="s">
        <v>2796</v>
      </c>
      <c r="I115" s="24" t="s">
        <v>2694</v>
      </c>
      <c r="J115" s="24" t="s">
        <v>73</v>
      </c>
      <c r="K115" s="72" t="str">
        <f t="shared" si="3"/>
        <v>EUNE18 ICPL Curncy</v>
      </c>
      <c r="L115" s="25" t="str">
        <f t="shared" si="4"/>
        <v>ICPL</v>
      </c>
      <c r="M115" s="26">
        <f t="shared" ca="1" si="4"/>
        <v>42276</v>
      </c>
      <c r="N115" s="25" t="b">
        <f t="shared" si="4"/>
        <v>1</v>
      </c>
      <c r="O115" s="84" t="e">
        <f ca="1">IF($N115,_xll.BDP($K115,O$4),"[DISABLED]")</f>
        <v>#NAME?</v>
      </c>
      <c r="P115" s="84" t="e">
        <f ca="1">IF($N115,_xll.BDP($K115,P$4),"[DISABLED]")</f>
        <v>#NAME?</v>
      </c>
      <c r="Q115" s="84" t="e">
        <f ca="1">IF($N115,_xll.BDP($K115,Q$4),"[DISABLED]")</f>
        <v>#NAME?</v>
      </c>
      <c r="R115" s="84" t="e">
        <f ca="1">IF($N115,_xll.BDH($K115,R$4,$M115),"[DISABLED]")</f>
        <v>#NAME?</v>
      </c>
      <c r="S115" s="84" t="e">
        <f ca="1">IF($N115,_xll.BDH($K115,S$4,$M115),"[DISABLED]")</f>
        <v>#NAME?</v>
      </c>
      <c r="T115" s="84" t="e">
        <f ca="1">IF($N115,_xll.BDH($K115,T$4,$M115),"[DISABLED]")</f>
        <v>#NAME?</v>
      </c>
      <c r="V115" s="106" t="s">
        <v>8692</v>
      </c>
      <c r="W115" s="107" t="s">
        <v>1055</v>
      </c>
      <c r="X115" s="108">
        <v>42276</v>
      </c>
      <c r="Y115" s="107" t="b">
        <v>1</v>
      </c>
      <c r="Z115" s="107" t="s">
        <v>6792</v>
      </c>
      <c r="AA115" s="107" t="s">
        <v>8333</v>
      </c>
      <c r="AB115" s="107" t="s">
        <v>8638</v>
      </c>
      <c r="AC115" s="107">
        <v>63.3</v>
      </c>
      <c r="AD115" s="107" t="s">
        <v>6569</v>
      </c>
      <c r="AE115" s="107" t="s">
        <v>6569</v>
      </c>
    </row>
    <row r="116" spans="2:31" outlineLevel="1">
      <c r="B116" s="24" t="s">
        <v>5234</v>
      </c>
      <c r="C116" s="24" t="s">
        <v>0</v>
      </c>
      <c r="D116" s="24" t="s">
        <v>57</v>
      </c>
      <c r="E116" s="24" t="s">
        <v>156</v>
      </c>
      <c r="F116" s="83" t="s">
        <v>146</v>
      </c>
      <c r="G116" s="24">
        <v>0</v>
      </c>
      <c r="H116" s="24" t="s">
        <v>2796</v>
      </c>
      <c r="I116" s="24" t="s">
        <v>2695</v>
      </c>
      <c r="J116" s="24" t="s">
        <v>73</v>
      </c>
      <c r="K116" s="72" t="str">
        <f t="shared" si="3"/>
        <v>EUNER8 ICPL Curncy</v>
      </c>
      <c r="L116" s="25" t="str">
        <f t="shared" si="4"/>
        <v>ICPL</v>
      </c>
      <c r="M116" s="26">
        <f t="shared" ca="1" si="4"/>
        <v>42276</v>
      </c>
      <c r="N116" s="25" t="b">
        <f t="shared" si="4"/>
        <v>1</v>
      </c>
      <c r="O116" s="84" t="e">
        <f ca="1">IF($N116,_xll.BDP($K116,O$4),"[DISABLED]")</f>
        <v>#NAME?</v>
      </c>
      <c r="P116" s="84" t="e">
        <f ca="1">IF($N116,_xll.BDP($K116,P$4),"[DISABLED]")</f>
        <v>#NAME?</v>
      </c>
      <c r="Q116" s="84" t="e">
        <f ca="1">IF($N116,_xll.BDP($K116,Q$4),"[DISABLED]")</f>
        <v>#NAME?</v>
      </c>
      <c r="R116" s="84" t="e">
        <f ca="1">IF($N116,_xll.BDH($K116,R$4,$M116),"[DISABLED]")</f>
        <v>#NAME?</v>
      </c>
      <c r="S116" s="84" t="e">
        <f ca="1">IF($N116,_xll.BDH($K116,S$4,$M116),"[DISABLED]")</f>
        <v>#NAME?</v>
      </c>
      <c r="T116" s="84" t="e">
        <f ca="1">IF($N116,_xll.BDH($K116,T$4,$M116),"[DISABLED]")</f>
        <v>#NAME?</v>
      </c>
      <c r="V116" s="106" t="s">
        <v>8693</v>
      </c>
      <c r="W116" s="107" t="s">
        <v>1055</v>
      </c>
      <c r="X116" s="108">
        <v>42276</v>
      </c>
      <c r="Y116" s="107" t="b">
        <v>1</v>
      </c>
      <c r="Z116" s="107" t="s">
        <v>6793</v>
      </c>
      <c r="AA116" s="107" t="s">
        <v>8333</v>
      </c>
      <c r="AB116" s="107" t="s">
        <v>8638</v>
      </c>
      <c r="AC116" s="107">
        <v>64.7</v>
      </c>
      <c r="AD116" s="107" t="s">
        <v>6569</v>
      </c>
      <c r="AE116" s="107" t="s">
        <v>6569</v>
      </c>
    </row>
    <row r="117" spans="2:31" outlineLevel="1">
      <c r="B117" s="24" t="s">
        <v>5234</v>
      </c>
      <c r="C117" s="24" t="s">
        <v>0</v>
      </c>
      <c r="D117" s="24" t="s">
        <v>57</v>
      </c>
      <c r="E117" s="24" t="s">
        <v>156</v>
      </c>
      <c r="F117" s="83" t="s">
        <v>42</v>
      </c>
      <c r="G117" s="24">
        <v>0</v>
      </c>
      <c r="H117" s="24" t="s">
        <v>2796</v>
      </c>
      <c r="I117" s="24" t="s">
        <v>2696</v>
      </c>
      <c r="J117" s="24" t="s">
        <v>73</v>
      </c>
      <c r="K117" s="72" t="str">
        <f t="shared" si="3"/>
        <v>EUNE28 ICPL Curncy</v>
      </c>
      <c r="L117" s="25" t="str">
        <f t="shared" si="4"/>
        <v>ICPL</v>
      </c>
      <c r="M117" s="26">
        <f t="shared" ca="1" si="4"/>
        <v>42276</v>
      </c>
      <c r="N117" s="25" t="b">
        <f t="shared" si="4"/>
        <v>1</v>
      </c>
      <c r="O117" s="84" t="e">
        <f ca="1">IF($N117,_xll.BDP($K117,O$4),"[DISABLED]")</f>
        <v>#NAME?</v>
      </c>
      <c r="P117" s="84" t="e">
        <f ca="1">IF($N117,_xll.BDP($K117,P$4),"[DISABLED]")</f>
        <v>#NAME?</v>
      </c>
      <c r="Q117" s="84" t="e">
        <f ca="1">IF($N117,_xll.BDP($K117,Q$4),"[DISABLED]")</f>
        <v>#NAME?</v>
      </c>
      <c r="R117" s="84" t="e">
        <f ca="1">IF($N117,_xll.BDH($K117,R$4,$M117),"[DISABLED]")</f>
        <v>#NAME?</v>
      </c>
      <c r="S117" s="84" t="e">
        <f ca="1">IF($N117,_xll.BDH($K117,S$4,$M117),"[DISABLED]")</f>
        <v>#NAME?</v>
      </c>
      <c r="T117" s="84" t="e">
        <f ca="1">IF($N117,_xll.BDH($K117,T$4,$M117),"[DISABLED]")</f>
        <v>#NAME?</v>
      </c>
      <c r="V117" s="106" t="s">
        <v>8694</v>
      </c>
      <c r="W117" s="107" t="s">
        <v>1055</v>
      </c>
      <c r="X117" s="108">
        <v>42276</v>
      </c>
      <c r="Y117" s="107" t="b">
        <v>1</v>
      </c>
      <c r="Z117" s="107" t="s">
        <v>6794</v>
      </c>
      <c r="AA117" s="107" t="s">
        <v>8333</v>
      </c>
      <c r="AB117" s="107" t="s">
        <v>8563</v>
      </c>
      <c r="AC117" s="107">
        <v>66.900000000000006</v>
      </c>
      <c r="AD117" s="107" t="s">
        <v>6569</v>
      </c>
      <c r="AE117" s="107" t="s">
        <v>6569</v>
      </c>
    </row>
    <row r="118" spans="2:31" outlineLevel="1">
      <c r="B118" s="24" t="s">
        <v>5234</v>
      </c>
      <c r="C118" s="24" t="s">
        <v>0</v>
      </c>
      <c r="D118" s="24" t="s">
        <v>57</v>
      </c>
      <c r="E118" s="24" t="s">
        <v>156</v>
      </c>
      <c r="F118" s="83" t="s">
        <v>43</v>
      </c>
      <c r="G118" s="24">
        <v>0</v>
      </c>
      <c r="H118" s="24" t="s">
        <v>2796</v>
      </c>
      <c r="I118" s="24" t="s">
        <v>2697</v>
      </c>
      <c r="J118" s="24" t="s">
        <v>73</v>
      </c>
      <c r="K118" s="72" t="str">
        <f t="shared" si="3"/>
        <v>EUNE38 ICPL Curncy</v>
      </c>
      <c r="L118" s="25" t="str">
        <f t="shared" si="4"/>
        <v>ICPL</v>
      </c>
      <c r="M118" s="26">
        <f t="shared" ca="1" si="4"/>
        <v>42276</v>
      </c>
      <c r="N118" s="25" t="b">
        <f t="shared" si="4"/>
        <v>1</v>
      </c>
      <c r="O118" s="84" t="e">
        <f ca="1">IF($N118,_xll.BDP($K118,O$4),"[DISABLED]")</f>
        <v>#NAME?</v>
      </c>
      <c r="P118" s="84" t="e">
        <f ca="1">IF($N118,_xll.BDP($K118,P$4),"[DISABLED]")</f>
        <v>#NAME?</v>
      </c>
      <c r="Q118" s="84" t="e">
        <f ca="1">IF($N118,_xll.BDP($K118,Q$4),"[DISABLED]")</f>
        <v>#NAME?</v>
      </c>
      <c r="R118" s="84" t="e">
        <f ca="1">IF($N118,_xll.BDH($K118,R$4,$M118),"[DISABLED]")</f>
        <v>#NAME?</v>
      </c>
      <c r="S118" s="84" t="e">
        <f ca="1">IF($N118,_xll.BDH($K118,S$4,$M118),"[DISABLED]")</f>
        <v>#NAME?</v>
      </c>
      <c r="T118" s="84" t="e">
        <f ca="1">IF($N118,_xll.BDH($K118,T$4,$M118),"[DISABLED]")</f>
        <v>#NAME?</v>
      </c>
      <c r="V118" s="106" t="s">
        <v>8695</v>
      </c>
      <c r="W118" s="107" t="s">
        <v>1055</v>
      </c>
      <c r="X118" s="108">
        <v>42276</v>
      </c>
      <c r="Y118" s="107" t="b">
        <v>1</v>
      </c>
      <c r="Z118" s="107" t="s">
        <v>6795</v>
      </c>
      <c r="AA118" s="107" t="s">
        <v>8333</v>
      </c>
      <c r="AB118" s="107" t="s">
        <v>8664</v>
      </c>
      <c r="AC118" s="107">
        <v>69.599999999999994</v>
      </c>
      <c r="AD118" s="107" t="s">
        <v>6569</v>
      </c>
      <c r="AE118" s="107" t="s">
        <v>6569</v>
      </c>
    </row>
    <row r="119" spans="2:31" outlineLevel="1">
      <c r="B119" s="24" t="s">
        <v>5234</v>
      </c>
      <c r="C119" s="24" t="s">
        <v>0</v>
      </c>
      <c r="D119" s="24" t="s">
        <v>57</v>
      </c>
      <c r="E119" s="24" t="s">
        <v>156</v>
      </c>
      <c r="F119" s="83" t="s">
        <v>152</v>
      </c>
      <c r="G119" s="24">
        <v>0</v>
      </c>
      <c r="H119" s="24" t="s">
        <v>2796</v>
      </c>
      <c r="I119" s="24" t="s">
        <v>2698</v>
      </c>
      <c r="J119" s="24" t="s">
        <v>73</v>
      </c>
      <c r="K119" s="72" t="str">
        <f t="shared" si="3"/>
        <v>EUNE48 ICPL Curncy</v>
      </c>
      <c r="L119" s="25" t="str">
        <f t="shared" si="4"/>
        <v>ICPL</v>
      </c>
      <c r="M119" s="26">
        <f t="shared" ca="1" si="4"/>
        <v>42276</v>
      </c>
      <c r="N119" s="25" t="b">
        <f t="shared" si="4"/>
        <v>1</v>
      </c>
      <c r="O119" s="84" t="e">
        <f ca="1">IF($N119,_xll.BDP($K119,O$4),"[DISABLED]")</f>
        <v>#NAME?</v>
      </c>
      <c r="P119" s="84" t="e">
        <f ca="1">IF($N119,_xll.BDP($K119,P$4),"[DISABLED]")</f>
        <v>#NAME?</v>
      </c>
      <c r="Q119" s="84" t="e">
        <f ca="1">IF($N119,_xll.BDP($K119,Q$4),"[DISABLED]")</f>
        <v>#NAME?</v>
      </c>
      <c r="R119" s="84" t="e">
        <f ca="1">IF($N119,_xll.BDH($K119,R$4,$M119),"[DISABLED]")</f>
        <v>#NAME?</v>
      </c>
      <c r="S119" s="84" t="e">
        <f ca="1">IF($N119,_xll.BDH($K119,S$4,$M119),"[DISABLED]")</f>
        <v>#NAME?</v>
      </c>
      <c r="T119" s="84" t="e">
        <f ca="1">IF($N119,_xll.BDH($K119,T$4,$M119),"[DISABLED]")</f>
        <v>#NAME?</v>
      </c>
      <c r="V119" s="106" t="s">
        <v>8696</v>
      </c>
      <c r="W119" s="107" t="s">
        <v>1055</v>
      </c>
      <c r="X119" s="108">
        <v>42276</v>
      </c>
      <c r="Y119" s="107" t="b">
        <v>1</v>
      </c>
      <c r="Z119" s="107" t="s">
        <v>6796</v>
      </c>
      <c r="AA119" s="107" t="s">
        <v>8333</v>
      </c>
      <c r="AB119" s="107" t="s">
        <v>8646</v>
      </c>
      <c r="AC119" s="107">
        <v>72.400000000000006</v>
      </c>
      <c r="AD119" s="107" t="s">
        <v>6569</v>
      </c>
      <c r="AE119" s="107" t="s">
        <v>6569</v>
      </c>
    </row>
    <row r="120" spans="2:31" outlineLevel="1">
      <c r="B120" s="24" t="s">
        <v>5234</v>
      </c>
      <c r="C120" s="24" t="s">
        <v>0</v>
      </c>
      <c r="D120" s="24" t="s">
        <v>57</v>
      </c>
      <c r="E120" s="24" t="s">
        <v>156</v>
      </c>
      <c r="F120" s="83" t="s">
        <v>44</v>
      </c>
      <c r="G120" s="24">
        <v>0</v>
      </c>
      <c r="H120" s="24" t="s">
        <v>2796</v>
      </c>
      <c r="I120" s="24" t="s">
        <v>2699</v>
      </c>
      <c r="J120" s="24" t="s">
        <v>73</v>
      </c>
      <c r="K120" s="72" t="str">
        <f t="shared" si="3"/>
        <v>EUNE58 ICPL Curncy</v>
      </c>
      <c r="L120" s="25" t="str">
        <f t="shared" si="4"/>
        <v>ICPL</v>
      </c>
      <c r="M120" s="26">
        <f t="shared" ca="1" si="4"/>
        <v>42276</v>
      </c>
      <c r="N120" s="25" t="b">
        <f t="shared" si="4"/>
        <v>1</v>
      </c>
      <c r="O120" s="84" t="e">
        <f ca="1">IF($N120,_xll.BDP($K120,O$4),"[DISABLED]")</f>
        <v>#NAME?</v>
      </c>
      <c r="P120" s="84" t="e">
        <f ca="1">IF($N120,_xll.BDP($K120,P$4),"[DISABLED]")</f>
        <v>#NAME?</v>
      </c>
      <c r="Q120" s="84" t="e">
        <f ca="1">IF($N120,_xll.BDP($K120,Q$4),"[DISABLED]")</f>
        <v>#NAME?</v>
      </c>
      <c r="R120" s="84" t="e">
        <f ca="1">IF($N120,_xll.BDH($K120,R$4,$M120),"[DISABLED]")</f>
        <v>#NAME?</v>
      </c>
      <c r="S120" s="84" t="e">
        <f ca="1">IF($N120,_xll.BDH($K120,S$4,$M120),"[DISABLED]")</f>
        <v>#NAME?</v>
      </c>
      <c r="T120" s="84" t="e">
        <f ca="1">IF($N120,_xll.BDH($K120,T$4,$M120),"[DISABLED]")</f>
        <v>#NAME?</v>
      </c>
      <c r="V120" s="106" t="s">
        <v>8697</v>
      </c>
      <c r="W120" s="107" t="s">
        <v>1055</v>
      </c>
      <c r="X120" s="108">
        <v>42276</v>
      </c>
      <c r="Y120" s="107" t="b">
        <v>1</v>
      </c>
      <c r="Z120" s="107" t="s">
        <v>6797</v>
      </c>
      <c r="AA120" s="107" t="s">
        <v>8333</v>
      </c>
      <c r="AB120" s="107" t="s">
        <v>8648</v>
      </c>
      <c r="AC120" s="107">
        <v>73.8</v>
      </c>
      <c r="AD120" s="107" t="s">
        <v>6569</v>
      </c>
      <c r="AE120" s="107" t="s">
        <v>6569</v>
      </c>
    </row>
    <row r="121" spans="2:31" outlineLevel="1">
      <c r="B121" s="24" t="s">
        <v>5234</v>
      </c>
      <c r="C121" s="24" t="s">
        <v>0</v>
      </c>
      <c r="D121" s="24" t="s">
        <v>57</v>
      </c>
      <c r="E121" s="24" t="s">
        <v>156</v>
      </c>
      <c r="F121" s="83" t="s">
        <v>45</v>
      </c>
      <c r="G121" s="24">
        <v>0</v>
      </c>
      <c r="H121" s="24" t="s">
        <v>2796</v>
      </c>
      <c r="I121" s="24" t="s">
        <v>2700</v>
      </c>
      <c r="J121" s="24" t="s">
        <v>73</v>
      </c>
      <c r="K121" s="72" t="str">
        <f t="shared" si="3"/>
        <v>EUNE78 ICPL Curncy</v>
      </c>
      <c r="L121" s="25" t="str">
        <f t="shared" si="4"/>
        <v>ICPL</v>
      </c>
      <c r="M121" s="26">
        <f t="shared" ca="1" si="4"/>
        <v>42276</v>
      </c>
      <c r="N121" s="25" t="b">
        <f t="shared" si="4"/>
        <v>1</v>
      </c>
      <c r="O121" s="84" t="e">
        <f ca="1">IF($N121,_xll.BDP($K121,O$4),"[DISABLED]")</f>
        <v>#NAME?</v>
      </c>
      <c r="P121" s="84" t="e">
        <f ca="1">IF($N121,_xll.BDP($K121,P$4),"[DISABLED]")</f>
        <v>#NAME?</v>
      </c>
      <c r="Q121" s="84" t="e">
        <f ca="1">IF($N121,_xll.BDP($K121,Q$4),"[DISABLED]")</f>
        <v>#NAME?</v>
      </c>
      <c r="R121" s="84" t="e">
        <f ca="1">IF($N121,_xll.BDH($K121,R$4,$M121),"[DISABLED]")</f>
        <v>#NAME?</v>
      </c>
      <c r="S121" s="84" t="e">
        <f ca="1">IF($N121,_xll.BDH($K121,S$4,$M121),"[DISABLED]")</f>
        <v>#NAME?</v>
      </c>
      <c r="T121" s="84" t="e">
        <f ca="1">IF($N121,_xll.BDH($K121,T$4,$M121),"[DISABLED]")</f>
        <v>#NAME?</v>
      </c>
      <c r="V121" s="106" t="s">
        <v>8698</v>
      </c>
      <c r="W121" s="107" t="s">
        <v>1055</v>
      </c>
      <c r="X121" s="108">
        <v>42276</v>
      </c>
      <c r="Y121" s="107" t="b">
        <v>1</v>
      </c>
      <c r="Z121" s="107" t="s">
        <v>6798</v>
      </c>
      <c r="AA121" s="107" t="s">
        <v>8333</v>
      </c>
      <c r="AB121" s="107" t="s">
        <v>8577</v>
      </c>
      <c r="AC121" s="107">
        <v>74.400000000000006</v>
      </c>
      <c r="AD121" s="107" t="s">
        <v>6569</v>
      </c>
      <c r="AE121" s="107" t="s">
        <v>6569</v>
      </c>
    </row>
    <row r="122" spans="2:31" outlineLevel="1">
      <c r="B122" s="24" t="s">
        <v>5234</v>
      </c>
      <c r="C122" s="24" t="s">
        <v>0</v>
      </c>
      <c r="D122" s="24" t="s">
        <v>57</v>
      </c>
      <c r="E122" s="24" t="s">
        <v>156</v>
      </c>
      <c r="F122" s="83" t="s">
        <v>46</v>
      </c>
      <c r="G122" s="24">
        <v>0</v>
      </c>
      <c r="H122" s="24" t="s">
        <v>2796</v>
      </c>
      <c r="I122" s="24" t="s">
        <v>2701</v>
      </c>
      <c r="J122" s="24" t="s">
        <v>73</v>
      </c>
      <c r="K122" s="72" t="str">
        <f t="shared" si="3"/>
        <v>EUNE108 ICPL Curncy</v>
      </c>
      <c r="L122" s="25" t="str">
        <f t="shared" si="4"/>
        <v>ICPL</v>
      </c>
      <c r="M122" s="26">
        <f t="shared" ca="1" si="4"/>
        <v>42276</v>
      </c>
      <c r="N122" s="25" t="b">
        <f t="shared" si="4"/>
        <v>1</v>
      </c>
      <c r="O122" s="84" t="e">
        <f ca="1">IF($N122,_xll.BDP($K122,O$4),"[DISABLED]")</f>
        <v>#NAME?</v>
      </c>
      <c r="P122" s="84" t="e">
        <f ca="1">IF($N122,_xll.BDP($K122,P$4),"[DISABLED]")</f>
        <v>#NAME?</v>
      </c>
      <c r="Q122" s="84" t="e">
        <f ca="1">IF($N122,_xll.BDP($K122,Q$4),"[DISABLED]")</f>
        <v>#NAME?</v>
      </c>
      <c r="R122" s="84" t="e">
        <f ca="1">IF($N122,_xll.BDH($K122,R$4,$M122),"[DISABLED]")</f>
        <v>#NAME?</v>
      </c>
      <c r="S122" s="84" t="e">
        <f ca="1">IF($N122,_xll.BDH($K122,S$4,$M122),"[DISABLED]")</f>
        <v>#NAME?</v>
      </c>
      <c r="T122" s="84" t="e">
        <f ca="1">IF($N122,_xll.BDH($K122,T$4,$M122),"[DISABLED]")</f>
        <v>#NAME?</v>
      </c>
      <c r="V122" s="106" t="s">
        <v>8699</v>
      </c>
      <c r="W122" s="107" t="s">
        <v>1055</v>
      </c>
      <c r="X122" s="108">
        <v>42276</v>
      </c>
      <c r="Y122" s="107" t="b">
        <v>1</v>
      </c>
      <c r="Z122" s="107" t="s">
        <v>6799</v>
      </c>
      <c r="AA122" s="107" t="s">
        <v>8333</v>
      </c>
      <c r="AB122" s="107" t="s">
        <v>8577</v>
      </c>
      <c r="AC122" s="107">
        <v>73.7</v>
      </c>
      <c r="AD122" s="107" t="s">
        <v>6569</v>
      </c>
      <c r="AE122" s="107" t="s">
        <v>6569</v>
      </c>
    </row>
    <row r="123" spans="2:31" outlineLevel="1">
      <c r="B123" s="24" t="s">
        <v>5234</v>
      </c>
      <c r="C123" s="24" t="s">
        <v>0</v>
      </c>
      <c r="D123" s="24" t="s">
        <v>57</v>
      </c>
      <c r="E123" s="24" t="s">
        <v>156</v>
      </c>
      <c r="F123" s="83" t="s">
        <v>47</v>
      </c>
      <c r="G123" s="24">
        <v>0</v>
      </c>
      <c r="H123" s="24" t="s">
        <v>2796</v>
      </c>
      <c r="I123" s="24" t="s">
        <v>2702</v>
      </c>
      <c r="J123" s="24" t="s">
        <v>73</v>
      </c>
      <c r="K123" s="72" t="str">
        <f t="shared" si="3"/>
        <v>EUNE158 ICPL Curncy</v>
      </c>
      <c r="L123" s="25" t="str">
        <f t="shared" si="4"/>
        <v>ICPL</v>
      </c>
      <c r="M123" s="26">
        <f t="shared" ca="1" si="4"/>
        <v>42276</v>
      </c>
      <c r="N123" s="25" t="b">
        <f t="shared" si="4"/>
        <v>1</v>
      </c>
      <c r="O123" s="84" t="e">
        <f ca="1">IF($N123,_xll.BDP($K123,O$4),"[DISABLED]")</f>
        <v>#NAME?</v>
      </c>
      <c r="P123" s="84" t="e">
        <f ca="1">IF($N123,_xll.BDP($K123,P$4),"[DISABLED]")</f>
        <v>#NAME?</v>
      </c>
      <c r="Q123" s="84" t="e">
        <f ca="1">IF($N123,_xll.BDP($K123,Q$4),"[DISABLED]")</f>
        <v>#NAME?</v>
      </c>
      <c r="R123" s="84" t="e">
        <f ca="1">IF($N123,_xll.BDH($K123,R$4,$M123),"[DISABLED]")</f>
        <v>#NAME?</v>
      </c>
      <c r="S123" s="84" t="e">
        <f ca="1">IF($N123,_xll.BDH($K123,S$4,$M123),"[DISABLED]")</f>
        <v>#NAME?</v>
      </c>
      <c r="T123" s="84" t="e">
        <f ca="1">IF($N123,_xll.BDH($K123,T$4,$M123),"[DISABLED]")</f>
        <v>#NAME?</v>
      </c>
      <c r="V123" s="106" t="s">
        <v>8700</v>
      </c>
      <c r="W123" s="107" t="s">
        <v>1055</v>
      </c>
      <c r="X123" s="108">
        <v>42276</v>
      </c>
      <c r="Y123" s="107" t="b">
        <v>1</v>
      </c>
      <c r="Z123" s="107" t="s">
        <v>6800</v>
      </c>
      <c r="AA123" s="107" t="s">
        <v>8333</v>
      </c>
      <c r="AB123" s="107" t="s">
        <v>8580</v>
      </c>
      <c r="AC123" s="107">
        <v>69.900000000000006</v>
      </c>
      <c r="AD123" s="107" t="s">
        <v>6569</v>
      </c>
      <c r="AE123" s="107" t="s">
        <v>6569</v>
      </c>
    </row>
    <row r="124" spans="2:31" outlineLevel="1">
      <c r="B124" s="24" t="s">
        <v>5234</v>
      </c>
      <c r="C124" s="24" t="s">
        <v>0</v>
      </c>
      <c r="D124" s="24" t="s">
        <v>57</v>
      </c>
      <c r="E124" s="24" t="s">
        <v>156</v>
      </c>
      <c r="F124" s="83" t="s">
        <v>48</v>
      </c>
      <c r="G124" s="24">
        <v>0</v>
      </c>
      <c r="H124" s="24" t="s">
        <v>2796</v>
      </c>
      <c r="I124" s="24" t="s">
        <v>2703</v>
      </c>
      <c r="J124" s="24" t="s">
        <v>73</v>
      </c>
      <c r="K124" s="72" t="str">
        <f t="shared" si="3"/>
        <v>EUNE208 ICPL Curncy</v>
      </c>
      <c r="L124" s="25" t="str">
        <f t="shared" si="4"/>
        <v>ICPL</v>
      </c>
      <c r="M124" s="26">
        <f t="shared" ca="1" si="4"/>
        <v>42276</v>
      </c>
      <c r="N124" s="25" t="b">
        <f t="shared" si="4"/>
        <v>1</v>
      </c>
      <c r="O124" s="84" t="e">
        <f ca="1">IF($N124,_xll.BDP($K124,O$4),"[DISABLED]")</f>
        <v>#NAME?</v>
      </c>
      <c r="P124" s="84" t="e">
        <f ca="1">IF($N124,_xll.BDP($K124,P$4),"[DISABLED]")</f>
        <v>#NAME?</v>
      </c>
      <c r="Q124" s="84" t="e">
        <f ca="1">IF($N124,_xll.BDP($K124,Q$4),"[DISABLED]")</f>
        <v>#NAME?</v>
      </c>
      <c r="R124" s="84" t="e">
        <f ca="1">IF($N124,_xll.BDH($K124,R$4,$M124),"[DISABLED]")</f>
        <v>#NAME?</v>
      </c>
      <c r="S124" s="84" t="e">
        <f ca="1">IF($N124,_xll.BDH($K124,S$4,$M124),"[DISABLED]")</f>
        <v>#NAME?</v>
      </c>
      <c r="T124" s="84" t="e">
        <f ca="1">IF($N124,_xll.BDH($K124,T$4,$M124),"[DISABLED]")</f>
        <v>#NAME?</v>
      </c>
      <c r="V124" s="106" t="s">
        <v>8701</v>
      </c>
      <c r="W124" s="107" t="s">
        <v>1055</v>
      </c>
      <c r="X124" s="108">
        <v>42276</v>
      </c>
      <c r="Y124" s="107" t="b">
        <v>1</v>
      </c>
      <c r="Z124" s="107" t="s">
        <v>6801</v>
      </c>
      <c r="AA124" s="107" t="s">
        <v>8333</v>
      </c>
      <c r="AB124" s="107" t="s">
        <v>8580</v>
      </c>
      <c r="AC124" s="107">
        <v>65.3</v>
      </c>
      <c r="AD124" s="107" t="s">
        <v>6569</v>
      </c>
      <c r="AE124" s="107" t="s">
        <v>6569</v>
      </c>
    </row>
    <row r="125" spans="2:31" outlineLevel="1">
      <c r="B125" s="24" t="s">
        <v>5234</v>
      </c>
      <c r="C125" s="24" t="s">
        <v>0</v>
      </c>
      <c r="D125" s="24" t="s">
        <v>57</v>
      </c>
      <c r="E125" s="24" t="s">
        <v>157</v>
      </c>
      <c r="F125" s="24" t="s">
        <v>209</v>
      </c>
      <c r="G125" s="24">
        <v>0</v>
      </c>
      <c r="H125" s="24" t="s">
        <v>2796</v>
      </c>
      <c r="I125" s="24" t="s">
        <v>2704</v>
      </c>
      <c r="J125" s="24" t="s">
        <v>73</v>
      </c>
      <c r="K125" s="72" t="str">
        <f t="shared" si="3"/>
        <v>EUNEA9 ICPL Curncy</v>
      </c>
      <c r="L125" s="25" t="str">
        <f t="shared" si="4"/>
        <v>ICPL</v>
      </c>
      <c r="M125" s="26">
        <f t="shared" ca="1" si="4"/>
        <v>42276</v>
      </c>
      <c r="N125" s="25" t="b">
        <f t="shared" si="4"/>
        <v>1</v>
      </c>
      <c r="O125" s="84" t="e">
        <f ca="1">IF($N125,_xll.BDP($K125,O$4),"[DISABLED]")</f>
        <v>#NAME?</v>
      </c>
      <c r="P125" s="84" t="e">
        <f ca="1">IF($N125,_xll.BDP($K125,P$4),"[DISABLED]")</f>
        <v>#NAME?</v>
      </c>
      <c r="Q125" s="84" t="e">
        <f ca="1">IF($N125,_xll.BDP($K125,Q$4),"[DISABLED]")</f>
        <v>#NAME?</v>
      </c>
      <c r="R125" s="84" t="e">
        <f ca="1">IF($N125,_xll.BDH($K125,R$4,$M125),"[DISABLED]")</f>
        <v>#NAME?</v>
      </c>
      <c r="S125" s="84" t="e">
        <f ca="1">IF($N125,_xll.BDH($K125,S$4,$M125),"[DISABLED]")</f>
        <v>#NAME?</v>
      </c>
      <c r="T125" s="84" t="e">
        <f ca="1">IF($N125,_xll.BDH($K125,T$4,$M125),"[DISABLED]")</f>
        <v>#NAME?</v>
      </c>
      <c r="V125" s="106" t="s">
        <v>8702</v>
      </c>
      <c r="W125" s="107" t="s">
        <v>1055</v>
      </c>
      <c r="X125" s="108">
        <v>42276</v>
      </c>
      <c r="Y125" s="107" t="b">
        <v>1</v>
      </c>
      <c r="Z125" s="107" t="s">
        <v>6802</v>
      </c>
      <c r="AA125" s="107" t="s">
        <v>8333</v>
      </c>
      <c r="AB125" s="107" t="s">
        <v>8655</v>
      </c>
      <c r="AC125" s="107">
        <v>63.5</v>
      </c>
      <c r="AD125" s="107" t="s">
        <v>6569</v>
      </c>
      <c r="AE125" s="107" t="s">
        <v>6569</v>
      </c>
    </row>
    <row r="126" spans="2:31" outlineLevel="1">
      <c r="B126" s="24" t="s">
        <v>5234</v>
      </c>
      <c r="C126" s="24" t="s">
        <v>0</v>
      </c>
      <c r="D126" s="24" t="s">
        <v>57</v>
      </c>
      <c r="E126" s="24" t="s">
        <v>157</v>
      </c>
      <c r="F126" s="24" t="s">
        <v>210</v>
      </c>
      <c r="G126" s="24">
        <v>0</v>
      </c>
      <c r="H126" s="24" t="s">
        <v>2796</v>
      </c>
      <c r="I126" s="24" t="s">
        <v>2705</v>
      </c>
      <c r="J126" s="24" t="s">
        <v>73</v>
      </c>
      <c r="K126" s="72" t="str">
        <f t="shared" si="3"/>
        <v>EUNEB9 ICPL Curncy</v>
      </c>
      <c r="L126" s="25" t="str">
        <f t="shared" si="4"/>
        <v>ICPL</v>
      </c>
      <c r="M126" s="26">
        <f t="shared" ca="1" si="4"/>
        <v>42276</v>
      </c>
      <c r="N126" s="25" t="b">
        <f t="shared" si="4"/>
        <v>1</v>
      </c>
      <c r="O126" s="84" t="e">
        <f ca="1">IF($N126,_xll.BDP($K126,O$4),"[DISABLED]")</f>
        <v>#NAME?</v>
      </c>
      <c r="P126" s="84" t="e">
        <f ca="1">IF($N126,_xll.BDP($K126,P$4),"[DISABLED]")</f>
        <v>#NAME?</v>
      </c>
      <c r="Q126" s="84" t="e">
        <f ca="1">IF($N126,_xll.BDP($K126,Q$4),"[DISABLED]")</f>
        <v>#NAME?</v>
      </c>
      <c r="R126" s="84" t="e">
        <f ca="1">IF($N126,_xll.BDH($K126,R$4,$M126),"[DISABLED]")</f>
        <v>#NAME?</v>
      </c>
      <c r="S126" s="84" t="e">
        <f ca="1">IF($N126,_xll.BDH($K126,S$4,$M126),"[DISABLED]")</f>
        <v>#NAME?</v>
      </c>
      <c r="T126" s="84" t="e">
        <f ca="1">IF($N126,_xll.BDH($K126,T$4,$M126),"[DISABLED]")</f>
        <v>#NAME?</v>
      </c>
      <c r="V126" s="106" t="s">
        <v>8703</v>
      </c>
      <c r="W126" s="107" t="s">
        <v>1055</v>
      </c>
      <c r="X126" s="108">
        <v>42276</v>
      </c>
      <c r="Y126" s="107" t="b">
        <v>1</v>
      </c>
      <c r="Z126" s="107" t="s">
        <v>6803</v>
      </c>
      <c r="AA126" s="107" t="s">
        <v>8333</v>
      </c>
      <c r="AB126" s="107" t="s">
        <v>8655</v>
      </c>
      <c r="AC126" s="107">
        <v>63.7</v>
      </c>
      <c r="AD126" s="107" t="s">
        <v>6569</v>
      </c>
      <c r="AE126" s="107" t="s">
        <v>6569</v>
      </c>
    </row>
    <row r="127" spans="2:31" outlineLevel="1">
      <c r="B127" s="24" t="s">
        <v>5234</v>
      </c>
      <c r="C127" s="24" t="s">
        <v>0</v>
      </c>
      <c r="D127" s="24" t="s">
        <v>57</v>
      </c>
      <c r="E127" s="24" t="s">
        <v>157</v>
      </c>
      <c r="F127" s="83" t="s">
        <v>54</v>
      </c>
      <c r="G127" s="24">
        <v>0</v>
      </c>
      <c r="H127" s="24" t="s">
        <v>2796</v>
      </c>
      <c r="I127" s="24" t="s">
        <v>2706</v>
      </c>
      <c r="J127" s="24" t="s">
        <v>73</v>
      </c>
      <c r="K127" s="72" t="str">
        <f t="shared" si="3"/>
        <v>EUNEC9 ICPL Curncy</v>
      </c>
      <c r="L127" s="25" t="str">
        <f t="shared" si="4"/>
        <v>ICPL</v>
      </c>
      <c r="M127" s="26">
        <f t="shared" ca="1" si="4"/>
        <v>42276</v>
      </c>
      <c r="N127" s="25" t="b">
        <f t="shared" si="4"/>
        <v>1</v>
      </c>
      <c r="O127" s="84" t="e">
        <f ca="1">IF($N127,_xll.BDP($K127,O$4),"[DISABLED]")</f>
        <v>#NAME?</v>
      </c>
      <c r="P127" s="84" t="e">
        <f ca="1">IF($N127,_xll.BDP($K127,P$4),"[DISABLED]")</f>
        <v>#NAME?</v>
      </c>
      <c r="Q127" s="84" t="e">
        <f ca="1">IF($N127,_xll.BDP($K127,Q$4),"[DISABLED]")</f>
        <v>#NAME?</v>
      </c>
      <c r="R127" s="84" t="e">
        <f ca="1">IF($N127,_xll.BDH($K127,R$4,$M127),"[DISABLED]")</f>
        <v>#NAME?</v>
      </c>
      <c r="S127" s="84" t="e">
        <f ca="1">IF($N127,_xll.BDH($K127,S$4,$M127),"[DISABLED]")</f>
        <v>#NAME?</v>
      </c>
      <c r="T127" s="84" t="e">
        <f ca="1">IF($N127,_xll.BDH($K127,T$4,$M127),"[DISABLED]")</f>
        <v>#NAME?</v>
      </c>
      <c r="V127" s="106" t="s">
        <v>8704</v>
      </c>
      <c r="W127" s="107" t="s">
        <v>1055</v>
      </c>
      <c r="X127" s="108">
        <v>42276</v>
      </c>
      <c r="Y127" s="107" t="b">
        <v>1</v>
      </c>
      <c r="Z127" s="107" t="s">
        <v>6804</v>
      </c>
      <c r="AA127" s="107" t="s">
        <v>8333</v>
      </c>
      <c r="AB127" s="107" t="s">
        <v>8689</v>
      </c>
      <c r="AC127" s="107">
        <v>64.3</v>
      </c>
      <c r="AD127" s="107" t="s">
        <v>6569</v>
      </c>
      <c r="AE127" s="107" t="s">
        <v>6569</v>
      </c>
    </row>
    <row r="128" spans="2:31" outlineLevel="1">
      <c r="B128" s="24" t="s">
        <v>5234</v>
      </c>
      <c r="C128" s="24" t="s">
        <v>0</v>
      </c>
      <c r="D128" s="24" t="s">
        <v>57</v>
      </c>
      <c r="E128" s="24" t="s">
        <v>157</v>
      </c>
      <c r="F128" s="83" t="s">
        <v>58</v>
      </c>
      <c r="G128" s="24">
        <v>0</v>
      </c>
      <c r="H128" s="24" t="s">
        <v>2796</v>
      </c>
      <c r="I128" s="24" t="s">
        <v>2707</v>
      </c>
      <c r="J128" s="24" t="s">
        <v>73</v>
      </c>
      <c r="K128" s="72" t="str">
        <f t="shared" si="3"/>
        <v>EUNEF9 ICPL Curncy</v>
      </c>
      <c r="L128" s="25" t="str">
        <f t="shared" si="4"/>
        <v>ICPL</v>
      </c>
      <c r="M128" s="26">
        <f t="shared" ca="1" si="4"/>
        <v>42276</v>
      </c>
      <c r="N128" s="25" t="b">
        <f t="shared" si="4"/>
        <v>1</v>
      </c>
      <c r="O128" s="84" t="e">
        <f ca="1">IF($N128,_xll.BDP($K128,O$4),"[DISABLED]")</f>
        <v>#NAME?</v>
      </c>
      <c r="P128" s="84" t="e">
        <f ca="1">IF($N128,_xll.BDP($K128,P$4),"[DISABLED]")</f>
        <v>#NAME?</v>
      </c>
      <c r="Q128" s="84" t="e">
        <f ca="1">IF($N128,_xll.BDP($K128,Q$4),"[DISABLED]")</f>
        <v>#NAME?</v>
      </c>
      <c r="R128" s="84" t="e">
        <f ca="1">IF($N128,_xll.BDH($K128,R$4,$M128),"[DISABLED]")</f>
        <v>#NAME?</v>
      </c>
      <c r="S128" s="84" t="e">
        <f ca="1">IF($N128,_xll.BDH($K128,S$4,$M128),"[DISABLED]")</f>
        <v>#NAME?</v>
      </c>
      <c r="T128" s="84" t="e">
        <f ca="1">IF($N128,_xll.BDH($K128,T$4,$M128),"[DISABLED]")</f>
        <v>#NAME?</v>
      </c>
      <c r="V128" s="106" t="s">
        <v>8705</v>
      </c>
      <c r="W128" s="107" t="s">
        <v>1055</v>
      </c>
      <c r="X128" s="108">
        <v>42276</v>
      </c>
      <c r="Y128" s="107" t="b">
        <v>1</v>
      </c>
      <c r="Z128" s="107" t="s">
        <v>6805</v>
      </c>
      <c r="AA128" s="107" t="s">
        <v>8333</v>
      </c>
      <c r="AB128" s="107" t="s">
        <v>8638</v>
      </c>
      <c r="AC128" s="107">
        <v>65.2</v>
      </c>
      <c r="AD128" s="107" t="s">
        <v>6569</v>
      </c>
      <c r="AE128" s="107" t="s">
        <v>6569</v>
      </c>
    </row>
    <row r="129" spans="2:31" outlineLevel="1">
      <c r="B129" s="24" t="s">
        <v>5234</v>
      </c>
      <c r="C129" s="24" t="s">
        <v>0</v>
      </c>
      <c r="D129" s="24" t="s">
        <v>57</v>
      </c>
      <c r="E129" s="24" t="s">
        <v>157</v>
      </c>
      <c r="F129" s="83" t="s">
        <v>71</v>
      </c>
      <c r="G129" s="24">
        <v>0</v>
      </c>
      <c r="H129" s="24" t="s">
        <v>2796</v>
      </c>
      <c r="I129" s="24" t="s">
        <v>2708</v>
      </c>
      <c r="J129" s="24" t="s">
        <v>73</v>
      </c>
      <c r="K129" s="72" t="str">
        <f t="shared" si="3"/>
        <v>EUNEI9 ICPL Curncy</v>
      </c>
      <c r="L129" s="25" t="str">
        <f t="shared" si="4"/>
        <v>ICPL</v>
      </c>
      <c r="M129" s="26">
        <f t="shared" ca="1" si="4"/>
        <v>42276</v>
      </c>
      <c r="N129" s="25" t="b">
        <f t="shared" si="4"/>
        <v>1</v>
      </c>
      <c r="O129" s="84" t="e">
        <f ca="1">IF($N129,_xll.BDP($K129,O$4),"[DISABLED]")</f>
        <v>#NAME?</v>
      </c>
      <c r="P129" s="84" t="e">
        <f ca="1">IF($N129,_xll.BDP($K129,P$4),"[DISABLED]")</f>
        <v>#NAME?</v>
      </c>
      <c r="Q129" s="84" t="e">
        <f ca="1">IF($N129,_xll.BDP($K129,Q$4),"[DISABLED]")</f>
        <v>#NAME?</v>
      </c>
      <c r="R129" s="84" t="e">
        <f ca="1">IF($N129,_xll.BDH($K129,R$4,$M129),"[DISABLED]")</f>
        <v>#NAME?</v>
      </c>
      <c r="S129" s="84" t="e">
        <f ca="1">IF($N129,_xll.BDH($K129,S$4,$M129),"[DISABLED]")</f>
        <v>#NAME?</v>
      </c>
      <c r="T129" s="84" t="e">
        <f ca="1">IF($N129,_xll.BDH($K129,T$4,$M129),"[DISABLED]")</f>
        <v>#NAME?</v>
      </c>
      <c r="V129" s="106" t="s">
        <v>8706</v>
      </c>
      <c r="W129" s="107" t="s">
        <v>1055</v>
      </c>
      <c r="X129" s="108">
        <v>42276</v>
      </c>
      <c r="Y129" s="107" t="b">
        <v>1</v>
      </c>
      <c r="Z129" s="107" t="s">
        <v>6806</v>
      </c>
      <c r="AA129" s="107" t="s">
        <v>8333</v>
      </c>
      <c r="AB129" s="107" t="s">
        <v>8640</v>
      </c>
      <c r="AC129" s="107">
        <v>65.599999999999994</v>
      </c>
      <c r="AD129" s="107" t="s">
        <v>6569</v>
      </c>
      <c r="AE129" s="107" t="s">
        <v>6569</v>
      </c>
    </row>
    <row r="130" spans="2:31" outlineLevel="1">
      <c r="B130" s="24" t="s">
        <v>5234</v>
      </c>
      <c r="C130" s="24" t="s">
        <v>0</v>
      </c>
      <c r="D130" s="24" t="s">
        <v>57</v>
      </c>
      <c r="E130" s="24" t="s">
        <v>157</v>
      </c>
      <c r="F130" s="83" t="s">
        <v>41</v>
      </c>
      <c r="G130" s="24">
        <v>0</v>
      </c>
      <c r="H130" s="24" t="s">
        <v>2796</v>
      </c>
      <c r="I130" s="24" t="s">
        <v>2709</v>
      </c>
      <c r="J130" s="24" t="s">
        <v>73</v>
      </c>
      <c r="K130" s="72" t="str">
        <f t="shared" si="3"/>
        <v>EUNE19 ICPL Curncy</v>
      </c>
      <c r="L130" s="25" t="str">
        <f t="shared" si="4"/>
        <v>ICPL</v>
      </c>
      <c r="M130" s="26">
        <f t="shared" ca="1" si="4"/>
        <v>42276</v>
      </c>
      <c r="N130" s="25" t="b">
        <f t="shared" si="4"/>
        <v>1</v>
      </c>
      <c r="O130" s="84" t="e">
        <f ca="1">IF($N130,_xll.BDP($K130,O$4),"[DISABLED]")</f>
        <v>#NAME?</v>
      </c>
      <c r="P130" s="84" t="e">
        <f ca="1">IF($N130,_xll.BDP($K130,P$4),"[DISABLED]")</f>
        <v>#NAME?</v>
      </c>
      <c r="Q130" s="84" t="e">
        <f ca="1">IF($N130,_xll.BDP($K130,Q$4),"[DISABLED]")</f>
        <v>#NAME?</v>
      </c>
      <c r="R130" s="84" t="e">
        <f ca="1">IF($N130,_xll.BDH($K130,R$4,$M130),"[DISABLED]")</f>
        <v>#NAME?</v>
      </c>
      <c r="S130" s="84" t="e">
        <f ca="1">IF($N130,_xll.BDH($K130,S$4,$M130),"[DISABLED]")</f>
        <v>#NAME?</v>
      </c>
      <c r="T130" s="84" t="e">
        <f ca="1">IF($N130,_xll.BDH($K130,T$4,$M130),"[DISABLED]")</f>
        <v>#NAME?</v>
      </c>
      <c r="V130" s="106" t="s">
        <v>8707</v>
      </c>
      <c r="W130" s="107" t="s">
        <v>1055</v>
      </c>
      <c r="X130" s="108">
        <v>42276</v>
      </c>
      <c r="Y130" s="107" t="b">
        <v>1</v>
      </c>
      <c r="Z130" s="107" t="s">
        <v>6807</v>
      </c>
      <c r="AA130" s="107" t="s">
        <v>8333</v>
      </c>
      <c r="AB130" s="107" t="s">
        <v>8638</v>
      </c>
      <c r="AC130" s="107">
        <v>66.8</v>
      </c>
      <c r="AD130" s="107" t="s">
        <v>6569</v>
      </c>
      <c r="AE130" s="107" t="s">
        <v>6569</v>
      </c>
    </row>
    <row r="131" spans="2:31" outlineLevel="1">
      <c r="B131" s="24" t="s">
        <v>5234</v>
      </c>
      <c r="C131" s="24" t="s">
        <v>0</v>
      </c>
      <c r="D131" s="24" t="s">
        <v>57</v>
      </c>
      <c r="E131" s="24" t="s">
        <v>157</v>
      </c>
      <c r="F131" s="83" t="s">
        <v>146</v>
      </c>
      <c r="G131" s="24">
        <v>0</v>
      </c>
      <c r="H131" s="24" t="s">
        <v>2796</v>
      </c>
      <c r="I131" s="24" t="s">
        <v>2710</v>
      </c>
      <c r="J131" s="24" t="s">
        <v>73</v>
      </c>
      <c r="K131" s="72" t="str">
        <f t="shared" si="3"/>
        <v>EUNER9 ICPL Curncy</v>
      </c>
      <c r="L131" s="25" t="str">
        <f t="shared" si="4"/>
        <v>ICPL</v>
      </c>
      <c r="M131" s="26">
        <f t="shared" ca="1" si="4"/>
        <v>42276</v>
      </c>
      <c r="N131" s="25" t="b">
        <f t="shared" si="4"/>
        <v>1</v>
      </c>
      <c r="O131" s="84" t="e">
        <f ca="1">IF($N131,_xll.BDP($K131,O$4),"[DISABLED]")</f>
        <v>#NAME?</v>
      </c>
      <c r="P131" s="84" t="e">
        <f ca="1">IF($N131,_xll.BDP($K131,P$4),"[DISABLED]")</f>
        <v>#NAME?</v>
      </c>
      <c r="Q131" s="84" t="e">
        <f ca="1">IF($N131,_xll.BDP($K131,Q$4),"[DISABLED]")</f>
        <v>#NAME?</v>
      </c>
      <c r="R131" s="84" t="e">
        <f ca="1">IF($N131,_xll.BDH($K131,R$4,$M131),"[DISABLED]")</f>
        <v>#NAME?</v>
      </c>
      <c r="S131" s="84" t="e">
        <f ca="1">IF($N131,_xll.BDH($K131,S$4,$M131),"[DISABLED]")</f>
        <v>#NAME?</v>
      </c>
      <c r="T131" s="84" t="e">
        <f ca="1">IF($N131,_xll.BDH($K131,T$4,$M131),"[DISABLED]")</f>
        <v>#NAME?</v>
      </c>
      <c r="V131" s="106" t="s">
        <v>8708</v>
      </c>
      <c r="W131" s="107" t="s">
        <v>1055</v>
      </c>
      <c r="X131" s="108">
        <v>42276</v>
      </c>
      <c r="Y131" s="107" t="b">
        <v>1</v>
      </c>
      <c r="Z131" s="107" t="s">
        <v>6808</v>
      </c>
      <c r="AA131" s="107" t="s">
        <v>8333</v>
      </c>
      <c r="AB131" s="107" t="s">
        <v>8638</v>
      </c>
      <c r="AC131" s="107">
        <v>67.7</v>
      </c>
      <c r="AD131" s="107" t="s">
        <v>6569</v>
      </c>
      <c r="AE131" s="107" t="s">
        <v>6569</v>
      </c>
    </row>
    <row r="132" spans="2:31" outlineLevel="1">
      <c r="B132" s="24" t="s">
        <v>5234</v>
      </c>
      <c r="C132" s="24" t="s">
        <v>0</v>
      </c>
      <c r="D132" s="24" t="s">
        <v>57</v>
      </c>
      <c r="E132" s="24" t="s">
        <v>157</v>
      </c>
      <c r="F132" s="83" t="s">
        <v>42</v>
      </c>
      <c r="G132" s="24">
        <v>0</v>
      </c>
      <c r="H132" s="24" t="s">
        <v>2796</v>
      </c>
      <c r="I132" s="24" t="s">
        <v>2711</v>
      </c>
      <c r="J132" s="24" t="s">
        <v>73</v>
      </c>
      <c r="K132" s="72" t="str">
        <f t="shared" si="3"/>
        <v>EUNE29 ICPL Curncy</v>
      </c>
      <c r="L132" s="25" t="str">
        <f t="shared" si="4"/>
        <v>ICPL</v>
      </c>
      <c r="M132" s="26">
        <f t="shared" ca="1" si="4"/>
        <v>42276</v>
      </c>
      <c r="N132" s="25" t="b">
        <f t="shared" si="4"/>
        <v>1</v>
      </c>
      <c r="O132" s="84" t="e">
        <f ca="1">IF($N132,_xll.BDP($K132,O$4),"[DISABLED]")</f>
        <v>#NAME?</v>
      </c>
      <c r="P132" s="84" t="e">
        <f ca="1">IF($N132,_xll.BDP($K132,P$4),"[DISABLED]")</f>
        <v>#NAME?</v>
      </c>
      <c r="Q132" s="84" t="e">
        <f ca="1">IF($N132,_xll.BDP($K132,Q$4),"[DISABLED]")</f>
        <v>#NAME?</v>
      </c>
      <c r="R132" s="84" t="e">
        <f ca="1">IF($N132,_xll.BDH($K132,R$4,$M132),"[DISABLED]")</f>
        <v>#NAME?</v>
      </c>
      <c r="S132" s="84" t="e">
        <f ca="1">IF($N132,_xll.BDH($K132,S$4,$M132),"[DISABLED]")</f>
        <v>#NAME?</v>
      </c>
      <c r="T132" s="84" t="e">
        <f ca="1">IF($N132,_xll.BDH($K132,T$4,$M132),"[DISABLED]")</f>
        <v>#NAME?</v>
      </c>
      <c r="V132" s="106" t="s">
        <v>8709</v>
      </c>
      <c r="W132" s="107" t="s">
        <v>1055</v>
      </c>
      <c r="X132" s="108">
        <v>42276</v>
      </c>
      <c r="Y132" s="107" t="b">
        <v>1</v>
      </c>
      <c r="Z132" s="107" t="s">
        <v>6809</v>
      </c>
      <c r="AA132" s="107" t="s">
        <v>8333</v>
      </c>
      <c r="AB132" s="107" t="s">
        <v>8563</v>
      </c>
      <c r="AC132" s="107">
        <v>69.099999999999994</v>
      </c>
      <c r="AD132" s="107" t="s">
        <v>6569</v>
      </c>
      <c r="AE132" s="107" t="s">
        <v>6569</v>
      </c>
    </row>
    <row r="133" spans="2:31" outlineLevel="1">
      <c r="B133" s="24" t="s">
        <v>5234</v>
      </c>
      <c r="C133" s="24" t="s">
        <v>0</v>
      </c>
      <c r="D133" s="24" t="s">
        <v>57</v>
      </c>
      <c r="E133" s="24" t="s">
        <v>157</v>
      </c>
      <c r="F133" s="83" t="s">
        <v>43</v>
      </c>
      <c r="G133" s="24">
        <v>0</v>
      </c>
      <c r="H133" s="24" t="s">
        <v>2796</v>
      </c>
      <c r="I133" s="24" t="s">
        <v>2712</v>
      </c>
      <c r="J133" s="24" t="s">
        <v>73</v>
      </c>
      <c r="K133" s="72" t="str">
        <f t="shared" si="3"/>
        <v>EUNE39 ICPL Curncy</v>
      </c>
      <c r="L133" s="25" t="str">
        <f t="shared" si="4"/>
        <v>ICPL</v>
      </c>
      <c r="M133" s="26">
        <f t="shared" ca="1" si="4"/>
        <v>42276</v>
      </c>
      <c r="N133" s="25" t="b">
        <f t="shared" si="4"/>
        <v>1</v>
      </c>
      <c r="O133" s="84" t="e">
        <f ca="1">IF($N133,_xll.BDP($K133,O$4),"[DISABLED]")</f>
        <v>#NAME?</v>
      </c>
      <c r="P133" s="84" t="e">
        <f ca="1">IF($N133,_xll.BDP($K133,P$4),"[DISABLED]")</f>
        <v>#NAME?</v>
      </c>
      <c r="Q133" s="84" t="e">
        <f ca="1">IF($N133,_xll.BDP($K133,Q$4),"[DISABLED]")</f>
        <v>#NAME?</v>
      </c>
      <c r="R133" s="84" t="e">
        <f ca="1">IF($N133,_xll.BDH($K133,R$4,$M133),"[DISABLED]")</f>
        <v>#NAME?</v>
      </c>
      <c r="S133" s="84" t="e">
        <f ca="1">IF($N133,_xll.BDH($K133,S$4,$M133),"[DISABLED]")</f>
        <v>#NAME?</v>
      </c>
      <c r="T133" s="84" t="e">
        <f ca="1">IF($N133,_xll.BDH($K133,T$4,$M133),"[DISABLED]")</f>
        <v>#NAME?</v>
      </c>
      <c r="V133" s="106" t="s">
        <v>8710</v>
      </c>
      <c r="W133" s="107" t="s">
        <v>1055</v>
      </c>
      <c r="X133" s="108">
        <v>42276</v>
      </c>
      <c r="Y133" s="107" t="b">
        <v>1</v>
      </c>
      <c r="Z133" s="107" t="s">
        <v>6810</v>
      </c>
      <c r="AA133" s="107" t="s">
        <v>8333</v>
      </c>
      <c r="AB133" s="107" t="s">
        <v>8563</v>
      </c>
      <c r="AC133" s="107">
        <v>71.2</v>
      </c>
      <c r="AD133" s="107" t="s">
        <v>6569</v>
      </c>
      <c r="AE133" s="107" t="s">
        <v>6569</v>
      </c>
    </row>
    <row r="134" spans="2:31" outlineLevel="1">
      <c r="B134" s="24" t="s">
        <v>5234</v>
      </c>
      <c r="C134" s="24" t="s">
        <v>0</v>
      </c>
      <c r="D134" s="24" t="s">
        <v>57</v>
      </c>
      <c r="E134" s="24" t="s">
        <v>157</v>
      </c>
      <c r="F134" s="83" t="s">
        <v>152</v>
      </c>
      <c r="G134" s="24">
        <v>0</v>
      </c>
      <c r="H134" s="24" t="s">
        <v>2796</v>
      </c>
      <c r="I134" s="24" t="s">
        <v>2713</v>
      </c>
      <c r="J134" s="24" t="s">
        <v>73</v>
      </c>
      <c r="K134" s="72" t="str">
        <f t="shared" ref="K134:K197" si="5">I134&amp;" "&amp;L134&amp;" "&amp;J134</f>
        <v>EUNE49 ICPL Curncy</v>
      </c>
      <c r="L134" s="25" t="str">
        <f t="shared" ref="L134:N197" si="6">L$4</f>
        <v>ICPL</v>
      </c>
      <c r="M134" s="26">
        <f t="shared" ca="1" si="6"/>
        <v>42276</v>
      </c>
      <c r="N134" s="25" t="b">
        <f t="shared" si="6"/>
        <v>1</v>
      </c>
      <c r="O134" s="84" t="e">
        <f ca="1">IF($N134,_xll.BDP($K134,O$4),"[DISABLED]")</f>
        <v>#NAME?</v>
      </c>
      <c r="P134" s="84" t="e">
        <f ca="1">IF($N134,_xll.BDP($K134,P$4),"[DISABLED]")</f>
        <v>#NAME?</v>
      </c>
      <c r="Q134" s="84" t="e">
        <f ca="1">IF($N134,_xll.BDP($K134,Q$4),"[DISABLED]")</f>
        <v>#NAME?</v>
      </c>
      <c r="R134" s="84" t="e">
        <f ca="1">IF($N134,_xll.BDH($K134,R$4,$M134),"[DISABLED]")</f>
        <v>#NAME?</v>
      </c>
      <c r="S134" s="84" t="e">
        <f ca="1">IF($N134,_xll.BDH($K134,S$4,$M134),"[DISABLED]")</f>
        <v>#NAME?</v>
      </c>
      <c r="T134" s="84" t="e">
        <f ca="1">IF($N134,_xll.BDH($K134,T$4,$M134),"[DISABLED]")</f>
        <v>#NAME?</v>
      </c>
      <c r="V134" s="106" t="s">
        <v>8711</v>
      </c>
      <c r="W134" s="107" t="s">
        <v>1055</v>
      </c>
      <c r="X134" s="108">
        <v>42276</v>
      </c>
      <c r="Y134" s="107" t="b">
        <v>1</v>
      </c>
      <c r="Z134" s="107" t="s">
        <v>6811</v>
      </c>
      <c r="AA134" s="107" t="s">
        <v>8333</v>
      </c>
      <c r="AB134" s="107" t="s">
        <v>8646</v>
      </c>
      <c r="AC134" s="107">
        <v>73.2</v>
      </c>
      <c r="AD134" s="107" t="s">
        <v>6569</v>
      </c>
      <c r="AE134" s="107" t="s">
        <v>6569</v>
      </c>
    </row>
    <row r="135" spans="2:31" outlineLevel="1">
      <c r="B135" s="24" t="s">
        <v>5234</v>
      </c>
      <c r="C135" s="24" t="s">
        <v>0</v>
      </c>
      <c r="D135" s="24" t="s">
        <v>57</v>
      </c>
      <c r="E135" s="24" t="s">
        <v>157</v>
      </c>
      <c r="F135" s="83" t="s">
        <v>44</v>
      </c>
      <c r="G135" s="24">
        <v>0</v>
      </c>
      <c r="H135" s="24" t="s">
        <v>2796</v>
      </c>
      <c r="I135" s="24" t="s">
        <v>2714</v>
      </c>
      <c r="J135" s="24" t="s">
        <v>73</v>
      </c>
      <c r="K135" s="72" t="str">
        <f t="shared" si="5"/>
        <v>EUNE59 ICPL Curncy</v>
      </c>
      <c r="L135" s="25" t="str">
        <f t="shared" si="6"/>
        <v>ICPL</v>
      </c>
      <c r="M135" s="26">
        <f t="shared" ca="1" si="6"/>
        <v>42276</v>
      </c>
      <c r="N135" s="25" t="b">
        <f t="shared" si="6"/>
        <v>1</v>
      </c>
      <c r="O135" s="84" t="e">
        <f ca="1">IF($N135,_xll.BDP($K135,O$4),"[DISABLED]")</f>
        <v>#NAME?</v>
      </c>
      <c r="P135" s="84" t="e">
        <f ca="1">IF($N135,_xll.BDP($K135,P$4),"[DISABLED]")</f>
        <v>#NAME?</v>
      </c>
      <c r="Q135" s="84" t="e">
        <f ca="1">IF($N135,_xll.BDP($K135,Q$4),"[DISABLED]")</f>
        <v>#NAME?</v>
      </c>
      <c r="R135" s="84" t="e">
        <f ca="1">IF($N135,_xll.BDH($K135,R$4,$M135),"[DISABLED]")</f>
        <v>#NAME?</v>
      </c>
      <c r="S135" s="84" t="e">
        <f ca="1">IF($N135,_xll.BDH($K135,S$4,$M135),"[DISABLED]")</f>
        <v>#NAME?</v>
      </c>
      <c r="T135" s="84" t="e">
        <f ca="1">IF($N135,_xll.BDH($K135,T$4,$M135),"[DISABLED]")</f>
        <v>#NAME?</v>
      </c>
      <c r="V135" s="106" t="s">
        <v>8712</v>
      </c>
      <c r="W135" s="107" t="s">
        <v>1055</v>
      </c>
      <c r="X135" s="108">
        <v>42276</v>
      </c>
      <c r="Y135" s="107" t="b">
        <v>1</v>
      </c>
      <c r="Z135" s="107" t="s">
        <v>6812</v>
      </c>
      <c r="AA135" s="107" t="s">
        <v>8333</v>
      </c>
      <c r="AB135" s="107" t="s">
        <v>8648</v>
      </c>
      <c r="AC135" s="107">
        <v>74.099999999999994</v>
      </c>
      <c r="AD135" s="107" t="s">
        <v>6569</v>
      </c>
      <c r="AE135" s="107" t="s">
        <v>6569</v>
      </c>
    </row>
    <row r="136" spans="2:31" outlineLevel="1">
      <c r="B136" s="24" t="s">
        <v>5234</v>
      </c>
      <c r="C136" s="24" t="s">
        <v>0</v>
      </c>
      <c r="D136" s="24" t="s">
        <v>57</v>
      </c>
      <c r="E136" s="24" t="s">
        <v>157</v>
      </c>
      <c r="F136" s="83" t="s">
        <v>45</v>
      </c>
      <c r="G136" s="24">
        <v>0</v>
      </c>
      <c r="H136" s="24" t="s">
        <v>2796</v>
      </c>
      <c r="I136" s="24" t="s">
        <v>2715</v>
      </c>
      <c r="J136" s="24" t="s">
        <v>73</v>
      </c>
      <c r="K136" s="72" t="str">
        <f t="shared" si="5"/>
        <v>EUNE79 ICPL Curncy</v>
      </c>
      <c r="L136" s="25" t="str">
        <f t="shared" si="6"/>
        <v>ICPL</v>
      </c>
      <c r="M136" s="26">
        <f t="shared" ca="1" si="6"/>
        <v>42276</v>
      </c>
      <c r="N136" s="25" t="b">
        <f t="shared" si="6"/>
        <v>1</v>
      </c>
      <c r="O136" s="84" t="e">
        <f ca="1">IF($N136,_xll.BDP($K136,O$4),"[DISABLED]")</f>
        <v>#NAME?</v>
      </c>
      <c r="P136" s="84" t="e">
        <f ca="1">IF($N136,_xll.BDP($K136,P$4),"[DISABLED]")</f>
        <v>#NAME?</v>
      </c>
      <c r="Q136" s="84" t="e">
        <f ca="1">IF($N136,_xll.BDP($K136,Q$4),"[DISABLED]")</f>
        <v>#NAME?</v>
      </c>
      <c r="R136" s="84" t="e">
        <f ca="1">IF($N136,_xll.BDH($K136,R$4,$M136),"[DISABLED]")</f>
        <v>#NAME?</v>
      </c>
      <c r="S136" s="84" t="e">
        <f ca="1">IF($N136,_xll.BDH($K136,S$4,$M136),"[DISABLED]")</f>
        <v>#NAME?</v>
      </c>
      <c r="T136" s="84" t="e">
        <f ca="1">IF($N136,_xll.BDH($K136,T$4,$M136),"[DISABLED]")</f>
        <v>#NAME?</v>
      </c>
      <c r="V136" s="106" t="s">
        <v>8713</v>
      </c>
      <c r="W136" s="107" t="s">
        <v>1055</v>
      </c>
      <c r="X136" s="108">
        <v>42276</v>
      </c>
      <c r="Y136" s="107" t="b">
        <v>1</v>
      </c>
      <c r="Z136" s="107" t="s">
        <v>6813</v>
      </c>
      <c r="AA136" s="107" t="s">
        <v>8333</v>
      </c>
      <c r="AB136" s="107" t="s">
        <v>8577</v>
      </c>
      <c r="AC136" s="107">
        <v>74.599999999999994</v>
      </c>
      <c r="AD136" s="107" t="s">
        <v>6569</v>
      </c>
      <c r="AE136" s="107" t="s">
        <v>6569</v>
      </c>
    </row>
    <row r="137" spans="2:31" outlineLevel="1">
      <c r="B137" s="24" t="s">
        <v>5234</v>
      </c>
      <c r="C137" s="24" t="s">
        <v>0</v>
      </c>
      <c r="D137" s="24" t="s">
        <v>57</v>
      </c>
      <c r="E137" s="24" t="s">
        <v>157</v>
      </c>
      <c r="F137" s="83" t="s">
        <v>46</v>
      </c>
      <c r="G137" s="24">
        <v>0</v>
      </c>
      <c r="H137" s="24" t="s">
        <v>2796</v>
      </c>
      <c r="I137" s="24" t="s">
        <v>2716</v>
      </c>
      <c r="J137" s="24" t="s">
        <v>73</v>
      </c>
      <c r="K137" s="72" t="str">
        <f t="shared" si="5"/>
        <v>EUNE109 ICPL Curncy</v>
      </c>
      <c r="L137" s="25" t="str">
        <f t="shared" si="6"/>
        <v>ICPL</v>
      </c>
      <c r="M137" s="26">
        <f t="shared" ca="1" si="6"/>
        <v>42276</v>
      </c>
      <c r="N137" s="25" t="b">
        <f t="shared" si="6"/>
        <v>1</v>
      </c>
      <c r="O137" s="84" t="e">
        <f ca="1">IF($N137,_xll.BDP($K137,O$4),"[DISABLED]")</f>
        <v>#NAME?</v>
      </c>
      <c r="P137" s="84" t="e">
        <f ca="1">IF($N137,_xll.BDP($K137,P$4),"[DISABLED]")</f>
        <v>#NAME?</v>
      </c>
      <c r="Q137" s="84" t="e">
        <f ca="1">IF($N137,_xll.BDP($K137,Q$4),"[DISABLED]")</f>
        <v>#NAME?</v>
      </c>
      <c r="R137" s="84" t="e">
        <f ca="1">IF($N137,_xll.BDH($K137,R$4,$M137),"[DISABLED]")</f>
        <v>#NAME?</v>
      </c>
      <c r="S137" s="84" t="e">
        <f ca="1">IF($N137,_xll.BDH($K137,S$4,$M137),"[DISABLED]")</f>
        <v>#NAME?</v>
      </c>
      <c r="T137" s="84" t="e">
        <f ca="1">IF($N137,_xll.BDH($K137,T$4,$M137),"[DISABLED]")</f>
        <v>#NAME?</v>
      </c>
      <c r="V137" s="106" t="s">
        <v>8714</v>
      </c>
      <c r="W137" s="107" t="s">
        <v>1055</v>
      </c>
      <c r="X137" s="108">
        <v>42276</v>
      </c>
      <c r="Y137" s="107" t="b">
        <v>1</v>
      </c>
      <c r="Z137" s="107" t="s">
        <v>6814</v>
      </c>
      <c r="AA137" s="107" t="s">
        <v>8333</v>
      </c>
      <c r="AB137" s="107" t="s">
        <v>8577</v>
      </c>
      <c r="AC137" s="107">
        <v>73.5</v>
      </c>
      <c r="AD137" s="107" t="s">
        <v>6569</v>
      </c>
      <c r="AE137" s="107" t="s">
        <v>6569</v>
      </c>
    </row>
    <row r="138" spans="2:31" outlineLevel="1">
      <c r="B138" s="24" t="s">
        <v>5234</v>
      </c>
      <c r="C138" s="24" t="s">
        <v>0</v>
      </c>
      <c r="D138" s="24" t="s">
        <v>57</v>
      </c>
      <c r="E138" s="24" t="s">
        <v>157</v>
      </c>
      <c r="F138" s="83" t="s">
        <v>47</v>
      </c>
      <c r="G138" s="24">
        <v>0</v>
      </c>
      <c r="H138" s="24" t="s">
        <v>2796</v>
      </c>
      <c r="I138" s="24" t="s">
        <v>2717</v>
      </c>
      <c r="J138" s="24" t="s">
        <v>73</v>
      </c>
      <c r="K138" s="72" t="str">
        <f t="shared" si="5"/>
        <v>EUNE159 ICPL Curncy</v>
      </c>
      <c r="L138" s="25" t="str">
        <f t="shared" si="6"/>
        <v>ICPL</v>
      </c>
      <c r="M138" s="26">
        <f t="shared" ca="1" si="6"/>
        <v>42276</v>
      </c>
      <c r="N138" s="25" t="b">
        <f t="shared" si="6"/>
        <v>1</v>
      </c>
      <c r="O138" s="84" t="e">
        <f ca="1">IF($N138,_xll.BDP($K138,O$4),"[DISABLED]")</f>
        <v>#NAME?</v>
      </c>
      <c r="P138" s="84" t="e">
        <f ca="1">IF($N138,_xll.BDP($K138,P$4),"[DISABLED]")</f>
        <v>#NAME?</v>
      </c>
      <c r="Q138" s="84" t="e">
        <f ca="1">IF($N138,_xll.BDP($K138,Q$4),"[DISABLED]")</f>
        <v>#NAME?</v>
      </c>
      <c r="R138" s="84" t="e">
        <f ca="1">IF($N138,_xll.BDH($K138,R$4,$M138),"[DISABLED]")</f>
        <v>#NAME?</v>
      </c>
      <c r="S138" s="84" t="e">
        <f ca="1">IF($N138,_xll.BDH($K138,S$4,$M138),"[DISABLED]")</f>
        <v>#NAME?</v>
      </c>
      <c r="T138" s="84" t="e">
        <f ca="1">IF($N138,_xll.BDH($K138,T$4,$M138),"[DISABLED]")</f>
        <v>#NAME?</v>
      </c>
      <c r="V138" s="106" t="s">
        <v>8715</v>
      </c>
      <c r="W138" s="107" t="s">
        <v>1055</v>
      </c>
      <c r="X138" s="108">
        <v>42276</v>
      </c>
      <c r="Y138" s="107" t="b">
        <v>1</v>
      </c>
      <c r="Z138" s="107" t="s">
        <v>6815</v>
      </c>
      <c r="AA138" s="107" t="s">
        <v>8333</v>
      </c>
      <c r="AB138" s="107" t="s">
        <v>8580</v>
      </c>
      <c r="AC138" s="107">
        <v>69.599999999999994</v>
      </c>
      <c r="AD138" s="107" t="s">
        <v>6569</v>
      </c>
      <c r="AE138" s="107" t="s">
        <v>6569</v>
      </c>
    </row>
    <row r="139" spans="2:31" outlineLevel="1">
      <c r="B139" s="24" t="s">
        <v>5234</v>
      </c>
      <c r="C139" s="24" t="s">
        <v>0</v>
      </c>
      <c r="D139" s="24" t="s">
        <v>57</v>
      </c>
      <c r="E139" s="24" t="s">
        <v>157</v>
      </c>
      <c r="F139" s="83" t="s">
        <v>48</v>
      </c>
      <c r="G139" s="24">
        <v>0</v>
      </c>
      <c r="H139" s="24" t="s">
        <v>2796</v>
      </c>
      <c r="I139" s="24" t="s">
        <v>2718</v>
      </c>
      <c r="J139" s="24" t="s">
        <v>73</v>
      </c>
      <c r="K139" s="72" t="str">
        <f t="shared" si="5"/>
        <v>EUNE209 ICPL Curncy</v>
      </c>
      <c r="L139" s="25" t="str">
        <f t="shared" si="6"/>
        <v>ICPL</v>
      </c>
      <c r="M139" s="26">
        <f t="shared" ca="1" si="6"/>
        <v>42276</v>
      </c>
      <c r="N139" s="25" t="b">
        <f t="shared" si="6"/>
        <v>1</v>
      </c>
      <c r="O139" s="84" t="e">
        <f ca="1">IF($N139,_xll.BDP($K139,O$4),"[DISABLED]")</f>
        <v>#NAME?</v>
      </c>
      <c r="P139" s="84" t="e">
        <f ca="1">IF($N139,_xll.BDP($K139,P$4),"[DISABLED]")</f>
        <v>#NAME?</v>
      </c>
      <c r="Q139" s="84" t="e">
        <f ca="1">IF($N139,_xll.BDP($K139,Q$4),"[DISABLED]")</f>
        <v>#NAME?</v>
      </c>
      <c r="R139" s="84" t="e">
        <f ca="1">IF($N139,_xll.BDH($K139,R$4,$M139),"[DISABLED]")</f>
        <v>#NAME?</v>
      </c>
      <c r="S139" s="84" t="e">
        <f ca="1">IF($N139,_xll.BDH($K139,S$4,$M139),"[DISABLED]")</f>
        <v>#NAME?</v>
      </c>
      <c r="T139" s="84" t="e">
        <f ca="1">IF($N139,_xll.BDH($K139,T$4,$M139),"[DISABLED]")</f>
        <v>#NAME?</v>
      </c>
      <c r="V139" s="106" t="s">
        <v>8716</v>
      </c>
      <c r="W139" s="107" t="s">
        <v>1055</v>
      </c>
      <c r="X139" s="108">
        <v>42276</v>
      </c>
      <c r="Y139" s="107" t="b">
        <v>1</v>
      </c>
      <c r="Z139" s="107" t="s">
        <v>6816</v>
      </c>
      <c r="AA139" s="107" t="s">
        <v>8333</v>
      </c>
      <c r="AB139" s="107" t="s">
        <v>8580</v>
      </c>
      <c r="AC139" s="107">
        <v>64.8</v>
      </c>
      <c r="AD139" s="107" t="s">
        <v>6569</v>
      </c>
      <c r="AE139" s="107" t="s">
        <v>6569</v>
      </c>
    </row>
    <row r="140" spans="2:31" outlineLevel="1">
      <c r="B140" s="24" t="s">
        <v>5234</v>
      </c>
      <c r="C140" s="24" t="s">
        <v>0</v>
      </c>
      <c r="D140" s="24" t="s">
        <v>57</v>
      </c>
      <c r="E140" s="24" t="s">
        <v>46</v>
      </c>
      <c r="F140" s="24" t="s">
        <v>209</v>
      </c>
      <c r="G140" s="24">
        <v>0</v>
      </c>
      <c r="H140" s="24" t="s">
        <v>2796</v>
      </c>
      <c r="I140" s="24" t="s">
        <v>2719</v>
      </c>
      <c r="J140" s="24" t="s">
        <v>73</v>
      </c>
      <c r="K140" s="72" t="str">
        <f t="shared" si="5"/>
        <v>EUNEA10 ICPL Curncy</v>
      </c>
      <c r="L140" s="25" t="str">
        <f t="shared" si="6"/>
        <v>ICPL</v>
      </c>
      <c r="M140" s="26">
        <f t="shared" ca="1" si="6"/>
        <v>42276</v>
      </c>
      <c r="N140" s="25" t="b">
        <f t="shared" si="6"/>
        <v>1</v>
      </c>
      <c r="O140" s="84" t="e">
        <f ca="1">IF($N140,_xll.BDP($K140,O$4),"[DISABLED]")</f>
        <v>#NAME?</v>
      </c>
      <c r="P140" s="84" t="e">
        <f ca="1">IF($N140,_xll.BDP($K140,P$4),"[DISABLED]")</f>
        <v>#NAME?</v>
      </c>
      <c r="Q140" s="84" t="e">
        <f ca="1">IF($N140,_xll.BDP($K140,Q$4),"[DISABLED]")</f>
        <v>#NAME?</v>
      </c>
      <c r="R140" s="84" t="e">
        <f ca="1">IF($N140,_xll.BDH($K140,R$4,$M140),"[DISABLED]")</f>
        <v>#NAME?</v>
      </c>
      <c r="S140" s="84" t="e">
        <f ca="1">IF($N140,_xll.BDH($K140,S$4,$M140),"[DISABLED]")</f>
        <v>#NAME?</v>
      </c>
      <c r="T140" s="84" t="e">
        <f ca="1">IF($N140,_xll.BDH($K140,T$4,$M140),"[DISABLED]")</f>
        <v>#NAME?</v>
      </c>
      <c r="V140" s="106" t="s">
        <v>8717</v>
      </c>
      <c r="W140" s="107" t="s">
        <v>1055</v>
      </c>
      <c r="X140" s="108">
        <v>42276</v>
      </c>
      <c r="Y140" s="107" t="b">
        <v>1</v>
      </c>
      <c r="Z140" s="107" t="s">
        <v>6817</v>
      </c>
      <c r="AA140" s="107" t="s">
        <v>8333</v>
      </c>
      <c r="AB140" s="107" t="s">
        <v>8655</v>
      </c>
      <c r="AC140" s="107">
        <v>66.400000000000006</v>
      </c>
      <c r="AD140" s="107" t="s">
        <v>6569</v>
      </c>
      <c r="AE140" s="107" t="s">
        <v>6569</v>
      </c>
    </row>
    <row r="141" spans="2:31" outlineLevel="1">
      <c r="B141" s="24" t="s">
        <v>5234</v>
      </c>
      <c r="C141" s="24" t="s">
        <v>0</v>
      </c>
      <c r="D141" s="24" t="s">
        <v>57</v>
      </c>
      <c r="E141" s="24" t="s">
        <v>46</v>
      </c>
      <c r="F141" s="24" t="s">
        <v>210</v>
      </c>
      <c r="G141" s="24">
        <v>0</v>
      </c>
      <c r="H141" s="24" t="s">
        <v>2796</v>
      </c>
      <c r="I141" s="24" t="s">
        <v>2720</v>
      </c>
      <c r="J141" s="24" t="s">
        <v>73</v>
      </c>
      <c r="K141" s="72" t="str">
        <f t="shared" si="5"/>
        <v>EUNEB10 ICPL Curncy</v>
      </c>
      <c r="L141" s="25" t="str">
        <f t="shared" si="6"/>
        <v>ICPL</v>
      </c>
      <c r="M141" s="26">
        <f t="shared" ca="1" si="6"/>
        <v>42276</v>
      </c>
      <c r="N141" s="25" t="b">
        <f t="shared" si="6"/>
        <v>1</v>
      </c>
      <c r="O141" s="84" t="e">
        <f ca="1">IF($N141,_xll.BDP($K141,O$4),"[DISABLED]")</f>
        <v>#NAME?</v>
      </c>
      <c r="P141" s="84" t="e">
        <f ca="1">IF($N141,_xll.BDP($K141,P$4),"[DISABLED]")</f>
        <v>#NAME?</v>
      </c>
      <c r="Q141" s="84" t="e">
        <f ca="1">IF($N141,_xll.BDP($K141,Q$4),"[DISABLED]")</f>
        <v>#NAME?</v>
      </c>
      <c r="R141" s="84" t="e">
        <f ca="1">IF($N141,_xll.BDH($K141,R$4,$M141),"[DISABLED]")</f>
        <v>#NAME?</v>
      </c>
      <c r="S141" s="84" t="e">
        <f ca="1">IF($N141,_xll.BDH($K141,S$4,$M141),"[DISABLED]")</f>
        <v>#NAME?</v>
      </c>
      <c r="T141" s="84" t="e">
        <f ca="1">IF($N141,_xll.BDH($K141,T$4,$M141),"[DISABLED]")</f>
        <v>#NAME?</v>
      </c>
      <c r="V141" s="106" t="s">
        <v>8718</v>
      </c>
      <c r="W141" s="107" t="s">
        <v>1055</v>
      </c>
      <c r="X141" s="108">
        <v>42276</v>
      </c>
      <c r="Y141" s="107" t="b">
        <v>1</v>
      </c>
      <c r="Z141" s="107" t="s">
        <v>6818</v>
      </c>
      <c r="AA141" s="107" t="s">
        <v>8333</v>
      </c>
      <c r="AB141" s="107" t="s">
        <v>8655</v>
      </c>
      <c r="AC141" s="107">
        <v>67.099999999999994</v>
      </c>
      <c r="AD141" s="107" t="s">
        <v>6569</v>
      </c>
      <c r="AE141" s="107" t="s">
        <v>6569</v>
      </c>
    </row>
    <row r="142" spans="2:31" outlineLevel="1">
      <c r="B142" s="24" t="s">
        <v>5234</v>
      </c>
      <c r="C142" s="24" t="s">
        <v>0</v>
      </c>
      <c r="D142" s="24" t="s">
        <v>57</v>
      </c>
      <c r="E142" s="24" t="s">
        <v>46</v>
      </c>
      <c r="F142" s="83" t="s">
        <v>54</v>
      </c>
      <c r="G142" s="24">
        <v>0</v>
      </c>
      <c r="H142" s="24" t="s">
        <v>2796</v>
      </c>
      <c r="I142" s="24" t="s">
        <v>2721</v>
      </c>
      <c r="J142" s="24" t="s">
        <v>73</v>
      </c>
      <c r="K142" s="72" t="str">
        <f t="shared" si="5"/>
        <v>EUNEC10 ICPL Curncy</v>
      </c>
      <c r="L142" s="25" t="str">
        <f t="shared" si="6"/>
        <v>ICPL</v>
      </c>
      <c r="M142" s="26">
        <f t="shared" ca="1" si="6"/>
        <v>42276</v>
      </c>
      <c r="N142" s="25" t="b">
        <f t="shared" si="6"/>
        <v>1</v>
      </c>
      <c r="O142" s="84" t="e">
        <f ca="1">IF($N142,_xll.BDP($K142,O$4),"[DISABLED]")</f>
        <v>#NAME?</v>
      </c>
      <c r="P142" s="84" t="e">
        <f ca="1">IF($N142,_xll.BDP($K142,P$4),"[DISABLED]")</f>
        <v>#NAME?</v>
      </c>
      <c r="Q142" s="84" t="e">
        <f ca="1">IF($N142,_xll.BDP($K142,Q$4),"[DISABLED]")</f>
        <v>#NAME?</v>
      </c>
      <c r="R142" s="84" t="e">
        <f ca="1">IF($N142,_xll.BDH($K142,R$4,$M142),"[DISABLED]")</f>
        <v>#NAME?</v>
      </c>
      <c r="S142" s="84" t="e">
        <f ca="1">IF($N142,_xll.BDH($K142,S$4,$M142),"[DISABLED]")</f>
        <v>#NAME?</v>
      </c>
      <c r="T142" s="84" t="e">
        <f ca="1">IF($N142,_xll.BDH($K142,T$4,$M142),"[DISABLED]")</f>
        <v>#NAME?</v>
      </c>
      <c r="V142" s="106" t="s">
        <v>8719</v>
      </c>
      <c r="W142" s="107" t="s">
        <v>1055</v>
      </c>
      <c r="X142" s="108">
        <v>42276</v>
      </c>
      <c r="Y142" s="107" t="b">
        <v>1</v>
      </c>
      <c r="Z142" s="107" t="s">
        <v>6819</v>
      </c>
      <c r="AA142" s="107" t="s">
        <v>8333</v>
      </c>
      <c r="AB142" s="107" t="s">
        <v>8689</v>
      </c>
      <c r="AC142" s="107">
        <v>68</v>
      </c>
      <c r="AD142" s="107" t="s">
        <v>6569</v>
      </c>
      <c r="AE142" s="107" t="s">
        <v>6569</v>
      </c>
    </row>
    <row r="143" spans="2:31" outlineLevel="1">
      <c r="B143" s="24" t="s">
        <v>5234</v>
      </c>
      <c r="C143" s="24" t="s">
        <v>0</v>
      </c>
      <c r="D143" s="24" t="s">
        <v>57</v>
      </c>
      <c r="E143" s="24" t="s">
        <v>46</v>
      </c>
      <c r="F143" s="83" t="s">
        <v>58</v>
      </c>
      <c r="G143" s="24">
        <v>0</v>
      </c>
      <c r="H143" s="24" t="s">
        <v>2796</v>
      </c>
      <c r="I143" s="24" t="s">
        <v>2722</v>
      </c>
      <c r="J143" s="24" t="s">
        <v>73</v>
      </c>
      <c r="K143" s="72" t="str">
        <f t="shared" si="5"/>
        <v>EUNEF10 ICPL Curncy</v>
      </c>
      <c r="L143" s="25" t="str">
        <f t="shared" si="6"/>
        <v>ICPL</v>
      </c>
      <c r="M143" s="26">
        <f t="shared" ca="1" si="6"/>
        <v>42276</v>
      </c>
      <c r="N143" s="25" t="b">
        <f t="shared" si="6"/>
        <v>1</v>
      </c>
      <c r="O143" s="84" t="e">
        <f ca="1">IF($N143,_xll.BDP($K143,O$4),"[DISABLED]")</f>
        <v>#NAME?</v>
      </c>
      <c r="P143" s="84" t="e">
        <f ca="1">IF($N143,_xll.BDP($K143,P$4),"[DISABLED]")</f>
        <v>#NAME?</v>
      </c>
      <c r="Q143" s="84" t="e">
        <f ca="1">IF($N143,_xll.BDP($K143,Q$4),"[DISABLED]")</f>
        <v>#NAME?</v>
      </c>
      <c r="R143" s="84" t="e">
        <f ca="1">IF($N143,_xll.BDH($K143,R$4,$M143),"[DISABLED]")</f>
        <v>#NAME?</v>
      </c>
      <c r="S143" s="84" t="e">
        <f ca="1">IF($N143,_xll.BDH($K143,S$4,$M143),"[DISABLED]")</f>
        <v>#NAME?</v>
      </c>
      <c r="T143" s="84" t="e">
        <f ca="1">IF($N143,_xll.BDH($K143,T$4,$M143),"[DISABLED]")</f>
        <v>#NAME?</v>
      </c>
      <c r="V143" s="106" t="s">
        <v>8720</v>
      </c>
      <c r="W143" s="107" t="s">
        <v>1055</v>
      </c>
      <c r="X143" s="108">
        <v>42276</v>
      </c>
      <c r="Y143" s="107" t="b">
        <v>1</v>
      </c>
      <c r="Z143" s="107" t="s">
        <v>6820</v>
      </c>
      <c r="AA143" s="107" t="s">
        <v>8333</v>
      </c>
      <c r="AB143" s="107" t="s">
        <v>8638</v>
      </c>
      <c r="AC143" s="107">
        <v>69.5</v>
      </c>
      <c r="AD143" s="107" t="s">
        <v>6569</v>
      </c>
      <c r="AE143" s="107" t="s">
        <v>6569</v>
      </c>
    </row>
    <row r="144" spans="2:31" outlineLevel="1">
      <c r="B144" s="24" t="s">
        <v>5234</v>
      </c>
      <c r="C144" s="24" t="s">
        <v>0</v>
      </c>
      <c r="D144" s="24" t="s">
        <v>57</v>
      </c>
      <c r="E144" s="24" t="s">
        <v>46</v>
      </c>
      <c r="F144" s="83" t="s">
        <v>71</v>
      </c>
      <c r="G144" s="24">
        <v>0</v>
      </c>
      <c r="H144" s="24" t="s">
        <v>2796</v>
      </c>
      <c r="I144" s="24" t="s">
        <v>2723</v>
      </c>
      <c r="J144" s="24" t="s">
        <v>73</v>
      </c>
      <c r="K144" s="72" t="str">
        <f t="shared" si="5"/>
        <v>EUNEI10 ICPL Curncy</v>
      </c>
      <c r="L144" s="25" t="str">
        <f t="shared" si="6"/>
        <v>ICPL</v>
      </c>
      <c r="M144" s="26">
        <f t="shared" ca="1" si="6"/>
        <v>42276</v>
      </c>
      <c r="N144" s="25" t="b">
        <f t="shared" si="6"/>
        <v>1</v>
      </c>
      <c r="O144" s="84" t="e">
        <f ca="1">IF($N144,_xll.BDP($K144,O$4),"[DISABLED]")</f>
        <v>#NAME?</v>
      </c>
      <c r="P144" s="84" t="e">
        <f ca="1">IF($N144,_xll.BDP($K144,P$4),"[DISABLED]")</f>
        <v>#NAME?</v>
      </c>
      <c r="Q144" s="84" t="e">
        <f ca="1">IF($N144,_xll.BDP($K144,Q$4),"[DISABLED]")</f>
        <v>#NAME?</v>
      </c>
      <c r="R144" s="84" t="e">
        <f ca="1">IF($N144,_xll.BDH($K144,R$4,$M144),"[DISABLED]")</f>
        <v>#NAME?</v>
      </c>
      <c r="S144" s="84" t="e">
        <f ca="1">IF($N144,_xll.BDH($K144,S$4,$M144),"[DISABLED]")</f>
        <v>#NAME?</v>
      </c>
      <c r="T144" s="84" t="e">
        <f ca="1">IF($N144,_xll.BDH($K144,T$4,$M144),"[DISABLED]")</f>
        <v>#NAME?</v>
      </c>
      <c r="V144" s="106" t="s">
        <v>8721</v>
      </c>
      <c r="W144" s="107" t="s">
        <v>1055</v>
      </c>
      <c r="X144" s="108">
        <v>42276</v>
      </c>
      <c r="Y144" s="107" t="b">
        <v>1</v>
      </c>
      <c r="Z144" s="107" t="s">
        <v>6821</v>
      </c>
      <c r="AA144" s="107" t="s">
        <v>8333</v>
      </c>
      <c r="AB144" s="107" t="s">
        <v>8640</v>
      </c>
      <c r="AC144" s="107">
        <v>69.900000000000006</v>
      </c>
      <c r="AD144" s="107" t="s">
        <v>6569</v>
      </c>
      <c r="AE144" s="107" t="s">
        <v>6569</v>
      </c>
    </row>
    <row r="145" spans="2:31" outlineLevel="1">
      <c r="B145" s="24" t="s">
        <v>5234</v>
      </c>
      <c r="C145" s="24" t="s">
        <v>0</v>
      </c>
      <c r="D145" s="24" t="s">
        <v>57</v>
      </c>
      <c r="E145" s="24" t="s">
        <v>46</v>
      </c>
      <c r="F145" s="83" t="s">
        <v>41</v>
      </c>
      <c r="G145" s="24">
        <v>0</v>
      </c>
      <c r="H145" s="24" t="s">
        <v>2796</v>
      </c>
      <c r="I145" s="24" t="s">
        <v>2724</v>
      </c>
      <c r="J145" s="24" t="s">
        <v>73</v>
      </c>
      <c r="K145" s="72" t="str">
        <f t="shared" si="5"/>
        <v>EUNE110 ICPL Curncy</v>
      </c>
      <c r="L145" s="25" t="str">
        <f t="shared" si="6"/>
        <v>ICPL</v>
      </c>
      <c r="M145" s="26">
        <f t="shared" ca="1" si="6"/>
        <v>42276</v>
      </c>
      <c r="N145" s="25" t="b">
        <f t="shared" si="6"/>
        <v>1</v>
      </c>
      <c r="O145" s="84" t="e">
        <f ca="1">IF($N145,_xll.BDP($K145,O$4),"[DISABLED]")</f>
        <v>#NAME?</v>
      </c>
      <c r="P145" s="84" t="e">
        <f ca="1">IF($N145,_xll.BDP($K145,P$4),"[DISABLED]")</f>
        <v>#NAME?</v>
      </c>
      <c r="Q145" s="84" t="e">
        <f ca="1">IF($N145,_xll.BDP($K145,Q$4),"[DISABLED]")</f>
        <v>#NAME?</v>
      </c>
      <c r="R145" s="84" t="e">
        <f ca="1">IF($N145,_xll.BDH($K145,R$4,$M145),"[DISABLED]")</f>
        <v>#NAME?</v>
      </c>
      <c r="S145" s="84" t="e">
        <f ca="1">IF($N145,_xll.BDH($K145,S$4,$M145),"[DISABLED]")</f>
        <v>#NAME?</v>
      </c>
      <c r="T145" s="84" t="e">
        <f ca="1">IF($N145,_xll.BDH($K145,T$4,$M145),"[DISABLED]")</f>
        <v>#NAME?</v>
      </c>
      <c r="V145" s="106" t="s">
        <v>8722</v>
      </c>
      <c r="W145" s="107" t="s">
        <v>1055</v>
      </c>
      <c r="X145" s="108">
        <v>42276</v>
      </c>
      <c r="Y145" s="107" t="b">
        <v>1</v>
      </c>
      <c r="Z145" s="107" t="s">
        <v>6822</v>
      </c>
      <c r="AA145" s="107" t="s">
        <v>8333</v>
      </c>
      <c r="AB145" s="107" t="s">
        <v>8638</v>
      </c>
      <c r="AC145" s="107">
        <v>70.2</v>
      </c>
      <c r="AD145" s="107" t="s">
        <v>6569</v>
      </c>
      <c r="AE145" s="107" t="s">
        <v>6569</v>
      </c>
    </row>
    <row r="146" spans="2:31" outlineLevel="1">
      <c r="B146" s="24" t="s">
        <v>5234</v>
      </c>
      <c r="C146" s="24" t="s">
        <v>0</v>
      </c>
      <c r="D146" s="24" t="s">
        <v>57</v>
      </c>
      <c r="E146" s="24" t="s">
        <v>46</v>
      </c>
      <c r="F146" s="83" t="s">
        <v>146</v>
      </c>
      <c r="G146" s="24">
        <v>0</v>
      </c>
      <c r="H146" s="24" t="s">
        <v>2796</v>
      </c>
      <c r="I146" s="24" t="s">
        <v>2725</v>
      </c>
      <c r="J146" s="24" t="s">
        <v>73</v>
      </c>
      <c r="K146" s="72" t="str">
        <f t="shared" si="5"/>
        <v>EUNER10 ICPL Curncy</v>
      </c>
      <c r="L146" s="25" t="str">
        <f t="shared" si="6"/>
        <v>ICPL</v>
      </c>
      <c r="M146" s="26">
        <f t="shared" ca="1" si="6"/>
        <v>42276</v>
      </c>
      <c r="N146" s="25" t="b">
        <f t="shared" si="6"/>
        <v>1</v>
      </c>
      <c r="O146" s="84" t="e">
        <f ca="1">IF($N146,_xll.BDP($K146,O$4),"[DISABLED]")</f>
        <v>#NAME?</v>
      </c>
      <c r="P146" s="84" t="e">
        <f ca="1">IF($N146,_xll.BDP($K146,P$4),"[DISABLED]")</f>
        <v>#NAME?</v>
      </c>
      <c r="Q146" s="84" t="e">
        <f ca="1">IF($N146,_xll.BDP($K146,Q$4),"[DISABLED]")</f>
        <v>#NAME?</v>
      </c>
      <c r="R146" s="84" t="e">
        <f ca="1">IF($N146,_xll.BDH($K146,R$4,$M146),"[DISABLED]")</f>
        <v>#NAME?</v>
      </c>
      <c r="S146" s="84" t="e">
        <f ca="1">IF($N146,_xll.BDH($K146,S$4,$M146),"[DISABLED]")</f>
        <v>#NAME?</v>
      </c>
      <c r="T146" s="84" t="e">
        <f ca="1">IF($N146,_xll.BDH($K146,T$4,$M146),"[DISABLED]")</f>
        <v>#NAME?</v>
      </c>
      <c r="V146" s="106" t="s">
        <v>8723</v>
      </c>
      <c r="W146" s="107" t="s">
        <v>1055</v>
      </c>
      <c r="X146" s="108">
        <v>42276</v>
      </c>
      <c r="Y146" s="107" t="b">
        <v>1</v>
      </c>
      <c r="Z146" s="107" t="s">
        <v>6823</v>
      </c>
      <c r="AA146" s="107" t="s">
        <v>8333</v>
      </c>
      <c r="AB146" s="107" t="s">
        <v>8638</v>
      </c>
      <c r="AC146" s="107">
        <v>71</v>
      </c>
      <c r="AD146" s="107" t="s">
        <v>6569</v>
      </c>
      <c r="AE146" s="107" t="s">
        <v>6569</v>
      </c>
    </row>
    <row r="147" spans="2:31" outlineLevel="1">
      <c r="B147" s="24" t="s">
        <v>5234</v>
      </c>
      <c r="C147" s="24" t="s">
        <v>0</v>
      </c>
      <c r="D147" s="24" t="s">
        <v>57</v>
      </c>
      <c r="E147" s="24" t="s">
        <v>46</v>
      </c>
      <c r="F147" s="83" t="s">
        <v>42</v>
      </c>
      <c r="G147" s="24">
        <v>0</v>
      </c>
      <c r="H147" s="24" t="s">
        <v>2796</v>
      </c>
      <c r="I147" s="24" t="s">
        <v>2726</v>
      </c>
      <c r="J147" s="24" t="s">
        <v>73</v>
      </c>
      <c r="K147" s="72" t="str">
        <f t="shared" si="5"/>
        <v>EUNE210 ICPL Curncy</v>
      </c>
      <c r="L147" s="25" t="str">
        <f t="shared" si="6"/>
        <v>ICPL</v>
      </c>
      <c r="M147" s="26">
        <f t="shared" ca="1" si="6"/>
        <v>42276</v>
      </c>
      <c r="N147" s="25" t="b">
        <f t="shared" si="6"/>
        <v>1</v>
      </c>
      <c r="O147" s="84" t="e">
        <f ca="1">IF($N147,_xll.BDP($K147,O$4),"[DISABLED]")</f>
        <v>#NAME?</v>
      </c>
      <c r="P147" s="84" t="e">
        <f ca="1">IF($N147,_xll.BDP($K147,P$4),"[DISABLED]")</f>
        <v>#NAME?</v>
      </c>
      <c r="Q147" s="84" t="e">
        <f ca="1">IF($N147,_xll.BDP($K147,Q$4),"[DISABLED]")</f>
        <v>#NAME?</v>
      </c>
      <c r="R147" s="84" t="e">
        <f ca="1">IF($N147,_xll.BDH($K147,R$4,$M147),"[DISABLED]")</f>
        <v>#NAME?</v>
      </c>
      <c r="S147" s="84" t="e">
        <f ca="1">IF($N147,_xll.BDH($K147,S$4,$M147),"[DISABLED]")</f>
        <v>#NAME?</v>
      </c>
      <c r="T147" s="84" t="e">
        <f ca="1">IF($N147,_xll.BDH($K147,T$4,$M147),"[DISABLED]")</f>
        <v>#NAME?</v>
      </c>
      <c r="V147" s="106" t="s">
        <v>8724</v>
      </c>
      <c r="W147" s="107" t="s">
        <v>1055</v>
      </c>
      <c r="X147" s="108">
        <v>42276</v>
      </c>
      <c r="Y147" s="107" t="b">
        <v>1</v>
      </c>
      <c r="Z147" s="107" t="s">
        <v>6824</v>
      </c>
      <c r="AA147" s="107" t="s">
        <v>8333</v>
      </c>
      <c r="AB147" s="107" t="s">
        <v>8563</v>
      </c>
      <c r="AC147" s="107">
        <v>71.5</v>
      </c>
      <c r="AD147" s="107" t="s">
        <v>6569</v>
      </c>
      <c r="AE147" s="107" t="s">
        <v>6569</v>
      </c>
    </row>
    <row r="148" spans="2:31" outlineLevel="1">
      <c r="B148" s="24" t="s">
        <v>5234</v>
      </c>
      <c r="C148" s="24" t="s">
        <v>0</v>
      </c>
      <c r="D148" s="24" t="s">
        <v>57</v>
      </c>
      <c r="E148" s="24" t="s">
        <v>46</v>
      </c>
      <c r="F148" s="83" t="s">
        <v>43</v>
      </c>
      <c r="G148" s="24">
        <v>0</v>
      </c>
      <c r="H148" s="24" t="s">
        <v>2796</v>
      </c>
      <c r="I148" s="24" t="s">
        <v>2727</v>
      </c>
      <c r="J148" s="24" t="s">
        <v>73</v>
      </c>
      <c r="K148" s="72" t="str">
        <f t="shared" si="5"/>
        <v>EUNE310 ICPL Curncy</v>
      </c>
      <c r="L148" s="25" t="str">
        <f t="shared" si="6"/>
        <v>ICPL</v>
      </c>
      <c r="M148" s="26">
        <f t="shared" ca="1" si="6"/>
        <v>42276</v>
      </c>
      <c r="N148" s="25" t="b">
        <f t="shared" si="6"/>
        <v>1</v>
      </c>
      <c r="O148" s="84" t="e">
        <f ca="1">IF($N148,_xll.BDP($K148,O$4),"[DISABLED]")</f>
        <v>#NAME?</v>
      </c>
      <c r="P148" s="84" t="e">
        <f ca="1">IF($N148,_xll.BDP($K148,P$4),"[DISABLED]")</f>
        <v>#NAME?</v>
      </c>
      <c r="Q148" s="84" t="e">
        <f ca="1">IF($N148,_xll.BDP($K148,Q$4),"[DISABLED]")</f>
        <v>#NAME?</v>
      </c>
      <c r="R148" s="84" t="e">
        <f ca="1">IF($N148,_xll.BDH($K148,R$4,$M148),"[DISABLED]")</f>
        <v>#NAME?</v>
      </c>
      <c r="S148" s="84" t="e">
        <f ca="1">IF($N148,_xll.BDH($K148,S$4,$M148),"[DISABLED]")</f>
        <v>#NAME?</v>
      </c>
      <c r="T148" s="84" t="e">
        <f ca="1">IF($N148,_xll.BDH($K148,T$4,$M148),"[DISABLED]")</f>
        <v>#NAME?</v>
      </c>
      <c r="V148" s="106" t="s">
        <v>8725</v>
      </c>
      <c r="W148" s="107" t="s">
        <v>1055</v>
      </c>
      <c r="X148" s="108">
        <v>42276</v>
      </c>
      <c r="Y148" s="107" t="b">
        <v>1</v>
      </c>
      <c r="Z148" s="107" t="s">
        <v>6825</v>
      </c>
      <c r="AA148" s="107" t="s">
        <v>8333</v>
      </c>
      <c r="AB148" s="107" t="s">
        <v>8563</v>
      </c>
      <c r="AC148" s="107">
        <v>72.900000000000006</v>
      </c>
      <c r="AD148" s="107" t="s">
        <v>6569</v>
      </c>
      <c r="AE148" s="107" t="s">
        <v>6569</v>
      </c>
    </row>
    <row r="149" spans="2:31" outlineLevel="1">
      <c r="B149" s="24" t="s">
        <v>5234</v>
      </c>
      <c r="C149" s="24" t="s">
        <v>0</v>
      </c>
      <c r="D149" s="24" t="s">
        <v>57</v>
      </c>
      <c r="E149" s="24" t="s">
        <v>46</v>
      </c>
      <c r="F149" s="83" t="s">
        <v>152</v>
      </c>
      <c r="G149" s="24">
        <v>0</v>
      </c>
      <c r="H149" s="24" t="s">
        <v>2796</v>
      </c>
      <c r="I149" s="24" t="s">
        <v>2728</v>
      </c>
      <c r="J149" s="24" t="s">
        <v>73</v>
      </c>
      <c r="K149" s="72" t="str">
        <f t="shared" si="5"/>
        <v>EUNE410 ICPL Curncy</v>
      </c>
      <c r="L149" s="25" t="str">
        <f t="shared" si="6"/>
        <v>ICPL</v>
      </c>
      <c r="M149" s="26">
        <f t="shared" ca="1" si="6"/>
        <v>42276</v>
      </c>
      <c r="N149" s="25" t="b">
        <f t="shared" si="6"/>
        <v>1</v>
      </c>
      <c r="O149" s="84" t="e">
        <f ca="1">IF($N149,_xll.BDP($K149,O$4),"[DISABLED]")</f>
        <v>#NAME?</v>
      </c>
      <c r="P149" s="84" t="e">
        <f ca="1">IF($N149,_xll.BDP($K149,P$4),"[DISABLED]")</f>
        <v>#NAME?</v>
      </c>
      <c r="Q149" s="84" t="e">
        <f ca="1">IF($N149,_xll.BDP($K149,Q$4),"[DISABLED]")</f>
        <v>#NAME?</v>
      </c>
      <c r="R149" s="84" t="e">
        <f ca="1">IF($N149,_xll.BDH($K149,R$4,$M149),"[DISABLED]")</f>
        <v>#NAME?</v>
      </c>
      <c r="S149" s="84" t="e">
        <f ca="1">IF($N149,_xll.BDH($K149,S$4,$M149),"[DISABLED]")</f>
        <v>#NAME?</v>
      </c>
      <c r="T149" s="84" t="e">
        <f ca="1">IF($N149,_xll.BDH($K149,T$4,$M149),"[DISABLED]")</f>
        <v>#NAME?</v>
      </c>
      <c r="V149" s="106" t="s">
        <v>8726</v>
      </c>
      <c r="W149" s="107" t="s">
        <v>1055</v>
      </c>
      <c r="X149" s="108">
        <v>42276</v>
      </c>
      <c r="Y149" s="107" t="b">
        <v>1</v>
      </c>
      <c r="Z149" s="107" t="s">
        <v>6826</v>
      </c>
      <c r="AA149" s="107" t="s">
        <v>8333</v>
      </c>
      <c r="AB149" s="107" t="s">
        <v>8648</v>
      </c>
      <c r="AC149" s="107">
        <v>74.3</v>
      </c>
      <c r="AD149" s="107" t="s">
        <v>6569</v>
      </c>
      <c r="AE149" s="107" t="s">
        <v>6569</v>
      </c>
    </row>
    <row r="150" spans="2:31" outlineLevel="1">
      <c r="B150" s="24" t="s">
        <v>5234</v>
      </c>
      <c r="C150" s="24" t="s">
        <v>0</v>
      </c>
      <c r="D150" s="24" t="s">
        <v>57</v>
      </c>
      <c r="E150" s="24" t="s">
        <v>46</v>
      </c>
      <c r="F150" s="83" t="s">
        <v>44</v>
      </c>
      <c r="G150" s="24">
        <v>0</v>
      </c>
      <c r="H150" s="24" t="s">
        <v>2796</v>
      </c>
      <c r="I150" s="24" t="s">
        <v>2729</v>
      </c>
      <c r="J150" s="24" t="s">
        <v>73</v>
      </c>
      <c r="K150" s="72" t="str">
        <f t="shared" si="5"/>
        <v>EUNE510 ICPL Curncy</v>
      </c>
      <c r="L150" s="25" t="str">
        <f t="shared" si="6"/>
        <v>ICPL</v>
      </c>
      <c r="M150" s="26">
        <f t="shared" ca="1" si="6"/>
        <v>42276</v>
      </c>
      <c r="N150" s="25" t="b">
        <f t="shared" si="6"/>
        <v>1</v>
      </c>
      <c r="O150" s="84" t="e">
        <f ca="1">IF($N150,_xll.BDP($K150,O$4),"[DISABLED]")</f>
        <v>#NAME?</v>
      </c>
      <c r="P150" s="84" t="e">
        <f ca="1">IF($N150,_xll.BDP($K150,P$4),"[DISABLED]")</f>
        <v>#NAME?</v>
      </c>
      <c r="Q150" s="84" t="e">
        <f ca="1">IF($N150,_xll.BDP($K150,Q$4),"[DISABLED]")</f>
        <v>#NAME?</v>
      </c>
      <c r="R150" s="84" t="e">
        <f ca="1">IF($N150,_xll.BDH($K150,R$4,$M150),"[DISABLED]")</f>
        <v>#NAME?</v>
      </c>
      <c r="S150" s="84" t="e">
        <f ca="1">IF($N150,_xll.BDH($K150,S$4,$M150),"[DISABLED]")</f>
        <v>#NAME?</v>
      </c>
      <c r="T150" s="84" t="e">
        <f ca="1">IF($N150,_xll.BDH($K150,T$4,$M150),"[DISABLED]")</f>
        <v>#NAME?</v>
      </c>
      <c r="V150" s="106" t="s">
        <v>8727</v>
      </c>
      <c r="W150" s="107" t="s">
        <v>1055</v>
      </c>
      <c r="X150" s="108">
        <v>42276</v>
      </c>
      <c r="Y150" s="107" t="b">
        <v>1</v>
      </c>
      <c r="Z150" s="107" t="s">
        <v>6827</v>
      </c>
      <c r="AA150" s="107" t="s">
        <v>8333</v>
      </c>
      <c r="AB150" s="107" t="s">
        <v>8648</v>
      </c>
      <c r="AC150" s="107">
        <v>74.900000000000006</v>
      </c>
      <c r="AD150" s="107" t="s">
        <v>6569</v>
      </c>
      <c r="AE150" s="107" t="s">
        <v>6569</v>
      </c>
    </row>
    <row r="151" spans="2:31" outlineLevel="1">
      <c r="B151" s="24" t="s">
        <v>5234</v>
      </c>
      <c r="C151" s="24" t="s">
        <v>0</v>
      </c>
      <c r="D151" s="24" t="s">
        <v>57</v>
      </c>
      <c r="E151" s="24" t="s">
        <v>46</v>
      </c>
      <c r="F151" s="83" t="s">
        <v>45</v>
      </c>
      <c r="G151" s="24">
        <v>0</v>
      </c>
      <c r="H151" s="24" t="s">
        <v>2796</v>
      </c>
      <c r="I151" s="24" t="s">
        <v>2730</v>
      </c>
      <c r="J151" s="24" t="s">
        <v>73</v>
      </c>
      <c r="K151" s="72" t="str">
        <f t="shared" si="5"/>
        <v>EUNE710 ICPL Curncy</v>
      </c>
      <c r="L151" s="25" t="str">
        <f t="shared" si="6"/>
        <v>ICPL</v>
      </c>
      <c r="M151" s="26">
        <f t="shared" ca="1" si="6"/>
        <v>42276</v>
      </c>
      <c r="N151" s="25" t="b">
        <f t="shared" si="6"/>
        <v>1</v>
      </c>
      <c r="O151" s="84" t="e">
        <f ca="1">IF($N151,_xll.BDP($K151,O$4),"[DISABLED]")</f>
        <v>#NAME?</v>
      </c>
      <c r="P151" s="84" t="e">
        <f ca="1">IF($N151,_xll.BDP($K151,P$4),"[DISABLED]")</f>
        <v>#NAME?</v>
      </c>
      <c r="Q151" s="84" t="e">
        <f ca="1">IF($N151,_xll.BDP($K151,Q$4),"[DISABLED]")</f>
        <v>#NAME?</v>
      </c>
      <c r="R151" s="84" t="e">
        <f ca="1">IF($N151,_xll.BDH($K151,R$4,$M151),"[DISABLED]")</f>
        <v>#NAME?</v>
      </c>
      <c r="S151" s="84" t="e">
        <f ca="1">IF($N151,_xll.BDH($K151,S$4,$M151),"[DISABLED]")</f>
        <v>#NAME?</v>
      </c>
      <c r="T151" s="84" t="e">
        <f ca="1">IF($N151,_xll.BDH($K151,T$4,$M151),"[DISABLED]")</f>
        <v>#NAME?</v>
      </c>
      <c r="V151" s="106" t="s">
        <v>8728</v>
      </c>
      <c r="W151" s="107" t="s">
        <v>1055</v>
      </c>
      <c r="X151" s="108">
        <v>42276</v>
      </c>
      <c r="Y151" s="107" t="b">
        <v>1</v>
      </c>
      <c r="Z151" s="107" t="s">
        <v>6828</v>
      </c>
      <c r="AA151" s="107" t="s">
        <v>8333</v>
      </c>
      <c r="AB151" s="107" t="s">
        <v>8577</v>
      </c>
      <c r="AC151" s="107">
        <v>74.7</v>
      </c>
      <c r="AD151" s="107" t="s">
        <v>6569</v>
      </c>
      <c r="AE151" s="107" t="s">
        <v>6569</v>
      </c>
    </row>
    <row r="152" spans="2:31" outlineLevel="1">
      <c r="B152" s="24" t="s">
        <v>5234</v>
      </c>
      <c r="C152" s="24" t="s">
        <v>0</v>
      </c>
      <c r="D152" s="24" t="s">
        <v>57</v>
      </c>
      <c r="E152" s="24" t="s">
        <v>46</v>
      </c>
      <c r="F152" s="83" t="s">
        <v>46</v>
      </c>
      <c r="G152" s="24">
        <v>0</v>
      </c>
      <c r="H152" s="24" t="s">
        <v>2796</v>
      </c>
      <c r="I152" s="24" t="s">
        <v>2731</v>
      </c>
      <c r="J152" s="24" t="s">
        <v>73</v>
      </c>
      <c r="K152" s="72" t="str">
        <f t="shared" si="5"/>
        <v>EUNE1010 ICPL Curncy</v>
      </c>
      <c r="L152" s="25" t="str">
        <f t="shared" si="6"/>
        <v>ICPL</v>
      </c>
      <c r="M152" s="26">
        <f t="shared" ca="1" si="6"/>
        <v>42276</v>
      </c>
      <c r="N152" s="25" t="b">
        <f t="shared" si="6"/>
        <v>1</v>
      </c>
      <c r="O152" s="84" t="e">
        <f ca="1">IF($N152,_xll.BDP($K152,O$4),"[DISABLED]")</f>
        <v>#NAME?</v>
      </c>
      <c r="P152" s="84" t="e">
        <f ca="1">IF($N152,_xll.BDP($K152,P$4),"[DISABLED]")</f>
        <v>#NAME?</v>
      </c>
      <c r="Q152" s="84" t="e">
        <f ca="1">IF($N152,_xll.BDP($K152,Q$4),"[DISABLED]")</f>
        <v>#NAME?</v>
      </c>
      <c r="R152" s="84" t="e">
        <f ca="1">IF($N152,_xll.BDH($K152,R$4,$M152),"[DISABLED]")</f>
        <v>#NAME?</v>
      </c>
      <c r="S152" s="84" t="e">
        <f ca="1">IF($N152,_xll.BDH($K152,S$4,$M152),"[DISABLED]")</f>
        <v>#NAME?</v>
      </c>
      <c r="T152" s="84" t="e">
        <f ca="1">IF($N152,_xll.BDH($K152,T$4,$M152),"[DISABLED]")</f>
        <v>#NAME?</v>
      </c>
      <c r="V152" s="106" t="s">
        <v>8729</v>
      </c>
      <c r="W152" s="107" t="s">
        <v>1055</v>
      </c>
      <c r="X152" s="108">
        <v>42276</v>
      </c>
      <c r="Y152" s="107" t="b">
        <v>1</v>
      </c>
      <c r="Z152" s="107" t="s">
        <v>6829</v>
      </c>
      <c r="AA152" s="107" t="s">
        <v>8333</v>
      </c>
      <c r="AB152" s="107" t="s">
        <v>8577</v>
      </c>
      <c r="AC152" s="107">
        <v>73.400000000000006</v>
      </c>
      <c r="AD152" s="107" t="s">
        <v>6569</v>
      </c>
      <c r="AE152" s="107" t="s">
        <v>6569</v>
      </c>
    </row>
    <row r="153" spans="2:31" outlineLevel="1">
      <c r="B153" s="24" t="s">
        <v>5234</v>
      </c>
      <c r="C153" s="24" t="s">
        <v>0</v>
      </c>
      <c r="D153" s="24" t="s">
        <v>57</v>
      </c>
      <c r="E153" s="24" t="s">
        <v>46</v>
      </c>
      <c r="F153" s="83" t="s">
        <v>47</v>
      </c>
      <c r="G153" s="24">
        <v>0</v>
      </c>
      <c r="H153" s="24" t="s">
        <v>2796</v>
      </c>
      <c r="I153" s="24" t="s">
        <v>2732</v>
      </c>
      <c r="J153" s="24" t="s">
        <v>73</v>
      </c>
      <c r="K153" s="72" t="str">
        <f t="shared" si="5"/>
        <v>EUNE1510 ICPL Curncy</v>
      </c>
      <c r="L153" s="25" t="str">
        <f t="shared" si="6"/>
        <v>ICPL</v>
      </c>
      <c r="M153" s="26">
        <f t="shared" ca="1" si="6"/>
        <v>42276</v>
      </c>
      <c r="N153" s="25" t="b">
        <f t="shared" si="6"/>
        <v>1</v>
      </c>
      <c r="O153" s="84" t="e">
        <f ca="1">IF($N153,_xll.BDP($K153,O$4),"[DISABLED]")</f>
        <v>#NAME?</v>
      </c>
      <c r="P153" s="84" t="e">
        <f ca="1">IF($N153,_xll.BDP($K153,P$4),"[DISABLED]")</f>
        <v>#NAME?</v>
      </c>
      <c r="Q153" s="84" t="e">
        <f ca="1">IF($N153,_xll.BDP($K153,Q$4),"[DISABLED]")</f>
        <v>#NAME?</v>
      </c>
      <c r="R153" s="84" t="e">
        <f ca="1">IF($N153,_xll.BDH($K153,R$4,$M153),"[DISABLED]")</f>
        <v>#NAME?</v>
      </c>
      <c r="S153" s="84" t="e">
        <f ca="1">IF($N153,_xll.BDH($K153,S$4,$M153),"[DISABLED]")</f>
        <v>#NAME?</v>
      </c>
      <c r="T153" s="84" t="e">
        <f ca="1">IF($N153,_xll.BDH($K153,T$4,$M153),"[DISABLED]")</f>
        <v>#NAME?</v>
      </c>
      <c r="V153" s="106" t="s">
        <v>8730</v>
      </c>
      <c r="W153" s="107" t="s">
        <v>1055</v>
      </c>
      <c r="X153" s="108">
        <v>42276</v>
      </c>
      <c r="Y153" s="107" t="b">
        <v>1</v>
      </c>
      <c r="Z153" s="107" t="s">
        <v>6830</v>
      </c>
      <c r="AA153" s="107" t="s">
        <v>8333</v>
      </c>
      <c r="AB153" s="107" t="s">
        <v>8580</v>
      </c>
      <c r="AC153" s="107">
        <v>69</v>
      </c>
      <c r="AD153" s="107" t="s">
        <v>6569</v>
      </c>
      <c r="AE153" s="107" t="s">
        <v>6569</v>
      </c>
    </row>
    <row r="154" spans="2:31" outlineLevel="1">
      <c r="B154" s="24" t="s">
        <v>5234</v>
      </c>
      <c r="C154" s="24" t="s">
        <v>0</v>
      </c>
      <c r="D154" s="24" t="s">
        <v>57</v>
      </c>
      <c r="E154" s="24" t="s">
        <v>46</v>
      </c>
      <c r="F154" s="83" t="s">
        <v>48</v>
      </c>
      <c r="G154" s="24">
        <v>0</v>
      </c>
      <c r="H154" s="24" t="s">
        <v>2796</v>
      </c>
      <c r="I154" s="24" t="s">
        <v>2733</v>
      </c>
      <c r="J154" s="24" t="s">
        <v>73</v>
      </c>
      <c r="K154" s="72" t="str">
        <f t="shared" si="5"/>
        <v>EUNE2010 ICPL Curncy</v>
      </c>
      <c r="L154" s="25" t="str">
        <f t="shared" si="6"/>
        <v>ICPL</v>
      </c>
      <c r="M154" s="26">
        <f t="shared" ca="1" si="6"/>
        <v>42276</v>
      </c>
      <c r="N154" s="25" t="b">
        <f t="shared" si="6"/>
        <v>1</v>
      </c>
      <c r="O154" s="84" t="e">
        <f ca="1">IF($N154,_xll.BDP($K154,O$4),"[DISABLED]")</f>
        <v>#NAME?</v>
      </c>
      <c r="P154" s="84" t="e">
        <f ca="1">IF($N154,_xll.BDP($K154,P$4),"[DISABLED]")</f>
        <v>#NAME?</v>
      </c>
      <c r="Q154" s="84" t="e">
        <f ca="1">IF($N154,_xll.BDP($K154,Q$4),"[DISABLED]")</f>
        <v>#NAME?</v>
      </c>
      <c r="R154" s="84" t="e">
        <f ca="1">IF($N154,_xll.BDH($K154,R$4,$M154),"[DISABLED]")</f>
        <v>#NAME?</v>
      </c>
      <c r="S154" s="84" t="e">
        <f ca="1">IF($N154,_xll.BDH($K154,S$4,$M154),"[DISABLED]")</f>
        <v>#NAME?</v>
      </c>
      <c r="T154" s="84" t="e">
        <f ca="1">IF($N154,_xll.BDH($K154,T$4,$M154),"[DISABLED]")</f>
        <v>#NAME?</v>
      </c>
      <c r="V154" s="106" t="s">
        <v>8731</v>
      </c>
      <c r="W154" s="107" t="s">
        <v>1055</v>
      </c>
      <c r="X154" s="108">
        <v>42276</v>
      </c>
      <c r="Y154" s="107" t="b">
        <v>1</v>
      </c>
      <c r="Z154" s="107" t="s">
        <v>6831</v>
      </c>
      <c r="AA154" s="107" t="s">
        <v>8333</v>
      </c>
      <c r="AB154" s="107" t="s">
        <v>8580</v>
      </c>
      <c r="AC154" s="107">
        <v>64.5</v>
      </c>
      <c r="AD154" s="107" t="s">
        <v>6569</v>
      </c>
      <c r="AE154" s="107" t="s">
        <v>6569</v>
      </c>
    </row>
    <row r="155" spans="2:31" outlineLevel="1">
      <c r="B155" s="24" t="s">
        <v>5234</v>
      </c>
      <c r="C155" s="24" t="s">
        <v>0</v>
      </c>
      <c r="D155" s="24" t="s">
        <v>57</v>
      </c>
      <c r="E155" s="24" t="s">
        <v>47</v>
      </c>
      <c r="F155" s="24" t="s">
        <v>209</v>
      </c>
      <c r="G155" s="24">
        <v>0</v>
      </c>
      <c r="H155" s="24" t="s">
        <v>2796</v>
      </c>
      <c r="I155" s="24" t="s">
        <v>2734</v>
      </c>
      <c r="J155" s="24" t="s">
        <v>73</v>
      </c>
      <c r="K155" s="72" t="str">
        <f t="shared" si="5"/>
        <v>EUNEA15 ICPL Curncy</v>
      </c>
      <c r="L155" s="25" t="str">
        <f t="shared" si="6"/>
        <v>ICPL</v>
      </c>
      <c r="M155" s="26">
        <f t="shared" ca="1" si="6"/>
        <v>42276</v>
      </c>
      <c r="N155" s="25" t="b">
        <f t="shared" si="6"/>
        <v>1</v>
      </c>
      <c r="O155" s="84" t="e">
        <f ca="1">IF($N155,_xll.BDP($K155,O$4),"[DISABLED]")</f>
        <v>#NAME?</v>
      </c>
      <c r="P155" s="84" t="e">
        <f ca="1">IF($N155,_xll.BDP($K155,P$4),"[DISABLED]")</f>
        <v>#NAME?</v>
      </c>
      <c r="Q155" s="84" t="e">
        <f ca="1">IF($N155,_xll.BDP($K155,Q$4),"[DISABLED]")</f>
        <v>#NAME?</v>
      </c>
      <c r="R155" s="84" t="e">
        <f ca="1">IF($N155,_xll.BDH($K155,R$4,$M155),"[DISABLED]")</f>
        <v>#NAME?</v>
      </c>
      <c r="S155" s="84" t="e">
        <f ca="1">IF($N155,_xll.BDH($K155,S$4,$M155),"[DISABLED]")</f>
        <v>#NAME?</v>
      </c>
      <c r="T155" s="84" t="e">
        <f ca="1">IF($N155,_xll.BDH($K155,T$4,$M155),"[DISABLED]")</f>
        <v>#NAME?</v>
      </c>
      <c r="V155" s="106" t="s">
        <v>8732</v>
      </c>
      <c r="W155" s="107" t="s">
        <v>1055</v>
      </c>
      <c r="X155" s="108">
        <v>42276</v>
      </c>
      <c r="Y155" s="107" t="b">
        <v>1</v>
      </c>
      <c r="Z155" s="107" t="s">
        <v>6832</v>
      </c>
      <c r="AA155" s="107" t="s">
        <v>8333</v>
      </c>
      <c r="AB155" s="107" t="s">
        <v>8655</v>
      </c>
      <c r="AC155" s="107">
        <v>75.2</v>
      </c>
      <c r="AD155" s="107" t="s">
        <v>6569</v>
      </c>
      <c r="AE155" s="107" t="s">
        <v>6569</v>
      </c>
    </row>
    <row r="156" spans="2:31" outlineLevel="1">
      <c r="B156" s="24" t="s">
        <v>5234</v>
      </c>
      <c r="C156" s="24" t="s">
        <v>0</v>
      </c>
      <c r="D156" s="24" t="s">
        <v>57</v>
      </c>
      <c r="E156" s="24" t="s">
        <v>47</v>
      </c>
      <c r="F156" s="24" t="s">
        <v>210</v>
      </c>
      <c r="G156" s="24">
        <v>0</v>
      </c>
      <c r="H156" s="24" t="s">
        <v>2796</v>
      </c>
      <c r="I156" s="24" t="s">
        <v>2735</v>
      </c>
      <c r="J156" s="24" t="s">
        <v>73</v>
      </c>
      <c r="K156" s="72" t="str">
        <f t="shared" si="5"/>
        <v>EUNEB15 ICPL Curncy</v>
      </c>
      <c r="L156" s="25" t="str">
        <f t="shared" si="6"/>
        <v>ICPL</v>
      </c>
      <c r="M156" s="26">
        <f t="shared" ca="1" si="6"/>
        <v>42276</v>
      </c>
      <c r="N156" s="25" t="b">
        <f t="shared" si="6"/>
        <v>1</v>
      </c>
      <c r="O156" s="84" t="e">
        <f ca="1">IF($N156,_xll.BDP($K156,O$4),"[DISABLED]")</f>
        <v>#NAME?</v>
      </c>
      <c r="P156" s="84" t="e">
        <f ca="1">IF($N156,_xll.BDP($K156,P$4),"[DISABLED]")</f>
        <v>#NAME?</v>
      </c>
      <c r="Q156" s="84" t="e">
        <f ca="1">IF($N156,_xll.BDP($K156,Q$4),"[DISABLED]")</f>
        <v>#NAME?</v>
      </c>
      <c r="R156" s="84" t="e">
        <f ca="1">IF($N156,_xll.BDH($K156,R$4,$M156),"[DISABLED]")</f>
        <v>#NAME?</v>
      </c>
      <c r="S156" s="84" t="e">
        <f ca="1">IF($N156,_xll.BDH($K156,S$4,$M156),"[DISABLED]")</f>
        <v>#NAME?</v>
      </c>
      <c r="T156" s="84" t="e">
        <f ca="1">IF($N156,_xll.BDH($K156,T$4,$M156),"[DISABLED]")</f>
        <v>#NAME?</v>
      </c>
      <c r="V156" s="106" t="s">
        <v>8733</v>
      </c>
      <c r="W156" s="107" t="s">
        <v>1055</v>
      </c>
      <c r="X156" s="108">
        <v>42276</v>
      </c>
      <c r="Y156" s="107" t="b">
        <v>1</v>
      </c>
      <c r="Z156" s="107" t="s">
        <v>6833</v>
      </c>
      <c r="AA156" s="107" t="s">
        <v>8333</v>
      </c>
      <c r="AB156" s="107" t="s">
        <v>8655</v>
      </c>
      <c r="AC156" s="107">
        <v>75.7</v>
      </c>
      <c r="AD156" s="107" t="s">
        <v>6569</v>
      </c>
      <c r="AE156" s="107" t="s">
        <v>6569</v>
      </c>
    </row>
    <row r="157" spans="2:31" outlineLevel="1">
      <c r="B157" s="24" t="s">
        <v>5234</v>
      </c>
      <c r="C157" s="24" t="s">
        <v>0</v>
      </c>
      <c r="D157" s="24" t="s">
        <v>57</v>
      </c>
      <c r="E157" s="24" t="s">
        <v>47</v>
      </c>
      <c r="F157" s="83" t="s">
        <v>54</v>
      </c>
      <c r="G157" s="24">
        <v>0</v>
      </c>
      <c r="H157" s="24" t="s">
        <v>2796</v>
      </c>
      <c r="I157" s="24" t="s">
        <v>2736</v>
      </c>
      <c r="J157" s="24" t="s">
        <v>73</v>
      </c>
      <c r="K157" s="72" t="str">
        <f t="shared" si="5"/>
        <v>EUNEC15 ICPL Curncy</v>
      </c>
      <c r="L157" s="25" t="str">
        <f t="shared" si="6"/>
        <v>ICPL</v>
      </c>
      <c r="M157" s="26">
        <f t="shared" ca="1" si="6"/>
        <v>42276</v>
      </c>
      <c r="N157" s="25" t="b">
        <f t="shared" si="6"/>
        <v>1</v>
      </c>
      <c r="O157" s="84" t="e">
        <f ca="1">IF($N157,_xll.BDP($K157,O$4),"[DISABLED]")</f>
        <v>#NAME?</v>
      </c>
      <c r="P157" s="84" t="e">
        <f ca="1">IF($N157,_xll.BDP($K157,P$4),"[DISABLED]")</f>
        <v>#NAME?</v>
      </c>
      <c r="Q157" s="84" t="e">
        <f ca="1">IF($N157,_xll.BDP($K157,Q$4),"[DISABLED]")</f>
        <v>#NAME?</v>
      </c>
      <c r="R157" s="84" t="e">
        <f ca="1">IF($N157,_xll.BDH($K157,R$4,$M157),"[DISABLED]")</f>
        <v>#NAME?</v>
      </c>
      <c r="S157" s="84" t="e">
        <f ca="1">IF($N157,_xll.BDH($K157,S$4,$M157),"[DISABLED]")</f>
        <v>#NAME?</v>
      </c>
      <c r="T157" s="84" t="e">
        <f ca="1">IF($N157,_xll.BDH($K157,T$4,$M157),"[DISABLED]")</f>
        <v>#NAME?</v>
      </c>
      <c r="V157" s="106" t="s">
        <v>8734</v>
      </c>
      <c r="W157" s="107" t="s">
        <v>1055</v>
      </c>
      <c r="X157" s="108">
        <v>42276</v>
      </c>
      <c r="Y157" s="107" t="b">
        <v>1</v>
      </c>
      <c r="Z157" s="107" t="s">
        <v>6834</v>
      </c>
      <c r="AA157" s="107" t="s">
        <v>8333</v>
      </c>
      <c r="AB157" s="107" t="s">
        <v>8689</v>
      </c>
      <c r="AC157" s="107">
        <v>75.5</v>
      </c>
      <c r="AD157" s="107" t="s">
        <v>6569</v>
      </c>
      <c r="AE157" s="107" t="s">
        <v>6569</v>
      </c>
    </row>
    <row r="158" spans="2:31" outlineLevel="1">
      <c r="B158" s="24" t="s">
        <v>5234</v>
      </c>
      <c r="C158" s="24" t="s">
        <v>0</v>
      </c>
      <c r="D158" s="24" t="s">
        <v>57</v>
      </c>
      <c r="E158" s="24" t="s">
        <v>47</v>
      </c>
      <c r="F158" s="83" t="s">
        <v>58</v>
      </c>
      <c r="G158" s="24">
        <v>0</v>
      </c>
      <c r="H158" s="24" t="s">
        <v>2796</v>
      </c>
      <c r="I158" s="24" t="s">
        <v>2737</v>
      </c>
      <c r="J158" s="24" t="s">
        <v>73</v>
      </c>
      <c r="K158" s="72" t="str">
        <f t="shared" si="5"/>
        <v>EUNEF15 ICPL Curncy</v>
      </c>
      <c r="L158" s="25" t="str">
        <f t="shared" si="6"/>
        <v>ICPL</v>
      </c>
      <c r="M158" s="26">
        <f t="shared" ca="1" si="6"/>
        <v>42276</v>
      </c>
      <c r="N158" s="25" t="b">
        <f t="shared" si="6"/>
        <v>1</v>
      </c>
      <c r="O158" s="84" t="e">
        <f ca="1">IF($N158,_xll.BDP($K158,O$4),"[DISABLED]")</f>
        <v>#NAME?</v>
      </c>
      <c r="P158" s="84" t="e">
        <f ca="1">IF($N158,_xll.BDP($K158,P$4),"[DISABLED]")</f>
        <v>#NAME?</v>
      </c>
      <c r="Q158" s="84" t="e">
        <f ca="1">IF($N158,_xll.BDP($K158,Q$4),"[DISABLED]")</f>
        <v>#NAME?</v>
      </c>
      <c r="R158" s="84" t="e">
        <f ca="1">IF($N158,_xll.BDH($K158,R$4,$M158),"[DISABLED]")</f>
        <v>#NAME?</v>
      </c>
      <c r="S158" s="84" t="e">
        <f ca="1">IF($N158,_xll.BDH($K158,S$4,$M158),"[DISABLED]")</f>
        <v>#NAME?</v>
      </c>
      <c r="T158" s="84" t="e">
        <f ca="1">IF($N158,_xll.BDH($K158,T$4,$M158),"[DISABLED]")</f>
        <v>#NAME?</v>
      </c>
      <c r="V158" s="106" t="s">
        <v>8735</v>
      </c>
      <c r="W158" s="107" t="s">
        <v>1055</v>
      </c>
      <c r="X158" s="108">
        <v>42276</v>
      </c>
      <c r="Y158" s="107" t="b">
        <v>1</v>
      </c>
      <c r="Z158" s="107" t="s">
        <v>6835</v>
      </c>
      <c r="AA158" s="107" t="s">
        <v>8333</v>
      </c>
      <c r="AB158" s="107" t="s">
        <v>8638</v>
      </c>
      <c r="AC158" s="107">
        <v>75.7</v>
      </c>
      <c r="AD158" s="107" t="s">
        <v>6569</v>
      </c>
      <c r="AE158" s="107" t="s">
        <v>6569</v>
      </c>
    </row>
    <row r="159" spans="2:31" outlineLevel="1">
      <c r="B159" s="24" t="s">
        <v>5234</v>
      </c>
      <c r="C159" s="24" t="s">
        <v>0</v>
      </c>
      <c r="D159" s="24" t="s">
        <v>57</v>
      </c>
      <c r="E159" s="24" t="s">
        <v>47</v>
      </c>
      <c r="F159" s="83" t="s">
        <v>71</v>
      </c>
      <c r="G159" s="24">
        <v>0</v>
      </c>
      <c r="H159" s="24" t="s">
        <v>2796</v>
      </c>
      <c r="I159" s="24" t="s">
        <v>2738</v>
      </c>
      <c r="J159" s="24" t="s">
        <v>73</v>
      </c>
      <c r="K159" s="72" t="str">
        <f t="shared" si="5"/>
        <v>EUNEI15 ICPL Curncy</v>
      </c>
      <c r="L159" s="25" t="str">
        <f t="shared" si="6"/>
        <v>ICPL</v>
      </c>
      <c r="M159" s="26">
        <f t="shared" ca="1" si="6"/>
        <v>42276</v>
      </c>
      <c r="N159" s="25" t="b">
        <f t="shared" si="6"/>
        <v>1</v>
      </c>
      <c r="O159" s="84" t="e">
        <f ca="1">IF($N159,_xll.BDP($K159,O$4),"[DISABLED]")</f>
        <v>#NAME?</v>
      </c>
      <c r="P159" s="84" t="e">
        <f ca="1">IF($N159,_xll.BDP($K159,P$4),"[DISABLED]")</f>
        <v>#NAME?</v>
      </c>
      <c r="Q159" s="84" t="e">
        <f ca="1">IF($N159,_xll.BDP($K159,Q$4),"[DISABLED]")</f>
        <v>#NAME?</v>
      </c>
      <c r="R159" s="84" t="e">
        <f ca="1">IF($N159,_xll.BDH($K159,R$4,$M159),"[DISABLED]")</f>
        <v>#NAME?</v>
      </c>
      <c r="S159" s="84" t="e">
        <f ca="1">IF($N159,_xll.BDH($K159,S$4,$M159),"[DISABLED]")</f>
        <v>#NAME?</v>
      </c>
      <c r="T159" s="84" t="e">
        <f ca="1">IF($N159,_xll.BDH($K159,T$4,$M159),"[DISABLED]")</f>
        <v>#NAME?</v>
      </c>
      <c r="V159" s="106" t="s">
        <v>8736</v>
      </c>
      <c r="W159" s="107" t="s">
        <v>1055</v>
      </c>
      <c r="X159" s="108">
        <v>42276</v>
      </c>
      <c r="Y159" s="107" t="b">
        <v>1</v>
      </c>
      <c r="Z159" s="107" t="s">
        <v>6836</v>
      </c>
      <c r="AA159" s="107" t="s">
        <v>8333</v>
      </c>
      <c r="AB159" s="107" t="s">
        <v>8640</v>
      </c>
      <c r="AC159" s="107">
        <v>75.2</v>
      </c>
      <c r="AD159" s="107" t="s">
        <v>6569</v>
      </c>
      <c r="AE159" s="107" t="s">
        <v>6569</v>
      </c>
    </row>
    <row r="160" spans="2:31" outlineLevel="1">
      <c r="B160" s="24" t="s">
        <v>5234</v>
      </c>
      <c r="C160" s="24" t="s">
        <v>0</v>
      </c>
      <c r="D160" s="24" t="s">
        <v>57</v>
      </c>
      <c r="E160" s="24" t="s">
        <v>47</v>
      </c>
      <c r="F160" s="83" t="s">
        <v>41</v>
      </c>
      <c r="G160" s="24">
        <v>0</v>
      </c>
      <c r="H160" s="24" t="s">
        <v>2796</v>
      </c>
      <c r="I160" s="24" t="s">
        <v>2739</v>
      </c>
      <c r="J160" s="24" t="s">
        <v>73</v>
      </c>
      <c r="K160" s="72" t="str">
        <f t="shared" si="5"/>
        <v>EUNE115 ICPL Curncy</v>
      </c>
      <c r="L160" s="25" t="str">
        <f t="shared" si="6"/>
        <v>ICPL</v>
      </c>
      <c r="M160" s="26">
        <f t="shared" ca="1" si="6"/>
        <v>42276</v>
      </c>
      <c r="N160" s="25" t="b">
        <f t="shared" si="6"/>
        <v>1</v>
      </c>
      <c r="O160" s="84" t="e">
        <f ca="1">IF($N160,_xll.BDP($K160,O$4),"[DISABLED]")</f>
        <v>#NAME?</v>
      </c>
      <c r="P160" s="84" t="e">
        <f ca="1">IF($N160,_xll.BDP($K160,P$4),"[DISABLED]")</f>
        <v>#NAME?</v>
      </c>
      <c r="Q160" s="84" t="e">
        <f ca="1">IF($N160,_xll.BDP($K160,Q$4),"[DISABLED]")</f>
        <v>#NAME?</v>
      </c>
      <c r="R160" s="84" t="e">
        <f ca="1">IF($N160,_xll.BDH($K160,R$4,$M160),"[DISABLED]")</f>
        <v>#NAME?</v>
      </c>
      <c r="S160" s="84" t="e">
        <f ca="1">IF($N160,_xll.BDH($K160,S$4,$M160),"[DISABLED]")</f>
        <v>#NAME?</v>
      </c>
      <c r="T160" s="84" t="e">
        <f ca="1">IF($N160,_xll.BDH($K160,T$4,$M160),"[DISABLED]")</f>
        <v>#NAME?</v>
      </c>
      <c r="V160" s="106" t="s">
        <v>8737</v>
      </c>
      <c r="W160" s="107" t="s">
        <v>1055</v>
      </c>
      <c r="X160" s="108">
        <v>42276</v>
      </c>
      <c r="Y160" s="107" t="b">
        <v>1</v>
      </c>
      <c r="Z160" s="107" t="s">
        <v>6837</v>
      </c>
      <c r="AA160" s="107" t="s">
        <v>8333</v>
      </c>
      <c r="AB160" s="107" t="s">
        <v>8638</v>
      </c>
      <c r="AC160" s="107">
        <v>74.900000000000006</v>
      </c>
      <c r="AD160" s="107" t="s">
        <v>6569</v>
      </c>
      <c r="AE160" s="107" t="s">
        <v>6569</v>
      </c>
    </row>
    <row r="161" spans="2:31" outlineLevel="1">
      <c r="B161" s="24" t="s">
        <v>5234</v>
      </c>
      <c r="C161" s="24" t="s">
        <v>0</v>
      </c>
      <c r="D161" s="24" t="s">
        <v>57</v>
      </c>
      <c r="E161" s="24" t="s">
        <v>47</v>
      </c>
      <c r="F161" s="83" t="s">
        <v>146</v>
      </c>
      <c r="G161" s="24">
        <v>0</v>
      </c>
      <c r="H161" s="24" t="s">
        <v>2796</v>
      </c>
      <c r="I161" s="24" t="s">
        <v>2740</v>
      </c>
      <c r="J161" s="24" t="s">
        <v>73</v>
      </c>
      <c r="K161" s="72" t="str">
        <f t="shared" si="5"/>
        <v>EUNER15 ICPL Curncy</v>
      </c>
      <c r="L161" s="25" t="str">
        <f t="shared" si="6"/>
        <v>ICPL</v>
      </c>
      <c r="M161" s="26">
        <f t="shared" ca="1" si="6"/>
        <v>42276</v>
      </c>
      <c r="N161" s="25" t="b">
        <f t="shared" si="6"/>
        <v>1</v>
      </c>
      <c r="O161" s="84" t="e">
        <f ca="1">IF($N161,_xll.BDP($K161,O$4),"[DISABLED]")</f>
        <v>#NAME?</v>
      </c>
      <c r="P161" s="84" t="e">
        <f ca="1">IF($N161,_xll.BDP($K161,P$4),"[DISABLED]")</f>
        <v>#NAME?</v>
      </c>
      <c r="Q161" s="84" t="e">
        <f ca="1">IF($N161,_xll.BDP($K161,Q$4),"[DISABLED]")</f>
        <v>#NAME?</v>
      </c>
      <c r="R161" s="84" t="e">
        <f ca="1">IF($N161,_xll.BDH($K161,R$4,$M161),"[DISABLED]")</f>
        <v>#NAME?</v>
      </c>
      <c r="S161" s="84" t="e">
        <f ca="1">IF($N161,_xll.BDH($K161,S$4,$M161),"[DISABLED]")</f>
        <v>#NAME?</v>
      </c>
      <c r="T161" s="84" t="e">
        <f ca="1">IF($N161,_xll.BDH($K161,T$4,$M161),"[DISABLED]")</f>
        <v>#NAME?</v>
      </c>
      <c r="V161" s="106" t="s">
        <v>8738</v>
      </c>
      <c r="W161" s="107" t="s">
        <v>1055</v>
      </c>
      <c r="X161" s="108">
        <v>42276</v>
      </c>
      <c r="Y161" s="107" t="b">
        <v>1</v>
      </c>
      <c r="Z161" s="107" t="s">
        <v>6838</v>
      </c>
      <c r="AA161" s="107" t="s">
        <v>8333</v>
      </c>
      <c r="AB161" s="107" t="s">
        <v>8638</v>
      </c>
      <c r="AC161" s="107">
        <v>74.2</v>
      </c>
      <c r="AD161" s="107" t="s">
        <v>6569</v>
      </c>
      <c r="AE161" s="107" t="s">
        <v>6569</v>
      </c>
    </row>
    <row r="162" spans="2:31" outlineLevel="1">
      <c r="B162" s="24" t="s">
        <v>5234</v>
      </c>
      <c r="C162" s="24" t="s">
        <v>0</v>
      </c>
      <c r="D162" s="24" t="s">
        <v>57</v>
      </c>
      <c r="E162" s="24" t="s">
        <v>47</v>
      </c>
      <c r="F162" s="83" t="s">
        <v>42</v>
      </c>
      <c r="G162" s="24">
        <v>0</v>
      </c>
      <c r="H162" s="24" t="s">
        <v>2796</v>
      </c>
      <c r="I162" s="24" t="s">
        <v>2741</v>
      </c>
      <c r="J162" s="24" t="s">
        <v>73</v>
      </c>
      <c r="K162" s="72" t="str">
        <f t="shared" si="5"/>
        <v>EUNE215 ICPL Curncy</v>
      </c>
      <c r="L162" s="25" t="str">
        <f t="shared" si="6"/>
        <v>ICPL</v>
      </c>
      <c r="M162" s="26">
        <f t="shared" ca="1" si="6"/>
        <v>42276</v>
      </c>
      <c r="N162" s="25" t="b">
        <f t="shared" si="6"/>
        <v>1</v>
      </c>
      <c r="O162" s="84" t="e">
        <f ca="1">IF($N162,_xll.BDP($K162,O$4),"[DISABLED]")</f>
        <v>#NAME?</v>
      </c>
      <c r="P162" s="84" t="e">
        <f ca="1">IF($N162,_xll.BDP($K162,P$4),"[DISABLED]")</f>
        <v>#NAME?</v>
      </c>
      <c r="Q162" s="84" t="e">
        <f ca="1">IF($N162,_xll.BDP($K162,Q$4),"[DISABLED]")</f>
        <v>#NAME?</v>
      </c>
      <c r="R162" s="84" t="e">
        <f ca="1">IF($N162,_xll.BDH($K162,R$4,$M162),"[DISABLED]")</f>
        <v>#NAME?</v>
      </c>
      <c r="S162" s="84" t="e">
        <f ca="1">IF($N162,_xll.BDH($K162,S$4,$M162),"[DISABLED]")</f>
        <v>#NAME?</v>
      </c>
      <c r="T162" s="84" t="e">
        <f ca="1">IF($N162,_xll.BDH($K162,T$4,$M162),"[DISABLED]")</f>
        <v>#NAME?</v>
      </c>
      <c r="V162" s="106" t="s">
        <v>8739</v>
      </c>
      <c r="W162" s="107" t="s">
        <v>1055</v>
      </c>
      <c r="X162" s="108">
        <v>42276</v>
      </c>
      <c r="Y162" s="107" t="b">
        <v>1</v>
      </c>
      <c r="Z162" s="107" t="s">
        <v>6839</v>
      </c>
      <c r="AA162" s="107" t="s">
        <v>8333</v>
      </c>
      <c r="AB162" s="107" t="s">
        <v>8563</v>
      </c>
      <c r="AC162" s="107">
        <v>73</v>
      </c>
      <c r="AD162" s="107" t="s">
        <v>6569</v>
      </c>
      <c r="AE162" s="107" t="s">
        <v>6569</v>
      </c>
    </row>
    <row r="163" spans="2:31" outlineLevel="1">
      <c r="B163" s="24" t="s">
        <v>5234</v>
      </c>
      <c r="C163" s="24" t="s">
        <v>0</v>
      </c>
      <c r="D163" s="24" t="s">
        <v>57</v>
      </c>
      <c r="E163" s="24" t="s">
        <v>47</v>
      </c>
      <c r="F163" s="83" t="s">
        <v>43</v>
      </c>
      <c r="G163" s="24">
        <v>0</v>
      </c>
      <c r="H163" s="24" t="s">
        <v>2796</v>
      </c>
      <c r="I163" s="24" t="s">
        <v>2742</v>
      </c>
      <c r="J163" s="24" t="s">
        <v>73</v>
      </c>
      <c r="K163" s="72" t="str">
        <f t="shared" si="5"/>
        <v>EUNE315 ICPL Curncy</v>
      </c>
      <c r="L163" s="25" t="str">
        <f t="shared" si="6"/>
        <v>ICPL</v>
      </c>
      <c r="M163" s="26">
        <f t="shared" ca="1" si="6"/>
        <v>42276</v>
      </c>
      <c r="N163" s="25" t="b">
        <f t="shared" si="6"/>
        <v>1</v>
      </c>
      <c r="O163" s="84" t="e">
        <f ca="1">IF($N163,_xll.BDP($K163,O$4),"[DISABLED]")</f>
        <v>#NAME?</v>
      </c>
      <c r="P163" s="84" t="e">
        <f ca="1">IF($N163,_xll.BDP($K163,P$4),"[DISABLED]")</f>
        <v>#NAME?</v>
      </c>
      <c r="Q163" s="84" t="e">
        <f ca="1">IF($N163,_xll.BDP($K163,Q$4),"[DISABLED]")</f>
        <v>#NAME?</v>
      </c>
      <c r="R163" s="84" t="e">
        <f ca="1">IF($N163,_xll.BDH($K163,R$4,$M163),"[DISABLED]")</f>
        <v>#NAME?</v>
      </c>
      <c r="S163" s="84" t="e">
        <f ca="1">IF($N163,_xll.BDH($K163,S$4,$M163),"[DISABLED]")</f>
        <v>#NAME?</v>
      </c>
      <c r="T163" s="84" t="e">
        <f ca="1">IF($N163,_xll.BDH($K163,T$4,$M163),"[DISABLED]")</f>
        <v>#NAME?</v>
      </c>
      <c r="V163" s="106" t="s">
        <v>8740</v>
      </c>
      <c r="W163" s="107" t="s">
        <v>1055</v>
      </c>
      <c r="X163" s="108">
        <v>42276</v>
      </c>
      <c r="Y163" s="107" t="b">
        <v>1</v>
      </c>
      <c r="Z163" s="107" t="s">
        <v>6840</v>
      </c>
      <c r="AA163" s="107" t="s">
        <v>8333</v>
      </c>
      <c r="AB163" s="107" t="s">
        <v>8664</v>
      </c>
      <c r="AC163" s="107">
        <v>72.5</v>
      </c>
      <c r="AD163" s="107" t="s">
        <v>6569</v>
      </c>
      <c r="AE163" s="107" t="s">
        <v>6569</v>
      </c>
    </row>
    <row r="164" spans="2:31" outlineLevel="1">
      <c r="B164" s="24" t="s">
        <v>5234</v>
      </c>
      <c r="C164" s="24" t="s">
        <v>0</v>
      </c>
      <c r="D164" s="24" t="s">
        <v>57</v>
      </c>
      <c r="E164" s="24" t="s">
        <v>47</v>
      </c>
      <c r="F164" s="83" t="s">
        <v>152</v>
      </c>
      <c r="G164" s="24">
        <v>0</v>
      </c>
      <c r="H164" s="24" t="s">
        <v>2796</v>
      </c>
      <c r="I164" s="24" t="s">
        <v>2743</v>
      </c>
      <c r="J164" s="24" t="s">
        <v>73</v>
      </c>
      <c r="K164" s="72" t="str">
        <f t="shared" si="5"/>
        <v>EUNE415 ICPL Curncy</v>
      </c>
      <c r="L164" s="25" t="str">
        <f t="shared" si="6"/>
        <v>ICPL</v>
      </c>
      <c r="M164" s="26">
        <f t="shared" ca="1" si="6"/>
        <v>42276</v>
      </c>
      <c r="N164" s="25" t="b">
        <f t="shared" si="6"/>
        <v>1</v>
      </c>
      <c r="O164" s="84" t="e">
        <f ca="1">IF($N164,_xll.BDP($K164,O$4),"[DISABLED]")</f>
        <v>#NAME?</v>
      </c>
      <c r="P164" s="84" t="e">
        <f ca="1">IF($N164,_xll.BDP($K164,P$4),"[DISABLED]")</f>
        <v>#NAME?</v>
      </c>
      <c r="Q164" s="84" t="e">
        <f ca="1">IF($N164,_xll.BDP($K164,Q$4),"[DISABLED]")</f>
        <v>#NAME?</v>
      </c>
      <c r="R164" s="84" t="e">
        <f ca="1">IF($N164,_xll.BDH($K164,R$4,$M164),"[DISABLED]")</f>
        <v>#NAME?</v>
      </c>
      <c r="S164" s="84" t="e">
        <f ca="1">IF($N164,_xll.BDH($K164,S$4,$M164),"[DISABLED]")</f>
        <v>#NAME?</v>
      </c>
      <c r="T164" s="84" t="e">
        <f ca="1">IF($N164,_xll.BDH($K164,T$4,$M164),"[DISABLED]")</f>
        <v>#NAME?</v>
      </c>
      <c r="V164" s="106" t="s">
        <v>8741</v>
      </c>
      <c r="W164" s="107" t="s">
        <v>1055</v>
      </c>
      <c r="X164" s="108">
        <v>42276</v>
      </c>
      <c r="Y164" s="107" t="b">
        <v>1</v>
      </c>
      <c r="Z164" s="107" t="s">
        <v>6841</v>
      </c>
      <c r="AA164" s="107" t="s">
        <v>8333</v>
      </c>
      <c r="AB164" s="107" t="s">
        <v>8742</v>
      </c>
      <c r="AC164" s="107">
        <v>71.900000000000006</v>
      </c>
      <c r="AD164" s="107" t="s">
        <v>6569</v>
      </c>
      <c r="AE164" s="107" t="s">
        <v>6569</v>
      </c>
    </row>
    <row r="165" spans="2:31" outlineLevel="1">
      <c r="B165" s="24" t="s">
        <v>5234</v>
      </c>
      <c r="C165" s="24" t="s">
        <v>0</v>
      </c>
      <c r="D165" s="24" t="s">
        <v>57</v>
      </c>
      <c r="E165" s="24" t="s">
        <v>47</v>
      </c>
      <c r="F165" s="83" t="s">
        <v>44</v>
      </c>
      <c r="G165" s="24">
        <v>0</v>
      </c>
      <c r="H165" s="24" t="s">
        <v>2796</v>
      </c>
      <c r="I165" s="24" t="s">
        <v>2744</v>
      </c>
      <c r="J165" s="24" t="s">
        <v>73</v>
      </c>
      <c r="K165" s="72" t="str">
        <f t="shared" si="5"/>
        <v>EUNE515 ICPL Curncy</v>
      </c>
      <c r="L165" s="25" t="str">
        <f t="shared" si="6"/>
        <v>ICPL</v>
      </c>
      <c r="M165" s="26">
        <f t="shared" ca="1" si="6"/>
        <v>42276</v>
      </c>
      <c r="N165" s="25" t="b">
        <f t="shared" si="6"/>
        <v>1</v>
      </c>
      <c r="O165" s="84" t="e">
        <f ca="1">IF($N165,_xll.BDP($K165,O$4),"[DISABLED]")</f>
        <v>#NAME?</v>
      </c>
      <c r="P165" s="84" t="e">
        <f ca="1">IF($N165,_xll.BDP($K165,P$4),"[DISABLED]")</f>
        <v>#NAME?</v>
      </c>
      <c r="Q165" s="84" t="e">
        <f ca="1">IF($N165,_xll.BDP($K165,Q$4),"[DISABLED]")</f>
        <v>#NAME?</v>
      </c>
      <c r="R165" s="84" t="e">
        <f ca="1">IF($N165,_xll.BDH($K165,R$4,$M165),"[DISABLED]")</f>
        <v>#NAME?</v>
      </c>
      <c r="S165" s="84" t="e">
        <f ca="1">IF($N165,_xll.BDH($K165,S$4,$M165),"[DISABLED]")</f>
        <v>#NAME?</v>
      </c>
      <c r="T165" s="84" t="e">
        <f ca="1">IF($N165,_xll.BDH($K165,T$4,$M165),"[DISABLED]")</f>
        <v>#NAME?</v>
      </c>
      <c r="V165" s="106" t="s">
        <v>8743</v>
      </c>
      <c r="W165" s="107" t="s">
        <v>1055</v>
      </c>
      <c r="X165" s="108">
        <v>42276</v>
      </c>
      <c r="Y165" s="107" t="b">
        <v>1</v>
      </c>
      <c r="Z165" s="107" t="s">
        <v>6842</v>
      </c>
      <c r="AA165" s="107" t="s">
        <v>8333</v>
      </c>
      <c r="AB165" s="107" t="s">
        <v>8648</v>
      </c>
      <c r="AC165" s="107">
        <v>71.2</v>
      </c>
      <c r="AD165" s="107" t="s">
        <v>6569</v>
      </c>
      <c r="AE165" s="107" t="s">
        <v>6569</v>
      </c>
    </row>
    <row r="166" spans="2:31" outlineLevel="1">
      <c r="B166" s="24" t="s">
        <v>5234</v>
      </c>
      <c r="C166" s="24" t="s">
        <v>0</v>
      </c>
      <c r="D166" s="24" t="s">
        <v>57</v>
      </c>
      <c r="E166" s="24" t="s">
        <v>47</v>
      </c>
      <c r="F166" s="83" t="s">
        <v>45</v>
      </c>
      <c r="G166" s="24">
        <v>0</v>
      </c>
      <c r="H166" s="24" t="s">
        <v>2796</v>
      </c>
      <c r="I166" s="24" t="s">
        <v>2745</v>
      </c>
      <c r="J166" s="24" t="s">
        <v>73</v>
      </c>
      <c r="K166" s="72" t="str">
        <f t="shared" si="5"/>
        <v>EUNE715 ICPL Curncy</v>
      </c>
      <c r="L166" s="25" t="str">
        <f t="shared" si="6"/>
        <v>ICPL</v>
      </c>
      <c r="M166" s="26">
        <f t="shared" ca="1" si="6"/>
        <v>42276</v>
      </c>
      <c r="N166" s="25" t="b">
        <f t="shared" si="6"/>
        <v>1</v>
      </c>
      <c r="O166" s="84" t="e">
        <f ca="1">IF($N166,_xll.BDP($K166,O$4),"[DISABLED]")</f>
        <v>#NAME?</v>
      </c>
      <c r="P166" s="84" t="e">
        <f ca="1">IF($N166,_xll.BDP($K166,P$4),"[DISABLED]")</f>
        <v>#NAME?</v>
      </c>
      <c r="Q166" s="84" t="e">
        <f ca="1">IF($N166,_xll.BDP($K166,Q$4),"[DISABLED]")</f>
        <v>#NAME?</v>
      </c>
      <c r="R166" s="84" t="e">
        <f ca="1">IF($N166,_xll.BDH($K166,R$4,$M166),"[DISABLED]")</f>
        <v>#NAME?</v>
      </c>
      <c r="S166" s="84" t="e">
        <f ca="1">IF($N166,_xll.BDH($K166,S$4,$M166),"[DISABLED]")</f>
        <v>#NAME?</v>
      </c>
      <c r="T166" s="84" t="e">
        <f ca="1">IF($N166,_xll.BDH($K166,T$4,$M166),"[DISABLED]")</f>
        <v>#NAME?</v>
      </c>
      <c r="V166" s="106" t="s">
        <v>8744</v>
      </c>
      <c r="W166" s="107" t="s">
        <v>1055</v>
      </c>
      <c r="X166" s="108">
        <v>42276</v>
      </c>
      <c r="Y166" s="107" t="b">
        <v>1</v>
      </c>
      <c r="Z166" s="107" t="s">
        <v>6843</v>
      </c>
      <c r="AA166" s="107" t="s">
        <v>8333</v>
      </c>
      <c r="AB166" s="107" t="s">
        <v>8577</v>
      </c>
      <c r="AC166" s="107">
        <v>69.400000000000006</v>
      </c>
      <c r="AD166" s="107" t="s">
        <v>6569</v>
      </c>
      <c r="AE166" s="107" t="s">
        <v>6569</v>
      </c>
    </row>
    <row r="167" spans="2:31" outlineLevel="1">
      <c r="B167" s="24" t="s">
        <v>5234</v>
      </c>
      <c r="C167" s="24" t="s">
        <v>0</v>
      </c>
      <c r="D167" s="24" t="s">
        <v>57</v>
      </c>
      <c r="E167" s="24" t="s">
        <v>47</v>
      </c>
      <c r="F167" s="83" t="s">
        <v>46</v>
      </c>
      <c r="G167" s="24">
        <v>0</v>
      </c>
      <c r="H167" s="24" t="s">
        <v>2796</v>
      </c>
      <c r="I167" s="24" t="s">
        <v>2746</v>
      </c>
      <c r="J167" s="24" t="s">
        <v>73</v>
      </c>
      <c r="K167" s="72" t="str">
        <f t="shared" si="5"/>
        <v>EUNE1015 ICPL Curncy</v>
      </c>
      <c r="L167" s="25" t="str">
        <f t="shared" si="6"/>
        <v>ICPL</v>
      </c>
      <c r="M167" s="26">
        <f t="shared" ca="1" si="6"/>
        <v>42276</v>
      </c>
      <c r="N167" s="25" t="b">
        <f t="shared" si="6"/>
        <v>1</v>
      </c>
      <c r="O167" s="84" t="e">
        <f ca="1">IF($N167,_xll.BDP($K167,O$4),"[DISABLED]")</f>
        <v>#NAME?</v>
      </c>
      <c r="P167" s="84" t="e">
        <f ca="1">IF($N167,_xll.BDP($K167,P$4),"[DISABLED]")</f>
        <v>#NAME?</v>
      </c>
      <c r="Q167" s="84" t="e">
        <f ca="1">IF($N167,_xll.BDP($K167,Q$4),"[DISABLED]")</f>
        <v>#NAME?</v>
      </c>
      <c r="R167" s="84" t="e">
        <f ca="1">IF($N167,_xll.BDH($K167,R$4,$M167),"[DISABLED]")</f>
        <v>#NAME?</v>
      </c>
      <c r="S167" s="84" t="e">
        <f ca="1">IF($N167,_xll.BDH($K167,S$4,$M167),"[DISABLED]")</f>
        <v>#NAME?</v>
      </c>
      <c r="T167" s="84" t="e">
        <f ca="1">IF($N167,_xll.BDH($K167,T$4,$M167),"[DISABLED]")</f>
        <v>#NAME?</v>
      </c>
      <c r="V167" s="106" t="s">
        <v>8745</v>
      </c>
      <c r="W167" s="107" t="s">
        <v>1055</v>
      </c>
      <c r="X167" s="108">
        <v>42276</v>
      </c>
      <c r="Y167" s="107" t="b">
        <v>1</v>
      </c>
      <c r="Z167" s="107" t="s">
        <v>6844</v>
      </c>
      <c r="AA167" s="107" t="s">
        <v>8333</v>
      </c>
      <c r="AB167" s="107" t="s">
        <v>8580</v>
      </c>
      <c r="AC167" s="107">
        <v>67.8</v>
      </c>
      <c r="AD167" s="107" t="s">
        <v>6569</v>
      </c>
      <c r="AE167" s="107" t="s">
        <v>6569</v>
      </c>
    </row>
    <row r="168" spans="2:31" outlineLevel="1">
      <c r="B168" s="24" t="s">
        <v>5234</v>
      </c>
      <c r="C168" s="24" t="s">
        <v>0</v>
      </c>
      <c r="D168" s="24" t="s">
        <v>57</v>
      </c>
      <c r="E168" s="24" t="s">
        <v>47</v>
      </c>
      <c r="F168" s="83" t="s">
        <v>47</v>
      </c>
      <c r="G168" s="24">
        <v>0</v>
      </c>
      <c r="H168" s="24" t="s">
        <v>2796</v>
      </c>
      <c r="I168" s="24" t="s">
        <v>2747</v>
      </c>
      <c r="J168" s="24" t="s">
        <v>73</v>
      </c>
      <c r="K168" s="72" t="str">
        <f t="shared" si="5"/>
        <v>EUNE1515 ICPL Curncy</v>
      </c>
      <c r="L168" s="25" t="str">
        <f t="shared" si="6"/>
        <v>ICPL</v>
      </c>
      <c r="M168" s="26">
        <f t="shared" ca="1" si="6"/>
        <v>42276</v>
      </c>
      <c r="N168" s="25" t="b">
        <f t="shared" si="6"/>
        <v>1</v>
      </c>
      <c r="O168" s="84" t="e">
        <f ca="1">IF($N168,_xll.BDP($K168,O$4),"[DISABLED]")</f>
        <v>#NAME?</v>
      </c>
      <c r="P168" s="84" t="e">
        <f ca="1">IF($N168,_xll.BDP($K168,P$4),"[DISABLED]")</f>
        <v>#NAME?</v>
      </c>
      <c r="Q168" s="84" t="e">
        <f ca="1">IF($N168,_xll.BDP($K168,Q$4),"[DISABLED]")</f>
        <v>#NAME?</v>
      </c>
      <c r="R168" s="84" t="e">
        <f ca="1">IF($N168,_xll.BDH($K168,R$4,$M168),"[DISABLED]")</f>
        <v>#NAME?</v>
      </c>
      <c r="S168" s="84" t="e">
        <f ca="1">IF($N168,_xll.BDH($K168,S$4,$M168),"[DISABLED]")</f>
        <v>#NAME?</v>
      </c>
      <c r="T168" s="84" t="e">
        <f ca="1">IF($N168,_xll.BDH($K168,T$4,$M168),"[DISABLED]")</f>
        <v>#NAME?</v>
      </c>
      <c r="V168" s="106" t="s">
        <v>8746</v>
      </c>
      <c r="W168" s="107" t="s">
        <v>1055</v>
      </c>
      <c r="X168" s="108">
        <v>42276</v>
      </c>
      <c r="Y168" s="107" t="b">
        <v>1</v>
      </c>
      <c r="Z168" s="107" t="s">
        <v>6845</v>
      </c>
      <c r="AA168" s="107" t="s">
        <v>8333</v>
      </c>
      <c r="AB168" s="107" t="s">
        <v>8580</v>
      </c>
      <c r="AC168" s="107">
        <v>63.5</v>
      </c>
      <c r="AD168" s="107" t="s">
        <v>6569</v>
      </c>
      <c r="AE168" s="107" t="s">
        <v>6569</v>
      </c>
    </row>
    <row r="169" spans="2:31" outlineLevel="1">
      <c r="B169" s="24" t="s">
        <v>5234</v>
      </c>
      <c r="C169" s="24" t="s">
        <v>0</v>
      </c>
      <c r="D169" s="24" t="s">
        <v>57</v>
      </c>
      <c r="E169" s="24" t="s">
        <v>47</v>
      </c>
      <c r="F169" s="83" t="s">
        <v>48</v>
      </c>
      <c r="G169" s="24">
        <v>0</v>
      </c>
      <c r="H169" s="24" t="s">
        <v>2796</v>
      </c>
      <c r="I169" s="24" t="s">
        <v>2748</v>
      </c>
      <c r="J169" s="24" t="s">
        <v>73</v>
      </c>
      <c r="K169" s="72" t="str">
        <f t="shared" si="5"/>
        <v>EUNE2015 ICPL Curncy</v>
      </c>
      <c r="L169" s="25" t="str">
        <f t="shared" si="6"/>
        <v>ICPL</v>
      </c>
      <c r="M169" s="26">
        <f t="shared" ca="1" si="6"/>
        <v>42276</v>
      </c>
      <c r="N169" s="25" t="b">
        <f t="shared" si="6"/>
        <v>1</v>
      </c>
      <c r="O169" s="84" t="e">
        <f ca="1">IF($N169,_xll.BDP($K169,O$4),"[DISABLED]")</f>
        <v>#NAME?</v>
      </c>
      <c r="P169" s="84" t="e">
        <f ca="1">IF($N169,_xll.BDP($K169,P$4),"[DISABLED]")</f>
        <v>#NAME?</v>
      </c>
      <c r="Q169" s="84" t="e">
        <f ca="1">IF($N169,_xll.BDP($K169,Q$4),"[DISABLED]")</f>
        <v>#NAME?</v>
      </c>
      <c r="R169" s="84" t="e">
        <f ca="1">IF($N169,_xll.BDH($K169,R$4,$M169),"[DISABLED]")</f>
        <v>#NAME?</v>
      </c>
      <c r="S169" s="84" t="e">
        <f ca="1">IF($N169,_xll.BDH($K169,S$4,$M169),"[DISABLED]")</f>
        <v>#NAME?</v>
      </c>
      <c r="T169" s="84" t="e">
        <f ca="1">IF($N169,_xll.BDH($K169,T$4,$M169),"[DISABLED]")</f>
        <v>#NAME?</v>
      </c>
      <c r="V169" s="106" t="s">
        <v>8747</v>
      </c>
      <c r="W169" s="107" t="s">
        <v>1055</v>
      </c>
      <c r="X169" s="108">
        <v>42276</v>
      </c>
      <c r="Y169" s="107" t="b">
        <v>1</v>
      </c>
      <c r="Z169" s="107" t="s">
        <v>6846</v>
      </c>
      <c r="AA169" s="107" t="s">
        <v>8333</v>
      </c>
      <c r="AB169" s="107" t="s">
        <v>8580</v>
      </c>
      <c r="AC169" s="107">
        <v>59.4</v>
      </c>
      <c r="AD169" s="107" t="s">
        <v>6569</v>
      </c>
      <c r="AE169" s="107" t="s">
        <v>6569</v>
      </c>
    </row>
    <row r="170" spans="2:31" outlineLevel="1">
      <c r="B170" s="24" t="s">
        <v>5234</v>
      </c>
      <c r="C170" s="24" t="s">
        <v>0</v>
      </c>
      <c r="D170" s="24" t="s">
        <v>57</v>
      </c>
      <c r="E170" s="24" t="s">
        <v>48</v>
      </c>
      <c r="F170" s="24" t="s">
        <v>209</v>
      </c>
      <c r="G170" s="24">
        <v>0</v>
      </c>
      <c r="H170" s="24" t="s">
        <v>2796</v>
      </c>
      <c r="I170" s="24" t="s">
        <v>2749</v>
      </c>
      <c r="J170" s="24" t="s">
        <v>73</v>
      </c>
      <c r="K170" s="72" t="str">
        <f t="shared" si="5"/>
        <v>EUNEA20 ICPL Curncy</v>
      </c>
      <c r="L170" s="25" t="str">
        <f t="shared" si="6"/>
        <v>ICPL</v>
      </c>
      <c r="M170" s="26">
        <f t="shared" ca="1" si="6"/>
        <v>42276</v>
      </c>
      <c r="N170" s="25" t="b">
        <f t="shared" si="6"/>
        <v>1</v>
      </c>
      <c r="O170" s="84" t="e">
        <f ca="1">IF($N170,_xll.BDP($K170,O$4),"[DISABLED]")</f>
        <v>#NAME?</v>
      </c>
      <c r="P170" s="84" t="e">
        <f ca="1">IF($N170,_xll.BDP($K170,P$4),"[DISABLED]")</f>
        <v>#NAME?</v>
      </c>
      <c r="Q170" s="84" t="e">
        <f ca="1">IF($N170,_xll.BDP($K170,Q$4),"[DISABLED]")</f>
        <v>#NAME?</v>
      </c>
      <c r="R170" s="84" t="e">
        <f ca="1">IF($N170,_xll.BDH($K170,R$4,$M170),"[DISABLED]")</f>
        <v>#NAME?</v>
      </c>
      <c r="S170" s="84" t="e">
        <f ca="1">IF($N170,_xll.BDH($K170,S$4,$M170),"[DISABLED]")</f>
        <v>#NAME?</v>
      </c>
      <c r="T170" s="84" t="e">
        <f ca="1">IF($N170,_xll.BDH($K170,T$4,$M170),"[DISABLED]")</f>
        <v>#NAME?</v>
      </c>
      <c r="V170" s="106" t="s">
        <v>8748</v>
      </c>
      <c r="W170" s="107" t="s">
        <v>1055</v>
      </c>
      <c r="X170" s="108">
        <v>42276</v>
      </c>
      <c r="Y170" s="107" t="b">
        <v>1</v>
      </c>
      <c r="Z170" s="107" t="s">
        <v>6847</v>
      </c>
      <c r="AA170" s="107" t="s">
        <v>8333</v>
      </c>
      <c r="AB170" s="107" t="s">
        <v>8655</v>
      </c>
      <c r="AC170" s="107">
        <v>80.400000000000006</v>
      </c>
      <c r="AD170" s="107" t="s">
        <v>6569</v>
      </c>
      <c r="AE170" s="107" t="s">
        <v>6569</v>
      </c>
    </row>
    <row r="171" spans="2:31" outlineLevel="1">
      <c r="B171" s="24" t="s">
        <v>5234</v>
      </c>
      <c r="C171" s="24" t="s">
        <v>0</v>
      </c>
      <c r="D171" s="24" t="s">
        <v>57</v>
      </c>
      <c r="E171" s="24" t="s">
        <v>48</v>
      </c>
      <c r="F171" s="24" t="s">
        <v>210</v>
      </c>
      <c r="G171" s="24">
        <v>0</v>
      </c>
      <c r="H171" s="24" t="s">
        <v>2796</v>
      </c>
      <c r="I171" s="24" t="s">
        <v>2750</v>
      </c>
      <c r="J171" s="24" t="s">
        <v>73</v>
      </c>
      <c r="K171" s="72" t="str">
        <f t="shared" si="5"/>
        <v>EUNEB20 ICPL Curncy</v>
      </c>
      <c r="L171" s="25" t="str">
        <f t="shared" si="6"/>
        <v>ICPL</v>
      </c>
      <c r="M171" s="26">
        <f t="shared" ca="1" si="6"/>
        <v>42276</v>
      </c>
      <c r="N171" s="25" t="b">
        <f t="shared" si="6"/>
        <v>1</v>
      </c>
      <c r="O171" s="84" t="e">
        <f ca="1">IF($N171,_xll.BDP($K171,O$4),"[DISABLED]")</f>
        <v>#NAME?</v>
      </c>
      <c r="P171" s="84" t="e">
        <f ca="1">IF($N171,_xll.BDP($K171,P$4),"[DISABLED]")</f>
        <v>#NAME?</v>
      </c>
      <c r="Q171" s="84" t="e">
        <f ca="1">IF($N171,_xll.BDP($K171,Q$4),"[DISABLED]")</f>
        <v>#NAME?</v>
      </c>
      <c r="R171" s="84" t="e">
        <f ca="1">IF($N171,_xll.BDH($K171,R$4,$M171),"[DISABLED]")</f>
        <v>#NAME?</v>
      </c>
      <c r="S171" s="84" t="e">
        <f ca="1">IF($N171,_xll.BDH($K171,S$4,$M171),"[DISABLED]")</f>
        <v>#NAME?</v>
      </c>
      <c r="T171" s="84" t="e">
        <f ca="1">IF($N171,_xll.BDH($K171,T$4,$M171),"[DISABLED]")</f>
        <v>#NAME?</v>
      </c>
      <c r="V171" s="106" t="s">
        <v>8749</v>
      </c>
      <c r="W171" s="107" t="s">
        <v>1055</v>
      </c>
      <c r="X171" s="108">
        <v>42276</v>
      </c>
      <c r="Y171" s="107" t="b">
        <v>1</v>
      </c>
      <c r="Z171" s="107" t="s">
        <v>6848</v>
      </c>
      <c r="AA171" s="107" t="s">
        <v>8333</v>
      </c>
      <c r="AB171" s="107" t="s">
        <v>8655</v>
      </c>
      <c r="AC171" s="107">
        <v>80</v>
      </c>
      <c r="AD171" s="107" t="s">
        <v>6569</v>
      </c>
      <c r="AE171" s="107" t="s">
        <v>6569</v>
      </c>
    </row>
    <row r="172" spans="2:31" outlineLevel="1">
      <c r="B172" s="24" t="s">
        <v>5234</v>
      </c>
      <c r="C172" s="24" t="s">
        <v>0</v>
      </c>
      <c r="D172" s="24" t="s">
        <v>57</v>
      </c>
      <c r="E172" s="24" t="s">
        <v>48</v>
      </c>
      <c r="F172" s="83" t="s">
        <v>54</v>
      </c>
      <c r="G172" s="24">
        <v>0</v>
      </c>
      <c r="H172" s="24" t="s">
        <v>2796</v>
      </c>
      <c r="I172" s="24" t="s">
        <v>2751</v>
      </c>
      <c r="J172" s="24" t="s">
        <v>73</v>
      </c>
      <c r="K172" s="72" t="str">
        <f t="shared" si="5"/>
        <v>EUNEC20 ICPL Curncy</v>
      </c>
      <c r="L172" s="25" t="str">
        <f t="shared" si="6"/>
        <v>ICPL</v>
      </c>
      <c r="M172" s="26">
        <f t="shared" ca="1" si="6"/>
        <v>42276</v>
      </c>
      <c r="N172" s="25" t="b">
        <f t="shared" si="6"/>
        <v>1</v>
      </c>
      <c r="O172" s="84" t="e">
        <f ca="1">IF($N172,_xll.BDP($K172,O$4),"[DISABLED]")</f>
        <v>#NAME?</v>
      </c>
      <c r="P172" s="84" t="e">
        <f ca="1">IF($N172,_xll.BDP($K172,P$4),"[DISABLED]")</f>
        <v>#NAME?</v>
      </c>
      <c r="Q172" s="84" t="e">
        <f ca="1">IF($N172,_xll.BDP($K172,Q$4),"[DISABLED]")</f>
        <v>#NAME?</v>
      </c>
      <c r="R172" s="84" t="e">
        <f ca="1">IF($N172,_xll.BDH($K172,R$4,$M172),"[DISABLED]")</f>
        <v>#NAME?</v>
      </c>
      <c r="S172" s="84" t="e">
        <f ca="1">IF($N172,_xll.BDH($K172,S$4,$M172),"[DISABLED]")</f>
        <v>#NAME?</v>
      </c>
      <c r="T172" s="84" t="e">
        <f ca="1">IF($N172,_xll.BDH($K172,T$4,$M172),"[DISABLED]")</f>
        <v>#NAME?</v>
      </c>
      <c r="V172" s="106" t="s">
        <v>8750</v>
      </c>
      <c r="W172" s="107" t="s">
        <v>1055</v>
      </c>
      <c r="X172" s="108">
        <v>42276</v>
      </c>
      <c r="Y172" s="107" t="b">
        <v>1</v>
      </c>
      <c r="Z172" s="107" t="s">
        <v>6849</v>
      </c>
      <c r="AA172" s="107" t="s">
        <v>8333</v>
      </c>
      <c r="AB172" s="107" t="s">
        <v>8689</v>
      </c>
      <c r="AC172" s="107">
        <v>79.2</v>
      </c>
      <c r="AD172" s="107" t="s">
        <v>6569</v>
      </c>
      <c r="AE172" s="107" t="s">
        <v>6569</v>
      </c>
    </row>
    <row r="173" spans="2:31" outlineLevel="1">
      <c r="B173" s="24" t="s">
        <v>5234</v>
      </c>
      <c r="C173" s="24" t="s">
        <v>0</v>
      </c>
      <c r="D173" s="24" t="s">
        <v>57</v>
      </c>
      <c r="E173" s="24" t="s">
        <v>48</v>
      </c>
      <c r="F173" s="83" t="s">
        <v>58</v>
      </c>
      <c r="G173" s="24">
        <v>0</v>
      </c>
      <c r="H173" s="24" t="s">
        <v>2796</v>
      </c>
      <c r="I173" s="24" t="s">
        <v>2752</v>
      </c>
      <c r="J173" s="24" t="s">
        <v>73</v>
      </c>
      <c r="K173" s="72" t="str">
        <f t="shared" si="5"/>
        <v>EUNEF20 ICPL Curncy</v>
      </c>
      <c r="L173" s="25" t="str">
        <f t="shared" si="6"/>
        <v>ICPL</v>
      </c>
      <c r="M173" s="26">
        <f t="shared" ca="1" si="6"/>
        <v>42276</v>
      </c>
      <c r="N173" s="25" t="b">
        <f t="shared" si="6"/>
        <v>1</v>
      </c>
      <c r="O173" s="84" t="e">
        <f ca="1">IF($N173,_xll.BDP($K173,O$4),"[DISABLED]")</f>
        <v>#NAME?</v>
      </c>
      <c r="P173" s="84" t="e">
        <f ca="1">IF($N173,_xll.BDP($K173,P$4),"[DISABLED]")</f>
        <v>#NAME?</v>
      </c>
      <c r="Q173" s="84" t="e">
        <f ca="1">IF($N173,_xll.BDP($K173,Q$4),"[DISABLED]")</f>
        <v>#NAME?</v>
      </c>
      <c r="R173" s="84" t="e">
        <f ca="1">IF($N173,_xll.BDH($K173,R$4,$M173),"[DISABLED]")</f>
        <v>#NAME?</v>
      </c>
      <c r="S173" s="84" t="e">
        <f ca="1">IF($N173,_xll.BDH($K173,S$4,$M173),"[DISABLED]")</f>
        <v>#NAME?</v>
      </c>
      <c r="T173" s="84" t="e">
        <f ca="1">IF($N173,_xll.BDH($K173,T$4,$M173),"[DISABLED]")</f>
        <v>#NAME?</v>
      </c>
      <c r="V173" s="106" t="s">
        <v>8751</v>
      </c>
      <c r="W173" s="107" t="s">
        <v>1055</v>
      </c>
      <c r="X173" s="108">
        <v>42276</v>
      </c>
      <c r="Y173" s="107" t="b">
        <v>1</v>
      </c>
      <c r="Z173" s="107" t="s">
        <v>6850</v>
      </c>
      <c r="AA173" s="107" t="s">
        <v>8333</v>
      </c>
      <c r="AB173" s="107" t="s">
        <v>8638</v>
      </c>
      <c r="AC173" s="107">
        <v>78.7</v>
      </c>
      <c r="AD173" s="107" t="s">
        <v>6569</v>
      </c>
      <c r="AE173" s="107" t="s">
        <v>6569</v>
      </c>
    </row>
    <row r="174" spans="2:31" outlineLevel="1">
      <c r="B174" s="24" t="s">
        <v>5234</v>
      </c>
      <c r="C174" s="24" t="s">
        <v>0</v>
      </c>
      <c r="D174" s="24" t="s">
        <v>57</v>
      </c>
      <c r="E174" s="24" t="s">
        <v>48</v>
      </c>
      <c r="F174" s="83" t="s">
        <v>71</v>
      </c>
      <c r="G174" s="24">
        <v>0</v>
      </c>
      <c r="H174" s="24" t="s">
        <v>2796</v>
      </c>
      <c r="I174" s="24" t="s">
        <v>2753</v>
      </c>
      <c r="J174" s="24" t="s">
        <v>73</v>
      </c>
      <c r="K174" s="72" t="str">
        <f t="shared" si="5"/>
        <v>EUNEI20 ICPL Curncy</v>
      </c>
      <c r="L174" s="25" t="str">
        <f t="shared" si="6"/>
        <v>ICPL</v>
      </c>
      <c r="M174" s="26">
        <f t="shared" ca="1" si="6"/>
        <v>42276</v>
      </c>
      <c r="N174" s="25" t="b">
        <f t="shared" si="6"/>
        <v>1</v>
      </c>
      <c r="O174" s="84" t="e">
        <f ca="1">IF($N174,_xll.BDP($K174,O$4),"[DISABLED]")</f>
        <v>#NAME?</v>
      </c>
      <c r="P174" s="84" t="e">
        <f ca="1">IF($N174,_xll.BDP($K174,P$4),"[DISABLED]")</f>
        <v>#NAME?</v>
      </c>
      <c r="Q174" s="84" t="e">
        <f ca="1">IF($N174,_xll.BDP($K174,Q$4),"[DISABLED]")</f>
        <v>#NAME?</v>
      </c>
      <c r="R174" s="84" t="e">
        <f ca="1">IF($N174,_xll.BDH($K174,R$4,$M174),"[DISABLED]")</f>
        <v>#NAME?</v>
      </c>
      <c r="S174" s="84" t="e">
        <f ca="1">IF($N174,_xll.BDH($K174,S$4,$M174),"[DISABLED]")</f>
        <v>#NAME?</v>
      </c>
      <c r="T174" s="84" t="e">
        <f ca="1">IF($N174,_xll.BDH($K174,T$4,$M174),"[DISABLED]")</f>
        <v>#NAME?</v>
      </c>
      <c r="V174" s="106" t="s">
        <v>8752</v>
      </c>
      <c r="W174" s="107" t="s">
        <v>1055</v>
      </c>
      <c r="X174" s="108">
        <v>42276</v>
      </c>
      <c r="Y174" s="107" t="b">
        <v>1</v>
      </c>
      <c r="Z174" s="107" t="s">
        <v>6851</v>
      </c>
      <c r="AA174" s="107" t="s">
        <v>8333</v>
      </c>
      <c r="AB174" s="107" t="s">
        <v>8640</v>
      </c>
      <c r="AC174" s="107">
        <v>77.599999999999994</v>
      </c>
      <c r="AD174" s="107" t="s">
        <v>6569</v>
      </c>
      <c r="AE174" s="107" t="s">
        <v>6569</v>
      </c>
    </row>
    <row r="175" spans="2:31" outlineLevel="1">
      <c r="B175" s="24" t="s">
        <v>5234</v>
      </c>
      <c r="C175" s="24" t="s">
        <v>0</v>
      </c>
      <c r="D175" s="24" t="s">
        <v>57</v>
      </c>
      <c r="E175" s="24" t="s">
        <v>48</v>
      </c>
      <c r="F175" s="83" t="s">
        <v>41</v>
      </c>
      <c r="G175" s="24">
        <v>0</v>
      </c>
      <c r="H175" s="24" t="s">
        <v>2796</v>
      </c>
      <c r="I175" s="24" t="s">
        <v>2754</v>
      </c>
      <c r="J175" s="24" t="s">
        <v>73</v>
      </c>
      <c r="K175" s="72" t="str">
        <f t="shared" si="5"/>
        <v>EUNE120 ICPL Curncy</v>
      </c>
      <c r="L175" s="25" t="str">
        <f t="shared" si="6"/>
        <v>ICPL</v>
      </c>
      <c r="M175" s="26">
        <f t="shared" ca="1" si="6"/>
        <v>42276</v>
      </c>
      <c r="N175" s="25" t="b">
        <f t="shared" si="6"/>
        <v>1</v>
      </c>
      <c r="O175" s="84" t="e">
        <f ca="1">IF($N175,_xll.BDP($K175,O$4),"[DISABLED]")</f>
        <v>#NAME?</v>
      </c>
      <c r="P175" s="84" t="e">
        <f ca="1">IF($N175,_xll.BDP($K175,P$4),"[DISABLED]")</f>
        <v>#NAME?</v>
      </c>
      <c r="Q175" s="84" t="e">
        <f ca="1">IF($N175,_xll.BDP($K175,Q$4),"[DISABLED]")</f>
        <v>#NAME?</v>
      </c>
      <c r="R175" s="84" t="e">
        <f ca="1">IF($N175,_xll.BDH($K175,R$4,$M175),"[DISABLED]")</f>
        <v>#NAME?</v>
      </c>
      <c r="S175" s="84" t="e">
        <f ca="1">IF($N175,_xll.BDH($K175,S$4,$M175),"[DISABLED]")</f>
        <v>#NAME?</v>
      </c>
      <c r="T175" s="84" t="e">
        <f ca="1">IF($N175,_xll.BDH($K175,T$4,$M175),"[DISABLED]")</f>
        <v>#NAME?</v>
      </c>
      <c r="V175" s="106" t="s">
        <v>8753</v>
      </c>
      <c r="W175" s="107" t="s">
        <v>1055</v>
      </c>
      <c r="X175" s="108">
        <v>42276</v>
      </c>
      <c r="Y175" s="107" t="b">
        <v>1</v>
      </c>
      <c r="Z175" s="107" t="s">
        <v>6852</v>
      </c>
      <c r="AA175" s="107" t="s">
        <v>8333</v>
      </c>
      <c r="AB175" s="107" t="s">
        <v>8638</v>
      </c>
      <c r="AC175" s="107">
        <v>76.400000000000006</v>
      </c>
      <c r="AD175" s="107" t="s">
        <v>6569</v>
      </c>
      <c r="AE175" s="107" t="s">
        <v>6569</v>
      </c>
    </row>
    <row r="176" spans="2:31" outlineLevel="1">
      <c r="B176" s="24" t="s">
        <v>5234</v>
      </c>
      <c r="C176" s="24" t="s">
        <v>0</v>
      </c>
      <c r="D176" s="24" t="s">
        <v>57</v>
      </c>
      <c r="E176" s="24" t="s">
        <v>48</v>
      </c>
      <c r="F176" s="83" t="s">
        <v>146</v>
      </c>
      <c r="G176" s="24">
        <v>0</v>
      </c>
      <c r="H176" s="24" t="s">
        <v>2796</v>
      </c>
      <c r="I176" s="24" t="s">
        <v>2755</v>
      </c>
      <c r="J176" s="24" t="s">
        <v>73</v>
      </c>
      <c r="K176" s="72" t="str">
        <f t="shared" si="5"/>
        <v>EUNER20 ICPL Curncy</v>
      </c>
      <c r="L176" s="25" t="str">
        <f t="shared" si="6"/>
        <v>ICPL</v>
      </c>
      <c r="M176" s="26">
        <f t="shared" ca="1" si="6"/>
        <v>42276</v>
      </c>
      <c r="N176" s="25" t="b">
        <f t="shared" si="6"/>
        <v>1</v>
      </c>
      <c r="O176" s="84" t="e">
        <f ca="1">IF($N176,_xll.BDP($K176,O$4),"[DISABLED]")</f>
        <v>#NAME?</v>
      </c>
      <c r="P176" s="84" t="e">
        <f ca="1">IF($N176,_xll.BDP($K176,P$4),"[DISABLED]")</f>
        <v>#NAME?</v>
      </c>
      <c r="Q176" s="84" t="e">
        <f ca="1">IF($N176,_xll.BDP($K176,Q$4),"[DISABLED]")</f>
        <v>#NAME?</v>
      </c>
      <c r="R176" s="84" t="e">
        <f ca="1">IF($N176,_xll.BDH($K176,R$4,$M176),"[DISABLED]")</f>
        <v>#NAME?</v>
      </c>
      <c r="S176" s="84" t="e">
        <f ca="1">IF($N176,_xll.BDH($K176,S$4,$M176),"[DISABLED]")</f>
        <v>#NAME?</v>
      </c>
      <c r="T176" s="84" t="e">
        <f ca="1">IF($N176,_xll.BDH($K176,T$4,$M176),"[DISABLED]")</f>
        <v>#NAME?</v>
      </c>
      <c r="V176" s="106" t="s">
        <v>8754</v>
      </c>
      <c r="W176" s="107" t="s">
        <v>1055</v>
      </c>
      <c r="X176" s="108">
        <v>42276</v>
      </c>
      <c r="Y176" s="107" t="b">
        <v>1</v>
      </c>
      <c r="Z176" s="107" t="s">
        <v>6853</v>
      </c>
      <c r="AA176" s="107" t="s">
        <v>8333</v>
      </c>
      <c r="AB176" s="107" t="s">
        <v>8638</v>
      </c>
      <c r="AC176" s="107">
        <v>74.7</v>
      </c>
      <c r="AD176" s="107" t="s">
        <v>6569</v>
      </c>
      <c r="AE176" s="107" t="s">
        <v>6569</v>
      </c>
    </row>
    <row r="177" spans="2:31" outlineLevel="1">
      <c r="B177" s="24" t="s">
        <v>5234</v>
      </c>
      <c r="C177" s="24" t="s">
        <v>0</v>
      </c>
      <c r="D177" s="24" t="s">
        <v>57</v>
      </c>
      <c r="E177" s="24" t="s">
        <v>48</v>
      </c>
      <c r="F177" s="83" t="s">
        <v>42</v>
      </c>
      <c r="G177" s="24">
        <v>0</v>
      </c>
      <c r="H177" s="24" t="s">
        <v>2796</v>
      </c>
      <c r="I177" s="24" t="s">
        <v>2756</v>
      </c>
      <c r="J177" s="24" t="s">
        <v>73</v>
      </c>
      <c r="K177" s="72" t="str">
        <f t="shared" si="5"/>
        <v>EUNE220 ICPL Curncy</v>
      </c>
      <c r="L177" s="25" t="str">
        <f t="shared" si="6"/>
        <v>ICPL</v>
      </c>
      <c r="M177" s="26">
        <f t="shared" ca="1" si="6"/>
        <v>42276</v>
      </c>
      <c r="N177" s="25" t="b">
        <f t="shared" si="6"/>
        <v>1</v>
      </c>
      <c r="O177" s="84" t="e">
        <f ca="1">IF($N177,_xll.BDP($K177,O$4),"[DISABLED]")</f>
        <v>#NAME?</v>
      </c>
      <c r="P177" s="84" t="e">
        <f ca="1">IF($N177,_xll.BDP($K177,P$4),"[DISABLED]")</f>
        <v>#NAME?</v>
      </c>
      <c r="Q177" s="84" t="e">
        <f ca="1">IF($N177,_xll.BDP($K177,Q$4),"[DISABLED]")</f>
        <v>#NAME?</v>
      </c>
      <c r="R177" s="84" t="e">
        <f ca="1">IF($N177,_xll.BDH($K177,R$4,$M177),"[DISABLED]")</f>
        <v>#NAME?</v>
      </c>
      <c r="S177" s="84" t="e">
        <f ca="1">IF($N177,_xll.BDH($K177,S$4,$M177),"[DISABLED]")</f>
        <v>#NAME?</v>
      </c>
      <c r="T177" s="84" t="e">
        <f ca="1">IF($N177,_xll.BDH($K177,T$4,$M177),"[DISABLED]")</f>
        <v>#NAME?</v>
      </c>
      <c r="V177" s="106" t="s">
        <v>8755</v>
      </c>
      <c r="W177" s="107" t="s">
        <v>1055</v>
      </c>
      <c r="X177" s="108">
        <v>42276</v>
      </c>
      <c r="Y177" s="107" t="b">
        <v>1</v>
      </c>
      <c r="Z177" s="107" t="s">
        <v>6854</v>
      </c>
      <c r="AA177" s="107" t="s">
        <v>8333</v>
      </c>
      <c r="AB177" s="107" t="s">
        <v>8563</v>
      </c>
      <c r="AC177" s="107">
        <v>73.2</v>
      </c>
      <c r="AD177" s="107" t="s">
        <v>6569</v>
      </c>
      <c r="AE177" s="107" t="s">
        <v>6569</v>
      </c>
    </row>
    <row r="178" spans="2:31" outlineLevel="1">
      <c r="B178" s="24" t="s">
        <v>5234</v>
      </c>
      <c r="C178" s="24" t="s">
        <v>0</v>
      </c>
      <c r="D178" s="24" t="s">
        <v>57</v>
      </c>
      <c r="E178" s="24" t="s">
        <v>48</v>
      </c>
      <c r="F178" s="83" t="s">
        <v>43</v>
      </c>
      <c r="G178" s="24">
        <v>0</v>
      </c>
      <c r="H178" s="24" t="s">
        <v>2796</v>
      </c>
      <c r="I178" s="24" t="s">
        <v>2757</v>
      </c>
      <c r="J178" s="24" t="s">
        <v>73</v>
      </c>
      <c r="K178" s="72" t="str">
        <f t="shared" si="5"/>
        <v>EUNE320 ICPL Curncy</v>
      </c>
      <c r="L178" s="25" t="str">
        <f t="shared" si="6"/>
        <v>ICPL</v>
      </c>
      <c r="M178" s="26">
        <f t="shared" ca="1" si="6"/>
        <v>42276</v>
      </c>
      <c r="N178" s="25" t="b">
        <f t="shared" si="6"/>
        <v>1</v>
      </c>
      <c r="O178" s="84" t="e">
        <f ca="1">IF($N178,_xll.BDP($K178,O$4),"[DISABLED]")</f>
        <v>#NAME?</v>
      </c>
      <c r="P178" s="84" t="e">
        <f ca="1">IF($N178,_xll.BDP($K178,P$4),"[DISABLED]")</f>
        <v>#NAME?</v>
      </c>
      <c r="Q178" s="84" t="e">
        <f ca="1">IF($N178,_xll.BDP($K178,Q$4),"[DISABLED]")</f>
        <v>#NAME?</v>
      </c>
      <c r="R178" s="84" t="e">
        <f ca="1">IF($N178,_xll.BDH($K178,R$4,$M178),"[DISABLED]")</f>
        <v>#NAME?</v>
      </c>
      <c r="S178" s="84" t="e">
        <f ca="1">IF($N178,_xll.BDH($K178,S$4,$M178),"[DISABLED]")</f>
        <v>#NAME?</v>
      </c>
      <c r="T178" s="84" t="e">
        <f ca="1">IF($N178,_xll.BDH($K178,T$4,$M178),"[DISABLED]")</f>
        <v>#NAME?</v>
      </c>
      <c r="V178" s="106" t="s">
        <v>8756</v>
      </c>
      <c r="W178" s="107" t="s">
        <v>1055</v>
      </c>
      <c r="X178" s="108">
        <v>42276</v>
      </c>
      <c r="Y178" s="107" t="b">
        <v>1</v>
      </c>
      <c r="Z178" s="107" t="s">
        <v>6855</v>
      </c>
      <c r="AA178" s="107" t="s">
        <v>8333</v>
      </c>
      <c r="AB178" s="107" t="s">
        <v>8563</v>
      </c>
      <c r="AC178" s="107">
        <v>71.3</v>
      </c>
      <c r="AD178" s="107" t="s">
        <v>6569</v>
      </c>
      <c r="AE178" s="107" t="s">
        <v>6569</v>
      </c>
    </row>
    <row r="179" spans="2:31" outlineLevel="1">
      <c r="B179" s="24" t="s">
        <v>5234</v>
      </c>
      <c r="C179" s="24" t="s">
        <v>0</v>
      </c>
      <c r="D179" s="24" t="s">
        <v>57</v>
      </c>
      <c r="E179" s="24" t="s">
        <v>48</v>
      </c>
      <c r="F179" s="83" t="s">
        <v>152</v>
      </c>
      <c r="G179" s="24">
        <v>0</v>
      </c>
      <c r="H179" s="24" t="s">
        <v>2796</v>
      </c>
      <c r="I179" s="24" t="s">
        <v>2758</v>
      </c>
      <c r="J179" s="24" t="s">
        <v>73</v>
      </c>
      <c r="K179" s="72" t="str">
        <f t="shared" si="5"/>
        <v>EUNE420 ICPL Curncy</v>
      </c>
      <c r="L179" s="25" t="str">
        <f t="shared" si="6"/>
        <v>ICPL</v>
      </c>
      <c r="M179" s="26">
        <f t="shared" ca="1" si="6"/>
        <v>42276</v>
      </c>
      <c r="N179" s="25" t="b">
        <f t="shared" si="6"/>
        <v>1</v>
      </c>
      <c r="O179" s="84" t="e">
        <f ca="1">IF($N179,_xll.BDP($K179,O$4),"[DISABLED]")</f>
        <v>#NAME?</v>
      </c>
      <c r="P179" s="84" t="e">
        <f ca="1">IF($N179,_xll.BDP($K179,P$4),"[DISABLED]")</f>
        <v>#NAME?</v>
      </c>
      <c r="Q179" s="84" t="e">
        <f ca="1">IF($N179,_xll.BDP($K179,Q$4),"[DISABLED]")</f>
        <v>#NAME?</v>
      </c>
      <c r="R179" s="84" t="e">
        <f ca="1">IF($N179,_xll.BDH($K179,R$4,$M179),"[DISABLED]")</f>
        <v>#NAME?</v>
      </c>
      <c r="S179" s="84" t="e">
        <f ca="1">IF($N179,_xll.BDH($K179,S$4,$M179),"[DISABLED]")</f>
        <v>#NAME?</v>
      </c>
      <c r="T179" s="84" t="e">
        <f ca="1">IF($N179,_xll.BDH($K179,T$4,$M179),"[DISABLED]")</f>
        <v>#NAME?</v>
      </c>
      <c r="V179" s="106" t="s">
        <v>8757</v>
      </c>
      <c r="W179" s="107" t="s">
        <v>1055</v>
      </c>
      <c r="X179" s="108">
        <v>42276</v>
      </c>
      <c r="Y179" s="107" t="b">
        <v>1</v>
      </c>
      <c r="Z179" s="107" t="s">
        <v>6856</v>
      </c>
      <c r="AA179" s="107" t="s">
        <v>8333</v>
      </c>
      <c r="AB179" s="107" t="s">
        <v>8646</v>
      </c>
      <c r="AC179" s="107">
        <v>70.3</v>
      </c>
      <c r="AD179" s="107" t="s">
        <v>6569</v>
      </c>
      <c r="AE179" s="107" t="s">
        <v>6569</v>
      </c>
    </row>
    <row r="180" spans="2:31" outlineLevel="1">
      <c r="B180" s="24" t="s">
        <v>5234</v>
      </c>
      <c r="C180" s="24" t="s">
        <v>0</v>
      </c>
      <c r="D180" s="24" t="s">
        <v>57</v>
      </c>
      <c r="E180" s="24" t="s">
        <v>48</v>
      </c>
      <c r="F180" s="83" t="s">
        <v>44</v>
      </c>
      <c r="G180" s="24">
        <v>0</v>
      </c>
      <c r="H180" s="24" t="s">
        <v>2796</v>
      </c>
      <c r="I180" s="24" t="s">
        <v>2759</v>
      </c>
      <c r="J180" s="24" t="s">
        <v>73</v>
      </c>
      <c r="K180" s="72" t="str">
        <f t="shared" si="5"/>
        <v>EUNE520 ICPL Curncy</v>
      </c>
      <c r="L180" s="25" t="str">
        <f t="shared" si="6"/>
        <v>ICPL</v>
      </c>
      <c r="M180" s="26">
        <f t="shared" ca="1" si="6"/>
        <v>42276</v>
      </c>
      <c r="N180" s="25" t="b">
        <f t="shared" si="6"/>
        <v>1</v>
      </c>
      <c r="O180" s="84" t="e">
        <f ca="1">IF($N180,_xll.BDP($K180,O$4),"[DISABLED]")</f>
        <v>#NAME?</v>
      </c>
      <c r="P180" s="84" t="e">
        <f ca="1">IF($N180,_xll.BDP($K180,P$4),"[DISABLED]")</f>
        <v>#NAME?</v>
      </c>
      <c r="Q180" s="84" t="e">
        <f ca="1">IF($N180,_xll.BDP($K180,Q$4),"[DISABLED]")</f>
        <v>#NAME?</v>
      </c>
      <c r="R180" s="84" t="e">
        <f ca="1">IF($N180,_xll.BDH($K180,R$4,$M180),"[DISABLED]")</f>
        <v>#NAME?</v>
      </c>
      <c r="S180" s="84" t="e">
        <f ca="1">IF($N180,_xll.BDH($K180,S$4,$M180),"[DISABLED]")</f>
        <v>#NAME?</v>
      </c>
      <c r="T180" s="84" t="e">
        <f ca="1">IF($N180,_xll.BDH($K180,T$4,$M180),"[DISABLED]")</f>
        <v>#NAME?</v>
      </c>
      <c r="V180" s="106" t="s">
        <v>8758</v>
      </c>
      <c r="W180" s="107" t="s">
        <v>1055</v>
      </c>
      <c r="X180" s="108">
        <v>42276</v>
      </c>
      <c r="Y180" s="107" t="b">
        <v>1</v>
      </c>
      <c r="Z180" s="107" t="s">
        <v>6857</v>
      </c>
      <c r="AA180" s="107" t="s">
        <v>8333</v>
      </c>
      <c r="AB180" s="107" t="s">
        <v>8648</v>
      </c>
      <c r="AC180" s="107">
        <v>69.5</v>
      </c>
      <c r="AD180" s="107" t="s">
        <v>6569</v>
      </c>
      <c r="AE180" s="107" t="s">
        <v>6569</v>
      </c>
    </row>
    <row r="181" spans="2:31" outlineLevel="1">
      <c r="B181" s="24" t="s">
        <v>5234</v>
      </c>
      <c r="C181" s="24" t="s">
        <v>0</v>
      </c>
      <c r="D181" s="24" t="s">
        <v>57</v>
      </c>
      <c r="E181" s="24" t="s">
        <v>48</v>
      </c>
      <c r="F181" s="83" t="s">
        <v>45</v>
      </c>
      <c r="G181" s="24">
        <v>0</v>
      </c>
      <c r="H181" s="24" t="s">
        <v>2796</v>
      </c>
      <c r="I181" s="24" t="s">
        <v>2760</v>
      </c>
      <c r="J181" s="24" t="s">
        <v>73</v>
      </c>
      <c r="K181" s="72" t="str">
        <f t="shared" si="5"/>
        <v>EUNE720 ICPL Curncy</v>
      </c>
      <c r="L181" s="25" t="str">
        <f t="shared" si="6"/>
        <v>ICPL</v>
      </c>
      <c r="M181" s="26">
        <f t="shared" ca="1" si="6"/>
        <v>42276</v>
      </c>
      <c r="N181" s="25" t="b">
        <f t="shared" si="6"/>
        <v>1</v>
      </c>
      <c r="O181" s="84" t="e">
        <f ca="1">IF($N181,_xll.BDP($K181,O$4),"[DISABLED]")</f>
        <v>#NAME?</v>
      </c>
      <c r="P181" s="84" t="e">
        <f ca="1">IF($N181,_xll.BDP($K181,P$4),"[DISABLED]")</f>
        <v>#NAME?</v>
      </c>
      <c r="Q181" s="84" t="e">
        <f ca="1">IF($N181,_xll.BDP($K181,Q$4),"[DISABLED]")</f>
        <v>#NAME?</v>
      </c>
      <c r="R181" s="84" t="e">
        <f ca="1">IF($N181,_xll.BDH($K181,R$4,$M181),"[DISABLED]")</f>
        <v>#NAME?</v>
      </c>
      <c r="S181" s="84" t="e">
        <f ca="1">IF($N181,_xll.BDH($K181,S$4,$M181),"[DISABLED]")</f>
        <v>#NAME?</v>
      </c>
      <c r="T181" s="84" t="e">
        <f ca="1">IF($N181,_xll.BDH($K181,T$4,$M181),"[DISABLED]")</f>
        <v>#NAME?</v>
      </c>
      <c r="V181" s="106" t="s">
        <v>8759</v>
      </c>
      <c r="W181" s="107" t="s">
        <v>1055</v>
      </c>
      <c r="X181" s="108">
        <v>42276</v>
      </c>
      <c r="Y181" s="107" t="b">
        <v>1</v>
      </c>
      <c r="Z181" s="107" t="s">
        <v>6858</v>
      </c>
      <c r="AA181" s="107" t="s">
        <v>8333</v>
      </c>
      <c r="AB181" s="107" t="s">
        <v>8577</v>
      </c>
      <c r="AC181" s="107">
        <v>67.099999999999994</v>
      </c>
      <c r="AD181" s="107" t="s">
        <v>6569</v>
      </c>
      <c r="AE181" s="107" t="s">
        <v>6569</v>
      </c>
    </row>
    <row r="182" spans="2:31" outlineLevel="1">
      <c r="B182" s="24" t="s">
        <v>5234</v>
      </c>
      <c r="C182" s="24" t="s">
        <v>0</v>
      </c>
      <c r="D182" s="24" t="s">
        <v>57</v>
      </c>
      <c r="E182" s="24" t="s">
        <v>48</v>
      </c>
      <c r="F182" s="83" t="s">
        <v>46</v>
      </c>
      <c r="G182" s="24">
        <v>0</v>
      </c>
      <c r="H182" s="24" t="s">
        <v>2796</v>
      </c>
      <c r="I182" s="24" t="s">
        <v>2761</v>
      </c>
      <c r="J182" s="24" t="s">
        <v>73</v>
      </c>
      <c r="K182" s="72" t="str">
        <f t="shared" si="5"/>
        <v>EUNE1020 ICPL Curncy</v>
      </c>
      <c r="L182" s="25" t="str">
        <f t="shared" si="6"/>
        <v>ICPL</v>
      </c>
      <c r="M182" s="26">
        <f t="shared" ca="1" si="6"/>
        <v>42276</v>
      </c>
      <c r="N182" s="25" t="b">
        <f t="shared" si="6"/>
        <v>1</v>
      </c>
      <c r="O182" s="84" t="e">
        <f ca="1">IF($N182,_xll.BDP($K182,O$4),"[DISABLED]")</f>
        <v>#NAME?</v>
      </c>
      <c r="P182" s="84" t="e">
        <f ca="1">IF($N182,_xll.BDP($K182,P$4),"[DISABLED]")</f>
        <v>#NAME?</v>
      </c>
      <c r="Q182" s="84" t="e">
        <f ca="1">IF($N182,_xll.BDP($K182,Q$4),"[DISABLED]")</f>
        <v>#NAME?</v>
      </c>
      <c r="R182" s="84" t="e">
        <f ca="1">IF($N182,_xll.BDH($K182,R$4,$M182),"[DISABLED]")</f>
        <v>#NAME?</v>
      </c>
      <c r="S182" s="84" t="e">
        <f ca="1">IF($N182,_xll.BDH($K182,S$4,$M182),"[DISABLED]")</f>
        <v>#NAME?</v>
      </c>
      <c r="T182" s="84" t="e">
        <f ca="1">IF($N182,_xll.BDH($K182,T$4,$M182),"[DISABLED]")</f>
        <v>#NAME?</v>
      </c>
      <c r="V182" s="106" t="s">
        <v>8760</v>
      </c>
      <c r="W182" s="107" t="s">
        <v>1055</v>
      </c>
      <c r="X182" s="108">
        <v>42276</v>
      </c>
      <c r="Y182" s="107" t="b">
        <v>1</v>
      </c>
      <c r="Z182" s="107" t="s">
        <v>6859</v>
      </c>
      <c r="AA182" s="107" t="s">
        <v>8333</v>
      </c>
      <c r="AB182" s="107" t="s">
        <v>8577</v>
      </c>
      <c r="AC182" s="107">
        <v>64.8</v>
      </c>
      <c r="AD182" s="107" t="s">
        <v>6569</v>
      </c>
      <c r="AE182" s="107" t="s">
        <v>6569</v>
      </c>
    </row>
    <row r="183" spans="2:31" outlineLevel="1">
      <c r="B183" s="24" t="s">
        <v>5234</v>
      </c>
      <c r="C183" s="24" t="s">
        <v>0</v>
      </c>
      <c r="D183" s="24" t="s">
        <v>57</v>
      </c>
      <c r="E183" s="24" t="s">
        <v>48</v>
      </c>
      <c r="F183" s="83" t="s">
        <v>47</v>
      </c>
      <c r="G183" s="24">
        <v>0</v>
      </c>
      <c r="H183" s="24" t="s">
        <v>2796</v>
      </c>
      <c r="I183" s="24" t="s">
        <v>2762</v>
      </c>
      <c r="J183" s="24" t="s">
        <v>73</v>
      </c>
      <c r="K183" s="72" t="str">
        <f t="shared" si="5"/>
        <v>EUNE1520 ICPL Curncy</v>
      </c>
      <c r="L183" s="25" t="str">
        <f t="shared" si="6"/>
        <v>ICPL</v>
      </c>
      <c r="M183" s="26">
        <f t="shared" ca="1" si="6"/>
        <v>42276</v>
      </c>
      <c r="N183" s="25" t="b">
        <f t="shared" si="6"/>
        <v>1</v>
      </c>
      <c r="O183" s="84" t="e">
        <f ca="1">IF($N183,_xll.BDP($K183,O$4),"[DISABLED]")</f>
        <v>#NAME?</v>
      </c>
      <c r="P183" s="84" t="e">
        <f ca="1">IF($N183,_xll.BDP($K183,P$4),"[DISABLED]")</f>
        <v>#NAME?</v>
      </c>
      <c r="Q183" s="84" t="e">
        <f ca="1">IF($N183,_xll.BDP($K183,Q$4),"[DISABLED]")</f>
        <v>#NAME?</v>
      </c>
      <c r="R183" s="84" t="e">
        <f ca="1">IF($N183,_xll.BDH($K183,R$4,$M183),"[DISABLED]")</f>
        <v>#NAME?</v>
      </c>
      <c r="S183" s="84" t="e">
        <f ca="1">IF($N183,_xll.BDH($K183,S$4,$M183),"[DISABLED]")</f>
        <v>#NAME?</v>
      </c>
      <c r="T183" s="84" t="e">
        <f ca="1">IF($N183,_xll.BDH($K183,T$4,$M183),"[DISABLED]")</f>
        <v>#NAME?</v>
      </c>
      <c r="V183" s="106" t="s">
        <v>8761</v>
      </c>
      <c r="W183" s="107" t="s">
        <v>1055</v>
      </c>
      <c r="X183" s="108">
        <v>42276</v>
      </c>
      <c r="Y183" s="107" t="b">
        <v>1</v>
      </c>
      <c r="Z183" s="107" t="s">
        <v>6860</v>
      </c>
      <c r="AA183" s="107" t="s">
        <v>8333</v>
      </c>
      <c r="AB183" s="107" t="s">
        <v>8580</v>
      </c>
      <c r="AC183" s="107">
        <v>59.8</v>
      </c>
      <c r="AD183" s="107" t="s">
        <v>6569</v>
      </c>
      <c r="AE183" s="107" t="s">
        <v>6569</v>
      </c>
    </row>
    <row r="184" spans="2:31" outlineLevel="1">
      <c r="B184" s="24" t="s">
        <v>5234</v>
      </c>
      <c r="C184" s="24" t="s">
        <v>0</v>
      </c>
      <c r="D184" s="24" t="s">
        <v>57</v>
      </c>
      <c r="E184" s="24" t="s">
        <v>48</v>
      </c>
      <c r="F184" s="83" t="s">
        <v>48</v>
      </c>
      <c r="G184" s="24">
        <v>0</v>
      </c>
      <c r="H184" s="24" t="s">
        <v>2796</v>
      </c>
      <c r="I184" s="24" t="s">
        <v>2763</v>
      </c>
      <c r="J184" s="24" t="s">
        <v>73</v>
      </c>
      <c r="K184" s="72" t="str">
        <f t="shared" si="5"/>
        <v>EUNE2020 ICPL Curncy</v>
      </c>
      <c r="L184" s="25" t="str">
        <f t="shared" si="6"/>
        <v>ICPL</v>
      </c>
      <c r="M184" s="26">
        <f t="shared" ca="1" si="6"/>
        <v>42276</v>
      </c>
      <c r="N184" s="25" t="b">
        <f t="shared" si="6"/>
        <v>1</v>
      </c>
      <c r="O184" s="84" t="e">
        <f ca="1">IF($N184,_xll.BDP($K184,O$4),"[DISABLED]")</f>
        <v>#NAME?</v>
      </c>
      <c r="P184" s="84" t="e">
        <f ca="1">IF($N184,_xll.BDP($K184,P$4),"[DISABLED]")</f>
        <v>#NAME?</v>
      </c>
      <c r="Q184" s="84" t="e">
        <f ca="1">IF($N184,_xll.BDP($K184,Q$4),"[DISABLED]")</f>
        <v>#NAME?</v>
      </c>
      <c r="R184" s="84" t="e">
        <f ca="1">IF($N184,_xll.BDH($K184,R$4,$M184),"[DISABLED]")</f>
        <v>#NAME?</v>
      </c>
      <c r="S184" s="84" t="e">
        <f ca="1">IF($N184,_xll.BDH($K184,S$4,$M184),"[DISABLED]")</f>
        <v>#NAME?</v>
      </c>
      <c r="T184" s="84" t="e">
        <f ca="1">IF($N184,_xll.BDH($K184,T$4,$M184),"[DISABLED]")</f>
        <v>#NAME?</v>
      </c>
      <c r="V184" s="106" t="s">
        <v>8762</v>
      </c>
      <c r="W184" s="107" t="s">
        <v>1055</v>
      </c>
      <c r="X184" s="108">
        <v>42276</v>
      </c>
      <c r="Y184" s="107" t="b">
        <v>1</v>
      </c>
      <c r="Z184" s="107" t="s">
        <v>6861</v>
      </c>
      <c r="AA184" s="107" t="s">
        <v>8333</v>
      </c>
      <c r="AB184" s="107" t="s">
        <v>8580</v>
      </c>
      <c r="AC184" s="107">
        <v>55.5</v>
      </c>
      <c r="AD184" s="107" t="s">
        <v>6569</v>
      </c>
      <c r="AE184" s="107" t="s">
        <v>6569</v>
      </c>
    </row>
    <row r="185" spans="2:31" outlineLevel="1">
      <c r="B185" s="24" t="s">
        <v>5234</v>
      </c>
      <c r="C185" s="24" t="s">
        <v>0</v>
      </c>
      <c r="D185" s="24" t="s">
        <v>57</v>
      </c>
      <c r="E185" s="24" t="s">
        <v>49</v>
      </c>
      <c r="F185" s="24" t="s">
        <v>209</v>
      </c>
      <c r="G185" s="24">
        <v>0</v>
      </c>
      <c r="H185" s="24" t="s">
        <v>2796</v>
      </c>
      <c r="I185" s="24" t="s">
        <v>2764</v>
      </c>
      <c r="J185" s="24" t="s">
        <v>73</v>
      </c>
      <c r="K185" s="72" t="str">
        <f t="shared" si="5"/>
        <v>EUNEA25 ICPL Curncy</v>
      </c>
      <c r="L185" s="25" t="str">
        <f t="shared" si="6"/>
        <v>ICPL</v>
      </c>
      <c r="M185" s="26">
        <f t="shared" ca="1" si="6"/>
        <v>42276</v>
      </c>
      <c r="N185" s="25" t="b">
        <f t="shared" si="6"/>
        <v>1</v>
      </c>
      <c r="O185" s="84" t="e">
        <f ca="1">IF($N185,_xll.BDP($K185,O$4),"[DISABLED]")</f>
        <v>#NAME?</v>
      </c>
      <c r="P185" s="84" t="e">
        <f ca="1">IF($N185,_xll.BDP($K185,P$4),"[DISABLED]")</f>
        <v>#NAME?</v>
      </c>
      <c r="Q185" s="84" t="e">
        <f ca="1">IF($N185,_xll.BDP($K185,Q$4),"[DISABLED]")</f>
        <v>#NAME?</v>
      </c>
      <c r="R185" s="84" t="e">
        <f ca="1">IF($N185,_xll.BDH($K185,R$4,$M185),"[DISABLED]")</f>
        <v>#NAME?</v>
      </c>
      <c r="S185" s="84" t="e">
        <f ca="1">IF($N185,_xll.BDH($K185,S$4,$M185),"[DISABLED]")</f>
        <v>#NAME?</v>
      </c>
      <c r="T185" s="84" t="e">
        <f ca="1">IF($N185,_xll.BDH($K185,T$4,$M185),"[DISABLED]")</f>
        <v>#NAME?</v>
      </c>
      <c r="V185" s="106" t="s">
        <v>8763</v>
      </c>
      <c r="W185" s="107" t="s">
        <v>1055</v>
      </c>
      <c r="X185" s="108">
        <v>42276</v>
      </c>
      <c r="Y185" s="107" t="b">
        <v>1</v>
      </c>
      <c r="Z185" s="107" t="s">
        <v>6862</v>
      </c>
      <c r="AA185" s="107" t="s">
        <v>8333</v>
      </c>
      <c r="AB185" s="107" t="s">
        <v>8655</v>
      </c>
      <c r="AC185" s="107">
        <v>83.8</v>
      </c>
      <c r="AD185" s="107" t="s">
        <v>6569</v>
      </c>
      <c r="AE185" s="107" t="s">
        <v>6569</v>
      </c>
    </row>
    <row r="186" spans="2:31" outlineLevel="1">
      <c r="B186" s="24" t="s">
        <v>5234</v>
      </c>
      <c r="C186" s="24" t="s">
        <v>0</v>
      </c>
      <c r="D186" s="24" t="s">
        <v>57</v>
      </c>
      <c r="E186" s="24" t="s">
        <v>49</v>
      </c>
      <c r="F186" s="24" t="s">
        <v>210</v>
      </c>
      <c r="G186" s="24">
        <v>0</v>
      </c>
      <c r="H186" s="24" t="s">
        <v>2796</v>
      </c>
      <c r="I186" s="24" t="s">
        <v>2765</v>
      </c>
      <c r="J186" s="24" t="s">
        <v>73</v>
      </c>
      <c r="K186" s="72" t="str">
        <f t="shared" si="5"/>
        <v>EUNEB25 ICPL Curncy</v>
      </c>
      <c r="L186" s="25" t="str">
        <f t="shared" si="6"/>
        <v>ICPL</v>
      </c>
      <c r="M186" s="26">
        <f t="shared" ca="1" si="6"/>
        <v>42276</v>
      </c>
      <c r="N186" s="25" t="b">
        <f t="shared" si="6"/>
        <v>1</v>
      </c>
      <c r="O186" s="84" t="e">
        <f ca="1">IF($N186,_xll.BDP($K186,O$4),"[DISABLED]")</f>
        <v>#NAME?</v>
      </c>
      <c r="P186" s="84" t="e">
        <f ca="1">IF($N186,_xll.BDP($K186,P$4),"[DISABLED]")</f>
        <v>#NAME?</v>
      </c>
      <c r="Q186" s="84" t="e">
        <f ca="1">IF($N186,_xll.BDP($K186,Q$4),"[DISABLED]")</f>
        <v>#NAME?</v>
      </c>
      <c r="R186" s="84" t="e">
        <f ca="1">IF($N186,_xll.BDH($K186,R$4,$M186),"[DISABLED]")</f>
        <v>#NAME?</v>
      </c>
      <c r="S186" s="84" t="e">
        <f ca="1">IF($N186,_xll.BDH($K186,S$4,$M186),"[DISABLED]")</f>
        <v>#NAME?</v>
      </c>
      <c r="T186" s="84" t="e">
        <f ca="1">IF($N186,_xll.BDH($K186,T$4,$M186),"[DISABLED]")</f>
        <v>#NAME?</v>
      </c>
      <c r="V186" s="106" t="s">
        <v>8764</v>
      </c>
      <c r="W186" s="107" t="s">
        <v>1055</v>
      </c>
      <c r="X186" s="108">
        <v>42276</v>
      </c>
      <c r="Y186" s="107" t="b">
        <v>1</v>
      </c>
      <c r="Z186" s="107" t="s">
        <v>6863</v>
      </c>
      <c r="AA186" s="107" t="s">
        <v>8333</v>
      </c>
      <c r="AB186" s="107" t="s">
        <v>8655</v>
      </c>
      <c r="AC186" s="107">
        <v>82.4</v>
      </c>
      <c r="AD186" s="107" t="s">
        <v>6569</v>
      </c>
      <c r="AE186" s="107" t="s">
        <v>6569</v>
      </c>
    </row>
    <row r="187" spans="2:31" outlineLevel="1">
      <c r="B187" s="24" t="s">
        <v>5234</v>
      </c>
      <c r="C187" s="24" t="s">
        <v>0</v>
      </c>
      <c r="D187" s="24" t="s">
        <v>57</v>
      </c>
      <c r="E187" s="24" t="s">
        <v>49</v>
      </c>
      <c r="F187" s="83" t="s">
        <v>54</v>
      </c>
      <c r="G187" s="24">
        <v>0</v>
      </c>
      <c r="H187" s="24" t="s">
        <v>2796</v>
      </c>
      <c r="I187" s="24" t="s">
        <v>2766</v>
      </c>
      <c r="J187" s="24" t="s">
        <v>73</v>
      </c>
      <c r="K187" s="72" t="str">
        <f t="shared" si="5"/>
        <v>EUNEC25 ICPL Curncy</v>
      </c>
      <c r="L187" s="25" t="str">
        <f t="shared" si="6"/>
        <v>ICPL</v>
      </c>
      <c r="M187" s="26">
        <f t="shared" ca="1" si="6"/>
        <v>42276</v>
      </c>
      <c r="N187" s="25" t="b">
        <f t="shared" si="6"/>
        <v>1</v>
      </c>
      <c r="O187" s="84" t="e">
        <f ca="1">IF($N187,_xll.BDP($K187,O$4),"[DISABLED]")</f>
        <v>#NAME?</v>
      </c>
      <c r="P187" s="84" t="e">
        <f ca="1">IF($N187,_xll.BDP($K187,P$4),"[DISABLED]")</f>
        <v>#NAME?</v>
      </c>
      <c r="Q187" s="84" t="e">
        <f ca="1">IF($N187,_xll.BDP($K187,Q$4),"[DISABLED]")</f>
        <v>#NAME?</v>
      </c>
      <c r="R187" s="84" t="e">
        <f ca="1">IF($N187,_xll.BDH($K187,R$4,$M187),"[DISABLED]")</f>
        <v>#NAME?</v>
      </c>
      <c r="S187" s="84" t="e">
        <f ca="1">IF($N187,_xll.BDH($K187,S$4,$M187),"[DISABLED]")</f>
        <v>#NAME?</v>
      </c>
      <c r="T187" s="84" t="e">
        <f ca="1">IF($N187,_xll.BDH($K187,T$4,$M187),"[DISABLED]")</f>
        <v>#NAME?</v>
      </c>
      <c r="V187" s="106" t="s">
        <v>8765</v>
      </c>
      <c r="W187" s="107" t="s">
        <v>1055</v>
      </c>
      <c r="X187" s="108">
        <v>42276</v>
      </c>
      <c r="Y187" s="107" t="b">
        <v>1</v>
      </c>
      <c r="Z187" s="107" t="s">
        <v>6864</v>
      </c>
      <c r="AA187" s="107" t="s">
        <v>8333</v>
      </c>
      <c r="AB187" s="107" t="s">
        <v>8689</v>
      </c>
      <c r="AC187" s="107">
        <v>80.599999999999994</v>
      </c>
      <c r="AD187" s="107" t="s">
        <v>6569</v>
      </c>
      <c r="AE187" s="107" t="s">
        <v>6569</v>
      </c>
    </row>
    <row r="188" spans="2:31" outlineLevel="1">
      <c r="B188" s="24" t="s">
        <v>5234</v>
      </c>
      <c r="C188" s="24" t="s">
        <v>0</v>
      </c>
      <c r="D188" s="24" t="s">
        <v>57</v>
      </c>
      <c r="E188" s="24" t="s">
        <v>49</v>
      </c>
      <c r="F188" s="83" t="s">
        <v>58</v>
      </c>
      <c r="G188" s="24">
        <v>0</v>
      </c>
      <c r="H188" s="24" t="s">
        <v>2796</v>
      </c>
      <c r="I188" s="24" t="s">
        <v>2767</v>
      </c>
      <c r="J188" s="24" t="s">
        <v>73</v>
      </c>
      <c r="K188" s="72" t="str">
        <f t="shared" si="5"/>
        <v>EUNEF25 ICPL Curncy</v>
      </c>
      <c r="L188" s="25" t="str">
        <f t="shared" si="6"/>
        <v>ICPL</v>
      </c>
      <c r="M188" s="26">
        <f t="shared" ca="1" si="6"/>
        <v>42276</v>
      </c>
      <c r="N188" s="25" t="b">
        <f t="shared" si="6"/>
        <v>1</v>
      </c>
      <c r="O188" s="84" t="e">
        <f ca="1">IF($N188,_xll.BDP($K188,O$4),"[DISABLED]")</f>
        <v>#NAME?</v>
      </c>
      <c r="P188" s="84" t="e">
        <f ca="1">IF($N188,_xll.BDP($K188,P$4),"[DISABLED]")</f>
        <v>#NAME?</v>
      </c>
      <c r="Q188" s="84" t="e">
        <f ca="1">IF($N188,_xll.BDP($K188,Q$4),"[DISABLED]")</f>
        <v>#NAME?</v>
      </c>
      <c r="R188" s="84" t="e">
        <f ca="1">IF($N188,_xll.BDH($K188,R$4,$M188),"[DISABLED]")</f>
        <v>#NAME?</v>
      </c>
      <c r="S188" s="84" t="e">
        <f ca="1">IF($N188,_xll.BDH($K188,S$4,$M188),"[DISABLED]")</f>
        <v>#NAME?</v>
      </c>
      <c r="T188" s="84" t="e">
        <f ca="1">IF($N188,_xll.BDH($K188,T$4,$M188),"[DISABLED]")</f>
        <v>#NAME?</v>
      </c>
      <c r="V188" s="106" t="s">
        <v>8766</v>
      </c>
      <c r="W188" s="107" t="s">
        <v>1055</v>
      </c>
      <c r="X188" s="108">
        <v>42276</v>
      </c>
      <c r="Y188" s="107" t="b">
        <v>1</v>
      </c>
      <c r="Z188" s="107" t="s">
        <v>6865</v>
      </c>
      <c r="AA188" s="107" t="s">
        <v>8333</v>
      </c>
      <c r="AB188" s="107" t="s">
        <v>8638</v>
      </c>
      <c r="AC188" s="107">
        <v>79.8</v>
      </c>
      <c r="AD188" s="107" t="s">
        <v>6569</v>
      </c>
      <c r="AE188" s="107" t="s">
        <v>6569</v>
      </c>
    </row>
    <row r="189" spans="2:31" outlineLevel="1">
      <c r="B189" s="24" t="s">
        <v>5234</v>
      </c>
      <c r="C189" s="24" t="s">
        <v>0</v>
      </c>
      <c r="D189" s="24" t="s">
        <v>57</v>
      </c>
      <c r="E189" s="24" t="s">
        <v>49</v>
      </c>
      <c r="F189" s="83" t="s">
        <v>71</v>
      </c>
      <c r="G189" s="24">
        <v>0</v>
      </c>
      <c r="H189" s="24" t="s">
        <v>2796</v>
      </c>
      <c r="I189" s="24" t="s">
        <v>2768</v>
      </c>
      <c r="J189" s="24" t="s">
        <v>73</v>
      </c>
      <c r="K189" s="72" t="str">
        <f t="shared" si="5"/>
        <v>EUNEI25 ICPL Curncy</v>
      </c>
      <c r="L189" s="25" t="str">
        <f t="shared" si="6"/>
        <v>ICPL</v>
      </c>
      <c r="M189" s="26">
        <f t="shared" ca="1" si="6"/>
        <v>42276</v>
      </c>
      <c r="N189" s="25" t="b">
        <f t="shared" si="6"/>
        <v>1</v>
      </c>
      <c r="O189" s="84" t="e">
        <f ca="1">IF($N189,_xll.BDP($K189,O$4),"[DISABLED]")</f>
        <v>#NAME?</v>
      </c>
      <c r="P189" s="84" t="e">
        <f ca="1">IF($N189,_xll.BDP($K189,P$4),"[DISABLED]")</f>
        <v>#NAME?</v>
      </c>
      <c r="Q189" s="84" t="e">
        <f ca="1">IF($N189,_xll.BDP($K189,Q$4),"[DISABLED]")</f>
        <v>#NAME?</v>
      </c>
      <c r="R189" s="84" t="e">
        <f ca="1">IF($N189,_xll.BDH($K189,R$4,$M189),"[DISABLED]")</f>
        <v>#NAME?</v>
      </c>
      <c r="S189" s="84" t="e">
        <f ca="1">IF($N189,_xll.BDH($K189,S$4,$M189),"[DISABLED]")</f>
        <v>#NAME?</v>
      </c>
      <c r="T189" s="84" t="e">
        <f ca="1">IF($N189,_xll.BDH($K189,T$4,$M189),"[DISABLED]")</f>
        <v>#NAME?</v>
      </c>
      <c r="V189" s="106" t="s">
        <v>8767</v>
      </c>
      <c r="W189" s="107" t="s">
        <v>1055</v>
      </c>
      <c r="X189" s="108">
        <v>42276</v>
      </c>
      <c r="Y189" s="107" t="b">
        <v>1</v>
      </c>
      <c r="Z189" s="107" t="s">
        <v>6866</v>
      </c>
      <c r="AA189" s="107" t="s">
        <v>8333</v>
      </c>
      <c r="AB189" s="107" t="s">
        <v>8640</v>
      </c>
      <c r="AC189" s="107">
        <v>78.5</v>
      </c>
      <c r="AD189" s="107" t="s">
        <v>6569</v>
      </c>
      <c r="AE189" s="107" t="s">
        <v>6569</v>
      </c>
    </row>
    <row r="190" spans="2:31" outlineLevel="1">
      <c r="B190" s="24" t="s">
        <v>5234</v>
      </c>
      <c r="C190" s="24" t="s">
        <v>0</v>
      </c>
      <c r="D190" s="24" t="s">
        <v>57</v>
      </c>
      <c r="E190" s="24" t="s">
        <v>49</v>
      </c>
      <c r="F190" s="83" t="s">
        <v>41</v>
      </c>
      <c r="G190" s="24">
        <v>0</v>
      </c>
      <c r="H190" s="24" t="s">
        <v>2796</v>
      </c>
      <c r="I190" s="24" t="s">
        <v>2769</v>
      </c>
      <c r="J190" s="24" t="s">
        <v>73</v>
      </c>
      <c r="K190" s="72" t="str">
        <f t="shared" si="5"/>
        <v>EUNE125 ICPL Curncy</v>
      </c>
      <c r="L190" s="25" t="str">
        <f t="shared" si="6"/>
        <v>ICPL</v>
      </c>
      <c r="M190" s="26">
        <f t="shared" ca="1" si="6"/>
        <v>42276</v>
      </c>
      <c r="N190" s="25" t="b">
        <f t="shared" si="6"/>
        <v>1</v>
      </c>
      <c r="O190" s="84" t="e">
        <f ca="1">IF($N190,_xll.BDP($K190,O$4),"[DISABLED]")</f>
        <v>#NAME?</v>
      </c>
      <c r="P190" s="84" t="e">
        <f ca="1">IF($N190,_xll.BDP($K190,P$4),"[DISABLED]")</f>
        <v>#NAME?</v>
      </c>
      <c r="Q190" s="84" t="e">
        <f ca="1">IF($N190,_xll.BDP($K190,Q$4),"[DISABLED]")</f>
        <v>#NAME?</v>
      </c>
      <c r="R190" s="84" t="e">
        <f ca="1">IF($N190,_xll.BDH($K190,R$4,$M190),"[DISABLED]")</f>
        <v>#NAME?</v>
      </c>
      <c r="S190" s="84" t="e">
        <f ca="1">IF($N190,_xll.BDH($K190,S$4,$M190),"[DISABLED]")</f>
        <v>#NAME?</v>
      </c>
      <c r="T190" s="84" t="e">
        <f ca="1">IF($N190,_xll.BDH($K190,T$4,$M190),"[DISABLED]")</f>
        <v>#NAME?</v>
      </c>
      <c r="V190" s="106" t="s">
        <v>8768</v>
      </c>
      <c r="W190" s="107" t="s">
        <v>1055</v>
      </c>
      <c r="X190" s="108">
        <v>42276</v>
      </c>
      <c r="Y190" s="107" t="b">
        <v>1</v>
      </c>
      <c r="Z190" s="107" t="s">
        <v>6867</v>
      </c>
      <c r="AA190" s="107" t="s">
        <v>8333</v>
      </c>
      <c r="AB190" s="107" t="s">
        <v>8638</v>
      </c>
      <c r="AC190" s="107">
        <v>77.099999999999994</v>
      </c>
      <c r="AD190" s="107" t="s">
        <v>6569</v>
      </c>
      <c r="AE190" s="107" t="s">
        <v>6569</v>
      </c>
    </row>
    <row r="191" spans="2:31" outlineLevel="1">
      <c r="B191" s="24" t="s">
        <v>5234</v>
      </c>
      <c r="C191" s="24" t="s">
        <v>0</v>
      </c>
      <c r="D191" s="24" t="s">
        <v>57</v>
      </c>
      <c r="E191" s="24" t="s">
        <v>49</v>
      </c>
      <c r="F191" s="83" t="s">
        <v>146</v>
      </c>
      <c r="G191" s="24">
        <v>0</v>
      </c>
      <c r="H191" s="24" t="s">
        <v>2796</v>
      </c>
      <c r="I191" s="24" t="s">
        <v>2770</v>
      </c>
      <c r="J191" s="24" t="s">
        <v>73</v>
      </c>
      <c r="K191" s="72" t="str">
        <f t="shared" si="5"/>
        <v>EUNER25 ICPL Curncy</v>
      </c>
      <c r="L191" s="25" t="str">
        <f t="shared" si="6"/>
        <v>ICPL</v>
      </c>
      <c r="M191" s="26">
        <f t="shared" ca="1" si="6"/>
        <v>42276</v>
      </c>
      <c r="N191" s="25" t="b">
        <f t="shared" si="6"/>
        <v>1</v>
      </c>
      <c r="O191" s="84" t="e">
        <f ca="1">IF($N191,_xll.BDP($K191,O$4),"[DISABLED]")</f>
        <v>#NAME?</v>
      </c>
      <c r="P191" s="84" t="e">
        <f ca="1">IF($N191,_xll.BDP($K191,P$4),"[DISABLED]")</f>
        <v>#NAME?</v>
      </c>
      <c r="Q191" s="84" t="e">
        <f ca="1">IF($N191,_xll.BDP($K191,Q$4),"[DISABLED]")</f>
        <v>#NAME?</v>
      </c>
      <c r="R191" s="84" t="e">
        <f ca="1">IF($N191,_xll.BDH($K191,R$4,$M191),"[DISABLED]")</f>
        <v>#NAME?</v>
      </c>
      <c r="S191" s="84" t="e">
        <f ca="1">IF($N191,_xll.BDH($K191,S$4,$M191),"[DISABLED]")</f>
        <v>#NAME?</v>
      </c>
      <c r="T191" s="84" t="e">
        <f ca="1">IF($N191,_xll.BDH($K191,T$4,$M191),"[DISABLED]")</f>
        <v>#NAME?</v>
      </c>
      <c r="V191" s="106" t="s">
        <v>8769</v>
      </c>
      <c r="W191" s="107" t="s">
        <v>1055</v>
      </c>
      <c r="X191" s="108">
        <v>42276</v>
      </c>
      <c r="Y191" s="107" t="b">
        <v>1</v>
      </c>
      <c r="Z191" s="107" t="s">
        <v>6868</v>
      </c>
      <c r="AA191" s="107" t="s">
        <v>8333</v>
      </c>
      <c r="AB191" s="107" t="s">
        <v>8638</v>
      </c>
      <c r="AC191" s="107">
        <v>75.400000000000006</v>
      </c>
      <c r="AD191" s="107" t="s">
        <v>6569</v>
      </c>
      <c r="AE191" s="107" t="s">
        <v>6569</v>
      </c>
    </row>
    <row r="192" spans="2:31" outlineLevel="1">
      <c r="B192" s="24" t="s">
        <v>5234</v>
      </c>
      <c r="C192" s="24" t="s">
        <v>0</v>
      </c>
      <c r="D192" s="24" t="s">
        <v>57</v>
      </c>
      <c r="E192" s="24" t="s">
        <v>49</v>
      </c>
      <c r="F192" s="83" t="s">
        <v>42</v>
      </c>
      <c r="G192" s="24">
        <v>0</v>
      </c>
      <c r="H192" s="24" t="s">
        <v>2796</v>
      </c>
      <c r="I192" s="24" t="s">
        <v>2771</v>
      </c>
      <c r="J192" s="24" t="s">
        <v>73</v>
      </c>
      <c r="K192" s="72" t="str">
        <f t="shared" si="5"/>
        <v>EUNE225 ICPL Curncy</v>
      </c>
      <c r="L192" s="25" t="str">
        <f t="shared" si="6"/>
        <v>ICPL</v>
      </c>
      <c r="M192" s="26">
        <f t="shared" ca="1" si="6"/>
        <v>42276</v>
      </c>
      <c r="N192" s="25" t="b">
        <f t="shared" si="6"/>
        <v>1</v>
      </c>
      <c r="O192" s="84" t="e">
        <f ca="1">IF($N192,_xll.BDP($K192,O$4),"[DISABLED]")</f>
        <v>#NAME?</v>
      </c>
      <c r="P192" s="84" t="e">
        <f ca="1">IF($N192,_xll.BDP($K192,P$4),"[DISABLED]")</f>
        <v>#NAME?</v>
      </c>
      <c r="Q192" s="84" t="e">
        <f ca="1">IF($N192,_xll.BDP($K192,Q$4),"[DISABLED]")</f>
        <v>#NAME?</v>
      </c>
      <c r="R192" s="84" t="e">
        <f ca="1">IF($N192,_xll.BDH($K192,R$4,$M192),"[DISABLED]")</f>
        <v>#NAME?</v>
      </c>
      <c r="S192" s="84" t="e">
        <f ca="1">IF($N192,_xll.BDH($K192,S$4,$M192),"[DISABLED]")</f>
        <v>#NAME?</v>
      </c>
      <c r="T192" s="84" t="e">
        <f ca="1">IF($N192,_xll.BDH($K192,T$4,$M192),"[DISABLED]")</f>
        <v>#NAME?</v>
      </c>
      <c r="V192" s="106" t="s">
        <v>8770</v>
      </c>
      <c r="W192" s="107" t="s">
        <v>1055</v>
      </c>
      <c r="X192" s="108">
        <v>42276</v>
      </c>
      <c r="Y192" s="107" t="b">
        <v>1</v>
      </c>
      <c r="Z192" s="107" t="s">
        <v>6869</v>
      </c>
      <c r="AA192" s="107" t="s">
        <v>8333</v>
      </c>
      <c r="AB192" s="107" t="s">
        <v>8563</v>
      </c>
      <c r="AC192" s="107">
        <v>73.8</v>
      </c>
      <c r="AD192" s="107" t="s">
        <v>6569</v>
      </c>
      <c r="AE192" s="107" t="s">
        <v>6569</v>
      </c>
    </row>
    <row r="193" spans="2:31" outlineLevel="1">
      <c r="B193" s="24" t="s">
        <v>5234</v>
      </c>
      <c r="C193" s="24" t="s">
        <v>0</v>
      </c>
      <c r="D193" s="24" t="s">
        <v>57</v>
      </c>
      <c r="E193" s="24" t="s">
        <v>49</v>
      </c>
      <c r="F193" s="83" t="s">
        <v>43</v>
      </c>
      <c r="G193" s="24">
        <v>0</v>
      </c>
      <c r="H193" s="24" t="s">
        <v>2796</v>
      </c>
      <c r="I193" s="24" t="s">
        <v>2772</v>
      </c>
      <c r="J193" s="24" t="s">
        <v>73</v>
      </c>
      <c r="K193" s="72" t="str">
        <f t="shared" si="5"/>
        <v>EUNE325 ICPL Curncy</v>
      </c>
      <c r="L193" s="25" t="str">
        <f t="shared" si="6"/>
        <v>ICPL</v>
      </c>
      <c r="M193" s="26">
        <f t="shared" ca="1" si="6"/>
        <v>42276</v>
      </c>
      <c r="N193" s="25" t="b">
        <f t="shared" si="6"/>
        <v>1</v>
      </c>
      <c r="O193" s="84" t="e">
        <f ca="1">IF($N193,_xll.BDP($K193,O$4),"[DISABLED]")</f>
        <v>#NAME?</v>
      </c>
      <c r="P193" s="84" t="e">
        <f ca="1">IF($N193,_xll.BDP($K193,P$4),"[DISABLED]")</f>
        <v>#NAME?</v>
      </c>
      <c r="Q193" s="84" t="e">
        <f ca="1">IF($N193,_xll.BDP($K193,Q$4),"[DISABLED]")</f>
        <v>#NAME?</v>
      </c>
      <c r="R193" s="84" t="e">
        <f ca="1">IF($N193,_xll.BDH($K193,R$4,$M193),"[DISABLED]")</f>
        <v>#NAME?</v>
      </c>
      <c r="S193" s="84" t="e">
        <f ca="1">IF($N193,_xll.BDH($K193,S$4,$M193),"[DISABLED]")</f>
        <v>#NAME?</v>
      </c>
      <c r="T193" s="84" t="e">
        <f ca="1">IF($N193,_xll.BDH($K193,T$4,$M193),"[DISABLED]")</f>
        <v>#NAME?</v>
      </c>
      <c r="V193" s="106" t="s">
        <v>8771</v>
      </c>
      <c r="W193" s="107" t="s">
        <v>1055</v>
      </c>
      <c r="X193" s="108">
        <v>42276</v>
      </c>
      <c r="Y193" s="107" t="b">
        <v>1</v>
      </c>
      <c r="Z193" s="107" t="s">
        <v>6870</v>
      </c>
      <c r="AA193" s="107" t="s">
        <v>8333</v>
      </c>
      <c r="AB193" s="107" t="s">
        <v>8563</v>
      </c>
      <c r="AC193" s="107">
        <v>71.5</v>
      </c>
      <c r="AD193" s="107" t="s">
        <v>6569</v>
      </c>
      <c r="AE193" s="107" t="s">
        <v>6569</v>
      </c>
    </row>
    <row r="194" spans="2:31" outlineLevel="1">
      <c r="B194" s="24" t="s">
        <v>5234</v>
      </c>
      <c r="C194" s="24" t="s">
        <v>0</v>
      </c>
      <c r="D194" s="24" t="s">
        <v>57</v>
      </c>
      <c r="E194" s="24" t="s">
        <v>49</v>
      </c>
      <c r="F194" s="83" t="s">
        <v>152</v>
      </c>
      <c r="G194" s="24">
        <v>0</v>
      </c>
      <c r="H194" s="24" t="s">
        <v>2796</v>
      </c>
      <c r="I194" s="24" t="s">
        <v>2773</v>
      </c>
      <c r="J194" s="24" t="s">
        <v>73</v>
      </c>
      <c r="K194" s="72" t="str">
        <f t="shared" si="5"/>
        <v>EUNE425 ICPL Curncy</v>
      </c>
      <c r="L194" s="25" t="str">
        <f t="shared" si="6"/>
        <v>ICPL</v>
      </c>
      <c r="M194" s="26">
        <f t="shared" ca="1" si="6"/>
        <v>42276</v>
      </c>
      <c r="N194" s="25" t="b">
        <f t="shared" si="6"/>
        <v>1</v>
      </c>
      <c r="O194" s="84" t="e">
        <f ca="1">IF($N194,_xll.BDP($K194,O$4),"[DISABLED]")</f>
        <v>#NAME?</v>
      </c>
      <c r="P194" s="84" t="e">
        <f ca="1">IF($N194,_xll.BDP($K194,P$4),"[DISABLED]")</f>
        <v>#NAME?</v>
      </c>
      <c r="Q194" s="84" t="e">
        <f ca="1">IF($N194,_xll.BDP($K194,Q$4),"[DISABLED]")</f>
        <v>#NAME?</v>
      </c>
      <c r="R194" s="84" t="e">
        <f ca="1">IF($N194,_xll.BDH($K194,R$4,$M194),"[DISABLED]")</f>
        <v>#NAME?</v>
      </c>
      <c r="S194" s="84" t="e">
        <f ca="1">IF($N194,_xll.BDH($K194,S$4,$M194),"[DISABLED]")</f>
        <v>#NAME?</v>
      </c>
      <c r="T194" s="84" t="e">
        <f ca="1">IF($N194,_xll.BDH($K194,T$4,$M194),"[DISABLED]")</f>
        <v>#NAME?</v>
      </c>
      <c r="V194" s="106" t="s">
        <v>8772</v>
      </c>
      <c r="W194" s="107" t="s">
        <v>1055</v>
      </c>
      <c r="X194" s="108">
        <v>42276</v>
      </c>
      <c r="Y194" s="107" t="b">
        <v>1</v>
      </c>
      <c r="Z194" s="107" t="s">
        <v>6871</v>
      </c>
      <c r="AA194" s="107" t="s">
        <v>8333</v>
      </c>
      <c r="AB194" s="107" t="s">
        <v>8742</v>
      </c>
      <c r="AC194" s="107">
        <v>69.7</v>
      </c>
      <c r="AD194" s="107" t="s">
        <v>6569</v>
      </c>
      <c r="AE194" s="107" t="s">
        <v>6569</v>
      </c>
    </row>
    <row r="195" spans="2:31" outlineLevel="1">
      <c r="B195" s="24" t="s">
        <v>5234</v>
      </c>
      <c r="C195" s="24" t="s">
        <v>0</v>
      </c>
      <c r="D195" s="24" t="s">
        <v>57</v>
      </c>
      <c r="E195" s="24" t="s">
        <v>49</v>
      </c>
      <c r="F195" s="83" t="s">
        <v>44</v>
      </c>
      <c r="G195" s="24">
        <v>0</v>
      </c>
      <c r="H195" s="24" t="s">
        <v>2796</v>
      </c>
      <c r="I195" s="24" t="s">
        <v>2774</v>
      </c>
      <c r="J195" s="24" t="s">
        <v>73</v>
      </c>
      <c r="K195" s="72" t="str">
        <f t="shared" si="5"/>
        <v>EUNE525 ICPL Curncy</v>
      </c>
      <c r="L195" s="25" t="str">
        <f t="shared" si="6"/>
        <v>ICPL</v>
      </c>
      <c r="M195" s="26">
        <f t="shared" ca="1" si="6"/>
        <v>42276</v>
      </c>
      <c r="N195" s="25" t="b">
        <f t="shared" si="6"/>
        <v>1</v>
      </c>
      <c r="O195" s="84" t="e">
        <f ca="1">IF($N195,_xll.BDP($K195,O$4),"[DISABLED]")</f>
        <v>#NAME?</v>
      </c>
      <c r="P195" s="84" t="e">
        <f ca="1">IF($N195,_xll.BDP($K195,P$4),"[DISABLED]")</f>
        <v>#NAME?</v>
      </c>
      <c r="Q195" s="84" t="e">
        <f ca="1">IF($N195,_xll.BDP($K195,Q$4),"[DISABLED]")</f>
        <v>#NAME?</v>
      </c>
      <c r="R195" s="84" t="e">
        <f ca="1">IF($N195,_xll.BDH($K195,R$4,$M195),"[DISABLED]")</f>
        <v>#NAME?</v>
      </c>
      <c r="S195" s="84" t="e">
        <f ca="1">IF($N195,_xll.BDH($K195,S$4,$M195),"[DISABLED]")</f>
        <v>#NAME?</v>
      </c>
      <c r="T195" s="84" t="e">
        <f ca="1">IF($N195,_xll.BDH($K195,T$4,$M195),"[DISABLED]")</f>
        <v>#NAME?</v>
      </c>
      <c r="V195" s="106" t="s">
        <v>8773</v>
      </c>
      <c r="W195" s="107" t="s">
        <v>1055</v>
      </c>
      <c r="X195" s="108">
        <v>42276</v>
      </c>
      <c r="Y195" s="107" t="b">
        <v>1</v>
      </c>
      <c r="Z195" s="107" t="s">
        <v>6872</v>
      </c>
      <c r="AA195" s="107" t="s">
        <v>8333</v>
      </c>
      <c r="AB195" s="107" t="s">
        <v>8577</v>
      </c>
      <c r="AC195" s="107">
        <v>68.7</v>
      </c>
      <c r="AD195" s="107" t="s">
        <v>6569</v>
      </c>
      <c r="AE195" s="107" t="s">
        <v>6569</v>
      </c>
    </row>
    <row r="196" spans="2:31" outlineLevel="1">
      <c r="B196" s="24" t="s">
        <v>5234</v>
      </c>
      <c r="C196" s="24" t="s">
        <v>0</v>
      </c>
      <c r="D196" s="24" t="s">
        <v>57</v>
      </c>
      <c r="E196" s="24" t="s">
        <v>49</v>
      </c>
      <c r="F196" s="83" t="s">
        <v>45</v>
      </c>
      <c r="G196" s="24">
        <v>0</v>
      </c>
      <c r="H196" s="24" t="s">
        <v>2796</v>
      </c>
      <c r="I196" s="24" t="s">
        <v>2775</v>
      </c>
      <c r="J196" s="24" t="s">
        <v>73</v>
      </c>
      <c r="K196" s="72" t="str">
        <f t="shared" si="5"/>
        <v>EUNE725 ICPL Curncy</v>
      </c>
      <c r="L196" s="25" t="str">
        <f t="shared" si="6"/>
        <v>ICPL</v>
      </c>
      <c r="M196" s="26">
        <f t="shared" ca="1" si="6"/>
        <v>42276</v>
      </c>
      <c r="N196" s="25" t="b">
        <f t="shared" si="6"/>
        <v>1</v>
      </c>
      <c r="O196" s="84" t="e">
        <f ca="1">IF($N196,_xll.BDP($K196,O$4),"[DISABLED]")</f>
        <v>#NAME?</v>
      </c>
      <c r="P196" s="84" t="e">
        <f ca="1">IF($N196,_xll.BDP($K196,P$4),"[DISABLED]")</f>
        <v>#NAME?</v>
      </c>
      <c r="Q196" s="84" t="e">
        <f ca="1">IF($N196,_xll.BDP($K196,Q$4),"[DISABLED]")</f>
        <v>#NAME?</v>
      </c>
      <c r="R196" s="84" t="e">
        <f ca="1">IF($N196,_xll.BDH($K196,R$4,$M196),"[DISABLED]")</f>
        <v>#NAME?</v>
      </c>
      <c r="S196" s="84" t="e">
        <f ca="1">IF($N196,_xll.BDH($K196,S$4,$M196),"[DISABLED]")</f>
        <v>#NAME?</v>
      </c>
      <c r="T196" s="84" t="e">
        <f ca="1">IF($N196,_xll.BDH($K196,T$4,$M196),"[DISABLED]")</f>
        <v>#NAME?</v>
      </c>
      <c r="V196" s="106" t="s">
        <v>8774</v>
      </c>
      <c r="W196" s="107" t="s">
        <v>1055</v>
      </c>
      <c r="X196" s="108">
        <v>42276</v>
      </c>
      <c r="Y196" s="107" t="b">
        <v>1</v>
      </c>
      <c r="Z196" s="107" t="s">
        <v>6873</v>
      </c>
      <c r="AA196" s="107" t="s">
        <v>8333</v>
      </c>
      <c r="AB196" s="107" t="s">
        <v>8577</v>
      </c>
      <c r="AC196" s="107">
        <v>65.599999999999994</v>
      </c>
      <c r="AD196" s="107" t="s">
        <v>6569</v>
      </c>
      <c r="AE196" s="107" t="s">
        <v>6569</v>
      </c>
    </row>
    <row r="197" spans="2:31" outlineLevel="1">
      <c r="B197" s="24" t="s">
        <v>5234</v>
      </c>
      <c r="C197" s="24" t="s">
        <v>0</v>
      </c>
      <c r="D197" s="24" t="s">
        <v>57</v>
      </c>
      <c r="E197" s="24" t="s">
        <v>49</v>
      </c>
      <c r="F197" s="83" t="s">
        <v>46</v>
      </c>
      <c r="G197" s="24">
        <v>0</v>
      </c>
      <c r="H197" s="24" t="s">
        <v>2796</v>
      </c>
      <c r="I197" s="24" t="s">
        <v>2776</v>
      </c>
      <c r="J197" s="24" t="s">
        <v>73</v>
      </c>
      <c r="K197" s="72" t="str">
        <f t="shared" si="5"/>
        <v>EUNE1025 ICPL Curncy</v>
      </c>
      <c r="L197" s="25" t="str">
        <f t="shared" si="6"/>
        <v>ICPL</v>
      </c>
      <c r="M197" s="26">
        <f t="shared" ca="1" si="6"/>
        <v>42276</v>
      </c>
      <c r="N197" s="25" t="b">
        <f t="shared" si="6"/>
        <v>1</v>
      </c>
      <c r="O197" s="84" t="e">
        <f ca="1">IF($N197,_xll.BDP($K197,O$4),"[DISABLED]")</f>
        <v>#NAME?</v>
      </c>
      <c r="P197" s="84" t="e">
        <f ca="1">IF($N197,_xll.BDP($K197,P$4),"[DISABLED]")</f>
        <v>#NAME?</v>
      </c>
      <c r="Q197" s="84" t="e">
        <f ca="1">IF($N197,_xll.BDP($K197,Q$4),"[DISABLED]")</f>
        <v>#NAME?</v>
      </c>
      <c r="R197" s="84" t="e">
        <f ca="1">IF($N197,_xll.BDH($K197,R$4,$M197),"[DISABLED]")</f>
        <v>#NAME?</v>
      </c>
      <c r="S197" s="84" t="e">
        <f ca="1">IF($N197,_xll.BDH($K197,S$4,$M197),"[DISABLED]")</f>
        <v>#NAME?</v>
      </c>
      <c r="T197" s="84" t="e">
        <f ca="1">IF($N197,_xll.BDH($K197,T$4,$M197),"[DISABLED]")</f>
        <v>#NAME?</v>
      </c>
      <c r="V197" s="106" t="s">
        <v>8775</v>
      </c>
      <c r="W197" s="107" t="s">
        <v>1055</v>
      </c>
      <c r="X197" s="108">
        <v>42276</v>
      </c>
      <c r="Y197" s="107" t="b">
        <v>1</v>
      </c>
      <c r="Z197" s="107" t="s">
        <v>6874</v>
      </c>
      <c r="AA197" s="107" t="s">
        <v>8333</v>
      </c>
      <c r="AB197" s="107" t="s">
        <v>8580</v>
      </c>
      <c r="AC197" s="107">
        <v>63.3</v>
      </c>
      <c r="AD197" s="107" t="s">
        <v>6569</v>
      </c>
      <c r="AE197" s="107" t="s">
        <v>6569</v>
      </c>
    </row>
    <row r="198" spans="2:31" outlineLevel="1">
      <c r="B198" s="24" t="s">
        <v>5234</v>
      </c>
      <c r="C198" s="24" t="s">
        <v>0</v>
      </c>
      <c r="D198" s="24" t="s">
        <v>57</v>
      </c>
      <c r="E198" s="24" t="s">
        <v>49</v>
      </c>
      <c r="F198" s="83" t="s">
        <v>47</v>
      </c>
      <c r="G198" s="24">
        <v>0</v>
      </c>
      <c r="H198" s="24" t="s">
        <v>2796</v>
      </c>
      <c r="I198" s="24" t="s">
        <v>2777</v>
      </c>
      <c r="J198" s="24" t="s">
        <v>73</v>
      </c>
      <c r="K198" s="72" t="str">
        <f t="shared" ref="K198:K261" si="7">I198&amp;" "&amp;L198&amp;" "&amp;J198</f>
        <v>EUNE1525 ICPL Curncy</v>
      </c>
      <c r="L198" s="25" t="str">
        <f t="shared" ref="L198:N261" si="8">L$4</f>
        <v>ICPL</v>
      </c>
      <c r="M198" s="26">
        <f t="shared" ca="1" si="8"/>
        <v>42276</v>
      </c>
      <c r="N198" s="25" t="b">
        <f t="shared" si="8"/>
        <v>1</v>
      </c>
      <c r="O198" s="84" t="e">
        <f ca="1">IF($N198,_xll.BDP($K198,O$4),"[DISABLED]")</f>
        <v>#NAME?</v>
      </c>
      <c r="P198" s="84" t="e">
        <f ca="1">IF($N198,_xll.BDP($K198,P$4),"[DISABLED]")</f>
        <v>#NAME?</v>
      </c>
      <c r="Q198" s="84" t="e">
        <f ca="1">IF($N198,_xll.BDP($K198,Q$4),"[DISABLED]")</f>
        <v>#NAME?</v>
      </c>
      <c r="R198" s="84" t="e">
        <f ca="1">IF($N198,_xll.BDH($K198,R$4,$M198),"[DISABLED]")</f>
        <v>#NAME?</v>
      </c>
      <c r="S198" s="84" t="e">
        <f ca="1">IF($N198,_xll.BDH($K198,S$4,$M198),"[DISABLED]")</f>
        <v>#NAME?</v>
      </c>
      <c r="T198" s="84" t="e">
        <f ca="1">IF($N198,_xll.BDH($K198,T$4,$M198),"[DISABLED]")</f>
        <v>#NAME?</v>
      </c>
      <c r="V198" s="106" t="s">
        <v>8776</v>
      </c>
      <c r="W198" s="107" t="s">
        <v>1055</v>
      </c>
      <c r="X198" s="108">
        <v>42276</v>
      </c>
      <c r="Y198" s="107" t="b">
        <v>1</v>
      </c>
      <c r="Z198" s="107" t="s">
        <v>6875</v>
      </c>
      <c r="AA198" s="107" t="s">
        <v>8333</v>
      </c>
      <c r="AB198" s="107" t="s">
        <v>8580</v>
      </c>
      <c r="AC198" s="107">
        <v>58.2</v>
      </c>
      <c r="AD198" s="107" t="s">
        <v>6569</v>
      </c>
      <c r="AE198" s="107" t="s">
        <v>6569</v>
      </c>
    </row>
    <row r="199" spans="2:31" outlineLevel="1">
      <c r="B199" s="24" t="s">
        <v>5234</v>
      </c>
      <c r="C199" s="24" t="s">
        <v>0</v>
      </c>
      <c r="D199" s="24" t="s">
        <v>57</v>
      </c>
      <c r="E199" s="24" t="s">
        <v>49</v>
      </c>
      <c r="F199" s="83" t="s">
        <v>48</v>
      </c>
      <c r="G199" s="24">
        <v>0</v>
      </c>
      <c r="H199" s="24" t="s">
        <v>2796</v>
      </c>
      <c r="I199" s="24" t="s">
        <v>2778</v>
      </c>
      <c r="J199" s="24" t="s">
        <v>73</v>
      </c>
      <c r="K199" s="72" t="str">
        <f t="shared" si="7"/>
        <v>EUNE2025 ICPL Curncy</v>
      </c>
      <c r="L199" s="25" t="str">
        <f t="shared" si="8"/>
        <v>ICPL</v>
      </c>
      <c r="M199" s="26">
        <f t="shared" ca="1" si="8"/>
        <v>42276</v>
      </c>
      <c r="N199" s="25" t="b">
        <f t="shared" si="8"/>
        <v>1</v>
      </c>
      <c r="O199" s="84" t="e">
        <f ca="1">IF($N199,_xll.BDP($K199,O$4),"[DISABLED]")</f>
        <v>#NAME?</v>
      </c>
      <c r="P199" s="84" t="e">
        <f ca="1">IF($N199,_xll.BDP($K199,P$4),"[DISABLED]")</f>
        <v>#NAME?</v>
      </c>
      <c r="Q199" s="84" t="e">
        <f ca="1">IF($N199,_xll.BDP($K199,Q$4),"[DISABLED]")</f>
        <v>#NAME?</v>
      </c>
      <c r="R199" s="84" t="e">
        <f ca="1">IF($N199,_xll.BDH($K199,R$4,$M199),"[DISABLED]")</f>
        <v>#NAME?</v>
      </c>
      <c r="S199" s="84" t="e">
        <f ca="1">IF($N199,_xll.BDH($K199,S$4,$M199),"[DISABLED]")</f>
        <v>#NAME?</v>
      </c>
      <c r="T199" s="84" t="e">
        <f ca="1">IF($N199,_xll.BDH($K199,T$4,$M199),"[DISABLED]")</f>
        <v>#NAME?</v>
      </c>
      <c r="V199" s="106" t="s">
        <v>8777</v>
      </c>
      <c r="W199" s="107" t="s">
        <v>1055</v>
      </c>
      <c r="X199" s="108">
        <v>42276</v>
      </c>
      <c r="Y199" s="107" t="b">
        <v>1</v>
      </c>
      <c r="Z199" s="107" t="s">
        <v>6876</v>
      </c>
      <c r="AA199" s="107" t="s">
        <v>8333</v>
      </c>
      <c r="AB199" s="107" t="s">
        <v>8580</v>
      </c>
      <c r="AC199" s="107">
        <v>53.9</v>
      </c>
      <c r="AD199" s="107" t="s">
        <v>6569</v>
      </c>
      <c r="AE199" s="107" t="s">
        <v>6569</v>
      </c>
    </row>
    <row r="200" spans="2:31" outlineLevel="1">
      <c r="B200" s="24" t="s">
        <v>5234</v>
      </c>
      <c r="C200" s="24" t="s">
        <v>0</v>
      </c>
      <c r="D200" s="24" t="s">
        <v>57</v>
      </c>
      <c r="E200" s="24" t="s">
        <v>50</v>
      </c>
      <c r="F200" s="24" t="s">
        <v>209</v>
      </c>
      <c r="G200" s="24">
        <v>0</v>
      </c>
      <c r="H200" s="24" t="s">
        <v>2796</v>
      </c>
      <c r="I200" s="24" t="s">
        <v>2779</v>
      </c>
      <c r="J200" s="24" t="s">
        <v>73</v>
      </c>
      <c r="K200" s="72" t="str">
        <f t="shared" si="7"/>
        <v>EUNEA30 ICPL Curncy</v>
      </c>
      <c r="L200" s="25" t="str">
        <f t="shared" si="8"/>
        <v>ICPL</v>
      </c>
      <c r="M200" s="26">
        <f t="shared" ca="1" si="8"/>
        <v>42276</v>
      </c>
      <c r="N200" s="25" t="b">
        <f t="shared" si="8"/>
        <v>1</v>
      </c>
      <c r="O200" s="84" t="e">
        <f ca="1">IF($N200,_xll.BDP($K200,O$4),"[DISABLED]")</f>
        <v>#NAME?</v>
      </c>
      <c r="P200" s="84" t="e">
        <f ca="1">IF($N200,_xll.BDP($K200,P$4),"[DISABLED]")</f>
        <v>#NAME?</v>
      </c>
      <c r="Q200" s="84" t="e">
        <f ca="1">IF($N200,_xll.BDP($K200,Q$4),"[DISABLED]")</f>
        <v>#NAME?</v>
      </c>
      <c r="R200" s="84" t="e">
        <f ca="1">IF($N200,_xll.BDH($K200,R$4,$M200),"[DISABLED]")</f>
        <v>#NAME?</v>
      </c>
      <c r="S200" s="84" t="e">
        <f ca="1">IF($N200,_xll.BDH($K200,S$4,$M200),"[DISABLED]")</f>
        <v>#NAME?</v>
      </c>
      <c r="T200" s="84" t="e">
        <f ca="1">IF($N200,_xll.BDH($K200,T$4,$M200),"[DISABLED]")</f>
        <v>#NAME?</v>
      </c>
      <c r="V200" s="106" t="s">
        <v>8778</v>
      </c>
      <c r="W200" s="107" t="s">
        <v>1055</v>
      </c>
      <c r="X200" s="108">
        <v>42276</v>
      </c>
      <c r="Y200" s="107" t="b">
        <v>1</v>
      </c>
      <c r="Z200" s="107" t="s">
        <v>6877</v>
      </c>
      <c r="AA200" s="107" t="s">
        <v>8333</v>
      </c>
      <c r="AB200" s="107" t="s">
        <v>8655</v>
      </c>
      <c r="AC200" s="107">
        <v>84.4</v>
      </c>
      <c r="AD200" s="107" t="s">
        <v>6569</v>
      </c>
      <c r="AE200" s="107" t="s">
        <v>6569</v>
      </c>
    </row>
    <row r="201" spans="2:31" outlineLevel="1">
      <c r="B201" s="24" t="s">
        <v>5234</v>
      </c>
      <c r="C201" s="24" t="s">
        <v>0</v>
      </c>
      <c r="D201" s="24" t="s">
        <v>57</v>
      </c>
      <c r="E201" s="24" t="s">
        <v>50</v>
      </c>
      <c r="F201" s="24" t="s">
        <v>210</v>
      </c>
      <c r="G201" s="24">
        <v>0</v>
      </c>
      <c r="H201" s="24" t="s">
        <v>2796</v>
      </c>
      <c r="I201" s="24" t="s">
        <v>2780</v>
      </c>
      <c r="J201" s="24" t="s">
        <v>73</v>
      </c>
      <c r="K201" s="72" t="str">
        <f t="shared" si="7"/>
        <v>EUNEB30 ICPL Curncy</v>
      </c>
      <c r="L201" s="25" t="str">
        <f t="shared" si="8"/>
        <v>ICPL</v>
      </c>
      <c r="M201" s="26">
        <f t="shared" ca="1" si="8"/>
        <v>42276</v>
      </c>
      <c r="N201" s="25" t="b">
        <f t="shared" si="8"/>
        <v>1</v>
      </c>
      <c r="O201" s="84" t="e">
        <f ca="1">IF($N201,_xll.BDP($K201,O$4),"[DISABLED]")</f>
        <v>#NAME?</v>
      </c>
      <c r="P201" s="84" t="e">
        <f ca="1">IF($N201,_xll.BDP($K201,P$4),"[DISABLED]")</f>
        <v>#NAME?</v>
      </c>
      <c r="Q201" s="84" t="e">
        <f ca="1">IF($N201,_xll.BDP($K201,Q$4),"[DISABLED]")</f>
        <v>#NAME?</v>
      </c>
      <c r="R201" s="84" t="e">
        <f ca="1">IF($N201,_xll.BDH($K201,R$4,$M201),"[DISABLED]")</f>
        <v>#NAME?</v>
      </c>
      <c r="S201" s="84" t="e">
        <f ca="1">IF($N201,_xll.BDH($K201,S$4,$M201),"[DISABLED]")</f>
        <v>#NAME?</v>
      </c>
      <c r="T201" s="84" t="e">
        <f ca="1">IF($N201,_xll.BDH($K201,T$4,$M201),"[DISABLED]")</f>
        <v>#NAME?</v>
      </c>
      <c r="V201" s="106" t="s">
        <v>8779</v>
      </c>
      <c r="W201" s="107" t="s">
        <v>1055</v>
      </c>
      <c r="X201" s="108">
        <v>42276</v>
      </c>
      <c r="Y201" s="107" t="b">
        <v>1</v>
      </c>
      <c r="Z201" s="107" t="s">
        <v>6878</v>
      </c>
      <c r="AA201" s="107" t="s">
        <v>8333</v>
      </c>
      <c r="AB201" s="107" t="s">
        <v>8655</v>
      </c>
      <c r="AC201" s="107">
        <v>82.6</v>
      </c>
      <c r="AD201" s="107" t="s">
        <v>6569</v>
      </c>
      <c r="AE201" s="107" t="s">
        <v>6569</v>
      </c>
    </row>
    <row r="202" spans="2:31" outlineLevel="1">
      <c r="B202" s="24" t="s">
        <v>5234</v>
      </c>
      <c r="C202" s="24" t="s">
        <v>0</v>
      </c>
      <c r="D202" s="24" t="s">
        <v>57</v>
      </c>
      <c r="E202" s="24" t="s">
        <v>50</v>
      </c>
      <c r="F202" s="83" t="s">
        <v>54</v>
      </c>
      <c r="G202" s="24">
        <v>0</v>
      </c>
      <c r="H202" s="24" t="s">
        <v>2796</v>
      </c>
      <c r="I202" s="24" t="s">
        <v>2781</v>
      </c>
      <c r="J202" s="24" t="s">
        <v>73</v>
      </c>
      <c r="K202" s="72" t="str">
        <f t="shared" si="7"/>
        <v>EUNEC30 ICPL Curncy</v>
      </c>
      <c r="L202" s="25" t="str">
        <f t="shared" si="8"/>
        <v>ICPL</v>
      </c>
      <c r="M202" s="26">
        <f t="shared" ca="1" si="8"/>
        <v>42276</v>
      </c>
      <c r="N202" s="25" t="b">
        <f t="shared" si="8"/>
        <v>1</v>
      </c>
      <c r="O202" s="84" t="e">
        <f ca="1">IF($N202,_xll.BDP($K202,O$4),"[DISABLED]")</f>
        <v>#NAME?</v>
      </c>
      <c r="P202" s="84" t="e">
        <f ca="1">IF($N202,_xll.BDP($K202,P$4),"[DISABLED]")</f>
        <v>#NAME?</v>
      </c>
      <c r="Q202" s="84" t="e">
        <f ca="1">IF($N202,_xll.BDP($K202,Q$4),"[DISABLED]")</f>
        <v>#NAME?</v>
      </c>
      <c r="R202" s="84" t="e">
        <f ca="1">IF($N202,_xll.BDH($K202,R$4,$M202),"[DISABLED]")</f>
        <v>#NAME?</v>
      </c>
      <c r="S202" s="84" t="e">
        <f ca="1">IF($N202,_xll.BDH($K202,S$4,$M202),"[DISABLED]")</f>
        <v>#NAME?</v>
      </c>
      <c r="T202" s="84" t="e">
        <f ca="1">IF($N202,_xll.BDH($K202,T$4,$M202),"[DISABLED]")</f>
        <v>#NAME?</v>
      </c>
      <c r="V202" s="106" t="s">
        <v>8780</v>
      </c>
      <c r="W202" s="107" t="s">
        <v>1055</v>
      </c>
      <c r="X202" s="108">
        <v>42276</v>
      </c>
      <c r="Y202" s="107" t="b">
        <v>1</v>
      </c>
      <c r="Z202" s="107" t="s">
        <v>6879</v>
      </c>
      <c r="AA202" s="107" t="s">
        <v>8333</v>
      </c>
      <c r="AB202" s="107" t="s">
        <v>8689</v>
      </c>
      <c r="AC202" s="107">
        <v>80.900000000000006</v>
      </c>
      <c r="AD202" s="107" t="s">
        <v>6569</v>
      </c>
      <c r="AE202" s="107" t="s">
        <v>6569</v>
      </c>
    </row>
    <row r="203" spans="2:31" outlineLevel="1">
      <c r="B203" s="24" t="s">
        <v>5234</v>
      </c>
      <c r="C203" s="24" t="s">
        <v>0</v>
      </c>
      <c r="D203" s="24" t="s">
        <v>57</v>
      </c>
      <c r="E203" s="24" t="s">
        <v>50</v>
      </c>
      <c r="F203" s="83" t="s">
        <v>58</v>
      </c>
      <c r="G203" s="24">
        <v>0</v>
      </c>
      <c r="H203" s="24" t="s">
        <v>2796</v>
      </c>
      <c r="I203" s="24" t="s">
        <v>2782</v>
      </c>
      <c r="J203" s="24" t="s">
        <v>73</v>
      </c>
      <c r="K203" s="72" t="str">
        <f t="shared" si="7"/>
        <v>EUNEF30 ICPL Curncy</v>
      </c>
      <c r="L203" s="25" t="str">
        <f t="shared" si="8"/>
        <v>ICPL</v>
      </c>
      <c r="M203" s="26">
        <f t="shared" ca="1" si="8"/>
        <v>42276</v>
      </c>
      <c r="N203" s="25" t="b">
        <f t="shared" si="8"/>
        <v>1</v>
      </c>
      <c r="O203" s="84" t="e">
        <f ca="1">IF($N203,_xll.BDP($K203,O$4),"[DISABLED]")</f>
        <v>#NAME?</v>
      </c>
      <c r="P203" s="84" t="e">
        <f ca="1">IF($N203,_xll.BDP($K203,P$4),"[DISABLED]")</f>
        <v>#NAME?</v>
      </c>
      <c r="Q203" s="84" t="e">
        <f ca="1">IF($N203,_xll.BDP($K203,Q$4),"[DISABLED]")</f>
        <v>#NAME?</v>
      </c>
      <c r="R203" s="84" t="e">
        <f ca="1">IF($N203,_xll.BDH($K203,R$4,$M203),"[DISABLED]")</f>
        <v>#NAME?</v>
      </c>
      <c r="S203" s="84" t="e">
        <f ca="1">IF($N203,_xll.BDH($K203,S$4,$M203),"[DISABLED]")</f>
        <v>#NAME?</v>
      </c>
      <c r="T203" s="84" t="e">
        <f ca="1">IF($N203,_xll.BDH($K203,T$4,$M203),"[DISABLED]")</f>
        <v>#NAME?</v>
      </c>
      <c r="V203" s="106" t="s">
        <v>8781</v>
      </c>
      <c r="W203" s="107" t="s">
        <v>1055</v>
      </c>
      <c r="X203" s="108">
        <v>42276</v>
      </c>
      <c r="Y203" s="107" t="b">
        <v>1</v>
      </c>
      <c r="Z203" s="107" t="s">
        <v>6880</v>
      </c>
      <c r="AA203" s="107" t="s">
        <v>8333</v>
      </c>
      <c r="AB203" s="107" t="s">
        <v>8638</v>
      </c>
      <c r="AC203" s="107">
        <v>79.900000000000006</v>
      </c>
      <c r="AD203" s="107" t="s">
        <v>6569</v>
      </c>
      <c r="AE203" s="107" t="s">
        <v>6569</v>
      </c>
    </row>
    <row r="204" spans="2:31" outlineLevel="1">
      <c r="B204" s="24" t="s">
        <v>5234</v>
      </c>
      <c r="C204" s="24" t="s">
        <v>0</v>
      </c>
      <c r="D204" s="24" t="s">
        <v>57</v>
      </c>
      <c r="E204" s="24" t="s">
        <v>50</v>
      </c>
      <c r="F204" s="83" t="s">
        <v>71</v>
      </c>
      <c r="G204" s="24">
        <v>0</v>
      </c>
      <c r="H204" s="24" t="s">
        <v>2796</v>
      </c>
      <c r="I204" s="24" t="s">
        <v>2783</v>
      </c>
      <c r="J204" s="24" t="s">
        <v>73</v>
      </c>
      <c r="K204" s="72" t="str">
        <f t="shared" si="7"/>
        <v>EUNEI30 ICPL Curncy</v>
      </c>
      <c r="L204" s="25" t="str">
        <f t="shared" si="8"/>
        <v>ICPL</v>
      </c>
      <c r="M204" s="26">
        <f t="shared" ca="1" si="8"/>
        <v>42276</v>
      </c>
      <c r="N204" s="25" t="b">
        <f t="shared" si="8"/>
        <v>1</v>
      </c>
      <c r="O204" s="84" t="e">
        <f ca="1">IF($N204,_xll.BDP($K204,O$4),"[DISABLED]")</f>
        <v>#NAME?</v>
      </c>
      <c r="P204" s="84" t="e">
        <f ca="1">IF($N204,_xll.BDP($K204,P$4),"[DISABLED]")</f>
        <v>#NAME?</v>
      </c>
      <c r="Q204" s="84" t="e">
        <f ca="1">IF($N204,_xll.BDP($K204,Q$4),"[DISABLED]")</f>
        <v>#NAME?</v>
      </c>
      <c r="R204" s="84" t="e">
        <f ca="1">IF($N204,_xll.BDH($K204,R$4,$M204),"[DISABLED]")</f>
        <v>#NAME?</v>
      </c>
      <c r="S204" s="84" t="e">
        <f ca="1">IF($N204,_xll.BDH($K204,S$4,$M204),"[DISABLED]")</f>
        <v>#NAME?</v>
      </c>
      <c r="T204" s="84" t="e">
        <f ca="1">IF($N204,_xll.BDH($K204,T$4,$M204),"[DISABLED]")</f>
        <v>#NAME?</v>
      </c>
      <c r="V204" s="106" t="s">
        <v>8782</v>
      </c>
      <c r="W204" s="107" t="s">
        <v>1055</v>
      </c>
      <c r="X204" s="108">
        <v>42276</v>
      </c>
      <c r="Y204" s="107" t="b">
        <v>1</v>
      </c>
      <c r="Z204" s="107" t="s">
        <v>6881</v>
      </c>
      <c r="AA204" s="107" t="s">
        <v>8333</v>
      </c>
      <c r="AB204" s="107" t="s">
        <v>8638</v>
      </c>
      <c r="AC204" s="107">
        <v>78.599999999999994</v>
      </c>
      <c r="AD204" s="107" t="s">
        <v>6569</v>
      </c>
      <c r="AE204" s="107" t="s">
        <v>6569</v>
      </c>
    </row>
    <row r="205" spans="2:31" outlineLevel="1">
      <c r="B205" s="24" t="s">
        <v>5234</v>
      </c>
      <c r="C205" s="24" t="s">
        <v>0</v>
      </c>
      <c r="D205" s="24" t="s">
        <v>57</v>
      </c>
      <c r="E205" s="24" t="s">
        <v>50</v>
      </c>
      <c r="F205" s="83" t="s">
        <v>41</v>
      </c>
      <c r="G205" s="24">
        <v>0</v>
      </c>
      <c r="H205" s="24" t="s">
        <v>2796</v>
      </c>
      <c r="I205" s="24" t="s">
        <v>2784</v>
      </c>
      <c r="J205" s="24" t="s">
        <v>73</v>
      </c>
      <c r="K205" s="72" t="str">
        <f t="shared" si="7"/>
        <v>EUNE130 ICPL Curncy</v>
      </c>
      <c r="L205" s="25" t="str">
        <f t="shared" si="8"/>
        <v>ICPL</v>
      </c>
      <c r="M205" s="26">
        <f t="shared" ca="1" si="8"/>
        <v>42276</v>
      </c>
      <c r="N205" s="25" t="b">
        <f t="shared" si="8"/>
        <v>1</v>
      </c>
      <c r="O205" s="84" t="e">
        <f ca="1">IF($N205,_xll.BDP($K205,O$4),"[DISABLED]")</f>
        <v>#NAME?</v>
      </c>
      <c r="P205" s="84" t="e">
        <f ca="1">IF($N205,_xll.BDP($K205,P$4),"[DISABLED]")</f>
        <v>#NAME?</v>
      </c>
      <c r="Q205" s="84" t="e">
        <f ca="1">IF($N205,_xll.BDP($K205,Q$4),"[DISABLED]")</f>
        <v>#NAME?</v>
      </c>
      <c r="R205" s="84" t="e">
        <f ca="1">IF($N205,_xll.BDH($K205,R$4,$M205),"[DISABLED]")</f>
        <v>#NAME?</v>
      </c>
      <c r="S205" s="84" t="e">
        <f ca="1">IF($N205,_xll.BDH($K205,S$4,$M205),"[DISABLED]")</f>
        <v>#NAME?</v>
      </c>
      <c r="T205" s="84" t="e">
        <f ca="1">IF($N205,_xll.BDH($K205,T$4,$M205),"[DISABLED]")</f>
        <v>#NAME?</v>
      </c>
      <c r="V205" s="106" t="s">
        <v>8783</v>
      </c>
      <c r="W205" s="107" t="s">
        <v>1055</v>
      </c>
      <c r="X205" s="108">
        <v>42276</v>
      </c>
      <c r="Y205" s="107" t="b">
        <v>1</v>
      </c>
      <c r="Z205" s="107" t="s">
        <v>6882</v>
      </c>
      <c r="AA205" s="107" t="s">
        <v>8333</v>
      </c>
      <c r="AB205" s="107" t="s">
        <v>8638</v>
      </c>
      <c r="AC205" s="107">
        <v>77.400000000000006</v>
      </c>
      <c r="AD205" s="107" t="s">
        <v>6569</v>
      </c>
      <c r="AE205" s="107" t="s">
        <v>6569</v>
      </c>
    </row>
    <row r="206" spans="2:31" outlineLevel="1">
      <c r="B206" s="24" t="s">
        <v>5234</v>
      </c>
      <c r="C206" s="24" t="s">
        <v>0</v>
      </c>
      <c r="D206" s="24" t="s">
        <v>57</v>
      </c>
      <c r="E206" s="24" t="s">
        <v>50</v>
      </c>
      <c r="F206" s="83" t="s">
        <v>146</v>
      </c>
      <c r="G206" s="24">
        <v>0</v>
      </c>
      <c r="H206" s="24" t="s">
        <v>2796</v>
      </c>
      <c r="I206" s="24" t="s">
        <v>2785</v>
      </c>
      <c r="J206" s="24" t="s">
        <v>73</v>
      </c>
      <c r="K206" s="72" t="str">
        <f t="shared" si="7"/>
        <v>EUNER30 ICPL Curncy</v>
      </c>
      <c r="L206" s="25" t="str">
        <f t="shared" si="8"/>
        <v>ICPL</v>
      </c>
      <c r="M206" s="26">
        <f t="shared" ca="1" si="8"/>
        <v>42276</v>
      </c>
      <c r="N206" s="25" t="b">
        <f t="shared" si="8"/>
        <v>1</v>
      </c>
      <c r="O206" s="84" t="e">
        <f ca="1">IF($N206,_xll.BDP($K206,O$4),"[DISABLED]")</f>
        <v>#NAME?</v>
      </c>
      <c r="P206" s="84" t="e">
        <f ca="1">IF($N206,_xll.BDP($K206,P$4),"[DISABLED]")</f>
        <v>#NAME?</v>
      </c>
      <c r="Q206" s="84" t="e">
        <f ca="1">IF($N206,_xll.BDP($K206,Q$4),"[DISABLED]")</f>
        <v>#NAME?</v>
      </c>
      <c r="R206" s="84" t="e">
        <f ca="1">IF($N206,_xll.BDH($K206,R$4,$M206),"[DISABLED]")</f>
        <v>#NAME?</v>
      </c>
      <c r="S206" s="84" t="e">
        <f ca="1">IF($N206,_xll.BDH($K206,S$4,$M206),"[DISABLED]")</f>
        <v>#NAME?</v>
      </c>
      <c r="T206" s="84" t="e">
        <f ca="1">IF($N206,_xll.BDH($K206,T$4,$M206),"[DISABLED]")</f>
        <v>#NAME?</v>
      </c>
      <c r="V206" s="106" t="s">
        <v>8784</v>
      </c>
      <c r="W206" s="107" t="s">
        <v>1055</v>
      </c>
      <c r="X206" s="108">
        <v>42276</v>
      </c>
      <c r="Y206" s="107" t="b">
        <v>1</v>
      </c>
      <c r="Z206" s="107" t="s">
        <v>6883</v>
      </c>
      <c r="AA206" s="107" t="s">
        <v>8333</v>
      </c>
      <c r="AB206" s="107" t="s">
        <v>8638</v>
      </c>
      <c r="AC206" s="107">
        <v>75.400000000000006</v>
      </c>
      <c r="AD206" s="107" t="s">
        <v>6569</v>
      </c>
      <c r="AE206" s="107" t="s">
        <v>6569</v>
      </c>
    </row>
    <row r="207" spans="2:31" outlineLevel="1">
      <c r="B207" s="24" t="s">
        <v>5234</v>
      </c>
      <c r="C207" s="24" t="s">
        <v>0</v>
      </c>
      <c r="D207" s="24" t="s">
        <v>57</v>
      </c>
      <c r="E207" s="24" t="s">
        <v>50</v>
      </c>
      <c r="F207" s="83" t="s">
        <v>42</v>
      </c>
      <c r="G207" s="24">
        <v>0</v>
      </c>
      <c r="H207" s="24" t="s">
        <v>2796</v>
      </c>
      <c r="I207" s="24" t="s">
        <v>2786</v>
      </c>
      <c r="J207" s="24" t="s">
        <v>73</v>
      </c>
      <c r="K207" s="72" t="str">
        <f t="shared" si="7"/>
        <v>EUNE230 ICPL Curncy</v>
      </c>
      <c r="L207" s="25" t="str">
        <f t="shared" si="8"/>
        <v>ICPL</v>
      </c>
      <c r="M207" s="26">
        <f t="shared" ca="1" si="8"/>
        <v>42276</v>
      </c>
      <c r="N207" s="25" t="b">
        <f t="shared" si="8"/>
        <v>1</v>
      </c>
      <c r="O207" s="84" t="e">
        <f ca="1">IF($N207,_xll.BDP($K207,O$4),"[DISABLED]")</f>
        <v>#NAME?</v>
      </c>
      <c r="P207" s="84" t="e">
        <f ca="1">IF($N207,_xll.BDP($K207,P$4),"[DISABLED]")</f>
        <v>#NAME?</v>
      </c>
      <c r="Q207" s="84" t="e">
        <f ca="1">IF($N207,_xll.BDP($K207,Q$4),"[DISABLED]")</f>
        <v>#NAME?</v>
      </c>
      <c r="R207" s="84" t="e">
        <f ca="1">IF($N207,_xll.BDH($K207,R$4,$M207),"[DISABLED]")</f>
        <v>#NAME?</v>
      </c>
      <c r="S207" s="84" t="e">
        <f ca="1">IF($N207,_xll.BDH($K207,S$4,$M207),"[DISABLED]")</f>
        <v>#NAME?</v>
      </c>
      <c r="T207" s="84" t="e">
        <f ca="1">IF($N207,_xll.BDH($K207,T$4,$M207),"[DISABLED]")</f>
        <v>#NAME?</v>
      </c>
      <c r="V207" s="106" t="s">
        <v>8785</v>
      </c>
      <c r="W207" s="107" t="s">
        <v>1055</v>
      </c>
      <c r="X207" s="108">
        <v>42276</v>
      </c>
      <c r="Y207" s="107" t="b">
        <v>1</v>
      </c>
      <c r="Z207" s="107" t="s">
        <v>6884</v>
      </c>
      <c r="AA207" s="107" t="s">
        <v>8333</v>
      </c>
      <c r="AB207" s="107" t="s">
        <v>8563</v>
      </c>
      <c r="AC207" s="107">
        <v>73.8</v>
      </c>
      <c r="AD207" s="107" t="s">
        <v>6569</v>
      </c>
      <c r="AE207" s="107" t="s">
        <v>6569</v>
      </c>
    </row>
    <row r="208" spans="2:31" outlineLevel="1">
      <c r="B208" s="24" t="s">
        <v>5234</v>
      </c>
      <c r="C208" s="24" t="s">
        <v>0</v>
      </c>
      <c r="D208" s="24" t="s">
        <v>57</v>
      </c>
      <c r="E208" s="24" t="s">
        <v>50</v>
      </c>
      <c r="F208" s="83" t="s">
        <v>43</v>
      </c>
      <c r="G208" s="24">
        <v>0</v>
      </c>
      <c r="H208" s="24" t="s">
        <v>2796</v>
      </c>
      <c r="I208" s="24" t="s">
        <v>2787</v>
      </c>
      <c r="J208" s="24" t="s">
        <v>73</v>
      </c>
      <c r="K208" s="72" t="str">
        <f t="shared" si="7"/>
        <v>EUNE330 ICPL Curncy</v>
      </c>
      <c r="L208" s="25" t="str">
        <f t="shared" si="8"/>
        <v>ICPL</v>
      </c>
      <c r="M208" s="26">
        <f t="shared" ca="1" si="8"/>
        <v>42276</v>
      </c>
      <c r="N208" s="25" t="b">
        <f t="shared" si="8"/>
        <v>1</v>
      </c>
      <c r="O208" s="84" t="e">
        <f ca="1">IF($N208,_xll.BDP($K208,O$4),"[DISABLED]")</f>
        <v>#NAME?</v>
      </c>
      <c r="P208" s="84" t="e">
        <f ca="1">IF($N208,_xll.BDP($K208,P$4),"[DISABLED]")</f>
        <v>#NAME?</v>
      </c>
      <c r="Q208" s="84" t="e">
        <f ca="1">IF($N208,_xll.BDP($K208,Q$4),"[DISABLED]")</f>
        <v>#NAME?</v>
      </c>
      <c r="R208" s="84" t="e">
        <f ca="1">IF($N208,_xll.BDH($K208,R$4,$M208),"[DISABLED]")</f>
        <v>#NAME?</v>
      </c>
      <c r="S208" s="84" t="e">
        <f ca="1">IF($N208,_xll.BDH($K208,S$4,$M208),"[DISABLED]")</f>
        <v>#NAME?</v>
      </c>
      <c r="T208" s="84" t="e">
        <f ca="1">IF($N208,_xll.BDH($K208,T$4,$M208),"[DISABLED]")</f>
        <v>#NAME?</v>
      </c>
      <c r="V208" s="106" t="s">
        <v>8786</v>
      </c>
      <c r="W208" s="107" t="s">
        <v>1055</v>
      </c>
      <c r="X208" s="108">
        <v>42276</v>
      </c>
      <c r="Y208" s="107" t="b">
        <v>1</v>
      </c>
      <c r="Z208" s="107" t="s">
        <v>6885</v>
      </c>
      <c r="AA208" s="107" t="s">
        <v>8333</v>
      </c>
      <c r="AB208" s="107" t="s">
        <v>8742</v>
      </c>
      <c r="AC208" s="107">
        <v>71</v>
      </c>
      <c r="AD208" s="107" t="s">
        <v>6569</v>
      </c>
      <c r="AE208" s="107" t="s">
        <v>6569</v>
      </c>
    </row>
    <row r="209" spans="2:31" outlineLevel="1">
      <c r="B209" s="24" t="s">
        <v>5234</v>
      </c>
      <c r="C209" s="24" t="s">
        <v>0</v>
      </c>
      <c r="D209" s="24" t="s">
        <v>57</v>
      </c>
      <c r="E209" s="24" t="s">
        <v>50</v>
      </c>
      <c r="F209" s="83" t="s">
        <v>152</v>
      </c>
      <c r="G209" s="24">
        <v>0</v>
      </c>
      <c r="H209" s="24" t="s">
        <v>2796</v>
      </c>
      <c r="I209" s="24" t="s">
        <v>2788</v>
      </c>
      <c r="J209" s="24" t="s">
        <v>73</v>
      </c>
      <c r="K209" s="72" t="str">
        <f t="shared" si="7"/>
        <v>EUNE430 ICPL Curncy</v>
      </c>
      <c r="L209" s="25" t="str">
        <f t="shared" si="8"/>
        <v>ICPL</v>
      </c>
      <c r="M209" s="26">
        <f t="shared" ca="1" si="8"/>
        <v>42276</v>
      </c>
      <c r="N209" s="25" t="b">
        <f t="shared" si="8"/>
        <v>1</v>
      </c>
      <c r="O209" s="84" t="e">
        <f ca="1">IF($N209,_xll.BDP($K209,O$4),"[DISABLED]")</f>
        <v>#NAME?</v>
      </c>
      <c r="P209" s="84" t="e">
        <f ca="1">IF($N209,_xll.BDP($K209,P$4),"[DISABLED]")</f>
        <v>#NAME?</v>
      </c>
      <c r="Q209" s="84" t="e">
        <f ca="1">IF($N209,_xll.BDP($K209,Q$4),"[DISABLED]")</f>
        <v>#NAME?</v>
      </c>
      <c r="R209" s="84" t="e">
        <f ca="1">IF($N209,_xll.BDH($K209,R$4,$M209),"[DISABLED]")</f>
        <v>#NAME?</v>
      </c>
      <c r="S209" s="84" t="e">
        <f ca="1">IF($N209,_xll.BDH($K209,S$4,$M209),"[DISABLED]")</f>
        <v>#NAME?</v>
      </c>
      <c r="T209" s="84" t="e">
        <f ca="1">IF($N209,_xll.BDH($K209,T$4,$M209),"[DISABLED]")</f>
        <v>#NAME?</v>
      </c>
      <c r="V209" s="106" t="s">
        <v>8787</v>
      </c>
      <c r="W209" s="107" t="s">
        <v>1055</v>
      </c>
      <c r="X209" s="108">
        <v>42276</v>
      </c>
      <c r="Y209" s="107" t="b">
        <v>1</v>
      </c>
      <c r="Z209" s="107" t="s">
        <v>6886</v>
      </c>
      <c r="AA209" s="107" t="s">
        <v>8333</v>
      </c>
      <c r="AB209" s="107" t="s">
        <v>8646</v>
      </c>
      <c r="AC209" s="107">
        <v>69.099999999999994</v>
      </c>
      <c r="AD209" s="107" t="s">
        <v>6569</v>
      </c>
      <c r="AE209" s="107" t="s">
        <v>6569</v>
      </c>
    </row>
    <row r="210" spans="2:31" outlineLevel="1">
      <c r="B210" s="24" t="s">
        <v>5234</v>
      </c>
      <c r="C210" s="24" t="s">
        <v>0</v>
      </c>
      <c r="D210" s="24" t="s">
        <v>57</v>
      </c>
      <c r="E210" s="24" t="s">
        <v>50</v>
      </c>
      <c r="F210" s="83" t="s">
        <v>44</v>
      </c>
      <c r="G210" s="24">
        <v>0</v>
      </c>
      <c r="H210" s="24" t="s">
        <v>2796</v>
      </c>
      <c r="I210" s="24" t="s">
        <v>2789</v>
      </c>
      <c r="J210" s="24" t="s">
        <v>73</v>
      </c>
      <c r="K210" s="72" t="str">
        <f t="shared" si="7"/>
        <v>EUNE530 ICPL Curncy</v>
      </c>
      <c r="L210" s="25" t="str">
        <f t="shared" si="8"/>
        <v>ICPL</v>
      </c>
      <c r="M210" s="26">
        <f t="shared" ca="1" si="8"/>
        <v>42276</v>
      </c>
      <c r="N210" s="25" t="b">
        <f t="shared" si="8"/>
        <v>1</v>
      </c>
      <c r="O210" s="84" t="e">
        <f ca="1">IF($N210,_xll.BDP($K210,O$4),"[DISABLED]")</f>
        <v>#NAME?</v>
      </c>
      <c r="P210" s="84" t="e">
        <f ca="1">IF($N210,_xll.BDP($K210,P$4),"[DISABLED]")</f>
        <v>#NAME?</v>
      </c>
      <c r="Q210" s="84" t="e">
        <f ca="1">IF($N210,_xll.BDP($K210,Q$4),"[DISABLED]")</f>
        <v>#NAME?</v>
      </c>
      <c r="R210" s="84" t="e">
        <f ca="1">IF($N210,_xll.BDH($K210,R$4,$M210),"[DISABLED]")</f>
        <v>#NAME?</v>
      </c>
      <c r="S210" s="84" t="e">
        <f ca="1">IF($N210,_xll.BDH($K210,S$4,$M210),"[DISABLED]")</f>
        <v>#NAME?</v>
      </c>
      <c r="T210" s="84" t="e">
        <f ca="1">IF($N210,_xll.BDH($K210,T$4,$M210),"[DISABLED]")</f>
        <v>#NAME?</v>
      </c>
      <c r="V210" s="106" t="s">
        <v>8788</v>
      </c>
      <c r="W210" s="107" t="s">
        <v>1055</v>
      </c>
      <c r="X210" s="108">
        <v>42276</v>
      </c>
      <c r="Y210" s="107" t="b">
        <v>1</v>
      </c>
      <c r="Z210" s="107" t="s">
        <v>6887</v>
      </c>
      <c r="AA210" s="107" t="s">
        <v>8333</v>
      </c>
      <c r="AB210" s="107" t="s">
        <v>8648</v>
      </c>
      <c r="AC210" s="107">
        <v>67.599999999999994</v>
      </c>
      <c r="AD210" s="107" t="s">
        <v>6569</v>
      </c>
      <c r="AE210" s="107" t="s">
        <v>6569</v>
      </c>
    </row>
    <row r="211" spans="2:31" outlineLevel="1">
      <c r="B211" s="24" t="s">
        <v>5234</v>
      </c>
      <c r="C211" s="24" t="s">
        <v>0</v>
      </c>
      <c r="D211" s="24" t="s">
        <v>57</v>
      </c>
      <c r="E211" s="24" t="s">
        <v>50</v>
      </c>
      <c r="F211" s="83" t="s">
        <v>45</v>
      </c>
      <c r="G211" s="24">
        <v>0</v>
      </c>
      <c r="H211" s="24" t="s">
        <v>2796</v>
      </c>
      <c r="I211" s="24" t="s">
        <v>2790</v>
      </c>
      <c r="J211" s="24" t="s">
        <v>73</v>
      </c>
      <c r="K211" s="72" t="str">
        <f t="shared" si="7"/>
        <v>EUNE730 ICPL Curncy</v>
      </c>
      <c r="L211" s="25" t="str">
        <f t="shared" si="8"/>
        <v>ICPL</v>
      </c>
      <c r="M211" s="26">
        <f t="shared" ca="1" si="8"/>
        <v>42276</v>
      </c>
      <c r="N211" s="25" t="b">
        <f t="shared" si="8"/>
        <v>1</v>
      </c>
      <c r="O211" s="84" t="e">
        <f ca="1">IF($N211,_xll.BDP($K211,O$4),"[DISABLED]")</f>
        <v>#NAME?</v>
      </c>
      <c r="P211" s="84" t="e">
        <f ca="1">IF($N211,_xll.BDP($K211,P$4),"[DISABLED]")</f>
        <v>#NAME?</v>
      </c>
      <c r="Q211" s="84" t="e">
        <f ca="1">IF($N211,_xll.BDP($K211,Q$4),"[DISABLED]")</f>
        <v>#NAME?</v>
      </c>
      <c r="R211" s="84" t="e">
        <f ca="1">IF($N211,_xll.BDH($K211,R$4,$M211),"[DISABLED]")</f>
        <v>#NAME?</v>
      </c>
      <c r="S211" s="84" t="e">
        <f ca="1">IF($N211,_xll.BDH($K211,S$4,$M211),"[DISABLED]")</f>
        <v>#NAME?</v>
      </c>
      <c r="T211" s="84" t="e">
        <f ca="1">IF($N211,_xll.BDH($K211,T$4,$M211),"[DISABLED]")</f>
        <v>#NAME?</v>
      </c>
      <c r="V211" s="106" t="s">
        <v>8789</v>
      </c>
      <c r="W211" s="107" t="s">
        <v>1055</v>
      </c>
      <c r="X211" s="108">
        <v>42276</v>
      </c>
      <c r="Y211" s="107" t="b">
        <v>1</v>
      </c>
      <c r="Z211" s="107" t="s">
        <v>6888</v>
      </c>
      <c r="AA211" s="107" t="s">
        <v>8333</v>
      </c>
      <c r="AB211" s="107" t="s">
        <v>8577</v>
      </c>
      <c r="AC211" s="107">
        <v>64.599999999999994</v>
      </c>
      <c r="AD211" s="107" t="s">
        <v>6569</v>
      </c>
      <c r="AE211" s="107" t="s">
        <v>6569</v>
      </c>
    </row>
    <row r="212" spans="2:31" outlineLevel="1">
      <c r="B212" s="24" t="s">
        <v>5234</v>
      </c>
      <c r="C212" s="24" t="s">
        <v>0</v>
      </c>
      <c r="D212" s="24" t="s">
        <v>57</v>
      </c>
      <c r="E212" s="24" t="s">
        <v>50</v>
      </c>
      <c r="F212" s="83" t="s">
        <v>46</v>
      </c>
      <c r="G212" s="24">
        <v>0</v>
      </c>
      <c r="H212" s="24" t="s">
        <v>2796</v>
      </c>
      <c r="I212" s="24" t="s">
        <v>2791</v>
      </c>
      <c r="J212" s="24" t="s">
        <v>73</v>
      </c>
      <c r="K212" s="72" t="str">
        <f t="shared" si="7"/>
        <v>EUNE1030 ICPL Curncy</v>
      </c>
      <c r="L212" s="25" t="str">
        <f t="shared" si="8"/>
        <v>ICPL</v>
      </c>
      <c r="M212" s="26">
        <f t="shared" ca="1" si="8"/>
        <v>42276</v>
      </c>
      <c r="N212" s="25" t="b">
        <f t="shared" si="8"/>
        <v>1</v>
      </c>
      <c r="O212" s="84" t="e">
        <f ca="1">IF($N212,_xll.BDP($K212,O$4),"[DISABLED]")</f>
        <v>#NAME?</v>
      </c>
      <c r="P212" s="84" t="e">
        <f ca="1">IF($N212,_xll.BDP($K212,P$4),"[DISABLED]")</f>
        <v>#NAME?</v>
      </c>
      <c r="Q212" s="84" t="e">
        <f ca="1">IF($N212,_xll.BDP($K212,Q$4),"[DISABLED]")</f>
        <v>#NAME?</v>
      </c>
      <c r="R212" s="84" t="e">
        <f ca="1">IF($N212,_xll.BDH($K212,R$4,$M212),"[DISABLED]")</f>
        <v>#NAME?</v>
      </c>
      <c r="S212" s="84" t="e">
        <f ca="1">IF($N212,_xll.BDH($K212,S$4,$M212),"[DISABLED]")</f>
        <v>#NAME?</v>
      </c>
      <c r="T212" s="84" t="e">
        <f ca="1">IF($N212,_xll.BDH($K212,T$4,$M212),"[DISABLED]")</f>
        <v>#NAME?</v>
      </c>
      <c r="V212" s="106" t="s">
        <v>8790</v>
      </c>
      <c r="W212" s="107" t="s">
        <v>1055</v>
      </c>
      <c r="X212" s="108">
        <v>42276</v>
      </c>
      <c r="Y212" s="107" t="b">
        <v>1</v>
      </c>
      <c r="Z212" s="107" t="s">
        <v>6889</v>
      </c>
      <c r="AA212" s="107" t="s">
        <v>8333</v>
      </c>
      <c r="AB212" s="107" t="s">
        <v>8580</v>
      </c>
      <c r="AC212" s="107">
        <v>61.7</v>
      </c>
      <c r="AD212" s="107" t="s">
        <v>6569</v>
      </c>
      <c r="AE212" s="107" t="s">
        <v>6569</v>
      </c>
    </row>
    <row r="213" spans="2:31" outlineLevel="1">
      <c r="B213" s="24" t="s">
        <v>5234</v>
      </c>
      <c r="C213" s="24" t="s">
        <v>0</v>
      </c>
      <c r="D213" s="24" t="s">
        <v>57</v>
      </c>
      <c r="E213" s="24" t="s">
        <v>50</v>
      </c>
      <c r="F213" s="83" t="s">
        <v>47</v>
      </c>
      <c r="G213" s="24">
        <v>0</v>
      </c>
      <c r="H213" s="24" t="s">
        <v>2796</v>
      </c>
      <c r="I213" s="24" t="s">
        <v>2792</v>
      </c>
      <c r="J213" s="24" t="s">
        <v>73</v>
      </c>
      <c r="K213" s="72" t="str">
        <f t="shared" si="7"/>
        <v>EUNE1530 ICPL Curncy</v>
      </c>
      <c r="L213" s="25" t="str">
        <f t="shared" si="8"/>
        <v>ICPL</v>
      </c>
      <c r="M213" s="26">
        <f t="shared" ca="1" si="8"/>
        <v>42276</v>
      </c>
      <c r="N213" s="25" t="b">
        <f t="shared" si="8"/>
        <v>1</v>
      </c>
      <c r="O213" s="84" t="e">
        <f ca="1">IF($N213,_xll.BDP($K213,O$4),"[DISABLED]")</f>
        <v>#NAME?</v>
      </c>
      <c r="P213" s="84" t="e">
        <f ca="1">IF($N213,_xll.BDP($K213,P$4),"[DISABLED]")</f>
        <v>#NAME?</v>
      </c>
      <c r="Q213" s="84" t="e">
        <f ca="1">IF($N213,_xll.BDP($K213,Q$4),"[DISABLED]")</f>
        <v>#NAME?</v>
      </c>
      <c r="R213" s="84" t="e">
        <f ca="1">IF($N213,_xll.BDH($K213,R$4,$M213),"[DISABLED]")</f>
        <v>#NAME?</v>
      </c>
      <c r="S213" s="84" t="e">
        <f ca="1">IF($N213,_xll.BDH($K213,S$4,$M213),"[DISABLED]")</f>
        <v>#NAME?</v>
      </c>
      <c r="T213" s="84" t="e">
        <f ca="1">IF($N213,_xll.BDH($K213,T$4,$M213),"[DISABLED]")</f>
        <v>#NAME?</v>
      </c>
      <c r="V213" s="106" t="s">
        <v>8791</v>
      </c>
      <c r="W213" s="107" t="s">
        <v>1055</v>
      </c>
      <c r="X213" s="108">
        <v>42276</v>
      </c>
      <c r="Y213" s="107" t="b">
        <v>1</v>
      </c>
      <c r="Z213" s="107" t="s">
        <v>6890</v>
      </c>
      <c r="AA213" s="107" t="s">
        <v>8333</v>
      </c>
      <c r="AB213" s="107" t="s">
        <v>8580</v>
      </c>
      <c r="AC213" s="107">
        <v>57</v>
      </c>
      <c r="AD213" s="107" t="s">
        <v>6569</v>
      </c>
      <c r="AE213" s="107" t="s">
        <v>6569</v>
      </c>
    </row>
    <row r="214" spans="2:31" outlineLevel="1">
      <c r="B214" s="24" t="s">
        <v>5234</v>
      </c>
      <c r="C214" s="24" t="s">
        <v>0</v>
      </c>
      <c r="D214" s="24" t="s">
        <v>57</v>
      </c>
      <c r="E214" s="24" t="s">
        <v>50</v>
      </c>
      <c r="F214" s="83" t="s">
        <v>48</v>
      </c>
      <c r="G214" s="24">
        <v>0</v>
      </c>
      <c r="H214" s="24" t="s">
        <v>2796</v>
      </c>
      <c r="I214" s="24" t="s">
        <v>2793</v>
      </c>
      <c r="J214" s="24" t="s">
        <v>73</v>
      </c>
      <c r="K214" s="72" t="str">
        <f t="shared" si="7"/>
        <v>EUNE2030 ICPL Curncy</v>
      </c>
      <c r="L214" s="25" t="str">
        <f t="shared" si="8"/>
        <v>ICPL</v>
      </c>
      <c r="M214" s="26">
        <f t="shared" ca="1" si="8"/>
        <v>42276</v>
      </c>
      <c r="N214" s="25" t="b">
        <f t="shared" si="8"/>
        <v>1</v>
      </c>
      <c r="O214" s="84" t="e">
        <f ca="1">IF($N214,_xll.BDP($K214,O$4),"[DISABLED]")</f>
        <v>#NAME?</v>
      </c>
      <c r="P214" s="84" t="e">
        <f ca="1">IF($N214,_xll.BDP($K214,P$4),"[DISABLED]")</f>
        <v>#NAME?</v>
      </c>
      <c r="Q214" s="84" t="e">
        <f ca="1">IF($N214,_xll.BDP($K214,Q$4),"[DISABLED]")</f>
        <v>#NAME?</v>
      </c>
      <c r="R214" s="84" t="e">
        <f ca="1">IF($N214,_xll.BDH($K214,R$4,$M214),"[DISABLED]")</f>
        <v>#NAME?</v>
      </c>
      <c r="S214" s="84" t="e">
        <f ca="1">IF($N214,_xll.BDH($K214,S$4,$M214),"[DISABLED]")</f>
        <v>#NAME?</v>
      </c>
      <c r="T214" s="84" t="e">
        <f ca="1">IF($N214,_xll.BDH($K214,T$4,$M214),"[DISABLED]")</f>
        <v>#NAME?</v>
      </c>
      <c r="V214" s="106" t="s">
        <v>8792</v>
      </c>
      <c r="W214" s="107" t="s">
        <v>1055</v>
      </c>
      <c r="X214" s="108">
        <v>42276</v>
      </c>
      <c r="Y214" s="107" t="b">
        <v>1</v>
      </c>
      <c r="Z214" s="107" t="s">
        <v>6891</v>
      </c>
      <c r="AA214" s="107" t="s">
        <v>8333</v>
      </c>
      <c r="AB214" s="107" t="s">
        <v>8580</v>
      </c>
      <c r="AC214" s="107">
        <v>52.4</v>
      </c>
      <c r="AD214" s="107" t="s">
        <v>6569</v>
      </c>
      <c r="AE214" s="107" t="s">
        <v>6569</v>
      </c>
    </row>
    <row r="215" spans="2:31" outlineLevel="1">
      <c r="K215" s="72"/>
      <c r="L215" s="25"/>
      <c r="M215" s="26"/>
      <c r="N215" s="25"/>
      <c r="O215" s="84"/>
      <c r="P215" s="84"/>
      <c r="Q215" s="84"/>
      <c r="R215" s="84"/>
      <c r="S215" s="84"/>
      <c r="T215" s="84"/>
      <c r="V215" s="106"/>
      <c r="W215" s="107"/>
      <c r="X215" s="108"/>
      <c r="Y215" s="107"/>
      <c r="Z215" s="107"/>
      <c r="AA215" s="107"/>
      <c r="AB215" s="107"/>
      <c r="AC215" s="107"/>
      <c r="AD215" s="107"/>
      <c r="AE215" s="107"/>
    </row>
    <row r="216" spans="2:31" outlineLevel="1">
      <c r="B216" s="24" t="s">
        <v>5234</v>
      </c>
      <c r="C216" s="24" t="s">
        <v>0</v>
      </c>
      <c r="D216" s="24" t="s">
        <v>57</v>
      </c>
      <c r="E216" s="24" t="s">
        <v>41</v>
      </c>
      <c r="F216" s="24" t="s">
        <v>209</v>
      </c>
      <c r="G216" s="24">
        <v>0</v>
      </c>
      <c r="H216" s="24" t="s">
        <v>2797</v>
      </c>
      <c r="I216" s="24" t="s">
        <v>2798</v>
      </c>
      <c r="J216" s="24" t="s">
        <v>73</v>
      </c>
      <c r="K216" s="72" t="str">
        <f t="shared" si="7"/>
        <v>EUPEA1 ICPL Curncy</v>
      </c>
      <c r="L216" s="25" t="str">
        <f t="shared" si="8"/>
        <v>ICPL</v>
      </c>
      <c r="M216" s="26">
        <f t="shared" ca="1" si="8"/>
        <v>42276</v>
      </c>
      <c r="N216" s="25" t="b">
        <f t="shared" si="8"/>
        <v>1</v>
      </c>
      <c r="O216" s="84" t="e">
        <f ca="1">IF($N216,_xll.BDP($K216,O$4),"[DISABLED]")</f>
        <v>#NAME?</v>
      </c>
      <c r="P216" s="84" t="e">
        <f ca="1">IF($N216,_xll.BDP($K216,P$4),"[DISABLED]")</f>
        <v>#NAME?</v>
      </c>
      <c r="Q216" s="84" t="e">
        <f ca="1">IF($N216,_xll.BDP($K216,Q$4),"[DISABLED]")</f>
        <v>#NAME?</v>
      </c>
      <c r="R216" s="84" t="e">
        <f ca="1">IF($N216,_xll.BDH($K216,R$4,$M216),"[DISABLED]")</f>
        <v>#NAME?</v>
      </c>
      <c r="S216" s="84" t="e">
        <f ca="1">IF($N216,_xll.BDH($K216,S$4,$M216),"[DISABLED]")</f>
        <v>#NAME?</v>
      </c>
      <c r="T216" s="84" t="e">
        <f ca="1">IF($N216,_xll.BDH($K216,T$4,$M216),"[DISABLED]")</f>
        <v>#NAME?</v>
      </c>
      <c r="V216" s="106" t="s">
        <v>8793</v>
      </c>
      <c r="W216" s="107" t="s">
        <v>1055</v>
      </c>
      <c r="X216" s="108">
        <v>42276</v>
      </c>
      <c r="Y216" s="107" t="b">
        <v>1</v>
      </c>
      <c r="Z216" s="107" t="s">
        <v>6892</v>
      </c>
      <c r="AA216" s="107" t="s">
        <v>8333</v>
      </c>
      <c r="AB216" s="107" t="s">
        <v>8794</v>
      </c>
      <c r="AC216" s="107">
        <v>4.5</v>
      </c>
      <c r="AD216" s="107" t="s">
        <v>6569</v>
      </c>
      <c r="AE216" s="107" t="s">
        <v>6569</v>
      </c>
    </row>
    <row r="217" spans="2:31" outlineLevel="1">
      <c r="B217" s="24" t="s">
        <v>5234</v>
      </c>
      <c r="C217" s="24" t="s">
        <v>0</v>
      </c>
      <c r="D217" s="24" t="s">
        <v>57</v>
      </c>
      <c r="E217" s="24" t="s">
        <v>41</v>
      </c>
      <c r="F217" s="24" t="s">
        <v>210</v>
      </c>
      <c r="G217" s="24">
        <v>0</v>
      </c>
      <c r="H217" s="24" t="s">
        <v>2797</v>
      </c>
      <c r="I217" s="24" t="s">
        <v>2799</v>
      </c>
      <c r="J217" s="24" t="s">
        <v>73</v>
      </c>
      <c r="K217" s="72" t="str">
        <f t="shared" si="7"/>
        <v>EUPEB1 ICPL Curncy</v>
      </c>
      <c r="L217" s="25" t="str">
        <f t="shared" si="8"/>
        <v>ICPL</v>
      </c>
      <c r="M217" s="26">
        <f t="shared" ca="1" si="8"/>
        <v>42276</v>
      </c>
      <c r="N217" s="25" t="b">
        <f t="shared" si="8"/>
        <v>1</v>
      </c>
      <c r="O217" s="84" t="e">
        <f ca="1">IF($N217,_xll.BDP($K217,O$4),"[DISABLED]")</f>
        <v>#NAME?</v>
      </c>
      <c r="P217" s="84" t="e">
        <f ca="1">IF($N217,_xll.BDP($K217,P$4),"[DISABLED]")</f>
        <v>#NAME?</v>
      </c>
      <c r="Q217" s="84" t="e">
        <f ca="1">IF($N217,_xll.BDP($K217,Q$4),"[DISABLED]")</f>
        <v>#NAME?</v>
      </c>
      <c r="R217" s="84" t="e">
        <f ca="1">IF($N217,_xll.BDH($K217,R$4,$M217),"[DISABLED]")</f>
        <v>#NAME?</v>
      </c>
      <c r="S217" s="84" t="e">
        <f ca="1">IF($N217,_xll.BDH($K217,S$4,$M217),"[DISABLED]")</f>
        <v>#NAME?</v>
      </c>
      <c r="T217" s="84" t="e">
        <f ca="1">IF($N217,_xll.BDH($K217,T$4,$M217),"[DISABLED]")</f>
        <v>#NAME?</v>
      </c>
      <c r="V217" s="106" t="s">
        <v>8795</v>
      </c>
      <c r="W217" s="107" t="s">
        <v>1055</v>
      </c>
      <c r="X217" s="108">
        <v>42276</v>
      </c>
      <c r="Y217" s="107" t="b">
        <v>1</v>
      </c>
      <c r="Z217" s="107" t="s">
        <v>6893</v>
      </c>
      <c r="AA217" s="107" t="s">
        <v>8333</v>
      </c>
      <c r="AB217" s="107" t="s">
        <v>8796</v>
      </c>
      <c r="AC217" s="107">
        <v>6</v>
      </c>
      <c r="AD217" s="107" t="s">
        <v>6569</v>
      </c>
      <c r="AE217" s="107" t="s">
        <v>6569</v>
      </c>
    </row>
    <row r="218" spans="2:31" outlineLevel="1">
      <c r="B218" s="24" t="s">
        <v>5234</v>
      </c>
      <c r="C218" s="24" t="s">
        <v>0</v>
      </c>
      <c r="D218" s="24" t="s">
        <v>57</v>
      </c>
      <c r="E218" s="24" t="s">
        <v>41</v>
      </c>
      <c r="F218" s="83" t="s">
        <v>54</v>
      </c>
      <c r="G218" s="24">
        <v>0</v>
      </c>
      <c r="H218" s="24" t="s">
        <v>2797</v>
      </c>
      <c r="I218" s="24" t="s">
        <v>2800</v>
      </c>
      <c r="J218" s="24" t="s">
        <v>73</v>
      </c>
      <c r="K218" s="72" t="str">
        <f t="shared" si="7"/>
        <v>EUPEC1 ICPL Curncy</v>
      </c>
      <c r="L218" s="25" t="str">
        <f t="shared" si="8"/>
        <v>ICPL</v>
      </c>
      <c r="M218" s="26">
        <f t="shared" ca="1" si="8"/>
        <v>42276</v>
      </c>
      <c r="N218" s="25" t="b">
        <f t="shared" si="8"/>
        <v>1</v>
      </c>
      <c r="O218" s="84" t="e">
        <f ca="1">IF($N218,_xll.BDP($K218,O$4),"[DISABLED]")</f>
        <v>#NAME?</v>
      </c>
      <c r="P218" s="84" t="e">
        <f ca="1">IF($N218,_xll.BDP($K218,P$4),"[DISABLED]")</f>
        <v>#NAME?</v>
      </c>
      <c r="Q218" s="84" t="e">
        <f ca="1">IF($N218,_xll.BDP($K218,Q$4),"[DISABLED]")</f>
        <v>#NAME?</v>
      </c>
      <c r="R218" s="84" t="e">
        <f ca="1">IF($N218,_xll.BDH($K218,R$4,$M218),"[DISABLED]")</f>
        <v>#NAME?</v>
      </c>
      <c r="S218" s="84" t="e">
        <f ca="1">IF($N218,_xll.BDH($K218,S$4,$M218),"[DISABLED]")</f>
        <v>#NAME?</v>
      </c>
      <c r="T218" s="84" t="e">
        <f ca="1">IF($N218,_xll.BDH($K218,T$4,$M218),"[DISABLED]")</f>
        <v>#NAME?</v>
      </c>
      <c r="V218" s="106" t="s">
        <v>8797</v>
      </c>
      <c r="W218" s="107" t="s">
        <v>1055</v>
      </c>
      <c r="X218" s="108">
        <v>42276</v>
      </c>
      <c r="Y218" s="107" t="b">
        <v>1</v>
      </c>
      <c r="Z218" s="107" t="s">
        <v>6894</v>
      </c>
      <c r="AA218" s="107" t="s">
        <v>8333</v>
      </c>
      <c r="AB218" s="107" t="s">
        <v>8563</v>
      </c>
      <c r="AC218" s="107">
        <v>7.5</v>
      </c>
      <c r="AD218" s="107" t="s">
        <v>6569</v>
      </c>
      <c r="AE218" s="107" t="s">
        <v>6569</v>
      </c>
    </row>
    <row r="219" spans="2:31" outlineLevel="1">
      <c r="B219" s="24" t="s">
        <v>5234</v>
      </c>
      <c r="C219" s="24" t="s">
        <v>0</v>
      </c>
      <c r="D219" s="24" t="s">
        <v>57</v>
      </c>
      <c r="E219" s="24" t="s">
        <v>41</v>
      </c>
      <c r="F219" s="83" t="s">
        <v>58</v>
      </c>
      <c r="G219" s="24">
        <v>0</v>
      </c>
      <c r="H219" s="24" t="s">
        <v>2797</v>
      </c>
      <c r="I219" s="24" t="s">
        <v>2801</v>
      </c>
      <c r="J219" s="24" t="s">
        <v>73</v>
      </c>
      <c r="K219" s="72" t="str">
        <f t="shared" si="7"/>
        <v>EUPEF1 ICPL Curncy</v>
      </c>
      <c r="L219" s="25" t="str">
        <f t="shared" si="8"/>
        <v>ICPL</v>
      </c>
      <c r="M219" s="26">
        <f t="shared" ca="1" si="8"/>
        <v>42276</v>
      </c>
      <c r="N219" s="25" t="b">
        <f t="shared" si="8"/>
        <v>1</v>
      </c>
      <c r="O219" s="84" t="e">
        <f ca="1">IF($N219,_xll.BDP($K219,O$4),"[DISABLED]")</f>
        <v>#NAME?</v>
      </c>
      <c r="P219" s="84" t="e">
        <f ca="1">IF($N219,_xll.BDP($K219,P$4),"[DISABLED]")</f>
        <v>#NAME?</v>
      </c>
      <c r="Q219" s="84" t="e">
        <f ca="1">IF($N219,_xll.BDP($K219,Q$4),"[DISABLED]")</f>
        <v>#NAME?</v>
      </c>
      <c r="R219" s="84" t="e">
        <f ca="1">IF($N219,_xll.BDH($K219,R$4,$M219),"[DISABLED]")</f>
        <v>#NAME?</v>
      </c>
      <c r="S219" s="84" t="e">
        <f ca="1">IF($N219,_xll.BDH($K219,S$4,$M219),"[DISABLED]")</f>
        <v>#NAME?</v>
      </c>
      <c r="T219" s="84" t="e">
        <f ca="1">IF($N219,_xll.BDH($K219,T$4,$M219),"[DISABLED]")</f>
        <v>#NAME?</v>
      </c>
      <c r="V219" s="106" t="s">
        <v>8798</v>
      </c>
      <c r="W219" s="107" t="s">
        <v>1055</v>
      </c>
      <c r="X219" s="108">
        <v>42276</v>
      </c>
      <c r="Y219" s="107" t="b">
        <v>1</v>
      </c>
      <c r="Z219" s="107" t="s">
        <v>6895</v>
      </c>
      <c r="AA219" s="107" t="s">
        <v>8333</v>
      </c>
      <c r="AB219" s="107" t="s">
        <v>8563</v>
      </c>
      <c r="AC219" s="107">
        <v>11</v>
      </c>
      <c r="AD219" s="107" t="s">
        <v>6569</v>
      </c>
      <c r="AE219" s="107" t="s">
        <v>6569</v>
      </c>
    </row>
    <row r="220" spans="2:31" outlineLevel="1">
      <c r="B220" s="24" t="s">
        <v>5234</v>
      </c>
      <c r="C220" s="24" t="s">
        <v>0</v>
      </c>
      <c r="D220" s="24" t="s">
        <v>57</v>
      </c>
      <c r="E220" s="24" t="s">
        <v>41</v>
      </c>
      <c r="F220" s="83" t="s">
        <v>71</v>
      </c>
      <c r="G220" s="24">
        <v>0</v>
      </c>
      <c r="H220" s="24" t="s">
        <v>2797</v>
      </c>
      <c r="I220" s="24" t="s">
        <v>2802</v>
      </c>
      <c r="J220" s="24" t="s">
        <v>73</v>
      </c>
      <c r="K220" s="72" t="str">
        <f t="shared" si="7"/>
        <v>EUPEI1 ICPL Curncy</v>
      </c>
      <c r="L220" s="25" t="str">
        <f t="shared" si="8"/>
        <v>ICPL</v>
      </c>
      <c r="M220" s="26">
        <f t="shared" ca="1" si="8"/>
        <v>42276</v>
      </c>
      <c r="N220" s="25" t="b">
        <f t="shared" si="8"/>
        <v>1</v>
      </c>
      <c r="O220" s="84" t="e">
        <f ca="1">IF($N220,_xll.BDP($K220,O$4),"[DISABLED]")</f>
        <v>#NAME?</v>
      </c>
      <c r="P220" s="84" t="e">
        <f ca="1">IF($N220,_xll.BDP($K220,P$4),"[DISABLED]")</f>
        <v>#NAME?</v>
      </c>
      <c r="Q220" s="84" t="e">
        <f ca="1">IF($N220,_xll.BDP($K220,Q$4),"[DISABLED]")</f>
        <v>#NAME?</v>
      </c>
      <c r="R220" s="84" t="e">
        <f ca="1">IF($N220,_xll.BDH($K220,R$4,$M220),"[DISABLED]")</f>
        <v>#NAME?</v>
      </c>
      <c r="S220" s="84" t="e">
        <f ca="1">IF($N220,_xll.BDH($K220,S$4,$M220),"[DISABLED]")</f>
        <v>#NAME?</v>
      </c>
      <c r="T220" s="84" t="e">
        <f ca="1">IF($N220,_xll.BDH($K220,T$4,$M220),"[DISABLED]")</f>
        <v>#NAME?</v>
      </c>
      <c r="V220" s="106" t="s">
        <v>8799</v>
      </c>
      <c r="W220" s="107" t="s">
        <v>1055</v>
      </c>
      <c r="X220" s="108">
        <v>42276</v>
      </c>
      <c r="Y220" s="107" t="b">
        <v>1</v>
      </c>
      <c r="Z220" s="107" t="s">
        <v>6896</v>
      </c>
      <c r="AA220" s="107" t="s">
        <v>8333</v>
      </c>
      <c r="AB220" s="107" t="s">
        <v>8800</v>
      </c>
      <c r="AC220" s="107">
        <v>15</v>
      </c>
      <c r="AD220" s="107" t="s">
        <v>6569</v>
      </c>
      <c r="AE220" s="107" t="s">
        <v>6569</v>
      </c>
    </row>
    <row r="221" spans="2:31" outlineLevel="1">
      <c r="B221" s="24" t="s">
        <v>5234</v>
      </c>
      <c r="C221" s="24" t="s">
        <v>0</v>
      </c>
      <c r="D221" s="24" t="s">
        <v>57</v>
      </c>
      <c r="E221" s="24" t="s">
        <v>41</v>
      </c>
      <c r="F221" s="83" t="s">
        <v>41</v>
      </c>
      <c r="G221" s="24">
        <v>0</v>
      </c>
      <c r="H221" s="24" t="s">
        <v>2797</v>
      </c>
      <c r="I221" s="24" t="s">
        <v>2803</v>
      </c>
      <c r="J221" s="24" t="s">
        <v>73</v>
      </c>
      <c r="K221" s="72" t="str">
        <f t="shared" si="7"/>
        <v>EUPE11 ICPL Curncy</v>
      </c>
      <c r="L221" s="25" t="str">
        <f t="shared" si="8"/>
        <v>ICPL</v>
      </c>
      <c r="M221" s="26">
        <f t="shared" ca="1" si="8"/>
        <v>42276</v>
      </c>
      <c r="N221" s="25" t="b">
        <f t="shared" si="8"/>
        <v>1</v>
      </c>
      <c r="O221" s="84" t="e">
        <f ca="1">IF($N221,_xll.BDP($K221,O$4),"[DISABLED]")</f>
        <v>#NAME?</v>
      </c>
      <c r="P221" s="84" t="e">
        <f ca="1">IF($N221,_xll.BDP($K221,P$4),"[DISABLED]")</f>
        <v>#NAME?</v>
      </c>
      <c r="Q221" s="84" t="e">
        <f ca="1">IF($N221,_xll.BDP($K221,Q$4),"[DISABLED]")</f>
        <v>#NAME?</v>
      </c>
      <c r="R221" s="84" t="e">
        <f ca="1">IF($N221,_xll.BDH($K221,R$4,$M221),"[DISABLED]")</f>
        <v>#NAME?</v>
      </c>
      <c r="S221" s="84" t="e">
        <f ca="1">IF($N221,_xll.BDH($K221,S$4,$M221),"[DISABLED]")</f>
        <v>#NAME?</v>
      </c>
      <c r="T221" s="84" t="e">
        <f ca="1">IF($N221,_xll.BDH($K221,T$4,$M221),"[DISABLED]")</f>
        <v>#NAME?</v>
      </c>
      <c r="V221" s="106" t="s">
        <v>8801</v>
      </c>
      <c r="W221" s="107" t="s">
        <v>1055</v>
      </c>
      <c r="X221" s="108">
        <v>42276</v>
      </c>
      <c r="Y221" s="107" t="b">
        <v>1</v>
      </c>
      <c r="Z221" s="107" t="s">
        <v>6897</v>
      </c>
      <c r="AA221" s="107" t="s">
        <v>8333</v>
      </c>
      <c r="AB221" s="107" t="s">
        <v>8802</v>
      </c>
      <c r="AC221" s="107">
        <v>20.5</v>
      </c>
      <c r="AD221" s="107" t="s">
        <v>6569</v>
      </c>
      <c r="AE221" s="107" t="s">
        <v>6569</v>
      </c>
    </row>
    <row r="222" spans="2:31" outlineLevel="1">
      <c r="B222" s="24" t="s">
        <v>5234</v>
      </c>
      <c r="C222" s="24" t="s">
        <v>0</v>
      </c>
      <c r="D222" s="24" t="s">
        <v>57</v>
      </c>
      <c r="E222" s="24" t="s">
        <v>41</v>
      </c>
      <c r="F222" s="83" t="s">
        <v>146</v>
      </c>
      <c r="G222" s="24">
        <v>0</v>
      </c>
      <c r="H222" s="24" t="s">
        <v>2797</v>
      </c>
      <c r="I222" s="24" t="s">
        <v>2804</v>
      </c>
      <c r="J222" s="24" t="s">
        <v>73</v>
      </c>
      <c r="K222" s="72" t="str">
        <f t="shared" si="7"/>
        <v>EUPER1 ICPL Curncy</v>
      </c>
      <c r="L222" s="25" t="str">
        <f t="shared" si="8"/>
        <v>ICPL</v>
      </c>
      <c r="M222" s="26">
        <f t="shared" ca="1" si="8"/>
        <v>42276</v>
      </c>
      <c r="N222" s="25" t="b">
        <f t="shared" si="8"/>
        <v>1</v>
      </c>
      <c r="O222" s="84" t="e">
        <f ca="1">IF($N222,_xll.BDP($K222,O$4),"[DISABLED]")</f>
        <v>#NAME?</v>
      </c>
      <c r="P222" s="84" t="e">
        <f ca="1">IF($N222,_xll.BDP($K222,P$4),"[DISABLED]")</f>
        <v>#NAME?</v>
      </c>
      <c r="Q222" s="84" t="e">
        <f ca="1">IF($N222,_xll.BDP($K222,Q$4),"[DISABLED]")</f>
        <v>#NAME?</v>
      </c>
      <c r="R222" s="84" t="e">
        <f ca="1">IF($N222,_xll.BDH($K222,R$4,$M222),"[DISABLED]")</f>
        <v>#NAME?</v>
      </c>
      <c r="S222" s="84" t="e">
        <f ca="1">IF($N222,_xll.BDH($K222,S$4,$M222),"[DISABLED]")</f>
        <v>#NAME?</v>
      </c>
      <c r="T222" s="84" t="e">
        <f ca="1">IF($N222,_xll.BDH($K222,T$4,$M222),"[DISABLED]")</f>
        <v>#NAME?</v>
      </c>
      <c r="V222" s="106" t="s">
        <v>8803</v>
      </c>
      <c r="W222" s="107" t="s">
        <v>1055</v>
      </c>
      <c r="X222" s="108">
        <v>42276</v>
      </c>
      <c r="Y222" s="107" t="b">
        <v>1</v>
      </c>
      <c r="Z222" s="107" t="s">
        <v>6898</v>
      </c>
      <c r="AA222" s="107" t="s">
        <v>8333</v>
      </c>
      <c r="AB222" s="107" t="s">
        <v>8568</v>
      </c>
      <c r="AC222" s="107">
        <v>31</v>
      </c>
      <c r="AD222" s="107" t="s">
        <v>6569</v>
      </c>
      <c r="AE222" s="107" t="s">
        <v>6569</v>
      </c>
    </row>
    <row r="223" spans="2:31" outlineLevel="1">
      <c r="B223" s="24" t="s">
        <v>5234</v>
      </c>
      <c r="C223" s="24" t="s">
        <v>0</v>
      </c>
      <c r="D223" s="24" t="s">
        <v>57</v>
      </c>
      <c r="E223" s="24" t="s">
        <v>41</v>
      </c>
      <c r="F223" s="83" t="s">
        <v>42</v>
      </c>
      <c r="G223" s="24">
        <v>0</v>
      </c>
      <c r="H223" s="24" t="s">
        <v>2797</v>
      </c>
      <c r="I223" s="24" t="s">
        <v>2805</v>
      </c>
      <c r="J223" s="24" t="s">
        <v>73</v>
      </c>
      <c r="K223" s="72" t="str">
        <f t="shared" si="7"/>
        <v>EUPE21 ICPL Curncy</v>
      </c>
      <c r="L223" s="25" t="str">
        <f t="shared" si="8"/>
        <v>ICPL</v>
      </c>
      <c r="M223" s="26">
        <f t="shared" ca="1" si="8"/>
        <v>42276</v>
      </c>
      <c r="N223" s="25" t="b">
        <f t="shared" si="8"/>
        <v>1</v>
      </c>
      <c r="O223" s="84" t="e">
        <f ca="1">IF($N223,_xll.BDP($K223,O$4),"[DISABLED]")</f>
        <v>#NAME?</v>
      </c>
      <c r="P223" s="84" t="e">
        <f ca="1">IF($N223,_xll.BDP($K223,P$4),"[DISABLED]")</f>
        <v>#NAME?</v>
      </c>
      <c r="Q223" s="84" t="e">
        <f ca="1">IF($N223,_xll.BDP($K223,Q$4),"[DISABLED]")</f>
        <v>#NAME?</v>
      </c>
      <c r="R223" s="84" t="e">
        <f ca="1">IF($N223,_xll.BDH($K223,R$4,$M223),"[DISABLED]")</f>
        <v>#NAME?</v>
      </c>
      <c r="S223" s="84" t="e">
        <f ca="1">IF($N223,_xll.BDH($K223,S$4,$M223),"[DISABLED]")</f>
        <v>#NAME?</v>
      </c>
      <c r="T223" s="84" t="e">
        <f ca="1">IF($N223,_xll.BDH($K223,T$4,$M223),"[DISABLED]")</f>
        <v>#NAME?</v>
      </c>
      <c r="V223" s="106" t="s">
        <v>8804</v>
      </c>
      <c r="W223" s="107" t="s">
        <v>1055</v>
      </c>
      <c r="X223" s="108">
        <v>42276</v>
      </c>
      <c r="Y223" s="107" t="b">
        <v>1</v>
      </c>
      <c r="Z223" s="107" t="s">
        <v>6899</v>
      </c>
      <c r="AA223" s="107" t="s">
        <v>8333</v>
      </c>
      <c r="AB223" s="107" t="s">
        <v>8571</v>
      </c>
      <c r="AC223" s="107">
        <v>44</v>
      </c>
      <c r="AD223" s="107" t="s">
        <v>6569</v>
      </c>
      <c r="AE223" s="107" t="s">
        <v>6569</v>
      </c>
    </row>
    <row r="224" spans="2:31" outlineLevel="1">
      <c r="B224" s="24" t="s">
        <v>5234</v>
      </c>
      <c r="C224" s="24" t="s">
        <v>0</v>
      </c>
      <c r="D224" s="24" t="s">
        <v>57</v>
      </c>
      <c r="E224" s="24" t="s">
        <v>41</v>
      </c>
      <c r="F224" s="83" t="s">
        <v>43</v>
      </c>
      <c r="G224" s="24">
        <v>0</v>
      </c>
      <c r="H224" s="24" t="s">
        <v>2797</v>
      </c>
      <c r="I224" s="24" t="s">
        <v>2806</v>
      </c>
      <c r="J224" s="24" t="s">
        <v>73</v>
      </c>
      <c r="K224" s="72" t="str">
        <f t="shared" si="7"/>
        <v>EUPE31 ICPL Curncy</v>
      </c>
      <c r="L224" s="25" t="str">
        <f t="shared" si="8"/>
        <v>ICPL</v>
      </c>
      <c r="M224" s="26">
        <f t="shared" ca="1" si="8"/>
        <v>42276</v>
      </c>
      <c r="N224" s="25" t="b">
        <f t="shared" si="8"/>
        <v>1</v>
      </c>
      <c r="O224" s="84" t="e">
        <f ca="1">IF($N224,_xll.BDP($K224,O$4),"[DISABLED]")</f>
        <v>#NAME?</v>
      </c>
      <c r="P224" s="84" t="e">
        <f ca="1">IF($N224,_xll.BDP($K224,P$4),"[DISABLED]")</f>
        <v>#NAME?</v>
      </c>
      <c r="Q224" s="84" t="e">
        <f ca="1">IF($N224,_xll.BDP($K224,Q$4),"[DISABLED]")</f>
        <v>#NAME?</v>
      </c>
      <c r="R224" s="84" t="e">
        <f ca="1">IF($N224,_xll.BDH($K224,R$4,$M224),"[DISABLED]")</f>
        <v>#NAME?</v>
      </c>
      <c r="S224" s="84" t="e">
        <f ca="1">IF($N224,_xll.BDH($K224,S$4,$M224),"[DISABLED]")</f>
        <v>#NAME?</v>
      </c>
      <c r="T224" s="84" t="e">
        <f ca="1">IF($N224,_xll.BDH($K224,T$4,$M224),"[DISABLED]")</f>
        <v>#NAME?</v>
      </c>
      <c r="V224" s="106" t="s">
        <v>8805</v>
      </c>
      <c r="W224" s="107" t="s">
        <v>1055</v>
      </c>
      <c r="X224" s="108">
        <v>42276</v>
      </c>
      <c r="Y224" s="107" t="b">
        <v>1</v>
      </c>
      <c r="Z224" s="107" t="s">
        <v>6900</v>
      </c>
      <c r="AA224" s="107" t="s">
        <v>8333</v>
      </c>
      <c r="AB224" s="107" t="s">
        <v>8571</v>
      </c>
      <c r="AC224" s="107">
        <v>73.5</v>
      </c>
      <c r="AD224" s="107" t="s">
        <v>6569</v>
      </c>
      <c r="AE224" s="107" t="s">
        <v>6569</v>
      </c>
    </row>
    <row r="225" spans="2:31" outlineLevel="1">
      <c r="B225" s="24" t="s">
        <v>5234</v>
      </c>
      <c r="C225" s="24" t="s">
        <v>0</v>
      </c>
      <c r="D225" s="24" t="s">
        <v>57</v>
      </c>
      <c r="E225" s="24" t="s">
        <v>41</v>
      </c>
      <c r="F225" s="83" t="s">
        <v>152</v>
      </c>
      <c r="G225" s="24">
        <v>0</v>
      </c>
      <c r="H225" s="24" t="s">
        <v>2797</v>
      </c>
      <c r="I225" s="24" t="s">
        <v>2807</v>
      </c>
      <c r="J225" s="24" t="s">
        <v>73</v>
      </c>
      <c r="K225" s="72" t="str">
        <f t="shared" si="7"/>
        <v>EUPE41 ICPL Curncy</v>
      </c>
      <c r="L225" s="25" t="str">
        <f t="shared" si="8"/>
        <v>ICPL</v>
      </c>
      <c r="M225" s="26">
        <f t="shared" ca="1" si="8"/>
        <v>42276</v>
      </c>
      <c r="N225" s="25" t="b">
        <f t="shared" si="8"/>
        <v>1</v>
      </c>
      <c r="O225" s="84" t="e">
        <f ca="1">IF($N225,_xll.BDP($K225,O$4),"[DISABLED]")</f>
        <v>#NAME?</v>
      </c>
      <c r="P225" s="84" t="e">
        <f ca="1">IF($N225,_xll.BDP($K225,P$4),"[DISABLED]")</f>
        <v>#NAME?</v>
      </c>
      <c r="Q225" s="84" t="e">
        <f ca="1">IF($N225,_xll.BDP($K225,Q$4),"[DISABLED]")</f>
        <v>#NAME?</v>
      </c>
      <c r="R225" s="84" t="e">
        <f ca="1">IF($N225,_xll.BDH($K225,R$4,$M225),"[DISABLED]")</f>
        <v>#NAME?</v>
      </c>
      <c r="S225" s="84" t="e">
        <f ca="1">IF($N225,_xll.BDH($K225,S$4,$M225),"[DISABLED]")</f>
        <v>#NAME?</v>
      </c>
      <c r="T225" s="84" t="e">
        <f ca="1">IF($N225,_xll.BDH($K225,T$4,$M225),"[DISABLED]")</f>
        <v>#NAME?</v>
      </c>
      <c r="V225" s="106" t="s">
        <v>8806</v>
      </c>
      <c r="W225" s="107" t="s">
        <v>1055</v>
      </c>
      <c r="X225" s="108">
        <v>42276</v>
      </c>
      <c r="Y225" s="107" t="b">
        <v>1</v>
      </c>
      <c r="Z225" s="107" t="s">
        <v>6901</v>
      </c>
      <c r="AA225" s="107" t="s">
        <v>8333</v>
      </c>
      <c r="AB225" s="107" t="s">
        <v>8807</v>
      </c>
      <c r="AC225" s="107">
        <v>99.5</v>
      </c>
      <c r="AD225" s="107" t="s">
        <v>6569</v>
      </c>
      <c r="AE225" s="107" t="s">
        <v>6569</v>
      </c>
    </row>
    <row r="226" spans="2:31" outlineLevel="1">
      <c r="B226" s="24" t="s">
        <v>5234</v>
      </c>
      <c r="C226" s="24" t="s">
        <v>0</v>
      </c>
      <c r="D226" s="24" t="s">
        <v>57</v>
      </c>
      <c r="E226" s="24" t="s">
        <v>41</v>
      </c>
      <c r="F226" s="83" t="s">
        <v>44</v>
      </c>
      <c r="G226" s="24">
        <v>0</v>
      </c>
      <c r="H226" s="24" t="s">
        <v>2797</v>
      </c>
      <c r="I226" s="24" t="s">
        <v>2808</v>
      </c>
      <c r="J226" s="24" t="s">
        <v>73</v>
      </c>
      <c r="K226" s="72" t="str">
        <f t="shared" si="7"/>
        <v>EUPE51 ICPL Curncy</v>
      </c>
      <c r="L226" s="25" t="str">
        <f t="shared" si="8"/>
        <v>ICPL</v>
      </c>
      <c r="M226" s="26">
        <f t="shared" ca="1" si="8"/>
        <v>42276</v>
      </c>
      <c r="N226" s="25" t="b">
        <f t="shared" si="8"/>
        <v>1</v>
      </c>
      <c r="O226" s="84" t="e">
        <f ca="1">IF($N226,_xll.BDP($K226,O$4),"[DISABLED]")</f>
        <v>#NAME?</v>
      </c>
      <c r="P226" s="84" t="e">
        <f ca="1">IF($N226,_xll.BDP($K226,P$4),"[DISABLED]")</f>
        <v>#NAME?</v>
      </c>
      <c r="Q226" s="84" t="e">
        <f ca="1">IF($N226,_xll.BDP($K226,Q$4),"[DISABLED]")</f>
        <v>#NAME?</v>
      </c>
      <c r="R226" s="84" t="e">
        <f ca="1">IF($N226,_xll.BDH($K226,R$4,$M226),"[DISABLED]")</f>
        <v>#NAME?</v>
      </c>
      <c r="S226" s="84" t="e">
        <f ca="1">IF($N226,_xll.BDH($K226,S$4,$M226),"[DISABLED]")</f>
        <v>#NAME?</v>
      </c>
      <c r="T226" s="84" t="e">
        <f ca="1">IF($N226,_xll.BDH($K226,T$4,$M226),"[DISABLED]")</f>
        <v>#NAME?</v>
      </c>
      <c r="V226" s="106" t="s">
        <v>8808</v>
      </c>
      <c r="W226" s="107" t="s">
        <v>1055</v>
      </c>
      <c r="X226" s="108">
        <v>42276</v>
      </c>
      <c r="Y226" s="107" t="b">
        <v>1</v>
      </c>
      <c r="Z226" s="107" t="s">
        <v>6902</v>
      </c>
      <c r="AA226" s="107" t="s">
        <v>8333</v>
      </c>
      <c r="AB226" s="107" t="s">
        <v>8573</v>
      </c>
      <c r="AC226" s="107">
        <v>121</v>
      </c>
      <c r="AD226" s="107" t="s">
        <v>6569</v>
      </c>
      <c r="AE226" s="107" t="s">
        <v>6569</v>
      </c>
    </row>
    <row r="227" spans="2:31" outlineLevel="1">
      <c r="B227" s="24" t="s">
        <v>5234</v>
      </c>
      <c r="C227" s="24" t="s">
        <v>0</v>
      </c>
      <c r="D227" s="24" t="s">
        <v>57</v>
      </c>
      <c r="E227" s="24" t="s">
        <v>41</v>
      </c>
      <c r="F227" s="83" t="s">
        <v>45</v>
      </c>
      <c r="G227" s="24">
        <v>0</v>
      </c>
      <c r="H227" s="24" t="s">
        <v>2797</v>
      </c>
      <c r="I227" s="24" t="s">
        <v>2809</v>
      </c>
      <c r="J227" s="24" t="s">
        <v>73</v>
      </c>
      <c r="K227" s="72" t="str">
        <f t="shared" si="7"/>
        <v>EUPE71 ICPL Curncy</v>
      </c>
      <c r="L227" s="25" t="str">
        <f t="shared" si="8"/>
        <v>ICPL</v>
      </c>
      <c r="M227" s="26">
        <f t="shared" ca="1" si="8"/>
        <v>42276</v>
      </c>
      <c r="N227" s="25" t="b">
        <f t="shared" si="8"/>
        <v>1</v>
      </c>
      <c r="O227" s="84" t="e">
        <f ca="1">IF($N227,_xll.BDP($K227,O$4),"[DISABLED]")</f>
        <v>#NAME?</v>
      </c>
      <c r="P227" s="84" t="e">
        <f ca="1">IF($N227,_xll.BDP($K227,P$4),"[DISABLED]")</f>
        <v>#NAME?</v>
      </c>
      <c r="Q227" s="84" t="e">
        <f ca="1">IF($N227,_xll.BDP($K227,Q$4),"[DISABLED]")</f>
        <v>#NAME?</v>
      </c>
      <c r="R227" s="84" t="e">
        <f ca="1">IF($N227,_xll.BDH($K227,R$4,$M227),"[DISABLED]")</f>
        <v>#NAME?</v>
      </c>
      <c r="S227" s="84" t="e">
        <f ca="1">IF($N227,_xll.BDH($K227,S$4,$M227),"[DISABLED]")</f>
        <v>#NAME?</v>
      </c>
      <c r="T227" s="84" t="e">
        <f ca="1">IF($N227,_xll.BDH($K227,T$4,$M227),"[DISABLED]")</f>
        <v>#NAME?</v>
      </c>
      <c r="V227" s="106" t="s">
        <v>8809</v>
      </c>
      <c r="W227" s="107" t="s">
        <v>1055</v>
      </c>
      <c r="X227" s="108">
        <v>42276</v>
      </c>
      <c r="Y227" s="107" t="b">
        <v>1</v>
      </c>
      <c r="Z227" s="107" t="s">
        <v>6903</v>
      </c>
      <c r="AA227" s="107" t="s">
        <v>8333</v>
      </c>
      <c r="AB227" s="107" t="s">
        <v>8810</v>
      </c>
      <c r="AC227" s="107">
        <v>150</v>
      </c>
      <c r="AD227" s="107" t="s">
        <v>6569</v>
      </c>
      <c r="AE227" s="107" t="s">
        <v>6569</v>
      </c>
    </row>
    <row r="228" spans="2:31" outlineLevel="1">
      <c r="B228" s="24" t="s">
        <v>5234</v>
      </c>
      <c r="C228" s="24" t="s">
        <v>0</v>
      </c>
      <c r="D228" s="24" t="s">
        <v>57</v>
      </c>
      <c r="E228" s="24" t="s">
        <v>41</v>
      </c>
      <c r="F228" s="83" t="s">
        <v>46</v>
      </c>
      <c r="G228" s="24">
        <v>0</v>
      </c>
      <c r="H228" s="24" t="s">
        <v>2797</v>
      </c>
      <c r="I228" s="24" t="s">
        <v>2810</v>
      </c>
      <c r="J228" s="24" t="s">
        <v>73</v>
      </c>
      <c r="K228" s="72" t="str">
        <f t="shared" si="7"/>
        <v>EUPE101 ICPL Curncy</v>
      </c>
      <c r="L228" s="25" t="str">
        <f t="shared" si="8"/>
        <v>ICPL</v>
      </c>
      <c r="M228" s="26">
        <f t="shared" ca="1" si="8"/>
        <v>42276</v>
      </c>
      <c r="N228" s="25" t="b">
        <f t="shared" si="8"/>
        <v>1</v>
      </c>
      <c r="O228" s="84" t="e">
        <f ca="1">IF($N228,_xll.BDP($K228,O$4),"[DISABLED]")</f>
        <v>#NAME?</v>
      </c>
      <c r="P228" s="84" t="e">
        <f ca="1">IF($N228,_xll.BDP($K228,P$4),"[DISABLED]")</f>
        <v>#NAME?</v>
      </c>
      <c r="Q228" s="84" t="e">
        <f ca="1">IF($N228,_xll.BDP($K228,Q$4),"[DISABLED]")</f>
        <v>#NAME?</v>
      </c>
      <c r="R228" s="84" t="e">
        <f ca="1">IF($N228,_xll.BDH($K228,R$4,$M228),"[DISABLED]")</f>
        <v>#NAME?</v>
      </c>
      <c r="S228" s="84" t="e">
        <f ca="1">IF($N228,_xll.BDH($K228,S$4,$M228),"[DISABLED]")</f>
        <v>#NAME?</v>
      </c>
      <c r="T228" s="84" t="e">
        <f ca="1">IF($N228,_xll.BDH($K228,T$4,$M228),"[DISABLED]")</f>
        <v>#NAME?</v>
      </c>
      <c r="V228" s="106" t="s">
        <v>8811</v>
      </c>
      <c r="W228" s="107" t="s">
        <v>1055</v>
      </c>
      <c r="X228" s="108">
        <v>42276</v>
      </c>
      <c r="Y228" s="107" t="b">
        <v>1</v>
      </c>
      <c r="Z228" s="107" t="s">
        <v>6904</v>
      </c>
      <c r="AA228" s="107" t="s">
        <v>8333</v>
      </c>
      <c r="AB228" s="107" t="s">
        <v>8577</v>
      </c>
      <c r="AC228" s="107">
        <v>182</v>
      </c>
      <c r="AD228" s="107" t="s">
        <v>6569</v>
      </c>
      <c r="AE228" s="107" t="s">
        <v>6569</v>
      </c>
    </row>
    <row r="229" spans="2:31" outlineLevel="1">
      <c r="B229" s="24" t="s">
        <v>5234</v>
      </c>
      <c r="C229" s="24" t="s">
        <v>0</v>
      </c>
      <c r="D229" s="24" t="s">
        <v>57</v>
      </c>
      <c r="E229" s="24" t="s">
        <v>41</v>
      </c>
      <c r="F229" s="83" t="s">
        <v>47</v>
      </c>
      <c r="G229" s="24">
        <v>0</v>
      </c>
      <c r="H229" s="24" t="s">
        <v>2797</v>
      </c>
      <c r="I229" s="24" t="s">
        <v>2811</v>
      </c>
      <c r="J229" s="24" t="s">
        <v>73</v>
      </c>
      <c r="K229" s="72" t="str">
        <f t="shared" si="7"/>
        <v>EUPE151 ICPL Curncy</v>
      </c>
      <c r="L229" s="25" t="str">
        <f t="shared" si="8"/>
        <v>ICPL</v>
      </c>
      <c r="M229" s="26">
        <f t="shared" ca="1" si="8"/>
        <v>42276</v>
      </c>
      <c r="N229" s="25" t="b">
        <f t="shared" si="8"/>
        <v>1</v>
      </c>
      <c r="O229" s="84" t="e">
        <f ca="1">IF($N229,_xll.BDP($K229,O$4),"[DISABLED]")</f>
        <v>#NAME?</v>
      </c>
      <c r="P229" s="84" t="e">
        <f ca="1">IF($N229,_xll.BDP($K229,P$4),"[DISABLED]")</f>
        <v>#NAME?</v>
      </c>
      <c r="Q229" s="84" t="e">
        <f ca="1">IF($N229,_xll.BDP($K229,Q$4),"[DISABLED]")</f>
        <v>#NAME?</v>
      </c>
      <c r="R229" s="84" t="e">
        <f ca="1">IF($N229,_xll.BDH($K229,R$4,$M229),"[DISABLED]")</f>
        <v>#NAME?</v>
      </c>
      <c r="S229" s="84" t="e">
        <f ca="1">IF($N229,_xll.BDH($K229,S$4,$M229),"[DISABLED]")</f>
        <v>#NAME?</v>
      </c>
      <c r="T229" s="84" t="e">
        <f ca="1">IF($N229,_xll.BDH($K229,T$4,$M229),"[DISABLED]")</f>
        <v>#NAME?</v>
      </c>
      <c r="V229" s="106" t="s">
        <v>8812</v>
      </c>
      <c r="W229" s="107" t="s">
        <v>1055</v>
      </c>
      <c r="X229" s="108">
        <v>42276</v>
      </c>
      <c r="Y229" s="107" t="b">
        <v>1</v>
      </c>
      <c r="Z229" s="107" t="s">
        <v>6905</v>
      </c>
      <c r="AA229" s="107" t="s">
        <v>8333</v>
      </c>
      <c r="AB229" s="107" t="s">
        <v>8813</v>
      </c>
      <c r="AC229" s="107">
        <v>215</v>
      </c>
      <c r="AD229" s="107" t="s">
        <v>6569</v>
      </c>
      <c r="AE229" s="107" t="s">
        <v>6569</v>
      </c>
    </row>
    <row r="230" spans="2:31" outlineLevel="1">
      <c r="B230" s="24" t="s">
        <v>5234</v>
      </c>
      <c r="C230" s="24" t="s">
        <v>0</v>
      </c>
      <c r="D230" s="24" t="s">
        <v>57</v>
      </c>
      <c r="E230" s="24" t="s">
        <v>41</v>
      </c>
      <c r="F230" s="83" t="s">
        <v>48</v>
      </c>
      <c r="G230" s="24">
        <v>0</v>
      </c>
      <c r="H230" s="24" t="s">
        <v>2797</v>
      </c>
      <c r="I230" s="24" t="s">
        <v>2812</v>
      </c>
      <c r="J230" s="24" t="s">
        <v>73</v>
      </c>
      <c r="K230" s="72" t="str">
        <f t="shared" si="7"/>
        <v>EUPE201 ICPL Curncy</v>
      </c>
      <c r="L230" s="25" t="str">
        <f t="shared" si="8"/>
        <v>ICPL</v>
      </c>
      <c r="M230" s="26">
        <f t="shared" ca="1" si="8"/>
        <v>42276</v>
      </c>
      <c r="N230" s="25" t="b">
        <f t="shared" si="8"/>
        <v>1</v>
      </c>
      <c r="O230" s="84" t="e">
        <f ca="1">IF($N230,_xll.BDP($K230,O$4),"[DISABLED]")</f>
        <v>#NAME?</v>
      </c>
      <c r="P230" s="84" t="e">
        <f ca="1">IF($N230,_xll.BDP($K230,P$4),"[DISABLED]")</f>
        <v>#NAME?</v>
      </c>
      <c r="Q230" s="84" t="e">
        <f ca="1">IF($N230,_xll.BDP($K230,Q$4),"[DISABLED]")</f>
        <v>#NAME?</v>
      </c>
      <c r="R230" s="84" t="e">
        <f ca="1">IF($N230,_xll.BDH($K230,R$4,$M230),"[DISABLED]")</f>
        <v>#NAME?</v>
      </c>
      <c r="S230" s="84" t="e">
        <f ca="1">IF($N230,_xll.BDH($K230,S$4,$M230),"[DISABLED]")</f>
        <v>#NAME?</v>
      </c>
      <c r="T230" s="84" t="e">
        <f ca="1">IF($N230,_xll.BDH($K230,T$4,$M230),"[DISABLED]")</f>
        <v>#NAME?</v>
      </c>
      <c r="V230" s="106" t="s">
        <v>8814</v>
      </c>
      <c r="W230" s="107" t="s">
        <v>1055</v>
      </c>
      <c r="X230" s="108">
        <v>42276</v>
      </c>
      <c r="Y230" s="107" t="b">
        <v>1</v>
      </c>
      <c r="Z230" s="107" t="s">
        <v>6906</v>
      </c>
      <c r="AA230" s="107" t="s">
        <v>8333</v>
      </c>
      <c r="AB230" s="107" t="s">
        <v>8580</v>
      </c>
      <c r="AC230" s="107">
        <v>237</v>
      </c>
      <c r="AD230" s="107" t="s">
        <v>6569</v>
      </c>
      <c r="AE230" s="107" t="s">
        <v>6569</v>
      </c>
    </row>
    <row r="231" spans="2:31" outlineLevel="1">
      <c r="B231" s="24" t="s">
        <v>5234</v>
      </c>
      <c r="C231" s="24" t="s">
        <v>0</v>
      </c>
      <c r="D231" s="24" t="s">
        <v>57</v>
      </c>
      <c r="E231" s="24" t="s">
        <v>42</v>
      </c>
      <c r="F231" s="24" t="s">
        <v>209</v>
      </c>
      <c r="G231" s="24">
        <v>0</v>
      </c>
      <c r="H231" s="24" t="s">
        <v>2797</v>
      </c>
      <c r="I231" s="24" t="s">
        <v>2813</v>
      </c>
      <c r="J231" s="24" t="s">
        <v>73</v>
      </c>
      <c r="K231" s="72" t="str">
        <f t="shared" si="7"/>
        <v>EUPEA2 ICPL Curncy</v>
      </c>
      <c r="L231" s="25" t="str">
        <f t="shared" si="8"/>
        <v>ICPL</v>
      </c>
      <c r="M231" s="26">
        <f t="shared" ca="1" si="8"/>
        <v>42276</v>
      </c>
      <c r="N231" s="25" t="b">
        <f t="shared" si="8"/>
        <v>1</v>
      </c>
      <c r="O231" s="84" t="e">
        <f ca="1">IF($N231,_xll.BDP($K231,O$4),"[DISABLED]")</f>
        <v>#NAME?</v>
      </c>
      <c r="P231" s="84" t="e">
        <f ca="1">IF($N231,_xll.BDP($K231,P$4),"[DISABLED]")</f>
        <v>#NAME?</v>
      </c>
      <c r="Q231" s="84" t="e">
        <f ca="1">IF($N231,_xll.BDP($K231,Q$4),"[DISABLED]")</f>
        <v>#NAME?</v>
      </c>
      <c r="R231" s="84" t="e">
        <f ca="1">IF($N231,_xll.BDH($K231,R$4,$M231),"[DISABLED]")</f>
        <v>#NAME?</v>
      </c>
      <c r="S231" s="84" t="e">
        <f ca="1">IF($N231,_xll.BDH($K231,S$4,$M231),"[DISABLED]")</f>
        <v>#NAME?</v>
      </c>
      <c r="T231" s="84" t="e">
        <f ca="1">IF($N231,_xll.BDH($K231,T$4,$M231),"[DISABLED]")</f>
        <v>#NAME?</v>
      </c>
      <c r="V231" s="106" t="s">
        <v>8815</v>
      </c>
      <c r="W231" s="107" t="s">
        <v>1055</v>
      </c>
      <c r="X231" s="108">
        <v>42276</v>
      </c>
      <c r="Y231" s="107" t="b">
        <v>1</v>
      </c>
      <c r="Z231" s="107" t="s">
        <v>6907</v>
      </c>
      <c r="AA231" s="107" t="s">
        <v>8333</v>
      </c>
      <c r="AB231" s="107" t="s">
        <v>8559</v>
      </c>
      <c r="AC231" s="107">
        <v>9.5</v>
      </c>
      <c r="AD231" s="107" t="s">
        <v>6569</v>
      </c>
      <c r="AE231" s="107" t="s">
        <v>6569</v>
      </c>
    </row>
    <row r="232" spans="2:31" outlineLevel="1">
      <c r="B232" s="24" t="s">
        <v>5234</v>
      </c>
      <c r="C232" s="24" t="s">
        <v>0</v>
      </c>
      <c r="D232" s="24" t="s">
        <v>57</v>
      </c>
      <c r="E232" s="24" t="s">
        <v>42</v>
      </c>
      <c r="F232" s="24" t="s">
        <v>210</v>
      </c>
      <c r="G232" s="24">
        <v>0</v>
      </c>
      <c r="H232" s="24" t="s">
        <v>2797</v>
      </c>
      <c r="I232" s="24" t="s">
        <v>2814</v>
      </c>
      <c r="J232" s="24" t="s">
        <v>73</v>
      </c>
      <c r="K232" s="72" t="str">
        <f t="shared" si="7"/>
        <v>EUPEB2 ICPL Curncy</v>
      </c>
      <c r="L232" s="25" t="str">
        <f t="shared" si="8"/>
        <v>ICPL</v>
      </c>
      <c r="M232" s="26">
        <f t="shared" ca="1" si="8"/>
        <v>42276</v>
      </c>
      <c r="N232" s="25" t="b">
        <f t="shared" si="8"/>
        <v>1</v>
      </c>
      <c r="O232" s="84" t="e">
        <f ca="1">IF($N232,_xll.BDP($K232,O$4),"[DISABLED]")</f>
        <v>#NAME?</v>
      </c>
      <c r="P232" s="84" t="e">
        <f ca="1">IF($N232,_xll.BDP($K232,P$4),"[DISABLED]")</f>
        <v>#NAME?</v>
      </c>
      <c r="Q232" s="84" t="e">
        <f ca="1">IF($N232,_xll.BDP($K232,Q$4),"[DISABLED]")</f>
        <v>#NAME?</v>
      </c>
      <c r="R232" s="84" t="e">
        <f ca="1">IF($N232,_xll.BDH($K232,R$4,$M232),"[DISABLED]")</f>
        <v>#NAME?</v>
      </c>
      <c r="S232" s="84" t="e">
        <f ca="1">IF($N232,_xll.BDH($K232,S$4,$M232),"[DISABLED]")</f>
        <v>#NAME?</v>
      </c>
      <c r="T232" s="84" t="e">
        <f ca="1">IF($N232,_xll.BDH($K232,T$4,$M232),"[DISABLED]")</f>
        <v>#NAME?</v>
      </c>
      <c r="V232" s="106" t="s">
        <v>8816</v>
      </c>
      <c r="W232" s="107" t="s">
        <v>1055</v>
      </c>
      <c r="X232" s="108">
        <v>42276</v>
      </c>
      <c r="Y232" s="107" t="b">
        <v>1</v>
      </c>
      <c r="Z232" s="107" t="s">
        <v>6908</v>
      </c>
      <c r="AA232" s="107" t="s">
        <v>8333</v>
      </c>
      <c r="AB232" s="107" t="s">
        <v>8584</v>
      </c>
      <c r="AC232" s="107">
        <v>13</v>
      </c>
      <c r="AD232" s="107" t="s">
        <v>6569</v>
      </c>
      <c r="AE232" s="107" t="s">
        <v>6569</v>
      </c>
    </row>
    <row r="233" spans="2:31" outlineLevel="1">
      <c r="B233" s="24" t="s">
        <v>5234</v>
      </c>
      <c r="C233" s="24" t="s">
        <v>0</v>
      </c>
      <c r="D233" s="24" t="s">
        <v>57</v>
      </c>
      <c r="E233" s="24" t="s">
        <v>42</v>
      </c>
      <c r="F233" s="83" t="s">
        <v>54</v>
      </c>
      <c r="G233" s="24">
        <v>0</v>
      </c>
      <c r="H233" s="24" t="s">
        <v>2797</v>
      </c>
      <c r="I233" s="24" t="s">
        <v>2815</v>
      </c>
      <c r="J233" s="24" t="s">
        <v>73</v>
      </c>
      <c r="K233" s="72" t="str">
        <f t="shared" si="7"/>
        <v>EUPEC2 ICPL Curncy</v>
      </c>
      <c r="L233" s="25" t="str">
        <f t="shared" si="8"/>
        <v>ICPL</v>
      </c>
      <c r="M233" s="26">
        <f t="shared" ca="1" si="8"/>
        <v>42276</v>
      </c>
      <c r="N233" s="25" t="b">
        <f t="shared" si="8"/>
        <v>1</v>
      </c>
      <c r="O233" s="84" t="e">
        <f ca="1">IF($N233,_xll.BDP($K233,O$4),"[DISABLED]")</f>
        <v>#NAME?</v>
      </c>
      <c r="P233" s="84" t="e">
        <f ca="1">IF($N233,_xll.BDP($K233,P$4),"[DISABLED]")</f>
        <v>#NAME?</v>
      </c>
      <c r="Q233" s="84" t="e">
        <f ca="1">IF($N233,_xll.BDP($K233,Q$4),"[DISABLED]")</f>
        <v>#NAME?</v>
      </c>
      <c r="R233" s="84" t="e">
        <f ca="1">IF($N233,_xll.BDH($K233,R$4,$M233),"[DISABLED]")</f>
        <v>#NAME?</v>
      </c>
      <c r="S233" s="84" t="e">
        <f ca="1">IF($N233,_xll.BDH($K233,S$4,$M233),"[DISABLED]")</f>
        <v>#NAME?</v>
      </c>
      <c r="T233" s="84" t="e">
        <f ca="1">IF($N233,_xll.BDH($K233,T$4,$M233),"[DISABLED]")</f>
        <v>#NAME?</v>
      </c>
      <c r="V233" s="106" t="s">
        <v>8817</v>
      </c>
      <c r="W233" s="107" t="s">
        <v>1055</v>
      </c>
      <c r="X233" s="108">
        <v>42276</v>
      </c>
      <c r="Y233" s="107" t="b">
        <v>1</v>
      </c>
      <c r="Z233" s="107" t="s">
        <v>6909</v>
      </c>
      <c r="AA233" s="107" t="s">
        <v>8333</v>
      </c>
      <c r="AB233" s="107" t="s">
        <v>8561</v>
      </c>
      <c r="AC233" s="107">
        <v>15.5</v>
      </c>
      <c r="AD233" s="107" t="s">
        <v>6569</v>
      </c>
      <c r="AE233" s="107" t="s">
        <v>6569</v>
      </c>
    </row>
    <row r="234" spans="2:31" outlineLevel="1">
      <c r="B234" s="24" t="s">
        <v>5234</v>
      </c>
      <c r="C234" s="24" t="s">
        <v>0</v>
      </c>
      <c r="D234" s="24" t="s">
        <v>57</v>
      </c>
      <c r="E234" s="24" t="s">
        <v>42</v>
      </c>
      <c r="F234" s="83" t="s">
        <v>58</v>
      </c>
      <c r="G234" s="24">
        <v>0</v>
      </c>
      <c r="H234" s="24" t="s">
        <v>2797</v>
      </c>
      <c r="I234" s="24" t="s">
        <v>2816</v>
      </c>
      <c r="J234" s="24" t="s">
        <v>73</v>
      </c>
      <c r="K234" s="72" t="str">
        <f t="shared" si="7"/>
        <v>EUPEF2 ICPL Curncy</v>
      </c>
      <c r="L234" s="25" t="str">
        <f t="shared" si="8"/>
        <v>ICPL</v>
      </c>
      <c r="M234" s="26">
        <f t="shared" ca="1" si="8"/>
        <v>42276</v>
      </c>
      <c r="N234" s="25" t="b">
        <f t="shared" si="8"/>
        <v>1</v>
      </c>
      <c r="O234" s="84" t="e">
        <f ca="1">IF($N234,_xll.BDP($K234,O$4),"[DISABLED]")</f>
        <v>#NAME?</v>
      </c>
      <c r="P234" s="84" t="e">
        <f ca="1">IF($N234,_xll.BDP($K234,P$4),"[DISABLED]")</f>
        <v>#NAME?</v>
      </c>
      <c r="Q234" s="84" t="e">
        <f ca="1">IF($N234,_xll.BDP($K234,Q$4),"[DISABLED]")</f>
        <v>#NAME?</v>
      </c>
      <c r="R234" s="84" t="e">
        <f ca="1">IF($N234,_xll.BDH($K234,R$4,$M234),"[DISABLED]")</f>
        <v>#NAME?</v>
      </c>
      <c r="S234" s="84" t="e">
        <f ca="1">IF($N234,_xll.BDH($K234,S$4,$M234),"[DISABLED]")</f>
        <v>#NAME?</v>
      </c>
      <c r="T234" s="84" t="e">
        <f ca="1">IF($N234,_xll.BDH($K234,T$4,$M234),"[DISABLED]")</f>
        <v>#NAME?</v>
      </c>
      <c r="V234" s="106" t="s">
        <v>8818</v>
      </c>
      <c r="W234" s="107" t="s">
        <v>1055</v>
      </c>
      <c r="X234" s="108">
        <v>42276</v>
      </c>
      <c r="Y234" s="107" t="b">
        <v>1</v>
      </c>
      <c r="Z234" s="107" t="s">
        <v>6910</v>
      </c>
      <c r="AA234" s="107" t="s">
        <v>8333</v>
      </c>
      <c r="AB234" s="107" t="s">
        <v>8563</v>
      </c>
      <c r="AC234" s="107">
        <v>26</v>
      </c>
      <c r="AD234" s="107" t="s">
        <v>6569</v>
      </c>
      <c r="AE234" s="107" t="s">
        <v>6569</v>
      </c>
    </row>
    <row r="235" spans="2:31" outlineLevel="1">
      <c r="B235" s="24" t="s">
        <v>5234</v>
      </c>
      <c r="C235" s="24" t="s">
        <v>0</v>
      </c>
      <c r="D235" s="24" t="s">
        <v>57</v>
      </c>
      <c r="E235" s="24" t="s">
        <v>42</v>
      </c>
      <c r="F235" s="83" t="s">
        <v>71</v>
      </c>
      <c r="G235" s="24">
        <v>0</v>
      </c>
      <c r="H235" s="24" t="s">
        <v>2797</v>
      </c>
      <c r="I235" s="24" t="s">
        <v>2817</v>
      </c>
      <c r="J235" s="24" t="s">
        <v>73</v>
      </c>
      <c r="K235" s="72" t="str">
        <f t="shared" si="7"/>
        <v>EUPEI2 ICPL Curncy</v>
      </c>
      <c r="L235" s="25" t="str">
        <f t="shared" si="8"/>
        <v>ICPL</v>
      </c>
      <c r="M235" s="26">
        <f t="shared" ca="1" si="8"/>
        <v>42276</v>
      </c>
      <c r="N235" s="25" t="b">
        <f t="shared" si="8"/>
        <v>1</v>
      </c>
      <c r="O235" s="84" t="e">
        <f ca="1">IF($N235,_xll.BDP($K235,O$4),"[DISABLED]")</f>
        <v>#NAME?</v>
      </c>
      <c r="P235" s="84" t="e">
        <f ca="1">IF($N235,_xll.BDP($K235,P$4),"[DISABLED]")</f>
        <v>#NAME?</v>
      </c>
      <c r="Q235" s="84" t="e">
        <f ca="1">IF($N235,_xll.BDP($K235,Q$4),"[DISABLED]")</f>
        <v>#NAME?</v>
      </c>
      <c r="R235" s="84" t="e">
        <f ca="1">IF($N235,_xll.BDH($K235,R$4,$M235),"[DISABLED]")</f>
        <v>#NAME?</v>
      </c>
      <c r="S235" s="84" t="e">
        <f ca="1">IF($N235,_xll.BDH($K235,S$4,$M235),"[DISABLED]")</f>
        <v>#NAME?</v>
      </c>
      <c r="T235" s="84" t="e">
        <f ca="1">IF($N235,_xll.BDH($K235,T$4,$M235),"[DISABLED]")</f>
        <v>#NAME?</v>
      </c>
      <c r="V235" s="106" t="s">
        <v>8819</v>
      </c>
      <c r="W235" s="107" t="s">
        <v>1055</v>
      </c>
      <c r="X235" s="108">
        <v>42276</v>
      </c>
      <c r="Y235" s="107" t="b">
        <v>1</v>
      </c>
      <c r="Z235" s="107" t="s">
        <v>6911</v>
      </c>
      <c r="AA235" s="107" t="s">
        <v>8333</v>
      </c>
      <c r="AB235" s="107" t="s">
        <v>8566</v>
      </c>
      <c r="AC235" s="107">
        <v>36</v>
      </c>
      <c r="AD235" s="107" t="s">
        <v>6569</v>
      </c>
      <c r="AE235" s="107" t="s">
        <v>6569</v>
      </c>
    </row>
    <row r="236" spans="2:31" outlineLevel="1">
      <c r="B236" s="24" t="s">
        <v>5234</v>
      </c>
      <c r="C236" s="24" t="s">
        <v>0</v>
      </c>
      <c r="D236" s="24" t="s">
        <v>57</v>
      </c>
      <c r="E236" s="24" t="s">
        <v>42</v>
      </c>
      <c r="F236" s="83" t="s">
        <v>41</v>
      </c>
      <c r="G236" s="24">
        <v>0</v>
      </c>
      <c r="H236" s="24" t="s">
        <v>2797</v>
      </c>
      <c r="I236" s="24" t="s">
        <v>2818</v>
      </c>
      <c r="J236" s="24" t="s">
        <v>73</v>
      </c>
      <c r="K236" s="72" t="str">
        <f t="shared" si="7"/>
        <v>EUPE12 ICPL Curncy</v>
      </c>
      <c r="L236" s="25" t="str">
        <f t="shared" si="8"/>
        <v>ICPL</v>
      </c>
      <c r="M236" s="26">
        <f t="shared" ca="1" si="8"/>
        <v>42276</v>
      </c>
      <c r="N236" s="25" t="b">
        <f t="shared" si="8"/>
        <v>1</v>
      </c>
      <c r="O236" s="84" t="e">
        <f ca="1">IF($N236,_xll.BDP($K236,O$4),"[DISABLED]")</f>
        <v>#NAME?</v>
      </c>
      <c r="P236" s="84" t="e">
        <f ca="1">IF($N236,_xll.BDP($K236,P$4),"[DISABLED]")</f>
        <v>#NAME?</v>
      </c>
      <c r="Q236" s="84" t="e">
        <f ca="1">IF($N236,_xll.BDP($K236,Q$4),"[DISABLED]")</f>
        <v>#NAME?</v>
      </c>
      <c r="R236" s="84" t="e">
        <f ca="1">IF($N236,_xll.BDH($K236,R$4,$M236),"[DISABLED]")</f>
        <v>#NAME?</v>
      </c>
      <c r="S236" s="84" t="e">
        <f ca="1">IF($N236,_xll.BDH($K236,S$4,$M236),"[DISABLED]")</f>
        <v>#NAME?</v>
      </c>
      <c r="T236" s="84" t="e">
        <f ca="1">IF($N236,_xll.BDH($K236,T$4,$M236),"[DISABLED]")</f>
        <v>#NAME?</v>
      </c>
      <c r="V236" s="106" t="s">
        <v>8820</v>
      </c>
      <c r="W236" s="107" t="s">
        <v>1055</v>
      </c>
      <c r="X236" s="108">
        <v>42276</v>
      </c>
      <c r="Y236" s="107" t="b">
        <v>1</v>
      </c>
      <c r="Z236" s="107" t="s">
        <v>6912</v>
      </c>
      <c r="AA236" s="107" t="s">
        <v>8333</v>
      </c>
      <c r="AB236" s="107" t="s">
        <v>8571</v>
      </c>
      <c r="AC236" s="107">
        <v>47.5</v>
      </c>
      <c r="AD236" s="107" t="s">
        <v>6569</v>
      </c>
      <c r="AE236" s="107" t="s">
        <v>6569</v>
      </c>
    </row>
    <row r="237" spans="2:31" outlineLevel="1">
      <c r="B237" s="24" t="s">
        <v>5234</v>
      </c>
      <c r="C237" s="24" t="s">
        <v>0</v>
      </c>
      <c r="D237" s="24" t="s">
        <v>57</v>
      </c>
      <c r="E237" s="24" t="s">
        <v>42</v>
      </c>
      <c r="F237" s="83" t="s">
        <v>146</v>
      </c>
      <c r="G237" s="24">
        <v>0</v>
      </c>
      <c r="H237" s="24" t="s">
        <v>2797</v>
      </c>
      <c r="I237" s="24" t="s">
        <v>2819</v>
      </c>
      <c r="J237" s="24" t="s">
        <v>73</v>
      </c>
      <c r="K237" s="72" t="str">
        <f t="shared" si="7"/>
        <v>EUPER2 ICPL Curncy</v>
      </c>
      <c r="L237" s="25" t="str">
        <f t="shared" si="8"/>
        <v>ICPL</v>
      </c>
      <c r="M237" s="26">
        <f t="shared" ca="1" si="8"/>
        <v>42276</v>
      </c>
      <c r="N237" s="25" t="b">
        <f t="shared" si="8"/>
        <v>1</v>
      </c>
      <c r="O237" s="84" t="e">
        <f ca="1">IF($N237,_xll.BDP($K237,O$4),"[DISABLED]")</f>
        <v>#NAME?</v>
      </c>
      <c r="P237" s="84" t="e">
        <f ca="1">IF($N237,_xll.BDP($K237,P$4),"[DISABLED]")</f>
        <v>#NAME?</v>
      </c>
      <c r="Q237" s="84" t="e">
        <f ca="1">IF($N237,_xll.BDP($K237,Q$4),"[DISABLED]")</f>
        <v>#NAME?</v>
      </c>
      <c r="R237" s="84" t="e">
        <f ca="1">IF($N237,_xll.BDH($K237,R$4,$M237),"[DISABLED]")</f>
        <v>#NAME?</v>
      </c>
      <c r="S237" s="84" t="e">
        <f ca="1">IF($N237,_xll.BDH($K237,S$4,$M237),"[DISABLED]")</f>
        <v>#NAME?</v>
      </c>
      <c r="T237" s="84" t="e">
        <f ca="1">IF($N237,_xll.BDH($K237,T$4,$M237),"[DISABLED]")</f>
        <v>#NAME?</v>
      </c>
      <c r="V237" s="106" t="s">
        <v>8821</v>
      </c>
      <c r="W237" s="107" t="s">
        <v>1055</v>
      </c>
      <c r="X237" s="108">
        <v>42276</v>
      </c>
      <c r="Y237" s="107" t="b">
        <v>1</v>
      </c>
      <c r="Z237" s="107" t="s">
        <v>6913</v>
      </c>
      <c r="AA237" s="107" t="s">
        <v>8333</v>
      </c>
      <c r="AB237" s="107" t="s">
        <v>8571</v>
      </c>
      <c r="AC237" s="107">
        <v>72.5</v>
      </c>
      <c r="AD237" s="107" t="s">
        <v>6569</v>
      </c>
      <c r="AE237" s="107" t="s">
        <v>6569</v>
      </c>
    </row>
    <row r="238" spans="2:31" outlineLevel="1">
      <c r="B238" s="24" t="s">
        <v>5234</v>
      </c>
      <c r="C238" s="24" t="s">
        <v>0</v>
      </c>
      <c r="D238" s="24" t="s">
        <v>57</v>
      </c>
      <c r="E238" s="24" t="s">
        <v>42</v>
      </c>
      <c r="F238" s="83" t="s">
        <v>42</v>
      </c>
      <c r="G238" s="24">
        <v>0</v>
      </c>
      <c r="H238" s="24" t="s">
        <v>2797</v>
      </c>
      <c r="I238" s="24" t="s">
        <v>2820</v>
      </c>
      <c r="J238" s="24" t="s">
        <v>73</v>
      </c>
      <c r="K238" s="72" t="str">
        <f t="shared" si="7"/>
        <v>EUPE22 ICPL Curncy</v>
      </c>
      <c r="L238" s="25" t="str">
        <f t="shared" si="8"/>
        <v>ICPL</v>
      </c>
      <c r="M238" s="26">
        <f t="shared" ca="1" si="8"/>
        <v>42276</v>
      </c>
      <c r="N238" s="25" t="b">
        <f t="shared" si="8"/>
        <v>1</v>
      </c>
      <c r="O238" s="84" t="e">
        <f ca="1">IF($N238,_xll.BDP($K238,O$4),"[DISABLED]")</f>
        <v>#NAME?</v>
      </c>
      <c r="P238" s="84" t="e">
        <f ca="1">IF($N238,_xll.BDP($K238,P$4),"[DISABLED]")</f>
        <v>#NAME?</v>
      </c>
      <c r="Q238" s="84" t="e">
        <f ca="1">IF($N238,_xll.BDP($K238,Q$4),"[DISABLED]")</f>
        <v>#NAME?</v>
      </c>
      <c r="R238" s="84" t="e">
        <f ca="1">IF($N238,_xll.BDH($K238,R$4,$M238),"[DISABLED]")</f>
        <v>#NAME?</v>
      </c>
      <c r="S238" s="84" t="e">
        <f ca="1">IF($N238,_xll.BDH($K238,S$4,$M238),"[DISABLED]")</f>
        <v>#NAME?</v>
      </c>
      <c r="T238" s="84" t="e">
        <f ca="1">IF($N238,_xll.BDH($K238,T$4,$M238),"[DISABLED]")</f>
        <v>#NAME?</v>
      </c>
      <c r="V238" s="106" t="s">
        <v>8822</v>
      </c>
      <c r="W238" s="107" t="s">
        <v>1055</v>
      </c>
      <c r="X238" s="108">
        <v>42276</v>
      </c>
      <c r="Y238" s="107" t="b">
        <v>1</v>
      </c>
      <c r="Z238" s="107" t="s">
        <v>6914</v>
      </c>
      <c r="AA238" s="107" t="s">
        <v>8333</v>
      </c>
      <c r="AB238" s="107" t="s">
        <v>8571</v>
      </c>
      <c r="AC238" s="107">
        <v>99</v>
      </c>
      <c r="AD238" s="107" t="s">
        <v>6569</v>
      </c>
      <c r="AE238" s="107" t="s">
        <v>6569</v>
      </c>
    </row>
    <row r="239" spans="2:31" outlineLevel="1">
      <c r="B239" s="24" t="s">
        <v>5234</v>
      </c>
      <c r="C239" s="24" t="s">
        <v>0</v>
      </c>
      <c r="D239" s="24" t="s">
        <v>57</v>
      </c>
      <c r="E239" s="24" t="s">
        <v>42</v>
      </c>
      <c r="F239" s="83" t="s">
        <v>43</v>
      </c>
      <c r="G239" s="24">
        <v>0</v>
      </c>
      <c r="H239" s="24" t="s">
        <v>2797</v>
      </c>
      <c r="I239" s="24" t="s">
        <v>2821</v>
      </c>
      <c r="J239" s="24" t="s">
        <v>73</v>
      </c>
      <c r="K239" s="72" t="str">
        <f t="shared" si="7"/>
        <v>EUPE32 ICPL Curncy</v>
      </c>
      <c r="L239" s="25" t="str">
        <f t="shared" si="8"/>
        <v>ICPL</v>
      </c>
      <c r="M239" s="26">
        <f t="shared" ca="1" si="8"/>
        <v>42276</v>
      </c>
      <c r="N239" s="25" t="b">
        <f t="shared" si="8"/>
        <v>1</v>
      </c>
      <c r="O239" s="84" t="e">
        <f ca="1">IF($N239,_xll.BDP($K239,O$4),"[DISABLED]")</f>
        <v>#NAME?</v>
      </c>
      <c r="P239" s="84" t="e">
        <f ca="1">IF($N239,_xll.BDP($K239,P$4),"[DISABLED]")</f>
        <v>#NAME?</v>
      </c>
      <c r="Q239" s="84" t="e">
        <f ca="1">IF($N239,_xll.BDP($K239,Q$4),"[DISABLED]")</f>
        <v>#NAME?</v>
      </c>
      <c r="R239" s="84" t="e">
        <f ca="1">IF($N239,_xll.BDH($K239,R$4,$M239),"[DISABLED]")</f>
        <v>#NAME?</v>
      </c>
      <c r="S239" s="84" t="e">
        <f ca="1">IF($N239,_xll.BDH($K239,S$4,$M239),"[DISABLED]")</f>
        <v>#NAME?</v>
      </c>
      <c r="T239" s="84" t="e">
        <f ca="1">IF($N239,_xll.BDH($K239,T$4,$M239),"[DISABLED]")</f>
        <v>#NAME?</v>
      </c>
      <c r="V239" s="106" t="s">
        <v>8823</v>
      </c>
      <c r="W239" s="107" t="s">
        <v>1055</v>
      </c>
      <c r="X239" s="108">
        <v>42276</v>
      </c>
      <c r="Y239" s="107" t="b">
        <v>1</v>
      </c>
      <c r="Z239" s="107" t="s">
        <v>6915</v>
      </c>
      <c r="AA239" s="107" t="s">
        <v>8333</v>
      </c>
      <c r="AB239" s="107" t="s">
        <v>8571</v>
      </c>
      <c r="AC239" s="107">
        <v>155</v>
      </c>
      <c r="AD239" s="107" t="s">
        <v>6569</v>
      </c>
      <c r="AE239" s="107" t="s">
        <v>6569</v>
      </c>
    </row>
    <row r="240" spans="2:31" outlineLevel="1">
      <c r="B240" s="24" t="s">
        <v>5234</v>
      </c>
      <c r="C240" s="24" t="s">
        <v>0</v>
      </c>
      <c r="D240" s="24" t="s">
        <v>57</v>
      </c>
      <c r="E240" s="24" t="s">
        <v>42</v>
      </c>
      <c r="F240" s="83" t="s">
        <v>152</v>
      </c>
      <c r="G240" s="24">
        <v>0</v>
      </c>
      <c r="H240" s="24" t="s">
        <v>2797</v>
      </c>
      <c r="I240" s="24" t="s">
        <v>2822</v>
      </c>
      <c r="J240" s="24" t="s">
        <v>73</v>
      </c>
      <c r="K240" s="72" t="str">
        <f t="shared" si="7"/>
        <v>EUPE42 ICPL Curncy</v>
      </c>
      <c r="L240" s="25" t="str">
        <f t="shared" si="8"/>
        <v>ICPL</v>
      </c>
      <c r="M240" s="26">
        <f t="shared" ca="1" si="8"/>
        <v>42276</v>
      </c>
      <c r="N240" s="25" t="b">
        <f t="shared" si="8"/>
        <v>1</v>
      </c>
      <c r="O240" s="84" t="e">
        <f ca="1">IF($N240,_xll.BDP($K240,O$4),"[DISABLED]")</f>
        <v>#NAME?</v>
      </c>
      <c r="P240" s="84" t="e">
        <f ca="1">IF($N240,_xll.BDP($K240,P$4),"[DISABLED]")</f>
        <v>#NAME?</v>
      </c>
      <c r="Q240" s="84" t="e">
        <f ca="1">IF($N240,_xll.BDP($K240,Q$4),"[DISABLED]")</f>
        <v>#NAME?</v>
      </c>
      <c r="R240" s="84" t="e">
        <f ca="1">IF($N240,_xll.BDH($K240,R$4,$M240),"[DISABLED]")</f>
        <v>#NAME?</v>
      </c>
      <c r="S240" s="84" t="e">
        <f ca="1">IF($N240,_xll.BDH($K240,S$4,$M240),"[DISABLED]")</f>
        <v>#NAME?</v>
      </c>
      <c r="T240" s="84" t="e">
        <f ca="1">IF($N240,_xll.BDH($K240,T$4,$M240),"[DISABLED]")</f>
        <v>#NAME?</v>
      </c>
      <c r="V240" s="106" t="s">
        <v>8824</v>
      </c>
      <c r="W240" s="107" t="s">
        <v>1055</v>
      </c>
      <c r="X240" s="108">
        <v>42276</v>
      </c>
      <c r="Y240" s="107" t="b">
        <v>1</v>
      </c>
      <c r="Z240" s="107" t="s">
        <v>6916</v>
      </c>
      <c r="AA240" s="107" t="s">
        <v>8333</v>
      </c>
      <c r="AB240" s="107" t="s">
        <v>8807</v>
      </c>
      <c r="AC240" s="107">
        <v>203</v>
      </c>
      <c r="AD240" s="107" t="s">
        <v>6569</v>
      </c>
      <c r="AE240" s="107" t="s">
        <v>6569</v>
      </c>
    </row>
    <row r="241" spans="2:31" outlineLevel="1">
      <c r="B241" s="24" t="s">
        <v>5234</v>
      </c>
      <c r="C241" s="24" t="s">
        <v>0</v>
      </c>
      <c r="D241" s="24" t="s">
        <v>57</v>
      </c>
      <c r="E241" s="24" t="s">
        <v>42</v>
      </c>
      <c r="F241" s="83" t="s">
        <v>44</v>
      </c>
      <c r="G241" s="24">
        <v>0</v>
      </c>
      <c r="H241" s="24" t="s">
        <v>2797</v>
      </c>
      <c r="I241" s="24" t="s">
        <v>2823</v>
      </c>
      <c r="J241" s="24" t="s">
        <v>73</v>
      </c>
      <c r="K241" s="72" t="str">
        <f t="shared" si="7"/>
        <v>EUPE52 ICPL Curncy</v>
      </c>
      <c r="L241" s="25" t="str">
        <f t="shared" si="8"/>
        <v>ICPL</v>
      </c>
      <c r="M241" s="26">
        <f t="shared" ca="1" si="8"/>
        <v>42276</v>
      </c>
      <c r="N241" s="25" t="b">
        <f t="shared" si="8"/>
        <v>1</v>
      </c>
      <c r="O241" s="84" t="e">
        <f ca="1">IF($N241,_xll.BDP($K241,O$4),"[DISABLED]")</f>
        <v>#NAME?</v>
      </c>
      <c r="P241" s="84" t="e">
        <f ca="1">IF($N241,_xll.BDP($K241,P$4),"[DISABLED]")</f>
        <v>#NAME?</v>
      </c>
      <c r="Q241" s="84" t="e">
        <f ca="1">IF($N241,_xll.BDP($K241,Q$4),"[DISABLED]")</f>
        <v>#NAME?</v>
      </c>
      <c r="R241" s="84" t="e">
        <f ca="1">IF($N241,_xll.BDH($K241,R$4,$M241),"[DISABLED]")</f>
        <v>#NAME?</v>
      </c>
      <c r="S241" s="84" t="e">
        <f ca="1">IF($N241,_xll.BDH($K241,S$4,$M241),"[DISABLED]")</f>
        <v>#NAME?</v>
      </c>
      <c r="T241" s="84" t="e">
        <f ca="1">IF($N241,_xll.BDH($K241,T$4,$M241),"[DISABLED]")</f>
        <v>#NAME?</v>
      </c>
      <c r="V241" s="106" t="s">
        <v>8825</v>
      </c>
      <c r="W241" s="107" t="s">
        <v>1055</v>
      </c>
      <c r="X241" s="108">
        <v>42276</v>
      </c>
      <c r="Y241" s="107" t="b">
        <v>1</v>
      </c>
      <c r="Z241" s="107" t="s">
        <v>6917</v>
      </c>
      <c r="AA241" s="107" t="s">
        <v>8333</v>
      </c>
      <c r="AB241" s="107" t="s">
        <v>8577</v>
      </c>
      <c r="AC241" s="107">
        <v>242</v>
      </c>
      <c r="AD241" s="107" t="s">
        <v>6569</v>
      </c>
      <c r="AE241" s="107" t="s">
        <v>6569</v>
      </c>
    </row>
    <row r="242" spans="2:31" outlineLevel="1">
      <c r="B242" s="24" t="s">
        <v>5234</v>
      </c>
      <c r="C242" s="24" t="s">
        <v>0</v>
      </c>
      <c r="D242" s="24" t="s">
        <v>57</v>
      </c>
      <c r="E242" s="24" t="s">
        <v>42</v>
      </c>
      <c r="F242" s="83" t="s">
        <v>45</v>
      </c>
      <c r="G242" s="24">
        <v>0</v>
      </c>
      <c r="H242" s="24" t="s">
        <v>2797</v>
      </c>
      <c r="I242" s="24" t="s">
        <v>2824</v>
      </c>
      <c r="J242" s="24" t="s">
        <v>73</v>
      </c>
      <c r="K242" s="72" t="str">
        <f t="shared" si="7"/>
        <v>EUPE72 ICPL Curncy</v>
      </c>
      <c r="L242" s="25" t="str">
        <f t="shared" si="8"/>
        <v>ICPL</v>
      </c>
      <c r="M242" s="26">
        <f t="shared" ca="1" si="8"/>
        <v>42276</v>
      </c>
      <c r="N242" s="25" t="b">
        <f t="shared" si="8"/>
        <v>1</v>
      </c>
      <c r="O242" s="84" t="e">
        <f ca="1">IF($N242,_xll.BDP($K242,O$4),"[DISABLED]")</f>
        <v>#NAME?</v>
      </c>
      <c r="P242" s="84" t="e">
        <f ca="1">IF($N242,_xll.BDP($K242,P$4),"[DISABLED]")</f>
        <v>#NAME?</v>
      </c>
      <c r="Q242" s="84" t="e">
        <f ca="1">IF($N242,_xll.BDP($K242,Q$4),"[DISABLED]")</f>
        <v>#NAME?</v>
      </c>
      <c r="R242" s="84" t="e">
        <f ca="1">IF($N242,_xll.BDH($K242,R$4,$M242),"[DISABLED]")</f>
        <v>#NAME?</v>
      </c>
      <c r="S242" s="84" t="e">
        <f ca="1">IF($N242,_xll.BDH($K242,S$4,$M242),"[DISABLED]")</f>
        <v>#NAME?</v>
      </c>
      <c r="T242" s="84" t="e">
        <f ca="1">IF($N242,_xll.BDH($K242,T$4,$M242),"[DISABLED]")</f>
        <v>#NAME?</v>
      </c>
      <c r="V242" s="106" t="s">
        <v>8826</v>
      </c>
      <c r="W242" s="107" t="s">
        <v>1055</v>
      </c>
      <c r="X242" s="108">
        <v>42276</v>
      </c>
      <c r="Y242" s="107" t="b">
        <v>1</v>
      </c>
      <c r="Z242" s="107" t="s">
        <v>6918</v>
      </c>
      <c r="AA242" s="107" t="s">
        <v>8333</v>
      </c>
      <c r="AB242" s="107" t="s">
        <v>8577</v>
      </c>
      <c r="AC242" s="107">
        <v>298</v>
      </c>
      <c r="AD242" s="107" t="s">
        <v>6569</v>
      </c>
      <c r="AE242" s="107" t="s">
        <v>6569</v>
      </c>
    </row>
    <row r="243" spans="2:31" outlineLevel="1">
      <c r="B243" s="24" t="s">
        <v>5234</v>
      </c>
      <c r="C243" s="24" t="s">
        <v>0</v>
      </c>
      <c r="D243" s="24" t="s">
        <v>57</v>
      </c>
      <c r="E243" s="24" t="s">
        <v>42</v>
      </c>
      <c r="F243" s="83" t="s">
        <v>46</v>
      </c>
      <c r="G243" s="24">
        <v>0</v>
      </c>
      <c r="H243" s="24" t="s">
        <v>2797</v>
      </c>
      <c r="I243" s="24" t="s">
        <v>2825</v>
      </c>
      <c r="J243" s="24" t="s">
        <v>73</v>
      </c>
      <c r="K243" s="72" t="str">
        <f t="shared" si="7"/>
        <v>EUPE102 ICPL Curncy</v>
      </c>
      <c r="L243" s="25" t="str">
        <f t="shared" si="8"/>
        <v>ICPL</v>
      </c>
      <c r="M243" s="26">
        <f t="shared" ca="1" si="8"/>
        <v>42276</v>
      </c>
      <c r="N243" s="25" t="b">
        <f t="shared" si="8"/>
        <v>1</v>
      </c>
      <c r="O243" s="84" t="e">
        <f ca="1">IF($N243,_xll.BDP($K243,O$4),"[DISABLED]")</f>
        <v>#NAME?</v>
      </c>
      <c r="P243" s="84" t="e">
        <f ca="1">IF($N243,_xll.BDP($K243,P$4),"[DISABLED]")</f>
        <v>#NAME?</v>
      </c>
      <c r="Q243" s="84" t="e">
        <f ca="1">IF($N243,_xll.BDP($K243,Q$4),"[DISABLED]")</f>
        <v>#NAME?</v>
      </c>
      <c r="R243" s="84" t="e">
        <f ca="1">IF($N243,_xll.BDH($K243,R$4,$M243),"[DISABLED]")</f>
        <v>#NAME?</v>
      </c>
      <c r="S243" s="84" t="e">
        <f ca="1">IF($N243,_xll.BDH($K243,S$4,$M243),"[DISABLED]")</f>
        <v>#NAME?</v>
      </c>
      <c r="T243" s="84" t="e">
        <f ca="1">IF($N243,_xll.BDH($K243,T$4,$M243),"[DISABLED]")</f>
        <v>#NAME?</v>
      </c>
      <c r="V243" s="106" t="s">
        <v>8827</v>
      </c>
      <c r="W243" s="107" t="s">
        <v>1055</v>
      </c>
      <c r="X243" s="108">
        <v>42276</v>
      </c>
      <c r="Y243" s="107" t="b">
        <v>1</v>
      </c>
      <c r="Z243" s="107" t="s">
        <v>6919</v>
      </c>
      <c r="AA243" s="107" t="s">
        <v>8333</v>
      </c>
      <c r="AB243" s="107" t="s">
        <v>8577</v>
      </c>
      <c r="AC243" s="107">
        <v>362</v>
      </c>
      <c r="AD243" s="107" t="s">
        <v>6569</v>
      </c>
      <c r="AE243" s="107" t="s">
        <v>6569</v>
      </c>
    </row>
    <row r="244" spans="2:31" outlineLevel="1">
      <c r="B244" s="24" t="s">
        <v>5234</v>
      </c>
      <c r="C244" s="24" t="s">
        <v>0</v>
      </c>
      <c r="D244" s="24" t="s">
        <v>57</v>
      </c>
      <c r="E244" s="24" t="s">
        <v>42</v>
      </c>
      <c r="F244" s="83" t="s">
        <v>47</v>
      </c>
      <c r="G244" s="24">
        <v>0</v>
      </c>
      <c r="H244" s="24" t="s">
        <v>2797</v>
      </c>
      <c r="I244" s="24" t="s">
        <v>2826</v>
      </c>
      <c r="J244" s="24" t="s">
        <v>73</v>
      </c>
      <c r="K244" s="72" t="str">
        <f t="shared" si="7"/>
        <v>EUPE152 ICPL Curncy</v>
      </c>
      <c r="L244" s="25" t="str">
        <f t="shared" si="8"/>
        <v>ICPL</v>
      </c>
      <c r="M244" s="26">
        <f t="shared" ca="1" si="8"/>
        <v>42276</v>
      </c>
      <c r="N244" s="25" t="b">
        <f t="shared" si="8"/>
        <v>1</v>
      </c>
      <c r="O244" s="84" t="e">
        <f ca="1">IF($N244,_xll.BDP($K244,O$4),"[DISABLED]")</f>
        <v>#NAME?</v>
      </c>
      <c r="P244" s="84" t="e">
        <f ca="1">IF($N244,_xll.BDP($K244,P$4),"[DISABLED]")</f>
        <v>#NAME?</v>
      </c>
      <c r="Q244" s="84" t="e">
        <f ca="1">IF($N244,_xll.BDP($K244,Q$4),"[DISABLED]")</f>
        <v>#NAME?</v>
      </c>
      <c r="R244" s="84" t="e">
        <f ca="1">IF($N244,_xll.BDH($K244,R$4,$M244),"[DISABLED]")</f>
        <v>#NAME?</v>
      </c>
      <c r="S244" s="84" t="e">
        <f ca="1">IF($N244,_xll.BDH($K244,S$4,$M244),"[DISABLED]")</f>
        <v>#NAME?</v>
      </c>
      <c r="T244" s="84" t="e">
        <f ca="1">IF($N244,_xll.BDH($K244,T$4,$M244),"[DISABLED]")</f>
        <v>#NAME?</v>
      </c>
      <c r="V244" s="106" t="s">
        <v>8828</v>
      </c>
      <c r="W244" s="107" t="s">
        <v>1055</v>
      </c>
      <c r="X244" s="108">
        <v>42276</v>
      </c>
      <c r="Y244" s="107" t="b">
        <v>1</v>
      </c>
      <c r="Z244" s="107" t="s">
        <v>6920</v>
      </c>
      <c r="AA244" s="107" t="s">
        <v>8333</v>
      </c>
      <c r="AB244" s="107" t="s">
        <v>8580</v>
      </c>
      <c r="AC244" s="107">
        <v>429</v>
      </c>
      <c r="AD244" s="107" t="s">
        <v>6569</v>
      </c>
      <c r="AE244" s="107" t="s">
        <v>6569</v>
      </c>
    </row>
    <row r="245" spans="2:31" outlineLevel="1">
      <c r="B245" s="24" t="s">
        <v>5234</v>
      </c>
      <c r="C245" s="24" t="s">
        <v>0</v>
      </c>
      <c r="D245" s="24" t="s">
        <v>57</v>
      </c>
      <c r="E245" s="24" t="s">
        <v>42</v>
      </c>
      <c r="F245" s="83" t="s">
        <v>48</v>
      </c>
      <c r="G245" s="24">
        <v>0</v>
      </c>
      <c r="H245" s="24" t="s">
        <v>2797</v>
      </c>
      <c r="I245" s="24" t="s">
        <v>2827</v>
      </c>
      <c r="J245" s="24" t="s">
        <v>73</v>
      </c>
      <c r="K245" s="72" t="str">
        <f t="shared" si="7"/>
        <v>EUPE202 ICPL Curncy</v>
      </c>
      <c r="L245" s="25" t="str">
        <f t="shared" si="8"/>
        <v>ICPL</v>
      </c>
      <c r="M245" s="26">
        <f t="shared" ca="1" si="8"/>
        <v>42276</v>
      </c>
      <c r="N245" s="25" t="b">
        <f t="shared" si="8"/>
        <v>1</v>
      </c>
      <c r="O245" s="84" t="e">
        <f ca="1">IF($N245,_xll.BDP($K245,O$4),"[DISABLED]")</f>
        <v>#NAME?</v>
      </c>
      <c r="P245" s="84" t="e">
        <f ca="1">IF($N245,_xll.BDP($K245,P$4),"[DISABLED]")</f>
        <v>#NAME?</v>
      </c>
      <c r="Q245" s="84" t="e">
        <f ca="1">IF($N245,_xll.BDP($K245,Q$4),"[DISABLED]")</f>
        <v>#NAME?</v>
      </c>
      <c r="R245" s="84" t="e">
        <f ca="1">IF($N245,_xll.BDH($K245,R$4,$M245),"[DISABLED]")</f>
        <v>#NAME?</v>
      </c>
      <c r="S245" s="84" t="e">
        <f ca="1">IF($N245,_xll.BDH($K245,S$4,$M245),"[DISABLED]")</f>
        <v>#NAME?</v>
      </c>
      <c r="T245" s="84" t="e">
        <f ca="1">IF($N245,_xll.BDH($K245,T$4,$M245),"[DISABLED]")</f>
        <v>#NAME?</v>
      </c>
      <c r="V245" s="106" t="s">
        <v>8829</v>
      </c>
      <c r="W245" s="107" t="s">
        <v>1055</v>
      </c>
      <c r="X245" s="108">
        <v>42276</v>
      </c>
      <c r="Y245" s="107" t="b">
        <v>1</v>
      </c>
      <c r="Z245" s="107" t="s">
        <v>6921</v>
      </c>
      <c r="AA245" s="107" t="s">
        <v>8333</v>
      </c>
      <c r="AB245" s="107" t="s">
        <v>8580</v>
      </c>
      <c r="AC245" s="107">
        <v>476</v>
      </c>
      <c r="AD245" s="107" t="s">
        <v>6569</v>
      </c>
      <c r="AE245" s="107" t="s">
        <v>6569</v>
      </c>
    </row>
    <row r="246" spans="2:31" outlineLevel="1">
      <c r="B246" s="24" t="s">
        <v>5234</v>
      </c>
      <c r="C246" s="24" t="s">
        <v>0</v>
      </c>
      <c r="D246" s="24" t="s">
        <v>57</v>
      </c>
      <c r="E246" s="24" t="s">
        <v>43</v>
      </c>
      <c r="F246" s="24" t="s">
        <v>209</v>
      </c>
      <c r="G246" s="24">
        <v>0</v>
      </c>
      <c r="H246" s="24" t="s">
        <v>2797</v>
      </c>
      <c r="I246" s="24" t="s">
        <v>2828</v>
      </c>
      <c r="J246" s="24" t="s">
        <v>73</v>
      </c>
      <c r="K246" s="72" t="str">
        <f t="shared" si="7"/>
        <v>EUPEA3 ICPL Curncy</v>
      </c>
      <c r="L246" s="25" t="str">
        <f t="shared" si="8"/>
        <v>ICPL</v>
      </c>
      <c r="M246" s="26">
        <f t="shared" ca="1" si="8"/>
        <v>42276</v>
      </c>
      <c r="N246" s="25" t="b">
        <f t="shared" si="8"/>
        <v>1</v>
      </c>
      <c r="O246" s="84" t="e">
        <f ca="1">IF($N246,_xll.BDP($K246,O$4),"[DISABLED]")</f>
        <v>#NAME?</v>
      </c>
      <c r="P246" s="84" t="e">
        <f ca="1">IF($N246,_xll.BDP($K246,P$4),"[DISABLED]")</f>
        <v>#NAME?</v>
      </c>
      <c r="Q246" s="84" t="e">
        <f ca="1">IF($N246,_xll.BDP($K246,Q$4),"[DISABLED]")</f>
        <v>#NAME?</v>
      </c>
      <c r="R246" s="84" t="e">
        <f ca="1">IF($N246,_xll.BDH($K246,R$4,$M246),"[DISABLED]")</f>
        <v>#NAME?</v>
      </c>
      <c r="S246" s="84" t="e">
        <f ca="1">IF($N246,_xll.BDH($K246,S$4,$M246),"[DISABLED]")</f>
        <v>#NAME?</v>
      </c>
      <c r="T246" s="84" t="e">
        <f ca="1">IF($N246,_xll.BDH($K246,T$4,$M246),"[DISABLED]")</f>
        <v>#NAME?</v>
      </c>
      <c r="V246" s="106" t="s">
        <v>8830</v>
      </c>
      <c r="W246" s="107" t="s">
        <v>1055</v>
      </c>
      <c r="X246" s="108">
        <v>42276</v>
      </c>
      <c r="Y246" s="107" t="b">
        <v>1</v>
      </c>
      <c r="Z246" s="107" t="s">
        <v>6922</v>
      </c>
      <c r="AA246" s="107" t="s">
        <v>8333</v>
      </c>
      <c r="AB246" s="107" t="s">
        <v>8559</v>
      </c>
      <c r="AC246" s="107">
        <v>17</v>
      </c>
      <c r="AD246" s="107" t="s">
        <v>6569</v>
      </c>
      <c r="AE246" s="107" t="s">
        <v>6569</v>
      </c>
    </row>
    <row r="247" spans="2:31" outlineLevel="1">
      <c r="B247" s="24" t="s">
        <v>5234</v>
      </c>
      <c r="C247" s="24" t="s">
        <v>0</v>
      </c>
      <c r="D247" s="24" t="s">
        <v>57</v>
      </c>
      <c r="E247" s="24" t="s">
        <v>43</v>
      </c>
      <c r="F247" s="24" t="s">
        <v>210</v>
      </c>
      <c r="G247" s="24">
        <v>0</v>
      </c>
      <c r="H247" s="24" t="s">
        <v>2797</v>
      </c>
      <c r="I247" s="24" t="s">
        <v>2829</v>
      </c>
      <c r="J247" s="24" t="s">
        <v>73</v>
      </c>
      <c r="K247" s="72" t="str">
        <f t="shared" si="7"/>
        <v>EUPEB3 ICPL Curncy</v>
      </c>
      <c r="L247" s="25" t="str">
        <f t="shared" si="8"/>
        <v>ICPL</v>
      </c>
      <c r="M247" s="26">
        <f t="shared" ca="1" si="8"/>
        <v>42276</v>
      </c>
      <c r="N247" s="25" t="b">
        <f t="shared" si="8"/>
        <v>1</v>
      </c>
      <c r="O247" s="84" t="e">
        <f ca="1">IF($N247,_xll.BDP($K247,O$4),"[DISABLED]")</f>
        <v>#NAME?</v>
      </c>
      <c r="P247" s="84" t="e">
        <f ca="1">IF($N247,_xll.BDP($K247,P$4),"[DISABLED]")</f>
        <v>#NAME?</v>
      </c>
      <c r="Q247" s="84" t="e">
        <f ca="1">IF($N247,_xll.BDP($K247,Q$4),"[DISABLED]")</f>
        <v>#NAME?</v>
      </c>
      <c r="R247" s="84" t="e">
        <f ca="1">IF($N247,_xll.BDH($K247,R$4,$M247),"[DISABLED]")</f>
        <v>#NAME?</v>
      </c>
      <c r="S247" s="84" t="e">
        <f ca="1">IF($N247,_xll.BDH($K247,S$4,$M247),"[DISABLED]")</f>
        <v>#NAME?</v>
      </c>
      <c r="T247" s="84" t="e">
        <f ca="1">IF($N247,_xll.BDH($K247,T$4,$M247),"[DISABLED]")</f>
        <v>#NAME?</v>
      </c>
      <c r="V247" s="106" t="s">
        <v>8831</v>
      </c>
      <c r="W247" s="107" t="s">
        <v>1055</v>
      </c>
      <c r="X247" s="108">
        <v>42276</v>
      </c>
      <c r="Y247" s="107" t="b">
        <v>1</v>
      </c>
      <c r="Z247" s="107" t="s">
        <v>6923</v>
      </c>
      <c r="AA247" s="107" t="s">
        <v>8333</v>
      </c>
      <c r="AB247" s="107" t="s">
        <v>8584</v>
      </c>
      <c r="AC247" s="107">
        <v>23.5</v>
      </c>
      <c r="AD247" s="107" t="s">
        <v>6569</v>
      </c>
      <c r="AE247" s="107" t="s">
        <v>6569</v>
      </c>
    </row>
    <row r="248" spans="2:31" outlineLevel="1">
      <c r="B248" s="24" t="s">
        <v>5234</v>
      </c>
      <c r="C248" s="24" t="s">
        <v>0</v>
      </c>
      <c r="D248" s="24" t="s">
        <v>57</v>
      </c>
      <c r="E248" s="24" t="s">
        <v>43</v>
      </c>
      <c r="F248" s="83" t="s">
        <v>54</v>
      </c>
      <c r="G248" s="24">
        <v>0</v>
      </c>
      <c r="H248" s="24" t="s">
        <v>2797</v>
      </c>
      <c r="I248" s="24" t="s">
        <v>2830</v>
      </c>
      <c r="J248" s="24" t="s">
        <v>73</v>
      </c>
      <c r="K248" s="72" t="str">
        <f t="shared" si="7"/>
        <v>EUPEC3 ICPL Curncy</v>
      </c>
      <c r="L248" s="25" t="str">
        <f t="shared" si="8"/>
        <v>ICPL</v>
      </c>
      <c r="M248" s="26">
        <f t="shared" ca="1" si="8"/>
        <v>42276</v>
      </c>
      <c r="N248" s="25" t="b">
        <f t="shared" si="8"/>
        <v>1</v>
      </c>
      <c r="O248" s="84" t="e">
        <f ca="1">IF($N248,_xll.BDP($K248,O$4),"[DISABLED]")</f>
        <v>#NAME?</v>
      </c>
      <c r="P248" s="84" t="e">
        <f ca="1">IF($N248,_xll.BDP($K248,P$4),"[DISABLED]")</f>
        <v>#NAME?</v>
      </c>
      <c r="Q248" s="84" t="e">
        <f ca="1">IF($N248,_xll.BDP($K248,Q$4),"[DISABLED]")</f>
        <v>#NAME?</v>
      </c>
      <c r="R248" s="84" t="e">
        <f ca="1">IF($N248,_xll.BDH($K248,R$4,$M248),"[DISABLED]")</f>
        <v>#NAME?</v>
      </c>
      <c r="S248" s="84" t="e">
        <f ca="1">IF($N248,_xll.BDH($K248,S$4,$M248),"[DISABLED]")</f>
        <v>#NAME?</v>
      </c>
      <c r="T248" s="84" t="e">
        <f ca="1">IF($N248,_xll.BDH($K248,T$4,$M248),"[DISABLED]")</f>
        <v>#NAME?</v>
      </c>
      <c r="V248" s="106" t="s">
        <v>8832</v>
      </c>
      <c r="W248" s="107" t="s">
        <v>1055</v>
      </c>
      <c r="X248" s="108">
        <v>42276</v>
      </c>
      <c r="Y248" s="107" t="b">
        <v>1</v>
      </c>
      <c r="Z248" s="107" t="s">
        <v>6924</v>
      </c>
      <c r="AA248" s="107" t="s">
        <v>8333</v>
      </c>
      <c r="AB248" s="107" t="s">
        <v>8636</v>
      </c>
      <c r="AC248" s="107">
        <v>29</v>
      </c>
      <c r="AD248" s="107" t="s">
        <v>6569</v>
      </c>
      <c r="AE248" s="107" t="s">
        <v>6569</v>
      </c>
    </row>
    <row r="249" spans="2:31" outlineLevel="1">
      <c r="B249" s="24" t="s">
        <v>5234</v>
      </c>
      <c r="C249" s="24" t="s">
        <v>0</v>
      </c>
      <c r="D249" s="24" t="s">
        <v>57</v>
      </c>
      <c r="E249" s="24" t="s">
        <v>43</v>
      </c>
      <c r="F249" s="83" t="s">
        <v>58</v>
      </c>
      <c r="G249" s="24">
        <v>0</v>
      </c>
      <c r="H249" s="24" t="s">
        <v>2797</v>
      </c>
      <c r="I249" s="24" t="s">
        <v>2831</v>
      </c>
      <c r="J249" s="24" t="s">
        <v>73</v>
      </c>
      <c r="K249" s="72" t="str">
        <f t="shared" si="7"/>
        <v>EUPEF3 ICPL Curncy</v>
      </c>
      <c r="L249" s="25" t="str">
        <f t="shared" si="8"/>
        <v>ICPL</v>
      </c>
      <c r="M249" s="26">
        <f t="shared" ca="1" si="8"/>
        <v>42276</v>
      </c>
      <c r="N249" s="25" t="b">
        <f t="shared" si="8"/>
        <v>1</v>
      </c>
      <c r="O249" s="84" t="e">
        <f ca="1">IF($N249,_xll.BDP($K249,O$4),"[DISABLED]")</f>
        <v>#NAME?</v>
      </c>
      <c r="P249" s="84" t="e">
        <f ca="1">IF($N249,_xll.BDP($K249,P$4),"[DISABLED]")</f>
        <v>#NAME?</v>
      </c>
      <c r="Q249" s="84" t="e">
        <f ca="1">IF($N249,_xll.BDP($K249,Q$4),"[DISABLED]")</f>
        <v>#NAME?</v>
      </c>
      <c r="R249" s="84" t="e">
        <f ca="1">IF($N249,_xll.BDH($K249,R$4,$M249),"[DISABLED]")</f>
        <v>#NAME?</v>
      </c>
      <c r="S249" s="84" t="e">
        <f ca="1">IF($N249,_xll.BDH($K249,S$4,$M249),"[DISABLED]")</f>
        <v>#NAME?</v>
      </c>
      <c r="T249" s="84" t="e">
        <f ca="1">IF($N249,_xll.BDH($K249,T$4,$M249),"[DISABLED]")</f>
        <v>#NAME?</v>
      </c>
      <c r="V249" s="106" t="s">
        <v>8833</v>
      </c>
      <c r="W249" s="107" t="s">
        <v>1055</v>
      </c>
      <c r="X249" s="108">
        <v>42276</v>
      </c>
      <c r="Y249" s="107" t="b">
        <v>1</v>
      </c>
      <c r="Z249" s="107" t="s">
        <v>6925</v>
      </c>
      <c r="AA249" s="107" t="s">
        <v>8333</v>
      </c>
      <c r="AB249" s="107" t="s">
        <v>8566</v>
      </c>
      <c r="AC249" s="107">
        <v>46.5</v>
      </c>
      <c r="AD249" s="107" t="s">
        <v>6569</v>
      </c>
      <c r="AE249" s="107" t="s">
        <v>6569</v>
      </c>
    </row>
    <row r="250" spans="2:31" outlineLevel="1">
      <c r="B250" s="24" t="s">
        <v>5234</v>
      </c>
      <c r="C250" s="24" t="s">
        <v>0</v>
      </c>
      <c r="D250" s="24" t="s">
        <v>57</v>
      </c>
      <c r="E250" s="24" t="s">
        <v>43</v>
      </c>
      <c r="F250" s="83" t="s">
        <v>71</v>
      </c>
      <c r="G250" s="24">
        <v>0</v>
      </c>
      <c r="H250" s="24" t="s">
        <v>2797</v>
      </c>
      <c r="I250" s="24" t="s">
        <v>2832</v>
      </c>
      <c r="J250" s="24" t="s">
        <v>73</v>
      </c>
      <c r="K250" s="72" t="str">
        <f t="shared" si="7"/>
        <v>EUPEI3 ICPL Curncy</v>
      </c>
      <c r="L250" s="25" t="str">
        <f t="shared" si="8"/>
        <v>ICPL</v>
      </c>
      <c r="M250" s="26">
        <f t="shared" ca="1" si="8"/>
        <v>42276</v>
      </c>
      <c r="N250" s="25" t="b">
        <f t="shared" si="8"/>
        <v>1</v>
      </c>
      <c r="O250" s="84" t="e">
        <f ca="1">IF($N250,_xll.BDP($K250,O$4),"[DISABLED]")</f>
        <v>#NAME?</v>
      </c>
      <c r="P250" s="84" t="e">
        <f ca="1">IF($N250,_xll.BDP($K250,P$4),"[DISABLED]")</f>
        <v>#NAME?</v>
      </c>
      <c r="Q250" s="84" t="e">
        <f ca="1">IF($N250,_xll.BDP($K250,Q$4),"[DISABLED]")</f>
        <v>#NAME?</v>
      </c>
      <c r="R250" s="84" t="e">
        <f ca="1">IF($N250,_xll.BDH($K250,R$4,$M250),"[DISABLED]")</f>
        <v>#NAME?</v>
      </c>
      <c r="S250" s="84" t="e">
        <f ca="1">IF($N250,_xll.BDH($K250,S$4,$M250),"[DISABLED]")</f>
        <v>#NAME?</v>
      </c>
      <c r="T250" s="84" t="e">
        <f ca="1">IF($N250,_xll.BDH($K250,T$4,$M250),"[DISABLED]")</f>
        <v>#NAME?</v>
      </c>
      <c r="V250" s="106" t="s">
        <v>8834</v>
      </c>
      <c r="W250" s="107" t="s">
        <v>1055</v>
      </c>
      <c r="X250" s="108">
        <v>42276</v>
      </c>
      <c r="Y250" s="107" t="b">
        <v>1</v>
      </c>
      <c r="Z250" s="107" t="s">
        <v>6926</v>
      </c>
      <c r="AA250" s="107" t="s">
        <v>8333</v>
      </c>
      <c r="AB250" s="107" t="s">
        <v>8566</v>
      </c>
      <c r="AC250" s="107">
        <v>65.5</v>
      </c>
      <c r="AD250" s="107" t="s">
        <v>6569</v>
      </c>
      <c r="AE250" s="107" t="s">
        <v>6569</v>
      </c>
    </row>
    <row r="251" spans="2:31" outlineLevel="1">
      <c r="B251" s="24" t="s">
        <v>5234</v>
      </c>
      <c r="C251" s="24" t="s">
        <v>0</v>
      </c>
      <c r="D251" s="24" t="s">
        <v>57</v>
      </c>
      <c r="E251" s="24" t="s">
        <v>43</v>
      </c>
      <c r="F251" s="83" t="s">
        <v>41</v>
      </c>
      <c r="G251" s="24">
        <v>0</v>
      </c>
      <c r="H251" s="24" t="s">
        <v>2797</v>
      </c>
      <c r="I251" s="24" t="s">
        <v>2833</v>
      </c>
      <c r="J251" s="24" t="s">
        <v>73</v>
      </c>
      <c r="K251" s="72" t="str">
        <f t="shared" si="7"/>
        <v>EUPE13 ICPL Curncy</v>
      </c>
      <c r="L251" s="25" t="str">
        <f t="shared" si="8"/>
        <v>ICPL</v>
      </c>
      <c r="M251" s="26">
        <f t="shared" ca="1" si="8"/>
        <v>42276</v>
      </c>
      <c r="N251" s="25" t="b">
        <f t="shared" si="8"/>
        <v>1</v>
      </c>
      <c r="O251" s="84" t="e">
        <f ca="1">IF($N251,_xll.BDP($K251,O$4),"[DISABLED]")</f>
        <v>#NAME?</v>
      </c>
      <c r="P251" s="84" t="e">
        <f ca="1">IF($N251,_xll.BDP($K251,P$4),"[DISABLED]")</f>
        <v>#NAME?</v>
      </c>
      <c r="Q251" s="84" t="e">
        <f ca="1">IF($N251,_xll.BDP($K251,Q$4),"[DISABLED]")</f>
        <v>#NAME?</v>
      </c>
      <c r="R251" s="84" t="e">
        <f ca="1">IF($N251,_xll.BDH($K251,R$4,$M251),"[DISABLED]")</f>
        <v>#NAME?</v>
      </c>
      <c r="S251" s="84" t="e">
        <f ca="1">IF($N251,_xll.BDH($K251,S$4,$M251),"[DISABLED]")</f>
        <v>#NAME?</v>
      </c>
      <c r="T251" s="84" t="e">
        <f ca="1">IF($N251,_xll.BDH($K251,T$4,$M251),"[DISABLED]")</f>
        <v>#NAME?</v>
      </c>
      <c r="V251" s="106" t="s">
        <v>8835</v>
      </c>
      <c r="W251" s="107" t="s">
        <v>1055</v>
      </c>
      <c r="X251" s="108">
        <v>42276</v>
      </c>
      <c r="Y251" s="107" t="b">
        <v>1</v>
      </c>
      <c r="Z251" s="107" t="s">
        <v>6927</v>
      </c>
      <c r="AA251" s="107" t="s">
        <v>8333</v>
      </c>
      <c r="AB251" s="107" t="s">
        <v>8604</v>
      </c>
      <c r="AC251" s="107">
        <v>83</v>
      </c>
      <c r="AD251" s="107" t="s">
        <v>6569</v>
      </c>
      <c r="AE251" s="107" t="s">
        <v>6569</v>
      </c>
    </row>
    <row r="252" spans="2:31" outlineLevel="1">
      <c r="B252" s="24" t="s">
        <v>5234</v>
      </c>
      <c r="C252" s="24" t="s">
        <v>0</v>
      </c>
      <c r="D252" s="24" t="s">
        <v>57</v>
      </c>
      <c r="E252" s="24" t="s">
        <v>43</v>
      </c>
      <c r="F252" s="83" t="s">
        <v>146</v>
      </c>
      <c r="G252" s="24">
        <v>0</v>
      </c>
      <c r="H252" s="24" t="s">
        <v>2797</v>
      </c>
      <c r="I252" s="24" t="s">
        <v>2834</v>
      </c>
      <c r="J252" s="24" t="s">
        <v>73</v>
      </c>
      <c r="K252" s="72" t="str">
        <f t="shared" si="7"/>
        <v>EUPER3 ICPL Curncy</v>
      </c>
      <c r="L252" s="25" t="str">
        <f t="shared" si="8"/>
        <v>ICPL</v>
      </c>
      <c r="M252" s="26">
        <f t="shared" ca="1" si="8"/>
        <v>42276</v>
      </c>
      <c r="N252" s="25" t="b">
        <f t="shared" si="8"/>
        <v>1</v>
      </c>
      <c r="O252" s="84" t="e">
        <f ca="1">IF($N252,_xll.BDP($K252,O$4),"[DISABLED]")</f>
        <v>#NAME?</v>
      </c>
      <c r="P252" s="84" t="e">
        <f ca="1">IF($N252,_xll.BDP($K252,P$4),"[DISABLED]")</f>
        <v>#NAME?</v>
      </c>
      <c r="Q252" s="84" t="e">
        <f ca="1">IF($N252,_xll.BDP($K252,Q$4),"[DISABLED]")</f>
        <v>#NAME?</v>
      </c>
      <c r="R252" s="84" t="e">
        <f ca="1">IF($N252,_xll.BDH($K252,R$4,$M252),"[DISABLED]")</f>
        <v>#NAME?</v>
      </c>
      <c r="S252" s="84" t="e">
        <f ca="1">IF($N252,_xll.BDH($K252,S$4,$M252),"[DISABLED]")</f>
        <v>#NAME?</v>
      </c>
      <c r="T252" s="84" t="e">
        <f ca="1">IF($N252,_xll.BDH($K252,T$4,$M252),"[DISABLED]")</f>
        <v>#NAME?</v>
      </c>
      <c r="V252" s="106" t="s">
        <v>8836</v>
      </c>
      <c r="W252" s="107" t="s">
        <v>1055</v>
      </c>
      <c r="X252" s="108">
        <v>42276</v>
      </c>
      <c r="Y252" s="107" t="b">
        <v>1</v>
      </c>
      <c r="Z252" s="107" t="s">
        <v>6928</v>
      </c>
      <c r="AA252" s="107" t="s">
        <v>8333</v>
      </c>
      <c r="AB252" s="107" t="s">
        <v>8571</v>
      </c>
      <c r="AC252" s="107">
        <v>124</v>
      </c>
      <c r="AD252" s="107" t="s">
        <v>6569</v>
      </c>
      <c r="AE252" s="107" t="s">
        <v>6569</v>
      </c>
    </row>
    <row r="253" spans="2:31" outlineLevel="1">
      <c r="B253" s="24" t="s">
        <v>5234</v>
      </c>
      <c r="C253" s="24" t="s">
        <v>0</v>
      </c>
      <c r="D253" s="24" t="s">
        <v>57</v>
      </c>
      <c r="E253" s="24" t="s">
        <v>43</v>
      </c>
      <c r="F253" s="83" t="s">
        <v>42</v>
      </c>
      <c r="G253" s="24">
        <v>0</v>
      </c>
      <c r="H253" s="24" t="s">
        <v>2797</v>
      </c>
      <c r="I253" s="24" t="s">
        <v>2835</v>
      </c>
      <c r="J253" s="24" t="s">
        <v>73</v>
      </c>
      <c r="K253" s="72" t="str">
        <f t="shared" si="7"/>
        <v>EUPE23 ICPL Curncy</v>
      </c>
      <c r="L253" s="25" t="str">
        <f t="shared" si="8"/>
        <v>ICPL</v>
      </c>
      <c r="M253" s="26">
        <f t="shared" ca="1" si="8"/>
        <v>42276</v>
      </c>
      <c r="N253" s="25" t="b">
        <f t="shared" si="8"/>
        <v>1</v>
      </c>
      <c r="O253" s="84" t="e">
        <f ca="1">IF($N253,_xll.BDP($K253,O$4),"[DISABLED]")</f>
        <v>#NAME?</v>
      </c>
      <c r="P253" s="84" t="e">
        <f ca="1">IF($N253,_xll.BDP($K253,P$4),"[DISABLED]")</f>
        <v>#NAME?</v>
      </c>
      <c r="Q253" s="84" t="e">
        <f ca="1">IF($N253,_xll.BDP($K253,Q$4),"[DISABLED]")</f>
        <v>#NAME?</v>
      </c>
      <c r="R253" s="84" t="e">
        <f ca="1">IF($N253,_xll.BDH($K253,R$4,$M253),"[DISABLED]")</f>
        <v>#NAME?</v>
      </c>
      <c r="S253" s="84" t="e">
        <f ca="1">IF($N253,_xll.BDH($K253,S$4,$M253),"[DISABLED]")</f>
        <v>#NAME?</v>
      </c>
      <c r="T253" s="84" t="e">
        <f ca="1">IF($N253,_xll.BDH($K253,T$4,$M253),"[DISABLED]")</f>
        <v>#NAME?</v>
      </c>
      <c r="V253" s="106" t="s">
        <v>8837</v>
      </c>
      <c r="W253" s="107" t="s">
        <v>1055</v>
      </c>
      <c r="X253" s="108">
        <v>42276</v>
      </c>
      <c r="Y253" s="107" t="b">
        <v>1</v>
      </c>
      <c r="Z253" s="107" t="s">
        <v>6929</v>
      </c>
      <c r="AA253" s="107" t="s">
        <v>8333</v>
      </c>
      <c r="AB253" s="107" t="s">
        <v>8838</v>
      </c>
      <c r="AC253" s="107">
        <v>164</v>
      </c>
      <c r="AD253" s="107" t="s">
        <v>6569</v>
      </c>
      <c r="AE253" s="107" t="s">
        <v>6569</v>
      </c>
    </row>
    <row r="254" spans="2:31" outlineLevel="1">
      <c r="B254" s="24" t="s">
        <v>5234</v>
      </c>
      <c r="C254" s="24" t="s">
        <v>0</v>
      </c>
      <c r="D254" s="24" t="s">
        <v>57</v>
      </c>
      <c r="E254" s="24" t="s">
        <v>43</v>
      </c>
      <c r="F254" s="83" t="s">
        <v>43</v>
      </c>
      <c r="G254" s="24">
        <v>0</v>
      </c>
      <c r="H254" s="24" t="s">
        <v>2797</v>
      </c>
      <c r="I254" s="24" t="s">
        <v>2836</v>
      </c>
      <c r="J254" s="24" t="s">
        <v>73</v>
      </c>
      <c r="K254" s="72" t="str">
        <f t="shared" si="7"/>
        <v>EUPE33 ICPL Curncy</v>
      </c>
      <c r="L254" s="25" t="str">
        <f t="shared" si="8"/>
        <v>ICPL</v>
      </c>
      <c r="M254" s="26">
        <f t="shared" ca="1" si="8"/>
        <v>42276</v>
      </c>
      <c r="N254" s="25" t="b">
        <f t="shared" si="8"/>
        <v>1</v>
      </c>
      <c r="O254" s="84" t="e">
        <f ca="1">IF($N254,_xll.BDP($K254,O$4),"[DISABLED]")</f>
        <v>#NAME?</v>
      </c>
      <c r="P254" s="84" t="e">
        <f ca="1">IF($N254,_xll.BDP($K254,P$4),"[DISABLED]")</f>
        <v>#NAME?</v>
      </c>
      <c r="Q254" s="84" t="e">
        <f ca="1">IF($N254,_xll.BDP($K254,Q$4),"[DISABLED]")</f>
        <v>#NAME?</v>
      </c>
      <c r="R254" s="84" t="e">
        <f ca="1">IF($N254,_xll.BDH($K254,R$4,$M254),"[DISABLED]")</f>
        <v>#NAME?</v>
      </c>
      <c r="S254" s="84" t="e">
        <f ca="1">IF($N254,_xll.BDH($K254,S$4,$M254),"[DISABLED]")</f>
        <v>#NAME?</v>
      </c>
      <c r="T254" s="84" t="e">
        <f ca="1">IF($N254,_xll.BDH($K254,T$4,$M254),"[DISABLED]")</f>
        <v>#NAME?</v>
      </c>
      <c r="V254" s="106" t="s">
        <v>8839</v>
      </c>
      <c r="W254" s="107" t="s">
        <v>1055</v>
      </c>
      <c r="X254" s="108">
        <v>42276</v>
      </c>
      <c r="Y254" s="107" t="b">
        <v>1</v>
      </c>
      <c r="Z254" s="107" t="s">
        <v>6930</v>
      </c>
      <c r="AA254" s="107" t="s">
        <v>8333</v>
      </c>
      <c r="AB254" s="107" t="s">
        <v>8606</v>
      </c>
      <c r="AC254" s="107">
        <v>240</v>
      </c>
      <c r="AD254" s="107" t="s">
        <v>6569</v>
      </c>
      <c r="AE254" s="107" t="s">
        <v>6569</v>
      </c>
    </row>
    <row r="255" spans="2:31" outlineLevel="1">
      <c r="B255" s="24" t="s">
        <v>5234</v>
      </c>
      <c r="C255" s="24" t="s">
        <v>0</v>
      </c>
      <c r="D255" s="24" t="s">
        <v>57</v>
      </c>
      <c r="E255" s="24" t="s">
        <v>43</v>
      </c>
      <c r="F255" s="83" t="s">
        <v>152</v>
      </c>
      <c r="G255" s="24">
        <v>0</v>
      </c>
      <c r="H255" s="24" t="s">
        <v>2797</v>
      </c>
      <c r="I255" s="24" t="s">
        <v>2837</v>
      </c>
      <c r="J255" s="24" t="s">
        <v>73</v>
      </c>
      <c r="K255" s="72" t="str">
        <f t="shared" si="7"/>
        <v>EUPE43 ICPL Curncy</v>
      </c>
      <c r="L255" s="25" t="str">
        <f t="shared" si="8"/>
        <v>ICPL</v>
      </c>
      <c r="M255" s="26">
        <f t="shared" ca="1" si="8"/>
        <v>42276</v>
      </c>
      <c r="N255" s="25" t="b">
        <f t="shared" si="8"/>
        <v>1</v>
      </c>
      <c r="O255" s="84" t="e">
        <f ca="1">IF($N255,_xll.BDP($K255,O$4),"[DISABLED]")</f>
        <v>#NAME?</v>
      </c>
      <c r="P255" s="84" t="e">
        <f ca="1">IF($N255,_xll.BDP($K255,P$4),"[DISABLED]")</f>
        <v>#NAME?</v>
      </c>
      <c r="Q255" s="84" t="e">
        <f ca="1">IF($N255,_xll.BDP($K255,Q$4),"[DISABLED]")</f>
        <v>#NAME?</v>
      </c>
      <c r="R255" s="84" t="e">
        <f ca="1">IF($N255,_xll.BDH($K255,R$4,$M255),"[DISABLED]")</f>
        <v>#NAME?</v>
      </c>
      <c r="S255" s="84" t="e">
        <f ca="1">IF($N255,_xll.BDH($K255,S$4,$M255),"[DISABLED]")</f>
        <v>#NAME?</v>
      </c>
      <c r="T255" s="84" t="e">
        <f ca="1">IF($N255,_xll.BDH($K255,T$4,$M255),"[DISABLED]")</f>
        <v>#NAME?</v>
      </c>
      <c r="V255" s="106" t="s">
        <v>8840</v>
      </c>
      <c r="W255" s="107" t="s">
        <v>1055</v>
      </c>
      <c r="X255" s="108">
        <v>42276</v>
      </c>
      <c r="Y255" s="107" t="b">
        <v>1</v>
      </c>
      <c r="Z255" s="107" t="s">
        <v>6931</v>
      </c>
      <c r="AA255" s="107" t="s">
        <v>8333</v>
      </c>
      <c r="AB255" s="107" t="s">
        <v>8606</v>
      </c>
      <c r="AC255" s="107">
        <v>307</v>
      </c>
      <c r="AD255" s="107" t="s">
        <v>6569</v>
      </c>
      <c r="AE255" s="107" t="s">
        <v>6569</v>
      </c>
    </row>
    <row r="256" spans="2:31" outlineLevel="1">
      <c r="B256" s="24" t="s">
        <v>5234</v>
      </c>
      <c r="C256" s="24" t="s">
        <v>0</v>
      </c>
      <c r="D256" s="24" t="s">
        <v>57</v>
      </c>
      <c r="E256" s="24" t="s">
        <v>43</v>
      </c>
      <c r="F256" s="83" t="s">
        <v>44</v>
      </c>
      <c r="G256" s="24">
        <v>0</v>
      </c>
      <c r="H256" s="24" t="s">
        <v>2797</v>
      </c>
      <c r="I256" s="24" t="s">
        <v>2838</v>
      </c>
      <c r="J256" s="24" t="s">
        <v>73</v>
      </c>
      <c r="K256" s="72" t="str">
        <f t="shared" si="7"/>
        <v>EUPE53 ICPL Curncy</v>
      </c>
      <c r="L256" s="25" t="str">
        <f t="shared" si="8"/>
        <v>ICPL</v>
      </c>
      <c r="M256" s="26">
        <f t="shared" ca="1" si="8"/>
        <v>42276</v>
      </c>
      <c r="N256" s="25" t="b">
        <f t="shared" si="8"/>
        <v>1</v>
      </c>
      <c r="O256" s="84" t="e">
        <f ca="1">IF($N256,_xll.BDP($K256,O$4),"[DISABLED]")</f>
        <v>#NAME?</v>
      </c>
      <c r="P256" s="84" t="e">
        <f ca="1">IF($N256,_xll.BDP($K256,P$4),"[DISABLED]")</f>
        <v>#NAME?</v>
      </c>
      <c r="Q256" s="84" t="e">
        <f ca="1">IF($N256,_xll.BDP($K256,Q$4),"[DISABLED]")</f>
        <v>#NAME?</v>
      </c>
      <c r="R256" s="84" t="e">
        <f ca="1">IF($N256,_xll.BDH($K256,R$4,$M256),"[DISABLED]")</f>
        <v>#NAME?</v>
      </c>
      <c r="S256" s="84" t="e">
        <f ca="1">IF($N256,_xll.BDH($K256,S$4,$M256),"[DISABLED]")</f>
        <v>#NAME?</v>
      </c>
      <c r="T256" s="84" t="e">
        <f ca="1">IF($N256,_xll.BDH($K256,T$4,$M256),"[DISABLED]")</f>
        <v>#NAME?</v>
      </c>
      <c r="V256" s="106" t="s">
        <v>8841</v>
      </c>
      <c r="W256" s="107" t="s">
        <v>1055</v>
      </c>
      <c r="X256" s="108">
        <v>42276</v>
      </c>
      <c r="Y256" s="107" t="b">
        <v>1</v>
      </c>
      <c r="Z256" s="107" t="s">
        <v>6932</v>
      </c>
      <c r="AA256" s="107" t="s">
        <v>8333</v>
      </c>
      <c r="AB256" s="107" t="s">
        <v>8810</v>
      </c>
      <c r="AC256" s="107">
        <v>365</v>
      </c>
      <c r="AD256" s="107" t="s">
        <v>6569</v>
      </c>
      <c r="AE256" s="107" t="s">
        <v>6569</v>
      </c>
    </row>
    <row r="257" spans="2:31" outlineLevel="1">
      <c r="B257" s="24" t="s">
        <v>5234</v>
      </c>
      <c r="C257" s="24" t="s">
        <v>0</v>
      </c>
      <c r="D257" s="24" t="s">
        <v>57</v>
      </c>
      <c r="E257" s="24" t="s">
        <v>43</v>
      </c>
      <c r="F257" s="83" t="s">
        <v>45</v>
      </c>
      <c r="G257" s="24">
        <v>0</v>
      </c>
      <c r="H257" s="24" t="s">
        <v>2797</v>
      </c>
      <c r="I257" s="24" t="s">
        <v>2839</v>
      </c>
      <c r="J257" s="24" t="s">
        <v>73</v>
      </c>
      <c r="K257" s="72" t="str">
        <f t="shared" si="7"/>
        <v>EUPE73 ICPL Curncy</v>
      </c>
      <c r="L257" s="25" t="str">
        <f t="shared" si="8"/>
        <v>ICPL</v>
      </c>
      <c r="M257" s="26">
        <f t="shared" ca="1" si="8"/>
        <v>42276</v>
      </c>
      <c r="N257" s="25" t="b">
        <f t="shared" si="8"/>
        <v>1</v>
      </c>
      <c r="O257" s="84" t="e">
        <f ca="1">IF($N257,_xll.BDP($K257,O$4),"[DISABLED]")</f>
        <v>#NAME?</v>
      </c>
      <c r="P257" s="84" t="e">
        <f ca="1">IF($N257,_xll.BDP($K257,P$4),"[DISABLED]")</f>
        <v>#NAME?</v>
      </c>
      <c r="Q257" s="84" t="e">
        <f ca="1">IF($N257,_xll.BDP($K257,Q$4),"[DISABLED]")</f>
        <v>#NAME?</v>
      </c>
      <c r="R257" s="84" t="e">
        <f ca="1">IF($N257,_xll.BDH($K257,R$4,$M257),"[DISABLED]")</f>
        <v>#NAME?</v>
      </c>
      <c r="S257" s="84" t="e">
        <f ca="1">IF($N257,_xll.BDH($K257,S$4,$M257),"[DISABLED]")</f>
        <v>#NAME?</v>
      </c>
      <c r="T257" s="84" t="e">
        <f ca="1">IF($N257,_xll.BDH($K257,T$4,$M257),"[DISABLED]")</f>
        <v>#NAME?</v>
      </c>
      <c r="V257" s="106" t="s">
        <v>8842</v>
      </c>
      <c r="W257" s="107" t="s">
        <v>1055</v>
      </c>
      <c r="X257" s="108">
        <v>42276</v>
      </c>
      <c r="Y257" s="107" t="b">
        <v>1</v>
      </c>
      <c r="Z257" s="107" t="s">
        <v>6933</v>
      </c>
      <c r="AA257" s="107" t="s">
        <v>8333</v>
      </c>
      <c r="AB257" s="107" t="s">
        <v>8843</v>
      </c>
      <c r="AC257" s="107">
        <v>446</v>
      </c>
      <c r="AD257" s="107" t="s">
        <v>6569</v>
      </c>
      <c r="AE257" s="107" t="s">
        <v>6569</v>
      </c>
    </row>
    <row r="258" spans="2:31" outlineLevel="1">
      <c r="B258" s="24" t="s">
        <v>5234</v>
      </c>
      <c r="C258" s="24" t="s">
        <v>0</v>
      </c>
      <c r="D258" s="24" t="s">
        <v>57</v>
      </c>
      <c r="E258" s="24" t="s">
        <v>43</v>
      </c>
      <c r="F258" s="83" t="s">
        <v>46</v>
      </c>
      <c r="G258" s="24">
        <v>0</v>
      </c>
      <c r="H258" s="24" t="s">
        <v>2797</v>
      </c>
      <c r="I258" s="24" t="s">
        <v>2840</v>
      </c>
      <c r="J258" s="24" t="s">
        <v>73</v>
      </c>
      <c r="K258" s="72" t="str">
        <f t="shared" si="7"/>
        <v>EUPE103 ICPL Curncy</v>
      </c>
      <c r="L258" s="25" t="str">
        <f t="shared" si="8"/>
        <v>ICPL</v>
      </c>
      <c r="M258" s="26">
        <f t="shared" ca="1" si="8"/>
        <v>42276</v>
      </c>
      <c r="N258" s="25" t="b">
        <f t="shared" si="8"/>
        <v>1</v>
      </c>
      <c r="O258" s="84" t="e">
        <f ca="1">IF($N258,_xll.BDP($K258,O$4),"[DISABLED]")</f>
        <v>#NAME?</v>
      </c>
      <c r="P258" s="84" t="e">
        <f ca="1">IF($N258,_xll.BDP($K258,P$4),"[DISABLED]")</f>
        <v>#NAME?</v>
      </c>
      <c r="Q258" s="84" t="e">
        <f ca="1">IF($N258,_xll.BDP($K258,Q$4),"[DISABLED]")</f>
        <v>#NAME?</v>
      </c>
      <c r="R258" s="84" t="e">
        <f ca="1">IF($N258,_xll.BDH($K258,R$4,$M258),"[DISABLED]")</f>
        <v>#NAME?</v>
      </c>
      <c r="S258" s="84" t="e">
        <f ca="1">IF($N258,_xll.BDH($K258,S$4,$M258),"[DISABLED]")</f>
        <v>#NAME?</v>
      </c>
      <c r="T258" s="84" t="e">
        <f ca="1">IF($N258,_xll.BDH($K258,T$4,$M258),"[DISABLED]")</f>
        <v>#NAME?</v>
      </c>
      <c r="V258" s="106" t="s">
        <v>8844</v>
      </c>
      <c r="W258" s="107" t="s">
        <v>1055</v>
      </c>
      <c r="X258" s="108">
        <v>42276</v>
      </c>
      <c r="Y258" s="107" t="b">
        <v>1</v>
      </c>
      <c r="Z258" s="107" t="s">
        <v>6934</v>
      </c>
      <c r="AA258" s="107" t="s">
        <v>8333</v>
      </c>
      <c r="AB258" s="107" t="s">
        <v>8845</v>
      </c>
      <c r="AC258" s="107">
        <v>540</v>
      </c>
      <c r="AD258" s="107" t="s">
        <v>6569</v>
      </c>
      <c r="AE258" s="107" t="s">
        <v>6569</v>
      </c>
    </row>
    <row r="259" spans="2:31" outlineLevel="1">
      <c r="B259" s="24" t="s">
        <v>5234</v>
      </c>
      <c r="C259" s="24" t="s">
        <v>0</v>
      </c>
      <c r="D259" s="24" t="s">
        <v>57</v>
      </c>
      <c r="E259" s="24" t="s">
        <v>43</v>
      </c>
      <c r="F259" s="83" t="s">
        <v>47</v>
      </c>
      <c r="G259" s="24">
        <v>0</v>
      </c>
      <c r="H259" s="24" t="s">
        <v>2797</v>
      </c>
      <c r="I259" s="24" t="s">
        <v>2841</v>
      </c>
      <c r="J259" s="24" t="s">
        <v>73</v>
      </c>
      <c r="K259" s="72" t="str">
        <f t="shared" si="7"/>
        <v>EUPE153 ICPL Curncy</v>
      </c>
      <c r="L259" s="25" t="str">
        <f t="shared" si="8"/>
        <v>ICPL</v>
      </c>
      <c r="M259" s="26">
        <f t="shared" ca="1" si="8"/>
        <v>42276</v>
      </c>
      <c r="N259" s="25" t="b">
        <f t="shared" si="8"/>
        <v>1</v>
      </c>
      <c r="O259" s="84" t="e">
        <f ca="1">IF($N259,_xll.BDP($K259,O$4),"[DISABLED]")</f>
        <v>#NAME?</v>
      </c>
      <c r="P259" s="84" t="e">
        <f ca="1">IF($N259,_xll.BDP($K259,P$4),"[DISABLED]")</f>
        <v>#NAME?</v>
      </c>
      <c r="Q259" s="84" t="e">
        <f ca="1">IF($N259,_xll.BDP($K259,Q$4),"[DISABLED]")</f>
        <v>#NAME?</v>
      </c>
      <c r="R259" s="84" t="e">
        <f ca="1">IF($N259,_xll.BDH($K259,R$4,$M259),"[DISABLED]")</f>
        <v>#NAME?</v>
      </c>
      <c r="S259" s="84" t="e">
        <f ca="1">IF($N259,_xll.BDH($K259,S$4,$M259),"[DISABLED]")</f>
        <v>#NAME?</v>
      </c>
      <c r="T259" s="84" t="e">
        <f ca="1">IF($N259,_xll.BDH($K259,T$4,$M259),"[DISABLED]")</f>
        <v>#NAME?</v>
      </c>
      <c r="V259" s="106" t="s">
        <v>8846</v>
      </c>
      <c r="W259" s="107" t="s">
        <v>1055</v>
      </c>
      <c r="X259" s="108">
        <v>42276</v>
      </c>
      <c r="Y259" s="107" t="b">
        <v>1</v>
      </c>
      <c r="Z259" s="107" t="s">
        <v>6935</v>
      </c>
      <c r="AA259" s="107" t="s">
        <v>8333</v>
      </c>
      <c r="AB259" s="107" t="s">
        <v>8580</v>
      </c>
      <c r="AC259" s="107">
        <v>637</v>
      </c>
      <c r="AD259" s="107" t="s">
        <v>6569</v>
      </c>
      <c r="AE259" s="107" t="s">
        <v>6569</v>
      </c>
    </row>
    <row r="260" spans="2:31" outlineLevel="1">
      <c r="B260" s="24" t="s">
        <v>5234</v>
      </c>
      <c r="C260" s="24" t="s">
        <v>0</v>
      </c>
      <c r="D260" s="24" t="s">
        <v>57</v>
      </c>
      <c r="E260" s="24" t="s">
        <v>43</v>
      </c>
      <c r="F260" s="83" t="s">
        <v>48</v>
      </c>
      <c r="G260" s="24">
        <v>0</v>
      </c>
      <c r="H260" s="24" t="s">
        <v>2797</v>
      </c>
      <c r="I260" s="24" t="s">
        <v>2842</v>
      </c>
      <c r="J260" s="24" t="s">
        <v>73</v>
      </c>
      <c r="K260" s="72" t="str">
        <f t="shared" si="7"/>
        <v>EUPE203 ICPL Curncy</v>
      </c>
      <c r="L260" s="25" t="str">
        <f t="shared" si="8"/>
        <v>ICPL</v>
      </c>
      <c r="M260" s="26">
        <f t="shared" ca="1" si="8"/>
        <v>42276</v>
      </c>
      <c r="N260" s="25" t="b">
        <f t="shared" si="8"/>
        <v>1</v>
      </c>
      <c r="O260" s="84" t="e">
        <f ca="1">IF($N260,_xll.BDP($K260,O$4),"[DISABLED]")</f>
        <v>#NAME?</v>
      </c>
      <c r="P260" s="84" t="e">
        <f ca="1">IF($N260,_xll.BDP($K260,P$4),"[DISABLED]")</f>
        <v>#NAME?</v>
      </c>
      <c r="Q260" s="84" t="e">
        <f ca="1">IF($N260,_xll.BDP($K260,Q$4),"[DISABLED]")</f>
        <v>#NAME?</v>
      </c>
      <c r="R260" s="84" t="e">
        <f ca="1">IF($N260,_xll.BDH($K260,R$4,$M260),"[DISABLED]")</f>
        <v>#NAME?</v>
      </c>
      <c r="S260" s="84" t="e">
        <f ca="1">IF($N260,_xll.BDH($K260,S$4,$M260),"[DISABLED]")</f>
        <v>#NAME?</v>
      </c>
      <c r="T260" s="84" t="e">
        <f ca="1">IF($N260,_xll.BDH($K260,T$4,$M260),"[DISABLED]")</f>
        <v>#NAME?</v>
      </c>
      <c r="V260" s="106" t="s">
        <v>8847</v>
      </c>
      <c r="W260" s="107" t="s">
        <v>1055</v>
      </c>
      <c r="X260" s="108">
        <v>42276</v>
      </c>
      <c r="Y260" s="107" t="b">
        <v>1</v>
      </c>
      <c r="Z260" s="107" t="s">
        <v>6936</v>
      </c>
      <c r="AA260" s="107" t="s">
        <v>8333</v>
      </c>
      <c r="AB260" s="107" t="s">
        <v>8580</v>
      </c>
      <c r="AC260" s="107">
        <v>702</v>
      </c>
      <c r="AD260" s="107" t="s">
        <v>6569</v>
      </c>
      <c r="AE260" s="107" t="s">
        <v>6569</v>
      </c>
    </row>
    <row r="261" spans="2:31" outlineLevel="1">
      <c r="B261" s="24" t="s">
        <v>5234</v>
      </c>
      <c r="C261" s="24" t="s">
        <v>0</v>
      </c>
      <c r="D261" s="24" t="s">
        <v>57</v>
      </c>
      <c r="E261" s="24" t="s">
        <v>152</v>
      </c>
      <c r="F261" s="24" t="s">
        <v>209</v>
      </c>
      <c r="G261" s="24">
        <v>0</v>
      </c>
      <c r="H261" s="24" t="s">
        <v>2797</v>
      </c>
      <c r="I261" s="24" t="s">
        <v>2843</v>
      </c>
      <c r="J261" s="24" t="s">
        <v>73</v>
      </c>
      <c r="K261" s="72" t="str">
        <f t="shared" si="7"/>
        <v>EUPEA4 ICPL Curncy</v>
      </c>
      <c r="L261" s="25" t="str">
        <f t="shared" si="8"/>
        <v>ICPL</v>
      </c>
      <c r="M261" s="26">
        <f t="shared" ca="1" si="8"/>
        <v>42276</v>
      </c>
      <c r="N261" s="25" t="b">
        <f t="shared" si="8"/>
        <v>1</v>
      </c>
      <c r="O261" s="84" t="e">
        <f ca="1">IF($N261,_xll.BDP($K261,O$4),"[DISABLED]")</f>
        <v>#NAME?</v>
      </c>
      <c r="P261" s="84" t="e">
        <f ca="1">IF($N261,_xll.BDP($K261,P$4),"[DISABLED]")</f>
        <v>#NAME?</v>
      </c>
      <c r="Q261" s="84" t="e">
        <f ca="1">IF($N261,_xll.BDP($K261,Q$4),"[DISABLED]")</f>
        <v>#NAME?</v>
      </c>
      <c r="R261" s="84" t="e">
        <f ca="1">IF($N261,_xll.BDH($K261,R$4,$M261),"[DISABLED]")</f>
        <v>#NAME?</v>
      </c>
      <c r="S261" s="84" t="e">
        <f ca="1">IF($N261,_xll.BDH($K261,S$4,$M261),"[DISABLED]")</f>
        <v>#NAME?</v>
      </c>
      <c r="T261" s="84" t="e">
        <f ca="1">IF($N261,_xll.BDH($K261,T$4,$M261),"[DISABLED]")</f>
        <v>#NAME?</v>
      </c>
      <c r="V261" s="106" t="s">
        <v>8848</v>
      </c>
      <c r="W261" s="107" t="s">
        <v>1055</v>
      </c>
      <c r="X261" s="108">
        <v>42276</v>
      </c>
      <c r="Y261" s="107" t="b">
        <v>1</v>
      </c>
      <c r="Z261" s="107" t="s">
        <v>6937</v>
      </c>
      <c r="AA261" s="107" t="s">
        <v>8333</v>
      </c>
      <c r="AB261" s="107" t="s">
        <v>8559</v>
      </c>
      <c r="AC261" s="107">
        <v>31.5</v>
      </c>
      <c r="AD261" s="107" t="s">
        <v>6569</v>
      </c>
      <c r="AE261" s="107" t="s">
        <v>6569</v>
      </c>
    </row>
    <row r="262" spans="2:31" outlineLevel="1">
      <c r="B262" s="24" t="s">
        <v>5234</v>
      </c>
      <c r="C262" s="24" t="s">
        <v>0</v>
      </c>
      <c r="D262" s="24" t="s">
        <v>57</v>
      </c>
      <c r="E262" s="24" t="s">
        <v>152</v>
      </c>
      <c r="F262" s="24" t="s">
        <v>210</v>
      </c>
      <c r="G262" s="24">
        <v>0</v>
      </c>
      <c r="H262" s="24" t="s">
        <v>2797</v>
      </c>
      <c r="I262" s="24" t="s">
        <v>2844</v>
      </c>
      <c r="J262" s="24" t="s">
        <v>73</v>
      </c>
      <c r="K262" s="72" t="str">
        <f t="shared" ref="K262:K325" si="9">I262&amp;" "&amp;L262&amp;" "&amp;J262</f>
        <v>EUPEB4 ICPL Curncy</v>
      </c>
      <c r="L262" s="25" t="str">
        <f t="shared" ref="L262:N325" si="10">L$4</f>
        <v>ICPL</v>
      </c>
      <c r="M262" s="26">
        <f t="shared" ca="1" si="10"/>
        <v>42276</v>
      </c>
      <c r="N262" s="25" t="b">
        <f t="shared" si="10"/>
        <v>1</v>
      </c>
      <c r="O262" s="84" t="e">
        <f ca="1">IF($N262,_xll.BDP($K262,O$4),"[DISABLED]")</f>
        <v>#NAME?</v>
      </c>
      <c r="P262" s="84" t="e">
        <f ca="1">IF($N262,_xll.BDP($K262,P$4),"[DISABLED]")</f>
        <v>#NAME?</v>
      </c>
      <c r="Q262" s="84" t="e">
        <f ca="1">IF($N262,_xll.BDP($K262,Q$4),"[DISABLED]")</f>
        <v>#NAME?</v>
      </c>
      <c r="R262" s="84" t="e">
        <f ca="1">IF($N262,_xll.BDH($K262,R$4,$M262),"[DISABLED]")</f>
        <v>#NAME?</v>
      </c>
      <c r="S262" s="84" t="e">
        <f ca="1">IF($N262,_xll.BDH($K262,S$4,$M262),"[DISABLED]")</f>
        <v>#NAME?</v>
      </c>
      <c r="T262" s="84" t="e">
        <f ca="1">IF($N262,_xll.BDH($K262,T$4,$M262),"[DISABLED]")</f>
        <v>#NAME?</v>
      </c>
      <c r="V262" s="106" t="s">
        <v>8849</v>
      </c>
      <c r="W262" s="107" t="s">
        <v>1055</v>
      </c>
      <c r="X262" s="108">
        <v>42276</v>
      </c>
      <c r="Y262" s="107" t="b">
        <v>1</v>
      </c>
      <c r="Z262" s="107" t="s">
        <v>6938</v>
      </c>
      <c r="AA262" s="107" t="s">
        <v>8333</v>
      </c>
      <c r="AB262" s="107" t="s">
        <v>8584</v>
      </c>
      <c r="AC262" s="107">
        <v>44.5</v>
      </c>
      <c r="AD262" s="107" t="s">
        <v>6569</v>
      </c>
      <c r="AE262" s="107" t="s">
        <v>6569</v>
      </c>
    </row>
    <row r="263" spans="2:31" outlineLevel="1">
      <c r="B263" s="24" t="s">
        <v>5234</v>
      </c>
      <c r="C263" s="24" t="s">
        <v>0</v>
      </c>
      <c r="D263" s="24" t="s">
        <v>57</v>
      </c>
      <c r="E263" s="24" t="s">
        <v>152</v>
      </c>
      <c r="F263" s="83" t="s">
        <v>54</v>
      </c>
      <c r="G263" s="24">
        <v>0</v>
      </c>
      <c r="H263" s="24" t="s">
        <v>2797</v>
      </c>
      <c r="I263" s="24" t="s">
        <v>2845</v>
      </c>
      <c r="J263" s="24" t="s">
        <v>73</v>
      </c>
      <c r="K263" s="72" t="str">
        <f t="shared" si="9"/>
        <v>EUPEC4 ICPL Curncy</v>
      </c>
      <c r="L263" s="25" t="str">
        <f t="shared" si="10"/>
        <v>ICPL</v>
      </c>
      <c r="M263" s="26">
        <f t="shared" ca="1" si="10"/>
        <v>42276</v>
      </c>
      <c r="N263" s="25" t="b">
        <f t="shared" si="10"/>
        <v>1</v>
      </c>
      <c r="O263" s="84" t="e">
        <f ca="1">IF($N263,_xll.BDP($K263,O$4),"[DISABLED]")</f>
        <v>#NAME?</v>
      </c>
      <c r="P263" s="84" t="e">
        <f ca="1">IF($N263,_xll.BDP($K263,P$4),"[DISABLED]")</f>
        <v>#NAME?</v>
      </c>
      <c r="Q263" s="84" t="e">
        <f ca="1">IF($N263,_xll.BDP($K263,Q$4),"[DISABLED]")</f>
        <v>#NAME?</v>
      </c>
      <c r="R263" s="84" t="e">
        <f ca="1">IF($N263,_xll.BDH($K263,R$4,$M263),"[DISABLED]")</f>
        <v>#NAME?</v>
      </c>
      <c r="S263" s="84" t="e">
        <f ca="1">IF($N263,_xll.BDH($K263,S$4,$M263),"[DISABLED]")</f>
        <v>#NAME?</v>
      </c>
      <c r="T263" s="84" t="e">
        <f ca="1">IF($N263,_xll.BDH($K263,T$4,$M263),"[DISABLED]")</f>
        <v>#NAME?</v>
      </c>
      <c r="V263" s="106" t="s">
        <v>8850</v>
      </c>
      <c r="W263" s="107" t="s">
        <v>1055</v>
      </c>
      <c r="X263" s="108">
        <v>42276</v>
      </c>
      <c r="Y263" s="107" t="b">
        <v>1</v>
      </c>
      <c r="Z263" s="107" t="s">
        <v>6939</v>
      </c>
      <c r="AA263" s="107" t="s">
        <v>8333</v>
      </c>
      <c r="AB263" s="107" t="s">
        <v>8636</v>
      </c>
      <c r="AC263" s="107">
        <v>54</v>
      </c>
      <c r="AD263" s="107" t="s">
        <v>6569</v>
      </c>
      <c r="AE263" s="107" t="s">
        <v>6569</v>
      </c>
    </row>
    <row r="264" spans="2:31" outlineLevel="1">
      <c r="B264" s="24" t="s">
        <v>5234</v>
      </c>
      <c r="C264" s="24" t="s">
        <v>0</v>
      </c>
      <c r="D264" s="24" t="s">
        <v>57</v>
      </c>
      <c r="E264" s="24" t="s">
        <v>152</v>
      </c>
      <c r="F264" s="83" t="s">
        <v>58</v>
      </c>
      <c r="G264" s="24">
        <v>0</v>
      </c>
      <c r="H264" s="24" t="s">
        <v>2797</v>
      </c>
      <c r="I264" s="24" t="s">
        <v>2846</v>
      </c>
      <c r="J264" s="24" t="s">
        <v>73</v>
      </c>
      <c r="K264" s="72" t="str">
        <f t="shared" si="9"/>
        <v>EUPEF4 ICPL Curncy</v>
      </c>
      <c r="L264" s="25" t="str">
        <f t="shared" si="10"/>
        <v>ICPL</v>
      </c>
      <c r="M264" s="26">
        <f t="shared" ca="1" si="10"/>
        <v>42276</v>
      </c>
      <c r="N264" s="25" t="b">
        <f t="shared" si="10"/>
        <v>1</v>
      </c>
      <c r="O264" s="84" t="e">
        <f ca="1">IF($N264,_xll.BDP($K264,O$4),"[DISABLED]")</f>
        <v>#NAME?</v>
      </c>
      <c r="P264" s="84" t="e">
        <f ca="1">IF($N264,_xll.BDP($K264,P$4),"[DISABLED]")</f>
        <v>#NAME?</v>
      </c>
      <c r="Q264" s="84" t="e">
        <f ca="1">IF($N264,_xll.BDP($K264,Q$4),"[DISABLED]")</f>
        <v>#NAME?</v>
      </c>
      <c r="R264" s="84" t="e">
        <f ca="1">IF($N264,_xll.BDH($K264,R$4,$M264),"[DISABLED]")</f>
        <v>#NAME?</v>
      </c>
      <c r="S264" s="84" t="e">
        <f ca="1">IF($N264,_xll.BDH($K264,S$4,$M264),"[DISABLED]")</f>
        <v>#NAME?</v>
      </c>
      <c r="T264" s="84" t="e">
        <f ca="1">IF($N264,_xll.BDH($K264,T$4,$M264),"[DISABLED]")</f>
        <v>#NAME?</v>
      </c>
      <c r="V264" s="106" t="s">
        <v>8851</v>
      </c>
      <c r="W264" s="107" t="s">
        <v>1055</v>
      </c>
      <c r="X264" s="108">
        <v>42276</v>
      </c>
      <c r="Y264" s="107" t="b">
        <v>1</v>
      </c>
      <c r="Z264" s="107" t="s">
        <v>6940</v>
      </c>
      <c r="AA264" s="107" t="s">
        <v>8333</v>
      </c>
      <c r="AB264" s="107" t="s">
        <v>8852</v>
      </c>
      <c r="AC264" s="107">
        <v>79.5</v>
      </c>
      <c r="AD264" s="107" t="s">
        <v>6569</v>
      </c>
      <c r="AE264" s="107" t="s">
        <v>6569</v>
      </c>
    </row>
    <row r="265" spans="2:31" outlineLevel="1">
      <c r="B265" s="24" t="s">
        <v>5234</v>
      </c>
      <c r="C265" s="24" t="s">
        <v>0</v>
      </c>
      <c r="D265" s="24" t="s">
        <v>57</v>
      </c>
      <c r="E265" s="24" t="s">
        <v>152</v>
      </c>
      <c r="F265" s="83" t="s">
        <v>71</v>
      </c>
      <c r="G265" s="24">
        <v>0</v>
      </c>
      <c r="H265" s="24" t="s">
        <v>2797</v>
      </c>
      <c r="I265" s="24" t="s">
        <v>2847</v>
      </c>
      <c r="J265" s="24" t="s">
        <v>73</v>
      </c>
      <c r="K265" s="72" t="str">
        <f t="shared" si="9"/>
        <v>EUPEI4 ICPL Curncy</v>
      </c>
      <c r="L265" s="25" t="str">
        <f t="shared" si="10"/>
        <v>ICPL</v>
      </c>
      <c r="M265" s="26">
        <f t="shared" ca="1" si="10"/>
        <v>42276</v>
      </c>
      <c r="N265" s="25" t="b">
        <f t="shared" si="10"/>
        <v>1</v>
      </c>
      <c r="O265" s="84" t="e">
        <f ca="1">IF($N265,_xll.BDP($K265,O$4),"[DISABLED]")</f>
        <v>#NAME?</v>
      </c>
      <c r="P265" s="84" t="e">
        <f ca="1">IF($N265,_xll.BDP($K265,P$4),"[DISABLED]")</f>
        <v>#NAME?</v>
      </c>
      <c r="Q265" s="84" t="e">
        <f ca="1">IF($N265,_xll.BDP($K265,Q$4),"[DISABLED]")</f>
        <v>#NAME?</v>
      </c>
      <c r="R265" s="84" t="e">
        <f ca="1">IF($N265,_xll.BDH($K265,R$4,$M265),"[DISABLED]")</f>
        <v>#NAME?</v>
      </c>
      <c r="S265" s="84" t="e">
        <f ca="1">IF($N265,_xll.BDH($K265,S$4,$M265),"[DISABLED]")</f>
        <v>#NAME?</v>
      </c>
      <c r="T265" s="84" t="e">
        <f ca="1">IF($N265,_xll.BDH($K265,T$4,$M265),"[DISABLED]")</f>
        <v>#NAME?</v>
      </c>
      <c r="V265" s="106" t="s">
        <v>8853</v>
      </c>
      <c r="W265" s="107" t="s">
        <v>1055</v>
      </c>
      <c r="X265" s="108">
        <v>42276</v>
      </c>
      <c r="Y265" s="107" t="b">
        <v>1</v>
      </c>
      <c r="Z265" s="107" t="s">
        <v>6941</v>
      </c>
      <c r="AA265" s="107" t="s">
        <v>8333</v>
      </c>
      <c r="AB265" s="107" t="s">
        <v>8604</v>
      </c>
      <c r="AC265" s="107">
        <v>104</v>
      </c>
      <c r="AD265" s="107" t="s">
        <v>6569</v>
      </c>
      <c r="AE265" s="107" t="s">
        <v>6569</v>
      </c>
    </row>
    <row r="266" spans="2:31" outlineLevel="1">
      <c r="B266" s="24" t="s">
        <v>5234</v>
      </c>
      <c r="C266" s="24" t="s">
        <v>0</v>
      </c>
      <c r="D266" s="24" t="s">
        <v>57</v>
      </c>
      <c r="E266" s="24" t="s">
        <v>152</v>
      </c>
      <c r="F266" s="83" t="s">
        <v>41</v>
      </c>
      <c r="G266" s="24">
        <v>0</v>
      </c>
      <c r="H266" s="24" t="s">
        <v>2797</v>
      </c>
      <c r="I266" s="24" t="s">
        <v>2848</v>
      </c>
      <c r="J266" s="24" t="s">
        <v>73</v>
      </c>
      <c r="K266" s="72" t="str">
        <f t="shared" si="9"/>
        <v>EUPE14 ICPL Curncy</v>
      </c>
      <c r="L266" s="25" t="str">
        <f t="shared" si="10"/>
        <v>ICPL</v>
      </c>
      <c r="M266" s="26">
        <f t="shared" ca="1" si="10"/>
        <v>42276</v>
      </c>
      <c r="N266" s="25" t="b">
        <f t="shared" si="10"/>
        <v>1</v>
      </c>
      <c r="O266" s="84" t="e">
        <f ca="1">IF($N266,_xll.BDP($K266,O$4),"[DISABLED]")</f>
        <v>#NAME?</v>
      </c>
      <c r="P266" s="84" t="e">
        <f ca="1">IF($N266,_xll.BDP($K266,P$4),"[DISABLED]")</f>
        <v>#NAME?</v>
      </c>
      <c r="Q266" s="84" t="e">
        <f ca="1">IF($N266,_xll.BDP($K266,Q$4),"[DISABLED]")</f>
        <v>#NAME?</v>
      </c>
      <c r="R266" s="84" t="e">
        <f ca="1">IF($N266,_xll.BDH($K266,R$4,$M266),"[DISABLED]")</f>
        <v>#NAME?</v>
      </c>
      <c r="S266" s="84" t="e">
        <f ca="1">IF($N266,_xll.BDH($K266,S$4,$M266),"[DISABLED]")</f>
        <v>#NAME?</v>
      </c>
      <c r="T266" s="84" t="e">
        <f ca="1">IF($N266,_xll.BDH($K266,T$4,$M266),"[DISABLED]")</f>
        <v>#NAME?</v>
      </c>
      <c r="V266" s="106" t="s">
        <v>8854</v>
      </c>
      <c r="W266" s="107" t="s">
        <v>1055</v>
      </c>
      <c r="X266" s="108">
        <v>42276</v>
      </c>
      <c r="Y266" s="107" t="b">
        <v>1</v>
      </c>
      <c r="Z266" s="107" t="s">
        <v>6942</v>
      </c>
      <c r="AA266" s="107" t="s">
        <v>8333</v>
      </c>
      <c r="AB266" s="107" t="s">
        <v>8604</v>
      </c>
      <c r="AC266" s="107">
        <v>130</v>
      </c>
      <c r="AD266" s="107" t="s">
        <v>6569</v>
      </c>
      <c r="AE266" s="107" t="s">
        <v>6569</v>
      </c>
    </row>
    <row r="267" spans="2:31" outlineLevel="1">
      <c r="B267" s="24" t="s">
        <v>5234</v>
      </c>
      <c r="C267" s="24" t="s">
        <v>0</v>
      </c>
      <c r="D267" s="24" t="s">
        <v>57</v>
      </c>
      <c r="E267" s="24" t="s">
        <v>152</v>
      </c>
      <c r="F267" s="83" t="s">
        <v>146</v>
      </c>
      <c r="G267" s="24">
        <v>0</v>
      </c>
      <c r="H267" s="24" t="s">
        <v>2797</v>
      </c>
      <c r="I267" s="24" t="s">
        <v>2849</v>
      </c>
      <c r="J267" s="24" t="s">
        <v>73</v>
      </c>
      <c r="K267" s="72" t="str">
        <f t="shared" si="9"/>
        <v>EUPER4 ICPL Curncy</v>
      </c>
      <c r="L267" s="25" t="str">
        <f t="shared" si="10"/>
        <v>ICPL</v>
      </c>
      <c r="M267" s="26">
        <f t="shared" ca="1" si="10"/>
        <v>42276</v>
      </c>
      <c r="N267" s="25" t="b">
        <f t="shared" si="10"/>
        <v>1</v>
      </c>
      <c r="O267" s="84" t="e">
        <f ca="1">IF($N267,_xll.BDP($K267,O$4),"[DISABLED]")</f>
        <v>#NAME?</v>
      </c>
      <c r="P267" s="84" t="e">
        <f ca="1">IF($N267,_xll.BDP($K267,P$4),"[DISABLED]")</f>
        <v>#NAME?</v>
      </c>
      <c r="Q267" s="84" t="e">
        <f ca="1">IF($N267,_xll.BDP($K267,Q$4),"[DISABLED]")</f>
        <v>#NAME?</v>
      </c>
      <c r="R267" s="84" t="e">
        <f ca="1">IF($N267,_xll.BDH($K267,R$4,$M267),"[DISABLED]")</f>
        <v>#NAME?</v>
      </c>
      <c r="S267" s="84" t="e">
        <f ca="1">IF($N267,_xll.BDH($K267,S$4,$M267),"[DISABLED]")</f>
        <v>#NAME?</v>
      </c>
      <c r="T267" s="84" t="e">
        <f ca="1">IF($N267,_xll.BDH($K267,T$4,$M267),"[DISABLED]")</f>
        <v>#NAME?</v>
      </c>
      <c r="V267" s="106" t="s">
        <v>8855</v>
      </c>
      <c r="W267" s="107" t="s">
        <v>1055</v>
      </c>
      <c r="X267" s="108">
        <v>42276</v>
      </c>
      <c r="Y267" s="107" t="b">
        <v>1</v>
      </c>
      <c r="Z267" s="107" t="s">
        <v>6943</v>
      </c>
      <c r="AA267" s="107" t="s">
        <v>8333</v>
      </c>
      <c r="AB267" s="107" t="s">
        <v>8604</v>
      </c>
      <c r="AC267" s="107">
        <v>181</v>
      </c>
      <c r="AD267" s="107" t="s">
        <v>6569</v>
      </c>
      <c r="AE267" s="107" t="s">
        <v>6569</v>
      </c>
    </row>
    <row r="268" spans="2:31" outlineLevel="1">
      <c r="B268" s="24" t="s">
        <v>5234</v>
      </c>
      <c r="C268" s="24" t="s">
        <v>0</v>
      </c>
      <c r="D268" s="24" t="s">
        <v>57</v>
      </c>
      <c r="E268" s="24" t="s">
        <v>152</v>
      </c>
      <c r="F268" s="83" t="s">
        <v>42</v>
      </c>
      <c r="G268" s="24">
        <v>0</v>
      </c>
      <c r="H268" s="24" t="s">
        <v>2797</v>
      </c>
      <c r="I268" s="24" t="s">
        <v>2850</v>
      </c>
      <c r="J268" s="24" t="s">
        <v>73</v>
      </c>
      <c r="K268" s="72" t="str">
        <f t="shared" si="9"/>
        <v>EUPE24 ICPL Curncy</v>
      </c>
      <c r="L268" s="25" t="str">
        <f t="shared" si="10"/>
        <v>ICPL</v>
      </c>
      <c r="M268" s="26">
        <f t="shared" ca="1" si="10"/>
        <v>42276</v>
      </c>
      <c r="N268" s="25" t="b">
        <f t="shared" si="10"/>
        <v>1</v>
      </c>
      <c r="O268" s="84" t="e">
        <f ca="1">IF($N268,_xll.BDP($K268,O$4),"[DISABLED]")</f>
        <v>#NAME?</v>
      </c>
      <c r="P268" s="84" t="e">
        <f ca="1">IF($N268,_xll.BDP($K268,P$4),"[DISABLED]")</f>
        <v>#NAME?</v>
      </c>
      <c r="Q268" s="84" t="e">
        <f ca="1">IF($N268,_xll.BDP($K268,Q$4),"[DISABLED]")</f>
        <v>#NAME?</v>
      </c>
      <c r="R268" s="84" t="e">
        <f ca="1">IF($N268,_xll.BDH($K268,R$4,$M268),"[DISABLED]")</f>
        <v>#NAME?</v>
      </c>
      <c r="S268" s="84" t="e">
        <f ca="1">IF($N268,_xll.BDH($K268,S$4,$M268),"[DISABLED]")</f>
        <v>#NAME?</v>
      </c>
      <c r="T268" s="84" t="e">
        <f ca="1">IF($N268,_xll.BDH($K268,T$4,$M268),"[DISABLED]")</f>
        <v>#NAME?</v>
      </c>
      <c r="V268" s="106" t="s">
        <v>8856</v>
      </c>
      <c r="W268" s="107" t="s">
        <v>1055</v>
      </c>
      <c r="X268" s="108">
        <v>42276</v>
      </c>
      <c r="Y268" s="107" t="b">
        <v>1</v>
      </c>
      <c r="Z268" s="107" t="s">
        <v>6944</v>
      </c>
      <c r="AA268" s="107" t="s">
        <v>8333</v>
      </c>
      <c r="AB268" s="107" t="s">
        <v>8857</v>
      </c>
      <c r="AC268" s="107">
        <v>232</v>
      </c>
      <c r="AD268" s="107" t="s">
        <v>6569</v>
      </c>
      <c r="AE268" s="107" t="s">
        <v>6569</v>
      </c>
    </row>
    <row r="269" spans="2:31" outlineLevel="1">
      <c r="B269" s="24" t="s">
        <v>5234</v>
      </c>
      <c r="C269" s="24" t="s">
        <v>0</v>
      </c>
      <c r="D269" s="24" t="s">
        <v>57</v>
      </c>
      <c r="E269" s="24" t="s">
        <v>152</v>
      </c>
      <c r="F269" s="83" t="s">
        <v>43</v>
      </c>
      <c r="G269" s="24">
        <v>0</v>
      </c>
      <c r="H269" s="24" t="s">
        <v>2797</v>
      </c>
      <c r="I269" s="24" t="s">
        <v>2851</v>
      </c>
      <c r="J269" s="24" t="s">
        <v>73</v>
      </c>
      <c r="K269" s="72" t="str">
        <f t="shared" si="9"/>
        <v>EUPE34 ICPL Curncy</v>
      </c>
      <c r="L269" s="25" t="str">
        <f t="shared" si="10"/>
        <v>ICPL</v>
      </c>
      <c r="M269" s="26">
        <f t="shared" ca="1" si="10"/>
        <v>42276</v>
      </c>
      <c r="N269" s="25" t="b">
        <f t="shared" si="10"/>
        <v>1</v>
      </c>
      <c r="O269" s="84" t="e">
        <f ca="1">IF($N269,_xll.BDP($K269,O$4),"[DISABLED]")</f>
        <v>#NAME?</v>
      </c>
      <c r="P269" s="84" t="e">
        <f ca="1">IF($N269,_xll.BDP($K269,P$4),"[DISABLED]")</f>
        <v>#NAME?</v>
      </c>
      <c r="Q269" s="84" t="e">
        <f ca="1">IF($N269,_xll.BDP($K269,Q$4),"[DISABLED]")</f>
        <v>#NAME?</v>
      </c>
      <c r="R269" s="84" t="e">
        <f ca="1">IF($N269,_xll.BDH($K269,R$4,$M269),"[DISABLED]")</f>
        <v>#NAME?</v>
      </c>
      <c r="S269" s="84" t="e">
        <f ca="1">IF($N269,_xll.BDH($K269,S$4,$M269),"[DISABLED]")</f>
        <v>#NAME?</v>
      </c>
      <c r="T269" s="84" t="e">
        <f ca="1">IF($N269,_xll.BDH($K269,T$4,$M269),"[DISABLED]")</f>
        <v>#NAME?</v>
      </c>
      <c r="V269" s="106" t="s">
        <v>8858</v>
      </c>
      <c r="W269" s="107" t="s">
        <v>1055</v>
      </c>
      <c r="X269" s="108">
        <v>42276</v>
      </c>
      <c r="Y269" s="107" t="b">
        <v>1</v>
      </c>
      <c r="Z269" s="107" t="s">
        <v>6945</v>
      </c>
      <c r="AA269" s="107" t="s">
        <v>8333</v>
      </c>
      <c r="AB269" s="107" t="s">
        <v>8568</v>
      </c>
      <c r="AC269" s="107">
        <v>330</v>
      </c>
      <c r="AD269" s="107" t="s">
        <v>6569</v>
      </c>
      <c r="AE269" s="107" t="s">
        <v>6569</v>
      </c>
    </row>
    <row r="270" spans="2:31" outlineLevel="1">
      <c r="B270" s="24" t="s">
        <v>5234</v>
      </c>
      <c r="C270" s="24" t="s">
        <v>0</v>
      </c>
      <c r="D270" s="24" t="s">
        <v>57</v>
      </c>
      <c r="E270" s="24" t="s">
        <v>152</v>
      </c>
      <c r="F270" s="83" t="s">
        <v>152</v>
      </c>
      <c r="G270" s="24">
        <v>0</v>
      </c>
      <c r="H270" s="24" t="s">
        <v>2797</v>
      </c>
      <c r="I270" s="24" t="s">
        <v>2852</v>
      </c>
      <c r="J270" s="24" t="s">
        <v>73</v>
      </c>
      <c r="K270" s="72" t="str">
        <f t="shared" si="9"/>
        <v>EUPE44 ICPL Curncy</v>
      </c>
      <c r="L270" s="25" t="str">
        <f t="shared" si="10"/>
        <v>ICPL</v>
      </c>
      <c r="M270" s="26">
        <f t="shared" ca="1" si="10"/>
        <v>42276</v>
      </c>
      <c r="N270" s="25" t="b">
        <f t="shared" si="10"/>
        <v>1</v>
      </c>
      <c r="O270" s="84" t="e">
        <f ca="1">IF($N270,_xll.BDP($K270,O$4),"[DISABLED]")</f>
        <v>#NAME?</v>
      </c>
      <c r="P270" s="84" t="e">
        <f ca="1">IF($N270,_xll.BDP($K270,P$4),"[DISABLED]")</f>
        <v>#NAME?</v>
      </c>
      <c r="Q270" s="84" t="e">
        <f ca="1">IF($N270,_xll.BDP($K270,Q$4),"[DISABLED]")</f>
        <v>#NAME?</v>
      </c>
      <c r="R270" s="84" t="e">
        <f ca="1">IF($N270,_xll.BDH($K270,R$4,$M270),"[DISABLED]")</f>
        <v>#NAME?</v>
      </c>
      <c r="S270" s="84" t="e">
        <f ca="1">IF($N270,_xll.BDH($K270,S$4,$M270),"[DISABLED]")</f>
        <v>#NAME?</v>
      </c>
      <c r="T270" s="84" t="e">
        <f ca="1">IF($N270,_xll.BDH($K270,T$4,$M270),"[DISABLED]")</f>
        <v>#NAME?</v>
      </c>
      <c r="V270" s="106" t="s">
        <v>8859</v>
      </c>
      <c r="W270" s="107" t="s">
        <v>1055</v>
      </c>
      <c r="X270" s="108">
        <v>42276</v>
      </c>
      <c r="Y270" s="107" t="b">
        <v>1</v>
      </c>
      <c r="Z270" s="107" t="s">
        <v>6946</v>
      </c>
      <c r="AA270" s="107" t="s">
        <v>8333</v>
      </c>
      <c r="AB270" s="107" t="s">
        <v>8573</v>
      </c>
      <c r="AC270" s="107">
        <v>415</v>
      </c>
      <c r="AD270" s="107" t="s">
        <v>6569</v>
      </c>
      <c r="AE270" s="107" t="s">
        <v>6569</v>
      </c>
    </row>
    <row r="271" spans="2:31" outlineLevel="1">
      <c r="B271" s="24" t="s">
        <v>5234</v>
      </c>
      <c r="C271" s="24" t="s">
        <v>0</v>
      </c>
      <c r="D271" s="24" t="s">
        <v>57</v>
      </c>
      <c r="E271" s="24" t="s">
        <v>152</v>
      </c>
      <c r="F271" s="83" t="s">
        <v>44</v>
      </c>
      <c r="G271" s="24">
        <v>0</v>
      </c>
      <c r="H271" s="24" t="s">
        <v>2797</v>
      </c>
      <c r="I271" s="24" t="s">
        <v>2853</v>
      </c>
      <c r="J271" s="24" t="s">
        <v>73</v>
      </c>
      <c r="K271" s="72" t="str">
        <f t="shared" si="9"/>
        <v>EUPE54 ICPL Curncy</v>
      </c>
      <c r="L271" s="25" t="str">
        <f t="shared" si="10"/>
        <v>ICPL</v>
      </c>
      <c r="M271" s="26">
        <f t="shared" ca="1" si="10"/>
        <v>42276</v>
      </c>
      <c r="N271" s="25" t="b">
        <f t="shared" si="10"/>
        <v>1</v>
      </c>
      <c r="O271" s="84" t="e">
        <f ca="1">IF($N271,_xll.BDP($K271,O$4),"[DISABLED]")</f>
        <v>#NAME?</v>
      </c>
      <c r="P271" s="84" t="e">
        <f ca="1">IF($N271,_xll.BDP($K271,P$4),"[DISABLED]")</f>
        <v>#NAME?</v>
      </c>
      <c r="Q271" s="84" t="e">
        <f ca="1">IF($N271,_xll.BDP($K271,Q$4),"[DISABLED]")</f>
        <v>#NAME?</v>
      </c>
      <c r="R271" s="84" t="e">
        <f ca="1">IF($N271,_xll.BDH($K271,R$4,$M271),"[DISABLED]")</f>
        <v>#NAME?</v>
      </c>
      <c r="S271" s="84" t="e">
        <f ca="1">IF($N271,_xll.BDH($K271,S$4,$M271),"[DISABLED]")</f>
        <v>#NAME?</v>
      </c>
      <c r="T271" s="84" t="e">
        <f ca="1">IF($N271,_xll.BDH($K271,T$4,$M271),"[DISABLED]")</f>
        <v>#NAME?</v>
      </c>
      <c r="V271" s="106" t="s">
        <v>8860</v>
      </c>
      <c r="W271" s="107" t="s">
        <v>1055</v>
      </c>
      <c r="X271" s="108">
        <v>42276</v>
      </c>
      <c r="Y271" s="107" t="b">
        <v>1</v>
      </c>
      <c r="Z271" s="107" t="s">
        <v>6947</v>
      </c>
      <c r="AA271" s="107" t="s">
        <v>8333</v>
      </c>
      <c r="AB271" s="107" t="s">
        <v>8577</v>
      </c>
      <c r="AC271" s="107">
        <v>487</v>
      </c>
      <c r="AD271" s="107" t="s">
        <v>6569</v>
      </c>
      <c r="AE271" s="107" t="s">
        <v>6569</v>
      </c>
    </row>
    <row r="272" spans="2:31" outlineLevel="1">
      <c r="B272" s="24" t="s">
        <v>5234</v>
      </c>
      <c r="C272" s="24" t="s">
        <v>0</v>
      </c>
      <c r="D272" s="24" t="s">
        <v>57</v>
      </c>
      <c r="E272" s="24" t="s">
        <v>152</v>
      </c>
      <c r="F272" s="83" t="s">
        <v>45</v>
      </c>
      <c r="G272" s="24">
        <v>0</v>
      </c>
      <c r="H272" s="24" t="s">
        <v>2797</v>
      </c>
      <c r="I272" s="24" t="s">
        <v>2854</v>
      </c>
      <c r="J272" s="24" t="s">
        <v>73</v>
      </c>
      <c r="K272" s="72" t="str">
        <f t="shared" si="9"/>
        <v>EUPE74 ICPL Curncy</v>
      </c>
      <c r="L272" s="25" t="str">
        <f t="shared" si="10"/>
        <v>ICPL</v>
      </c>
      <c r="M272" s="26">
        <f t="shared" ca="1" si="10"/>
        <v>42276</v>
      </c>
      <c r="N272" s="25" t="b">
        <f t="shared" si="10"/>
        <v>1</v>
      </c>
      <c r="O272" s="84" t="e">
        <f ca="1">IF($N272,_xll.BDP($K272,O$4),"[DISABLED]")</f>
        <v>#NAME?</v>
      </c>
      <c r="P272" s="84" t="e">
        <f ca="1">IF($N272,_xll.BDP($K272,P$4),"[DISABLED]")</f>
        <v>#NAME?</v>
      </c>
      <c r="Q272" s="84" t="e">
        <f ca="1">IF($N272,_xll.BDP($K272,Q$4),"[DISABLED]")</f>
        <v>#NAME?</v>
      </c>
      <c r="R272" s="84" t="e">
        <f ca="1">IF($N272,_xll.BDH($K272,R$4,$M272),"[DISABLED]")</f>
        <v>#NAME?</v>
      </c>
      <c r="S272" s="84" t="e">
        <f ca="1">IF($N272,_xll.BDH($K272,S$4,$M272),"[DISABLED]")</f>
        <v>#NAME?</v>
      </c>
      <c r="T272" s="84" t="e">
        <f ca="1">IF($N272,_xll.BDH($K272,T$4,$M272),"[DISABLED]")</f>
        <v>#NAME?</v>
      </c>
      <c r="V272" s="106" t="s">
        <v>8861</v>
      </c>
      <c r="W272" s="107" t="s">
        <v>1055</v>
      </c>
      <c r="X272" s="108">
        <v>42276</v>
      </c>
      <c r="Y272" s="107" t="b">
        <v>1</v>
      </c>
      <c r="Z272" s="107" t="s">
        <v>6948</v>
      </c>
      <c r="AA272" s="107" t="s">
        <v>8333</v>
      </c>
      <c r="AB272" s="107" t="s">
        <v>8813</v>
      </c>
      <c r="AC272" s="107">
        <v>592</v>
      </c>
      <c r="AD272" s="107" t="s">
        <v>6569</v>
      </c>
      <c r="AE272" s="107" t="s">
        <v>6569</v>
      </c>
    </row>
    <row r="273" spans="2:31" outlineLevel="1">
      <c r="B273" s="24" t="s">
        <v>5234</v>
      </c>
      <c r="C273" s="24" t="s">
        <v>0</v>
      </c>
      <c r="D273" s="24" t="s">
        <v>57</v>
      </c>
      <c r="E273" s="24" t="s">
        <v>152</v>
      </c>
      <c r="F273" s="83" t="s">
        <v>46</v>
      </c>
      <c r="G273" s="24">
        <v>0</v>
      </c>
      <c r="H273" s="24" t="s">
        <v>2797</v>
      </c>
      <c r="I273" s="24" t="s">
        <v>2855</v>
      </c>
      <c r="J273" s="24" t="s">
        <v>73</v>
      </c>
      <c r="K273" s="72" t="str">
        <f t="shared" si="9"/>
        <v>EUPE104 ICPL Curncy</v>
      </c>
      <c r="L273" s="25" t="str">
        <f t="shared" si="10"/>
        <v>ICPL</v>
      </c>
      <c r="M273" s="26">
        <f t="shared" ca="1" si="10"/>
        <v>42276</v>
      </c>
      <c r="N273" s="25" t="b">
        <f t="shared" si="10"/>
        <v>1</v>
      </c>
      <c r="O273" s="84" t="e">
        <f ca="1">IF($N273,_xll.BDP($K273,O$4),"[DISABLED]")</f>
        <v>#NAME?</v>
      </c>
      <c r="P273" s="84" t="e">
        <f ca="1">IF($N273,_xll.BDP($K273,P$4),"[DISABLED]")</f>
        <v>#NAME?</v>
      </c>
      <c r="Q273" s="84" t="e">
        <f ca="1">IF($N273,_xll.BDP($K273,Q$4),"[DISABLED]")</f>
        <v>#NAME?</v>
      </c>
      <c r="R273" s="84" t="e">
        <f ca="1">IF($N273,_xll.BDH($K273,R$4,$M273),"[DISABLED]")</f>
        <v>#NAME?</v>
      </c>
      <c r="S273" s="84" t="e">
        <f ca="1">IF($N273,_xll.BDH($K273,S$4,$M273),"[DISABLED]")</f>
        <v>#NAME?</v>
      </c>
      <c r="T273" s="84" t="e">
        <f ca="1">IF($N273,_xll.BDH($K273,T$4,$M273),"[DISABLED]")</f>
        <v>#NAME?</v>
      </c>
      <c r="V273" s="106" t="s">
        <v>8862</v>
      </c>
      <c r="W273" s="107" t="s">
        <v>1055</v>
      </c>
      <c r="X273" s="108">
        <v>42276</v>
      </c>
      <c r="Y273" s="107" t="b">
        <v>1</v>
      </c>
      <c r="Z273" s="107" t="s">
        <v>6949</v>
      </c>
      <c r="AA273" s="107" t="s">
        <v>8333</v>
      </c>
      <c r="AB273" s="107" t="s">
        <v>8577</v>
      </c>
      <c r="AC273" s="107">
        <v>710</v>
      </c>
      <c r="AD273" s="107" t="s">
        <v>6569</v>
      </c>
      <c r="AE273" s="107" t="s">
        <v>6569</v>
      </c>
    </row>
    <row r="274" spans="2:31" outlineLevel="1">
      <c r="B274" s="24" t="s">
        <v>5234</v>
      </c>
      <c r="C274" s="24" t="s">
        <v>0</v>
      </c>
      <c r="D274" s="24" t="s">
        <v>57</v>
      </c>
      <c r="E274" s="24" t="s">
        <v>152</v>
      </c>
      <c r="F274" s="83" t="s">
        <v>47</v>
      </c>
      <c r="G274" s="24">
        <v>0</v>
      </c>
      <c r="H274" s="24" t="s">
        <v>2797</v>
      </c>
      <c r="I274" s="24" t="s">
        <v>2856</v>
      </c>
      <c r="J274" s="24" t="s">
        <v>73</v>
      </c>
      <c r="K274" s="72" t="str">
        <f t="shared" si="9"/>
        <v>EUPE154 ICPL Curncy</v>
      </c>
      <c r="L274" s="25" t="str">
        <f t="shared" si="10"/>
        <v>ICPL</v>
      </c>
      <c r="M274" s="26">
        <f t="shared" ca="1" si="10"/>
        <v>42276</v>
      </c>
      <c r="N274" s="25" t="b">
        <f t="shared" si="10"/>
        <v>1</v>
      </c>
      <c r="O274" s="84" t="e">
        <f ca="1">IF($N274,_xll.BDP($K274,O$4),"[DISABLED]")</f>
        <v>#NAME?</v>
      </c>
      <c r="P274" s="84" t="e">
        <f ca="1">IF($N274,_xll.BDP($K274,P$4),"[DISABLED]")</f>
        <v>#NAME?</v>
      </c>
      <c r="Q274" s="84" t="e">
        <f ca="1">IF($N274,_xll.BDP($K274,Q$4),"[DISABLED]")</f>
        <v>#NAME?</v>
      </c>
      <c r="R274" s="84" t="e">
        <f ca="1">IF($N274,_xll.BDH($K274,R$4,$M274),"[DISABLED]")</f>
        <v>#NAME?</v>
      </c>
      <c r="S274" s="84" t="e">
        <f ca="1">IF($N274,_xll.BDH($K274,S$4,$M274),"[DISABLED]")</f>
        <v>#NAME?</v>
      </c>
      <c r="T274" s="84" t="e">
        <f ca="1">IF($N274,_xll.BDH($K274,T$4,$M274),"[DISABLED]")</f>
        <v>#NAME?</v>
      </c>
      <c r="V274" s="106" t="s">
        <v>8863</v>
      </c>
      <c r="W274" s="107" t="s">
        <v>1055</v>
      </c>
      <c r="X274" s="108">
        <v>42276</v>
      </c>
      <c r="Y274" s="107" t="b">
        <v>1</v>
      </c>
      <c r="Z274" s="107" t="s">
        <v>6950</v>
      </c>
      <c r="AA274" s="107" t="s">
        <v>8333</v>
      </c>
      <c r="AB274" s="107" t="s">
        <v>8580</v>
      </c>
      <c r="AC274" s="107">
        <v>841</v>
      </c>
      <c r="AD274" s="107" t="s">
        <v>6569</v>
      </c>
      <c r="AE274" s="107" t="s">
        <v>6569</v>
      </c>
    </row>
    <row r="275" spans="2:31" outlineLevel="1">
      <c r="B275" s="24" t="s">
        <v>5234</v>
      </c>
      <c r="C275" s="24" t="s">
        <v>0</v>
      </c>
      <c r="D275" s="24" t="s">
        <v>57</v>
      </c>
      <c r="E275" s="24" t="s">
        <v>152</v>
      </c>
      <c r="F275" s="83" t="s">
        <v>48</v>
      </c>
      <c r="G275" s="24">
        <v>0</v>
      </c>
      <c r="H275" s="24" t="s">
        <v>2797</v>
      </c>
      <c r="I275" s="24" t="s">
        <v>2857</v>
      </c>
      <c r="J275" s="24" t="s">
        <v>73</v>
      </c>
      <c r="K275" s="72" t="str">
        <f t="shared" si="9"/>
        <v>EUPE204 ICPL Curncy</v>
      </c>
      <c r="L275" s="25" t="str">
        <f t="shared" si="10"/>
        <v>ICPL</v>
      </c>
      <c r="M275" s="26">
        <f t="shared" ca="1" si="10"/>
        <v>42276</v>
      </c>
      <c r="N275" s="25" t="b">
        <f t="shared" si="10"/>
        <v>1</v>
      </c>
      <c r="O275" s="84" t="e">
        <f ca="1">IF($N275,_xll.BDP($K275,O$4),"[DISABLED]")</f>
        <v>#NAME?</v>
      </c>
      <c r="P275" s="84" t="e">
        <f ca="1">IF($N275,_xll.BDP($K275,P$4),"[DISABLED]")</f>
        <v>#NAME?</v>
      </c>
      <c r="Q275" s="84" t="e">
        <f ca="1">IF($N275,_xll.BDP($K275,Q$4),"[DISABLED]")</f>
        <v>#NAME?</v>
      </c>
      <c r="R275" s="84" t="e">
        <f ca="1">IF($N275,_xll.BDH($K275,R$4,$M275),"[DISABLED]")</f>
        <v>#NAME?</v>
      </c>
      <c r="S275" s="84" t="e">
        <f ca="1">IF($N275,_xll.BDH($K275,S$4,$M275),"[DISABLED]")</f>
        <v>#NAME?</v>
      </c>
      <c r="T275" s="84" t="e">
        <f ca="1">IF($N275,_xll.BDH($K275,T$4,$M275),"[DISABLED]")</f>
        <v>#NAME?</v>
      </c>
      <c r="V275" s="106" t="s">
        <v>8864</v>
      </c>
      <c r="W275" s="107" t="s">
        <v>1055</v>
      </c>
      <c r="X275" s="108">
        <v>42276</v>
      </c>
      <c r="Y275" s="107" t="b">
        <v>1</v>
      </c>
      <c r="Z275" s="107" t="s">
        <v>6951</v>
      </c>
      <c r="AA275" s="107" t="s">
        <v>8333</v>
      </c>
      <c r="AB275" s="107" t="s">
        <v>8813</v>
      </c>
      <c r="AC275" s="107">
        <v>919</v>
      </c>
      <c r="AD275" s="107" t="s">
        <v>6569</v>
      </c>
      <c r="AE275" s="107" t="s">
        <v>6569</v>
      </c>
    </row>
    <row r="276" spans="2:31" outlineLevel="1">
      <c r="B276" s="24" t="s">
        <v>5234</v>
      </c>
      <c r="C276" s="24" t="s">
        <v>0</v>
      </c>
      <c r="D276" s="24" t="s">
        <v>57</v>
      </c>
      <c r="E276" s="24" t="s">
        <v>44</v>
      </c>
      <c r="F276" s="24" t="s">
        <v>209</v>
      </c>
      <c r="G276" s="24">
        <v>0</v>
      </c>
      <c r="H276" s="24" t="s">
        <v>2797</v>
      </c>
      <c r="I276" s="24" t="s">
        <v>2858</v>
      </c>
      <c r="J276" s="24" t="s">
        <v>73</v>
      </c>
      <c r="K276" s="72" t="str">
        <f t="shared" si="9"/>
        <v>EUPEA5 ICPL Curncy</v>
      </c>
      <c r="L276" s="25" t="str">
        <f t="shared" si="10"/>
        <v>ICPL</v>
      </c>
      <c r="M276" s="26">
        <f t="shared" ca="1" si="10"/>
        <v>42276</v>
      </c>
      <c r="N276" s="25" t="b">
        <f t="shared" si="10"/>
        <v>1</v>
      </c>
      <c r="O276" s="84" t="e">
        <f ca="1">IF($N276,_xll.BDP($K276,O$4),"[DISABLED]")</f>
        <v>#NAME?</v>
      </c>
      <c r="P276" s="84" t="e">
        <f ca="1">IF($N276,_xll.BDP($K276,P$4),"[DISABLED]")</f>
        <v>#NAME?</v>
      </c>
      <c r="Q276" s="84" t="e">
        <f ca="1">IF($N276,_xll.BDP($K276,Q$4),"[DISABLED]")</f>
        <v>#NAME?</v>
      </c>
      <c r="R276" s="84" t="e">
        <f ca="1">IF($N276,_xll.BDH($K276,R$4,$M276),"[DISABLED]")</f>
        <v>#NAME?</v>
      </c>
      <c r="S276" s="84" t="e">
        <f ca="1">IF($N276,_xll.BDH($K276,S$4,$M276),"[DISABLED]")</f>
        <v>#NAME?</v>
      </c>
      <c r="T276" s="84" t="e">
        <f ca="1">IF($N276,_xll.BDH($K276,T$4,$M276),"[DISABLED]")</f>
        <v>#NAME?</v>
      </c>
      <c r="V276" s="106" t="s">
        <v>8865</v>
      </c>
      <c r="W276" s="107" t="s">
        <v>1055</v>
      </c>
      <c r="X276" s="108">
        <v>42276</v>
      </c>
      <c r="Y276" s="107" t="b">
        <v>1</v>
      </c>
      <c r="Z276" s="107" t="s">
        <v>6952</v>
      </c>
      <c r="AA276" s="107" t="s">
        <v>8333</v>
      </c>
      <c r="AB276" s="107" t="s">
        <v>8633</v>
      </c>
      <c r="AC276" s="107">
        <v>46.5</v>
      </c>
      <c r="AD276" s="107" t="s">
        <v>6569</v>
      </c>
      <c r="AE276" s="107" t="s">
        <v>6569</v>
      </c>
    </row>
    <row r="277" spans="2:31" outlineLevel="1">
      <c r="B277" s="24" t="s">
        <v>5234</v>
      </c>
      <c r="C277" s="24" t="s">
        <v>0</v>
      </c>
      <c r="D277" s="24" t="s">
        <v>57</v>
      </c>
      <c r="E277" s="24" t="s">
        <v>44</v>
      </c>
      <c r="F277" s="24" t="s">
        <v>210</v>
      </c>
      <c r="G277" s="24">
        <v>0</v>
      </c>
      <c r="H277" s="24" t="s">
        <v>2797</v>
      </c>
      <c r="I277" s="24" t="s">
        <v>2859</v>
      </c>
      <c r="J277" s="24" t="s">
        <v>73</v>
      </c>
      <c r="K277" s="72" t="str">
        <f t="shared" si="9"/>
        <v>EUPEB5 ICPL Curncy</v>
      </c>
      <c r="L277" s="25" t="str">
        <f t="shared" si="10"/>
        <v>ICPL</v>
      </c>
      <c r="M277" s="26">
        <f t="shared" ca="1" si="10"/>
        <v>42276</v>
      </c>
      <c r="N277" s="25" t="b">
        <f t="shared" si="10"/>
        <v>1</v>
      </c>
      <c r="O277" s="84" t="e">
        <f ca="1">IF($N277,_xll.BDP($K277,O$4),"[DISABLED]")</f>
        <v>#NAME?</v>
      </c>
      <c r="P277" s="84" t="e">
        <f ca="1">IF($N277,_xll.BDP($K277,P$4),"[DISABLED]")</f>
        <v>#NAME?</v>
      </c>
      <c r="Q277" s="84" t="e">
        <f ca="1">IF($N277,_xll.BDP($K277,Q$4),"[DISABLED]")</f>
        <v>#NAME?</v>
      </c>
      <c r="R277" s="84" t="e">
        <f ca="1">IF($N277,_xll.BDH($K277,R$4,$M277),"[DISABLED]")</f>
        <v>#NAME?</v>
      </c>
      <c r="S277" s="84" t="e">
        <f ca="1">IF($N277,_xll.BDH($K277,S$4,$M277),"[DISABLED]")</f>
        <v>#NAME?</v>
      </c>
      <c r="T277" s="84" t="e">
        <f ca="1">IF($N277,_xll.BDH($K277,T$4,$M277),"[DISABLED]")</f>
        <v>#NAME?</v>
      </c>
      <c r="V277" s="106" t="s">
        <v>8866</v>
      </c>
      <c r="W277" s="107" t="s">
        <v>1055</v>
      </c>
      <c r="X277" s="108">
        <v>42276</v>
      </c>
      <c r="Y277" s="107" t="b">
        <v>1</v>
      </c>
      <c r="Z277" s="107" t="s">
        <v>6953</v>
      </c>
      <c r="AA277" s="107" t="s">
        <v>8333</v>
      </c>
      <c r="AB277" s="107" t="s">
        <v>8655</v>
      </c>
      <c r="AC277" s="107">
        <v>66.5</v>
      </c>
      <c r="AD277" s="107" t="s">
        <v>6569</v>
      </c>
      <c r="AE277" s="107" t="s">
        <v>6569</v>
      </c>
    </row>
    <row r="278" spans="2:31" outlineLevel="1">
      <c r="B278" s="24" t="s">
        <v>5234</v>
      </c>
      <c r="C278" s="24" t="s">
        <v>0</v>
      </c>
      <c r="D278" s="24" t="s">
        <v>57</v>
      </c>
      <c r="E278" s="24" t="s">
        <v>44</v>
      </c>
      <c r="F278" s="83" t="s">
        <v>54</v>
      </c>
      <c r="G278" s="24">
        <v>0</v>
      </c>
      <c r="H278" s="24" t="s">
        <v>2797</v>
      </c>
      <c r="I278" s="24" t="s">
        <v>2860</v>
      </c>
      <c r="J278" s="24" t="s">
        <v>73</v>
      </c>
      <c r="K278" s="72" t="str">
        <f t="shared" si="9"/>
        <v>EUPEC5 ICPL Curncy</v>
      </c>
      <c r="L278" s="25" t="str">
        <f t="shared" si="10"/>
        <v>ICPL</v>
      </c>
      <c r="M278" s="26">
        <f t="shared" ca="1" si="10"/>
        <v>42276</v>
      </c>
      <c r="N278" s="25" t="b">
        <f t="shared" si="10"/>
        <v>1</v>
      </c>
      <c r="O278" s="84" t="e">
        <f ca="1">IF($N278,_xll.BDP($K278,O$4),"[DISABLED]")</f>
        <v>#NAME?</v>
      </c>
      <c r="P278" s="84" t="e">
        <f ca="1">IF($N278,_xll.BDP($K278,P$4),"[DISABLED]")</f>
        <v>#NAME?</v>
      </c>
      <c r="Q278" s="84" t="e">
        <f ca="1">IF($N278,_xll.BDP($K278,Q$4),"[DISABLED]")</f>
        <v>#NAME?</v>
      </c>
      <c r="R278" s="84" t="e">
        <f ca="1">IF($N278,_xll.BDH($K278,R$4,$M278),"[DISABLED]")</f>
        <v>#NAME?</v>
      </c>
      <c r="S278" s="84" t="e">
        <f ca="1">IF($N278,_xll.BDH($K278,S$4,$M278),"[DISABLED]")</f>
        <v>#NAME?</v>
      </c>
      <c r="T278" s="84" t="e">
        <f ca="1">IF($N278,_xll.BDH($K278,T$4,$M278),"[DISABLED]")</f>
        <v>#NAME?</v>
      </c>
      <c r="V278" s="106" t="s">
        <v>8867</v>
      </c>
      <c r="W278" s="107" t="s">
        <v>1055</v>
      </c>
      <c r="X278" s="108">
        <v>42276</v>
      </c>
      <c r="Y278" s="107" t="b">
        <v>1</v>
      </c>
      <c r="Z278" s="107" t="s">
        <v>6954</v>
      </c>
      <c r="AA278" s="107" t="s">
        <v>8333</v>
      </c>
      <c r="AB278" s="107" t="s">
        <v>8636</v>
      </c>
      <c r="AC278" s="107">
        <v>82</v>
      </c>
      <c r="AD278" s="107" t="s">
        <v>6569</v>
      </c>
      <c r="AE278" s="107" t="s">
        <v>6569</v>
      </c>
    </row>
    <row r="279" spans="2:31" outlineLevel="1">
      <c r="B279" s="24" t="s">
        <v>5234</v>
      </c>
      <c r="C279" s="24" t="s">
        <v>0</v>
      </c>
      <c r="D279" s="24" t="s">
        <v>57</v>
      </c>
      <c r="E279" s="24" t="s">
        <v>44</v>
      </c>
      <c r="F279" s="83" t="s">
        <v>58</v>
      </c>
      <c r="G279" s="24">
        <v>0</v>
      </c>
      <c r="H279" s="24" t="s">
        <v>2797</v>
      </c>
      <c r="I279" s="24" t="s">
        <v>2861</v>
      </c>
      <c r="J279" s="24" t="s">
        <v>73</v>
      </c>
      <c r="K279" s="72" t="str">
        <f t="shared" si="9"/>
        <v>EUPEF5 ICPL Curncy</v>
      </c>
      <c r="L279" s="25" t="str">
        <f t="shared" si="10"/>
        <v>ICPL</v>
      </c>
      <c r="M279" s="26">
        <f t="shared" ca="1" si="10"/>
        <v>42276</v>
      </c>
      <c r="N279" s="25" t="b">
        <f t="shared" si="10"/>
        <v>1</v>
      </c>
      <c r="O279" s="84" t="e">
        <f ca="1">IF($N279,_xll.BDP($K279,O$4),"[DISABLED]")</f>
        <v>#NAME?</v>
      </c>
      <c r="P279" s="84" t="e">
        <f ca="1">IF($N279,_xll.BDP($K279,P$4),"[DISABLED]")</f>
        <v>#NAME?</v>
      </c>
      <c r="Q279" s="84" t="e">
        <f ca="1">IF($N279,_xll.BDP($K279,Q$4),"[DISABLED]")</f>
        <v>#NAME?</v>
      </c>
      <c r="R279" s="84" t="e">
        <f ca="1">IF($N279,_xll.BDH($K279,R$4,$M279),"[DISABLED]")</f>
        <v>#NAME?</v>
      </c>
      <c r="S279" s="84" t="e">
        <f ca="1">IF($N279,_xll.BDH($K279,S$4,$M279),"[DISABLED]")</f>
        <v>#NAME?</v>
      </c>
      <c r="T279" s="84" t="e">
        <f ca="1">IF($N279,_xll.BDH($K279,T$4,$M279),"[DISABLED]")</f>
        <v>#NAME?</v>
      </c>
      <c r="V279" s="106" t="s">
        <v>8868</v>
      </c>
      <c r="W279" s="107" t="s">
        <v>1055</v>
      </c>
      <c r="X279" s="108">
        <v>42276</v>
      </c>
      <c r="Y279" s="107" t="b">
        <v>1</v>
      </c>
      <c r="Z279" s="107" t="s">
        <v>6955</v>
      </c>
      <c r="AA279" s="107" t="s">
        <v>8333</v>
      </c>
      <c r="AB279" s="107" t="s">
        <v>8869</v>
      </c>
      <c r="AC279" s="107">
        <v>121</v>
      </c>
      <c r="AD279" s="107" t="s">
        <v>6569</v>
      </c>
      <c r="AE279" s="107" t="s">
        <v>6569</v>
      </c>
    </row>
    <row r="280" spans="2:31" outlineLevel="1">
      <c r="B280" s="24" t="s">
        <v>5234</v>
      </c>
      <c r="C280" s="24" t="s">
        <v>0</v>
      </c>
      <c r="D280" s="24" t="s">
        <v>57</v>
      </c>
      <c r="E280" s="24" t="s">
        <v>44</v>
      </c>
      <c r="F280" s="83" t="s">
        <v>71</v>
      </c>
      <c r="G280" s="24">
        <v>0</v>
      </c>
      <c r="H280" s="24" t="s">
        <v>2797</v>
      </c>
      <c r="I280" s="24" t="s">
        <v>2862</v>
      </c>
      <c r="J280" s="24" t="s">
        <v>73</v>
      </c>
      <c r="K280" s="72" t="str">
        <f t="shared" si="9"/>
        <v>EUPEI5 ICPL Curncy</v>
      </c>
      <c r="L280" s="25" t="str">
        <f t="shared" si="10"/>
        <v>ICPL</v>
      </c>
      <c r="M280" s="26">
        <f t="shared" ca="1" si="10"/>
        <v>42276</v>
      </c>
      <c r="N280" s="25" t="b">
        <f t="shared" si="10"/>
        <v>1</v>
      </c>
      <c r="O280" s="84" t="e">
        <f ca="1">IF($N280,_xll.BDP($K280,O$4),"[DISABLED]")</f>
        <v>#NAME?</v>
      </c>
      <c r="P280" s="84" t="e">
        <f ca="1">IF($N280,_xll.BDP($K280,P$4),"[DISABLED]")</f>
        <v>#NAME?</v>
      </c>
      <c r="Q280" s="84" t="e">
        <f ca="1">IF($N280,_xll.BDP($K280,Q$4),"[DISABLED]")</f>
        <v>#NAME?</v>
      </c>
      <c r="R280" s="84" t="e">
        <f ca="1">IF($N280,_xll.BDH($K280,R$4,$M280),"[DISABLED]")</f>
        <v>#NAME?</v>
      </c>
      <c r="S280" s="84" t="e">
        <f ca="1">IF($N280,_xll.BDH($K280,S$4,$M280),"[DISABLED]")</f>
        <v>#NAME?</v>
      </c>
      <c r="T280" s="84" t="e">
        <f ca="1">IF($N280,_xll.BDH($K280,T$4,$M280),"[DISABLED]")</f>
        <v>#NAME?</v>
      </c>
      <c r="V280" s="106" t="s">
        <v>8870</v>
      </c>
      <c r="W280" s="107" t="s">
        <v>1055</v>
      </c>
      <c r="X280" s="108">
        <v>42276</v>
      </c>
      <c r="Y280" s="107" t="b">
        <v>1</v>
      </c>
      <c r="Z280" s="107" t="s">
        <v>6956</v>
      </c>
      <c r="AA280" s="107" t="s">
        <v>8333</v>
      </c>
      <c r="AB280" s="107" t="s">
        <v>8640</v>
      </c>
      <c r="AC280" s="107">
        <v>154</v>
      </c>
      <c r="AD280" s="107" t="s">
        <v>6569</v>
      </c>
      <c r="AE280" s="107" t="s">
        <v>6569</v>
      </c>
    </row>
    <row r="281" spans="2:31" outlineLevel="1">
      <c r="B281" s="24" t="s">
        <v>5234</v>
      </c>
      <c r="C281" s="24" t="s">
        <v>0</v>
      </c>
      <c r="D281" s="24" t="s">
        <v>57</v>
      </c>
      <c r="E281" s="24" t="s">
        <v>44</v>
      </c>
      <c r="F281" s="83" t="s">
        <v>41</v>
      </c>
      <c r="G281" s="24">
        <v>0</v>
      </c>
      <c r="H281" s="24" t="s">
        <v>2797</v>
      </c>
      <c r="I281" s="24" t="s">
        <v>2863</v>
      </c>
      <c r="J281" s="24" t="s">
        <v>73</v>
      </c>
      <c r="K281" s="72" t="str">
        <f t="shared" si="9"/>
        <v>EUPE15 ICPL Curncy</v>
      </c>
      <c r="L281" s="25" t="str">
        <f t="shared" si="10"/>
        <v>ICPL</v>
      </c>
      <c r="M281" s="26">
        <f t="shared" ca="1" si="10"/>
        <v>42276</v>
      </c>
      <c r="N281" s="25" t="b">
        <f t="shared" si="10"/>
        <v>1</v>
      </c>
      <c r="O281" s="84" t="e">
        <f ca="1">IF($N281,_xll.BDP($K281,O$4),"[DISABLED]")</f>
        <v>#NAME?</v>
      </c>
      <c r="P281" s="84" t="e">
        <f ca="1">IF($N281,_xll.BDP($K281,P$4),"[DISABLED]")</f>
        <v>#NAME?</v>
      </c>
      <c r="Q281" s="84" t="e">
        <f ca="1">IF($N281,_xll.BDP($K281,Q$4),"[DISABLED]")</f>
        <v>#NAME?</v>
      </c>
      <c r="R281" s="84" t="e">
        <f ca="1">IF($N281,_xll.BDH($K281,R$4,$M281),"[DISABLED]")</f>
        <v>#NAME?</v>
      </c>
      <c r="S281" s="84" t="e">
        <f ca="1">IF($N281,_xll.BDH($K281,S$4,$M281),"[DISABLED]")</f>
        <v>#NAME?</v>
      </c>
      <c r="T281" s="84" t="e">
        <f ca="1">IF($N281,_xll.BDH($K281,T$4,$M281),"[DISABLED]")</f>
        <v>#NAME?</v>
      </c>
      <c r="V281" s="106" t="s">
        <v>8871</v>
      </c>
      <c r="W281" s="107" t="s">
        <v>1055</v>
      </c>
      <c r="X281" s="108">
        <v>42276</v>
      </c>
      <c r="Y281" s="107" t="b">
        <v>1</v>
      </c>
      <c r="Z281" s="107" t="s">
        <v>6957</v>
      </c>
      <c r="AA281" s="107" t="s">
        <v>8333</v>
      </c>
      <c r="AB281" s="107" t="s">
        <v>8872</v>
      </c>
      <c r="AC281" s="107">
        <v>188</v>
      </c>
      <c r="AD281" s="107" t="s">
        <v>6569</v>
      </c>
      <c r="AE281" s="107" t="s">
        <v>6569</v>
      </c>
    </row>
    <row r="282" spans="2:31" outlineLevel="1">
      <c r="B282" s="24" t="s">
        <v>5234</v>
      </c>
      <c r="C282" s="24" t="s">
        <v>0</v>
      </c>
      <c r="D282" s="24" t="s">
        <v>57</v>
      </c>
      <c r="E282" s="24" t="s">
        <v>44</v>
      </c>
      <c r="F282" s="83" t="s">
        <v>146</v>
      </c>
      <c r="G282" s="24">
        <v>0</v>
      </c>
      <c r="H282" s="24" t="s">
        <v>2797</v>
      </c>
      <c r="I282" s="24" t="s">
        <v>2864</v>
      </c>
      <c r="J282" s="24" t="s">
        <v>73</v>
      </c>
      <c r="K282" s="72" t="str">
        <f t="shared" si="9"/>
        <v>EUPER5 ICPL Curncy</v>
      </c>
      <c r="L282" s="25" t="str">
        <f t="shared" si="10"/>
        <v>ICPL</v>
      </c>
      <c r="M282" s="26">
        <f t="shared" ca="1" si="10"/>
        <v>42276</v>
      </c>
      <c r="N282" s="25" t="b">
        <f t="shared" si="10"/>
        <v>1</v>
      </c>
      <c r="O282" s="84" t="e">
        <f ca="1">IF($N282,_xll.BDP($K282,O$4),"[DISABLED]")</f>
        <v>#NAME?</v>
      </c>
      <c r="P282" s="84" t="e">
        <f ca="1">IF($N282,_xll.BDP($K282,P$4),"[DISABLED]")</f>
        <v>#NAME?</v>
      </c>
      <c r="Q282" s="84" t="e">
        <f ca="1">IF($N282,_xll.BDP($K282,Q$4),"[DISABLED]")</f>
        <v>#NAME?</v>
      </c>
      <c r="R282" s="84" t="e">
        <f ca="1">IF($N282,_xll.BDH($K282,R$4,$M282),"[DISABLED]")</f>
        <v>#NAME?</v>
      </c>
      <c r="S282" s="84" t="e">
        <f ca="1">IF($N282,_xll.BDH($K282,S$4,$M282),"[DISABLED]")</f>
        <v>#NAME?</v>
      </c>
      <c r="T282" s="84" t="e">
        <f ca="1">IF($N282,_xll.BDH($K282,T$4,$M282),"[DISABLED]")</f>
        <v>#NAME?</v>
      </c>
      <c r="V282" s="106" t="s">
        <v>8873</v>
      </c>
      <c r="W282" s="107" t="s">
        <v>1055</v>
      </c>
      <c r="X282" s="108">
        <v>42276</v>
      </c>
      <c r="Y282" s="107" t="b">
        <v>1</v>
      </c>
      <c r="Z282" s="107" t="s">
        <v>6958</v>
      </c>
      <c r="AA282" s="107" t="s">
        <v>8333</v>
      </c>
      <c r="AB282" s="107" t="s">
        <v>8638</v>
      </c>
      <c r="AC282" s="107">
        <v>253</v>
      </c>
      <c r="AD282" s="107" t="s">
        <v>6569</v>
      </c>
      <c r="AE282" s="107" t="s">
        <v>6569</v>
      </c>
    </row>
    <row r="283" spans="2:31" outlineLevel="1">
      <c r="B283" s="24" t="s">
        <v>5234</v>
      </c>
      <c r="C283" s="24" t="s">
        <v>0</v>
      </c>
      <c r="D283" s="24" t="s">
        <v>57</v>
      </c>
      <c r="E283" s="24" t="s">
        <v>44</v>
      </c>
      <c r="F283" s="83" t="s">
        <v>42</v>
      </c>
      <c r="G283" s="24">
        <v>0</v>
      </c>
      <c r="H283" s="24" t="s">
        <v>2797</v>
      </c>
      <c r="I283" s="24" t="s">
        <v>2865</v>
      </c>
      <c r="J283" s="24" t="s">
        <v>73</v>
      </c>
      <c r="K283" s="72" t="str">
        <f t="shared" si="9"/>
        <v>EUPE25 ICPL Curncy</v>
      </c>
      <c r="L283" s="25" t="str">
        <f t="shared" si="10"/>
        <v>ICPL</v>
      </c>
      <c r="M283" s="26">
        <f t="shared" ca="1" si="10"/>
        <v>42276</v>
      </c>
      <c r="N283" s="25" t="b">
        <f t="shared" si="10"/>
        <v>1</v>
      </c>
      <c r="O283" s="84" t="e">
        <f ca="1">IF($N283,_xll.BDP($K283,O$4),"[DISABLED]")</f>
        <v>#NAME?</v>
      </c>
      <c r="P283" s="84" t="e">
        <f ca="1">IF($N283,_xll.BDP($K283,P$4),"[DISABLED]")</f>
        <v>#NAME?</v>
      </c>
      <c r="Q283" s="84" t="e">
        <f ca="1">IF($N283,_xll.BDP($K283,Q$4),"[DISABLED]")</f>
        <v>#NAME?</v>
      </c>
      <c r="R283" s="84" t="e">
        <f ca="1">IF($N283,_xll.BDH($K283,R$4,$M283),"[DISABLED]")</f>
        <v>#NAME?</v>
      </c>
      <c r="S283" s="84" t="e">
        <f ca="1">IF($N283,_xll.BDH($K283,S$4,$M283),"[DISABLED]")</f>
        <v>#NAME?</v>
      </c>
      <c r="T283" s="84" t="e">
        <f ca="1">IF($N283,_xll.BDH($K283,T$4,$M283),"[DISABLED]")</f>
        <v>#NAME?</v>
      </c>
      <c r="V283" s="106" t="s">
        <v>8874</v>
      </c>
      <c r="W283" s="107" t="s">
        <v>1055</v>
      </c>
      <c r="X283" s="108">
        <v>42276</v>
      </c>
      <c r="Y283" s="107" t="b">
        <v>1</v>
      </c>
      <c r="Z283" s="107" t="s">
        <v>6959</v>
      </c>
      <c r="AA283" s="107" t="s">
        <v>8333</v>
      </c>
      <c r="AB283" s="107" t="s">
        <v>8640</v>
      </c>
      <c r="AC283" s="107">
        <v>311</v>
      </c>
      <c r="AD283" s="107" t="s">
        <v>6569</v>
      </c>
      <c r="AE283" s="107" t="s">
        <v>6569</v>
      </c>
    </row>
    <row r="284" spans="2:31" outlineLevel="1">
      <c r="B284" s="24" t="s">
        <v>5234</v>
      </c>
      <c r="C284" s="24" t="s">
        <v>0</v>
      </c>
      <c r="D284" s="24" t="s">
        <v>57</v>
      </c>
      <c r="E284" s="24" t="s">
        <v>44</v>
      </c>
      <c r="F284" s="83" t="s">
        <v>43</v>
      </c>
      <c r="G284" s="24">
        <v>0</v>
      </c>
      <c r="H284" s="24" t="s">
        <v>2797</v>
      </c>
      <c r="I284" s="24" t="s">
        <v>2866</v>
      </c>
      <c r="J284" s="24" t="s">
        <v>73</v>
      </c>
      <c r="K284" s="72" t="str">
        <f t="shared" si="9"/>
        <v>EUPE35 ICPL Curncy</v>
      </c>
      <c r="L284" s="25" t="str">
        <f t="shared" si="10"/>
        <v>ICPL</v>
      </c>
      <c r="M284" s="26">
        <f t="shared" ca="1" si="10"/>
        <v>42276</v>
      </c>
      <c r="N284" s="25" t="b">
        <f t="shared" si="10"/>
        <v>1</v>
      </c>
      <c r="O284" s="84" t="e">
        <f ca="1">IF($N284,_xll.BDP($K284,O$4),"[DISABLED]")</f>
        <v>#NAME?</v>
      </c>
      <c r="P284" s="84" t="e">
        <f ca="1">IF($N284,_xll.BDP($K284,P$4),"[DISABLED]")</f>
        <v>#NAME?</v>
      </c>
      <c r="Q284" s="84" t="e">
        <f ca="1">IF($N284,_xll.BDP($K284,Q$4),"[DISABLED]")</f>
        <v>#NAME?</v>
      </c>
      <c r="R284" s="84" t="e">
        <f ca="1">IF($N284,_xll.BDH($K284,R$4,$M284),"[DISABLED]")</f>
        <v>#NAME?</v>
      </c>
      <c r="S284" s="84" t="e">
        <f ca="1">IF($N284,_xll.BDH($K284,S$4,$M284),"[DISABLED]")</f>
        <v>#NAME?</v>
      </c>
      <c r="T284" s="84" t="e">
        <f ca="1">IF($N284,_xll.BDH($K284,T$4,$M284),"[DISABLED]")</f>
        <v>#NAME?</v>
      </c>
      <c r="V284" s="106" t="s">
        <v>8875</v>
      </c>
      <c r="W284" s="107" t="s">
        <v>1055</v>
      </c>
      <c r="X284" s="108">
        <v>42276</v>
      </c>
      <c r="Y284" s="107" t="b">
        <v>1</v>
      </c>
      <c r="Z284" s="107" t="s">
        <v>6960</v>
      </c>
      <c r="AA284" s="107" t="s">
        <v>8333</v>
      </c>
      <c r="AB284" s="107" t="s">
        <v>8810</v>
      </c>
      <c r="AC284" s="107">
        <v>424</v>
      </c>
      <c r="AD284" s="107" t="s">
        <v>6569</v>
      </c>
      <c r="AE284" s="107" t="s">
        <v>6569</v>
      </c>
    </row>
    <row r="285" spans="2:31" outlineLevel="1">
      <c r="B285" s="24" t="s">
        <v>5234</v>
      </c>
      <c r="C285" s="24" t="s">
        <v>0</v>
      </c>
      <c r="D285" s="24" t="s">
        <v>57</v>
      </c>
      <c r="E285" s="24" t="s">
        <v>44</v>
      </c>
      <c r="F285" s="83" t="s">
        <v>152</v>
      </c>
      <c r="G285" s="24">
        <v>0</v>
      </c>
      <c r="H285" s="24" t="s">
        <v>2797</v>
      </c>
      <c r="I285" s="24" t="s">
        <v>2867</v>
      </c>
      <c r="J285" s="24" t="s">
        <v>73</v>
      </c>
      <c r="K285" s="72" t="str">
        <f t="shared" si="9"/>
        <v>EUPE45 ICPL Curncy</v>
      </c>
      <c r="L285" s="25" t="str">
        <f t="shared" si="10"/>
        <v>ICPL</v>
      </c>
      <c r="M285" s="26">
        <f t="shared" ca="1" si="10"/>
        <v>42276</v>
      </c>
      <c r="N285" s="25" t="b">
        <f t="shared" si="10"/>
        <v>1</v>
      </c>
      <c r="O285" s="84" t="e">
        <f ca="1">IF($N285,_xll.BDP($K285,O$4),"[DISABLED]")</f>
        <v>#NAME?</v>
      </c>
      <c r="P285" s="84" t="e">
        <f ca="1">IF($N285,_xll.BDP($K285,P$4),"[DISABLED]")</f>
        <v>#NAME?</v>
      </c>
      <c r="Q285" s="84" t="e">
        <f ca="1">IF($N285,_xll.BDP($K285,Q$4),"[DISABLED]")</f>
        <v>#NAME?</v>
      </c>
      <c r="R285" s="84" t="e">
        <f ca="1">IF($N285,_xll.BDH($K285,R$4,$M285),"[DISABLED]")</f>
        <v>#NAME?</v>
      </c>
      <c r="S285" s="84" t="e">
        <f ca="1">IF($N285,_xll.BDH($K285,S$4,$M285),"[DISABLED]")</f>
        <v>#NAME?</v>
      </c>
      <c r="T285" s="84" t="e">
        <f ca="1">IF($N285,_xll.BDH($K285,T$4,$M285),"[DISABLED]")</f>
        <v>#NAME?</v>
      </c>
      <c r="V285" s="106" t="s">
        <v>8876</v>
      </c>
      <c r="W285" s="107" t="s">
        <v>1055</v>
      </c>
      <c r="X285" s="108">
        <v>42276</v>
      </c>
      <c r="Y285" s="107" t="b">
        <v>1</v>
      </c>
      <c r="Z285" s="107" t="s">
        <v>6961</v>
      </c>
      <c r="AA285" s="107" t="s">
        <v>8333</v>
      </c>
      <c r="AB285" s="107" t="s">
        <v>8877</v>
      </c>
      <c r="AC285" s="107">
        <v>527</v>
      </c>
      <c r="AD285" s="107" t="s">
        <v>6569</v>
      </c>
      <c r="AE285" s="107" t="s">
        <v>6569</v>
      </c>
    </row>
    <row r="286" spans="2:31" outlineLevel="1">
      <c r="B286" s="24" t="s">
        <v>5234</v>
      </c>
      <c r="C286" s="24" t="s">
        <v>0</v>
      </c>
      <c r="D286" s="24" t="s">
        <v>57</v>
      </c>
      <c r="E286" s="24" t="s">
        <v>44</v>
      </c>
      <c r="F286" s="83" t="s">
        <v>44</v>
      </c>
      <c r="G286" s="24">
        <v>0</v>
      </c>
      <c r="H286" s="24" t="s">
        <v>2797</v>
      </c>
      <c r="I286" s="24" t="s">
        <v>2868</v>
      </c>
      <c r="J286" s="24" t="s">
        <v>73</v>
      </c>
      <c r="K286" s="72" t="str">
        <f t="shared" si="9"/>
        <v>EUPE55 ICPL Curncy</v>
      </c>
      <c r="L286" s="25" t="str">
        <f t="shared" si="10"/>
        <v>ICPL</v>
      </c>
      <c r="M286" s="26">
        <f t="shared" ca="1" si="10"/>
        <v>42276</v>
      </c>
      <c r="N286" s="25" t="b">
        <f t="shared" si="10"/>
        <v>1</v>
      </c>
      <c r="O286" s="84" t="e">
        <f ca="1">IF($N286,_xll.BDP($K286,O$4),"[DISABLED]")</f>
        <v>#NAME?</v>
      </c>
      <c r="P286" s="84" t="e">
        <f ca="1">IF($N286,_xll.BDP($K286,P$4),"[DISABLED]")</f>
        <v>#NAME?</v>
      </c>
      <c r="Q286" s="84" t="e">
        <f ca="1">IF($N286,_xll.BDP($K286,Q$4),"[DISABLED]")</f>
        <v>#NAME?</v>
      </c>
      <c r="R286" s="84" t="e">
        <f ca="1">IF($N286,_xll.BDH($K286,R$4,$M286),"[DISABLED]")</f>
        <v>#NAME?</v>
      </c>
      <c r="S286" s="84" t="e">
        <f ca="1">IF($N286,_xll.BDH($K286,S$4,$M286),"[DISABLED]")</f>
        <v>#NAME?</v>
      </c>
      <c r="T286" s="84" t="e">
        <f ca="1">IF($N286,_xll.BDH($K286,T$4,$M286),"[DISABLED]")</f>
        <v>#NAME?</v>
      </c>
      <c r="V286" s="106" t="s">
        <v>8878</v>
      </c>
      <c r="W286" s="107" t="s">
        <v>1055</v>
      </c>
      <c r="X286" s="108">
        <v>42276</v>
      </c>
      <c r="Y286" s="107" t="b">
        <v>1</v>
      </c>
      <c r="Z286" s="107" t="s">
        <v>6962</v>
      </c>
      <c r="AA286" s="107" t="s">
        <v>8333</v>
      </c>
      <c r="AB286" s="107" t="s">
        <v>8879</v>
      </c>
      <c r="AC286" s="107">
        <v>613</v>
      </c>
      <c r="AD286" s="107" t="s">
        <v>6569</v>
      </c>
      <c r="AE286" s="107" t="s">
        <v>6569</v>
      </c>
    </row>
    <row r="287" spans="2:31" outlineLevel="1">
      <c r="B287" s="24" t="s">
        <v>5234</v>
      </c>
      <c r="C287" s="24" t="s">
        <v>0</v>
      </c>
      <c r="D287" s="24" t="s">
        <v>57</v>
      </c>
      <c r="E287" s="24" t="s">
        <v>44</v>
      </c>
      <c r="F287" s="83" t="s">
        <v>45</v>
      </c>
      <c r="G287" s="24">
        <v>0</v>
      </c>
      <c r="H287" s="24" t="s">
        <v>2797</v>
      </c>
      <c r="I287" s="24" t="s">
        <v>2869</v>
      </c>
      <c r="J287" s="24" t="s">
        <v>73</v>
      </c>
      <c r="K287" s="72" t="str">
        <f t="shared" si="9"/>
        <v>EUPE75 ICPL Curncy</v>
      </c>
      <c r="L287" s="25" t="str">
        <f t="shared" si="10"/>
        <v>ICPL</v>
      </c>
      <c r="M287" s="26">
        <f t="shared" ca="1" si="10"/>
        <v>42276</v>
      </c>
      <c r="N287" s="25" t="b">
        <f t="shared" si="10"/>
        <v>1</v>
      </c>
      <c r="O287" s="84" t="e">
        <f ca="1">IF($N287,_xll.BDP($K287,O$4),"[DISABLED]")</f>
        <v>#NAME?</v>
      </c>
      <c r="P287" s="84" t="e">
        <f ca="1">IF($N287,_xll.BDP($K287,P$4),"[DISABLED]")</f>
        <v>#NAME?</v>
      </c>
      <c r="Q287" s="84" t="e">
        <f ca="1">IF($N287,_xll.BDP($K287,Q$4),"[DISABLED]")</f>
        <v>#NAME?</v>
      </c>
      <c r="R287" s="84" t="e">
        <f ca="1">IF($N287,_xll.BDH($K287,R$4,$M287),"[DISABLED]")</f>
        <v>#NAME?</v>
      </c>
      <c r="S287" s="84" t="e">
        <f ca="1">IF($N287,_xll.BDH($K287,S$4,$M287),"[DISABLED]")</f>
        <v>#NAME?</v>
      </c>
      <c r="T287" s="84" t="e">
        <f ca="1">IF($N287,_xll.BDH($K287,T$4,$M287),"[DISABLED]")</f>
        <v>#NAME?</v>
      </c>
      <c r="V287" s="106" t="s">
        <v>8880</v>
      </c>
      <c r="W287" s="107" t="s">
        <v>1055</v>
      </c>
      <c r="X287" s="108">
        <v>42276</v>
      </c>
      <c r="Y287" s="107" t="b">
        <v>1</v>
      </c>
      <c r="Z287" s="107" t="s">
        <v>6963</v>
      </c>
      <c r="AA287" s="107" t="s">
        <v>8333</v>
      </c>
      <c r="AB287" s="107" t="s">
        <v>8664</v>
      </c>
      <c r="AC287" s="107">
        <v>735</v>
      </c>
      <c r="AD287" s="107" t="s">
        <v>6569</v>
      </c>
      <c r="AE287" s="107" t="s">
        <v>6569</v>
      </c>
    </row>
    <row r="288" spans="2:31" outlineLevel="1">
      <c r="B288" s="24" t="s">
        <v>5234</v>
      </c>
      <c r="C288" s="24" t="s">
        <v>0</v>
      </c>
      <c r="D288" s="24" t="s">
        <v>57</v>
      </c>
      <c r="E288" s="24" t="s">
        <v>44</v>
      </c>
      <c r="F288" s="83" t="s">
        <v>46</v>
      </c>
      <c r="G288" s="24">
        <v>0</v>
      </c>
      <c r="H288" s="24" t="s">
        <v>2797</v>
      </c>
      <c r="I288" s="24" t="s">
        <v>2870</v>
      </c>
      <c r="J288" s="24" t="s">
        <v>73</v>
      </c>
      <c r="K288" s="72" t="str">
        <f t="shared" si="9"/>
        <v>EUPE105 ICPL Curncy</v>
      </c>
      <c r="L288" s="25" t="str">
        <f t="shared" si="10"/>
        <v>ICPL</v>
      </c>
      <c r="M288" s="26">
        <f t="shared" ca="1" si="10"/>
        <v>42276</v>
      </c>
      <c r="N288" s="25" t="b">
        <f t="shared" si="10"/>
        <v>1</v>
      </c>
      <c r="O288" s="84" t="e">
        <f ca="1">IF($N288,_xll.BDP($K288,O$4),"[DISABLED]")</f>
        <v>#NAME?</v>
      </c>
      <c r="P288" s="84" t="e">
        <f ca="1">IF($N288,_xll.BDP($K288,P$4),"[DISABLED]")</f>
        <v>#NAME?</v>
      </c>
      <c r="Q288" s="84" t="e">
        <f ca="1">IF($N288,_xll.BDP($K288,Q$4),"[DISABLED]")</f>
        <v>#NAME?</v>
      </c>
      <c r="R288" s="84" t="e">
        <f ca="1">IF($N288,_xll.BDH($K288,R$4,$M288),"[DISABLED]")</f>
        <v>#NAME?</v>
      </c>
      <c r="S288" s="84" t="e">
        <f ca="1">IF($N288,_xll.BDH($K288,S$4,$M288),"[DISABLED]")</f>
        <v>#NAME?</v>
      </c>
      <c r="T288" s="84" t="e">
        <f ca="1">IF($N288,_xll.BDH($K288,T$4,$M288),"[DISABLED]")</f>
        <v>#NAME?</v>
      </c>
      <c r="V288" s="106" t="s">
        <v>8881</v>
      </c>
      <c r="W288" s="107" t="s">
        <v>1055</v>
      </c>
      <c r="X288" s="108">
        <v>42276</v>
      </c>
      <c r="Y288" s="107" t="b">
        <v>1</v>
      </c>
      <c r="Z288" s="107" t="s">
        <v>6964</v>
      </c>
      <c r="AA288" s="107" t="s">
        <v>8333</v>
      </c>
      <c r="AB288" s="107" t="s">
        <v>8813</v>
      </c>
      <c r="AC288" s="107">
        <v>875</v>
      </c>
      <c r="AD288" s="107" t="s">
        <v>6569</v>
      </c>
      <c r="AE288" s="107" t="s">
        <v>6569</v>
      </c>
    </row>
    <row r="289" spans="2:31" outlineLevel="1">
      <c r="B289" s="24" t="s">
        <v>5234</v>
      </c>
      <c r="C289" s="24" t="s">
        <v>0</v>
      </c>
      <c r="D289" s="24" t="s">
        <v>57</v>
      </c>
      <c r="E289" s="24" t="s">
        <v>44</v>
      </c>
      <c r="F289" s="83" t="s">
        <v>47</v>
      </c>
      <c r="G289" s="24">
        <v>0</v>
      </c>
      <c r="H289" s="24" t="s">
        <v>2797</v>
      </c>
      <c r="I289" s="24" t="s">
        <v>2871</v>
      </c>
      <c r="J289" s="24" t="s">
        <v>73</v>
      </c>
      <c r="K289" s="72" t="str">
        <f t="shared" si="9"/>
        <v>EUPE155 ICPL Curncy</v>
      </c>
      <c r="L289" s="25" t="str">
        <f t="shared" si="10"/>
        <v>ICPL</v>
      </c>
      <c r="M289" s="26">
        <f t="shared" ca="1" si="10"/>
        <v>42276</v>
      </c>
      <c r="N289" s="25" t="b">
        <f t="shared" si="10"/>
        <v>1</v>
      </c>
      <c r="O289" s="84" t="e">
        <f ca="1">IF($N289,_xll.BDP($K289,O$4),"[DISABLED]")</f>
        <v>#NAME?</v>
      </c>
      <c r="P289" s="84" t="e">
        <f ca="1">IF($N289,_xll.BDP($K289,P$4),"[DISABLED]")</f>
        <v>#NAME?</v>
      </c>
      <c r="Q289" s="84" t="e">
        <f ca="1">IF($N289,_xll.BDP($K289,Q$4),"[DISABLED]")</f>
        <v>#NAME?</v>
      </c>
      <c r="R289" s="84" t="e">
        <f ca="1">IF($N289,_xll.BDH($K289,R$4,$M289),"[DISABLED]")</f>
        <v>#NAME?</v>
      </c>
      <c r="S289" s="84" t="e">
        <f ca="1">IF($N289,_xll.BDH($K289,S$4,$M289),"[DISABLED]")</f>
        <v>#NAME?</v>
      </c>
      <c r="T289" s="84" t="e">
        <f ca="1">IF($N289,_xll.BDH($K289,T$4,$M289),"[DISABLED]")</f>
        <v>#NAME?</v>
      </c>
      <c r="V289" s="106" t="s">
        <v>8882</v>
      </c>
      <c r="W289" s="107" t="s">
        <v>1055</v>
      </c>
      <c r="X289" s="108">
        <v>42276</v>
      </c>
      <c r="Y289" s="107" t="b">
        <v>1</v>
      </c>
      <c r="Z289" s="107" t="s">
        <v>6965</v>
      </c>
      <c r="AA289" s="107" t="s">
        <v>8333</v>
      </c>
      <c r="AB289" s="107" t="s">
        <v>8857</v>
      </c>
      <c r="AC289" s="107">
        <v>1029</v>
      </c>
      <c r="AD289" s="107" t="s">
        <v>6569</v>
      </c>
      <c r="AE289" s="107" t="s">
        <v>6569</v>
      </c>
    </row>
    <row r="290" spans="2:31" outlineLevel="1">
      <c r="B290" s="24" t="s">
        <v>5234</v>
      </c>
      <c r="C290" s="24" t="s">
        <v>0</v>
      </c>
      <c r="D290" s="24" t="s">
        <v>57</v>
      </c>
      <c r="E290" s="24" t="s">
        <v>44</v>
      </c>
      <c r="F290" s="83" t="s">
        <v>48</v>
      </c>
      <c r="G290" s="24">
        <v>0</v>
      </c>
      <c r="H290" s="24" t="s">
        <v>2797</v>
      </c>
      <c r="I290" s="24" t="s">
        <v>2872</v>
      </c>
      <c r="J290" s="24" t="s">
        <v>73</v>
      </c>
      <c r="K290" s="72" t="str">
        <f t="shared" si="9"/>
        <v>EUPE205 ICPL Curncy</v>
      </c>
      <c r="L290" s="25" t="str">
        <f t="shared" si="10"/>
        <v>ICPL</v>
      </c>
      <c r="M290" s="26">
        <f t="shared" ca="1" si="10"/>
        <v>42276</v>
      </c>
      <c r="N290" s="25" t="b">
        <f t="shared" si="10"/>
        <v>1</v>
      </c>
      <c r="O290" s="84" t="e">
        <f ca="1">IF($N290,_xll.BDP($K290,O$4),"[DISABLED]")</f>
        <v>#NAME?</v>
      </c>
      <c r="P290" s="84" t="e">
        <f ca="1">IF($N290,_xll.BDP($K290,P$4),"[DISABLED]")</f>
        <v>#NAME?</v>
      </c>
      <c r="Q290" s="84" t="e">
        <f ca="1">IF($N290,_xll.BDP($K290,Q$4),"[DISABLED]")</f>
        <v>#NAME?</v>
      </c>
      <c r="R290" s="84" t="e">
        <f ca="1">IF($N290,_xll.BDH($K290,R$4,$M290),"[DISABLED]")</f>
        <v>#NAME?</v>
      </c>
      <c r="S290" s="84" t="e">
        <f ca="1">IF($N290,_xll.BDH($K290,S$4,$M290),"[DISABLED]")</f>
        <v>#NAME?</v>
      </c>
      <c r="T290" s="84" t="e">
        <f ca="1">IF($N290,_xll.BDH($K290,T$4,$M290),"[DISABLED]")</f>
        <v>#NAME?</v>
      </c>
      <c r="V290" s="106" t="s">
        <v>8883</v>
      </c>
      <c r="W290" s="107" t="s">
        <v>1055</v>
      </c>
      <c r="X290" s="108">
        <v>42276</v>
      </c>
      <c r="Y290" s="107" t="b">
        <v>1</v>
      </c>
      <c r="Z290" s="107" t="s">
        <v>6966</v>
      </c>
      <c r="AA290" s="107" t="s">
        <v>8333</v>
      </c>
      <c r="AB290" s="107" t="s">
        <v>8810</v>
      </c>
      <c r="AC290" s="107">
        <v>1125</v>
      </c>
      <c r="AD290" s="107" t="s">
        <v>6569</v>
      </c>
      <c r="AE290" s="107" t="s">
        <v>6569</v>
      </c>
    </row>
    <row r="291" spans="2:31" outlineLevel="1">
      <c r="B291" s="24" t="s">
        <v>5234</v>
      </c>
      <c r="C291" s="24" t="s">
        <v>0</v>
      </c>
      <c r="D291" s="24" t="s">
        <v>57</v>
      </c>
      <c r="E291" s="24" t="s">
        <v>155</v>
      </c>
      <c r="F291" s="24" t="s">
        <v>209</v>
      </c>
      <c r="G291" s="24">
        <v>0</v>
      </c>
      <c r="H291" s="24" t="s">
        <v>2797</v>
      </c>
      <c r="I291" s="24" t="s">
        <v>2873</v>
      </c>
      <c r="J291" s="24" t="s">
        <v>73</v>
      </c>
      <c r="K291" s="72" t="str">
        <f t="shared" si="9"/>
        <v>EUPEA6 ICPL Curncy</v>
      </c>
      <c r="L291" s="25" t="str">
        <f t="shared" si="10"/>
        <v>ICPL</v>
      </c>
      <c r="M291" s="26">
        <f t="shared" ca="1" si="10"/>
        <v>42276</v>
      </c>
      <c r="N291" s="25" t="b">
        <f t="shared" si="10"/>
        <v>1</v>
      </c>
      <c r="O291" s="84" t="e">
        <f ca="1">IF($N291,_xll.BDP($K291,O$4),"[DISABLED]")</f>
        <v>#NAME?</v>
      </c>
      <c r="P291" s="84" t="e">
        <f ca="1">IF($N291,_xll.BDP($K291,P$4),"[DISABLED]")</f>
        <v>#NAME?</v>
      </c>
      <c r="Q291" s="84" t="e">
        <f ca="1">IF($N291,_xll.BDP($K291,Q$4),"[DISABLED]")</f>
        <v>#NAME?</v>
      </c>
      <c r="R291" s="84" t="e">
        <f ca="1">IF($N291,_xll.BDH($K291,R$4,$M291),"[DISABLED]")</f>
        <v>#NAME?</v>
      </c>
      <c r="S291" s="84" t="e">
        <f ca="1">IF($N291,_xll.BDH($K291,S$4,$M291),"[DISABLED]")</f>
        <v>#NAME?</v>
      </c>
      <c r="T291" s="84" t="e">
        <f ca="1">IF($N291,_xll.BDH($K291,T$4,$M291),"[DISABLED]")</f>
        <v>#NAME?</v>
      </c>
      <c r="V291" s="106" t="s">
        <v>8884</v>
      </c>
      <c r="W291" s="107" t="s">
        <v>1055</v>
      </c>
      <c r="X291" s="108">
        <v>42276</v>
      </c>
      <c r="Y291" s="107" t="b">
        <v>1</v>
      </c>
      <c r="Z291" s="107" t="s">
        <v>6967</v>
      </c>
      <c r="AA291" s="107" t="s">
        <v>8333</v>
      </c>
      <c r="AB291" s="107" t="s">
        <v>8633</v>
      </c>
      <c r="AC291" s="107">
        <v>62.5</v>
      </c>
      <c r="AD291" s="107" t="s">
        <v>6569</v>
      </c>
      <c r="AE291" s="107" t="s">
        <v>6569</v>
      </c>
    </row>
    <row r="292" spans="2:31" outlineLevel="1">
      <c r="B292" s="24" t="s">
        <v>5234</v>
      </c>
      <c r="C292" s="24" t="s">
        <v>0</v>
      </c>
      <c r="D292" s="24" t="s">
        <v>57</v>
      </c>
      <c r="E292" s="24" t="s">
        <v>155</v>
      </c>
      <c r="F292" s="24" t="s">
        <v>210</v>
      </c>
      <c r="G292" s="24">
        <v>0</v>
      </c>
      <c r="H292" s="24" t="s">
        <v>2797</v>
      </c>
      <c r="I292" s="24" t="s">
        <v>2874</v>
      </c>
      <c r="J292" s="24" t="s">
        <v>73</v>
      </c>
      <c r="K292" s="72" t="str">
        <f t="shared" si="9"/>
        <v>EUPEB6 ICPL Curncy</v>
      </c>
      <c r="L292" s="25" t="str">
        <f t="shared" si="10"/>
        <v>ICPL</v>
      </c>
      <c r="M292" s="26">
        <f t="shared" ca="1" si="10"/>
        <v>42276</v>
      </c>
      <c r="N292" s="25" t="b">
        <f t="shared" si="10"/>
        <v>1</v>
      </c>
      <c r="O292" s="84" t="e">
        <f ca="1">IF($N292,_xll.BDP($K292,O$4),"[DISABLED]")</f>
        <v>#NAME?</v>
      </c>
      <c r="P292" s="84" t="e">
        <f ca="1">IF($N292,_xll.BDP($K292,P$4),"[DISABLED]")</f>
        <v>#NAME?</v>
      </c>
      <c r="Q292" s="84" t="e">
        <f ca="1">IF($N292,_xll.BDP($K292,Q$4),"[DISABLED]")</f>
        <v>#NAME?</v>
      </c>
      <c r="R292" s="84" t="e">
        <f ca="1">IF($N292,_xll.BDH($K292,R$4,$M292),"[DISABLED]")</f>
        <v>#NAME?</v>
      </c>
      <c r="S292" s="84" t="e">
        <f ca="1">IF($N292,_xll.BDH($K292,S$4,$M292),"[DISABLED]")</f>
        <v>#NAME?</v>
      </c>
      <c r="T292" s="84" t="e">
        <f ca="1">IF($N292,_xll.BDH($K292,T$4,$M292),"[DISABLED]")</f>
        <v>#NAME?</v>
      </c>
      <c r="V292" s="106" t="s">
        <v>8885</v>
      </c>
      <c r="W292" s="107" t="s">
        <v>1055</v>
      </c>
      <c r="X292" s="108">
        <v>42276</v>
      </c>
      <c r="Y292" s="107" t="b">
        <v>1</v>
      </c>
      <c r="Z292" s="107" t="s">
        <v>6968</v>
      </c>
      <c r="AA292" s="107" t="s">
        <v>8333</v>
      </c>
      <c r="AB292" s="107" t="s">
        <v>8886</v>
      </c>
      <c r="AC292" s="107">
        <v>89</v>
      </c>
      <c r="AD292" s="107" t="s">
        <v>6569</v>
      </c>
      <c r="AE292" s="107" t="s">
        <v>6569</v>
      </c>
    </row>
    <row r="293" spans="2:31" outlineLevel="1">
      <c r="B293" s="24" t="s">
        <v>5234</v>
      </c>
      <c r="C293" s="24" t="s">
        <v>0</v>
      </c>
      <c r="D293" s="24" t="s">
        <v>57</v>
      </c>
      <c r="E293" s="24" t="s">
        <v>155</v>
      </c>
      <c r="F293" s="83" t="s">
        <v>54</v>
      </c>
      <c r="G293" s="24">
        <v>0</v>
      </c>
      <c r="H293" s="24" t="s">
        <v>2797</v>
      </c>
      <c r="I293" s="24" t="s">
        <v>2875</v>
      </c>
      <c r="J293" s="24" t="s">
        <v>73</v>
      </c>
      <c r="K293" s="72" t="str">
        <f t="shared" si="9"/>
        <v>EUPEC6 ICPL Curncy</v>
      </c>
      <c r="L293" s="25" t="str">
        <f t="shared" si="10"/>
        <v>ICPL</v>
      </c>
      <c r="M293" s="26">
        <f t="shared" ca="1" si="10"/>
        <v>42276</v>
      </c>
      <c r="N293" s="25" t="b">
        <f t="shared" si="10"/>
        <v>1</v>
      </c>
      <c r="O293" s="84" t="e">
        <f ca="1">IF($N293,_xll.BDP($K293,O$4),"[DISABLED]")</f>
        <v>#NAME?</v>
      </c>
      <c r="P293" s="84" t="e">
        <f ca="1">IF($N293,_xll.BDP($K293,P$4),"[DISABLED]")</f>
        <v>#NAME?</v>
      </c>
      <c r="Q293" s="84" t="e">
        <f ca="1">IF($N293,_xll.BDP($K293,Q$4),"[DISABLED]")</f>
        <v>#NAME?</v>
      </c>
      <c r="R293" s="84" t="e">
        <f ca="1">IF($N293,_xll.BDH($K293,R$4,$M293),"[DISABLED]")</f>
        <v>#NAME?</v>
      </c>
      <c r="S293" s="84" t="e">
        <f ca="1">IF($N293,_xll.BDH($K293,S$4,$M293),"[DISABLED]")</f>
        <v>#NAME?</v>
      </c>
      <c r="T293" s="84" t="e">
        <f ca="1">IF($N293,_xll.BDH($K293,T$4,$M293),"[DISABLED]")</f>
        <v>#NAME?</v>
      </c>
      <c r="V293" s="106" t="s">
        <v>8887</v>
      </c>
      <c r="W293" s="107" t="s">
        <v>1055</v>
      </c>
      <c r="X293" s="108">
        <v>42276</v>
      </c>
      <c r="Y293" s="107" t="b">
        <v>1</v>
      </c>
      <c r="Z293" s="107" t="s">
        <v>6969</v>
      </c>
      <c r="AA293" s="107" t="s">
        <v>8333</v>
      </c>
      <c r="AB293" s="107" t="s">
        <v>8657</v>
      </c>
      <c r="AC293" s="107">
        <v>111</v>
      </c>
      <c r="AD293" s="107" t="s">
        <v>6569</v>
      </c>
      <c r="AE293" s="107" t="s">
        <v>6569</v>
      </c>
    </row>
    <row r="294" spans="2:31" outlineLevel="1">
      <c r="B294" s="24" t="s">
        <v>5234</v>
      </c>
      <c r="C294" s="24" t="s">
        <v>0</v>
      </c>
      <c r="D294" s="24" t="s">
        <v>57</v>
      </c>
      <c r="E294" s="24" t="s">
        <v>155</v>
      </c>
      <c r="F294" s="83" t="s">
        <v>58</v>
      </c>
      <c r="G294" s="24">
        <v>0</v>
      </c>
      <c r="H294" s="24" t="s">
        <v>2797</v>
      </c>
      <c r="I294" s="24" t="s">
        <v>2876</v>
      </c>
      <c r="J294" s="24" t="s">
        <v>73</v>
      </c>
      <c r="K294" s="72" t="str">
        <f t="shared" si="9"/>
        <v>EUPEF6 ICPL Curncy</v>
      </c>
      <c r="L294" s="25" t="str">
        <f t="shared" si="10"/>
        <v>ICPL</v>
      </c>
      <c r="M294" s="26">
        <f t="shared" ca="1" si="10"/>
        <v>42276</v>
      </c>
      <c r="N294" s="25" t="b">
        <f t="shared" si="10"/>
        <v>1</v>
      </c>
      <c r="O294" s="84" t="e">
        <f ca="1">IF($N294,_xll.BDP($K294,O$4),"[DISABLED]")</f>
        <v>#NAME?</v>
      </c>
      <c r="P294" s="84" t="e">
        <f ca="1">IF($N294,_xll.BDP($K294,P$4),"[DISABLED]")</f>
        <v>#NAME?</v>
      </c>
      <c r="Q294" s="84" t="e">
        <f ca="1">IF($N294,_xll.BDP($K294,Q$4),"[DISABLED]")</f>
        <v>#NAME?</v>
      </c>
      <c r="R294" s="84" t="e">
        <f ca="1">IF($N294,_xll.BDH($K294,R$4,$M294),"[DISABLED]")</f>
        <v>#NAME?</v>
      </c>
      <c r="S294" s="84" t="e">
        <f ca="1">IF($N294,_xll.BDH($K294,S$4,$M294),"[DISABLED]")</f>
        <v>#NAME?</v>
      </c>
      <c r="T294" s="84" t="e">
        <f ca="1">IF($N294,_xll.BDH($K294,T$4,$M294),"[DISABLED]")</f>
        <v>#NAME?</v>
      </c>
      <c r="V294" s="106" t="s">
        <v>8888</v>
      </c>
      <c r="W294" s="107" t="s">
        <v>1055</v>
      </c>
      <c r="X294" s="108">
        <v>42276</v>
      </c>
      <c r="Y294" s="107" t="b">
        <v>1</v>
      </c>
      <c r="Z294" s="107" t="s">
        <v>6970</v>
      </c>
      <c r="AA294" s="107" t="s">
        <v>8333</v>
      </c>
      <c r="AB294" s="107" t="s">
        <v>8638</v>
      </c>
      <c r="AC294" s="107">
        <v>163</v>
      </c>
      <c r="AD294" s="107" t="s">
        <v>6569</v>
      </c>
      <c r="AE294" s="107" t="s">
        <v>6569</v>
      </c>
    </row>
    <row r="295" spans="2:31" outlineLevel="1">
      <c r="B295" s="24" t="s">
        <v>5234</v>
      </c>
      <c r="C295" s="24" t="s">
        <v>0</v>
      </c>
      <c r="D295" s="24" t="s">
        <v>57</v>
      </c>
      <c r="E295" s="24" t="s">
        <v>155</v>
      </c>
      <c r="F295" s="83" t="s">
        <v>71</v>
      </c>
      <c r="G295" s="24">
        <v>0</v>
      </c>
      <c r="H295" s="24" t="s">
        <v>2797</v>
      </c>
      <c r="I295" s="24" t="s">
        <v>2877</v>
      </c>
      <c r="J295" s="24" t="s">
        <v>73</v>
      </c>
      <c r="K295" s="72" t="str">
        <f t="shared" si="9"/>
        <v>EUPEI6 ICPL Curncy</v>
      </c>
      <c r="L295" s="25" t="str">
        <f t="shared" si="10"/>
        <v>ICPL</v>
      </c>
      <c r="M295" s="26">
        <f t="shared" ca="1" si="10"/>
        <v>42276</v>
      </c>
      <c r="N295" s="25" t="b">
        <f t="shared" si="10"/>
        <v>1</v>
      </c>
      <c r="O295" s="84" t="e">
        <f ca="1">IF($N295,_xll.BDP($K295,O$4),"[DISABLED]")</f>
        <v>#NAME?</v>
      </c>
      <c r="P295" s="84" t="e">
        <f ca="1">IF($N295,_xll.BDP($K295,P$4),"[DISABLED]")</f>
        <v>#NAME?</v>
      </c>
      <c r="Q295" s="84" t="e">
        <f ca="1">IF($N295,_xll.BDP($K295,Q$4),"[DISABLED]")</f>
        <v>#NAME?</v>
      </c>
      <c r="R295" s="84" t="e">
        <f ca="1">IF($N295,_xll.BDH($K295,R$4,$M295),"[DISABLED]")</f>
        <v>#NAME?</v>
      </c>
      <c r="S295" s="84" t="e">
        <f ca="1">IF($N295,_xll.BDH($K295,S$4,$M295),"[DISABLED]")</f>
        <v>#NAME?</v>
      </c>
      <c r="T295" s="84" t="e">
        <f ca="1">IF($N295,_xll.BDH($K295,T$4,$M295),"[DISABLED]")</f>
        <v>#NAME?</v>
      </c>
      <c r="V295" s="106" t="s">
        <v>8889</v>
      </c>
      <c r="W295" s="107" t="s">
        <v>1055</v>
      </c>
      <c r="X295" s="108">
        <v>42276</v>
      </c>
      <c r="Y295" s="107" t="b">
        <v>1</v>
      </c>
      <c r="Z295" s="107" t="s">
        <v>6971</v>
      </c>
      <c r="AA295" s="107" t="s">
        <v>8333</v>
      </c>
      <c r="AB295" s="107" t="s">
        <v>8890</v>
      </c>
      <c r="AC295" s="107">
        <v>205</v>
      </c>
      <c r="AD295" s="107" t="s">
        <v>6569</v>
      </c>
      <c r="AE295" s="107" t="s">
        <v>6569</v>
      </c>
    </row>
    <row r="296" spans="2:31" outlineLevel="1">
      <c r="B296" s="24" t="s">
        <v>5234</v>
      </c>
      <c r="C296" s="24" t="s">
        <v>0</v>
      </c>
      <c r="D296" s="24" t="s">
        <v>57</v>
      </c>
      <c r="E296" s="24" t="s">
        <v>155</v>
      </c>
      <c r="F296" s="83" t="s">
        <v>41</v>
      </c>
      <c r="G296" s="24">
        <v>0</v>
      </c>
      <c r="H296" s="24" t="s">
        <v>2797</v>
      </c>
      <c r="I296" s="24" t="s">
        <v>2878</v>
      </c>
      <c r="J296" s="24" t="s">
        <v>73</v>
      </c>
      <c r="K296" s="72" t="str">
        <f t="shared" si="9"/>
        <v>EUPE16 ICPL Curncy</v>
      </c>
      <c r="L296" s="25" t="str">
        <f t="shared" si="10"/>
        <v>ICPL</v>
      </c>
      <c r="M296" s="26">
        <f t="shared" ca="1" si="10"/>
        <v>42276</v>
      </c>
      <c r="N296" s="25" t="b">
        <f t="shared" si="10"/>
        <v>1</v>
      </c>
      <c r="O296" s="84" t="e">
        <f ca="1">IF($N296,_xll.BDP($K296,O$4),"[DISABLED]")</f>
        <v>#NAME?</v>
      </c>
      <c r="P296" s="84" t="e">
        <f ca="1">IF($N296,_xll.BDP($K296,P$4),"[DISABLED]")</f>
        <v>#NAME?</v>
      </c>
      <c r="Q296" s="84" t="e">
        <f ca="1">IF($N296,_xll.BDP($K296,Q$4),"[DISABLED]")</f>
        <v>#NAME?</v>
      </c>
      <c r="R296" s="84" t="e">
        <f ca="1">IF($N296,_xll.BDH($K296,R$4,$M296),"[DISABLED]")</f>
        <v>#NAME?</v>
      </c>
      <c r="S296" s="84" t="e">
        <f ca="1">IF($N296,_xll.BDH($K296,S$4,$M296),"[DISABLED]")</f>
        <v>#NAME?</v>
      </c>
      <c r="T296" s="84" t="e">
        <f ca="1">IF($N296,_xll.BDH($K296,T$4,$M296),"[DISABLED]")</f>
        <v>#NAME?</v>
      </c>
      <c r="V296" s="106" t="s">
        <v>8891</v>
      </c>
      <c r="W296" s="107" t="s">
        <v>1055</v>
      </c>
      <c r="X296" s="108">
        <v>42276</v>
      </c>
      <c r="Y296" s="107" t="b">
        <v>1</v>
      </c>
      <c r="Z296" s="107" t="s">
        <v>6972</v>
      </c>
      <c r="AA296" s="107" t="s">
        <v>8333</v>
      </c>
      <c r="AB296" s="107" t="s">
        <v>8638</v>
      </c>
      <c r="AC296" s="107">
        <v>250</v>
      </c>
      <c r="AD296" s="107" t="s">
        <v>6569</v>
      </c>
      <c r="AE296" s="107" t="s">
        <v>6569</v>
      </c>
    </row>
    <row r="297" spans="2:31" outlineLevel="1">
      <c r="B297" s="24" t="s">
        <v>5234</v>
      </c>
      <c r="C297" s="24" t="s">
        <v>0</v>
      </c>
      <c r="D297" s="24" t="s">
        <v>57</v>
      </c>
      <c r="E297" s="24" t="s">
        <v>155</v>
      </c>
      <c r="F297" s="83" t="s">
        <v>146</v>
      </c>
      <c r="G297" s="24">
        <v>0</v>
      </c>
      <c r="H297" s="24" t="s">
        <v>2797</v>
      </c>
      <c r="I297" s="24" t="s">
        <v>2879</v>
      </c>
      <c r="J297" s="24" t="s">
        <v>73</v>
      </c>
      <c r="K297" s="72" t="str">
        <f t="shared" si="9"/>
        <v>EUPER6 ICPL Curncy</v>
      </c>
      <c r="L297" s="25" t="str">
        <f t="shared" si="10"/>
        <v>ICPL</v>
      </c>
      <c r="M297" s="26">
        <f t="shared" ca="1" si="10"/>
        <v>42276</v>
      </c>
      <c r="N297" s="25" t="b">
        <f t="shared" si="10"/>
        <v>1</v>
      </c>
      <c r="O297" s="84" t="e">
        <f ca="1">IF($N297,_xll.BDP($K297,O$4),"[DISABLED]")</f>
        <v>#NAME?</v>
      </c>
      <c r="P297" s="84" t="e">
        <f ca="1">IF($N297,_xll.BDP($K297,P$4),"[DISABLED]")</f>
        <v>#NAME?</v>
      </c>
      <c r="Q297" s="84" t="e">
        <f ca="1">IF($N297,_xll.BDP($K297,Q$4),"[DISABLED]")</f>
        <v>#NAME?</v>
      </c>
      <c r="R297" s="84" t="e">
        <f ca="1">IF($N297,_xll.BDH($K297,R$4,$M297),"[DISABLED]")</f>
        <v>#NAME?</v>
      </c>
      <c r="S297" s="84" t="e">
        <f ca="1">IF($N297,_xll.BDH($K297,S$4,$M297),"[DISABLED]")</f>
        <v>#NAME?</v>
      </c>
      <c r="T297" s="84" t="e">
        <f ca="1">IF($N297,_xll.BDH($K297,T$4,$M297),"[DISABLED]")</f>
        <v>#NAME?</v>
      </c>
      <c r="V297" s="106" t="s">
        <v>8892</v>
      </c>
      <c r="W297" s="107" t="s">
        <v>1055</v>
      </c>
      <c r="X297" s="108">
        <v>42276</v>
      </c>
      <c r="Y297" s="107" t="b">
        <v>1</v>
      </c>
      <c r="Z297" s="107" t="s">
        <v>6973</v>
      </c>
      <c r="AA297" s="107" t="s">
        <v>8333</v>
      </c>
      <c r="AB297" s="107" t="s">
        <v>8638</v>
      </c>
      <c r="AC297" s="107">
        <v>327</v>
      </c>
      <c r="AD297" s="107" t="s">
        <v>6569</v>
      </c>
      <c r="AE297" s="107" t="s">
        <v>6569</v>
      </c>
    </row>
    <row r="298" spans="2:31" outlineLevel="1">
      <c r="B298" s="24" t="s">
        <v>5234</v>
      </c>
      <c r="C298" s="24" t="s">
        <v>0</v>
      </c>
      <c r="D298" s="24" t="s">
        <v>57</v>
      </c>
      <c r="E298" s="24" t="s">
        <v>155</v>
      </c>
      <c r="F298" s="83" t="s">
        <v>42</v>
      </c>
      <c r="G298" s="24">
        <v>0</v>
      </c>
      <c r="H298" s="24" t="s">
        <v>2797</v>
      </c>
      <c r="I298" s="24" t="s">
        <v>2880</v>
      </c>
      <c r="J298" s="24" t="s">
        <v>73</v>
      </c>
      <c r="K298" s="72" t="str">
        <f t="shared" si="9"/>
        <v>EUPE26 ICPL Curncy</v>
      </c>
      <c r="L298" s="25" t="str">
        <f t="shared" si="10"/>
        <v>ICPL</v>
      </c>
      <c r="M298" s="26">
        <f t="shared" ca="1" si="10"/>
        <v>42276</v>
      </c>
      <c r="N298" s="25" t="b">
        <f t="shared" si="10"/>
        <v>1</v>
      </c>
      <c r="O298" s="84" t="e">
        <f ca="1">IF($N298,_xll.BDP($K298,O$4),"[DISABLED]")</f>
        <v>#NAME?</v>
      </c>
      <c r="P298" s="84" t="e">
        <f ca="1">IF($N298,_xll.BDP($K298,P$4),"[DISABLED]")</f>
        <v>#NAME?</v>
      </c>
      <c r="Q298" s="84" t="e">
        <f ca="1">IF($N298,_xll.BDP($K298,Q$4),"[DISABLED]")</f>
        <v>#NAME?</v>
      </c>
      <c r="R298" s="84" t="e">
        <f ca="1">IF($N298,_xll.BDH($K298,R$4,$M298),"[DISABLED]")</f>
        <v>#NAME?</v>
      </c>
      <c r="S298" s="84" t="e">
        <f ca="1">IF($N298,_xll.BDH($K298,S$4,$M298),"[DISABLED]")</f>
        <v>#NAME?</v>
      </c>
      <c r="T298" s="84" t="e">
        <f ca="1">IF($N298,_xll.BDH($K298,T$4,$M298),"[DISABLED]")</f>
        <v>#NAME?</v>
      </c>
      <c r="V298" s="106" t="s">
        <v>8893</v>
      </c>
      <c r="W298" s="107" t="s">
        <v>1055</v>
      </c>
      <c r="X298" s="108">
        <v>42276</v>
      </c>
      <c r="Y298" s="107" t="b">
        <v>1</v>
      </c>
      <c r="Z298" s="107" t="s">
        <v>6974</v>
      </c>
      <c r="AA298" s="107" t="s">
        <v>8333</v>
      </c>
      <c r="AB298" s="107" t="s">
        <v>8563</v>
      </c>
      <c r="AC298" s="107">
        <v>395</v>
      </c>
      <c r="AD298" s="107" t="s">
        <v>6569</v>
      </c>
      <c r="AE298" s="107" t="s">
        <v>6569</v>
      </c>
    </row>
    <row r="299" spans="2:31" outlineLevel="1">
      <c r="B299" s="24" t="s">
        <v>5234</v>
      </c>
      <c r="C299" s="24" t="s">
        <v>0</v>
      </c>
      <c r="D299" s="24" t="s">
        <v>57</v>
      </c>
      <c r="E299" s="24" t="s">
        <v>155</v>
      </c>
      <c r="F299" s="83" t="s">
        <v>43</v>
      </c>
      <c r="G299" s="24">
        <v>0</v>
      </c>
      <c r="H299" s="24" t="s">
        <v>2797</v>
      </c>
      <c r="I299" s="24" t="s">
        <v>2881</v>
      </c>
      <c r="J299" s="24" t="s">
        <v>73</v>
      </c>
      <c r="K299" s="72" t="str">
        <f t="shared" si="9"/>
        <v>EUPE36 ICPL Curncy</v>
      </c>
      <c r="L299" s="25" t="str">
        <f t="shared" si="10"/>
        <v>ICPL</v>
      </c>
      <c r="M299" s="26">
        <f t="shared" ca="1" si="10"/>
        <v>42276</v>
      </c>
      <c r="N299" s="25" t="b">
        <f t="shared" si="10"/>
        <v>1</v>
      </c>
      <c r="O299" s="84" t="e">
        <f ca="1">IF($N299,_xll.BDP($K299,O$4),"[DISABLED]")</f>
        <v>#NAME?</v>
      </c>
      <c r="P299" s="84" t="e">
        <f ca="1">IF($N299,_xll.BDP($K299,P$4),"[DISABLED]")</f>
        <v>#NAME?</v>
      </c>
      <c r="Q299" s="84" t="e">
        <f ca="1">IF($N299,_xll.BDP($K299,Q$4),"[DISABLED]")</f>
        <v>#NAME?</v>
      </c>
      <c r="R299" s="84" t="e">
        <f ca="1">IF($N299,_xll.BDH($K299,R$4,$M299),"[DISABLED]")</f>
        <v>#NAME?</v>
      </c>
      <c r="S299" s="84" t="e">
        <f ca="1">IF($N299,_xll.BDH($K299,S$4,$M299),"[DISABLED]")</f>
        <v>#NAME?</v>
      </c>
      <c r="T299" s="84" t="e">
        <f ca="1">IF($N299,_xll.BDH($K299,T$4,$M299),"[DISABLED]")</f>
        <v>#NAME?</v>
      </c>
      <c r="V299" s="106" t="s">
        <v>8894</v>
      </c>
      <c r="W299" s="107" t="s">
        <v>1055</v>
      </c>
      <c r="X299" s="108">
        <v>42276</v>
      </c>
      <c r="Y299" s="107" t="b">
        <v>1</v>
      </c>
      <c r="Z299" s="107" t="s">
        <v>6975</v>
      </c>
      <c r="AA299" s="107" t="s">
        <v>8333</v>
      </c>
      <c r="AB299" s="107" t="s">
        <v>8664</v>
      </c>
      <c r="AC299" s="107">
        <v>523</v>
      </c>
      <c r="AD299" s="107" t="s">
        <v>6569</v>
      </c>
      <c r="AE299" s="107" t="s">
        <v>6569</v>
      </c>
    </row>
    <row r="300" spans="2:31" outlineLevel="1">
      <c r="B300" s="24" t="s">
        <v>5234</v>
      </c>
      <c r="C300" s="24" t="s">
        <v>0</v>
      </c>
      <c r="D300" s="24" t="s">
        <v>57</v>
      </c>
      <c r="E300" s="24" t="s">
        <v>155</v>
      </c>
      <c r="F300" s="83" t="s">
        <v>152</v>
      </c>
      <c r="G300" s="24">
        <v>0</v>
      </c>
      <c r="H300" s="24" t="s">
        <v>2797</v>
      </c>
      <c r="I300" s="24" t="s">
        <v>2882</v>
      </c>
      <c r="J300" s="24" t="s">
        <v>73</v>
      </c>
      <c r="K300" s="72" t="str">
        <f t="shared" si="9"/>
        <v>EUPE46 ICPL Curncy</v>
      </c>
      <c r="L300" s="25" t="str">
        <f t="shared" si="10"/>
        <v>ICPL</v>
      </c>
      <c r="M300" s="26">
        <f t="shared" ca="1" si="10"/>
        <v>42276</v>
      </c>
      <c r="N300" s="25" t="b">
        <f t="shared" si="10"/>
        <v>1</v>
      </c>
      <c r="O300" s="84" t="e">
        <f ca="1">IF($N300,_xll.BDP($K300,O$4),"[DISABLED]")</f>
        <v>#NAME?</v>
      </c>
      <c r="P300" s="84" t="e">
        <f ca="1">IF($N300,_xll.BDP($K300,P$4),"[DISABLED]")</f>
        <v>#NAME?</v>
      </c>
      <c r="Q300" s="84" t="e">
        <f ca="1">IF($N300,_xll.BDP($K300,Q$4),"[DISABLED]")</f>
        <v>#NAME?</v>
      </c>
      <c r="R300" s="84" t="e">
        <f ca="1">IF($N300,_xll.BDH($K300,R$4,$M300),"[DISABLED]")</f>
        <v>#NAME?</v>
      </c>
      <c r="S300" s="84" t="e">
        <f ca="1">IF($N300,_xll.BDH($K300,S$4,$M300),"[DISABLED]")</f>
        <v>#NAME?</v>
      </c>
      <c r="T300" s="84" t="e">
        <f ca="1">IF($N300,_xll.BDH($K300,T$4,$M300),"[DISABLED]")</f>
        <v>#NAME?</v>
      </c>
      <c r="V300" s="106" t="s">
        <v>8895</v>
      </c>
      <c r="W300" s="107" t="s">
        <v>1055</v>
      </c>
      <c r="X300" s="108">
        <v>42276</v>
      </c>
      <c r="Y300" s="107" t="b">
        <v>1</v>
      </c>
      <c r="Z300" s="107" t="s">
        <v>6976</v>
      </c>
      <c r="AA300" s="107" t="s">
        <v>8333</v>
      </c>
      <c r="AB300" s="107" t="s">
        <v>8648</v>
      </c>
      <c r="AC300" s="107">
        <v>637</v>
      </c>
      <c r="AD300" s="107" t="s">
        <v>6569</v>
      </c>
      <c r="AE300" s="107" t="s">
        <v>6569</v>
      </c>
    </row>
    <row r="301" spans="2:31" outlineLevel="1">
      <c r="B301" s="24" t="s">
        <v>5234</v>
      </c>
      <c r="C301" s="24" t="s">
        <v>0</v>
      </c>
      <c r="D301" s="24" t="s">
        <v>57</v>
      </c>
      <c r="E301" s="24" t="s">
        <v>155</v>
      </c>
      <c r="F301" s="83" t="s">
        <v>44</v>
      </c>
      <c r="G301" s="24">
        <v>0</v>
      </c>
      <c r="H301" s="24" t="s">
        <v>2797</v>
      </c>
      <c r="I301" s="24" t="s">
        <v>2883</v>
      </c>
      <c r="J301" s="24" t="s">
        <v>73</v>
      </c>
      <c r="K301" s="72" t="str">
        <f t="shared" si="9"/>
        <v>EUPE56 ICPL Curncy</v>
      </c>
      <c r="L301" s="25" t="str">
        <f t="shared" si="10"/>
        <v>ICPL</v>
      </c>
      <c r="M301" s="26">
        <f t="shared" ca="1" si="10"/>
        <v>42276</v>
      </c>
      <c r="N301" s="25" t="b">
        <f t="shared" si="10"/>
        <v>1</v>
      </c>
      <c r="O301" s="84" t="e">
        <f ca="1">IF($N301,_xll.BDP($K301,O$4),"[DISABLED]")</f>
        <v>#NAME?</v>
      </c>
      <c r="P301" s="84" t="e">
        <f ca="1">IF($N301,_xll.BDP($K301,P$4),"[DISABLED]")</f>
        <v>#NAME?</v>
      </c>
      <c r="Q301" s="84" t="e">
        <f ca="1">IF($N301,_xll.BDP($K301,Q$4),"[DISABLED]")</f>
        <v>#NAME?</v>
      </c>
      <c r="R301" s="84" t="e">
        <f ca="1">IF($N301,_xll.BDH($K301,R$4,$M301),"[DISABLED]")</f>
        <v>#NAME?</v>
      </c>
      <c r="S301" s="84" t="e">
        <f ca="1">IF($N301,_xll.BDH($K301,S$4,$M301),"[DISABLED]")</f>
        <v>#NAME?</v>
      </c>
      <c r="T301" s="84" t="e">
        <f ca="1">IF($N301,_xll.BDH($K301,T$4,$M301),"[DISABLED]")</f>
        <v>#NAME?</v>
      </c>
      <c r="V301" s="106" t="s">
        <v>8896</v>
      </c>
      <c r="W301" s="107" t="s">
        <v>1055</v>
      </c>
      <c r="X301" s="108">
        <v>42276</v>
      </c>
      <c r="Y301" s="107" t="b">
        <v>1</v>
      </c>
      <c r="Z301" s="107" t="s">
        <v>6977</v>
      </c>
      <c r="AA301" s="107" t="s">
        <v>8333</v>
      </c>
      <c r="AB301" s="107" t="s">
        <v>8897</v>
      </c>
      <c r="AC301" s="107">
        <v>734</v>
      </c>
      <c r="AD301" s="107" t="s">
        <v>6569</v>
      </c>
      <c r="AE301" s="107" t="s">
        <v>6569</v>
      </c>
    </row>
    <row r="302" spans="2:31" outlineLevel="1">
      <c r="B302" s="24" t="s">
        <v>5234</v>
      </c>
      <c r="C302" s="24" t="s">
        <v>0</v>
      </c>
      <c r="D302" s="24" t="s">
        <v>57</v>
      </c>
      <c r="E302" s="24" t="s">
        <v>155</v>
      </c>
      <c r="F302" s="83" t="s">
        <v>45</v>
      </c>
      <c r="G302" s="24">
        <v>0</v>
      </c>
      <c r="H302" s="24" t="s">
        <v>2797</v>
      </c>
      <c r="I302" s="24" t="s">
        <v>2884</v>
      </c>
      <c r="J302" s="24" t="s">
        <v>73</v>
      </c>
      <c r="K302" s="72" t="str">
        <f t="shared" si="9"/>
        <v>EUPE76 ICPL Curncy</v>
      </c>
      <c r="L302" s="25" t="str">
        <f t="shared" si="10"/>
        <v>ICPL</v>
      </c>
      <c r="M302" s="26">
        <f t="shared" ca="1" si="10"/>
        <v>42276</v>
      </c>
      <c r="N302" s="25" t="b">
        <f t="shared" si="10"/>
        <v>1</v>
      </c>
      <c r="O302" s="84" t="e">
        <f ca="1">IF($N302,_xll.BDP($K302,O$4),"[DISABLED]")</f>
        <v>#NAME?</v>
      </c>
      <c r="P302" s="84" t="e">
        <f ca="1">IF($N302,_xll.BDP($K302,P$4),"[DISABLED]")</f>
        <v>#NAME?</v>
      </c>
      <c r="Q302" s="84" t="e">
        <f ca="1">IF($N302,_xll.BDP($K302,Q$4),"[DISABLED]")</f>
        <v>#NAME?</v>
      </c>
      <c r="R302" s="84" t="e">
        <f ca="1">IF($N302,_xll.BDH($K302,R$4,$M302),"[DISABLED]")</f>
        <v>#NAME?</v>
      </c>
      <c r="S302" s="84" t="e">
        <f ca="1">IF($N302,_xll.BDH($K302,S$4,$M302),"[DISABLED]")</f>
        <v>#NAME?</v>
      </c>
      <c r="T302" s="84" t="e">
        <f ca="1">IF($N302,_xll.BDH($K302,T$4,$M302),"[DISABLED]")</f>
        <v>#NAME?</v>
      </c>
      <c r="V302" s="106" t="s">
        <v>8898</v>
      </c>
      <c r="W302" s="107" t="s">
        <v>1055</v>
      </c>
      <c r="X302" s="108">
        <v>42276</v>
      </c>
      <c r="Y302" s="107" t="b">
        <v>1</v>
      </c>
      <c r="Z302" s="107" t="s">
        <v>6978</v>
      </c>
      <c r="AA302" s="107" t="s">
        <v>8333</v>
      </c>
      <c r="AB302" s="107" t="s">
        <v>8897</v>
      </c>
      <c r="AC302" s="107">
        <v>875</v>
      </c>
      <c r="AD302" s="107" t="s">
        <v>6569</v>
      </c>
      <c r="AE302" s="107" t="s">
        <v>6569</v>
      </c>
    </row>
    <row r="303" spans="2:31" outlineLevel="1">
      <c r="B303" s="24" t="s">
        <v>5234</v>
      </c>
      <c r="C303" s="24" t="s">
        <v>0</v>
      </c>
      <c r="D303" s="24" t="s">
        <v>57</v>
      </c>
      <c r="E303" s="24" t="s">
        <v>155</v>
      </c>
      <c r="F303" s="83" t="s">
        <v>46</v>
      </c>
      <c r="G303" s="24">
        <v>0</v>
      </c>
      <c r="H303" s="24" t="s">
        <v>2797</v>
      </c>
      <c r="I303" s="24" t="s">
        <v>2885</v>
      </c>
      <c r="J303" s="24" t="s">
        <v>73</v>
      </c>
      <c r="K303" s="72" t="str">
        <f t="shared" si="9"/>
        <v>EUPE106 ICPL Curncy</v>
      </c>
      <c r="L303" s="25" t="str">
        <f t="shared" si="10"/>
        <v>ICPL</v>
      </c>
      <c r="M303" s="26">
        <f t="shared" ca="1" si="10"/>
        <v>42276</v>
      </c>
      <c r="N303" s="25" t="b">
        <f t="shared" si="10"/>
        <v>1</v>
      </c>
      <c r="O303" s="84" t="e">
        <f ca="1">IF($N303,_xll.BDP($K303,O$4),"[DISABLED]")</f>
        <v>#NAME?</v>
      </c>
      <c r="P303" s="84" t="e">
        <f ca="1">IF($N303,_xll.BDP($K303,P$4),"[DISABLED]")</f>
        <v>#NAME?</v>
      </c>
      <c r="Q303" s="84" t="e">
        <f ca="1">IF($N303,_xll.BDP($K303,Q$4),"[DISABLED]")</f>
        <v>#NAME?</v>
      </c>
      <c r="R303" s="84" t="e">
        <f ca="1">IF($N303,_xll.BDH($K303,R$4,$M303),"[DISABLED]")</f>
        <v>#NAME?</v>
      </c>
      <c r="S303" s="84" t="e">
        <f ca="1">IF($N303,_xll.BDH($K303,S$4,$M303),"[DISABLED]")</f>
        <v>#NAME?</v>
      </c>
      <c r="T303" s="84" t="e">
        <f ca="1">IF($N303,_xll.BDH($K303,T$4,$M303),"[DISABLED]")</f>
        <v>#NAME?</v>
      </c>
      <c r="V303" s="106" t="s">
        <v>8899</v>
      </c>
      <c r="W303" s="107" t="s">
        <v>1055</v>
      </c>
      <c r="X303" s="108">
        <v>42276</v>
      </c>
      <c r="Y303" s="107" t="b">
        <v>1</v>
      </c>
      <c r="Z303" s="107" t="s">
        <v>6979</v>
      </c>
      <c r="AA303" s="107" t="s">
        <v>8333</v>
      </c>
      <c r="AB303" s="107" t="s">
        <v>8810</v>
      </c>
      <c r="AC303" s="107">
        <v>1039</v>
      </c>
      <c r="AD303" s="107" t="s">
        <v>6569</v>
      </c>
      <c r="AE303" s="107" t="s">
        <v>6569</v>
      </c>
    </row>
    <row r="304" spans="2:31" outlineLevel="1">
      <c r="B304" s="24" t="s">
        <v>5234</v>
      </c>
      <c r="C304" s="24" t="s">
        <v>0</v>
      </c>
      <c r="D304" s="24" t="s">
        <v>57</v>
      </c>
      <c r="E304" s="24" t="s">
        <v>155</v>
      </c>
      <c r="F304" s="83" t="s">
        <v>47</v>
      </c>
      <c r="G304" s="24">
        <v>0</v>
      </c>
      <c r="H304" s="24" t="s">
        <v>2797</v>
      </c>
      <c r="I304" s="24" t="s">
        <v>2886</v>
      </c>
      <c r="J304" s="24" t="s">
        <v>73</v>
      </c>
      <c r="K304" s="72" t="str">
        <f t="shared" si="9"/>
        <v>EUPE156 ICPL Curncy</v>
      </c>
      <c r="L304" s="25" t="str">
        <f t="shared" si="10"/>
        <v>ICPL</v>
      </c>
      <c r="M304" s="26">
        <f t="shared" ca="1" si="10"/>
        <v>42276</v>
      </c>
      <c r="N304" s="25" t="b">
        <f t="shared" si="10"/>
        <v>1</v>
      </c>
      <c r="O304" s="84" t="e">
        <f ca="1">IF($N304,_xll.BDP($K304,O$4),"[DISABLED]")</f>
        <v>#NAME?</v>
      </c>
      <c r="P304" s="84" t="e">
        <f ca="1">IF($N304,_xll.BDP($K304,P$4),"[DISABLED]")</f>
        <v>#NAME?</v>
      </c>
      <c r="Q304" s="84" t="e">
        <f ca="1">IF($N304,_xll.BDP($K304,Q$4),"[DISABLED]")</f>
        <v>#NAME?</v>
      </c>
      <c r="R304" s="84" t="e">
        <f ca="1">IF($N304,_xll.BDH($K304,R$4,$M304),"[DISABLED]")</f>
        <v>#NAME?</v>
      </c>
      <c r="S304" s="84" t="e">
        <f ca="1">IF($N304,_xll.BDH($K304,S$4,$M304),"[DISABLED]")</f>
        <v>#NAME?</v>
      </c>
      <c r="T304" s="84" t="e">
        <f ca="1">IF($N304,_xll.BDH($K304,T$4,$M304),"[DISABLED]")</f>
        <v>#NAME?</v>
      </c>
      <c r="V304" s="106" t="s">
        <v>8900</v>
      </c>
      <c r="W304" s="107" t="s">
        <v>1055</v>
      </c>
      <c r="X304" s="108">
        <v>42276</v>
      </c>
      <c r="Y304" s="107" t="b">
        <v>1</v>
      </c>
      <c r="Z304" s="107" t="s">
        <v>6980</v>
      </c>
      <c r="AA304" s="107" t="s">
        <v>8333</v>
      </c>
      <c r="AB304" s="107" t="s">
        <v>8901</v>
      </c>
      <c r="AC304" s="107">
        <v>1222</v>
      </c>
      <c r="AD304" s="107" t="s">
        <v>6569</v>
      </c>
      <c r="AE304" s="107" t="s">
        <v>6569</v>
      </c>
    </row>
    <row r="305" spans="2:31" outlineLevel="1">
      <c r="B305" s="24" t="s">
        <v>5234</v>
      </c>
      <c r="C305" s="24" t="s">
        <v>0</v>
      </c>
      <c r="D305" s="24" t="s">
        <v>57</v>
      </c>
      <c r="E305" s="24" t="s">
        <v>155</v>
      </c>
      <c r="F305" s="83" t="s">
        <v>48</v>
      </c>
      <c r="G305" s="24">
        <v>0</v>
      </c>
      <c r="H305" s="24" t="s">
        <v>2797</v>
      </c>
      <c r="I305" s="24" t="s">
        <v>2887</v>
      </c>
      <c r="J305" s="24" t="s">
        <v>73</v>
      </c>
      <c r="K305" s="72" t="str">
        <f t="shared" si="9"/>
        <v>EUPE206 ICPL Curncy</v>
      </c>
      <c r="L305" s="25" t="str">
        <f t="shared" si="10"/>
        <v>ICPL</v>
      </c>
      <c r="M305" s="26">
        <f t="shared" ca="1" si="10"/>
        <v>42276</v>
      </c>
      <c r="N305" s="25" t="b">
        <f t="shared" si="10"/>
        <v>1</v>
      </c>
      <c r="O305" s="84" t="e">
        <f ca="1">IF($N305,_xll.BDP($K305,O$4),"[DISABLED]")</f>
        <v>#NAME?</v>
      </c>
      <c r="P305" s="84" t="e">
        <f ca="1">IF($N305,_xll.BDP($K305,P$4),"[DISABLED]")</f>
        <v>#NAME?</v>
      </c>
      <c r="Q305" s="84" t="e">
        <f ca="1">IF($N305,_xll.BDP($K305,Q$4),"[DISABLED]")</f>
        <v>#NAME?</v>
      </c>
      <c r="R305" s="84" t="e">
        <f ca="1">IF($N305,_xll.BDH($K305,R$4,$M305),"[DISABLED]")</f>
        <v>#NAME?</v>
      </c>
      <c r="S305" s="84" t="e">
        <f ca="1">IF($N305,_xll.BDH($K305,S$4,$M305),"[DISABLED]")</f>
        <v>#NAME?</v>
      </c>
      <c r="T305" s="84" t="e">
        <f ca="1">IF($N305,_xll.BDH($K305,T$4,$M305),"[DISABLED]")</f>
        <v>#NAME?</v>
      </c>
      <c r="V305" s="106" t="s">
        <v>8902</v>
      </c>
      <c r="W305" s="107" t="s">
        <v>1055</v>
      </c>
      <c r="X305" s="108">
        <v>42276</v>
      </c>
      <c r="Y305" s="107" t="b">
        <v>1</v>
      </c>
      <c r="Z305" s="107" t="s">
        <v>6981</v>
      </c>
      <c r="AA305" s="107" t="s">
        <v>8333</v>
      </c>
      <c r="AB305" s="107" t="s">
        <v>8877</v>
      </c>
      <c r="AC305" s="107">
        <v>1336</v>
      </c>
      <c r="AD305" s="107" t="s">
        <v>6569</v>
      </c>
      <c r="AE305" s="107" t="s">
        <v>6569</v>
      </c>
    </row>
    <row r="306" spans="2:31" outlineLevel="1">
      <c r="B306" s="24" t="s">
        <v>5234</v>
      </c>
      <c r="C306" s="24" t="s">
        <v>0</v>
      </c>
      <c r="D306" s="24" t="s">
        <v>57</v>
      </c>
      <c r="E306" s="24" t="s">
        <v>45</v>
      </c>
      <c r="F306" s="24" t="s">
        <v>209</v>
      </c>
      <c r="G306" s="24">
        <v>0</v>
      </c>
      <c r="H306" s="24" t="s">
        <v>2797</v>
      </c>
      <c r="I306" s="24" t="s">
        <v>2888</v>
      </c>
      <c r="J306" s="24" t="s">
        <v>73</v>
      </c>
      <c r="K306" s="72" t="str">
        <f t="shared" si="9"/>
        <v>EUPEA7 ICPL Curncy</v>
      </c>
      <c r="L306" s="25" t="str">
        <f t="shared" si="10"/>
        <v>ICPL</v>
      </c>
      <c r="M306" s="26">
        <f t="shared" ca="1" si="10"/>
        <v>42276</v>
      </c>
      <c r="N306" s="25" t="b">
        <f t="shared" si="10"/>
        <v>1</v>
      </c>
      <c r="O306" s="84" t="e">
        <f ca="1">IF($N306,_xll.BDP($K306,O$4),"[DISABLED]")</f>
        <v>#NAME?</v>
      </c>
      <c r="P306" s="84" t="e">
        <f ca="1">IF($N306,_xll.BDP($K306,P$4),"[DISABLED]")</f>
        <v>#NAME?</v>
      </c>
      <c r="Q306" s="84" t="e">
        <f ca="1">IF($N306,_xll.BDP($K306,Q$4),"[DISABLED]")</f>
        <v>#NAME?</v>
      </c>
      <c r="R306" s="84" t="e">
        <f ca="1">IF($N306,_xll.BDH($K306,R$4,$M306),"[DISABLED]")</f>
        <v>#NAME?</v>
      </c>
      <c r="S306" s="84" t="e">
        <f ca="1">IF($N306,_xll.BDH($K306,S$4,$M306),"[DISABLED]")</f>
        <v>#NAME?</v>
      </c>
      <c r="T306" s="84" t="e">
        <f ca="1">IF($N306,_xll.BDH($K306,T$4,$M306),"[DISABLED]")</f>
        <v>#NAME?</v>
      </c>
      <c r="V306" s="106" t="s">
        <v>8903</v>
      </c>
      <c r="W306" s="107" t="s">
        <v>1055</v>
      </c>
      <c r="X306" s="108">
        <v>42276</v>
      </c>
      <c r="Y306" s="107" t="b">
        <v>1</v>
      </c>
      <c r="Z306" s="107" t="s">
        <v>6982</v>
      </c>
      <c r="AA306" s="107" t="s">
        <v>8333</v>
      </c>
      <c r="AB306" s="107" t="s">
        <v>8655</v>
      </c>
      <c r="AC306" s="107">
        <v>82</v>
      </c>
      <c r="AD306" s="107" t="s">
        <v>6569</v>
      </c>
      <c r="AE306" s="107" t="s">
        <v>6569</v>
      </c>
    </row>
    <row r="307" spans="2:31" outlineLevel="1">
      <c r="B307" s="24" t="s">
        <v>5234</v>
      </c>
      <c r="C307" s="24" t="s">
        <v>0</v>
      </c>
      <c r="D307" s="24" t="s">
        <v>57</v>
      </c>
      <c r="E307" s="24" t="s">
        <v>45</v>
      </c>
      <c r="F307" s="24" t="s">
        <v>210</v>
      </c>
      <c r="G307" s="24">
        <v>0</v>
      </c>
      <c r="H307" s="24" t="s">
        <v>2797</v>
      </c>
      <c r="I307" s="24" t="s">
        <v>2889</v>
      </c>
      <c r="J307" s="24" t="s">
        <v>73</v>
      </c>
      <c r="K307" s="72" t="str">
        <f t="shared" si="9"/>
        <v>EUPEB7 ICPL Curncy</v>
      </c>
      <c r="L307" s="25" t="str">
        <f t="shared" si="10"/>
        <v>ICPL</v>
      </c>
      <c r="M307" s="26">
        <f t="shared" ca="1" si="10"/>
        <v>42276</v>
      </c>
      <c r="N307" s="25" t="b">
        <f t="shared" si="10"/>
        <v>1</v>
      </c>
      <c r="O307" s="84" t="e">
        <f ca="1">IF($N307,_xll.BDP($K307,O$4),"[DISABLED]")</f>
        <v>#NAME?</v>
      </c>
      <c r="P307" s="84" t="e">
        <f ca="1">IF($N307,_xll.BDP($K307,P$4),"[DISABLED]")</f>
        <v>#NAME?</v>
      </c>
      <c r="Q307" s="84" t="e">
        <f ca="1">IF($N307,_xll.BDP($K307,Q$4),"[DISABLED]")</f>
        <v>#NAME?</v>
      </c>
      <c r="R307" s="84" t="e">
        <f ca="1">IF($N307,_xll.BDH($K307,R$4,$M307),"[DISABLED]")</f>
        <v>#NAME?</v>
      </c>
      <c r="S307" s="84" t="e">
        <f ca="1">IF($N307,_xll.BDH($K307,S$4,$M307),"[DISABLED]")</f>
        <v>#NAME?</v>
      </c>
      <c r="T307" s="84" t="e">
        <f ca="1">IF($N307,_xll.BDH($K307,T$4,$M307),"[DISABLED]")</f>
        <v>#NAME?</v>
      </c>
      <c r="V307" s="106" t="s">
        <v>8904</v>
      </c>
      <c r="W307" s="107" t="s">
        <v>1055</v>
      </c>
      <c r="X307" s="108">
        <v>42276</v>
      </c>
      <c r="Y307" s="107" t="b">
        <v>1</v>
      </c>
      <c r="Z307" s="107" t="s">
        <v>6983</v>
      </c>
      <c r="AA307" s="107" t="s">
        <v>8333</v>
      </c>
      <c r="AB307" s="107" t="s">
        <v>8886</v>
      </c>
      <c r="AC307" s="107">
        <v>117</v>
      </c>
      <c r="AD307" s="107" t="s">
        <v>6569</v>
      </c>
      <c r="AE307" s="107" t="s">
        <v>6569</v>
      </c>
    </row>
    <row r="308" spans="2:31" outlineLevel="1">
      <c r="B308" s="24" t="s">
        <v>5234</v>
      </c>
      <c r="C308" s="24" t="s">
        <v>0</v>
      </c>
      <c r="D308" s="24" t="s">
        <v>57</v>
      </c>
      <c r="E308" s="24" t="s">
        <v>45</v>
      </c>
      <c r="F308" s="83" t="s">
        <v>54</v>
      </c>
      <c r="G308" s="24">
        <v>0</v>
      </c>
      <c r="H308" s="24" t="s">
        <v>2797</v>
      </c>
      <c r="I308" s="24" t="s">
        <v>2890</v>
      </c>
      <c r="J308" s="24" t="s">
        <v>73</v>
      </c>
      <c r="K308" s="72" t="str">
        <f t="shared" si="9"/>
        <v>EUPEC7 ICPL Curncy</v>
      </c>
      <c r="L308" s="25" t="str">
        <f t="shared" si="10"/>
        <v>ICPL</v>
      </c>
      <c r="M308" s="26">
        <f t="shared" ca="1" si="10"/>
        <v>42276</v>
      </c>
      <c r="N308" s="25" t="b">
        <f t="shared" si="10"/>
        <v>1</v>
      </c>
      <c r="O308" s="84" t="e">
        <f ca="1">IF($N308,_xll.BDP($K308,O$4),"[DISABLED]")</f>
        <v>#NAME?</v>
      </c>
      <c r="P308" s="84" t="e">
        <f ca="1">IF($N308,_xll.BDP($K308,P$4),"[DISABLED]")</f>
        <v>#NAME?</v>
      </c>
      <c r="Q308" s="84" t="e">
        <f ca="1">IF($N308,_xll.BDP($K308,Q$4),"[DISABLED]")</f>
        <v>#NAME?</v>
      </c>
      <c r="R308" s="84" t="e">
        <f ca="1">IF($N308,_xll.BDH($K308,R$4,$M308),"[DISABLED]")</f>
        <v>#NAME?</v>
      </c>
      <c r="S308" s="84" t="e">
        <f ca="1">IF($N308,_xll.BDH($K308,S$4,$M308),"[DISABLED]")</f>
        <v>#NAME?</v>
      </c>
      <c r="T308" s="84" t="e">
        <f ca="1">IF($N308,_xll.BDH($K308,T$4,$M308),"[DISABLED]")</f>
        <v>#NAME?</v>
      </c>
      <c r="V308" s="106" t="s">
        <v>8905</v>
      </c>
      <c r="W308" s="107" t="s">
        <v>1055</v>
      </c>
      <c r="X308" s="108">
        <v>42276</v>
      </c>
      <c r="Y308" s="107" t="b">
        <v>1</v>
      </c>
      <c r="Z308" s="107" t="s">
        <v>6984</v>
      </c>
      <c r="AA308" s="107" t="s">
        <v>8333</v>
      </c>
      <c r="AB308" s="107" t="s">
        <v>8657</v>
      </c>
      <c r="AC308" s="107">
        <v>147</v>
      </c>
      <c r="AD308" s="107" t="s">
        <v>6569</v>
      </c>
      <c r="AE308" s="107" t="s">
        <v>6569</v>
      </c>
    </row>
    <row r="309" spans="2:31" outlineLevel="1">
      <c r="B309" s="24" t="s">
        <v>5234</v>
      </c>
      <c r="C309" s="24" t="s">
        <v>0</v>
      </c>
      <c r="D309" s="24" t="s">
        <v>57</v>
      </c>
      <c r="E309" s="24" t="s">
        <v>45</v>
      </c>
      <c r="F309" s="83" t="s">
        <v>58</v>
      </c>
      <c r="G309" s="24">
        <v>0</v>
      </c>
      <c r="H309" s="24" t="s">
        <v>2797</v>
      </c>
      <c r="I309" s="24" t="s">
        <v>2891</v>
      </c>
      <c r="J309" s="24" t="s">
        <v>73</v>
      </c>
      <c r="K309" s="72" t="str">
        <f t="shared" si="9"/>
        <v>EUPEF7 ICPL Curncy</v>
      </c>
      <c r="L309" s="25" t="str">
        <f t="shared" si="10"/>
        <v>ICPL</v>
      </c>
      <c r="M309" s="26">
        <f t="shared" ca="1" si="10"/>
        <v>42276</v>
      </c>
      <c r="N309" s="25" t="b">
        <f t="shared" si="10"/>
        <v>1</v>
      </c>
      <c r="O309" s="84" t="e">
        <f ca="1">IF($N309,_xll.BDP($K309,O$4),"[DISABLED]")</f>
        <v>#NAME?</v>
      </c>
      <c r="P309" s="84" t="e">
        <f ca="1">IF($N309,_xll.BDP($K309,P$4),"[DISABLED]")</f>
        <v>#NAME?</v>
      </c>
      <c r="Q309" s="84" t="e">
        <f ca="1">IF($N309,_xll.BDP($K309,Q$4),"[DISABLED]")</f>
        <v>#NAME?</v>
      </c>
      <c r="R309" s="84" t="e">
        <f ca="1">IF($N309,_xll.BDH($K309,R$4,$M309),"[DISABLED]")</f>
        <v>#NAME?</v>
      </c>
      <c r="S309" s="84" t="e">
        <f ca="1">IF($N309,_xll.BDH($K309,S$4,$M309),"[DISABLED]")</f>
        <v>#NAME?</v>
      </c>
      <c r="T309" s="84" t="e">
        <f ca="1">IF($N309,_xll.BDH($K309,T$4,$M309),"[DISABLED]")</f>
        <v>#NAME?</v>
      </c>
      <c r="V309" s="106" t="s">
        <v>8906</v>
      </c>
      <c r="W309" s="107" t="s">
        <v>1055</v>
      </c>
      <c r="X309" s="108">
        <v>42276</v>
      </c>
      <c r="Y309" s="107" t="b">
        <v>1</v>
      </c>
      <c r="Z309" s="107" t="s">
        <v>6985</v>
      </c>
      <c r="AA309" s="107" t="s">
        <v>8333</v>
      </c>
      <c r="AB309" s="107" t="s">
        <v>8638</v>
      </c>
      <c r="AC309" s="107">
        <v>213</v>
      </c>
      <c r="AD309" s="107" t="s">
        <v>6569</v>
      </c>
      <c r="AE309" s="107" t="s">
        <v>6569</v>
      </c>
    </row>
    <row r="310" spans="2:31" outlineLevel="1">
      <c r="B310" s="24" t="s">
        <v>5234</v>
      </c>
      <c r="C310" s="24" t="s">
        <v>0</v>
      </c>
      <c r="D310" s="24" t="s">
        <v>57</v>
      </c>
      <c r="E310" s="24" t="s">
        <v>45</v>
      </c>
      <c r="F310" s="83" t="s">
        <v>71</v>
      </c>
      <c r="G310" s="24">
        <v>0</v>
      </c>
      <c r="H310" s="24" t="s">
        <v>2797</v>
      </c>
      <c r="I310" s="24" t="s">
        <v>2892</v>
      </c>
      <c r="J310" s="24" t="s">
        <v>73</v>
      </c>
      <c r="K310" s="72" t="str">
        <f t="shared" si="9"/>
        <v>EUPEI7 ICPL Curncy</v>
      </c>
      <c r="L310" s="25" t="str">
        <f t="shared" si="10"/>
        <v>ICPL</v>
      </c>
      <c r="M310" s="26">
        <f t="shared" ca="1" si="10"/>
        <v>42276</v>
      </c>
      <c r="N310" s="25" t="b">
        <f t="shared" si="10"/>
        <v>1</v>
      </c>
      <c r="O310" s="84" t="e">
        <f ca="1">IF($N310,_xll.BDP($K310,O$4),"[DISABLED]")</f>
        <v>#NAME?</v>
      </c>
      <c r="P310" s="84" t="e">
        <f ca="1">IF($N310,_xll.BDP($K310,P$4),"[DISABLED]")</f>
        <v>#NAME?</v>
      </c>
      <c r="Q310" s="84" t="e">
        <f ca="1">IF($N310,_xll.BDP($K310,Q$4),"[DISABLED]")</f>
        <v>#NAME?</v>
      </c>
      <c r="R310" s="84" t="e">
        <f ca="1">IF($N310,_xll.BDH($K310,R$4,$M310),"[DISABLED]")</f>
        <v>#NAME?</v>
      </c>
      <c r="S310" s="84" t="e">
        <f ca="1">IF($N310,_xll.BDH($K310,S$4,$M310),"[DISABLED]")</f>
        <v>#NAME?</v>
      </c>
      <c r="T310" s="84" t="e">
        <f ca="1">IF($N310,_xll.BDH($K310,T$4,$M310),"[DISABLED]")</f>
        <v>#NAME?</v>
      </c>
      <c r="V310" s="106" t="s">
        <v>8907</v>
      </c>
      <c r="W310" s="107" t="s">
        <v>1055</v>
      </c>
      <c r="X310" s="108">
        <v>42276</v>
      </c>
      <c r="Y310" s="107" t="b">
        <v>1</v>
      </c>
      <c r="Z310" s="107" t="s">
        <v>6986</v>
      </c>
      <c r="AA310" s="107" t="s">
        <v>8333</v>
      </c>
      <c r="AB310" s="107" t="s">
        <v>8640</v>
      </c>
      <c r="AC310" s="107">
        <v>267</v>
      </c>
      <c r="AD310" s="107" t="s">
        <v>6569</v>
      </c>
      <c r="AE310" s="107" t="s">
        <v>6569</v>
      </c>
    </row>
    <row r="311" spans="2:31" outlineLevel="1">
      <c r="B311" s="24" t="s">
        <v>5234</v>
      </c>
      <c r="C311" s="24" t="s">
        <v>0</v>
      </c>
      <c r="D311" s="24" t="s">
        <v>57</v>
      </c>
      <c r="E311" s="24" t="s">
        <v>45</v>
      </c>
      <c r="F311" s="83" t="s">
        <v>41</v>
      </c>
      <c r="G311" s="24">
        <v>0</v>
      </c>
      <c r="H311" s="24" t="s">
        <v>2797</v>
      </c>
      <c r="I311" s="24" t="s">
        <v>2893</v>
      </c>
      <c r="J311" s="24" t="s">
        <v>73</v>
      </c>
      <c r="K311" s="72" t="str">
        <f t="shared" si="9"/>
        <v>EUPE17 ICPL Curncy</v>
      </c>
      <c r="L311" s="25" t="str">
        <f t="shared" si="10"/>
        <v>ICPL</v>
      </c>
      <c r="M311" s="26">
        <f t="shared" ca="1" si="10"/>
        <v>42276</v>
      </c>
      <c r="N311" s="25" t="b">
        <f t="shared" si="10"/>
        <v>1</v>
      </c>
      <c r="O311" s="84" t="e">
        <f ca="1">IF($N311,_xll.BDP($K311,O$4),"[DISABLED]")</f>
        <v>#NAME?</v>
      </c>
      <c r="P311" s="84" t="e">
        <f ca="1">IF($N311,_xll.BDP($K311,P$4),"[DISABLED]")</f>
        <v>#NAME?</v>
      </c>
      <c r="Q311" s="84" t="e">
        <f ca="1">IF($N311,_xll.BDP($K311,Q$4),"[DISABLED]")</f>
        <v>#NAME?</v>
      </c>
      <c r="R311" s="84" t="e">
        <f ca="1">IF($N311,_xll.BDH($K311,R$4,$M311),"[DISABLED]")</f>
        <v>#NAME?</v>
      </c>
      <c r="S311" s="84" t="e">
        <f ca="1">IF($N311,_xll.BDH($K311,S$4,$M311),"[DISABLED]")</f>
        <v>#NAME?</v>
      </c>
      <c r="T311" s="84" t="e">
        <f ca="1">IF($N311,_xll.BDH($K311,T$4,$M311),"[DISABLED]")</f>
        <v>#NAME?</v>
      </c>
      <c r="V311" s="106" t="s">
        <v>8908</v>
      </c>
      <c r="W311" s="107" t="s">
        <v>1055</v>
      </c>
      <c r="X311" s="108">
        <v>42276</v>
      </c>
      <c r="Y311" s="107" t="b">
        <v>1</v>
      </c>
      <c r="Z311" s="107" t="s">
        <v>6987</v>
      </c>
      <c r="AA311" s="107" t="s">
        <v>8333</v>
      </c>
      <c r="AB311" s="107" t="s">
        <v>8638</v>
      </c>
      <c r="AC311" s="107">
        <v>320</v>
      </c>
      <c r="AD311" s="107" t="s">
        <v>6569</v>
      </c>
      <c r="AE311" s="107" t="s">
        <v>6569</v>
      </c>
    </row>
    <row r="312" spans="2:31" outlineLevel="1">
      <c r="B312" s="24" t="s">
        <v>5234</v>
      </c>
      <c r="C312" s="24" t="s">
        <v>0</v>
      </c>
      <c r="D312" s="24" t="s">
        <v>57</v>
      </c>
      <c r="E312" s="24" t="s">
        <v>45</v>
      </c>
      <c r="F312" s="83" t="s">
        <v>146</v>
      </c>
      <c r="G312" s="24">
        <v>0</v>
      </c>
      <c r="H312" s="24" t="s">
        <v>2797</v>
      </c>
      <c r="I312" s="24" t="s">
        <v>2894</v>
      </c>
      <c r="J312" s="24" t="s">
        <v>73</v>
      </c>
      <c r="K312" s="72" t="str">
        <f t="shared" si="9"/>
        <v>EUPER7 ICPL Curncy</v>
      </c>
      <c r="L312" s="25" t="str">
        <f t="shared" si="10"/>
        <v>ICPL</v>
      </c>
      <c r="M312" s="26">
        <f t="shared" ca="1" si="10"/>
        <v>42276</v>
      </c>
      <c r="N312" s="25" t="b">
        <f t="shared" si="10"/>
        <v>1</v>
      </c>
      <c r="O312" s="84" t="e">
        <f ca="1">IF($N312,_xll.BDP($K312,O$4),"[DISABLED]")</f>
        <v>#NAME?</v>
      </c>
      <c r="P312" s="84" t="e">
        <f ca="1">IF($N312,_xll.BDP($K312,P$4),"[DISABLED]")</f>
        <v>#NAME?</v>
      </c>
      <c r="Q312" s="84" t="e">
        <f ca="1">IF($N312,_xll.BDP($K312,Q$4),"[DISABLED]")</f>
        <v>#NAME?</v>
      </c>
      <c r="R312" s="84" t="e">
        <f ca="1">IF($N312,_xll.BDH($K312,R$4,$M312),"[DISABLED]")</f>
        <v>#NAME?</v>
      </c>
      <c r="S312" s="84" t="e">
        <f ca="1">IF($N312,_xll.BDH($K312,S$4,$M312),"[DISABLED]")</f>
        <v>#NAME?</v>
      </c>
      <c r="T312" s="84" t="e">
        <f ca="1">IF($N312,_xll.BDH($K312,T$4,$M312),"[DISABLED]")</f>
        <v>#NAME?</v>
      </c>
      <c r="V312" s="106" t="s">
        <v>8909</v>
      </c>
      <c r="W312" s="107" t="s">
        <v>1055</v>
      </c>
      <c r="X312" s="108">
        <v>42276</v>
      </c>
      <c r="Y312" s="107" t="b">
        <v>1</v>
      </c>
      <c r="Z312" s="107" t="s">
        <v>6988</v>
      </c>
      <c r="AA312" s="107" t="s">
        <v>8333</v>
      </c>
      <c r="AB312" s="107" t="s">
        <v>8638</v>
      </c>
      <c r="AC312" s="107">
        <v>404</v>
      </c>
      <c r="AD312" s="107" t="s">
        <v>6569</v>
      </c>
      <c r="AE312" s="107" t="s">
        <v>6569</v>
      </c>
    </row>
    <row r="313" spans="2:31" outlineLevel="1">
      <c r="B313" s="24" t="s">
        <v>5234</v>
      </c>
      <c r="C313" s="24" t="s">
        <v>0</v>
      </c>
      <c r="D313" s="24" t="s">
        <v>57</v>
      </c>
      <c r="E313" s="24" t="s">
        <v>45</v>
      </c>
      <c r="F313" s="83" t="s">
        <v>42</v>
      </c>
      <c r="G313" s="24">
        <v>0</v>
      </c>
      <c r="H313" s="24" t="s">
        <v>2797</v>
      </c>
      <c r="I313" s="24" t="s">
        <v>2895</v>
      </c>
      <c r="J313" s="24" t="s">
        <v>73</v>
      </c>
      <c r="K313" s="72" t="str">
        <f t="shared" si="9"/>
        <v>EUPE27 ICPL Curncy</v>
      </c>
      <c r="L313" s="25" t="str">
        <f t="shared" si="10"/>
        <v>ICPL</v>
      </c>
      <c r="M313" s="26">
        <f t="shared" ca="1" si="10"/>
        <v>42276</v>
      </c>
      <c r="N313" s="25" t="b">
        <f t="shared" si="10"/>
        <v>1</v>
      </c>
      <c r="O313" s="84" t="e">
        <f ca="1">IF($N313,_xll.BDP($K313,O$4),"[DISABLED]")</f>
        <v>#NAME?</v>
      </c>
      <c r="P313" s="84" t="e">
        <f ca="1">IF($N313,_xll.BDP($K313,P$4),"[DISABLED]")</f>
        <v>#NAME?</v>
      </c>
      <c r="Q313" s="84" t="e">
        <f ca="1">IF($N313,_xll.BDP($K313,Q$4),"[DISABLED]")</f>
        <v>#NAME?</v>
      </c>
      <c r="R313" s="84" t="e">
        <f ca="1">IF($N313,_xll.BDH($K313,R$4,$M313),"[DISABLED]")</f>
        <v>#NAME?</v>
      </c>
      <c r="S313" s="84" t="e">
        <f ca="1">IF($N313,_xll.BDH($K313,S$4,$M313),"[DISABLED]")</f>
        <v>#NAME?</v>
      </c>
      <c r="T313" s="84" t="e">
        <f ca="1">IF($N313,_xll.BDH($K313,T$4,$M313),"[DISABLED]")</f>
        <v>#NAME?</v>
      </c>
      <c r="V313" s="106" t="s">
        <v>8910</v>
      </c>
      <c r="W313" s="107" t="s">
        <v>1055</v>
      </c>
      <c r="X313" s="108">
        <v>42276</v>
      </c>
      <c r="Y313" s="107" t="b">
        <v>1</v>
      </c>
      <c r="Z313" s="107" t="s">
        <v>6989</v>
      </c>
      <c r="AA313" s="107" t="s">
        <v>8333</v>
      </c>
      <c r="AB313" s="107" t="s">
        <v>8872</v>
      </c>
      <c r="AC313" s="107">
        <v>488</v>
      </c>
      <c r="AD313" s="107" t="s">
        <v>6569</v>
      </c>
      <c r="AE313" s="107" t="s">
        <v>6569</v>
      </c>
    </row>
    <row r="314" spans="2:31" outlineLevel="1">
      <c r="B314" s="24" t="s">
        <v>5234</v>
      </c>
      <c r="C314" s="24" t="s">
        <v>0</v>
      </c>
      <c r="D314" s="24" t="s">
        <v>57</v>
      </c>
      <c r="E314" s="24" t="s">
        <v>45</v>
      </c>
      <c r="F314" s="83" t="s">
        <v>43</v>
      </c>
      <c r="G314" s="24">
        <v>0</v>
      </c>
      <c r="H314" s="24" t="s">
        <v>2797</v>
      </c>
      <c r="I314" s="24" t="s">
        <v>2896</v>
      </c>
      <c r="J314" s="24" t="s">
        <v>73</v>
      </c>
      <c r="K314" s="72" t="str">
        <f t="shared" si="9"/>
        <v>EUPE37 ICPL Curncy</v>
      </c>
      <c r="L314" s="25" t="str">
        <f t="shared" si="10"/>
        <v>ICPL</v>
      </c>
      <c r="M314" s="26">
        <f t="shared" ca="1" si="10"/>
        <v>42276</v>
      </c>
      <c r="N314" s="25" t="b">
        <f t="shared" si="10"/>
        <v>1</v>
      </c>
      <c r="O314" s="84" t="e">
        <f ca="1">IF($N314,_xll.BDP($K314,O$4),"[DISABLED]")</f>
        <v>#NAME?</v>
      </c>
      <c r="P314" s="84" t="e">
        <f ca="1">IF($N314,_xll.BDP($K314,P$4),"[DISABLED]")</f>
        <v>#NAME?</v>
      </c>
      <c r="Q314" s="84" t="e">
        <f ca="1">IF($N314,_xll.BDP($K314,Q$4),"[DISABLED]")</f>
        <v>#NAME?</v>
      </c>
      <c r="R314" s="84" t="e">
        <f ca="1">IF($N314,_xll.BDH($K314,R$4,$M314),"[DISABLED]")</f>
        <v>#NAME?</v>
      </c>
      <c r="S314" s="84" t="e">
        <f ca="1">IF($N314,_xll.BDH($K314,S$4,$M314),"[DISABLED]")</f>
        <v>#NAME?</v>
      </c>
      <c r="T314" s="84" t="e">
        <f ca="1">IF($N314,_xll.BDH($K314,T$4,$M314),"[DISABLED]")</f>
        <v>#NAME?</v>
      </c>
      <c r="V314" s="106" t="s">
        <v>8911</v>
      </c>
      <c r="W314" s="107" t="s">
        <v>1055</v>
      </c>
      <c r="X314" s="108">
        <v>42276</v>
      </c>
      <c r="Y314" s="107" t="b">
        <v>1</v>
      </c>
      <c r="Z314" s="107" t="s">
        <v>6990</v>
      </c>
      <c r="AA314" s="107" t="s">
        <v>8333</v>
      </c>
      <c r="AB314" s="107" t="s">
        <v>8810</v>
      </c>
      <c r="AC314" s="107">
        <v>621</v>
      </c>
      <c r="AD314" s="107" t="s">
        <v>6569</v>
      </c>
      <c r="AE314" s="107" t="s">
        <v>6569</v>
      </c>
    </row>
    <row r="315" spans="2:31" outlineLevel="1">
      <c r="B315" s="24" t="s">
        <v>5234</v>
      </c>
      <c r="C315" s="24" t="s">
        <v>0</v>
      </c>
      <c r="D315" s="24" t="s">
        <v>57</v>
      </c>
      <c r="E315" s="24" t="s">
        <v>45</v>
      </c>
      <c r="F315" s="83" t="s">
        <v>152</v>
      </c>
      <c r="G315" s="24">
        <v>0</v>
      </c>
      <c r="H315" s="24" t="s">
        <v>2797</v>
      </c>
      <c r="I315" s="24" t="s">
        <v>2897</v>
      </c>
      <c r="J315" s="24" t="s">
        <v>73</v>
      </c>
      <c r="K315" s="72" t="str">
        <f t="shared" si="9"/>
        <v>EUPE47 ICPL Curncy</v>
      </c>
      <c r="L315" s="25" t="str">
        <f t="shared" si="10"/>
        <v>ICPL</v>
      </c>
      <c r="M315" s="26">
        <f t="shared" ca="1" si="10"/>
        <v>42276</v>
      </c>
      <c r="N315" s="25" t="b">
        <f t="shared" si="10"/>
        <v>1</v>
      </c>
      <c r="O315" s="84" t="e">
        <f ca="1">IF($N315,_xll.BDP($K315,O$4),"[DISABLED]")</f>
        <v>#NAME?</v>
      </c>
      <c r="P315" s="84" t="e">
        <f ca="1">IF($N315,_xll.BDP($K315,P$4),"[DISABLED]")</f>
        <v>#NAME?</v>
      </c>
      <c r="Q315" s="84" t="e">
        <f ca="1">IF($N315,_xll.BDP($K315,Q$4),"[DISABLED]")</f>
        <v>#NAME?</v>
      </c>
      <c r="R315" s="84" t="e">
        <f ca="1">IF($N315,_xll.BDH($K315,R$4,$M315),"[DISABLED]")</f>
        <v>#NAME?</v>
      </c>
      <c r="S315" s="84" t="e">
        <f ca="1">IF($N315,_xll.BDH($K315,S$4,$M315),"[DISABLED]")</f>
        <v>#NAME?</v>
      </c>
      <c r="T315" s="84" t="e">
        <f ca="1">IF($N315,_xll.BDH($K315,T$4,$M315),"[DISABLED]")</f>
        <v>#NAME?</v>
      </c>
      <c r="V315" s="106" t="s">
        <v>8912</v>
      </c>
      <c r="W315" s="107" t="s">
        <v>1055</v>
      </c>
      <c r="X315" s="108">
        <v>42276</v>
      </c>
      <c r="Y315" s="107" t="b">
        <v>1</v>
      </c>
      <c r="Z315" s="107" t="s">
        <v>6991</v>
      </c>
      <c r="AA315" s="107" t="s">
        <v>8333</v>
      </c>
      <c r="AB315" s="107" t="s">
        <v>8877</v>
      </c>
      <c r="AC315" s="107">
        <v>749</v>
      </c>
      <c r="AD315" s="107" t="s">
        <v>6569</v>
      </c>
      <c r="AE315" s="107" t="s">
        <v>6569</v>
      </c>
    </row>
    <row r="316" spans="2:31" outlineLevel="1">
      <c r="B316" s="24" t="s">
        <v>5234</v>
      </c>
      <c r="C316" s="24" t="s">
        <v>0</v>
      </c>
      <c r="D316" s="24" t="s">
        <v>57</v>
      </c>
      <c r="E316" s="24" t="s">
        <v>45</v>
      </c>
      <c r="F316" s="83" t="s">
        <v>44</v>
      </c>
      <c r="G316" s="24">
        <v>0</v>
      </c>
      <c r="H316" s="24" t="s">
        <v>2797</v>
      </c>
      <c r="I316" s="24" t="s">
        <v>2898</v>
      </c>
      <c r="J316" s="24" t="s">
        <v>73</v>
      </c>
      <c r="K316" s="72" t="str">
        <f t="shared" si="9"/>
        <v>EUPE57 ICPL Curncy</v>
      </c>
      <c r="L316" s="25" t="str">
        <f t="shared" si="10"/>
        <v>ICPL</v>
      </c>
      <c r="M316" s="26">
        <f t="shared" ca="1" si="10"/>
        <v>42276</v>
      </c>
      <c r="N316" s="25" t="b">
        <f t="shared" si="10"/>
        <v>1</v>
      </c>
      <c r="O316" s="84" t="e">
        <f ca="1">IF($N316,_xll.BDP($K316,O$4),"[DISABLED]")</f>
        <v>#NAME?</v>
      </c>
      <c r="P316" s="84" t="e">
        <f ca="1">IF($N316,_xll.BDP($K316,P$4),"[DISABLED]")</f>
        <v>#NAME?</v>
      </c>
      <c r="Q316" s="84" t="e">
        <f ca="1">IF($N316,_xll.BDP($K316,Q$4),"[DISABLED]")</f>
        <v>#NAME?</v>
      </c>
      <c r="R316" s="84" t="e">
        <f ca="1">IF($N316,_xll.BDH($K316,R$4,$M316),"[DISABLED]")</f>
        <v>#NAME?</v>
      </c>
      <c r="S316" s="84" t="e">
        <f ca="1">IF($N316,_xll.BDH($K316,S$4,$M316),"[DISABLED]")</f>
        <v>#NAME?</v>
      </c>
      <c r="T316" s="84" t="e">
        <f ca="1">IF($N316,_xll.BDH($K316,T$4,$M316),"[DISABLED]")</f>
        <v>#NAME?</v>
      </c>
      <c r="V316" s="106" t="s">
        <v>8913</v>
      </c>
      <c r="W316" s="107" t="s">
        <v>1055</v>
      </c>
      <c r="X316" s="108">
        <v>42276</v>
      </c>
      <c r="Y316" s="107" t="b">
        <v>1</v>
      </c>
      <c r="Z316" s="107" t="s">
        <v>6992</v>
      </c>
      <c r="AA316" s="107" t="s">
        <v>8333</v>
      </c>
      <c r="AB316" s="107" t="s">
        <v>8914</v>
      </c>
      <c r="AC316" s="107">
        <v>855</v>
      </c>
      <c r="AD316" s="107" t="s">
        <v>6569</v>
      </c>
      <c r="AE316" s="107" t="s">
        <v>6569</v>
      </c>
    </row>
    <row r="317" spans="2:31" outlineLevel="1">
      <c r="B317" s="24" t="s">
        <v>5234</v>
      </c>
      <c r="C317" s="24" t="s">
        <v>0</v>
      </c>
      <c r="D317" s="24" t="s">
        <v>57</v>
      </c>
      <c r="E317" s="24" t="s">
        <v>45</v>
      </c>
      <c r="F317" s="83" t="s">
        <v>45</v>
      </c>
      <c r="G317" s="24">
        <v>0</v>
      </c>
      <c r="H317" s="24" t="s">
        <v>2797</v>
      </c>
      <c r="I317" s="24" t="s">
        <v>2899</v>
      </c>
      <c r="J317" s="24" t="s">
        <v>73</v>
      </c>
      <c r="K317" s="72" t="str">
        <f t="shared" si="9"/>
        <v>EUPE77 ICPL Curncy</v>
      </c>
      <c r="L317" s="25" t="str">
        <f t="shared" si="10"/>
        <v>ICPL</v>
      </c>
      <c r="M317" s="26">
        <f t="shared" ca="1" si="10"/>
        <v>42276</v>
      </c>
      <c r="N317" s="25" t="b">
        <f t="shared" si="10"/>
        <v>1</v>
      </c>
      <c r="O317" s="84" t="e">
        <f ca="1">IF($N317,_xll.BDP($K317,O$4),"[DISABLED]")</f>
        <v>#NAME?</v>
      </c>
      <c r="P317" s="84" t="e">
        <f ca="1">IF($N317,_xll.BDP($K317,P$4),"[DISABLED]")</f>
        <v>#NAME?</v>
      </c>
      <c r="Q317" s="84" t="e">
        <f ca="1">IF($N317,_xll.BDP($K317,Q$4),"[DISABLED]")</f>
        <v>#NAME?</v>
      </c>
      <c r="R317" s="84" t="e">
        <f ca="1">IF($N317,_xll.BDH($K317,R$4,$M317),"[DISABLED]")</f>
        <v>#NAME?</v>
      </c>
      <c r="S317" s="84" t="e">
        <f ca="1">IF($N317,_xll.BDH($K317,S$4,$M317),"[DISABLED]")</f>
        <v>#NAME?</v>
      </c>
      <c r="T317" s="84" t="e">
        <f ca="1">IF($N317,_xll.BDH($K317,T$4,$M317),"[DISABLED]")</f>
        <v>#NAME?</v>
      </c>
      <c r="V317" s="106" t="s">
        <v>8915</v>
      </c>
      <c r="W317" s="107" t="s">
        <v>1055</v>
      </c>
      <c r="X317" s="108">
        <v>42276</v>
      </c>
      <c r="Y317" s="107" t="b">
        <v>1</v>
      </c>
      <c r="Z317" s="107" t="s">
        <v>6993</v>
      </c>
      <c r="AA317" s="107" t="s">
        <v>8333</v>
      </c>
      <c r="AB317" s="107" t="s">
        <v>8845</v>
      </c>
      <c r="AC317" s="107">
        <v>1014</v>
      </c>
      <c r="AD317" s="107" t="s">
        <v>6569</v>
      </c>
      <c r="AE317" s="107" t="s">
        <v>6569</v>
      </c>
    </row>
    <row r="318" spans="2:31" outlineLevel="1">
      <c r="B318" s="24" t="s">
        <v>5234</v>
      </c>
      <c r="C318" s="24" t="s">
        <v>0</v>
      </c>
      <c r="D318" s="24" t="s">
        <v>57</v>
      </c>
      <c r="E318" s="24" t="s">
        <v>45</v>
      </c>
      <c r="F318" s="83" t="s">
        <v>46</v>
      </c>
      <c r="G318" s="24">
        <v>0</v>
      </c>
      <c r="H318" s="24" t="s">
        <v>2797</v>
      </c>
      <c r="I318" s="24" t="s">
        <v>2900</v>
      </c>
      <c r="J318" s="24" t="s">
        <v>73</v>
      </c>
      <c r="K318" s="72" t="str">
        <f t="shared" si="9"/>
        <v>EUPE107 ICPL Curncy</v>
      </c>
      <c r="L318" s="25" t="str">
        <f t="shared" si="10"/>
        <v>ICPL</v>
      </c>
      <c r="M318" s="26">
        <f t="shared" ca="1" si="10"/>
        <v>42276</v>
      </c>
      <c r="N318" s="25" t="b">
        <f t="shared" si="10"/>
        <v>1</v>
      </c>
      <c r="O318" s="84" t="e">
        <f ca="1">IF($N318,_xll.BDP($K318,O$4),"[DISABLED]")</f>
        <v>#NAME?</v>
      </c>
      <c r="P318" s="84" t="e">
        <f ca="1">IF($N318,_xll.BDP($K318,P$4),"[DISABLED]")</f>
        <v>#NAME?</v>
      </c>
      <c r="Q318" s="84" t="e">
        <f ca="1">IF($N318,_xll.BDP($K318,Q$4),"[DISABLED]")</f>
        <v>#NAME?</v>
      </c>
      <c r="R318" s="84" t="e">
        <f ca="1">IF($N318,_xll.BDH($K318,R$4,$M318),"[DISABLED]")</f>
        <v>#NAME?</v>
      </c>
      <c r="S318" s="84" t="e">
        <f ca="1">IF($N318,_xll.BDH($K318,S$4,$M318),"[DISABLED]")</f>
        <v>#NAME?</v>
      </c>
      <c r="T318" s="84" t="e">
        <f ca="1">IF($N318,_xll.BDH($K318,T$4,$M318),"[DISABLED]")</f>
        <v>#NAME?</v>
      </c>
      <c r="V318" s="106" t="s">
        <v>8916</v>
      </c>
      <c r="W318" s="107" t="s">
        <v>1055</v>
      </c>
      <c r="X318" s="108">
        <v>42276</v>
      </c>
      <c r="Y318" s="107" t="b">
        <v>1</v>
      </c>
      <c r="Z318" s="107" t="s">
        <v>6994</v>
      </c>
      <c r="AA318" s="107" t="s">
        <v>8333</v>
      </c>
      <c r="AB318" s="107" t="s">
        <v>8877</v>
      </c>
      <c r="AC318" s="107">
        <v>1200</v>
      </c>
      <c r="AD318" s="107" t="s">
        <v>6569</v>
      </c>
      <c r="AE318" s="107" t="s">
        <v>6569</v>
      </c>
    </row>
    <row r="319" spans="2:31" outlineLevel="1">
      <c r="B319" s="24" t="s">
        <v>5234</v>
      </c>
      <c r="C319" s="24" t="s">
        <v>0</v>
      </c>
      <c r="D319" s="24" t="s">
        <v>57</v>
      </c>
      <c r="E319" s="24" t="s">
        <v>45</v>
      </c>
      <c r="F319" s="83" t="s">
        <v>47</v>
      </c>
      <c r="G319" s="24">
        <v>0</v>
      </c>
      <c r="H319" s="24" t="s">
        <v>2797</v>
      </c>
      <c r="I319" s="24" t="s">
        <v>2901</v>
      </c>
      <c r="J319" s="24" t="s">
        <v>73</v>
      </c>
      <c r="K319" s="72" t="str">
        <f t="shared" si="9"/>
        <v>EUPE157 ICPL Curncy</v>
      </c>
      <c r="L319" s="25" t="str">
        <f t="shared" si="10"/>
        <v>ICPL</v>
      </c>
      <c r="M319" s="26">
        <f t="shared" ca="1" si="10"/>
        <v>42276</v>
      </c>
      <c r="N319" s="25" t="b">
        <f t="shared" si="10"/>
        <v>1</v>
      </c>
      <c r="O319" s="84" t="e">
        <f ca="1">IF($N319,_xll.BDP($K319,O$4),"[DISABLED]")</f>
        <v>#NAME?</v>
      </c>
      <c r="P319" s="84" t="e">
        <f ca="1">IF($N319,_xll.BDP($K319,P$4),"[DISABLED]")</f>
        <v>#NAME?</v>
      </c>
      <c r="Q319" s="84" t="e">
        <f ca="1">IF($N319,_xll.BDP($K319,Q$4),"[DISABLED]")</f>
        <v>#NAME?</v>
      </c>
      <c r="R319" s="84" t="e">
        <f ca="1">IF($N319,_xll.BDH($K319,R$4,$M319),"[DISABLED]")</f>
        <v>#NAME?</v>
      </c>
      <c r="S319" s="84" t="e">
        <f ca="1">IF($N319,_xll.BDH($K319,S$4,$M319),"[DISABLED]")</f>
        <v>#NAME?</v>
      </c>
      <c r="T319" s="84" t="e">
        <f ca="1">IF($N319,_xll.BDH($K319,T$4,$M319),"[DISABLED]")</f>
        <v>#NAME?</v>
      </c>
      <c r="V319" s="106" t="s">
        <v>8917</v>
      </c>
      <c r="W319" s="107" t="s">
        <v>1055</v>
      </c>
      <c r="X319" s="108">
        <v>42276</v>
      </c>
      <c r="Y319" s="107" t="b">
        <v>1</v>
      </c>
      <c r="Z319" s="107" t="s">
        <v>6995</v>
      </c>
      <c r="AA319" s="107" t="s">
        <v>8333</v>
      </c>
      <c r="AB319" s="107" t="s">
        <v>8918</v>
      </c>
      <c r="AC319" s="107">
        <v>1406</v>
      </c>
      <c r="AD319" s="107" t="s">
        <v>6569</v>
      </c>
      <c r="AE319" s="107" t="s">
        <v>6569</v>
      </c>
    </row>
    <row r="320" spans="2:31" outlineLevel="1">
      <c r="B320" s="24" t="s">
        <v>5234</v>
      </c>
      <c r="C320" s="24" t="s">
        <v>0</v>
      </c>
      <c r="D320" s="24" t="s">
        <v>57</v>
      </c>
      <c r="E320" s="24" t="s">
        <v>45</v>
      </c>
      <c r="F320" s="83" t="s">
        <v>48</v>
      </c>
      <c r="G320" s="24">
        <v>0</v>
      </c>
      <c r="H320" s="24" t="s">
        <v>2797</v>
      </c>
      <c r="I320" s="24" t="s">
        <v>2902</v>
      </c>
      <c r="J320" s="24" t="s">
        <v>73</v>
      </c>
      <c r="K320" s="72" t="str">
        <f t="shared" si="9"/>
        <v>EUPE207 ICPL Curncy</v>
      </c>
      <c r="L320" s="25" t="str">
        <f t="shared" si="10"/>
        <v>ICPL</v>
      </c>
      <c r="M320" s="26">
        <f t="shared" ca="1" si="10"/>
        <v>42276</v>
      </c>
      <c r="N320" s="25" t="b">
        <f t="shared" si="10"/>
        <v>1</v>
      </c>
      <c r="O320" s="84" t="e">
        <f ca="1">IF($N320,_xll.BDP($K320,O$4),"[DISABLED]")</f>
        <v>#NAME?</v>
      </c>
      <c r="P320" s="84" t="e">
        <f ca="1">IF($N320,_xll.BDP($K320,P$4),"[DISABLED]")</f>
        <v>#NAME?</v>
      </c>
      <c r="Q320" s="84" t="e">
        <f ca="1">IF($N320,_xll.BDP($K320,Q$4),"[DISABLED]")</f>
        <v>#NAME?</v>
      </c>
      <c r="R320" s="84" t="e">
        <f ca="1">IF($N320,_xll.BDH($K320,R$4,$M320),"[DISABLED]")</f>
        <v>#NAME?</v>
      </c>
      <c r="S320" s="84" t="e">
        <f ca="1">IF($N320,_xll.BDH($K320,S$4,$M320),"[DISABLED]")</f>
        <v>#NAME?</v>
      </c>
      <c r="T320" s="84" t="e">
        <f ca="1">IF($N320,_xll.BDH($K320,T$4,$M320),"[DISABLED]")</f>
        <v>#NAME?</v>
      </c>
      <c r="V320" s="106" t="s">
        <v>8919</v>
      </c>
      <c r="W320" s="107" t="s">
        <v>1055</v>
      </c>
      <c r="X320" s="108">
        <v>42276</v>
      </c>
      <c r="Y320" s="107" t="b">
        <v>1</v>
      </c>
      <c r="Z320" s="107" t="s">
        <v>6996</v>
      </c>
      <c r="AA320" s="107" t="s">
        <v>8333</v>
      </c>
      <c r="AB320" s="107" t="s">
        <v>8845</v>
      </c>
      <c r="AC320" s="107">
        <v>1539</v>
      </c>
      <c r="AD320" s="107" t="s">
        <v>6569</v>
      </c>
      <c r="AE320" s="107" t="s">
        <v>6569</v>
      </c>
    </row>
    <row r="321" spans="2:31" outlineLevel="1">
      <c r="B321" s="24" t="s">
        <v>5234</v>
      </c>
      <c r="C321" s="24" t="s">
        <v>0</v>
      </c>
      <c r="D321" s="24" t="s">
        <v>57</v>
      </c>
      <c r="E321" s="24" t="s">
        <v>156</v>
      </c>
      <c r="F321" s="24" t="s">
        <v>209</v>
      </c>
      <c r="G321" s="24">
        <v>0</v>
      </c>
      <c r="H321" s="24" t="s">
        <v>2797</v>
      </c>
      <c r="I321" s="24" t="s">
        <v>2903</v>
      </c>
      <c r="J321" s="24" t="s">
        <v>73</v>
      </c>
      <c r="K321" s="72" t="str">
        <f t="shared" si="9"/>
        <v>EUPEA8 ICPL Curncy</v>
      </c>
      <c r="L321" s="25" t="str">
        <f t="shared" si="10"/>
        <v>ICPL</v>
      </c>
      <c r="M321" s="26">
        <f t="shared" ca="1" si="10"/>
        <v>42276</v>
      </c>
      <c r="N321" s="25" t="b">
        <f t="shared" si="10"/>
        <v>1</v>
      </c>
      <c r="O321" s="84" t="e">
        <f ca="1">IF($N321,_xll.BDP($K321,O$4),"[DISABLED]")</f>
        <v>#NAME?</v>
      </c>
      <c r="P321" s="84" t="e">
        <f ca="1">IF($N321,_xll.BDP($K321,P$4),"[DISABLED]")</f>
        <v>#NAME?</v>
      </c>
      <c r="Q321" s="84" t="e">
        <f ca="1">IF($N321,_xll.BDP($K321,Q$4),"[DISABLED]")</f>
        <v>#NAME?</v>
      </c>
      <c r="R321" s="84" t="e">
        <f ca="1">IF($N321,_xll.BDH($K321,R$4,$M321),"[DISABLED]")</f>
        <v>#NAME?</v>
      </c>
      <c r="S321" s="84" t="e">
        <f ca="1">IF($N321,_xll.BDH($K321,S$4,$M321),"[DISABLED]")</f>
        <v>#NAME?</v>
      </c>
      <c r="T321" s="84" t="e">
        <f ca="1">IF($N321,_xll.BDH($K321,T$4,$M321),"[DISABLED]")</f>
        <v>#NAME?</v>
      </c>
      <c r="V321" s="106" t="s">
        <v>8920</v>
      </c>
      <c r="W321" s="107" t="s">
        <v>1055</v>
      </c>
      <c r="X321" s="108">
        <v>42276</v>
      </c>
      <c r="Y321" s="107" t="b">
        <v>1</v>
      </c>
      <c r="Z321" s="107" t="s">
        <v>6997</v>
      </c>
      <c r="AA321" s="107" t="s">
        <v>8333</v>
      </c>
      <c r="AB321" s="107" t="s">
        <v>8655</v>
      </c>
      <c r="AC321" s="107">
        <v>103</v>
      </c>
      <c r="AD321" s="107" t="s">
        <v>6569</v>
      </c>
      <c r="AE321" s="107" t="s">
        <v>6569</v>
      </c>
    </row>
    <row r="322" spans="2:31" outlineLevel="1">
      <c r="B322" s="24" t="s">
        <v>5234</v>
      </c>
      <c r="C322" s="24" t="s">
        <v>0</v>
      </c>
      <c r="D322" s="24" t="s">
        <v>57</v>
      </c>
      <c r="E322" s="24" t="s">
        <v>156</v>
      </c>
      <c r="F322" s="24" t="s">
        <v>210</v>
      </c>
      <c r="G322" s="24">
        <v>0</v>
      </c>
      <c r="H322" s="24" t="s">
        <v>2797</v>
      </c>
      <c r="I322" s="24" t="s">
        <v>2904</v>
      </c>
      <c r="J322" s="24" t="s">
        <v>73</v>
      </c>
      <c r="K322" s="72" t="str">
        <f t="shared" si="9"/>
        <v>EUPEB8 ICPL Curncy</v>
      </c>
      <c r="L322" s="25" t="str">
        <f t="shared" si="10"/>
        <v>ICPL</v>
      </c>
      <c r="M322" s="26">
        <f t="shared" ca="1" si="10"/>
        <v>42276</v>
      </c>
      <c r="N322" s="25" t="b">
        <f t="shared" si="10"/>
        <v>1</v>
      </c>
      <c r="O322" s="84" t="e">
        <f ca="1">IF($N322,_xll.BDP($K322,O$4),"[DISABLED]")</f>
        <v>#NAME?</v>
      </c>
      <c r="P322" s="84" t="e">
        <f ca="1">IF($N322,_xll.BDP($K322,P$4),"[DISABLED]")</f>
        <v>#NAME?</v>
      </c>
      <c r="Q322" s="84" t="e">
        <f ca="1">IF($N322,_xll.BDP($K322,Q$4),"[DISABLED]")</f>
        <v>#NAME?</v>
      </c>
      <c r="R322" s="84" t="e">
        <f ca="1">IF($N322,_xll.BDH($K322,R$4,$M322),"[DISABLED]")</f>
        <v>#NAME?</v>
      </c>
      <c r="S322" s="84" t="e">
        <f ca="1">IF($N322,_xll.BDH($K322,S$4,$M322),"[DISABLED]")</f>
        <v>#NAME?</v>
      </c>
      <c r="T322" s="84" t="e">
        <f ca="1">IF($N322,_xll.BDH($K322,T$4,$M322),"[DISABLED]")</f>
        <v>#NAME?</v>
      </c>
      <c r="V322" s="106" t="s">
        <v>8921</v>
      </c>
      <c r="W322" s="107" t="s">
        <v>1055</v>
      </c>
      <c r="X322" s="108">
        <v>42276</v>
      </c>
      <c r="Y322" s="107" t="b">
        <v>1</v>
      </c>
      <c r="Z322" s="107" t="s">
        <v>6998</v>
      </c>
      <c r="AA322" s="107" t="s">
        <v>8333</v>
      </c>
      <c r="AB322" s="107" t="s">
        <v>8886</v>
      </c>
      <c r="AC322" s="107">
        <v>147</v>
      </c>
      <c r="AD322" s="107" t="s">
        <v>6569</v>
      </c>
      <c r="AE322" s="107" t="s">
        <v>6569</v>
      </c>
    </row>
    <row r="323" spans="2:31" outlineLevel="1">
      <c r="B323" s="24" t="s">
        <v>5234</v>
      </c>
      <c r="C323" s="24" t="s">
        <v>0</v>
      </c>
      <c r="D323" s="24" t="s">
        <v>57</v>
      </c>
      <c r="E323" s="24" t="s">
        <v>156</v>
      </c>
      <c r="F323" s="83" t="s">
        <v>54</v>
      </c>
      <c r="G323" s="24">
        <v>0</v>
      </c>
      <c r="H323" s="24" t="s">
        <v>2797</v>
      </c>
      <c r="I323" s="24" t="s">
        <v>2905</v>
      </c>
      <c r="J323" s="24" t="s">
        <v>73</v>
      </c>
      <c r="K323" s="72" t="str">
        <f t="shared" si="9"/>
        <v>EUPEC8 ICPL Curncy</v>
      </c>
      <c r="L323" s="25" t="str">
        <f t="shared" si="10"/>
        <v>ICPL</v>
      </c>
      <c r="M323" s="26">
        <f t="shared" ca="1" si="10"/>
        <v>42276</v>
      </c>
      <c r="N323" s="25" t="b">
        <f t="shared" si="10"/>
        <v>1</v>
      </c>
      <c r="O323" s="84" t="e">
        <f ca="1">IF($N323,_xll.BDP($K323,O$4),"[DISABLED]")</f>
        <v>#NAME?</v>
      </c>
      <c r="P323" s="84" t="e">
        <f ca="1">IF($N323,_xll.BDP($K323,P$4),"[DISABLED]")</f>
        <v>#NAME?</v>
      </c>
      <c r="Q323" s="84" t="e">
        <f ca="1">IF($N323,_xll.BDP($K323,Q$4),"[DISABLED]")</f>
        <v>#NAME?</v>
      </c>
      <c r="R323" s="84" t="e">
        <f ca="1">IF($N323,_xll.BDH($K323,R$4,$M323),"[DISABLED]")</f>
        <v>#NAME?</v>
      </c>
      <c r="S323" s="84" t="e">
        <f ca="1">IF($N323,_xll.BDH($K323,S$4,$M323),"[DISABLED]")</f>
        <v>#NAME?</v>
      </c>
      <c r="T323" s="84" t="e">
        <f ca="1">IF($N323,_xll.BDH($K323,T$4,$M323),"[DISABLED]")</f>
        <v>#NAME?</v>
      </c>
      <c r="V323" s="106" t="s">
        <v>8922</v>
      </c>
      <c r="W323" s="107" t="s">
        <v>1055</v>
      </c>
      <c r="X323" s="108">
        <v>42276</v>
      </c>
      <c r="Y323" s="107" t="b">
        <v>1</v>
      </c>
      <c r="Z323" s="107" t="s">
        <v>6999</v>
      </c>
      <c r="AA323" s="107" t="s">
        <v>8333</v>
      </c>
      <c r="AB323" s="107" t="s">
        <v>8923</v>
      </c>
      <c r="AC323" s="107">
        <v>182</v>
      </c>
      <c r="AD323" s="107" t="s">
        <v>6569</v>
      </c>
      <c r="AE323" s="107" t="s">
        <v>6569</v>
      </c>
    </row>
    <row r="324" spans="2:31" outlineLevel="1">
      <c r="B324" s="24" t="s">
        <v>5234</v>
      </c>
      <c r="C324" s="24" t="s">
        <v>0</v>
      </c>
      <c r="D324" s="24" t="s">
        <v>57</v>
      </c>
      <c r="E324" s="24" t="s">
        <v>156</v>
      </c>
      <c r="F324" s="83" t="s">
        <v>58</v>
      </c>
      <c r="G324" s="24">
        <v>0</v>
      </c>
      <c r="H324" s="24" t="s">
        <v>2797</v>
      </c>
      <c r="I324" s="24" t="s">
        <v>2906</v>
      </c>
      <c r="J324" s="24" t="s">
        <v>73</v>
      </c>
      <c r="K324" s="72" t="str">
        <f t="shared" si="9"/>
        <v>EUPEF8 ICPL Curncy</v>
      </c>
      <c r="L324" s="25" t="str">
        <f t="shared" si="10"/>
        <v>ICPL</v>
      </c>
      <c r="M324" s="26">
        <f t="shared" ca="1" si="10"/>
        <v>42276</v>
      </c>
      <c r="N324" s="25" t="b">
        <f t="shared" si="10"/>
        <v>1</v>
      </c>
      <c r="O324" s="84" t="e">
        <f ca="1">IF($N324,_xll.BDP($K324,O$4),"[DISABLED]")</f>
        <v>#NAME?</v>
      </c>
      <c r="P324" s="84" t="e">
        <f ca="1">IF($N324,_xll.BDP($K324,P$4),"[DISABLED]")</f>
        <v>#NAME?</v>
      </c>
      <c r="Q324" s="84" t="e">
        <f ca="1">IF($N324,_xll.BDP($K324,Q$4),"[DISABLED]")</f>
        <v>#NAME?</v>
      </c>
      <c r="R324" s="84" t="e">
        <f ca="1">IF($N324,_xll.BDH($K324,R$4,$M324),"[DISABLED]")</f>
        <v>#NAME?</v>
      </c>
      <c r="S324" s="84" t="e">
        <f ca="1">IF($N324,_xll.BDH($K324,S$4,$M324),"[DISABLED]")</f>
        <v>#NAME?</v>
      </c>
      <c r="T324" s="84" t="e">
        <f ca="1">IF($N324,_xll.BDH($K324,T$4,$M324),"[DISABLED]")</f>
        <v>#NAME?</v>
      </c>
      <c r="V324" s="106" t="s">
        <v>8924</v>
      </c>
      <c r="W324" s="107" t="s">
        <v>1055</v>
      </c>
      <c r="X324" s="108">
        <v>42276</v>
      </c>
      <c r="Y324" s="107" t="b">
        <v>1</v>
      </c>
      <c r="Z324" s="107" t="s">
        <v>7000</v>
      </c>
      <c r="AA324" s="107" t="s">
        <v>8333</v>
      </c>
      <c r="AB324" s="107" t="s">
        <v>8890</v>
      </c>
      <c r="AC324" s="107">
        <v>262</v>
      </c>
      <c r="AD324" s="107" t="s">
        <v>6569</v>
      </c>
      <c r="AE324" s="107" t="s">
        <v>6569</v>
      </c>
    </row>
    <row r="325" spans="2:31" outlineLevel="1">
      <c r="B325" s="24" t="s">
        <v>5234</v>
      </c>
      <c r="C325" s="24" t="s">
        <v>0</v>
      </c>
      <c r="D325" s="24" t="s">
        <v>57</v>
      </c>
      <c r="E325" s="24" t="s">
        <v>156</v>
      </c>
      <c r="F325" s="83" t="s">
        <v>71</v>
      </c>
      <c r="G325" s="24">
        <v>0</v>
      </c>
      <c r="H325" s="24" t="s">
        <v>2797</v>
      </c>
      <c r="I325" s="24" t="s">
        <v>2907</v>
      </c>
      <c r="J325" s="24" t="s">
        <v>73</v>
      </c>
      <c r="K325" s="72" t="str">
        <f t="shared" si="9"/>
        <v>EUPEI8 ICPL Curncy</v>
      </c>
      <c r="L325" s="25" t="str">
        <f t="shared" si="10"/>
        <v>ICPL</v>
      </c>
      <c r="M325" s="26">
        <f t="shared" ca="1" si="10"/>
        <v>42276</v>
      </c>
      <c r="N325" s="25" t="b">
        <f t="shared" si="10"/>
        <v>1</v>
      </c>
      <c r="O325" s="84" t="e">
        <f ca="1">IF($N325,_xll.BDP($K325,O$4),"[DISABLED]")</f>
        <v>#NAME?</v>
      </c>
      <c r="P325" s="84" t="e">
        <f ca="1">IF($N325,_xll.BDP($K325,P$4),"[DISABLED]")</f>
        <v>#NAME?</v>
      </c>
      <c r="Q325" s="84" t="e">
        <f ca="1">IF($N325,_xll.BDP($K325,Q$4),"[DISABLED]")</f>
        <v>#NAME?</v>
      </c>
      <c r="R325" s="84" t="e">
        <f ca="1">IF($N325,_xll.BDH($K325,R$4,$M325),"[DISABLED]")</f>
        <v>#NAME?</v>
      </c>
      <c r="S325" s="84" t="e">
        <f ca="1">IF($N325,_xll.BDH($K325,S$4,$M325),"[DISABLED]")</f>
        <v>#NAME?</v>
      </c>
      <c r="T325" s="84" t="e">
        <f ca="1">IF($N325,_xll.BDH($K325,T$4,$M325),"[DISABLED]")</f>
        <v>#NAME?</v>
      </c>
      <c r="V325" s="106" t="s">
        <v>8925</v>
      </c>
      <c r="W325" s="107" t="s">
        <v>1055</v>
      </c>
      <c r="X325" s="108">
        <v>42276</v>
      </c>
      <c r="Y325" s="107" t="b">
        <v>1</v>
      </c>
      <c r="Z325" s="107" t="s">
        <v>7001</v>
      </c>
      <c r="AA325" s="107" t="s">
        <v>8333</v>
      </c>
      <c r="AB325" s="107" t="s">
        <v>8640</v>
      </c>
      <c r="AC325" s="107">
        <v>324</v>
      </c>
      <c r="AD325" s="107" t="s">
        <v>6569</v>
      </c>
      <c r="AE325" s="107" t="s">
        <v>6569</v>
      </c>
    </row>
    <row r="326" spans="2:31" outlineLevel="1">
      <c r="B326" s="24" t="s">
        <v>5234</v>
      </c>
      <c r="C326" s="24" t="s">
        <v>0</v>
      </c>
      <c r="D326" s="24" t="s">
        <v>57</v>
      </c>
      <c r="E326" s="24" t="s">
        <v>156</v>
      </c>
      <c r="F326" s="83" t="s">
        <v>41</v>
      </c>
      <c r="G326" s="24">
        <v>0</v>
      </c>
      <c r="H326" s="24" t="s">
        <v>2797</v>
      </c>
      <c r="I326" s="24" t="s">
        <v>2908</v>
      </c>
      <c r="J326" s="24" t="s">
        <v>73</v>
      </c>
      <c r="K326" s="72" t="str">
        <f t="shared" ref="K326:K389" si="11">I326&amp;" "&amp;L326&amp;" "&amp;J326</f>
        <v>EUPE18 ICPL Curncy</v>
      </c>
      <c r="L326" s="25" t="str">
        <f t="shared" ref="L326:N389" si="12">L$4</f>
        <v>ICPL</v>
      </c>
      <c r="M326" s="26">
        <f t="shared" ca="1" si="12"/>
        <v>42276</v>
      </c>
      <c r="N326" s="25" t="b">
        <f t="shared" si="12"/>
        <v>1</v>
      </c>
      <c r="O326" s="84" t="e">
        <f ca="1">IF($N326,_xll.BDP($K326,O$4),"[DISABLED]")</f>
        <v>#NAME?</v>
      </c>
      <c r="P326" s="84" t="e">
        <f ca="1">IF($N326,_xll.BDP($K326,P$4),"[DISABLED]")</f>
        <v>#NAME?</v>
      </c>
      <c r="Q326" s="84" t="e">
        <f ca="1">IF($N326,_xll.BDP($K326,Q$4),"[DISABLED]")</f>
        <v>#NAME?</v>
      </c>
      <c r="R326" s="84" t="e">
        <f ca="1">IF($N326,_xll.BDH($K326,R$4,$M326),"[DISABLED]")</f>
        <v>#NAME?</v>
      </c>
      <c r="S326" s="84" t="e">
        <f ca="1">IF($N326,_xll.BDH($K326,S$4,$M326),"[DISABLED]")</f>
        <v>#NAME?</v>
      </c>
      <c r="T326" s="84" t="e">
        <f ca="1">IF($N326,_xll.BDH($K326,T$4,$M326),"[DISABLED]")</f>
        <v>#NAME?</v>
      </c>
      <c r="V326" s="106" t="s">
        <v>8926</v>
      </c>
      <c r="W326" s="107" t="s">
        <v>1055</v>
      </c>
      <c r="X326" s="108">
        <v>42276</v>
      </c>
      <c r="Y326" s="107" t="b">
        <v>1</v>
      </c>
      <c r="Z326" s="107" t="s">
        <v>7002</v>
      </c>
      <c r="AA326" s="107" t="s">
        <v>8333</v>
      </c>
      <c r="AB326" s="107" t="s">
        <v>8638</v>
      </c>
      <c r="AC326" s="107">
        <v>387</v>
      </c>
      <c r="AD326" s="107" t="s">
        <v>6569</v>
      </c>
      <c r="AE326" s="107" t="s">
        <v>6569</v>
      </c>
    </row>
    <row r="327" spans="2:31" outlineLevel="1">
      <c r="B327" s="24" t="s">
        <v>5234</v>
      </c>
      <c r="C327" s="24" t="s">
        <v>0</v>
      </c>
      <c r="D327" s="24" t="s">
        <v>57</v>
      </c>
      <c r="E327" s="24" t="s">
        <v>156</v>
      </c>
      <c r="F327" s="83" t="s">
        <v>146</v>
      </c>
      <c r="G327" s="24">
        <v>0</v>
      </c>
      <c r="H327" s="24" t="s">
        <v>2797</v>
      </c>
      <c r="I327" s="24" t="s">
        <v>2909</v>
      </c>
      <c r="J327" s="24" t="s">
        <v>73</v>
      </c>
      <c r="K327" s="72" t="str">
        <f t="shared" si="11"/>
        <v>EUPER8 ICPL Curncy</v>
      </c>
      <c r="L327" s="25" t="str">
        <f t="shared" si="12"/>
        <v>ICPL</v>
      </c>
      <c r="M327" s="26">
        <f t="shared" ca="1" si="12"/>
        <v>42276</v>
      </c>
      <c r="N327" s="25" t="b">
        <f t="shared" si="12"/>
        <v>1</v>
      </c>
      <c r="O327" s="84" t="e">
        <f ca="1">IF($N327,_xll.BDP($K327,O$4),"[DISABLED]")</f>
        <v>#NAME?</v>
      </c>
      <c r="P327" s="84" t="e">
        <f ca="1">IF($N327,_xll.BDP($K327,P$4),"[DISABLED]")</f>
        <v>#NAME?</v>
      </c>
      <c r="Q327" s="84" t="e">
        <f ca="1">IF($N327,_xll.BDP($K327,Q$4),"[DISABLED]")</f>
        <v>#NAME?</v>
      </c>
      <c r="R327" s="84" t="e">
        <f ca="1">IF($N327,_xll.BDH($K327,R$4,$M327),"[DISABLED]")</f>
        <v>#NAME?</v>
      </c>
      <c r="S327" s="84" t="e">
        <f ca="1">IF($N327,_xll.BDH($K327,S$4,$M327),"[DISABLED]")</f>
        <v>#NAME?</v>
      </c>
      <c r="T327" s="84" t="e">
        <f ca="1">IF($N327,_xll.BDH($K327,T$4,$M327),"[DISABLED]")</f>
        <v>#NAME?</v>
      </c>
      <c r="V327" s="106" t="s">
        <v>8927</v>
      </c>
      <c r="W327" s="107" t="s">
        <v>1055</v>
      </c>
      <c r="X327" s="108">
        <v>42276</v>
      </c>
      <c r="Y327" s="107" t="b">
        <v>1</v>
      </c>
      <c r="Z327" s="107" t="s">
        <v>7003</v>
      </c>
      <c r="AA327" s="107" t="s">
        <v>8333</v>
      </c>
      <c r="AB327" s="107" t="s">
        <v>8638</v>
      </c>
      <c r="AC327" s="107">
        <v>482</v>
      </c>
      <c r="AD327" s="107" t="s">
        <v>6569</v>
      </c>
      <c r="AE327" s="107" t="s">
        <v>6569</v>
      </c>
    </row>
    <row r="328" spans="2:31" outlineLevel="1">
      <c r="B328" s="24" t="s">
        <v>5234</v>
      </c>
      <c r="C328" s="24" t="s">
        <v>0</v>
      </c>
      <c r="D328" s="24" t="s">
        <v>57</v>
      </c>
      <c r="E328" s="24" t="s">
        <v>156</v>
      </c>
      <c r="F328" s="83" t="s">
        <v>42</v>
      </c>
      <c r="G328" s="24">
        <v>0</v>
      </c>
      <c r="H328" s="24" t="s">
        <v>2797</v>
      </c>
      <c r="I328" s="24" t="s">
        <v>2910</v>
      </c>
      <c r="J328" s="24" t="s">
        <v>73</v>
      </c>
      <c r="K328" s="72" t="str">
        <f t="shared" si="11"/>
        <v>EUPE28 ICPL Curncy</v>
      </c>
      <c r="L328" s="25" t="str">
        <f t="shared" si="12"/>
        <v>ICPL</v>
      </c>
      <c r="M328" s="26">
        <f t="shared" ca="1" si="12"/>
        <v>42276</v>
      </c>
      <c r="N328" s="25" t="b">
        <f t="shared" si="12"/>
        <v>1</v>
      </c>
      <c r="O328" s="84" t="e">
        <f ca="1">IF($N328,_xll.BDP($K328,O$4),"[DISABLED]")</f>
        <v>#NAME?</v>
      </c>
      <c r="P328" s="84" t="e">
        <f ca="1">IF($N328,_xll.BDP($K328,P$4),"[DISABLED]")</f>
        <v>#NAME?</v>
      </c>
      <c r="Q328" s="84" t="e">
        <f ca="1">IF($N328,_xll.BDP($K328,Q$4),"[DISABLED]")</f>
        <v>#NAME?</v>
      </c>
      <c r="R328" s="84" t="e">
        <f ca="1">IF($N328,_xll.BDH($K328,R$4,$M328),"[DISABLED]")</f>
        <v>#NAME?</v>
      </c>
      <c r="S328" s="84" t="e">
        <f ca="1">IF($N328,_xll.BDH($K328,S$4,$M328),"[DISABLED]")</f>
        <v>#NAME?</v>
      </c>
      <c r="T328" s="84" t="e">
        <f ca="1">IF($N328,_xll.BDH($K328,T$4,$M328),"[DISABLED]")</f>
        <v>#NAME?</v>
      </c>
      <c r="V328" s="106" t="s">
        <v>8928</v>
      </c>
      <c r="W328" s="107" t="s">
        <v>1055</v>
      </c>
      <c r="X328" s="108">
        <v>42276</v>
      </c>
      <c r="Y328" s="107" t="b">
        <v>1</v>
      </c>
      <c r="Z328" s="107" t="s">
        <v>7004</v>
      </c>
      <c r="AA328" s="107" t="s">
        <v>8333</v>
      </c>
      <c r="AB328" s="107" t="s">
        <v>8877</v>
      </c>
      <c r="AC328" s="107">
        <v>572</v>
      </c>
      <c r="AD328" s="107" t="s">
        <v>6569</v>
      </c>
      <c r="AE328" s="107" t="s">
        <v>6569</v>
      </c>
    </row>
    <row r="329" spans="2:31" outlineLevel="1">
      <c r="B329" s="24" t="s">
        <v>5234</v>
      </c>
      <c r="C329" s="24" t="s">
        <v>0</v>
      </c>
      <c r="D329" s="24" t="s">
        <v>57</v>
      </c>
      <c r="E329" s="24" t="s">
        <v>156</v>
      </c>
      <c r="F329" s="83" t="s">
        <v>43</v>
      </c>
      <c r="G329" s="24">
        <v>0</v>
      </c>
      <c r="H329" s="24" t="s">
        <v>2797</v>
      </c>
      <c r="I329" s="24" t="s">
        <v>2911</v>
      </c>
      <c r="J329" s="24" t="s">
        <v>73</v>
      </c>
      <c r="K329" s="72" t="str">
        <f t="shared" si="11"/>
        <v>EUPE38 ICPL Curncy</v>
      </c>
      <c r="L329" s="25" t="str">
        <f t="shared" si="12"/>
        <v>ICPL</v>
      </c>
      <c r="M329" s="26">
        <f t="shared" ca="1" si="12"/>
        <v>42276</v>
      </c>
      <c r="N329" s="25" t="b">
        <f t="shared" si="12"/>
        <v>1</v>
      </c>
      <c r="O329" s="84" t="e">
        <f ca="1">IF($N329,_xll.BDP($K329,O$4),"[DISABLED]")</f>
        <v>#NAME?</v>
      </c>
      <c r="P329" s="84" t="e">
        <f ca="1">IF($N329,_xll.BDP($K329,P$4),"[DISABLED]")</f>
        <v>#NAME?</v>
      </c>
      <c r="Q329" s="84" t="e">
        <f ca="1">IF($N329,_xll.BDP($K329,Q$4),"[DISABLED]")</f>
        <v>#NAME?</v>
      </c>
      <c r="R329" s="84" t="e">
        <f ca="1">IF($N329,_xll.BDH($K329,R$4,$M329),"[DISABLED]")</f>
        <v>#NAME?</v>
      </c>
      <c r="S329" s="84" t="e">
        <f ca="1">IF($N329,_xll.BDH($K329,S$4,$M329),"[DISABLED]")</f>
        <v>#NAME?</v>
      </c>
      <c r="T329" s="84" t="e">
        <f ca="1">IF($N329,_xll.BDH($K329,T$4,$M329),"[DISABLED]")</f>
        <v>#NAME?</v>
      </c>
      <c r="V329" s="106" t="s">
        <v>8929</v>
      </c>
      <c r="W329" s="107" t="s">
        <v>1055</v>
      </c>
      <c r="X329" s="108">
        <v>42276</v>
      </c>
      <c r="Y329" s="107" t="b">
        <v>1</v>
      </c>
      <c r="Z329" s="107" t="s">
        <v>7005</v>
      </c>
      <c r="AA329" s="107" t="s">
        <v>8333</v>
      </c>
      <c r="AB329" s="107" t="s">
        <v>8845</v>
      </c>
      <c r="AC329" s="107">
        <v>722</v>
      </c>
      <c r="AD329" s="107" t="s">
        <v>6569</v>
      </c>
      <c r="AE329" s="107" t="s">
        <v>6569</v>
      </c>
    </row>
    <row r="330" spans="2:31" outlineLevel="1">
      <c r="B330" s="24" t="s">
        <v>5234</v>
      </c>
      <c r="C330" s="24" t="s">
        <v>0</v>
      </c>
      <c r="D330" s="24" t="s">
        <v>57</v>
      </c>
      <c r="E330" s="24" t="s">
        <v>156</v>
      </c>
      <c r="F330" s="83" t="s">
        <v>152</v>
      </c>
      <c r="G330" s="24">
        <v>0</v>
      </c>
      <c r="H330" s="24" t="s">
        <v>2797</v>
      </c>
      <c r="I330" s="24" t="s">
        <v>2912</v>
      </c>
      <c r="J330" s="24" t="s">
        <v>73</v>
      </c>
      <c r="K330" s="72" t="str">
        <f t="shared" si="11"/>
        <v>EUPE48 ICPL Curncy</v>
      </c>
      <c r="L330" s="25" t="str">
        <f t="shared" si="12"/>
        <v>ICPL</v>
      </c>
      <c r="M330" s="26">
        <f t="shared" ca="1" si="12"/>
        <v>42276</v>
      </c>
      <c r="N330" s="25" t="b">
        <f t="shared" si="12"/>
        <v>1</v>
      </c>
      <c r="O330" s="84" t="e">
        <f ca="1">IF($N330,_xll.BDP($K330,O$4),"[DISABLED]")</f>
        <v>#NAME?</v>
      </c>
      <c r="P330" s="84" t="e">
        <f ca="1">IF($N330,_xll.BDP($K330,P$4),"[DISABLED]")</f>
        <v>#NAME?</v>
      </c>
      <c r="Q330" s="84" t="e">
        <f ca="1">IF($N330,_xll.BDP($K330,Q$4),"[DISABLED]")</f>
        <v>#NAME?</v>
      </c>
      <c r="R330" s="84" t="e">
        <f ca="1">IF($N330,_xll.BDH($K330,R$4,$M330),"[DISABLED]")</f>
        <v>#NAME?</v>
      </c>
      <c r="S330" s="84" t="e">
        <f ca="1">IF($N330,_xll.BDH($K330,S$4,$M330),"[DISABLED]")</f>
        <v>#NAME?</v>
      </c>
      <c r="T330" s="84" t="e">
        <f ca="1">IF($N330,_xll.BDH($K330,T$4,$M330),"[DISABLED]")</f>
        <v>#NAME?</v>
      </c>
      <c r="V330" s="106" t="s">
        <v>8930</v>
      </c>
      <c r="W330" s="107" t="s">
        <v>1055</v>
      </c>
      <c r="X330" s="108">
        <v>42276</v>
      </c>
      <c r="Y330" s="107" t="b">
        <v>1</v>
      </c>
      <c r="Z330" s="107" t="s">
        <v>7006</v>
      </c>
      <c r="AA330" s="107" t="s">
        <v>8333</v>
      </c>
      <c r="AB330" s="107" t="s">
        <v>8845</v>
      </c>
      <c r="AC330" s="107">
        <v>861</v>
      </c>
      <c r="AD330" s="107" t="s">
        <v>6569</v>
      </c>
      <c r="AE330" s="107" t="s">
        <v>6569</v>
      </c>
    </row>
    <row r="331" spans="2:31" outlineLevel="1">
      <c r="B331" s="24" t="s">
        <v>5234</v>
      </c>
      <c r="C331" s="24" t="s">
        <v>0</v>
      </c>
      <c r="D331" s="24" t="s">
        <v>57</v>
      </c>
      <c r="E331" s="24" t="s">
        <v>156</v>
      </c>
      <c r="F331" s="83" t="s">
        <v>44</v>
      </c>
      <c r="G331" s="24">
        <v>0</v>
      </c>
      <c r="H331" s="24" t="s">
        <v>2797</v>
      </c>
      <c r="I331" s="24" t="s">
        <v>2913</v>
      </c>
      <c r="J331" s="24" t="s">
        <v>73</v>
      </c>
      <c r="K331" s="72" t="str">
        <f t="shared" si="11"/>
        <v>EUPE58 ICPL Curncy</v>
      </c>
      <c r="L331" s="25" t="str">
        <f t="shared" si="12"/>
        <v>ICPL</v>
      </c>
      <c r="M331" s="26">
        <f t="shared" ca="1" si="12"/>
        <v>42276</v>
      </c>
      <c r="N331" s="25" t="b">
        <f t="shared" si="12"/>
        <v>1</v>
      </c>
      <c r="O331" s="84" t="e">
        <f ca="1">IF($N331,_xll.BDP($K331,O$4),"[DISABLED]")</f>
        <v>#NAME?</v>
      </c>
      <c r="P331" s="84" t="e">
        <f ca="1">IF($N331,_xll.BDP($K331,P$4),"[DISABLED]")</f>
        <v>#NAME?</v>
      </c>
      <c r="Q331" s="84" t="e">
        <f ca="1">IF($N331,_xll.BDP($K331,Q$4),"[DISABLED]")</f>
        <v>#NAME?</v>
      </c>
      <c r="R331" s="84" t="e">
        <f ca="1">IF($N331,_xll.BDH($K331,R$4,$M331),"[DISABLED]")</f>
        <v>#NAME?</v>
      </c>
      <c r="S331" s="84" t="e">
        <f ca="1">IF($N331,_xll.BDH($K331,S$4,$M331),"[DISABLED]")</f>
        <v>#NAME?</v>
      </c>
      <c r="T331" s="84" t="e">
        <f ca="1">IF($N331,_xll.BDH($K331,T$4,$M331),"[DISABLED]")</f>
        <v>#NAME?</v>
      </c>
      <c r="V331" s="106" t="s">
        <v>8931</v>
      </c>
      <c r="W331" s="107" t="s">
        <v>1055</v>
      </c>
      <c r="X331" s="108">
        <v>42276</v>
      </c>
      <c r="Y331" s="107" t="b">
        <v>1</v>
      </c>
      <c r="Z331" s="107" t="s">
        <v>7007</v>
      </c>
      <c r="AA331" s="107" t="s">
        <v>8333</v>
      </c>
      <c r="AB331" s="107" t="s">
        <v>8810</v>
      </c>
      <c r="AC331" s="107">
        <v>973</v>
      </c>
      <c r="AD331" s="107" t="s">
        <v>6569</v>
      </c>
      <c r="AE331" s="107" t="s">
        <v>6569</v>
      </c>
    </row>
    <row r="332" spans="2:31" outlineLevel="1">
      <c r="B332" s="24" t="s">
        <v>5234</v>
      </c>
      <c r="C332" s="24" t="s">
        <v>0</v>
      </c>
      <c r="D332" s="24" t="s">
        <v>57</v>
      </c>
      <c r="E332" s="24" t="s">
        <v>156</v>
      </c>
      <c r="F332" s="83" t="s">
        <v>45</v>
      </c>
      <c r="G332" s="24">
        <v>0</v>
      </c>
      <c r="H332" s="24" t="s">
        <v>2797</v>
      </c>
      <c r="I332" s="24" t="s">
        <v>2914</v>
      </c>
      <c r="J332" s="24" t="s">
        <v>73</v>
      </c>
      <c r="K332" s="72" t="str">
        <f t="shared" si="11"/>
        <v>EUPE78 ICPL Curncy</v>
      </c>
      <c r="L332" s="25" t="str">
        <f t="shared" si="12"/>
        <v>ICPL</v>
      </c>
      <c r="M332" s="26">
        <f t="shared" ca="1" si="12"/>
        <v>42276</v>
      </c>
      <c r="N332" s="25" t="b">
        <f t="shared" si="12"/>
        <v>1</v>
      </c>
      <c r="O332" s="84" t="e">
        <f ca="1">IF($N332,_xll.BDP($K332,O$4),"[DISABLED]")</f>
        <v>#NAME?</v>
      </c>
      <c r="P332" s="84" t="e">
        <f ca="1">IF($N332,_xll.BDP($K332,P$4),"[DISABLED]")</f>
        <v>#NAME?</v>
      </c>
      <c r="Q332" s="84" t="e">
        <f ca="1">IF($N332,_xll.BDP($K332,Q$4),"[DISABLED]")</f>
        <v>#NAME?</v>
      </c>
      <c r="R332" s="84" t="e">
        <f ca="1">IF($N332,_xll.BDH($K332,R$4,$M332),"[DISABLED]")</f>
        <v>#NAME?</v>
      </c>
      <c r="S332" s="84" t="e">
        <f ca="1">IF($N332,_xll.BDH($K332,S$4,$M332),"[DISABLED]")</f>
        <v>#NAME?</v>
      </c>
      <c r="T332" s="84" t="e">
        <f ca="1">IF($N332,_xll.BDH($K332,T$4,$M332),"[DISABLED]")</f>
        <v>#NAME?</v>
      </c>
      <c r="V332" s="106" t="s">
        <v>8932</v>
      </c>
      <c r="W332" s="107" t="s">
        <v>1055</v>
      </c>
      <c r="X332" s="108">
        <v>42276</v>
      </c>
      <c r="Y332" s="107" t="b">
        <v>1</v>
      </c>
      <c r="Z332" s="107" t="s">
        <v>7008</v>
      </c>
      <c r="AA332" s="107" t="s">
        <v>8333</v>
      </c>
      <c r="AB332" s="107" t="s">
        <v>8879</v>
      </c>
      <c r="AC332" s="107">
        <v>1150</v>
      </c>
      <c r="AD332" s="107" t="s">
        <v>6569</v>
      </c>
      <c r="AE332" s="107" t="s">
        <v>6569</v>
      </c>
    </row>
    <row r="333" spans="2:31" outlineLevel="1">
      <c r="B333" s="24" t="s">
        <v>5234</v>
      </c>
      <c r="C333" s="24" t="s">
        <v>0</v>
      </c>
      <c r="D333" s="24" t="s">
        <v>57</v>
      </c>
      <c r="E333" s="24" t="s">
        <v>156</v>
      </c>
      <c r="F333" s="83" t="s">
        <v>46</v>
      </c>
      <c r="G333" s="24">
        <v>0</v>
      </c>
      <c r="H333" s="24" t="s">
        <v>2797</v>
      </c>
      <c r="I333" s="24" t="s">
        <v>2915</v>
      </c>
      <c r="J333" s="24" t="s">
        <v>73</v>
      </c>
      <c r="K333" s="72" t="str">
        <f t="shared" si="11"/>
        <v>EUPE108 ICPL Curncy</v>
      </c>
      <c r="L333" s="25" t="str">
        <f t="shared" si="12"/>
        <v>ICPL</v>
      </c>
      <c r="M333" s="26">
        <f t="shared" ca="1" si="12"/>
        <v>42276</v>
      </c>
      <c r="N333" s="25" t="b">
        <f t="shared" si="12"/>
        <v>1</v>
      </c>
      <c r="O333" s="84" t="e">
        <f ca="1">IF($N333,_xll.BDP($K333,O$4),"[DISABLED]")</f>
        <v>#NAME?</v>
      </c>
      <c r="P333" s="84" t="e">
        <f ca="1">IF($N333,_xll.BDP($K333,P$4),"[DISABLED]")</f>
        <v>#NAME?</v>
      </c>
      <c r="Q333" s="84" t="e">
        <f ca="1">IF($N333,_xll.BDP($K333,Q$4),"[DISABLED]")</f>
        <v>#NAME?</v>
      </c>
      <c r="R333" s="84" t="e">
        <f ca="1">IF($N333,_xll.BDH($K333,R$4,$M333),"[DISABLED]")</f>
        <v>#NAME?</v>
      </c>
      <c r="S333" s="84" t="e">
        <f ca="1">IF($N333,_xll.BDH($K333,S$4,$M333),"[DISABLED]")</f>
        <v>#NAME?</v>
      </c>
      <c r="T333" s="84" t="e">
        <f ca="1">IF($N333,_xll.BDH($K333,T$4,$M333),"[DISABLED]")</f>
        <v>#NAME?</v>
      </c>
      <c r="V333" s="106" t="s">
        <v>8933</v>
      </c>
      <c r="W333" s="107" t="s">
        <v>1055</v>
      </c>
      <c r="X333" s="108">
        <v>42276</v>
      </c>
      <c r="Y333" s="107" t="b">
        <v>1</v>
      </c>
      <c r="Z333" s="107" t="s">
        <v>7009</v>
      </c>
      <c r="AA333" s="107" t="s">
        <v>8333</v>
      </c>
      <c r="AB333" s="107" t="s">
        <v>8810</v>
      </c>
      <c r="AC333" s="107">
        <v>1355</v>
      </c>
      <c r="AD333" s="107" t="s">
        <v>6569</v>
      </c>
      <c r="AE333" s="107" t="s">
        <v>6569</v>
      </c>
    </row>
    <row r="334" spans="2:31" outlineLevel="1">
      <c r="B334" s="24" t="s">
        <v>5234</v>
      </c>
      <c r="C334" s="24" t="s">
        <v>0</v>
      </c>
      <c r="D334" s="24" t="s">
        <v>57</v>
      </c>
      <c r="E334" s="24" t="s">
        <v>156</v>
      </c>
      <c r="F334" s="83" t="s">
        <v>47</v>
      </c>
      <c r="G334" s="24">
        <v>0</v>
      </c>
      <c r="H334" s="24" t="s">
        <v>2797</v>
      </c>
      <c r="I334" s="24" t="s">
        <v>2916</v>
      </c>
      <c r="J334" s="24" t="s">
        <v>73</v>
      </c>
      <c r="K334" s="72" t="str">
        <f t="shared" si="11"/>
        <v>EUPE158 ICPL Curncy</v>
      </c>
      <c r="L334" s="25" t="str">
        <f t="shared" si="12"/>
        <v>ICPL</v>
      </c>
      <c r="M334" s="26">
        <f t="shared" ca="1" si="12"/>
        <v>42276</v>
      </c>
      <c r="N334" s="25" t="b">
        <f t="shared" si="12"/>
        <v>1</v>
      </c>
      <c r="O334" s="84" t="e">
        <f ca="1">IF($N334,_xll.BDP($K334,O$4),"[DISABLED]")</f>
        <v>#NAME?</v>
      </c>
      <c r="P334" s="84" t="e">
        <f ca="1">IF($N334,_xll.BDP($K334,P$4),"[DISABLED]")</f>
        <v>#NAME?</v>
      </c>
      <c r="Q334" s="84" t="e">
        <f ca="1">IF($N334,_xll.BDP($K334,Q$4),"[DISABLED]")</f>
        <v>#NAME?</v>
      </c>
      <c r="R334" s="84" t="e">
        <f ca="1">IF($N334,_xll.BDH($K334,R$4,$M334),"[DISABLED]")</f>
        <v>#NAME?</v>
      </c>
      <c r="S334" s="84" t="e">
        <f ca="1">IF($N334,_xll.BDH($K334,S$4,$M334),"[DISABLED]")</f>
        <v>#NAME?</v>
      </c>
      <c r="T334" s="84" t="e">
        <f ca="1">IF($N334,_xll.BDH($K334,T$4,$M334),"[DISABLED]")</f>
        <v>#NAME?</v>
      </c>
      <c r="V334" s="106" t="s">
        <v>8934</v>
      </c>
      <c r="W334" s="107" t="s">
        <v>1055</v>
      </c>
      <c r="X334" s="108">
        <v>42276</v>
      </c>
      <c r="Y334" s="107" t="b">
        <v>1</v>
      </c>
      <c r="Z334" s="107" t="s">
        <v>7010</v>
      </c>
      <c r="AA334" s="107" t="s">
        <v>8333</v>
      </c>
      <c r="AB334" s="107" t="s">
        <v>8901</v>
      </c>
      <c r="AC334" s="107">
        <v>1588</v>
      </c>
      <c r="AD334" s="107" t="s">
        <v>6569</v>
      </c>
      <c r="AE334" s="107" t="s">
        <v>6569</v>
      </c>
    </row>
    <row r="335" spans="2:31" outlineLevel="1">
      <c r="B335" s="24" t="s">
        <v>5234</v>
      </c>
      <c r="C335" s="24" t="s">
        <v>0</v>
      </c>
      <c r="D335" s="24" t="s">
        <v>57</v>
      </c>
      <c r="E335" s="24" t="s">
        <v>156</v>
      </c>
      <c r="F335" s="83" t="s">
        <v>48</v>
      </c>
      <c r="G335" s="24">
        <v>0</v>
      </c>
      <c r="H335" s="24" t="s">
        <v>2797</v>
      </c>
      <c r="I335" s="24" t="s">
        <v>2917</v>
      </c>
      <c r="J335" s="24" t="s">
        <v>73</v>
      </c>
      <c r="K335" s="72" t="str">
        <f t="shared" si="11"/>
        <v>EUPE208 ICPL Curncy</v>
      </c>
      <c r="L335" s="25" t="str">
        <f t="shared" si="12"/>
        <v>ICPL</v>
      </c>
      <c r="M335" s="26">
        <f t="shared" ca="1" si="12"/>
        <v>42276</v>
      </c>
      <c r="N335" s="25" t="b">
        <f t="shared" si="12"/>
        <v>1</v>
      </c>
      <c r="O335" s="84" t="e">
        <f ca="1">IF($N335,_xll.BDP($K335,O$4),"[DISABLED]")</f>
        <v>#NAME?</v>
      </c>
      <c r="P335" s="84" t="e">
        <f ca="1">IF($N335,_xll.BDP($K335,P$4),"[DISABLED]")</f>
        <v>#NAME?</v>
      </c>
      <c r="Q335" s="84" t="e">
        <f ca="1">IF($N335,_xll.BDP($K335,Q$4),"[DISABLED]")</f>
        <v>#NAME?</v>
      </c>
      <c r="R335" s="84" t="e">
        <f ca="1">IF($N335,_xll.BDH($K335,R$4,$M335),"[DISABLED]")</f>
        <v>#NAME?</v>
      </c>
      <c r="S335" s="84" t="e">
        <f ca="1">IF($N335,_xll.BDH($K335,S$4,$M335),"[DISABLED]")</f>
        <v>#NAME?</v>
      </c>
      <c r="T335" s="84" t="e">
        <f ca="1">IF($N335,_xll.BDH($K335,T$4,$M335),"[DISABLED]")</f>
        <v>#NAME?</v>
      </c>
      <c r="V335" s="106" t="s">
        <v>8935</v>
      </c>
      <c r="W335" s="107" t="s">
        <v>1055</v>
      </c>
      <c r="X335" s="108">
        <v>42276</v>
      </c>
      <c r="Y335" s="107" t="b">
        <v>1</v>
      </c>
      <c r="Z335" s="107" t="s">
        <v>7011</v>
      </c>
      <c r="AA335" s="107" t="s">
        <v>8333</v>
      </c>
      <c r="AB335" s="107" t="s">
        <v>8914</v>
      </c>
      <c r="AC335" s="107">
        <v>1733</v>
      </c>
      <c r="AD335" s="107" t="s">
        <v>6569</v>
      </c>
      <c r="AE335" s="107" t="s">
        <v>6569</v>
      </c>
    </row>
    <row r="336" spans="2:31" outlineLevel="1">
      <c r="B336" s="24" t="s">
        <v>5234</v>
      </c>
      <c r="C336" s="24" t="s">
        <v>0</v>
      </c>
      <c r="D336" s="24" t="s">
        <v>57</v>
      </c>
      <c r="E336" s="24" t="s">
        <v>157</v>
      </c>
      <c r="F336" s="24" t="s">
        <v>209</v>
      </c>
      <c r="G336" s="24">
        <v>0</v>
      </c>
      <c r="H336" s="24" t="s">
        <v>2797</v>
      </c>
      <c r="I336" s="24" t="s">
        <v>2918</v>
      </c>
      <c r="J336" s="24" t="s">
        <v>73</v>
      </c>
      <c r="K336" s="72" t="str">
        <f t="shared" si="11"/>
        <v>EUPEA9 ICPL Curncy</v>
      </c>
      <c r="L336" s="25" t="str">
        <f t="shared" si="12"/>
        <v>ICPL</v>
      </c>
      <c r="M336" s="26">
        <f t="shared" ca="1" si="12"/>
        <v>42276</v>
      </c>
      <c r="N336" s="25" t="b">
        <f t="shared" si="12"/>
        <v>1</v>
      </c>
      <c r="O336" s="84" t="e">
        <f ca="1">IF($N336,_xll.BDP($K336,O$4),"[DISABLED]")</f>
        <v>#NAME?</v>
      </c>
      <c r="P336" s="84" t="e">
        <f ca="1">IF($N336,_xll.BDP($K336,P$4),"[DISABLED]")</f>
        <v>#NAME?</v>
      </c>
      <c r="Q336" s="84" t="e">
        <f ca="1">IF($N336,_xll.BDP($K336,Q$4),"[DISABLED]")</f>
        <v>#NAME?</v>
      </c>
      <c r="R336" s="84" t="e">
        <f ca="1">IF($N336,_xll.BDH($K336,R$4,$M336),"[DISABLED]")</f>
        <v>#NAME?</v>
      </c>
      <c r="S336" s="84" t="e">
        <f ca="1">IF($N336,_xll.BDH($K336,S$4,$M336),"[DISABLED]")</f>
        <v>#NAME?</v>
      </c>
      <c r="T336" s="84" t="e">
        <f ca="1">IF($N336,_xll.BDH($K336,T$4,$M336),"[DISABLED]")</f>
        <v>#NAME?</v>
      </c>
      <c r="V336" s="106" t="s">
        <v>8936</v>
      </c>
      <c r="W336" s="107" t="s">
        <v>1055</v>
      </c>
      <c r="X336" s="108">
        <v>42276</v>
      </c>
      <c r="Y336" s="107" t="b">
        <v>1</v>
      </c>
      <c r="Z336" s="107" t="s">
        <v>7012</v>
      </c>
      <c r="AA336" s="107" t="s">
        <v>8333</v>
      </c>
      <c r="AB336" s="107" t="s">
        <v>8655</v>
      </c>
      <c r="AC336" s="107">
        <v>125</v>
      </c>
      <c r="AD336" s="107" t="s">
        <v>6569</v>
      </c>
      <c r="AE336" s="107" t="s">
        <v>6569</v>
      </c>
    </row>
    <row r="337" spans="2:31" outlineLevel="1">
      <c r="B337" s="24" t="s">
        <v>5234</v>
      </c>
      <c r="C337" s="24" t="s">
        <v>0</v>
      </c>
      <c r="D337" s="24" t="s">
        <v>57</v>
      </c>
      <c r="E337" s="24" t="s">
        <v>157</v>
      </c>
      <c r="F337" s="24" t="s">
        <v>210</v>
      </c>
      <c r="G337" s="24">
        <v>0</v>
      </c>
      <c r="H337" s="24" t="s">
        <v>2797</v>
      </c>
      <c r="I337" s="24" t="s">
        <v>2919</v>
      </c>
      <c r="J337" s="24" t="s">
        <v>73</v>
      </c>
      <c r="K337" s="72" t="str">
        <f t="shared" si="11"/>
        <v>EUPEB9 ICPL Curncy</v>
      </c>
      <c r="L337" s="25" t="str">
        <f t="shared" si="12"/>
        <v>ICPL</v>
      </c>
      <c r="M337" s="26">
        <f t="shared" ca="1" si="12"/>
        <v>42276</v>
      </c>
      <c r="N337" s="25" t="b">
        <f t="shared" si="12"/>
        <v>1</v>
      </c>
      <c r="O337" s="84" t="e">
        <f ca="1">IF($N337,_xll.BDP($K337,O$4),"[DISABLED]")</f>
        <v>#NAME?</v>
      </c>
      <c r="P337" s="84" t="e">
        <f ca="1">IF($N337,_xll.BDP($K337,P$4),"[DISABLED]")</f>
        <v>#NAME?</v>
      </c>
      <c r="Q337" s="84" t="e">
        <f ca="1">IF($N337,_xll.BDP($K337,Q$4),"[DISABLED]")</f>
        <v>#NAME?</v>
      </c>
      <c r="R337" s="84" t="e">
        <f ca="1">IF($N337,_xll.BDH($K337,R$4,$M337),"[DISABLED]")</f>
        <v>#NAME?</v>
      </c>
      <c r="S337" s="84" t="e">
        <f ca="1">IF($N337,_xll.BDH($K337,S$4,$M337),"[DISABLED]")</f>
        <v>#NAME?</v>
      </c>
      <c r="T337" s="84" t="e">
        <f ca="1">IF($N337,_xll.BDH($K337,T$4,$M337),"[DISABLED]")</f>
        <v>#NAME?</v>
      </c>
      <c r="V337" s="106" t="s">
        <v>8937</v>
      </c>
      <c r="W337" s="107" t="s">
        <v>1055</v>
      </c>
      <c r="X337" s="108">
        <v>42276</v>
      </c>
      <c r="Y337" s="107" t="b">
        <v>1</v>
      </c>
      <c r="Z337" s="107" t="s">
        <v>7013</v>
      </c>
      <c r="AA337" s="107" t="s">
        <v>8333</v>
      </c>
      <c r="AB337" s="107" t="s">
        <v>8655</v>
      </c>
      <c r="AC337" s="107">
        <v>180</v>
      </c>
      <c r="AD337" s="107" t="s">
        <v>6569</v>
      </c>
      <c r="AE337" s="107" t="s">
        <v>6569</v>
      </c>
    </row>
    <row r="338" spans="2:31" outlineLevel="1">
      <c r="B338" s="24" t="s">
        <v>5234</v>
      </c>
      <c r="C338" s="24" t="s">
        <v>0</v>
      </c>
      <c r="D338" s="24" t="s">
        <v>57</v>
      </c>
      <c r="E338" s="24" t="s">
        <v>157</v>
      </c>
      <c r="F338" s="83" t="s">
        <v>54</v>
      </c>
      <c r="G338" s="24">
        <v>0</v>
      </c>
      <c r="H338" s="24" t="s">
        <v>2797</v>
      </c>
      <c r="I338" s="24" t="s">
        <v>2920</v>
      </c>
      <c r="J338" s="24" t="s">
        <v>73</v>
      </c>
      <c r="K338" s="72" t="str">
        <f t="shared" si="11"/>
        <v>EUPEC9 ICPL Curncy</v>
      </c>
      <c r="L338" s="25" t="str">
        <f t="shared" si="12"/>
        <v>ICPL</v>
      </c>
      <c r="M338" s="26">
        <f t="shared" ca="1" si="12"/>
        <v>42276</v>
      </c>
      <c r="N338" s="25" t="b">
        <f t="shared" si="12"/>
        <v>1</v>
      </c>
      <c r="O338" s="84" t="e">
        <f ca="1">IF($N338,_xll.BDP($K338,O$4),"[DISABLED]")</f>
        <v>#NAME?</v>
      </c>
      <c r="P338" s="84" t="e">
        <f ca="1">IF($N338,_xll.BDP($K338,P$4),"[DISABLED]")</f>
        <v>#NAME?</v>
      </c>
      <c r="Q338" s="84" t="e">
        <f ca="1">IF($N338,_xll.BDP($K338,Q$4),"[DISABLED]")</f>
        <v>#NAME?</v>
      </c>
      <c r="R338" s="84" t="e">
        <f ca="1">IF($N338,_xll.BDH($K338,R$4,$M338),"[DISABLED]")</f>
        <v>#NAME?</v>
      </c>
      <c r="S338" s="84" t="e">
        <f ca="1">IF($N338,_xll.BDH($K338,S$4,$M338),"[DISABLED]")</f>
        <v>#NAME?</v>
      </c>
      <c r="T338" s="84" t="e">
        <f ca="1">IF($N338,_xll.BDH($K338,T$4,$M338),"[DISABLED]")</f>
        <v>#NAME?</v>
      </c>
      <c r="V338" s="106" t="s">
        <v>8938</v>
      </c>
      <c r="W338" s="107" t="s">
        <v>1055</v>
      </c>
      <c r="X338" s="108">
        <v>42276</v>
      </c>
      <c r="Y338" s="107" t="b">
        <v>1</v>
      </c>
      <c r="Z338" s="107" t="s">
        <v>7014</v>
      </c>
      <c r="AA338" s="107" t="s">
        <v>8333</v>
      </c>
      <c r="AB338" s="107" t="s">
        <v>8689</v>
      </c>
      <c r="AC338" s="107">
        <v>220</v>
      </c>
      <c r="AD338" s="107" t="s">
        <v>6569</v>
      </c>
      <c r="AE338" s="107" t="s">
        <v>6569</v>
      </c>
    </row>
    <row r="339" spans="2:31" outlineLevel="1">
      <c r="B339" s="24" t="s">
        <v>5234</v>
      </c>
      <c r="C339" s="24" t="s">
        <v>0</v>
      </c>
      <c r="D339" s="24" t="s">
        <v>57</v>
      </c>
      <c r="E339" s="24" t="s">
        <v>157</v>
      </c>
      <c r="F339" s="83" t="s">
        <v>58</v>
      </c>
      <c r="G339" s="24">
        <v>0</v>
      </c>
      <c r="H339" s="24" t="s">
        <v>2797</v>
      </c>
      <c r="I339" s="24" t="s">
        <v>2921</v>
      </c>
      <c r="J339" s="24" t="s">
        <v>73</v>
      </c>
      <c r="K339" s="72" t="str">
        <f t="shared" si="11"/>
        <v>EUPEF9 ICPL Curncy</v>
      </c>
      <c r="L339" s="25" t="str">
        <f t="shared" si="12"/>
        <v>ICPL</v>
      </c>
      <c r="M339" s="26">
        <f t="shared" ca="1" si="12"/>
        <v>42276</v>
      </c>
      <c r="N339" s="25" t="b">
        <f t="shared" si="12"/>
        <v>1</v>
      </c>
      <c r="O339" s="84" t="e">
        <f ca="1">IF($N339,_xll.BDP($K339,O$4),"[DISABLED]")</f>
        <v>#NAME?</v>
      </c>
      <c r="P339" s="84" t="e">
        <f ca="1">IF($N339,_xll.BDP($K339,P$4),"[DISABLED]")</f>
        <v>#NAME?</v>
      </c>
      <c r="Q339" s="84" t="e">
        <f ca="1">IF($N339,_xll.BDP($K339,Q$4),"[DISABLED]")</f>
        <v>#NAME?</v>
      </c>
      <c r="R339" s="84" t="e">
        <f ca="1">IF($N339,_xll.BDH($K339,R$4,$M339),"[DISABLED]")</f>
        <v>#NAME?</v>
      </c>
      <c r="S339" s="84" t="e">
        <f ca="1">IF($N339,_xll.BDH($K339,S$4,$M339),"[DISABLED]")</f>
        <v>#NAME?</v>
      </c>
      <c r="T339" s="84" t="e">
        <f ca="1">IF($N339,_xll.BDH($K339,T$4,$M339),"[DISABLED]")</f>
        <v>#NAME?</v>
      </c>
      <c r="V339" s="106" t="s">
        <v>8939</v>
      </c>
      <c r="W339" s="107" t="s">
        <v>1055</v>
      </c>
      <c r="X339" s="108">
        <v>42276</v>
      </c>
      <c r="Y339" s="107" t="b">
        <v>1</v>
      </c>
      <c r="Z339" s="107" t="s">
        <v>7015</v>
      </c>
      <c r="AA339" s="107" t="s">
        <v>8333</v>
      </c>
      <c r="AB339" s="107" t="s">
        <v>8638</v>
      </c>
      <c r="AC339" s="107">
        <v>315</v>
      </c>
      <c r="AD339" s="107" t="s">
        <v>6569</v>
      </c>
      <c r="AE339" s="107" t="s">
        <v>6569</v>
      </c>
    </row>
    <row r="340" spans="2:31" outlineLevel="1">
      <c r="B340" s="24" t="s">
        <v>5234</v>
      </c>
      <c r="C340" s="24" t="s">
        <v>0</v>
      </c>
      <c r="D340" s="24" t="s">
        <v>57</v>
      </c>
      <c r="E340" s="24" t="s">
        <v>157</v>
      </c>
      <c r="F340" s="83" t="s">
        <v>71</v>
      </c>
      <c r="G340" s="24">
        <v>0</v>
      </c>
      <c r="H340" s="24" t="s">
        <v>2797</v>
      </c>
      <c r="I340" s="24" t="s">
        <v>2922</v>
      </c>
      <c r="J340" s="24" t="s">
        <v>73</v>
      </c>
      <c r="K340" s="72" t="str">
        <f t="shared" si="11"/>
        <v>EUPEI9 ICPL Curncy</v>
      </c>
      <c r="L340" s="25" t="str">
        <f t="shared" si="12"/>
        <v>ICPL</v>
      </c>
      <c r="M340" s="26">
        <f t="shared" ca="1" si="12"/>
        <v>42276</v>
      </c>
      <c r="N340" s="25" t="b">
        <f t="shared" si="12"/>
        <v>1</v>
      </c>
      <c r="O340" s="84" t="e">
        <f ca="1">IF($N340,_xll.BDP($K340,O$4),"[DISABLED]")</f>
        <v>#NAME?</v>
      </c>
      <c r="P340" s="84" t="e">
        <f ca="1">IF($N340,_xll.BDP($K340,P$4),"[DISABLED]")</f>
        <v>#NAME?</v>
      </c>
      <c r="Q340" s="84" t="e">
        <f ca="1">IF($N340,_xll.BDP($K340,Q$4),"[DISABLED]")</f>
        <v>#NAME?</v>
      </c>
      <c r="R340" s="84" t="e">
        <f ca="1">IF($N340,_xll.BDH($K340,R$4,$M340),"[DISABLED]")</f>
        <v>#NAME?</v>
      </c>
      <c r="S340" s="84" t="e">
        <f ca="1">IF($N340,_xll.BDH($K340,S$4,$M340),"[DISABLED]")</f>
        <v>#NAME?</v>
      </c>
      <c r="T340" s="84" t="e">
        <f ca="1">IF($N340,_xll.BDH($K340,T$4,$M340),"[DISABLED]")</f>
        <v>#NAME?</v>
      </c>
      <c r="V340" s="106" t="s">
        <v>8940</v>
      </c>
      <c r="W340" s="107" t="s">
        <v>1055</v>
      </c>
      <c r="X340" s="108">
        <v>42276</v>
      </c>
      <c r="Y340" s="107" t="b">
        <v>1</v>
      </c>
      <c r="Z340" s="107" t="s">
        <v>7016</v>
      </c>
      <c r="AA340" s="107" t="s">
        <v>8333</v>
      </c>
      <c r="AB340" s="107" t="s">
        <v>8640</v>
      </c>
      <c r="AC340" s="107">
        <v>388</v>
      </c>
      <c r="AD340" s="107" t="s">
        <v>6569</v>
      </c>
      <c r="AE340" s="107" t="s">
        <v>6569</v>
      </c>
    </row>
    <row r="341" spans="2:31" outlineLevel="1">
      <c r="B341" s="24" t="s">
        <v>5234</v>
      </c>
      <c r="C341" s="24" t="s">
        <v>0</v>
      </c>
      <c r="D341" s="24" t="s">
        <v>57</v>
      </c>
      <c r="E341" s="24" t="s">
        <v>157</v>
      </c>
      <c r="F341" s="83" t="s">
        <v>41</v>
      </c>
      <c r="G341" s="24">
        <v>0</v>
      </c>
      <c r="H341" s="24" t="s">
        <v>2797</v>
      </c>
      <c r="I341" s="24" t="s">
        <v>2923</v>
      </c>
      <c r="J341" s="24" t="s">
        <v>73</v>
      </c>
      <c r="K341" s="72" t="str">
        <f t="shared" si="11"/>
        <v>EUPE19 ICPL Curncy</v>
      </c>
      <c r="L341" s="25" t="str">
        <f t="shared" si="12"/>
        <v>ICPL</v>
      </c>
      <c r="M341" s="26">
        <f t="shared" ca="1" si="12"/>
        <v>42276</v>
      </c>
      <c r="N341" s="25" t="b">
        <f t="shared" si="12"/>
        <v>1</v>
      </c>
      <c r="O341" s="84" t="e">
        <f ca="1">IF($N341,_xll.BDP($K341,O$4),"[DISABLED]")</f>
        <v>#NAME?</v>
      </c>
      <c r="P341" s="84" t="e">
        <f ca="1">IF($N341,_xll.BDP($K341,P$4),"[DISABLED]")</f>
        <v>#NAME?</v>
      </c>
      <c r="Q341" s="84" t="e">
        <f ca="1">IF($N341,_xll.BDP($K341,Q$4),"[DISABLED]")</f>
        <v>#NAME?</v>
      </c>
      <c r="R341" s="84" t="e">
        <f ca="1">IF($N341,_xll.BDH($K341,R$4,$M341),"[DISABLED]")</f>
        <v>#NAME?</v>
      </c>
      <c r="S341" s="84" t="e">
        <f ca="1">IF($N341,_xll.BDH($K341,S$4,$M341),"[DISABLED]")</f>
        <v>#NAME?</v>
      </c>
      <c r="T341" s="84" t="e">
        <f ca="1">IF($N341,_xll.BDH($K341,T$4,$M341),"[DISABLED]")</f>
        <v>#NAME?</v>
      </c>
      <c r="V341" s="106" t="s">
        <v>8941</v>
      </c>
      <c r="W341" s="107" t="s">
        <v>1055</v>
      </c>
      <c r="X341" s="108">
        <v>42276</v>
      </c>
      <c r="Y341" s="107" t="b">
        <v>1</v>
      </c>
      <c r="Z341" s="107" t="s">
        <v>7017</v>
      </c>
      <c r="AA341" s="107" t="s">
        <v>8333</v>
      </c>
      <c r="AB341" s="107" t="s">
        <v>8942</v>
      </c>
      <c r="AC341" s="107">
        <v>455</v>
      </c>
      <c r="AD341" s="107" t="s">
        <v>6569</v>
      </c>
      <c r="AE341" s="107" t="s">
        <v>6569</v>
      </c>
    </row>
    <row r="342" spans="2:31" outlineLevel="1">
      <c r="B342" s="24" t="s">
        <v>5234</v>
      </c>
      <c r="C342" s="24" t="s">
        <v>0</v>
      </c>
      <c r="D342" s="24" t="s">
        <v>57</v>
      </c>
      <c r="E342" s="24" t="s">
        <v>157</v>
      </c>
      <c r="F342" s="83" t="s">
        <v>146</v>
      </c>
      <c r="G342" s="24">
        <v>0</v>
      </c>
      <c r="H342" s="24" t="s">
        <v>2797</v>
      </c>
      <c r="I342" s="24" t="s">
        <v>2924</v>
      </c>
      <c r="J342" s="24" t="s">
        <v>73</v>
      </c>
      <c r="K342" s="72" t="str">
        <f t="shared" si="11"/>
        <v>EUPER9 ICPL Curncy</v>
      </c>
      <c r="L342" s="25" t="str">
        <f t="shared" si="12"/>
        <v>ICPL</v>
      </c>
      <c r="M342" s="26">
        <f t="shared" ca="1" si="12"/>
        <v>42276</v>
      </c>
      <c r="N342" s="25" t="b">
        <f t="shared" si="12"/>
        <v>1</v>
      </c>
      <c r="O342" s="84" t="e">
        <f ca="1">IF($N342,_xll.BDP($K342,O$4),"[DISABLED]")</f>
        <v>#NAME?</v>
      </c>
      <c r="P342" s="84" t="e">
        <f ca="1">IF($N342,_xll.BDP($K342,P$4),"[DISABLED]")</f>
        <v>#NAME?</v>
      </c>
      <c r="Q342" s="84" t="e">
        <f ca="1">IF($N342,_xll.BDP($K342,Q$4),"[DISABLED]")</f>
        <v>#NAME?</v>
      </c>
      <c r="R342" s="84" t="e">
        <f ca="1">IF($N342,_xll.BDH($K342,R$4,$M342),"[DISABLED]")</f>
        <v>#NAME?</v>
      </c>
      <c r="S342" s="84" t="e">
        <f ca="1">IF($N342,_xll.BDH($K342,S$4,$M342),"[DISABLED]")</f>
        <v>#NAME?</v>
      </c>
      <c r="T342" s="84" t="e">
        <f ca="1">IF($N342,_xll.BDH($K342,T$4,$M342),"[DISABLED]")</f>
        <v>#NAME?</v>
      </c>
      <c r="V342" s="106" t="s">
        <v>8943</v>
      </c>
      <c r="W342" s="107" t="s">
        <v>1055</v>
      </c>
      <c r="X342" s="108">
        <v>42276</v>
      </c>
      <c r="Y342" s="107" t="b">
        <v>1</v>
      </c>
      <c r="Z342" s="107" t="s">
        <v>7018</v>
      </c>
      <c r="AA342" s="107" t="s">
        <v>8333</v>
      </c>
      <c r="AB342" s="107" t="s">
        <v>8897</v>
      </c>
      <c r="AC342" s="107">
        <v>561</v>
      </c>
      <c r="AD342" s="107" t="s">
        <v>6569</v>
      </c>
      <c r="AE342" s="107" t="s">
        <v>6569</v>
      </c>
    </row>
    <row r="343" spans="2:31" outlineLevel="1">
      <c r="B343" s="24" t="s">
        <v>5234</v>
      </c>
      <c r="C343" s="24" t="s">
        <v>0</v>
      </c>
      <c r="D343" s="24" t="s">
        <v>57</v>
      </c>
      <c r="E343" s="24" t="s">
        <v>157</v>
      </c>
      <c r="F343" s="83" t="s">
        <v>42</v>
      </c>
      <c r="G343" s="24">
        <v>0</v>
      </c>
      <c r="H343" s="24" t="s">
        <v>2797</v>
      </c>
      <c r="I343" s="24" t="s">
        <v>2925</v>
      </c>
      <c r="J343" s="24" t="s">
        <v>73</v>
      </c>
      <c r="K343" s="72" t="str">
        <f t="shared" si="11"/>
        <v>EUPE29 ICPL Curncy</v>
      </c>
      <c r="L343" s="25" t="str">
        <f t="shared" si="12"/>
        <v>ICPL</v>
      </c>
      <c r="M343" s="26">
        <f t="shared" ca="1" si="12"/>
        <v>42276</v>
      </c>
      <c r="N343" s="25" t="b">
        <f t="shared" si="12"/>
        <v>1</v>
      </c>
      <c r="O343" s="84" t="e">
        <f ca="1">IF($N343,_xll.BDP($K343,O$4),"[DISABLED]")</f>
        <v>#NAME?</v>
      </c>
      <c r="P343" s="84" t="e">
        <f ca="1">IF($N343,_xll.BDP($K343,P$4),"[DISABLED]")</f>
        <v>#NAME?</v>
      </c>
      <c r="Q343" s="84" t="e">
        <f ca="1">IF($N343,_xll.BDP($K343,Q$4),"[DISABLED]")</f>
        <v>#NAME?</v>
      </c>
      <c r="R343" s="84" t="e">
        <f ca="1">IF($N343,_xll.BDH($K343,R$4,$M343),"[DISABLED]")</f>
        <v>#NAME?</v>
      </c>
      <c r="S343" s="84" t="e">
        <f ca="1">IF($N343,_xll.BDH($K343,S$4,$M343),"[DISABLED]")</f>
        <v>#NAME?</v>
      </c>
      <c r="T343" s="84" t="e">
        <f ca="1">IF($N343,_xll.BDH($K343,T$4,$M343),"[DISABLED]")</f>
        <v>#NAME?</v>
      </c>
      <c r="V343" s="106" t="s">
        <v>8944</v>
      </c>
      <c r="W343" s="107" t="s">
        <v>1055</v>
      </c>
      <c r="X343" s="108">
        <v>42276</v>
      </c>
      <c r="Y343" s="107" t="b">
        <v>1</v>
      </c>
      <c r="Z343" s="107" t="s">
        <v>7019</v>
      </c>
      <c r="AA343" s="107" t="s">
        <v>8333</v>
      </c>
      <c r="AB343" s="107" t="s">
        <v>8897</v>
      </c>
      <c r="AC343" s="107">
        <v>658</v>
      </c>
      <c r="AD343" s="107" t="s">
        <v>6569</v>
      </c>
      <c r="AE343" s="107" t="s">
        <v>6569</v>
      </c>
    </row>
    <row r="344" spans="2:31" outlineLevel="1">
      <c r="B344" s="24" t="s">
        <v>5234</v>
      </c>
      <c r="C344" s="24" t="s">
        <v>0</v>
      </c>
      <c r="D344" s="24" t="s">
        <v>57</v>
      </c>
      <c r="E344" s="24" t="s">
        <v>157</v>
      </c>
      <c r="F344" s="83" t="s">
        <v>43</v>
      </c>
      <c r="G344" s="24">
        <v>0</v>
      </c>
      <c r="H344" s="24" t="s">
        <v>2797</v>
      </c>
      <c r="I344" s="24" t="s">
        <v>2926</v>
      </c>
      <c r="J344" s="24" t="s">
        <v>73</v>
      </c>
      <c r="K344" s="72" t="str">
        <f t="shared" si="11"/>
        <v>EUPE39 ICPL Curncy</v>
      </c>
      <c r="L344" s="25" t="str">
        <f t="shared" si="12"/>
        <v>ICPL</v>
      </c>
      <c r="M344" s="26">
        <f t="shared" ca="1" si="12"/>
        <v>42276</v>
      </c>
      <c r="N344" s="25" t="b">
        <f t="shared" si="12"/>
        <v>1</v>
      </c>
      <c r="O344" s="84" t="e">
        <f ca="1">IF($N344,_xll.BDP($K344,O$4),"[DISABLED]")</f>
        <v>#NAME?</v>
      </c>
      <c r="P344" s="84" t="e">
        <f ca="1">IF($N344,_xll.BDP($K344,P$4),"[DISABLED]")</f>
        <v>#NAME?</v>
      </c>
      <c r="Q344" s="84" t="e">
        <f ca="1">IF($N344,_xll.BDP($K344,Q$4),"[DISABLED]")</f>
        <v>#NAME?</v>
      </c>
      <c r="R344" s="84" t="e">
        <f ca="1">IF($N344,_xll.BDH($K344,R$4,$M344),"[DISABLED]")</f>
        <v>#NAME?</v>
      </c>
      <c r="S344" s="84" t="e">
        <f ca="1">IF($N344,_xll.BDH($K344,S$4,$M344),"[DISABLED]")</f>
        <v>#NAME?</v>
      </c>
      <c r="T344" s="84" t="e">
        <f ca="1">IF($N344,_xll.BDH($K344,T$4,$M344),"[DISABLED]")</f>
        <v>#NAME?</v>
      </c>
      <c r="V344" s="106" t="s">
        <v>8945</v>
      </c>
      <c r="W344" s="107" t="s">
        <v>1055</v>
      </c>
      <c r="X344" s="108">
        <v>42276</v>
      </c>
      <c r="Y344" s="107" t="b">
        <v>1</v>
      </c>
      <c r="Z344" s="107" t="s">
        <v>7020</v>
      </c>
      <c r="AA344" s="107" t="s">
        <v>8333</v>
      </c>
      <c r="AB344" s="107" t="s">
        <v>8869</v>
      </c>
      <c r="AC344" s="107">
        <v>823</v>
      </c>
      <c r="AD344" s="107" t="s">
        <v>6569</v>
      </c>
      <c r="AE344" s="107" t="s">
        <v>6569</v>
      </c>
    </row>
    <row r="345" spans="2:31" outlineLevel="1">
      <c r="B345" s="24" t="s">
        <v>5234</v>
      </c>
      <c r="C345" s="24" t="s">
        <v>0</v>
      </c>
      <c r="D345" s="24" t="s">
        <v>57</v>
      </c>
      <c r="E345" s="24" t="s">
        <v>157</v>
      </c>
      <c r="F345" s="83" t="s">
        <v>152</v>
      </c>
      <c r="G345" s="24">
        <v>0</v>
      </c>
      <c r="H345" s="24" t="s">
        <v>2797</v>
      </c>
      <c r="I345" s="24" t="s">
        <v>2927</v>
      </c>
      <c r="J345" s="24" t="s">
        <v>73</v>
      </c>
      <c r="K345" s="72" t="str">
        <f t="shared" si="11"/>
        <v>EUPE49 ICPL Curncy</v>
      </c>
      <c r="L345" s="25" t="str">
        <f t="shared" si="12"/>
        <v>ICPL</v>
      </c>
      <c r="M345" s="26">
        <f t="shared" ca="1" si="12"/>
        <v>42276</v>
      </c>
      <c r="N345" s="25" t="b">
        <f t="shared" si="12"/>
        <v>1</v>
      </c>
      <c r="O345" s="84" t="e">
        <f ca="1">IF($N345,_xll.BDP($K345,O$4),"[DISABLED]")</f>
        <v>#NAME?</v>
      </c>
      <c r="P345" s="84" t="e">
        <f ca="1">IF($N345,_xll.BDP($K345,P$4),"[DISABLED]")</f>
        <v>#NAME?</v>
      </c>
      <c r="Q345" s="84" t="e">
        <f ca="1">IF($N345,_xll.BDP($K345,Q$4),"[DISABLED]")</f>
        <v>#NAME?</v>
      </c>
      <c r="R345" s="84" t="e">
        <f ca="1">IF($N345,_xll.BDH($K345,R$4,$M345),"[DISABLED]")</f>
        <v>#NAME?</v>
      </c>
      <c r="S345" s="84" t="e">
        <f ca="1">IF($N345,_xll.BDH($K345,S$4,$M345),"[DISABLED]")</f>
        <v>#NAME?</v>
      </c>
      <c r="T345" s="84" t="e">
        <f ca="1">IF($N345,_xll.BDH($K345,T$4,$M345),"[DISABLED]")</f>
        <v>#NAME?</v>
      </c>
      <c r="V345" s="106" t="s">
        <v>8946</v>
      </c>
      <c r="W345" s="107" t="s">
        <v>1055</v>
      </c>
      <c r="X345" s="108">
        <v>42276</v>
      </c>
      <c r="Y345" s="107" t="b">
        <v>1</v>
      </c>
      <c r="Z345" s="107" t="s">
        <v>7021</v>
      </c>
      <c r="AA345" s="107" t="s">
        <v>8333</v>
      </c>
      <c r="AB345" s="107" t="s">
        <v>8879</v>
      </c>
      <c r="AC345" s="107">
        <v>969</v>
      </c>
      <c r="AD345" s="107" t="s">
        <v>6569</v>
      </c>
      <c r="AE345" s="107" t="s">
        <v>6569</v>
      </c>
    </row>
    <row r="346" spans="2:31" outlineLevel="1">
      <c r="B346" s="24" t="s">
        <v>5234</v>
      </c>
      <c r="C346" s="24" t="s">
        <v>0</v>
      </c>
      <c r="D346" s="24" t="s">
        <v>57</v>
      </c>
      <c r="E346" s="24" t="s">
        <v>157</v>
      </c>
      <c r="F346" s="83" t="s">
        <v>44</v>
      </c>
      <c r="G346" s="24">
        <v>0</v>
      </c>
      <c r="H346" s="24" t="s">
        <v>2797</v>
      </c>
      <c r="I346" s="24" t="s">
        <v>2928</v>
      </c>
      <c r="J346" s="24" t="s">
        <v>73</v>
      </c>
      <c r="K346" s="72" t="str">
        <f t="shared" si="11"/>
        <v>EUPE59 ICPL Curncy</v>
      </c>
      <c r="L346" s="25" t="str">
        <f t="shared" si="12"/>
        <v>ICPL</v>
      </c>
      <c r="M346" s="26">
        <f t="shared" ca="1" si="12"/>
        <v>42276</v>
      </c>
      <c r="N346" s="25" t="b">
        <f t="shared" si="12"/>
        <v>1</v>
      </c>
      <c r="O346" s="84" t="e">
        <f ca="1">IF($N346,_xll.BDP($K346,O$4),"[DISABLED]")</f>
        <v>#NAME?</v>
      </c>
      <c r="P346" s="84" t="e">
        <f ca="1">IF($N346,_xll.BDP($K346,P$4),"[DISABLED]")</f>
        <v>#NAME?</v>
      </c>
      <c r="Q346" s="84" t="e">
        <f ca="1">IF($N346,_xll.BDP($K346,Q$4),"[DISABLED]")</f>
        <v>#NAME?</v>
      </c>
      <c r="R346" s="84" t="e">
        <f ca="1">IF($N346,_xll.BDH($K346,R$4,$M346),"[DISABLED]")</f>
        <v>#NAME?</v>
      </c>
      <c r="S346" s="84" t="e">
        <f ca="1">IF($N346,_xll.BDH($K346,S$4,$M346),"[DISABLED]")</f>
        <v>#NAME?</v>
      </c>
      <c r="T346" s="84" t="e">
        <f ca="1">IF($N346,_xll.BDH($K346,T$4,$M346),"[DISABLED]")</f>
        <v>#NAME?</v>
      </c>
      <c r="V346" s="106" t="s">
        <v>8947</v>
      </c>
      <c r="W346" s="107" t="s">
        <v>1055</v>
      </c>
      <c r="X346" s="108">
        <v>42276</v>
      </c>
      <c r="Y346" s="107" t="b">
        <v>1</v>
      </c>
      <c r="Z346" s="107" t="s">
        <v>7022</v>
      </c>
      <c r="AA346" s="107" t="s">
        <v>8333</v>
      </c>
      <c r="AB346" s="107" t="s">
        <v>8877</v>
      </c>
      <c r="AC346" s="107">
        <v>1088</v>
      </c>
      <c r="AD346" s="107" t="s">
        <v>6569</v>
      </c>
      <c r="AE346" s="107" t="s">
        <v>6569</v>
      </c>
    </row>
    <row r="347" spans="2:31" outlineLevel="1">
      <c r="B347" s="24" t="s">
        <v>5234</v>
      </c>
      <c r="C347" s="24" t="s">
        <v>0</v>
      </c>
      <c r="D347" s="24" t="s">
        <v>57</v>
      </c>
      <c r="E347" s="24" t="s">
        <v>157</v>
      </c>
      <c r="F347" s="83" t="s">
        <v>45</v>
      </c>
      <c r="G347" s="24">
        <v>0</v>
      </c>
      <c r="H347" s="24" t="s">
        <v>2797</v>
      </c>
      <c r="I347" s="24" t="s">
        <v>2929</v>
      </c>
      <c r="J347" s="24" t="s">
        <v>73</v>
      </c>
      <c r="K347" s="72" t="str">
        <f t="shared" si="11"/>
        <v>EUPE79 ICPL Curncy</v>
      </c>
      <c r="L347" s="25" t="str">
        <f t="shared" si="12"/>
        <v>ICPL</v>
      </c>
      <c r="M347" s="26">
        <f t="shared" ca="1" si="12"/>
        <v>42276</v>
      </c>
      <c r="N347" s="25" t="b">
        <f t="shared" si="12"/>
        <v>1</v>
      </c>
      <c r="O347" s="84" t="e">
        <f ca="1">IF($N347,_xll.BDP($K347,O$4),"[DISABLED]")</f>
        <v>#NAME?</v>
      </c>
      <c r="P347" s="84" t="e">
        <f ca="1">IF($N347,_xll.BDP($K347,P$4),"[DISABLED]")</f>
        <v>#NAME?</v>
      </c>
      <c r="Q347" s="84" t="e">
        <f ca="1">IF($N347,_xll.BDP($K347,Q$4),"[DISABLED]")</f>
        <v>#NAME?</v>
      </c>
      <c r="R347" s="84" t="e">
        <f ca="1">IF($N347,_xll.BDH($K347,R$4,$M347),"[DISABLED]")</f>
        <v>#NAME?</v>
      </c>
      <c r="S347" s="84" t="e">
        <f ca="1">IF($N347,_xll.BDH($K347,S$4,$M347),"[DISABLED]")</f>
        <v>#NAME?</v>
      </c>
      <c r="T347" s="84" t="e">
        <f ca="1">IF($N347,_xll.BDH($K347,T$4,$M347),"[DISABLED]")</f>
        <v>#NAME?</v>
      </c>
      <c r="V347" s="106" t="s">
        <v>8948</v>
      </c>
      <c r="W347" s="107" t="s">
        <v>1055</v>
      </c>
      <c r="X347" s="108">
        <v>42276</v>
      </c>
      <c r="Y347" s="107" t="b">
        <v>1</v>
      </c>
      <c r="Z347" s="107" t="s">
        <v>7023</v>
      </c>
      <c r="AA347" s="107" t="s">
        <v>8333</v>
      </c>
      <c r="AB347" s="107" t="s">
        <v>8857</v>
      </c>
      <c r="AC347" s="107">
        <v>1283</v>
      </c>
      <c r="AD347" s="107" t="s">
        <v>6569</v>
      </c>
      <c r="AE347" s="107" t="s">
        <v>6569</v>
      </c>
    </row>
    <row r="348" spans="2:31" outlineLevel="1">
      <c r="B348" s="24" t="s">
        <v>5234</v>
      </c>
      <c r="C348" s="24" t="s">
        <v>0</v>
      </c>
      <c r="D348" s="24" t="s">
        <v>57</v>
      </c>
      <c r="E348" s="24" t="s">
        <v>157</v>
      </c>
      <c r="F348" s="83" t="s">
        <v>46</v>
      </c>
      <c r="G348" s="24">
        <v>0</v>
      </c>
      <c r="H348" s="24" t="s">
        <v>2797</v>
      </c>
      <c r="I348" s="24" t="s">
        <v>2930</v>
      </c>
      <c r="J348" s="24" t="s">
        <v>73</v>
      </c>
      <c r="K348" s="72" t="str">
        <f t="shared" si="11"/>
        <v>EUPE109 ICPL Curncy</v>
      </c>
      <c r="L348" s="25" t="str">
        <f t="shared" si="12"/>
        <v>ICPL</v>
      </c>
      <c r="M348" s="26">
        <f t="shared" ca="1" si="12"/>
        <v>42276</v>
      </c>
      <c r="N348" s="25" t="b">
        <f t="shared" si="12"/>
        <v>1</v>
      </c>
      <c r="O348" s="84" t="e">
        <f ca="1">IF($N348,_xll.BDP($K348,O$4),"[DISABLED]")</f>
        <v>#NAME?</v>
      </c>
      <c r="P348" s="84" t="e">
        <f ca="1">IF($N348,_xll.BDP($K348,P$4),"[DISABLED]")</f>
        <v>#NAME?</v>
      </c>
      <c r="Q348" s="84" t="e">
        <f ca="1">IF($N348,_xll.BDP($K348,Q$4),"[DISABLED]")</f>
        <v>#NAME?</v>
      </c>
      <c r="R348" s="84" t="e">
        <f ca="1">IF($N348,_xll.BDH($K348,R$4,$M348),"[DISABLED]")</f>
        <v>#NAME?</v>
      </c>
      <c r="S348" s="84" t="e">
        <f ca="1">IF($N348,_xll.BDH($K348,S$4,$M348),"[DISABLED]")</f>
        <v>#NAME?</v>
      </c>
      <c r="T348" s="84" t="e">
        <f ca="1">IF($N348,_xll.BDH($K348,T$4,$M348),"[DISABLED]")</f>
        <v>#NAME?</v>
      </c>
      <c r="V348" s="106" t="s">
        <v>8949</v>
      </c>
      <c r="W348" s="107" t="s">
        <v>1055</v>
      </c>
      <c r="X348" s="108">
        <v>42276</v>
      </c>
      <c r="Y348" s="107" t="b">
        <v>1</v>
      </c>
      <c r="Z348" s="107" t="s">
        <v>7024</v>
      </c>
      <c r="AA348" s="107" t="s">
        <v>8333</v>
      </c>
      <c r="AB348" s="107" t="s">
        <v>8877</v>
      </c>
      <c r="AC348" s="107">
        <v>1506</v>
      </c>
      <c r="AD348" s="107" t="s">
        <v>6569</v>
      </c>
      <c r="AE348" s="107" t="s">
        <v>6569</v>
      </c>
    </row>
    <row r="349" spans="2:31" outlineLevel="1">
      <c r="B349" s="24" t="s">
        <v>5234</v>
      </c>
      <c r="C349" s="24" t="s">
        <v>0</v>
      </c>
      <c r="D349" s="24" t="s">
        <v>57</v>
      </c>
      <c r="E349" s="24" t="s">
        <v>157</v>
      </c>
      <c r="F349" s="83" t="s">
        <v>47</v>
      </c>
      <c r="G349" s="24">
        <v>0</v>
      </c>
      <c r="H349" s="24" t="s">
        <v>2797</v>
      </c>
      <c r="I349" s="24" t="s">
        <v>2931</v>
      </c>
      <c r="J349" s="24" t="s">
        <v>73</v>
      </c>
      <c r="K349" s="72" t="str">
        <f t="shared" si="11"/>
        <v>EUPE159 ICPL Curncy</v>
      </c>
      <c r="L349" s="25" t="str">
        <f t="shared" si="12"/>
        <v>ICPL</v>
      </c>
      <c r="M349" s="26">
        <f t="shared" ca="1" si="12"/>
        <v>42276</v>
      </c>
      <c r="N349" s="25" t="b">
        <f t="shared" si="12"/>
        <v>1</v>
      </c>
      <c r="O349" s="84" t="e">
        <f ca="1">IF($N349,_xll.BDP($K349,O$4),"[DISABLED]")</f>
        <v>#NAME?</v>
      </c>
      <c r="P349" s="84" t="e">
        <f ca="1">IF($N349,_xll.BDP($K349,P$4),"[DISABLED]")</f>
        <v>#NAME?</v>
      </c>
      <c r="Q349" s="84" t="e">
        <f ca="1">IF($N349,_xll.BDP($K349,Q$4),"[DISABLED]")</f>
        <v>#NAME?</v>
      </c>
      <c r="R349" s="84" t="e">
        <f ca="1">IF($N349,_xll.BDH($K349,R$4,$M349),"[DISABLED]")</f>
        <v>#NAME?</v>
      </c>
      <c r="S349" s="84" t="e">
        <f ca="1">IF($N349,_xll.BDH($K349,S$4,$M349),"[DISABLED]")</f>
        <v>#NAME?</v>
      </c>
      <c r="T349" s="84" t="e">
        <f ca="1">IF($N349,_xll.BDH($K349,T$4,$M349),"[DISABLED]")</f>
        <v>#NAME?</v>
      </c>
      <c r="V349" s="106" t="s">
        <v>8950</v>
      </c>
      <c r="W349" s="107" t="s">
        <v>1055</v>
      </c>
      <c r="X349" s="108">
        <v>42276</v>
      </c>
      <c r="Y349" s="107" t="b">
        <v>1</v>
      </c>
      <c r="Z349" s="107" t="s">
        <v>7025</v>
      </c>
      <c r="AA349" s="107" t="s">
        <v>8333</v>
      </c>
      <c r="AB349" s="107" t="s">
        <v>8879</v>
      </c>
      <c r="AC349" s="107">
        <v>1765</v>
      </c>
      <c r="AD349" s="107" t="s">
        <v>6569</v>
      </c>
      <c r="AE349" s="107" t="s">
        <v>6569</v>
      </c>
    </row>
    <row r="350" spans="2:31" outlineLevel="1">
      <c r="B350" s="24" t="s">
        <v>5234</v>
      </c>
      <c r="C350" s="24" t="s">
        <v>0</v>
      </c>
      <c r="D350" s="24" t="s">
        <v>57</v>
      </c>
      <c r="E350" s="24" t="s">
        <v>157</v>
      </c>
      <c r="F350" s="83" t="s">
        <v>48</v>
      </c>
      <c r="G350" s="24">
        <v>0</v>
      </c>
      <c r="H350" s="24" t="s">
        <v>2797</v>
      </c>
      <c r="I350" s="24" t="s">
        <v>2932</v>
      </c>
      <c r="J350" s="24" t="s">
        <v>73</v>
      </c>
      <c r="K350" s="72" t="str">
        <f t="shared" si="11"/>
        <v>EUPE209 ICPL Curncy</v>
      </c>
      <c r="L350" s="25" t="str">
        <f t="shared" si="12"/>
        <v>ICPL</v>
      </c>
      <c r="M350" s="26">
        <f t="shared" ca="1" si="12"/>
        <v>42276</v>
      </c>
      <c r="N350" s="25" t="b">
        <f t="shared" si="12"/>
        <v>1</v>
      </c>
      <c r="O350" s="84" t="e">
        <f ca="1">IF($N350,_xll.BDP($K350,O$4),"[DISABLED]")</f>
        <v>#NAME?</v>
      </c>
      <c r="P350" s="84" t="e">
        <f ca="1">IF($N350,_xll.BDP($K350,P$4),"[DISABLED]")</f>
        <v>#NAME?</v>
      </c>
      <c r="Q350" s="84" t="e">
        <f ca="1">IF($N350,_xll.BDP($K350,Q$4),"[DISABLED]")</f>
        <v>#NAME?</v>
      </c>
      <c r="R350" s="84" t="e">
        <f ca="1">IF($N350,_xll.BDH($K350,R$4,$M350),"[DISABLED]")</f>
        <v>#NAME?</v>
      </c>
      <c r="S350" s="84" t="e">
        <f ca="1">IF($N350,_xll.BDH($K350,S$4,$M350),"[DISABLED]")</f>
        <v>#NAME?</v>
      </c>
      <c r="T350" s="84" t="e">
        <f ca="1">IF($N350,_xll.BDH($K350,T$4,$M350),"[DISABLED]")</f>
        <v>#NAME?</v>
      </c>
      <c r="V350" s="106" t="s">
        <v>8951</v>
      </c>
      <c r="W350" s="107" t="s">
        <v>1055</v>
      </c>
      <c r="X350" s="108">
        <v>42276</v>
      </c>
      <c r="Y350" s="107" t="b">
        <v>1</v>
      </c>
      <c r="Z350" s="107" t="s">
        <v>7026</v>
      </c>
      <c r="AA350" s="107" t="s">
        <v>8333</v>
      </c>
      <c r="AB350" s="107" t="s">
        <v>8869</v>
      </c>
      <c r="AC350" s="107">
        <v>1922</v>
      </c>
      <c r="AD350" s="107" t="s">
        <v>6569</v>
      </c>
      <c r="AE350" s="107" t="s">
        <v>6569</v>
      </c>
    </row>
    <row r="351" spans="2:31" outlineLevel="1">
      <c r="B351" s="24" t="s">
        <v>5234</v>
      </c>
      <c r="C351" s="24" t="s">
        <v>0</v>
      </c>
      <c r="D351" s="24" t="s">
        <v>57</v>
      </c>
      <c r="E351" s="24" t="s">
        <v>46</v>
      </c>
      <c r="F351" s="24" t="s">
        <v>209</v>
      </c>
      <c r="G351" s="24">
        <v>0</v>
      </c>
      <c r="H351" s="24" t="s">
        <v>2797</v>
      </c>
      <c r="I351" s="24" t="s">
        <v>2933</v>
      </c>
      <c r="J351" s="24" t="s">
        <v>73</v>
      </c>
      <c r="K351" s="72" t="str">
        <f t="shared" si="11"/>
        <v>EUPEA10 ICPL Curncy</v>
      </c>
      <c r="L351" s="25" t="str">
        <f t="shared" si="12"/>
        <v>ICPL</v>
      </c>
      <c r="M351" s="26">
        <f t="shared" ca="1" si="12"/>
        <v>42276</v>
      </c>
      <c r="N351" s="25" t="b">
        <f t="shared" si="12"/>
        <v>1</v>
      </c>
      <c r="O351" s="84" t="e">
        <f ca="1">IF($N351,_xll.BDP($K351,O$4),"[DISABLED]")</f>
        <v>#NAME?</v>
      </c>
      <c r="P351" s="84" t="e">
        <f ca="1">IF($N351,_xll.BDP($K351,P$4),"[DISABLED]")</f>
        <v>#NAME?</v>
      </c>
      <c r="Q351" s="84" t="e">
        <f ca="1">IF($N351,_xll.BDP($K351,Q$4),"[DISABLED]")</f>
        <v>#NAME?</v>
      </c>
      <c r="R351" s="84" t="e">
        <f ca="1">IF($N351,_xll.BDH($K351,R$4,$M351),"[DISABLED]")</f>
        <v>#NAME?</v>
      </c>
      <c r="S351" s="84" t="e">
        <f ca="1">IF($N351,_xll.BDH($K351,S$4,$M351),"[DISABLED]")</f>
        <v>#NAME?</v>
      </c>
      <c r="T351" s="84" t="e">
        <f ca="1">IF($N351,_xll.BDH($K351,T$4,$M351),"[DISABLED]")</f>
        <v>#NAME?</v>
      </c>
      <c r="V351" s="106" t="s">
        <v>8952</v>
      </c>
      <c r="W351" s="107" t="s">
        <v>1055</v>
      </c>
      <c r="X351" s="108">
        <v>42276</v>
      </c>
      <c r="Y351" s="107" t="b">
        <v>1</v>
      </c>
      <c r="Z351" s="107" t="s">
        <v>7027</v>
      </c>
      <c r="AA351" s="107" t="s">
        <v>8333</v>
      </c>
      <c r="AB351" s="107" t="s">
        <v>8655</v>
      </c>
      <c r="AC351" s="107">
        <v>144</v>
      </c>
      <c r="AD351" s="107" t="s">
        <v>6569</v>
      </c>
      <c r="AE351" s="107" t="s">
        <v>6569</v>
      </c>
    </row>
    <row r="352" spans="2:31" outlineLevel="1">
      <c r="B352" s="24" t="s">
        <v>5234</v>
      </c>
      <c r="C352" s="24" t="s">
        <v>0</v>
      </c>
      <c r="D352" s="24" t="s">
        <v>57</v>
      </c>
      <c r="E352" s="24" t="s">
        <v>46</v>
      </c>
      <c r="F352" s="24" t="s">
        <v>210</v>
      </c>
      <c r="G352" s="24">
        <v>0</v>
      </c>
      <c r="H352" s="24" t="s">
        <v>2797</v>
      </c>
      <c r="I352" s="24" t="s">
        <v>2934</v>
      </c>
      <c r="J352" s="24" t="s">
        <v>73</v>
      </c>
      <c r="K352" s="72" t="str">
        <f t="shared" si="11"/>
        <v>EUPEB10 ICPL Curncy</v>
      </c>
      <c r="L352" s="25" t="str">
        <f t="shared" si="12"/>
        <v>ICPL</v>
      </c>
      <c r="M352" s="26">
        <f t="shared" ca="1" si="12"/>
        <v>42276</v>
      </c>
      <c r="N352" s="25" t="b">
        <f t="shared" si="12"/>
        <v>1</v>
      </c>
      <c r="O352" s="84" t="e">
        <f ca="1">IF($N352,_xll.BDP($K352,O$4),"[DISABLED]")</f>
        <v>#NAME?</v>
      </c>
      <c r="P352" s="84" t="e">
        <f ca="1">IF($N352,_xll.BDP($K352,P$4),"[DISABLED]")</f>
        <v>#NAME?</v>
      </c>
      <c r="Q352" s="84" t="e">
        <f ca="1">IF($N352,_xll.BDP($K352,Q$4),"[DISABLED]")</f>
        <v>#NAME?</v>
      </c>
      <c r="R352" s="84" t="e">
        <f ca="1">IF($N352,_xll.BDH($K352,R$4,$M352),"[DISABLED]")</f>
        <v>#NAME?</v>
      </c>
      <c r="S352" s="84" t="e">
        <f ca="1">IF($N352,_xll.BDH($K352,S$4,$M352),"[DISABLED]")</f>
        <v>#NAME?</v>
      </c>
      <c r="T352" s="84" t="e">
        <f ca="1">IF($N352,_xll.BDH($K352,T$4,$M352),"[DISABLED]")</f>
        <v>#NAME?</v>
      </c>
      <c r="V352" s="106" t="s">
        <v>8953</v>
      </c>
      <c r="W352" s="107" t="s">
        <v>1055</v>
      </c>
      <c r="X352" s="108">
        <v>42276</v>
      </c>
      <c r="Y352" s="107" t="b">
        <v>1</v>
      </c>
      <c r="Z352" s="107" t="s">
        <v>7028</v>
      </c>
      <c r="AA352" s="107" t="s">
        <v>8333</v>
      </c>
      <c r="AB352" s="107" t="s">
        <v>8655</v>
      </c>
      <c r="AC352" s="107">
        <v>209</v>
      </c>
      <c r="AD352" s="107" t="s">
        <v>6569</v>
      </c>
      <c r="AE352" s="107" t="s">
        <v>6569</v>
      </c>
    </row>
    <row r="353" spans="2:31" outlineLevel="1">
      <c r="B353" s="24" t="s">
        <v>5234</v>
      </c>
      <c r="C353" s="24" t="s">
        <v>0</v>
      </c>
      <c r="D353" s="24" t="s">
        <v>57</v>
      </c>
      <c r="E353" s="24" t="s">
        <v>46</v>
      </c>
      <c r="F353" s="83" t="s">
        <v>54</v>
      </c>
      <c r="G353" s="24">
        <v>0</v>
      </c>
      <c r="H353" s="24" t="s">
        <v>2797</v>
      </c>
      <c r="I353" s="24" t="s">
        <v>2935</v>
      </c>
      <c r="J353" s="24" t="s">
        <v>73</v>
      </c>
      <c r="K353" s="72" t="str">
        <f t="shared" si="11"/>
        <v>EUPEC10 ICPL Curncy</v>
      </c>
      <c r="L353" s="25" t="str">
        <f t="shared" si="12"/>
        <v>ICPL</v>
      </c>
      <c r="M353" s="26">
        <f t="shared" ca="1" si="12"/>
        <v>42276</v>
      </c>
      <c r="N353" s="25" t="b">
        <f t="shared" si="12"/>
        <v>1</v>
      </c>
      <c r="O353" s="84" t="e">
        <f ca="1">IF($N353,_xll.BDP($K353,O$4),"[DISABLED]")</f>
        <v>#NAME?</v>
      </c>
      <c r="P353" s="84" t="e">
        <f ca="1">IF($N353,_xll.BDP($K353,P$4),"[DISABLED]")</f>
        <v>#NAME?</v>
      </c>
      <c r="Q353" s="84" t="e">
        <f ca="1">IF($N353,_xll.BDP($K353,Q$4),"[DISABLED]")</f>
        <v>#NAME?</v>
      </c>
      <c r="R353" s="84" t="e">
        <f ca="1">IF($N353,_xll.BDH($K353,R$4,$M353),"[DISABLED]")</f>
        <v>#NAME?</v>
      </c>
      <c r="S353" s="84" t="e">
        <f ca="1">IF($N353,_xll.BDH($K353,S$4,$M353),"[DISABLED]")</f>
        <v>#NAME?</v>
      </c>
      <c r="T353" s="84" t="e">
        <f ca="1">IF($N353,_xll.BDH($K353,T$4,$M353),"[DISABLED]")</f>
        <v>#NAME?</v>
      </c>
      <c r="V353" s="106" t="s">
        <v>8954</v>
      </c>
      <c r="W353" s="107" t="s">
        <v>1055</v>
      </c>
      <c r="X353" s="108">
        <v>42276</v>
      </c>
      <c r="Y353" s="107" t="b">
        <v>1</v>
      </c>
      <c r="Z353" s="107" t="s">
        <v>7029</v>
      </c>
      <c r="AA353" s="107" t="s">
        <v>8333</v>
      </c>
      <c r="AB353" s="107" t="s">
        <v>8872</v>
      </c>
      <c r="AC353" s="107">
        <v>256</v>
      </c>
      <c r="AD353" s="107" t="s">
        <v>6569</v>
      </c>
      <c r="AE353" s="107" t="s">
        <v>6569</v>
      </c>
    </row>
    <row r="354" spans="2:31" outlineLevel="1">
      <c r="B354" s="24" t="s">
        <v>5234</v>
      </c>
      <c r="C354" s="24" t="s">
        <v>0</v>
      </c>
      <c r="D354" s="24" t="s">
        <v>57</v>
      </c>
      <c r="E354" s="24" t="s">
        <v>46</v>
      </c>
      <c r="F354" s="83" t="s">
        <v>58</v>
      </c>
      <c r="G354" s="24">
        <v>0</v>
      </c>
      <c r="H354" s="24" t="s">
        <v>2797</v>
      </c>
      <c r="I354" s="24" t="s">
        <v>2936</v>
      </c>
      <c r="J354" s="24" t="s">
        <v>73</v>
      </c>
      <c r="K354" s="72" t="str">
        <f t="shared" si="11"/>
        <v>EUPEF10 ICPL Curncy</v>
      </c>
      <c r="L354" s="25" t="str">
        <f t="shared" si="12"/>
        <v>ICPL</v>
      </c>
      <c r="M354" s="26">
        <f t="shared" ca="1" si="12"/>
        <v>42276</v>
      </c>
      <c r="N354" s="25" t="b">
        <f t="shared" si="12"/>
        <v>1</v>
      </c>
      <c r="O354" s="84" t="e">
        <f ca="1">IF($N354,_xll.BDP($K354,O$4),"[DISABLED]")</f>
        <v>#NAME?</v>
      </c>
      <c r="P354" s="84" t="e">
        <f ca="1">IF($N354,_xll.BDP($K354,P$4),"[DISABLED]")</f>
        <v>#NAME?</v>
      </c>
      <c r="Q354" s="84" t="e">
        <f ca="1">IF($N354,_xll.BDP($K354,Q$4),"[DISABLED]")</f>
        <v>#NAME?</v>
      </c>
      <c r="R354" s="84" t="e">
        <f ca="1">IF($N354,_xll.BDH($K354,R$4,$M354),"[DISABLED]")</f>
        <v>#NAME?</v>
      </c>
      <c r="S354" s="84" t="e">
        <f ca="1">IF($N354,_xll.BDH($K354,S$4,$M354),"[DISABLED]")</f>
        <v>#NAME?</v>
      </c>
      <c r="T354" s="84" t="e">
        <f ca="1">IF($N354,_xll.BDH($K354,T$4,$M354),"[DISABLED]")</f>
        <v>#NAME?</v>
      </c>
      <c r="V354" s="106" t="s">
        <v>8955</v>
      </c>
      <c r="W354" s="107" t="s">
        <v>1055</v>
      </c>
      <c r="X354" s="108">
        <v>42276</v>
      </c>
      <c r="Y354" s="107" t="b">
        <v>1</v>
      </c>
      <c r="Z354" s="107" t="s">
        <v>7030</v>
      </c>
      <c r="AA354" s="107" t="s">
        <v>8333</v>
      </c>
      <c r="AB354" s="107" t="s">
        <v>8638</v>
      </c>
      <c r="AC354" s="107">
        <v>369</v>
      </c>
      <c r="AD354" s="107" t="s">
        <v>6569</v>
      </c>
      <c r="AE354" s="107" t="s">
        <v>6569</v>
      </c>
    </row>
    <row r="355" spans="2:31" outlineLevel="1">
      <c r="B355" s="24" t="s">
        <v>5234</v>
      </c>
      <c r="C355" s="24" t="s">
        <v>0</v>
      </c>
      <c r="D355" s="24" t="s">
        <v>57</v>
      </c>
      <c r="E355" s="24" t="s">
        <v>46</v>
      </c>
      <c r="F355" s="83" t="s">
        <v>71</v>
      </c>
      <c r="G355" s="24">
        <v>0</v>
      </c>
      <c r="H355" s="24" t="s">
        <v>2797</v>
      </c>
      <c r="I355" s="24" t="s">
        <v>2937</v>
      </c>
      <c r="J355" s="24" t="s">
        <v>73</v>
      </c>
      <c r="K355" s="72" t="str">
        <f t="shared" si="11"/>
        <v>EUPEI10 ICPL Curncy</v>
      </c>
      <c r="L355" s="25" t="str">
        <f t="shared" si="12"/>
        <v>ICPL</v>
      </c>
      <c r="M355" s="26">
        <f t="shared" ca="1" si="12"/>
        <v>42276</v>
      </c>
      <c r="N355" s="25" t="b">
        <f t="shared" si="12"/>
        <v>1</v>
      </c>
      <c r="O355" s="84" t="e">
        <f ca="1">IF($N355,_xll.BDP($K355,O$4),"[DISABLED]")</f>
        <v>#NAME?</v>
      </c>
      <c r="P355" s="84" t="e">
        <f ca="1">IF($N355,_xll.BDP($K355,P$4),"[DISABLED]")</f>
        <v>#NAME?</v>
      </c>
      <c r="Q355" s="84" t="e">
        <f ca="1">IF($N355,_xll.BDP($K355,Q$4),"[DISABLED]")</f>
        <v>#NAME?</v>
      </c>
      <c r="R355" s="84" t="e">
        <f ca="1">IF($N355,_xll.BDH($K355,R$4,$M355),"[DISABLED]")</f>
        <v>#NAME?</v>
      </c>
      <c r="S355" s="84" t="e">
        <f ca="1">IF($N355,_xll.BDH($K355,S$4,$M355),"[DISABLED]")</f>
        <v>#NAME?</v>
      </c>
      <c r="T355" s="84" t="e">
        <f ca="1">IF($N355,_xll.BDH($K355,T$4,$M355),"[DISABLED]")</f>
        <v>#NAME?</v>
      </c>
      <c r="V355" s="106" t="s">
        <v>8956</v>
      </c>
      <c r="W355" s="107" t="s">
        <v>1055</v>
      </c>
      <c r="X355" s="108">
        <v>42276</v>
      </c>
      <c r="Y355" s="107" t="b">
        <v>1</v>
      </c>
      <c r="Z355" s="107" t="s">
        <v>7031</v>
      </c>
      <c r="AA355" s="107" t="s">
        <v>8333</v>
      </c>
      <c r="AB355" s="107" t="s">
        <v>8640</v>
      </c>
      <c r="AC355" s="107">
        <v>455</v>
      </c>
      <c r="AD355" s="107" t="s">
        <v>6569</v>
      </c>
      <c r="AE355" s="107" t="s">
        <v>6569</v>
      </c>
    </row>
    <row r="356" spans="2:31" outlineLevel="1">
      <c r="B356" s="24" t="s">
        <v>5234</v>
      </c>
      <c r="C356" s="24" t="s">
        <v>0</v>
      </c>
      <c r="D356" s="24" t="s">
        <v>57</v>
      </c>
      <c r="E356" s="24" t="s">
        <v>46</v>
      </c>
      <c r="F356" s="83" t="s">
        <v>41</v>
      </c>
      <c r="G356" s="24">
        <v>0</v>
      </c>
      <c r="H356" s="24" t="s">
        <v>2797</v>
      </c>
      <c r="I356" s="24" t="s">
        <v>2938</v>
      </c>
      <c r="J356" s="24" t="s">
        <v>73</v>
      </c>
      <c r="K356" s="72" t="str">
        <f t="shared" si="11"/>
        <v>EUPE110 ICPL Curncy</v>
      </c>
      <c r="L356" s="25" t="str">
        <f t="shared" si="12"/>
        <v>ICPL</v>
      </c>
      <c r="M356" s="26">
        <f t="shared" ca="1" si="12"/>
        <v>42276</v>
      </c>
      <c r="N356" s="25" t="b">
        <f t="shared" si="12"/>
        <v>1</v>
      </c>
      <c r="O356" s="84" t="e">
        <f ca="1">IF($N356,_xll.BDP($K356,O$4),"[DISABLED]")</f>
        <v>#NAME?</v>
      </c>
      <c r="P356" s="84" t="e">
        <f ca="1">IF($N356,_xll.BDP($K356,P$4),"[DISABLED]")</f>
        <v>#NAME?</v>
      </c>
      <c r="Q356" s="84" t="e">
        <f ca="1">IF($N356,_xll.BDP($K356,Q$4),"[DISABLED]")</f>
        <v>#NAME?</v>
      </c>
      <c r="R356" s="84" t="e">
        <f ca="1">IF($N356,_xll.BDH($K356,R$4,$M356),"[DISABLED]")</f>
        <v>#NAME?</v>
      </c>
      <c r="S356" s="84" t="e">
        <f ca="1">IF($N356,_xll.BDH($K356,S$4,$M356),"[DISABLED]")</f>
        <v>#NAME?</v>
      </c>
      <c r="T356" s="84" t="e">
        <f ca="1">IF($N356,_xll.BDH($K356,T$4,$M356),"[DISABLED]")</f>
        <v>#NAME?</v>
      </c>
      <c r="V356" s="106" t="s">
        <v>8957</v>
      </c>
      <c r="W356" s="107" t="s">
        <v>1055</v>
      </c>
      <c r="X356" s="108">
        <v>42276</v>
      </c>
      <c r="Y356" s="107" t="b">
        <v>1</v>
      </c>
      <c r="Z356" s="107" t="s">
        <v>7032</v>
      </c>
      <c r="AA356" s="107" t="s">
        <v>8333</v>
      </c>
      <c r="AB356" s="107" t="s">
        <v>8638</v>
      </c>
      <c r="AC356" s="107">
        <v>526</v>
      </c>
      <c r="AD356" s="107" t="s">
        <v>6569</v>
      </c>
      <c r="AE356" s="107" t="s">
        <v>6569</v>
      </c>
    </row>
    <row r="357" spans="2:31" outlineLevel="1">
      <c r="B357" s="24" t="s">
        <v>5234</v>
      </c>
      <c r="C357" s="24" t="s">
        <v>0</v>
      </c>
      <c r="D357" s="24" t="s">
        <v>57</v>
      </c>
      <c r="E357" s="24" t="s">
        <v>46</v>
      </c>
      <c r="F357" s="83" t="s">
        <v>146</v>
      </c>
      <c r="G357" s="24">
        <v>0</v>
      </c>
      <c r="H357" s="24" t="s">
        <v>2797</v>
      </c>
      <c r="I357" s="24" t="s">
        <v>2939</v>
      </c>
      <c r="J357" s="24" t="s">
        <v>73</v>
      </c>
      <c r="K357" s="72" t="str">
        <f t="shared" si="11"/>
        <v>EUPER10 ICPL Curncy</v>
      </c>
      <c r="L357" s="25" t="str">
        <f t="shared" si="12"/>
        <v>ICPL</v>
      </c>
      <c r="M357" s="26">
        <f t="shared" ca="1" si="12"/>
        <v>42276</v>
      </c>
      <c r="N357" s="25" t="b">
        <f t="shared" si="12"/>
        <v>1</v>
      </c>
      <c r="O357" s="84" t="e">
        <f ca="1">IF($N357,_xll.BDP($K357,O$4),"[DISABLED]")</f>
        <v>#NAME?</v>
      </c>
      <c r="P357" s="84" t="e">
        <f ca="1">IF($N357,_xll.BDP($K357,P$4),"[DISABLED]")</f>
        <v>#NAME?</v>
      </c>
      <c r="Q357" s="84" t="e">
        <f ca="1">IF($N357,_xll.BDP($K357,Q$4),"[DISABLED]")</f>
        <v>#NAME?</v>
      </c>
      <c r="R357" s="84" t="e">
        <f ca="1">IF($N357,_xll.BDH($K357,R$4,$M357),"[DISABLED]")</f>
        <v>#NAME?</v>
      </c>
      <c r="S357" s="84" t="e">
        <f ca="1">IF($N357,_xll.BDH($K357,S$4,$M357),"[DISABLED]")</f>
        <v>#NAME?</v>
      </c>
      <c r="T357" s="84" t="e">
        <f ca="1">IF($N357,_xll.BDH($K357,T$4,$M357),"[DISABLED]")</f>
        <v>#NAME?</v>
      </c>
      <c r="V357" s="106" t="s">
        <v>8958</v>
      </c>
      <c r="W357" s="107" t="s">
        <v>1055</v>
      </c>
      <c r="X357" s="108">
        <v>42276</v>
      </c>
      <c r="Y357" s="107" t="b">
        <v>1</v>
      </c>
      <c r="Z357" s="107" t="s">
        <v>7033</v>
      </c>
      <c r="AA357" s="107" t="s">
        <v>8333</v>
      </c>
      <c r="AB357" s="107" t="s">
        <v>8638</v>
      </c>
      <c r="AC357" s="107">
        <v>647</v>
      </c>
      <c r="AD357" s="107" t="s">
        <v>6569</v>
      </c>
      <c r="AE357" s="107" t="s">
        <v>6569</v>
      </c>
    </row>
    <row r="358" spans="2:31" outlineLevel="1">
      <c r="B358" s="24" t="s">
        <v>5234</v>
      </c>
      <c r="C358" s="24" t="s">
        <v>0</v>
      </c>
      <c r="D358" s="24" t="s">
        <v>57</v>
      </c>
      <c r="E358" s="24" t="s">
        <v>46</v>
      </c>
      <c r="F358" s="83" t="s">
        <v>42</v>
      </c>
      <c r="G358" s="24">
        <v>0</v>
      </c>
      <c r="H358" s="24" t="s">
        <v>2797</v>
      </c>
      <c r="I358" s="24" t="s">
        <v>2940</v>
      </c>
      <c r="J358" s="24" t="s">
        <v>73</v>
      </c>
      <c r="K358" s="72" t="str">
        <f t="shared" si="11"/>
        <v>EUPE210 ICPL Curncy</v>
      </c>
      <c r="L358" s="25" t="str">
        <f t="shared" si="12"/>
        <v>ICPL</v>
      </c>
      <c r="M358" s="26">
        <f t="shared" ca="1" si="12"/>
        <v>42276</v>
      </c>
      <c r="N358" s="25" t="b">
        <f t="shared" si="12"/>
        <v>1</v>
      </c>
      <c r="O358" s="84" t="e">
        <f ca="1">IF($N358,_xll.BDP($K358,O$4),"[DISABLED]")</f>
        <v>#NAME?</v>
      </c>
      <c r="P358" s="84" t="e">
        <f ca="1">IF($N358,_xll.BDP($K358,P$4),"[DISABLED]")</f>
        <v>#NAME?</v>
      </c>
      <c r="Q358" s="84" t="e">
        <f ca="1">IF($N358,_xll.BDP($K358,Q$4),"[DISABLED]")</f>
        <v>#NAME?</v>
      </c>
      <c r="R358" s="84" t="e">
        <f ca="1">IF($N358,_xll.BDH($K358,R$4,$M358),"[DISABLED]")</f>
        <v>#NAME?</v>
      </c>
      <c r="S358" s="84" t="e">
        <f ca="1">IF($N358,_xll.BDH($K358,S$4,$M358),"[DISABLED]")</f>
        <v>#NAME?</v>
      </c>
      <c r="T358" s="84" t="e">
        <f ca="1">IF($N358,_xll.BDH($K358,T$4,$M358),"[DISABLED]")</f>
        <v>#NAME?</v>
      </c>
      <c r="V358" s="106" t="s">
        <v>8959</v>
      </c>
      <c r="W358" s="107" t="s">
        <v>1055</v>
      </c>
      <c r="X358" s="108">
        <v>42276</v>
      </c>
      <c r="Y358" s="107" t="b">
        <v>1</v>
      </c>
      <c r="Z358" s="107" t="s">
        <v>7034</v>
      </c>
      <c r="AA358" s="107" t="s">
        <v>8333</v>
      </c>
      <c r="AB358" s="107" t="s">
        <v>8872</v>
      </c>
      <c r="AC358" s="107">
        <v>750</v>
      </c>
      <c r="AD358" s="107" t="s">
        <v>6569</v>
      </c>
      <c r="AE358" s="107" t="s">
        <v>6569</v>
      </c>
    </row>
    <row r="359" spans="2:31" outlineLevel="1">
      <c r="B359" s="24" t="s">
        <v>5234</v>
      </c>
      <c r="C359" s="24" t="s">
        <v>0</v>
      </c>
      <c r="D359" s="24" t="s">
        <v>57</v>
      </c>
      <c r="E359" s="24" t="s">
        <v>46</v>
      </c>
      <c r="F359" s="83" t="s">
        <v>43</v>
      </c>
      <c r="G359" s="24">
        <v>0</v>
      </c>
      <c r="H359" s="24" t="s">
        <v>2797</v>
      </c>
      <c r="I359" s="24" t="s">
        <v>2941</v>
      </c>
      <c r="J359" s="24" t="s">
        <v>73</v>
      </c>
      <c r="K359" s="72" t="str">
        <f t="shared" si="11"/>
        <v>EUPE310 ICPL Curncy</v>
      </c>
      <c r="L359" s="25" t="str">
        <f t="shared" si="12"/>
        <v>ICPL</v>
      </c>
      <c r="M359" s="26">
        <f t="shared" ca="1" si="12"/>
        <v>42276</v>
      </c>
      <c r="N359" s="25" t="b">
        <f t="shared" si="12"/>
        <v>1</v>
      </c>
      <c r="O359" s="84" t="e">
        <f ca="1">IF($N359,_xll.BDP($K359,O$4),"[DISABLED]")</f>
        <v>#NAME?</v>
      </c>
      <c r="P359" s="84" t="e">
        <f ca="1">IF($N359,_xll.BDP($K359,P$4),"[DISABLED]")</f>
        <v>#NAME?</v>
      </c>
      <c r="Q359" s="84" t="e">
        <f ca="1">IF($N359,_xll.BDP($K359,Q$4),"[DISABLED]")</f>
        <v>#NAME?</v>
      </c>
      <c r="R359" s="84" t="e">
        <f ca="1">IF($N359,_xll.BDH($K359,R$4,$M359),"[DISABLED]")</f>
        <v>#NAME?</v>
      </c>
      <c r="S359" s="84" t="e">
        <f ca="1">IF($N359,_xll.BDH($K359,S$4,$M359),"[DISABLED]")</f>
        <v>#NAME?</v>
      </c>
      <c r="T359" s="84" t="e">
        <f ca="1">IF($N359,_xll.BDH($K359,T$4,$M359),"[DISABLED]")</f>
        <v>#NAME?</v>
      </c>
      <c r="V359" s="106" t="s">
        <v>8960</v>
      </c>
      <c r="W359" s="107" t="s">
        <v>1055</v>
      </c>
      <c r="X359" s="108">
        <v>42276</v>
      </c>
      <c r="Y359" s="107" t="b">
        <v>1</v>
      </c>
      <c r="Z359" s="107" t="s">
        <v>7035</v>
      </c>
      <c r="AA359" s="107" t="s">
        <v>8333</v>
      </c>
      <c r="AB359" s="107" t="s">
        <v>8897</v>
      </c>
      <c r="AC359" s="107">
        <v>925</v>
      </c>
      <c r="AD359" s="107" t="s">
        <v>6569</v>
      </c>
      <c r="AE359" s="107" t="s">
        <v>6569</v>
      </c>
    </row>
    <row r="360" spans="2:31" outlineLevel="1">
      <c r="B360" s="24" t="s">
        <v>5234</v>
      </c>
      <c r="C360" s="24" t="s">
        <v>0</v>
      </c>
      <c r="D360" s="24" t="s">
        <v>57</v>
      </c>
      <c r="E360" s="24" t="s">
        <v>46</v>
      </c>
      <c r="F360" s="83" t="s">
        <v>152</v>
      </c>
      <c r="G360" s="24">
        <v>0</v>
      </c>
      <c r="H360" s="24" t="s">
        <v>2797</v>
      </c>
      <c r="I360" s="24" t="s">
        <v>2942</v>
      </c>
      <c r="J360" s="24" t="s">
        <v>73</v>
      </c>
      <c r="K360" s="72" t="str">
        <f t="shared" si="11"/>
        <v>EUPE410 ICPL Curncy</v>
      </c>
      <c r="L360" s="25" t="str">
        <f t="shared" si="12"/>
        <v>ICPL</v>
      </c>
      <c r="M360" s="26">
        <f t="shared" ca="1" si="12"/>
        <v>42276</v>
      </c>
      <c r="N360" s="25" t="b">
        <f t="shared" si="12"/>
        <v>1</v>
      </c>
      <c r="O360" s="84" t="e">
        <f ca="1">IF($N360,_xll.BDP($K360,O$4),"[DISABLED]")</f>
        <v>#NAME?</v>
      </c>
      <c r="P360" s="84" t="e">
        <f ca="1">IF($N360,_xll.BDP($K360,P$4),"[DISABLED]")</f>
        <v>#NAME?</v>
      </c>
      <c r="Q360" s="84" t="e">
        <f ca="1">IF($N360,_xll.BDP($K360,Q$4),"[DISABLED]")</f>
        <v>#NAME?</v>
      </c>
      <c r="R360" s="84" t="e">
        <f ca="1">IF($N360,_xll.BDH($K360,R$4,$M360),"[DISABLED]")</f>
        <v>#NAME?</v>
      </c>
      <c r="S360" s="84" t="e">
        <f ca="1">IF($N360,_xll.BDH($K360,S$4,$M360),"[DISABLED]")</f>
        <v>#NAME?</v>
      </c>
      <c r="T360" s="84" t="e">
        <f ca="1">IF($N360,_xll.BDH($K360,T$4,$M360),"[DISABLED]")</f>
        <v>#NAME?</v>
      </c>
      <c r="V360" s="106" t="s">
        <v>8961</v>
      </c>
      <c r="W360" s="107" t="s">
        <v>1055</v>
      </c>
      <c r="X360" s="108">
        <v>42276</v>
      </c>
      <c r="Y360" s="107" t="b">
        <v>1</v>
      </c>
      <c r="Z360" s="107" t="s">
        <v>7036</v>
      </c>
      <c r="AA360" s="107" t="s">
        <v>8333</v>
      </c>
      <c r="AB360" s="107" t="s">
        <v>8879</v>
      </c>
      <c r="AC360" s="107">
        <v>1081</v>
      </c>
      <c r="AD360" s="107" t="s">
        <v>6569</v>
      </c>
      <c r="AE360" s="107" t="s">
        <v>6569</v>
      </c>
    </row>
    <row r="361" spans="2:31" outlineLevel="1">
      <c r="B361" s="24" t="s">
        <v>5234</v>
      </c>
      <c r="C361" s="24" t="s">
        <v>0</v>
      </c>
      <c r="D361" s="24" t="s">
        <v>57</v>
      </c>
      <c r="E361" s="24" t="s">
        <v>46</v>
      </c>
      <c r="F361" s="83" t="s">
        <v>44</v>
      </c>
      <c r="G361" s="24">
        <v>0</v>
      </c>
      <c r="H361" s="24" t="s">
        <v>2797</v>
      </c>
      <c r="I361" s="24" t="s">
        <v>2943</v>
      </c>
      <c r="J361" s="24" t="s">
        <v>73</v>
      </c>
      <c r="K361" s="72" t="str">
        <f t="shared" si="11"/>
        <v>EUPE510 ICPL Curncy</v>
      </c>
      <c r="L361" s="25" t="str">
        <f t="shared" si="12"/>
        <v>ICPL</v>
      </c>
      <c r="M361" s="26">
        <f t="shared" ca="1" si="12"/>
        <v>42276</v>
      </c>
      <c r="N361" s="25" t="b">
        <f t="shared" si="12"/>
        <v>1</v>
      </c>
      <c r="O361" s="84" t="e">
        <f ca="1">IF($N361,_xll.BDP($K361,O$4),"[DISABLED]")</f>
        <v>#NAME?</v>
      </c>
      <c r="P361" s="84" t="e">
        <f ca="1">IF($N361,_xll.BDP($K361,P$4),"[DISABLED]")</f>
        <v>#NAME?</v>
      </c>
      <c r="Q361" s="84" t="e">
        <f ca="1">IF($N361,_xll.BDP($K361,Q$4),"[DISABLED]")</f>
        <v>#NAME?</v>
      </c>
      <c r="R361" s="84" t="e">
        <f ca="1">IF($N361,_xll.BDH($K361,R$4,$M361),"[DISABLED]")</f>
        <v>#NAME?</v>
      </c>
      <c r="S361" s="84" t="e">
        <f ca="1">IF($N361,_xll.BDH($K361,S$4,$M361),"[DISABLED]")</f>
        <v>#NAME?</v>
      </c>
      <c r="T361" s="84" t="e">
        <f ca="1">IF($N361,_xll.BDH($K361,T$4,$M361),"[DISABLED]")</f>
        <v>#NAME?</v>
      </c>
      <c r="V361" s="106" t="s">
        <v>8962</v>
      </c>
      <c r="W361" s="107" t="s">
        <v>1055</v>
      </c>
      <c r="X361" s="108">
        <v>42276</v>
      </c>
      <c r="Y361" s="107" t="b">
        <v>1</v>
      </c>
      <c r="Z361" s="107" t="s">
        <v>7037</v>
      </c>
      <c r="AA361" s="107" t="s">
        <v>8333</v>
      </c>
      <c r="AB361" s="107" t="s">
        <v>8810</v>
      </c>
      <c r="AC361" s="107">
        <v>1210</v>
      </c>
      <c r="AD361" s="107" t="s">
        <v>6569</v>
      </c>
      <c r="AE361" s="107" t="s">
        <v>6569</v>
      </c>
    </row>
    <row r="362" spans="2:31" outlineLevel="1">
      <c r="B362" s="24" t="s">
        <v>5234</v>
      </c>
      <c r="C362" s="24" t="s">
        <v>0</v>
      </c>
      <c r="D362" s="24" t="s">
        <v>57</v>
      </c>
      <c r="E362" s="24" t="s">
        <v>46</v>
      </c>
      <c r="F362" s="83" t="s">
        <v>45</v>
      </c>
      <c r="G362" s="24">
        <v>0</v>
      </c>
      <c r="H362" s="24" t="s">
        <v>2797</v>
      </c>
      <c r="I362" s="24" t="s">
        <v>2944</v>
      </c>
      <c r="J362" s="24" t="s">
        <v>73</v>
      </c>
      <c r="K362" s="72" t="str">
        <f t="shared" si="11"/>
        <v>EUPE710 ICPL Curncy</v>
      </c>
      <c r="L362" s="25" t="str">
        <f t="shared" si="12"/>
        <v>ICPL</v>
      </c>
      <c r="M362" s="26">
        <f t="shared" ca="1" si="12"/>
        <v>42276</v>
      </c>
      <c r="N362" s="25" t="b">
        <f t="shared" si="12"/>
        <v>1</v>
      </c>
      <c r="O362" s="84" t="e">
        <f ca="1">IF($N362,_xll.BDP($K362,O$4),"[DISABLED]")</f>
        <v>#NAME?</v>
      </c>
      <c r="P362" s="84" t="e">
        <f ca="1">IF($N362,_xll.BDP($K362,P$4),"[DISABLED]")</f>
        <v>#NAME?</v>
      </c>
      <c r="Q362" s="84" t="e">
        <f ca="1">IF($N362,_xll.BDP($K362,Q$4),"[DISABLED]")</f>
        <v>#NAME?</v>
      </c>
      <c r="R362" s="84" t="e">
        <f ca="1">IF($N362,_xll.BDH($K362,R$4,$M362),"[DISABLED]")</f>
        <v>#NAME?</v>
      </c>
      <c r="S362" s="84" t="e">
        <f ca="1">IF($N362,_xll.BDH($K362,S$4,$M362),"[DISABLED]")</f>
        <v>#NAME?</v>
      </c>
      <c r="T362" s="84" t="e">
        <f ca="1">IF($N362,_xll.BDH($K362,T$4,$M362),"[DISABLED]")</f>
        <v>#NAME?</v>
      </c>
      <c r="V362" s="106" t="s">
        <v>8963</v>
      </c>
      <c r="W362" s="107" t="s">
        <v>1055</v>
      </c>
      <c r="X362" s="108">
        <v>42276</v>
      </c>
      <c r="Y362" s="107" t="b">
        <v>1</v>
      </c>
      <c r="Z362" s="107" t="s">
        <v>7038</v>
      </c>
      <c r="AA362" s="107" t="s">
        <v>8333</v>
      </c>
      <c r="AB362" s="107" t="s">
        <v>8914</v>
      </c>
      <c r="AC362" s="107">
        <v>1413</v>
      </c>
      <c r="AD362" s="107" t="s">
        <v>6569</v>
      </c>
      <c r="AE362" s="107" t="s">
        <v>6569</v>
      </c>
    </row>
    <row r="363" spans="2:31" outlineLevel="1">
      <c r="B363" s="24" t="s">
        <v>5234</v>
      </c>
      <c r="C363" s="24" t="s">
        <v>0</v>
      </c>
      <c r="D363" s="24" t="s">
        <v>57</v>
      </c>
      <c r="E363" s="24" t="s">
        <v>46</v>
      </c>
      <c r="F363" s="83" t="s">
        <v>46</v>
      </c>
      <c r="G363" s="24">
        <v>0</v>
      </c>
      <c r="H363" s="24" t="s">
        <v>2797</v>
      </c>
      <c r="I363" s="24" t="s">
        <v>2945</v>
      </c>
      <c r="J363" s="24" t="s">
        <v>73</v>
      </c>
      <c r="K363" s="72" t="str">
        <f t="shared" si="11"/>
        <v>EUPE1010 ICPL Curncy</v>
      </c>
      <c r="L363" s="25" t="str">
        <f t="shared" si="12"/>
        <v>ICPL</v>
      </c>
      <c r="M363" s="26">
        <f t="shared" ca="1" si="12"/>
        <v>42276</v>
      </c>
      <c r="N363" s="25" t="b">
        <f t="shared" si="12"/>
        <v>1</v>
      </c>
      <c r="O363" s="84" t="e">
        <f ca="1">IF($N363,_xll.BDP($K363,O$4),"[DISABLED]")</f>
        <v>#NAME?</v>
      </c>
      <c r="P363" s="84" t="e">
        <f ca="1">IF($N363,_xll.BDP($K363,P$4),"[DISABLED]")</f>
        <v>#NAME?</v>
      </c>
      <c r="Q363" s="84" t="e">
        <f ca="1">IF($N363,_xll.BDP($K363,Q$4),"[DISABLED]")</f>
        <v>#NAME?</v>
      </c>
      <c r="R363" s="84" t="e">
        <f ca="1">IF($N363,_xll.BDH($K363,R$4,$M363),"[DISABLED]")</f>
        <v>#NAME?</v>
      </c>
      <c r="S363" s="84" t="e">
        <f ca="1">IF($N363,_xll.BDH($K363,S$4,$M363),"[DISABLED]")</f>
        <v>#NAME?</v>
      </c>
      <c r="T363" s="84" t="e">
        <f ca="1">IF($N363,_xll.BDH($K363,T$4,$M363),"[DISABLED]")</f>
        <v>#NAME?</v>
      </c>
      <c r="V363" s="106" t="s">
        <v>8964</v>
      </c>
      <c r="W363" s="107" t="s">
        <v>1055</v>
      </c>
      <c r="X363" s="108">
        <v>42276</v>
      </c>
      <c r="Y363" s="107" t="b">
        <v>1</v>
      </c>
      <c r="Z363" s="107" t="s">
        <v>7039</v>
      </c>
      <c r="AA363" s="107" t="s">
        <v>8333</v>
      </c>
      <c r="AB363" s="107" t="s">
        <v>8810</v>
      </c>
      <c r="AC363" s="107">
        <v>1656</v>
      </c>
      <c r="AD363" s="107" t="s">
        <v>6569</v>
      </c>
      <c r="AE363" s="107" t="s">
        <v>6569</v>
      </c>
    </row>
    <row r="364" spans="2:31" outlineLevel="1">
      <c r="B364" s="24" t="s">
        <v>5234</v>
      </c>
      <c r="C364" s="24" t="s">
        <v>0</v>
      </c>
      <c r="D364" s="24" t="s">
        <v>57</v>
      </c>
      <c r="E364" s="24" t="s">
        <v>46</v>
      </c>
      <c r="F364" s="83" t="s">
        <v>47</v>
      </c>
      <c r="G364" s="24">
        <v>0</v>
      </c>
      <c r="H364" s="24" t="s">
        <v>2797</v>
      </c>
      <c r="I364" s="24" t="s">
        <v>2946</v>
      </c>
      <c r="J364" s="24" t="s">
        <v>73</v>
      </c>
      <c r="K364" s="72" t="str">
        <f t="shared" si="11"/>
        <v>EUPE1510 ICPL Curncy</v>
      </c>
      <c r="L364" s="25" t="str">
        <f t="shared" si="12"/>
        <v>ICPL</v>
      </c>
      <c r="M364" s="26">
        <f t="shared" ca="1" si="12"/>
        <v>42276</v>
      </c>
      <c r="N364" s="25" t="b">
        <f t="shared" si="12"/>
        <v>1</v>
      </c>
      <c r="O364" s="84" t="e">
        <f ca="1">IF($N364,_xll.BDP($K364,O$4),"[DISABLED]")</f>
        <v>#NAME?</v>
      </c>
      <c r="P364" s="84" t="e">
        <f ca="1">IF($N364,_xll.BDP($K364,P$4),"[DISABLED]")</f>
        <v>#NAME?</v>
      </c>
      <c r="Q364" s="84" t="e">
        <f ca="1">IF($N364,_xll.BDP($K364,Q$4),"[DISABLED]")</f>
        <v>#NAME?</v>
      </c>
      <c r="R364" s="84" t="e">
        <f ca="1">IF($N364,_xll.BDH($K364,R$4,$M364),"[DISABLED]")</f>
        <v>#NAME?</v>
      </c>
      <c r="S364" s="84" t="e">
        <f ca="1">IF($N364,_xll.BDH($K364,S$4,$M364),"[DISABLED]")</f>
        <v>#NAME?</v>
      </c>
      <c r="T364" s="84" t="e">
        <f ca="1">IF($N364,_xll.BDH($K364,T$4,$M364),"[DISABLED]")</f>
        <v>#NAME?</v>
      </c>
      <c r="V364" s="106" t="s">
        <v>8965</v>
      </c>
      <c r="W364" s="107" t="s">
        <v>1055</v>
      </c>
      <c r="X364" s="108">
        <v>42276</v>
      </c>
      <c r="Y364" s="107" t="b">
        <v>1</v>
      </c>
      <c r="Z364" s="107" t="s">
        <v>7040</v>
      </c>
      <c r="AA364" s="107" t="s">
        <v>8333</v>
      </c>
      <c r="AB364" s="107" t="s">
        <v>8869</v>
      </c>
      <c r="AC364" s="107">
        <v>1929</v>
      </c>
      <c r="AD364" s="107" t="s">
        <v>6569</v>
      </c>
      <c r="AE364" s="107" t="s">
        <v>6569</v>
      </c>
    </row>
    <row r="365" spans="2:31" outlineLevel="1">
      <c r="B365" s="24" t="s">
        <v>5234</v>
      </c>
      <c r="C365" s="24" t="s">
        <v>0</v>
      </c>
      <c r="D365" s="24" t="s">
        <v>57</v>
      </c>
      <c r="E365" s="24" t="s">
        <v>46</v>
      </c>
      <c r="F365" s="83" t="s">
        <v>48</v>
      </c>
      <c r="G365" s="24">
        <v>0</v>
      </c>
      <c r="H365" s="24" t="s">
        <v>2797</v>
      </c>
      <c r="I365" s="24" t="s">
        <v>2947</v>
      </c>
      <c r="J365" s="24" t="s">
        <v>73</v>
      </c>
      <c r="K365" s="72" t="str">
        <f t="shared" si="11"/>
        <v>EUPE2010 ICPL Curncy</v>
      </c>
      <c r="L365" s="25" t="str">
        <f t="shared" si="12"/>
        <v>ICPL</v>
      </c>
      <c r="M365" s="26">
        <f t="shared" ca="1" si="12"/>
        <v>42276</v>
      </c>
      <c r="N365" s="25" t="b">
        <f t="shared" si="12"/>
        <v>1</v>
      </c>
      <c r="O365" s="84" t="e">
        <f ca="1">IF($N365,_xll.BDP($K365,O$4),"[DISABLED]")</f>
        <v>#NAME?</v>
      </c>
      <c r="P365" s="84" t="e">
        <f ca="1">IF($N365,_xll.BDP($K365,P$4),"[DISABLED]")</f>
        <v>#NAME?</v>
      </c>
      <c r="Q365" s="84" t="e">
        <f ca="1">IF($N365,_xll.BDP($K365,Q$4),"[DISABLED]")</f>
        <v>#NAME?</v>
      </c>
      <c r="R365" s="84" t="e">
        <f ca="1">IF($N365,_xll.BDH($K365,R$4,$M365),"[DISABLED]")</f>
        <v>#NAME?</v>
      </c>
      <c r="S365" s="84" t="e">
        <f ca="1">IF($N365,_xll.BDH($K365,S$4,$M365),"[DISABLED]")</f>
        <v>#NAME?</v>
      </c>
      <c r="T365" s="84" t="e">
        <f ca="1">IF($N365,_xll.BDH($K365,T$4,$M365),"[DISABLED]")</f>
        <v>#NAME?</v>
      </c>
      <c r="V365" s="106" t="s">
        <v>8966</v>
      </c>
      <c r="W365" s="107" t="s">
        <v>1055</v>
      </c>
      <c r="X365" s="108">
        <v>42276</v>
      </c>
      <c r="Y365" s="107" t="b">
        <v>1</v>
      </c>
      <c r="Z365" s="107" t="s">
        <v>7041</v>
      </c>
      <c r="AA365" s="107" t="s">
        <v>8333</v>
      </c>
      <c r="AB365" s="107" t="s">
        <v>8914</v>
      </c>
      <c r="AC365" s="107">
        <v>2110</v>
      </c>
      <c r="AD365" s="107" t="s">
        <v>6569</v>
      </c>
      <c r="AE365" s="107" t="s">
        <v>6569</v>
      </c>
    </row>
    <row r="366" spans="2:31" outlineLevel="1">
      <c r="B366" s="24" t="s">
        <v>5234</v>
      </c>
      <c r="C366" s="24" t="s">
        <v>0</v>
      </c>
      <c r="D366" s="24" t="s">
        <v>57</v>
      </c>
      <c r="E366" s="24" t="s">
        <v>47</v>
      </c>
      <c r="F366" s="24" t="s">
        <v>209</v>
      </c>
      <c r="G366" s="24">
        <v>0</v>
      </c>
      <c r="H366" s="24" t="s">
        <v>2797</v>
      </c>
      <c r="I366" s="24" t="s">
        <v>2948</v>
      </c>
      <c r="J366" s="24" t="s">
        <v>73</v>
      </c>
      <c r="K366" s="72" t="str">
        <f t="shared" si="11"/>
        <v>EUPEA15 ICPL Curncy</v>
      </c>
      <c r="L366" s="25" t="str">
        <f t="shared" si="12"/>
        <v>ICPL</v>
      </c>
      <c r="M366" s="26">
        <f t="shared" ca="1" si="12"/>
        <v>42276</v>
      </c>
      <c r="N366" s="25" t="b">
        <f t="shared" si="12"/>
        <v>1</v>
      </c>
      <c r="O366" s="84" t="e">
        <f ca="1">IF($N366,_xll.BDP($K366,O$4),"[DISABLED]")</f>
        <v>#NAME?</v>
      </c>
      <c r="P366" s="84" t="e">
        <f ca="1">IF($N366,_xll.BDP($K366,P$4),"[DISABLED]")</f>
        <v>#NAME?</v>
      </c>
      <c r="Q366" s="84" t="e">
        <f ca="1">IF($N366,_xll.BDP($K366,Q$4),"[DISABLED]")</f>
        <v>#NAME?</v>
      </c>
      <c r="R366" s="84" t="e">
        <f ca="1">IF($N366,_xll.BDH($K366,R$4,$M366),"[DISABLED]")</f>
        <v>#NAME?</v>
      </c>
      <c r="S366" s="84" t="e">
        <f ca="1">IF($N366,_xll.BDH($K366,S$4,$M366),"[DISABLED]")</f>
        <v>#NAME?</v>
      </c>
      <c r="T366" s="84" t="e">
        <f ca="1">IF($N366,_xll.BDH($K366,T$4,$M366),"[DISABLED]")</f>
        <v>#NAME?</v>
      </c>
      <c r="V366" s="106" t="s">
        <v>8967</v>
      </c>
      <c r="W366" s="107" t="s">
        <v>1055</v>
      </c>
      <c r="X366" s="108">
        <v>42276</v>
      </c>
      <c r="Y366" s="107" t="b">
        <v>1</v>
      </c>
      <c r="Z366" s="107" t="s">
        <v>7042</v>
      </c>
      <c r="AA366" s="107" t="s">
        <v>8333</v>
      </c>
      <c r="AB366" s="107" t="s">
        <v>8655</v>
      </c>
      <c r="AC366" s="107">
        <v>232</v>
      </c>
      <c r="AD366" s="107" t="s">
        <v>6569</v>
      </c>
      <c r="AE366" s="107" t="s">
        <v>6569</v>
      </c>
    </row>
    <row r="367" spans="2:31" outlineLevel="1">
      <c r="B367" s="24" t="s">
        <v>5234</v>
      </c>
      <c r="C367" s="24" t="s">
        <v>0</v>
      </c>
      <c r="D367" s="24" t="s">
        <v>57</v>
      </c>
      <c r="E367" s="24" t="s">
        <v>47</v>
      </c>
      <c r="F367" s="24" t="s">
        <v>210</v>
      </c>
      <c r="G367" s="24">
        <v>0</v>
      </c>
      <c r="H367" s="24" t="s">
        <v>2797</v>
      </c>
      <c r="I367" s="24" t="s">
        <v>2949</v>
      </c>
      <c r="J367" s="24" t="s">
        <v>73</v>
      </c>
      <c r="K367" s="72" t="str">
        <f t="shared" si="11"/>
        <v>EUPEB15 ICPL Curncy</v>
      </c>
      <c r="L367" s="25" t="str">
        <f t="shared" si="12"/>
        <v>ICPL</v>
      </c>
      <c r="M367" s="26">
        <f t="shared" ca="1" si="12"/>
        <v>42276</v>
      </c>
      <c r="N367" s="25" t="b">
        <f t="shared" si="12"/>
        <v>1</v>
      </c>
      <c r="O367" s="84" t="e">
        <f ca="1">IF($N367,_xll.BDP($K367,O$4),"[DISABLED]")</f>
        <v>#NAME?</v>
      </c>
      <c r="P367" s="84" t="e">
        <f ca="1">IF($N367,_xll.BDP($K367,P$4),"[DISABLED]")</f>
        <v>#NAME?</v>
      </c>
      <c r="Q367" s="84" t="e">
        <f ca="1">IF($N367,_xll.BDP($K367,Q$4),"[DISABLED]")</f>
        <v>#NAME?</v>
      </c>
      <c r="R367" s="84" t="e">
        <f ca="1">IF($N367,_xll.BDH($K367,R$4,$M367),"[DISABLED]")</f>
        <v>#NAME?</v>
      </c>
      <c r="S367" s="84" t="e">
        <f ca="1">IF($N367,_xll.BDH($K367,S$4,$M367),"[DISABLED]")</f>
        <v>#NAME?</v>
      </c>
      <c r="T367" s="84" t="e">
        <f ca="1">IF($N367,_xll.BDH($K367,T$4,$M367),"[DISABLED]")</f>
        <v>#NAME?</v>
      </c>
      <c r="V367" s="106" t="s">
        <v>8968</v>
      </c>
      <c r="W367" s="107" t="s">
        <v>1055</v>
      </c>
      <c r="X367" s="108">
        <v>42276</v>
      </c>
      <c r="Y367" s="107" t="b">
        <v>1</v>
      </c>
      <c r="Z367" s="107" t="s">
        <v>7043</v>
      </c>
      <c r="AA367" s="107" t="s">
        <v>8333</v>
      </c>
      <c r="AB367" s="107" t="s">
        <v>8872</v>
      </c>
      <c r="AC367" s="107">
        <v>336</v>
      </c>
      <c r="AD367" s="107" t="s">
        <v>6569</v>
      </c>
      <c r="AE367" s="107" t="s">
        <v>6569</v>
      </c>
    </row>
    <row r="368" spans="2:31" outlineLevel="1">
      <c r="B368" s="24" t="s">
        <v>5234</v>
      </c>
      <c r="C368" s="24" t="s">
        <v>0</v>
      </c>
      <c r="D368" s="24" t="s">
        <v>57</v>
      </c>
      <c r="E368" s="24" t="s">
        <v>47</v>
      </c>
      <c r="F368" s="83" t="s">
        <v>54</v>
      </c>
      <c r="G368" s="24">
        <v>0</v>
      </c>
      <c r="H368" s="24" t="s">
        <v>2797</v>
      </c>
      <c r="I368" s="24" t="s">
        <v>2950</v>
      </c>
      <c r="J368" s="24" t="s">
        <v>73</v>
      </c>
      <c r="K368" s="72" t="str">
        <f t="shared" si="11"/>
        <v>EUPEC15 ICPL Curncy</v>
      </c>
      <c r="L368" s="25" t="str">
        <f t="shared" si="12"/>
        <v>ICPL</v>
      </c>
      <c r="M368" s="26">
        <f t="shared" ca="1" si="12"/>
        <v>42276</v>
      </c>
      <c r="N368" s="25" t="b">
        <f t="shared" si="12"/>
        <v>1</v>
      </c>
      <c r="O368" s="84" t="e">
        <f ca="1">IF($N368,_xll.BDP($K368,O$4),"[DISABLED]")</f>
        <v>#NAME?</v>
      </c>
      <c r="P368" s="84" t="e">
        <f ca="1">IF($N368,_xll.BDP($K368,P$4),"[DISABLED]")</f>
        <v>#NAME?</v>
      </c>
      <c r="Q368" s="84" t="e">
        <f ca="1">IF($N368,_xll.BDP($K368,Q$4),"[DISABLED]")</f>
        <v>#NAME?</v>
      </c>
      <c r="R368" s="84" t="e">
        <f ca="1">IF($N368,_xll.BDH($K368,R$4,$M368),"[DISABLED]")</f>
        <v>#NAME?</v>
      </c>
      <c r="S368" s="84" t="e">
        <f ca="1">IF($N368,_xll.BDH($K368,S$4,$M368),"[DISABLED]")</f>
        <v>#NAME?</v>
      </c>
      <c r="T368" s="84" t="e">
        <f ca="1">IF($N368,_xll.BDH($K368,T$4,$M368),"[DISABLED]")</f>
        <v>#NAME?</v>
      </c>
      <c r="V368" s="106" t="s">
        <v>8969</v>
      </c>
      <c r="W368" s="107" t="s">
        <v>1055</v>
      </c>
      <c r="X368" s="108">
        <v>42276</v>
      </c>
      <c r="Y368" s="107" t="b">
        <v>1</v>
      </c>
      <c r="Z368" s="107" t="s">
        <v>7044</v>
      </c>
      <c r="AA368" s="107" t="s">
        <v>8333</v>
      </c>
      <c r="AB368" s="107" t="s">
        <v>8942</v>
      </c>
      <c r="AC368" s="107">
        <v>405</v>
      </c>
      <c r="AD368" s="107" t="s">
        <v>6569</v>
      </c>
      <c r="AE368" s="107" t="s">
        <v>6569</v>
      </c>
    </row>
    <row r="369" spans="2:31" outlineLevel="1">
      <c r="B369" s="24" t="s">
        <v>5234</v>
      </c>
      <c r="C369" s="24" t="s">
        <v>0</v>
      </c>
      <c r="D369" s="24" t="s">
        <v>57</v>
      </c>
      <c r="E369" s="24" t="s">
        <v>47</v>
      </c>
      <c r="F369" s="83" t="s">
        <v>58</v>
      </c>
      <c r="G369" s="24">
        <v>0</v>
      </c>
      <c r="H369" s="24" t="s">
        <v>2797</v>
      </c>
      <c r="I369" s="24" t="s">
        <v>2951</v>
      </c>
      <c r="J369" s="24" t="s">
        <v>73</v>
      </c>
      <c r="K369" s="72" t="str">
        <f t="shared" si="11"/>
        <v>EUPEF15 ICPL Curncy</v>
      </c>
      <c r="L369" s="25" t="str">
        <f t="shared" si="12"/>
        <v>ICPL</v>
      </c>
      <c r="M369" s="26">
        <f t="shared" ca="1" si="12"/>
        <v>42276</v>
      </c>
      <c r="N369" s="25" t="b">
        <f t="shared" si="12"/>
        <v>1</v>
      </c>
      <c r="O369" s="84" t="e">
        <f ca="1">IF($N369,_xll.BDP($K369,O$4),"[DISABLED]")</f>
        <v>#NAME?</v>
      </c>
      <c r="P369" s="84" t="e">
        <f ca="1">IF($N369,_xll.BDP($K369,P$4),"[DISABLED]")</f>
        <v>#NAME?</v>
      </c>
      <c r="Q369" s="84" t="e">
        <f ca="1">IF($N369,_xll.BDP($K369,Q$4),"[DISABLED]")</f>
        <v>#NAME?</v>
      </c>
      <c r="R369" s="84" t="e">
        <f ca="1">IF($N369,_xll.BDH($K369,R$4,$M369),"[DISABLED]")</f>
        <v>#NAME?</v>
      </c>
      <c r="S369" s="84" t="e">
        <f ca="1">IF($N369,_xll.BDH($K369,S$4,$M369),"[DISABLED]")</f>
        <v>#NAME?</v>
      </c>
      <c r="T369" s="84" t="e">
        <f ca="1">IF($N369,_xll.BDH($K369,T$4,$M369),"[DISABLED]")</f>
        <v>#NAME?</v>
      </c>
      <c r="V369" s="106" t="s">
        <v>8970</v>
      </c>
      <c r="W369" s="107" t="s">
        <v>1055</v>
      </c>
      <c r="X369" s="108">
        <v>42276</v>
      </c>
      <c r="Y369" s="107" t="b">
        <v>1</v>
      </c>
      <c r="Z369" s="107" t="s">
        <v>7045</v>
      </c>
      <c r="AA369" s="107" t="s">
        <v>8333</v>
      </c>
      <c r="AB369" s="107" t="s">
        <v>8897</v>
      </c>
      <c r="AC369" s="107">
        <v>573</v>
      </c>
      <c r="AD369" s="107" t="s">
        <v>6569</v>
      </c>
      <c r="AE369" s="107" t="s">
        <v>6569</v>
      </c>
    </row>
    <row r="370" spans="2:31" outlineLevel="1">
      <c r="B370" s="24" t="s">
        <v>5234</v>
      </c>
      <c r="C370" s="24" t="s">
        <v>0</v>
      </c>
      <c r="D370" s="24" t="s">
        <v>57</v>
      </c>
      <c r="E370" s="24" t="s">
        <v>47</v>
      </c>
      <c r="F370" s="83" t="s">
        <v>71</v>
      </c>
      <c r="G370" s="24">
        <v>0</v>
      </c>
      <c r="H370" s="24" t="s">
        <v>2797</v>
      </c>
      <c r="I370" s="24" t="s">
        <v>2952</v>
      </c>
      <c r="J370" s="24" t="s">
        <v>73</v>
      </c>
      <c r="K370" s="72" t="str">
        <f t="shared" si="11"/>
        <v>EUPEI15 ICPL Curncy</v>
      </c>
      <c r="L370" s="25" t="str">
        <f t="shared" si="12"/>
        <v>ICPL</v>
      </c>
      <c r="M370" s="26">
        <f t="shared" ca="1" si="12"/>
        <v>42276</v>
      </c>
      <c r="N370" s="25" t="b">
        <f t="shared" si="12"/>
        <v>1</v>
      </c>
      <c r="O370" s="84" t="e">
        <f ca="1">IF($N370,_xll.BDP($K370,O$4),"[DISABLED]")</f>
        <v>#NAME?</v>
      </c>
      <c r="P370" s="84" t="e">
        <f ca="1">IF($N370,_xll.BDP($K370,P$4),"[DISABLED]")</f>
        <v>#NAME?</v>
      </c>
      <c r="Q370" s="84" t="e">
        <f ca="1">IF($N370,_xll.BDP($K370,Q$4),"[DISABLED]")</f>
        <v>#NAME?</v>
      </c>
      <c r="R370" s="84" t="e">
        <f ca="1">IF($N370,_xll.BDH($K370,R$4,$M370),"[DISABLED]")</f>
        <v>#NAME?</v>
      </c>
      <c r="S370" s="84" t="e">
        <f ca="1">IF($N370,_xll.BDH($K370,S$4,$M370),"[DISABLED]")</f>
        <v>#NAME?</v>
      </c>
      <c r="T370" s="84" t="e">
        <f ca="1">IF($N370,_xll.BDH($K370,T$4,$M370),"[DISABLED]")</f>
        <v>#NAME?</v>
      </c>
      <c r="V370" s="106" t="s">
        <v>8971</v>
      </c>
      <c r="W370" s="107" t="s">
        <v>1055</v>
      </c>
      <c r="X370" s="108">
        <v>42276</v>
      </c>
      <c r="Y370" s="107" t="b">
        <v>1</v>
      </c>
      <c r="Z370" s="107" t="s">
        <v>7046</v>
      </c>
      <c r="AA370" s="107" t="s">
        <v>8333</v>
      </c>
      <c r="AB370" s="107" t="s">
        <v>8890</v>
      </c>
      <c r="AC370" s="107">
        <v>697</v>
      </c>
      <c r="AD370" s="107" t="s">
        <v>6569</v>
      </c>
      <c r="AE370" s="107" t="s">
        <v>6569</v>
      </c>
    </row>
    <row r="371" spans="2:31" outlineLevel="1">
      <c r="B371" s="24" t="s">
        <v>5234</v>
      </c>
      <c r="C371" s="24" t="s">
        <v>0</v>
      </c>
      <c r="D371" s="24" t="s">
        <v>57</v>
      </c>
      <c r="E371" s="24" t="s">
        <v>47</v>
      </c>
      <c r="F371" s="83" t="s">
        <v>41</v>
      </c>
      <c r="G371" s="24">
        <v>0</v>
      </c>
      <c r="H371" s="24" t="s">
        <v>2797</v>
      </c>
      <c r="I371" s="24" t="s">
        <v>2953</v>
      </c>
      <c r="J371" s="24" t="s">
        <v>73</v>
      </c>
      <c r="K371" s="72" t="str">
        <f t="shared" si="11"/>
        <v>EUPE115 ICPL Curncy</v>
      </c>
      <c r="L371" s="25" t="str">
        <f t="shared" si="12"/>
        <v>ICPL</v>
      </c>
      <c r="M371" s="26">
        <f t="shared" ca="1" si="12"/>
        <v>42276</v>
      </c>
      <c r="N371" s="25" t="b">
        <f t="shared" si="12"/>
        <v>1</v>
      </c>
      <c r="O371" s="84" t="e">
        <f ca="1">IF($N371,_xll.BDP($K371,O$4),"[DISABLED]")</f>
        <v>#NAME?</v>
      </c>
      <c r="P371" s="84" t="e">
        <f ca="1">IF($N371,_xll.BDP($K371,P$4),"[DISABLED]")</f>
        <v>#NAME?</v>
      </c>
      <c r="Q371" s="84" t="e">
        <f ca="1">IF($N371,_xll.BDP($K371,Q$4),"[DISABLED]")</f>
        <v>#NAME?</v>
      </c>
      <c r="R371" s="84" t="e">
        <f ca="1">IF($N371,_xll.BDH($K371,R$4,$M371),"[DISABLED]")</f>
        <v>#NAME?</v>
      </c>
      <c r="S371" s="84" t="e">
        <f ca="1">IF($N371,_xll.BDH($K371,S$4,$M371),"[DISABLED]")</f>
        <v>#NAME?</v>
      </c>
      <c r="T371" s="84" t="e">
        <f ca="1">IF($N371,_xll.BDH($K371,T$4,$M371),"[DISABLED]")</f>
        <v>#NAME?</v>
      </c>
      <c r="V371" s="106" t="s">
        <v>8972</v>
      </c>
      <c r="W371" s="107" t="s">
        <v>1055</v>
      </c>
      <c r="X371" s="108">
        <v>42276</v>
      </c>
      <c r="Y371" s="107" t="b">
        <v>1</v>
      </c>
      <c r="Z371" s="107" t="s">
        <v>7047</v>
      </c>
      <c r="AA371" s="107" t="s">
        <v>8333</v>
      </c>
      <c r="AB371" s="107" t="s">
        <v>8638</v>
      </c>
      <c r="AC371" s="107">
        <v>800</v>
      </c>
      <c r="AD371" s="107" t="s">
        <v>6569</v>
      </c>
      <c r="AE371" s="107" t="s">
        <v>6569</v>
      </c>
    </row>
    <row r="372" spans="2:31" outlineLevel="1">
      <c r="B372" s="24" t="s">
        <v>5234</v>
      </c>
      <c r="C372" s="24" t="s">
        <v>0</v>
      </c>
      <c r="D372" s="24" t="s">
        <v>57</v>
      </c>
      <c r="E372" s="24" t="s">
        <v>47</v>
      </c>
      <c r="F372" s="83" t="s">
        <v>146</v>
      </c>
      <c r="G372" s="24">
        <v>0</v>
      </c>
      <c r="H372" s="24" t="s">
        <v>2797</v>
      </c>
      <c r="I372" s="24" t="s">
        <v>2954</v>
      </c>
      <c r="J372" s="24" t="s">
        <v>73</v>
      </c>
      <c r="K372" s="72" t="str">
        <f t="shared" si="11"/>
        <v>EUPER15 ICPL Curncy</v>
      </c>
      <c r="L372" s="25" t="str">
        <f t="shared" si="12"/>
        <v>ICPL</v>
      </c>
      <c r="M372" s="26">
        <f t="shared" ca="1" si="12"/>
        <v>42276</v>
      </c>
      <c r="N372" s="25" t="b">
        <f t="shared" si="12"/>
        <v>1</v>
      </c>
      <c r="O372" s="84" t="e">
        <f ca="1">IF($N372,_xll.BDP($K372,O$4),"[DISABLED]")</f>
        <v>#NAME?</v>
      </c>
      <c r="P372" s="84" t="e">
        <f ca="1">IF($N372,_xll.BDP($K372,P$4),"[DISABLED]")</f>
        <v>#NAME?</v>
      </c>
      <c r="Q372" s="84" t="e">
        <f ca="1">IF($N372,_xll.BDP($K372,Q$4),"[DISABLED]")</f>
        <v>#NAME?</v>
      </c>
      <c r="R372" s="84" t="e">
        <f ca="1">IF($N372,_xll.BDH($K372,R$4,$M372),"[DISABLED]")</f>
        <v>#NAME?</v>
      </c>
      <c r="S372" s="84" t="e">
        <f ca="1">IF($N372,_xll.BDH($K372,S$4,$M372),"[DISABLED]")</f>
        <v>#NAME?</v>
      </c>
      <c r="T372" s="84" t="e">
        <f ca="1">IF($N372,_xll.BDH($K372,T$4,$M372),"[DISABLED]")</f>
        <v>#NAME?</v>
      </c>
      <c r="V372" s="106" t="s">
        <v>8973</v>
      </c>
      <c r="W372" s="107" t="s">
        <v>1055</v>
      </c>
      <c r="X372" s="108">
        <v>42276</v>
      </c>
      <c r="Y372" s="107" t="b">
        <v>1</v>
      </c>
      <c r="Z372" s="107" t="s">
        <v>7048</v>
      </c>
      <c r="AA372" s="107" t="s">
        <v>8333</v>
      </c>
      <c r="AB372" s="107" t="s">
        <v>8869</v>
      </c>
      <c r="AC372" s="107">
        <v>964</v>
      </c>
      <c r="AD372" s="107" t="s">
        <v>6569</v>
      </c>
      <c r="AE372" s="107" t="s">
        <v>6569</v>
      </c>
    </row>
    <row r="373" spans="2:31" outlineLevel="1">
      <c r="B373" s="24" t="s">
        <v>5234</v>
      </c>
      <c r="C373" s="24" t="s">
        <v>0</v>
      </c>
      <c r="D373" s="24" t="s">
        <v>57</v>
      </c>
      <c r="E373" s="24" t="s">
        <v>47</v>
      </c>
      <c r="F373" s="83" t="s">
        <v>42</v>
      </c>
      <c r="G373" s="24">
        <v>0</v>
      </c>
      <c r="H373" s="24" t="s">
        <v>2797</v>
      </c>
      <c r="I373" s="24" t="s">
        <v>2955</v>
      </c>
      <c r="J373" s="24" t="s">
        <v>73</v>
      </c>
      <c r="K373" s="72" t="str">
        <f t="shared" si="11"/>
        <v>EUPE215 ICPL Curncy</v>
      </c>
      <c r="L373" s="25" t="str">
        <f t="shared" si="12"/>
        <v>ICPL</v>
      </c>
      <c r="M373" s="26">
        <f t="shared" ca="1" si="12"/>
        <v>42276</v>
      </c>
      <c r="N373" s="25" t="b">
        <f t="shared" si="12"/>
        <v>1</v>
      </c>
      <c r="O373" s="84" t="e">
        <f ca="1">IF($N373,_xll.BDP($K373,O$4),"[DISABLED]")</f>
        <v>#NAME?</v>
      </c>
      <c r="P373" s="84" t="e">
        <f ca="1">IF($N373,_xll.BDP($K373,P$4),"[DISABLED]")</f>
        <v>#NAME?</v>
      </c>
      <c r="Q373" s="84" t="e">
        <f ca="1">IF($N373,_xll.BDP($K373,Q$4),"[DISABLED]")</f>
        <v>#NAME?</v>
      </c>
      <c r="R373" s="84" t="e">
        <f ca="1">IF($N373,_xll.BDH($K373,R$4,$M373),"[DISABLED]")</f>
        <v>#NAME?</v>
      </c>
      <c r="S373" s="84" t="e">
        <f ca="1">IF($N373,_xll.BDH($K373,S$4,$M373),"[DISABLED]")</f>
        <v>#NAME?</v>
      </c>
      <c r="T373" s="84" t="e">
        <f ca="1">IF($N373,_xll.BDH($K373,T$4,$M373),"[DISABLED]")</f>
        <v>#NAME?</v>
      </c>
      <c r="V373" s="106" t="s">
        <v>8974</v>
      </c>
      <c r="W373" s="107" t="s">
        <v>1055</v>
      </c>
      <c r="X373" s="108">
        <v>42276</v>
      </c>
      <c r="Y373" s="107" t="b">
        <v>1</v>
      </c>
      <c r="Z373" s="107" t="s">
        <v>7049</v>
      </c>
      <c r="AA373" s="107" t="s">
        <v>8333</v>
      </c>
      <c r="AB373" s="107" t="s">
        <v>8638</v>
      </c>
      <c r="AC373" s="107">
        <v>1090</v>
      </c>
      <c r="AD373" s="107" t="s">
        <v>6569</v>
      </c>
      <c r="AE373" s="107" t="s">
        <v>6569</v>
      </c>
    </row>
    <row r="374" spans="2:31" outlineLevel="1">
      <c r="B374" s="24" t="s">
        <v>5234</v>
      </c>
      <c r="C374" s="24" t="s">
        <v>0</v>
      </c>
      <c r="D374" s="24" t="s">
        <v>57</v>
      </c>
      <c r="E374" s="24" t="s">
        <v>47</v>
      </c>
      <c r="F374" s="83" t="s">
        <v>43</v>
      </c>
      <c r="G374" s="24">
        <v>0</v>
      </c>
      <c r="H374" s="24" t="s">
        <v>2797</v>
      </c>
      <c r="I374" s="24" t="s">
        <v>2956</v>
      </c>
      <c r="J374" s="24" t="s">
        <v>73</v>
      </c>
      <c r="K374" s="72" t="str">
        <f t="shared" si="11"/>
        <v>EUPE315 ICPL Curncy</v>
      </c>
      <c r="L374" s="25" t="str">
        <f t="shared" si="12"/>
        <v>ICPL</v>
      </c>
      <c r="M374" s="26">
        <f t="shared" ca="1" si="12"/>
        <v>42276</v>
      </c>
      <c r="N374" s="25" t="b">
        <f t="shared" si="12"/>
        <v>1</v>
      </c>
      <c r="O374" s="84" t="e">
        <f ca="1">IF($N374,_xll.BDP($K374,O$4),"[DISABLED]")</f>
        <v>#NAME?</v>
      </c>
      <c r="P374" s="84" t="e">
        <f ca="1">IF($N374,_xll.BDP($K374,P$4),"[DISABLED]")</f>
        <v>#NAME?</v>
      </c>
      <c r="Q374" s="84" t="e">
        <f ca="1">IF($N374,_xll.BDP($K374,Q$4),"[DISABLED]")</f>
        <v>#NAME?</v>
      </c>
      <c r="R374" s="84" t="e">
        <f ca="1">IF($N374,_xll.BDH($K374,R$4,$M374),"[DISABLED]")</f>
        <v>#NAME?</v>
      </c>
      <c r="S374" s="84" t="e">
        <f ca="1">IF($N374,_xll.BDH($K374,S$4,$M374),"[DISABLED]")</f>
        <v>#NAME?</v>
      </c>
      <c r="T374" s="84" t="e">
        <f ca="1">IF($N374,_xll.BDH($K374,T$4,$M374),"[DISABLED]")</f>
        <v>#NAME?</v>
      </c>
      <c r="V374" s="106" t="s">
        <v>8975</v>
      </c>
      <c r="W374" s="107" t="s">
        <v>1055</v>
      </c>
      <c r="X374" s="108">
        <v>42276</v>
      </c>
      <c r="Y374" s="107" t="b">
        <v>1</v>
      </c>
      <c r="Z374" s="107" t="s">
        <v>7050</v>
      </c>
      <c r="AA374" s="107" t="s">
        <v>8333</v>
      </c>
      <c r="AB374" s="107" t="s">
        <v>8869</v>
      </c>
      <c r="AC374" s="107">
        <v>1313</v>
      </c>
      <c r="AD374" s="107" t="s">
        <v>6569</v>
      </c>
      <c r="AE374" s="107" t="s">
        <v>6569</v>
      </c>
    </row>
    <row r="375" spans="2:31" outlineLevel="1">
      <c r="B375" s="24" t="s">
        <v>5234</v>
      </c>
      <c r="C375" s="24" t="s">
        <v>0</v>
      </c>
      <c r="D375" s="24" t="s">
        <v>57</v>
      </c>
      <c r="E375" s="24" t="s">
        <v>47</v>
      </c>
      <c r="F375" s="83" t="s">
        <v>152</v>
      </c>
      <c r="G375" s="24">
        <v>0</v>
      </c>
      <c r="H375" s="24" t="s">
        <v>2797</v>
      </c>
      <c r="I375" s="24" t="s">
        <v>2957</v>
      </c>
      <c r="J375" s="24" t="s">
        <v>73</v>
      </c>
      <c r="K375" s="72" t="str">
        <f t="shared" si="11"/>
        <v>EUPE415 ICPL Curncy</v>
      </c>
      <c r="L375" s="25" t="str">
        <f t="shared" si="12"/>
        <v>ICPL</v>
      </c>
      <c r="M375" s="26">
        <f t="shared" ca="1" si="12"/>
        <v>42276</v>
      </c>
      <c r="N375" s="25" t="b">
        <f t="shared" si="12"/>
        <v>1</v>
      </c>
      <c r="O375" s="84" t="e">
        <f ca="1">IF($N375,_xll.BDP($K375,O$4),"[DISABLED]")</f>
        <v>#NAME?</v>
      </c>
      <c r="P375" s="84" t="e">
        <f ca="1">IF($N375,_xll.BDP($K375,P$4),"[DISABLED]")</f>
        <v>#NAME?</v>
      </c>
      <c r="Q375" s="84" t="e">
        <f ca="1">IF($N375,_xll.BDP($K375,Q$4),"[DISABLED]")</f>
        <v>#NAME?</v>
      </c>
      <c r="R375" s="84" t="e">
        <f ca="1">IF($N375,_xll.BDH($K375,R$4,$M375),"[DISABLED]")</f>
        <v>#NAME?</v>
      </c>
      <c r="S375" s="84" t="e">
        <f ca="1">IF($N375,_xll.BDH($K375,S$4,$M375),"[DISABLED]")</f>
        <v>#NAME?</v>
      </c>
      <c r="T375" s="84" t="e">
        <f ca="1">IF($N375,_xll.BDH($K375,T$4,$M375),"[DISABLED]")</f>
        <v>#NAME?</v>
      </c>
      <c r="V375" s="106" t="s">
        <v>8976</v>
      </c>
      <c r="W375" s="107" t="s">
        <v>1055</v>
      </c>
      <c r="X375" s="108">
        <v>42276</v>
      </c>
      <c r="Y375" s="107" t="b">
        <v>1</v>
      </c>
      <c r="Z375" s="107" t="s">
        <v>7051</v>
      </c>
      <c r="AA375" s="107" t="s">
        <v>8333</v>
      </c>
      <c r="AB375" s="107" t="s">
        <v>8869</v>
      </c>
      <c r="AC375" s="107">
        <v>1493</v>
      </c>
      <c r="AD375" s="107" t="s">
        <v>6569</v>
      </c>
      <c r="AE375" s="107" t="s">
        <v>6569</v>
      </c>
    </row>
    <row r="376" spans="2:31" outlineLevel="1">
      <c r="B376" s="24" t="s">
        <v>5234</v>
      </c>
      <c r="C376" s="24" t="s">
        <v>0</v>
      </c>
      <c r="D376" s="24" t="s">
        <v>57</v>
      </c>
      <c r="E376" s="24" t="s">
        <v>47</v>
      </c>
      <c r="F376" s="83" t="s">
        <v>44</v>
      </c>
      <c r="G376" s="24">
        <v>0</v>
      </c>
      <c r="H376" s="24" t="s">
        <v>2797</v>
      </c>
      <c r="I376" s="24" t="s">
        <v>2958</v>
      </c>
      <c r="J376" s="24" t="s">
        <v>73</v>
      </c>
      <c r="K376" s="72" t="str">
        <f t="shared" si="11"/>
        <v>EUPE515 ICPL Curncy</v>
      </c>
      <c r="L376" s="25" t="str">
        <f t="shared" si="12"/>
        <v>ICPL</v>
      </c>
      <c r="M376" s="26">
        <f t="shared" ca="1" si="12"/>
        <v>42276</v>
      </c>
      <c r="N376" s="25" t="b">
        <f t="shared" si="12"/>
        <v>1</v>
      </c>
      <c r="O376" s="84" t="e">
        <f ca="1">IF($N376,_xll.BDP($K376,O$4),"[DISABLED]")</f>
        <v>#NAME?</v>
      </c>
      <c r="P376" s="84" t="e">
        <f ca="1">IF($N376,_xll.BDP($K376,P$4),"[DISABLED]")</f>
        <v>#NAME?</v>
      </c>
      <c r="Q376" s="84" t="e">
        <f ca="1">IF($N376,_xll.BDP($K376,Q$4),"[DISABLED]")</f>
        <v>#NAME?</v>
      </c>
      <c r="R376" s="84" t="e">
        <f ca="1">IF($N376,_xll.BDH($K376,R$4,$M376),"[DISABLED]")</f>
        <v>#NAME?</v>
      </c>
      <c r="S376" s="84" t="e">
        <f ca="1">IF($N376,_xll.BDH($K376,S$4,$M376),"[DISABLED]")</f>
        <v>#NAME?</v>
      </c>
      <c r="T376" s="84" t="e">
        <f ca="1">IF($N376,_xll.BDH($K376,T$4,$M376),"[DISABLED]")</f>
        <v>#NAME?</v>
      </c>
      <c r="V376" s="106" t="s">
        <v>8977</v>
      </c>
      <c r="W376" s="107" t="s">
        <v>1055</v>
      </c>
      <c r="X376" s="108">
        <v>42276</v>
      </c>
      <c r="Y376" s="107" t="b">
        <v>1</v>
      </c>
      <c r="Z376" s="107" t="s">
        <v>7052</v>
      </c>
      <c r="AA376" s="107" t="s">
        <v>8333</v>
      </c>
      <c r="AB376" s="107" t="s">
        <v>8877</v>
      </c>
      <c r="AC376" s="107">
        <v>1643</v>
      </c>
      <c r="AD376" s="107" t="s">
        <v>6569</v>
      </c>
      <c r="AE376" s="107" t="s">
        <v>6569</v>
      </c>
    </row>
    <row r="377" spans="2:31" outlineLevel="1">
      <c r="B377" s="24" t="s">
        <v>5234</v>
      </c>
      <c r="C377" s="24" t="s">
        <v>0</v>
      </c>
      <c r="D377" s="24" t="s">
        <v>57</v>
      </c>
      <c r="E377" s="24" t="s">
        <v>47</v>
      </c>
      <c r="F377" s="83" t="s">
        <v>45</v>
      </c>
      <c r="G377" s="24">
        <v>0</v>
      </c>
      <c r="H377" s="24" t="s">
        <v>2797</v>
      </c>
      <c r="I377" s="24" t="s">
        <v>2959</v>
      </c>
      <c r="J377" s="24" t="s">
        <v>73</v>
      </c>
      <c r="K377" s="72" t="str">
        <f t="shared" si="11"/>
        <v>EUPE715 ICPL Curncy</v>
      </c>
      <c r="L377" s="25" t="str">
        <f t="shared" si="12"/>
        <v>ICPL</v>
      </c>
      <c r="M377" s="26">
        <f t="shared" ca="1" si="12"/>
        <v>42276</v>
      </c>
      <c r="N377" s="25" t="b">
        <f t="shared" si="12"/>
        <v>1</v>
      </c>
      <c r="O377" s="84" t="e">
        <f ca="1">IF($N377,_xll.BDP($K377,O$4),"[DISABLED]")</f>
        <v>#NAME?</v>
      </c>
      <c r="P377" s="84" t="e">
        <f ca="1">IF($N377,_xll.BDP($K377,P$4),"[DISABLED]")</f>
        <v>#NAME?</v>
      </c>
      <c r="Q377" s="84" t="e">
        <f ca="1">IF($N377,_xll.BDP($K377,Q$4),"[DISABLED]")</f>
        <v>#NAME?</v>
      </c>
      <c r="R377" s="84" t="e">
        <f ca="1">IF($N377,_xll.BDH($K377,R$4,$M377),"[DISABLED]")</f>
        <v>#NAME?</v>
      </c>
      <c r="S377" s="84" t="e">
        <f ca="1">IF($N377,_xll.BDH($K377,S$4,$M377),"[DISABLED]")</f>
        <v>#NAME?</v>
      </c>
      <c r="T377" s="84" t="e">
        <f ca="1">IF($N377,_xll.BDH($K377,T$4,$M377),"[DISABLED]")</f>
        <v>#NAME?</v>
      </c>
      <c r="V377" s="106" t="s">
        <v>8978</v>
      </c>
      <c r="W377" s="107" t="s">
        <v>1055</v>
      </c>
      <c r="X377" s="108">
        <v>42276</v>
      </c>
      <c r="Y377" s="107" t="b">
        <v>1</v>
      </c>
      <c r="Z377" s="107" t="s">
        <v>7053</v>
      </c>
      <c r="AA377" s="107" t="s">
        <v>8333</v>
      </c>
      <c r="AB377" s="107" t="s">
        <v>8914</v>
      </c>
      <c r="AC377" s="107">
        <v>1883</v>
      </c>
      <c r="AD377" s="107" t="s">
        <v>6569</v>
      </c>
      <c r="AE377" s="107" t="s">
        <v>6569</v>
      </c>
    </row>
    <row r="378" spans="2:31" outlineLevel="1">
      <c r="B378" s="24" t="s">
        <v>5234</v>
      </c>
      <c r="C378" s="24" t="s">
        <v>0</v>
      </c>
      <c r="D378" s="24" t="s">
        <v>57</v>
      </c>
      <c r="E378" s="24" t="s">
        <v>47</v>
      </c>
      <c r="F378" s="83" t="s">
        <v>46</v>
      </c>
      <c r="G378" s="24">
        <v>0</v>
      </c>
      <c r="H378" s="24" t="s">
        <v>2797</v>
      </c>
      <c r="I378" s="24" t="s">
        <v>2960</v>
      </c>
      <c r="J378" s="24" t="s">
        <v>73</v>
      </c>
      <c r="K378" s="72" t="str">
        <f t="shared" si="11"/>
        <v>EUPE1015 ICPL Curncy</v>
      </c>
      <c r="L378" s="25" t="str">
        <f t="shared" si="12"/>
        <v>ICPL</v>
      </c>
      <c r="M378" s="26">
        <f t="shared" ca="1" si="12"/>
        <v>42276</v>
      </c>
      <c r="N378" s="25" t="b">
        <f t="shared" si="12"/>
        <v>1</v>
      </c>
      <c r="O378" s="84" t="e">
        <f ca="1">IF($N378,_xll.BDP($K378,O$4),"[DISABLED]")</f>
        <v>#NAME?</v>
      </c>
      <c r="P378" s="84" t="e">
        <f ca="1">IF($N378,_xll.BDP($K378,P$4),"[DISABLED]")</f>
        <v>#NAME?</v>
      </c>
      <c r="Q378" s="84" t="e">
        <f ca="1">IF($N378,_xll.BDP($K378,Q$4),"[DISABLED]")</f>
        <v>#NAME?</v>
      </c>
      <c r="R378" s="84" t="e">
        <f ca="1">IF($N378,_xll.BDH($K378,R$4,$M378),"[DISABLED]")</f>
        <v>#NAME?</v>
      </c>
      <c r="S378" s="84" t="e">
        <f ca="1">IF($N378,_xll.BDH($K378,S$4,$M378),"[DISABLED]")</f>
        <v>#NAME?</v>
      </c>
      <c r="T378" s="84" t="e">
        <f ca="1">IF($N378,_xll.BDH($K378,T$4,$M378),"[DISABLED]")</f>
        <v>#NAME?</v>
      </c>
      <c r="V378" s="106" t="s">
        <v>8979</v>
      </c>
      <c r="W378" s="107" t="s">
        <v>1055</v>
      </c>
      <c r="X378" s="108">
        <v>42276</v>
      </c>
      <c r="Y378" s="107" t="b">
        <v>1</v>
      </c>
      <c r="Z378" s="107" t="s">
        <v>7054</v>
      </c>
      <c r="AA378" s="107" t="s">
        <v>8333</v>
      </c>
      <c r="AB378" s="107" t="s">
        <v>8914</v>
      </c>
      <c r="AC378" s="107">
        <v>2202</v>
      </c>
      <c r="AD378" s="107" t="s">
        <v>6569</v>
      </c>
      <c r="AE378" s="107" t="s">
        <v>6569</v>
      </c>
    </row>
    <row r="379" spans="2:31" outlineLevel="1">
      <c r="B379" s="24" t="s">
        <v>5234</v>
      </c>
      <c r="C379" s="24" t="s">
        <v>0</v>
      </c>
      <c r="D379" s="24" t="s">
        <v>57</v>
      </c>
      <c r="E379" s="24" t="s">
        <v>47</v>
      </c>
      <c r="F379" s="83" t="s">
        <v>47</v>
      </c>
      <c r="G379" s="24">
        <v>0</v>
      </c>
      <c r="H379" s="24" t="s">
        <v>2797</v>
      </c>
      <c r="I379" s="24" t="s">
        <v>2961</v>
      </c>
      <c r="J379" s="24" t="s">
        <v>73</v>
      </c>
      <c r="K379" s="72" t="str">
        <f t="shared" si="11"/>
        <v>EUPE1515 ICPL Curncy</v>
      </c>
      <c r="L379" s="25" t="str">
        <f t="shared" si="12"/>
        <v>ICPL</v>
      </c>
      <c r="M379" s="26">
        <f t="shared" ca="1" si="12"/>
        <v>42276</v>
      </c>
      <c r="N379" s="25" t="b">
        <f t="shared" si="12"/>
        <v>1</v>
      </c>
      <c r="O379" s="84" t="e">
        <f ca="1">IF($N379,_xll.BDP($K379,O$4),"[DISABLED]")</f>
        <v>#NAME?</v>
      </c>
      <c r="P379" s="84" t="e">
        <f ca="1">IF($N379,_xll.BDP($K379,P$4),"[DISABLED]")</f>
        <v>#NAME?</v>
      </c>
      <c r="Q379" s="84" t="e">
        <f ca="1">IF($N379,_xll.BDP($K379,Q$4),"[DISABLED]")</f>
        <v>#NAME?</v>
      </c>
      <c r="R379" s="84" t="e">
        <f ca="1">IF($N379,_xll.BDH($K379,R$4,$M379),"[DISABLED]")</f>
        <v>#NAME?</v>
      </c>
      <c r="S379" s="84" t="e">
        <f ca="1">IF($N379,_xll.BDH($K379,S$4,$M379),"[DISABLED]")</f>
        <v>#NAME?</v>
      </c>
      <c r="T379" s="84" t="e">
        <f ca="1">IF($N379,_xll.BDH($K379,T$4,$M379),"[DISABLED]")</f>
        <v>#NAME?</v>
      </c>
      <c r="V379" s="106" t="s">
        <v>8980</v>
      </c>
      <c r="W379" s="107" t="s">
        <v>1055</v>
      </c>
      <c r="X379" s="108">
        <v>42276</v>
      </c>
      <c r="Y379" s="107" t="b">
        <v>1</v>
      </c>
      <c r="Z379" s="107" t="s">
        <v>7055</v>
      </c>
      <c r="AA379" s="107" t="s">
        <v>8333</v>
      </c>
      <c r="AB379" s="107" t="s">
        <v>8918</v>
      </c>
      <c r="AC379" s="107">
        <v>2567</v>
      </c>
      <c r="AD379" s="107" t="s">
        <v>6569</v>
      </c>
      <c r="AE379" s="107" t="s">
        <v>6569</v>
      </c>
    </row>
    <row r="380" spans="2:31" outlineLevel="1">
      <c r="B380" s="24" t="s">
        <v>5234</v>
      </c>
      <c r="C380" s="24" t="s">
        <v>0</v>
      </c>
      <c r="D380" s="24" t="s">
        <v>57</v>
      </c>
      <c r="E380" s="24" t="s">
        <v>47</v>
      </c>
      <c r="F380" s="83" t="s">
        <v>48</v>
      </c>
      <c r="G380" s="24">
        <v>0</v>
      </c>
      <c r="H380" s="24" t="s">
        <v>2797</v>
      </c>
      <c r="I380" s="24" t="s">
        <v>2962</v>
      </c>
      <c r="J380" s="24" t="s">
        <v>73</v>
      </c>
      <c r="K380" s="72" t="str">
        <f t="shared" si="11"/>
        <v>EUPE2015 ICPL Curncy</v>
      </c>
      <c r="L380" s="25" t="str">
        <f t="shared" si="12"/>
        <v>ICPL</v>
      </c>
      <c r="M380" s="26">
        <f t="shared" ca="1" si="12"/>
        <v>42276</v>
      </c>
      <c r="N380" s="25" t="b">
        <f t="shared" si="12"/>
        <v>1</v>
      </c>
      <c r="O380" s="84" t="e">
        <f ca="1">IF($N380,_xll.BDP($K380,O$4),"[DISABLED]")</f>
        <v>#NAME?</v>
      </c>
      <c r="P380" s="84" t="e">
        <f ca="1">IF($N380,_xll.BDP($K380,P$4),"[DISABLED]")</f>
        <v>#NAME?</v>
      </c>
      <c r="Q380" s="84" t="e">
        <f ca="1">IF($N380,_xll.BDP($K380,Q$4),"[DISABLED]")</f>
        <v>#NAME?</v>
      </c>
      <c r="R380" s="84" t="e">
        <f ca="1">IF($N380,_xll.BDH($K380,R$4,$M380),"[DISABLED]")</f>
        <v>#NAME?</v>
      </c>
      <c r="S380" s="84" t="e">
        <f ca="1">IF($N380,_xll.BDH($K380,S$4,$M380),"[DISABLED]")</f>
        <v>#NAME?</v>
      </c>
      <c r="T380" s="84" t="e">
        <f ca="1">IF($N380,_xll.BDH($K380,T$4,$M380),"[DISABLED]")</f>
        <v>#NAME?</v>
      </c>
      <c r="V380" s="106" t="s">
        <v>8981</v>
      </c>
      <c r="W380" s="107" t="s">
        <v>1055</v>
      </c>
      <c r="X380" s="108">
        <v>42276</v>
      </c>
      <c r="Y380" s="107" t="b">
        <v>1</v>
      </c>
      <c r="Z380" s="107" t="s">
        <v>7056</v>
      </c>
      <c r="AA380" s="107" t="s">
        <v>8333</v>
      </c>
      <c r="AB380" s="107" t="s">
        <v>8877</v>
      </c>
      <c r="AC380" s="107">
        <v>2806</v>
      </c>
      <c r="AD380" s="107" t="s">
        <v>6569</v>
      </c>
      <c r="AE380" s="107" t="s">
        <v>6569</v>
      </c>
    </row>
    <row r="381" spans="2:31" outlineLevel="1">
      <c r="B381" s="24" t="s">
        <v>5234</v>
      </c>
      <c r="C381" s="24" t="s">
        <v>0</v>
      </c>
      <c r="D381" s="24" t="s">
        <v>57</v>
      </c>
      <c r="E381" s="24" t="s">
        <v>48</v>
      </c>
      <c r="F381" s="24" t="s">
        <v>209</v>
      </c>
      <c r="G381" s="24">
        <v>0</v>
      </c>
      <c r="H381" s="24" t="s">
        <v>2797</v>
      </c>
      <c r="I381" s="24" t="s">
        <v>2963</v>
      </c>
      <c r="J381" s="24" t="s">
        <v>73</v>
      </c>
      <c r="K381" s="72" t="str">
        <f t="shared" si="11"/>
        <v>EUPEA20 ICPL Curncy</v>
      </c>
      <c r="L381" s="25" t="str">
        <f t="shared" si="12"/>
        <v>ICPL</v>
      </c>
      <c r="M381" s="26">
        <f t="shared" ca="1" si="12"/>
        <v>42276</v>
      </c>
      <c r="N381" s="25" t="b">
        <f t="shared" si="12"/>
        <v>1</v>
      </c>
      <c r="O381" s="84" t="e">
        <f ca="1">IF($N381,_xll.BDP($K381,O$4),"[DISABLED]")</f>
        <v>#NAME?</v>
      </c>
      <c r="P381" s="84" t="e">
        <f ca="1">IF($N381,_xll.BDP($K381,P$4),"[DISABLED]")</f>
        <v>#NAME?</v>
      </c>
      <c r="Q381" s="84" t="e">
        <f ca="1">IF($N381,_xll.BDP($K381,Q$4),"[DISABLED]")</f>
        <v>#NAME?</v>
      </c>
      <c r="R381" s="84" t="e">
        <f ca="1">IF($N381,_xll.BDH($K381,R$4,$M381),"[DISABLED]")</f>
        <v>#NAME?</v>
      </c>
      <c r="S381" s="84" t="e">
        <f ca="1">IF($N381,_xll.BDH($K381,S$4,$M381),"[DISABLED]")</f>
        <v>#NAME?</v>
      </c>
      <c r="T381" s="84" t="e">
        <f ca="1">IF($N381,_xll.BDH($K381,T$4,$M381),"[DISABLED]")</f>
        <v>#NAME?</v>
      </c>
      <c r="V381" s="106" t="s">
        <v>8982</v>
      </c>
      <c r="W381" s="107" t="s">
        <v>1055</v>
      </c>
      <c r="X381" s="108">
        <v>42276</v>
      </c>
      <c r="Y381" s="107" t="b">
        <v>1</v>
      </c>
      <c r="Z381" s="107" t="s">
        <v>7057</v>
      </c>
      <c r="AA381" s="107" t="s">
        <v>8333</v>
      </c>
      <c r="AB381" s="107" t="s">
        <v>8923</v>
      </c>
      <c r="AC381" s="107">
        <v>316</v>
      </c>
      <c r="AD381" s="107" t="s">
        <v>6569</v>
      </c>
      <c r="AE381" s="107" t="s">
        <v>6569</v>
      </c>
    </row>
    <row r="382" spans="2:31" outlineLevel="1">
      <c r="B382" s="24" t="s">
        <v>5234</v>
      </c>
      <c r="C382" s="24" t="s">
        <v>0</v>
      </c>
      <c r="D382" s="24" t="s">
        <v>57</v>
      </c>
      <c r="E382" s="24" t="s">
        <v>48</v>
      </c>
      <c r="F382" s="24" t="s">
        <v>210</v>
      </c>
      <c r="G382" s="24">
        <v>0</v>
      </c>
      <c r="H382" s="24" t="s">
        <v>2797</v>
      </c>
      <c r="I382" s="24" t="s">
        <v>2964</v>
      </c>
      <c r="J382" s="24" t="s">
        <v>73</v>
      </c>
      <c r="K382" s="72" t="str">
        <f t="shared" si="11"/>
        <v>EUPEB20 ICPL Curncy</v>
      </c>
      <c r="L382" s="25" t="str">
        <f t="shared" si="12"/>
        <v>ICPL</v>
      </c>
      <c r="M382" s="26">
        <f t="shared" ca="1" si="12"/>
        <v>42276</v>
      </c>
      <c r="N382" s="25" t="b">
        <f t="shared" si="12"/>
        <v>1</v>
      </c>
      <c r="O382" s="84" t="e">
        <f ca="1">IF($N382,_xll.BDP($K382,O$4),"[DISABLED]")</f>
        <v>#NAME?</v>
      </c>
      <c r="P382" s="84" t="e">
        <f ca="1">IF($N382,_xll.BDP($K382,P$4),"[DISABLED]")</f>
        <v>#NAME?</v>
      </c>
      <c r="Q382" s="84" t="e">
        <f ca="1">IF($N382,_xll.BDP($K382,Q$4),"[DISABLED]")</f>
        <v>#NAME?</v>
      </c>
      <c r="R382" s="84" t="e">
        <f ca="1">IF($N382,_xll.BDH($K382,R$4,$M382),"[DISABLED]")</f>
        <v>#NAME?</v>
      </c>
      <c r="S382" s="84" t="e">
        <f ca="1">IF($N382,_xll.BDH($K382,S$4,$M382),"[DISABLED]")</f>
        <v>#NAME?</v>
      </c>
      <c r="T382" s="84" t="e">
        <f ca="1">IF($N382,_xll.BDH($K382,T$4,$M382),"[DISABLED]")</f>
        <v>#NAME?</v>
      </c>
      <c r="V382" s="106" t="s">
        <v>8983</v>
      </c>
      <c r="W382" s="107" t="s">
        <v>1055</v>
      </c>
      <c r="X382" s="108">
        <v>42276</v>
      </c>
      <c r="Y382" s="107" t="b">
        <v>1</v>
      </c>
      <c r="Z382" s="107" t="s">
        <v>7058</v>
      </c>
      <c r="AA382" s="107" t="s">
        <v>8333</v>
      </c>
      <c r="AB382" s="107" t="s">
        <v>8872</v>
      </c>
      <c r="AC382" s="107">
        <v>452</v>
      </c>
      <c r="AD382" s="107" t="s">
        <v>6569</v>
      </c>
      <c r="AE382" s="107" t="s">
        <v>6569</v>
      </c>
    </row>
    <row r="383" spans="2:31" outlineLevel="1">
      <c r="B383" s="24" t="s">
        <v>5234</v>
      </c>
      <c r="C383" s="24" t="s">
        <v>0</v>
      </c>
      <c r="D383" s="24" t="s">
        <v>57</v>
      </c>
      <c r="E383" s="24" t="s">
        <v>48</v>
      </c>
      <c r="F383" s="83" t="s">
        <v>54</v>
      </c>
      <c r="G383" s="24">
        <v>0</v>
      </c>
      <c r="H383" s="24" t="s">
        <v>2797</v>
      </c>
      <c r="I383" s="24" t="s">
        <v>2965</v>
      </c>
      <c r="J383" s="24" t="s">
        <v>73</v>
      </c>
      <c r="K383" s="72" t="str">
        <f t="shared" si="11"/>
        <v>EUPEC20 ICPL Curncy</v>
      </c>
      <c r="L383" s="25" t="str">
        <f t="shared" si="12"/>
        <v>ICPL</v>
      </c>
      <c r="M383" s="26">
        <f t="shared" ca="1" si="12"/>
        <v>42276</v>
      </c>
      <c r="N383" s="25" t="b">
        <f t="shared" si="12"/>
        <v>1</v>
      </c>
      <c r="O383" s="84" t="e">
        <f ca="1">IF($N383,_xll.BDP($K383,O$4),"[DISABLED]")</f>
        <v>#NAME?</v>
      </c>
      <c r="P383" s="84" t="e">
        <f ca="1">IF($N383,_xll.BDP($K383,P$4),"[DISABLED]")</f>
        <v>#NAME?</v>
      </c>
      <c r="Q383" s="84" t="e">
        <f ca="1">IF($N383,_xll.BDP($K383,Q$4),"[DISABLED]")</f>
        <v>#NAME?</v>
      </c>
      <c r="R383" s="84" t="e">
        <f ca="1">IF($N383,_xll.BDH($K383,R$4,$M383),"[DISABLED]")</f>
        <v>#NAME?</v>
      </c>
      <c r="S383" s="84" t="e">
        <f ca="1">IF($N383,_xll.BDH($K383,S$4,$M383),"[DISABLED]")</f>
        <v>#NAME?</v>
      </c>
      <c r="T383" s="84" t="e">
        <f ca="1">IF($N383,_xll.BDH($K383,T$4,$M383),"[DISABLED]")</f>
        <v>#NAME?</v>
      </c>
      <c r="V383" s="106" t="s">
        <v>8984</v>
      </c>
      <c r="W383" s="107" t="s">
        <v>1055</v>
      </c>
      <c r="X383" s="108">
        <v>42276</v>
      </c>
      <c r="Y383" s="107" t="b">
        <v>1</v>
      </c>
      <c r="Z383" s="107" t="s">
        <v>7059</v>
      </c>
      <c r="AA383" s="107" t="s">
        <v>8333</v>
      </c>
      <c r="AB383" s="107" t="s">
        <v>8689</v>
      </c>
      <c r="AC383" s="107">
        <v>541</v>
      </c>
      <c r="AD383" s="107" t="s">
        <v>6569</v>
      </c>
      <c r="AE383" s="107" t="s">
        <v>6569</v>
      </c>
    </row>
    <row r="384" spans="2:31" outlineLevel="1">
      <c r="B384" s="24" t="s">
        <v>5234</v>
      </c>
      <c r="C384" s="24" t="s">
        <v>0</v>
      </c>
      <c r="D384" s="24" t="s">
        <v>57</v>
      </c>
      <c r="E384" s="24" t="s">
        <v>48</v>
      </c>
      <c r="F384" s="83" t="s">
        <v>58</v>
      </c>
      <c r="G384" s="24">
        <v>0</v>
      </c>
      <c r="H384" s="24" t="s">
        <v>2797</v>
      </c>
      <c r="I384" s="24" t="s">
        <v>2966</v>
      </c>
      <c r="J384" s="24" t="s">
        <v>73</v>
      </c>
      <c r="K384" s="72" t="str">
        <f t="shared" si="11"/>
        <v>EUPEF20 ICPL Curncy</v>
      </c>
      <c r="L384" s="25" t="str">
        <f t="shared" si="12"/>
        <v>ICPL</v>
      </c>
      <c r="M384" s="26">
        <f t="shared" ca="1" si="12"/>
        <v>42276</v>
      </c>
      <c r="N384" s="25" t="b">
        <f t="shared" si="12"/>
        <v>1</v>
      </c>
      <c r="O384" s="84" t="e">
        <f ca="1">IF($N384,_xll.BDP($K384,O$4),"[DISABLED]")</f>
        <v>#NAME?</v>
      </c>
      <c r="P384" s="84" t="e">
        <f ca="1">IF($N384,_xll.BDP($K384,P$4),"[DISABLED]")</f>
        <v>#NAME?</v>
      </c>
      <c r="Q384" s="84" t="e">
        <f ca="1">IF($N384,_xll.BDP($K384,Q$4),"[DISABLED]")</f>
        <v>#NAME?</v>
      </c>
      <c r="R384" s="84" t="e">
        <f ca="1">IF($N384,_xll.BDH($K384,R$4,$M384),"[DISABLED]")</f>
        <v>#NAME?</v>
      </c>
      <c r="S384" s="84" t="e">
        <f ca="1">IF($N384,_xll.BDH($K384,S$4,$M384),"[DISABLED]")</f>
        <v>#NAME?</v>
      </c>
      <c r="T384" s="84" t="e">
        <f ca="1">IF($N384,_xll.BDH($K384,T$4,$M384),"[DISABLED]")</f>
        <v>#NAME?</v>
      </c>
      <c r="V384" s="106" t="s">
        <v>8985</v>
      </c>
      <c r="W384" s="107" t="s">
        <v>1055</v>
      </c>
      <c r="X384" s="108">
        <v>42276</v>
      </c>
      <c r="Y384" s="107" t="b">
        <v>1</v>
      </c>
      <c r="Z384" s="107" t="s">
        <v>7060</v>
      </c>
      <c r="AA384" s="107" t="s">
        <v>8333</v>
      </c>
      <c r="AB384" s="107" t="s">
        <v>8638</v>
      </c>
      <c r="AC384" s="107">
        <v>759</v>
      </c>
      <c r="AD384" s="107" t="s">
        <v>6569</v>
      </c>
      <c r="AE384" s="107" t="s">
        <v>6569</v>
      </c>
    </row>
    <row r="385" spans="2:31" outlineLevel="1">
      <c r="B385" s="24" t="s">
        <v>5234</v>
      </c>
      <c r="C385" s="24" t="s">
        <v>0</v>
      </c>
      <c r="D385" s="24" t="s">
        <v>57</v>
      </c>
      <c r="E385" s="24" t="s">
        <v>48</v>
      </c>
      <c r="F385" s="83" t="s">
        <v>71</v>
      </c>
      <c r="G385" s="24">
        <v>0</v>
      </c>
      <c r="H385" s="24" t="s">
        <v>2797</v>
      </c>
      <c r="I385" s="24" t="s">
        <v>2967</v>
      </c>
      <c r="J385" s="24" t="s">
        <v>73</v>
      </c>
      <c r="K385" s="72" t="str">
        <f t="shared" si="11"/>
        <v>EUPEI20 ICPL Curncy</v>
      </c>
      <c r="L385" s="25" t="str">
        <f t="shared" si="12"/>
        <v>ICPL</v>
      </c>
      <c r="M385" s="26">
        <f t="shared" ca="1" si="12"/>
        <v>42276</v>
      </c>
      <c r="N385" s="25" t="b">
        <f t="shared" si="12"/>
        <v>1</v>
      </c>
      <c r="O385" s="84" t="e">
        <f ca="1">IF($N385,_xll.BDP($K385,O$4),"[DISABLED]")</f>
        <v>#NAME?</v>
      </c>
      <c r="P385" s="84" t="e">
        <f ca="1">IF($N385,_xll.BDP($K385,P$4),"[DISABLED]")</f>
        <v>#NAME?</v>
      </c>
      <c r="Q385" s="84" t="e">
        <f ca="1">IF($N385,_xll.BDP($K385,Q$4),"[DISABLED]")</f>
        <v>#NAME?</v>
      </c>
      <c r="R385" s="84" t="e">
        <f ca="1">IF($N385,_xll.BDH($K385,R$4,$M385),"[DISABLED]")</f>
        <v>#NAME?</v>
      </c>
      <c r="S385" s="84" t="e">
        <f ca="1">IF($N385,_xll.BDH($K385,S$4,$M385),"[DISABLED]")</f>
        <v>#NAME?</v>
      </c>
      <c r="T385" s="84" t="e">
        <f ca="1">IF($N385,_xll.BDH($K385,T$4,$M385),"[DISABLED]")</f>
        <v>#NAME?</v>
      </c>
      <c r="V385" s="106" t="s">
        <v>8986</v>
      </c>
      <c r="W385" s="107" t="s">
        <v>1055</v>
      </c>
      <c r="X385" s="108">
        <v>42276</v>
      </c>
      <c r="Y385" s="107" t="b">
        <v>1</v>
      </c>
      <c r="Z385" s="107" t="s">
        <v>7061</v>
      </c>
      <c r="AA385" s="107" t="s">
        <v>8333</v>
      </c>
      <c r="AB385" s="107" t="s">
        <v>8942</v>
      </c>
      <c r="AC385" s="107">
        <v>915</v>
      </c>
      <c r="AD385" s="107" t="s">
        <v>6569</v>
      </c>
      <c r="AE385" s="107" t="s">
        <v>6569</v>
      </c>
    </row>
    <row r="386" spans="2:31" outlineLevel="1">
      <c r="B386" s="24" t="s">
        <v>5234</v>
      </c>
      <c r="C386" s="24" t="s">
        <v>0</v>
      </c>
      <c r="D386" s="24" t="s">
        <v>57</v>
      </c>
      <c r="E386" s="24" t="s">
        <v>48</v>
      </c>
      <c r="F386" s="83" t="s">
        <v>41</v>
      </c>
      <c r="G386" s="24">
        <v>0</v>
      </c>
      <c r="H386" s="24" t="s">
        <v>2797</v>
      </c>
      <c r="I386" s="24" t="s">
        <v>2968</v>
      </c>
      <c r="J386" s="24" t="s">
        <v>73</v>
      </c>
      <c r="K386" s="72" t="str">
        <f t="shared" si="11"/>
        <v>EUPE120 ICPL Curncy</v>
      </c>
      <c r="L386" s="25" t="str">
        <f t="shared" si="12"/>
        <v>ICPL</v>
      </c>
      <c r="M386" s="26">
        <f t="shared" ca="1" si="12"/>
        <v>42276</v>
      </c>
      <c r="N386" s="25" t="b">
        <f t="shared" si="12"/>
        <v>1</v>
      </c>
      <c r="O386" s="84" t="e">
        <f ca="1">IF($N386,_xll.BDP($K386,O$4),"[DISABLED]")</f>
        <v>#NAME?</v>
      </c>
      <c r="P386" s="84" t="e">
        <f ca="1">IF($N386,_xll.BDP($K386,P$4),"[DISABLED]")</f>
        <v>#NAME?</v>
      </c>
      <c r="Q386" s="84" t="e">
        <f ca="1">IF($N386,_xll.BDP($K386,Q$4),"[DISABLED]")</f>
        <v>#NAME?</v>
      </c>
      <c r="R386" s="84" t="e">
        <f ca="1">IF($N386,_xll.BDH($K386,R$4,$M386),"[DISABLED]")</f>
        <v>#NAME?</v>
      </c>
      <c r="S386" s="84" t="e">
        <f ca="1">IF($N386,_xll.BDH($K386,S$4,$M386),"[DISABLED]")</f>
        <v>#NAME?</v>
      </c>
      <c r="T386" s="84" t="e">
        <f ca="1">IF($N386,_xll.BDH($K386,T$4,$M386),"[DISABLED]")</f>
        <v>#NAME?</v>
      </c>
      <c r="V386" s="106" t="s">
        <v>8987</v>
      </c>
      <c r="W386" s="107" t="s">
        <v>1055</v>
      </c>
      <c r="X386" s="108">
        <v>42276</v>
      </c>
      <c r="Y386" s="107" t="b">
        <v>1</v>
      </c>
      <c r="Z386" s="107" t="s">
        <v>7062</v>
      </c>
      <c r="AA386" s="107" t="s">
        <v>8333</v>
      </c>
      <c r="AB386" s="107" t="s">
        <v>8638</v>
      </c>
      <c r="AC386" s="107">
        <v>1039</v>
      </c>
      <c r="AD386" s="107" t="s">
        <v>6569</v>
      </c>
      <c r="AE386" s="107" t="s">
        <v>6569</v>
      </c>
    </row>
    <row r="387" spans="2:31" outlineLevel="1">
      <c r="B387" s="24" t="s">
        <v>5234</v>
      </c>
      <c r="C387" s="24" t="s">
        <v>0</v>
      </c>
      <c r="D387" s="24" t="s">
        <v>57</v>
      </c>
      <c r="E387" s="24" t="s">
        <v>48</v>
      </c>
      <c r="F387" s="83" t="s">
        <v>146</v>
      </c>
      <c r="G387" s="24">
        <v>0</v>
      </c>
      <c r="H387" s="24" t="s">
        <v>2797</v>
      </c>
      <c r="I387" s="24" t="s">
        <v>2969</v>
      </c>
      <c r="J387" s="24" t="s">
        <v>73</v>
      </c>
      <c r="K387" s="72" t="str">
        <f t="shared" si="11"/>
        <v>EUPER20 ICPL Curncy</v>
      </c>
      <c r="L387" s="25" t="str">
        <f t="shared" si="12"/>
        <v>ICPL</v>
      </c>
      <c r="M387" s="26">
        <f t="shared" ca="1" si="12"/>
        <v>42276</v>
      </c>
      <c r="N387" s="25" t="b">
        <f t="shared" si="12"/>
        <v>1</v>
      </c>
      <c r="O387" s="84" t="e">
        <f ca="1">IF($N387,_xll.BDP($K387,O$4),"[DISABLED]")</f>
        <v>#NAME?</v>
      </c>
      <c r="P387" s="84" t="e">
        <f ca="1">IF($N387,_xll.BDP($K387,P$4),"[DISABLED]")</f>
        <v>#NAME?</v>
      </c>
      <c r="Q387" s="84" t="e">
        <f ca="1">IF($N387,_xll.BDP($K387,Q$4),"[DISABLED]")</f>
        <v>#NAME?</v>
      </c>
      <c r="R387" s="84" t="e">
        <f ca="1">IF($N387,_xll.BDH($K387,R$4,$M387),"[DISABLED]")</f>
        <v>#NAME?</v>
      </c>
      <c r="S387" s="84" t="e">
        <f ca="1">IF($N387,_xll.BDH($K387,S$4,$M387),"[DISABLED]")</f>
        <v>#NAME?</v>
      </c>
      <c r="T387" s="84" t="e">
        <f ca="1">IF($N387,_xll.BDH($K387,T$4,$M387),"[DISABLED]")</f>
        <v>#NAME?</v>
      </c>
      <c r="V387" s="106" t="s">
        <v>8988</v>
      </c>
      <c r="W387" s="107" t="s">
        <v>1055</v>
      </c>
      <c r="X387" s="108">
        <v>42276</v>
      </c>
      <c r="Y387" s="107" t="b">
        <v>1</v>
      </c>
      <c r="Z387" s="107" t="s">
        <v>7063</v>
      </c>
      <c r="AA387" s="107" t="s">
        <v>8333</v>
      </c>
      <c r="AB387" s="107" t="s">
        <v>8914</v>
      </c>
      <c r="AC387" s="107">
        <v>1237</v>
      </c>
      <c r="AD387" s="107" t="s">
        <v>6569</v>
      </c>
      <c r="AE387" s="107" t="s">
        <v>6569</v>
      </c>
    </row>
    <row r="388" spans="2:31" outlineLevel="1">
      <c r="B388" s="24" t="s">
        <v>5234</v>
      </c>
      <c r="C388" s="24" t="s">
        <v>0</v>
      </c>
      <c r="D388" s="24" t="s">
        <v>57</v>
      </c>
      <c r="E388" s="24" t="s">
        <v>48</v>
      </c>
      <c r="F388" s="83" t="s">
        <v>42</v>
      </c>
      <c r="G388" s="24">
        <v>0</v>
      </c>
      <c r="H388" s="24" t="s">
        <v>2797</v>
      </c>
      <c r="I388" s="24" t="s">
        <v>2970</v>
      </c>
      <c r="J388" s="24" t="s">
        <v>73</v>
      </c>
      <c r="K388" s="72" t="str">
        <f t="shared" si="11"/>
        <v>EUPE220 ICPL Curncy</v>
      </c>
      <c r="L388" s="25" t="str">
        <f t="shared" si="12"/>
        <v>ICPL</v>
      </c>
      <c r="M388" s="26">
        <f t="shared" ca="1" si="12"/>
        <v>42276</v>
      </c>
      <c r="N388" s="25" t="b">
        <f t="shared" si="12"/>
        <v>1</v>
      </c>
      <c r="O388" s="84" t="e">
        <f ca="1">IF($N388,_xll.BDP($K388,O$4),"[DISABLED]")</f>
        <v>#NAME?</v>
      </c>
      <c r="P388" s="84" t="e">
        <f ca="1">IF($N388,_xll.BDP($K388,P$4),"[DISABLED]")</f>
        <v>#NAME?</v>
      </c>
      <c r="Q388" s="84" t="e">
        <f ca="1">IF($N388,_xll.BDP($K388,Q$4),"[DISABLED]")</f>
        <v>#NAME?</v>
      </c>
      <c r="R388" s="84" t="e">
        <f ca="1">IF($N388,_xll.BDH($K388,R$4,$M388),"[DISABLED]")</f>
        <v>#NAME?</v>
      </c>
      <c r="S388" s="84" t="e">
        <f ca="1">IF($N388,_xll.BDH($K388,S$4,$M388),"[DISABLED]")</f>
        <v>#NAME?</v>
      </c>
      <c r="T388" s="84" t="e">
        <f ca="1">IF($N388,_xll.BDH($K388,T$4,$M388),"[DISABLED]")</f>
        <v>#NAME?</v>
      </c>
      <c r="V388" s="106" t="s">
        <v>8989</v>
      </c>
      <c r="W388" s="107" t="s">
        <v>1055</v>
      </c>
      <c r="X388" s="108">
        <v>42276</v>
      </c>
      <c r="Y388" s="107" t="b">
        <v>1</v>
      </c>
      <c r="Z388" s="107" t="s">
        <v>7064</v>
      </c>
      <c r="AA388" s="107" t="s">
        <v>8333</v>
      </c>
      <c r="AB388" s="107" t="s">
        <v>8877</v>
      </c>
      <c r="AC388" s="107">
        <v>1395</v>
      </c>
      <c r="AD388" s="107" t="s">
        <v>6569</v>
      </c>
      <c r="AE388" s="107" t="s">
        <v>6569</v>
      </c>
    </row>
    <row r="389" spans="2:31" outlineLevel="1">
      <c r="B389" s="24" t="s">
        <v>5234</v>
      </c>
      <c r="C389" s="24" t="s">
        <v>0</v>
      </c>
      <c r="D389" s="24" t="s">
        <v>57</v>
      </c>
      <c r="E389" s="24" t="s">
        <v>48</v>
      </c>
      <c r="F389" s="83" t="s">
        <v>43</v>
      </c>
      <c r="G389" s="24">
        <v>0</v>
      </c>
      <c r="H389" s="24" t="s">
        <v>2797</v>
      </c>
      <c r="I389" s="24" t="s">
        <v>2971</v>
      </c>
      <c r="J389" s="24" t="s">
        <v>73</v>
      </c>
      <c r="K389" s="72" t="str">
        <f t="shared" si="11"/>
        <v>EUPE320 ICPL Curncy</v>
      </c>
      <c r="L389" s="25" t="str">
        <f t="shared" si="12"/>
        <v>ICPL</v>
      </c>
      <c r="M389" s="26">
        <f t="shared" ca="1" si="12"/>
        <v>42276</v>
      </c>
      <c r="N389" s="25" t="b">
        <f t="shared" si="12"/>
        <v>1</v>
      </c>
      <c r="O389" s="84" t="e">
        <f ca="1">IF($N389,_xll.BDP($K389,O$4),"[DISABLED]")</f>
        <v>#NAME?</v>
      </c>
      <c r="P389" s="84" t="e">
        <f ca="1">IF($N389,_xll.BDP($K389,P$4),"[DISABLED]")</f>
        <v>#NAME?</v>
      </c>
      <c r="Q389" s="84" t="e">
        <f ca="1">IF($N389,_xll.BDP($K389,Q$4),"[DISABLED]")</f>
        <v>#NAME?</v>
      </c>
      <c r="R389" s="84" t="e">
        <f ca="1">IF($N389,_xll.BDH($K389,R$4,$M389),"[DISABLED]")</f>
        <v>#NAME?</v>
      </c>
      <c r="S389" s="84" t="e">
        <f ca="1">IF($N389,_xll.BDH($K389,S$4,$M389),"[DISABLED]")</f>
        <v>#NAME?</v>
      </c>
      <c r="T389" s="84" t="e">
        <f ca="1">IF($N389,_xll.BDH($K389,T$4,$M389),"[DISABLED]")</f>
        <v>#NAME?</v>
      </c>
      <c r="V389" s="106" t="s">
        <v>8990</v>
      </c>
      <c r="W389" s="107" t="s">
        <v>1055</v>
      </c>
      <c r="X389" s="108">
        <v>42276</v>
      </c>
      <c r="Y389" s="107" t="b">
        <v>1</v>
      </c>
      <c r="Z389" s="107" t="s">
        <v>7065</v>
      </c>
      <c r="AA389" s="107" t="s">
        <v>8333</v>
      </c>
      <c r="AB389" s="107" t="s">
        <v>8877</v>
      </c>
      <c r="AC389" s="107">
        <v>1650</v>
      </c>
      <c r="AD389" s="107" t="s">
        <v>6569</v>
      </c>
      <c r="AE389" s="107" t="s">
        <v>6569</v>
      </c>
    </row>
    <row r="390" spans="2:31" outlineLevel="1">
      <c r="B390" s="24" t="s">
        <v>5234</v>
      </c>
      <c r="C390" s="24" t="s">
        <v>0</v>
      </c>
      <c r="D390" s="24" t="s">
        <v>57</v>
      </c>
      <c r="E390" s="24" t="s">
        <v>48</v>
      </c>
      <c r="F390" s="83" t="s">
        <v>152</v>
      </c>
      <c r="G390" s="24">
        <v>0</v>
      </c>
      <c r="H390" s="24" t="s">
        <v>2797</v>
      </c>
      <c r="I390" s="24" t="s">
        <v>2972</v>
      </c>
      <c r="J390" s="24" t="s">
        <v>73</v>
      </c>
      <c r="K390" s="72" t="str">
        <f t="shared" ref="K390:K452" si="13">I390&amp;" "&amp;L390&amp;" "&amp;J390</f>
        <v>EUPE420 ICPL Curncy</v>
      </c>
      <c r="L390" s="25" t="str">
        <f t="shared" ref="L390:N452" si="14">L$4</f>
        <v>ICPL</v>
      </c>
      <c r="M390" s="26">
        <f t="shared" ca="1" si="14"/>
        <v>42276</v>
      </c>
      <c r="N390" s="25" t="b">
        <f t="shared" si="14"/>
        <v>1</v>
      </c>
      <c r="O390" s="84" t="e">
        <f ca="1">IF($N390,_xll.BDP($K390,O$4),"[DISABLED]")</f>
        <v>#NAME?</v>
      </c>
      <c r="P390" s="84" t="e">
        <f ca="1">IF($N390,_xll.BDP($K390,P$4),"[DISABLED]")</f>
        <v>#NAME?</v>
      </c>
      <c r="Q390" s="84" t="e">
        <f ca="1">IF($N390,_xll.BDP($K390,Q$4),"[DISABLED]")</f>
        <v>#NAME?</v>
      </c>
      <c r="R390" s="84" t="e">
        <f ca="1">IF($N390,_xll.BDH($K390,R$4,$M390),"[DISABLED]")</f>
        <v>#NAME?</v>
      </c>
      <c r="S390" s="84" t="e">
        <f ca="1">IF($N390,_xll.BDH($K390,S$4,$M390),"[DISABLED]")</f>
        <v>#NAME?</v>
      </c>
      <c r="T390" s="84" t="e">
        <f ca="1">IF($N390,_xll.BDH($K390,T$4,$M390),"[DISABLED]")</f>
        <v>#NAME?</v>
      </c>
      <c r="V390" s="106" t="s">
        <v>8991</v>
      </c>
      <c r="W390" s="107" t="s">
        <v>1055</v>
      </c>
      <c r="X390" s="108">
        <v>42276</v>
      </c>
      <c r="Y390" s="107" t="b">
        <v>1</v>
      </c>
      <c r="Z390" s="107" t="s">
        <v>7066</v>
      </c>
      <c r="AA390" s="107" t="s">
        <v>8333</v>
      </c>
      <c r="AB390" s="107" t="s">
        <v>8877</v>
      </c>
      <c r="AC390" s="107">
        <v>1869</v>
      </c>
      <c r="AD390" s="107" t="s">
        <v>6569</v>
      </c>
      <c r="AE390" s="107" t="s">
        <v>6569</v>
      </c>
    </row>
    <row r="391" spans="2:31" outlineLevel="1">
      <c r="B391" s="24" t="s">
        <v>5234</v>
      </c>
      <c r="C391" s="24" t="s">
        <v>0</v>
      </c>
      <c r="D391" s="24" t="s">
        <v>57</v>
      </c>
      <c r="E391" s="24" t="s">
        <v>48</v>
      </c>
      <c r="F391" s="83" t="s">
        <v>44</v>
      </c>
      <c r="G391" s="24">
        <v>0</v>
      </c>
      <c r="H391" s="24" t="s">
        <v>2797</v>
      </c>
      <c r="I391" s="24" t="s">
        <v>2973</v>
      </c>
      <c r="J391" s="24" t="s">
        <v>73</v>
      </c>
      <c r="K391" s="72" t="str">
        <f t="shared" si="13"/>
        <v>EUPE520 ICPL Curncy</v>
      </c>
      <c r="L391" s="25" t="str">
        <f t="shared" si="14"/>
        <v>ICPL</v>
      </c>
      <c r="M391" s="26">
        <f t="shared" ca="1" si="14"/>
        <v>42276</v>
      </c>
      <c r="N391" s="25" t="b">
        <f t="shared" si="14"/>
        <v>1</v>
      </c>
      <c r="O391" s="84" t="e">
        <f ca="1">IF($N391,_xll.BDP($K391,O$4),"[DISABLED]")</f>
        <v>#NAME?</v>
      </c>
      <c r="P391" s="84" t="e">
        <f ca="1">IF($N391,_xll.BDP($K391,P$4),"[DISABLED]")</f>
        <v>#NAME?</v>
      </c>
      <c r="Q391" s="84" t="e">
        <f ca="1">IF($N391,_xll.BDP($K391,Q$4),"[DISABLED]")</f>
        <v>#NAME?</v>
      </c>
      <c r="R391" s="84" t="e">
        <f ca="1">IF($N391,_xll.BDH($K391,R$4,$M391),"[DISABLED]")</f>
        <v>#NAME?</v>
      </c>
      <c r="S391" s="84" t="e">
        <f ca="1">IF($N391,_xll.BDH($K391,S$4,$M391),"[DISABLED]")</f>
        <v>#NAME?</v>
      </c>
      <c r="T391" s="84" t="e">
        <f ca="1">IF($N391,_xll.BDH($K391,T$4,$M391),"[DISABLED]")</f>
        <v>#NAME?</v>
      </c>
      <c r="V391" s="106" t="s">
        <v>8992</v>
      </c>
      <c r="W391" s="107" t="s">
        <v>1055</v>
      </c>
      <c r="X391" s="108">
        <v>42276</v>
      </c>
      <c r="Y391" s="107" t="b">
        <v>1</v>
      </c>
      <c r="Z391" s="107" t="s">
        <v>7067</v>
      </c>
      <c r="AA391" s="107" t="s">
        <v>8333</v>
      </c>
      <c r="AB391" s="107" t="s">
        <v>8877</v>
      </c>
      <c r="AC391" s="107">
        <v>2054</v>
      </c>
      <c r="AD391" s="107" t="s">
        <v>6569</v>
      </c>
      <c r="AE391" s="107" t="s">
        <v>6569</v>
      </c>
    </row>
    <row r="392" spans="2:31" outlineLevel="1">
      <c r="B392" s="24" t="s">
        <v>5234</v>
      </c>
      <c r="C392" s="24" t="s">
        <v>0</v>
      </c>
      <c r="D392" s="24" t="s">
        <v>57</v>
      </c>
      <c r="E392" s="24" t="s">
        <v>48</v>
      </c>
      <c r="F392" s="83" t="s">
        <v>45</v>
      </c>
      <c r="G392" s="24">
        <v>0</v>
      </c>
      <c r="H392" s="24" t="s">
        <v>2797</v>
      </c>
      <c r="I392" s="24" t="s">
        <v>2974</v>
      </c>
      <c r="J392" s="24" t="s">
        <v>73</v>
      </c>
      <c r="K392" s="72" t="str">
        <f t="shared" si="13"/>
        <v>EUPE720 ICPL Curncy</v>
      </c>
      <c r="L392" s="25" t="str">
        <f t="shared" si="14"/>
        <v>ICPL</v>
      </c>
      <c r="M392" s="26">
        <f t="shared" ca="1" si="14"/>
        <v>42276</v>
      </c>
      <c r="N392" s="25" t="b">
        <f t="shared" si="14"/>
        <v>1</v>
      </c>
      <c r="O392" s="84" t="e">
        <f ca="1">IF($N392,_xll.BDP($K392,O$4),"[DISABLED]")</f>
        <v>#NAME?</v>
      </c>
      <c r="P392" s="84" t="e">
        <f ca="1">IF($N392,_xll.BDP($K392,P$4),"[DISABLED]")</f>
        <v>#NAME?</v>
      </c>
      <c r="Q392" s="84" t="e">
        <f ca="1">IF($N392,_xll.BDP($K392,Q$4),"[DISABLED]")</f>
        <v>#NAME?</v>
      </c>
      <c r="R392" s="84" t="e">
        <f ca="1">IF($N392,_xll.BDH($K392,R$4,$M392),"[DISABLED]")</f>
        <v>#NAME?</v>
      </c>
      <c r="S392" s="84" t="e">
        <f ca="1">IF($N392,_xll.BDH($K392,S$4,$M392),"[DISABLED]")</f>
        <v>#NAME?</v>
      </c>
      <c r="T392" s="84" t="e">
        <f ca="1">IF($N392,_xll.BDH($K392,T$4,$M392),"[DISABLED]")</f>
        <v>#NAME?</v>
      </c>
      <c r="V392" s="106" t="s">
        <v>8993</v>
      </c>
      <c r="W392" s="107" t="s">
        <v>1055</v>
      </c>
      <c r="X392" s="108">
        <v>42276</v>
      </c>
      <c r="Y392" s="107" t="b">
        <v>1</v>
      </c>
      <c r="Z392" s="107" t="s">
        <v>7068</v>
      </c>
      <c r="AA392" s="107" t="s">
        <v>8333</v>
      </c>
      <c r="AB392" s="107" t="s">
        <v>8877</v>
      </c>
      <c r="AC392" s="107">
        <v>2339</v>
      </c>
      <c r="AD392" s="107" t="s">
        <v>6569</v>
      </c>
      <c r="AE392" s="107" t="s">
        <v>6569</v>
      </c>
    </row>
    <row r="393" spans="2:31" outlineLevel="1">
      <c r="B393" s="24" t="s">
        <v>5234</v>
      </c>
      <c r="C393" s="24" t="s">
        <v>0</v>
      </c>
      <c r="D393" s="24" t="s">
        <v>57</v>
      </c>
      <c r="E393" s="24" t="s">
        <v>48</v>
      </c>
      <c r="F393" s="83" t="s">
        <v>46</v>
      </c>
      <c r="G393" s="24">
        <v>0</v>
      </c>
      <c r="H393" s="24" t="s">
        <v>2797</v>
      </c>
      <c r="I393" s="24" t="s">
        <v>2975</v>
      </c>
      <c r="J393" s="24" t="s">
        <v>73</v>
      </c>
      <c r="K393" s="72" t="str">
        <f t="shared" si="13"/>
        <v>EUPE1020 ICPL Curncy</v>
      </c>
      <c r="L393" s="25" t="str">
        <f t="shared" si="14"/>
        <v>ICPL</v>
      </c>
      <c r="M393" s="26">
        <f t="shared" ca="1" si="14"/>
        <v>42276</v>
      </c>
      <c r="N393" s="25" t="b">
        <f t="shared" si="14"/>
        <v>1</v>
      </c>
      <c r="O393" s="84" t="e">
        <f ca="1">IF($N393,_xll.BDP($K393,O$4),"[DISABLED]")</f>
        <v>#NAME?</v>
      </c>
      <c r="P393" s="84" t="e">
        <f ca="1">IF($N393,_xll.BDP($K393,P$4),"[DISABLED]")</f>
        <v>#NAME?</v>
      </c>
      <c r="Q393" s="84" t="e">
        <f ca="1">IF($N393,_xll.BDP($K393,Q$4),"[DISABLED]")</f>
        <v>#NAME?</v>
      </c>
      <c r="R393" s="84" t="e">
        <f ca="1">IF($N393,_xll.BDH($K393,R$4,$M393),"[DISABLED]")</f>
        <v>#NAME?</v>
      </c>
      <c r="S393" s="84" t="e">
        <f ca="1">IF($N393,_xll.BDH($K393,S$4,$M393),"[DISABLED]")</f>
        <v>#NAME?</v>
      </c>
      <c r="T393" s="84" t="e">
        <f ca="1">IF($N393,_xll.BDH($K393,T$4,$M393),"[DISABLED]")</f>
        <v>#NAME?</v>
      </c>
      <c r="V393" s="106" t="s">
        <v>8994</v>
      </c>
      <c r="W393" s="107" t="s">
        <v>1055</v>
      </c>
      <c r="X393" s="108">
        <v>42276</v>
      </c>
      <c r="Y393" s="107" t="b">
        <v>1</v>
      </c>
      <c r="Z393" s="107" t="s">
        <v>7069</v>
      </c>
      <c r="AA393" s="107" t="s">
        <v>8333</v>
      </c>
      <c r="AB393" s="107" t="s">
        <v>8897</v>
      </c>
      <c r="AC393" s="107">
        <v>2707</v>
      </c>
      <c r="AD393" s="107" t="s">
        <v>6569</v>
      </c>
      <c r="AE393" s="107" t="s">
        <v>6569</v>
      </c>
    </row>
    <row r="394" spans="2:31" outlineLevel="1">
      <c r="B394" s="24" t="s">
        <v>5234</v>
      </c>
      <c r="C394" s="24" t="s">
        <v>0</v>
      </c>
      <c r="D394" s="24" t="s">
        <v>57</v>
      </c>
      <c r="E394" s="24" t="s">
        <v>48</v>
      </c>
      <c r="F394" s="83" t="s">
        <v>47</v>
      </c>
      <c r="G394" s="24">
        <v>0</v>
      </c>
      <c r="H394" s="24" t="s">
        <v>2797</v>
      </c>
      <c r="I394" s="24" t="s">
        <v>2976</v>
      </c>
      <c r="J394" s="24" t="s">
        <v>73</v>
      </c>
      <c r="K394" s="72" t="str">
        <f t="shared" si="13"/>
        <v>EUPE1520 ICPL Curncy</v>
      </c>
      <c r="L394" s="25" t="str">
        <f t="shared" si="14"/>
        <v>ICPL</v>
      </c>
      <c r="M394" s="26">
        <f t="shared" ca="1" si="14"/>
        <v>42276</v>
      </c>
      <c r="N394" s="25" t="b">
        <f t="shared" si="14"/>
        <v>1</v>
      </c>
      <c r="O394" s="84" t="e">
        <f ca="1">IF($N394,_xll.BDP($K394,O$4),"[DISABLED]")</f>
        <v>#NAME?</v>
      </c>
      <c r="P394" s="84" t="e">
        <f ca="1">IF($N394,_xll.BDP($K394,P$4),"[DISABLED]")</f>
        <v>#NAME?</v>
      </c>
      <c r="Q394" s="84" t="e">
        <f ca="1">IF($N394,_xll.BDP($K394,Q$4),"[DISABLED]")</f>
        <v>#NAME?</v>
      </c>
      <c r="R394" s="84" t="e">
        <f ca="1">IF($N394,_xll.BDH($K394,R$4,$M394),"[DISABLED]")</f>
        <v>#NAME?</v>
      </c>
      <c r="S394" s="84" t="e">
        <f ca="1">IF($N394,_xll.BDH($K394,S$4,$M394),"[DISABLED]")</f>
        <v>#NAME?</v>
      </c>
      <c r="T394" s="84" t="e">
        <f ca="1">IF($N394,_xll.BDH($K394,T$4,$M394),"[DISABLED]")</f>
        <v>#NAME?</v>
      </c>
      <c r="V394" s="106" t="s">
        <v>8995</v>
      </c>
      <c r="W394" s="107" t="s">
        <v>1055</v>
      </c>
      <c r="X394" s="108">
        <v>42276</v>
      </c>
      <c r="Y394" s="107" t="b">
        <v>1</v>
      </c>
      <c r="Z394" s="107" t="s">
        <v>7070</v>
      </c>
      <c r="AA394" s="107" t="s">
        <v>8333</v>
      </c>
      <c r="AB394" s="107" t="s">
        <v>8914</v>
      </c>
      <c r="AC394" s="107">
        <v>3103</v>
      </c>
      <c r="AD394" s="107" t="s">
        <v>6569</v>
      </c>
      <c r="AE394" s="107" t="s">
        <v>6569</v>
      </c>
    </row>
    <row r="395" spans="2:31" outlineLevel="1">
      <c r="B395" s="24" t="s">
        <v>5234</v>
      </c>
      <c r="C395" s="24" t="s">
        <v>0</v>
      </c>
      <c r="D395" s="24" t="s">
        <v>57</v>
      </c>
      <c r="E395" s="24" t="s">
        <v>48</v>
      </c>
      <c r="F395" s="83" t="s">
        <v>48</v>
      </c>
      <c r="G395" s="24">
        <v>0</v>
      </c>
      <c r="H395" s="24" t="s">
        <v>2797</v>
      </c>
      <c r="I395" s="24" t="s">
        <v>2977</v>
      </c>
      <c r="J395" s="24" t="s">
        <v>73</v>
      </c>
      <c r="K395" s="72" t="str">
        <f t="shared" si="13"/>
        <v>EUPE2020 ICPL Curncy</v>
      </c>
      <c r="L395" s="25" t="str">
        <f t="shared" si="14"/>
        <v>ICPL</v>
      </c>
      <c r="M395" s="26">
        <f t="shared" ca="1" si="14"/>
        <v>42276</v>
      </c>
      <c r="N395" s="25" t="b">
        <f t="shared" si="14"/>
        <v>1</v>
      </c>
      <c r="O395" s="84" t="e">
        <f ca="1">IF($N395,_xll.BDP($K395,O$4),"[DISABLED]")</f>
        <v>#NAME?</v>
      </c>
      <c r="P395" s="84" t="e">
        <f ca="1">IF($N395,_xll.BDP($K395,P$4),"[DISABLED]")</f>
        <v>#NAME?</v>
      </c>
      <c r="Q395" s="84" t="e">
        <f ca="1">IF($N395,_xll.BDP($K395,Q$4),"[DISABLED]")</f>
        <v>#NAME?</v>
      </c>
      <c r="R395" s="84" t="e">
        <f ca="1">IF($N395,_xll.BDH($K395,R$4,$M395),"[DISABLED]")</f>
        <v>#NAME?</v>
      </c>
      <c r="S395" s="84" t="e">
        <f ca="1">IF($N395,_xll.BDH($K395,S$4,$M395),"[DISABLED]")</f>
        <v>#NAME?</v>
      </c>
      <c r="T395" s="84" t="e">
        <f ca="1">IF($N395,_xll.BDH($K395,T$4,$M395),"[DISABLED]")</f>
        <v>#NAME?</v>
      </c>
      <c r="V395" s="106" t="s">
        <v>8996</v>
      </c>
      <c r="W395" s="107" t="s">
        <v>1055</v>
      </c>
      <c r="X395" s="108">
        <v>42276</v>
      </c>
      <c r="Y395" s="107" t="b">
        <v>1</v>
      </c>
      <c r="Z395" s="107" t="s">
        <v>7071</v>
      </c>
      <c r="AA395" s="107" t="s">
        <v>8333</v>
      </c>
      <c r="AB395" s="107" t="s">
        <v>8997</v>
      </c>
      <c r="AC395" s="107">
        <v>3375</v>
      </c>
      <c r="AD395" s="107" t="s">
        <v>6569</v>
      </c>
      <c r="AE395" s="107" t="s">
        <v>6569</v>
      </c>
    </row>
    <row r="396" spans="2:31" outlineLevel="1">
      <c r="B396" s="24" t="s">
        <v>5234</v>
      </c>
      <c r="C396" s="24" t="s">
        <v>0</v>
      </c>
      <c r="D396" s="24" t="s">
        <v>57</v>
      </c>
      <c r="E396" s="24" t="s">
        <v>49</v>
      </c>
      <c r="F396" s="24" t="s">
        <v>209</v>
      </c>
      <c r="G396" s="24">
        <v>0</v>
      </c>
      <c r="H396" s="24" t="s">
        <v>2797</v>
      </c>
      <c r="I396" s="24" t="s">
        <v>2978</v>
      </c>
      <c r="J396" s="24" t="s">
        <v>73</v>
      </c>
      <c r="K396" s="72" t="str">
        <f t="shared" si="13"/>
        <v>EUPEA25 ICPL Curncy</v>
      </c>
      <c r="L396" s="25" t="str">
        <f t="shared" si="14"/>
        <v>ICPL</v>
      </c>
      <c r="M396" s="26">
        <f t="shared" ca="1" si="14"/>
        <v>42276</v>
      </c>
      <c r="N396" s="25" t="b">
        <f t="shared" si="14"/>
        <v>1</v>
      </c>
      <c r="O396" s="84" t="e">
        <f ca="1">IF($N396,_xll.BDP($K396,O$4),"[DISABLED]")</f>
        <v>#NAME?</v>
      </c>
      <c r="P396" s="84" t="e">
        <f ca="1">IF($N396,_xll.BDP($K396,P$4),"[DISABLED]")</f>
        <v>#NAME?</v>
      </c>
      <c r="Q396" s="84" t="e">
        <f ca="1">IF($N396,_xll.BDP($K396,Q$4),"[DISABLED]")</f>
        <v>#NAME?</v>
      </c>
      <c r="R396" s="84" t="e">
        <f ca="1">IF($N396,_xll.BDH($K396,R$4,$M396),"[DISABLED]")</f>
        <v>#NAME?</v>
      </c>
      <c r="S396" s="84" t="e">
        <f ca="1">IF($N396,_xll.BDH($K396,S$4,$M396),"[DISABLED]")</f>
        <v>#NAME?</v>
      </c>
      <c r="T396" s="84" t="e">
        <f ca="1">IF($N396,_xll.BDH($K396,T$4,$M396),"[DISABLED]")</f>
        <v>#NAME?</v>
      </c>
      <c r="V396" s="106" t="s">
        <v>8998</v>
      </c>
      <c r="W396" s="107" t="s">
        <v>1055</v>
      </c>
      <c r="X396" s="108">
        <v>42276</v>
      </c>
      <c r="Y396" s="107" t="b">
        <v>1</v>
      </c>
      <c r="Z396" s="107" t="s">
        <v>7072</v>
      </c>
      <c r="AA396" s="107" t="s">
        <v>8333</v>
      </c>
      <c r="AB396" s="107" t="s">
        <v>8872</v>
      </c>
      <c r="AC396" s="107">
        <v>396</v>
      </c>
      <c r="AD396" s="107" t="s">
        <v>6569</v>
      </c>
      <c r="AE396" s="107" t="s">
        <v>6569</v>
      </c>
    </row>
    <row r="397" spans="2:31" outlineLevel="1">
      <c r="B397" s="24" t="s">
        <v>5234</v>
      </c>
      <c r="C397" s="24" t="s">
        <v>0</v>
      </c>
      <c r="D397" s="24" t="s">
        <v>57</v>
      </c>
      <c r="E397" s="24" t="s">
        <v>49</v>
      </c>
      <c r="F397" s="24" t="s">
        <v>210</v>
      </c>
      <c r="G397" s="24">
        <v>0</v>
      </c>
      <c r="H397" s="24" t="s">
        <v>2797</v>
      </c>
      <c r="I397" s="24" t="s">
        <v>2979</v>
      </c>
      <c r="J397" s="24" t="s">
        <v>73</v>
      </c>
      <c r="K397" s="72" t="str">
        <f t="shared" si="13"/>
        <v>EUPEB25 ICPL Curncy</v>
      </c>
      <c r="L397" s="25" t="str">
        <f t="shared" si="14"/>
        <v>ICPL</v>
      </c>
      <c r="M397" s="26">
        <f t="shared" ca="1" si="14"/>
        <v>42276</v>
      </c>
      <c r="N397" s="25" t="b">
        <f t="shared" si="14"/>
        <v>1</v>
      </c>
      <c r="O397" s="84" t="e">
        <f ca="1">IF($N397,_xll.BDP($K397,O$4),"[DISABLED]")</f>
        <v>#NAME?</v>
      </c>
      <c r="P397" s="84" t="e">
        <f ca="1">IF($N397,_xll.BDP($K397,P$4),"[DISABLED]")</f>
        <v>#NAME?</v>
      </c>
      <c r="Q397" s="84" t="e">
        <f ca="1">IF($N397,_xll.BDP($K397,Q$4),"[DISABLED]")</f>
        <v>#NAME?</v>
      </c>
      <c r="R397" s="84" t="e">
        <f ca="1">IF($N397,_xll.BDH($K397,R$4,$M397),"[DISABLED]")</f>
        <v>#NAME?</v>
      </c>
      <c r="S397" s="84" t="e">
        <f ca="1">IF($N397,_xll.BDH($K397,S$4,$M397),"[DISABLED]")</f>
        <v>#NAME?</v>
      </c>
      <c r="T397" s="84" t="e">
        <f ca="1">IF($N397,_xll.BDH($K397,T$4,$M397),"[DISABLED]")</f>
        <v>#NAME?</v>
      </c>
      <c r="V397" s="106" t="s">
        <v>8999</v>
      </c>
      <c r="W397" s="107" t="s">
        <v>1055</v>
      </c>
      <c r="X397" s="108">
        <v>42276</v>
      </c>
      <c r="Y397" s="107" t="b">
        <v>1</v>
      </c>
      <c r="Z397" s="107" t="s">
        <v>7073</v>
      </c>
      <c r="AA397" s="107" t="s">
        <v>8333</v>
      </c>
      <c r="AB397" s="107" t="s">
        <v>8890</v>
      </c>
      <c r="AC397" s="107">
        <v>559</v>
      </c>
      <c r="AD397" s="107" t="s">
        <v>6569</v>
      </c>
      <c r="AE397" s="107" t="s">
        <v>6569</v>
      </c>
    </row>
    <row r="398" spans="2:31" outlineLevel="1">
      <c r="B398" s="24" t="s">
        <v>5234</v>
      </c>
      <c r="C398" s="24" t="s">
        <v>0</v>
      </c>
      <c r="D398" s="24" t="s">
        <v>57</v>
      </c>
      <c r="E398" s="24" t="s">
        <v>49</v>
      </c>
      <c r="F398" s="83" t="s">
        <v>54</v>
      </c>
      <c r="G398" s="24">
        <v>0</v>
      </c>
      <c r="H398" s="24" t="s">
        <v>2797</v>
      </c>
      <c r="I398" s="24" t="s">
        <v>2980</v>
      </c>
      <c r="J398" s="24" t="s">
        <v>73</v>
      </c>
      <c r="K398" s="72" t="str">
        <f t="shared" si="13"/>
        <v>EUPEC25 ICPL Curncy</v>
      </c>
      <c r="L398" s="25" t="str">
        <f t="shared" si="14"/>
        <v>ICPL</v>
      </c>
      <c r="M398" s="26">
        <f t="shared" ca="1" si="14"/>
        <v>42276</v>
      </c>
      <c r="N398" s="25" t="b">
        <f t="shared" si="14"/>
        <v>1</v>
      </c>
      <c r="O398" s="84" t="e">
        <f ca="1">IF($N398,_xll.BDP($K398,O$4),"[DISABLED]")</f>
        <v>#NAME?</v>
      </c>
      <c r="P398" s="84" t="e">
        <f ca="1">IF($N398,_xll.BDP($K398,P$4),"[DISABLED]")</f>
        <v>#NAME?</v>
      </c>
      <c r="Q398" s="84" t="e">
        <f ca="1">IF($N398,_xll.BDP($K398,Q$4),"[DISABLED]")</f>
        <v>#NAME?</v>
      </c>
      <c r="R398" s="84" t="e">
        <f ca="1">IF($N398,_xll.BDH($K398,R$4,$M398),"[DISABLED]")</f>
        <v>#NAME?</v>
      </c>
      <c r="S398" s="84" t="e">
        <f ca="1">IF($N398,_xll.BDH($K398,S$4,$M398),"[DISABLED]")</f>
        <v>#NAME?</v>
      </c>
      <c r="T398" s="84" t="e">
        <f ca="1">IF($N398,_xll.BDH($K398,T$4,$M398),"[DISABLED]")</f>
        <v>#NAME?</v>
      </c>
      <c r="V398" s="106" t="s">
        <v>9000</v>
      </c>
      <c r="W398" s="107" t="s">
        <v>1055</v>
      </c>
      <c r="X398" s="108">
        <v>42276</v>
      </c>
      <c r="Y398" s="107" t="b">
        <v>1</v>
      </c>
      <c r="Z398" s="107" t="s">
        <v>7074</v>
      </c>
      <c r="AA398" s="107" t="s">
        <v>8333</v>
      </c>
      <c r="AB398" s="107" t="s">
        <v>8638</v>
      </c>
      <c r="AC398" s="107">
        <v>663</v>
      </c>
      <c r="AD398" s="107" t="s">
        <v>6569</v>
      </c>
      <c r="AE398" s="107" t="s">
        <v>6569</v>
      </c>
    </row>
    <row r="399" spans="2:31" outlineLevel="1">
      <c r="B399" s="24" t="s">
        <v>5234</v>
      </c>
      <c r="C399" s="24" t="s">
        <v>0</v>
      </c>
      <c r="D399" s="24" t="s">
        <v>57</v>
      </c>
      <c r="E399" s="24" t="s">
        <v>49</v>
      </c>
      <c r="F399" s="83" t="s">
        <v>58</v>
      </c>
      <c r="G399" s="24">
        <v>0</v>
      </c>
      <c r="H399" s="24" t="s">
        <v>2797</v>
      </c>
      <c r="I399" s="24" t="s">
        <v>2981</v>
      </c>
      <c r="J399" s="24" t="s">
        <v>73</v>
      </c>
      <c r="K399" s="72" t="str">
        <f t="shared" si="13"/>
        <v>EUPEF25 ICPL Curncy</v>
      </c>
      <c r="L399" s="25" t="str">
        <f t="shared" si="14"/>
        <v>ICPL</v>
      </c>
      <c r="M399" s="26">
        <f t="shared" ca="1" si="14"/>
        <v>42276</v>
      </c>
      <c r="N399" s="25" t="b">
        <f t="shared" si="14"/>
        <v>1</v>
      </c>
      <c r="O399" s="84" t="e">
        <f ca="1">IF($N399,_xll.BDP($K399,O$4),"[DISABLED]")</f>
        <v>#NAME?</v>
      </c>
      <c r="P399" s="84" t="e">
        <f ca="1">IF($N399,_xll.BDP($K399,P$4),"[DISABLED]")</f>
        <v>#NAME?</v>
      </c>
      <c r="Q399" s="84" t="e">
        <f ca="1">IF($N399,_xll.BDP($K399,Q$4),"[DISABLED]")</f>
        <v>#NAME?</v>
      </c>
      <c r="R399" s="84" t="e">
        <f ca="1">IF($N399,_xll.BDH($K399,R$4,$M399),"[DISABLED]")</f>
        <v>#NAME?</v>
      </c>
      <c r="S399" s="84" t="e">
        <f ca="1">IF($N399,_xll.BDH($K399,S$4,$M399),"[DISABLED]")</f>
        <v>#NAME?</v>
      </c>
      <c r="T399" s="84" t="e">
        <f ca="1">IF($N399,_xll.BDH($K399,T$4,$M399),"[DISABLED]")</f>
        <v>#NAME?</v>
      </c>
      <c r="V399" s="106" t="s">
        <v>9001</v>
      </c>
      <c r="W399" s="107" t="s">
        <v>1055</v>
      </c>
      <c r="X399" s="108">
        <v>42276</v>
      </c>
      <c r="Y399" s="107" t="b">
        <v>1</v>
      </c>
      <c r="Z399" s="107" t="s">
        <v>7075</v>
      </c>
      <c r="AA399" s="107" t="s">
        <v>8333</v>
      </c>
      <c r="AB399" s="107" t="s">
        <v>8914</v>
      </c>
      <c r="AC399" s="107">
        <v>925</v>
      </c>
      <c r="AD399" s="107" t="s">
        <v>6569</v>
      </c>
      <c r="AE399" s="107" t="s">
        <v>6569</v>
      </c>
    </row>
    <row r="400" spans="2:31" outlineLevel="1">
      <c r="B400" s="24" t="s">
        <v>5234</v>
      </c>
      <c r="C400" s="24" t="s">
        <v>0</v>
      </c>
      <c r="D400" s="24" t="s">
        <v>57</v>
      </c>
      <c r="E400" s="24" t="s">
        <v>49</v>
      </c>
      <c r="F400" s="83" t="s">
        <v>71</v>
      </c>
      <c r="G400" s="24">
        <v>0</v>
      </c>
      <c r="H400" s="24" t="s">
        <v>2797</v>
      </c>
      <c r="I400" s="24" t="s">
        <v>2982</v>
      </c>
      <c r="J400" s="24" t="s">
        <v>73</v>
      </c>
      <c r="K400" s="72" t="str">
        <f t="shared" si="13"/>
        <v>EUPEI25 ICPL Curncy</v>
      </c>
      <c r="L400" s="25" t="str">
        <f t="shared" si="14"/>
        <v>ICPL</v>
      </c>
      <c r="M400" s="26">
        <f t="shared" ca="1" si="14"/>
        <v>42276</v>
      </c>
      <c r="N400" s="25" t="b">
        <f t="shared" si="14"/>
        <v>1</v>
      </c>
      <c r="O400" s="84" t="e">
        <f ca="1">IF($N400,_xll.BDP($K400,O$4),"[DISABLED]")</f>
        <v>#NAME?</v>
      </c>
      <c r="P400" s="84" t="e">
        <f ca="1">IF($N400,_xll.BDP($K400,P$4),"[DISABLED]")</f>
        <v>#NAME?</v>
      </c>
      <c r="Q400" s="84" t="e">
        <f ca="1">IF($N400,_xll.BDP($K400,Q$4),"[DISABLED]")</f>
        <v>#NAME?</v>
      </c>
      <c r="R400" s="84" t="e">
        <f ca="1">IF($N400,_xll.BDH($K400,R$4,$M400),"[DISABLED]")</f>
        <v>#NAME?</v>
      </c>
      <c r="S400" s="84" t="e">
        <f ca="1">IF($N400,_xll.BDH($K400,S$4,$M400),"[DISABLED]")</f>
        <v>#NAME?</v>
      </c>
      <c r="T400" s="84" t="e">
        <f ca="1">IF($N400,_xll.BDH($K400,T$4,$M400),"[DISABLED]")</f>
        <v>#NAME?</v>
      </c>
      <c r="V400" s="106" t="s">
        <v>9002</v>
      </c>
      <c r="W400" s="107" t="s">
        <v>1055</v>
      </c>
      <c r="X400" s="108">
        <v>42276</v>
      </c>
      <c r="Y400" s="107" t="b">
        <v>1</v>
      </c>
      <c r="Z400" s="107" t="s">
        <v>7076</v>
      </c>
      <c r="AA400" s="107" t="s">
        <v>8333</v>
      </c>
      <c r="AB400" s="107" t="s">
        <v>8942</v>
      </c>
      <c r="AC400" s="107">
        <v>1114</v>
      </c>
      <c r="AD400" s="107" t="s">
        <v>6569</v>
      </c>
      <c r="AE400" s="107" t="s">
        <v>6569</v>
      </c>
    </row>
    <row r="401" spans="2:31" outlineLevel="1">
      <c r="B401" s="24" t="s">
        <v>5234</v>
      </c>
      <c r="C401" s="24" t="s">
        <v>0</v>
      </c>
      <c r="D401" s="24" t="s">
        <v>57</v>
      </c>
      <c r="E401" s="24" t="s">
        <v>49</v>
      </c>
      <c r="F401" s="83" t="s">
        <v>41</v>
      </c>
      <c r="G401" s="24">
        <v>0</v>
      </c>
      <c r="H401" s="24" t="s">
        <v>2797</v>
      </c>
      <c r="I401" s="24" t="s">
        <v>2983</v>
      </c>
      <c r="J401" s="24" t="s">
        <v>73</v>
      </c>
      <c r="K401" s="72" t="str">
        <f t="shared" si="13"/>
        <v>EUPE125 ICPL Curncy</v>
      </c>
      <c r="L401" s="25" t="str">
        <f t="shared" si="14"/>
        <v>ICPL</v>
      </c>
      <c r="M401" s="26">
        <f t="shared" ca="1" si="14"/>
        <v>42276</v>
      </c>
      <c r="N401" s="25" t="b">
        <f t="shared" si="14"/>
        <v>1</v>
      </c>
      <c r="O401" s="84" t="e">
        <f ca="1">IF($N401,_xll.BDP($K401,O$4),"[DISABLED]")</f>
        <v>#NAME?</v>
      </c>
      <c r="P401" s="84" t="e">
        <f ca="1">IF($N401,_xll.BDP($K401,P$4),"[DISABLED]")</f>
        <v>#NAME?</v>
      </c>
      <c r="Q401" s="84" t="e">
        <f ca="1">IF($N401,_xll.BDP($K401,Q$4),"[DISABLED]")</f>
        <v>#NAME?</v>
      </c>
      <c r="R401" s="84" t="e">
        <f ca="1">IF($N401,_xll.BDH($K401,R$4,$M401),"[DISABLED]")</f>
        <v>#NAME?</v>
      </c>
      <c r="S401" s="84" t="e">
        <f ca="1">IF($N401,_xll.BDH($K401,S$4,$M401),"[DISABLED]")</f>
        <v>#NAME?</v>
      </c>
      <c r="T401" s="84" t="e">
        <f ca="1">IF($N401,_xll.BDH($K401,T$4,$M401),"[DISABLED]")</f>
        <v>#NAME?</v>
      </c>
      <c r="V401" s="106" t="s">
        <v>9003</v>
      </c>
      <c r="W401" s="107" t="s">
        <v>1055</v>
      </c>
      <c r="X401" s="108">
        <v>42276</v>
      </c>
      <c r="Y401" s="107" t="b">
        <v>1</v>
      </c>
      <c r="Z401" s="107" t="s">
        <v>7077</v>
      </c>
      <c r="AA401" s="107" t="s">
        <v>8333</v>
      </c>
      <c r="AB401" s="107" t="s">
        <v>8869</v>
      </c>
      <c r="AC401" s="107">
        <v>1263</v>
      </c>
      <c r="AD401" s="107" t="s">
        <v>6569</v>
      </c>
      <c r="AE401" s="107" t="s">
        <v>6569</v>
      </c>
    </row>
    <row r="402" spans="2:31" outlineLevel="1">
      <c r="B402" s="24" t="s">
        <v>5234</v>
      </c>
      <c r="C402" s="24" t="s">
        <v>0</v>
      </c>
      <c r="D402" s="24" t="s">
        <v>57</v>
      </c>
      <c r="E402" s="24" t="s">
        <v>49</v>
      </c>
      <c r="F402" s="83" t="s">
        <v>146</v>
      </c>
      <c r="G402" s="24">
        <v>0</v>
      </c>
      <c r="H402" s="24" t="s">
        <v>2797</v>
      </c>
      <c r="I402" s="24" t="s">
        <v>2984</v>
      </c>
      <c r="J402" s="24" t="s">
        <v>73</v>
      </c>
      <c r="K402" s="72" t="str">
        <f t="shared" si="13"/>
        <v>EUPER25 ICPL Curncy</v>
      </c>
      <c r="L402" s="25" t="str">
        <f t="shared" si="14"/>
        <v>ICPL</v>
      </c>
      <c r="M402" s="26">
        <f t="shared" ca="1" si="14"/>
        <v>42276</v>
      </c>
      <c r="N402" s="25" t="b">
        <f t="shared" si="14"/>
        <v>1</v>
      </c>
      <c r="O402" s="84" t="e">
        <f ca="1">IF($N402,_xll.BDP($K402,O$4),"[DISABLED]")</f>
        <v>#NAME?</v>
      </c>
      <c r="P402" s="84" t="e">
        <f ca="1">IF($N402,_xll.BDP($K402,P$4),"[DISABLED]")</f>
        <v>#NAME?</v>
      </c>
      <c r="Q402" s="84" t="e">
        <f ca="1">IF($N402,_xll.BDP($K402,Q$4),"[DISABLED]")</f>
        <v>#NAME?</v>
      </c>
      <c r="R402" s="84" t="e">
        <f ca="1">IF($N402,_xll.BDH($K402,R$4,$M402),"[DISABLED]")</f>
        <v>#NAME?</v>
      </c>
      <c r="S402" s="84" t="e">
        <f ca="1">IF($N402,_xll.BDH($K402,S$4,$M402),"[DISABLED]")</f>
        <v>#NAME?</v>
      </c>
      <c r="T402" s="84" t="e">
        <f ca="1">IF($N402,_xll.BDH($K402,T$4,$M402),"[DISABLED]")</f>
        <v>#NAME?</v>
      </c>
      <c r="V402" s="106" t="s">
        <v>9004</v>
      </c>
      <c r="W402" s="107" t="s">
        <v>1055</v>
      </c>
      <c r="X402" s="108">
        <v>42276</v>
      </c>
      <c r="Y402" s="107" t="b">
        <v>1</v>
      </c>
      <c r="Z402" s="107" t="s">
        <v>7078</v>
      </c>
      <c r="AA402" s="107" t="s">
        <v>8333</v>
      </c>
      <c r="AB402" s="107" t="s">
        <v>8869</v>
      </c>
      <c r="AC402" s="107">
        <v>1503</v>
      </c>
      <c r="AD402" s="107" t="s">
        <v>6569</v>
      </c>
      <c r="AE402" s="107" t="s">
        <v>6569</v>
      </c>
    </row>
    <row r="403" spans="2:31" outlineLevel="1">
      <c r="B403" s="24" t="s">
        <v>5234</v>
      </c>
      <c r="C403" s="24" t="s">
        <v>0</v>
      </c>
      <c r="D403" s="24" t="s">
        <v>57</v>
      </c>
      <c r="E403" s="24" t="s">
        <v>49</v>
      </c>
      <c r="F403" s="83" t="s">
        <v>42</v>
      </c>
      <c r="G403" s="24">
        <v>0</v>
      </c>
      <c r="H403" s="24" t="s">
        <v>2797</v>
      </c>
      <c r="I403" s="24" t="s">
        <v>2985</v>
      </c>
      <c r="J403" s="24" t="s">
        <v>73</v>
      </c>
      <c r="K403" s="72" t="str">
        <f t="shared" si="13"/>
        <v>EUPE225 ICPL Curncy</v>
      </c>
      <c r="L403" s="25" t="str">
        <f t="shared" si="14"/>
        <v>ICPL</v>
      </c>
      <c r="M403" s="26">
        <f t="shared" ca="1" si="14"/>
        <v>42276</v>
      </c>
      <c r="N403" s="25" t="b">
        <f t="shared" si="14"/>
        <v>1</v>
      </c>
      <c r="O403" s="84" t="e">
        <f ca="1">IF($N403,_xll.BDP($K403,O$4),"[DISABLED]")</f>
        <v>#NAME?</v>
      </c>
      <c r="P403" s="84" t="e">
        <f ca="1">IF($N403,_xll.BDP($K403,P$4),"[DISABLED]")</f>
        <v>#NAME?</v>
      </c>
      <c r="Q403" s="84" t="e">
        <f ca="1">IF($N403,_xll.BDP($K403,Q$4),"[DISABLED]")</f>
        <v>#NAME?</v>
      </c>
      <c r="R403" s="84" t="e">
        <f ca="1">IF($N403,_xll.BDH($K403,R$4,$M403),"[DISABLED]")</f>
        <v>#NAME?</v>
      </c>
      <c r="S403" s="84" t="e">
        <f ca="1">IF($N403,_xll.BDH($K403,S$4,$M403),"[DISABLED]")</f>
        <v>#NAME?</v>
      </c>
      <c r="T403" s="84" t="e">
        <f ca="1">IF($N403,_xll.BDH($K403,T$4,$M403),"[DISABLED]")</f>
        <v>#NAME?</v>
      </c>
      <c r="V403" s="106" t="s">
        <v>9005</v>
      </c>
      <c r="W403" s="107" t="s">
        <v>1055</v>
      </c>
      <c r="X403" s="108">
        <v>42276</v>
      </c>
      <c r="Y403" s="107" t="b">
        <v>1</v>
      </c>
      <c r="Z403" s="107" t="s">
        <v>7079</v>
      </c>
      <c r="AA403" s="107" t="s">
        <v>8333</v>
      </c>
      <c r="AB403" s="107" t="s">
        <v>8877</v>
      </c>
      <c r="AC403" s="107">
        <v>1694</v>
      </c>
      <c r="AD403" s="107" t="s">
        <v>6569</v>
      </c>
      <c r="AE403" s="107" t="s">
        <v>6569</v>
      </c>
    </row>
    <row r="404" spans="2:31" outlineLevel="1">
      <c r="B404" s="24" t="s">
        <v>5234</v>
      </c>
      <c r="C404" s="24" t="s">
        <v>0</v>
      </c>
      <c r="D404" s="24" t="s">
        <v>57</v>
      </c>
      <c r="E404" s="24" t="s">
        <v>49</v>
      </c>
      <c r="F404" s="83" t="s">
        <v>43</v>
      </c>
      <c r="G404" s="24">
        <v>0</v>
      </c>
      <c r="H404" s="24" t="s">
        <v>2797</v>
      </c>
      <c r="I404" s="24" t="s">
        <v>2986</v>
      </c>
      <c r="J404" s="24" t="s">
        <v>73</v>
      </c>
      <c r="K404" s="72" t="str">
        <f t="shared" si="13"/>
        <v>EUPE325 ICPL Curncy</v>
      </c>
      <c r="L404" s="25" t="str">
        <f t="shared" si="14"/>
        <v>ICPL</v>
      </c>
      <c r="M404" s="26">
        <f t="shared" ca="1" si="14"/>
        <v>42276</v>
      </c>
      <c r="N404" s="25" t="b">
        <f t="shared" si="14"/>
        <v>1</v>
      </c>
      <c r="O404" s="84" t="e">
        <f ca="1">IF($N404,_xll.BDP($K404,O$4),"[DISABLED]")</f>
        <v>#NAME?</v>
      </c>
      <c r="P404" s="84" t="e">
        <f ca="1">IF($N404,_xll.BDP($K404,P$4),"[DISABLED]")</f>
        <v>#NAME?</v>
      </c>
      <c r="Q404" s="84" t="e">
        <f ca="1">IF($N404,_xll.BDP($K404,Q$4),"[DISABLED]")</f>
        <v>#NAME?</v>
      </c>
      <c r="R404" s="84" t="e">
        <f ca="1">IF($N404,_xll.BDH($K404,R$4,$M404),"[DISABLED]")</f>
        <v>#NAME?</v>
      </c>
      <c r="S404" s="84" t="e">
        <f ca="1">IF($N404,_xll.BDH($K404,S$4,$M404),"[DISABLED]")</f>
        <v>#NAME?</v>
      </c>
      <c r="T404" s="84" t="e">
        <f ca="1">IF($N404,_xll.BDH($K404,T$4,$M404),"[DISABLED]")</f>
        <v>#NAME?</v>
      </c>
      <c r="V404" s="106" t="s">
        <v>9006</v>
      </c>
      <c r="W404" s="107" t="s">
        <v>1055</v>
      </c>
      <c r="X404" s="108">
        <v>42276</v>
      </c>
      <c r="Y404" s="107" t="b">
        <v>1</v>
      </c>
      <c r="Z404" s="107" t="s">
        <v>7080</v>
      </c>
      <c r="AA404" s="107" t="s">
        <v>8333</v>
      </c>
      <c r="AB404" s="107" t="s">
        <v>8897</v>
      </c>
      <c r="AC404" s="107">
        <v>1993</v>
      </c>
      <c r="AD404" s="107" t="s">
        <v>6569</v>
      </c>
      <c r="AE404" s="107" t="s">
        <v>6569</v>
      </c>
    </row>
    <row r="405" spans="2:31" outlineLevel="1">
      <c r="B405" s="24" t="s">
        <v>5234</v>
      </c>
      <c r="C405" s="24" t="s">
        <v>0</v>
      </c>
      <c r="D405" s="24" t="s">
        <v>57</v>
      </c>
      <c r="E405" s="24" t="s">
        <v>49</v>
      </c>
      <c r="F405" s="83" t="s">
        <v>152</v>
      </c>
      <c r="G405" s="24">
        <v>0</v>
      </c>
      <c r="H405" s="24" t="s">
        <v>2797</v>
      </c>
      <c r="I405" s="24" t="s">
        <v>2987</v>
      </c>
      <c r="J405" s="24" t="s">
        <v>73</v>
      </c>
      <c r="K405" s="72" t="str">
        <f t="shared" si="13"/>
        <v>EUPE425 ICPL Curncy</v>
      </c>
      <c r="L405" s="25" t="str">
        <f t="shared" si="14"/>
        <v>ICPL</v>
      </c>
      <c r="M405" s="26">
        <f t="shared" ca="1" si="14"/>
        <v>42276</v>
      </c>
      <c r="N405" s="25" t="b">
        <f t="shared" si="14"/>
        <v>1</v>
      </c>
      <c r="O405" s="84" t="e">
        <f ca="1">IF($N405,_xll.BDP($K405,O$4),"[DISABLED]")</f>
        <v>#NAME?</v>
      </c>
      <c r="P405" s="84" t="e">
        <f ca="1">IF($N405,_xll.BDP($K405,P$4),"[DISABLED]")</f>
        <v>#NAME?</v>
      </c>
      <c r="Q405" s="84" t="e">
        <f ca="1">IF($N405,_xll.BDP($K405,Q$4),"[DISABLED]")</f>
        <v>#NAME?</v>
      </c>
      <c r="R405" s="84" t="e">
        <f ca="1">IF($N405,_xll.BDH($K405,R$4,$M405),"[DISABLED]")</f>
        <v>#NAME?</v>
      </c>
      <c r="S405" s="84" t="e">
        <f ca="1">IF($N405,_xll.BDH($K405,S$4,$M405),"[DISABLED]")</f>
        <v>#NAME?</v>
      </c>
      <c r="T405" s="84" t="e">
        <f ca="1">IF($N405,_xll.BDH($K405,T$4,$M405),"[DISABLED]")</f>
        <v>#NAME?</v>
      </c>
      <c r="V405" s="106" t="s">
        <v>9007</v>
      </c>
      <c r="W405" s="107" t="s">
        <v>1055</v>
      </c>
      <c r="X405" s="108">
        <v>42276</v>
      </c>
      <c r="Y405" s="107" t="b">
        <v>1</v>
      </c>
      <c r="Z405" s="107" t="s">
        <v>7081</v>
      </c>
      <c r="AA405" s="107" t="s">
        <v>8333</v>
      </c>
      <c r="AB405" s="107" t="s">
        <v>8877</v>
      </c>
      <c r="AC405" s="107">
        <v>2231</v>
      </c>
      <c r="AD405" s="107" t="s">
        <v>6569</v>
      </c>
      <c r="AE405" s="107" t="s">
        <v>6569</v>
      </c>
    </row>
    <row r="406" spans="2:31" outlineLevel="1">
      <c r="B406" s="24" t="s">
        <v>5234</v>
      </c>
      <c r="C406" s="24" t="s">
        <v>0</v>
      </c>
      <c r="D406" s="24" t="s">
        <v>57</v>
      </c>
      <c r="E406" s="24" t="s">
        <v>49</v>
      </c>
      <c r="F406" s="83" t="s">
        <v>44</v>
      </c>
      <c r="G406" s="24">
        <v>0</v>
      </c>
      <c r="H406" s="24" t="s">
        <v>2797</v>
      </c>
      <c r="I406" s="24" t="s">
        <v>2988</v>
      </c>
      <c r="J406" s="24" t="s">
        <v>73</v>
      </c>
      <c r="K406" s="72" t="str">
        <f t="shared" si="13"/>
        <v>EUPE525 ICPL Curncy</v>
      </c>
      <c r="L406" s="25" t="str">
        <f t="shared" si="14"/>
        <v>ICPL</v>
      </c>
      <c r="M406" s="26">
        <f t="shared" ca="1" si="14"/>
        <v>42276</v>
      </c>
      <c r="N406" s="25" t="b">
        <f t="shared" si="14"/>
        <v>1</v>
      </c>
      <c r="O406" s="84" t="e">
        <f ca="1">IF($N406,_xll.BDP($K406,O$4),"[DISABLED]")</f>
        <v>#NAME?</v>
      </c>
      <c r="P406" s="84" t="e">
        <f ca="1">IF($N406,_xll.BDP($K406,P$4),"[DISABLED]")</f>
        <v>#NAME?</v>
      </c>
      <c r="Q406" s="84" t="e">
        <f ca="1">IF($N406,_xll.BDP($K406,Q$4),"[DISABLED]")</f>
        <v>#NAME?</v>
      </c>
      <c r="R406" s="84" t="e">
        <f ca="1">IF($N406,_xll.BDH($K406,R$4,$M406),"[DISABLED]")</f>
        <v>#NAME?</v>
      </c>
      <c r="S406" s="84" t="e">
        <f ca="1">IF($N406,_xll.BDH($K406,S$4,$M406),"[DISABLED]")</f>
        <v>#NAME?</v>
      </c>
      <c r="T406" s="84" t="e">
        <f ca="1">IF($N406,_xll.BDH($K406,T$4,$M406),"[DISABLED]")</f>
        <v>#NAME?</v>
      </c>
      <c r="V406" s="106" t="s">
        <v>9008</v>
      </c>
      <c r="W406" s="107" t="s">
        <v>1055</v>
      </c>
      <c r="X406" s="108">
        <v>42276</v>
      </c>
      <c r="Y406" s="107" t="b">
        <v>1</v>
      </c>
      <c r="Z406" s="107" t="s">
        <v>7082</v>
      </c>
      <c r="AA406" s="107" t="s">
        <v>8333</v>
      </c>
      <c r="AB406" s="107" t="s">
        <v>8877</v>
      </c>
      <c r="AC406" s="107">
        <v>2447</v>
      </c>
      <c r="AD406" s="107" t="s">
        <v>6569</v>
      </c>
      <c r="AE406" s="107" t="s">
        <v>6569</v>
      </c>
    </row>
    <row r="407" spans="2:31" outlineLevel="1">
      <c r="B407" s="24" t="s">
        <v>5234</v>
      </c>
      <c r="C407" s="24" t="s">
        <v>0</v>
      </c>
      <c r="D407" s="24" t="s">
        <v>57</v>
      </c>
      <c r="E407" s="24" t="s">
        <v>49</v>
      </c>
      <c r="F407" s="83" t="s">
        <v>45</v>
      </c>
      <c r="G407" s="24">
        <v>0</v>
      </c>
      <c r="H407" s="24" t="s">
        <v>2797</v>
      </c>
      <c r="I407" s="24" t="s">
        <v>2989</v>
      </c>
      <c r="J407" s="24" t="s">
        <v>73</v>
      </c>
      <c r="K407" s="72" t="str">
        <f t="shared" si="13"/>
        <v>EUPE725 ICPL Curncy</v>
      </c>
      <c r="L407" s="25" t="str">
        <f t="shared" si="14"/>
        <v>ICPL</v>
      </c>
      <c r="M407" s="26">
        <f t="shared" ca="1" si="14"/>
        <v>42276</v>
      </c>
      <c r="N407" s="25" t="b">
        <f t="shared" si="14"/>
        <v>1</v>
      </c>
      <c r="O407" s="84" t="e">
        <f ca="1">IF($N407,_xll.BDP($K407,O$4),"[DISABLED]")</f>
        <v>#NAME?</v>
      </c>
      <c r="P407" s="84" t="e">
        <f ca="1">IF($N407,_xll.BDP($K407,P$4),"[DISABLED]")</f>
        <v>#NAME?</v>
      </c>
      <c r="Q407" s="84" t="e">
        <f ca="1">IF($N407,_xll.BDP($K407,Q$4),"[DISABLED]")</f>
        <v>#NAME?</v>
      </c>
      <c r="R407" s="84" t="e">
        <f ca="1">IF($N407,_xll.BDH($K407,R$4,$M407),"[DISABLED]")</f>
        <v>#NAME?</v>
      </c>
      <c r="S407" s="84" t="e">
        <f ca="1">IF($N407,_xll.BDH($K407,S$4,$M407),"[DISABLED]")</f>
        <v>#NAME?</v>
      </c>
      <c r="T407" s="84" t="e">
        <f ca="1">IF($N407,_xll.BDH($K407,T$4,$M407),"[DISABLED]")</f>
        <v>#NAME?</v>
      </c>
      <c r="V407" s="106" t="s">
        <v>9009</v>
      </c>
      <c r="W407" s="107" t="s">
        <v>1055</v>
      </c>
      <c r="X407" s="108">
        <v>42276</v>
      </c>
      <c r="Y407" s="107" t="b">
        <v>1</v>
      </c>
      <c r="Z407" s="107" t="s">
        <v>7083</v>
      </c>
      <c r="AA407" s="107" t="s">
        <v>8333</v>
      </c>
      <c r="AB407" s="107" t="s">
        <v>8877</v>
      </c>
      <c r="AC407" s="107">
        <v>2756</v>
      </c>
      <c r="AD407" s="107" t="s">
        <v>6569</v>
      </c>
      <c r="AE407" s="107" t="s">
        <v>6569</v>
      </c>
    </row>
    <row r="408" spans="2:31" outlineLevel="1">
      <c r="B408" s="24" t="s">
        <v>5234</v>
      </c>
      <c r="C408" s="24" t="s">
        <v>0</v>
      </c>
      <c r="D408" s="24" t="s">
        <v>57</v>
      </c>
      <c r="E408" s="24" t="s">
        <v>49</v>
      </c>
      <c r="F408" s="83" t="s">
        <v>46</v>
      </c>
      <c r="G408" s="24">
        <v>0</v>
      </c>
      <c r="H408" s="24" t="s">
        <v>2797</v>
      </c>
      <c r="I408" s="24" t="s">
        <v>2990</v>
      </c>
      <c r="J408" s="24" t="s">
        <v>73</v>
      </c>
      <c r="K408" s="72" t="str">
        <f t="shared" si="13"/>
        <v>EUPE1025 ICPL Curncy</v>
      </c>
      <c r="L408" s="25" t="str">
        <f t="shared" si="14"/>
        <v>ICPL</v>
      </c>
      <c r="M408" s="26">
        <f t="shared" ca="1" si="14"/>
        <v>42276</v>
      </c>
      <c r="N408" s="25" t="b">
        <f t="shared" si="14"/>
        <v>1</v>
      </c>
      <c r="O408" s="84" t="e">
        <f ca="1">IF($N408,_xll.BDP($K408,O$4),"[DISABLED]")</f>
        <v>#NAME?</v>
      </c>
      <c r="P408" s="84" t="e">
        <f ca="1">IF($N408,_xll.BDP($K408,P$4),"[DISABLED]")</f>
        <v>#NAME?</v>
      </c>
      <c r="Q408" s="84" t="e">
        <f ca="1">IF($N408,_xll.BDP($K408,Q$4),"[DISABLED]")</f>
        <v>#NAME?</v>
      </c>
      <c r="R408" s="84" t="e">
        <f ca="1">IF($N408,_xll.BDH($K408,R$4,$M408),"[DISABLED]")</f>
        <v>#NAME?</v>
      </c>
      <c r="S408" s="84" t="e">
        <f ca="1">IF($N408,_xll.BDH($K408,S$4,$M408),"[DISABLED]")</f>
        <v>#NAME?</v>
      </c>
      <c r="T408" s="84" t="e">
        <f ca="1">IF($N408,_xll.BDH($K408,T$4,$M408),"[DISABLED]")</f>
        <v>#NAME?</v>
      </c>
      <c r="V408" s="106" t="s">
        <v>9010</v>
      </c>
      <c r="W408" s="107" t="s">
        <v>1055</v>
      </c>
      <c r="X408" s="108">
        <v>42276</v>
      </c>
      <c r="Y408" s="107" t="b">
        <v>1</v>
      </c>
      <c r="Z408" s="107" t="s">
        <v>7084</v>
      </c>
      <c r="AA408" s="107" t="s">
        <v>8333</v>
      </c>
      <c r="AB408" s="107" t="s">
        <v>8897</v>
      </c>
      <c r="AC408" s="107">
        <v>3185</v>
      </c>
      <c r="AD408" s="107" t="s">
        <v>6569</v>
      </c>
      <c r="AE408" s="107" t="s">
        <v>6569</v>
      </c>
    </row>
    <row r="409" spans="2:31" outlineLevel="1">
      <c r="B409" s="24" t="s">
        <v>5234</v>
      </c>
      <c r="C409" s="24" t="s">
        <v>0</v>
      </c>
      <c r="D409" s="24" t="s">
        <v>57</v>
      </c>
      <c r="E409" s="24" t="s">
        <v>49</v>
      </c>
      <c r="F409" s="83" t="s">
        <v>47</v>
      </c>
      <c r="G409" s="24">
        <v>0</v>
      </c>
      <c r="H409" s="24" t="s">
        <v>2797</v>
      </c>
      <c r="I409" s="24" t="s">
        <v>2991</v>
      </c>
      <c r="J409" s="24" t="s">
        <v>73</v>
      </c>
      <c r="K409" s="72" t="str">
        <f t="shared" si="13"/>
        <v>EUPE1525 ICPL Curncy</v>
      </c>
      <c r="L409" s="25" t="str">
        <f t="shared" si="14"/>
        <v>ICPL</v>
      </c>
      <c r="M409" s="26">
        <f t="shared" ca="1" si="14"/>
        <v>42276</v>
      </c>
      <c r="N409" s="25" t="b">
        <f t="shared" si="14"/>
        <v>1</v>
      </c>
      <c r="O409" s="84" t="e">
        <f ca="1">IF($N409,_xll.BDP($K409,O$4),"[DISABLED]")</f>
        <v>#NAME?</v>
      </c>
      <c r="P409" s="84" t="e">
        <f ca="1">IF($N409,_xll.BDP($K409,P$4),"[DISABLED]")</f>
        <v>#NAME?</v>
      </c>
      <c r="Q409" s="84" t="e">
        <f ca="1">IF($N409,_xll.BDP($K409,Q$4),"[DISABLED]")</f>
        <v>#NAME?</v>
      </c>
      <c r="R409" s="84" t="e">
        <f ca="1">IF($N409,_xll.BDH($K409,R$4,$M409),"[DISABLED]")</f>
        <v>#NAME?</v>
      </c>
      <c r="S409" s="84" t="e">
        <f ca="1">IF($N409,_xll.BDH($K409,S$4,$M409),"[DISABLED]")</f>
        <v>#NAME?</v>
      </c>
      <c r="T409" s="84" t="e">
        <f ca="1">IF($N409,_xll.BDH($K409,T$4,$M409),"[DISABLED]")</f>
        <v>#NAME?</v>
      </c>
      <c r="V409" s="106" t="s">
        <v>9011</v>
      </c>
      <c r="W409" s="107" t="s">
        <v>1055</v>
      </c>
      <c r="X409" s="108">
        <v>42276</v>
      </c>
      <c r="Y409" s="107" t="b">
        <v>1</v>
      </c>
      <c r="Z409" s="107" t="s">
        <v>7085</v>
      </c>
      <c r="AA409" s="107" t="s">
        <v>8333</v>
      </c>
      <c r="AB409" s="107" t="s">
        <v>8918</v>
      </c>
      <c r="AC409" s="107">
        <v>3649</v>
      </c>
      <c r="AD409" s="107" t="s">
        <v>6569</v>
      </c>
      <c r="AE409" s="107" t="s">
        <v>6569</v>
      </c>
    </row>
    <row r="410" spans="2:31" outlineLevel="1">
      <c r="B410" s="24" t="s">
        <v>5234</v>
      </c>
      <c r="C410" s="24" t="s">
        <v>0</v>
      </c>
      <c r="D410" s="24" t="s">
        <v>57</v>
      </c>
      <c r="E410" s="24" t="s">
        <v>49</v>
      </c>
      <c r="F410" s="83" t="s">
        <v>48</v>
      </c>
      <c r="G410" s="24">
        <v>0</v>
      </c>
      <c r="H410" s="24" t="s">
        <v>2797</v>
      </c>
      <c r="I410" s="24" t="s">
        <v>2992</v>
      </c>
      <c r="J410" s="24" t="s">
        <v>73</v>
      </c>
      <c r="K410" s="72" t="str">
        <f t="shared" si="13"/>
        <v>EUPE2025 ICPL Curncy</v>
      </c>
      <c r="L410" s="25" t="str">
        <f t="shared" si="14"/>
        <v>ICPL</v>
      </c>
      <c r="M410" s="26">
        <f t="shared" ca="1" si="14"/>
        <v>42276</v>
      </c>
      <c r="N410" s="25" t="b">
        <f t="shared" si="14"/>
        <v>1</v>
      </c>
      <c r="O410" s="84" t="e">
        <f ca="1">IF($N410,_xll.BDP($K410,O$4),"[DISABLED]")</f>
        <v>#NAME?</v>
      </c>
      <c r="P410" s="84" t="e">
        <f ca="1">IF($N410,_xll.BDP($K410,P$4),"[DISABLED]")</f>
        <v>#NAME?</v>
      </c>
      <c r="Q410" s="84" t="e">
        <f ca="1">IF($N410,_xll.BDP($K410,Q$4),"[DISABLED]")</f>
        <v>#NAME?</v>
      </c>
      <c r="R410" s="84" t="e">
        <f ca="1">IF($N410,_xll.BDH($K410,R$4,$M410),"[DISABLED]")</f>
        <v>#NAME?</v>
      </c>
      <c r="S410" s="84" t="e">
        <f ca="1">IF($N410,_xll.BDH($K410,S$4,$M410),"[DISABLED]")</f>
        <v>#NAME?</v>
      </c>
      <c r="T410" s="84" t="e">
        <f ca="1">IF($N410,_xll.BDH($K410,T$4,$M410),"[DISABLED]")</f>
        <v>#NAME?</v>
      </c>
      <c r="V410" s="106" t="s">
        <v>9012</v>
      </c>
      <c r="W410" s="107" t="s">
        <v>1055</v>
      </c>
      <c r="X410" s="108">
        <v>42276</v>
      </c>
      <c r="Y410" s="107" t="b">
        <v>1</v>
      </c>
      <c r="Z410" s="107" t="s">
        <v>7086</v>
      </c>
      <c r="AA410" s="107" t="s">
        <v>8333</v>
      </c>
      <c r="AB410" s="107" t="s">
        <v>8997</v>
      </c>
      <c r="AC410" s="107">
        <v>3972</v>
      </c>
      <c r="AD410" s="107" t="s">
        <v>6569</v>
      </c>
      <c r="AE410" s="107" t="s">
        <v>6569</v>
      </c>
    </row>
    <row r="411" spans="2:31" outlineLevel="1">
      <c r="B411" s="24" t="s">
        <v>5234</v>
      </c>
      <c r="C411" s="24" t="s">
        <v>0</v>
      </c>
      <c r="D411" s="24" t="s">
        <v>57</v>
      </c>
      <c r="E411" s="24" t="s">
        <v>50</v>
      </c>
      <c r="F411" s="24" t="s">
        <v>209</v>
      </c>
      <c r="G411" s="24">
        <v>0</v>
      </c>
      <c r="H411" s="24" t="s">
        <v>2797</v>
      </c>
      <c r="I411" s="24" t="s">
        <v>2993</v>
      </c>
      <c r="J411" s="24" t="s">
        <v>73</v>
      </c>
      <c r="K411" s="72" t="str">
        <f t="shared" si="13"/>
        <v>EUPEA30 ICPL Curncy</v>
      </c>
      <c r="L411" s="25" t="str">
        <f t="shared" si="14"/>
        <v>ICPL</v>
      </c>
      <c r="M411" s="26">
        <f t="shared" ca="1" si="14"/>
        <v>42276</v>
      </c>
      <c r="N411" s="25" t="b">
        <f t="shared" si="14"/>
        <v>1</v>
      </c>
      <c r="O411" s="84" t="e">
        <f ca="1">IF($N411,_xll.BDP($K411,O$4),"[DISABLED]")</f>
        <v>#NAME?</v>
      </c>
      <c r="P411" s="84" t="e">
        <f ca="1">IF($N411,_xll.BDP($K411,P$4),"[DISABLED]")</f>
        <v>#NAME?</v>
      </c>
      <c r="Q411" s="84" t="e">
        <f ca="1">IF($N411,_xll.BDP($K411,Q$4),"[DISABLED]")</f>
        <v>#NAME?</v>
      </c>
      <c r="R411" s="84" t="e">
        <f ca="1">IF($N411,_xll.BDH($K411,R$4,$M411),"[DISABLED]")</f>
        <v>#NAME?</v>
      </c>
      <c r="S411" s="84" t="e">
        <f ca="1">IF($N411,_xll.BDH($K411,S$4,$M411),"[DISABLED]")</f>
        <v>#NAME?</v>
      </c>
      <c r="T411" s="84" t="e">
        <f ca="1">IF($N411,_xll.BDH($K411,T$4,$M411),"[DISABLED]")</f>
        <v>#NAME?</v>
      </c>
      <c r="V411" s="106" t="s">
        <v>9013</v>
      </c>
      <c r="W411" s="107" t="s">
        <v>1055</v>
      </c>
      <c r="X411" s="108">
        <v>42276</v>
      </c>
      <c r="Y411" s="107" t="b">
        <v>1</v>
      </c>
      <c r="Z411" s="107" t="s">
        <v>7087</v>
      </c>
      <c r="AA411" s="107" t="s">
        <v>8333</v>
      </c>
      <c r="AB411" s="107" t="s">
        <v>8689</v>
      </c>
      <c r="AC411" s="107">
        <v>462</v>
      </c>
      <c r="AD411" s="107" t="s">
        <v>6569</v>
      </c>
      <c r="AE411" s="107" t="s">
        <v>6569</v>
      </c>
    </row>
    <row r="412" spans="2:31" outlineLevel="1">
      <c r="B412" s="24" t="s">
        <v>5234</v>
      </c>
      <c r="C412" s="24" t="s">
        <v>0</v>
      </c>
      <c r="D412" s="24" t="s">
        <v>57</v>
      </c>
      <c r="E412" s="24" t="s">
        <v>50</v>
      </c>
      <c r="F412" s="24" t="s">
        <v>210</v>
      </c>
      <c r="G412" s="24">
        <v>0</v>
      </c>
      <c r="H412" s="24" t="s">
        <v>2797</v>
      </c>
      <c r="I412" s="24" t="s">
        <v>2994</v>
      </c>
      <c r="J412" s="24" t="s">
        <v>73</v>
      </c>
      <c r="K412" s="72" t="str">
        <f t="shared" si="13"/>
        <v>EUPEB30 ICPL Curncy</v>
      </c>
      <c r="L412" s="25" t="str">
        <f t="shared" si="14"/>
        <v>ICPL</v>
      </c>
      <c r="M412" s="26">
        <f t="shared" ca="1" si="14"/>
        <v>42276</v>
      </c>
      <c r="N412" s="25" t="b">
        <f t="shared" si="14"/>
        <v>1</v>
      </c>
      <c r="O412" s="84" t="e">
        <f ca="1">IF($N412,_xll.BDP($K412,O$4),"[DISABLED]")</f>
        <v>#NAME?</v>
      </c>
      <c r="P412" s="84" t="e">
        <f ca="1">IF($N412,_xll.BDP($K412,P$4),"[DISABLED]")</f>
        <v>#NAME?</v>
      </c>
      <c r="Q412" s="84" t="e">
        <f ca="1">IF($N412,_xll.BDP($K412,Q$4),"[DISABLED]")</f>
        <v>#NAME?</v>
      </c>
      <c r="R412" s="84" t="e">
        <f ca="1">IF($N412,_xll.BDH($K412,R$4,$M412),"[DISABLED]")</f>
        <v>#NAME?</v>
      </c>
      <c r="S412" s="84" t="e">
        <f ca="1">IF($N412,_xll.BDH($K412,S$4,$M412),"[DISABLED]")</f>
        <v>#NAME?</v>
      </c>
      <c r="T412" s="84" t="e">
        <f ca="1">IF($N412,_xll.BDH($K412,T$4,$M412),"[DISABLED]")</f>
        <v>#NAME?</v>
      </c>
      <c r="V412" s="106" t="s">
        <v>9014</v>
      </c>
      <c r="W412" s="107" t="s">
        <v>1055</v>
      </c>
      <c r="X412" s="108">
        <v>42276</v>
      </c>
      <c r="Y412" s="107" t="b">
        <v>1</v>
      </c>
      <c r="Z412" s="107" t="s">
        <v>7088</v>
      </c>
      <c r="AA412" s="107" t="s">
        <v>8333</v>
      </c>
      <c r="AB412" s="107" t="s">
        <v>8869</v>
      </c>
      <c r="AC412" s="107">
        <v>650</v>
      </c>
      <c r="AD412" s="107" t="s">
        <v>6569</v>
      </c>
      <c r="AE412" s="107" t="s">
        <v>6569</v>
      </c>
    </row>
    <row r="413" spans="2:31" outlineLevel="1">
      <c r="B413" s="24" t="s">
        <v>5234</v>
      </c>
      <c r="C413" s="24" t="s">
        <v>0</v>
      </c>
      <c r="D413" s="24" t="s">
        <v>57</v>
      </c>
      <c r="E413" s="24" t="s">
        <v>50</v>
      </c>
      <c r="F413" s="83" t="s">
        <v>54</v>
      </c>
      <c r="G413" s="24">
        <v>0</v>
      </c>
      <c r="H413" s="24" t="s">
        <v>2797</v>
      </c>
      <c r="I413" s="24" t="s">
        <v>2995</v>
      </c>
      <c r="J413" s="24" t="s">
        <v>73</v>
      </c>
      <c r="K413" s="72" t="str">
        <f t="shared" si="13"/>
        <v>EUPEC30 ICPL Curncy</v>
      </c>
      <c r="L413" s="25" t="str">
        <f t="shared" si="14"/>
        <v>ICPL</v>
      </c>
      <c r="M413" s="26">
        <f t="shared" ca="1" si="14"/>
        <v>42276</v>
      </c>
      <c r="N413" s="25" t="b">
        <f t="shared" si="14"/>
        <v>1</v>
      </c>
      <c r="O413" s="84" t="e">
        <f ca="1">IF($N413,_xll.BDP($K413,O$4),"[DISABLED]")</f>
        <v>#NAME?</v>
      </c>
      <c r="P413" s="84" t="e">
        <f ca="1">IF($N413,_xll.BDP($K413,P$4),"[DISABLED]")</f>
        <v>#NAME?</v>
      </c>
      <c r="Q413" s="84" t="e">
        <f ca="1">IF($N413,_xll.BDP($K413,Q$4),"[DISABLED]")</f>
        <v>#NAME?</v>
      </c>
      <c r="R413" s="84" t="e">
        <f ca="1">IF($N413,_xll.BDH($K413,R$4,$M413),"[DISABLED]")</f>
        <v>#NAME?</v>
      </c>
      <c r="S413" s="84" t="e">
        <f ca="1">IF($N413,_xll.BDH($K413,S$4,$M413),"[DISABLED]")</f>
        <v>#NAME?</v>
      </c>
      <c r="T413" s="84" t="e">
        <f ca="1">IF($N413,_xll.BDH($K413,T$4,$M413),"[DISABLED]")</f>
        <v>#NAME?</v>
      </c>
      <c r="V413" s="106" t="s">
        <v>9015</v>
      </c>
      <c r="W413" s="107" t="s">
        <v>1055</v>
      </c>
      <c r="X413" s="108">
        <v>42276</v>
      </c>
      <c r="Y413" s="107" t="b">
        <v>1</v>
      </c>
      <c r="Z413" s="107" t="s">
        <v>7089</v>
      </c>
      <c r="AA413" s="107" t="s">
        <v>8333</v>
      </c>
      <c r="AB413" s="107" t="s">
        <v>8890</v>
      </c>
      <c r="AC413" s="107">
        <v>770</v>
      </c>
      <c r="AD413" s="107" t="s">
        <v>6569</v>
      </c>
      <c r="AE413" s="107" t="s">
        <v>6569</v>
      </c>
    </row>
    <row r="414" spans="2:31" outlineLevel="1">
      <c r="B414" s="24" t="s">
        <v>5234</v>
      </c>
      <c r="C414" s="24" t="s">
        <v>0</v>
      </c>
      <c r="D414" s="24" t="s">
        <v>57</v>
      </c>
      <c r="E414" s="24" t="s">
        <v>50</v>
      </c>
      <c r="F414" s="83" t="s">
        <v>58</v>
      </c>
      <c r="G414" s="24">
        <v>0</v>
      </c>
      <c r="H414" s="24" t="s">
        <v>2797</v>
      </c>
      <c r="I414" s="24" t="s">
        <v>2996</v>
      </c>
      <c r="J414" s="24" t="s">
        <v>73</v>
      </c>
      <c r="K414" s="72" t="str">
        <f t="shared" si="13"/>
        <v>EUPEF30 ICPL Curncy</v>
      </c>
      <c r="L414" s="25" t="str">
        <f t="shared" si="14"/>
        <v>ICPL</v>
      </c>
      <c r="M414" s="26">
        <f t="shared" ca="1" si="14"/>
        <v>42276</v>
      </c>
      <c r="N414" s="25" t="b">
        <f t="shared" si="14"/>
        <v>1</v>
      </c>
      <c r="O414" s="84" t="e">
        <f ca="1">IF($N414,_xll.BDP($K414,O$4),"[DISABLED]")</f>
        <v>#NAME?</v>
      </c>
      <c r="P414" s="84" t="e">
        <f ca="1">IF($N414,_xll.BDP($K414,P$4),"[DISABLED]")</f>
        <v>#NAME?</v>
      </c>
      <c r="Q414" s="84" t="e">
        <f ca="1">IF($N414,_xll.BDP($K414,Q$4),"[DISABLED]")</f>
        <v>#NAME?</v>
      </c>
      <c r="R414" s="84" t="e">
        <f ca="1">IF($N414,_xll.BDH($K414,R$4,$M414),"[DISABLED]")</f>
        <v>#NAME?</v>
      </c>
      <c r="S414" s="84" t="e">
        <f ca="1">IF($N414,_xll.BDH($K414,S$4,$M414),"[DISABLED]")</f>
        <v>#NAME?</v>
      </c>
      <c r="T414" s="84" t="e">
        <f ca="1">IF($N414,_xll.BDH($K414,T$4,$M414),"[DISABLED]")</f>
        <v>#NAME?</v>
      </c>
      <c r="V414" s="106" t="s">
        <v>9016</v>
      </c>
      <c r="W414" s="107" t="s">
        <v>1055</v>
      </c>
      <c r="X414" s="108">
        <v>42276</v>
      </c>
      <c r="Y414" s="107" t="b">
        <v>1</v>
      </c>
      <c r="Z414" s="107" t="s">
        <v>7090</v>
      </c>
      <c r="AA414" s="107" t="s">
        <v>8333</v>
      </c>
      <c r="AB414" s="107" t="s">
        <v>8942</v>
      </c>
      <c r="AC414" s="107">
        <v>1074</v>
      </c>
      <c r="AD414" s="107" t="s">
        <v>6569</v>
      </c>
      <c r="AE414" s="107" t="s">
        <v>6569</v>
      </c>
    </row>
    <row r="415" spans="2:31" outlineLevel="1">
      <c r="B415" s="24" t="s">
        <v>5234</v>
      </c>
      <c r="C415" s="24" t="s">
        <v>0</v>
      </c>
      <c r="D415" s="24" t="s">
        <v>57</v>
      </c>
      <c r="E415" s="24" t="s">
        <v>50</v>
      </c>
      <c r="F415" s="83" t="s">
        <v>71</v>
      </c>
      <c r="G415" s="24">
        <v>0</v>
      </c>
      <c r="H415" s="24" t="s">
        <v>2797</v>
      </c>
      <c r="I415" s="24" t="s">
        <v>2997</v>
      </c>
      <c r="J415" s="24" t="s">
        <v>73</v>
      </c>
      <c r="K415" s="72" t="str">
        <f t="shared" si="13"/>
        <v>EUPEI30 ICPL Curncy</v>
      </c>
      <c r="L415" s="25" t="str">
        <f t="shared" si="14"/>
        <v>ICPL</v>
      </c>
      <c r="M415" s="26">
        <f t="shared" ca="1" si="14"/>
        <v>42276</v>
      </c>
      <c r="N415" s="25" t="b">
        <f t="shared" si="14"/>
        <v>1</v>
      </c>
      <c r="O415" s="84" t="e">
        <f ca="1">IF($N415,_xll.BDP($K415,O$4),"[DISABLED]")</f>
        <v>#NAME?</v>
      </c>
      <c r="P415" s="84" t="e">
        <f ca="1">IF($N415,_xll.BDP($K415,P$4),"[DISABLED]")</f>
        <v>#NAME?</v>
      </c>
      <c r="Q415" s="84" t="e">
        <f ca="1">IF($N415,_xll.BDP($K415,Q$4),"[DISABLED]")</f>
        <v>#NAME?</v>
      </c>
      <c r="R415" s="84" t="e">
        <f ca="1">IF($N415,_xll.BDH($K415,R$4,$M415),"[DISABLED]")</f>
        <v>#NAME?</v>
      </c>
      <c r="S415" s="84" t="e">
        <f ca="1">IF($N415,_xll.BDH($K415,S$4,$M415),"[DISABLED]")</f>
        <v>#NAME?</v>
      </c>
      <c r="T415" s="84" t="e">
        <f ca="1">IF($N415,_xll.BDH($K415,T$4,$M415),"[DISABLED]")</f>
        <v>#NAME?</v>
      </c>
      <c r="V415" s="106" t="s">
        <v>9017</v>
      </c>
      <c r="W415" s="107" t="s">
        <v>1055</v>
      </c>
      <c r="X415" s="108">
        <v>42276</v>
      </c>
      <c r="Y415" s="107" t="b">
        <v>1</v>
      </c>
      <c r="Z415" s="107" t="s">
        <v>7091</v>
      </c>
      <c r="AA415" s="107" t="s">
        <v>8333</v>
      </c>
      <c r="AB415" s="107" t="s">
        <v>8942</v>
      </c>
      <c r="AC415" s="107">
        <v>1293</v>
      </c>
      <c r="AD415" s="107" t="s">
        <v>6569</v>
      </c>
      <c r="AE415" s="107" t="s">
        <v>6569</v>
      </c>
    </row>
    <row r="416" spans="2:31" outlineLevel="1">
      <c r="B416" s="24" t="s">
        <v>5234</v>
      </c>
      <c r="C416" s="24" t="s">
        <v>0</v>
      </c>
      <c r="D416" s="24" t="s">
        <v>57</v>
      </c>
      <c r="E416" s="24" t="s">
        <v>50</v>
      </c>
      <c r="F416" s="83" t="s">
        <v>41</v>
      </c>
      <c r="G416" s="24">
        <v>0</v>
      </c>
      <c r="H416" s="24" t="s">
        <v>2797</v>
      </c>
      <c r="I416" s="24" t="s">
        <v>2998</v>
      </c>
      <c r="J416" s="24" t="s">
        <v>73</v>
      </c>
      <c r="K416" s="72" t="str">
        <f t="shared" si="13"/>
        <v>EUPE130 ICPL Curncy</v>
      </c>
      <c r="L416" s="25" t="str">
        <f t="shared" si="14"/>
        <v>ICPL</v>
      </c>
      <c r="M416" s="26">
        <f t="shared" ca="1" si="14"/>
        <v>42276</v>
      </c>
      <c r="N416" s="25" t="b">
        <f t="shared" si="14"/>
        <v>1</v>
      </c>
      <c r="O416" s="84" t="e">
        <f ca="1">IF($N416,_xll.BDP($K416,O$4),"[DISABLED]")</f>
        <v>#NAME?</v>
      </c>
      <c r="P416" s="84" t="e">
        <f ca="1">IF($N416,_xll.BDP($K416,P$4),"[DISABLED]")</f>
        <v>#NAME?</v>
      </c>
      <c r="Q416" s="84" t="e">
        <f ca="1">IF($N416,_xll.BDP($K416,Q$4),"[DISABLED]")</f>
        <v>#NAME?</v>
      </c>
      <c r="R416" s="84" t="e">
        <f ca="1">IF($N416,_xll.BDH($K416,R$4,$M416),"[DISABLED]")</f>
        <v>#NAME?</v>
      </c>
      <c r="S416" s="84" t="e">
        <f ca="1">IF($N416,_xll.BDH($K416,S$4,$M416),"[DISABLED]")</f>
        <v>#NAME?</v>
      </c>
      <c r="T416" s="84" t="e">
        <f ca="1">IF($N416,_xll.BDH($K416,T$4,$M416),"[DISABLED]")</f>
        <v>#NAME?</v>
      </c>
      <c r="V416" s="106" t="s">
        <v>9018</v>
      </c>
      <c r="W416" s="107" t="s">
        <v>1055</v>
      </c>
      <c r="X416" s="108">
        <v>42276</v>
      </c>
      <c r="Y416" s="107" t="b">
        <v>1</v>
      </c>
      <c r="Z416" s="107" t="s">
        <v>7092</v>
      </c>
      <c r="AA416" s="107" t="s">
        <v>8333</v>
      </c>
      <c r="AB416" s="107" t="s">
        <v>8877</v>
      </c>
      <c r="AC416" s="107">
        <v>1467</v>
      </c>
      <c r="AD416" s="107" t="s">
        <v>6569</v>
      </c>
      <c r="AE416" s="107" t="s">
        <v>6569</v>
      </c>
    </row>
    <row r="417" spans="2:31" outlineLevel="1">
      <c r="B417" s="24" t="s">
        <v>5234</v>
      </c>
      <c r="C417" s="24" t="s">
        <v>0</v>
      </c>
      <c r="D417" s="24" t="s">
        <v>57</v>
      </c>
      <c r="E417" s="24" t="s">
        <v>50</v>
      </c>
      <c r="F417" s="83" t="s">
        <v>146</v>
      </c>
      <c r="G417" s="24">
        <v>0</v>
      </c>
      <c r="H417" s="24" t="s">
        <v>2797</v>
      </c>
      <c r="I417" s="24" t="s">
        <v>2999</v>
      </c>
      <c r="J417" s="24" t="s">
        <v>73</v>
      </c>
      <c r="K417" s="72" t="str">
        <f t="shared" si="13"/>
        <v>EUPER30 ICPL Curncy</v>
      </c>
      <c r="L417" s="25" t="str">
        <f t="shared" si="14"/>
        <v>ICPL</v>
      </c>
      <c r="M417" s="26">
        <f t="shared" ca="1" si="14"/>
        <v>42276</v>
      </c>
      <c r="N417" s="25" t="b">
        <f t="shared" si="14"/>
        <v>1</v>
      </c>
      <c r="O417" s="84" t="e">
        <f ca="1">IF($N417,_xll.BDP($K417,O$4),"[DISABLED]")</f>
        <v>#NAME?</v>
      </c>
      <c r="P417" s="84" t="e">
        <f ca="1">IF($N417,_xll.BDP($K417,P$4),"[DISABLED]")</f>
        <v>#NAME?</v>
      </c>
      <c r="Q417" s="84" t="e">
        <f ca="1">IF($N417,_xll.BDP($K417,Q$4),"[DISABLED]")</f>
        <v>#NAME?</v>
      </c>
      <c r="R417" s="84" t="e">
        <f ca="1">IF($N417,_xll.BDH($K417,R$4,$M417),"[DISABLED]")</f>
        <v>#NAME?</v>
      </c>
      <c r="S417" s="84" t="e">
        <f ca="1">IF($N417,_xll.BDH($K417,S$4,$M417),"[DISABLED]")</f>
        <v>#NAME?</v>
      </c>
      <c r="T417" s="84" t="e">
        <f ca="1">IF($N417,_xll.BDH($K417,T$4,$M417),"[DISABLED]")</f>
        <v>#NAME?</v>
      </c>
      <c r="V417" s="106" t="s">
        <v>9019</v>
      </c>
      <c r="W417" s="107" t="s">
        <v>1055</v>
      </c>
      <c r="X417" s="108">
        <v>42276</v>
      </c>
      <c r="Y417" s="107" t="b">
        <v>1</v>
      </c>
      <c r="Z417" s="107" t="s">
        <v>7093</v>
      </c>
      <c r="AA417" s="107" t="s">
        <v>8333</v>
      </c>
      <c r="AB417" s="107" t="s">
        <v>8877</v>
      </c>
      <c r="AC417" s="107">
        <v>1741</v>
      </c>
      <c r="AD417" s="107" t="s">
        <v>6569</v>
      </c>
      <c r="AE417" s="107" t="s">
        <v>6569</v>
      </c>
    </row>
    <row r="418" spans="2:31" outlineLevel="1">
      <c r="B418" s="24" t="s">
        <v>5234</v>
      </c>
      <c r="C418" s="24" t="s">
        <v>0</v>
      </c>
      <c r="D418" s="24" t="s">
        <v>57</v>
      </c>
      <c r="E418" s="24" t="s">
        <v>50</v>
      </c>
      <c r="F418" s="83" t="s">
        <v>42</v>
      </c>
      <c r="G418" s="24">
        <v>0</v>
      </c>
      <c r="H418" s="24" t="s">
        <v>2797</v>
      </c>
      <c r="I418" s="24" t="s">
        <v>3000</v>
      </c>
      <c r="J418" s="24" t="s">
        <v>73</v>
      </c>
      <c r="K418" s="72" t="str">
        <f t="shared" si="13"/>
        <v>EUPE230 ICPL Curncy</v>
      </c>
      <c r="L418" s="25" t="str">
        <f t="shared" si="14"/>
        <v>ICPL</v>
      </c>
      <c r="M418" s="26">
        <f t="shared" ca="1" si="14"/>
        <v>42276</v>
      </c>
      <c r="N418" s="25" t="b">
        <f t="shared" si="14"/>
        <v>1</v>
      </c>
      <c r="O418" s="84" t="e">
        <f ca="1">IF($N418,_xll.BDP($K418,O$4),"[DISABLED]")</f>
        <v>#NAME?</v>
      </c>
      <c r="P418" s="84" t="e">
        <f ca="1">IF($N418,_xll.BDP($K418,P$4),"[DISABLED]")</f>
        <v>#NAME?</v>
      </c>
      <c r="Q418" s="84" t="e">
        <f ca="1">IF($N418,_xll.BDP($K418,Q$4),"[DISABLED]")</f>
        <v>#NAME?</v>
      </c>
      <c r="R418" s="84" t="e">
        <f ca="1">IF($N418,_xll.BDH($K418,R$4,$M418),"[DISABLED]")</f>
        <v>#NAME?</v>
      </c>
      <c r="S418" s="84" t="e">
        <f ca="1">IF($N418,_xll.BDH($K418,S$4,$M418),"[DISABLED]")</f>
        <v>#NAME?</v>
      </c>
      <c r="T418" s="84" t="e">
        <f ca="1">IF($N418,_xll.BDH($K418,T$4,$M418),"[DISABLED]")</f>
        <v>#NAME?</v>
      </c>
      <c r="V418" s="106" t="s">
        <v>9020</v>
      </c>
      <c r="W418" s="107" t="s">
        <v>1055</v>
      </c>
      <c r="X418" s="108">
        <v>42276</v>
      </c>
      <c r="Y418" s="107" t="b">
        <v>1</v>
      </c>
      <c r="Z418" s="107" t="s">
        <v>7094</v>
      </c>
      <c r="AA418" s="107" t="s">
        <v>8333</v>
      </c>
      <c r="AB418" s="107" t="s">
        <v>8914</v>
      </c>
      <c r="AC418" s="107">
        <v>1961</v>
      </c>
      <c r="AD418" s="107" t="s">
        <v>6569</v>
      </c>
      <c r="AE418" s="107" t="s">
        <v>6569</v>
      </c>
    </row>
    <row r="419" spans="2:31" outlineLevel="1">
      <c r="B419" s="24" t="s">
        <v>5234</v>
      </c>
      <c r="C419" s="24" t="s">
        <v>0</v>
      </c>
      <c r="D419" s="24" t="s">
        <v>57</v>
      </c>
      <c r="E419" s="24" t="s">
        <v>50</v>
      </c>
      <c r="F419" s="83" t="s">
        <v>43</v>
      </c>
      <c r="G419" s="24">
        <v>0</v>
      </c>
      <c r="H419" s="24" t="s">
        <v>2797</v>
      </c>
      <c r="I419" s="24" t="s">
        <v>3001</v>
      </c>
      <c r="J419" s="24" t="s">
        <v>73</v>
      </c>
      <c r="K419" s="72" t="str">
        <f t="shared" si="13"/>
        <v>EUPE330 ICPL Curncy</v>
      </c>
      <c r="L419" s="25" t="str">
        <f t="shared" si="14"/>
        <v>ICPL</v>
      </c>
      <c r="M419" s="26">
        <f t="shared" ca="1" si="14"/>
        <v>42276</v>
      </c>
      <c r="N419" s="25" t="b">
        <f t="shared" si="14"/>
        <v>1</v>
      </c>
      <c r="O419" s="84" t="e">
        <f ca="1">IF($N419,_xll.BDP($K419,O$4),"[DISABLED]")</f>
        <v>#NAME?</v>
      </c>
      <c r="P419" s="84" t="e">
        <f ca="1">IF($N419,_xll.BDP($K419,P$4),"[DISABLED]")</f>
        <v>#NAME?</v>
      </c>
      <c r="Q419" s="84" t="e">
        <f ca="1">IF($N419,_xll.BDP($K419,Q$4),"[DISABLED]")</f>
        <v>#NAME?</v>
      </c>
      <c r="R419" s="84" t="e">
        <f ca="1">IF($N419,_xll.BDH($K419,R$4,$M419),"[DISABLED]")</f>
        <v>#NAME?</v>
      </c>
      <c r="S419" s="84" t="e">
        <f ca="1">IF($N419,_xll.BDH($K419,S$4,$M419),"[DISABLED]")</f>
        <v>#NAME?</v>
      </c>
      <c r="T419" s="84" t="e">
        <f ca="1">IF($N419,_xll.BDH($K419,T$4,$M419),"[DISABLED]")</f>
        <v>#NAME?</v>
      </c>
      <c r="V419" s="106" t="s">
        <v>9021</v>
      </c>
      <c r="W419" s="107" t="s">
        <v>1055</v>
      </c>
      <c r="X419" s="108">
        <v>42276</v>
      </c>
      <c r="Y419" s="107" t="b">
        <v>1</v>
      </c>
      <c r="Z419" s="107" t="s">
        <v>7095</v>
      </c>
      <c r="AA419" s="107" t="s">
        <v>8333</v>
      </c>
      <c r="AB419" s="107" t="s">
        <v>8897</v>
      </c>
      <c r="AC419" s="107">
        <v>2292</v>
      </c>
      <c r="AD419" s="107" t="s">
        <v>6569</v>
      </c>
      <c r="AE419" s="107" t="s">
        <v>6569</v>
      </c>
    </row>
    <row r="420" spans="2:31" outlineLevel="1">
      <c r="B420" s="24" t="s">
        <v>5234</v>
      </c>
      <c r="C420" s="24" t="s">
        <v>0</v>
      </c>
      <c r="D420" s="24" t="s">
        <v>57</v>
      </c>
      <c r="E420" s="24" t="s">
        <v>50</v>
      </c>
      <c r="F420" s="83" t="s">
        <v>152</v>
      </c>
      <c r="G420" s="24">
        <v>0</v>
      </c>
      <c r="H420" s="24" t="s">
        <v>2797</v>
      </c>
      <c r="I420" s="24" t="s">
        <v>3002</v>
      </c>
      <c r="J420" s="24" t="s">
        <v>73</v>
      </c>
      <c r="K420" s="72" t="str">
        <f t="shared" si="13"/>
        <v>EUPE430 ICPL Curncy</v>
      </c>
      <c r="L420" s="25" t="str">
        <f t="shared" si="14"/>
        <v>ICPL</v>
      </c>
      <c r="M420" s="26">
        <f t="shared" ca="1" si="14"/>
        <v>42276</v>
      </c>
      <c r="N420" s="25" t="b">
        <f t="shared" si="14"/>
        <v>1</v>
      </c>
      <c r="O420" s="84" t="e">
        <f ca="1">IF($N420,_xll.BDP($K420,O$4),"[DISABLED]")</f>
        <v>#NAME?</v>
      </c>
      <c r="P420" s="84" t="e">
        <f ca="1">IF($N420,_xll.BDP($K420,P$4),"[DISABLED]")</f>
        <v>#NAME?</v>
      </c>
      <c r="Q420" s="84" t="e">
        <f ca="1">IF($N420,_xll.BDP($K420,Q$4),"[DISABLED]")</f>
        <v>#NAME?</v>
      </c>
      <c r="R420" s="84" t="e">
        <f ca="1">IF($N420,_xll.BDH($K420,R$4,$M420),"[DISABLED]")</f>
        <v>#NAME?</v>
      </c>
      <c r="S420" s="84" t="e">
        <f ca="1">IF($N420,_xll.BDH($K420,S$4,$M420),"[DISABLED]")</f>
        <v>#NAME?</v>
      </c>
      <c r="T420" s="84" t="e">
        <f ca="1">IF($N420,_xll.BDH($K420,T$4,$M420),"[DISABLED]")</f>
        <v>#NAME?</v>
      </c>
      <c r="V420" s="106" t="s">
        <v>9022</v>
      </c>
      <c r="W420" s="107" t="s">
        <v>1055</v>
      </c>
      <c r="X420" s="108">
        <v>42276</v>
      </c>
      <c r="Y420" s="107" t="b">
        <v>1</v>
      </c>
      <c r="Z420" s="107" t="s">
        <v>7096</v>
      </c>
      <c r="AA420" s="107" t="s">
        <v>8333</v>
      </c>
      <c r="AB420" s="107" t="s">
        <v>8897</v>
      </c>
      <c r="AC420" s="107">
        <v>2562</v>
      </c>
      <c r="AD420" s="107" t="s">
        <v>6569</v>
      </c>
      <c r="AE420" s="107" t="s">
        <v>6569</v>
      </c>
    </row>
    <row r="421" spans="2:31" outlineLevel="1">
      <c r="B421" s="24" t="s">
        <v>5234</v>
      </c>
      <c r="C421" s="24" t="s">
        <v>0</v>
      </c>
      <c r="D421" s="24" t="s">
        <v>57</v>
      </c>
      <c r="E421" s="24" t="s">
        <v>50</v>
      </c>
      <c r="F421" s="83" t="s">
        <v>44</v>
      </c>
      <c r="G421" s="24">
        <v>0</v>
      </c>
      <c r="H421" s="24" t="s">
        <v>2797</v>
      </c>
      <c r="I421" s="24" t="s">
        <v>3003</v>
      </c>
      <c r="J421" s="24" t="s">
        <v>73</v>
      </c>
      <c r="K421" s="72" t="str">
        <f t="shared" si="13"/>
        <v>EUPE530 ICPL Curncy</v>
      </c>
      <c r="L421" s="25" t="str">
        <f t="shared" si="14"/>
        <v>ICPL</v>
      </c>
      <c r="M421" s="26">
        <f t="shared" ca="1" si="14"/>
        <v>42276</v>
      </c>
      <c r="N421" s="25" t="b">
        <f t="shared" si="14"/>
        <v>1</v>
      </c>
      <c r="O421" s="84" t="e">
        <f ca="1">IF($N421,_xll.BDP($K421,O$4),"[DISABLED]")</f>
        <v>#NAME?</v>
      </c>
      <c r="P421" s="84" t="e">
        <f ca="1">IF($N421,_xll.BDP($K421,P$4),"[DISABLED]")</f>
        <v>#NAME?</v>
      </c>
      <c r="Q421" s="84" t="e">
        <f ca="1">IF($N421,_xll.BDP($K421,Q$4),"[DISABLED]")</f>
        <v>#NAME?</v>
      </c>
      <c r="R421" s="84" t="e">
        <f ca="1">IF($N421,_xll.BDH($K421,R$4,$M421),"[DISABLED]")</f>
        <v>#NAME?</v>
      </c>
      <c r="S421" s="84" t="e">
        <f ca="1">IF($N421,_xll.BDH($K421,S$4,$M421),"[DISABLED]")</f>
        <v>#NAME?</v>
      </c>
      <c r="T421" s="84" t="e">
        <f ca="1">IF($N421,_xll.BDH($K421,T$4,$M421),"[DISABLED]")</f>
        <v>#NAME?</v>
      </c>
      <c r="V421" s="106" t="s">
        <v>9023</v>
      </c>
      <c r="W421" s="107" t="s">
        <v>1055</v>
      </c>
      <c r="X421" s="108">
        <v>42276</v>
      </c>
      <c r="Y421" s="107" t="b">
        <v>1</v>
      </c>
      <c r="Z421" s="107" t="s">
        <v>7097</v>
      </c>
      <c r="AA421" s="107" t="s">
        <v>8333</v>
      </c>
      <c r="AB421" s="107" t="s">
        <v>8914</v>
      </c>
      <c r="AC421" s="107">
        <v>2786</v>
      </c>
      <c r="AD421" s="107" t="s">
        <v>6569</v>
      </c>
      <c r="AE421" s="107" t="s">
        <v>6569</v>
      </c>
    </row>
    <row r="422" spans="2:31" outlineLevel="1">
      <c r="B422" s="24" t="s">
        <v>5234</v>
      </c>
      <c r="C422" s="24" t="s">
        <v>0</v>
      </c>
      <c r="D422" s="24" t="s">
        <v>57</v>
      </c>
      <c r="E422" s="24" t="s">
        <v>50</v>
      </c>
      <c r="F422" s="83" t="s">
        <v>45</v>
      </c>
      <c r="G422" s="24">
        <v>0</v>
      </c>
      <c r="H422" s="24" t="s">
        <v>2797</v>
      </c>
      <c r="I422" s="24" t="s">
        <v>3004</v>
      </c>
      <c r="J422" s="24" t="s">
        <v>73</v>
      </c>
      <c r="K422" s="72" t="str">
        <f t="shared" si="13"/>
        <v>EUPE730 ICPL Curncy</v>
      </c>
      <c r="L422" s="25" t="str">
        <f t="shared" si="14"/>
        <v>ICPL</v>
      </c>
      <c r="M422" s="26">
        <f t="shared" ca="1" si="14"/>
        <v>42276</v>
      </c>
      <c r="N422" s="25" t="b">
        <f t="shared" si="14"/>
        <v>1</v>
      </c>
      <c r="O422" s="84" t="e">
        <f ca="1">IF($N422,_xll.BDP($K422,O$4),"[DISABLED]")</f>
        <v>#NAME?</v>
      </c>
      <c r="P422" s="84" t="e">
        <f ca="1">IF($N422,_xll.BDP($K422,P$4),"[DISABLED]")</f>
        <v>#NAME?</v>
      </c>
      <c r="Q422" s="84" t="e">
        <f ca="1">IF($N422,_xll.BDP($K422,Q$4),"[DISABLED]")</f>
        <v>#NAME?</v>
      </c>
      <c r="R422" s="84" t="e">
        <f ca="1">IF($N422,_xll.BDH($K422,R$4,$M422),"[DISABLED]")</f>
        <v>#NAME?</v>
      </c>
      <c r="S422" s="84" t="e">
        <f ca="1">IF($N422,_xll.BDH($K422,S$4,$M422),"[DISABLED]")</f>
        <v>#NAME?</v>
      </c>
      <c r="T422" s="84" t="e">
        <f ca="1">IF($N422,_xll.BDH($K422,T$4,$M422),"[DISABLED]")</f>
        <v>#NAME?</v>
      </c>
      <c r="V422" s="106" t="s">
        <v>9024</v>
      </c>
      <c r="W422" s="107" t="s">
        <v>1055</v>
      </c>
      <c r="X422" s="108">
        <v>42276</v>
      </c>
      <c r="Y422" s="107" t="b">
        <v>1</v>
      </c>
      <c r="Z422" s="107" t="s">
        <v>7098</v>
      </c>
      <c r="AA422" s="107" t="s">
        <v>8333</v>
      </c>
      <c r="AB422" s="107" t="s">
        <v>8897</v>
      </c>
      <c r="AC422" s="107">
        <v>3139</v>
      </c>
      <c r="AD422" s="107" t="s">
        <v>6569</v>
      </c>
      <c r="AE422" s="107" t="s">
        <v>6569</v>
      </c>
    </row>
    <row r="423" spans="2:31" outlineLevel="1">
      <c r="B423" s="24" t="s">
        <v>5234</v>
      </c>
      <c r="C423" s="24" t="s">
        <v>0</v>
      </c>
      <c r="D423" s="24" t="s">
        <v>57</v>
      </c>
      <c r="E423" s="24" t="s">
        <v>50</v>
      </c>
      <c r="F423" s="83" t="s">
        <v>46</v>
      </c>
      <c r="G423" s="24">
        <v>0</v>
      </c>
      <c r="H423" s="24" t="s">
        <v>2797</v>
      </c>
      <c r="I423" s="24" t="s">
        <v>3005</v>
      </c>
      <c r="J423" s="24" t="s">
        <v>73</v>
      </c>
      <c r="K423" s="72" t="str">
        <f t="shared" si="13"/>
        <v>EUPE1030 ICPL Curncy</v>
      </c>
      <c r="L423" s="25" t="str">
        <f t="shared" si="14"/>
        <v>ICPL</v>
      </c>
      <c r="M423" s="26">
        <f t="shared" ca="1" si="14"/>
        <v>42276</v>
      </c>
      <c r="N423" s="25" t="b">
        <f t="shared" si="14"/>
        <v>1</v>
      </c>
      <c r="O423" s="84" t="e">
        <f ca="1">IF($N423,_xll.BDP($K423,O$4),"[DISABLED]")</f>
        <v>#NAME?</v>
      </c>
      <c r="P423" s="84" t="e">
        <f ca="1">IF($N423,_xll.BDP($K423,P$4),"[DISABLED]")</f>
        <v>#NAME?</v>
      </c>
      <c r="Q423" s="84" t="e">
        <f ca="1">IF($N423,_xll.BDP($K423,Q$4),"[DISABLED]")</f>
        <v>#NAME?</v>
      </c>
      <c r="R423" s="84" t="e">
        <f ca="1">IF($N423,_xll.BDH($K423,R$4,$M423),"[DISABLED]")</f>
        <v>#NAME?</v>
      </c>
      <c r="S423" s="84" t="e">
        <f ca="1">IF($N423,_xll.BDH($K423,S$4,$M423),"[DISABLED]")</f>
        <v>#NAME?</v>
      </c>
      <c r="T423" s="84" t="e">
        <f ca="1">IF($N423,_xll.BDH($K423,T$4,$M423),"[DISABLED]")</f>
        <v>#NAME?</v>
      </c>
      <c r="V423" s="106" t="s">
        <v>9025</v>
      </c>
      <c r="W423" s="107" t="s">
        <v>1055</v>
      </c>
      <c r="X423" s="108">
        <v>42276</v>
      </c>
      <c r="Y423" s="107" t="b">
        <v>1</v>
      </c>
      <c r="Z423" s="107" t="s">
        <v>7099</v>
      </c>
      <c r="AA423" s="107" t="s">
        <v>8333</v>
      </c>
      <c r="AB423" s="107" t="s">
        <v>8897</v>
      </c>
      <c r="AC423" s="107">
        <v>3596</v>
      </c>
      <c r="AD423" s="107" t="s">
        <v>6569</v>
      </c>
      <c r="AE423" s="107" t="s">
        <v>6569</v>
      </c>
    </row>
    <row r="424" spans="2:31" outlineLevel="1">
      <c r="B424" s="24" t="s">
        <v>5234</v>
      </c>
      <c r="C424" s="24" t="s">
        <v>0</v>
      </c>
      <c r="D424" s="24" t="s">
        <v>57</v>
      </c>
      <c r="E424" s="24" t="s">
        <v>50</v>
      </c>
      <c r="F424" s="83" t="s">
        <v>47</v>
      </c>
      <c r="G424" s="24">
        <v>0</v>
      </c>
      <c r="H424" s="24" t="s">
        <v>2797</v>
      </c>
      <c r="I424" s="24" t="s">
        <v>3006</v>
      </c>
      <c r="J424" s="24" t="s">
        <v>73</v>
      </c>
      <c r="K424" s="72" t="str">
        <f t="shared" si="13"/>
        <v>EUPE1530 ICPL Curncy</v>
      </c>
      <c r="L424" s="25" t="str">
        <f t="shared" si="14"/>
        <v>ICPL</v>
      </c>
      <c r="M424" s="26">
        <f t="shared" ca="1" si="14"/>
        <v>42276</v>
      </c>
      <c r="N424" s="25" t="b">
        <f t="shared" si="14"/>
        <v>1</v>
      </c>
      <c r="O424" s="84" t="e">
        <f ca="1">IF($N424,_xll.BDP($K424,O$4),"[DISABLED]")</f>
        <v>#NAME?</v>
      </c>
      <c r="P424" s="84" t="e">
        <f ca="1">IF($N424,_xll.BDP($K424,P$4),"[DISABLED]")</f>
        <v>#NAME?</v>
      </c>
      <c r="Q424" s="84" t="e">
        <f ca="1">IF($N424,_xll.BDP($K424,Q$4),"[DISABLED]")</f>
        <v>#NAME?</v>
      </c>
      <c r="R424" s="84" t="e">
        <f ca="1">IF($N424,_xll.BDH($K424,R$4,$M424),"[DISABLED]")</f>
        <v>#NAME?</v>
      </c>
      <c r="S424" s="84" t="e">
        <f ca="1">IF($N424,_xll.BDH($K424,S$4,$M424),"[DISABLED]")</f>
        <v>#NAME?</v>
      </c>
      <c r="T424" s="84" t="e">
        <f ca="1">IF($N424,_xll.BDH($K424,T$4,$M424),"[DISABLED]")</f>
        <v>#NAME?</v>
      </c>
      <c r="V424" s="106" t="s">
        <v>9026</v>
      </c>
      <c r="W424" s="107" t="s">
        <v>1055</v>
      </c>
      <c r="X424" s="108">
        <v>42276</v>
      </c>
      <c r="Y424" s="107" t="b">
        <v>1</v>
      </c>
      <c r="Z424" s="107" t="s">
        <v>7100</v>
      </c>
      <c r="AA424" s="107" t="s">
        <v>8333</v>
      </c>
      <c r="AB424" s="107" t="s">
        <v>8918</v>
      </c>
      <c r="AC424" s="107">
        <v>4151</v>
      </c>
      <c r="AD424" s="107" t="s">
        <v>6569</v>
      </c>
      <c r="AE424" s="107" t="s">
        <v>6569</v>
      </c>
    </row>
    <row r="425" spans="2:31" outlineLevel="1">
      <c r="B425" s="24" t="s">
        <v>5234</v>
      </c>
      <c r="C425" s="24" t="s">
        <v>0</v>
      </c>
      <c r="D425" s="24" t="s">
        <v>57</v>
      </c>
      <c r="E425" s="24" t="s">
        <v>50</v>
      </c>
      <c r="F425" s="83" t="s">
        <v>48</v>
      </c>
      <c r="G425" s="24">
        <v>0</v>
      </c>
      <c r="H425" s="24" t="s">
        <v>2797</v>
      </c>
      <c r="I425" s="24" t="s">
        <v>3007</v>
      </c>
      <c r="J425" s="24" t="s">
        <v>73</v>
      </c>
      <c r="K425" s="72" t="str">
        <f t="shared" si="13"/>
        <v>EUPE2030 ICPL Curncy</v>
      </c>
      <c r="L425" s="25" t="str">
        <f t="shared" si="14"/>
        <v>ICPL</v>
      </c>
      <c r="M425" s="26">
        <f t="shared" ca="1" si="14"/>
        <v>42276</v>
      </c>
      <c r="N425" s="25" t="b">
        <f t="shared" si="14"/>
        <v>1</v>
      </c>
      <c r="O425" s="84" t="e">
        <f ca="1">IF($N425,_xll.BDP($K425,O$4),"[DISABLED]")</f>
        <v>#NAME?</v>
      </c>
      <c r="P425" s="84" t="e">
        <f ca="1">IF($N425,_xll.BDP($K425,P$4),"[DISABLED]")</f>
        <v>#NAME?</v>
      </c>
      <c r="Q425" s="84" t="e">
        <f ca="1">IF($N425,_xll.BDP($K425,Q$4),"[DISABLED]")</f>
        <v>#NAME?</v>
      </c>
      <c r="R425" s="84" t="e">
        <f ca="1">IF($N425,_xll.BDH($K425,R$4,$M425),"[DISABLED]")</f>
        <v>#NAME?</v>
      </c>
      <c r="S425" s="84" t="e">
        <f ca="1">IF($N425,_xll.BDH($K425,S$4,$M425),"[DISABLED]")</f>
        <v>#NAME?</v>
      </c>
      <c r="T425" s="84" t="e">
        <f ca="1">IF($N425,_xll.BDH($K425,T$4,$M425),"[DISABLED]")</f>
        <v>#NAME?</v>
      </c>
      <c r="V425" s="106" t="s">
        <v>9027</v>
      </c>
      <c r="W425" s="107" t="s">
        <v>1055</v>
      </c>
      <c r="X425" s="108">
        <v>42276</v>
      </c>
      <c r="Y425" s="107" t="b">
        <v>1</v>
      </c>
      <c r="Z425" s="107" t="s">
        <v>7101</v>
      </c>
      <c r="AA425" s="107" t="s">
        <v>8333</v>
      </c>
      <c r="AB425" s="107" t="s">
        <v>8918</v>
      </c>
      <c r="AC425" s="107">
        <v>4511</v>
      </c>
      <c r="AD425" s="107" t="s">
        <v>6569</v>
      </c>
      <c r="AE425" s="107" t="s">
        <v>6569</v>
      </c>
    </row>
    <row r="426" spans="2:31" outlineLevel="1">
      <c r="K426" s="72"/>
      <c r="L426" s="25"/>
      <c r="M426" s="26"/>
      <c r="N426" s="25"/>
      <c r="O426" s="84"/>
      <c r="P426" s="84"/>
      <c r="Q426" s="84"/>
      <c r="R426" s="84"/>
      <c r="S426" s="84"/>
      <c r="T426" s="84"/>
      <c r="V426" s="106"/>
      <c r="W426" s="107"/>
      <c r="X426" s="108"/>
      <c r="Y426" s="107"/>
      <c r="Z426" s="107"/>
      <c r="AA426" s="107"/>
      <c r="AB426" s="107"/>
      <c r="AC426" s="107"/>
      <c r="AD426" s="107"/>
      <c r="AE426" s="107"/>
    </row>
    <row r="427" spans="2:31" outlineLevel="1">
      <c r="B427" s="24" t="s">
        <v>5234</v>
      </c>
      <c r="C427" s="24" t="s">
        <v>0</v>
      </c>
      <c r="D427" s="24" t="s">
        <v>57</v>
      </c>
      <c r="E427" s="24" t="s">
        <v>41</v>
      </c>
      <c r="F427" s="24" t="s">
        <v>209</v>
      </c>
      <c r="G427" s="24">
        <v>-200</v>
      </c>
      <c r="H427" s="24" t="s">
        <v>3008</v>
      </c>
      <c r="I427" s="24" t="s">
        <v>3009</v>
      </c>
      <c r="J427" s="24" t="s">
        <v>73</v>
      </c>
      <c r="K427" s="72" t="str">
        <f t="shared" si="13"/>
        <v>EUPKA1 ICPL Curncy</v>
      </c>
      <c r="L427" s="25" t="str">
        <f t="shared" si="14"/>
        <v>ICPL</v>
      </c>
      <c r="M427" s="26">
        <f t="shared" ca="1" si="14"/>
        <v>42276</v>
      </c>
      <c r="N427" s="25" t="b">
        <f t="shared" si="14"/>
        <v>1</v>
      </c>
      <c r="O427" s="84" t="e">
        <f ca="1">IF($N427,_xll.BDP($K427,O$4),"[DISABLED]")</f>
        <v>#NAME?</v>
      </c>
      <c r="P427" s="84" t="e">
        <f ca="1">IF($N427,_xll.BDP($K427,P$4),"[DISABLED]")</f>
        <v>#NAME?</v>
      </c>
      <c r="Q427" s="84" t="e">
        <f ca="1">IF($N427,_xll.BDP($K427,Q$4),"[DISABLED]")</f>
        <v>#NAME?</v>
      </c>
      <c r="R427" s="84" t="e">
        <f ca="1">IF($N427,_xll.BDH($K427,R$4,$M427),"[DISABLED]")</f>
        <v>#NAME?</v>
      </c>
      <c r="S427" s="84" t="e">
        <f ca="1">IF($N427,_xll.BDH($K427,S$4,$M427),"[DISABLED]")</f>
        <v>#NAME?</v>
      </c>
      <c r="T427" s="84" t="e">
        <f ca="1">IF($N427,_xll.BDH($K427,T$4,$M427),"[DISABLED]")</f>
        <v>#NAME?</v>
      </c>
      <c r="V427" s="106" t="s">
        <v>9028</v>
      </c>
      <c r="W427" s="107" t="s">
        <v>1055</v>
      </c>
      <c r="X427" s="108">
        <v>42276</v>
      </c>
      <c r="Y427" s="107" t="b">
        <v>1</v>
      </c>
      <c r="Z427" s="107" t="s">
        <v>7102</v>
      </c>
      <c r="AA427" s="107" t="s">
        <v>6569</v>
      </c>
      <c r="AB427" s="107" t="s">
        <v>6569</v>
      </c>
      <c r="AC427" s="107" t="s">
        <v>6569</v>
      </c>
      <c r="AD427" s="107" t="s">
        <v>6569</v>
      </c>
      <c r="AE427" s="107" t="s">
        <v>6569</v>
      </c>
    </row>
    <row r="428" spans="2:31" outlineLevel="1">
      <c r="B428" s="24" t="s">
        <v>5234</v>
      </c>
      <c r="C428" s="24" t="s">
        <v>0</v>
      </c>
      <c r="D428" s="24" t="s">
        <v>57</v>
      </c>
      <c r="E428" s="24" t="s">
        <v>41</v>
      </c>
      <c r="F428" s="24" t="s">
        <v>209</v>
      </c>
      <c r="G428" s="24">
        <v>-100</v>
      </c>
      <c r="H428" s="24" t="s">
        <v>3008</v>
      </c>
      <c r="I428" s="24" t="s">
        <v>3029</v>
      </c>
      <c r="J428" s="24" t="s">
        <v>73</v>
      </c>
      <c r="K428" s="72" t="str">
        <f t="shared" si="13"/>
        <v>EUPLA1 ICPL Curncy</v>
      </c>
      <c r="L428" s="25" t="str">
        <f t="shared" si="14"/>
        <v>ICPL</v>
      </c>
      <c r="M428" s="26">
        <f t="shared" ca="1" si="14"/>
        <v>42276</v>
      </c>
      <c r="N428" s="25" t="b">
        <f t="shared" si="14"/>
        <v>1</v>
      </c>
      <c r="O428" s="84" t="e">
        <f ca="1">IF($N428,_xll.BDP($K428,O$4),"[DISABLED]")</f>
        <v>#NAME?</v>
      </c>
      <c r="P428" s="84" t="e">
        <f ca="1">IF($N428,_xll.BDP($K428,P$4),"[DISABLED]")</f>
        <v>#NAME?</v>
      </c>
      <c r="Q428" s="84" t="e">
        <f ca="1">IF($N428,_xll.BDP($K428,Q$4),"[DISABLED]")</f>
        <v>#NAME?</v>
      </c>
      <c r="R428" s="84" t="e">
        <f ca="1">IF($N428,_xll.BDH($K428,R$4,$M428),"[DISABLED]")</f>
        <v>#NAME?</v>
      </c>
      <c r="S428" s="84" t="e">
        <f ca="1">IF($N428,_xll.BDH($K428,S$4,$M428),"[DISABLED]")</f>
        <v>#NAME?</v>
      </c>
      <c r="T428" s="84" t="e">
        <f ca="1">IF($N428,_xll.BDH($K428,T$4,$M428),"[DISABLED]")</f>
        <v>#NAME?</v>
      </c>
      <c r="V428" s="106" t="s">
        <v>9029</v>
      </c>
      <c r="W428" s="107" t="s">
        <v>1055</v>
      </c>
      <c r="X428" s="108">
        <v>42276</v>
      </c>
      <c r="Y428" s="107" t="b">
        <v>1</v>
      </c>
      <c r="Z428" s="107" t="s">
        <v>7103</v>
      </c>
      <c r="AA428" s="107" t="s">
        <v>6569</v>
      </c>
      <c r="AB428" s="107" t="s">
        <v>6569</v>
      </c>
      <c r="AC428" s="107" t="s">
        <v>6569</v>
      </c>
      <c r="AD428" s="107" t="s">
        <v>6569</v>
      </c>
      <c r="AE428" s="107" t="s">
        <v>6569</v>
      </c>
    </row>
    <row r="429" spans="2:31" outlineLevel="1">
      <c r="B429" s="24" t="s">
        <v>5234</v>
      </c>
      <c r="C429" s="24" t="s">
        <v>0</v>
      </c>
      <c r="D429" s="24" t="s">
        <v>57</v>
      </c>
      <c r="E429" s="24" t="s">
        <v>41</v>
      </c>
      <c r="F429" s="24" t="s">
        <v>209</v>
      </c>
      <c r="G429" s="24">
        <v>-50</v>
      </c>
      <c r="H429" s="24" t="s">
        <v>3008</v>
      </c>
      <c r="I429" s="24" t="s">
        <v>3049</v>
      </c>
      <c r="J429" s="24" t="s">
        <v>73</v>
      </c>
      <c r="K429" s="72" t="str">
        <f t="shared" si="13"/>
        <v>EUPMA1 ICPL Curncy</v>
      </c>
      <c r="L429" s="25" t="str">
        <f t="shared" si="14"/>
        <v>ICPL</v>
      </c>
      <c r="M429" s="26">
        <f t="shared" ca="1" si="14"/>
        <v>42276</v>
      </c>
      <c r="N429" s="25" t="b">
        <f t="shared" si="14"/>
        <v>1</v>
      </c>
      <c r="O429" s="84" t="e">
        <f ca="1">IF($N429,_xll.BDP($K429,O$4),"[DISABLED]")</f>
        <v>#NAME?</v>
      </c>
      <c r="P429" s="84" t="e">
        <f ca="1">IF($N429,_xll.BDP($K429,P$4),"[DISABLED]")</f>
        <v>#NAME?</v>
      </c>
      <c r="Q429" s="84" t="e">
        <f ca="1">IF($N429,_xll.BDP($K429,Q$4),"[DISABLED]")</f>
        <v>#NAME?</v>
      </c>
      <c r="R429" s="84" t="e">
        <f ca="1">IF($N429,_xll.BDH($K429,R$4,$M429),"[DISABLED]")</f>
        <v>#NAME?</v>
      </c>
      <c r="S429" s="84" t="e">
        <f ca="1">IF($N429,_xll.BDH($K429,S$4,$M429),"[DISABLED]")</f>
        <v>#NAME?</v>
      </c>
      <c r="T429" s="84" t="e">
        <f ca="1">IF($N429,_xll.BDH($K429,T$4,$M429),"[DISABLED]")</f>
        <v>#NAME?</v>
      </c>
      <c r="V429" s="106" t="s">
        <v>9030</v>
      </c>
      <c r="W429" s="107" t="s">
        <v>1055</v>
      </c>
      <c r="X429" s="108">
        <v>42276</v>
      </c>
      <c r="Y429" s="107" t="b">
        <v>1</v>
      </c>
      <c r="Z429" s="107" t="s">
        <v>7104</v>
      </c>
      <c r="AA429" s="107" t="s">
        <v>6569</v>
      </c>
      <c r="AB429" s="107" t="s">
        <v>6569</v>
      </c>
      <c r="AC429" s="107" t="s">
        <v>6569</v>
      </c>
      <c r="AD429" s="107" t="s">
        <v>6569</v>
      </c>
      <c r="AE429" s="107" t="s">
        <v>6569</v>
      </c>
    </row>
    <row r="430" spans="2:31" outlineLevel="1">
      <c r="B430" s="24" t="s">
        <v>5234</v>
      </c>
      <c r="C430" s="24" t="s">
        <v>0</v>
      </c>
      <c r="D430" s="24" t="s">
        <v>57</v>
      </c>
      <c r="E430" s="24" t="s">
        <v>41</v>
      </c>
      <c r="F430" s="24" t="s">
        <v>209</v>
      </c>
      <c r="G430" s="24">
        <v>-25</v>
      </c>
      <c r="H430" s="24" t="s">
        <v>3008</v>
      </c>
      <c r="I430" s="24" t="s">
        <v>3069</v>
      </c>
      <c r="J430" s="24" t="s">
        <v>73</v>
      </c>
      <c r="K430" s="72" t="str">
        <f t="shared" si="13"/>
        <v>EUPNA1 ICPL Curncy</v>
      </c>
      <c r="L430" s="25" t="str">
        <f t="shared" si="14"/>
        <v>ICPL</v>
      </c>
      <c r="M430" s="26">
        <f t="shared" ca="1" si="14"/>
        <v>42276</v>
      </c>
      <c r="N430" s="25" t="b">
        <f t="shared" si="14"/>
        <v>1</v>
      </c>
      <c r="O430" s="84" t="e">
        <f ca="1">IF($N430,_xll.BDP($K430,O$4),"[DISABLED]")</f>
        <v>#NAME?</v>
      </c>
      <c r="P430" s="84" t="e">
        <f ca="1">IF($N430,_xll.BDP($K430,P$4),"[DISABLED]")</f>
        <v>#NAME?</v>
      </c>
      <c r="Q430" s="84" t="e">
        <f ca="1">IF($N430,_xll.BDP($K430,Q$4),"[DISABLED]")</f>
        <v>#NAME?</v>
      </c>
      <c r="R430" s="84" t="e">
        <f ca="1">IF($N430,_xll.BDH($K430,R$4,$M430),"[DISABLED]")</f>
        <v>#NAME?</v>
      </c>
      <c r="S430" s="84" t="e">
        <f ca="1">IF($N430,_xll.BDH($K430,S$4,$M430),"[DISABLED]")</f>
        <v>#NAME?</v>
      </c>
      <c r="T430" s="84" t="e">
        <f ca="1">IF($N430,_xll.BDH($K430,T$4,$M430),"[DISABLED]")</f>
        <v>#NAME?</v>
      </c>
      <c r="V430" s="106" t="s">
        <v>9031</v>
      </c>
      <c r="W430" s="107" t="s">
        <v>1055</v>
      </c>
      <c r="X430" s="108">
        <v>42276</v>
      </c>
      <c r="Y430" s="107" t="b">
        <v>1</v>
      </c>
      <c r="Z430" s="107" t="s">
        <v>7105</v>
      </c>
      <c r="AA430" s="107" t="s">
        <v>6569</v>
      </c>
      <c r="AB430" s="107" t="s">
        <v>6569</v>
      </c>
      <c r="AC430" s="107" t="s">
        <v>6569</v>
      </c>
      <c r="AD430" s="107" t="s">
        <v>6569</v>
      </c>
      <c r="AE430" s="107" t="s">
        <v>6569</v>
      </c>
    </row>
    <row r="431" spans="2:31" outlineLevel="1">
      <c r="B431" s="24" t="s">
        <v>5234</v>
      </c>
      <c r="C431" s="24" t="s">
        <v>0</v>
      </c>
      <c r="D431" s="24" t="s">
        <v>57</v>
      </c>
      <c r="E431" s="24" t="s">
        <v>41</v>
      </c>
      <c r="F431" s="24" t="s">
        <v>209</v>
      </c>
      <c r="G431" s="24">
        <v>25</v>
      </c>
      <c r="H431" s="24" t="s">
        <v>3008</v>
      </c>
      <c r="I431" s="24" t="s">
        <v>3089</v>
      </c>
      <c r="J431" s="24" t="s">
        <v>73</v>
      </c>
      <c r="K431" s="72" t="str">
        <f t="shared" si="13"/>
        <v>EUPOA1 ICPL Curncy</v>
      </c>
      <c r="L431" s="25" t="str">
        <f t="shared" si="14"/>
        <v>ICPL</v>
      </c>
      <c r="M431" s="26">
        <f t="shared" ca="1" si="14"/>
        <v>42276</v>
      </c>
      <c r="N431" s="25" t="b">
        <f t="shared" si="14"/>
        <v>1</v>
      </c>
      <c r="O431" s="84" t="e">
        <f ca="1">IF($N431,_xll.BDP($K431,O$4),"[DISABLED]")</f>
        <v>#NAME?</v>
      </c>
      <c r="P431" s="84" t="e">
        <f ca="1">IF($N431,_xll.BDP($K431,P$4),"[DISABLED]")</f>
        <v>#NAME?</v>
      </c>
      <c r="Q431" s="84" t="e">
        <f ca="1">IF($N431,_xll.BDP($K431,Q$4),"[DISABLED]")</f>
        <v>#NAME?</v>
      </c>
      <c r="R431" s="84" t="e">
        <f ca="1">IF($N431,_xll.BDH($K431,R$4,$M431),"[DISABLED]")</f>
        <v>#NAME?</v>
      </c>
      <c r="S431" s="84" t="e">
        <f ca="1">IF($N431,_xll.BDH($K431,S$4,$M431),"[DISABLED]")</f>
        <v>#NAME?</v>
      </c>
      <c r="T431" s="84" t="e">
        <f ca="1">IF($N431,_xll.BDH($K431,T$4,$M431),"[DISABLED]")</f>
        <v>#NAME?</v>
      </c>
      <c r="V431" s="106" t="s">
        <v>9032</v>
      </c>
      <c r="W431" s="107" t="s">
        <v>1055</v>
      </c>
      <c r="X431" s="108">
        <v>42276</v>
      </c>
      <c r="Y431" s="107" t="b">
        <v>1</v>
      </c>
      <c r="Z431" s="107" t="s">
        <v>7106</v>
      </c>
      <c r="AA431" s="107" t="s">
        <v>6569</v>
      </c>
      <c r="AB431" s="107" t="s">
        <v>6569</v>
      </c>
      <c r="AC431" s="107" t="s">
        <v>6569</v>
      </c>
      <c r="AD431" s="107" t="s">
        <v>6569</v>
      </c>
      <c r="AE431" s="107" t="s">
        <v>6569</v>
      </c>
    </row>
    <row r="432" spans="2:31" outlineLevel="1">
      <c r="B432" s="24" t="s">
        <v>5234</v>
      </c>
      <c r="C432" s="24" t="s">
        <v>0</v>
      </c>
      <c r="D432" s="24" t="s">
        <v>57</v>
      </c>
      <c r="E432" s="24" t="s">
        <v>41</v>
      </c>
      <c r="F432" s="24" t="s">
        <v>209</v>
      </c>
      <c r="G432" s="24">
        <v>50</v>
      </c>
      <c r="H432" s="24" t="s">
        <v>3008</v>
      </c>
      <c r="I432" s="24" t="s">
        <v>3109</v>
      </c>
      <c r="J432" s="24" t="s">
        <v>73</v>
      </c>
      <c r="K432" s="72" t="str">
        <f t="shared" si="13"/>
        <v>EUPPA1 ICPL Curncy</v>
      </c>
      <c r="L432" s="25" t="str">
        <f t="shared" si="14"/>
        <v>ICPL</v>
      </c>
      <c r="M432" s="26">
        <f t="shared" ca="1" si="14"/>
        <v>42276</v>
      </c>
      <c r="N432" s="25" t="b">
        <f t="shared" si="14"/>
        <v>1</v>
      </c>
      <c r="O432" s="84" t="e">
        <f ca="1">IF($N432,_xll.BDP($K432,O$4),"[DISABLED]")</f>
        <v>#NAME?</v>
      </c>
      <c r="P432" s="84" t="e">
        <f ca="1">IF($N432,_xll.BDP($K432,P$4),"[DISABLED]")</f>
        <v>#NAME?</v>
      </c>
      <c r="Q432" s="84" t="e">
        <f ca="1">IF($N432,_xll.BDP($K432,Q$4),"[DISABLED]")</f>
        <v>#NAME?</v>
      </c>
      <c r="R432" s="84" t="e">
        <f ca="1">IF($N432,_xll.BDH($K432,R$4,$M432),"[DISABLED]")</f>
        <v>#NAME?</v>
      </c>
      <c r="S432" s="84" t="e">
        <f ca="1">IF($N432,_xll.BDH($K432,S$4,$M432),"[DISABLED]")</f>
        <v>#NAME?</v>
      </c>
      <c r="T432" s="84" t="e">
        <f ca="1">IF($N432,_xll.BDH($K432,T$4,$M432),"[DISABLED]")</f>
        <v>#NAME?</v>
      </c>
      <c r="V432" s="106" t="s">
        <v>9033</v>
      </c>
      <c r="W432" s="107" t="s">
        <v>1055</v>
      </c>
      <c r="X432" s="108">
        <v>42276</v>
      </c>
      <c r="Y432" s="107" t="b">
        <v>1</v>
      </c>
      <c r="Z432" s="107" t="s">
        <v>7107</v>
      </c>
      <c r="AA432" s="107" t="s">
        <v>6569</v>
      </c>
      <c r="AB432" s="107" t="s">
        <v>6569</v>
      </c>
      <c r="AC432" s="107" t="s">
        <v>6569</v>
      </c>
      <c r="AD432" s="107" t="s">
        <v>6569</v>
      </c>
      <c r="AE432" s="107" t="s">
        <v>6569</v>
      </c>
    </row>
    <row r="433" spans="2:31" outlineLevel="1">
      <c r="B433" s="24" t="s">
        <v>5234</v>
      </c>
      <c r="C433" s="24" t="s">
        <v>0</v>
      </c>
      <c r="D433" s="24" t="s">
        <v>57</v>
      </c>
      <c r="E433" s="24" t="s">
        <v>41</v>
      </c>
      <c r="F433" s="24" t="s">
        <v>209</v>
      </c>
      <c r="G433" s="24">
        <v>100</v>
      </c>
      <c r="H433" s="24" t="s">
        <v>3008</v>
      </c>
      <c r="I433" s="24" t="s">
        <v>3129</v>
      </c>
      <c r="J433" s="24" t="s">
        <v>73</v>
      </c>
      <c r="K433" s="72" t="str">
        <f t="shared" si="13"/>
        <v>EUPQA1 ICPL Curncy</v>
      </c>
      <c r="L433" s="25" t="str">
        <f t="shared" si="14"/>
        <v>ICPL</v>
      </c>
      <c r="M433" s="26">
        <f t="shared" ca="1" si="14"/>
        <v>42276</v>
      </c>
      <c r="N433" s="25" t="b">
        <f t="shared" si="14"/>
        <v>1</v>
      </c>
      <c r="O433" s="84" t="e">
        <f ca="1">IF($N433,_xll.BDP($K433,O$4),"[DISABLED]")</f>
        <v>#NAME?</v>
      </c>
      <c r="P433" s="84" t="e">
        <f ca="1">IF($N433,_xll.BDP($K433,P$4),"[DISABLED]")</f>
        <v>#NAME?</v>
      </c>
      <c r="Q433" s="84" t="e">
        <f ca="1">IF($N433,_xll.BDP($K433,Q$4),"[DISABLED]")</f>
        <v>#NAME?</v>
      </c>
      <c r="R433" s="84" t="e">
        <f ca="1">IF($N433,_xll.BDH($K433,R$4,$M433),"[DISABLED]")</f>
        <v>#NAME?</v>
      </c>
      <c r="S433" s="84" t="e">
        <f ca="1">IF($N433,_xll.BDH($K433,S$4,$M433),"[DISABLED]")</f>
        <v>#NAME?</v>
      </c>
      <c r="T433" s="84" t="e">
        <f ca="1">IF($N433,_xll.BDH($K433,T$4,$M433),"[DISABLED]")</f>
        <v>#NAME?</v>
      </c>
      <c r="V433" s="106" t="s">
        <v>9034</v>
      </c>
      <c r="W433" s="107" t="s">
        <v>1055</v>
      </c>
      <c r="X433" s="108">
        <v>42276</v>
      </c>
      <c r="Y433" s="107" t="b">
        <v>1</v>
      </c>
      <c r="Z433" s="107" t="s">
        <v>7108</v>
      </c>
      <c r="AA433" s="107" t="s">
        <v>6569</v>
      </c>
      <c r="AB433" s="107" t="s">
        <v>6569</v>
      </c>
      <c r="AC433" s="107" t="s">
        <v>6569</v>
      </c>
      <c r="AD433" s="107" t="s">
        <v>6569</v>
      </c>
      <c r="AE433" s="107" t="s">
        <v>6569</v>
      </c>
    </row>
    <row r="434" spans="2:31" outlineLevel="1">
      <c r="B434" s="24" t="s">
        <v>5234</v>
      </c>
      <c r="C434" s="24" t="s">
        <v>0</v>
      </c>
      <c r="D434" s="24" t="s">
        <v>57</v>
      </c>
      <c r="E434" s="24" t="s">
        <v>41</v>
      </c>
      <c r="F434" s="24" t="s">
        <v>209</v>
      </c>
      <c r="G434" s="24">
        <v>200</v>
      </c>
      <c r="H434" s="24" t="s">
        <v>3008</v>
      </c>
      <c r="I434" s="24" t="s">
        <v>3149</v>
      </c>
      <c r="J434" s="24" t="s">
        <v>73</v>
      </c>
      <c r="K434" s="72" t="str">
        <f t="shared" si="13"/>
        <v>EUPRA1 ICPL Curncy</v>
      </c>
      <c r="L434" s="25" t="str">
        <f t="shared" si="14"/>
        <v>ICPL</v>
      </c>
      <c r="M434" s="26">
        <f t="shared" ca="1" si="14"/>
        <v>42276</v>
      </c>
      <c r="N434" s="25" t="b">
        <f t="shared" si="14"/>
        <v>1</v>
      </c>
      <c r="O434" s="84" t="e">
        <f ca="1">IF($N434,_xll.BDP($K434,O$4),"[DISABLED]")</f>
        <v>#NAME?</v>
      </c>
      <c r="P434" s="84" t="e">
        <f ca="1">IF($N434,_xll.BDP($K434,P$4),"[DISABLED]")</f>
        <v>#NAME?</v>
      </c>
      <c r="Q434" s="84" t="e">
        <f ca="1">IF($N434,_xll.BDP($K434,Q$4),"[DISABLED]")</f>
        <v>#NAME?</v>
      </c>
      <c r="R434" s="84" t="e">
        <f ca="1">IF($N434,_xll.BDH($K434,R$4,$M434),"[DISABLED]")</f>
        <v>#NAME?</v>
      </c>
      <c r="S434" s="84" t="e">
        <f ca="1">IF($N434,_xll.BDH($K434,S$4,$M434),"[DISABLED]")</f>
        <v>#NAME?</v>
      </c>
      <c r="T434" s="84" t="e">
        <f ca="1">IF($N434,_xll.BDH($K434,T$4,$M434),"[DISABLED]")</f>
        <v>#NAME?</v>
      </c>
      <c r="V434" s="106" t="s">
        <v>9035</v>
      </c>
      <c r="W434" s="107" t="s">
        <v>1055</v>
      </c>
      <c r="X434" s="108">
        <v>42276</v>
      </c>
      <c r="Y434" s="107" t="b">
        <v>1</v>
      </c>
      <c r="Z434" s="107" t="s">
        <v>7109</v>
      </c>
      <c r="AA434" s="107" t="s">
        <v>6569</v>
      </c>
      <c r="AB434" s="107" t="s">
        <v>6569</v>
      </c>
      <c r="AC434" s="107" t="s">
        <v>6569</v>
      </c>
      <c r="AD434" s="107" t="s">
        <v>6569</v>
      </c>
      <c r="AE434" s="107" t="s">
        <v>6569</v>
      </c>
    </row>
    <row r="435" spans="2:31" outlineLevel="1">
      <c r="K435" s="72"/>
      <c r="L435" s="25"/>
      <c r="M435" s="26"/>
      <c r="N435" s="25"/>
      <c r="O435" s="84"/>
      <c r="P435" s="84"/>
      <c r="Q435" s="84"/>
      <c r="R435" s="84"/>
      <c r="S435" s="84"/>
      <c r="T435" s="84"/>
      <c r="V435" s="106"/>
      <c r="W435" s="107"/>
      <c r="X435" s="108"/>
      <c r="Y435" s="107"/>
      <c r="Z435" s="107"/>
      <c r="AA435" s="107"/>
      <c r="AB435" s="107"/>
      <c r="AC435" s="107"/>
      <c r="AD435" s="107"/>
      <c r="AE435" s="107"/>
    </row>
    <row r="436" spans="2:31" outlineLevel="1">
      <c r="B436" s="24" t="s">
        <v>5234</v>
      </c>
      <c r="C436" s="24" t="s">
        <v>0</v>
      </c>
      <c r="D436" s="24" t="s">
        <v>57</v>
      </c>
      <c r="E436" s="24" t="s">
        <v>41</v>
      </c>
      <c r="F436" s="24" t="s">
        <v>54</v>
      </c>
      <c r="G436" s="24">
        <v>-200</v>
      </c>
      <c r="H436" s="24" t="s">
        <v>3008</v>
      </c>
      <c r="I436" s="24" t="s">
        <v>3016</v>
      </c>
      <c r="J436" s="24" t="s">
        <v>73</v>
      </c>
      <c r="K436" s="72" t="str">
        <f t="shared" si="13"/>
        <v>EUPKC1 ICPL Curncy</v>
      </c>
      <c r="L436" s="25" t="str">
        <f t="shared" si="14"/>
        <v>ICPL</v>
      </c>
      <c r="M436" s="26">
        <f t="shared" ca="1" si="14"/>
        <v>42276</v>
      </c>
      <c r="N436" s="25" t="b">
        <f t="shared" si="14"/>
        <v>1</v>
      </c>
      <c r="O436" s="84" t="e">
        <f ca="1">IF($N436,_xll.BDP($K436,O$4),"[DISABLED]")</f>
        <v>#NAME?</v>
      </c>
      <c r="P436" s="84" t="e">
        <f ca="1">IF($N436,_xll.BDP($K436,P$4),"[DISABLED]")</f>
        <v>#NAME?</v>
      </c>
      <c r="Q436" s="84" t="e">
        <f ca="1">IF($N436,_xll.BDP($K436,Q$4),"[DISABLED]")</f>
        <v>#NAME?</v>
      </c>
      <c r="R436" s="84" t="e">
        <f ca="1">IF($N436,_xll.BDH($K436,R$4,$M436),"[DISABLED]")</f>
        <v>#NAME?</v>
      </c>
      <c r="S436" s="84" t="e">
        <f ca="1">IF($N436,_xll.BDH($K436,S$4,$M436),"[DISABLED]")</f>
        <v>#NAME?</v>
      </c>
      <c r="T436" s="84" t="e">
        <f ca="1">IF($N436,_xll.BDH($K436,T$4,$M436),"[DISABLED]")</f>
        <v>#NAME?</v>
      </c>
      <c r="V436" s="106" t="s">
        <v>9036</v>
      </c>
      <c r="W436" s="107" t="s">
        <v>1055</v>
      </c>
      <c r="X436" s="108">
        <v>42276</v>
      </c>
      <c r="Y436" s="107" t="b">
        <v>1</v>
      </c>
      <c r="Z436" s="107" t="s">
        <v>7110</v>
      </c>
      <c r="AA436" s="107" t="s">
        <v>6569</v>
      </c>
      <c r="AB436" s="107" t="s">
        <v>6569</v>
      </c>
      <c r="AC436" s="107" t="s">
        <v>6569</v>
      </c>
      <c r="AD436" s="107" t="s">
        <v>6569</v>
      </c>
      <c r="AE436" s="107" t="s">
        <v>6569</v>
      </c>
    </row>
    <row r="437" spans="2:31" outlineLevel="1">
      <c r="B437" s="24" t="s">
        <v>5234</v>
      </c>
      <c r="C437" s="24" t="s">
        <v>0</v>
      </c>
      <c r="D437" s="24" t="s">
        <v>57</v>
      </c>
      <c r="E437" s="24" t="s">
        <v>41</v>
      </c>
      <c r="F437" s="24" t="s">
        <v>54</v>
      </c>
      <c r="G437" s="24">
        <v>-100</v>
      </c>
      <c r="H437" s="24" t="s">
        <v>3008</v>
      </c>
      <c r="I437" s="24" t="s">
        <v>3036</v>
      </c>
      <c r="J437" s="24" t="s">
        <v>73</v>
      </c>
      <c r="K437" s="72" t="str">
        <f t="shared" si="13"/>
        <v>EUPLC1 ICPL Curncy</v>
      </c>
      <c r="L437" s="25" t="str">
        <f t="shared" si="14"/>
        <v>ICPL</v>
      </c>
      <c r="M437" s="26">
        <f t="shared" ca="1" si="14"/>
        <v>42276</v>
      </c>
      <c r="N437" s="25" t="b">
        <f t="shared" si="14"/>
        <v>1</v>
      </c>
      <c r="O437" s="84" t="e">
        <f ca="1">IF($N437,_xll.BDP($K437,O$4),"[DISABLED]")</f>
        <v>#NAME?</v>
      </c>
      <c r="P437" s="84" t="e">
        <f ca="1">IF($N437,_xll.BDP($K437,P$4),"[DISABLED]")</f>
        <v>#NAME?</v>
      </c>
      <c r="Q437" s="84" t="e">
        <f ca="1">IF($N437,_xll.BDP($K437,Q$4),"[DISABLED]")</f>
        <v>#NAME?</v>
      </c>
      <c r="R437" s="84" t="e">
        <f ca="1">IF($N437,_xll.BDH($K437,R$4,$M437),"[DISABLED]")</f>
        <v>#NAME?</v>
      </c>
      <c r="S437" s="84" t="e">
        <f ca="1">IF($N437,_xll.BDH($K437,S$4,$M437),"[DISABLED]")</f>
        <v>#NAME?</v>
      </c>
      <c r="T437" s="84" t="e">
        <f ca="1">IF($N437,_xll.BDH($K437,T$4,$M437),"[DISABLED]")</f>
        <v>#NAME?</v>
      </c>
      <c r="V437" s="106" t="s">
        <v>9037</v>
      </c>
      <c r="W437" s="107" t="s">
        <v>1055</v>
      </c>
      <c r="X437" s="108">
        <v>42276</v>
      </c>
      <c r="Y437" s="107" t="b">
        <v>1</v>
      </c>
      <c r="Z437" s="107" t="s">
        <v>7111</v>
      </c>
      <c r="AA437" s="107" t="s">
        <v>6569</v>
      </c>
      <c r="AB437" s="107" t="s">
        <v>6569</v>
      </c>
      <c r="AC437" s="107" t="s">
        <v>6569</v>
      </c>
      <c r="AD437" s="107" t="s">
        <v>6569</v>
      </c>
      <c r="AE437" s="107" t="s">
        <v>6569</v>
      </c>
    </row>
    <row r="438" spans="2:31" outlineLevel="1">
      <c r="B438" s="24" t="s">
        <v>5234</v>
      </c>
      <c r="C438" s="24" t="s">
        <v>0</v>
      </c>
      <c r="D438" s="24" t="s">
        <v>57</v>
      </c>
      <c r="E438" s="24" t="s">
        <v>41</v>
      </c>
      <c r="F438" s="24" t="s">
        <v>54</v>
      </c>
      <c r="G438" s="24">
        <v>-50</v>
      </c>
      <c r="H438" s="24" t="s">
        <v>3008</v>
      </c>
      <c r="I438" s="24" t="s">
        <v>3056</v>
      </c>
      <c r="J438" s="24" t="s">
        <v>73</v>
      </c>
      <c r="K438" s="72" t="str">
        <f t="shared" si="13"/>
        <v>EUPMC1 ICPL Curncy</v>
      </c>
      <c r="L438" s="25" t="str">
        <f t="shared" si="14"/>
        <v>ICPL</v>
      </c>
      <c r="M438" s="26">
        <f t="shared" ca="1" si="14"/>
        <v>42276</v>
      </c>
      <c r="N438" s="25" t="b">
        <f t="shared" si="14"/>
        <v>1</v>
      </c>
      <c r="O438" s="84" t="e">
        <f ca="1">IF($N438,_xll.BDP($K438,O$4),"[DISABLED]")</f>
        <v>#NAME?</v>
      </c>
      <c r="P438" s="84" t="e">
        <f ca="1">IF($N438,_xll.BDP($K438,P$4),"[DISABLED]")</f>
        <v>#NAME?</v>
      </c>
      <c r="Q438" s="84" t="e">
        <f ca="1">IF($N438,_xll.BDP($K438,Q$4),"[DISABLED]")</f>
        <v>#NAME?</v>
      </c>
      <c r="R438" s="84" t="e">
        <f ca="1">IF($N438,_xll.BDH($K438,R$4,$M438),"[DISABLED]")</f>
        <v>#NAME?</v>
      </c>
      <c r="S438" s="84" t="e">
        <f ca="1">IF($N438,_xll.BDH($K438,S$4,$M438),"[DISABLED]")</f>
        <v>#NAME?</v>
      </c>
      <c r="T438" s="84" t="e">
        <f ca="1">IF($N438,_xll.BDH($K438,T$4,$M438),"[DISABLED]")</f>
        <v>#NAME?</v>
      </c>
      <c r="V438" s="106" t="s">
        <v>9038</v>
      </c>
      <c r="W438" s="107" t="s">
        <v>1055</v>
      </c>
      <c r="X438" s="108">
        <v>42276</v>
      </c>
      <c r="Y438" s="107" t="b">
        <v>1</v>
      </c>
      <c r="Z438" s="107" t="s">
        <v>7112</v>
      </c>
      <c r="AA438" s="107" t="s">
        <v>6569</v>
      </c>
      <c r="AB438" s="107" t="s">
        <v>6569</v>
      </c>
      <c r="AC438" s="107" t="s">
        <v>6569</v>
      </c>
      <c r="AD438" s="107" t="s">
        <v>6569</v>
      </c>
      <c r="AE438" s="107" t="s">
        <v>6569</v>
      </c>
    </row>
    <row r="439" spans="2:31" outlineLevel="1">
      <c r="B439" s="24" t="s">
        <v>5234</v>
      </c>
      <c r="C439" s="24" t="s">
        <v>0</v>
      </c>
      <c r="D439" s="24" t="s">
        <v>57</v>
      </c>
      <c r="E439" s="24" t="s">
        <v>41</v>
      </c>
      <c r="F439" s="24" t="s">
        <v>54</v>
      </c>
      <c r="G439" s="24">
        <v>-25</v>
      </c>
      <c r="H439" s="24" t="s">
        <v>3008</v>
      </c>
      <c r="I439" s="24" t="s">
        <v>3076</v>
      </c>
      <c r="J439" s="24" t="s">
        <v>73</v>
      </c>
      <c r="K439" s="72" t="str">
        <f t="shared" si="13"/>
        <v>EUPNC1 ICPL Curncy</v>
      </c>
      <c r="L439" s="25" t="str">
        <f t="shared" si="14"/>
        <v>ICPL</v>
      </c>
      <c r="M439" s="26">
        <f t="shared" ca="1" si="14"/>
        <v>42276</v>
      </c>
      <c r="N439" s="25" t="b">
        <f t="shared" si="14"/>
        <v>1</v>
      </c>
      <c r="O439" s="84" t="e">
        <f ca="1">IF($N439,_xll.BDP($K439,O$4),"[DISABLED]")</f>
        <v>#NAME?</v>
      </c>
      <c r="P439" s="84" t="e">
        <f ca="1">IF($N439,_xll.BDP($K439,P$4),"[DISABLED]")</f>
        <v>#NAME?</v>
      </c>
      <c r="Q439" s="84" t="e">
        <f ca="1">IF($N439,_xll.BDP($K439,Q$4),"[DISABLED]")</f>
        <v>#NAME?</v>
      </c>
      <c r="R439" s="84" t="e">
        <f ca="1">IF($N439,_xll.BDH($K439,R$4,$M439),"[DISABLED]")</f>
        <v>#NAME?</v>
      </c>
      <c r="S439" s="84" t="e">
        <f ca="1">IF($N439,_xll.BDH($K439,S$4,$M439),"[DISABLED]")</f>
        <v>#NAME?</v>
      </c>
      <c r="T439" s="84" t="e">
        <f ca="1">IF($N439,_xll.BDH($K439,T$4,$M439),"[DISABLED]")</f>
        <v>#NAME?</v>
      </c>
      <c r="V439" s="106" t="s">
        <v>9039</v>
      </c>
      <c r="W439" s="107" t="s">
        <v>1055</v>
      </c>
      <c r="X439" s="108">
        <v>42276</v>
      </c>
      <c r="Y439" s="107" t="b">
        <v>1</v>
      </c>
      <c r="Z439" s="107" t="s">
        <v>7113</v>
      </c>
      <c r="AA439" s="107" t="s">
        <v>6569</v>
      </c>
      <c r="AB439" s="107" t="s">
        <v>6569</v>
      </c>
      <c r="AC439" s="107" t="s">
        <v>6569</v>
      </c>
      <c r="AD439" s="107" t="s">
        <v>6569</v>
      </c>
      <c r="AE439" s="107" t="s">
        <v>6569</v>
      </c>
    </row>
    <row r="440" spans="2:31" outlineLevel="1">
      <c r="B440" s="24" t="s">
        <v>5234</v>
      </c>
      <c r="C440" s="24" t="s">
        <v>0</v>
      </c>
      <c r="D440" s="24" t="s">
        <v>57</v>
      </c>
      <c r="E440" s="24" t="s">
        <v>41</v>
      </c>
      <c r="F440" s="24" t="s">
        <v>54</v>
      </c>
      <c r="G440" s="24">
        <v>25</v>
      </c>
      <c r="H440" s="24" t="s">
        <v>3008</v>
      </c>
      <c r="I440" s="24" t="s">
        <v>3096</v>
      </c>
      <c r="J440" s="24" t="s">
        <v>73</v>
      </c>
      <c r="K440" s="72" t="str">
        <f t="shared" si="13"/>
        <v>EUPOC1 ICPL Curncy</v>
      </c>
      <c r="L440" s="25" t="str">
        <f t="shared" si="14"/>
        <v>ICPL</v>
      </c>
      <c r="M440" s="26">
        <f t="shared" ca="1" si="14"/>
        <v>42276</v>
      </c>
      <c r="N440" s="25" t="b">
        <f t="shared" si="14"/>
        <v>1</v>
      </c>
      <c r="O440" s="84" t="e">
        <f ca="1">IF($N440,_xll.BDP($K440,O$4),"[DISABLED]")</f>
        <v>#NAME?</v>
      </c>
      <c r="P440" s="84" t="e">
        <f ca="1">IF($N440,_xll.BDP($K440,P$4),"[DISABLED]")</f>
        <v>#NAME?</v>
      </c>
      <c r="Q440" s="84" t="e">
        <f ca="1">IF($N440,_xll.BDP($K440,Q$4),"[DISABLED]")</f>
        <v>#NAME?</v>
      </c>
      <c r="R440" s="84" t="e">
        <f ca="1">IF($N440,_xll.BDH($K440,R$4,$M440),"[DISABLED]")</f>
        <v>#NAME?</v>
      </c>
      <c r="S440" s="84" t="e">
        <f ca="1">IF($N440,_xll.BDH($K440,S$4,$M440),"[DISABLED]")</f>
        <v>#NAME?</v>
      </c>
      <c r="T440" s="84" t="e">
        <f ca="1">IF($N440,_xll.BDH($K440,T$4,$M440),"[DISABLED]")</f>
        <v>#NAME?</v>
      </c>
      <c r="V440" s="106" t="s">
        <v>9040</v>
      </c>
      <c r="W440" s="107" t="s">
        <v>1055</v>
      </c>
      <c r="X440" s="108">
        <v>42276</v>
      </c>
      <c r="Y440" s="107" t="b">
        <v>1</v>
      </c>
      <c r="Z440" s="107" t="s">
        <v>7114</v>
      </c>
      <c r="AA440" s="107" t="s">
        <v>6569</v>
      </c>
      <c r="AB440" s="107" t="s">
        <v>6569</v>
      </c>
      <c r="AC440" s="107" t="s">
        <v>6569</v>
      </c>
      <c r="AD440" s="107" t="s">
        <v>6569</v>
      </c>
      <c r="AE440" s="107" t="s">
        <v>6569</v>
      </c>
    </row>
    <row r="441" spans="2:31" outlineLevel="1">
      <c r="B441" s="24" t="s">
        <v>5234</v>
      </c>
      <c r="C441" s="24" t="s">
        <v>0</v>
      </c>
      <c r="D441" s="24" t="s">
        <v>57</v>
      </c>
      <c r="E441" s="24" t="s">
        <v>41</v>
      </c>
      <c r="F441" s="24" t="s">
        <v>54</v>
      </c>
      <c r="G441" s="24">
        <v>50</v>
      </c>
      <c r="H441" s="24" t="s">
        <v>3008</v>
      </c>
      <c r="I441" s="24" t="s">
        <v>3116</v>
      </c>
      <c r="J441" s="24" t="s">
        <v>73</v>
      </c>
      <c r="K441" s="72" t="str">
        <f t="shared" si="13"/>
        <v>EUPPC1 ICPL Curncy</v>
      </c>
      <c r="L441" s="25" t="str">
        <f t="shared" si="14"/>
        <v>ICPL</v>
      </c>
      <c r="M441" s="26">
        <f t="shared" ca="1" si="14"/>
        <v>42276</v>
      </c>
      <c r="N441" s="25" t="b">
        <f t="shared" si="14"/>
        <v>1</v>
      </c>
      <c r="O441" s="84" t="e">
        <f ca="1">IF($N441,_xll.BDP($K441,O$4),"[DISABLED]")</f>
        <v>#NAME?</v>
      </c>
      <c r="P441" s="84" t="e">
        <f ca="1">IF($N441,_xll.BDP($K441,P$4),"[DISABLED]")</f>
        <v>#NAME?</v>
      </c>
      <c r="Q441" s="84" t="e">
        <f ca="1">IF($N441,_xll.BDP($K441,Q$4),"[DISABLED]")</f>
        <v>#NAME?</v>
      </c>
      <c r="R441" s="84" t="e">
        <f ca="1">IF($N441,_xll.BDH($K441,R$4,$M441),"[DISABLED]")</f>
        <v>#NAME?</v>
      </c>
      <c r="S441" s="84" t="e">
        <f ca="1">IF($N441,_xll.BDH($K441,S$4,$M441),"[DISABLED]")</f>
        <v>#NAME?</v>
      </c>
      <c r="T441" s="84" t="e">
        <f ca="1">IF($N441,_xll.BDH($K441,T$4,$M441),"[DISABLED]")</f>
        <v>#NAME?</v>
      </c>
      <c r="V441" s="106" t="s">
        <v>9041</v>
      </c>
      <c r="W441" s="107" t="s">
        <v>1055</v>
      </c>
      <c r="X441" s="108">
        <v>42276</v>
      </c>
      <c r="Y441" s="107" t="b">
        <v>1</v>
      </c>
      <c r="Z441" s="107" t="s">
        <v>7115</v>
      </c>
      <c r="AA441" s="107" t="s">
        <v>6569</v>
      </c>
      <c r="AB441" s="107" t="s">
        <v>6569</v>
      </c>
      <c r="AC441" s="107" t="s">
        <v>6569</v>
      </c>
      <c r="AD441" s="107" t="s">
        <v>6569</v>
      </c>
      <c r="AE441" s="107" t="s">
        <v>6569</v>
      </c>
    </row>
    <row r="442" spans="2:31" outlineLevel="1">
      <c r="B442" s="24" t="s">
        <v>5234</v>
      </c>
      <c r="C442" s="24" t="s">
        <v>0</v>
      </c>
      <c r="D442" s="24" t="s">
        <v>57</v>
      </c>
      <c r="E442" s="24" t="s">
        <v>41</v>
      </c>
      <c r="F442" s="24" t="s">
        <v>54</v>
      </c>
      <c r="G442" s="24">
        <v>100</v>
      </c>
      <c r="H442" s="24" t="s">
        <v>3008</v>
      </c>
      <c r="I442" s="24" t="s">
        <v>3136</v>
      </c>
      <c r="J442" s="24" t="s">
        <v>73</v>
      </c>
      <c r="K442" s="72" t="str">
        <f t="shared" si="13"/>
        <v>EUPQC1 ICPL Curncy</v>
      </c>
      <c r="L442" s="25" t="str">
        <f t="shared" si="14"/>
        <v>ICPL</v>
      </c>
      <c r="M442" s="26">
        <f t="shared" ca="1" si="14"/>
        <v>42276</v>
      </c>
      <c r="N442" s="25" t="b">
        <f t="shared" si="14"/>
        <v>1</v>
      </c>
      <c r="O442" s="84" t="e">
        <f ca="1">IF($N442,_xll.BDP($K442,O$4),"[DISABLED]")</f>
        <v>#NAME?</v>
      </c>
      <c r="P442" s="84" t="e">
        <f ca="1">IF($N442,_xll.BDP($K442,P$4),"[DISABLED]")</f>
        <v>#NAME?</v>
      </c>
      <c r="Q442" s="84" t="e">
        <f ca="1">IF($N442,_xll.BDP($K442,Q$4),"[DISABLED]")</f>
        <v>#NAME?</v>
      </c>
      <c r="R442" s="84" t="e">
        <f ca="1">IF($N442,_xll.BDH($K442,R$4,$M442),"[DISABLED]")</f>
        <v>#NAME?</v>
      </c>
      <c r="S442" s="84" t="e">
        <f ca="1">IF($N442,_xll.BDH($K442,S$4,$M442),"[DISABLED]")</f>
        <v>#NAME?</v>
      </c>
      <c r="T442" s="84" t="e">
        <f ca="1">IF($N442,_xll.BDH($K442,T$4,$M442),"[DISABLED]")</f>
        <v>#NAME?</v>
      </c>
      <c r="V442" s="106" t="s">
        <v>9042</v>
      </c>
      <c r="W442" s="107" t="s">
        <v>1055</v>
      </c>
      <c r="X442" s="108">
        <v>42276</v>
      </c>
      <c r="Y442" s="107" t="b">
        <v>1</v>
      </c>
      <c r="Z442" s="107" t="s">
        <v>7116</v>
      </c>
      <c r="AA442" s="107" t="s">
        <v>6569</v>
      </c>
      <c r="AB442" s="107" t="s">
        <v>6569</v>
      </c>
      <c r="AC442" s="107" t="s">
        <v>6569</v>
      </c>
      <c r="AD442" s="107" t="s">
        <v>6569</v>
      </c>
      <c r="AE442" s="107" t="s">
        <v>6569</v>
      </c>
    </row>
    <row r="443" spans="2:31" outlineLevel="1">
      <c r="B443" s="24" t="s">
        <v>5234</v>
      </c>
      <c r="C443" s="24" t="s">
        <v>0</v>
      </c>
      <c r="D443" s="24" t="s">
        <v>57</v>
      </c>
      <c r="E443" s="24" t="s">
        <v>41</v>
      </c>
      <c r="F443" s="24" t="s">
        <v>54</v>
      </c>
      <c r="G443" s="24">
        <v>200</v>
      </c>
      <c r="H443" s="24" t="s">
        <v>3008</v>
      </c>
      <c r="I443" s="24" t="s">
        <v>3156</v>
      </c>
      <c r="J443" s="24" t="s">
        <v>73</v>
      </c>
      <c r="K443" s="72" t="str">
        <f t="shared" si="13"/>
        <v>EUPR1 ICPL Curncy</v>
      </c>
      <c r="L443" s="25" t="str">
        <f t="shared" si="14"/>
        <v>ICPL</v>
      </c>
      <c r="M443" s="26">
        <f t="shared" ca="1" si="14"/>
        <v>42276</v>
      </c>
      <c r="N443" s="25" t="b">
        <f t="shared" si="14"/>
        <v>1</v>
      </c>
      <c r="O443" s="84" t="e">
        <f ca="1">IF($N443,_xll.BDP($K443,O$4),"[DISABLED]")</f>
        <v>#NAME?</v>
      </c>
      <c r="P443" s="84" t="e">
        <f ca="1">IF($N443,_xll.BDP($K443,P$4),"[DISABLED]")</f>
        <v>#NAME?</v>
      </c>
      <c r="Q443" s="84" t="e">
        <f ca="1">IF($N443,_xll.BDP($K443,Q$4),"[DISABLED]")</f>
        <v>#NAME?</v>
      </c>
      <c r="R443" s="84" t="e">
        <f ca="1">IF($N443,_xll.BDH($K443,R$4,$M443),"[DISABLED]")</f>
        <v>#NAME?</v>
      </c>
      <c r="S443" s="84" t="e">
        <f ca="1">IF($N443,_xll.BDH($K443,S$4,$M443),"[DISABLED]")</f>
        <v>#NAME?</v>
      </c>
      <c r="T443" s="84" t="e">
        <f ca="1">IF($N443,_xll.BDH($K443,T$4,$M443),"[DISABLED]")</f>
        <v>#NAME?</v>
      </c>
      <c r="V443" s="106" t="s">
        <v>9043</v>
      </c>
      <c r="W443" s="107" t="s">
        <v>1055</v>
      </c>
      <c r="X443" s="108">
        <v>42276</v>
      </c>
      <c r="Y443" s="107" t="b">
        <v>1</v>
      </c>
      <c r="Z443" s="107" t="s">
        <v>7117</v>
      </c>
      <c r="AA443" s="107" t="s">
        <v>6569</v>
      </c>
      <c r="AB443" s="107" t="s">
        <v>6569</v>
      </c>
      <c r="AC443" s="107" t="s">
        <v>6569</v>
      </c>
      <c r="AD443" s="107" t="s">
        <v>6569</v>
      </c>
      <c r="AE443" s="107" t="s">
        <v>6569</v>
      </c>
    </row>
    <row r="444" spans="2:31" outlineLevel="1">
      <c r="K444" s="72"/>
      <c r="L444" s="25"/>
      <c r="M444" s="26"/>
      <c r="N444" s="25"/>
      <c r="O444" s="84"/>
      <c r="P444" s="84"/>
      <c r="Q444" s="84"/>
      <c r="R444" s="84"/>
      <c r="S444" s="84"/>
      <c r="T444" s="84"/>
      <c r="V444" s="106"/>
      <c r="W444" s="107"/>
      <c r="X444" s="108"/>
      <c r="Y444" s="107"/>
      <c r="Z444" s="107"/>
      <c r="AA444" s="107"/>
      <c r="AB444" s="107"/>
      <c r="AC444" s="107"/>
      <c r="AD444" s="107"/>
      <c r="AE444" s="107"/>
    </row>
    <row r="445" spans="2:31" outlineLevel="1">
      <c r="B445" s="24" t="s">
        <v>5234</v>
      </c>
      <c r="C445" s="24" t="s">
        <v>0</v>
      </c>
      <c r="D445" s="24" t="s">
        <v>57</v>
      </c>
      <c r="E445" s="24" t="s">
        <v>41</v>
      </c>
      <c r="F445" s="24" t="s">
        <v>58</v>
      </c>
      <c r="G445" s="24">
        <v>-200</v>
      </c>
      <c r="H445" s="24" t="s">
        <v>3008</v>
      </c>
      <c r="I445" s="24" t="s">
        <v>3023</v>
      </c>
      <c r="J445" s="24" t="s">
        <v>73</v>
      </c>
      <c r="K445" s="72" t="str">
        <f t="shared" si="13"/>
        <v>EUPKF1 ICPL Curncy</v>
      </c>
      <c r="L445" s="25" t="str">
        <f t="shared" si="14"/>
        <v>ICPL</v>
      </c>
      <c r="M445" s="26">
        <f t="shared" ca="1" si="14"/>
        <v>42276</v>
      </c>
      <c r="N445" s="25" t="b">
        <f t="shared" si="14"/>
        <v>1</v>
      </c>
      <c r="O445" s="84" t="e">
        <f ca="1">IF($N445,_xll.BDP($K445,O$4),"[DISABLED]")</f>
        <v>#NAME?</v>
      </c>
      <c r="P445" s="84" t="e">
        <f ca="1">IF($N445,_xll.BDP($K445,P$4),"[DISABLED]")</f>
        <v>#NAME?</v>
      </c>
      <c r="Q445" s="84" t="e">
        <f ca="1">IF($N445,_xll.BDP($K445,Q$4),"[DISABLED]")</f>
        <v>#NAME?</v>
      </c>
      <c r="R445" s="84" t="e">
        <f ca="1">IF($N445,_xll.BDH($K445,R$4,$M445),"[DISABLED]")</f>
        <v>#NAME?</v>
      </c>
      <c r="S445" s="84" t="e">
        <f ca="1">IF($N445,_xll.BDH($K445,S$4,$M445),"[DISABLED]")</f>
        <v>#NAME?</v>
      </c>
      <c r="T445" s="84" t="e">
        <f ca="1">IF($N445,_xll.BDH($K445,T$4,$M445),"[DISABLED]")</f>
        <v>#NAME?</v>
      </c>
      <c r="V445" s="106" t="s">
        <v>9044</v>
      </c>
      <c r="W445" s="107" t="s">
        <v>1055</v>
      </c>
      <c r="X445" s="108">
        <v>42276</v>
      </c>
      <c r="Y445" s="107" t="b">
        <v>1</v>
      </c>
      <c r="Z445" s="107" t="s">
        <v>7118</v>
      </c>
      <c r="AA445" s="107" t="s">
        <v>6569</v>
      </c>
      <c r="AB445" s="107" t="s">
        <v>6569</v>
      </c>
      <c r="AC445" s="107" t="s">
        <v>6569</v>
      </c>
      <c r="AD445" s="107" t="s">
        <v>6569</v>
      </c>
      <c r="AE445" s="107" t="s">
        <v>6569</v>
      </c>
    </row>
    <row r="446" spans="2:31" outlineLevel="1">
      <c r="B446" s="24" t="s">
        <v>5234</v>
      </c>
      <c r="C446" s="24" t="s">
        <v>0</v>
      </c>
      <c r="D446" s="24" t="s">
        <v>57</v>
      </c>
      <c r="E446" s="24" t="s">
        <v>41</v>
      </c>
      <c r="F446" s="24" t="s">
        <v>58</v>
      </c>
      <c r="G446" s="24">
        <v>-100</v>
      </c>
      <c r="H446" s="24" t="s">
        <v>3008</v>
      </c>
      <c r="I446" s="24" t="s">
        <v>3043</v>
      </c>
      <c r="J446" s="24" t="s">
        <v>73</v>
      </c>
      <c r="K446" s="72" t="str">
        <f t="shared" si="13"/>
        <v>EUPLF1 ICPL Curncy</v>
      </c>
      <c r="L446" s="25" t="str">
        <f t="shared" si="14"/>
        <v>ICPL</v>
      </c>
      <c r="M446" s="26">
        <f t="shared" ca="1" si="14"/>
        <v>42276</v>
      </c>
      <c r="N446" s="25" t="b">
        <f t="shared" si="14"/>
        <v>1</v>
      </c>
      <c r="O446" s="84" t="e">
        <f ca="1">IF($N446,_xll.BDP($K446,O$4),"[DISABLED]")</f>
        <v>#NAME?</v>
      </c>
      <c r="P446" s="84" t="e">
        <f ca="1">IF($N446,_xll.BDP($K446,P$4),"[DISABLED]")</f>
        <v>#NAME?</v>
      </c>
      <c r="Q446" s="84" t="e">
        <f ca="1">IF($N446,_xll.BDP($K446,Q$4),"[DISABLED]")</f>
        <v>#NAME?</v>
      </c>
      <c r="R446" s="84" t="e">
        <f ca="1">IF($N446,_xll.BDH($K446,R$4,$M446),"[DISABLED]")</f>
        <v>#NAME?</v>
      </c>
      <c r="S446" s="84" t="e">
        <f ca="1">IF($N446,_xll.BDH($K446,S$4,$M446),"[DISABLED]")</f>
        <v>#NAME?</v>
      </c>
      <c r="T446" s="84" t="e">
        <f ca="1">IF($N446,_xll.BDH($K446,T$4,$M446),"[DISABLED]")</f>
        <v>#NAME?</v>
      </c>
      <c r="V446" s="106" t="s">
        <v>9045</v>
      </c>
      <c r="W446" s="107" t="s">
        <v>1055</v>
      </c>
      <c r="X446" s="108">
        <v>42276</v>
      </c>
      <c r="Y446" s="107" t="b">
        <v>1</v>
      </c>
      <c r="Z446" s="107" t="s">
        <v>7119</v>
      </c>
      <c r="AA446" s="107" t="s">
        <v>6569</v>
      </c>
      <c r="AB446" s="107" t="s">
        <v>6569</v>
      </c>
      <c r="AC446" s="107" t="s">
        <v>6569</v>
      </c>
      <c r="AD446" s="107" t="s">
        <v>6569</v>
      </c>
      <c r="AE446" s="107" t="s">
        <v>6569</v>
      </c>
    </row>
    <row r="447" spans="2:31" outlineLevel="1">
      <c r="B447" s="24" t="s">
        <v>5234</v>
      </c>
      <c r="C447" s="24" t="s">
        <v>0</v>
      </c>
      <c r="D447" s="24" t="s">
        <v>57</v>
      </c>
      <c r="E447" s="24" t="s">
        <v>41</v>
      </c>
      <c r="F447" s="24" t="s">
        <v>58</v>
      </c>
      <c r="G447" s="24">
        <v>-50</v>
      </c>
      <c r="H447" s="24" t="s">
        <v>3008</v>
      </c>
      <c r="I447" s="24" t="s">
        <v>3063</v>
      </c>
      <c r="J447" s="24" t="s">
        <v>73</v>
      </c>
      <c r="K447" s="72" t="str">
        <f t="shared" si="13"/>
        <v>EUPMF1 ICPL Curncy</v>
      </c>
      <c r="L447" s="25" t="str">
        <f t="shared" si="14"/>
        <v>ICPL</v>
      </c>
      <c r="M447" s="26">
        <f t="shared" ca="1" si="14"/>
        <v>42276</v>
      </c>
      <c r="N447" s="25" t="b">
        <f t="shared" si="14"/>
        <v>1</v>
      </c>
      <c r="O447" s="84" t="e">
        <f ca="1">IF($N447,_xll.BDP($K447,O$4),"[DISABLED]")</f>
        <v>#NAME?</v>
      </c>
      <c r="P447" s="84" t="e">
        <f ca="1">IF($N447,_xll.BDP($K447,P$4),"[DISABLED]")</f>
        <v>#NAME?</v>
      </c>
      <c r="Q447" s="84" t="e">
        <f ca="1">IF($N447,_xll.BDP($K447,Q$4),"[DISABLED]")</f>
        <v>#NAME?</v>
      </c>
      <c r="R447" s="84" t="e">
        <f ca="1">IF($N447,_xll.BDH($K447,R$4,$M447),"[DISABLED]")</f>
        <v>#NAME?</v>
      </c>
      <c r="S447" s="84" t="e">
        <f ca="1">IF($N447,_xll.BDH($K447,S$4,$M447),"[DISABLED]")</f>
        <v>#NAME?</v>
      </c>
      <c r="T447" s="84" t="e">
        <f ca="1">IF($N447,_xll.BDH($K447,T$4,$M447),"[DISABLED]")</f>
        <v>#NAME?</v>
      </c>
      <c r="V447" s="106" t="s">
        <v>9046</v>
      </c>
      <c r="W447" s="107" t="s">
        <v>1055</v>
      </c>
      <c r="X447" s="108">
        <v>42276</v>
      </c>
      <c r="Y447" s="107" t="b">
        <v>1</v>
      </c>
      <c r="Z447" s="107" t="s">
        <v>7120</v>
      </c>
      <c r="AA447" s="107" t="s">
        <v>6569</v>
      </c>
      <c r="AB447" s="107" t="s">
        <v>6569</v>
      </c>
      <c r="AC447" s="107" t="s">
        <v>6569</v>
      </c>
      <c r="AD447" s="107" t="s">
        <v>6569</v>
      </c>
      <c r="AE447" s="107" t="s">
        <v>6569</v>
      </c>
    </row>
    <row r="448" spans="2:31" outlineLevel="1">
      <c r="B448" s="24" t="s">
        <v>5234</v>
      </c>
      <c r="C448" s="24" t="s">
        <v>0</v>
      </c>
      <c r="D448" s="24" t="s">
        <v>57</v>
      </c>
      <c r="E448" s="24" t="s">
        <v>41</v>
      </c>
      <c r="F448" s="24" t="s">
        <v>58</v>
      </c>
      <c r="G448" s="24">
        <v>-25</v>
      </c>
      <c r="H448" s="24" t="s">
        <v>3008</v>
      </c>
      <c r="I448" s="24" t="s">
        <v>3083</v>
      </c>
      <c r="J448" s="24" t="s">
        <v>73</v>
      </c>
      <c r="K448" s="72" t="str">
        <f t="shared" si="13"/>
        <v>EUPNF1 ICPL Curncy</v>
      </c>
      <c r="L448" s="25" t="str">
        <f t="shared" si="14"/>
        <v>ICPL</v>
      </c>
      <c r="M448" s="26">
        <f t="shared" ca="1" si="14"/>
        <v>42276</v>
      </c>
      <c r="N448" s="25" t="b">
        <f t="shared" si="14"/>
        <v>1</v>
      </c>
      <c r="O448" s="84" t="e">
        <f ca="1">IF($N448,_xll.BDP($K448,O$4),"[DISABLED]")</f>
        <v>#NAME?</v>
      </c>
      <c r="P448" s="84" t="e">
        <f ca="1">IF($N448,_xll.BDP($K448,P$4),"[DISABLED]")</f>
        <v>#NAME?</v>
      </c>
      <c r="Q448" s="84" t="e">
        <f ca="1">IF($N448,_xll.BDP($K448,Q$4),"[DISABLED]")</f>
        <v>#NAME?</v>
      </c>
      <c r="R448" s="84" t="e">
        <f ca="1">IF($N448,_xll.BDH($K448,R$4,$M448),"[DISABLED]")</f>
        <v>#NAME?</v>
      </c>
      <c r="S448" s="84" t="e">
        <f ca="1">IF($N448,_xll.BDH($K448,S$4,$M448),"[DISABLED]")</f>
        <v>#NAME?</v>
      </c>
      <c r="T448" s="84" t="e">
        <f ca="1">IF($N448,_xll.BDH($K448,T$4,$M448),"[DISABLED]")</f>
        <v>#NAME?</v>
      </c>
      <c r="V448" s="106" t="s">
        <v>9047</v>
      </c>
      <c r="W448" s="107" t="s">
        <v>1055</v>
      </c>
      <c r="X448" s="108">
        <v>42276</v>
      </c>
      <c r="Y448" s="107" t="b">
        <v>1</v>
      </c>
      <c r="Z448" s="107" t="s">
        <v>7121</v>
      </c>
      <c r="AA448" s="107" t="s">
        <v>6569</v>
      </c>
      <c r="AB448" s="107" t="s">
        <v>6569</v>
      </c>
      <c r="AC448" s="107" t="s">
        <v>6569</v>
      </c>
      <c r="AD448" s="107" t="s">
        <v>6569</v>
      </c>
      <c r="AE448" s="107" t="s">
        <v>6569</v>
      </c>
    </row>
    <row r="449" spans="2:31" outlineLevel="1">
      <c r="B449" s="24" t="s">
        <v>5234</v>
      </c>
      <c r="C449" s="24" t="s">
        <v>0</v>
      </c>
      <c r="D449" s="24" t="s">
        <v>57</v>
      </c>
      <c r="E449" s="24" t="s">
        <v>41</v>
      </c>
      <c r="F449" s="24" t="s">
        <v>58</v>
      </c>
      <c r="G449" s="24">
        <v>25</v>
      </c>
      <c r="H449" s="24" t="s">
        <v>3008</v>
      </c>
      <c r="I449" s="24" t="s">
        <v>3103</v>
      </c>
      <c r="J449" s="24" t="s">
        <v>73</v>
      </c>
      <c r="K449" s="72" t="str">
        <f t="shared" si="13"/>
        <v>EUPOF1 ICPL Curncy</v>
      </c>
      <c r="L449" s="25" t="str">
        <f t="shared" si="14"/>
        <v>ICPL</v>
      </c>
      <c r="M449" s="26">
        <f t="shared" ca="1" si="14"/>
        <v>42276</v>
      </c>
      <c r="N449" s="25" t="b">
        <f t="shared" si="14"/>
        <v>1</v>
      </c>
      <c r="O449" s="84" t="e">
        <f ca="1">IF($N449,_xll.BDP($K449,O$4),"[DISABLED]")</f>
        <v>#NAME?</v>
      </c>
      <c r="P449" s="84" t="e">
        <f ca="1">IF($N449,_xll.BDP($K449,P$4),"[DISABLED]")</f>
        <v>#NAME?</v>
      </c>
      <c r="Q449" s="84" t="e">
        <f ca="1">IF($N449,_xll.BDP($K449,Q$4),"[DISABLED]")</f>
        <v>#NAME?</v>
      </c>
      <c r="R449" s="84" t="e">
        <f ca="1">IF($N449,_xll.BDH($K449,R$4,$M449),"[DISABLED]")</f>
        <v>#NAME?</v>
      </c>
      <c r="S449" s="84" t="e">
        <f ca="1">IF($N449,_xll.BDH($K449,S$4,$M449),"[DISABLED]")</f>
        <v>#NAME?</v>
      </c>
      <c r="T449" s="84" t="e">
        <f ca="1">IF($N449,_xll.BDH($K449,T$4,$M449),"[DISABLED]")</f>
        <v>#NAME?</v>
      </c>
      <c r="V449" s="106" t="s">
        <v>9048</v>
      </c>
      <c r="W449" s="107" t="s">
        <v>1055</v>
      </c>
      <c r="X449" s="108">
        <v>42276</v>
      </c>
      <c r="Y449" s="107" t="b">
        <v>1</v>
      </c>
      <c r="Z449" s="107" t="s">
        <v>7122</v>
      </c>
      <c r="AA449" s="107" t="s">
        <v>6569</v>
      </c>
      <c r="AB449" s="107" t="s">
        <v>6569</v>
      </c>
      <c r="AC449" s="107" t="s">
        <v>6569</v>
      </c>
      <c r="AD449" s="107" t="s">
        <v>6569</v>
      </c>
      <c r="AE449" s="107" t="s">
        <v>6569</v>
      </c>
    </row>
    <row r="450" spans="2:31" outlineLevel="1">
      <c r="B450" s="24" t="s">
        <v>5234</v>
      </c>
      <c r="C450" s="24" t="s">
        <v>0</v>
      </c>
      <c r="D450" s="24" t="s">
        <v>57</v>
      </c>
      <c r="E450" s="24" t="s">
        <v>41</v>
      </c>
      <c r="F450" s="24" t="s">
        <v>58</v>
      </c>
      <c r="G450" s="24">
        <v>50</v>
      </c>
      <c r="H450" s="24" t="s">
        <v>3008</v>
      </c>
      <c r="I450" s="24" t="s">
        <v>3123</v>
      </c>
      <c r="J450" s="24" t="s">
        <v>73</v>
      </c>
      <c r="K450" s="72" t="str">
        <f t="shared" si="13"/>
        <v>EUPPF1 ICPL Curncy</v>
      </c>
      <c r="L450" s="25" t="str">
        <f t="shared" si="14"/>
        <v>ICPL</v>
      </c>
      <c r="M450" s="26">
        <f t="shared" ca="1" si="14"/>
        <v>42276</v>
      </c>
      <c r="N450" s="25" t="b">
        <f t="shared" si="14"/>
        <v>1</v>
      </c>
      <c r="O450" s="84" t="e">
        <f ca="1">IF($N450,_xll.BDP($K450,O$4),"[DISABLED]")</f>
        <v>#NAME?</v>
      </c>
      <c r="P450" s="84" t="e">
        <f ca="1">IF($N450,_xll.BDP($K450,P$4),"[DISABLED]")</f>
        <v>#NAME?</v>
      </c>
      <c r="Q450" s="84" t="e">
        <f ca="1">IF($N450,_xll.BDP($K450,Q$4),"[DISABLED]")</f>
        <v>#NAME?</v>
      </c>
      <c r="R450" s="84" t="e">
        <f ca="1">IF($N450,_xll.BDH($K450,R$4,$M450),"[DISABLED]")</f>
        <v>#NAME?</v>
      </c>
      <c r="S450" s="84" t="e">
        <f ca="1">IF($N450,_xll.BDH($K450,S$4,$M450),"[DISABLED]")</f>
        <v>#NAME?</v>
      </c>
      <c r="T450" s="84" t="e">
        <f ca="1">IF($N450,_xll.BDH($K450,T$4,$M450),"[DISABLED]")</f>
        <v>#NAME?</v>
      </c>
      <c r="V450" s="106" t="s">
        <v>9049</v>
      </c>
      <c r="W450" s="107" t="s">
        <v>1055</v>
      </c>
      <c r="X450" s="108">
        <v>42276</v>
      </c>
      <c r="Y450" s="107" t="b">
        <v>1</v>
      </c>
      <c r="Z450" s="107" t="s">
        <v>7123</v>
      </c>
      <c r="AA450" s="107" t="s">
        <v>6569</v>
      </c>
      <c r="AB450" s="107" t="s">
        <v>6569</v>
      </c>
      <c r="AC450" s="107" t="s">
        <v>6569</v>
      </c>
      <c r="AD450" s="107" t="s">
        <v>6569</v>
      </c>
      <c r="AE450" s="107" t="s">
        <v>6569</v>
      </c>
    </row>
    <row r="451" spans="2:31" outlineLevel="1">
      <c r="B451" s="24" t="s">
        <v>5234</v>
      </c>
      <c r="C451" s="24" t="s">
        <v>0</v>
      </c>
      <c r="D451" s="24" t="s">
        <v>57</v>
      </c>
      <c r="E451" s="24" t="s">
        <v>41</v>
      </c>
      <c r="F451" s="24" t="s">
        <v>58</v>
      </c>
      <c r="G451" s="24">
        <v>100</v>
      </c>
      <c r="H451" s="24" t="s">
        <v>3008</v>
      </c>
      <c r="I451" s="24" t="s">
        <v>3143</v>
      </c>
      <c r="J451" s="24" t="s">
        <v>73</v>
      </c>
      <c r="K451" s="72" t="str">
        <f t="shared" si="13"/>
        <v>EUPQF1 ICPL Curncy</v>
      </c>
      <c r="L451" s="25" t="str">
        <f t="shared" si="14"/>
        <v>ICPL</v>
      </c>
      <c r="M451" s="26">
        <f t="shared" ca="1" si="14"/>
        <v>42276</v>
      </c>
      <c r="N451" s="25" t="b">
        <f t="shared" si="14"/>
        <v>1</v>
      </c>
      <c r="O451" s="84" t="e">
        <f ca="1">IF($N451,_xll.BDP($K451,O$4),"[DISABLED]")</f>
        <v>#NAME?</v>
      </c>
      <c r="P451" s="84" t="e">
        <f ca="1">IF($N451,_xll.BDP($K451,P$4),"[DISABLED]")</f>
        <v>#NAME?</v>
      </c>
      <c r="Q451" s="84" t="e">
        <f ca="1">IF($N451,_xll.BDP($K451,Q$4),"[DISABLED]")</f>
        <v>#NAME?</v>
      </c>
      <c r="R451" s="84" t="e">
        <f ca="1">IF($N451,_xll.BDH($K451,R$4,$M451),"[DISABLED]")</f>
        <v>#NAME?</v>
      </c>
      <c r="S451" s="84" t="e">
        <f ca="1">IF($N451,_xll.BDH($K451,S$4,$M451),"[DISABLED]")</f>
        <v>#NAME?</v>
      </c>
      <c r="T451" s="84" t="e">
        <f ca="1">IF($N451,_xll.BDH($K451,T$4,$M451),"[DISABLED]")</f>
        <v>#NAME?</v>
      </c>
      <c r="V451" s="106" t="s">
        <v>9050</v>
      </c>
      <c r="W451" s="107" t="s">
        <v>1055</v>
      </c>
      <c r="X451" s="108">
        <v>42276</v>
      </c>
      <c r="Y451" s="107" t="b">
        <v>1</v>
      </c>
      <c r="Z451" s="107" t="s">
        <v>7124</v>
      </c>
      <c r="AA451" s="107" t="s">
        <v>6569</v>
      </c>
      <c r="AB451" s="107" t="s">
        <v>6569</v>
      </c>
      <c r="AC451" s="107" t="s">
        <v>6569</v>
      </c>
      <c r="AD451" s="107" t="s">
        <v>6569</v>
      </c>
      <c r="AE451" s="107" t="s">
        <v>6569</v>
      </c>
    </row>
    <row r="452" spans="2:31" outlineLevel="1">
      <c r="B452" s="24" t="s">
        <v>5234</v>
      </c>
      <c r="C452" s="24" t="s">
        <v>0</v>
      </c>
      <c r="D452" s="24" t="s">
        <v>57</v>
      </c>
      <c r="E452" s="24" t="s">
        <v>41</v>
      </c>
      <c r="F452" s="24" t="s">
        <v>58</v>
      </c>
      <c r="G452" s="24">
        <v>200</v>
      </c>
      <c r="H452" s="24" t="s">
        <v>3008</v>
      </c>
      <c r="I452" s="24" t="s">
        <v>3453</v>
      </c>
      <c r="J452" s="24" t="s">
        <v>73</v>
      </c>
      <c r="K452" s="72" t="str">
        <f t="shared" si="13"/>
        <v>EUPRF1 ICPL Curncy</v>
      </c>
      <c r="L452" s="25" t="str">
        <f t="shared" si="14"/>
        <v>ICPL</v>
      </c>
      <c r="M452" s="26">
        <f t="shared" ca="1" si="14"/>
        <v>42276</v>
      </c>
      <c r="N452" s="25" t="b">
        <f t="shared" si="14"/>
        <v>1</v>
      </c>
      <c r="O452" s="84" t="e">
        <f ca="1">IF($N452,_xll.BDP($K452,O$4),"[DISABLED]")</f>
        <v>#NAME?</v>
      </c>
      <c r="P452" s="84" t="e">
        <f ca="1">IF($N452,_xll.BDP($K452,P$4),"[DISABLED]")</f>
        <v>#NAME?</v>
      </c>
      <c r="Q452" s="84" t="e">
        <f ca="1">IF($N452,_xll.BDP($K452,Q$4),"[DISABLED]")</f>
        <v>#NAME?</v>
      </c>
      <c r="R452" s="84" t="e">
        <f ca="1">IF($N452,_xll.BDH($K452,R$4,$M452),"[DISABLED]")</f>
        <v>#NAME?</v>
      </c>
      <c r="S452" s="84" t="e">
        <f ca="1">IF($N452,_xll.BDH($K452,S$4,$M452),"[DISABLED]")</f>
        <v>#NAME?</v>
      </c>
      <c r="T452" s="84" t="e">
        <f ca="1">IF($N452,_xll.BDH($K452,T$4,$M452),"[DISABLED]")</f>
        <v>#NAME?</v>
      </c>
      <c r="V452" s="106" t="s">
        <v>9051</v>
      </c>
      <c r="W452" s="107" t="s">
        <v>1055</v>
      </c>
      <c r="X452" s="108">
        <v>42276</v>
      </c>
      <c r="Y452" s="107" t="b">
        <v>1</v>
      </c>
      <c r="Z452" s="107" t="s">
        <v>7125</v>
      </c>
      <c r="AA452" s="107" t="s">
        <v>7125</v>
      </c>
      <c r="AB452" s="107" t="s">
        <v>7125</v>
      </c>
      <c r="AC452" s="107" t="s">
        <v>7125</v>
      </c>
      <c r="AD452" s="107" t="s">
        <v>7125</v>
      </c>
      <c r="AE452" s="107" t="s">
        <v>7125</v>
      </c>
    </row>
    <row r="453" spans="2:31" outlineLevel="1">
      <c r="K453" s="72"/>
      <c r="L453" s="25"/>
      <c r="M453" s="26"/>
      <c r="N453" s="25"/>
      <c r="O453" s="84"/>
      <c r="P453" s="84"/>
      <c r="Q453" s="84"/>
      <c r="R453" s="84"/>
      <c r="S453" s="84"/>
      <c r="T453" s="84"/>
      <c r="V453" s="106"/>
      <c r="W453" s="107"/>
      <c r="X453" s="108"/>
      <c r="Y453" s="107"/>
      <c r="Z453" s="107"/>
      <c r="AA453" s="107"/>
      <c r="AB453" s="107"/>
      <c r="AC453" s="107"/>
      <c r="AD453" s="107"/>
      <c r="AE453" s="107"/>
    </row>
    <row r="454" spans="2:31" outlineLevel="1">
      <c r="B454" s="24" t="s">
        <v>5234</v>
      </c>
      <c r="C454" s="24" t="s">
        <v>0</v>
      </c>
      <c r="D454" s="24" t="s">
        <v>57</v>
      </c>
      <c r="E454" s="24" t="s">
        <v>41</v>
      </c>
      <c r="F454" s="24" t="s">
        <v>41</v>
      </c>
      <c r="G454" s="24">
        <v>-200</v>
      </c>
      <c r="H454" s="24" t="s">
        <v>3008</v>
      </c>
      <c r="I454" s="24" t="s">
        <v>3167</v>
      </c>
      <c r="J454" s="24" t="s">
        <v>73</v>
      </c>
      <c r="K454" s="72" t="str">
        <f t="shared" ref="K454:K517" si="15">I454&amp;" "&amp;L454&amp;" "&amp;J454</f>
        <v>EUPK11 ICPL Curncy</v>
      </c>
      <c r="L454" s="25" t="str">
        <f t="shared" ref="L454:N517" si="16">L$4</f>
        <v>ICPL</v>
      </c>
      <c r="M454" s="26">
        <f t="shared" ca="1" si="16"/>
        <v>42276</v>
      </c>
      <c r="N454" s="25" t="b">
        <f t="shared" si="16"/>
        <v>1</v>
      </c>
      <c r="O454" s="84" t="e">
        <f ca="1">IF($N454,_xll.BDP($K454,O$4),"[DISABLED]")</f>
        <v>#NAME?</v>
      </c>
      <c r="P454" s="84" t="e">
        <f ca="1">IF($N454,_xll.BDP($K454,P$4),"[DISABLED]")</f>
        <v>#NAME?</v>
      </c>
      <c r="Q454" s="84" t="e">
        <f ca="1">IF($N454,_xll.BDP($K454,Q$4),"[DISABLED]")</f>
        <v>#NAME?</v>
      </c>
      <c r="R454" s="84" t="e">
        <f ca="1">IF($N454,_xll.BDH($K454,R$4,$M454),"[DISABLED]")</f>
        <v>#NAME?</v>
      </c>
      <c r="S454" s="84" t="e">
        <f ca="1">IF($N454,_xll.BDH($K454,S$4,$M454),"[DISABLED]")</f>
        <v>#NAME?</v>
      </c>
      <c r="T454" s="84" t="e">
        <f ca="1">IF($N454,_xll.BDH($K454,T$4,$M454),"[DISABLED]")</f>
        <v>#NAME?</v>
      </c>
      <c r="V454" s="106" t="s">
        <v>9052</v>
      </c>
      <c r="W454" s="107" t="s">
        <v>1055</v>
      </c>
      <c r="X454" s="108">
        <v>42276</v>
      </c>
      <c r="Y454" s="107" t="b">
        <v>1</v>
      </c>
      <c r="Z454" s="107" t="s">
        <v>7126</v>
      </c>
      <c r="AA454" s="107" t="s">
        <v>6569</v>
      </c>
      <c r="AB454" s="107" t="s">
        <v>6569</v>
      </c>
      <c r="AC454" s="107" t="s">
        <v>6569</v>
      </c>
      <c r="AD454" s="107" t="s">
        <v>6569</v>
      </c>
      <c r="AE454" s="107" t="s">
        <v>6569</v>
      </c>
    </row>
    <row r="455" spans="2:31" outlineLevel="1">
      <c r="B455" s="24" t="s">
        <v>5234</v>
      </c>
      <c r="C455" s="24" t="s">
        <v>0</v>
      </c>
      <c r="D455" s="24" t="s">
        <v>57</v>
      </c>
      <c r="E455" s="24" t="s">
        <v>41</v>
      </c>
      <c r="F455" s="24" t="s">
        <v>41</v>
      </c>
      <c r="G455" s="24">
        <v>-100</v>
      </c>
      <c r="H455" s="24" t="s">
        <v>3008</v>
      </c>
      <c r="I455" s="24" t="s">
        <v>3187</v>
      </c>
      <c r="J455" s="24" t="s">
        <v>73</v>
      </c>
      <c r="K455" s="72" t="str">
        <f t="shared" si="15"/>
        <v>EUPL11 ICPL Curncy</v>
      </c>
      <c r="L455" s="25" t="str">
        <f t="shared" si="16"/>
        <v>ICPL</v>
      </c>
      <c r="M455" s="26">
        <f t="shared" ca="1" si="16"/>
        <v>42276</v>
      </c>
      <c r="N455" s="25" t="b">
        <f t="shared" si="16"/>
        <v>1</v>
      </c>
      <c r="O455" s="84" t="e">
        <f ca="1">IF($N455,_xll.BDP($K455,O$4),"[DISABLED]")</f>
        <v>#NAME?</v>
      </c>
      <c r="P455" s="84" t="e">
        <f ca="1">IF($N455,_xll.BDP($K455,P$4),"[DISABLED]")</f>
        <v>#NAME?</v>
      </c>
      <c r="Q455" s="84" t="e">
        <f ca="1">IF($N455,_xll.BDP($K455,Q$4),"[DISABLED]")</f>
        <v>#NAME?</v>
      </c>
      <c r="R455" s="84" t="e">
        <f ca="1">IF($N455,_xll.BDH($K455,R$4,$M455),"[DISABLED]")</f>
        <v>#NAME?</v>
      </c>
      <c r="S455" s="84" t="e">
        <f ca="1">IF($N455,_xll.BDH($K455,S$4,$M455),"[DISABLED]")</f>
        <v>#NAME?</v>
      </c>
      <c r="T455" s="84" t="e">
        <f ca="1">IF($N455,_xll.BDH($K455,T$4,$M455),"[DISABLED]")</f>
        <v>#NAME?</v>
      </c>
      <c r="V455" s="106" t="s">
        <v>9053</v>
      </c>
      <c r="W455" s="107" t="s">
        <v>1055</v>
      </c>
      <c r="X455" s="108">
        <v>42276</v>
      </c>
      <c r="Y455" s="107" t="b">
        <v>1</v>
      </c>
      <c r="Z455" s="107" t="s">
        <v>7127</v>
      </c>
      <c r="AA455" s="107" t="s">
        <v>6569</v>
      </c>
      <c r="AB455" s="107" t="s">
        <v>6569</v>
      </c>
      <c r="AC455" s="107" t="s">
        <v>6569</v>
      </c>
      <c r="AD455" s="107" t="s">
        <v>6569</v>
      </c>
      <c r="AE455" s="107" t="s">
        <v>6569</v>
      </c>
    </row>
    <row r="456" spans="2:31" outlineLevel="1">
      <c r="B456" s="24" t="s">
        <v>5234</v>
      </c>
      <c r="C456" s="24" t="s">
        <v>0</v>
      </c>
      <c r="D456" s="24" t="s">
        <v>57</v>
      </c>
      <c r="E456" s="24" t="s">
        <v>41</v>
      </c>
      <c r="F456" s="24" t="s">
        <v>41</v>
      </c>
      <c r="G456" s="24">
        <v>-50</v>
      </c>
      <c r="H456" s="24" t="s">
        <v>3008</v>
      </c>
      <c r="I456" s="24" t="s">
        <v>3207</v>
      </c>
      <c r="J456" s="24" t="s">
        <v>73</v>
      </c>
      <c r="K456" s="72" t="str">
        <f t="shared" si="15"/>
        <v>EUPM11 ICPL Curncy</v>
      </c>
      <c r="L456" s="25" t="str">
        <f t="shared" si="16"/>
        <v>ICPL</v>
      </c>
      <c r="M456" s="26">
        <f t="shared" ca="1" si="16"/>
        <v>42276</v>
      </c>
      <c r="N456" s="25" t="b">
        <f t="shared" si="16"/>
        <v>1</v>
      </c>
      <c r="O456" s="84" t="e">
        <f ca="1">IF($N456,_xll.BDP($K456,O$4),"[DISABLED]")</f>
        <v>#NAME?</v>
      </c>
      <c r="P456" s="84" t="e">
        <f ca="1">IF($N456,_xll.BDP($K456,P$4),"[DISABLED]")</f>
        <v>#NAME?</v>
      </c>
      <c r="Q456" s="84" t="e">
        <f ca="1">IF($N456,_xll.BDP($K456,Q$4),"[DISABLED]")</f>
        <v>#NAME?</v>
      </c>
      <c r="R456" s="84" t="e">
        <f ca="1">IF($N456,_xll.BDH($K456,R$4,$M456),"[DISABLED]")</f>
        <v>#NAME?</v>
      </c>
      <c r="S456" s="84" t="e">
        <f ca="1">IF($N456,_xll.BDH($K456,S$4,$M456),"[DISABLED]")</f>
        <v>#NAME?</v>
      </c>
      <c r="T456" s="84" t="e">
        <f ca="1">IF($N456,_xll.BDH($K456,T$4,$M456),"[DISABLED]")</f>
        <v>#NAME?</v>
      </c>
      <c r="V456" s="106" t="s">
        <v>9054</v>
      </c>
      <c r="W456" s="107" t="s">
        <v>1055</v>
      </c>
      <c r="X456" s="108">
        <v>42276</v>
      </c>
      <c r="Y456" s="107" t="b">
        <v>1</v>
      </c>
      <c r="Z456" s="107" t="s">
        <v>7128</v>
      </c>
      <c r="AA456" s="107" t="s">
        <v>6569</v>
      </c>
      <c r="AB456" s="107" t="s">
        <v>6569</v>
      </c>
      <c r="AC456" s="107" t="s">
        <v>6569</v>
      </c>
      <c r="AD456" s="107" t="s">
        <v>6569</v>
      </c>
      <c r="AE456" s="107" t="s">
        <v>6569</v>
      </c>
    </row>
    <row r="457" spans="2:31" outlineLevel="1">
      <c r="B457" s="24" t="s">
        <v>5234</v>
      </c>
      <c r="C457" s="24" t="s">
        <v>0</v>
      </c>
      <c r="D457" s="24" t="s">
        <v>57</v>
      </c>
      <c r="E457" s="24" t="s">
        <v>41</v>
      </c>
      <c r="F457" s="24" t="s">
        <v>41</v>
      </c>
      <c r="G457" s="24">
        <v>-25</v>
      </c>
      <c r="H457" s="24" t="s">
        <v>3008</v>
      </c>
      <c r="I457" s="24" t="s">
        <v>3227</v>
      </c>
      <c r="J457" s="24" t="s">
        <v>73</v>
      </c>
      <c r="K457" s="72" t="str">
        <f t="shared" si="15"/>
        <v>EUPN11 ICPL Curncy</v>
      </c>
      <c r="L457" s="25" t="str">
        <f t="shared" si="16"/>
        <v>ICPL</v>
      </c>
      <c r="M457" s="26">
        <f t="shared" ca="1" si="16"/>
        <v>42276</v>
      </c>
      <c r="N457" s="25" t="b">
        <f t="shared" si="16"/>
        <v>1</v>
      </c>
      <c r="O457" s="84" t="e">
        <f ca="1">IF($N457,_xll.BDP($K457,O$4),"[DISABLED]")</f>
        <v>#NAME?</v>
      </c>
      <c r="P457" s="84" t="e">
        <f ca="1">IF($N457,_xll.BDP($K457,P$4),"[DISABLED]")</f>
        <v>#NAME?</v>
      </c>
      <c r="Q457" s="84" t="e">
        <f ca="1">IF($N457,_xll.BDP($K457,Q$4),"[DISABLED]")</f>
        <v>#NAME?</v>
      </c>
      <c r="R457" s="84" t="e">
        <f ca="1">IF($N457,_xll.BDH($K457,R$4,$M457),"[DISABLED]")</f>
        <v>#NAME?</v>
      </c>
      <c r="S457" s="84" t="e">
        <f ca="1">IF($N457,_xll.BDH($K457,S$4,$M457),"[DISABLED]")</f>
        <v>#NAME?</v>
      </c>
      <c r="T457" s="84" t="e">
        <f ca="1">IF($N457,_xll.BDH($K457,T$4,$M457),"[DISABLED]")</f>
        <v>#NAME?</v>
      </c>
      <c r="V457" s="106" t="s">
        <v>9055</v>
      </c>
      <c r="W457" s="107" t="s">
        <v>1055</v>
      </c>
      <c r="X457" s="108">
        <v>42276</v>
      </c>
      <c r="Y457" s="107" t="b">
        <v>1</v>
      </c>
      <c r="Z457" s="107" t="s">
        <v>7129</v>
      </c>
      <c r="AA457" s="107" t="s">
        <v>6569</v>
      </c>
      <c r="AB457" s="107" t="s">
        <v>6569</v>
      </c>
      <c r="AC457" s="107" t="s">
        <v>6569</v>
      </c>
      <c r="AD457" s="107" t="s">
        <v>6569</v>
      </c>
      <c r="AE457" s="107" t="s">
        <v>6569</v>
      </c>
    </row>
    <row r="458" spans="2:31" outlineLevel="1">
      <c r="B458" s="24" t="s">
        <v>5234</v>
      </c>
      <c r="C458" s="24" t="s">
        <v>0</v>
      </c>
      <c r="D458" s="24" t="s">
        <v>57</v>
      </c>
      <c r="E458" s="24" t="s">
        <v>41</v>
      </c>
      <c r="F458" s="24" t="s">
        <v>41</v>
      </c>
      <c r="G458" s="24">
        <v>25</v>
      </c>
      <c r="H458" s="24" t="s">
        <v>3008</v>
      </c>
      <c r="I458" s="24" t="s">
        <v>3247</v>
      </c>
      <c r="J458" s="24" t="s">
        <v>73</v>
      </c>
      <c r="K458" s="72" t="str">
        <f t="shared" si="15"/>
        <v>EUPO11 ICPL Curncy</v>
      </c>
      <c r="L458" s="25" t="str">
        <f t="shared" si="16"/>
        <v>ICPL</v>
      </c>
      <c r="M458" s="26">
        <f t="shared" ca="1" si="16"/>
        <v>42276</v>
      </c>
      <c r="N458" s="25" t="b">
        <f t="shared" si="16"/>
        <v>1</v>
      </c>
      <c r="O458" s="84" t="e">
        <f ca="1">IF($N458,_xll.BDP($K458,O$4),"[DISABLED]")</f>
        <v>#NAME?</v>
      </c>
      <c r="P458" s="84" t="e">
        <f ca="1">IF($N458,_xll.BDP($K458,P$4),"[DISABLED]")</f>
        <v>#NAME?</v>
      </c>
      <c r="Q458" s="84" t="e">
        <f ca="1">IF($N458,_xll.BDP($K458,Q$4),"[DISABLED]")</f>
        <v>#NAME?</v>
      </c>
      <c r="R458" s="84" t="e">
        <f ca="1">IF($N458,_xll.BDH($K458,R$4,$M458),"[DISABLED]")</f>
        <v>#NAME?</v>
      </c>
      <c r="S458" s="84" t="e">
        <f ca="1">IF($N458,_xll.BDH($K458,S$4,$M458),"[DISABLED]")</f>
        <v>#NAME?</v>
      </c>
      <c r="T458" s="84" t="e">
        <f ca="1">IF($N458,_xll.BDH($K458,T$4,$M458),"[DISABLED]")</f>
        <v>#NAME?</v>
      </c>
      <c r="V458" s="106" t="s">
        <v>9056</v>
      </c>
      <c r="W458" s="107" t="s">
        <v>1055</v>
      </c>
      <c r="X458" s="108">
        <v>42276</v>
      </c>
      <c r="Y458" s="107" t="b">
        <v>1</v>
      </c>
      <c r="Z458" s="107" t="s">
        <v>7130</v>
      </c>
      <c r="AA458" s="107" t="s">
        <v>6569</v>
      </c>
      <c r="AB458" s="107" t="s">
        <v>6569</v>
      </c>
      <c r="AC458" s="107" t="s">
        <v>6569</v>
      </c>
      <c r="AD458" s="107" t="s">
        <v>6569</v>
      </c>
      <c r="AE458" s="107" t="s">
        <v>6569</v>
      </c>
    </row>
    <row r="459" spans="2:31" outlineLevel="1">
      <c r="B459" s="24" t="s">
        <v>5234</v>
      </c>
      <c r="C459" s="24" t="s">
        <v>0</v>
      </c>
      <c r="D459" s="24" t="s">
        <v>57</v>
      </c>
      <c r="E459" s="24" t="s">
        <v>41</v>
      </c>
      <c r="F459" s="24" t="s">
        <v>41</v>
      </c>
      <c r="G459" s="24">
        <v>50</v>
      </c>
      <c r="H459" s="24" t="s">
        <v>3008</v>
      </c>
      <c r="I459" s="24" t="s">
        <v>3267</v>
      </c>
      <c r="J459" s="24" t="s">
        <v>73</v>
      </c>
      <c r="K459" s="72" t="str">
        <f t="shared" si="15"/>
        <v>EUPP11 ICPL Curncy</v>
      </c>
      <c r="L459" s="25" t="str">
        <f t="shared" si="16"/>
        <v>ICPL</v>
      </c>
      <c r="M459" s="26">
        <f t="shared" ca="1" si="16"/>
        <v>42276</v>
      </c>
      <c r="N459" s="25" t="b">
        <f t="shared" si="16"/>
        <v>1</v>
      </c>
      <c r="O459" s="84" t="e">
        <f ca="1">IF($N459,_xll.BDP($K459,O$4),"[DISABLED]")</f>
        <v>#NAME?</v>
      </c>
      <c r="P459" s="84" t="e">
        <f ca="1">IF($N459,_xll.BDP($K459,P$4),"[DISABLED]")</f>
        <v>#NAME?</v>
      </c>
      <c r="Q459" s="84" t="e">
        <f ca="1">IF($N459,_xll.BDP($K459,Q$4),"[DISABLED]")</f>
        <v>#NAME?</v>
      </c>
      <c r="R459" s="84" t="e">
        <f ca="1">IF($N459,_xll.BDH($K459,R$4,$M459),"[DISABLED]")</f>
        <v>#NAME?</v>
      </c>
      <c r="S459" s="84" t="e">
        <f ca="1">IF($N459,_xll.BDH($K459,S$4,$M459),"[DISABLED]")</f>
        <v>#NAME?</v>
      </c>
      <c r="T459" s="84" t="e">
        <f ca="1">IF($N459,_xll.BDH($K459,T$4,$M459),"[DISABLED]")</f>
        <v>#NAME?</v>
      </c>
      <c r="V459" s="106" t="s">
        <v>9057</v>
      </c>
      <c r="W459" s="107" t="s">
        <v>1055</v>
      </c>
      <c r="X459" s="108">
        <v>42276</v>
      </c>
      <c r="Y459" s="107" t="b">
        <v>1</v>
      </c>
      <c r="Z459" s="107" t="s">
        <v>7131</v>
      </c>
      <c r="AA459" s="107" t="s">
        <v>6569</v>
      </c>
      <c r="AB459" s="107" t="s">
        <v>6569</v>
      </c>
      <c r="AC459" s="107" t="s">
        <v>6569</v>
      </c>
      <c r="AD459" s="107" t="s">
        <v>6569</v>
      </c>
      <c r="AE459" s="107" t="s">
        <v>6569</v>
      </c>
    </row>
    <row r="460" spans="2:31" outlineLevel="1">
      <c r="B460" s="24" t="s">
        <v>5234</v>
      </c>
      <c r="C460" s="24" t="s">
        <v>0</v>
      </c>
      <c r="D460" s="24" t="s">
        <v>57</v>
      </c>
      <c r="E460" s="24" t="s">
        <v>41</v>
      </c>
      <c r="F460" s="24" t="s">
        <v>41</v>
      </c>
      <c r="G460" s="24">
        <v>100</v>
      </c>
      <c r="H460" s="24" t="s">
        <v>3008</v>
      </c>
      <c r="I460" s="24" t="s">
        <v>3287</v>
      </c>
      <c r="J460" s="24" t="s">
        <v>73</v>
      </c>
      <c r="K460" s="72" t="str">
        <f t="shared" si="15"/>
        <v>EUPQ11 ICPL Curncy</v>
      </c>
      <c r="L460" s="25" t="str">
        <f t="shared" si="16"/>
        <v>ICPL</v>
      </c>
      <c r="M460" s="26">
        <f t="shared" ca="1" si="16"/>
        <v>42276</v>
      </c>
      <c r="N460" s="25" t="b">
        <f t="shared" si="16"/>
        <v>1</v>
      </c>
      <c r="O460" s="84" t="e">
        <f ca="1">IF($N460,_xll.BDP($K460,O$4),"[DISABLED]")</f>
        <v>#NAME?</v>
      </c>
      <c r="P460" s="84" t="e">
        <f ca="1">IF($N460,_xll.BDP($K460,P$4),"[DISABLED]")</f>
        <v>#NAME?</v>
      </c>
      <c r="Q460" s="84" t="e">
        <f ca="1">IF($N460,_xll.BDP($K460,Q$4),"[DISABLED]")</f>
        <v>#NAME?</v>
      </c>
      <c r="R460" s="84" t="e">
        <f ca="1">IF($N460,_xll.BDH($K460,R$4,$M460),"[DISABLED]")</f>
        <v>#NAME?</v>
      </c>
      <c r="S460" s="84" t="e">
        <f ca="1">IF($N460,_xll.BDH($K460,S$4,$M460),"[DISABLED]")</f>
        <v>#NAME?</v>
      </c>
      <c r="T460" s="84" t="e">
        <f ca="1">IF($N460,_xll.BDH($K460,T$4,$M460),"[DISABLED]")</f>
        <v>#NAME?</v>
      </c>
      <c r="V460" s="106" t="s">
        <v>9058</v>
      </c>
      <c r="W460" s="107" t="s">
        <v>1055</v>
      </c>
      <c r="X460" s="108">
        <v>42276</v>
      </c>
      <c r="Y460" s="107" t="b">
        <v>1</v>
      </c>
      <c r="Z460" s="107" t="s">
        <v>7132</v>
      </c>
      <c r="AA460" s="107" t="s">
        <v>6569</v>
      </c>
      <c r="AB460" s="107" t="s">
        <v>6569</v>
      </c>
      <c r="AC460" s="107" t="s">
        <v>6569</v>
      </c>
      <c r="AD460" s="107" t="s">
        <v>6569</v>
      </c>
      <c r="AE460" s="107" t="s">
        <v>6569</v>
      </c>
    </row>
    <row r="461" spans="2:31" outlineLevel="1">
      <c r="B461" s="24" t="s">
        <v>5234</v>
      </c>
      <c r="C461" s="24" t="s">
        <v>0</v>
      </c>
      <c r="D461" s="24" t="s">
        <v>57</v>
      </c>
      <c r="E461" s="24" t="s">
        <v>41</v>
      </c>
      <c r="F461" s="24" t="s">
        <v>41</v>
      </c>
      <c r="G461" s="24">
        <v>200</v>
      </c>
      <c r="H461" s="24" t="s">
        <v>3008</v>
      </c>
      <c r="I461" s="24" t="s">
        <v>3307</v>
      </c>
      <c r="J461" s="24" t="s">
        <v>73</v>
      </c>
      <c r="K461" s="72" t="str">
        <f t="shared" si="15"/>
        <v>EUPR11 ICPL Curncy</v>
      </c>
      <c r="L461" s="25" t="str">
        <f t="shared" si="16"/>
        <v>ICPL</v>
      </c>
      <c r="M461" s="26">
        <f t="shared" ca="1" si="16"/>
        <v>42276</v>
      </c>
      <c r="N461" s="25" t="b">
        <f t="shared" si="16"/>
        <v>1</v>
      </c>
      <c r="O461" s="84" t="e">
        <f ca="1">IF($N461,_xll.BDP($K461,O$4),"[DISABLED]")</f>
        <v>#NAME?</v>
      </c>
      <c r="P461" s="84" t="e">
        <f ca="1">IF($N461,_xll.BDP($K461,P$4),"[DISABLED]")</f>
        <v>#NAME?</v>
      </c>
      <c r="Q461" s="84" t="e">
        <f ca="1">IF($N461,_xll.BDP($K461,Q$4),"[DISABLED]")</f>
        <v>#NAME?</v>
      </c>
      <c r="R461" s="84" t="e">
        <f ca="1">IF($N461,_xll.BDH($K461,R$4,$M461),"[DISABLED]")</f>
        <v>#NAME?</v>
      </c>
      <c r="S461" s="84" t="e">
        <f ca="1">IF($N461,_xll.BDH($K461,S$4,$M461),"[DISABLED]")</f>
        <v>#NAME?</v>
      </c>
      <c r="T461" s="84" t="e">
        <f ca="1">IF($N461,_xll.BDH($K461,T$4,$M461),"[DISABLED]")</f>
        <v>#NAME?</v>
      </c>
      <c r="V461" s="106" t="s">
        <v>9059</v>
      </c>
      <c r="W461" s="107" t="s">
        <v>1055</v>
      </c>
      <c r="X461" s="108">
        <v>42276</v>
      </c>
      <c r="Y461" s="107" t="b">
        <v>1</v>
      </c>
      <c r="Z461" s="107" t="s">
        <v>7133</v>
      </c>
      <c r="AA461" s="107" t="s">
        <v>6569</v>
      </c>
      <c r="AB461" s="107" t="s">
        <v>6569</v>
      </c>
      <c r="AC461" s="107" t="s">
        <v>6569</v>
      </c>
      <c r="AD461" s="107" t="s">
        <v>6569</v>
      </c>
      <c r="AE461" s="107" t="s">
        <v>6569</v>
      </c>
    </row>
    <row r="462" spans="2:31" outlineLevel="1">
      <c r="K462" s="72"/>
      <c r="L462" s="25"/>
      <c r="M462" s="26"/>
      <c r="N462" s="25"/>
      <c r="O462" s="84"/>
      <c r="P462" s="84"/>
      <c r="Q462" s="84"/>
      <c r="R462" s="84"/>
      <c r="S462" s="84"/>
      <c r="T462" s="84"/>
      <c r="V462" s="106"/>
      <c r="W462" s="107"/>
      <c r="X462" s="108"/>
      <c r="Y462" s="107"/>
      <c r="Z462" s="107"/>
      <c r="AA462" s="107"/>
      <c r="AB462" s="107"/>
      <c r="AC462" s="107"/>
      <c r="AD462" s="107"/>
      <c r="AE462" s="107"/>
    </row>
    <row r="463" spans="2:31" outlineLevel="1">
      <c r="B463" s="24" t="s">
        <v>5234</v>
      </c>
      <c r="C463" s="24" t="s">
        <v>0</v>
      </c>
      <c r="D463" s="24" t="s">
        <v>57</v>
      </c>
      <c r="E463" s="24" t="s">
        <v>41</v>
      </c>
      <c r="F463" s="24" t="s">
        <v>42</v>
      </c>
      <c r="G463" s="24">
        <v>-200</v>
      </c>
      <c r="H463" s="24" t="s">
        <v>3008</v>
      </c>
      <c r="I463" s="24" t="s">
        <v>3174</v>
      </c>
      <c r="J463" s="24" t="s">
        <v>73</v>
      </c>
      <c r="K463" s="72" t="str">
        <f t="shared" si="15"/>
        <v>EUPK21 ICPL Curncy</v>
      </c>
      <c r="L463" s="25" t="str">
        <f t="shared" si="16"/>
        <v>ICPL</v>
      </c>
      <c r="M463" s="26">
        <f t="shared" ca="1" si="16"/>
        <v>42276</v>
      </c>
      <c r="N463" s="25" t="b">
        <f t="shared" si="16"/>
        <v>1</v>
      </c>
      <c r="O463" s="84" t="e">
        <f ca="1">IF($N463,_xll.BDP($K463,O$4),"[DISABLED]")</f>
        <v>#NAME?</v>
      </c>
      <c r="P463" s="84" t="e">
        <f ca="1">IF($N463,_xll.BDP($K463,P$4),"[DISABLED]")</f>
        <v>#NAME?</v>
      </c>
      <c r="Q463" s="84" t="e">
        <f ca="1">IF($N463,_xll.BDP($K463,Q$4),"[DISABLED]")</f>
        <v>#NAME?</v>
      </c>
      <c r="R463" s="84" t="e">
        <f ca="1">IF($N463,_xll.BDH($K463,R$4,$M463),"[DISABLED]")</f>
        <v>#NAME?</v>
      </c>
      <c r="S463" s="84" t="e">
        <f ca="1">IF($N463,_xll.BDH($K463,S$4,$M463),"[DISABLED]")</f>
        <v>#NAME?</v>
      </c>
      <c r="T463" s="84" t="e">
        <f ca="1">IF($N463,_xll.BDH($K463,T$4,$M463),"[DISABLED]")</f>
        <v>#NAME?</v>
      </c>
      <c r="V463" s="106" t="s">
        <v>9060</v>
      </c>
      <c r="W463" s="107" t="s">
        <v>1055</v>
      </c>
      <c r="X463" s="108">
        <v>42276</v>
      </c>
      <c r="Y463" s="107" t="b">
        <v>1</v>
      </c>
      <c r="Z463" s="107" t="s">
        <v>7134</v>
      </c>
      <c r="AA463" s="107" t="s">
        <v>6569</v>
      </c>
      <c r="AB463" s="107" t="s">
        <v>6569</v>
      </c>
      <c r="AC463" s="107" t="s">
        <v>6569</v>
      </c>
      <c r="AD463" s="107" t="s">
        <v>6569</v>
      </c>
      <c r="AE463" s="107" t="s">
        <v>6569</v>
      </c>
    </row>
    <row r="464" spans="2:31" outlineLevel="1">
      <c r="B464" s="24" t="s">
        <v>5234</v>
      </c>
      <c r="C464" s="24" t="s">
        <v>0</v>
      </c>
      <c r="D464" s="24" t="s">
        <v>57</v>
      </c>
      <c r="E464" s="24" t="s">
        <v>41</v>
      </c>
      <c r="F464" s="24" t="s">
        <v>42</v>
      </c>
      <c r="G464" s="24">
        <v>-100</v>
      </c>
      <c r="H464" s="24" t="s">
        <v>3008</v>
      </c>
      <c r="I464" s="24" t="s">
        <v>3194</v>
      </c>
      <c r="J464" s="24" t="s">
        <v>73</v>
      </c>
      <c r="K464" s="72" t="str">
        <f t="shared" si="15"/>
        <v>EUPL21 ICPL Curncy</v>
      </c>
      <c r="L464" s="25" t="str">
        <f t="shared" si="16"/>
        <v>ICPL</v>
      </c>
      <c r="M464" s="26">
        <f t="shared" ca="1" si="16"/>
        <v>42276</v>
      </c>
      <c r="N464" s="25" t="b">
        <f t="shared" si="16"/>
        <v>1</v>
      </c>
      <c r="O464" s="84" t="e">
        <f ca="1">IF($N464,_xll.BDP($K464,O$4),"[DISABLED]")</f>
        <v>#NAME?</v>
      </c>
      <c r="P464" s="84" t="e">
        <f ca="1">IF($N464,_xll.BDP($K464,P$4),"[DISABLED]")</f>
        <v>#NAME?</v>
      </c>
      <c r="Q464" s="84" t="e">
        <f ca="1">IF($N464,_xll.BDP($K464,Q$4),"[DISABLED]")</f>
        <v>#NAME?</v>
      </c>
      <c r="R464" s="84" t="e">
        <f ca="1">IF($N464,_xll.BDH($K464,R$4,$M464),"[DISABLED]")</f>
        <v>#NAME?</v>
      </c>
      <c r="S464" s="84" t="e">
        <f ca="1">IF($N464,_xll.BDH($K464,S$4,$M464),"[DISABLED]")</f>
        <v>#NAME?</v>
      </c>
      <c r="T464" s="84" t="e">
        <f ca="1">IF($N464,_xll.BDH($K464,T$4,$M464),"[DISABLED]")</f>
        <v>#NAME?</v>
      </c>
      <c r="V464" s="106" t="s">
        <v>9061</v>
      </c>
      <c r="W464" s="107" t="s">
        <v>1055</v>
      </c>
      <c r="X464" s="108">
        <v>42276</v>
      </c>
      <c r="Y464" s="107" t="b">
        <v>1</v>
      </c>
      <c r="Z464" s="107" t="s">
        <v>7135</v>
      </c>
      <c r="AA464" s="107" t="s">
        <v>6569</v>
      </c>
      <c r="AB464" s="107" t="s">
        <v>6569</v>
      </c>
      <c r="AC464" s="107" t="s">
        <v>6569</v>
      </c>
      <c r="AD464" s="107" t="s">
        <v>6569</v>
      </c>
      <c r="AE464" s="107" t="s">
        <v>6569</v>
      </c>
    </row>
    <row r="465" spans="2:31" outlineLevel="1">
      <c r="B465" s="24" t="s">
        <v>5234</v>
      </c>
      <c r="C465" s="24" t="s">
        <v>0</v>
      </c>
      <c r="D465" s="24" t="s">
        <v>57</v>
      </c>
      <c r="E465" s="24" t="s">
        <v>41</v>
      </c>
      <c r="F465" s="24" t="s">
        <v>42</v>
      </c>
      <c r="G465" s="24">
        <v>-50</v>
      </c>
      <c r="H465" s="24" t="s">
        <v>3008</v>
      </c>
      <c r="I465" s="24" t="s">
        <v>3214</v>
      </c>
      <c r="J465" s="24" t="s">
        <v>73</v>
      </c>
      <c r="K465" s="72" t="str">
        <f t="shared" si="15"/>
        <v>EUPM21 ICPL Curncy</v>
      </c>
      <c r="L465" s="25" t="str">
        <f t="shared" si="16"/>
        <v>ICPL</v>
      </c>
      <c r="M465" s="26">
        <f t="shared" ca="1" si="16"/>
        <v>42276</v>
      </c>
      <c r="N465" s="25" t="b">
        <f t="shared" si="16"/>
        <v>1</v>
      </c>
      <c r="O465" s="84" t="e">
        <f ca="1">IF($N465,_xll.BDP($K465,O$4),"[DISABLED]")</f>
        <v>#NAME?</v>
      </c>
      <c r="P465" s="84" t="e">
        <f ca="1">IF($N465,_xll.BDP($K465,P$4),"[DISABLED]")</f>
        <v>#NAME?</v>
      </c>
      <c r="Q465" s="84" t="e">
        <f ca="1">IF($N465,_xll.BDP($K465,Q$4),"[DISABLED]")</f>
        <v>#NAME?</v>
      </c>
      <c r="R465" s="84" t="e">
        <f ca="1">IF($N465,_xll.BDH($K465,R$4,$M465),"[DISABLED]")</f>
        <v>#NAME?</v>
      </c>
      <c r="S465" s="84" t="e">
        <f ca="1">IF($N465,_xll.BDH($K465,S$4,$M465),"[DISABLED]")</f>
        <v>#NAME?</v>
      </c>
      <c r="T465" s="84" t="e">
        <f ca="1">IF($N465,_xll.BDH($K465,T$4,$M465),"[DISABLED]")</f>
        <v>#NAME?</v>
      </c>
      <c r="V465" s="106" t="s">
        <v>9062</v>
      </c>
      <c r="W465" s="107" t="s">
        <v>1055</v>
      </c>
      <c r="X465" s="108">
        <v>42276</v>
      </c>
      <c r="Y465" s="107" t="b">
        <v>1</v>
      </c>
      <c r="Z465" s="107" t="s">
        <v>7136</v>
      </c>
      <c r="AA465" s="107" t="s">
        <v>6569</v>
      </c>
      <c r="AB465" s="107" t="s">
        <v>6569</v>
      </c>
      <c r="AC465" s="107" t="s">
        <v>6569</v>
      </c>
      <c r="AD465" s="107" t="s">
        <v>6569</v>
      </c>
      <c r="AE465" s="107" t="s">
        <v>6569</v>
      </c>
    </row>
    <row r="466" spans="2:31" outlineLevel="1">
      <c r="B466" s="24" t="s">
        <v>5234</v>
      </c>
      <c r="C466" s="24" t="s">
        <v>0</v>
      </c>
      <c r="D466" s="24" t="s">
        <v>57</v>
      </c>
      <c r="E466" s="24" t="s">
        <v>41</v>
      </c>
      <c r="F466" s="24" t="s">
        <v>42</v>
      </c>
      <c r="G466" s="24">
        <v>-25</v>
      </c>
      <c r="H466" s="24" t="s">
        <v>3008</v>
      </c>
      <c r="I466" s="24" t="s">
        <v>3234</v>
      </c>
      <c r="J466" s="24" t="s">
        <v>73</v>
      </c>
      <c r="K466" s="72" t="str">
        <f t="shared" si="15"/>
        <v>EUPN21 ICPL Curncy</v>
      </c>
      <c r="L466" s="25" t="str">
        <f t="shared" si="16"/>
        <v>ICPL</v>
      </c>
      <c r="M466" s="26">
        <f t="shared" ca="1" si="16"/>
        <v>42276</v>
      </c>
      <c r="N466" s="25" t="b">
        <f t="shared" si="16"/>
        <v>1</v>
      </c>
      <c r="O466" s="84" t="e">
        <f ca="1">IF($N466,_xll.BDP($K466,O$4),"[DISABLED]")</f>
        <v>#NAME?</v>
      </c>
      <c r="P466" s="84" t="e">
        <f ca="1">IF($N466,_xll.BDP($K466,P$4),"[DISABLED]")</f>
        <v>#NAME?</v>
      </c>
      <c r="Q466" s="84" t="e">
        <f ca="1">IF($N466,_xll.BDP($K466,Q$4),"[DISABLED]")</f>
        <v>#NAME?</v>
      </c>
      <c r="R466" s="84" t="e">
        <f ca="1">IF($N466,_xll.BDH($K466,R$4,$M466),"[DISABLED]")</f>
        <v>#NAME?</v>
      </c>
      <c r="S466" s="84" t="e">
        <f ca="1">IF($N466,_xll.BDH($K466,S$4,$M466),"[DISABLED]")</f>
        <v>#NAME?</v>
      </c>
      <c r="T466" s="84" t="e">
        <f ca="1">IF($N466,_xll.BDH($K466,T$4,$M466),"[DISABLED]")</f>
        <v>#NAME?</v>
      </c>
      <c r="V466" s="106" t="s">
        <v>9063</v>
      </c>
      <c r="W466" s="107" t="s">
        <v>1055</v>
      </c>
      <c r="X466" s="108">
        <v>42276</v>
      </c>
      <c r="Y466" s="107" t="b">
        <v>1</v>
      </c>
      <c r="Z466" s="107" t="s">
        <v>7137</v>
      </c>
      <c r="AA466" s="107" t="s">
        <v>6569</v>
      </c>
      <c r="AB466" s="107" t="s">
        <v>6569</v>
      </c>
      <c r="AC466" s="107" t="s">
        <v>6569</v>
      </c>
      <c r="AD466" s="107" t="s">
        <v>6569</v>
      </c>
      <c r="AE466" s="107" t="s">
        <v>6569</v>
      </c>
    </row>
    <row r="467" spans="2:31" outlineLevel="1">
      <c r="B467" s="24" t="s">
        <v>5234</v>
      </c>
      <c r="C467" s="24" t="s">
        <v>0</v>
      </c>
      <c r="D467" s="24" t="s">
        <v>57</v>
      </c>
      <c r="E467" s="24" t="s">
        <v>41</v>
      </c>
      <c r="F467" s="24" t="s">
        <v>42</v>
      </c>
      <c r="G467" s="24">
        <v>25</v>
      </c>
      <c r="H467" s="24" t="s">
        <v>3008</v>
      </c>
      <c r="I467" s="24" t="s">
        <v>3254</v>
      </c>
      <c r="J467" s="24" t="s">
        <v>73</v>
      </c>
      <c r="K467" s="72" t="str">
        <f t="shared" si="15"/>
        <v>EUPO21 ICPL Curncy</v>
      </c>
      <c r="L467" s="25" t="str">
        <f t="shared" si="16"/>
        <v>ICPL</v>
      </c>
      <c r="M467" s="26">
        <f t="shared" ca="1" si="16"/>
        <v>42276</v>
      </c>
      <c r="N467" s="25" t="b">
        <f t="shared" si="16"/>
        <v>1</v>
      </c>
      <c r="O467" s="84" t="e">
        <f ca="1">IF($N467,_xll.BDP($K467,O$4),"[DISABLED]")</f>
        <v>#NAME?</v>
      </c>
      <c r="P467" s="84" t="e">
        <f ca="1">IF($N467,_xll.BDP($K467,P$4),"[DISABLED]")</f>
        <v>#NAME?</v>
      </c>
      <c r="Q467" s="84" t="e">
        <f ca="1">IF($N467,_xll.BDP($K467,Q$4),"[DISABLED]")</f>
        <v>#NAME?</v>
      </c>
      <c r="R467" s="84" t="e">
        <f ca="1">IF($N467,_xll.BDH($K467,R$4,$M467),"[DISABLED]")</f>
        <v>#NAME?</v>
      </c>
      <c r="S467" s="84" t="e">
        <f ca="1">IF($N467,_xll.BDH($K467,S$4,$M467),"[DISABLED]")</f>
        <v>#NAME?</v>
      </c>
      <c r="T467" s="84" t="e">
        <f ca="1">IF($N467,_xll.BDH($K467,T$4,$M467),"[DISABLED]")</f>
        <v>#NAME?</v>
      </c>
      <c r="V467" s="106" t="s">
        <v>9064</v>
      </c>
      <c r="W467" s="107" t="s">
        <v>1055</v>
      </c>
      <c r="X467" s="108">
        <v>42276</v>
      </c>
      <c r="Y467" s="107" t="b">
        <v>1</v>
      </c>
      <c r="Z467" s="107" t="s">
        <v>7138</v>
      </c>
      <c r="AA467" s="107" t="s">
        <v>6569</v>
      </c>
      <c r="AB467" s="107" t="s">
        <v>6569</v>
      </c>
      <c r="AC467" s="107" t="s">
        <v>6569</v>
      </c>
      <c r="AD467" s="107" t="s">
        <v>6569</v>
      </c>
      <c r="AE467" s="107" t="s">
        <v>6569</v>
      </c>
    </row>
    <row r="468" spans="2:31" outlineLevel="1">
      <c r="B468" s="24" t="s">
        <v>5234</v>
      </c>
      <c r="C468" s="24" t="s">
        <v>0</v>
      </c>
      <c r="D468" s="24" t="s">
        <v>57</v>
      </c>
      <c r="E468" s="24" t="s">
        <v>41</v>
      </c>
      <c r="F468" s="24" t="s">
        <v>42</v>
      </c>
      <c r="G468" s="24">
        <v>50</v>
      </c>
      <c r="H468" s="24" t="s">
        <v>3008</v>
      </c>
      <c r="I468" s="25" t="s">
        <v>3274</v>
      </c>
      <c r="J468" s="24" t="s">
        <v>73</v>
      </c>
      <c r="K468" s="72" t="str">
        <f t="shared" si="15"/>
        <v>EUPP21 ICPL Curncy</v>
      </c>
      <c r="L468" s="25" t="str">
        <f t="shared" si="16"/>
        <v>ICPL</v>
      </c>
      <c r="M468" s="26">
        <f t="shared" ca="1" si="16"/>
        <v>42276</v>
      </c>
      <c r="N468" s="25" t="b">
        <f t="shared" si="16"/>
        <v>1</v>
      </c>
      <c r="O468" s="84" t="e">
        <f ca="1">IF($N468,_xll.BDP($K468,O$4),"[DISABLED]")</f>
        <v>#NAME?</v>
      </c>
      <c r="P468" s="84" t="e">
        <f ca="1">IF($N468,_xll.BDP($K468,P$4),"[DISABLED]")</f>
        <v>#NAME?</v>
      </c>
      <c r="Q468" s="84" t="e">
        <f ca="1">IF($N468,_xll.BDP($K468,Q$4),"[DISABLED]")</f>
        <v>#NAME?</v>
      </c>
      <c r="R468" s="84" t="e">
        <f ca="1">IF($N468,_xll.BDH($K468,R$4,$M468),"[DISABLED]")</f>
        <v>#NAME?</v>
      </c>
      <c r="S468" s="84" t="e">
        <f ca="1">IF($N468,_xll.BDH($K468,S$4,$M468),"[DISABLED]")</f>
        <v>#NAME?</v>
      </c>
      <c r="T468" s="84" t="e">
        <f ca="1">IF($N468,_xll.BDH($K468,T$4,$M468),"[DISABLED]")</f>
        <v>#NAME?</v>
      </c>
      <c r="V468" s="106" t="s">
        <v>9065</v>
      </c>
      <c r="W468" s="107" t="s">
        <v>1055</v>
      </c>
      <c r="X468" s="108">
        <v>42276</v>
      </c>
      <c r="Y468" s="107" t="b">
        <v>1</v>
      </c>
      <c r="Z468" s="107" t="s">
        <v>7139</v>
      </c>
      <c r="AA468" s="107" t="s">
        <v>6569</v>
      </c>
      <c r="AB468" s="107" t="s">
        <v>6569</v>
      </c>
      <c r="AC468" s="107" t="s">
        <v>6569</v>
      </c>
      <c r="AD468" s="107" t="s">
        <v>6569</v>
      </c>
      <c r="AE468" s="107" t="s">
        <v>6569</v>
      </c>
    </row>
    <row r="469" spans="2:31" outlineLevel="1">
      <c r="B469" s="24" t="s">
        <v>5234</v>
      </c>
      <c r="C469" s="24" t="s">
        <v>0</v>
      </c>
      <c r="D469" s="24" t="s">
        <v>57</v>
      </c>
      <c r="E469" s="24" t="s">
        <v>41</v>
      </c>
      <c r="F469" s="24" t="s">
        <v>42</v>
      </c>
      <c r="G469" s="24">
        <v>100</v>
      </c>
      <c r="H469" s="24" t="s">
        <v>3008</v>
      </c>
      <c r="I469" s="25" t="s">
        <v>3294</v>
      </c>
      <c r="J469" s="24" t="s">
        <v>73</v>
      </c>
      <c r="K469" s="72" t="str">
        <f t="shared" si="15"/>
        <v>EUPQ21 ICPL Curncy</v>
      </c>
      <c r="L469" s="25" t="str">
        <f t="shared" si="16"/>
        <v>ICPL</v>
      </c>
      <c r="M469" s="26">
        <f t="shared" ca="1" si="16"/>
        <v>42276</v>
      </c>
      <c r="N469" s="25" t="b">
        <f t="shared" si="16"/>
        <v>1</v>
      </c>
      <c r="O469" s="84" t="e">
        <f ca="1">IF($N469,_xll.BDP($K469,O$4),"[DISABLED]")</f>
        <v>#NAME?</v>
      </c>
      <c r="P469" s="84" t="e">
        <f ca="1">IF($N469,_xll.BDP($K469,P$4),"[DISABLED]")</f>
        <v>#NAME?</v>
      </c>
      <c r="Q469" s="84" t="e">
        <f ca="1">IF($N469,_xll.BDP($K469,Q$4),"[DISABLED]")</f>
        <v>#NAME?</v>
      </c>
      <c r="R469" s="84" t="e">
        <f ca="1">IF($N469,_xll.BDH($K469,R$4,$M469),"[DISABLED]")</f>
        <v>#NAME?</v>
      </c>
      <c r="S469" s="84" t="e">
        <f ca="1">IF($N469,_xll.BDH($K469,S$4,$M469),"[DISABLED]")</f>
        <v>#NAME?</v>
      </c>
      <c r="T469" s="84" t="e">
        <f ca="1">IF($N469,_xll.BDH($K469,T$4,$M469),"[DISABLED]")</f>
        <v>#NAME?</v>
      </c>
      <c r="V469" s="106" t="s">
        <v>9066</v>
      </c>
      <c r="W469" s="107" t="s">
        <v>1055</v>
      </c>
      <c r="X469" s="108">
        <v>42276</v>
      </c>
      <c r="Y469" s="107" t="b">
        <v>1</v>
      </c>
      <c r="Z469" s="107" t="s">
        <v>7140</v>
      </c>
      <c r="AA469" s="107" t="s">
        <v>6569</v>
      </c>
      <c r="AB469" s="107" t="s">
        <v>6569</v>
      </c>
      <c r="AC469" s="107" t="s">
        <v>6569</v>
      </c>
      <c r="AD469" s="107" t="s">
        <v>6569</v>
      </c>
      <c r="AE469" s="107" t="s">
        <v>6569</v>
      </c>
    </row>
    <row r="470" spans="2:31" outlineLevel="1">
      <c r="B470" s="24" t="s">
        <v>5234</v>
      </c>
      <c r="C470" s="24" t="s">
        <v>0</v>
      </c>
      <c r="D470" s="24" t="s">
        <v>57</v>
      </c>
      <c r="E470" s="24" t="s">
        <v>41</v>
      </c>
      <c r="F470" s="24" t="s">
        <v>42</v>
      </c>
      <c r="G470" s="24">
        <v>200</v>
      </c>
      <c r="H470" s="24" t="s">
        <v>3008</v>
      </c>
      <c r="I470" s="24" t="s">
        <v>3314</v>
      </c>
      <c r="J470" s="24" t="s">
        <v>73</v>
      </c>
      <c r="K470" s="72" t="str">
        <f t="shared" si="15"/>
        <v>EUPR21 ICPL Curncy</v>
      </c>
      <c r="L470" s="25" t="str">
        <f t="shared" si="16"/>
        <v>ICPL</v>
      </c>
      <c r="M470" s="26">
        <f t="shared" ca="1" si="16"/>
        <v>42276</v>
      </c>
      <c r="N470" s="25" t="b">
        <f t="shared" si="16"/>
        <v>1</v>
      </c>
      <c r="O470" s="84" t="e">
        <f ca="1">IF($N470,_xll.BDP($K470,O$4),"[DISABLED]")</f>
        <v>#NAME?</v>
      </c>
      <c r="P470" s="84" t="e">
        <f ca="1">IF($N470,_xll.BDP($K470,P$4),"[DISABLED]")</f>
        <v>#NAME?</v>
      </c>
      <c r="Q470" s="84" t="e">
        <f ca="1">IF($N470,_xll.BDP($K470,Q$4),"[DISABLED]")</f>
        <v>#NAME?</v>
      </c>
      <c r="R470" s="84" t="e">
        <f ca="1">IF($N470,_xll.BDH($K470,R$4,$M470),"[DISABLED]")</f>
        <v>#NAME?</v>
      </c>
      <c r="S470" s="84" t="e">
        <f ca="1">IF($N470,_xll.BDH($K470,S$4,$M470),"[DISABLED]")</f>
        <v>#NAME?</v>
      </c>
      <c r="T470" s="84" t="e">
        <f ca="1">IF($N470,_xll.BDH($K470,T$4,$M470),"[DISABLED]")</f>
        <v>#NAME?</v>
      </c>
      <c r="V470" s="106" t="s">
        <v>9067</v>
      </c>
      <c r="W470" s="107" t="s">
        <v>1055</v>
      </c>
      <c r="X470" s="108">
        <v>42276</v>
      </c>
      <c r="Y470" s="107" t="b">
        <v>1</v>
      </c>
      <c r="Z470" s="107" t="s">
        <v>7141</v>
      </c>
      <c r="AA470" s="107" t="s">
        <v>6569</v>
      </c>
      <c r="AB470" s="107" t="s">
        <v>6569</v>
      </c>
      <c r="AC470" s="107" t="s">
        <v>6569</v>
      </c>
      <c r="AD470" s="107" t="s">
        <v>6569</v>
      </c>
      <c r="AE470" s="107" t="s">
        <v>6569</v>
      </c>
    </row>
    <row r="471" spans="2:31" outlineLevel="1">
      <c r="K471" s="72"/>
      <c r="L471" s="25"/>
      <c r="M471" s="26"/>
      <c r="N471" s="25"/>
      <c r="O471" s="84"/>
      <c r="P471" s="84"/>
      <c r="Q471" s="84"/>
      <c r="R471" s="84"/>
      <c r="S471" s="84"/>
      <c r="T471" s="84"/>
      <c r="V471" s="106"/>
      <c r="W471" s="107"/>
      <c r="X471" s="108"/>
      <c r="Y471" s="107"/>
      <c r="Z471" s="107"/>
      <c r="AA471" s="107"/>
      <c r="AB471" s="107"/>
      <c r="AC471" s="107"/>
      <c r="AD471" s="107"/>
      <c r="AE471" s="107"/>
    </row>
    <row r="472" spans="2:31" outlineLevel="1">
      <c r="B472" s="24" t="s">
        <v>5234</v>
      </c>
      <c r="C472" s="24" t="s">
        <v>0</v>
      </c>
      <c r="D472" s="24" t="s">
        <v>57</v>
      </c>
      <c r="E472" s="24" t="s">
        <v>41</v>
      </c>
      <c r="F472" s="24" t="s">
        <v>44</v>
      </c>
      <c r="G472" s="24">
        <v>-200</v>
      </c>
      <c r="H472" s="24" t="s">
        <v>3008</v>
      </c>
      <c r="I472" s="24" t="s">
        <v>3181</v>
      </c>
      <c r="J472" s="24" t="s">
        <v>73</v>
      </c>
      <c r="K472" s="72" t="str">
        <f t="shared" si="15"/>
        <v>EUPK51 ICPL Curncy</v>
      </c>
      <c r="L472" s="25" t="str">
        <f t="shared" si="16"/>
        <v>ICPL</v>
      </c>
      <c r="M472" s="26">
        <f t="shared" ca="1" si="16"/>
        <v>42276</v>
      </c>
      <c r="N472" s="25" t="b">
        <f t="shared" si="16"/>
        <v>1</v>
      </c>
      <c r="O472" s="84" t="e">
        <f ca="1">IF($N472,_xll.BDP($K472,O$4),"[DISABLED]")</f>
        <v>#NAME?</v>
      </c>
      <c r="P472" s="84" t="e">
        <f ca="1">IF($N472,_xll.BDP($K472,P$4),"[DISABLED]")</f>
        <v>#NAME?</v>
      </c>
      <c r="Q472" s="84" t="e">
        <f ca="1">IF($N472,_xll.BDP($K472,Q$4),"[DISABLED]")</f>
        <v>#NAME?</v>
      </c>
      <c r="R472" s="84" t="e">
        <f ca="1">IF($N472,_xll.BDH($K472,R$4,$M472),"[DISABLED]")</f>
        <v>#NAME?</v>
      </c>
      <c r="S472" s="84" t="e">
        <f ca="1">IF($N472,_xll.BDH($K472,S$4,$M472),"[DISABLED]")</f>
        <v>#NAME?</v>
      </c>
      <c r="T472" s="84" t="e">
        <f ca="1">IF($N472,_xll.BDH($K472,T$4,$M472),"[DISABLED]")</f>
        <v>#NAME?</v>
      </c>
      <c r="V472" s="106" t="s">
        <v>9068</v>
      </c>
      <c r="W472" s="107" t="s">
        <v>1055</v>
      </c>
      <c r="X472" s="108">
        <v>42276</v>
      </c>
      <c r="Y472" s="107" t="b">
        <v>1</v>
      </c>
      <c r="Z472" s="107" t="s">
        <v>7142</v>
      </c>
      <c r="AA472" s="107" t="s">
        <v>6569</v>
      </c>
      <c r="AB472" s="107" t="s">
        <v>6569</v>
      </c>
      <c r="AC472" s="107" t="s">
        <v>6569</v>
      </c>
      <c r="AD472" s="107" t="s">
        <v>6569</v>
      </c>
      <c r="AE472" s="107" t="s">
        <v>6569</v>
      </c>
    </row>
    <row r="473" spans="2:31" outlineLevel="1">
      <c r="B473" s="24" t="s">
        <v>5234</v>
      </c>
      <c r="C473" s="24" t="s">
        <v>0</v>
      </c>
      <c r="D473" s="24" t="s">
        <v>57</v>
      </c>
      <c r="E473" s="24" t="s">
        <v>41</v>
      </c>
      <c r="F473" s="24" t="s">
        <v>44</v>
      </c>
      <c r="G473" s="24">
        <v>-100</v>
      </c>
      <c r="H473" s="24" t="s">
        <v>3008</v>
      </c>
      <c r="I473" s="24" t="s">
        <v>3201</v>
      </c>
      <c r="J473" s="24" t="s">
        <v>73</v>
      </c>
      <c r="K473" s="72" t="str">
        <f t="shared" si="15"/>
        <v>EUPL51 ICPL Curncy</v>
      </c>
      <c r="L473" s="25" t="str">
        <f t="shared" si="16"/>
        <v>ICPL</v>
      </c>
      <c r="M473" s="26">
        <f t="shared" ca="1" si="16"/>
        <v>42276</v>
      </c>
      <c r="N473" s="25" t="b">
        <f t="shared" si="16"/>
        <v>1</v>
      </c>
      <c r="O473" s="84" t="e">
        <f ca="1">IF($N473,_xll.BDP($K473,O$4),"[DISABLED]")</f>
        <v>#NAME?</v>
      </c>
      <c r="P473" s="84" t="e">
        <f ca="1">IF($N473,_xll.BDP($K473,P$4),"[DISABLED]")</f>
        <v>#NAME?</v>
      </c>
      <c r="Q473" s="84" t="e">
        <f ca="1">IF($N473,_xll.BDP($K473,Q$4),"[DISABLED]")</f>
        <v>#NAME?</v>
      </c>
      <c r="R473" s="84" t="e">
        <f ca="1">IF($N473,_xll.BDH($K473,R$4,$M473),"[DISABLED]")</f>
        <v>#NAME?</v>
      </c>
      <c r="S473" s="84" t="e">
        <f ca="1">IF($N473,_xll.BDH($K473,S$4,$M473),"[DISABLED]")</f>
        <v>#NAME?</v>
      </c>
      <c r="T473" s="84" t="e">
        <f ca="1">IF($N473,_xll.BDH($K473,T$4,$M473),"[DISABLED]")</f>
        <v>#NAME?</v>
      </c>
      <c r="V473" s="106" t="s">
        <v>9069</v>
      </c>
      <c r="W473" s="107" t="s">
        <v>1055</v>
      </c>
      <c r="X473" s="108">
        <v>42276</v>
      </c>
      <c r="Y473" s="107" t="b">
        <v>1</v>
      </c>
      <c r="Z473" s="107" t="s">
        <v>7143</v>
      </c>
      <c r="AA473" s="107" t="s">
        <v>6569</v>
      </c>
      <c r="AB473" s="107" t="s">
        <v>6569</v>
      </c>
      <c r="AC473" s="107" t="s">
        <v>6569</v>
      </c>
      <c r="AD473" s="107" t="s">
        <v>6569</v>
      </c>
      <c r="AE473" s="107" t="s">
        <v>6569</v>
      </c>
    </row>
    <row r="474" spans="2:31" outlineLevel="1">
      <c r="B474" s="24" t="s">
        <v>5234</v>
      </c>
      <c r="C474" s="24" t="s">
        <v>0</v>
      </c>
      <c r="D474" s="24" t="s">
        <v>57</v>
      </c>
      <c r="E474" s="24" t="s">
        <v>41</v>
      </c>
      <c r="F474" s="24" t="s">
        <v>44</v>
      </c>
      <c r="G474" s="24">
        <v>-50</v>
      </c>
      <c r="H474" s="24" t="s">
        <v>3008</v>
      </c>
      <c r="I474" s="24" t="s">
        <v>3221</v>
      </c>
      <c r="J474" s="24" t="s">
        <v>73</v>
      </c>
      <c r="K474" s="72" t="str">
        <f t="shared" si="15"/>
        <v>EUPM51 ICPL Curncy</v>
      </c>
      <c r="L474" s="25" t="str">
        <f t="shared" si="16"/>
        <v>ICPL</v>
      </c>
      <c r="M474" s="26">
        <f t="shared" ca="1" si="16"/>
        <v>42276</v>
      </c>
      <c r="N474" s="25" t="b">
        <f t="shared" si="16"/>
        <v>1</v>
      </c>
      <c r="O474" s="84" t="e">
        <f ca="1">IF($N474,_xll.BDP($K474,O$4),"[DISABLED]")</f>
        <v>#NAME?</v>
      </c>
      <c r="P474" s="84" t="e">
        <f ca="1">IF($N474,_xll.BDP($K474,P$4),"[DISABLED]")</f>
        <v>#NAME?</v>
      </c>
      <c r="Q474" s="84" t="e">
        <f ca="1">IF($N474,_xll.BDP($K474,Q$4),"[DISABLED]")</f>
        <v>#NAME?</v>
      </c>
      <c r="R474" s="84" t="e">
        <f ca="1">IF($N474,_xll.BDH($K474,R$4,$M474),"[DISABLED]")</f>
        <v>#NAME?</v>
      </c>
      <c r="S474" s="84" t="e">
        <f ca="1">IF($N474,_xll.BDH($K474,S$4,$M474),"[DISABLED]")</f>
        <v>#NAME?</v>
      </c>
      <c r="T474" s="84" t="e">
        <f ca="1">IF($N474,_xll.BDH($K474,T$4,$M474),"[DISABLED]")</f>
        <v>#NAME?</v>
      </c>
      <c r="V474" s="106" t="s">
        <v>9070</v>
      </c>
      <c r="W474" s="107" t="s">
        <v>1055</v>
      </c>
      <c r="X474" s="108">
        <v>42276</v>
      </c>
      <c r="Y474" s="107" t="b">
        <v>1</v>
      </c>
      <c r="Z474" s="107" t="s">
        <v>7144</v>
      </c>
      <c r="AA474" s="107" t="s">
        <v>6569</v>
      </c>
      <c r="AB474" s="107" t="s">
        <v>6569</v>
      </c>
      <c r="AC474" s="107" t="s">
        <v>6569</v>
      </c>
      <c r="AD474" s="107" t="s">
        <v>6569</v>
      </c>
      <c r="AE474" s="107" t="s">
        <v>6569</v>
      </c>
    </row>
    <row r="475" spans="2:31" outlineLevel="1">
      <c r="B475" s="24" t="s">
        <v>5234</v>
      </c>
      <c r="C475" s="24" t="s">
        <v>0</v>
      </c>
      <c r="D475" s="24" t="s">
        <v>57</v>
      </c>
      <c r="E475" s="24" t="s">
        <v>41</v>
      </c>
      <c r="F475" s="24" t="s">
        <v>44</v>
      </c>
      <c r="G475" s="24">
        <v>-25</v>
      </c>
      <c r="H475" s="24" t="s">
        <v>3008</v>
      </c>
      <c r="I475" s="24" t="s">
        <v>3241</v>
      </c>
      <c r="J475" s="24" t="s">
        <v>73</v>
      </c>
      <c r="K475" s="72" t="str">
        <f t="shared" si="15"/>
        <v>EUPN51 ICPL Curncy</v>
      </c>
      <c r="L475" s="25" t="str">
        <f t="shared" si="16"/>
        <v>ICPL</v>
      </c>
      <c r="M475" s="26">
        <f t="shared" ca="1" si="16"/>
        <v>42276</v>
      </c>
      <c r="N475" s="25" t="b">
        <f t="shared" si="16"/>
        <v>1</v>
      </c>
      <c r="O475" s="84" t="e">
        <f ca="1">IF($N475,_xll.BDP($K475,O$4),"[DISABLED]")</f>
        <v>#NAME?</v>
      </c>
      <c r="P475" s="84" t="e">
        <f ca="1">IF($N475,_xll.BDP($K475,P$4),"[DISABLED]")</f>
        <v>#NAME?</v>
      </c>
      <c r="Q475" s="84" t="e">
        <f ca="1">IF($N475,_xll.BDP($K475,Q$4),"[DISABLED]")</f>
        <v>#NAME?</v>
      </c>
      <c r="R475" s="84" t="e">
        <f ca="1">IF($N475,_xll.BDH($K475,R$4,$M475),"[DISABLED]")</f>
        <v>#NAME?</v>
      </c>
      <c r="S475" s="84" t="e">
        <f ca="1">IF($N475,_xll.BDH($K475,S$4,$M475),"[DISABLED]")</f>
        <v>#NAME?</v>
      </c>
      <c r="T475" s="84" t="e">
        <f ca="1">IF($N475,_xll.BDH($K475,T$4,$M475),"[DISABLED]")</f>
        <v>#NAME?</v>
      </c>
      <c r="V475" s="106" t="s">
        <v>9071</v>
      </c>
      <c r="W475" s="107" t="s">
        <v>1055</v>
      </c>
      <c r="X475" s="108">
        <v>42276</v>
      </c>
      <c r="Y475" s="107" t="b">
        <v>1</v>
      </c>
      <c r="Z475" s="107" t="s">
        <v>7145</v>
      </c>
      <c r="AA475" s="107" t="s">
        <v>6569</v>
      </c>
      <c r="AB475" s="107" t="s">
        <v>6569</v>
      </c>
      <c r="AC475" s="107" t="s">
        <v>6569</v>
      </c>
      <c r="AD475" s="107" t="s">
        <v>6569</v>
      </c>
      <c r="AE475" s="107" t="s">
        <v>6569</v>
      </c>
    </row>
    <row r="476" spans="2:31" outlineLevel="1">
      <c r="B476" s="24" t="s">
        <v>5234</v>
      </c>
      <c r="C476" s="24" t="s">
        <v>0</v>
      </c>
      <c r="D476" s="24" t="s">
        <v>57</v>
      </c>
      <c r="E476" s="24" t="s">
        <v>41</v>
      </c>
      <c r="F476" s="24" t="s">
        <v>44</v>
      </c>
      <c r="G476" s="24">
        <v>25</v>
      </c>
      <c r="H476" s="24" t="s">
        <v>3008</v>
      </c>
      <c r="I476" s="24" t="s">
        <v>3261</v>
      </c>
      <c r="J476" s="24" t="s">
        <v>73</v>
      </c>
      <c r="K476" s="72" t="str">
        <f t="shared" si="15"/>
        <v>EUPO51 ICPL Curncy</v>
      </c>
      <c r="L476" s="25" t="str">
        <f t="shared" si="16"/>
        <v>ICPL</v>
      </c>
      <c r="M476" s="26">
        <f t="shared" ca="1" si="16"/>
        <v>42276</v>
      </c>
      <c r="N476" s="25" t="b">
        <f t="shared" si="16"/>
        <v>1</v>
      </c>
      <c r="O476" s="84" t="e">
        <f ca="1">IF($N476,_xll.BDP($K476,O$4),"[DISABLED]")</f>
        <v>#NAME?</v>
      </c>
      <c r="P476" s="84" t="e">
        <f ca="1">IF($N476,_xll.BDP($K476,P$4),"[DISABLED]")</f>
        <v>#NAME?</v>
      </c>
      <c r="Q476" s="84" t="e">
        <f ca="1">IF($N476,_xll.BDP($K476,Q$4),"[DISABLED]")</f>
        <v>#NAME?</v>
      </c>
      <c r="R476" s="84" t="e">
        <f ca="1">IF($N476,_xll.BDH($K476,R$4,$M476),"[DISABLED]")</f>
        <v>#NAME?</v>
      </c>
      <c r="S476" s="84" t="e">
        <f ca="1">IF($N476,_xll.BDH($K476,S$4,$M476),"[DISABLED]")</f>
        <v>#NAME?</v>
      </c>
      <c r="T476" s="84" t="e">
        <f ca="1">IF($N476,_xll.BDH($K476,T$4,$M476),"[DISABLED]")</f>
        <v>#NAME?</v>
      </c>
      <c r="V476" s="106" t="s">
        <v>9072</v>
      </c>
      <c r="W476" s="107" t="s">
        <v>1055</v>
      </c>
      <c r="X476" s="108">
        <v>42276</v>
      </c>
      <c r="Y476" s="107" t="b">
        <v>1</v>
      </c>
      <c r="Z476" s="107" t="s">
        <v>7138</v>
      </c>
      <c r="AA476" s="107" t="s">
        <v>6569</v>
      </c>
      <c r="AB476" s="107" t="s">
        <v>6569</v>
      </c>
      <c r="AC476" s="107" t="s">
        <v>6569</v>
      </c>
      <c r="AD476" s="107" t="s">
        <v>6569</v>
      </c>
      <c r="AE476" s="107" t="s">
        <v>6569</v>
      </c>
    </row>
    <row r="477" spans="2:31" outlineLevel="1">
      <c r="B477" s="24" t="s">
        <v>5234</v>
      </c>
      <c r="C477" s="24" t="s">
        <v>0</v>
      </c>
      <c r="D477" s="24" t="s">
        <v>57</v>
      </c>
      <c r="E477" s="24" t="s">
        <v>41</v>
      </c>
      <c r="F477" s="24" t="s">
        <v>44</v>
      </c>
      <c r="G477" s="24">
        <v>50</v>
      </c>
      <c r="H477" s="24" t="s">
        <v>3008</v>
      </c>
      <c r="I477" s="24" t="s">
        <v>3281</v>
      </c>
      <c r="J477" s="24" t="s">
        <v>73</v>
      </c>
      <c r="K477" s="72" t="str">
        <f t="shared" si="15"/>
        <v>EUPP51 ICPL Curncy</v>
      </c>
      <c r="L477" s="25" t="str">
        <f t="shared" si="16"/>
        <v>ICPL</v>
      </c>
      <c r="M477" s="26">
        <f t="shared" ca="1" si="16"/>
        <v>42276</v>
      </c>
      <c r="N477" s="25" t="b">
        <f t="shared" si="16"/>
        <v>1</v>
      </c>
      <c r="O477" s="84" t="e">
        <f ca="1">IF($N477,_xll.BDP($K477,O$4),"[DISABLED]")</f>
        <v>#NAME?</v>
      </c>
      <c r="P477" s="84" t="e">
        <f ca="1">IF($N477,_xll.BDP($K477,P$4),"[DISABLED]")</f>
        <v>#NAME?</v>
      </c>
      <c r="Q477" s="84" t="e">
        <f ca="1">IF($N477,_xll.BDP($K477,Q$4),"[DISABLED]")</f>
        <v>#NAME?</v>
      </c>
      <c r="R477" s="84" t="e">
        <f ca="1">IF($N477,_xll.BDH($K477,R$4,$M477),"[DISABLED]")</f>
        <v>#NAME?</v>
      </c>
      <c r="S477" s="84" t="e">
        <f ca="1">IF($N477,_xll.BDH($K477,S$4,$M477),"[DISABLED]")</f>
        <v>#NAME?</v>
      </c>
      <c r="T477" s="84" t="e">
        <f ca="1">IF($N477,_xll.BDH($K477,T$4,$M477),"[DISABLED]")</f>
        <v>#NAME?</v>
      </c>
      <c r="V477" s="106" t="s">
        <v>9073</v>
      </c>
      <c r="W477" s="107" t="s">
        <v>1055</v>
      </c>
      <c r="X477" s="108">
        <v>42276</v>
      </c>
      <c r="Y477" s="107" t="b">
        <v>1</v>
      </c>
      <c r="Z477" s="107" t="s">
        <v>7139</v>
      </c>
      <c r="AA477" s="107" t="s">
        <v>6569</v>
      </c>
      <c r="AB477" s="107" t="s">
        <v>6569</v>
      </c>
      <c r="AC477" s="107" t="s">
        <v>6569</v>
      </c>
      <c r="AD477" s="107" t="s">
        <v>6569</v>
      </c>
      <c r="AE477" s="107" t="s">
        <v>6569</v>
      </c>
    </row>
    <row r="478" spans="2:31" outlineLevel="1">
      <c r="B478" s="24" t="s">
        <v>5234</v>
      </c>
      <c r="C478" s="24" t="s">
        <v>0</v>
      </c>
      <c r="D478" s="24" t="s">
        <v>57</v>
      </c>
      <c r="E478" s="24" t="s">
        <v>41</v>
      </c>
      <c r="F478" s="24" t="s">
        <v>44</v>
      </c>
      <c r="G478" s="24">
        <v>100</v>
      </c>
      <c r="H478" s="24" t="s">
        <v>3008</v>
      </c>
      <c r="I478" s="24" t="s">
        <v>3301</v>
      </c>
      <c r="J478" s="24" t="s">
        <v>73</v>
      </c>
      <c r="K478" s="72" t="str">
        <f t="shared" si="15"/>
        <v>EUPQ51 ICPL Curncy</v>
      </c>
      <c r="L478" s="25" t="str">
        <f t="shared" si="16"/>
        <v>ICPL</v>
      </c>
      <c r="M478" s="26">
        <f t="shared" ca="1" si="16"/>
        <v>42276</v>
      </c>
      <c r="N478" s="25" t="b">
        <f t="shared" si="16"/>
        <v>1</v>
      </c>
      <c r="O478" s="84" t="e">
        <f ca="1">IF($N478,_xll.BDP($K478,O$4),"[DISABLED]")</f>
        <v>#NAME?</v>
      </c>
      <c r="P478" s="84" t="e">
        <f ca="1">IF($N478,_xll.BDP($K478,P$4),"[DISABLED]")</f>
        <v>#NAME?</v>
      </c>
      <c r="Q478" s="84" t="e">
        <f ca="1">IF($N478,_xll.BDP($K478,Q$4),"[DISABLED]")</f>
        <v>#NAME?</v>
      </c>
      <c r="R478" s="84" t="e">
        <f ca="1">IF($N478,_xll.BDH($K478,R$4,$M478),"[DISABLED]")</f>
        <v>#NAME?</v>
      </c>
      <c r="S478" s="84" t="e">
        <f ca="1">IF($N478,_xll.BDH($K478,S$4,$M478),"[DISABLED]")</f>
        <v>#NAME?</v>
      </c>
      <c r="T478" s="84" t="e">
        <f ca="1">IF($N478,_xll.BDH($K478,T$4,$M478),"[DISABLED]")</f>
        <v>#NAME?</v>
      </c>
      <c r="V478" s="106" t="s">
        <v>9074</v>
      </c>
      <c r="W478" s="107" t="s">
        <v>1055</v>
      </c>
      <c r="X478" s="108">
        <v>42276</v>
      </c>
      <c r="Y478" s="107" t="b">
        <v>1</v>
      </c>
      <c r="Z478" s="107" t="s">
        <v>7140</v>
      </c>
      <c r="AA478" s="107" t="s">
        <v>6569</v>
      </c>
      <c r="AB478" s="107" t="s">
        <v>6569</v>
      </c>
      <c r="AC478" s="107" t="s">
        <v>6569</v>
      </c>
      <c r="AD478" s="107" t="s">
        <v>6569</v>
      </c>
      <c r="AE478" s="107" t="s">
        <v>6569</v>
      </c>
    </row>
    <row r="479" spans="2:31" outlineLevel="1">
      <c r="B479" s="24" t="s">
        <v>5234</v>
      </c>
      <c r="C479" s="24" t="s">
        <v>0</v>
      </c>
      <c r="D479" s="24" t="s">
        <v>57</v>
      </c>
      <c r="E479" s="24" t="s">
        <v>41</v>
      </c>
      <c r="F479" s="24" t="s">
        <v>44</v>
      </c>
      <c r="G479" s="24">
        <v>200</v>
      </c>
      <c r="H479" s="24" t="s">
        <v>3008</v>
      </c>
      <c r="I479" s="24" t="s">
        <v>3321</v>
      </c>
      <c r="J479" s="24" t="s">
        <v>73</v>
      </c>
      <c r="K479" s="72" t="str">
        <f t="shared" si="15"/>
        <v>EUPR51 ICPL Curncy</v>
      </c>
      <c r="L479" s="25" t="str">
        <f t="shared" si="16"/>
        <v>ICPL</v>
      </c>
      <c r="M479" s="26">
        <f t="shared" ca="1" si="16"/>
        <v>42276</v>
      </c>
      <c r="N479" s="25" t="b">
        <f t="shared" si="16"/>
        <v>1</v>
      </c>
      <c r="O479" s="84" t="e">
        <f ca="1">IF($N479,_xll.BDP($K479,O$4),"[DISABLED]")</f>
        <v>#NAME?</v>
      </c>
      <c r="P479" s="84" t="e">
        <f ca="1">IF($N479,_xll.BDP($K479,P$4),"[DISABLED]")</f>
        <v>#NAME?</v>
      </c>
      <c r="Q479" s="84" t="e">
        <f ca="1">IF($N479,_xll.BDP($K479,Q$4),"[DISABLED]")</f>
        <v>#NAME?</v>
      </c>
      <c r="R479" s="84" t="e">
        <f ca="1">IF($N479,_xll.BDH($K479,R$4,$M479),"[DISABLED]")</f>
        <v>#NAME?</v>
      </c>
      <c r="S479" s="84" t="e">
        <f ca="1">IF($N479,_xll.BDH($K479,S$4,$M479),"[DISABLED]")</f>
        <v>#NAME?</v>
      </c>
      <c r="T479" s="84" t="e">
        <f ca="1">IF($N479,_xll.BDH($K479,T$4,$M479),"[DISABLED]")</f>
        <v>#NAME?</v>
      </c>
      <c r="V479" s="106" t="s">
        <v>9075</v>
      </c>
      <c r="W479" s="107" t="s">
        <v>1055</v>
      </c>
      <c r="X479" s="108">
        <v>42276</v>
      </c>
      <c r="Y479" s="107" t="b">
        <v>1</v>
      </c>
      <c r="Z479" s="107" t="s">
        <v>7146</v>
      </c>
      <c r="AA479" s="107" t="s">
        <v>6569</v>
      </c>
      <c r="AB479" s="107" t="s">
        <v>6569</v>
      </c>
      <c r="AC479" s="107" t="s">
        <v>6569</v>
      </c>
      <c r="AD479" s="107" t="s">
        <v>6569</v>
      </c>
      <c r="AE479" s="107" t="s">
        <v>6569</v>
      </c>
    </row>
    <row r="480" spans="2:31" outlineLevel="1">
      <c r="K480" s="72"/>
      <c r="L480" s="25"/>
      <c r="M480" s="26"/>
      <c r="N480" s="25"/>
      <c r="O480" s="84"/>
      <c r="P480" s="84"/>
      <c r="Q480" s="84"/>
      <c r="R480" s="84"/>
      <c r="S480" s="84"/>
      <c r="T480" s="84"/>
      <c r="V480" s="106"/>
      <c r="W480" s="107"/>
      <c r="X480" s="108"/>
      <c r="Y480" s="107"/>
      <c r="Z480" s="107"/>
      <c r="AA480" s="107"/>
      <c r="AB480" s="107"/>
      <c r="AC480" s="107"/>
      <c r="AD480" s="107"/>
      <c r="AE480" s="107"/>
    </row>
    <row r="481" spans="2:31" outlineLevel="1">
      <c r="B481" s="24" t="s">
        <v>5234</v>
      </c>
      <c r="C481" s="24" t="s">
        <v>0</v>
      </c>
      <c r="D481" s="24" t="s">
        <v>57</v>
      </c>
      <c r="E481" s="24" t="s">
        <v>41</v>
      </c>
      <c r="F481" s="24" t="s">
        <v>46</v>
      </c>
      <c r="G481" s="24">
        <v>-200</v>
      </c>
      <c r="H481" s="24" t="s">
        <v>3008</v>
      </c>
      <c r="I481" s="24" t="s">
        <v>3327</v>
      </c>
      <c r="J481" s="24" t="s">
        <v>73</v>
      </c>
      <c r="K481" s="72" t="str">
        <f t="shared" si="15"/>
        <v>EUPK101 ICPL Curncy</v>
      </c>
      <c r="L481" s="25" t="str">
        <f t="shared" si="16"/>
        <v>ICPL</v>
      </c>
      <c r="M481" s="26">
        <f t="shared" ca="1" si="16"/>
        <v>42276</v>
      </c>
      <c r="N481" s="25" t="b">
        <f t="shared" si="16"/>
        <v>1</v>
      </c>
      <c r="O481" s="84" t="e">
        <f ca="1">IF($N481,_xll.BDP($K481,O$4),"[DISABLED]")</f>
        <v>#NAME?</v>
      </c>
      <c r="P481" s="84" t="e">
        <f ca="1">IF($N481,_xll.BDP($K481,P$4),"[DISABLED]")</f>
        <v>#NAME?</v>
      </c>
      <c r="Q481" s="84" t="e">
        <f ca="1">IF($N481,_xll.BDP($K481,Q$4),"[DISABLED]")</f>
        <v>#NAME?</v>
      </c>
      <c r="R481" s="84" t="e">
        <f ca="1">IF($N481,_xll.BDH($K481,R$4,$M481),"[DISABLED]")</f>
        <v>#NAME?</v>
      </c>
      <c r="S481" s="84" t="e">
        <f ca="1">IF($N481,_xll.BDH($K481,S$4,$M481),"[DISABLED]")</f>
        <v>#NAME?</v>
      </c>
      <c r="T481" s="84" t="e">
        <f ca="1">IF($N481,_xll.BDH($K481,T$4,$M481),"[DISABLED]")</f>
        <v>#NAME?</v>
      </c>
      <c r="V481" s="106" t="s">
        <v>9076</v>
      </c>
      <c r="W481" s="107" t="s">
        <v>1055</v>
      </c>
      <c r="X481" s="108">
        <v>42276</v>
      </c>
      <c r="Y481" s="107" t="b">
        <v>1</v>
      </c>
      <c r="Z481" s="107" t="s">
        <v>7147</v>
      </c>
      <c r="AA481" s="107" t="s">
        <v>6569</v>
      </c>
      <c r="AB481" s="107" t="s">
        <v>6569</v>
      </c>
      <c r="AC481" s="107" t="s">
        <v>6569</v>
      </c>
      <c r="AD481" s="107" t="s">
        <v>6569</v>
      </c>
      <c r="AE481" s="107" t="s">
        <v>6569</v>
      </c>
    </row>
    <row r="482" spans="2:31" outlineLevel="1">
      <c r="B482" s="24" t="s">
        <v>5234</v>
      </c>
      <c r="C482" s="24" t="s">
        <v>0</v>
      </c>
      <c r="D482" s="24" t="s">
        <v>57</v>
      </c>
      <c r="E482" s="24" t="s">
        <v>41</v>
      </c>
      <c r="F482" s="24" t="s">
        <v>46</v>
      </c>
      <c r="G482" s="24">
        <v>-100</v>
      </c>
      <c r="H482" s="24" t="s">
        <v>3008</v>
      </c>
      <c r="I482" s="24" t="s">
        <v>3343</v>
      </c>
      <c r="J482" s="24" t="s">
        <v>73</v>
      </c>
      <c r="K482" s="72" t="str">
        <f t="shared" si="15"/>
        <v>EUPL101 ICPL Curncy</v>
      </c>
      <c r="L482" s="25" t="str">
        <f t="shared" si="16"/>
        <v>ICPL</v>
      </c>
      <c r="M482" s="26">
        <f t="shared" ca="1" si="16"/>
        <v>42276</v>
      </c>
      <c r="N482" s="25" t="b">
        <f t="shared" si="16"/>
        <v>1</v>
      </c>
      <c r="O482" s="84" t="e">
        <f ca="1">IF($N482,_xll.BDP($K482,O$4),"[DISABLED]")</f>
        <v>#NAME?</v>
      </c>
      <c r="P482" s="84" t="e">
        <f ca="1">IF($N482,_xll.BDP($K482,P$4),"[DISABLED]")</f>
        <v>#NAME?</v>
      </c>
      <c r="Q482" s="84" t="e">
        <f ca="1">IF($N482,_xll.BDP($K482,Q$4),"[DISABLED]")</f>
        <v>#NAME?</v>
      </c>
      <c r="R482" s="84" t="e">
        <f ca="1">IF($N482,_xll.BDH($K482,R$4,$M482),"[DISABLED]")</f>
        <v>#NAME?</v>
      </c>
      <c r="S482" s="84" t="e">
        <f ca="1">IF($N482,_xll.BDH($K482,S$4,$M482),"[DISABLED]")</f>
        <v>#NAME?</v>
      </c>
      <c r="T482" s="84" t="e">
        <f ca="1">IF($N482,_xll.BDH($K482,T$4,$M482),"[DISABLED]")</f>
        <v>#NAME?</v>
      </c>
      <c r="V482" s="106" t="s">
        <v>9077</v>
      </c>
      <c r="W482" s="107" t="s">
        <v>1055</v>
      </c>
      <c r="X482" s="108">
        <v>42276</v>
      </c>
      <c r="Y482" s="107" t="b">
        <v>1</v>
      </c>
      <c r="Z482" s="107" t="s">
        <v>7148</v>
      </c>
      <c r="AA482" s="107" t="s">
        <v>6569</v>
      </c>
      <c r="AB482" s="107" t="s">
        <v>6569</v>
      </c>
      <c r="AC482" s="107" t="s">
        <v>6569</v>
      </c>
      <c r="AD482" s="107" t="s">
        <v>6569</v>
      </c>
      <c r="AE482" s="107" t="s">
        <v>6569</v>
      </c>
    </row>
    <row r="483" spans="2:31" outlineLevel="1">
      <c r="B483" s="24" t="s">
        <v>5234</v>
      </c>
      <c r="C483" s="24" t="s">
        <v>0</v>
      </c>
      <c r="D483" s="24" t="s">
        <v>57</v>
      </c>
      <c r="E483" s="24" t="s">
        <v>41</v>
      </c>
      <c r="F483" s="24" t="s">
        <v>46</v>
      </c>
      <c r="G483" s="24">
        <v>-50</v>
      </c>
      <c r="H483" s="24" t="s">
        <v>3008</v>
      </c>
      <c r="I483" s="24" t="s">
        <v>3359</v>
      </c>
      <c r="J483" s="24" t="s">
        <v>73</v>
      </c>
      <c r="K483" s="72" t="str">
        <f t="shared" si="15"/>
        <v>EUPM101 ICPL Curncy</v>
      </c>
      <c r="L483" s="25" t="str">
        <f t="shared" si="16"/>
        <v>ICPL</v>
      </c>
      <c r="M483" s="26">
        <f t="shared" ca="1" si="16"/>
        <v>42276</v>
      </c>
      <c r="N483" s="25" t="b">
        <f t="shared" si="16"/>
        <v>1</v>
      </c>
      <c r="O483" s="84" t="e">
        <f ca="1">IF($N483,_xll.BDP($K483,O$4),"[DISABLED]")</f>
        <v>#NAME?</v>
      </c>
      <c r="P483" s="84" t="e">
        <f ca="1">IF($N483,_xll.BDP($K483,P$4),"[DISABLED]")</f>
        <v>#NAME?</v>
      </c>
      <c r="Q483" s="84" t="e">
        <f ca="1">IF($N483,_xll.BDP($K483,Q$4),"[DISABLED]")</f>
        <v>#NAME?</v>
      </c>
      <c r="R483" s="84" t="e">
        <f ca="1">IF($N483,_xll.BDH($K483,R$4,$M483),"[DISABLED]")</f>
        <v>#NAME?</v>
      </c>
      <c r="S483" s="84" t="e">
        <f ca="1">IF($N483,_xll.BDH($K483,S$4,$M483),"[DISABLED]")</f>
        <v>#NAME?</v>
      </c>
      <c r="T483" s="84" t="e">
        <f ca="1">IF($N483,_xll.BDH($K483,T$4,$M483),"[DISABLED]")</f>
        <v>#NAME?</v>
      </c>
      <c r="V483" s="106" t="s">
        <v>9078</v>
      </c>
      <c r="W483" s="107" t="s">
        <v>1055</v>
      </c>
      <c r="X483" s="108">
        <v>42276</v>
      </c>
      <c r="Y483" s="107" t="b">
        <v>1</v>
      </c>
      <c r="Z483" s="107" t="s">
        <v>7149</v>
      </c>
      <c r="AA483" s="107" t="s">
        <v>6569</v>
      </c>
      <c r="AB483" s="107" t="s">
        <v>6569</v>
      </c>
      <c r="AC483" s="107" t="s">
        <v>6569</v>
      </c>
      <c r="AD483" s="107" t="s">
        <v>6569</v>
      </c>
      <c r="AE483" s="107" t="s">
        <v>6569</v>
      </c>
    </row>
    <row r="484" spans="2:31" outlineLevel="1">
      <c r="B484" s="24" t="s">
        <v>5234</v>
      </c>
      <c r="C484" s="24" t="s">
        <v>0</v>
      </c>
      <c r="D484" s="24" t="s">
        <v>57</v>
      </c>
      <c r="E484" s="24" t="s">
        <v>41</v>
      </c>
      <c r="F484" s="24" t="s">
        <v>46</v>
      </c>
      <c r="G484" s="24">
        <v>-25</v>
      </c>
      <c r="H484" s="24" t="s">
        <v>3008</v>
      </c>
      <c r="I484" s="24" t="s">
        <v>3375</v>
      </c>
      <c r="J484" s="24" t="s">
        <v>73</v>
      </c>
      <c r="K484" s="72" t="str">
        <f t="shared" si="15"/>
        <v>EUPN101 ICPL Curncy</v>
      </c>
      <c r="L484" s="25" t="str">
        <f t="shared" si="16"/>
        <v>ICPL</v>
      </c>
      <c r="M484" s="26">
        <f t="shared" ca="1" si="16"/>
        <v>42276</v>
      </c>
      <c r="N484" s="25" t="b">
        <f t="shared" si="16"/>
        <v>1</v>
      </c>
      <c r="O484" s="84" t="e">
        <f ca="1">IF($N484,_xll.BDP($K484,O$4),"[DISABLED]")</f>
        <v>#NAME?</v>
      </c>
      <c r="P484" s="84" t="e">
        <f ca="1">IF($N484,_xll.BDP($K484,P$4),"[DISABLED]")</f>
        <v>#NAME?</v>
      </c>
      <c r="Q484" s="84" t="e">
        <f ca="1">IF($N484,_xll.BDP($K484,Q$4),"[DISABLED]")</f>
        <v>#NAME?</v>
      </c>
      <c r="R484" s="84" t="e">
        <f ca="1">IF($N484,_xll.BDH($K484,R$4,$M484),"[DISABLED]")</f>
        <v>#NAME?</v>
      </c>
      <c r="S484" s="84" t="e">
        <f ca="1">IF($N484,_xll.BDH($K484,S$4,$M484),"[DISABLED]")</f>
        <v>#NAME?</v>
      </c>
      <c r="T484" s="84" t="e">
        <f ca="1">IF($N484,_xll.BDH($K484,T$4,$M484),"[DISABLED]")</f>
        <v>#NAME?</v>
      </c>
      <c r="V484" s="106" t="s">
        <v>9079</v>
      </c>
      <c r="W484" s="107" t="s">
        <v>1055</v>
      </c>
      <c r="X484" s="108">
        <v>42276</v>
      </c>
      <c r="Y484" s="107" t="b">
        <v>1</v>
      </c>
      <c r="Z484" s="107" t="s">
        <v>7150</v>
      </c>
      <c r="AA484" s="107" t="s">
        <v>6569</v>
      </c>
      <c r="AB484" s="107" t="s">
        <v>6569</v>
      </c>
      <c r="AC484" s="107" t="s">
        <v>6569</v>
      </c>
      <c r="AD484" s="107" t="s">
        <v>6569</v>
      </c>
      <c r="AE484" s="107" t="s">
        <v>6569</v>
      </c>
    </row>
    <row r="485" spans="2:31" outlineLevel="1">
      <c r="B485" s="24" t="s">
        <v>5234</v>
      </c>
      <c r="C485" s="24" t="s">
        <v>0</v>
      </c>
      <c r="D485" s="24" t="s">
        <v>57</v>
      </c>
      <c r="E485" s="24" t="s">
        <v>41</v>
      </c>
      <c r="F485" s="24" t="s">
        <v>46</v>
      </c>
      <c r="G485" s="24">
        <v>25</v>
      </c>
      <c r="H485" s="24" t="s">
        <v>3008</v>
      </c>
      <c r="I485" s="24" t="s">
        <v>3391</v>
      </c>
      <c r="J485" s="24" t="s">
        <v>73</v>
      </c>
      <c r="K485" s="72" t="str">
        <f t="shared" si="15"/>
        <v>EUPO101 ICPL Curncy</v>
      </c>
      <c r="L485" s="25" t="str">
        <f t="shared" si="16"/>
        <v>ICPL</v>
      </c>
      <c r="M485" s="26">
        <f t="shared" ca="1" si="16"/>
        <v>42276</v>
      </c>
      <c r="N485" s="25" t="b">
        <f t="shared" si="16"/>
        <v>1</v>
      </c>
      <c r="O485" s="84" t="e">
        <f ca="1">IF($N485,_xll.BDP($K485,O$4),"[DISABLED]")</f>
        <v>#NAME?</v>
      </c>
      <c r="P485" s="84" t="e">
        <f ca="1">IF($N485,_xll.BDP($K485,P$4),"[DISABLED]")</f>
        <v>#NAME?</v>
      </c>
      <c r="Q485" s="84" t="e">
        <f ca="1">IF($N485,_xll.BDP($K485,Q$4),"[DISABLED]")</f>
        <v>#NAME?</v>
      </c>
      <c r="R485" s="84" t="e">
        <f ca="1">IF($N485,_xll.BDH($K485,R$4,$M485),"[DISABLED]")</f>
        <v>#NAME?</v>
      </c>
      <c r="S485" s="84" t="e">
        <f ca="1">IF($N485,_xll.BDH($K485,S$4,$M485),"[DISABLED]")</f>
        <v>#NAME?</v>
      </c>
      <c r="T485" s="84" t="e">
        <f ca="1">IF($N485,_xll.BDH($K485,T$4,$M485),"[DISABLED]")</f>
        <v>#NAME?</v>
      </c>
      <c r="V485" s="106" t="s">
        <v>9080</v>
      </c>
      <c r="W485" s="107" t="s">
        <v>1055</v>
      </c>
      <c r="X485" s="108">
        <v>42276</v>
      </c>
      <c r="Y485" s="107" t="b">
        <v>1</v>
      </c>
      <c r="Z485" s="107" t="s">
        <v>7151</v>
      </c>
      <c r="AA485" s="107" t="s">
        <v>6569</v>
      </c>
      <c r="AB485" s="107" t="s">
        <v>6569</v>
      </c>
      <c r="AC485" s="107" t="s">
        <v>6569</v>
      </c>
      <c r="AD485" s="107" t="s">
        <v>6569</v>
      </c>
      <c r="AE485" s="107" t="s">
        <v>6569</v>
      </c>
    </row>
    <row r="486" spans="2:31" outlineLevel="1">
      <c r="B486" s="24" t="s">
        <v>5234</v>
      </c>
      <c r="C486" s="24" t="s">
        <v>0</v>
      </c>
      <c r="D486" s="24" t="s">
        <v>57</v>
      </c>
      <c r="E486" s="24" t="s">
        <v>41</v>
      </c>
      <c r="F486" s="24" t="s">
        <v>46</v>
      </c>
      <c r="G486" s="24">
        <v>50</v>
      </c>
      <c r="H486" s="24" t="s">
        <v>3008</v>
      </c>
      <c r="I486" s="24" t="s">
        <v>3407</v>
      </c>
      <c r="J486" s="24" t="s">
        <v>73</v>
      </c>
      <c r="K486" s="72" t="str">
        <f t="shared" si="15"/>
        <v>EUPP101 ICPL Curncy</v>
      </c>
      <c r="L486" s="25" t="str">
        <f t="shared" si="16"/>
        <v>ICPL</v>
      </c>
      <c r="M486" s="26">
        <f t="shared" ca="1" si="16"/>
        <v>42276</v>
      </c>
      <c r="N486" s="25" t="b">
        <f t="shared" si="16"/>
        <v>1</v>
      </c>
      <c r="O486" s="84" t="e">
        <f ca="1">IF($N486,_xll.BDP($K486,O$4),"[DISABLED]")</f>
        <v>#NAME?</v>
      </c>
      <c r="P486" s="84" t="e">
        <f ca="1">IF($N486,_xll.BDP($K486,P$4),"[DISABLED]")</f>
        <v>#NAME?</v>
      </c>
      <c r="Q486" s="84" t="e">
        <f ca="1">IF($N486,_xll.BDP($K486,Q$4),"[DISABLED]")</f>
        <v>#NAME?</v>
      </c>
      <c r="R486" s="84" t="e">
        <f ca="1">IF($N486,_xll.BDH($K486,R$4,$M486),"[DISABLED]")</f>
        <v>#NAME?</v>
      </c>
      <c r="S486" s="84" t="e">
        <f ca="1">IF($N486,_xll.BDH($K486,S$4,$M486),"[DISABLED]")</f>
        <v>#NAME?</v>
      </c>
      <c r="T486" s="84" t="e">
        <f ca="1">IF($N486,_xll.BDH($K486,T$4,$M486),"[DISABLED]")</f>
        <v>#NAME?</v>
      </c>
      <c r="V486" s="106" t="s">
        <v>9081</v>
      </c>
      <c r="W486" s="107" t="s">
        <v>1055</v>
      </c>
      <c r="X486" s="108">
        <v>42276</v>
      </c>
      <c r="Y486" s="107" t="b">
        <v>1</v>
      </c>
      <c r="Z486" s="107" t="s">
        <v>7152</v>
      </c>
      <c r="AA486" s="107" t="s">
        <v>6569</v>
      </c>
      <c r="AB486" s="107" t="s">
        <v>6569</v>
      </c>
      <c r="AC486" s="107" t="s">
        <v>6569</v>
      </c>
      <c r="AD486" s="107" t="s">
        <v>6569</v>
      </c>
      <c r="AE486" s="107" t="s">
        <v>6569</v>
      </c>
    </row>
    <row r="487" spans="2:31" outlineLevel="1">
      <c r="B487" s="24" t="s">
        <v>5234</v>
      </c>
      <c r="C487" s="24" t="s">
        <v>0</v>
      </c>
      <c r="D487" s="24" t="s">
        <v>57</v>
      </c>
      <c r="E487" s="24" t="s">
        <v>41</v>
      </c>
      <c r="F487" s="24" t="s">
        <v>46</v>
      </c>
      <c r="G487" s="24">
        <v>100</v>
      </c>
      <c r="H487" s="24" t="s">
        <v>3008</v>
      </c>
      <c r="I487" s="24" t="s">
        <v>3423</v>
      </c>
      <c r="J487" s="24" t="s">
        <v>73</v>
      </c>
      <c r="K487" s="72" t="str">
        <f t="shared" si="15"/>
        <v>EUPQ101 ICPL Curncy</v>
      </c>
      <c r="L487" s="25" t="str">
        <f t="shared" si="16"/>
        <v>ICPL</v>
      </c>
      <c r="M487" s="26">
        <f t="shared" ca="1" si="16"/>
        <v>42276</v>
      </c>
      <c r="N487" s="25" t="b">
        <f t="shared" si="16"/>
        <v>1</v>
      </c>
      <c r="O487" s="84" t="e">
        <f ca="1">IF($N487,_xll.BDP($K487,O$4),"[DISABLED]")</f>
        <v>#NAME?</v>
      </c>
      <c r="P487" s="84" t="e">
        <f ca="1">IF($N487,_xll.BDP($K487,P$4),"[DISABLED]")</f>
        <v>#NAME?</v>
      </c>
      <c r="Q487" s="84" t="e">
        <f ca="1">IF($N487,_xll.BDP($K487,Q$4),"[DISABLED]")</f>
        <v>#NAME?</v>
      </c>
      <c r="R487" s="84" t="e">
        <f ca="1">IF($N487,_xll.BDH($K487,R$4,$M487),"[DISABLED]")</f>
        <v>#NAME?</v>
      </c>
      <c r="S487" s="84" t="e">
        <f ca="1">IF($N487,_xll.BDH($K487,S$4,$M487),"[DISABLED]")</f>
        <v>#NAME?</v>
      </c>
      <c r="T487" s="84" t="e">
        <f ca="1">IF($N487,_xll.BDH($K487,T$4,$M487),"[DISABLED]")</f>
        <v>#NAME?</v>
      </c>
      <c r="V487" s="106" t="s">
        <v>9082</v>
      </c>
      <c r="W487" s="107" t="s">
        <v>1055</v>
      </c>
      <c r="X487" s="108">
        <v>42276</v>
      </c>
      <c r="Y487" s="107" t="b">
        <v>1</v>
      </c>
      <c r="Z487" s="107" t="s">
        <v>7153</v>
      </c>
      <c r="AA487" s="107" t="s">
        <v>6569</v>
      </c>
      <c r="AB487" s="107" t="s">
        <v>6569</v>
      </c>
      <c r="AC487" s="107" t="s">
        <v>6569</v>
      </c>
      <c r="AD487" s="107" t="s">
        <v>6569</v>
      </c>
      <c r="AE487" s="107" t="s">
        <v>6569</v>
      </c>
    </row>
    <row r="488" spans="2:31" outlineLevel="1">
      <c r="B488" s="24" t="s">
        <v>5234</v>
      </c>
      <c r="C488" s="24" t="s">
        <v>0</v>
      </c>
      <c r="D488" s="24" t="s">
        <v>57</v>
      </c>
      <c r="E488" s="24" t="s">
        <v>41</v>
      </c>
      <c r="F488" s="24" t="s">
        <v>46</v>
      </c>
      <c r="G488" s="24">
        <v>200</v>
      </c>
      <c r="H488" s="24" t="s">
        <v>3008</v>
      </c>
      <c r="I488" s="24" t="s">
        <v>3439</v>
      </c>
      <c r="J488" s="24" t="s">
        <v>73</v>
      </c>
      <c r="K488" s="72" t="str">
        <f t="shared" si="15"/>
        <v>EUPR101 ICPL Curncy</v>
      </c>
      <c r="L488" s="25" t="str">
        <f t="shared" si="16"/>
        <v>ICPL</v>
      </c>
      <c r="M488" s="26">
        <f t="shared" ca="1" si="16"/>
        <v>42276</v>
      </c>
      <c r="N488" s="25" t="b">
        <f t="shared" si="16"/>
        <v>1</v>
      </c>
      <c r="O488" s="84" t="e">
        <f ca="1">IF($N488,_xll.BDP($K488,O$4),"[DISABLED]")</f>
        <v>#NAME?</v>
      </c>
      <c r="P488" s="84" t="e">
        <f ca="1">IF($N488,_xll.BDP($K488,P$4),"[DISABLED]")</f>
        <v>#NAME?</v>
      </c>
      <c r="Q488" s="84" t="e">
        <f ca="1">IF($N488,_xll.BDP($K488,Q$4),"[DISABLED]")</f>
        <v>#NAME?</v>
      </c>
      <c r="R488" s="84" t="e">
        <f ca="1">IF($N488,_xll.BDH($K488,R$4,$M488),"[DISABLED]")</f>
        <v>#NAME?</v>
      </c>
      <c r="S488" s="84" t="e">
        <f ca="1">IF($N488,_xll.BDH($K488,S$4,$M488),"[DISABLED]")</f>
        <v>#NAME?</v>
      </c>
      <c r="T488" s="84" t="e">
        <f ca="1">IF($N488,_xll.BDH($K488,T$4,$M488),"[DISABLED]")</f>
        <v>#NAME?</v>
      </c>
      <c r="V488" s="106" t="s">
        <v>9083</v>
      </c>
      <c r="W488" s="107" t="s">
        <v>1055</v>
      </c>
      <c r="X488" s="108">
        <v>42276</v>
      </c>
      <c r="Y488" s="107" t="b">
        <v>1</v>
      </c>
      <c r="Z488" s="107" t="s">
        <v>7154</v>
      </c>
      <c r="AA488" s="107" t="s">
        <v>6569</v>
      </c>
      <c r="AB488" s="107" t="s">
        <v>6569</v>
      </c>
      <c r="AC488" s="107" t="s">
        <v>6569</v>
      </c>
      <c r="AD488" s="107" t="s">
        <v>6569</v>
      </c>
      <c r="AE488" s="107" t="s">
        <v>6569</v>
      </c>
    </row>
    <row r="489" spans="2:31" outlineLevel="1">
      <c r="K489" s="72"/>
      <c r="L489" s="25"/>
      <c r="M489" s="26"/>
      <c r="N489" s="25"/>
      <c r="O489" s="84"/>
      <c r="P489" s="84"/>
      <c r="Q489" s="84"/>
      <c r="R489" s="84"/>
      <c r="S489" s="84"/>
      <c r="T489" s="84"/>
      <c r="V489" s="106"/>
      <c r="W489" s="107"/>
      <c r="X489" s="108"/>
      <c r="Y489" s="107"/>
      <c r="Z489" s="107"/>
      <c r="AA489" s="107"/>
      <c r="AB489" s="107"/>
      <c r="AC489" s="107"/>
      <c r="AD489" s="107"/>
      <c r="AE489" s="107"/>
    </row>
    <row r="490" spans="2:31" outlineLevel="1">
      <c r="B490" s="24" t="s">
        <v>5234</v>
      </c>
      <c r="C490" s="24" t="s">
        <v>0</v>
      </c>
      <c r="D490" s="24" t="s">
        <v>57</v>
      </c>
      <c r="E490" s="24" t="s">
        <v>41</v>
      </c>
      <c r="F490" s="24" t="s">
        <v>47</v>
      </c>
      <c r="G490" s="24">
        <v>-200</v>
      </c>
      <c r="H490" s="24" t="s">
        <v>3008</v>
      </c>
      <c r="I490" s="24" t="s">
        <v>3334</v>
      </c>
      <c r="J490" s="24" t="s">
        <v>73</v>
      </c>
      <c r="K490" s="72" t="str">
        <f t="shared" si="15"/>
        <v>EUPK151 ICPL Curncy</v>
      </c>
      <c r="L490" s="25" t="str">
        <f t="shared" si="16"/>
        <v>ICPL</v>
      </c>
      <c r="M490" s="26">
        <f t="shared" ca="1" si="16"/>
        <v>42276</v>
      </c>
      <c r="N490" s="25" t="b">
        <f t="shared" si="16"/>
        <v>1</v>
      </c>
      <c r="O490" s="84" t="e">
        <f ca="1">IF($N490,_xll.BDP($K490,O$4),"[DISABLED]")</f>
        <v>#NAME?</v>
      </c>
      <c r="P490" s="84" t="e">
        <f ca="1">IF($N490,_xll.BDP($K490,P$4),"[DISABLED]")</f>
        <v>#NAME?</v>
      </c>
      <c r="Q490" s="84" t="e">
        <f ca="1">IF($N490,_xll.BDP($K490,Q$4),"[DISABLED]")</f>
        <v>#NAME?</v>
      </c>
      <c r="R490" s="84" t="e">
        <f ca="1">IF($N490,_xll.BDH($K490,R$4,$M490),"[DISABLED]")</f>
        <v>#NAME?</v>
      </c>
      <c r="S490" s="84" t="e">
        <f ca="1">IF($N490,_xll.BDH($K490,S$4,$M490),"[DISABLED]")</f>
        <v>#NAME?</v>
      </c>
      <c r="T490" s="84" t="e">
        <f ca="1">IF($N490,_xll.BDH($K490,T$4,$M490),"[DISABLED]")</f>
        <v>#NAME?</v>
      </c>
      <c r="V490" s="106" t="s">
        <v>9084</v>
      </c>
      <c r="W490" s="107" t="s">
        <v>1055</v>
      </c>
      <c r="X490" s="108">
        <v>42276</v>
      </c>
      <c r="Y490" s="107" t="b">
        <v>1</v>
      </c>
      <c r="Z490" s="107" t="s">
        <v>7155</v>
      </c>
      <c r="AA490" s="107" t="s">
        <v>6569</v>
      </c>
      <c r="AB490" s="107" t="s">
        <v>6569</v>
      </c>
      <c r="AC490" s="107" t="s">
        <v>6569</v>
      </c>
      <c r="AD490" s="107" t="s">
        <v>6569</v>
      </c>
      <c r="AE490" s="107" t="s">
        <v>6569</v>
      </c>
    </row>
    <row r="491" spans="2:31" outlineLevel="1">
      <c r="B491" s="24" t="s">
        <v>5234</v>
      </c>
      <c r="C491" s="24" t="s">
        <v>0</v>
      </c>
      <c r="D491" s="24" t="s">
        <v>57</v>
      </c>
      <c r="E491" s="24" t="s">
        <v>41</v>
      </c>
      <c r="F491" s="24" t="s">
        <v>47</v>
      </c>
      <c r="G491" s="24">
        <v>-100</v>
      </c>
      <c r="H491" s="24" t="s">
        <v>3008</v>
      </c>
      <c r="I491" s="24" t="s">
        <v>3350</v>
      </c>
      <c r="J491" s="24" t="s">
        <v>73</v>
      </c>
      <c r="K491" s="72" t="str">
        <f t="shared" si="15"/>
        <v>EUPL151 ICPL Curncy</v>
      </c>
      <c r="L491" s="25" t="str">
        <f t="shared" si="16"/>
        <v>ICPL</v>
      </c>
      <c r="M491" s="26">
        <f t="shared" ca="1" si="16"/>
        <v>42276</v>
      </c>
      <c r="N491" s="25" t="b">
        <f t="shared" si="16"/>
        <v>1</v>
      </c>
      <c r="O491" s="84" t="e">
        <f ca="1">IF($N491,_xll.BDP($K491,O$4),"[DISABLED]")</f>
        <v>#NAME?</v>
      </c>
      <c r="P491" s="84" t="e">
        <f ca="1">IF($N491,_xll.BDP($K491,P$4),"[DISABLED]")</f>
        <v>#NAME?</v>
      </c>
      <c r="Q491" s="84" t="e">
        <f ca="1">IF($N491,_xll.BDP($K491,Q$4),"[DISABLED]")</f>
        <v>#NAME?</v>
      </c>
      <c r="R491" s="84" t="e">
        <f ca="1">IF($N491,_xll.BDH($K491,R$4,$M491),"[DISABLED]")</f>
        <v>#NAME?</v>
      </c>
      <c r="S491" s="84" t="e">
        <f ca="1">IF($N491,_xll.BDH($K491,S$4,$M491),"[DISABLED]")</f>
        <v>#NAME?</v>
      </c>
      <c r="T491" s="84" t="e">
        <f ca="1">IF($N491,_xll.BDH($K491,T$4,$M491),"[DISABLED]")</f>
        <v>#NAME?</v>
      </c>
      <c r="V491" s="106" t="s">
        <v>9085</v>
      </c>
      <c r="W491" s="107" t="s">
        <v>1055</v>
      </c>
      <c r="X491" s="108">
        <v>42276</v>
      </c>
      <c r="Y491" s="107" t="b">
        <v>1</v>
      </c>
      <c r="Z491" s="107" t="s">
        <v>7156</v>
      </c>
      <c r="AA491" s="107" t="s">
        <v>6569</v>
      </c>
      <c r="AB491" s="107" t="s">
        <v>6569</v>
      </c>
      <c r="AC491" s="107" t="s">
        <v>6569</v>
      </c>
      <c r="AD491" s="107" t="s">
        <v>6569</v>
      </c>
      <c r="AE491" s="107" t="s">
        <v>6569</v>
      </c>
    </row>
    <row r="492" spans="2:31" outlineLevel="1">
      <c r="B492" s="24" t="s">
        <v>5234</v>
      </c>
      <c r="C492" s="24" t="s">
        <v>0</v>
      </c>
      <c r="D492" s="24" t="s">
        <v>57</v>
      </c>
      <c r="E492" s="24" t="s">
        <v>41</v>
      </c>
      <c r="F492" s="24" t="s">
        <v>47</v>
      </c>
      <c r="G492" s="24">
        <v>-50</v>
      </c>
      <c r="H492" s="24" t="s">
        <v>3008</v>
      </c>
      <c r="I492" s="24" t="s">
        <v>3366</v>
      </c>
      <c r="J492" s="24" t="s">
        <v>73</v>
      </c>
      <c r="K492" s="72" t="str">
        <f t="shared" si="15"/>
        <v>EUPM151 ICPL Curncy</v>
      </c>
      <c r="L492" s="25" t="str">
        <f t="shared" si="16"/>
        <v>ICPL</v>
      </c>
      <c r="M492" s="26">
        <f t="shared" ca="1" si="16"/>
        <v>42276</v>
      </c>
      <c r="N492" s="25" t="b">
        <f t="shared" si="16"/>
        <v>1</v>
      </c>
      <c r="O492" s="84" t="e">
        <f ca="1">IF($N492,_xll.BDP($K492,O$4),"[DISABLED]")</f>
        <v>#NAME?</v>
      </c>
      <c r="P492" s="84" t="e">
        <f ca="1">IF($N492,_xll.BDP($K492,P$4),"[DISABLED]")</f>
        <v>#NAME?</v>
      </c>
      <c r="Q492" s="84" t="e">
        <f ca="1">IF($N492,_xll.BDP($K492,Q$4),"[DISABLED]")</f>
        <v>#NAME?</v>
      </c>
      <c r="R492" s="84" t="e">
        <f ca="1">IF($N492,_xll.BDH($K492,R$4,$M492),"[DISABLED]")</f>
        <v>#NAME?</v>
      </c>
      <c r="S492" s="84" t="e">
        <f ca="1">IF($N492,_xll.BDH($K492,S$4,$M492),"[DISABLED]")</f>
        <v>#NAME?</v>
      </c>
      <c r="T492" s="84" t="e">
        <f ca="1">IF($N492,_xll.BDH($K492,T$4,$M492),"[DISABLED]")</f>
        <v>#NAME?</v>
      </c>
      <c r="V492" s="106" t="s">
        <v>9086</v>
      </c>
      <c r="W492" s="107" t="s">
        <v>1055</v>
      </c>
      <c r="X492" s="108">
        <v>42276</v>
      </c>
      <c r="Y492" s="107" t="b">
        <v>1</v>
      </c>
      <c r="Z492" s="107" t="s">
        <v>7157</v>
      </c>
      <c r="AA492" s="107" t="s">
        <v>6569</v>
      </c>
      <c r="AB492" s="107" t="s">
        <v>6569</v>
      </c>
      <c r="AC492" s="107" t="s">
        <v>6569</v>
      </c>
      <c r="AD492" s="107" t="s">
        <v>6569</v>
      </c>
      <c r="AE492" s="107" t="s">
        <v>6569</v>
      </c>
    </row>
    <row r="493" spans="2:31" outlineLevel="1">
      <c r="B493" s="24" t="s">
        <v>5234</v>
      </c>
      <c r="C493" s="24" t="s">
        <v>0</v>
      </c>
      <c r="D493" s="24" t="s">
        <v>57</v>
      </c>
      <c r="E493" s="24" t="s">
        <v>41</v>
      </c>
      <c r="F493" s="24" t="s">
        <v>47</v>
      </c>
      <c r="G493" s="24">
        <v>-25</v>
      </c>
      <c r="H493" s="24" t="s">
        <v>3008</v>
      </c>
      <c r="I493" s="24" t="s">
        <v>3382</v>
      </c>
      <c r="J493" s="24" t="s">
        <v>73</v>
      </c>
      <c r="K493" s="72" t="str">
        <f t="shared" si="15"/>
        <v>EUPN151 ICPL Curncy</v>
      </c>
      <c r="L493" s="25" t="str">
        <f t="shared" si="16"/>
        <v>ICPL</v>
      </c>
      <c r="M493" s="26">
        <f t="shared" ca="1" si="16"/>
        <v>42276</v>
      </c>
      <c r="N493" s="25" t="b">
        <f t="shared" si="16"/>
        <v>1</v>
      </c>
      <c r="O493" s="84" t="e">
        <f ca="1">IF($N493,_xll.BDP($K493,O$4),"[DISABLED]")</f>
        <v>#NAME?</v>
      </c>
      <c r="P493" s="84" t="e">
        <f ca="1">IF($N493,_xll.BDP($K493,P$4),"[DISABLED]")</f>
        <v>#NAME?</v>
      </c>
      <c r="Q493" s="84" t="e">
        <f ca="1">IF($N493,_xll.BDP($K493,Q$4),"[DISABLED]")</f>
        <v>#NAME?</v>
      </c>
      <c r="R493" s="84" t="e">
        <f ca="1">IF($N493,_xll.BDH($K493,R$4,$M493),"[DISABLED]")</f>
        <v>#NAME?</v>
      </c>
      <c r="S493" s="84" t="e">
        <f ca="1">IF($N493,_xll.BDH($K493,S$4,$M493),"[DISABLED]")</f>
        <v>#NAME?</v>
      </c>
      <c r="T493" s="84" t="e">
        <f ca="1">IF($N493,_xll.BDH($K493,T$4,$M493),"[DISABLED]")</f>
        <v>#NAME?</v>
      </c>
      <c r="V493" s="106" t="s">
        <v>9087</v>
      </c>
      <c r="W493" s="107" t="s">
        <v>1055</v>
      </c>
      <c r="X493" s="108">
        <v>42276</v>
      </c>
      <c r="Y493" s="107" t="b">
        <v>1</v>
      </c>
      <c r="Z493" s="107" t="s">
        <v>7158</v>
      </c>
      <c r="AA493" s="107" t="s">
        <v>6569</v>
      </c>
      <c r="AB493" s="107" t="s">
        <v>6569</v>
      </c>
      <c r="AC493" s="107" t="s">
        <v>6569</v>
      </c>
      <c r="AD493" s="107" t="s">
        <v>6569</v>
      </c>
      <c r="AE493" s="107" t="s">
        <v>6569</v>
      </c>
    </row>
    <row r="494" spans="2:31" outlineLevel="1">
      <c r="B494" s="24" t="s">
        <v>5234</v>
      </c>
      <c r="C494" s="24" t="s">
        <v>0</v>
      </c>
      <c r="D494" s="24" t="s">
        <v>57</v>
      </c>
      <c r="E494" s="24" t="s">
        <v>41</v>
      </c>
      <c r="F494" s="24" t="s">
        <v>47</v>
      </c>
      <c r="G494" s="24">
        <v>25</v>
      </c>
      <c r="H494" s="24" t="s">
        <v>3008</v>
      </c>
      <c r="I494" s="24" t="s">
        <v>3398</v>
      </c>
      <c r="J494" s="24" t="s">
        <v>73</v>
      </c>
      <c r="K494" s="72" t="str">
        <f t="shared" si="15"/>
        <v>EUPO151 ICPL Curncy</v>
      </c>
      <c r="L494" s="25" t="str">
        <f t="shared" si="16"/>
        <v>ICPL</v>
      </c>
      <c r="M494" s="26">
        <f t="shared" ca="1" si="16"/>
        <v>42276</v>
      </c>
      <c r="N494" s="25" t="b">
        <f t="shared" si="16"/>
        <v>1</v>
      </c>
      <c r="O494" s="84" t="e">
        <f ca="1">IF($N494,_xll.BDP($K494,O$4),"[DISABLED]")</f>
        <v>#NAME?</v>
      </c>
      <c r="P494" s="84" t="e">
        <f ca="1">IF($N494,_xll.BDP($K494,P$4),"[DISABLED]")</f>
        <v>#NAME?</v>
      </c>
      <c r="Q494" s="84" t="e">
        <f ca="1">IF($N494,_xll.BDP($K494,Q$4),"[DISABLED]")</f>
        <v>#NAME?</v>
      </c>
      <c r="R494" s="84" t="e">
        <f ca="1">IF($N494,_xll.BDH($K494,R$4,$M494),"[DISABLED]")</f>
        <v>#NAME?</v>
      </c>
      <c r="S494" s="84" t="e">
        <f ca="1">IF($N494,_xll.BDH($K494,S$4,$M494),"[DISABLED]")</f>
        <v>#NAME?</v>
      </c>
      <c r="T494" s="84" t="e">
        <f ca="1">IF($N494,_xll.BDH($K494,T$4,$M494),"[DISABLED]")</f>
        <v>#NAME?</v>
      </c>
      <c r="V494" s="106" t="s">
        <v>9088</v>
      </c>
      <c r="W494" s="107" t="s">
        <v>1055</v>
      </c>
      <c r="X494" s="108">
        <v>42276</v>
      </c>
      <c r="Y494" s="107" t="b">
        <v>1</v>
      </c>
      <c r="Z494" s="107" t="s">
        <v>7159</v>
      </c>
      <c r="AA494" s="107" t="s">
        <v>6569</v>
      </c>
      <c r="AB494" s="107" t="s">
        <v>6569</v>
      </c>
      <c r="AC494" s="107" t="s">
        <v>6569</v>
      </c>
      <c r="AD494" s="107" t="s">
        <v>6569</v>
      </c>
      <c r="AE494" s="107" t="s">
        <v>6569</v>
      </c>
    </row>
    <row r="495" spans="2:31" outlineLevel="1">
      <c r="B495" s="24" t="s">
        <v>5234</v>
      </c>
      <c r="C495" s="24" t="s">
        <v>0</v>
      </c>
      <c r="D495" s="24" t="s">
        <v>57</v>
      </c>
      <c r="E495" s="24" t="s">
        <v>41</v>
      </c>
      <c r="F495" s="24" t="s">
        <v>47</v>
      </c>
      <c r="G495" s="24">
        <v>50</v>
      </c>
      <c r="H495" s="24" t="s">
        <v>3008</v>
      </c>
      <c r="I495" s="24" t="s">
        <v>3414</v>
      </c>
      <c r="J495" s="24" t="s">
        <v>73</v>
      </c>
      <c r="K495" s="72" t="str">
        <f t="shared" si="15"/>
        <v>EUPP151 ICPL Curncy</v>
      </c>
      <c r="L495" s="25" t="str">
        <f t="shared" si="16"/>
        <v>ICPL</v>
      </c>
      <c r="M495" s="26">
        <f t="shared" ca="1" si="16"/>
        <v>42276</v>
      </c>
      <c r="N495" s="25" t="b">
        <f t="shared" si="16"/>
        <v>1</v>
      </c>
      <c r="O495" s="84" t="e">
        <f ca="1">IF($N495,_xll.BDP($K495,O$4),"[DISABLED]")</f>
        <v>#NAME?</v>
      </c>
      <c r="P495" s="84" t="e">
        <f ca="1">IF($N495,_xll.BDP($K495,P$4),"[DISABLED]")</f>
        <v>#NAME?</v>
      </c>
      <c r="Q495" s="84" t="e">
        <f ca="1">IF($N495,_xll.BDP($K495,Q$4),"[DISABLED]")</f>
        <v>#NAME?</v>
      </c>
      <c r="R495" s="84" t="e">
        <f ca="1">IF($N495,_xll.BDH($K495,R$4,$M495),"[DISABLED]")</f>
        <v>#NAME?</v>
      </c>
      <c r="S495" s="84" t="e">
        <f ca="1">IF($N495,_xll.BDH($K495,S$4,$M495),"[DISABLED]")</f>
        <v>#NAME?</v>
      </c>
      <c r="T495" s="84" t="e">
        <f ca="1">IF($N495,_xll.BDH($K495,T$4,$M495),"[DISABLED]")</f>
        <v>#NAME?</v>
      </c>
      <c r="V495" s="106" t="s">
        <v>9089</v>
      </c>
      <c r="W495" s="107" t="s">
        <v>1055</v>
      </c>
      <c r="X495" s="108">
        <v>42276</v>
      </c>
      <c r="Y495" s="107" t="b">
        <v>1</v>
      </c>
      <c r="Z495" s="107" t="s">
        <v>7160</v>
      </c>
      <c r="AA495" s="107" t="s">
        <v>6569</v>
      </c>
      <c r="AB495" s="107" t="s">
        <v>6569</v>
      </c>
      <c r="AC495" s="107" t="s">
        <v>6569</v>
      </c>
      <c r="AD495" s="107" t="s">
        <v>6569</v>
      </c>
      <c r="AE495" s="107" t="s">
        <v>6569</v>
      </c>
    </row>
    <row r="496" spans="2:31" outlineLevel="1">
      <c r="B496" s="24" t="s">
        <v>5234</v>
      </c>
      <c r="C496" s="24" t="s">
        <v>0</v>
      </c>
      <c r="D496" s="24" t="s">
        <v>57</v>
      </c>
      <c r="E496" s="24" t="s">
        <v>41</v>
      </c>
      <c r="F496" s="24" t="s">
        <v>47</v>
      </c>
      <c r="G496" s="24">
        <v>100</v>
      </c>
      <c r="H496" s="24" t="s">
        <v>3008</v>
      </c>
      <c r="I496" s="24" t="s">
        <v>3430</v>
      </c>
      <c r="J496" s="24" t="s">
        <v>73</v>
      </c>
      <c r="K496" s="72" t="str">
        <f t="shared" si="15"/>
        <v>EUPQ151 ICPL Curncy</v>
      </c>
      <c r="L496" s="25" t="str">
        <f t="shared" si="16"/>
        <v>ICPL</v>
      </c>
      <c r="M496" s="26">
        <f t="shared" ca="1" si="16"/>
        <v>42276</v>
      </c>
      <c r="N496" s="25" t="b">
        <f t="shared" si="16"/>
        <v>1</v>
      </c>
      <c r="O496" s="84" t="e">
        <f ca="1">IF($N496,_xll.BDP($K496,O$4),"[DISABLED]")</f>
        <v>#NAME?</v>
      </c>
      <c r="P496" s="84" t="e">
        <f ca="1">IF($N496,_xll.BDP($K496,P$4),"[DISABLED]")</f>
        <v>#NAME?</v>
      </c>
      <c r="Q496" s="84" t="e">
        <f ca="1">IF($N496,_xll.BDP($K496,Q$4),"[DISABLED]")</f>
        <v>#NAME?</v>
      </c>
      <c r="R496" s="84" t="e">
        <f ca="1">IF($N496,_xll.BDH($K496,R$4,$M496),"[DISABLED]")</f>
        <v>#NAME?</v>
      </c>
      <c r="S496" s="84" t="e">
        <f ca="1">IF($N496,_xll.BDH($K496,S$4,$M496),"[DISABLED]")</f>
        <v>#NAME?</v>
      </c>
      <c r="T496" s="84" t="e">
        <f ca="1">IF($N496,_xll.BDH($K496,T$4,$M496),"[DISABLED]")</f>
        <v>#NAME?</v>
      </c>
      <c r="V496" s="106" t="s">
        <v>9090</v>
      </c>
      <c r="W496" s="107" t="s">
        <v>1055</v>
      </c>
      <c r="X496" s="108">
        <v>42276</v>
      </c>
      <c r="Y496" s="107" t="b">
        <v>1</v>
      </c>
      <c r="Z496" s="107" t="s">
        <v>7161</v>
      </c>
      <c r="AA496" s="107" t="s">
        <v>6569</v>
      </c>
      <c r="AB496" s="107" t="s">
        <v>6569</v>
      </c>
      <c r="AC496" s="107" t="s">
        <v>6569</v>
      </c>
      <c r="AD496" s="107" t="s">
        <v>6569</v>
      </c>
      <c r="AE496" s="107" t="s">
        <v>6569</v>
      </c>
    </row>
    <row r="497" spans="2:31" outlineLevel="1">
      <c r="B497" s="24" t="s">
        <v>5234</v>
      </c>
      <c r="C497" s="24" t="s">
        <v>0</v>
      </c>
      <c r="D497" s="24" t="s">
        <v>57</v>
      </c>
      <c r="E497" s="24" t="s">
        <v>41</v>
      </c>
      <c r="F497" s="24" t="s">
        <v>47</v>
      </c>
      <c r="G497" s="24">
        <v>200</v>
      </c>
      <c r="H497" s="24" t="s">
        <v>3008</v>
      </c>
      <c r="I497" s="24" t="s">
        <v>3446</v>
      </c>
      <c r="J497" s="24" t="s">
        <v>73</v>
      </c>
      <c r="K497" s="72" t="str">
        <f t="shared" si="15"/>
        <v>EUPR151 ICPL Curncy</v>
      </c>
      <c r="L497" s="25" t="str">
        <f t="shared" si="16"/>
        <v>ICPL</v>
      </c>
      <c r="M497" s="26">
        <f t="shared" ca="1" si="16"/>
        <v>42276</v>
      </c>
      <c r="N497" s="25" t="b">
        <f t="shared" si="16"/>
        <v>1</v>
      </c>
      <c r="O497" s="84" t="e">
        <f ca="1">IF($N497,_xll.BDP($K497,O$4),"[DISABLED]")</f>
        <v>#NAME?</v>
      </c>
      <c r="P497" s="84" t="e">
        <f ca="1">IF($N497,_xll.BDP($K497,P$4),"[DISABLED]")</f>
        <v>#NAME?</v>
      </c>
      <c r="Q497" s="84" t="e">
        <f ca="1">IF($N497,_xll.BDP($K497,Q$4),"[DISABLED]")</f>
        <v>#NAME?</v>
      </c>
      <c r="R497" s="84" t="e">
        <f ca="1">IF($N497,_xll.BDH($K497,R$4,$M497),"[DISABLED]")</f>
        <v>#NAME?</v>
      </c>
      <c r="S497" s="84" t="e">
        <f ca="1">IF($N497,_xll.BDH($K497,S$4,$M497),"[DISABLED]")</f>
        <v>#NAME?</v>
      </c>
      <c r="T497" s="84" t="e">
        <f ca="1">IF($N497,_xll.BDH($K497,T$4,$M497),"[DISABLED]")</f>
        <v>#NAME?</v>
      </c>
      <c r="V497" s="106" t="s">
        <v>9091</v>
      </c>
      <c r="W497" s="107" t="s">
        <v>1055</v>
      </c>
      <c r="X497" s="108">
        <v>42276</v>
      </c>
      <c r="Y497" s="107" t="b">
        <v>1</v>
      </c>
      <c r="Z497" s="107" t="s">
        <v>7162</v>
      </c>
      <c r="AA497" s="107" t="s">
        <v>6569</v>
      </c>
      <c r="AB497" s="107" t="s">
        <v>6569</v>
      </c>
      <c r="AC497" s="107" t="s">
        <v>6569</v>
      </c>
      <c r="AD497" s="107" t="s">
        <v>6569</v>
      </c>
      <c r="AE497" s="107" t="s">
        <v>6569</v>
      </c>
    </row>
    <row r="498" spans="2:31" outlineLevel="1">
      <c r="K498" s="72"/>
      <c r="L498" s="25"/>
      <c r="M498" s="26"/>
      <c r="N498" s="25"/>
      <c r="O498" s="84"/>
      <c r="P498" s="84"/>
      <c r="Q498" s="84"/>
      <c r="R498" s="84"/>
      <c r="S498" s="84"/>
      <c r="T498" s="84"/>
      <c r="V498" s="106"/>
      <c r="W498" s="107"/>
      <c r="X498" s="108"/>
      <c r="Y498" s="107"/>
      <c r="Z498" s="107"/>
      <c r="AA498" s="107"/>
      <c r="AB498" s="107"/>
      <c r="AC498" s="107"/>
      <c r="AD498" s="107"/>
      <c r="AE498" s="107"/>
    </row>
    <row r="499" spans="2:31" outlineLevel="1">
      <c r="B499" s="24" t="s">
        <v>5234</v>
      </c>
      <c r="C499" s="24" t="s">
        <v>0</v>
      </c>
      <c r="D499" s="24" t="s">
        <v>57</v>
      </c>
      <c r="E499" s="24" t="s">
        <v>42</v>
      </c>
      <c r="F499" s="24" t="s">
        <v>209</v>
      </c>
      <c r="G499" s="24">
        <v>-200</v>
      </c>
      <c r="H499" s="24" t="s">
        <v>3008</v>
      </c>
      <c r="I499" s="24" t="s">
        <v>3010</v>
      </c>
      <c r="J499" s="24" t="s">
        <v>73</v>
      </c>
      <c r="K499" s="72" t="str">
        <f t="shared" si="15"/>
        <v>EUPKA2 ICPL Curncy</v>
      </c>
      <c r="L499" s="25" t="str">
        <f t="shared" si="16"/>
        <v>ICPL</v>
      </c>
      <c r="M499" s="26">
        <f t="shared" ca="1" si="16"/>
        <v>42276</v>
      </c>
      <c r="N499" s="25" t="b">
        <f t="shared" si="16"/>
        <v>1</v>
      </c>
      <c r="O499" s="84" t="e">
        <f ca="1">IF($N499,_xll.BDP($K499,O$4),"[DISABLED]")</f>
        <v>#NAME?</v>
      </c>
      <c r="P499" s="84" t="e">
        <f ca="1">IF($N499,_xll.BDP($K499,P$4),"[DISABLED]")</f>
        <v>#NAME?</v>
      </c>
      <c r="Q499" s="84" t="e">
        <f ca="1">IF($N499,_xll.BDP($K499,Q$4),"[DISABLED]")</f>
        <v>#NAME?</v>
      </c>
      <c r="R499" s="84" t="e">
        <f ca="1">IF($N499,_xll.BDH($K499,R$4,$M499),"[DISABLED]")</f>
        <v>#NAME?</v>
      </c>
      <c r="S499" s="84" t="e">
        <f ca="1">IF($N499,_xll.BDH($K499,S$4,$M499),"[DISABLED]")</f>
        <v>#NAME?</v>
      </c>
      <c r="T499" s="84" t="e">
        <f ca="1">IF($N499,_xll.BDH($K499,T$4,$M499),"[DISABLED]")</f>
        <v>#NAME?</v>
      </c>
      <c r="V499" s="106" t="s">
        <v>9092</v>
      </c>
      <c r="W499" s="107" t="s">
        <v>1055</v>
      </c>
      <c r="X499" s="108">
        <v>42276</v>
      </c>
      <c r="Y499" s="107" t="b">
        <v>1</v>
      </c>
      <c r="Z499" s="107" t="s">
        <v>7163</v>
      </c>
      <c r="AA499" s="107" t="s">
        <v>6569</v>
      </c>
      <c r="AB499" s="107" t="s">
        <v>6569</v>
      </c>
      <c r="AC499" s="107" t="s">
        <v>6569</v>
      </c>
      <c r="AD499" s="107" t="s">
        <v>6569</v>
      </c>
      <c r="AE499" s="107" t="s">
        <v>6569</v>
      </c>
    </row>
    <row r="500" spans="2:31" outlineLevel="1">
      <c r="B500" s="24" t="s">
        <v>5234</v>
      </c>
      <c r="C500" s="24" t="s">
        <v>0</v>
      </c>
      <c r="D500" s="24" t="s">
        <v>57</v>
      </c>
      <c r="E500" s="24" t="s">
        <v>42</v>
      </c>
      <c r="F500" s="24" t="s">
        <v>209</v>
      </c>
      <c r="G500" s="24">
        <v>-100</v>
      </c>
      <c r="H500" s="24" t="s">
        <v>3008</v>
      </c>
      <c r="I500" s="24" t="s">
        <v>3030</v>
      </c>
      <c r="J500" s="24" t="s">
        <v>73</v>
      </c>
      <c r="K500" s="72" t="str">
        <f t="shared" si="15"/>
        <v>EUPLA2 ICPL Curncy</v>
      </c>
      <c r="L500" s="25" t="str">
        <f t="shared" si="16"/>
        <v>ICPL</v>
      </c>
      <c r="M500" s="26">
        <f t="shared" ca="1" si="16"/>
        <v>42276</v>
      </c>
      <c r="N500" s="25" t="b">
        <f t="shared" si="16"/>
        <v>1</v>
      </c>
      <c r="O500" s="84" t="e">
        <f ca="1">IF($N500,_xll.BDP($K500,O$4),"[DISABLED]")</f>
        <v>#NAME?</v>
      </c>
      <c r="P500" s="84" t="e">
        <f ca="1">IF($N500,_xll.BDP($K500,P$4),"[DISABLED]")</f>
        <v>#NAME?</v>
      </c>
      <c r="Q500" s="84" t="e">
        <f ca="1">IF($N500,_xll.BDP($K500,Q$4),"[DISABLED]")</f>
        <v>#NAME?</v>
      </c>
      <c r="R500" s="84" t="e">
        <f ca="1">IF($N500,_xll.BDH($K500,R$4,$M500),"[DISABLED]")</f>
        <v>#NAME?</v>
      </c>
      <c r="S500" s="84" t="e">
        <f ca="1">IF($N500,_xll.BDH($K500,S$4,$M500),"[DISABLED]")</f>
        <v>#NAME?</v>
      </c>
      <c r="T500" s="84" t="e">
        <f ca="1">IF($N500,_xll.BDH($K500,T$4,$M500),"[DISABLED]")</f>
        <v>#NAME?</v>
      </c>
      <c r="V500" s="106" t="s">
        <v>9093</v>
      </c>
      <c r="W500" s="107" t="s">
        <v>1055</v>
      </c>
      <c r="X500" s="108">
        <v>42276</v>
      </c>
      <c r="Y500" s="107" t="b">
        <v>1</v>
      </c>
      <c r="Z500" s="107" t="s">
        <v>7164</v>
      </c>
      <c r="AA500" s="107" t="s">
        <v>6569</v>
      </c>
      <c r="AB500" s="107" t="s">
        <v>6569</v>
      </c>
      <c r="AC500" s="107" t="s">
        <v>6569</v>
      </c>
      <c r="AD500" s="107" t="s">
        <v>6569</v>
      </c>
      <c r="AE500" s="107" t="s">
        <v>6569</v>
      </c>
    </row>
    <row r="501" spans="2:31" outlineLevel="1">
      <c r="B501" s="24" t="s">
        <v>5234</v>
      </c>
      <c r="C501" s="24" t="s">
        <v>0</v>
      </c>
      <c r="D501" s="24" t="s">
        <v>57</v>
      </c>
      <c r="E501" s="24" t="s">
        <v>42</v>
      </c>
      <c r="F501" s="24" t="s">
        <v>209</v>
      </c>
      <c r="G501" s="24">
        <v>-50</v>
      </c>
      <c r="H501" s="24" t="s">
        <v>3008</v>
      </c>
      <c r="I501" s="24" t="s">
        <v>3050</v>
      </c>
      <c r="J501" s="24" t="s">
        <v>73</v>
      </c>
      <c r="K501" s="72" t="str">
        <f t="shared" si="15"/>
        <v>EUPMA2 ICPL Curncy</v>
      </c>
      <c r="L501" s="25" t="str">
        <f t="shared" si="16"/>
        <v>ICPL</v>
      </c>
      <c r="M501" s="26">
        <f t="shared" ca="1" si="16"/>
        <v>42276</v>
      </c>
      <c r="N501" s="25" t="b">
        <f t="shared" si="16"/>
        <v>1</v>
      </c>
      <c r="O501" s="84" t="e">
        <f ca="1">IF($N501,_xll.BDP($K501,O$4),"[DISABLED]")</f>
        <v>#NAME?</v>
      </c>
      <c r="P501" s="84" t="e">
        <f ca="1">IF($N501,_xll.BDP($K501,P$4),"[DISABLED]")</f>
        <v>#NAME?</v>
      </c>
      <c r="Q501" s="84" t="e">
        <f ca="1">IF($N501,_xll.BDP($K501,Q$4),"[DISABLED]")</f>
        <v>#NAME?</v>
      </c>
      <c r="R501" s="84" t="e">
        <f ca="1">IF($N501,_xll.BDH($K501,R$4,$M501),"[DISABLED]")</f>
        <v>#NAME?</v>
      </c>
      <c r="S501" s="84" t="e">
        <f ca="1">IF($N501,_xll.BDH($K501,S$4,$M501),"[DISABLED]")</f>
        <v>#NAME?</v>
      </c>
      <c r="T501" s="84" t="e">
        <f ca="1">IF($N501,_xll.BDH($K501,T$4,$M501),"[DISABLED]")</f>
        <v>#NAME?</v>
      </c>
      <c r="V501" s="106" t="s">
        <v>9094</v>
      </c>
      <c r="W501" s="107" t="s">
        <v>1055</v>
      </c>
      <c r="X501" s="108">
        <v>42276</v>
      </c>
      <c r="Y501" s="107" t="b">
        <v>1</v>
      </c>
      <c r="Z501" s="107" t="s">
        <v>7165</v>
      </c>
      <c r="AA501" s="107" t="s">
        <v>6569</v>
      </c>
      <c r="AB501" s="107" t="s">
        <v>6569</v>
      </c>
      <c r="AC501" s="107" t="s">
        <v>6569</v>
      </c>
      <c r="AD501" s="107" t="s">
        <v>6569</v>
      </c>
      <c r="AE501" s="107" t="s">
        <v>6569</v>
      </c>
    </row>
    <row r="502" spans="2:31" outlineLevel="1">
      <c r="B502" s="24" t="s">
        <v>5234</v>
      </c>
      <c r="C502" s="24" t="s">
        <v>0</v>
      </c>
      <c r="D502" s="24" t="s">
        <v>57</v>
      </c>
      <c r="E502" s="24" t="s">
        <v>42</v>
      </c>
      <c r="F502" s="24" t="s">
        <v>209</v>
      </c>
      <c r="G502" s="24">
        <v>-25</v>
      </c>
      <c r="H502" s="24" t="s">
        <v>3008</v>
      </c>
      <c r="I502" s="24" t="s">
        <v>3070</v>
      </c>
      <c r="J502" s="24" t="s">
        <v>73</v>
      </c>
      <c r="K502" s="72" t="str">
        <f t="shared" si="15"/>
        <v>EUPNA2 ICPL Curncy</v>
      </c>
      <c r="L502" s="25" t="str">
        <f t="shared" si="16"/>
        <v>ICPL</v>
      </c>
      <c r="M502" s="26">
        <f t="shared" ca="1" si="16"/>
        <v>42276</v>
      </c>
      <c r="N502" s="25" t="b">
        <f t="shared" si="16"/>
        <v>1</v>
      </c>
      <c r="O502" s="84" t="e">
        <f ca="1">IF($N502,_xll.BDP($K502,O$4),"[DISABLED]")</f>
        <v>#NAME?</v>
      </c>
      <c r="P502" s="84" t="e">
        <f ca="1">IF($N502,_xll.BDP($K502,P$4),"[DISABLED]")</f>
        <v>#NAME?</v>
      </c>
      <c r="Q502" s="84" t="e">
        <f ca="1">IF($N502,_xll.BDP($K502,Q$4),"[DISABLED]")</f>
        <v>#NAME?</v>
      </c>
      <c r="R502" s="84" t="e">
        <f ca="1">IF($N502,_xll.BDH($K502,R$4,$M502),"[DISABLED]")</f>
        <v>#NAME?</v>
      </c>
      <c r="S502" s="84" t="e">
        <f ca="1">IF($N502,_xll.BDH($K502,S$4,$M502),"[DISABLED]")</f>
        <v>#NAME?</v>
      </c>
      <c r="T502" s="84" t="e">
        <f ca="1">IF($N502,_xll.BDH($K502,T$4,$M502),"[DISABLED]")</f>
        <v>#NAME?</v>
      </c>
      <c r="V502" s="106" t="s">
        <v>9095</v>
      </c>
      <c r="W502" s="107" t="s">
        <v>1055</v>
      </c>
      <c r="X502" s="108">
        <v>42276</v>
      </c>
      <c r="Y502" s="107" t="b">
        <v>1</v>
      </c>
      <c r="Z502" s="107" t="s">
        <v>7166</v>
      </c>
      <c r="AA502" s="107" t="s">
        <v>6569</v>
      </c>
      <c r="AB502" s="107" t="s">
        <v>6569</v>
      </c>
      <c r="AC502" s="107" t="s">
        <v>6569</v>
      </c>
      <c r="AD502" s="107" t="s">
        <v>6569</v>
      </c>
      <c r="AE502" s="107" t="s">
        <v>6569</v>
      </c>
    </row>
    <row r="503" spans="2:31" outlineLevel="1">
      <c r="B503" s="24" t="s">
        <v>5234</v>
      </c>
      <c r="C503" s="24" t="s">
        <v>0</v>
      </c>
      <c r="D503" s="24" t="s">
        <v>57</v>
      </c>
      <c r="E503" s="24" t="s">
        <v>42</v>
      </c>
      <c r="F503" s="24" t="s">
        <v>209</v>
      </c>
      <c r="G503" s="24">
        <v>25</v>
      </c>
      <c r="H503" s="24" t="s">
        <v>3008</v>
      </c>
      <c r="I503" s="24" t="s">
        <v>3090</v>
      </c>
      <c r="J503" s="24" t="s">
        <v>73</v>
      </c>
      <c r="K503" s="72" t="str">
        <f t="shared" si="15"/>
        <v>EUPOA2 ICPL Curncy</v>
      </c>
      <c r="L503" s="25" t="str">
        <f t="shared" si="16"/>
        <v>ICPL</v>
      </c>
      <c r="M503" s="26">
        <f t="shared" ca="1" si="16"/>
        <v>42276</v>
      </c>
      <c r="N503" s="25" t="b">
        <f t="shared" si="16"/>
        <v>1</v>
      </c>
      <c r="O503" s="84" t="e">
        <f ca="1">IF($N503,_xll.BDP($K503,O$4),"[DISABLED]")</f>
        <v>#NAME?</v>
      </c>
      <c r="P503" s="84" t="e">
        <f ca="1">IF($N503,_xll.BDP($K503,P$4),"[DISABLED]")</f>
        <v>#NAME?</v>
      </c>
      <c r="Q503" s="84" t="e">
        <f ca="1">IF($N503,_xll.BDP($K503,Q$4),"[DISABLED]")</f>
        <v>#NAME?</v>
      </c>
      <c r="R503" s="84" t="e">
        <f ca="1">IF($N503,_xll.BDH($K503,R$4,$M503),"[DISABLED]")</f>
        <v>#NAME?</v>
      </c>
      <c r="S503" s="84" t="e">
        <f ca="1">IF($N503,_xll.BDH($K503,S$4,$M503),"[DISABLED]")</f>
        <v>#NAME?</v>
      </c>
      <c r="T503" s="84" t="e">
        <f ca="1">IF($N503,_xll.BDH($K503,T$4,$M503),"[DISABLED]")</f>
        <v>#NAME?</v>
      </c>
      <c r="V503" s="106" t="s">
        <v>9096</v>
      </c>
      <c r="W503" s="107" t="s">
        <v>1055</v>
      </c>
      <c r="X503" s="108">
        <v>42276</v>
      </c>
      <c r="Y503" s="107" t="b">
        <v>1</v>
      </c>
      <c r="Z503" s="107" t="s">
        <v>7167</v>
      </c>
      <c r="AA503" s="107" t="s">
        <v>6569</v>
      </c>
      <c r="AB503" s="107" t="s">
        <v>6569</v>
      </c>
      <c r="AC503" s="107" t="s">
        <v>6569</v>
      </c>
      <c r="AD503" s="107" t="s">
        <v>6569</v>
      </c>
      <c r="AE503" s="107" t="s">
        <v>6569</v>
      </c>
    </row>
    <row r="504" spans="2:31" outlineLevel="1">
      <c r="B504" s="24" t="s">
        <v>5234</v>
      </c>
      <c r="C504" s="24" t="s">
        <v>0</v>
      </c>
      <c r="D504" s="24" t="s">
        <v>57</v>
      </c>
      <c r="E504" s="24" t="s">
        <v>42</v>
      </c>
      <c r="F504" s="24" t="s">
        <v>209</v>
      </c>
      <c r="G504" s="24">
        <v>50</v>
      </c>
      <c r="H504" s="24" t="s">
        <v>3008</v>
      </c>
      <c r="I504" s="24" t="s">
        <v>3110</v>
      </c>
      <c r="J504" s="24" t="s">
        <v>73</v>
      </c>
      <c r="K504" s="72" t="str">
        <f t="shared" si="15"/>
        <v>EUPPA2 ICPL Curncy</v>
      </c>
      <c r="L504" s="25" t="str">
        <f t="shared" si="16"/>
        <v>ICPL</v>
      </c>
      <c r="M504" s="26">
        <f t="shared" ca="1" si="16"/>
        <v>42276</v>
      </c>
      <c r="N504" s="25" t="b">
        <f t="shared" si="16"/>
        <v>1</v>
      </c>
      <c r="O504" s="84" t="e">
        <f ca="1">IF($N504,_xll.BDP($K504,O$4),"[DISABLED]")</f>
        <v>#NAME?</v>
      </c>
      <c r="P504" s="84" t="e">
        <f ca="1">IF($N504,_xll.BDP($K504,P$4),"[DISABLED]")</f>
        <v>#NAME?</v>
      </c>
      <c r="Q504" s="84" t="e">
        <f ca="1">IF($N504,_xll.BDP($K504,Q$4),"[DISABLED]")</f>
        <v>#NAME?</v>
      </c>
      <c r="R504" s="84" t="e">
        <f ca="1">IF($N504,_xll.BDH($K504,R$4,$M504),"[DISABLED]")</f>
        <v>#NAME?</v>
      </c>
      <c r="S504" s="84" t="e">
        <f ca="1">IF($N504,_xll.BDH($K504,S$4,$M504),"[DISABLED]")</f>
        <v>#NAME?</v>
      </c>
      <c r="T504" s="84" t="e">
        <f ca="1">IF($N504,_xll.BDH($K504,T$4,$M504),"[DISABLED]")</f>
        <v>#NAME?</v>
      </c>
      <c r="V504" s="106" t="s">
        <v>9097</v>
      </c>
      <c r="W504" s="107" t="s">
        <v>1055</v>
      </c>
      <c r="X504" s="108">
        <v>42276</v>
      </c>
      <c r="Y504" s="107" t="b">
        <v>1</v>
      </c>
      <c r="Z504" s="107" t="s">
        <v>7168</v>
      </c>
      <c r="AA504" s="107" t="s">
        <v>6569</v>
      </c>
      <c r="AB504" s="107" t="s">
        <v>6569</v>
      </c>
      <c r="AC504" s="107" t="s">
        <v>6569</v>
      </c>
      <c r="AD504" s="107" t="s">
        <v>6569</v>
      </c>
      <c r="AE504" s="107" t="s">
        <v>6569</v>
      </c>
    </row>
    <row r="505" spans="2:31" outlineLevel="1">
      <c r="B505" s="24" t="s">
        <v>5234</v>
      </c>
      <c r="C505" s="24" t="s">
        <v>0</v>
      </c>
      <c r="D505" s="24" t="s">
        <v>57</v>
      </c>
      <c r="E505" s="24" t="s">
        <v>42</v>
      </c>
      <c r="F505" s="24" t="s">
        <v>209</v>
      </c>
      <c r="G505" s="24">
        <v>100</v>
      </c>
      <c r="H505" s="24" t="s">
        <v>3008</v>
      </c>
      <c r="I505" s="24" t="s">
        <v>3130</v>
      </c>
      <c r="J505" s="24" t="s">
        <v>73</v>
      </c>
      <c r="K505" s="72" t="str">
        <f t="shared" si="15"/>
        <v>EUPQA2 ICPL Curncy</v>
      </c>
      <c r="L505" s="25" t="str">
        <f t="shared" si="16"/>
        <v>ICPL</v>
      </c>
      <c r="M505" s="26">
        <f t="shared" ca="1" si="16"/>
        <v>42276</v>
      </c>
      <c r="N505" s="25" t="b">
        <f t="shared" si="16"/>
        <v>1</v>
      </c>
      <c r="O505" s="84" t="e">
        <f ca="1">IF($N505,_xll.BDP($K505,O$4),"[DISABLED]")</f>
        <v>#NAME?</v>
      </c>
      <c r="P505" s="84" t="e">
        <f ca="1">IF($N505,_xll.BDP($K505,P$4),"[DISABLED]")</f>
        <v>#NAME?</v>
      </c>
      <c r="Q505" s="84" t="e">
        <f ca="1">IF($N505,_xll.BDP($K505,Q$4),"[DISABLED]")</f>
        <v>#NAME?</v>
      </c>
      <c r="R505" s="84" t="e">
        <f ca="1">IF($N505,_xll.BDH($K505,R$4,$M505),"[DISABLED]")</f>
        <v>#NAME?</v>
      </c>
      <c r="S505" s="84" t="e">
        <f ca="1">IF($N505,_xll.BDH($K505,S$4,$M505),"[DISABLED]")</f>
        <v>#NAME?</v>
      </c>
      <c r="T505" s="84" t="e">
        <f ca="1">IF($N505,_xll.BDH($K505,T$4,$M505),"[DISABLED]")</f>
        <v>#NAME?</v>
      </c>
      <c r="V505" s="106" t="s">
        <v>9098</v>
      </c>
      <c r="W505" s="107" t="s">
        <v>1055</v>
      </c>
      <c r="X505" s="108">
        <v>42276</v>
      </c>
      <c r="Y505" s="107" t="b">
        <v>1</v>
      </c>
      <c r="Z505" s="107" t="s">
        <v>7169</v>
      </c>
      <c r="AA505" s="107" t="s">
        <v>6569</v>
      </c>
      <c r="AB505" s="107" t="s">
        <v>6569</v>
      </c>
      <c r="AC505" s="107" t="s">
        <v>6569</v>
      </c>
      <c r="AD505" s="107" t="s">
        <v>6569</v>
      </c>
      <c r="AE505" s="107" t="s">
        <v>6569</v>
      </c>
    </row>
    <row r="506" spans="2:31" outlineLevel="1">
      <c r="B506" s="24" t="s">
        <v>5234</v>
      </c>
      <c r="C506" s="24" t="s">
        <v>0</v>
      </c>
      <c r="D506" s="24" t="s">
        <v>57</v>
      </c>
      <c r="E506" s="24" t="s">
        <v>42</v>
      </c>
      <c r="F506" s="24" t="s">
        <v>209</v>
      </c>
      <c r="G506" s="24">
        <v>200</v>
      </c>
      <c r="H506" s="24" t="s">
        <v>3008</v>
      </c>
      <c r="I506" s="24" t="s">
        <v>3150</v>
      </c>
      <c r="J506" s="24" t="s">
        <v>73</v>
      </c>
      <c r="K506" s="72" t="str">
        <f t="shared" si="15"/>
        <v>EUPRA2 ICPL Curncy</v>
      </c>
      <c r="L506" s="25" t="str">
        <f t="shared" si="16"/>
        <v>ICPL</v>
      </c>
      <c r="M506" s="26">
        <f t="shared" ca="1" si="16"/>
        <v>42276</v>
      </c>
      <c r="N506" s="25" t="b">
        <f t="shared" si="16"/>
        <v>1</v>
      </c>
      <c r="O506" s="84" t="e">
        <f ca="1">IF($N506,_xll.BDP($K506,O$4),"[DISABLED]")</f>
        <v>#NAME?</v>
      </c>
      <c r="P506" s="84" t="e">
        <f ca="1">IF($N506,_xll.BDP($K506,P$4),"[DISABLED]")</f>
        <v>#NAME?</v>
      </c>
      <c r="Q506" s="84" t="e">
        <f ca="1">IF($N506,_xll.BDP($K506,Q$4),"[DISABLED]")</f>
        <v>#NAME?</v>
      </c>
      <c r="R506" s="84" t="e">
        <f ca="1">IF($N506,_xll.BDH($K506,R$4,$M506),"[DISABLED]")</f>
        <v>#NAME?</v>
      </c>
      <c r="S506" s="84" t="e">
        <f ca="1">IF($N506,_xll.BDH($K506,S$4,$M506),"[DISABLED]")</f>
        <v>#NAME?</v>
      </c>
      <c r="T506" s="84" t="e">
        <f ca="1">IF($N506,_xll.BDH($K506,T$4,$M506),"[DISABLED]")</f>
        <v>#NAME?</v>
      </c>
      <c r="V506" s="106" t="s">
        <v>9099</v>
      </c>
      <c r="W506" s="107" t="s">
        <v>1055</v>
      </c>
      <c r="X506" s="108">
        <v>42276</v>
      </c>
      <c r="Y506" s="107" t="b">
        <v>1</v>
      </c>
      <c r="Z506" s="107" t="s">
        <v>7170</v>
      </c>
      <c r="AA506" s="107" t="s">
        <v>6569</v>
      </c>
      <c r="AB506" s="107" t="s">
        <v>6569</v>
      </c>
      <c r="AC506" s="107" t="s">
        <v>6569</v>
      </c>
      <c r="AD506" s="107" t="s">
        <v>6569</v>
      </c>
      <c r="AE506" s="107" t="s">
        <v>6569</v>
      </c>
    </row>
    <row r="507" spans="2:31" outlineLevel="1">
      <c r="K507" s="72"/>
      <c r="L507" s="25"/>
      <c r="M507" s="26"/>
      <c r="N507" s="25"/>
      <c r="O507" s="84"/>
      <c r="P507" s="84"/>
      <c r="Q507" s="84"/>
      <c r="R507" s="84"/>
      <c r="S507" s="84"/>
      <c r="T507" s="84"/>
      <c r="V507" s="106"/>
      <c r="W507" s="107"/>
      <c r="X507" s="108"/>
      <c r="Y507" s="107"/>
      <c r="Z507" s="107"/>
      <c r="AA507" s="107"/>
      <c r="AB507" s="107"/>
      <c r="AC507" s="107"/>
      <c r="AD507" s="107"/>
      <c r="AE507" s="107"/>
    </row>
    <row r="508" spans="2:31" outlineLevel="1">
      <c r="B508" s="24" t="s">
        <v>5234</v>
      </c>
      <c r="C508" s="24" t="s">
        <v>0</v>
      </c>
      <c r="D508" s="24" t="s">
        <v>57</v>
      </c>
      <c r="E508" s="24" t="s">
        <v>42</v>
      </c>
      <c r="F508" s="24" t="s">
        <v>54</v>
      </c>
      <c r="G508" s="24">
        <v>-200</v>
      </c>
      <c r="H508" s="24" t="s">
        <v>3008</v>
      </c>
      <c r="I508" s="24" t="s">
        <v>3017</v>
      </c>
      <c r="J508" s="24" t="s">
        <v>73</v>
      </c>
      <c r="K508" s="72" t="str">
        <f t="shared" si="15"/>
        <v>EUPKC2 ICPL Curncy</v>
      </c>
      <c r="L508" s="25" t="str">
        <f t="shared" si="16"/>
        <v>ICPL</v>
      </c>
      <c r="M508" s="26">
        <f t="shared" ca="1" si="16"/>
        <v>42276</v>
      </c>
      <c r="N508" s="25" t="b">
        <f t="shared" si="16"/>
        <v>1</v>
      </c>
      <c r="O508" s="84" t="e">
        <f ca="1">IF($N508,_xll.BDP($K508,O$4),"[DISABLED]")</f>
        <v>#NAME?</v>
      </c>
      <c r="P508" s="84" t="e">
        <f ca="1">IF($N508,_xll.BDP($K508,P$4),"[DISABLED]")</f>
        <v>#NAME?</v>
      </c>
      <c r="Q508" s="84" t="e">
        <f ca="1">IF($N508,_xll.BDP($K508,Q$4),"[DISABLED]")</f>
        <v>#NAME?</v>
      </c>
      <c r="R508" s="84" t="e">
        <f ca="1">IF($N508,_xll.BDH($K508,R$4,$M508),"[DISABLED]")</f>
        <v>#NAME?</v>
      </c>
      <c r="S508" s="84" t="e">
        <f ca="1">IF($N508,_xll.BDH($K508,S$4,$M508),"[DISABLED]")</f>
        <v>#NAME?</v>
      </c>
      <c r="T508" s="84" t="e">
        <f ca="1">IF($N508,_xll.BDH($K508,T$4,$M508),"[DISABLED]")</f>
        <v>#NAME?</v>
      </c>
      <c r="V508" s="106" t="s">
        <v>9100</v>
      </c>
      <c r="W508" s="107" t="s">
        <v>1055</v>
      </c>
      <c r="X508" s="108">
        <v>42276</v>
      </c>
      <c r="Y508" s="107" t="b">
        <v>1</v>
      </c>
      <c r="Z508" s="107" t="s">
        <v>7171</v>
      </c>
      <c r="AA508" s="107" t="s">
        <v>6569</v>
      </c>
      <c r="AB508" s="107" t="s">
        <v>6569</v>
      </c>
      <c r="AC508" s="107" t="s">
        <v>6569</v>
      </c>
      <c r="AD508" s="107" t="s">
        <v>6569</v>
      </c>
      <c r="AE508" s="107" t="s">
        <v>6569</v>
      </c>
    </row>
    <row r="509" spans="2:31" outlineLevel="1">
      <c r="B509" s="24" t="s">
        <v>5234</v>
      </c>
      <c r="C509" s="24" t="s">
        <v>0</v>
      </c>
      <c r="D509" s="24" t="s">
        <v>57</v>
      </c>
      <c r="E509" s="24" t="s">
        <v>42</v>
      </c>
      <c r="F509" s="24" t="s">
        <v>54</v>
      </c>
      <c r="G509" s="24">
        <v>-100</v>
      </c>
      <c r="H509" s="24" t="s">
        <v>3008</v>
      </c>
      <c r="I509" s="24" t="s">
        <v>3037</v>
      </c>
      <c r="J509" s="24" t="s">
        <v>73</v>
      </c>
      <c r="K509" s="72" t="str">
        <f t="shared" si="15"/>
        <v>EUPLC2 ICPL Curncy</v>
      </c>
      <c r="L509" s="25" t="str">
        <f t="shared" si="16"/>
        <v>ICPL</v>
      </c>
      <c r="M509" s="26">
        <f t="shared" ca="1" si="16"/>
        <v>42276</v>
      </c>
      <c r="N509" s="25" t="b">
        <f t="shared" si="16"/>
        <v>1</v>
      </c>
      <c r="O509" s="84" t="e">
        <f ca="1">IF($N509,_xll.BDP($K509,O$4),"[DISABLED]")</f>
        <v>#NAME?</v>
      </c>
      <c r="P509" s="84" t="e">
        <f ca="1">IF($N509,_xll.BDP($K509,P$4),"[DISABLED]")</f>
        <v>#NAME?</v>
      </c>
      <c r="Q509" s="84" t="e">
        <f ca="1">IF($N509,_xll.BDP($K509,Q$4),"[DISABLED]")</f>
        <v>#NAME?</v>
      </c>
      <c r="R509" s="84" t="e">
        <f ca="1">IF($N509,_xll.BDH($K509,R$4,$M509),"[DISABLED]")</f>
        <v>#NAME?</v>
      </c>
      <c r="S509" s="84" t="e">
        <f ca="1">IF($N509,_xll.BDH($K509,S$4,$M509),"[DISABLED]")</f>
        <v>#NAME?</v>
      </c>
      <c r="T509" s="84" t="e">
        <f ca="1">IF($N509,_xll.BDH($K509,T$4,$M509),"[DISABLED]")</f>
        <v>#NAME?</v>
      </c>
      <c r="V509" s="106" t="s">
        <v>9101</v>
      </c>
      <c r="W509" s="107" t="s">
        <v>1055</v>
      </c>
      <c r="X509" s="108">
        <v>42276</v>
      </c>
      <c r="Y509" s="107" t="b">
        <v>1</v>
      </c>
      <c r="Z509" s="107" t="s">
        <v>7172</v>
      </c>
      <c r="AA509" s="107" t="s">
        <v>6569</v>
      </c>
      <c r="AB509" s="107" t="s">
        <v>6569</v>
      </c>
      <c r="AC509" s="107" t="s">
        <v>6569</v>
      </c>
      <c r="AD509" s="107" t="s">
        <v>6569</v>
      </c>
      <c r="AE509" s="107" t="s">
        <v>6569</v>
      </c>
    </row>
    <row r="510" spans="2:31" outlineLevel="1">
      <c r="B510" s="24" t="s">
        <v>5234</v>
      </c>
      <c r="C510" s="24" t="s">
        <v>0</v>
      </c>
      <c r="D510" s="24" t="s">
        <v>57</v>
      </c>
      <c r="E510" s="24" t="s">
        <v>42</v>
      </c>
      <c r="F510" s="24" t="s">
        <v>54</v>
      </c>
      <c r="G510" s="24">
        <v>-50</v>
      </c>
      <c r="H510" s="24" t="s">
        <v>3008</v>
      </c>
      <c r="I510" s="24" t="s">
        <v>3057</v>
      </c>
      <c r="J510" s="24" t="s">
        <v>73</v>
      </c>
      <c r="K510" s="72" t="str">
        <f t="shared" si="15"/>
        <v>EUPMC2 ICPL Curncy</v>
      </c>
      <c r="L510" s="25" t="str">
        <f t="shared" si="16"/>
        <v>ICPL</v>
      </c>
      <c r="M510" s="26">
        <f t="shared" ca="1" si="16"/>
        <v>42276</v>
      </c>
      <c r="N510" s="25" t="b">
        <f t="shared" si="16"/>
        <v>1</v>
      </c>
      <c r="O510" s="84" t="e">
        <f ca="1">IF($N510,_xll.BDP($K510,O$4),"[DISABLED]")</f>
        <v>#NAME?</v>
      </c>
      <c r="P510" s="84" t="e">
        <f ca="1">IF($N510,_xll.BDP($K510,P$4),"[DISABLED]")</f>
        <v>#NAME?</v>
      </c>
      <c r="Q510" s="84" t="e">
        <f ca="1">IF($N510,_xll.BDP($K510,Q$4),"[DISABLED]")</f>
        <v>#NAME?</v>
      </c>
      <c r="R510" s="84" t="e">
        <f ca="1">IF($N510,_xll.BDH($K510,R$4,$M510),"[DISABLED]")</f>
        <v>#NAME?</v>
      </c>
      <c r="S510" s="84" t="e">
        <f ca="1">IF($N510,_xll.BDH($K510,S$4,$M510),"[DISABLED]")</f>
        <v>#NAME?</v>
      </c>
      <c r="T510" s="84" t="e">
        <f ca="1">IF($N510,_xll.BDH($K510,T$4,$M510),"[DISABLED]")</f>
        <v>#NAME?</v>
      </c>
      <c r="V510" s="106" t="s">
        <v>9102</v>
      </c>
      <c r="W510" s="107" t="s">
        <v>1055</v>
      </c>
      <c r="X510" s="108">
        <v>42276</v>
      </c>
      <c r="Y510" s="107" t="b">
        <v>1</v>
      </c>
      <c r="Z510" s="107" t="s">
        <v>7173</v>
      </c>
      <c r="AA510" s="107" t="s">
        <v>6569</v>
      </c>
      <c r="AB510" s="107" t="s">
        <v>6569</v>
      </c>
      <c r="AC510" s="107" t="s">
        <v>6569</v>
      </c>
      <c r="AD510" s="107" t="s">
        <v>6569</v>
      </c>
      <c r="AE510" s="107" t="s">
        <v>6569</v>
      </c>
    </row>
    <row r="511" spans="2:31" outlineLevel="1">
      <c r="B511" s="24" t="s">
        <v>5234</v>
      </c>
      <c r="C511" s="24" t="s">
        <v>0</v>
      </c>
      <c r="D511" s="24" t="s">
        <v>57</v>
      </c>
      <c r="E511" s="24" t="s">
        <v>42</v>
      </c>
      <c r="F511" s="24" t="s">
        <v>54</v>
      </c>
      <c r="G511" s="24">
        <v>-25</v>
      </c>
      <c r="H511" s="24" t="s">
        <v>3008</v>
      </c>
      <c r="I511" s="24" t="s">
        <v>3077</v>
      </c>
      <c r="J511" s="24" t="s">
        <v>73</v>
      </c>
      <c r="K511" s="72" t="str">
        <f t="shared" si="15"/>
        <v>EUPNC2 ICPL Curncy</v>
      </c>
      <c r="L511" s="25" t="str">
        <f t="shared" si="16"/>
        <v>ICPL</v>
      </c>
      <c r="M511" s="26">
        <f t="shared" ca="1" si="16"/>
        <v>42276</v>
      </c>
      <c r="N511" s="25" t="b">
        <f t="shared" si="16"/>
        <v>1</v>
      </c>
      <c r="O511" s="84" t="e">
        <f ca="1">IF($N511,_xll.BDP($K511,O$4),"[DISABLED]")</f>
        <v>#NAME?</v>
      </c>
      <c r="P511" s="84" t="e">
        <f ca="1">IF($N511,_xll.BDP($K511,P$4),"[DISABLED]")</f>
        <v>#NAME?</v>
      </c>
      <c r="Q511" s="84" t="e">
        <f ca="1">IF($N511,_xll.BDP($K511,Q$4),"[DISABLED]")</f>
        <v>#NAME?</v>
      </c>
      <c r="R511" s="84" t="e">
        <f ca="1">IF($N511,_xll.BDH($K511,R$4,$M511),"[DISABLED]")</f>
        <v>#NAME?</v>
      </c>
      <c r="S511" s="84" t="e">
        <f ca="1">IF($N511,_xll.BDH($K511,S$4,$M511),"[DISABLED]")</f>
        <v>#NAME?</v>
      </c>
      <c r="T511" s="84" t="e">
        <f ca="1">IF($N511,_xll.BDH($K511,T$4,$M511),"[DISABLED]")</f>
        <v>#NAME?</v>
      </c>
      <c r="V511" s="106" t="s">
        <v>9103</v>
      </c>
      <c r="W511" s="107" t="s">
        <v>1055</v>
      </c>
      <c r="X511" s="108">
        <v>42276</v>
      </c>
      <c r="Y511" s="107" t="b">
        <v>1</v>
      </c>
      <c r="Z511" s="107" t="s">
        <v>7174</v>
      </c>
      <c r="AA511" s="107" t="s">
        <v>6569</v>
      </c>
      <c r="AB511" s="107" t="s">
        <v>6569</v>
      </c>
      <c r="AC511" s="107" t="s">
        <v>6569</v>
      </c>
      <c r="AD511" s="107" t="s">
        <v>6569</v>
      </c>
      <c r="AE511" s="107" t="s">
        <v>6569</v>
      </c>
    </row>
    <row r="512" spans="2:31" outlineLevel="1">
      <c r="B512" s="24" t="s">
        <v>5234</v>
      </c>
      <c r="C512" s="24" t="s">
        <v>0</v>
      </c>
      <c r="D512" s="24" t="s">
        <v>57</v>
      </c>
      <c r="E512" s="24" t="s">
        <v>42</v>
      </c>
      <c r="F512" s="24" t="s">
        <v>54</v>
      </c>
      <c r="G512" s="24">
        <v>25</v>
      </c>
      <c r="H512" s="24" t="s">
        <v>3008</v>
      </c>
      <c r="I512" s="24" t="s">
        <v>3097</v>
      </c>
      <c r="J512" s="24" t="s">
        <v>73</v>
      </c>
      <c r="K512" s="72" t="str">
        <f t="shared" si="15"/>
        <v>EUPOC2 ICPL Curncy</v>
      </c>
      <c r="L512" s="25" t="str">
        <f t="shared" si="16"/>
        <v>ICPL</v>
      </c>
      <c r="M512" s="26">
        <f t="shared" ca="1" si="16"/>
        <v>42276</v>
      </c>
      <c r="N512" s="25" t="b">
        <f t="shared" si="16"/>
        <v>1</v>
      </c>
      <c r="O512" s="84" t="e">
        <f ca="1">IF($N512,_xll.BDP($K512,O$4),"[DISABLED]")</f>
        <v>#NAME?</v>
      </c>
      <c r="P512" s="84" t="e">
        <f ca="1">IF($N512,_xll.BDP($K512,P$4),"[DISABLED]")</f>
        <v>#NAME?</v>
      </c>
      <c r="Q512" s="84" t="e">
        <f ca="1">IF($N512,_xll.BDP($K512,Q$4),"[DISABLED]")</f>
        <v>#NAME?</v>
      </c>
      <c r="R512" s="84" t="e">
        <f ca="1">IF($N512,_xll.BDH($K512,R$4,$M512),"[DISABLED]")</f>
        <v>#NAME?</v>
      </c>
      <c r="S512" s="84" t="e">
        <f ca="1">IF($N512,_xll.BDH($K512,S$4,$M512),"[DISABLED]")</f>
        <v>#NAME?</v>
      </c>
      <c r="T512" s="84" t="e">
        <f ca="1">IF($N512,_xll.BDH($K512,T$4,$M512),"[DISABLED]")</f>
        <v>#NAME?</v>
      </c>
      <c r="V512" s="106" t="s">
        <v>9104</v>
      </c>
      <c r="W512" s="107" t="s">
        <v>1055</v>
      </c>
      <c r="X512" s="108">
        <v>42276</v>
      </c>
      <c r="Y512" s="107" t="b">
        <v>1</v>
      </c>
      <c r="Z512" s="107" t="s">
        <v>7175</v>
      </c>
      <c r="AA512" s="107" t="s">
        <v>6569</v>
      </c>
      <c r="AB512" s="107" t="s">
        <v>6569</v>
      </c>
      <c r="AC512" s="107" t="s">
        <v>6569</v>
      </c>
      <c r="AD512" s="107" t="s">
        <v>6569</v>
      </c>
      <c r="AE512" s="107" t="s">
        <v>6569</v>
      </c>
    </row>
    <row r="513" spans="2:31" outlineLevel="1">
      <c r="B513" s="24" t="s">
        <v>5234</v>
      </c>
      <c r="C513" s="24" t="s">
        <v>0</v>
      </c>
      <c r="D513" s="24" t="s">
        <v>57</v>
      </c>
      <c r="E513" s="24" t="s">
        <v>42</v>
      </c>
      <c r="F513" s="24" t="s">
        <v>54</v>
      </c>
      <c r="G513" s="24">
        <v>50</v>
      </c>
      <c r="H513" s="24" t="s">
        <v>3008</v>
      </c>
      <c r="I513" s="24" t="s">
        <v>3117</v>
      </c>
      <c r="J513" s="24" t="s">
        <v>73</v>
      </c>
      <c r="K513" s="72" t="str">
        <f t="shared" si="15"/>
        <v>EUPPC2 ICPL Curncy</v>
      </c>
      <c r="L513" s="25" t="str">
        <f t="shared" si="16"/>
        <v>ICPL</v>
      </c>
      <c r="M513" s="26">
        <f t="shared" ca="1" si="16"/>
        <v>42276</v>
      </c>
      <c r="N513" s="25" t="b">
        <f t="shared" si="16"/>
        <v>1</v>
      </c>
      <c r="O513" s="84" t="e">
        <f ca="1">IF($N513,_xll.BDP($K513,O$4),"[DISABLED]")</f>
        <v>#NAME?</v>
      </c>
      <c r="P513" s="84" t="e">
        <f ca="1">IF($N513,_xll.BDP($K513,P$4),"[DISABLED]")</f>
        <v>#NAME?</v>
      </c>
      <c r="Q513" s="84" t="e">
        <f ca="1">IF($N513,_xll.BDP($K513,Q$4),"[DISABLED]")</f>
        <v>#NAME?</v>
      </c>
      <c r="R513" s="84" t="e">
        <f ca="1">IF($N513,_xll.BDH($K513,R$4,$M513),"[DISABLED]")</f>
        <v>#NAME?</v>
      </c>
      <c r="S513" s="84" t="e">
        <f ca="1">IF($N513,_xll.BDH($K513,S$4,$M513),"[DISABLED]")</f>
        <v>#NAME?</v>
      </c>
      <c r="T513" s="84" t="e">
        <f ca="1">IF($N513,_xll.BDH($K513,T$4,$M513),"[DISABLED]")</f>
        <v>#NAME?</v>
      </c>
      <c r="V513" s="106" t="s">
        <v>9105</v>
      </c>
      <c r="W513" s="107" t="s">
        <v>1055</v>
      </c>
      <c r="X513" s="108">
        <v>42276</v>
      </c>
      <c r="Y513" s="107" t="b">
        <v>1</v>
      </c>
      <c r="Z513" s="107" t="s">
        <v>7176</v>
      </c>
      <c r="AA513" s="107" t="s">
        <v>6569</v>
      </c>
      <c r="AB513" s="107" t="s">
        <v>6569</v>
      </c>
      <c r="AC513" s="107" t="s">
        <v>6569</v>
      </c>
      <c r="AD513" s="107" t="s">
        <v>6569</v>
      </c>
      <c r="AE513" s="107" t="s">
        <v>6569</v>
      </c>
    </row>
    <row r="514" spans="2:31" outlineLevel="1">
      <c r="B514" s="24" t="s">
        <v>5234</v>
      </c>
      <c r="C514" s="24" t="s">
        <v>0</v>
      </c>
      <c r="D514" s="24" t="s">
        <v>57</v>
      </c>
      <c r="E514" s="24" t="s">
        <v>42</v>
      </c>
      <c r="F514" s="24" t="s">
        <v>54</v>
      </c>
      <c r="G514" s="24">
        <v>100</v>
      </c>
      <c r="H514" s="24" t="s">
        <v>3008</v>
      </c>
      <c r="I514" s="24" t="s">
        <v>3137</v>
      </c>
      <c r="J514" s="24" t="s">
        <v>73</v>
      </c>
      <c r="K514" s="72" t="str">
        <f t="shared" si="15"/>
        <v>EUPQC2 ICPL Curncy</v>
      </c>
      <c r="L514" s="25" t="str">
        <f t="shared" si="16"/>
        <v>ICPL</v>
      </c>
      <c r="M514" s="26">
        <f t="shared" ca="1" si="16"/>
        <v>42276</v>
      </c>
      <c r="N514" s="25" t="b">
        <f t="shared" si="16"/>
        <v>1</v>
      </c>
      <c r="O514" s="84" t="e">
        <f ca="1">IF($N514,_xll.BDP($K514,O$4),"[DISABLED]")</f>
        <v>#NAME?</v>
      </c>
      <c r="P514" s="84" t="e">
        <f ca="1">IF($N514,_xll.BDP($K514,P$4),"[DISABLED]")</f>
        <v>#NAME?</v>
      </c>
      <c r="Q514" s="84" t="e">
        <f ca="1">IF($N514,_xll.BDP($K514,Q$4),"[DISABLED]")</f>
        <v>#NAME?</v>
      </c>
      <c r="R514" s="84" t="e">
        <f ca="1">IF($N514,_xll.BDH($K514,R$4,$M514),"[DISABLED]")</f>
        <v>#NAME?</v>
      </c>
      <c r="S514" s="84" t="e">
        <f ca="1">IF($N514,_xll.BDH($K514,S$4,$M514),"[DISABLED]")</f>
        <v>#NAME?</v>
      </c>
      <c r="T514" s="84" t="e">
        <f ca="1">IF($N514,_xll.BDH($K514,T$4,$M514),"[DISABLED]")</f>
        <v>#NAME?</v>
      </c>
      <c r="V514" s="106" t="s">
        <v>9106</v>
      </c>
      <c r="W514" s="107" t="s">
        <v>1055</v>
      </c>
      <c r="X514" s="108">
        <v>42276</v>
      </c>
      <c r="Y514" s="107" t="b">
        <v>1</v>
      </c>
      <c r="Z514" s="107" t="s">
        <v>7177</v>
      </c>
      <c r="AA514" s="107" t="s">
        <v>6569</v>
      </c>
      <c r="AB514" s="107" t="s">
        <v>6569</v>
      </c>
      <c r="AC514" s="107" t="s">
        <v>6569</v>
      </c>
      <c r="AD514" s="107" t="s">
        <v>6569</v>
      </c>
      <c r="AE514" s="107" t="s">
        <v>6569</v>
      </c>
    </row>
    <row r="515" spans="2:31" outlineLevel="1">
      <c r="B515" s="24" t="s">
        <v>5234</v>
      </c>
      <c r="C515" s="24" t="s">
        <v>0</v>
      </c>
      <c r="D515" s="24" t="s">
        <v>57</v>
      </c>
      <c r="E515" s="24" t="s">
        <v>42</v>
      </c>
      <c r="F515" s="24" t="s">
        <v>54</v>
      </c>
      <c r="G515" s="24">
        <v>200</v>
      </c>
      <c r="H515" s="24" t="s">
        <v>3008</v>
      </c>
      <c r="I515" s="24" t="s">
        <v>3157</v>
      </c>
      <c r="J515" s="24" t="s">
        <v>73</v>
      </c>
      <c r="K515" s="72" t="str">
        <f t="shared" si="15"/>
        <v>EUPRC2 ICPL Curncy</v>
      </c>
      <c r="L515" s="25" t="str">
        <f t="shared" si="16"/>
        <v>ICPL</v>
      </c>
      <c r="M515" s="26">
        <f t="shared" ca="1" si="16"/>
        <v>42276</v>
      </c>
      <c r="N515" s="25" t="b">
        <f t="shared" si="16"/>
        <v>1</v>
      </c>
      <c r="O515" s="84" t="e">
        <f ca="1">IF($N515,_xll.BDP($K515,O$4),"[DISABLED]")</f>
        <v>#NAME?</v>
      </c>
      <c r="P515" s="84" t="e">
        <f ca="1">IF($N515,_xll.BDP($K515,P$4),"[DISABLED]")</f>
        <v>#NAME?</v>
      </c>
      <c r="Q515" s="84" t="e">
        <f ca="1">IF($N515,_xll.BDP($K515,Q$4),"[DISABLED]")</f>
        <v>#NAME?</v>
      </c>
      <c r="R515" s="84" t="e">
        <f ca="1">IF($N515,_xll.BDH($K515,R$4,$M515),"[DISABLED]")</f>
        <v>#NAME?</v>
      </c>
      <c r="S515" s="84" t="e">
        <f ca="1">IF($N515,_xll.BDH($K515,S$4,$M515),"[DISABLED]")</f>
        <v>#NAME?</v>
      </c>
      <c r="T515" s="84" t="e">
        <f ca="1">IF($N515,_xll.BDH($K515,T$4,$M515),"[DISABLED]")</f>
        <v>#NAME?</v>
      </c>
      <c r="V515" s="106" t="s">
        <v>9107</v>
      </c>
      <c r="W515" s="107" t="s">
        <v>1055</v>
      </c>
      <c r="X515" s="108">
        <v>42276</v>
      </c>
      <c r="Y515" s="107" t="b">
        <v>1</v>
      </c>
      <c r="Z515" s="107" t="s">
        <v>7178</v>
      </c>
      <c r="AA515" s="107" t="s">
        <v>6569</v>
      </c>
      <c r="AB515" s="107" t="s">
        <v>6569</v>
      </c>
      <c r="AC515" s="107" t="s">
        <v>6569</v>
      </c>
      <c r="AD515" s="107" t="s">
        <v>6569</v>
      </c>
      <c r="AE515" s="107" t="s">
        <v>6569</v>
      </c>
    </row>
    <row r="516" spans="2:31" outlineLevel="1">
      <c r="K516" s="72"/>
      <c r="L516" s="25"/>
      <c r="M516" s="26"/>
      <c r="N516" s="25"/>
      <c r="O516" s="84"/>
      <c r="P516" s="84"/>
      <c r="Q516" s="84"/>
      <c r="R516" s="84"/>
      <c r="S516" s="84"/>
      <c r="T516" s="84"/>
      <c r="V516" s="106"/>
      <c r="W516" s="107"/>
      <c r="X516" s="108"/>
      <c r="Y516" s="107"/>
      <c r="Z516" s="107"/>
      <c r="AA516" s="107"/>
      <c r="AB516" s="107"/>
      <c r="AC516" s="107"/>
      <c r="AD516" s="107"/>
      <c r="AE516" s="107"/>
    </row>
    <row r="517" spans="2:31" outlineLevel="1">
      <c r="B517" s="24" t="s">
        <v>5234</v>
      </c>
      <c r="C517" s="24" t="s">
        <v>0</v>
      </c>
      <c r="D517" s="24" t="s">
        <v>57</v>
      </c>
      <c r="E517" s="24" t="s">
        <v>42</v>
      </c>
      <c r="F517" s="24" t="s">
        <v>58</v>
      </c>
      <c r="G517" s="24">
        <v>-200</v>
      </c>
      <c r="H517" s="24" t="s">
        <v>3008</v>
      </c>
      <c r="I517" s="24" t="s">
        <v>3024</v>
      </c>
      <c r="J517" s="24" t="s">
        <v>73</v>
      </c>
      <c r="K517" s="72" t="str">
        <f t="shared" si="15"/>
        <v>EUPKF2 ICPL Curncy</v>
      </c>
      <c r="L517" s="25" t="str">
        <f t="shared" si="16"/>
        <v>ICPL</v>
      </c>
      <c r="M517" s="26">
        <f t="shared" ca="1" si="16"/>
        <v>42276</v>
      </c>
      <c r="N517" s="25" t="b">
        <f t="shared" si="16"/>
        <v>1</v>
      </c>
      <c r="O517" s="84" t="e">
        <f ca="1">IF($N517,_xll.BDP($K517,O$4),"[DISABLED]")</f>
        <v>#NAME?</v>
      </c>
      <c r="P517" s="84" t="e">
        <f ca="1">IF($N517,_xll.BDP($K517,P$4),"[DISABLED]")</f>
        <v>#NAME?</v>
      </c>
      <c r="Q517" s="84" t="e">
        <f ca="1">IF($N517,_xll.BDP($K517,Q$4),"[DISABLED]")</f>
        <v>#NAME?</v>
      </c>
      <c r="R517" s="84" t="e">
        <f ca="1">IF($N517,_xll.BDH($K517,R$4,$M517),"[DISABLED]")</f>
        <v>#NAME?</v>
      </c>
      <c r="S517" s="84" t="e">
        <f ca="1">IF($N517,_xll.BDH($K517,S$4,$M517),"[DISABLED]")</f>
        <v>#NAME?</v>
      </c>
      <c r="T517" s="84" t="e">
        <f ca="1">IF($N517,_xll.BDH($K517,T$4,$M517),"[DISABLED]")</f>
        <v>#NAME?</v>
      </c>
      <c r="V517" s="106" t="s">
        <v>9108</v>
      </c>
      <c r="W517" s="107" t="s">
        <v>1055</v>
      </c>
      <c r="X517" s="108">
        <v>42276</v>
      </c>
      <c r="Y517" s="107" t="b">
        <v>1</v>
      </c>
      <c r="Z517" s="107" t="s">
        <v>7179</v>
      </c>
      <c r="AA517" s="107" t="s">
        <v>6569</v>
      </c>
      <c r="AB517" s="107" t="s">
        <v>6569</v>
      </c>
      <c r="AC517" s="107" t="s">
        <v>6569</v>
      </c>
      <c r="AD517" s="107" t="s">
        <v>6569</v>
      </c>
      <c r="AE517" s="107" t="s">
        <v>6569</v>
      </c>
    </row>
    <row r="518" spans="2:31" outlineLevel="1">
      <c r="B518" s="24" t="s">
        <v>5234</v>
      </c>
      <c r="C518" s="24" t="s">
        <v>0</v>
      </c>
      <c r="D518" s="24" t="s">
        <v>57</v>
      </c>
      <c r="E518" s="24" t="s">
        <v>42</v>
      </c>
      <c r="F518" s="24" t="s">
        <v>58</v>
      </c>
      <c r="G518" s="24">
        <v>-100</v>
      </c>
      <c r="H518" s="24" t="s">
        <v>3008</v>
      </c>
      <c r="I518" s="24" t="s">
        <v>3044</v>
      </c>
      <c r="J518" s="24" t="s">
        <v>73</v>
      </c>
      <c r="K518" s="72" t="str">
        <f t="shared" ref="K518:K581" si="17">I518&amp;" "&amp;L518&amp;" "&amp;J518</f>
        <v>EUPLF2 ICPL Curncy</v>
      </c>
      <c r="L518" s="25" t="str">
        <f t="shared" ref="L518:N581" si="18">L$4</f>
        <v>ICPL</v>
      </c>
      <c r="M518" s="26">
        <f t="shared" ca="1" si="18"/>
        <v>42276</v>
      </c>
      <c r="N518" s="25" t="b">
        <f t="shared" si="18"/>
        <v>1</v>
      </c>
      <c r="O518" s="84" t="e">
        <f ca="1">IF($N518,_xll.BDP($K518,O$4),"[DISABLED]")</f>
        <v>#NAME?</v>
      </c>
      <c r="P518" s="84" t="e">
        <f ca="1">IF($N518,_xll.BDP($K518,P$4),"[DISABLED]")</f>
        <v>#NAME?</v>
      </c>
      <c r="Q518" s="84" t="e">
        <f ca="1">IF($N518,_xll.BDP($K518,Q$4),"[DISABLED]")</f>
        <v>#NAME?</v>
      </c>
      <c r="R518" s="84" t="e">
        <f ca="1">IF($N518,_xll.BDH($K518,R$4,$M518),"[DISABLED]")</f>
        <v>#NAME?</v>
      </c>
      <c r="S518" s="84" t="e">
        <f ca="1">IF($N518,_xll.BDH($K518,S$4,$M518),"[DISABLED]")</f>
        <v>#NAME?</v>
      </c>
      <c r="T518" s="84" t="e">
        <f ca="1">IF($N518,_xll.BDH($K518,T$4,$M518),"[DISABLED]")</f>
        <v>#NAME?</v>
      </c>
      <c r="V518" s="106" t="s">
        <v>9109</v>
      </c>
      <c r="W518" s="107" t="s">
        <v>1055</v>
      </c>
      <c r="X518" s="108">
        <v>42276</v>
      </c>
      <c r="Y518" s="107" t="b">
        <v>1</v>
      </c>
      <c r="Z518" s="107" t="s">
        <v>7180</v>
      </c>
      <c r="AA518" s="107" t="s">
        <v>6569</v>
      </c>
      <c r="AB518" s="107" t="s">
        <v>6569</v>
      </c>
      <c r="AC518" s="107" t="s">
        <v>6569</v>
      </c>
      <c r="AD518" s="107" t="s">
        <v>6569</v>
      </c>
      <c r="AE518" s="107" t="s">
        <v>6569</v>
      </c>
    </row>
    <row r="519" spans="2:31" outlineLevel="1">
      <c r="B519" s="24" t="s">
        <v>5234</v>
      </c>
      <c r="C519" s="24" t="s">
        <v>0</v>
      </c>
      <c r="D519" s="24" t="s">
        <v>57</v>
      </c>
      <c r="E519" s="24" t="s">
        <v>42</v>
      </c>
      <c r="F519" s="24" t="s">
        <v>58</v>
      </c>
      <c r="G519" s="24">
        <v>-50</v>
      </c>
      <c r="H519" s="24" t="s">
        <v>3008</v>
      </c>
      <c r="I519" s="24" t="s">
        <v>3064</v>
      </c>
      <c r="J519" s="24" t="s">
        <v>73</v>
      </c>
      <c r="K519" s="72" t="str">
        <f t="shared" si="17"/>
        <v>EUPMF2 ICPL Curncy</v>
      </c>
      <c r="L519" s="25" t="str">
        <f t="shared" si="18"/>
        <v>ICPL</v>
      </c>
      <c r="M519" s="26">
        <f t="shared" ca="1" si="18"/>
        <v>42276</v>
      </c>
      <c r="N519" s="25" t="b">
        <f t="shared" si="18"/>
        <v>1</v>
      </c>
      <c r="O519" s="84" t="e">
        <f ca="1">IF($N519,_xll.BDP($K519,O$4),"[DISABLED]")</f>
        <v>#NAME?</v>
      </c>
      <c r="P519" s="84" t="e">
        <f ca="1">IF($N519,_xll.BDP($K519,P$4),"[DISABLED]")</f>
        <v>#NAME?</v>
      </c>
      <c r="Q519" s="84" t="e">
        <f ca="1">IF($N519,_xll.BDP($K519,Q$4),"[DISABLED]")</f>
        <v>#NAME?</v>
      </c>
      <c r="R519" s="84" t="e">
        <f ca="1">IF($N519,_xll.BDH($K519,R$4,$M519),"[DISABLED]")</f>
        <v>#NAME?</v>
      </c>
      <c r="S519" s="84" t="e">
        <f ca="1">IF($N519,_xll.BDH($K519,S$4,$M519),"[DISABLED]")</f>
        <v>#NAME?</v>
      </c>
      <c r="T519" s="84" t="e">
        <f ca="1">IF($N519,_xll.BDH($K519,T$4,$M519),"[DISABLED]")</f>
        <v>#NAME?</v>
      </c>
      <c r="V519" s="106" t="s">
        <v>9110</v>
      </c>
      <c r="W519" s="107" t="s">
        <v>1055</v>
      </c>
      <c r="X519" s="108">
        <v>42276</v>
      </c>
      <c r="Y519" s="107" t="b">
        <v>1</v>
      </c>
      <c r="Z519" s="107" t="s">
        <v>7181</v>
      </c>
      <c r="AA519" s="107" t="s">
        <v>6569</v>
      </c>
      <c r="AB519" s="107" t="s">
        <v>6569</v>
      </c>
      <c r="AC519" s="107" t="s">
        <v>6569</v>
      </c>
      <c r="AD519" s="107" t="s">
        <v>6569</v>
      </c>
      <c r="AE519" s="107" t="s">
        <v>6569</v>
      </c>
    </row>
    <row r="520" spans="2:31" outlineLevel="1">
      <c r="B520" s="24" t="s">
        <v>5234</v>
      </c>
      <c r="C520" s="24" t="s">
        <v>0</v>
      </c>
      <c r="D520" s="24" t="s">
        <v>57</v>
      </c>
      <c r="E520" s="24" t="s">
        <v>42</v>
      </c>
      <c r="F520" s="24" t="s">
        <v>58</v>
      </c>
      <c r="G520" s="24">
        <v>-25</v>
      </c>
      <c r="H520" s="24" t="s">
        <v>3008</v>
      </c>
      <c r="I520" s="24" t="s">
        <v>3084</v>
      </c>
      <c r="J520" s="24" t="s">
        <v>73</v>
      </c>
      <c r="K520" s="72" t="str">
        <f t="shared" si="17"/>
        <v>EUPNF2 ICPL Curncy</v>
      </c>
      <c r="L520" s="25" t="str">
        <f t="shared" si="18"/>
        <v>ICPL</v>
      </c>
      <c r="M520" s="26">
        <f t="shared" ca="1" si="18"/>
        <v>42276</v>
      </c>
      <c r="N520" s="25" t="b">
        <f t="shared" si="18"/>
        <v>1</v>
      </c>
      <c r="O520" s="84" t="e">
        <f ca="1">IF($N520,_xll.BDP($K520,O$4),"[DISABLED]")</f>
        <v>#NAME?</v>
      </c>
      <c r="P520" s="84" t="e">
        <f ca="1">IF($N520,_xll.BDP($K520,P$4),"[DISABLED]")</f>
        <v>#NAME?</v>
      </c>
      <c r="Q520" s="84" t="e">
        <f ca="1">IF($N520,_xll.BDP($K520,Q$4),"[DISABLED]")</f>
        <v>#NAME?</v>
      </c>
      <c r="R520" s="84" t="e">
        <f ca="1">IF($N520,_xll.BDH($K520,R$4,$M520),"[DISABLED]")</f>
        <v>#NAME?</v>
      </c>
      <c r="S520" s="84" t="e">
        <f ca="1">IF($N520,_xll.BDH($K520,S$4,$M520),"[DISABLED]")</f>
        <v>#NAME?</v>
      </c>
      <c r="T520" s="84" t="e">
        <f ca="1">IF($N520,_xll.BDH($K520,T$4,$M520),"[DISABLED]")</f>
        <v>#NAME?</v>
      </c>
      <c r="V520" s="106" t="s">
        <v>9111</v>
      </c>
      <c r="W520" s="107" t="s">
        <v>1055</v>
      </c>
      <c r="X520" s="108">
        <v>42276</v>
      </c>
      <c r="Y520" s="107" t="b">
        <v>1</v>
      </c>
      <c r="Z520" s="107" t="s">
        <v>7182</v>
      </c>
      <c r="AA520" s="107" t="s">
        <v>6569</v>
      </c>
      <c r="AB520" s="107" t="s">
        <v>6569</v>
      </c>
      <c r="AC520" s="107" t="s">
        <v>6569</v>
      </c>
      <c r="AD520" s="107" t="s">
        <v>6569</v>
      </c>
      <c r="AE520" s="107" t="s">
        <v>6569</v>
      </c>
    </row>
    <row r="521" spans="2:31" outlineLevel="1">
      <c r="B521" s="24" t="s">
        <v>5234</v>
      </c>
      <c r="C521" s="24" t="s">
        <v>0</v>
      </c>
      <c r="D521" s="24" t="s">
        <v>57</v>
      </c>
      <c r="E521" s="24" t="s">
        <v>42</v>
      </c>
      <c r="F521" s="24" t="s">
        <v>58</v>
      </c>
      <c r="G521" s="24">
        <v>25</v>
      </c>
      <c r="H521" s="24" t="s">
        <v>3008</v>
      </c>
      <c r="I521" s="24" t="s">
        <v>3104</v>
      </c>
      <c r="J521" s="24" t="s">
        <v>73</v>
      </c>
      <c r="K521" s="72" t="str">
        <f t="shared" si="17"/>
        <v>EUPOF2 ICPL Curncy</v>
      </c>
      <c r="L521" s="25" t="str">
        <f t="shared" si="18"/>
        <v>ICPL</v>
      </c>
      <c r="M521" s="26">
        <f t="shared" ca="1" si="18"/>
        <v>42276</v>
      </c>
      <c r="N521" s="25" t="b">
        <f t="shared" si="18"/>
        <v>1</v>
      </c>
      <c r="O521" s="84" t="e">
        <f ca="1">IF($N521,_xll.BDP($K521,O$4),"[DISABLED]")</f>
        <v>#NAME?</v>
      </c>
      <c r="P521" s="84" t="e">
        <f ca="1">IF($N521,_xll.BDP($K521,P$4),"[DISABLED]")</f>
        <v>#NAME?</v>
      </c>
      <c r="Q521" s="84" t="e">
        <f ca="1">IF($N521,_xll.BDP($K521,Q$4),"[DISABLED]")</f>
        <v>#NAME?</v>
      </c>
      <c r="R521" s="84" t="e">
        <f ca="1">IF($N521,_xll.BDH($K521,R$4,$M521),"[DISABLED]")</f>
        <v>#NAME?</v>
      </c>
      <c r="S521" s="84" t="e">
        <f ca="1">IF($N521,_xll.BDH($K521,S$4,$M521),"[DISABLED]")</f>
        <v>#NAME?</v>
      </c>
      <c r="T521" s="84" t="e">
        <f ca="1">IF($N521,_xll.BDH($K521,T$4,$M521),"[DISABLED]")</f>
        <v>#NAME?</v>
      </c>
      <c r="V521" s="106" t="s">
        <v>9112</v>
      </c>
      <c r="W521" s="107" t="s">
        <v>1055</v>
      </c>
      <c r="X521" s="108">
        <v>42276</v>
      </c>
      <c r="Y521" s="107" t="b">
        <v>1</v>
      </c>
      <c r="Z521" s="107" t="s">
        <v>7183</v>
      </c>
      <c r="AA521" s="107" t="s">
        <v>6569</v>
      </c>
      <c r="AB521" s="107" t="s">
        <v>6569</v>
      </c>
      <c r="AC521" s="107" t="s">
        <v>6569</v>
      </c>
      <c r="AD521" s="107" t="s">
        <v>6569</v>
      </c>
      <c r="AE521" s="107" t="s">
        <v>6569</v>
      </c>
    </row>
    <row r="522" spans="2:31" outlineLevel="1">
      <c r="B522" s="24" t="s">
        <v>5234</v>
      </c>
      <c r="C522" s="24" t="s">
        <v>0</v>
      </c>
      <c r="D522" s="24" t="s">
        <v>57</v>
      </c>
      <c r="E522" s="24" t="s">
        <v>42</v>
      </c>
      <c r="F522" s="24" t="s">
        <v>58</v>
      </c>
      <c r="G522" s="24">
        <v>50</v>
      </c>
      <c r="H522" s="24" t="s">
        <v>3008</v>
      </c>
      <c r="I522" s="24" t="s">
        <v>3124</v>
      </c>
      <c r="J522" s="24" t="s">
        <v>73</v>
      </c>
      <c r="K522" s="72" t="str">
        <f t="shared" si="17"/>
        <v>EUPPF2 ICPL Curncy</v>
      </c>
      <c r="L522" s="25" t="str">
        <f t="shared" si="18"/>
        <v>ICPL</v>
      </c>
      <c r="M522" s="26">
        <f t="shared" ca="1" si="18"/>
        <v>42276</v>
      </c>
      <c r="N522" s="25" t="b">
        <f t="shared" si="18"/>
        <v>1</v>
      </c>
      <c r="O522" s="84" t="e">
        <f ca="1">IF($N522,_xll.BDP($K522,O$4),"[DISABLED]")</f>
        <v>#NAME?</v>
      </c>
      <c r="P522" s="84" t="e">
        <f ca="1">IF($N522,_xll.BDP($K522,P$4),"[DISABLED]")</f>
        <v>#NAME?</v>
      </c>
      <c r="Q522" s="84" t="e">
        <f ca="1">IF($N522,_xll.BDP($K522,Q$4),"[DISABLED]")</f>
        <v>#NAME?</v>
      </c>
      <c r="R522" s="84" t="e">
        <f ca="1">IF($N522,_xll.BDH($K522,R$4,$M522),"[DISABLED]")</f>
        <v>#NAME?</v>
      </c>
      <c r="S522" s="84" t="e">
        <f ca="1">IF($N522,_xll.BDH($K522,S$4,$M522),"[DISABLED]")</f>
        <v>#NAME?</v>
      </c>
      <c r="T522" s="84" t="e">
        <f ca="1">IF($N522,_xll.BDH($K522,T$4,$M522),"[DISABLED]")</f>
        <v>#NAME?</v>
      </c>
      <c r="V522" s="106" t="s">
        <v>9113</v>
      </c>
      <c r="W522" s="107" t="s">
        <v>1055</v>
      </c>
      <c r="X522" s="108">
        <v>42276</v>
      </c>
      <c r="Y522" s="107" t="b">
        <v>1</v>
      </c>
      <c r="Z522" s="107" t="s">
        <v>7184</v>
      </c>
      <c r="AA522" s="107" t="s">
        <v>6569</v>
      </c>
      <c r="AB522" s="107" t="s">
        <v>6569</v>
      </c>
      <c r="AC522" s="107" t="s">
        <v>6569</v>
      </c>
      <c r="AD522" s="107" t="s">
        <v>6569</v>
      </c>
      <c r="AE522" s="107" t="s">
        <v>6569</v>
      </c>
    </row>
    <row r="523" spans="2:31" outlineLevel="1">
      <c r="B523" s="24" t="s">
        <v>5234</v>
      </c>
      <c r="C523" s="24" t="s">
        <v>0</v>
      </c>
      <c r="D523" s="24" t="s">
        <v>57</v>
      </c>
      <c r="E523" s="24" t="s">
        <v>42</v>
      </c>
      <c r="F523" s="24" t="s">
        <v>58</v>
      </c>
      <c r="G523" s="24">
        <v>100</v>
      </c>
      <c r="H523" s="24" t="s">
        <v>3008</v>
      </c>
      <c r="I523" s="24" t="s">
        <v>3144</v>
      </c>
      <c r="J523" s="24" t="s">
        <v>73</v>
      </c>
      <c r="K523" s="72" t="str">
        <f t="shared" si="17"/>
        <v>EUPQF2 ICPL Curncy</v>
      </c>
      <c r="L523" s="25" t="str">
        <f t="shared" si="18"/>
        <v>ICPL</v>
      </c>
      <c r="M523" s="26">
        <f t="shared" ca="1" si="18"/>
        <v>42276</v>
      </c>
      <c r="N523" s="25" t="b">
        <f t="shared" si="18"/>
        <v>1</v>
      </c>
      <c r="O523" s="84" t="e">
        <f ca="1">IF($N523,_xll.BDP($K523,O$4),"[DISABLED]")</f>
        <v>#NAME?</v>
      </c>
      <c r="P523" s="84" t="e">
        <f ca="1">IF($N523,_xll.BDP($K523,P$4),"[DISABLED]")</f>
        <v>#NAME?</v>
      </c>
      <c r="Q523" s="84" t="e">
        <f ca="1">IF($N523,_xll.BDP($K523,Q$4),"[DISABLED]")</f>
        <v>#NAME?</v>
      </c>
      <c r="R523" s="84" t="e">
        <f ca="1">IF($N523,_xll.BDH($K523,R$4,$M523),"[DISABLED]")</f>
        <v>#NAME?</v>
      </c>
      <c r="S523" s="84" t="e">
        <f ca="1">IF($N523,_xll.BDH($K523,S$4,$M523),"[DISABLED]")</f>
        <v>#NAME?</v>
      </c>
      <c r="T523" s="84" t="e">
        <f ca="1">IF($N523,_xll.BDH($K523,T$4,$M523),"[DISABLED]")</f>
        <v>#NAME?</v>
      </c>
      <c r="V523" s="106" t="s">
        <v>9114</v>
      </c>
      <c r="W523" s="107" t="s">
        <v>1055</v>
      </c>
      <c r="X523" s="108">
        <v>42276</v>
      </c>
      <c r="Y523" s="107" t="b">
        <v>1</v>
      </c>
      <c r="Z523" s="107" t="s">
        <v>7185</v>
      </c>
      <c r="AA523" s="107" t="s">
        <v>6569</v>
      </c>
      <c r="AB523" s="107" t="s">
        <v>6569</v>
      </c>
      <c r="AC523" s="107" t="s">
        <v>6569</v>
      </c>
      <c r="AD523" s="107" t="s">
        <v>6569</v>
      </c>
      <c r="AE523" s="107" t="s">
        <v>6569</v>
      </c>
    </row>
    <row r="524" spans="2:31" outlineLevel="1">
      <c r="B524" s="24" t="s">
        <v>5234</v>
      </c>
      <c r="C524" s="24" t="s">
        <v>0</v>
      </c>
      <c r="D524" s="24" t="s">
        <v>57</v>
      </c>
      <c r="E524" s="24" t="s">
        <v>42</v>
      </c>
      <c r="F524" s="24" t="s">
        <v>58</v>
      </c>
      <c r="G524" s="24">
        <v>200</v>
      </c>
      <c r="H524" s="24" t="s">
        <v>3008</v>
      </c>
      <c r="I524" s="24" t="s">
        <v>3163</v>
      </c>
      <c r="J524" s="24" t="s">
        <v>73</v>
      </c>
      <c r="K524" s="72" t="str">
        <f t="shared" si="17"/>
        <v>EUPR2 ICPL Curncy</v>
      </c>
      <c r="L524" s="25" t="str">
        <f t="shared" si="18"/>
        <v>ICPL</v>
      </c>
      <c r="M524" s="26">
        <f t="shared" ca="1" si="18"/>
        <v>42276</v>
      </c>
      <c r="N524" s="25" t="b">
        <f t="shared" si="18"/>
        <v>1</v>
      </c>
      <c r="O524" s="84" t="e">
        <f ca="1">IF($N524,_xll.BDP($K524,O$4),"[DISABLED]")</f>
        <v>#NAME?</v>
      </c>
      <c r="P524" s="84" t="e">
        <f ca="1">IF($N524,_xll.BDP($K524,P$4),"[DISABLED]")</f>
        <v>#NAME?</v>
      </c>
      <c r="Q524" s="84" t="e">
        <f ca="1">IF($N524,_xll.BDP($K524,Q$4),"[DISABLED]")</f>
        <v>#NAME?</v>
      </c>
      <c r="R524" s="84" t="e">
        <f ca="1">IF($N524,_xll.BDH($K524,R$4,$M524),"[DISABLED]")</f>
        <v>#NAME?</v>
      </c>
      <c r="S524" s="84" t="e">
        <f ca="1">IF($N524,_xll.BDH($K524,S$4,$M524),"[DISABLED]")</f>
        <v>#NAME?</v>
      </c>
      <c r="T524" s="84" t="e">
        <f ca="1">IF($N524,_xll.BDH($K524,T$4,$M524),"[DISABLED]")</f>
        <v>#NAME?</v>
      </c>
      <c r="V524" s="106" t="s">
        <v>9115</v>
      </c>
      <c r="W524" s="107" t="s">
        <v>1055</v>
      </c>
      <c r="X524" s="108">
        <v>42276</v>
      </c>
      <c r="Y524" s="107" t="b">
        <v>1</v>
      </c>
      <c r="Z524" s="107" t="s">
        <v>7186</v>
      </c>
      <c r="AA524" s="107" t="s">
        <v>6569</v>
      </c>
      <c r="AB524" s="107" t="s">
        <v>6569</v>
      </c>
      <c r="AC524" s="107" t="s">
        <v>6569</v>
      </c>
      <c r="AD524" s="107" t="s">
        <v>6569</v>
      </c>
      <c r="AE524" s="107" t="s">
        <v>6569</v>
      </c>
    </row>
    <row r="525" spans="2:31" outlineLevel="1">
      <c r="K525" s="72"/>
      <c r="L525" s="25"/>
      <c r="M525" s="26"/>
      <c r="N525" s="25"/>
      <c r="O525" s="84"/>
      <c r="P525" s="84"/>
      <c r="Q525" s="84"/>
      <c r="R525" s="84"/>
      <c r="S525" s="84"/>
      <c r="T525" s="84"/>
      <c r="V525" s="106"/>
      <c r="W525" s="107"/>
      <c r="X525" s="108"/>
      <c r="Y525" s="107"/>
      <c r="Z525" s="107"/>
      <c r="AA525" s="107"/>
      <c r="AB525" s="107"/>
      <c r="AC525" s="107"/>
      <c r="AD525" s="107"/>
      <c r="AE525" s="107"/>
    </row>
    <row r="526" spans="2:31" outlineLevel="1">
      <c r="B526" s="24" t="s">
        <v>5234</v>
      </c>
      <c r="C526" s="24" t="s">
        <v>0</v>
      </c>
      <c r="D526" s="24" t="s">
        <v>57</v>
      </c>
      <c r="E526" s="24" t="s">
        <v>42</v>
      </c>
      <c r="F526" s="24" t="s">
        <v>41</v>
      </c>
      <c r="G526" s="24">
        <v>-200</v>
      </c>
      <c r="H526" s="24" t="s">
        <v>3008</v>
      </c>
      <c r="I526" s="24" t="s">
        <v>3168</v>
      </c>
      <c r="J526" s="24" t="s">
        <v>73</v>
      </c>
      <c r="K526" s="72" t="str">
        <f t="shared" si="17"/>
        <v>EUPK12 ICPL Curncy</v>
      </c>
      <c r="L526" s="25" t="str">
        <f t="shared" si="18"/>
        <v>ICPL</v>
      </c>
      <c r="M526" s="26">
        <f t="shared" ca="1" si="18"/>
        <v>42276</v>
      </c>
      <c r="N526" s="25" t="b">
        <f t="shared" si="18"/>
        <v>1</v>
      </c>
      <c r="O526" s="84" t="e">
        <f ca="1">IF($N526,_xll.BDP($K526,O$4),"[DISABLED]")</f>
        <v>#NAME?</v>
      </c>
      <c r="P526" s="84" t="e">
        <f ca="1">IF($N526,_xll.BDP($K526,P$4),"[DISABLED]")</f>
        <v>#NAME?</v>
      </c>
      <c r="Q526" s="84" t="e">
        <f ca="1">IF($N526,_xll.BDP($K526,Q$4),"[DISABLED]")</f>
        <v>#NAME?</v>
      </c>
      <c r="R526" s="84" t="e">
        <f ca="1">IF($N526,_xll.BDH($K526,R$4,$M526),"[DISABLED]")</f>
        <v>#NAME?</v>
      </c>
      <c r="S526" s="84" t="e">
        <f ca="1">IF($N526,_xll.BDH($K526,S$4,$M526),"[DISABLED]")</f>
        <v>#NAME?</v>
      </c>
      <c r="T526" s="84" t="e">
        <f ca="1">IF($N526,_xll.BDH($K526,T$4,$M526),"[DISABLED]")</f>
        <v>#NAME?</v>
      </c>
      <c r="V526" s="106" t="s">
        <v>9116</v>
      </c>
      <c r="W526" s="107" t="s">
        <v>1055</v>
      </c>
      <c r="X526" s="108">
        <v>42276</v>
      </c>
      <c r="Y526" s="107" t="b">
        <v>1</v>
      </c>
      <c r="Z526" s="107" t="s">
        <v>7187</v>
      </c>
      <c r="AA526" s="107" t="s">
        <v>6569</v>
      </c>
      <c r="AB526" s="107" t="s">
        <v>6569</v>
      </c>
      <c r="AC526" s="107" t="s">
        <v>6569</v>
      </c>
      <c r="AD526" s="107" t="s">
        <v>6569</v>
      </c>
      <c r="AE526" s="107" t="s">
        <v>6569</v>
      </c>
    </row>
    <row r="527" spans="2:31" outlineLevel="1">
      <c r="B527" s="24" t="s">
        <v>5234</v>
      </c>
      <c r="C527" s="24" t="s">
        <v>0</v>
      </c>
      <c r="D527" s="24" t="s">
        <v>57</v>
      </c>
      <c r="E527" s="24" t="s">
        <v>42</v>
      </c>
      <c r="F527" s="24" t="s">
        <v>41</v>
      </c>
      <c r="G527" s="24">
        <v>-100</v>
      </c>
      <c r="H527" s="24" t="s">
        <v>3008</v>
      </c>
      <c r="I527" s="24" t="s">
        <v>3188</v>
      </c>
      <c r="J527" s="24" t="s">
        <v>73</v>
      </c>
      <c r="K527" s="72" t="str">
        <f t="shared" si="17"/>
        <v>EUPL12 ICPL Curncy</v>
      </c>
      <c r="L527" s="25" t="str">
        <f t="shared" si="18"/>
        <v>ICPL</v>
      </c>
      <c r="M527" s="26">
        <f t="shared" ca="1" si="18"/>
        <v>42276</v>
      </c>
      <c r="N527" s="25" t="b">
        <f t="shared" si="18"/>
        <v>1</v>
      </c>
      <c r="O527" s="84" t="e">
        <f ca="1">IF($N527,_xll.BDP($K527,O$4),"[DISABLED]")</f>
        <v>#NAME?</v>
      </c>
      <c r="P527" s="84" t="e">
        <f ca="1">IF($N527,_xll.BDP($K527,P$4),"[DISABLED]")</f>
        <v>#NAME?</v>
      </c>
      <c r="Q527" s="84" t="e">
        <f ca="1">IF($N527,_xll.BDP($K527,Q$4),"[DISABLED]")</f>
        <v>#NAME?</v>
      </c>
      <c r="R527" s="84" t="e">
        <f ca="1">IF($N527,_xll.BDH($K527,R$4,$M527),"[DISABLED]")</f>
        <v>#NAME?</v>
      </c>
      <c r="S527" s="84" t="e">
        <f ca="1">IF($N527,_xll.BDH($K527,S$4,$M527),"[DISABLED]")</f>
        <v>#NAME?</v>
      </c>
      <c r="T527" s="84" t="e">
        <f ca="1">IF($N527,_xll.BDH($K527,T$4,$M527),"[DISABLED]")</f>
        <v>#NAME?</v>
      </c>
      <c r="V527" s="106" t="s">
        <v>9117</v>
      </c>
      <c r="W527" s="107" t="s">
        <v>1055</v>
      </c>
      <c r="X527" s="108">
        <v>42276</v>
      </c>
      <c r="Y527" s="107" t="b">
        <v>1</v>
      </c>
      <c r="Z527" s="107" t="s">
        <v>7188</v>
      </c>
      <c r="AA527" s="107" t="s">
        <v>6569</v>
      </c>
      <c r="AB527" s="107" t="s">
        <v>6569</v>
      </c>
      <c r="AC527" s="107" t="s">
        <v>6569</v>
      </c>
      <c r="AD527" s="107" t="s">
        <v>6569</v>
      </c>
      <c r="AE527" s="107" t="s">
        <v>6569</v>
      </c>
    </row>
    <row r="528" spans="2:31" outlineLevel="1">
      <c r="B528" s="24" t="s">
        <v>5234</v>
      </c>
      <c r="C528" s="24" t="s">
        <v>0</v>
      </c>
      <c r="D528" s="24" t="s">
        <v>57</v>
      </c>
      <c r="E528" s="24" t="s">
        <v>42</v>
      </c>
      <c r="F528" s="24" t="s">
        <v>41</v>
      </c>
      <c r="G528" s="24">
        <v>-50</v>
      </c>
      <c r="H528" s="24" t="s">
        <v>3008</v>
      </c>
      <c r="I528" s="24" t="s">
        <v>3208</v>
      </c>
      <c r="J528" s="24" t="s">
        <v>73</v>
      </c>
      <c r="K528" s="72" t="str">
        <f t="shared" si="17"/>
        <v>EUPM12 ICPL Curncy</v>
      </c>
      <c r="L528" s="25" t="str">
        <f t="shared" si="18"/>
        <v>ICPL</v>
      </c>
      <c r="M528" s="26">
        <f t="shared" ca="1" si="18"/>
        <v>42276</v>
      </c>
      <c r="N528" s="25" t="b">
        <f t="shared" si="18"/>
        <v>1</v>
      </c>
      <c r="O528" s="84" t="e">
        <f ca="1">IF($N528,_xll.BDP($K528,O$4),"[DISABLED]")</f>
        <v>#NAME?</v>
      </c>
      <c r="P528" s="84" t="e">
        <f ca="1">IF($N528,_xll.BDP($K528,P$4),"[DISABLED]")</f>
        <v>#NAME?</v>
      </c>
      <c r="Q528" s="84" t="e">
        <f ca="1">IF($N528,_xll.BDP($K528,Q$4),"[DISABLED]")</f>
        <v>#NAME?</v>
      </c>
      <c r="R528" s="84" t="e">
        <f ca="1">IF($N528,_xll.BDH($K528,R$4,$M528),"[DISABLED]")</f>
        <v>#NAME?</v>
      </c>
      <c r="S528" s="84" t="e">
        <f ca="1">IF($N528,_xll.BDH($K528,S$4,$M528),"[DISABLED]")</f>
        <v>#NAME?</v>
      </c>
      <c r="T528" s="84" t="e">
        <f ca="1">IF($N528,_xll.BDH($K528,T$4,$M528),"[DISABLED]")</f>
        <v>#NAME?</v>
      </c>
      <c r="V528" s="106" t="s">
        <v>9118</v>
      </c>
      <c r="W528" s="107" t="s">
        <v>1055</v>
      </c>
      <c r="X528" s="108">
        <v>42276</v>
      </c>
      <c r="Y528" s="107" t="b">
        <v>1</v>
      </c>
      <c r="Z528" s="107" t="s">
        <v>7189</v>
      </c>
      <c r="AA528" s="107" t="s">
        <v>6569</v>
      </c>
      <c r="AB528" s="107" t="s">
        <v>6569</v>
      </c>
      <c r="AC528" s="107" t="s">
        <v>6569</v>
      </c>
      <c r="AD528" s="107" t="s">
        <v>6569</v>
      </c>
      <c r="AE528" s="107" t="s">
        <v>6569</v>
      </c>
    </row>
    <row r="529" spans="2:31" outlineLevel="1">
      <c r="B529" s="24" t="s">
        <v>5234</v>
      </c>
      <c r="C529" s="24" t="s">
        <v>0</v>
      </c>
      <c r="D529" s="24" t="s">
        <v>57</v>
      </c>
      <c r="E529" s="24" t="s">
        <v>42</v>
      </c>
      <c r="F529" s="24" t="s">
        <v>41</v>
      </c>
      <c r="G529" s="24">
        <v>-25</v>
      </c>
      <c r="H529" s="24" t="s">
        <v>3008</v>
      </c>
      <c r="I529" s="24" t="s">
        <v>3228</v>
      </c>
      <c r="J529" s="24" t="s">
        <v>73</v>
      </c>
      <c r="K529" s="72" t="str">
        <f t="shared" si="17"/>
        <v>EUPN12 ICPL Curncy</v>
      </c>
      <c r="L529" s="25" t="str">
        <f t="shared" si="18"/>
        <v>ICPL</v>
      </c>
      <c r="M529" s="26">
        <f t="shared" ca="1" si="18"/>
        <v>42276</v>
      </c>
      <c r="N529" s="25" t="b">
        <f t="shared" si="18"/>
        <v>1</v>
      </c>
      <c r="O529" s="84" t="e">
        <f ca="1">IF($N529,_xll.BDP($K529,O$4),"[DISABLED]")</f>
        <v>#NAME?</v>
      </c>
      <c r="P529" s="84" t="e">
        <f ca="1">IF($N529,_xll.BDP($K529,P$4),"[DISABLED]")</f>
        <v>#NAME?</v>
      </c>
      <c r="Q529" s="84" t="e">
        <f ca="1">IF($N529,_xll.BDP($K529,Q$4),"[DISABLED]")</f>
        <v>#NAME?</v>
      </c>
      <c r="R529" s="84" t="e">
        <f ca="1">IF($N529,_xll.BDH($K529,R$4,$M529),"[DISABLED]")</f>
        <v>#NAME?</v>
      </c>
      <c r="S529" s="84" t="e">
        <f ca="1">IF($N529,_xll.BDH($K529,S$4,$M529),"[DISABLED]")</f>
        <v>#NAME?</v>
      </c>
      <c r="T529" s="84" t="e">
        <f ca="1">IF($N529,_xll.BDH($K529,T$4,$M529),"[DISABLED]")</f>
        <v>#NAME?</v>
      </c>
      <c r="V529" s="106" t="s">
        <v>9119</v>
      </c>
      <c r="W529" s="107" t="s">
        <v>1055</v>
      </c>
      <c r="X529" s="108">
        <v>42276</v>
      </c>
      <c r="Y529" s="107" t="b">
        <v>1</v>
      </c>
      <c r="Z529" s="107" t="s">
        <v>7190</v>
      </c>
      <c r="AA529" s="107" t="s">
        <v>6569</v>
      </c>
      <c r="AB529" s="107" t="s">
        <v>6569</v>
      </c>
      <c r="AC529" s="107" t="s">
        <v>6569</v>
      </c>
      <c r="AD529" s="107" t="s">
        <v>6569</v>
      </c>
      <c r="AE529" s="107" t="s">
        <v>6569</v>
      </c>
    </row>
    <row r="530" spans="2:31" outlineLevel="1">
      <c r="B530" s="24" t="s">
        <v>5234</v>
      </c>
      <c r="C530" s="24" t="s">
        <v>0</v>
      </c>
      <c r="D530" s="24" t="s">
        <v>57</v>
      </c>
      <c r="E530" s="24" t="s">
        <v>42</v>
      </c>
      <c r="F530" s="24" t="s">
        <v>41</v>
      </c>
      <c r="G530" s="24">
        <v>25</v>
      </c>
      <c r="H530" s="24" t="s">
        <v>3008</v>
      </c>
      <c r="I530" s="24" t="s">
        <v>3248</v>
      </c>
      <c r="J530" s="24" t="s">
        <v>73</v>
      </c>
      <c r="K530" s="72" t="str">
        <f t="shared" si="17"/>
        <v>EUPO12 ICPL Curncy</v>
      </c>
      <c r="L530" s="25" t="str">
        <f t="shared" si="18"/>
        <v>ICPL</v>
      </c>
      <c r="M530" s="26">
        <f t="shared" ca="1" si="18"/>
        <v>42276</v>
      </c>
      <c r="N530" s="25" t="b">
        <f t="shared" si="18"/>
        <v>1</v>
      </c>
      <c r="O530" s="84" t="e">
        <f ca="1">IF($N530,_xll.BDP($K530,O$4),"[DISABLED]")</f>
        <v>#NAME?</v>
      </c>
      <c r="P530" s="84" t="e">
        <f ca="1">IF($N530,_xll.BDP($K530,P$4),"[DISABLED]")</f>
        <v>#NAME?</v>
      </c>
      <c r="Q530" s="84" t="e">
        <f ca="1">IF($N530,_xll.BDP($K530,Q$4),"[DISABLED]")</f>
        <v>#NAME?</v>
      </c>
      <c r="R530" s="84" t="e">
        <f ca="1">IF($N530,_xll.BDH($K530,R$4,$M530),"[DISABLED]")</f>
        <v>#NAME?</v>
      </c>
      <c r="S530" s="84" t="e">
        <f ca="1">IF($N530,_xll.BDH($K530,S$4,$M530),"[DISABLED]")</f>
        <v>#NAME?</v>
      </c>
      <c r="T530" s="84" t="e">
        <f ca="1">IF($N530,_xll.BDH($K530,T$4,$M530),"[DISABLED]")</f>
        <v>#NAME?</v>
      </c>
      <c r="V530" s="106" t="s">
        <v>9120</v>
      </c>
      <c r="W530" s="107" t="s">
        <v>1055</v>
      </c>
      <c r="X530" s="108">
        <v>42276</v>
      </c>
      <c r="Y530" s="107" t="b">
        <v>1</v>
      </c>
      <c r="Z530" s="107" t="s">
        <v>7191</v>
      </c>
      <c r="AA530" s="107" t="s">
        <v>6569</v>
      </c>
      <c r="AB530" s="107" t="s">
        <v>6569</v>
      </c>
      <c r="AC530" s="107" t="s">
        <v>6569</v>
      </c>
      <c r="AD530" s="107" t="s">
        <v>6569</v>
      </c>
      <c r="AE530" s="107" t="s">
        <v>6569</v>
      </c>
    </row>
    <row r="531" spans="2:31" outlineLevel="1">
      <c r="B531" s="24" t="s">
        <v>5234</v>
      </c>
      <c r="C531" s="24" t="s">
        <v>0</v>
      </c>
      <c r="D531" s="24" t="s">
        <v>57</v>
      </c>
      <c r="E531" s="24" t="s">
        <v>42</v>
      </c>
      <c r="F531" s="24" t="s">
        <v>41</v>
      </c>
      <c r="G531" s="24">
        <v>50</v>
      </c>
      <c r="H531" s="24" t="s">
        <v>3008</v>
      </c>
      <c r="I531" s="24" t="s">
        <v>3268</v>
      </c>
      <c r="J531" s="24" t="s">
        <v>73</v>
      </c>
      <c r="K531" s="72" t="str">
        <f t="shared" si="17"/>
        <v>EUPP12 ICPL Curncy</v>
      </c>
      <c r="L531" s="25" t="str">
        <f t="shared" si="18"/>
        <v>ICPL</v>
      </c>
      <c r="M531" s="26">
        <f t="shared" ca="1" si="18"/>
        <v>42276</v>
      </c>
      <c r="N531" s="25" t="b">
        <f t="shared" si="18"/>
        <v>1</v>
      </c>
      <c r="O531" s="84" t="e">
        <f ca="1">IF($N531,_xll.BDP($K531,O$4),"[DISABLED]")</f>
        <v>#NAME?</v>
      </c>
      <c r="P531" s="84" t="e">
        <f ca="1">IF($N531,_xll.BDP($K531,P$4),"[DISABLED]")</f>
        <v>#NAME?</v>
      </c>
      <c r="Q531" s="84" t="e">
        <f ca="1">IF($N531,_xll.BDP($K531,Q$4),"[DISABLED]")</f>
        <v>#NAME?</v>
      </c>
      <c r="R531" s="84" t="e">
        <f ca="1">IF($N531,_xll.BDH($K531,R$4,$M531),"[DISABLED]")</f>
        <v>#NAME?</v>
      </c>
      <c r="S531" s="84" t="e">
        <f ca="1">IF($N531,_xll.BDH($K531,S$4,$M531),"[DISABLED]")</f>
        <v>#NAME?</v>
      </c>
      <c r="T531" s="84" t="e">
        <f ca="1">IF($N531,_xll.BDH($K531,T$4,$M531),"[DISABLED]")</f>
        <v>#NAME?</v>
      </c>
      <c r="V531" s="106" t="s">
        <v>9121</v>
      </c>
      <c r="W531" s="107" t="s">
        <v>1055</v>
      </c>
      <c r="X531" s="108">
        <v>42276</v>
      </c>
      <c r="Y531" s="107" t="b">
        <v>1</v>
      </c>
      <c r="Z531" s="107" t="s">
        <v>7192</v>
      </c>
      <c r="AA531" s="107" t="s">
        <v>6569</v>
      </c>
      <c r="AB531" s="107" t="s">
        <v>6569</v>
      </c>
      <c r="AC531" s="107" t="s">
        <v>6569</v>
      </c>
      <c r="AD531" s="107" t="s">
        <v>6569</v>
      </c>
      <c r="AE531" s="107" t="s">
        <v>6569</v>
      </c>
    </row>
    <row r="532" spans="2:31" outlineLevel="1">
      <c r="B532" s="24" t="s">
        <v>5234</v>
      </c>
      <c r="C532" s="24" t="s">
        <v>0</v>
      </c>
      <c r="D532" s="24" t="s">
        <v>57</v>
      </c>
      <c r="E532" s="24" t="s">
        <v>42</v>
      </c>
      <c r="F532" s="24" t="s">
        <v>41</v>
      </c>
      <c r="G532" s="24">
        <v>100</v>
      </c>
      <c r="H532" s="24" t="s">
        <v>3008</v>
      </c>
      <c r="I532" s="24" t="s">
        <v>3288</v>
      </c>
      <c r="J532" s="24" t="s">
        <v>73</v>
      </c>
      <c r="K532" s="72" t="str">
        <f t="shared" si="17"/>
        <v>EUPQ12 ICPL Curncy</v>
      </c>
      <c r="L532" s="25" t="str">
        <f t="shared" si="18"/>
        <v>ICPL</v>
      </c>
      <c r="M532" s="26">
        <f t="shared" ca="1" si="18"/>
        <v>42276</v>
      </c>
      <c r="N532" s="25" t="b">
        <f t="shared" si="18"/>
        <v>1</v>
      </c>
      <c r="O532" s="84" t="e">
        <f ca="1">IF($N532,_xll.BDP($K532,O$4),"[DISABLED]")</f>
        <v>#NAME?</v>
      </c>
      <c r="P532" s="84" t="e">
        <f ca="1">IF($N532,_xll.BDP($K532,P$4),"[DISABLED]")</f>
        <v>#NAME?</v>
      </c>
      <c r="Q532" s="84" t="e">
        <f ca="1">IF($N532,_xll.BDP($K532,Q$4),"[DISABLED]")</f>
        <v>#NAME?</v>
      </c>
      <c r="R532" s="84" t="e">
        <f ca="1">IF($N532,_xll.BDH($K532,R$4,$M532),"[DISABLED]")</f>
        <v>#NAME?</v>
      </c>
      <c r="S532" s="84" t="e">
        <f ca="1">IF($N532,_xll.BDH($K532,S$4,$M532),"[DISABLED]")</f>
        <v>#NAME?</v>
      </c>
      <c r="T532" s="84" t="e">
        <f ca="1">IF($N532,_xll.BDH($K532,T$4,$M532),"[DISABLED]")</f>
        <v>#NAME?</v>
      </c>
      <c r="V532" s="106" t="s">
        <v>9122</v>
      </c>
      <c r="W532" s="107" t="s">
        <v>1055</v>
      </c>
      <c r="X532" s="108">
        <v>42276</v>
      </c>
      <c r="Y532" s="107" t="b">
        <v>1</v>
      </c>
      <c r="Z532" s="107" t="s">
        <v>7193</v>
      </c>
      <c r="AA532" s="107" t="s">
        <v>6569</v>
      </c>
      <c r="AB532" s="107" t="s">
        <v>6569</v>
      </c>
      <c r="AC532" s="107" t="s">
        <v>6569</v>
      </c>
      <c r="AD532" s="107" t="s">
        <v>6569</v>
      </c>
      <c r="AE532" s="107" t="s">
        <v>6569</v>
      </c>
    </row>
    <row r="533" spans="2:31" outlineLevel="1">
      <c r="B533" s="24" t="s">
        <v>5234</v>
      </c>
      <c r="C533" s="24" t="s">
        <v>0</v>
      </c>
      <c r="D533" s="24" t="s">
        <v>57</v>
      </c>
      <c r="E533" s="24" t="s">
        <v>42</v>
      </c>
      <c r="F533" s="24" t="s">
        <v>41</v>
      </c>
      <c r="G533" s="24">
        <v>200</v>
      </c>
      <c r="H533" s="24" t="s">
        <v>3008</v>
      </c>
      <c r="I533" s="24" t="s">
        <v>3308</v>
      </c>
      <c r="J533" s="24" t="s">
        <v>73</v>
      </c>
      <c r="K533" s="72" t="str">
        <f t="shared" si="17"/>
        <v>EUPR12 ICPL Curncy</v>
      </c>
      <c r="L533" s="25" t="str">
        <f t="shared" si="18"/>
        <v>ICPL</v>
      </c>
      <c r="M533" s="26">
        <f t="shared" ca="1" si="18"/>
        <v>42276</v>
      </c>
      <c r="N533" s="25" t="b">
        <f t="shared" si="18"/>
        <v>1</v>
      </c>
      <c r="O533" s="84" t="e">
        <f ca="1">IF($N533,_xll.BDP($K533,O$4),"[DISABLED]")</f>
        <v>#NAME?</v>
      </c>
      <c r="P533" s="84" t="e">
        <f ca="1">IF($N533,_xll.BDP($K533,P$4),"[DISABLED]")</f>
        <v>#NAME?</v>
      </c>
      <c r="Q533" s="84" t="e">
        <f ca="1">IF($N533,_xll.BDP($K533,Q$4),"[DISABLED]")</f>
        <v>#NAME?</v>
      </c>
      <c r="R533" s="84" t="e">
        <f ca="1">IF($N533,_xll.BDH($K533,R$4,$M533),"[DISABLED]")</f>
        <v>#NAME?</v>
      </c>
      <c r="S533" s="84" t="e">
        <f ca="1">IF($N533,_xll.BDH($K533,S$4,$M533),"[DISABLED]")</f>
        <v>#NAME?</v>
      </c>
      <c r="T533" s="84" t="e">
        <f ca="1">IF($N533,_xll.BDH($K533,T$4,$M533),"[DISABLED]")</f>
        <v>#NAME?</v>
      </c>
      <c r="V533" s="106" t="s">
        <v>9123</v>
      </c>
      <c r="W533" s="107" t="s">
        <v>1055</v>
      </c>
      <c r="X533" s="108">
        <v>42276</v>
      </c>
      <c r="Y533" s="107" t="b">
        <v>1</v>
      </c>
      <c r="Z533" s="107" t="s">
        <v>7194</v>
      </c>
      <c r="AA533" s="107" t="s">
        <v>6569</v>
      </c>
      <c r="AB533" s="107" t="s">
        <v>6569</v>
      </c>
      <c r="AC533" s="107" t="s">
        <v>6569</v>
      </c>
      <c r="AD533" s="107" t="s">
        <v>6569</v>
      </c>
      <c r="AE533" s="107" t="s">
        <v>6569</v>
      </c>
    </row>
    <row r="534" spans="2:31" outlineLevel="1">
      <c r="K534" s="72"/>
      <c r="L534" s="25"/>
      <c r="M534" s="26"/>
      <c r="N534" s="25"/>
      <c r="O534" s="84"/>
      <c r="P534" s="84"/>
      <c r="Q534" s="84"/>
      <c r="R534" s="84"/>
      <c r="S534" s="84"/>
      <c r="T534" s="84"/>
      <c r="V534" s="106"/>
      <c r="W534" s="107"/>
      <c r="X534" s="108"/>
      <c r="Y534" s="107"/>
      <c r="Z534" s="107"/>
      <c r="AA534" s="107"/>
      <c r="AB534" s="107"/>
      <c r="AC534" s="107"/>
      <c r="AD534" s="107"/>
      <c r="AE534" s="107"/>
    </row>
    <row r="535" spans="2:31" outlineLevel="1">
      <c r="B535" s="24" t="s">
        <v>5234</v>
      </c>
      <c r="C535" s="24" t="s">
        <v>0</v>
      </c>
      <c r="D535" s="24" t="s">
        <v>57</v>
      </c>
      <c r="E535" s="24" t="s">
        <v>42</v>
      </c>
      <c r="F535" s="24" t="s">
        <v>42</v>
      </c>
      <c r="G535" s="24">
        <v>-200</v>
      </c>
      <c r="H535" s="24" t="s">
        <v>3008</v>
      </c>
      <c r="I535" s="24" t="s">
        <v>3175</v>
      </c>
      <c r="J535" s="24" t="s">
        <v>73</v>
      </c>
      <c r="K535" s="72" t="str">
        <f t="shared" si="17"/>
        <v>EUPK22 ICPL Curncy</v>
      </c>
      <c r="L535" s="25" t="str">
        <f t="shared" si="18"/>
        <v>ICPL</v>
      </c>
      <c r="M535" s="26">
        <f t="shared" ca="1" si="18"/>
        <v>42276</v>
      </c>
      <c r="N535" s="25" t="b">
        <f t="shared" si="18"/>
        <v>1</v>
      </c>
      <c r="O535" s="84" t="e">
        <f ca="1">IF($N535,_xll.BDP($K535,O$4),"[DISABLED]")</f>
        <v>#NAME?</v>
      </c>
      <c r="P535" s="84" t="e">
        <f ca="1">IF($N535,_xll.BDP($K535,P$4),"[DISABLED]")</f>
        <v>#NAME?</v>
      </c>
      <c r="Q535" s="84" t="e">
        <f ca="1">IF($N535,_xll.BDP($K535,Q$4),"[DISABLED]")</f>
        <v>#NAME?</v>
      </c>
      <c r="R535" s="84" t="e">
        <f ca="1">IF($N535,_xll.BDH($K535,R$4,$M535),"[DISABLED]")</f>
        <v>#NAME?</v>
      </c>
      <c r="S535" s="84" t="e">
        <f ca="1">IF($N535,_xll.BDH($K535,S$4,$M535),"[DISABLED]")</f>
        <v>#NAME?</v>
      </c>
      <c r="T535" s="84" t="e">
        <f ca="1">IF($N535,_xll.BDH($K535,T$4,$M535),"[DISABLED]")</f>
        <v>#NAME?</v>
      </c>
      <c r="V535" s="106" t="s">
        <v>9124</v>
      </c>
      <c r="W535" s="107" t="s">
        <v>1055</v>
      </c>
      <c r="X535" s="108">
        <v>42276</v>
      </c>
      <c r="Y535" s="107" t="b">
        <v>1</v>
      </c>
      <c r="Z535" s="107" t="s">
        <v>7195</v>
      </c>
      <c r="AA535" s="107" t="s">
        <v>6569</v>
      </c>
      <c r="AB535" s="107" t="s">
        <v>6569</v>
      </c>
      <c r="AC535" s="107" t="s">
        <v>6569</v>
      </c>
      <c r="AD535" s="107" t="s">
        <v>6569</v>
      </c>
      <c r="AE535" s="107" t="s">
        <v>6569</v>
      </c>
    </row>
    <row r="536" spans="2:31" outlineLevel="1">
      <c r="B536" s="24" t="s">
        <v>5234</v>
      </c>
      <c r="C536" s="24" t="s">
        <v>0</v>
      </c>
      <c r="D536" s="24" t="s">
        <v>57</v>
      </c>
      <c r="E536" s="24" t="s">
        <v>42</v>
      </c>
      <c r="F536" s="24" t="s">
        <v>42</v>
      </c>
      <c r="G536" s="24">
        <v>-100</v>
      </c>
      <c r="H536" s="24" t="s">
        <v>3008</v>
      </c>
      <c r="I536" s="24" t="s">
        <v>3195</v>
      </c>
      <c r="J536" s="24" t="s">
        <v>73</v>
      </c>
      <c r="K536" s="72" t="str">
        <f t="shared" si="17"/>
        <v>EUPL22 ICPL Curncy</v>
      </c>
      <c r="L536" s="25" t="str">
        <f t="shared" si="18"/>
        <v>ICPL</v>
      </c>
      <c r="M536" s="26">
        <f t="shared" ca="1" si="18"/>
        <v>42276</v>
      </c>
      <c r="N536" s="25" t="b">
        <f t="shared" si="18"/>
        <v>1</v>
      </c>
      <c r="O536" s="84" t="e">
        <f ca="1">IF($N536,_xll.BDP($K536,O$4),"[DISABLED]")</f>
        <v>#NAME?</v>
      </c>
      <c r="P536" s="84" t="e">
        <f ca="1">IF($N536,_xll.BDP($K536,P$4),"[DISABLED]")</f>
        <v>#NAME?</v>
      </c>
      <c r="Q536" s="84" t="e">
        <f ca="1">IF($N536,_xll.BDP($K536,Q$4),"[DISABLED]")</f>
        <v>#NAME?</v>
      </c>
      <c r="R536" s="84" t="e">
        <f ca="1">IF($N536,_xll.BDH($K536,R$4,$M536),"[DISABLED]")</f>
        <v>#NAME?</v>
      </c>
      <c r="S536" s="84" t="e">
        <f ca="1">IF($N536,_xll.BDH($K536,S$4,$M536),"[DISABLED]")</f>
        <v>#NAME?</v>
      </c>
      <c r="T536" s="84" t="e">
        <f ca="1">IF($N536,_xll.BDH($K536,T$4,$M536),"[DISABLED]")</f>
        <v>#NAME?</v>
      </c>
      <c r="V536" s="106" t="s">
        <v>9125</v>
      </c>
      <c r="W536" s="107" t="s">
        <v>1055</v>
      </c>
      <c r="X536" s="108">
        <v>42276</v>
      </c>
      <c r="Y536" s="107" t="b">
        <v>1</v>
      </c>
      <c r="Z536" s="107" t="s">
        <v>7196</v>
      </c>
      <c r="AA536" s="107" t="s">
        <v>6569</v>
      </c>
      <c r="AB536" s="107" t="s">
        <v>6569</v>
      </c>
      <c r="AC536" s="107" t="s">
        <v>6569</v>
      </c>
      <c r="AD536" s="107" t="s">
        <v>6569</v>
      </c>
      <c r="AE536" s="107" t="s">
        <v>6569</v>
      </c>
    </row>
    <row r="537" spans="2:31" outlineLevel="1">
      <c r="B537" s="24" t="s">
        <v>5234</v>
      </c>
      <c r="C537" s="24" t="s">
        <v>0</v>
      </c>
      <c r="D537" s="24" t="s">
        <v>57</v>
      </c>
      <c r="E537" s="24" t="s">
        <v>42</v>
      </c>
      <c r="F537" s="24" t="s">
        <v>42</v>
      </c>
      <c r="G537" s="24">
        <v>-50</v>
      </c>
      <c r="H537" s="24" t="s">
        <v>3008</v>
      </c>
      <c r="I537" s="24" t="s">
        <v>3215</v>
      </c>
      <c r="J537" s="24" t="s">
        <v>73</v>
      </c>
      <c r="K537" s="72" t="str">
        <f t="shared" si="17"/>
        <v>EUPM22 ICPL Curncy</v>
      </c>
      <c r="L537" s="25" t="str">
        <f t="shared" si="18"/>
        <v>ICPL</v>
      </c>
      <c r="M537" s="26">
        <f t="shared" ca="1" si="18"/>
        <v>42276</v>
      </c>
      <c r="N537" s="25" t="b">
        <f t="shared" si="18"/>
        <v>1</v>
      </c>
      <c r="O537" s="84" t="e">
        <f ca="1">IF($N537,_xll.BDP($K537,O$4),"[DISABLED]")</f>
        <v>#NAME?</v>
      </c>
      <c r="P537" s="84" t="e">
        <f ca="1">IF($N537,_xll.BDP($K537,P$4),"[DISABLED]")</f>
        <v>#NAME?</v>
      </c>
      <c r="Q537" s="84" t="e">
        <f ca="1">IF($N537,_xll.BDP($K537,Q$4),"[DISABLED]")</f>
        <v>#NAME?</v>
      </c>
      <c r="R537" s="84" t="e">
        <f ca="1">IF($N537,_xll.BDH($K537,R$4,$M537),"[DISABLED]")</f>
        <v>#NAME?</v>
      </c>
      <c r="S537" s="84" t="e">
        <f ca="1">IF($N537,_xll.BDH($K537,S$4,$M537),"[DISABLED]")</f>
        <v>#NAME?</v>
      </c>
      <c r="T537" s="84" t="e">
        <f ca="1">IF($N537,_xll.BDH($K537,T$4,$M537),"[DISABLED]")</f>
        <v>#NAME?</v>
      </c>
      <c r="V537" s="106" t="s">
        <v>9126</v>
      </c>
      <c r="W537" s="107" t="s">
        <v>1055</v>
      </c>
      <c r="X537" s="108">
        <v>42276</v>
      </c>
      <c r="Y537" s="107" t="b">
        <v>1</v>
      </c>
      <c r="Z537" s="107" t="s">
        <v>7197</v>
      </c>
      <c r="AA537" s="107" t="s">
        <v>6569</v>
      </c>
      <c r="AB537" s="107" t="s">
        <v>6569</v>
      </c>
      <c r="AC537" s="107" t="s">
        <v>6569</v>
      </c>
      <c r="AD537" s="107" t="s">
        <v>6569</v>
      </c>
      <c r="AE537" s="107" t="s">
        <v>6569</v>
      </c>
    </row>
    <row r="538" spans="2:31" outlineLevel="1">
      <c r="B538" s="24" t="s">
        <v>5234</v>
      </c>
      <c r="C538" s="24" t="s">
        <v>0</v>
      </c>
      <c r="D538" s="24" t="s">
        <v>57</v>
      </c>
      <c r="E538" s="24" t="s">
        <v>42</v>
      </c>
      <c r="F538" s="24" t="s">
        <v>42</v>
      </c>
      <c r="G538" s="24">
        <v>-25</v>
      </c>
      <c r="H538" s="24" t="s">
        <v>3008</v>
      </c>
      <c r="I538" s="24" t="s">
        <v>3235</v>
      </c>
      <c r="J538" s="24" t="s">
        <v>73</v>
      </c>
      <c r="K538" s="72" t="str">
        <f t="shared" si="17"/>
        <v>EUPN22 ICPL Curncy</v>
      </c>
      <c r="L538" s="25" t="str">
        <f t="shared" si="18"/>
        <v>ICPL</v>
      </c>
      <c r="M538" s="26">
        <f t="shared" ca="1" si="18"/>
        <v>42276</v>
      </c>
      <c r="N538" s="25" t="b">
        <f t="shared" si="18"/>
        <v>1</v>
      </c>
      <c r="O538" s="84" t="e">
        <f ca="1">IF($N538,_xll.BDP($K538,O$4),"[DISABLED]")</f>
        <v>#NAME?</v>
      </c>
      <c r="P538" s="84" t="e">
        <f ca="1">IF($N538,_xll.BDP($K538,P$4),"[DISABLED]")</f>
        <v>#NAME?</v>
      </c>
      <c r="Q538" s="84" t="e">
        <f ca="1">IF($N538,_xll.BDP($K538,Q$4),"[DISABLED]")</f>
        <v>#NAME?</v>
      </c>
      <c r="R538" s="84" t="e">
        <f ca="1">IF($N538,_xll.BDH($K538,R$4,$M538),"[DISABLED]")</f>
        <v>#NAME?</v>
      </c>
      <c r="S538" s="84" t="e">
        <f ca="1">IF($N538,_xll.BDH($K538,S$4,$M538),"[DISABLED]")</f>
        <v>#NAME?</v>
      </c>
      <c r="T538" s="84" t="e">
        <f ca="1">IF($N538,_xll.BDH($K538,T$4,$M538),"[DISABLED]")</f>
        <v>#NAME?</v>
      </c>
      <c r="V538" s="106" t="s">
        <v>9127</v>
      </c>
      <c r="W538" s="107" t="s">
        <v>1055</v>
      </c>
      <c r="X538" s="108">
        <v>42276</v>
      </c>
      <c r="Y538" s="107" t="b">
        <v>1</v>
      </c>
      <c r="Z538" s="107" t="s">
        <v>7198</v>
      </c>
      <c r="AA538" s="107" t="s">
        <v>6569</v>
      </c>
      <c r="AB538" s="107" t="s">
        <v>6569</v>
      </c>
      <c r="AC538" s="107" t="s">
        <v>6569</v>
      </c>
      <c r="AD538" s="107" t="s">
        <v>6569</v>
      </c>
      <c r="AE538" s="107" t="s">
        <v>6569</v>
      </c>
    </row>
    <row r="539" spans="2:31" outlineLevel="1">
      <c r="B539" s="24" t="s">
        <v>5234</v>
      </c>
      <c r="C539" s="24" t="s">
        <v>0</v>
      </c>
      <c r="D539" s="24" t="s">
        <v>57</v>
      </c>
      <c r="E539" s="24" t="s">
        <v>42</v>
      </c>
      <c r="F539" s="24" t="s">
        <v>42</v>
      </c>
      <c r="G539" s="24">
        <v>25</v>
      </c>
      <c r="H539" s="24" t="s">
        <v>3008</v>
      </c>
      <c r="I539" s="24" t="s">
        <v>3255</v>
      </c>
      <c r="J539" s="24" t="s">
        <v>73</v>
      </c>
      <c r="K539" s="72" t="str">
        <f t="shared" si="17"/>
        <v>EUPO22 ICPL Curncy</v>
      </c>
      <c r="L539" s="25" t="str">
        <f t="shared" si="18"/>
        <v>ICPL</v>
      </c>
      <c r="M539" s="26">
        <f t="shared" ca="1" si="18"/>
        <v>42276</v>
      </c>
      <c r="N539" s="25" t="b">
        <f t="shared" si="18"/>
        <v>1</v>
      </c>
      <c r="O539" s="84" t="e">
        <f ca="1">IF($N539,_xll.BDP($K539,O$4),"[DISABLED]")</f>
        <v>#NAME?</v>
      </c>
      <c r="P539" s="84" t="e">
        <f ca="1">IF($N539,_xll.BDP($K539,P$4),"[DISABLED]")</f>
        <v>#NAME?</v>
      </c>
      <c r="Q539" s="84" t="e">
        <f ca="1">IF($N539,_xll.BDP($K539,Q$4),"[DISABLED]")</f>
        <v>#NAME?</v>
      </c>
      <c r="R539" s="84" t="e">
        <f ca="1">IF($N539,_xll.BDH($K539,R$4,$M539),"[DISABLED]")</f>
        <v>#NAME?</v>
      </c>
      <c r="S539" s="84" t="e">
        <f ca="1">IF($N539,_xll.BDH($K539,S$4,$M539),"[DISABLED]")</f>
        <v>#NAME?</v>
      </c>
      <c r="T539" s="84" t="e">
        <f ca="1">IF($N539,_xll.BDH($K539,T$4,$M539),"[DISABLED]")</f>
        <v>#NAME?</v>
      </c>
      <c r="V539" s="106" t="s">
        <v>9128</v>
      </c>
      <c r="W539" s="107" t="s">
        <v>1055</v>
      </c>
      <c r="X539" s="108">
        <v>42276</v>
      </c>
      <c r="Y539" s="107" t="b">
        <v>1</v>
      </c>
      <c r="Z539" s="107" t="s">
        <v>7199</v>
      </c>
      <c r="AA539" s="107" t="s">
        <v>6569</v>
      </c>
      <c r="AB539" s="107" t="s">
        <v>6569</v>
      </c>
      <c r="AC539" s="107" t="s">
        <v>6569</v>
      </c>
      <c r="AD539" s="107" t="s">
        <v>6569</v>
      </c>
      <c r="AE539" s="107" t="s">
        <v>6569</v>
      </c>
    </row>
    <row r="540" spans="2:31" outlineLevel="1">
      <c r="B540" s="24" t="s">
        <v>5234</v>
      </c>
      <c r="C540" s="24" t="s">
        <v>0</v>
      </c>
      <c r="D540" s="24" t="s">
        <v>57</v>
      </c>
      <c r="E540" s="24" t="s">
        <v>42</v>
      </c>
      <c r="F540" s="24" t="s">
        <v>42</v>
      </c>
      <c r="G540" s="24">
        <v>50</v>
      </c>
      <c r="H540" s="24" t="s">
        <v>3008</v>
      </c>
      <c r="I540" s="24" t="s">
        <v>3275</v>
      </c>
      <c r="J540" s="24" t="s">
        <v>73</v>
      </c>
      <c r="K540" s="72" t="str">
        <f t="shared" si="17"/>
        <v>EUPP22 ICPL Curncy</v>
      </c>
      <c r="L540" s="25" t="str">
        <f t="shared" si="18"/>
        <v>ICPL</v>
      </c>
      <c r="M540" s="26">
        <f t="shared" ca="1" si="18"/>
        <v>42276</v>
      </c>
      <c r="N540" s="25" t="b">
        <f t="shared" si="18"/>
        <v>1</v>
      </c>
      <c r="O540" s="84" t="e">
        <f ca="1">IF($N540,_xll.BDP($K540,O$4),"[DISABLED]")</f>
        <v>#NAME?</v>
      </c>
      <c r="P540" s="84" t="e">
        <f ca="1">IF($N540,_xll.BDP($K540,P$4),"[DISABLED]")</f>
        <v>#NAME?</v>
      </c>
      <c r="Q540" s="84" t="e">
        <f ca="1">IF($N540,_xll.BDP($K540,Q$4),"[DISABLED]")</f>
        <v>#NAME?</v>
      </c>
      <c r="R540" s="84" t="e">
        <f ca="1">IF($N540,_xll.BDH($K540,R$4,$M540),"[DISABLED]")</f>
        <v>#NAME?</v>
      </c>
      <c r="S540" s="84" t="e">
        <f ca="1">IF($N540,_xll.BDH($K540,S$4,$M540),"[DISABLED]")</f>
        <v>#NAME?</v>
      </c>
      <c r="T540" s="84" t="e">
        <f ca="1">IF($N540,_xll.BDH($K540,T$4,$M540),"[DISABLED]")</f>
        <v>#NAME?</v>
      </c>
      <c r="V540" s="106" t="s">
        <v>9129</v>
      </c>
      <c r="W540" s="107" t="s">
        <v>1055</v>
      </c>
      <c r="X540" s="108">
        <v>42276</v>
      </c>
      <c r="Y540" s="107" t="b">
        <v>1</v>
      </c>
      <c r="Z540" s="107" t="s">
        <v>7200</v>
      </c>
      <c r="AA540" s="107" t="s">
        <v>6569</v>
      </c>
      <c r="AB540" s="107" t="s">
        <v>6569</v>
      </c>
      <c r="AC540" s="107" t="s">
        <v>6569</v>
      </c>
      <c r="AD540" s="107" t="s">
        <v>6569</v>
      </c>
      <c r="AE540" s="107" t="s">
        <v>6569</v>
      </c>
    </row>
    <row r="541" spans="2:31" outlineLevel="1">
      <c r="B541" s="24" t="s">
        <v>5234</v>
      </c>
      <c r="C541" s="24" t="s">
        <v>0</v>
      </c>
      <c r="D541" s="24" t="s">
        <v>57</v>
      </c>
      <c r="E541" s="24" t="s">
        <v>42</v>
      </c>
      <c r="F541" s="24" t="s">
        <v>42</v>
      </c>
      <c r="G541" s="24">
        <v>100</v>
      </c>
      <c r="H541" s="24" t="s">
        <v>3008</v>
      </c>
      <c r="I541" s="24" t="s">
        <v>3295</v>
      </c>
      <c r="J541" s="24" t="s">
        <v>73</v>
      </c>
      <c r="K541" s="72" t="str">
        <f t="shared" si="17"/>
        <v>EUPQ22 ICPL Curncy</v>
      </c>
      <c r="L541" s="25" t="str">
        <f t="shared" si="18"/>
        <v>ICPL</v>
      </c>
      <c r="M541" s="26">
        <f t="shared" ca="1" si="18"/>
        <v>42276</v>
      </c>
      <c r="N541" s="25" t="b">
        <f t="shared" si="18"/>
        <v>1</v>
      </c>
      <c r="O541" s="84" t="e">
        <f ca="1">IF($N541,_xll.BDP($K541,O$4),"[DISABLED]")</f>
        <v>#NAME?</v>
      </c>
      <c r="P541" s="84" t="e">
        <f ca="1">IF($N541,_xll.BDP($K541,P$4),"[DISABLED]")</f>
        <v>#NAME?</v>
      </c>
      <c r="Q541" s="84" t="e">
        <f ca="1">IF($N541,_xll.BDP($K541,Q$4),"[DISABLED]")</f>
        <v>#NAME?</v>
      </c>
      <c r="R541" s="84" t="e">
        <f ca="1">IF($N541,_xll.BDH($K541,R$4,$M541),"[DISABLED]")</f>
        <v>#NAME?</v>
      </c>
      <c r="S541" s="84" t="e">
        <f ca="1">IF($N541,_xll.BDH($K541,S$4,$M541),"[DISABLED]")</f>
        <v>#NAME?</v>
      </c>
      <c r="T541" s="84" t="e">
        <f ca="1">IF($N541,_xll.BDH($K541,T$4,$M541),"[DISABLED]")</f>
        <v>#NAME?</v>
      </c>
      <c r="V541" s="106" t="s">
        <v>9130</v>
      </c>
      <c r="W541" s="107" t="s">
        <v>1055</v>
      </c>
      <c r="X541" s="108">
        <v>42276</v>
      </c>
      <c r="Y541" s="107" t="b">
        <v>1</v>
      </c>
      <c r="Z541" s="107" t="s">
        <v>7201</v>
      </c>
      <c r="AA541" s="107" t="s">
        <v>6569</v>
      </c>
      <c r="AB541" s="107" t="s">
        <v>6569</v>
      </c>
      <c r="AC541" s="107" t="s">
        <v>6569</v>
      </c>
      <c r="AD541" s="107" t="s">
        <v>6569</v>
      </c>
      <c r="AE541" s="107" t="s">
        <v>6569</v>
      </c>
    </row>
    <row r="542" spans="2:31" outlineLevel="1">
      <c r="B542" s="24" t="s">
        <v>5234</v>
      </c>
      <c r="C542" s="24" t="s">
        <v>0</v>
      </c>
      <c r="D542" s="24" t="s">
        <v>57</v>
      </c>
      <c r="E542" s="24" t="s">
        <v>42</v>
      </c>
      <c r="F542" s="24" t="s">
        <v>42</v>
      </c>
      <c r="G542" s="24">
        <v>200</v>
      </c>
      <c r="H542" s="24" t="s">
        <v>3008</v>
      </c>
      <c r="I542" s="24" t="s">
        <v>3315</v>
      </c>
      <c r="J542" s="24" t="s">
        <v>73</v>
      </c>
      <c r="K542" s="72" t="str">
        <f t="shared" si="17"/>
        <v>EUPR22 ICPL Curncy</v>
      </c>
      <c r="L542" s="25" t="str">
        <f t="shared" si="18"/>
        <v>ICPL</v>
      </c>
      <c r="M542" s="26">
        <f t="shared" ca="1" si="18"/>
        <v>42276</v>
      </c>
      <c r="N542" s="25" t="b">
        <f t="shared" si="18"/>
        <v>1</v>
      </c>
      <c r="O542" s="84" t="e">
        <f ca="1">IF($N542,_xll.BDP($K542,O$4),"[DISABLED]")</f>
        <v>#NAME?</v>
      </c>
      <c r="P542" s="84" t="e">
        <f ca="1">IF($N542,_xll.BDP($K542,P$4),"[DISABLED]")</f>
        <v>#NAME?</v>
      </c>
      <c r="Q542" s="84" t="e">
        <f ca="1">IF($N542,_xll.BDP($K542,Q$4),"[DISABLED]")</f>
        <v>#NAME?</v>
      </c>
      <c r="R542" s="84" t="e">
        <f ca="1">IF($N542,_xll.BDH($K542,R$4,$M542),"[DISABLED]")</f>
        <v>#NAME?</v>
      </c>
      <c r="S542" s="84" t="e">
        <f ca="1">IF($N542,_xll.BDH($K542,S$4,$M542),"[DISABLED]")</f>
        <v>#NAME?</v>
      </c>
      <c r="T542" s="84" t="e">
        <f ca="1">IF($N542,_xll.BDH($K542,T$4,$M542),"[DISABLED]")</f>
        <v>#NAME?</v>
      </c>
      <c r="V542" s="106" t="s">
        <v>9131</v>
      </c>
      <c r="W542" s="107" t="s">
        <v>1055</v>
      </c>
      <c r="X542" s="108">
        <v>42276</v>
      </c>
      <c r="Y542" s="107" t="b">
        <v>1</v>
      </c>
      <c r="Z542" s="107" t="s">
        <v>7202</v>
      </c>
      <c r="AA542" s="107" t="s">
        <v>6569</v>
      </c>
      <c r="AB542" s="107" t="s">
        <v>6569</v>
      </c>
      <c r="AC542" s="107" t="s">
        <v>6569</v>
      </c>
      <c r="AD542" s="107" t="s">
        <v>6569</v>
      </c>
      <c r="AE542" s="107" t="s">
        <v>6569</v>
      </c>
    </row>
    <row r="543" spans="2:31" outlineLevel="1">
      <c r="K543" s="72"/>
      <c r="L543" s="25"/>
      <c r="M543" s="26"/>
      <c r="N543" s="25"/>
      <c r="O543" s="84"/>
      <c r="P543" s="84"/>
      <c r="Q543" s="84"/>
      <c r="R543" s="84"/>
      <c r="S543" s="84"/>
      <c r="T543" s="84"/>
      <c r="V543" s="106"/>
      <c r="W543" s="107"/>
      <c r="X543" s="108"/>
      <c r="Y543" s="107"/>
      <c r="Z543" s="107"/>
      <c r="AA543" s="107"/>
      <c r="AB543" s="107"/>
      <c r="AC543" s="107"/>
      <c r="AD543" s="107"/>
      <c r="AE543" s="107"/>
    </row>
    <row r="544" spans="2:31" outlineLevel="1">
      <c r="B544" s="24" t="s">
        <v>5234</v>
      </c>
      <c r="C544" s="24" t="s">
        <v>0</v>
      </c>
      <c r="D544" s="24" t="s">
        <v>57</v>
      </c>
      <c r="E544" s="24" t="s">
        <v>42</v>
      </c>
      <c r="F544" s="24" t="s">
        <v>44</v>
      </c>
      <c r="G544" s="24">
        <v>-200</v>
      </c>
      <c r="H544" s="24" t="s">
        <v>3008</v>
      </c>
      <c r="I544" s="24" t="s">
        <v>3182</v>
      </c>
      <c r="J544" s="24" t="s">
        <v>73</v>
      </c>
      <c r="K544" s="72" t="str">
        <f t="shared" si="17"/>
        <v>EUPK52 ICPL Curncy</v>
      </c>
      <c r="L544" s="25" t="str">
        <f t="shared" si="18"/>
        <v>ICPL</v>
      </c>
      <c r="M544" s="26">
        <f t="shared" ca="1" si="18"/>
        <v>42276</v>
      </c>
      <c r="N544" s="25" t="b">
        <f t="shared" si="18"/>
        <v>1</v>
      </c>
      <c r="O544" s="84" t="e">
        <f ca="1">IF($N544,_xll.BDP($K544,O$4),"[DISABLED]")</f>
        <v>#NAME?</v>
      </c>
      <c r="P544" s="84" t="e">
        <f ca="1">IF($N544,_xll.BDP($K544,P$4),"[DISABLED]")</f>
        <v>#NAME?</v>
      </c>
      <c r="Q544" s="84" t="e">
        <f ca="1">IF($N544,_xll.BDP($K544,Q$4),"[DISABLED]")</f>
        <v>#NAME?</v>
      </c>
      <c r="R544" s="84" t="e">
        <f ca="1">IF($N544,_xll.BDH($K544,R$4,$M544),"[DISABLED]")</f>
        <v>#NAME?</v>
      </c>
      <c r="S544" s="84" t="e">
        <f ca="1">IF($N544,_xll.BDH($K544,S$4,$M544),"[DISABLED]")</f>
        <v>#NAME?</v>
      </c>
      <c r="T544" s="84" t="e">
        <f ca="1">IF($N544,_xll.BDH($K544,T$4,$M544),"[DISABLED]")</f>
        <v>#NAME?</v>
      </c>
      <c r="V544" s="106" t="s">
        <v>9132</v>
      </c>
      <c r="W544" s="107" t="s">
        <v>1055</v>
      </c>
      <c r="X544" s="108">
        <v>42276</v>
      </c>
      <c r="Y544" s="107" t="b">
        <v>1</v>
      </c>
      <c r="Z544" s="107" t="s">
        <v>7203</v>
      </c>
      <c r="AA544" s="107" t="s">
        <v>6569</v>
      </c>
      <c r="AB544" s="107" t="s">
        <v>6569</v>
      </c>
      <c r="AC544" s="107" t="s">
        <v>6569</v>
      </c>
      <c r="AD544" s="107" t="s">
        <v>6569</v>
      </c>
      <c r="AE544" s="107" t="s">
        <v>6569</v>
      </c>
    </row>
    <row r="545" spans="2:31" outlineLevel="1">
      <c r="B545" s="24" t="s">
        <v>5234</v>
      </c>
      <c r="C545" s="24" t="s">
        <v>0</v>
      </c>
      <c r="D545" s="24" t="s">
        <v>57</v>
      </c>
      <c r="E545" s="24" t="s">
        <v>42</v>
      </c>
      <c r="F545" s="24" t="s">
        <v>44</v>
      </c>
      <c r="G545" s="24">
        <v>-100</v>
      </c>
      <c r="H545" s="24" t="s">
        <v>3008</v>
      </c>
      <c r="I545" s="24" t="s">
        <v>3202</v>
      </c>
      <c r="J545" s="24" t="s">
        <v>73</v>
      </c>
      <c r="K545" s="72" t="str">
        <f t="shared" si="17"/>
        <v>EUPL52 ICPL Curncy</v>
      </c>
      <c r="L545" s="25" t="str">
        <f t="shared" si="18"/>
        <v>ICPL</v>
      </c>
      <c r="M545" s="26">
        <f t="shared" ca="1" si="18"/>
        <v>42276</v>
      </c>
      <c r="N545" s="25" t="b">
        <f t="shared" si="18"/>
        <v>1</v>
      </c>
      <c r="O545" s="84" t="e">
        <f ca="1">IF($N545,_xll.BDP($K545,O$4),"[DISABLED]")</f>
        <v>#NAME?</v>
      </c>
      <c r="P545" s="84" t="e">
        <f ca="1">IF($N545,_xll.BDP($K545,P$4),"[DISABLED]")</f>
        <v>#NAME?</v>
      </c>
      <c r="Q545" s="84" t="e">
        <f ca="1">IF($N545,_xll.BDP($K545,Q$4),"[DISABLED]")</f>
        <v>#NAME?</v>
      </c>
      <c r="R545" s="84" t="e">
        <f ca="1">IF($N545,_xll.BDH($K545,R$4,$M545),"[DISABLED]")</f>
        <v>#NAME?</v>
      </c>
      <c r="S545" s="84" t="e">
        <f ca="1">IF($N545,_xll.BDH($K545,S$4,$M545),"[DISABLED]")</f>
        <v>#NAME?</v>
      </c>
      <c r="T545" s="84" t="e">
        <f ca="1">IF($N545,_xll.BDH($K545,T$4,$M545),"[DISABLED]")</f>
        <v>#NAME?</v>
      </c>
      <c r="V545" s="106" t="s">
        <v>9133</v>
      </c>
      <c r="W545" s="107" t="s">
        <v>1055</v>
      </c>
      <c r="X545" s="108">
        <v>42276</v>
      </c>
      <c r="Y545" s="107" t="b">
        <v>1</v>
      </c>
      <c r="Z545" s="107" t="s">
        <v>7204</v>
      </c>
      <c r="AA545" s="107" t="s">
        <v>6569</v>
      </c>
      <c r="AB545" s="107" t="s">
        <v>6569</v>
      </c>
      <c r="AC545" s="107" t="s">
        <v>6569</v>
      </c>
      <c r="AD545" s="107" t="s">
        <v>6569</v>
      </c>
      <c r="AE545" s="107" t="s">
        <v>6569</v>
      </c>
    </row>
    <row r="546" spans="2:31" outlineLevel="1">
      <c r="B546" s="24" t="s">
        <v>5234</v>
      </c>
      <c r="C546" s="24" t="s">
        <v>0</v>
      </c>
      <c r="D546" s="24" t="s">
        <v>57</v>
      </c>
      <c r="E546" s="24" t="s">
        <v>42</v>
      </c>
      <c r="F546" s="24" t="s">
        <v>44</v>
      </c>
      <c r="G546" s="24">
        <v>-50</v>
      </c>
      <c r="H546" s="24" t="s">
        <v>3008</v>
      </c>
      <c r="I546" s="24" t="s">
        <v>3222</v>
      </c>
      <c r="J546" s="24" t="s">
        <v>73</v>
      </c>
      <c r="K546" s="72" t="str">
        <f t="shared" si="17"/>
        <v>EUPM52 ICPL Curncy</v>
      </c>
      <c r="L546" s="25" t="str">
        <f t="shared" si="18"/>
        <v>ICPL</v>
      </c>
      <c r="M546" s="26">
        <f t="shared" ca="1" si="18"/>
        <v>42276</v>
      </c>
      <c r="N546" s="25" t="b">
        <f t="shared" si="18"/>
        <v>1</v>
      </c>
      <c r="O546" s="84" t="e">
        <f ca="1">IF($N546,_xll.BDP($K546,O$4),"[DISABLED]")</f>
        <v>#NAME?</v>
      </c>
      <c r="P546" s="84" t="e">
        <f ca="1">IF($N546,_xll.BDP($K546,P$4),"[DISABLED]")</f>
        <v>#NAME?</v>
      </c>
      <c r="Q546" s="84" t="e">
        <f ca="1">IF($N546,_xll.BDP($K546,Q$4),"[DISABLED]")</f>
        <v>#NAME?</v>
      </c>
      <c r="R546" s="84" t="e">
        <f ca="1">IF($N546,_xll.BDH($K546,R$4,$M546),"[DISABLED]")</f>
        <v>#NAME?</v>
      </c>
      <c r="S546" s="84" t="e">
        <f ca="1">IF($N546,_xll.BDH($K546,S$4,$M546),"[DISABLED]")</f>
        <v>#NAME?</v>
      </c>
      <c r="T546" s="84" t="e">
        <f ca="1">IF($N546,_xll.BDH($K546,T$4,$M546),"[DISABLED]")</f>
        <v>#NAME?</v>
      </c>
      <c r="V546" s="106" t="s">
        <v>9134</v>
      </c>
      <c r="W546" s="107" t="s">
        <v>1055</v>
      </c>
      <c r="X546" s="108">
        <v>42276</v>
      </c>
      <c r="Y546" s="107" t="b">
        <v>1</v>
      </c>
      <c r="Z546" s="107" t="s">
        <v>7205</v>
      </c>
      <c r="AA546" s="107" t="s">
        <v>6569</v>
      </c>
      <c r="AB546" s="107" t="s">
        <v>6569</v>
      </c>
      <c r="AC546" s="107" t="s">
        <v>6569</v>
      </c>
      <c r="AD546" s="107" t="s">
        <v>6569</v>
      </c>
      <c r="AE546" s="107" t="s">
        <v>6569</v>
      </c>
    </row>
    <row r="547" spans="2:31" outlineLevel="1">
      <c r="B547" s="24" t="s">
        <v>5234</v>
      </c>
      <c r="C547" s="24" t="s">
        <v>0</v>
      </c>
      <c r="D547" s="24" t="s">
        <v>57</v>
      </c>
      <c r="E547" s="24" t="s">
        <v>42</v>
      </c>
      <c r="F547" s="24" t="s">
        <v>44</v>
      </c>
      <c r="G547" s="24">
        <v>-25</v>
      </c>
      <c r="H547" s="24" t="s">
        <v>3008</v>
      </c>
      <c r="I547" s="24" t="s">
        <v>3242</v>
      </c>
      <c r="J547" s="24" t="s">
        <v>73</v>
      </c>
      <c r="K547" s="72" t="str">
        <f t="shared" si="17"/>
        <v>EUPN52 ICPL Curncy</v>
      </c>
      <c r="L547" s="25" t="str">
        <f t="shared" si="18"/>
        <v>ICPL</v>
      </c>
      <c r="M547" s="26">
        <f t="shared" ca="1" si="18"/>
        <v>42276</v>
      </c>
      <c r="N547" s="25" t="b">
        <f t="shared" si="18"/>
        <v>1</v>
      </c>
      <c r="O547" s="84" t="e">
        <f ca="1">IF($N547,_xll.BDP($K547,O$4),"[DISABLED]")</f>
        <v>#NAME?</v>
      </c>
      <c r="P547" s="84" t="e">
        <f ca="1">IF($N547,_xll.BDP($K547,P$4),"[DISABLED]")</f>
        <v>#NAME?</v>
      </c>
      <c r="Q547" s="84" t="e">
        <f ca="1">IF($N547,_xll.BDP($K547,Q$4),"[DISABLED]")</f>
        <v>#NAME?</v>
      </c>
      <c r="R547" s="84" t="e">
        <f ca="1">IF($N547,_xll.BDH($K547,R$4,$M547),"[DISABLED]")</f>
        <v>#NAME?</v>
      </c>
      <c r="S547" s="84" t="e">
        <f ca="1">IF($N547,_xll.BDH($K547,S$4,$M547),"[DISABLED]")</f>
        <v>#NAME?</v>
      </c>
      <c r="T547" s="84" t="e">
        <f ca="1">IF($N547,_xll.BDH($K547,T$4,$M547),"[DISABLED]")</f>
        <v>#NAME?</v>
      </c>
      <c r="V547" s="106" t="s">
        <v>9135</v>
      </c>
      <c r="W547" s="107" t="s">
        <v>1055</v>
      </c>
      <c r="X547" s="108">
        <v>42276</v>
      </c>
      <c r="Y547" s="107" t="b">
        <v>1</v>
      </c>
      <c r="Z547" s="107" t="s">
        <v>7206</v>
      </c>
      <c r="AA547" s="107" t="s">
        <v>6569</v>
      </c>
      <c r="AB547" s="107" t="s">
        <v>6569</v>
      </c>
      <c r="AC547" s="107" t="s">
        <v>6569</v>
      </c>
      <c r="AD547" s="107" t="s">
        <v>6569</v>
      </c>
      <c r="AE547" s="107" t="s">
        <v>6569</v>
      </c>
    </row>
    <row r="548" spans="2:31" outlineLevel="1">
      <c r="B548" s="24" t="s">
        <v>5234</v>
      </c>
      <c r="C548" s="24" t="s">
        <v>0</v>
      </c>
      <c r="D548" s="24" t="s">
        <v>57</v>
      </c>
      <c r="E548" s="24" t="s">
        <v>42</v>
      </c>
      <c r="F548" s="24" t="s">
        <v>44</v>
      </c>
      <c r="G548" s="24">
        <v>25</v>
      </c>
      <c r="H548" s="24" t="s">
        <v>3008</v>
      </c>
      <c r="I548" s="24" t="s">
        <v>3262</v>
      </c>
      <c r="J548" s="24" t="s">
        <v>73</v>
      </c>
      <c r="K548" s="72" t="str">
        <f t="shared" si="17"/>
        <v>EUPO52 ICPL Curncy</v>
      </c>
      <c r="L548" s="25" t="str">
        <f t="shared" si="18"/>
        <v>ICPL</v>
      </c>
      <c r="M548" s="26">
        <f t="shared" ca="1" si="18"/>
        <v>42276</v>
      </c>
      <c r="N548" s="25" t="b">
        <f t="shared" si="18"/>
        <v>1</v>
      </c>
      <c r="O548" s="84" t="e">
        <f ca="1">IF($N548,_xll.BDP($K548,O$4),"[DISABLED]")</f>
        <v>#NAME?</v>
      </c>
      <c r="P548" s="84" t="e">
        <f ca="1">IF($N548,_xll.BDP($K548,P$4),"[DISABLED]")</f>
        <v>#NAME?</v>
      </c>
      <c r="Q548" s="84" t="e">
        <f ca="1">IF($N548,_xll.BDP($K548,Q$4),"[DISABLED]")</f>
        <v>#NAME?</v>
      </c>
      <c r="R548" s="84" t="e">
        <f ca="1">IF($N548,_xll.BDH($K548,R$4,$M548),"[DISABLED]")</f>
        <v>#NAME?</v>
      </c>
      <c r="S548" s="84" t="e">
        <f ca="1">IF($N548,_xll.BDH($K548,S$4,$M548),"[DISABLED]")</f>
        <v>#NAME?</v>
      </c>
      <c r="T548" s="84" t="e">
        <f ca="1">IF($N548,_xll.BDH($K548,T$4,$M548),"[DISABLED]")</f>
        <v>#NAME?</v>
      </c>
      <c r="V548" s="106" t="s">
        <v>9136</v>
      </c>
      <c r="W548" s="107" t="s">
        <v>1055</v>
      </c>
      <c r="X548" s="108">
        <v>42276</v>
      </c>
      <c r="Y548" s="107" t="b">
        <v>1</v>
      </c>
      <c r="Z548" s="107" t="s">
        <v>7207</v>
      </c>
      <c r="AA548" s="107" t="s">
        <v>6569</v>
      </c>
      <c r="AB548" s="107" t="s">
        <v>6569</v>
      </c>
      <c r="AC548" s="107" t="s">
        <v>6569</v>
      </c>
      <c r="AD548" s="107" t="s">
        <v>6569</v>
      </c>
      <c r="AE548" s="107" t="s">
        <v>6569</v>
      </c>
    </row>
    <row r="549" spans="2:31" outlineLevel="1">
      <c r="B549" s="24" t="s">
        <v>5234</v>
      </c>
      <c r="C549" s="24" t="s">
        <v>0</v>
      </c>
      <c r="D549" s="24" t="s">
        <v>57</v>
      </c>
      <c r="E549" s="24" t="s">
        <v>42</v>
      </c>
      <c r="F549" s="24" t="s">
        <v>44</v>
      </c>
      <c r="G549" s="24">
        <v>50</v>
      </c>
      <c r="H549" s="24" t="s">
        <v>3008</v>
      </c>
      <c r="I549" s="24" t="s">
        <v>3282</v>
      </c>
      <c r="J549" s="24" t="s">
        <v>73</v>
      </c>
      <c r="K549" s="72" t="str">
        <f t="shared" si="17"/>
        <v>EUPP52 ICPL Curncy</v>
      </c>
      <c r="L549" s="25" t="str">
        <f t="shared" si="18"/>
        <v>ICPL</v>
      </c>
      <c r="M549" s="26">
        <f t="shared" ca="1" si="18"/>
        <v>42276</v>
      </c>
      <c r="N549" s="25" t="b">
        <f t="shared" si="18"/>
        <v>1</v>
      </c>
      <c r="O549" s="84" t="e">
        <f ca="1">IF($N549,_xll.BDP($K549,O$4),"[DISABLED]")</f>
        <v>#NAME?</v>
      </c>
      <c r="P549" s="84" t="e">
        <f ca="1">IF($N549,_xll.BDP($K549,P$4),"[DISABLED]")</f>
        <v>#NAME?</v>
      </c>
      <c r="Q549" s="84" t="e">
        <f ca="1">IF($N549,_xll.BDP($K549,Q$4),"[DISABLED]")</f>
        <v>#NAME?</v>
      </c>
      <c r="R549" s="84" t="e">
        <f ca="1">IF($N549,_xll.BDH($K549,R$4,$M549),"[DISABLED]")</f>
        <v>#NAME?</v>
      </c>
      <c r="S549" s="84" t="e">
        <f ca="1">IF($N549,_xll.BDH($K549,S$4,$M549),"[DISABLED]")</f>
        <v>#NAME?</v>
      </c>
      <c r="T549" s="84" t="e">
        <f ca="1">IF($N549,_xll.BDH($K549,T$4,$M549),"[DISABLED]")</f>
        <v>#NAME?</v>
      </c>
      <c r="V549" s="106" t="s">
        <v>9137</v>
      </c>
      <c r="W549" s="107" t="s">
        <v>1055</v>
      </c>
      <c r="X549" s="108">
        <v>42276</v>
      </c>
      <c r="Y549" s="107" t="b">
        <v>1</v>
      </c>
      <c r="Z549" s="107" t="s">
        <v>7200</v>
      </c>
      <c r="AA549" s="107" t="s">
        <v>6569</v>
      </c>
      <c r="AB549" s="107" t="s">
        <v>6569</v>
      </c>
      <c r="AC549" s="107" t="s">
        <v>6569</v>
      </c>
      <c r="AD549" s="107" t="s">
        <v>6569</v>
      </c>
      <c r="AE549" s="107" t="s">
        <v>6569</v>
      </c>
    </row>
    <row r="550" spans="2:31" outlineLevel="1">
      <c r="B550" s="24" t="s">
        <v>5234</v>
      </c>
      <c r="C550" s="24" t="s">
        <v>0</v>
      </c>
      <c r="D550" s="24" t="s">
        <v>57</v>
      </c>
      <c r="E550" s="24" t="s">
        <v>42</v>
      </c>
      <c r="F550" s="24" t="s">
        <v>44</v>
      </c>
      <c r="G550" s="24">
        <v>100</v>
      </c>
      <c r="H550" s="24" t="s">
        <v>3008</v>
      </c>
      <c r="I550" s="24" t="s">
        <v>3302</v>
      </c>
      <c r="J550" s="24" t="s">
        <v>73</v>
      </c>
      <c r="K550" s="72" t="str">
        <f t="shared" si="17"/>
        <v>EUPQ52 ICPL Curncy</v>
      </c>
      <c r="L550" s="25" t="str">
        <f t="shared" si="18"/>
        <v>ICPL</v>
      </c>
      <c r="M550" s="26">
        <f t="shared" ca="1" si="18"/>
        <v>42276</v>
      </c>
      <c r="N550" s="25" t="b">
        <f t="shared" si="18"/>
        <v>1</v>
      </c>
      <c r="O550" s="84" t="e">
        <f ca="1">IF($N550,_xll.BDP($K550,O$4),"[DISABLED]")</f>
        <v>#NAME?</v>
      </c>
      <c r="P550" s="84" t="e">
        <f ca="1">IF($N550,_xll.BDP($K550,P$4),"[DISABLED]")</f>
        <v>#NAME?</v>
      </c>
      <c r="Q550" s="84" t="e">
        <f ca="1">IF($N550,_xll.BDP($K550,Q$4),"[DISABLED]")</f>
        <v>#NAME?</v>
      </c>
      <c r="R550" s="84" t="e">
        <f ca="1">IF($N550,_xll.BDH($K550,R$4,$M550),"[DISABLED]")</f>
        <v>#NAME?</v>
      </c>
      <c r="S550" s="84" t="e">
        <f ca="1">IF($N550,_xll.BDH($K550,S$4,$M550),"[DISABLED]")</f>
        <v>#NAME?</v>
      </c>
      <c r="T550" s="84" t="e">
        <f ca="1">IF($N550,_xll.BDH($K550,T$4,$M550),"[DISABLED]")</f>
        <v>#NAME?</v>
      </c>
      <c r="V550" s="106" t="s">
        <v>9138</v>
      </c>
      <c r="W550" s="107" t="s">
        <v>1055</v>
      </c>
      <c r="X550" s="108">
        <v>42276</v>
      </c>
      <c r="Y550" s="107" t="b">
        <v>1</v>
      </c>
      <c r="Z550" s="107" t="s">
        <v>7208</v>
      </c>
      <c r="AA550" s="107" t="s">
        <v>6569</v>
      </c>
      <c r="AB550" s="107" t="s">
        <v>6569</v>
      </c>
      <c r="AC550" s="107" t="s">
        <v>6569</v>
      </c>
      <c r="AD550" s="107" t="s">
        <v>6569</v>
      </c>
      <c r="AE550" s="107" t="s">
        <v>6569</v>
      </c>
    </row>
    <row r="551" spans="2:31" outlineLevel="1">
      <c r="B551" s="24" t="s">
        <v>5234</v>
      </c>
      <c r="C551" s="24" t="s">
        <v>0</v>
      </c>
      <c r="D551" s="24" t="s">
        <v>57</v>
      </c>
      <c r="E551" s="24" t="s">
        <v>42</v>
      </c>
      <c r="F551" s="24" t="s">
        <v>44</v>
      </c>
      <c r="G551" s="24">
        <v>200</v>
      </c>
      <c r="H551" s="24" t="s">
        <v>3008</v>
      </c>
      <c r="I551" s="24" t="s">
        <v>3322</v>
      </c>
      <c r="J551" s="24" t="s">
        <v>73</v>
      </c>
      <c r="K551" s="72" t="str">
        <f t="shared" si="17"/>
        <v>EUPR52 ICPL Curncy</v>
      </c>
      <c r="L551" s="25" t="str">
        <f t="shared" si="18"/>
        <v>ICPL</v>
      </c>
      <c r="M551" s="26">
        <f t="shared" ca="1" si="18"/>
        <v>42276</v>
      </c>
      <c r="N551" s="25" t="b">
        <f t="shared" si="18"/>
        <v>1</v>
      </c>
      <c r="O551" s="84" t="e">
        <f ca="1">IF($N551,_xll.BDP($K551,O$4),"[DISABLED]")</f>
        <v>#NAME?</v>
      </c>
      <c r="P551" s="84" t="e">
        <f ca="1">IF($N551,_xll.BDP($K551,P$4),"[DISABLED]")</f>
        <v>#NAME?</v>
      </c>
      <c r="Q551" s="84" t="e">
        <f ca="1">IF($N551,_xll.BDP($K551,Q$4),"[DISABLED]")</f>
        <v>#NAME?</v>
      </c>
      <c r="R551" s="84" t="e">
        <f ca="1">IF($N551,_xll.BDH($K551,R$4,$M551),"[DISABLED]")</f>
        <v>#NAME?</v>
      </c>
      <c r="S551" s="84" t="e">
        <f ca="1">IF($N551,_xll.BDH($K551,S$4,$M551),"[DISABLED]")</f>
        <v>#NAME?</v>
      </c>
      <c r="T551" s="84" t="e">
        <f ca="1">IF($N551,_xll.BDH($K551,T$4,$M551),"[DISABLED]")</f>
        <v>#NAME?</v>
      </c>
      <c r="V551" s="106" t="s">
        <v>9139</v>
      </c>
      <c r="W551" s="107" t="s">
        <v>1055</v>
      </c>
      <c r="X551" s="108">
        <v>42276</v>
      </c>
      <c r="Y551" s="107" t="b">
        <v>1</v>
      </c>
      <c r="Z551" s="107" t="s">
        <v>7209</v>
      </c>
      <c r="AA551" s="107" t="s">
        <v>6569</v>
      </c>
      <c r="AB551" s="107" t="s">
        <v>6569</v>
      </c>
      <c r="AC551" s="107" t="s">
        <v>6569</v>
      </c>
      <c r="AD551" s="107" t="s">
        <v>6569</v>
      </c>
      <c r="AE551" s="107" t="s">
        <v>6569</v>
      </c>
    </row>
    <row r="552" spans="2:31" outlineLevel="1">
      <c r="K552" s="72"/>
      <c r="L552" s="25"/>
      <c r="M552" s="26"/>
      <c r="N552" s="25"/>
      <c r="O552" s="84"/>
      <c r="P552" s="84"/>
      <c r="Q552" s="84"/>
      <c r="R552" s="84"/>
      <c r="S552" s="84"/>
      <c r="T552" s="84"/>
      <c r="V552" s="106"/>
      <c r="W552" s="107"/>
      <c r="X552" s="108"/>
      <c r="Y552" s="107"/>
      <c r="Z552" s="107"/>
      <c r="AA552" s="107"/>
      <c r="AB552" s="107"/>
      <c r="AC552" s="107"/>
      <c r="AD552" s="107"/>
      <c r="AE552" s="107"/>
    </row>
    <row r="553" spans="2:31" outlineLevel="1">
      <c r="B553" s="24" t="s">
        <v>5234</v>
      </c>
      <c r="C553" s="24" t="s">
        <v>0</v>
      </c>
      <c r="D553" s="24" t="s">
        <v>57</v>
      </c>
      <c r="E553" s="24" t="s">
        <v>42</v>
      </c>
      <c r="F553" s="24" t="s">
        <v>46</v>
      </c>
      <c r="G553" s="24">
        <v>-200</v>
      </c>
      <c r="H553" s="24" t="s">
        <v>3008</v>
      </c>
      <c r="I553" s="24" t="s">
        <v>3328</v>
      </c>
      <c r="J553" s="24" t="s">
        <v>73</v>
      </c>
      <c r="K553" s="72" t="str">
        <f t="shared" si="17"/>
        <v>EUPK102 ICPL Curncy</v>
      </c>
      <c r="L553" s="25" t="str">
        <f t="shared" si="18"/>
        <v>ICPL</v>
      </c>
      <c r="M553" s="26">
        <f t="shared" ca="1" si="18"/>
        <v>42276</v>
      </c>
      <c r="N553" s="25" t="b">
        <f t="shared" si="18"/>
        <v>1</v>
      </c>
      <c r="O553" s="84" t="e">
        <f ca="1">IF($N553,_xll.BDP($K553,O$4),"[DISABLED]")</f>
        <v>#NAME?</v>
      </c>
      <c r="P553" s="84" t="e">
        <f ca="1">IF($N553,_xll.BDP($K553,P$4),"[DISABLED]")</f>
        <v>#NAME?</v>
      </c>
      <c r="Q553" s="84" t="e">
        <f ca="1">IF($N553,_xll.BDP($K553,Q$4),"[DISABLED]")</f>
        <v>#NAME?</v>
      </c>
      <c r="R553" s="84" t="e">
        <f ca="1">IF($N553,_xll.BDH($K553,R$4,$M553),"[DISABLED]")</f>
        <v>#NAME?</v>
      </c>
      <c r="S553" s="84" t="e">
        <f ca="1">IF($N553,_xll.BDH($K553,S$4,$M553),"[DISABLED]")</f>
        <v>#NAME?</v>
      </c>
      <c r="T553" s="84" t="e">
        <f ca="1">IF($N553,_xll.BDH($K553,T$4,$M553),"[DISABLED]")</f>
        <v>#NAME?</v>
      </c>
      <c r="V553" s="106" t="s">
        <v>9140</v>
      </c>
      <c r="W553" s="107" t="s">
        <v>1055</v>
      </c>
      <c r="X553" s="108">
        <v>42276</v>
      </c>
      <c r="Y553" s="107" t="b">
        <v>1</v>
      </c>
      <c r="Z553" s="107" t="s">
        <v>7210</v>
      </c>
      <c r="AA553" s="107" t="s">
        <v>6569</v>
      </c>
      <c r="AB553" s="107" t="s">
        <v>6569</v>
      </c>
      <c r="AC553" s="107" t="s">
        <v>6569</v>
      </c>
      <c r="AD553" s="107" t="s">
        <v>6569</v>
      </c>
      <c r="AE553" s="107" t="s">
        <v>6569</v>
      </c>
    </row>
    <row r="554" spans="2:31" outlineLevel="1">
      <c r="B554" s="24" t="s">
        <v>5234</v>
      </c>
      <c r="C554" s="24" t="s">
        <v>0</v>
      </c>
      <c r="D554" s="24" t="s">
        <v>57</v>
      </c>
      <c r="E554" s="24" t="s">
        <v>42</v>
      </c>
      <c r="F554" s="24" t="s">
        <v>46</v>
      </c>
      <c r="G554" s="24">
        <v>-100</v>
      </c>
      <c r="H554" s="24" t="s">
        <v>3008</v>
      </c>
      <c r="I554" s="24" t="s">
        <v>3344</v>
      </c>
      <c r="J554" s="24" t="s">
        <v>73</v>
      </c>
      <c r="K554" s="72" t="str">
        <f t="shared" si="17"/>
        <v>EUPL102 ICPL Curncy</v>
      </c>
      <c r="L554" s="25" t="str">
        <f t="shared" si="18"/>
        <v>ICPL</v>
      </c>
      <c r="M554" s="26">
        <f t="shared" ca="1" si="18"/>
        <v>42276</v>
      </c>
      <c r="N554" s="25" t="b">
        <f t="shared" si="18"/>
        <v>1</v>
      </c>
      <c r="O554" s="84" t="e">
        <f ca="1">IF($N554,_xll.BDP($K554,O$4),"[DISABLED]")</f>
        <v>#NAME?</v>
      </c>
      <c r="P554" s="84" t="e">
        <f ca="1">IF($N554,_xll.BDP($K554,P$4),"[DISABLED]")</f>
        <v>#NAME?</v>
      </c>
      <c r="Q554" s="84" t="e">
        <f ca="1">IF($N554,_xll.BDP($K554,Q$4),"[DISABLED]")</f>
        <v>#NAME?</v>
      </c>
      <c r="R554" s="84" t="e">
        <f ca="1">IF($N554,_xll.BDH($K554,R$4,$M554),"[DISABLED]")</f>
        <v>#NAME?</v>
      </c>
      <c r="S554" s="84" t="e">
        <f ca="1">IF($N554,_xll.BDH($K554,S$4,$M554),"[DISABLED]")</f>
        <v>#NAME?</v>
      </c>
      <c r="T554" s="84" t="e">
        <f ca="1">IF($N554,_xll.BDH($K554,T$4,$M554),"[DISABLED]")</f>
        <v>#NAME?</v>
      </c>
      <c r="V554" s="106" t="s">
        <v>9141</v>
      </c>
      <c r="W554" s="107" t="s">
        <v>1055</v>
      </c>
      <c r="X554" s="108">
        <v>42276</v>
      </c>
      <c r="Y554" s="107" t="b">
        <v>1</v>
      </c>
      <c r="Z554" s="107" t="s">
        <v>7211</v>
      </c>
      <c r="AA554" s="107" t="s">
        <v>6569</v>
      </c>
      <c r="AB554" s="107" t="s">
        <v>6569</v>
      </c>
      <c r="AC554" s="107" t="s">
        <v>6569</v>
      </c>
      <c r="AD554" s="107" t="s">
        <v>6569</v>
      </c>
      <c r="AE554" s="107" t="s">
        <v>6569</v>
      </c>
    </row>
    <row r="555" spans="2:31" outlineLevel="1">
      <c r="B555" s="24" t="s">
        <v>5234</v>
      </c>
      <c r="C555" s="24" t="s">
        <v>0</v>
      </c>
      <c r="D555" s="24" t="s">
        <v>57</v>
      </c>
      <c r="E555" s="24" t="s">
        <v>42</v>
      </c>
      <c r="F555" s="24" t="s">
        <v>46</v>
      </c>
      <c r="G555" s="24">
        <v>-50</v>
      </c>
      <c r="H555" s="24" t="s">
        <v>3008</v>
      </c>
      <c r="I555" s="24" t="s">
        <v>3360</v>
      </c>
      <c r="J555" s="24" t="s">
        <v>73</v>
      </c>
      <c r="K555" s="72" t="str">
        <f t="shared" si="17"/>
        <v>EUPM102 ICPL Curncy</v>
      </c>
      <c r="L555" s="25" t="str">
        <f t="shared" si="18"/>
        <v>ICPL</v>
      </c>
      <c r="M555" s="26">
        <f t="shared" ca="1" si="18"/>
        <v>42276</v>
      </c>
      <c r="N555" s="25" t="b">
        <f t="shared" si="18"/>
        <v>1</v>
      </c>
      <c r="O555" s="84" t="e">
        <f ca="1">IF($N555,_xll.BDP($K555,O$4),"[DISABLED]")</f>
        <v>#NAME?</v>
      </c>
      <c r="P555" s="84" t="e">
        <f ca="1">IF($N555,_xll.BDP($K555,P$4),"[DISABLED]")</f>
        <v>#NAME?</v>
      </c>
      <c r="Q555" s="84" t="e">
        <f ca="1">IF($N555,_xll.BDP($K555,Q$4),"[DISABLED]")</f>
        <v>#NAME?</v>
      </c>
      <c r="R555" s="84" t="e">
        <f ca="1">IF($N555,_xll.BDH($K555,R$4,$M555),"[DISABLED]")</f>
        <v>#NAME?</v>
      </c>
      <c r="S555" s="84" t="e">
        <f ca="1">IF($N555,_xll.BDH($K555,S$4,$M555),"[DISABLED]")</f>
        <v>#NAME?</v>
      </c>
      <c r="T555" s="84" t="e">
        <f ca="1">IF($N555,_xll.BDH($K555,T$4,$M555),"[DISABLED]")</f>
        <v>#NAME?</v>
      </c>
      <c r="V555" s="106" t="s">
        <v>9142</v>
      </c>
      <c r="W555" s="107" t="s">
        <v>1055</v>
      </c>
      <c r="X555" s="108">
        <v>42276</v>
      </c>
      <c r="Y555" s="107" t="b">
        <v>1</v>
      </c>
      <c r="Z555" s="107" t="s">
        <v>7212</v>
      </c>
      <c r="AA555" s="107" t="s">
        <v>6569</v>
      </c>
      <c r="AB555" s="107" t="s">
        <v>6569</v>
      </c>
      <c r="AC555" s="107" t="s">
        <v>6569</v>
      </c>
      <c r="AD555" s="107" t="s">
        <v>6569</v>
      </c>
      <c r="AE555" s="107" t="s">
        <v>6569</v>
      </c>
    </row>
    <row r="556" spans="2:31" outlineLevel="1">
      <c r="B556" s="24" t="s">
        <v>5234</v>
      </c>
      <c r="C556" s="24" t="s">
        <v>0</v>
      </c>
      <c r="D556" s="24" t="s">
        <v>57</v>
      </c>
      <c r="E556" s="24" t="s">
        <v>42</v>
      </c>
      <c r="F556" s="24" t="s">
        <v>46</v>
      </c>
      <c r="G556" s="24">
        <v>-25</v>
      </c>
      <c r="H556" s="24" t="s">
        <v>3008</v>
      </c>
      <c r="I556" s="24" t="s">
        <v>3376</v>
      </c>
      <c r="J556" s="24" t="s">
        <v>73</v>
      </c>
      <c r="K556" s="72" t="str">
        <f t="shared" si="17"/>
        <v>EUPN102 ICPL Curncy</v>
      </c>
      <c r="L556" s="25" t="str">
        <f t="shared" si="18"/>
        <v>ICPL</v>
      </c>
      <c r="M556" s="26">
        <f t="shared" ca="1" si="18"/>
        <v>42276</v>
      </c>
      <c r="N556" s="25" t="b">
        <f t="shared" si="18"/>
        <v>1</v>
      </c>
      <c r="O556" s="84" t="e">
        <f ca="1">IF($N556,_xll.BDP($K556,O$4),"[DISABLED]")</f>
        <v>#NAME?</v>
      </c>
      <c r="P556" s="84" t="e">
        <f ca="1">IF($N556,_xll.BDP($K556,P$4),"[DISABLED]")</f>
        <v>#NAME?</v>
      </c>
      <c r="Q556" s="84" t="e">
        <f ca="1">IF($N556,_xll.BDP($K556,Q$4),"[DISABLED]")</f>
        <v>#NAME?</v>
      </c>
      <c r="R556" s="84" t="e">
        <f ca="1">IF($N556,_xll.BDH($K556,R$4,$M556),"[DISABLED]")</f>
        <v>#NAME?</v>
      </c>
      <c r="S556" s="84" t="e">
        <f ca="1">IF($N556,_xll.BDH($K556,S$4,$M556),"[DISABLED]")</f>
        <v>#NAME?</v>
      </c>
      <c r="T556" s="84" t="e">
        <f ca="1">IF($N556,_xll.BDH($K556,T$4,$M556),"[DISABLED]")</f>
        <v>#NAME?</v>
      </c>
      <c r="V556" s="106" t="s">
        <v>9143</v>
      </c>
      <c r="W556" s="107" t="s">
        <v>1055</v>
      </c>
      <c r="X556" s="108">
        <v>42276</v>
      </c>
      <c r="Y556" s="107" t="b">
        <v>1</v>
      </c>
      <c r="Z556" s="107" t="s">
        <v>7213</v>
      </c>
      <c r="AA556" s="107" t="s">
        <v>6569</v>
      </c>
      <c r="AB556" s="107" t="s">
        <v>6569</v>
      </c>
      <c r="AC556" s="107" t="s">
        <v>6569</v>
      </c>
      <c r="AD556" s="107" t="s">
        <v>6569</v>
      </c>
      <c r="AE556" s="107" t="s">
        <v>6569</v>
      </c>
    </row>
    <row r="557" spans="2:31" outlineLevel="1">
      <c r="B557" s="24" t="s">
        <v>5234</v>
      </c>
      <c r="C557" s="24" t="s">
        <v>0</v>
      </c>
      <c r="D557" s="24" t="s">
        <v>57</v>
      </c>
      <c r="E557" s="24" t="s">
        <v>42</v>
      </c>
      <c r="F557" s="24" t="s">
        <v>46</v>
      </c>
      <c r="G557" s="24">
        <v>25</v>
      </c>
      <c r="H557" s="24" t="s">
        <v>3008</v>
      </c>
      <c r="I557" s="24" t="s">
        <v>3392</v>
      </c>
      <c r="J557" s="24" t="s">
        <v>73</v>
      </c>
      <c r="K557" s="72" t="str">
        <f t="shared" si="17"/>
        <v>EUPO102 ICPL Curncy</v>
      </c>
      <c r="L557" s="25" t="str">
        <f t="shared" si="18"/>
        <v>ICPL</v>
      </c>
      <c r="M557" s="26">
        <f t="shared" ca="1" si="18"/>
        <v>42276</v>
      </c>
      <c r="N557" s="25" t="b">
        <f t="shared" si="18"/>
        <v>1</v>
      </c>
      <c r="O557" s="84" t="e">
        <f ca="1">IF($N557,_xll.BDP($K557,O$4),"[DISABLED]")</f>
        <v>#NAME?</v>
      </c>
      <c r="P557" s="84" t="e">
        <f ca="1">IF($N557,_xll.BDP($K557,P$4),"[DISABLED]")</f>
        <v>#NAME?</v>
      </c>
      <c r="Q557" s="84" t="e">
        <f ca="1">IF($N557,_xll.BDP($K557,Q$4),"[DISABLED]")</f>
        <v>#NAME?</v>
      </c>
      <c r="R557" s="84" t="e">
        <f ca="1">IF($N557,_xll.BDH($K557,R$4,$M557),"[DISABLED]")</f>
        <v>#NAME?</v>
      </c>
      <c r="S557" s="84" t="e">
        <f ca="1">IF($N557,_xll.BDH($K557,S$4,$M557),"[DISABLED]")</f>
        <v>#NAME?</v>
      </c>
      <c r="T557" s="84" t="e">
        <f ca="1">IF($N557,_xll.BDH($K557,T$4,$M557),"[DISABLED]")</f>
        <v>#NAME?</v>
      </c>
      <c r="V557" s="106" t="s">
        <v>9144</v>
      </c>
      <c r="W557" s="107" t="s">
        <v>1055</v>
      </c>
      <c r="X557" s="108">
        <v>42276</v>
      </c>
      <c r="Y557" s="107" t="b">
        <v>1</v>
      </c>
      <c r="Z557" s="107" t="s">
        <v>7214</v>
      </c>
      <c r="AA557" s="107" t="s">
        <v>6569</v>
      </c>
      <c r="AB557" s="107" t="s">
        <v>6569</v>
      </c>
      <c r="AC557" s="107" t="s">
        <v>6569</v>
      </c>
      <c r="AD557" s="107" t="s">
        <v>6569</v>
      </c>
      <c r="AE557" s="107" t="s">
        <v>6569</v>
      </c>
    </row>
    <row r="558" spans="2:31" outlineLevel="1">
      <c r="B558" s="24" t="s">
        <v>5234</v>
      </c>
      <c r="C558" s="24" t="s">
        <v>0</v>
      </c>
      <c r="D558" s="24" t="s">
        <v>57</v>
      </c>
      <c r="E558" s="24" t="s">
        <v>42</v>
      </c>
      <c r="F558" s="24" t="s">
        <v>46</v>
      </c>
      <c r="G558" s="24">
        <v>50</v>
      </c>
      <c r="H558" s="24" t="s">
        <v>3008</v>
      </c>
      <c r="I558" s="24" t="s">
        <v>3408</v>
      </c>
      <c r="J558" s="24" t="s">
        <v>73</v>
      </c>
      <c r="K558" s="72" t="str">
        <f t="shared" si="17"/>
        <v>EUPP102 ICPL Curncy</v>
      </c>
      <c r="L558" s="25" t="str">
        <f t="shared" si="18"/>
        <v>ICPL</v>
      </c>
      <c r="M558" s="26">
        <f t="shared" ca="1" si="18"/>
        <v>42276</v>
      </c>
      <c r="N558" s="25" t="b">
        <f t="shared" si="18"/>
        <v>1</v>
      </c>
      <c r="O558" s="84" t="e">
        <f ca="1">IF($N558,_xll.BDP($K558,O$4),"[DISABLED]")</f>
        <v>#NAME?</v>
      </c>
      <c r="P558" s="84" t="e">
        <f ca="1">IF($N558,_xll.BDP($K558,P$4),"[DISABLED]")</f>
        <v>#NAME?</v>
      </c>
      <c r="Q558" s="84" t="e">
        <f ca="1">IF($N558,_xll.BDP($K558,Q$4),"[DISABLED]")</f>
        <v>#NAME?</v>
      </c>
      <c r="R558" s="84" t="e">
        <f ca="1">IF($N558,_xll.BDH($K558,R$4,$M558),"[DISABLED]")</f>
        <v>#NAME?</v>
      </c>
      <c r="S558" s="84" t="e">
        <f ca="1">IF($N558,_xll.BDH($K558,S$4,$M558),"[DISABLED]")</f>
        <v>#NAME?</v>
      </c>
      <c r="T558" s="84" t="e">
        <f ca="1">IF($N558,_xll.BDH($K558,T$4,$M558),"[DISABLED]")</f>
        <v>#NAME?</v>
      </c>
      <c r="V558" s="106" t="s">
        <v>9145</v>
      </c>
      <c r="W558" s="107" t="s">
        <v>1055</v>
      </c>
      <c r="X558" s="108">
        <v>42276</v>
      </c>
      <c r="Y558" s="107" t="b">
        <v>1</v>
      </c>
      <c r="Z558" s="107" t="s">
        <v>7215</v>
      </c>
      <c r="AA558" s="107" t="s">
        <v>6569</v>
      </c>
      <c r="AB558" s="107" t="s">
        <v>6569</v>
      </c>
      <c r="AC558" s="107" t="s">
        <v>6569</v>
      </c>
      <c r="AD558" s="107" t="s">
        <v>6569</v>
      </c>
      <c r="AE558" s="107" t="s">
        <v>6569</v>
      </c>
    </row>
    <row r="559" spans="2:31" outlineLevel="1">
      <c r="B559" s="24" t="s">
        <v>5234</v>
      </c>
      <c r="C559" s="24" t="s">
        <v>0</v>
      </c>
      <c r="D559" s="24" t="s">
        <v>57</v>
      </c>
      <c r="E559" s="24" t="s">
        <v>42</v>
      </c>
      <c r="F559" s="24" t="s">
        <v>46</v>
      </c>
      <c r="G559" s="24">
        <v>100</v>
      </c>
      <c r="H559" s="24" t="s">
        <v>3008</v>
      </c>
      <c r="I559" s="24" t="s">
        <v>3424</v>
      </c>
      <c r="J559" s="24" t="s">
        <v>73</v>
      </c>
      <c r="K559" s="72" t="str">
        <f t="shared" si="17"/>
        <v>EUPQ102 ICPL Curncy</v>
      </c>
      <c r="L559" s="25" t="str">
        <f t="shared" si="18"/>
        <v>ICPL</v>
      </c>
      <c r="M559" s="26">
        <f t="shared" ca="1" si="18"/>
        <v>42276</v>
      </c>
      <c r="N559" s="25" t="b">
        <f t="shared" si="18"/>
        <v>1</v>
      </c>
      <c r="O559" s="84" t="e">
        <f ca="1">IF($N559,_xll.BDP($K559,O$4),"[DISABLED]")</f>
        <v>#NAME?</v>
      </c>
      <c r="P559" s="84" t="e">
        <f ca="1">IF($N559,_xll.BDP($K559,P$4),"[DISABLED]")</f>
        <v>#NAME?</v>
      </c>
      <c r="Q559" s="84" t="e">
        <f ca="1">IF($N559,_xll.BDP($K559,Q$4),"[DISABLED]")</f>
        <v>#NAME?</v>
      </c>
      <c r="R559" s="84" t="e">
        <f ca="1">IF($N559,_xll.BDH($K559,R$4,$M559),"[DISABLED]")</f>
        <v>#NAME?</v>
      </c>
      <c r="S559" s="84" t="e">
        <f ca="1">IF($N559,_xll.BDH($K559,S$4,$M559),"[DISABLED]")</f>
        <v>#NAME?</v>
      </c>
      <c r="T559" s="84" t="e">
        <f ca="1">IF($N559,_xll.BDH($K559,T$4,$M559),"[DISABLED]")</f>
        <v>#NAME?</v>
      </c>
      <c r="V559" s="106" t="s">
        <v>9146</v>
      </c>
      <c r="W559" s="107" t="s">
        <v>1055</v>
      </c>
      <c r="X559" s="108">
        <v>42276</v>
      </c>
      <c r="Y559" s="107" t="b">
        <v>1</v>
      </c>
      <c r="Z559" s="107" t="s">
        <v>7216</v>
      </c>
      <c r="AA559" s="107" t="s">
        <v>6569</v>
      </c>
      <c r="AB559" s="107" t="s">
        <v>6569</v>
      </c>
      <c r="AC559" s="107" t="s">
        <v>6569</v>
      </c>
      <c r="AD559" s="107" t="s">
        <v>6569</v>
      </c>
      <c r="AE559" s="107" t="s">
        <v>6569</v>
      </c>
    </row>
    <row r="560" spans="2:31" outlineLevel="1">
      <c r="B560" s="24" t="s">
        <v>5234</v>
      </c>
      <c r="C560" s="24" t="s">
        <v>0</v>
      </c>
      <c r="D560" s="24" t="s">
        <v>57</v>
      </c>
      <c r="E560" s="24" t="s">
        <v>42</v>
      </c>
      <c r="F560" s="24" t="s">
        <v>46</v>
      </c>
      <c r="G560" s="24">
        <v>200</v>
      </c>
      <c r="H560" s="24" t="s">
        <v>3008</v>
      </c>
      <c r="I560" s="24" t="s">
        <v>3440</v>
      </c>
      <c r="J560" s="24" t="s">
        <v>73</v>
      </c>
      <c r="K560" s="72" t="str">
        <f t="shared" si="17"/>
        <v>EUPR102 ICPL Curncy</v>
      </c>
      <c r="L560" s="25" t="str">
        <f t="shared" si="18"/>
        <v>ICPL</v>
      </c>
      <c r="M560" s="26">
        <f t="shared" ca="1" si="18"/>
        <v>42276</v>
      </c>
      <c r="N560" s="25" t="b">
        <f t="shared" si="18"/>
        <v>1</v>
      </c>
      <c r="O560" s="84" t="e">
        <f ca="1">IF($N560,_xll.BDP($K560,O$4),"[DISABLED]")</f>
        <v>#NAME?</v>
      </c>
      <c r="P560" s="84" t="e">
        <f ca="1">IF($N560,_xll.BDP($K560,P$4),"[DISABLED]")</f>
        <v>#NAME?</v>
      </c>
      <c r="Q560" s="84" t="e">
        <f ca="1">IF($N560,_xll.BDP($K560,Q$4),"[DISABLED]")</f>
        <v>#NAME?</v>
      </c>
      <c r="R560" s="84" t="e">
        <f ca="1">IF($N560,_xll.BDH($K560,R$4,$M560),"[DISABLED]")</f>
        <v>#NAME?</v>
      </c>
      <c r="S560" s="84" t="e">
        <f ca="1">IF($N560,_xll.BDH($K560,S$4,$M560),"[DISABLED]")</f>
        <v>#NAME?</v>
      </c>
      <c r="T560" s="84" t="e">
        <f ca="1">IF($N560,_xll.BDH($K560,T$4,$M560),"[DISABLED]")</f>
        <v>#NAME?</v>
      </c>
      <c r="V560" s="106" t="s">
        <v>9147</v>
      </c>
      <c r="W560" s="107" t="s">
        <v>1055</v>
      </c>
      <c r="X560" s="108">
        <v>42276</v>
      </c>
      <c r="Y560" s="107" t="b">
        <v>1</v>
      </c>
      <c r="Z560" s="107" t="s">
        <v>7217</v>
      </c>
      <c r="AA560" s="107" t="s">
        <v>6569</v>
      </c>
      <c r="AB560" s="107" t="s">
        <v>6569</v>
      </c>
      <c r="AC560" s="107" t="s">
        <v>6569</v>
      </c>
      <c r="AD560" s="107" t="s">
        <v>6569</v>
      </c>
      <c r="AE560" s="107" t="s">
        <v>6569</v>
      </c>
    </row>
    <row r="561" spans="2:31" outlineLevel="1">
      <c r="K561" s="72"/>
      <c r="L561" s="25"/>
      <c r="M561" s="26"/>
      <c r="N561" s="25"/>
      <c r="O561" s="84"/>
      <c r="P561" s="84"/>
      <c r="Q561" s="84"/>
      <c r="R561" s="84"/>
      <c r="S561" s="84"/>
      <c r="T561" s="84"/>
      <c r="V561" s="106"/>
      <c r="W561" s="107"/>
      <c r="X561" s="108"/>
      <c r="Y561" s="107"/>
      <c r="Z561" s="107"/>
      <c r="AA561" s="107"/>
      <c r="AB561" s="107"/>
      <c r="AC561" s="107"/>
      <c r="AD561" s="107"/>
      <c r="AE561" s="107"/>
    </row>
    <row r="562" spans="2:31" outlineLevel="1">
      <c r="B562" s="24" t="s">
        <v>5234</v>
      </c>
      <c r="C562" s="24" t="s">
        <v>0</v>
      </c>
      <c r="D562" s="24" t="s">
        <v>57</v>
      </c>
      <c r="E562" s="24" t="s">
        <v>42</v>
      </c>
      <c r="F562" s="24" t="s">
        <v>47</v>
      </c>
      <c r="G562" s="24">
        <v>-200</v>
      </c>
      <c r="H562" s="24" t="s">
        <v>3008</v>
      </c>
      <c r="I562" s="24" t="s">
        <v>3335</v>
      </c>
      <c r="J562" s="24" t="s">
        <v>73</v>
      </c>
      <c r="K562" s="72" t="str">
        <f t="shared" si="17"/>
        <v>EUPK152 ICPL Curncy</v>
      </c>
      <c r="L562" s="25" t="str">
        <f t="shared" si="18"/>
        <v>ICPL</v>
      </c>
      <c r="M562" s="26">
        <f t="shared" ca="1" si="18"/>
        <v>42276</v>
      </c>
      <c r="N562" s="25" t="b">
        <f t="shared" si="18"/>
        <v>1</v>
      </c>
      <c r="O562" s="84" t="e">
        <f ca="1">IF($N562,_xll.BDP($K562,O$4),"[DISABLED]")</f>
        <v>#NAME?</v>
      </c>
      <c r="P562" s="84" t="e">
        <f ca="1">IF($N562,_xll.BDP($K562,P$4),"[DISABLED]")</f>
        <v>#NAME?</v>
      </c>
      <c r="Q562" s="84" t="e">
        <f ca="1">IF($N562,_xll.BDP($K562,Q$4),"[DISABLED]")</f>
        <v>#NAME?</v>
      </c>
      <c r="R562" s="84" t="e">
        <f ca="1">IF($N562,_xll.BDH($K562,R$4,$M562),"[DISABLED]")</f>
        <v>#NAME?</v>
      </c>
      <c r="S562" s="84" t="e">
        <f ca="1">IF($N562,_xll.BDH($K562,S$4,$M562),"[DISABLED]")</f>
        <v>#NAME?</v>
      </c>
      <c r="T562" s="84" t="e">
        <f ca="1">IF($N562,_xll.BDH($K562,T$4,$M562),"[DISABLED]")</f>
        <v>#NAME?</v>
      </c>
      <c r="V562" s="106" t="s">
        <v>9148</v>
      </c>
      <c r="W562" s="107" t="s">
        <v>1055</v>
      </c>
      <c r="X562" s="108">
        <v>42276</v>
      </c>
      <c r="Y562" s="107" t="b">
        <v>1</v>
      </c>
      <c r="Z562" s="107" t="s">
        <v>7218</v>
      </c>
      <c r="AA562" s="107" t="s">
        <v>6569</v>
      </c>
      <c r="AB562" s="107" t="s">
        <v>6569</v>
      </c>
      <c r="AC562" s="107" t="s">
        <v>6569</v>
      </c>
      <c r="AD562" s="107" t="s">
        <v>6569</v>
      </c>
      <c r="AE562" s="107" t="s">
        <v>6569</v>
      </c>
    </row>
    <row r="563" spans="2:31" outlineLevel="1">
      <c r="B563" s="24" t="s">
        <v>5234</v>
      </c>
      <c r="C563" s="24" t="s">
        <v>0</v>
      </c>
      <c r="D563" s="24" t="s">
        <v>57</v>
      </c>
      <c r="E563" s="24" t="s">
        <v>42</v>
      </c>
      <c r="F563" s="24" t="s">
        <v>47</v>
      </c>
      <c r="G563" s="24">
        <v>-100</v>
      </c>
      <c r="H563" s="24" t="s">
        <v>3008</v>
      </c>
      <c r="I563" s="24" t="s">
        <v>3351</v>
      </c>
      <c r="J563" s="24" t="s">
        <v>73</v>
      </c>
      <c r="K563" s="72" t="str">
        <f t="shared" si="17"/>
        <v>EUPL152 ICPL Curncy</v>
      </c>
      <c r="L563" s="25" t="str">
        <f t="shared" si="18"/>
        <v>ICPL</v>
      </c>
      <c r="M563" s="26">
        <f t="shared" ca="1" si="18"/>
        <v>42276</v>
      </c>
      <c r="N563" s="25" t="b">
        <f t="shared" si="18"/>
        <v>1</v>
      </c>
      <c r="O563" s="84" t="e">
        <f ca="1">IF($N563,_xll.BDP($K563,O$4),"[DISABLED]")</f>
        <v>#NAME?</v>
      </c>
      <c r="P563" s="84" t="e">
        <f ca="1">IF($N563,_xll.BDP($K563,P$4),"[DISABLED]")</f>
        <v>#NAME?</v>
      </c>
      <c r="Q563" s="84" t="e">
        <f ca="1">IF($N563,_xll.BDP($K563,Q$4),"[DISABLED]")</f>
        <v>#NAME?</v>
      </c>
      <c r="R563" s="84" t="e">
        <f ca="1">IF($N563,_xll.BDH($K563,R$4,$M563),"[DISABLED]")</f>
        <v>#NAME?</v>
      </c>
      <c r="S563" s="84" t="e">
        <f ca="1">IF($N563,_xll.BDH($K563,S$4,$M563),"[DISABLED]")</f>
        <v>#NAME?</v>
      </c>
      <c r="T563" s="84" t="e">
        <f ca="1">IF($N563,_xll.BDH($K563,T$4,$M563),"[DISABLED]")</f>
        <v>#NAME?</v>
      </c>
      <c r="V563" s="106" t="s">
        <v>9149</v>
      </c>
      <c r="W563" s="107" t="s">
        <v>1055</v>
      </c>
      <c r="X563" s="108">
        <v>42276</v>
      </c>
      <c r="Y563" s="107" t="b">
        <v>1</v>
      </c>
      <c r="Z563" s="107" t="s">
        <v>7219</v>
      </c>
      <c r="AA563" s="107" t="s">
        <v>6569</v>
      </c>
      <c r="AB563" s="107" t="s">
        <v>6569</v>
      </c>
      <c r="AC563" s="107" t="s">
        <v>6569</v>
      </c>
      <c r="AD563" s="107" t="s">
        <v>6569</v>
      </c>
      <c r="AE563" s="107" t="s">
        <v>6569</v>
      </c>
    </row>
    <row r="564" spans="2:31" outlineLevel="1">
      <c r="B564" s="24" t="s">
        <v>5234</v>
      </c>
      <c r="C564" s="24" t="s">
        <v>0</v>
      </c>
      <c r="D564" s="24" t="s">
        <v>57</v>
      </c>
      <c r="E564" s="24" t="s">
        <v>42</v>
      </c>
      <c r="F564" s="24" t="s">
        <v>47</v>
      </c>
      <c r="G564" s="24">
        <v>-50</v>
      </c>
      <c r="H564" s="24" t="s">
        <v>3008</v>
      </c>
      <c r="I564" s="24" t="s">
        <v>3367</v>
      </c>
      <c r="J564" s="24" t="s">
        <v>73</v>
      </c>
      <c r="K564" s="72" t="str">
        <f t="shared" si="17"/>
        <v>EUPM152 ICPL Curncy</v>
      </c>
      <c r="L564" s="25" t="str">
        <f t="shared" si="18"/>
        <v>ICPL</v>
      </c>
      <c r="M564" s="26">
        <f t="shared" ca="1" si="18"/>
        <v>42276</v>
      </c>
      <c r="N564" s="25" t="b">
        <f t="shared" si="18"/>
        <v>1</v>
      </c>
      <c r="O564" s="84" t="e">
        <f ca="1">IF($N564,_xll.BDP($K564,O$4),"[DISABLED]")</f>
        <v>#NAME?</v>
      </c>
      <c r="P564" s="84" t="e">
        <f ca="1">IF($N564,_xll.BDP($K564,P$4),"[DISABLED]")</f>
        <v>#NAME?</v>
      </c>
      <c r="Q564" s="84" t="e">
        <f ca="1">IF($N564,_xll.BDP($K564,Q$4),"[DISABLED]")</f>
        <v>#NAME?</v>
      </c>
      <c r="R564" s="84" t="e">
        <f ca="1">IF($N564,_xll.BDH($K564,R$4,$M564),"[DISABLED]")</f>
        <v>#NAME?</v>
      </c>
      <c r="S564" s="84" t="e">
        <f ca="1">IF($N564,_xll.BDH($K564,S$4,$M564),"[DISABLED]")</f>
        <v>#NAME?</v>
      </c>
      <c r="T564" s="84" t="e">
        <f ca="1">IF($N564,_xll.BDH($K564,T$4,$M564),"[DISABLED]")</f>
        <v>#NAME?</v>
      </c>
      <c r="V564" s="106" t="s">
        <v>9150</v>
      </c>
      <c r="W564" s="107" t="s">
        <v>1055</v>
      </c>
      <c r="X564" s="108">
        <v>42276</v>
      </c>
      <c r="Y564" s="107" t="b">
        <v>1</v>
      </c>
      <c r="Z564" s="107" t="s">
        <v>7220</v>
      </c>
      <c r="AA564" s="107" t="s">
        <v>6569</v>
      </c>
      <c r="AB564" s="107" t="s">
        <v>6569</v>
      </c>
      <c r="AC564" s="107" t="s">
        <v>6569</v>
      </c>
      <c r="AD564" s="107" t="s">
        <v>6569</v>
      </c>
      <c r="AE564" s="107" t="s">
        <v>6569</v>
      </c>
    </row>
    <row r="565" spans="2:31" outlineLevel="1">
      <c r="B565" s="24" t="s">
        <v>5234</v>
      </c>
      <c r="C565" s="24" t="s">
        <v>0</v>
      </c>
      <c r="D565" s="24" t="s">
        <v>57</v>
      </c>
      <c r="E565" s="24" t="s">
        <v>42</v>
      </c>
      <c r="F565" s="24" t="s">
        <v>47</v>
      </c>
      <c r="G565" s="24">
        <v>-25</v>
      </c>
      <c r="H565" s="24" t="s">
        <v>3008</v>
      </c>
      <c r="I565" s="24" t="s">
        <v>3383</v>
      </c>
      <c r="J565" s="24" t="s">
        <v>73</v>
      </c>
      <c r="K565" s="72" t="str">
        <f t="shared" si="17"/>
        <v>EUPN152 ICPL Curncy</v>
      </c>
      <c r="L565" s="25" t="str">
        <f t="shared" si="18"/>
        <v>ICPL</v>
      </c>
      <c r="M565" s="26">
        <f t="shared" ca="1" si="18"/>
        <v>42276</v>
      </c>
      <c r="N565" s="25" t="b">
        <f t="shared" si="18"/>
        <v>1</v>
      </c>
      <c r="O565" s="84" t="e">
        <f ca="1">IF($N565,_xll.BDP($K565,O$4),"[DISABLED]")</f>
        <v>#NAME?</v>
      </c>
      <c r="P565" s="84" t="e">
        <f ca="1">IF($N565,_xll.BDP($K565,P$4),"[DISABLED]")</f>
        <v>#NAME?</v>
      </c>
      <c r="Q565" s="84" t="e">
        <f ca="1">IF($N565,_xll.BDP($K565,Q$4),"[DISABLED]")</f>
        <v>#NAME?</v>
      </c>
      <c r="R565" s="84" t="e">
        <f ca="1">IF($N565,_xll.BDH($K565,R$4,$M565),"[DISABLED]")</f>
        <v>#NAME?</v>
      </c>
      <c r="S565" s="84" t="e">
        <f ca="1">IF($N565,_xll.BDH($K565,S$4,$M565),"[DISABLED]")</f>
        <v>#NAME?</v>
      </c>
      <c r="T565" s="84" t="e">
        <f ca="1">IF($N565,_xll.BDH($K565,T$4,$M565),"[DISABLED]")</f>
        <v>#NAME?</v>
      </c>
      <c r="V565" s="106" t="s">
        <v>9151</v>
      </c>
      <c r="W565" s="107" t="s">
        <v>1055</v>
      </c>
      <c r="X565" s="108">
        <v>42276</v>
      </c>
      <c r="Y565" s="107" t="b">
        <v>1</v>
      </c>
      <c r="Z565" s="107" t="s">
        <v>7221</v>
      </c>
      <c r="AA565" s="107" t="s">
        <v>6569</v>
      </c>
      <c r="AB565" s="107" t="s">
        <v>6569</v>
      </c>
      <c r="AC565" s="107" t="s">
        <v>6569</v>
      </c>
      <c r="AD565" s="107" t="s">
        <v>6569</v>
      </c>
      <c r="AE565" s="107" t="s">
        <v>6569</v>
      </c>
    </row>
    <row r="566" spans="2:31" outlineLevel="1">
      <c r="B566" s="24" t="s">
        <v>5234</v>
      </c>
      <c r="C566" s="24" t="s">
        <v>0</v>
      </c>
      <c r="D566" s="24" t="s">
        <v>57</v>
      </c>
      <c r="E566" s="24" t="s">
        <v>42</v>
      </c>
      <c r="F566" s="24" t="s">
        <v>47</v>
      </c>
      <c r="G566" s="24">
        <v>25</v>
      </c>
      <c r="H566" s="24" t="s">
        <v>3008</v>
      </c>
      <c r="I566" s="24" t="s">
        <v>3399</v>
      </c>
      <c r="J566" s="24" t="s">
        <v>73</v>
      </c>
      <c r="K566" s="72" t="str">
        <f t="shared" si="17"/>
        <v>EUPO152 ICPL Curncy</v>
      </c>
      <c r="L566" s="25" t="str">
        <f t="shared" si="18"/>
        <v>ICPL</v>
      </c>
      <c r="M566" s="26">
        <f t="shared" ca="1" si="18"/>
        <v>42276</v>
      </c>
      <c r="N566" s="25" t="b">
        <f t="shared" si="18"/>
        <v>1</v>
      </c>
      <c r="O566" s="84" t="e">
        <f ca="1">IF($N566,_xll.BDP($K566,O$4),"[DISABLED]")</f>
        <v>#NAME?</v>
      </c>
      <c r="P566" s="84" t="e">
        <f ca="1">IF($N566,_xll.BDP($K566,P$4),"[DISABLED]")</f>
        <v>#NAME?</v>
      </c>
      <c r="Q566" s="84" t="e">
        <f ca="1">IF($N566,_xll.BDP($K566,Q$4),"[DISABLED]")</f>
        <v>#NAME?</v>
      </c>
      <c r="R566" s="84" t="e">
        <f ca="1">IF($N566,_xll.BDH($K566,R$4,$M566),"[DISABLED]")</f>
        <v>#NAME?</v>
      </c>
      <c r="S566" s="84" t="e">
        <f ca="1">IF($N566,_xll.BDH($K566,S$4,$M566),"[DISABLED]")</f>
        <v>#NAME?</v>
      </c>
      <c r="T566" s="84" t="e">
        <f ca="1">IF($N566,_xll.BDH($K566,T$4,$M566),"[DISABLED]")</f>
        <v>#NAME?</v>
      </c>
      <c r="V566" s="106" t="s">
        <v>9152</v>
      </c>
      <c r="W566" s="107" t="s">
        <v>1055</v>
      </c>
      <c r="X566" s="108">
        <v>42276</v>
      </c>
      <c r="Y566" s="107" t="b">
        <v>1</v>
      </c>
      <c r="Z566" s="107" t="s">
        <v>7222</v>
      </c>
      <c r="AA566" s="107" t="s">
        <v>6569</v>
      </c>
      <c r="AB566" s="107" t="s">
        <v>6569</v>
      </c>
      <c r="AC566" s="107" t="s">
        <v>6569</v>
      </c>
      <c r="AD566" s="107" t="s">
        <v>6569</v>
      </c>
      <c r="AE566" s="107" t="s">
        <v>6569</v>
      </c>
    </row>
    <row r="567" spans="2:31" outlineLevel="1">
      <c r="B567" s="24" t="s">
        <v>5234</v>
      </c>
      <c r="C567" s="24" t="s">
        <v>0</v>
      </c>
      <c r="D567" s="24" t="s">
        <v>57</v>
      </c>
      <c r="E567" s="24" t="s">
        <v>42</v>
      </c>
      <c r="F567" s="24" t="s">
        <v>47</v>
      </c>
      <c r="G567" s="24">
        <v>50</v>
      </c>
      <c r="H567" s="24" t="s">
        <v>3008</v>
      </c>
      <c r="I567" s="24" t="s">
        <v>3415</v>
      </c>
      <c r="J567" s="24" t="s">
        <v>73</v>
      </c>
      <c r="K567" s="72" t="str">
        <f t="shared" si="17"/>
        <v>EUPP152 ICPL Curncy</v>
      </c>
      <c r="L567" s="25" t="str">
        <f t="shared" si="18"/>
        <v>ICPL</v>
      </c>
      <c r="M567" s="26">
        <f t="shared" ca="1" si="18"/>
        <v>42276</v>
      </c>
      <c r="N567" s="25" t="b">
        <f t="shared" si="18"/>
        <v>1</v>
      </c>
      <c r="O567" s="84" t="e">
        <f ca="1">IF($N567,_xll.BDP($K567,O$4),"[DISABLED]")</f>
        <v>#NAME?</v>
      </c>
      <c r="P567" s="84" t="e">
        <f ca="1">IF($N567,_xll.BDP($K567,P$4),"[DISABLED]")</f>
        <v>#NAME?</v>
      </c>
      <c r="Q567" s="84" t="e">
        <f ca="1">IF($N567,_xll.BDP($K567,Q$4),"[DISABLED]")</f>
        <v>#NAME?</v>
      </c>
      <c r="R567" s="84" t="e">
        <f ca="1">IF($N567,_xll.BDH($K567,R$4,$M567),"[DISABLED]")</f>
        <v>#NAME?</v>
      </c>
      <c r="S567" s="84" t="e">
        <f ca="1">IF($N567,_xll.BDH($K567,S$4,$M567),"[DISABLED]")</f>
        <v>#NAME?</v>
      </c>
      <c r="T567" s="84" t="e">
        <f ca="1">IF($N567,_xll.BDH($K567,T$4,$M567),"[DISABLED]")</f>
        <v>#NAME?</v>
      </c>
      <c r="V567" s="106" t="s">
        <v>9153</v>
      </c>
      <c r="W567" s="107" t="s">
        <v>1055</v>
      </c>
      <c r="X567" s="108">
        <v>42276</v>
      </c>
      <c r="Y567" s="107" t="b">
        <v>1</v>
      </c>
      <c r="Z567" s="107" t="s">
        <v>7223</v>
      </c>
      <c r="AA567" s="107" t="s">
        <v>6569</v>
      </c>
      <c r="AB567" s="107" t="s">
        <v>6569</v>
      </c>
      <c r="AC567" s="107" t="s">
        <v>6569</v>
      </c>
      <c r="AD567" s="107" t="s">
        <v>6569</v>
      </c>
      <c r="AE567" s="107" t="s">
        <v>6569</v>
      </c>
    </row>
    <row r="568" spans="2:31" outlineLevel="1">
      <c r="B568" s="24" t="s">
        <v>5234</v>
      </c>
      <c r="C568" s="24" t="s">
        <v>0</v>
      </c>
      <c r="D568" s="24" t="s">
        <v>57</v>
      </c>
      <c r="E568" s="24" t="s">
        <v>42</v>
      </c>
      <c r="F568" s="24" t="s">
        <v>47</v>
      </c>
      <c r="G568" s="24">
        <v>100</v>
      </c>
      <c r="H568" s="24" t="s">
        <v>3008</v>
      </c>
      <c r="I568" s="24" t="s">
        <v>3431</v>
      </c>
      <c r="J568" s="24" t="s">
        <v>73</v>
      </c>
      <c r="K568" s="72" t="str">
        <f t="shared" si="17"/>
        <v>EUPQ152 ICPL Curncy</v>
      </c>
      <c r="L568" s="25" t="str">
        <f t="shared" si="18"/>
        <v>ICPL</v>
      </c>
      <c r="M568" s="26">
        <f t="shared" ca="1" si="18"/>
        <v>42276</v>
      </c>
      <c r="N568" s="25" t="b">
        <f t="shared" si="18"/>
        <v>1</v>
      </c>
      <c r="O568" s="84" t="e">
        <f ca="1">IF($N568,_xll.BDP($K568,O$4),"[DISABLED]")</f>
        <v>#NAME?</v>
      </c>
      <c r="P568" s="84" t="e">
        <f ca="1">IF($N568,_xll.BDP($K568,P$4),"[DISABLED]")</f>
        <v>#NAME?</v>
      </c>
      <c r="Q568" s="84" t="e">
        <f ca="1">IF($N568,_xll.BDP($K568,Q$4),"[DISABLED]")</f>
        <v>#NAME?</v>
      </c>
      <c r="R568" s="84" t="e">
        <f ca="1">IF($N568,_xll.BDH($K568,R$4,$M568),"[DISABLED]")</f>
        <v>#NAME?</v>
      </c>
      <c r="S568" s="84" t="e">
        <f ca="1">IF($N568,_xll.BDH($K568,S$4,$M568),"[DISABLED]")</f>
        <v>#NAME?</v>
      </c>
      <c r="T568" s="84" t="e">
        <f ca="1">IF($N568,_xll.BDH($K568,T$4,$M568),"[DISABLED]")</f>
        <v>#NAME?</v>
      </c>
      <c r="V568" s="106" t="s">
        <v>9154</v>
      </c>
      <c r="W568" s="107" t="s">
        <v>1055</v>
      </c>
      <c r="X568" s="108">
        <v>42276</v>
      </c>
      <c r="Y568" s="107" t="b">
        <v>1</v>
      </c>
      <c r="Z568" s="107" t="s">
        <v>7224</v>
      </c>
      <c r="AA568" s="107" t="s">
        <v>6569</v>
      </c>
      <c r="AB568" s="107" t="s">
        <v>6569</v>
      </c>
      <c r="AC568" s="107" t="s">
        <v>6569</v>
      </c>
      <c r="AD568" s="107" t="s">
        <v>6569</v>
      </c>
      <c r="AE568" s="107" t="s">
        <v>6569</v>
      </c>
    </row>
    <row r="569" spans="2:31" outlineLevel="1">
      <c r="B569" s="24" t="s">
        <v>5234</v>
      </c>
      <c r="C569" s="24" t="s">
        <v>0</v>
      </c>
      <c r="D569" s="24" t="s">
        <v>57</v>
      </c>
      <c r="E569" s="24" t="s">
        <v>42</v>
      </c>
      <c r="F569" s="24" t="s">
        <v>47</v>
      </c>
      <c r="G569" s="24">
        <v>200</v>
      </c>
      <c r="H569" s="24" t="s">
        <v>3008</v>
      </c>
      <c r="I569" s="24" t="s">
        <v>3447</v>
      </c>
      <c r="J569" s="24" t="s">
        <v>73</v>
      </c>
      <c r="K569" s="72" t="str">
        <f t="shared" si="17"/>
        <v>EUPR152 ICPL Curncy</v>
      </c>
      <c r="L569" s="25" t="str">
        <f t="shared" si="18"/>
        <v>ICPL</v>
      </c>
      <c r="M569" s="26">
        <f t="shared" ca="1" si="18"/>
        <v>42276</v>
      </c>
      <c r="N569" s="25" t="b">
        <f t="shared" si="18"/>
        <v>1</v>
      </c>
      <c r="O569" s="84" t="e">
        <f ca="1">IF($N569,_xll.BDP($K569,O$4),"[DISABLED]")</f>
        <v>#NAME?</v>
      </c>
      <c r="P569" s="84" t="e">
        <f ca="1">IF($N569,_xll.BDP($K569,P$4),"[DISABLED]")</f>
        <v>#NAME?</v>
      </c>
      <c r="Q569" s="84" t="e">
        <f ca="1">IF($N569,_xll.BDP($K569,Q$4),"[DISABLED]")</f>
        <v>#NAME?</v>
      </c>
      <c r="R569" s="84" t="e">
        <f ca="1">IF($N569,_xll.BDH($K569,R$4,$M569),"[DISABLED]")</f>
        <v>#NAME?</v>
      </c>
      <c r="S569" s="84" t="e">
        <f ca="1">IF($N569,_xll.BDH($K569,S$4,$M569),"[DISABLED]")</f>
        <v>#NAME?</v>
      </c>
      <c r="T569" s="84" t="e">
        <f ca="1">IF($N569,_xll.BDH($K569,T$4,$M569),"[DISABLED]")</f>
        <v>#NAME?</v>
      </c>
      <c r="V569" s="106" t="s">
        <v>9155</v>
      </c>
      <c r="W569" s="107" t="s">
        <v>1055</v>
      </c>
      <c r="X569" s="108">
        <v>42276</v>
      </c>
      <c r="Y569" s="107" t="b">
        <v>1</v>
      </c>
      <c r="Z569" s="107" t="s">
        <v>7225</v>
      </c>
      <c r="AA569" s="107" t="s">
        <v>6569</v>
      </c>
      <c r="AB569" s="107" t="s">
        <v>6569</v>
      </c>
      <c r="AC569" s="107" t="s">
        <v>6569</v>
      </c>
      <c r="AD569" s="107" t="s">
        <v>6569</v>
      </c>
      <c r="AE569" s="107" t="s">
        <v>6569</v>
      </c>
    </row>
    <row r="570" spans="2:31" outlineLevel="1">
      <c r="K570" s="72"/>
      <c r="L570" s="25"/>
      <c r="M570" s="26"/>
      <c r="N570" s="25"/>
      <c r="O570" s="84"/>
      <c r="P570" s="84"/>
      <c r="Q570" s="84"/>
      <c r="R570" s="84"/>
      <c r="S570" s="84"/>
      <c r="T570" s="84"/>
      <c r="V570" s="106"/>
      <c r="W570" s="107"/>
      <c r="X570" s="108"/>
      <c r="Y570" s="107"/>
      <c r="Z570" s="107"/>
      <c r="AA570" s="107"/>
      <c r="AB570" s="107"/>
      <c r="AC570" s="107"/>
      <c r="AD570" s="107"/>
      <c r="AE570" s="107"/>
    </row>
    <row r="571" spans="2:31" outlineLevel="1">
      <c r="B571" s="24" t="s">
        <v>5234</v>
      </c>
      <c r="C571" s="24" t="s">
        <v>0</v>
      </c>
      <c r="D571" s="24" t="s">
        <v>57</v>
      </c>
      <c r="E571" s="24" t="s">
        <v>44</v>
      </c>
      <c r="F571" s="24" t="s">
        <v>209</v>
      </c>
      <c r="G571" s="24">
        <v>-200</v>
      </c>
      <c r="H571" s="24" t="s">
        <v>3008</v>
      </c>
      <c r="I571" s="24" t="s">
        <v>3011</v>
      </c>
      <c r="J571" s="24" t="s">
        <v>73</v>
      </c>
      <c r="K571" s="72" t="str">
        <f t="shared" si="17"/>
        <v>EUPKA5 ICPL Curncy</v>
      </c>
      <c r="L571" s="25" t="str">
        <f t="shared" si="18"/>
        <v>ICPL</v>
      </c>
      <c r="M571" s="26">
        <f t="shared" ca="1" si="18"/>
        <v>42276</v>
      </c>
      <c r="N571" s="25" t="b">
        <f t="shared" si="18"/>
        <v>1</v>
      </c>
      <c r="O571" s="84" t="e">
        <f ca="1">IF($N571,_xll.BDP($K571,O$4),"[DISABLED]")</f>
        <v>#NAME?</v>
      </c>
      <c r="P571" s="84" t="e">
        <f ca="1">IF($N571,_xll.BDP($K571,P$4),"[DISABLED]")</f>
        <v>#NAME?</v>
      </c>
      <c r="Q571" s="84" t="e">
        <f ca="1">IF($N571,_xll.BDP($K571,Q$4),"[DISABLED]")</f>
        <v>#NAME?</v>
      </c>
      <c r="R571" s="84" t="e">
        <f ca="1">IF($N571,_xll.BDH($K571,R$4,$M571),"[DISABLED]")</f>
        <v>#NAME?</v>
      </c>
      <c r="S571" s="84" t="e">
        <f ca="1">IF($N571,_xll.BDH($K571,S$4,$M571),"[DISABLED]")</f>
        <v>#NAME?</v>
      </c>
      <c r="T571" s="84" t="e">
        <f ca="1">IF($N571,_xll.BDH($K571,T$4,$M571),"[DISABLED]")</f>
        <v>#NAME?</v>
      </c>
      <c r="V571" s="106" t="s">
        <v>9156</v>
      </c>
      <c r="W571" s="107" t="s">
        <v>1055</v>
      </c>
      <c r="X571" s="108">
        <v>42276</v>
      </c>
      <c r="Y571" s="107" t="b">
        <v>1</v>
      </c>
      <c r="Z571" s="107" t="s">
        <v>7226</v>
      </c>
      <c r="AA571" s="107" t="s">
        <v>6569</v>
      </c>
      <c r="AB571" s="107" t="s">
        <v>6569</v>
      </c>
      <c r="AC571" s="107" t="s">
        <v>6569</v>
      </c>
      <c r="AD571" s="107" t="s">
        <v>6569</v>
      </c>
      <c r="AE571" s="107" t="s">
        <v>6569</v>
      </c>
    </row>
    <row r="572" spans="2:31" outlineLevel="1">
      <c r="B572" s="24" t="s">
        <v>5234</v>
      </c>
      <c r="C572" s="24" t="s">
        <v>0</v>
      </c>
      <c r="D572" s="24" t="s">
        <v>57</v>
      </c>
      <c r="E572" s="24" t="s">
        <v>44</v>
      </c>
      <c r="F572" s="24" t="s">
        <v>209</v>
      </c>
      <c r="G572" s="24">
        <v>-100</v>
      </c>
      <c r="H572" s="24" t="s">
        <v>3008</v>
      </c>
      <c r="I572" s="24" t="s">
        <v>3031</v>
      </c>
      <c r="J572" s="24" t="s">
        <v>73</v>
      </c>
      <c r="K572" s="72" t="str">
        <f t="shared" si="17"/>
        <v>EUPLA5 ICPL Curncy</v>
      </c>
      <c r="L572" s="25" t="str">
        <f t="shared" si="18"/>
        <v>ICPL</v>
      </c>
      <c r="M572" s="26">
        <f t="shared" ca="1" si="18"/>
        <v>42276</v>
      </c>
      <c r="N572" s="25" t="b">
        <f t="shared" si="18"/>
        <v>1</v>
      </c>
      <c r="O572" s="84" t="e">
        <f ca="1">IF($N572,_xll.BDP($K572,O$4),"[DISABLED]")</f>
        <v>#NAME?</v>
      </c>
      <c r="P572" s="84" t="e">
        <f ca="1">IF($N572,_xll.BDP($K572,P$4),"[DISABLED]")</f>
        <v>#NAME?</v>
      </c>
      <c r="Q572" s="84" t="e">
        <f ca="1">IF($N572,_xll.BDP($K572,Q$4),"[DISABLED]")</f>
        <v>#NAME?</v>
      </c>
      <c r="R572" s="84" t="e">
        <f ca="1">IF($N572,_xll.BDH($K572,R$4,$M572),"[DISABLED]")</f>
        <v>#NAME?</v>
      </c>
      <c r="S572" s="84" t="e">
        <f ca="1">IF($N572,_xll.BDH($K572,S$4,$M572),"[DISABLED]")</f>
        <v>#NAME?</v>
      </c>
      <c r="T572" s="84" t="e">
        <f ca="1">IF($N572,_xll.BDH($K572,T$4,$M572),"[DISABLED]")</f>
        <v>#NAME?</v>
      </c>
      <c r="V572" s="106" t="s">
        <v>9157</v>
      </c>
      <c r="W572" s="107" t="s">
        <v>1055</v>
      </c>
      <c r="X572" s="108">
        <v>42276</v>
      </c>
      <c r="Y572" s="107" t="b">
        <v>1</v>
      </c>
      <c r="Z572" s="107" t="s">
        <v>7227</v>
      </c>
      <c r="AA572" s="107" t="s">
        <v>6569</v>
      </c>
      <c r="AB572" s="107" t="s">
        <v>6569</v>
      </c>
      <c r="AC572" s="107" t="s">
        <v>6569</v>
      </c>
      <c r="AD572" s="107" t="s">
        <v>6569</v>
      </c>
      <c r="AE572" s="107" t="s">
        <v>6569</v>
      </c>
    </row>
    <row r="573" spans="2:31" outlineLevel="1">
      <c r="B573" s="24" t="s">
        <v>5234</v>
      </c>
      <c r="C573" s="24" t="s">
        <v>0</v>
      </c>
      <c r="D573" s="24" t="s">
        <v>57</v>
      </c>
      <c r="E573" s="24" t="s">
        <v>44</v>
      </c>
      <c r="F573" s="24" t="s">
        <v>209</v>
      </c>
      <c r="G573" s="24">
        <v>-50</v>
      </c>
      <c r="H573" s="24" t="s">
        <v>3008</v>
      </c>
      <c r="I573" s="24" t="s">
        <v>3051</v>
      </c>
      <c r="J573" s="24" t="s">
        <v>73</v>
      </c>
      <c r="K573" s="72" t="str">
        <f t="shared" si="17"/>
        <v>EUPMA5 ICPL Curncy</v>
      </c>
      <c r="L573" s="25" t="str">
        <f t="shared" si="18"/>
        <v>ICPL</v>
      </c>
      <c r="M573" s="26">
        <f t="shared" ca="1" si="18"/>
        <v>42276</v>
      </c>
      <c r="N573" s="25" t="b">
        <f t="shared" si="18"/>
        <v>1</v>
      </c>
      <c r="O573" s="84" t="e">
        <f ca="1">IF($N573,_xll.BDP($K573,O$4),"[DISABLED]")</f>
        <v>#NAME?</v>
      </c>
      <c r="P573" s="84" t="e">
        <f ca="1">IF($N573,_xll.BDP($K573,P$4),"[DISABLED]")</f>
        <v>#NAME?</v>
      </c>
      <c r="Q573" s="84" t="e">
        <f ca="1">IF($N573,_xll.BDP($K573,Q$4),"[DISABLED]")</f>
        <v>#NAME?</v>
      </c>
      <c r="R573" s="84" t="e">
        <f ca="1">IF($N573,_xll.BDH($K573,R$4,$M573),"[DISABLED]")</f>
        <v>#NAME?</v>
      </c>
      <c r="S573" s="84" t="e">
        <f ca="1">IF($N573,_xll.BDH($K573,S$4,$M573),"[DISABLED]")</f>
        <v>#NAME?</v>
      </c>
      <c r="T573" s="84" t="e">
        <f ca="1">IF($N573,_xll.BDH($K573,T$4,$M573),"[DISABLED]")</f>
        <v>#NAME?</v>
      </c>
      <c r="V573" s="106" t="s">
        <v>9158</v>
      </c>
      <c r="W573" s="107" t="s">
        <v>1055</v>
      </c>
      <c r="X573" s="108">
        <v>42276</v>
      </c>
      <c r="Y573" s="107" t="b">
        <v>1</v>
      </c>
      <c r="Z573" s="107" t="s">
        <v>7228</v>
      </c>
      <c r="AA573" s="107" t="s">
        <v>6569</v>
      </c>
      <c r="AB573" s="107" t="s">
        <v>6569</v>
      </c>
      <c r="AC573" s="107" t="s">
        <v>6569</v>
      </c>
      <c r="AD573" s="107" t="s">
        <v>6569</v>
      </c>
      <c r="AE573" s="107" t="s">
        <v>6569</v>
      </c>
    </row>
    <row r="574" spans="2:31" outlineLevel="1">
      <c r="B574" s="24" t="s">
        <v>5234</v>
      </c>
      <c r="C574" s="24" t="s">
        <v>0</v>
      </c>
      <c r="D574" s="24" t="s">
        <v>57</v>
      </c>
      <c r="E574" s="24" t="s">
        <v>44</v>
      </c>
      <c r="F574" s="24" t="s">
        <v>209</v>
      </c>
      <c r="G574" s="24">
        <v>-25</v>
      </c>
      <c r="H574" s="24" t="s">
        <v>3008</v>
      </c>
      <c r="I574" s="24" t="s">
        <v>3071</v>
      </c>
      <c r="J574" s="24" t="s">
        <v>73</v>
      </c>
      <c r="K574" s="72" t="str">
        <f t="shared" si="17"/>
        <v>EUPNA5 ICPL Curncy</v>
      </c>
      <c r="L574" s="25" t="str">
        <f t="shared" si="18"/>
        <v>ICPL</v>
      </c>
      <c r="M574" s="26">
        <f t="shared" ca="1" si="18"/>
        <v>42276</v>
      </c>
      <c r="N574" s="25" t="b">
        <f t="shared" si="18"/>
        <v>1</v>
      </c>
      <c r="O574" s="84" t="e">
        <f ca="1">IF($N574,_xll.BDP($K574,O$4),"[DISABLED]")</f>
        <v>#NAME?</v>
      </c>
      <c r="P574" s="84" t="e">
        <f ca="1">IF($N574,_xll.BDP($K574,P$4),"[DISABLED]")</f>
        <v>#NAME?</v>
      </c>
      <c r="Q574" s="84" t="e">
        <f ca="1">IF($N574,_xll.BDP($K574,Q$4),"[DISABLED]")</f>
        <v>#NAME?</v>
      </c>
      <c r="R574" s="84" t="e">
        <f ca="1">IF($N574,_xll.BDH($K574,R$4,$M574),"[DISABLED]")</f>
        <v>#NAME?</v>
      </c>
      <c r="S574" s="84" t="e">
        <f ca="1">IF($N574,_xll.BDH($K574,S$4,$M574),"[DISABLED]")</f>
        <v>#NAME?</v>
      </c>
      <c r="T574" s="84" t="e">
        <f ca="1">IF($N574,_xll.BDH($K574,T$4,$M574),"[DISABLED]")</f>
        <v>#NAME?</v>
      </c>
      <c r="V574" s="106" t="s">
        <v>9159</v>
      </c>
      <c r="W574" s="107" t="s">
        <v>1055</v>
      </c>
      <c r="X574" s="108">
        <v>42276</v>
      </c>
      <c r="Y574" s="107" t="b">
        <v>1</v>
      </c>
      <c r="Z574" s="107" t="s">
        <v>7229</v>
      </c>
      <c r="AA574" s="107" t="s">
        <v>6569</v>
      </c>
      <c r="AB574" s="107" t="s">
        <v>6569</v>
      </c>
      <c r="AC574" s="107" t="s">
        <v>6569</v>
      </c>
      <c r="AD574" s="107" t="s">
        <v>6569</v>
      </c>
      <c r="AE574" s="107" t="s">
        <v>6569</v>
      </c>
    </row>
    <row r="575" spans="2:31" outlineLevel="1">
      <c r="B575" s="24" t="s">
        <v>5234</v>
      </c>
      <c r="C575" s="24" t="s">
        <v>0</v>
      </c>
      <c r="D575" s="24" t="s">
        <v>57</v>
      </c>
      <c r="E575" s="24" t="s">
        <v>44</v>
      </c>
      <c r="F575" s="24" t="s">
        <v>209</v>
      </c>
      <c r="G575" s="24">
        <v>25</v>
      </c>
      <c r="H575" s="24" t="s">
        <v>3008</v>
      </c>
      <c r="I575" s="24" t="s">
        <v>3091</v>
      </c>
      <c r="J575" s="24" t="s">
        <v>73</v>
      </c>
      <c r="K575" s="72" t="str">
        <f t="shared" si="17"/>
        <v>EUPOA5 ICPL Curncy</v>
      </c>
      <c r="L575" s="25" t="str">
        <f t="shared" si="18"/>
        <v>ICPL</v>
      </c>
      <c r="M575" s="26">
        <f t="shared" ca="1" si="18"/>
        <v>42276</v>
      </c>
      <c r="N575" s="25" t="b">
        <f t="shared" si="18"/>
        <v>1</v>
      </c>
      <c r="O575" s="84" t="e">
        <f ca="1">IF($N575,_xll.BDP($K575,O$4),"[DISABLED]")</f>
        <v>#NAME?</v>
      </c>
      <c r="P575" s="84" t="e">
        <f ca="1">IF($N575,_xll.BDP($K575,P$4),"[DISABLED]")</f>
        <v>#NAME?</v>
      </c>
      <c r="Q575" s="84" t="e">
        <f ca="1">IF($N575,_xll.BDP($K575,Q$4),"[DISABLED]")</f>
        <v>#NAME?</v>
      </c>
      <c r="R575" s="84" t="e">
        <f ca="1">IF($N575,_xll.BDH($K575,R$4,$M575),"[DISABLED]")</f>
        <v>#NAME?</v>
      </c>
      <c r="S575" s="84" t="e">
        <f ca="1">IF($N575,_xll.BDH($K575,S$4,$M575),"[DISABLED]")</f>
        <v>#NAME?</v>
      </c>
      <c r="T575" s="84" t="e">
        <f ca="1">IF($N575,_xll.BDH($K575,T$4,$M575),"[DISABLED]")</f>
        <v>#NAME?</v>
      </c>
      <c r="V575" s="106" t="s">
        <v>9160</v>
      </c>
      <c r="W575" s="107" t="s">
        <v>1055</v>
      </c>
      <c r="X575" s="108">
        <v>42276</v>
      </c>
      <c r="Y575" s="107" t="b">
        <v>1</v>
      </c>
      <c r="Z575" s="107" t="s">
        <v>7230</v>
      </c>
      <c r="AA575" s="107" t="s">
        <v>6569</v>
      </c>
      <c r="AB575" s="107" t="s">
        <v>6569</v>
      </c>
      <c r="AC575" s="107" t="s">
        <v>6569</v>
      </c>
      <c r="AD575" s="107" t="s">
        <v>6569</v>
      </c>
      <c r="AE575" s="107" t="s">
        <v>6569</v>
      </c>
    </row>
    <row r="576" spans="2:31" outlineLevel="1">
      <c r="B576" s="24" t="s">
        <v>5234</v>
      </c>
      <c r="C576" s="24" t="s">
        <v>0</v>
      </c>
      <c r="D576" s="24" t="s">
        <v>57</v>
      </c>
      <c r="E576" s="24" t="s">
        <v>44</v>
      </c>
      <c r="F576" s="24" t="s">
        <v>209</v>
      </c>
      <c r="G576" s="24">
        <v>50</v>
      </c>
      <c r="H576" s="24" t="s">
        <v>3008</v>
      </c>
      <c r="I576" s="24" t="s">
        <v>3111</v>
      </c>
      <c r="J576" s="24" t="s">
        <v>73</v>
      </c>
      <c r="K576" s="72" t="str">
        <f t="shared" si="17"/>
        <v>EUPPA5 ICPL Curncy</v>
      </c>
      <c r="L576" s="25" t="str">
        <f t="shared" si="18"/>
        <v>ICPL</v>
      </c>
      <c r="M576" s="26">
        <f t="shared" ca="1" si="18"/>
        <v>42276</v>
      </c>
      <c r="N576" s="25" t="b">
        <f t="shared" si="18"/>
        <v>1</v>
      </c>
      <c r="O576" s="84" t="e">
        <f ca="1">IF($N576,_xll.BDP($K576,O$4),"[DISABLED]")</f>
        <v>#NAME?</v>
      </c>
      <c r="P576" s="84" t="e">
        <f ca="1">IF($N576,_xll.BDP($K576,P$4),"[DISABLED]")</f>
        <v>#NAME?</v>
      </c>
      <c r="Q576" s="84" t="e">
        <f ca="1">IF($N576,_xll.BDP($K576,Q$4),"[DISABLED]")</f>
        <v>#NAME?</v>
      </c>
      <c r="R576" s="84" t="e">
        <f ca="1">IF($N576,_xll.BDH($K576,R$4,$M576),"[DISABLED]")</f>
        <v>#NAME?</v>
      </c>
      <c r="S576" s="84" t="e">
        <f ca="1">IF($N576,_xll.BDH($K576,S$4,$M576),"[DISABLED]")</f>
        <v>#NAME?</v>
      </c>
      <c r="T576" s="84" t="e">
        <f ca="1">IF($N576,_xll.BDH($K576,T$4,$M576),"[DISABLED]")</f>
        <v>#NAME?</v>
      </c>
      <c r="V576" s="106" t="s">
        <v>9161</v>
      </c>
      <c r="W576" s="107" t="s">
        <v>1055</v>
      </c>
      <c r="X576" s="108">
        <v>42276</v>
      </c>
      <c r="Y576" s="107" t="b">
        <v>1</v>
      </c>
      <c r="Z576" s="107" t="s">
        <v>7231</v>
      </c>
      <c r="AA576" s="107" t="s">
        <v>6569</v>
      </c>
      <c r="AB576" s="107" t="s">
        <v>6569</v>
      </c>
      <c r="AC576" s="107" t="s">
        <v>6569</v>
      </c>
      <c r="AD576" s="107" t="s">
        <v>6569</v>
      </c>
      <c r="AE576" s="107" t="s">
        <v>6569</v>
      </c>
    </row>
    <row r="577" spans="2:31" outlineLevel="1">
      <c r="B577" s="24" t="s">
        <v>5234</v>
      </c>
      <c r="C577" s="24" t="s">
        <v>0</v>
      </c>
      <c r="D577" s="24" t="s">
        <v>57</v>
      </c>
      <c r="E577" s="24" t="s">
        <v>44</v>
      </c>
      <c r="F577" s="24" t="s">
        <v>209</v>
      </c>
      <c r="G577" s="24">
        <v>100</v>
      </c>
      <c r="H577" s="24" t="s">
        <v>3008</v>
      </c>
      <c r="I577" s="24" t="s">
        <v>3131</v>
      </c>
      <c r="J577" s="24" t="s">
        <v>73</v>
      </c>
      <c r="K577" s="72" t="str">
        <f t="shared" si="17"/>
        <v>EUPQA5 ICPL Curncy</v>
      </c>
      <c r="L577" s="25" t="str">
        <f t="shared" si="18"/>
        <v>ICPL</v>
      </c>
      <c r="M577" s="26">
        <f t="shared" ca="1" si="18"/>
        <v>42276</v>
      </c>
      <c r="N577" s="25" t="b">
        <f t="shared" si="18"/>
        <v>1</v>
      </c>
      <c r="O577" s="84" t="e">
        <f ca="1">IF($N577,_xll.BDP($K577,O$4),"[DISABLED]")</f>
        <v>#NAME?</v>
      </c>
      <c r="P577" s="84" t="e">
        <f ca="1">IF($N577,_xll.BDP($K577,P$4),"[DISABLED]")</f>
        <v>#NAME?</v>
      </c>
      <c r="Q577" s="84" t="e">
        <f ca="1">IF($N577,_xll.BDP($K577,Q$4),"[DISABLED]")</f>
        <v>#NAME?</v>
      </c>
      <c r="R577" s="84" t="e">
        <f ca="1">IF($N577,_xll.BDH($K577,R$4,$M577),"[DISABLED]")</f>
        <v>#NAME?</v>
      </c>
      <c r="S577" s="84" t="e">
        <f ca="1">IF($N577,_xll.BDH($K577,S$4,$M577),"[DISABLED]")</f>
        <v>#NAME?</v>
      </c>
      <c r="T577" s="84" t="e">
        <f ca="1">IF($N577,_xll.BDH($K577,T$4,$M577),"[DISABLED]")</f>
        <v>#NAME?</v>
      </c>
      <c r="V577" s="106" t="s">
        <v>9162</v>
      </c>
      <c r="W577" s="107" t="s">
        <v>1055</v>
      </c>
      <c r="X577" s="108">
        <v>42276</v>
      </c>
      <c r="Y577" s="107" t="b">
        <v>1</v>
      </c>
      <c r="Z577" s="107" t="s">
        <v>7232</v>
      </c>
      <c r="AA577" s="107" t="s">
        <v>6569</v>
      </c>
      <c r="AB577" s="107" t="s">
        <v>6569</v>
      </c>
      <c r="AC577" s="107" t="s">
        <v>6569</v>
      </c>
      <c r="AD577" s="107" t="s">
        <v>6569</v>
      </c>
      <c r="AE577" s="107" t="s">
        <v>6569</v>
      </c>
    </row>
    <row r="578" spans="2:31" outlineLevel="1">
      <c r="B578" s="24" t="s">
        <v>5234</v>
      </c>
      <c r="C578" s="24" t="s">
        <v>0</v>
      </c>
      <c r="D578" s="24" t="s">
        <v>57</v>
      </c>
      <c r="E578" s="24" t="s">
        <v>44</v>
      </c>
      <c r="F578" s="24" t="s">
        <v>209</v>
      </c>
      <c r="G578" s="24">
        <v>200</v>
      </c>
      <c r="H578" s="24" t="s">
        <v>3008</v>
      </c>
      <c r="I578" s="24" t="s">
        <v>3151</v>
      </c>
      <c r="J578" s="24" t="s">
        <v>73</v>
      </c>
      <c r="K578" s="72" t="str">
        <f t="shared" si="17"/>
        <v>EUPRA5 ICPL Curncy</v>
      </c>
      <c r="L578" s="25" t="str">
        <f t="shared" si="18"/>
        <v>ICPL</v>
      </c>
      <c r="M578" s="26">
        <f t="shared" ca="1" si="18"/>
        <v>42276</v>
      </c>
      <c r="N578" s="25" t="b">
        <f t="shared" si="18"/>
        <v>1</v>
      </c>
      <c r="O578" s="84" t="e">
        <f ca="1">IF($N578,_xll.BDP($K578,O$4),"[DISABLED]")</f>
        <v>#NAME?</v>
      </c>
      <c r="P578" s="84" t="e">
        <f ca="1">IF($N578,_xll.BDP($K578,P$4),"[DISABLED]")</f>
        <v>#NAME?</v>
      </c>
      <c r="Q578" s="84" t="e">
        <f ca="1">IF($N578,_xll.BDP($K578,Q$4),"[DISABLED]")</f>
        <v>#NAME?</v>
      </c>
      <c r="R578" s="84" t="e">
        <f ca="1">IF($N578,_xll.BDH($K578,R$4,$M578),"[DISABLED]")</f>
        <v>#NAME?</v>
      </c>
      <c r="S578" s="84" t="e">
        <f ca="1">IF($N578,_xll.BDH($K578,S$4,$M578),"[DISABLED]")</f>
        <v>#NAME?</v>
      </c>
      <c r="T578" s="84" t="e">
        <f ca="1">IF($N578,_xll.BDH($K578,T$4,$M578),"[DISABLED]")</f>
        <v>#NAME?</v>
      </c>
      <c r="V578" s="106" t="s">
        <v>9163</v>
      </c>
      <c r="W578" s="107" t="s">
        <v>1055</v>
      </c>
      <c r="X578" s="108">
        <v>42276</v>
      </c>
      <c r="Y578" s="107" t="b">
        <v>1</v>
      </c>
      <c r="Z578" s="107" t="s">
        <v>7233</v>
      </c>
      <c r="AA578" s="107" t="s">
        <v>6569</v>
      </c>
      <c r="AB578" s="107" t="s">
        <v>6569</v>
      </c>
      <c r="AC578" s="107" t="s">
        <v>6569</v>
      </c>
      <c r="AD578" s="107" t="s">
        <v>6569</v>
      </c>
      <c r="AE578" s="107" t="s">
        <v>6569</v>
      </c>
    </row>
    <row r="579" spans="2:31" outlineLevel="1">
      <c r="K579" s="72"/>
      <c r="L579" s="25"/>
      <c r="M579" s="26"/>
      <c r="N579" s="25"/>
      <c r="O579" s="84"/>
      <c r="P579" s="84"/>
      <c r="Q579" s="84"/>
      <c r="R579" s="84"/>
      <c r="S579" s="84"/>
      <c r="T579" s="84"/>
      <c r="V579" s="106"/>
      <c r="W579" s="107"/>
      <c r="X579" s="108"/>
      <c r="Y579" s="107"/>
      <c r="Z579" s="107"/>
      <c r="AA579" s="107"/>
      <c r="AB579" s="107"/>
      <c r="AC579" s="107"/>
      <c r="AD579" s="107"/>
      <c r="AE579" s="107"/>
    </row>
    <row r="580" spans="2:31" outlineLevel="1">
      <c r="B580" s="24" t="s">
        <v>5234</v>
      </c>
      <c r="C580" s="24" t="s">
        <v>0</v>
      </c>
      <c r="D580" s="24" t="s">
        <v>57</v>
      </c>
      <c r="E580" s="24" t="s">
        <v>44</v>
      </c>
      <c r="F580" s="24" t="s">
        <v>54</v>
      </c>
      <c r="G580" s="24">
        <v>-200</v>
      </c>
      <c r="H580" s="24" t="s">
        <v>3008</v>
      </c>
      <c r="I580" s="24" t="s">
        <v>3018</v>
      </c>
      <c r="J580" s="24" t="s">
        <v>73</v>
      </c>
      <c r="K580" s="72" t="str">
        <f t="shared" si="17"/>
        <v>EUPKC5 ICPL Curncy</v>
      </c>
      <c r="L580" s="25" t="str">
        <f t="shared" si="18"/>
        <v>ICPL</v>
      </c>
      <c r="M580" s="26">
        <f t="shared" ca="1" si="18"/>
        <v>42276</v>
      </c>
      <c r="N580" s="25" t="b">
        <f t="shared" si="18"/>
        <v>1</v>
      </c>
      <c r="O580" s="84" t="e">
        <f ca="1">IF($N580,_xll.BDP($K580,O$4),"[DISABLED]")</f>
        <v>#NAME?</v>
      </c>
      <c r="P580" s="84" t="e">
        <f ca="1">IF($N580,_xll.BDP($K580,P$4),"[DISABLED]")</f>
        <v>#NAME?</v>
      </c>
      <c r="Q580" s="84" t="e">
        <f ca="1">IF($N580,_xll.BDP($K580,Q$4),"[DISABLED]")</f>
        <v>#NAME?</v>
      </c>
      <c r="R580" s="84" t="e">
        <f ca="1">IF($N580,_xll.BDH($K580,R$4,$M580),"[DISABLED]")</f>
        <v>#NAME?</v>
      </c>
      <c r="S580" s="84" t="e">
        <f ca="1">IF($N580,_xll.BDH($K580,S$4,$M580),"[DISABLED]")</f>
        <v>#NAME?</v>
      </c>
      <c r="T580" s="84" t="e">
        <f ca="1">IF($N580,_xll.BDH($K580,T$4,$M580),"[DISABLED]")</f>
        <v>#NAME?</v>
      </c>
      <c r="V580" s="106" t="s">
        <v>9164</v>
      </c>
      <c r="W580" s="107" t="s">
        <v>1055</v>
      </c>
      <c r="X580" s="108">
        <v>42276</v>
      </c>
      <c r="Y580" s="107" t="b">
        <v>1</v>
      </c>
      <c r="Z580" s="107" t="s">
        <v>7234</v>
      </c>
      <c r="AA580" s="107" t="s">
        <v>6569</v>
      </c>
      <c r="AB580" s="107" t="s">
        <v>6569</v>
      </c>
      <c r="AC580" s="107" t="s">
        <v>6569</v>
      </c>
      <c r="AD580" s="107" t="s">
        <v>6569</v>
      </c>
      <c r="AE580" s="107" t="s">
        <v>6569</v>
      </c>
    </row>
    <row r="581" spans="2:31" outlineLevel="1">
      <c r="B581" s="24" t="s">
        <v>5234</v>
      </c>
      <c r="C581" s="24" t="s">
        <v>0</v>
      </c>
      <c r="D581" s="24" t="s">
        <v>57</v>
      </c>
      <c r="E581" s="24" t="s">
        <v>44</v>
      </c>
      <c r="F581" s="24" t="s">
        <v>54</v>
      </c>
      <c r="G581" s="24">
        <v>-100</v>
      </c>
      <c r="H581" s="24" t="s">
        <v>3008</v>
      </c>
      <c r="I581" s="24" t="s">
        <v>3038</v>
      </c>
      <c r="J581" s="24" t="s">
        <v>73</v>
      </c>
      <c r="K581" s="72" t="str">
        <f t="shared" si="17"/>
        <v>EUPLC5 ICPL Curncy</v>
      </c>
      <c r="L581" s="25" t="str">
        <f t="shared" si="18"/>
        <v>ICPL</v>
      </c>
      <c r="M581" s="26">
        <f t="shared" ca="1" si="18"/>
        <v>42276</v>
      </c>
      <c r="N581" s="25" t="b">
        <f t="shared" si="18"/>
        <v>1</v>
      </c>
      <c r="O581" s="84" t="e">
        <f ca="1">IF($N581,_xll.BDP($K581,O$4),"[DISABLED]")</f>
        <v>#NAME?</v>
      </c>
      <c r="P581" s="84" t="e">
        <f ca="1">IF($N581,_xll.BDP($K581,P$4),"[DISABLED]")</f>
        <v>#NAME?</v>
      </c>
      <c r="Q581" s="84" t="e">
        <f ca="1">IF($N581,_xll.BDP($K581,Q$4),"[DISABLED]")</f>
        <v>#NAME?</v>
      </c>
      <c r="R581" s="84" t="e">
        <f ca="1">IF($N581,_xll.BDH($K581,R$4,$M581),"[DISABLED]")</f>
        <v>#NAME?</v>
      </c>
      <c r="S581" s="84" t="e">
        <f ca="1">IF($N581,_xll.BDH($K581,S$4,$M581),"[DISABLED]")</f>
        <v>#NAME?</v>
      </c>
      <c r="T581" s="84" t="e">
        <f ca="1">IF($N581,_xll.BDH($K581,T$4,$M581),"[DISABLED]")</f>
        <v>#NAME?</v>
      </c>
      <c r="V581" s="106" t="s">
        <v>9165</v>
      </c>
      <c r="W581" s="107" t="s">
        <v>1055</v>
      </c>
      <c r="X581" s="108">
        <v>42276</v>
      </c>
      <c r="Y581" s="107" t="b">
        <v>1</v>
      </c>
      <c r="Z581" s="107" t="s">
        <v>7235</v>
      </c>
      <c r="AA581" s="107" t="s">
        <v>6569</v>
      </c>
      <c r="AB581" s="107" t="s">
        <v>6569</v>
      </c>
      <c r="AC581" s="107" t="s">
        <v>6569</v>
      </c>
      <c r="AD581" s="107" t="s">
        <v>6569</v>
      </c>
      <c r="AE581" s="107" t="s">
        <v>6569</v>
      </c>
    </row>
    <row r="582" spans="2:31" outlineLevel="1">
      <c r="B582" s="24" t="s">
        <v>5234</v>
      </c>
      <c r="C582" s="24" t="s">
        <v>0</v>
      </c>
      <c r="D582" s="24" t="s">
        <v>57</v>
      </c>
      <c r="E582" s="24" t="s">
        <v>44</v>
      </c>
      <c r="F582" s="24" t="s">
        <v>54</v>
      </c>
      <c r="G582" s="24">
        <v>-50</v>
      </c>
      <c r="H582" s="24" t="s">
        <v>3008</v>
      </c>
      <c r="I582" s="24" t="s">
        <v>3058</v>
      </c>
      <c r="J582" s="24" t="s">
        <v>73</v>
      </c>
      <c r="K582" s="72" t="str">
        <f t="shared" ref="K582:K645" si="19">I582&amp;" "&amp;L582&amp;" "&amp;J582</f>
        <v>EUPMC5 ICPL Curncy</v>
      </c>
      <c r="L582" s="25" t="str">
        <f t="shared" ref="L582:N645" si="20">L$4</f>
        <v>ICPL</v>
      </c>
      <c r="M582" s="26">
        <f t="shared" ca="1" si="20"/>
        <v>42276</v>
      </c>
      <c r="N582" s="25" t="b">
        <f t="shared" si="20"/>
        <v>1</v>
      </c>
      <c r="O582" s="84" t="e">
        <f ca="1">IF($N582,_xll.BDP($K582,O$4),"[DISABLED]")</f>
        <v>#NAME?</v>
      </c>
      <c r="P582" s="84" t="e">
        <f ca="1">IF($N582,_xll.BDP($K582,P$4),"[DISABLED]")</f>
        <v>#NAME?</v>
      </c>
      <c r="Q582" s="84" t="e">
        <f ca="1">IF($N582,_xll.BDP($K582,Q$4),"[DISABLED]")</f>
        <v>#NAME?</v>
      </c>
      <c r="R582" s="84" t="e">
        <f ca="1">IF($N582,_xll.BDH($K582,R$4,$M582),"[DISABLED]")</f>
        <v>#NAME?</v>
      </c>
      <c r="S582" s="84" t="e">
        <f ca="1">IF($N582,_xll.BDH($K582,S$4,$M582),"[DISABLED]")</f>
        <v>#NAME?</v>
      </c>
      <c r="T582" s="84" t="e">
        <f ca="1">IF($N582,_xll.BDH($K582,T$4,$M582),"[DISABLED]")</f>
        <v>#NAME?</v>
      </c>
      <c r="V582" s="106" t="s">
        <v>9166</v>
      </c>
      <c r="W582" s="107" t="s">
        <v>1055</v>
      </c>
      <c r="X582" s="108">
        <v>42276</v>
      </c>
      <c r="Y582" s="107" t="b">
        <v>1</v>
      </c>
      <c r="Z582" s="107" t="s">
        <v>7236</v>
      </c>
      <c r="AA582" s="107" t="s">
        <v>6569</v>
      </c>
      <c r="AB582" s="107" t="s">
        <v>6569</v>
      </c>
      <c r="AC582" s="107" t="s">
        <v>6569</v>
      </c>
      <c r="AD582" s="107" t="s">
        <v>6569</v>
      </c>
      <c r="AE582" s="107" t="s">
        <v>6569</v>
      </c>
    </row>
    <row r="583" spans="2:31" outlineLevel="1">
      <c r="B583" s="24" t="s">
        <v>5234</v>
      </c>
      <c r="C583" s="24" t="s">
        <v>0</v>
      </c>
      <c r="D583" s="24" t="s">
        <v>57</v>
      </c>
      <c r="E583" s="24" t="s">
        <v>44</v>
      </c>
      <c r="F583" s="24" t="s">
        <v>54</v>
      </c>
      <c r="G583" s="24">
        <v>-25</v>
      </c>
      <c r="H583" s="24" t="s">
        <v>3008</v>
      </c>
      <c r="I583" s="24" t="s">
        <v>3078</v>
      </c>
      <c r="J583" s="24" t="s">
        <v>73</v>
      </c>
      <c r="K583" s="72" t="str">
        <f t="shared" si="19"/>
        <v>EUPNC5 ICPL Curncy</v>
      </c>
      <c r="L583" s="25" t="str">
        <f t="shared" si="20"/>
        <v>ICPL</v>
      </c>
      <c r="M583" s="26">
        <f t="shared" ca="1" si="20"/>
        <v>42276</v>
      </c>
      <c r="N583" s="25" t="b">
        <f t="shared" si="20"/>
        <v>1</v>
      </c>
      <c r="O583" s="84" t="e">
        <f ca="1">IF($N583,_xll.BDP($K583,O$4),"[DISABLED]")</f>
        <v>#NAME?</v>
      </c>
      <c r="P583" s="84" t="e">
        <f ca="1">IF($N583,_xll.BDP($K583,P$4),"[DISABLED]")</f>
        <v>#NAME?</v>
      </c>
      <c r="Q583" s="84" t="e">
        <f ca="1">IF($N583,_xll.BDP($K583,Q$4),"[DISABLED]")</f>
        <v>#NAME?</v>
      </c>
      <c r="R583" s="84" t="e">
        <f ca="1">IF($N583,_xll.BDH($K583,R$4,$M583),"[DISABLED]")</f>
        <v>#NAME?</v>
      </c>
      <c r="S583" s="84" t="e">
        <f ca="1">IF($N583,_xll.BDH($K583,S$4,$M583),"[DISABLED]")</f>
        <v>#NAME?</v>
      </c>
      <c r="T583" s="84" t="e">
        <f ca="1">IF($N583,_xll.BDH($K583,T$4,$M583),"[DISABLED]")</f>
        <v>#NAME?</v>
      </c>
      <c r="V583" s="106" t="s">
        <v>9167</v>
      </c>
      <c r="W583" s="107" t="s">
        <v>1055</v>
      </c>
      <c r="X583" s="108">
        <v>42276</v>
      </c>
      <c r="Y583" s="107" t="b">
        <v>1</v>
      </c>
      <c r="Z583" s="107" t="s">
        <v>7237</v>
      </c>
      <c r="AA583" s="107" t="s">
        <v>6569</v>
      </c>
      <c r="AB583" s="107" t="s">
        <v>6569</v>
      </c>
      <c r="AC583" s="107" t="s">
        <v>6569</v>
      </c>
      <c r="AD583" s="107" t="s">
        <v>6569</v>
      </c>
      <c r="AE583" s="107" t="s">
        <v>6569</v>
      </c>
    </row>
    <row r="584" spans="2:31" outlineLevel="1">
      <c r="B584" s="24" t="s">
        <v>5234</v>
      </c>
      <c r="C584" s="24" t="s">
        <v>0</v>
      </c>
      <c r="D584" s="24" t="s">
        <v>57</v>
      </c>
      <c r="E584" s="24" t="s">
        <v>44</v>
      </c>
      <c r="F584" s="24" t="s">
        <v>54</v>
      </c>
      <c r="G584" s="24">
        <v>25</v>
      </c>
      <c r="H584" s="24" t="s">
        <v>3008</v>
      </c>
      <c r="I584" s="24" t="s">
        <v>3098</v>
      </c>
      <c r="J584" s="24" t="s">
        <v>73</v>
      </c>
      <c r="K584" s="72" t="str">
        <f t="shared" si="19"/>
        <v>EUPOC5 ICPL Curncy</v>
      </c>
      <c r="L584" s="25" t="str">
        <f t="shared" si="20"/>
        <v>ICPL</v>
      </c>
      <c r="M584" s="26">
        <f t="shared" ca="1" si="20"/>
        <v>42276</v>
      </c>
      <c r="N584" s="25" t="b">
        <f t="shared" si="20"/>
        <v>1</v>
      </c>
      <c r="O584" s="84" t="e">
        <f ca="1">IF($N584,_xll.BDP($K584,O$4),"[DISABLED]")</f>
        <v>#NAME?</v>
      </c>
      <c r="P584" s="84" t="e">
        <f ca="1">IF($N584,_xll.BDP($K584,P$4),"[DISABLED]")</f>
        <v>#NAME?</v>
      </c>
      <c r="Q584" s="84" t="e">
        <f ca="1">IF($N584,_xll.BDP($K584,Q$4),"[DISABLED]")</f>
        <v>#NAME?</v>
      </c>
      <c r="R584" s="84" t="e">
        <f ca="1">IF($N584,_xll.BDH($K584,R$4,$M584),"[DISABLED]")</f>
        <v>#NAME?</v>
      </c>
      <c r="S584" s="84" t="e">
        <f ca="1">IF($N584,_xll.BDH($K584,S$4,$M584),"[DISABLED]")</f>
        <v>#NAME?</v>
      </c>
      <c r="T584" s="84" t="e">
        <f ca="1">IF($N584,_xll.BDH($K584,T$4,$M584),"[DISABLED]")</f>
        <v>#NAME?</v>
      </c>
      <c r="V584" s="106" t="s">
        <v>9168</v>
      </c>
      <c r="W584" s="107" t="s">
        <v>1055</v>
      </c>
      <c r="X584" s="108">
        <v>42276</v>
      </c>
      <c r="Y584" s="107" t="b">
        <v>1</v>
      </c>
      <c r="Z584" s="107" t="s">
        <v>7238</v>
      </c>
      <c r="AA584" s="107" t="s">
        <v>6569</v>
      </c>
      <c r="AB584" s="107" t="s">
        <v>6569</v>
      </c>
      <c r="AC584" s="107" t="s">
        <v>6569</v>
      </c>
      <c r="AD584" s="107" t="s">
        <v>6569</v>
      </c>
      <c r="AE584" s="107" t="s">
        <v>6569</v>
      </c>
    </row>
    <row r="585" spans="2:31" outlineLevel="1">
      <c r="B585" s="24" t="s">
        <v>5234</v>
      </c>
      <c r="C585" s="24" t="s">
        <v>0</v>
      </c>
      <c r="D585" s="24" t="s">
        <v>57</v>
      </c>
      <c r="E585" s="24" t="s">
        <v>44</v>
      </c>
      <c r="F585" s="24" t="s">
        <v>54</v>
      </c>
      <c r="G585" s="24">
        <v>50</v>
      </c>
      <c r="H585" s="24" t="s">
        <v>3008</v>
      </c>
      <c r="I585" s="24" t="s">
        <v>3118</v>
      </c>
      <c r="J585" s="24" t="s">
        <v>73</v>
      </c>
      <c r="K585" s="72" t="str">
        <f t="shared" si="19"/>
        <v>EUPPC5 ICPL Curncy</v>
      </c>
      <c r="L585" s="25" t="str">
        <f t="shared" si="20"/>
        <v>ICPL</v>
      </c>
      <c r="M585" s="26">
        <f t="shared" ca="1" si="20"/>
        <v>42276</v>
      </c>
      <c r="N585" s="25" t="b">
        <f t="shared" si="20"/>
        <v>1</v>
      </c>
      <c r="O585" s="84" t="e">
        <f ca="1">IF($N585,_xll.BDP($K585,O$4),"[DISABLED]")</f>
        <v>#NAME?</v>
      </c>
      <c r="P585" s="84" t="e">
        <f ca="1">IF($N585,_xll.BDP($K585,P$4),"[DISABLED]")</f>
        <v>#NAME?</v>
      </c>
      <c r="Q585" s="84" t="e">
        <f ca="1">IF($N585,_xll.BDP($K585,Q$4),"[DISABLED]")</f>
        <v>#NAME?</v>
      </c>
      <c r="R585" s="84" t="e">
        <f ca="1">IF($N585,_xll.BDH($K585,R$4,$M585),"[DISABLED]")</f>
        <v>#NAME?</v>
      </c>
      <c r="S585" s="84" t="e">
        <f ca="1">IF($N585,_xll.BDH($K585,S$4,$M585),"[DISABLED]")</f>
        <v>#NAME?</v>
      </c>
      <c r="T585" s="84" t="e">
        <f ca="1">IF($N585,_xll.BDH($K585,T$4,$M585),"[DISABLED]")</f>
        <v>#NAME?</v>
      </c>
      <c r="V585" s="106" t="s">
        <v>9169</v>
      </c>
      <c r="W585" s="107" t="s">
        <v>1055</v>
      </c>
      <c r="X585" s="108">
        <v>42276</v>
      </c>
      <c r="Y585" s="107" t="b">
        <v>1</v>
      </c>
      <c r="Z585" s="107" t="s">
        <v>7239</v>
      </c>
      <c r="AA585" s="107" t="s">
        <v>6569</v>
      </c>
      <c r="AB585" s="107" t="s">
        <v>6569</v>
      </c>
      <c r="AC585" s="107" t="s">
        <v>6569</v>
      </c>
      <c r="AD585" s="107" t="s">
        <v>6569</v>
      </c>
      <c r="AE585" s="107" t="s">
        <v>6569</v>
      </c>
    </row>
    <row r="586" spans="2:31" outlineLevel="1">
      <c r="B586" s="24" t="s">
        <v>5234</v>
      </c>
      <c r="C586" s="24" t="s">
        <v>0</v>
      </c>
      <c r="D586" s="24" t="s">
        <v>57</v>
      </c>
      <c r="E586" s="24" t="s">
        <v>44</v>
      </c>
      <c r="F586" s="24" t="s">
        <v>54</v>
      </c>
      <c r="G586" s="24">
        <v>100</v>
      </c>
      <c r="H586" s="24" t="s">
        <v>3008</v>
      </c>
      <c r="I586" s="24" t="s">
        <v>3138</v>
      </c>
      <c r="J586" s="24" t="s">
        <v>73</v>
      </c>
      <c r="K586" s="72" t="str">
        <f t="shared" si="19"/>
        <v>EUPQC5 ICPL Curncy</v>
      </c>
      <c r="L586" s="25" t="str">
        <f t="shared" si="20"/>
        <v>ICPL</v>
      </c>
      <c r="M586" s="26">
        <f t="shared" ca="1" si="20"/>
        <v>42276</v>
      </c>
      <c r="N586" s="25" t="b">
        <f t="shared" si="20"/>
        <v>1</v>
      </c>
      <c r="O586" s="84" t="e">
        <f ca="1">IF($N586,_xll.BDP($K586,O$4),"[DISABLED]")</f>
        <v>#NAME?</v>
      </c>
      <c r="P586" s="84" t="e">
        <f ca="1">IF($N586,_xll.BDP($K586,P$4),"[DISABLED]")</f>
        <v>#NAME?</v>
      </c>
      <c r="Q586" s="84" t="e">
        <f ca="1">IF($N586,_xll.BDP($K586,Q$4),"[DISABLED]")</f>
        <v>#NAME?</v>
      </c>
      <c r="R586" s="84" t="e">
        <f ca="1">IF($N586,_xll.BDH($K586,R$4,$M586),"[DISABLED]")</f>
        <v>#NAME?</v>
      </c>
      <c r="S586" s="84" t="e">
        <f ca="1">IF($N586,_xll.BDH($K586,S$4,$M586),"[DISABLED]")</f>
        <v>#NAME?</v>
      </c>
      <c r="T586" s="84" t="e">
        <f ca="1">IF($N586,_xll.BDH($K586,T$4,$M586),"[DISABLED]")</f>
        <v>#NAME?</v>
      </c>
      <c r="V586" s="106" t="s">
        <v>9170</v>
      </c>
      <c r="W586" s="107" t="s">
        <v>1055</v>
      </c>
      <c r="X586" s="108">
        <v>42276</v>
      </c>
      <c r="Y586" s="107" t="b">
        <v>1</v>
      </c>
      <c r="Z586" s="107" t="s">
        <v>7240</v>
      </c>
      <c r="AA586" s="107" t="s">
        <v>6569</v>
      </c>
      <c r="AB586" s="107" t="s">
        <v>6569</v>
      </c>
      <c r="AC586" s="107" t="s">
        <v>6569</v>
      </c>
      <c r="AD586" s="107" t="s">
        <v>6569</v>
      </c>
      <c r="AE586" s="107" t="s">
        <v>6569</v>
      </c>
    </row>
    <row r="587" spans="2:31" outlineLevel="1">
      <c r="B587" s="24" t="s">
        <v>5234</v>
      </c>
      <c r="C587" s="24" t="s">
        <v>0</v>
      </c>
      <c r="D587" s="24" t="s">
        <v>57</v>
      </c>
      <c r="E587" s="24" t="s">
        <v>44</v>
      </c>
      <c r="F587" s="24" t="s">
        <v>54</v>
      </c>
      <c r="G587" s="24">
        <v>200</v>
      </c>
      <c r="H587" s="24" t="s">
        <v>3008</v>
      </c>
      <c r="I587" s="24" t="s">
        <v>3158</v>
      </c>
      <c r="J587" s="24" t="s">
        <v>73</v>
      </c>
      <c r="K587" s="72" t="str">
        <f t="shared" si="19"/>
        <v>EUPR5 ICPL Curncy</v>
      </c>
      <c r="L587" s="25" t="str">
        <f t="shared" si="20"/>
        <v>ICPL</v>
      </c>
      <c r="M587" s="26">
        <f t="shared" ca="1" si="20"/>
        <v>42276</v>
      </c>
      <c r="N587" s="25" t="b">
        <f t="shared" si="20"/>
        <v>1</v>
      </c>
      <c r="O587" s="84" t="e">
        <f ca="1">IF($N587,_xll.BDP($K587,O$4),"[DISABLED]")</f>
        <v>#NAME?</v>
      </c>
      <c r="P587" s="84" t="e">
        <f ca="1">IF($N587,_xll.BDP($K587,P$4),"[DISABLED]")</f>
        <v>#NAME?</v>
      </c>
      <c r="Q587" s="84" t="e">
        <f ca="1">IF($N587,_xll.BDP($K587,Q$4),"[DISABLED]")</f>
        <v>#NAME?</v>
      </c>
      <c r="R587" s="84" t="e">
        <f ca="1">IF($N587,_xll.BDH($K587,R$4,$M587),"[DISABLED]")</f>
        <v>#NAME?</v>
      </c>
      <c r="S587" s="84" t="e">
        <f ca="1">IF($N587,_xll.BDH($K587,S$4,$M587),"[DISABLED]")</f>
        <v>#NAME?</v>
      </c>
      <c r="T587" s="84" t="e">
        <f ca="1">IF($N587,_xll.BDH($K587,T$4,$M587),"[DISABLED]")</f>
        <v>#NAME?</v>
      </c>
      <c r="V587" s="106" t="s">
        <v>9171</v>
      </c>
      <c r="W587" s="107" t="s">
        <v>1055</v>
      </c>
      <c r="X587" s="108">
        <v>42276</v>
      </c>
      <c r="Y587" s="107" t="b">
        <v>1</v>
      </c>
      <c r="Z587" s="107" t="s">
        <v>7241</v>
      </c>
      <c r="AA587" s="107" t="s">
        <v>6569</v>
      </c>
      <c r="AB587" s="107" t="s">
        <v>6569</v>
      </c>
      <c r="AC587" s="107" t="s">
        <v>6569</v>
      </c>
      <c r="AD587" s="107" t="s">
        <v>6569</v>
      </c>
      <c r="AE587" s="107" t="s">
        <v>6569</v>
      </c>
    </row>
    <row r="588" spans="2:31" outlineLevel="1">
      <c r="K588" s="72"/>
      <c r="L588" s="25"/>
      <c r="M588" s="26"/>
      <c r="N588" s="25"/>
      <c r="O588" s="84"/>
      <c r="P588" s="84"/>
      <c r="Q588" s="84"/>
      <c r="R588" s="84"/>
      <c r="S588" s="84"/>
      <c r="T588" s="84"/>
      <c r="V588" s="106"/>
      <c r="W588" s="107"/>
      <c r="X588" s="108"/>
      <c r="Y588" s="107"/>
      <c r="Z588" s="107"/>
      <c r="AA588" s="107"/>
      <c r="AB588" s="107"/>
      <c r="AC588" s="107"/>
      <c r="AD588" s="107"/>
      <c r="AE588" s="107"/>
    </row>
    <row r="589" spans="2:31" outlineLevel="1">
      <c r="B589" s="24" t="s">
        <v>5234</v>
      </c>
      <c r="C589" s="24" t="s">
        <v>0</v>
      </c>
      <c r="D589" s="24" t="s">
        <v>57</v>
      </c>
      <c r="E589" s="24" t="s">
        <v>44</v>
      </c>
      <c r="F589" s="24" t="s">
        <v>58</v>
      </c>
      <c r="G589" s="24">
        <v>-200</v>
      </c>
      <c r="H589" s="24" t="s">
        <v>3008</v>
      </c>
      <c r="I589" s="24" t="s">
        <v>3025</v>
      </c>
      <c r="J589" s="24" t="s">
        <v>73</v>
      </c>
      <c r="K589" s="72" t="str">
        <f t="shared" si="19"/>
        <v>EUPKF5 ICPL Curncy</v>
      </c>
      <c r="L589" s="25" t="str">
        <f t="shared" si="20"/>
        <v>ICPL</v>
      </c>
      <c r="M589" s="26">
        <f t="shared" ca="1" si="20"/>
        <v>42276</v>
      </c>
      <c r="N589" s="25" t="b">
        <f t="shared" si="20"/>
        <v>1</v>
      </c>
      <c r="O589" s="84" t="e">
        <f ca="1">IF($N589,_xll.BDP($K589,O$4),"[DISABLED]")</f>
        <v>#NAME?</v>
      </c>
      <c r="P589" s="84" t="e">
        <f ca="1">IF($N589,_xll.BDP($K589,P$4),"[DISABLED]")</f>
        <v>#NAME?</v>
      </c>
      <c r="Q589" s="84" t="e">
        <f ca="1">IF($N589,_xll.BDP($K589,Q$4),"[DISABLED]")</f>
        <v>#NAME?</v>
      </c>
      <c r="R589" s="84" t="e">
        <f ca="1">IF($N589,_xll.BDH($K589,R$4,$M589),"[DISABLED]")</f>
        <v>#NAME?</v>
      </c>
      <c r="S589" s="84" t="e">
        <f ca="1">IF($N589,_xll.BDH($K589,S$4,$M589),"[DISABLED]")</f>
        <v>#NAME?</v>
      </c>
      <c r="T589" s="84" t="e">
        <f ca="1">IF($N589,_xll.BDH($K589,T$4,$M589),"[DISABLED]")</f>
        <v>#NAME?</v>
      </c>
      <c r="V589" s="106" t="s">
        <v>9172</v>
      </c>
      <c r="W589" s="107" t="s">
        <v>1055</v>
      </c>
      <c r="X589" s="108">
        <v>42276</v>
      </c>
      <c r="Y589" s="107" t="b">
        <v>1</v>
      </c>
      <c r="Z589" s="107" t="s">
        <v>7242</v>
      </c>
      <c r="AA589" s="107" t="s">
        <v>6569</v>
      </c>
      <c r="AB589" s="107" t="s">
        <v>6569</v>
      </c>
      <c r="AC589" s="107" t="s">
        <v>6569</v>
      </c>
      <c r="AD589" s="107" t="s">
        <v>6569</v>
      </c>
      <c r="AE589" s="107" t="s">
        <v>6569</v>
      </c>
    </row>
    <row r="590" spans="2:31" outlineLevel="1">
      <c r="B590" s="24" t="s">
        <v>5234</v>
      </c>
      <c r="C590" s="24" t="s">
        <v>0</v>
      </c>
      <c r="D590" s="24" t="s">
        <v>57</v>
      </c>
      <c r="E590" s="24" t="s">
        <v>44</v>
      </c>
      <c r="F590" s="24" t="s">
        <v>58</v>
      </c>
      <c r="G590" s="24">
        <v>-100</v>
      </c>
      <c r="H590" s="24" t="s">
        <v>3008</v>
      </c>
      <c r="I590" s="24" t="s">
        <v>3045</v>
      </c>
      <c r="J590" s="24" t="s">
        <v>73</v>
      </c>
      <c r="K590" s="72" t="str">
        <f t="shared" si="19"/>
        <v>EUPLF5 ICPL Curncy</v>
      </c>
      <c r="L590" s="25" t="str">
        <f t="shared" si="20"/>
        <v>ICPL</v>
      </c>
      <c r="M590" s="26">
        <f t="shared" ca="1" si="20"/>
        <v>42276</v>
      </c>
      <c r="N590" s="25" t="b">
        <f t="shared" si="20"/>
        <v>1</v>
      </c>
      <c r="O590" s="84" t="e">
        <f ca="1">IF($N590,_xll.BDP($K590,O$4),"[DISABLED]")</f>
        <v>#NAME?</v>
      </c>
      <c r="P590" s="84" t="e">
        <f ca="1">IF($N590,_xll.BDP($K590,P$4),"[DISABLED]")</f>
        <v>#NAME?</v>
      </c>
      <c r="Q590" s="84" t="e">
        <f ca="1">IF($N590,_xll.BDP($K590,Q$4),"[DISABLED]")</f>
        <v>#NAME?</v>
      </c>
      <c r="R590" s="84" t="e">
        <f ca="1">IF($N590,_xll.BDH($K590,R$4,$M590),"[DISABLED]")</f>
        <v>#NAME?</v>
      </c>
      <c r="S590" s="84" t="e">
        <f ca="1">IF($N590,_xll.BDH($K590,S$4,$M590),"[DISABLED]")</f>
        <v>#NAME?</v>
      </c>
      <c r="T590" s="84" t="e">
        <f ca="1">IF($N590,_xll.BDH($K590,T$4,$M590),"[DISABLED]")</f>
        <v>#NAME?</v>
      </c>
      <c r="V590" s="106" t="s">
        <v>9173</v>
      </c>
      <c r="W590" s="107" t="s">
        <v>1055</v>
      </c>
      <c r="X590" s="108">
        <v>42276</v>
      </c>
      <c r="Y590" s="107" t="b">
        <v>1</v>
      </c>
      <c r="Z590" s="107" t="s">
        <v>7243</v>
      </c>
      <c r="AA590" s="107" t="s">
        <v>6569</v>
      </c>
      <c r="AB590" s="107" t="s">
        <v>6569</v>
      </c>
      <c r="AC590" s="107" t="s">
        <v>6569</v>
      </c>
      <c r="AD590" s="107" t="s">
        <v>6569</v>
      </c>
      <c r="AE590" s="107" t="s">
        <v>6569</v>
      </c>
    </row>
    <row r="591" spans="2:31" outlineLevel="1">
      <c r="B591" s="24" t="s">
        <v>5234</v>
      </c>
      <c r="C591" s="24" t="s">
        <v>0</v>
      </c>
      <c r="D591" s="24" t="s">
        <v>57</v>
      </c>
      <c r="E591" s="24" t="s">
        <v>44</v>
      </c>
      <c r="F591" s="24" t="s">
        <v>58</v>
      </c>
      <c r="G591" s="24">
        <v>-50</v>
      </c>
      <c r="H591" s="24" t="s">
        <v>3008</v>
      </c>
      <c r="I591" s="24" t="s">
        <v>3065</v>
      </c>
      <c r="J591" s="24" t="s">
        <v>73</v>
      </c>
      <c r="K591" s="72" t="str">
        <f t="shared" si="19"/>
        <v>EUPMF5 ICPL Curncy</v>
      </c>
      <c r="L591" s="25" t="str">
        <f t="shared" si="20"/>
        <v>ICPL</v>
      </c>
      <c r="M591" s="26">
        <f t="shared" ca="1" si="20"/>
        <v>42276</v>
      </c>
      <c r="N591" s="25" t="b">
        <f t="shared" si="20"/>
        <v>1</v>
      </c>
      <c r="O591" s="84" t="e">
        <f ca="1">IF($N591,_xll.BDP($K591,O$4),"[DISABLED]")</f>
        <v>#NAME?</v>
      </c>
      <c r="P591" s="84" t="e">
        <f ca="1">IF($N591,_xll.BDP($K591,P$4),"[DISABLED]")</f>
        <v>#NAME?</v>
      </c>
      <c r="Q591" s="84" t="e">
        <f ca="1">IF($N591,_xll.BDP($K591,Q$4),"[DISABLED]")</f>
        <v>#NAME?</v>
      </c>
      <c r="R591" s="84" t="e">
        <f ca="1">IF($N591,_xll.BDH($K591,R$4,$M591),"[DISABLED]")</f>
        <v>#NAME?</v>
      </c>
      <c r="S591" s="84" t="e">
        <f ca="1">IF($N591,_xll.BDH($K591,S$4,$M591),"[DISABLED]")</f>
        <v>#NAME?</v>
      </c>
      <c r="T591" s="84" t="e">
        <f ca="1">IF($N591,_xll.BDH($K591,T$4,$M591),"[DISABLED]")</f>
        <v>#NAME?</v>
      </c>
      <c r="V591" s="106" t="s">
        <v>9174</v>
      </c>
      <c r="W591" s="107" t="s">
        <v>1055</v>
      </c>
      <c r="X591" s="108">
        <v>42276</v>
      </c>
      <c r="Y591" s="107" t="b">
        <v>1</v>
      </c>
      <c r="Z591" s="107" t="s">
        <v>7244</v>
      </c>
      <c r="AA591" s="107" t="s">
        <v>6569</v>
      </c>
      <c r="AB591" s="107" t="s">
        <v>6569</v>
      </c>
      <c r="AC591" s="107" t="s">
        <v>6569</v>
      </c>
      <c r="AD591" s="107" t="s">
        <v>6569</v>
      </c>
      <c r="AE591" s="107" t="s">
        <v>6569</v>
      </c>
    </row>
    <row r="592" spans="2:31" outlineLevel="1">
      <c r="B592" s="24" t="s">
        <v>5234</v>
      </c>
      <c r="C592" s="24" t="s">
        <v>0</v>
      </c>
      <c r="D592" s="24" t="s">
        <v>57</v>
      </c>
      <c r="E592" s="24" t="s">
        <v>44</v>
      </c>
      <c r="F592" s="24" t="s">
        <v>58</v>
      </c>
      <c r="G592" s="24">
        <v>-25</v>
      </c>
      <c r="H592" s="24" t="s">
        <v>3008</v>
      </c>
      <c r="I592" s="24" t="s">
        <v>3085</v>
      </c>
      <c r="J592" s="24" t="s">
        <v>73</v>
      </c>
      <c r="K592" s="72" t="str">
        <f t="shared" si="19"/>
        <v>EUPNF5 ICPL Curncy</v>
      </c>
      <c r="L592" s="25" t="str">
        <f t="shared" si="20"/>
        <v>ICPL</v>
      </c>
      <c r="M592" s="26">
        <f t="shared" ca="1" si="20"/>
        <v>42276</v>
      </c>
      <c r="N592" s="25" t="b">
        <f t="shared" si="20"/>
        <v>1</v>
      </c>
      <c r="O592" s="84" t="e">
        <f ca="1">IF($N592,_xll.BDP($K592,O$4),"[DISABLED]")</f>
        <v>#NAME?</v>
      </c>
      <c r="P592" s="84" t="e">
        <f ca="1">IF($N592,_xll.BDP($K592,P$4),"[DISABLED]")</f>
        <v>#NAME?</v>
      </c>
      <c r="Q592" s="84" t="e">
        <f ca="1">IF($N592,_xll.BDP($K592,Q$4),"[DISABLED]")</f>
        <v>#NAME?</v>
      </c>
      <c r="R592" s="84" t="e">
        <f ca="1">IF($N592,_xll.BDH($K592,R$4,$M592),"[DISABLED]")</f>
        <v>#NAME?</v>
      </c>
      <c r="S592" s="84" t="e">
        <f ca="1">IF($N592,_xll.BDH($K592,S$4,$M592),"[DISABLED]")</f>
        <v>#NAME?</v>
      </c>
      <c r="T592" s="84" t="e">
        <f ca="1">IF($N592,_xll.BDH($K592,T$4,$M592),"[DISABLED]")</f>
        <v>#NAME?</v>
      </c>
      <c r="V592" s="106" t="s">
        <v>9175</v>
      </c>
      <c r="W592" s="107" t="s">
        <v>1055</v>
      </c>
      <c r="X592" s="108">
        <v>42276</v>
      </c>
      <c r="Y592" s="107" t="b">
        <v>1</v>
      </c>
      <c r="Z592" s="107" t="s">
        <v>7245</v>
      </c>
      <c r="AA592" s="107" t="s">
        <v>6569</v>
      </c>
      <c r="AB592" s="107" t="s">
        <v>6569</v>
      </c>
      <c r="AC592" s="107" t="s">
        <v>6569</v>
      </c>
      <c r="AD592" s="107" t="s">
        <v>6569</v>
      </c>
      <c r="AE592" s="107" t="s">
        <v>6569</v>
      </c>
    </row>
    <row r="593" spans="2:31" outlineLevel="1">
      <c r="B593" s="24" t="s">
        <v>5234</v>
      </c>
      <c r="C593" s="24" t="s">
        <v>0</v>
      </c>
      <c r="D593" s="24" t="s">
        <v>57</v>
      </c>
      <c r="E593" s="24" t="s">
        <v>44</v>
      </c>
      <c r="F593" s="24" t="s">
        <v>58</v>
      </c>
      <c r="G593" s="24">
        <v>25</v>
      </c>
      <c r="H593" s="24" t="s">
        <v>3008</v>
      </c>
      <c r="I593" s="24" t="s">
        <v>3105</v>
      </c>
      <c r="J593" s="24" t="s">
        <v>73</v>
      </c>
      <c r="K593" s="72" t="str">
        <f t="shared" si="19"/>
        <v>EUPOF5 ICPL Curncy</v>
      </c>
      <c r="L593" s="25" t="str">
        <f t="shared" si="20"/>
        <v>ICPL</v>
      </c>
      <c r="M593" s="26">
        <f t="shared" ca="1" si="20"/>
        <v>42276</v>
      </c>
      <c r="N593" s="25" t="b">
        <f t="shared" si="20"/>
        <v>1</v>
      </c>
      <c r="O593" s="84" t="e">
        <f ca="1">IF($N593,_xll.BDP($K593,O$4),"[DISABLED]")</f>
        <v>#NAME?</v>
      </c>
      <c r="P593" s="84" t="e">
        <f ca="1">IF($N593,_xll.BDP($K593,P$4),"[DISABLED]")</f>
        <v>#NAME?</v>
      </c>
      <c r="Q593" s="84" t="e">
        <f ca="1">IF($N593,_xll.BDP($K593,Q$4),"[DISABLED]")</f>
        <v>#NAME?</v>
      </c>
      <c r="R593" s="84" t="e">
        <f ca="1">IF($N593,_xll.BDH($K593,R$4,$M593),"[DISABLED]")</f>
        <v>#NAME?</v>
      </c>
      <c r="S593" s="84" t="e">
        <f ca="1">IF($N593,_xll.BDH($K593,S$4,$M593),"[DISABLED]")</f>
        <v>#NAME?</v>
      </c>
      <c r="T593" s="84" t="e">
        <f ca="1">IF($N593,_xll.BDH($K593,T$4,$M593),"[DISABLED]")</f>
        <v>#NAME?</v>
      </c>
      <c r="V593" s="106" t="s">
        <v>9176</v>
      </c>
      <c r="W593" s="107" t="s">
        <v>1055</v>
      </c>
      <c r="X593" s="108">
        <v>42276</v>
      </c>
      <c r="Y593" s="107" t="b">
        <v>1</v>
      </c>
      <c r="Z593" s="107" t="s">
        <v>7246</v>
      </c>
      <c r="AA593" s="107" t="s">
        <v>6569</v>
      </c>
      <c r="AB593" s="107" t="s">
        <v>6569</v>
      </c>
      <c r="AC593" s="107" t="s">
        <v>6569</v>
      </c>
      <c r="AD593" s="107" t="s">
        <v>6569</v>
      </c>
      <c r="AE593" s="107" t="s">
        <v>6569</v>
      </c>
    </row>
    <row r="594" spans="2:31" outlineLevel="1">
      <c r="B594" s="24" t="s">
        <v>5234</v>
      </c>
      <c r="C594" s="24" t="s">
        <v>0</v>
      </c>
      <c r="D594" s="24" t="s">
        <v>57</v>
      </c>
      <c r="E594" s="24" t="s">
        <v>44</v>
      </c>
      <c r="F594" s="24" t="s">
        <v>58</v>
      </c>
      <c r="G594" s="24">
        <v>50</v>
      </c>
      <c r="H594" s="24" t="s">
        <v>3008</v>
      </c>
      <c r="I594" s="24" t="s">
        <v>3125</v>
      </c>
      <c r="J594" s="24" t="s">
        <v>73</v>
      </c>
      <c r="K594" s="72" t="str">
        <f t="shared" si="19"/>
        <v>EUPPF5 ICPL Curncy</v>
      </c>
      <c r="L594" s="25" t="str">
        <f t="shared" si="20"/>
        <v>ICPL</v>
      </c>
      <c r="M594" s="26">
        <f t="shared" ca="1" si="20"/>
        <v>42276</v>
      </c>
      <c r="N594" s="25" t="b">
        <f t="shared" si="20"/>
        <v>1</v>
      </c>
      <c r="O594" s="84" t="e">
        <f ca="1">IF($N594,_xll.BDP($K594,O$4),"[DISABLED]")</f>
        <v>#NAME?</v>
      </c>
      <c r="P594" s="84" t="e">
        <f ca="1">IF($N594,_xll.BDP($K594,P$4),"[DISABLED]")</f>
        <v>#NAME?</v>
      </c>
      <c r="Q594" s="84" t="e">
        <f ca="1">IF($N594,_xll.BDP($K594,Q$4),"[DISABLED]")</f>
        <v>#NAME?</v>
      </c>
      <c r="R594" s="84" t="e">
        <f ca="1">IF($N594,_xll.BDH($K594,R$4,$M594),"[DISABLED]")</f>
        <v>#NAME?</v>
      </c>
      <c r="S594" s="84" t="e">
        <f ca="1">IF($N594,_xll.BDH($K594,S$4,$M594),"[DISABLED]")</f>
        <v>#NAME?</v>
      </c>
      <c r="T594" s="84" t="e">
        <f ca="1">IF($N594,_xll.BDH($K594,T$4,$M594),"[DISABLED]")</f>
        <v>#NAME?</v>
      </c>
      <c r="V594" s="106" t="s">
        <v>9177</v>
      </c>
      <c r="W594" s="107" t="s">
        <v>1055</v>
      </c>
      <c r="X594" s="108">
        <v>42276</v>
      </c>
      <c r="Y594" s="107" t="b">
        <v>1</v>
      </c>
      <c r="Z594" s="107" t="s">
        <v>7247</v>
      </c>
      <c r="AA594" s="107" t="s">
        <v>6569</v>
      </c>
      <c r="AB594" s="107" t="s">
        <v>6569</v>
      </c>
      <c r="AC594" s="107" t="s">
        <v>6569</v>
      </c>
      <c r="AD594" s="107" t="s">
        <v>6569</v>
      </c>
      <c r="AE594" s="107" t="s">
        <v>6569</v>
      </c>
    </row>
    <row r="595" spans="2:31" outlineLevel="1">
      <c r="B595" s="24" t="s">
        <v>5234</v>
      </c>
      <c r="C595" s="24" t="s">
        <v>0</v>
      </c>
      <c r="D595" s="24" t="s">
        <v>57</v>
      </c>
      <c r="E595" s="24" t="s">
        <v>44</v>
      </c>
      <c r="F595" s="24" t="s">
        <v>58</v>
      </c>
      <c r="G595" s="24">
        <v>100</v>
      </c>
      <c r="H595" s="24" t="s">
        <v>3008</v>
      </c>
      <c r="I595" s="24" t="s">
        <v>3145</v>
      </c>
      <c r="J595" s="24" t="s">
        <v>73</v>
      </c>
      <c r="K595" s="72" t="str">
        <f t="shared" si="19"/>
        <v>EUPQF5 ICPL Curncy</v>
      </c>
      <c r="L595" s="25" t="str">
        <f t="shared" si="20"/>
        <v>ICPL</v>
      </c>
      <c r="M595" s="26">
        <f t="shared" ca="1" si="20"/>
        <v>42276</v>
      </c>
      <c r="N595" s="25" t="b">
        <f t="shared" si="20"/>
        <v>1</v>
      </c>
      <c r="O595" s="84" t="e">
        <f ca="1">IF($N595,_xll.BDP($K595,O$4),"[DISABLED]")</f>
        <v>#NAME?</v>
      </c>
      <c r="P595" s="84" t="e">
        <f ca="1">IF($N595,_xll.BDP($K595,P$4),"[DISABLED]")</f>
        <v>#NAME?</v>
      </c>
      <c r="Q595" s="84" t="e">
        <f ca="1">IF($N595,_xll.BDP($K595,Q$4),"[DISABLED]")</f>
        <v>#NAME?</v>
      </c>
      <c r="R595" s="84" t="e">
        <f ca="1">IF($N595,_xll.BDH($K595,R$4,$M595),"[DISABLED]")</f>
        <v>#NAME?</v>
      </c>
      <c r="S595" s="84" t="e">
        <f ca="1">IF($N595,_xll.BDH($K595,S$4,$M595),"[DISABLED]")</f>
        <v>#NAME?</v>
      </c>
      <c r="T595" s="84" t="e">
        <f ca="1">IF($N595,_xll.BDH($K595,T$4,$M595),"[DISABLED]")</f>
        <v>#NAME?</v>
      </c>
      <c r="V595" s="106" t="s">
        <v>9178</v>
      </c>
      <c r="W595" s="107" t="s">
        <v>1055</v>
      </c>
      <c r="X595" s="108">
        <v>42276</v>
      </c>
      <c r="Y595" s="107" t="b">
        <v>1</v>
      </c>
      <c r="Z595" s="107" t="s">
        <v>7248</v>
      </c>
      <c r="AA595" s="107" t="s">
        <v>6569</v>
      </c>
      <c r="AB595" s="107" t="s">
        <v>6569</v>
      </c>
      <c r="AC595" s="107" t="s">
        <v>6569</v>
      </c>
      <c r="AD595" s="107" t="s">
        <v>6569</v>
      </c>
      <c r="AE595" s="107" t="s">
        <v>6569</v>
      </c>
    </row>
    <row r="596" spans="2:31" outlineLevel="1">
      <c r="B596" s="24" t="s">
        <v>5234</v>
      </c>
      <c r="C596" s="24" t="s">
        <v>0</v>
      </c>
      <c r="D596" s="24" t="s">
        <v>57</v>
      </c>
      <c r="E596" s="24" t="s">
        <v>44</v>
      </c>
      <c r="F596" s="24" t="s">
        <v>58</v>
      </c>
      <c r="G596" s="24">
        <v>200</v>
      </c>
      <c r="H596" s="24" t="s">
        <v>3008</v>
      </c>
      <c r="I596" s="24" t="s">
        <v>3454</v>
      </c>
      <c r="J596" s="24" t="s">
        <v>73</v>
      </c>
      <c r="K596" s="72" t="str">
        <f t="shared" si="19"/>
        <v>EUPRF5 ICPL Curncy</v>
      </c>
      <c r="L596" s="25" t="str">
        <f t="shared" si="20"/>
        <v>ICPL</v>
      </c>
      <c r="M596" s="26">
        <f t="shared" ca="1" si="20"/>
        <v>42276</v>
      </c>
      <c r="N596" s="25" t="b">
        <f t="shared" si="20"/>
        <v>1</v>
      </c>
      <c r="O596" s="84" t="e">
        <f ca="1">IF($N596,_xll.BDP($K596,O$4),"[DISABLED]")</f>
        <v>#NAME?</v>
      </c>
      <c r="P596" s="84" t="e">
        <f ca="1">IF($N596,_xll.BDP($K596,P$4),"[DISABLED]")</f>
        <v>#NAME?</v>
      </c>
      <c r="Q596" s="84" t="e">
        <f ca="1">IF($N596,_xll.BDP($K596,Q$4),"[DISABLED]")</f>
        <v>#NAME?</v>
      </c>
      <c r="R596" s="84" t="e">
        <f ca="1">IF($N596,_xll.BDH($K596,R$4,$M596),"[DISABLED]")</f>
        <v>#NAME?</v>
      </c>
      <c r="S596" s="84" t="e">
        <f ca="1">IF($N596,_xll.BDH($K596,S$4,$M596),"[DISABLED]")</f>
        <v>#NAME?</v>
      </c>
      <c r="T596" s="84" t="e">
        <f ca="1">IF($N596,_xll.BDH($K596,T$4,$M596),"[DISABLED]")</f>
        <v>#NAME?</v>
      </c>
      <c r="V596" s="106" t="s">
        <v>9179</v>
      </c>
      <c r="W596" s="107" t="s">
        <v>1055</v>
      </c>
      <c r="X596" s="108">
        <v>42276</v>
      </c>
      <c r="Y596" s="107" t="b">
        <v>1</v>
      </c>
      <c r="Z596" s="107" t="s">
        <v>7125</v>
      </c>
      <c r="AA596" s="107" t="s">
        <v>7125</v>
      </c>
      <c r="AB596" s="107" t="s">
        <v>7125</v>
      </c>
      <c r="AC596" s="107" t="s">
        <v>7125</v>
      </c>
      <c r="AD596" s="107" t="s">
        <v>7125</v>
      </c>
      <c r="AE596" s="107" t="s">
        <v>7125</v>
      </c>
    </row>
    <row r="597" spans="2:31" outlineLevel="1">
      <c r="K597" s="72"/>
      <c r="L597" s="25"/>
      <c r="M597" s="26"/>
      <c r="N597" s="25"/>
      <c r="O597" s="84"/>
      <c r="P597" s="84"/>
      <c r="Q597" s="84"/>
      <c r="R597" s="84"/>
      <c r="S597" s="84"/>
      <c r="T597" s="84"/>
      <c r="V597" s="106"/>
      <c r="W597" s="107"/>
      <c r="X597" s="108"/>
      <c r="Y597" s="107"/>
      <c r="Z597" s="107"/>
      <c r="AA597" s="107"/>
      <c r="AB597" s="107"/>
      <c r="AC597" s="107"/>
      <c r="AD597" s="107"/>
      <c r="AE597" s="107"/>
    </row>
    <row r="598" spans="2:31" outlineLevel="1">
      <c r="B598" s="24" t="s">
        <v>5234</v>
      </c>
      <c r="C598" s="24" t="s">
        <v>0</v>
      </c>
      <c r="D598" s="24" t="s">
        <v>57</v>
      </c>
      <c r="E598" s="24" t="s">
        <v>44</v>
      </c>
      <c r="F598" s="24" t="s">
        <v>41</v>
      </c>
      <c r="G598" s="24">
        <v>-200</v>
      </c>
      <c r="H598" s="24" t="s">
        <v>3008</v>
      </c>
      <c r="I598" s="24" t="s">
        <v>3169</v>
      </c>
      <c r="J598" s="24" t="s">
        <v>73</v>
      </c>
      <c r="K598" s="72" t="str">
        <f t="shared" si="19"/>
        <v>EUPK15 ICPL Curncy</v>
      </c>
      <c r="L598" s="25" t="str">
        <f t="shared" si="20"/>
        <v>ICPL</v>
      </c>
      <c r="M598" s="26">
        <f t="shared" ca="1" si="20"/>
        <v>42276</v>
      </c>
      <c r="N598" s="25" t="b">
        <f t="shared" si="20"/>
        <v>1</v>
      </c>
      <c r="O598" s="84" t="e">
        <f ca="1">IF($N598,_xll.BDP($K598,O$4),"[DISABLED]")</f>
        <v>#NAME?</v>
      </c>
      <c r="P598" s="84" t="e">
        <f ca="1">IF($N598,_xll.BDP($K598,P$4),"[DISABLED]")</f>
        <v>#NAME?</v>
      </c>
      <c r="Q598" s="84" t="e">
        <f ca="1">IF($N598,_xll.BDP($K598,Q$4),"[DISABLED]")</f>
        <v>#NAME?</v>
      </c>
      <c r="R598" s="84" t="e">
        <f ca="1">IF($N598,_xll.BDH($K598,R$4,$M598),"[DISABLED]")</f>
        <v>#NAME?</v>
      </c>
      <c r="S598" s="84" t="e">
        <f ca="1">IF($N598,_xll.BDH($K598,S$4,$M598),"[DISABLED]")</f>
        <v>#NAME?</v>
      </c>
      <c r="T598" s="84" t="e">
        <f ca="1">IF($N598,_xll.BDH($K598,T$4,$M598),"[DISABLED]")</f>
        <v>#NAME?</v>
      </c>
      <c r="V598" s="106" t="s">
        <v>9180</v>
      </c>
      <c r="W598" s="107" t="s">
        <v>1055</v>
      </c>
      <c r="X598" s="108">
        <v>42276</v>
      </c>
      <c r="Y598" s="107" t="b">
        <v>1</v>
      </c>
      <c r="Z598" s="107" t="s">
        <v>7249</v>
      </c>
      <c r="AA598" s="107" t="s">
        <v>6569</v>
      </c>
      <c r="AB598" s="107" t="s">
        <v>6569</v>
      </c>
      <c r="AC598" s="107" t="s">
        <v>6569</v>
      </c>
      <c r="AD598" s="107" t="s">
        <v>6569</v>
      </c>
      <c r="AE598" s="107" t="s">
        <v>6569</v>
      </c>
    </row>
    <row r="599" spans="2:31" outlineLevel="1">
      <c r="B599" s="24" t="s">
        <v>5234</v>
      </c>
      <c r="C599" s="24" t="s">
        <v>0</v>
      </c>
      <c r="D599" s="24" t="s">
        <v>57</v>
      </c>
      <c r="E599" s="24" t="s">
        <v>44</v>
      </c>
      <c r="F599" s="24" t="s">
        <v>41</v>
      </c>
      <c r="G599" s="24">
        <v>-100</v>
      </c>
      <c r="H599" s="24" t="s">
        <v>3008</v>
      </c>
      <c r="I599" s="24" t="s">
        <v>3189</v>
      </c>
      <c r="J599" s="24" t="s">
        <v>73</v>
      </c>
      <c r="K599" s="72" t="str">
        <f t="shared" si="19"/>
        <v>EUPL15 ICPL Curncy</v>
      </c>
      <c r="L599" s="25" t="str">
        <f t="shared" si="20"/>
        <v>ICPL</v>
      </c>
      <c r="M599" s="26">
        <f t="shared" ca="1" si="20"/>
        <v>42276</v>
      </c>
      <c r="N599" s="25" t="b">
        <f t="shared" si="20"/>
        <v>1</v>
      </c>
      <c r="O599" s="84" t="e">
        <f ca="1">IF($N599,_xll.BDP($K599,O$4),"[DISABLED]")</f>
        <v>#NAME?</v>
      </c>
      <c r="P599" s="84" t="e">
        <f ca="1">IF($N599,_xll.BDP($K599,P$4),"[DISABLED]")</f>
        <v>#NAME?</v>
      </c>
      <c r="Q599" s="84" t="e">
        <f ca="1">IF($N599,_xll.BDP($K599,Q$4),"[DISABLED]")</f>
        <v>#NAME?</v>
      </c>
      <c r="R599" s="84" t="e">
        <f ca="1">IF($N599,_xll.BDH($K599,R$4,$M599),"[DISABLED]")</f>
        <v>#NAME?</v>
      </c>
      <c r="S599" s="84" t="e">
        <f ca="1">IF($N599,_xll.BDH($K599,S$4,$M599),"[DISABLED]")</f>
        <v>#NAME?</v>
      </c>
      <c r="T599" s="84" t="e">
        <f ca="1">IF($N599,_xll.BDH($K599,T$4,$M599),"[DISABLED]")</f>
        <v>#NAME?</v>
      </c>
      <c r="V599" s="106" t="s">
        <v>9181</v>
      </c>
      <c r="W599" s="107" t="s">
        <v>1055</v>
      </c>
      <c r="X599" s="108">
        <v>42276</v>
      </c>
      <c r="Y599" s="107" t="b">
        <v>1</v>
      </c>
      <c r="Z599" s="107" t="s">
        <v>7250</v>
      </c>
      <c r="AA599" s="107" t="s">
        <v>6569</v>
      </c>
      <c r="AB599" s="107" t="s">
        <v>6569</v>
      </c>
      <c r="AC599" s="107" t="s">
        <v>6569</v>
      </c>
      <c r="AD599" s="107" t="s">
        <v>6569</v>
      </c>
      <c r="AE599" s="107" t="s">
        <v>6569</v>
      </c>
    </row>
    <row r="600" spans="2:31" outlineLevel="1">
      <c r="B600" s="24" t="s">
        <v>5234</v>
      </c>
      <c r="C600" s="24" t="s">
        <v>0</v>
      </c>
      <c r="D600" s="24" t="s">
        <v>57</v>
      </c>
      <c r="E600" s="24" t="s">
        <v>44</v>
      </c>
      <c r="F600" s="24" t="s">
        <v>41</v>
      </c>
      <c r="G600" s="24">
        <v>-50</v>
      </c>
      <c r="H600" s="24" t="s">
        <v>3008</v>
      </c>
      <c r="I600" s="24" t="s">
        <v>3209</v>
      </c>
      <c r="J600" s="24" t="s">
        <v>73</v>
      </c>
      <c r="K600" s="72" t="str">
        <f t="shared" si="19"/>
        <v>EUPM15 ICPL Curncy</v>
      </c>
      <c r="L600" s="25" t="str">
        <f t="shared" si="20"/>
        <v>ICPL</v>
      </c>
      <c r="M600" s="26">
        <f t="shared" ca="1" si="20"/>
        <v>42276</v>
      </c>
      <c r="N600" s="25" t="b">
        <f t="shared" si="20"/>
        <v>1</v>
      </c>
      <c r="O600" s="84" t="e">
        <f ca="1">IF($N600,_xll.BDP($K600,O$4),"[DISABLED]")</f>
        <v>#NAME?</v>
      </c>
      <c r="P600" s="84" t="e">
        <f ca="1">IF($N600,_xll.BDP($K600,P$4),"[DISABLED]")</f>
        <v>#NAME?</v>
      </c>
      <c r="Q600" s="84" t="e">
        <f ca="1">IF($N600,_xll.BDP($K600,Q$4),"[DISABLED]")</f>
        <v>#NAME?</v>
      </c>
      <c r="R600" s="84" t="e">
        <f ca="1">IF($N600,_xll.BDH($K600,R$4,$M600),"[DISABLED]")</f>
        <v>#NAME?</v>
      </c>
      <c r="S600" s="84" t="e">
        <f ca="1">IF($N600,_xll.BDH($K600,S$4,$M600),"[DISABLED]")</f>
        <v>#NAME?</v>
      </c>
      <c r="T600" s="84" t="e">
        <f ca="1">IF($N600,_xll.BDH($K600,T$4,$M600),"[DISABLED]")</f>
        <v>#NAME?</v>
      </c>
      <c r="V600" s="106" t="s">
        <v>9182</v>
      </c>
      <c r="W600" s="107" t="s">
        <v>1055</v>
      </c>
      <c r="X600" s="108">
        <v>42276</v>
      </c>
      <c r="Y600" s="107" t="b">
        <v>1</v>
      </c>
      <c r="Z600" s="107" t="s">
        <v>7251</v>
      </c>
      <c r="AA600" s="107" t="s">
        <v>6569</v>
      </c>
      <c r="AB600" s="107" t="s">
        <v>6569</v>
      </c>
      <c r="AC600" s="107" t="s">
        <v>6569</v>
      </c>
      <c r="AD600" s="107" t="s">
        <v>6569</v>
      </c>
      <c r="AE600" s="107" t="s">
        <v>6569</v>
      </c>
    </row>
    <row r="601" spans="2:31" outlineLevel="1">
      <c r="B601" s="24" t="s">
        <v>5234</v>
      </c>
      <c r="C601" s="24" t="s">
        <v>0</v>
      </c>
      <c r="D601" s="24" t="s">
        <v>57</v>
      </c>
      <c r="E601" s="24" t="s">
        <v>44</v>
      </c>
      <c r="F601" s="24" t="s">
        <v>41</v>
      </c>
      <c r="G601" s="24">
        <v>-25</v>
      </c>
      <c r="H601" s="24" t="s">
        <v>3008</v>
      </c>
      <c r="I601" s="24" t="s">
        <v>3229</v>
      </c>
      <c r="J601" s="24" t="s">
        <v>73</v>
      </c>
      <c r="K601" s="72" t="str">
        <f t="shared" si="19"/>
        <v>EUPN15 ICPL Curncy</v>
      </c>
      <c r="L601" s="25" t="str">
        <f t="shared" si="20"/>
        <v>ICPL</v>
      </c>
      <c r="M601" s="26">
        <f t="shared" ca="1" si="20"/>
        <v>42276</v>
      </c>
      <c r="N601" s="25" t="b">
        <f t="shared" si="20"/>
        <v>1</v>
      </c>
      <c r="O601" s="84" t="e">
        <f ca="1">IF($N601,_xll.BDP($K601,O$4),"[DISABLED]")</f>
        <v>#NAME?</v>
      </c>
      <c r="P601" s="84" t="e">
        <f ca="1">IF($N601,_xll.BDP($K601,P$4),"[DISABLED]")</f>
        <v>#NAME?</v>
      </c>
      <c r="Q601" s="84" t="e">
        <f ca="1">IF($N601,_xll.BDP($K601,Q$4),"[DISABLED]")</f>
        <v>#NAME?</v>
      </c>
      <c r="R601" s="84" t="e">
        <f ca="1">IF($N601,_xll.BDH($K601,R$4,$M601),"[DISABLED]")</f>
        <v>#NAME?</v>
      </c>
      <c r="S601" s="84" t="e">
        <f ca="1">IF($N601,_xll.BDH($K601,S$4,$M601),"[DISABLED]")</f>
        <v>#NAME?</v>
      </c>
      <c r="T601" s="84" t="e">
        <f ca="1">IF($N601,_xll.BDH($K601,T$4,$M601),"[DISABLED]")</f>
        <v>#NAME?</v>
      </c>
      <c r="V601" s="106" t="s">
        <v>9183</v>
      </c>
      <c r="W601" s="107" t="s">
        <v>1055</v>
      </c>
      <c r="X601" s="108">
        <v>42276</v>
      </c>
      <c r="Y601" s="107" t="b">
        <v>1</v>
      </c>
      <c r="Z601" s="107" t="s">
        <v>7252</v>
      </c>
      <c r="AA601" s="107" t="s">
        <v>6569</v>
      </c>
      <c r="AB601" s="107" t="s">
        <v>6569</v>
      </c>
      <c r="AC601" s="107" t="s">
        <v>6569</v>
      </c>
      <c r="AD601" s="107" t="s">
        <v>6569</v>
      </c>
      <c r="AE601" s="107" t="s">
        <v>6569</v>
      </c>
    </row>
    <row r="602" spans="2:31" outlineLevel="1">
      <c r="B602" s="24" t="s">
        <v>5234</v>
      </c>
      <c r="C602" s="24" t="s">
        <v>0</v>
      </c>
      <c r="D602" s="24" t="s">
        <v>57</v>
      </c>
      <c r="E602" s="24" t="s">
        <v>44</v>
      </c>
      <c r="F602" s="24" t="s">
        <v>41</v>
      </c>
      <c r="G602" s="24">
        <v>25</v>
      </c>
      <c r="H602" s="24" t="s">
        <v>3008</v>
      </c>
      <c r="I602" s="24" t="s">
        <v>3249</v>
      </c>
      <c r="J602" s="24" t="s">
        <v>73</v>
      </c>
      <c r="K602" s="72" t="str">
        <f t="shared" si="19"/>
        <v>EUPO15 ICPL Curncy</v>
      </c>
      <c r="L602" s="25" t="str">
        <f t="shared" si="20"/>
        <v>ICPL</v>
      </c>
      <c r="M602" s="26">
        <f t="shared" ca="1" si="20"/>
        <v>42276</v>
      </c>
      <c r="N602" s="25" t="b">
        <f t="shared" si="20"/>
        <v>1</v>
      </c>
      <c r="O602" s="84" t="e">
        <f ca="1">IF($N602,_xll.BDP($K602,O$4),"[DISABLED]")</f>
        <v>#NAME?</v>
      </c>
      <c r="P602" s="84" t="e">
        <f ca="1">IF($N602,_xll.BDP($K602,P$4),"[DISABLED]")</f>
        <v>#NAME?</v>
      </c>
      <c r="Q602" s="84" t="e">
        <f ca="1">IF($N602,_xll.BDP($K602,Q$4),"[DISABLED]")</f>
        <v>#NAME?</v>
      </c>
      <c r="R602" s="84" t="e">
        <f ca="1">IF($N602,_xll.BDH($K602,R$4,$M602),"[DISABLED]")</f>
        <v>#NAME?</v>
      </c>
      <c r="S602" s="84" t="e">
        <f ca="1">IF($N602,_xll.BDH($K602,S$4,$M602),"[DISABLED]")</f>
        <v>#NAME?</v>
      </c>
      <c r="T602" s="84" t="e">
        <f ca="1">IF($N602,_xll.BDH($K602,T$4,$M602),"[DISABLED]")</f>
        <v>#NAME?</v>
      </c>
      <c r="V602" s="106" t="s">
        <v>9184</v>
      </c>
      <c r="W602" s="107" t="s">
        <v>1055</v>
      </c>
      <c r="X602" s="108">
        <v>42276</v>
      </c>
      <c r="Y602" s="107" t="b">
        <v>1</v>
      </c>
      <c r="Z602" s="107" t="s">
        <v>7253</v>
      </c>
      <c r="AA602" s="107" t="s">
        <v>6569</v>
      </c>
      <c r="AB602" s="107" t="s">
        <v>6569</v>
      </c>
      <c r="AC602" s="107" t="s">
        <v>6569</v>
      </c>
      <c r="AD602" s="107" t="s">
        <v>6569</v>
      </c>
      <c r="AE602" s="107" t="s">
        <v>6569</v>
      </c>
    </row>
    <row r="603" spans="2:31" outlineLevel="1">
      <c r="B603" s="24" t="s">
        <v>5234</v>
      </c>
      <c r="C603" s="24" t="s">
        <v>0</v>
      </c>
      <c r="D603" s="24" t="s">
        <v>57</v>
      </c>
      <c r="E603" s="24" t="s">
        <v>44</v>
      </c>
      <c r="F603" s="24" t="s">
        <v>41</v>
      </c>
      <c r="G603" s="24">
        <v>50</v>
      </c>
      <c r="H603" s="24" t="s">
        <v>3008</v>
      </c>
      <c r="I603" s="24" t="s">
        <v>3269</v>
      </c>
      <c r="J603" s="24" t="s">
        <v>73</v>
      </c>
      <c r="K603" s="72" t="str">
        <f t="shared" si="19"/>
        <v>EUPP15 ICPL Curncy</v>
      </c>
      <c r="L603" s="25" t="str">
        <f t="shared" si="20"/>
        <v>ICPL</v>
      </c>
      <c r="M603" s="26">
        <f t="shared" ca="1" si="20"/>
        <v>42276</v>
      </c>
      <c r="N603" s="25" t="b">
        <f t="shared" si="20"/>
        <v>1</v>
      </c>
      <c r="O603" s="84" t="e">
        <f ca="1">IF($N603,_xll.BDP($K603,O$4),"[DISABLED]")</f>
        <v>#NAME?</v>
      </c>
      <c r="P603" s="84" t="e">
        <f ca="1">IF($N603,_xll.BDP($K603,P$4),"[DISABLED]")</f>
        <v>#NAME?</v>
      </c>
      <c r="Q603" s="84" t="e">
        <f ca="1">IF($N603,_xll.BDP($K603,Q$4),"[DISABLED]")</f>
        <v>#NAME?</v>
      </c>
      <c r="R603" s="84" t="e">
        <f ca="1">IF($N603,_xll.BDH($K603,R$4,$M603),"[DISABLED]")</f>
        <v>#NAME?</v>
      </c>
      <c r="S603" s="84" t="e">
        <f ca="1">IF($N603,_xll.BDH($K603,S$4,$M603),"[DISABLED]")</f>
        <v>#NAME?</v>
      </c>
      <c r="T603" s="84" t="e">
        <f ca="1">IF($N603,_xll.BDH($K603,T$4,$M603),"[DISABLED]")</f>
        <v>#NAME?</v>
      </c>
      <c r="V603" s="106" t="s">
        <v>9185</v>
      </c>
      <c r="W603" s="107" t="s">
        <v>1055</v>
      </c>
      <c r="X603" s="108">
        <v>42276</v>
      </c>
      <c r="Y603" s="107" t="b">
        <v>1</v>
      </c>
      <c r="Z603" s="107" t="s">
        <v>7254</v>
      </c>
      <c r="AA603" s="107" t="s">
        <v>6569</v>
      </c>
      <c r="AB603" s="107" t="s">
        <v>6569</v>
      </c>
      <c r="AC603" s="107" t="s">
        <v>6569</v>
      </c>
      <c r="AD603" s="107" t="s">
        <v>6569</v>
      </c>
      <c r="AE603" s="107" t="s">
        <v>6569</v>
      </c>
    </row>
    <row r="604" spans="2:31" outlineLevel="1">
      <c r="B604" s="24" t="s">
        <v>5234</v>
      </c>
      <c r="C604" s="24" t="s">
        <v>0</v>
      </c>
      <c r="D604" s="24" t="s">
        <v>57</v>
      </c>
      <c r="E604" s="24" t="s">
        <v>44</v>
      </c>
      <c r="F604" s="24" t="s">
        <v>41</v>
      </c>
      <c r="G604" s="24">
        <v>100</v>
      </c>
      <c r="H604" s="24" t="s">
        <v>3008</v>
      </c>
      <c r="I604" s="24" t="s">
        <v>3289</v>
      </c>
      <c r="J604" s="24" t="s">
        <v>73</v>
      </c>
      <c r="K604" s="72" t="str">
        <f t="shared" si="19"/>
        <v>EUPQ15 ICPL Curncy</v>
      </c>
      <c r="L604" s="25" t="str">
        <f t="shared" si="20"/>
        <v>ICPL</v>
      </c>
      <c r="M604" s="26">
        <f t="shared" ca="1" si="20"/>
        <v>42276</v>
      </c>
      <c r="N604" s="25" t="b">
        <f t="shared" si="20"/>
        <v>1</v>
      </c>
      <c r="O604" s="84" t="e">
        <f ca="1">IF($N604,_xll.BDP($K604,O$4),"[DISABLED]")</f>
        <v>#NAME?</v>
      </c>
      <c r="P604" s="84" t="e">
        <f ca="1">IF($N604,_xll.BDP($K604,P$4),"[DISABLED]")</f>
        <v>#NAME?</v>
      </c>
      <c r="Q604" s="84" t="e">
        <f ca="1">IF($N604,_xll.BDP($K604,Q$4),"[DISABLED]")</f>
        <v>#NAME?</v>
      </c>
      <c r="R604" s="84" t="e">
        <f ca="1">IF($N604,_xll.BDH($K604,R$4,$M604),"[DISABLED]")</f>
        <v>#NAME?</v>
      </c>
      <c r="S604" s="84" t="e">
        <f ca="1">IF($N604,_xll.BDH($K604,S$4,$M604),"[DISABLED]")</f>
        <v>#NAME?</v>
      </c>
      <c r="T604" s="84" t="e">
        <f ca="1">IF($N604,_xll.BDH($K604,T$4,$M604),"[DISABLED]")</f>
        <v>#NAME?</v>
      </c>
      <c r="V604" s="106" t="s">
        <v>9186</v>
      </c>
      <c r="W604" s="107" t="s">
        <v>1055</v>
      </c>
      <c r="X604" s="108">
        <v>42276</v>
      </c>
      <c r="Y604" s="107" t="b">
        <v>1</v>
      </c>
      <c r="Z604" s="107" t="s">
        <v>7255</v>
      </c>
      <c r="AA604" s="107" t="s">
        <v>6569</v>
      </c>
      <c r="AB604" s="107" t="s">
        <v>6569</v>
      </c>
      <c r="AC604" s="107" t="s">
        <v>6569</v>
      </c>
      <c r="AD604" s="107" t="s">
        <v>6569</v>
      </c>
      <c r="AE604" s="107" t="s">
        <v>6569</v>
      </c>
    </row>
    <row r="605" spans="2:31" outlineLevel="1">
      <c r="B605" s="24" t="s">
        <v>5234</v>
      </c>
      <c r="C605" s="24" t="s">
        <v>0</v>
      </c>
      <c r="D605" s="24" t="s">
        <v>57</v>
      </c>
      <c r="E605" s="24" t="s">
        <v>44</v>
      </c>
      <c r="F605" s="24" t="s">
        <v>41</v>
      </c>
      <c r="G605" s="24">
        <v>200</v>
      </c>
      <c r="H605" s="24" t="s">
        <v>3008</v>
      </c>
      <c r="I605" s="24" t="s">
        <v>3309</v>
      </c>
      <c r="J605" s="24" t="s">
        <v>73</v>
      </c>
      <c r="K605" s="72" t="str">
        <f t="shared" si="19"/>
        <v>EUPR15 ICPL Curncy</v>
      </c>
      <c r="L605" s="25" t="str">
        <f t="shared" si="20"/>
        <v>ICPL</v>
      </c>
      <c r="M605" s="26">
        <f t="shared" ca="1" si="20"/>
        <v>42276</v>
      </c>
      <c r="N605" s="25" t="b">
        <f t="shared" si="20"/>
        <v>1</v>
      </c>
      <c r="O605" s="84" t="e">
        <f ca="1">IF($N605,_xll.BDP($K605,O$4),"[DISABLED]")</f>
        <v>#NAME?</v>
      </c>
      <c r="P605" s="84" t="e">
        <f ca="1">IF($N605,_xll.BDP($K605,P$4),"[DISABLED]")</f>
        <v>#NAME?</v>
      </c>
      <c r="Q605" s="84" t="e">
        <f ca="1">IF($N605,_xll.BDP($K605,Q$4),"[DISABLED]")</f>
        <v>#NAME?</v>
      </c>
      <c r="R605" s="84" t="e">
        <f ca="1">IF($N605,_xll.BDH($K605,R$4,$M605),"[DISABLED]")</f>
        <v>#NAME?</v>
      </c>
      <c r="S605" s="84" t="e">
        <f ca="1">IF($N605,_xll.BDH($K605,S$4,$M605),"[DISABLED]")</f>
        <v>#NAME?</v>
      </c>
      <c r="T605" s="84" t="e">
        <f ca="1">IF($N605,_xll.BDH($K605,T$4,$M605),"[DISABLED]")</f>
        <v>#NAME?</v>
      </c>
      <c r="V605" s="106" t="s">
        <v>9187</v>
      </c>
      <c r="W605" s="107" t="s">
        <v>1055</v>
      </c>
      <c r="X605" s="108">
        <v>42276</v>
      </c>
      <c r="Y605" s="107" t="b">
        <v>1</v>
      </c>
      <c r="Z605" s="107" t="s">
        <v>7256</v>
      </c>
      <c r="AA605" s="107" t="s">
        <v>6569</v>
      </c>
      <c r="AB605" s="107" t="s">
        <v>6569</v>
      </c>
      <c r="AC605" s="107" t="s">
        <v>6569</v>
      </c>
      <c r="AD605" s="107" t="s">
        <v>6569</v>
      </c>
      <c r="AE605" s="107" t="s">
        <v>6569</v>
      </c>
    </row>
    <row r="606" spans="2:31" outlineLevel="1">
      <c r="K606" s="72"/>
      <c r="L606" s="25"/>
      <c r="M606" s="26"/>
      <c r="N606" s="25"/>
      <c r="O606" s="84"/>
      <c r="P606" s="84"/>
      <c r="Q606" s="84"/>
      <c r="R606" s="84"/>
      <c r="S606" s="84"/>
      <c r="T606" s="84"/>
      <c r="V606" s="106"/>
      <c r="W606" s="107"/>
      <c r="X606" s="108"/>
      <c r="Y606" s="107"/>
      <c r="Z606" s="107"/>
      <c r="AA606" s="107"/>
      <c r="AB606" s="107"/>
      <c r="AC606" s="107"/>
      <c r="AD606" s="107"/>
      <c r="AE606" s="107"/>
    </row>
    <row r="607" spans="2:31" outlineLevel="1">
      <c r="B607" s="24" t="s">
        <v>5234</v>
      </c>
      <c r="C607" s="24" t="s">
        <v>0</v>
      </c>
      <c r="D607" s="24" t="s">
        <v>57</v>
      </c>
      <c r="E607" s="24" t="s">
        <v>44</v>
      </c>
      <c r="F607" s="24" t="s">
        <v>42</v>
      </c>
      <c r="G607" s="24">
        <v>-200</v>
      </c>
      <c r="H607" s="24" t="s">
        <v>3008</v>
      </c>
      <c r="I607" s="24" t="s">
        <v>3176</v>
      </c>
      <c r="J607" s="24" t="s">
        <v>73</v>
      </c>
      <c r="K607" s="72" t="str">
        <f t="shared" si="19"/>
        <v>EUPK25 ICPL Curncy</v>
      </c>
      <c r="L607" s="25" t="str">
        <f t="shared" si="20"/>
        <v>ICPL</v>
      </c>
      <c r="M607" s="26">
        <f t="shared" ca="1" si="20"/>
        <v>42276</v>
      </c>
      <c r="N607" s="25" t="b">
        <f t="shared" si="20"/>
        <v>1</v>
      </c>
      <c r="O607" s="84" t="e">
        <f ca="1">IF($N607,_xll.BDP($K607,O$4),"[DISABLED]")</f>
        <v>#NAME?</v>
      </c>
      <c r="P607" s="84" t="e">
        <f ca="1">IF($N607,_xll.BDP($K607,P$4),"[DISABLED]")</f>
        <v>#NAME?</v>
      </c>
      <c r="Q607" s="84" t="e">
        <f ca="1">IF($N607,_xll.BDP($K607,Q$4),"[DISABLED]")</f>
        <v>#NAME?</v>
      </c>
      <c r="R607" s="84" t="e">
        <f ca="1">IF($N607,_xll.BDH($K607,R$4,$M607),"[DISABLED]")</f>
        <v>#NAME?</v>
      </c>
      <c r="S607" s="84" t="e">
        <f ca="1">IF($N607,_xll.BDH($K607,S$4,$M607),"[DISABLED]")</f>
        <v>#NAME?</v>
      </c>
      <c r="T607" s="84" t="e">
        <f ca="1">IF($N607,_xll.BDH($K607,T$4,$M607),"[DISABLED]")</f>
        <v>#NAME?</v>
      </c>
      <c r="V607" s="106" t="s">
        <v>9188</v>
      </c>
      <c r="W607" s="107" t="s">
        <v>1055</v>
      </c>
      <c r="X607" s="108">
        <v>42276</v>
      </c>
      <c r="Y607" s="107" t="b">
        <v>1</v>
      </c>
      <c r="Z607" s="107" t="s">
        <v>7257</v>
      </c>
      <c r="AA607" s="107" t="s">
        <v>6569</v>
      </c>
      <c r="AB607" s="107" t="s">
        <v>6569</v>
      </c>
      <c r="AC607" s="107" t="s">
        <v>6569</v>
      </c>
      <c r="AD607" s="107" t="s">
        <v>6569</v>
      </c>
      <c r="AE607" s="107" t="s">
        <v>6569</v>
      </c>
    </row>
    <row r="608" spans="2:31" outlineLevel="1">
      <c r="B608" s="24" t="s">
        <v>5234</v>
      </c>
      <c r="C608" s="24" t="s">
        <v>0</v>
      </c>
      <c r="D608" s="24" t="s">
        <v>57</v>
      </c>
      <c r="E608" s="24" t="s">
        <v>44</v>
      </c>
      <c r="F608" s="24" t="s">
        <v>42</v>
      </c>
      <c r="G608" s="24">
        <v>-100</v>
      </c>
      <c r="H608" s="24" t="s">
        <v>3008</v>
      </c>
      <c r="I608" s="24" t="s">
        <v>3196</v>
      </c>
      <c r="J608" s="24" t="s">
        <v>73</v>
      </c>
      <c r="K608" s="72" t="str">
        <f t="shared" si="19"/>
        <v>EUPL25 ICPL Curncy</v>
      </c>
      <c r="L608" s="25" t="str">
        <f t="shared" si="20"/>
        <v>ICPL</v>
      </c>
      <c r="M608" s="26">
        <f t="shared" ca="1" si="20"/>
        <v>42276</v>
      </c>
      <c r="N608" s="25" t="b">
        <f t="shared" si="20"/>
        <v>1</v>
      </c>
      <c r="O608" s="84" t="e">
        <f ca="1">IF($N608,_xll.BDP($K608,O$4),"[DISABLED]")</f>
        <v>#NAME?</v>
      </c>
      <c r="P608" s="84" t="e">
        <f ca="1">IF($N608,_xll.BDP($K608,P$4),"[DISABLED]")</f>
        <v>#NAME?</v>
      </c>
      <c r="Q608" s="84" t="e">
        <f ca="1">IF($N608,_xll.BDP($K608,Q$4),"[DISABLED]")</f>
        <v>#NAME?</v>
      </c>
      <c r="R608" s="84" t="e">
        <f ca="1">IF($N608,_xll.BDH($K608,R$4,$M608),"[DISABLED]")</f>
        <v>#NAME?</v>
      </c>
      <c r="S608" s="84" t="e">
        <f ca="1">IF($N608,_xll.BDH($K608,S$4,$M608),"[DISABLED]")</f>
        <v>#NAME?</v>
      </c>
      <c r="T608" s="84" t="e">
        <f ca="1">IF($N608,_xll.BDH($K608,T$4,$M608),"[DISABLED]")</f>
        <v>#NAME?</v>
      </c>
      <c r="V608" s="106" t="s">
        <v>9189</v>
      </c>
      <c r="W608" s="107" t="s">
        <v>1055</v>
      </c>
      <c r="X608" s="108">
        <v>42276</v>
      </c>
      <c r="Y608" s="107" t="b">
        <v>1</v>
      </c>
      <c r="Z608" s="107" t="s">
        <v>7258</v>
      </c>
      <c r="AA608" s="107" t="s">
        <v>6569</v>
      </c>
      <c r="AB608" s="107" t="s">
        <v>6569</v>
      </c>
      <c r="AC608" s="107" t="s">
        <v>6569</v>
      </c>
      <c r="AD608" s="107" t="s">
        <v>6569</v>
      </c>
      <c r="AE608" s="107" t="s">
        <v>6569</v>
      </c>
    </row>
    <row r="609" spans="2:31" outlineLevel="1">
      <c r="B609" s="24" t="s">
        <v>5234</v>
      </c>
      <c r="C609" s="24" t="s">
        <v>0</v>
      </c>
      <c r="D609" s="24" t="s">
        <v>57</v>
      </c>
      <c r="E609" s="24" t="s">
        <v>44</v>
      </c>
      <c r="F609" s="24" t="s">
        <v>42</v>
      </c>
      <c r="G609" s="24">
        <v>-50</v>
      </c>
      <c r="H609" s="24" t="s">
        <v>3008</v>
      </c>
      <c r="I609" s="24" t="s">
        <v>3216</v>
      </c>
      <c r="J609" s="24" t="s">
        <v>73</v>
      </c>
      <c r="K609" s="72" t="str">
        <f t="shared" si="19"/>
        <v>EUPM25 ICPL Curncy</v>
      </c>
      <c r="L609" s="25" t="str">
        <f t="shared" si="20"/>
        <v>ICPL</v>
      </c>
      <c r="M609" s="26">
        <f t="shared" ca="1" si="20"/>
        <v>42276</v>
      </c>
      <c r="N609" s="25" t="b">
        <f t="shared" si="20"/>
        <v>1</v>
      </c>
      <c r="O609" s="84" t="e">
        <f ca="1">IF($N609,_xll.BDP($K609,O$4),"[DISABLED]")</f>
        <v>#NAME?</v>
      </c>
      <c r="P609" s="84" t="e">
        <f ca="1">IF($N609,_xll.BDP($K609,P$4),"[DISABLED]")</f>
        <v>#NAME?</v>
      </c>
      <c r="Q609" s="84" t="e">
        <f ca="1">IF($N609,_xll.BDP($K609,Q$4),"[DISABLED]")</f>
        <v>#NAME?</v>
      </c>
      <c r="R609" s="84" t="e">
        <f ca="1">IF($N609,_xll.BDH($K609,R$4,$M609),"[DISABLED]")</f>
        <v>#NAME?</v>
      </c>
      <c r="S609" s="84" t="e">
        <f ca="1">IF($N609,_xll.BDH($K609,S$4,$M609),"[DISABLED]")</f>
        <v>#NAME?</v>
      </c>
      <c r="T609" s="84" t="e">
        <f ca="1">IF($N609,_xll.BDH($K609,T$4,$M609),"[DISABLED]")</f>
        <v>#NAME?</v>
      </c>
      <c r="V609" s="106" t="s">
        <v>9190</v>
      </c>
      <c r="W609" s="107" t="s">
        <v>1055</v>
      </c>
      <c r="X609" s="108">
        <v>42276</v>
      </c>
      <c r="Y609" s="107" t="b">
        <v>1</v>
      </c>
      <c r="Z609" s="107" t="s">
        <v>7259</v>
      </c>
      <c r="AA609" s="107" t="s">
        <v>6569</v>
      </c>
      <c r="AB609" s="107" t="s">
        <v>6569</v>
      </c>
      <c r="AC609" s="107" t="s">
        <v>6569</v>
      </c>
      <c r="AD609" s="107" t="s">
        <v>6569</v>
      </c>
      <c r="AE609" s="107" t="s">
        <v>6569</v>
      </c>
    </row>
    <row r="610" spans="2:31" outlineLevel="1">
      <c r="B610" s="24" t="s">
        <v>5234</v>
      </c>
      <c r="C610" s="24" t="s">
        <v>0</v>
      </c>
      <c r="D610" s="24" t="s">
        <v>57</v>
      </c>
      <c r="E610" s="24" t="s">
        <v>44</v>
      </c>
      <c r="F610" s="24" t="s">
        <v>42</v>
      </c>
      <c r="G610" s="24">
        <v>-25</v>
      </c>
      <c r="H610" s="24" t="s">
        <v>3008</v>
      </c>
      <c r="I610" s="24" t="s">
        <v>3236</v>
      </c>
      <c r="J610" s="24" t="s">
        <v>73</v>
      </c>
      <c r="K610" s="72" t="str">
        <f t="shared" si="19"/>
        <v>EUPN25 ICPL Curncy</v>
      </c>
      <c r="L610" s="25" t="str">
        <f t="shared" si="20"/>
        <v>ICPL</v>
      </c>
      <c r="M610" s="26">
        <f t="shared" ca="1" si="20"/>
        <v>42276</v>
      </c>
      <c r="N610" s="25" t="b">
        <f t="shared" si="20"/>
        <v>1</v>
      </c>
      <c r="O610" s="84" t="e">
        <f ca="1">IF($N610,_xll.BDP($K610,O$4),"[DISABLED]")</f>
        <v>#NAME?</v>
      </c>
      <c r="P610" s="84" t="e">
        <f ca="1">IF($N610,_xll.BDP($K610,P$4),"[DISABLED]")</f>
        <v>#NAME?</v>
      </c>
      <c r="Q610" s="84" t="e">
        <f ca="1">IF($N610,_xll.BDP($K610,Q$4),"[DISABLED]")</f>
        <v>#NAME?</v>
      </c>
      <c r="R610" s="84" t="e">
        <f ca="1">IF($N610,_xll.BDH($K610,R$4,$M610),"[DISABLED]")</f>
        <v>#NAME?</v>
      </c>
      <c r="S610" s="84" t="e">
        <f ca="1">IF($N610,_xll.BDH($K610,S$4,$M610),"[DISABLED]")</f>
        <v>#NAME?</v>
      </c>
      <c r="T610" s="84" t="e">
        <f ca="1">IF($N610,_xll.BDH($K610,T$4,$M610),"[DISABLED]")</f>
        <v>#NAME?</v>
      </c>
      <c r="V610" s="106" t="s">
        <v>9191</v>
      </c>
      <c r="W610" s="107" t="s">
        <v>1055</v>
      </c>
      <c r="X610" s="108">
        <v>42276</v>
      </c>
      <c r="Y610" s="107" t="b">
        <v>1</v>
      </c>
      <c r="Z610" s="107" t="s">
        <v>7260</v>
      </c>
      <c r="AA610" s="107" t="s">
        <v>6569</v>
      </c>
      <c r="AB610" s="107" t="s">
        <v>6569</v>
      </c>
      <c r="AC610" s="107" t="s">
        <v>6569</v>
      </c>
      <c r="AD610" s="107" t="s">
        <v>6569</v>
      </c>
      <c r="AE610" s="107" t="s">
        <v>6569</v>
      </c>
    </row>
    <row r="611" spans="2:31" outlineLevel="1">
      <c r="B611" s="24" t="s">
        <v>5234</v>
      </c>
      <c r="C611" s="24" t="s">
        <v>0</v>
      </c>
      <c r="D611" s="24" t="s">
        <v>57</v>
      </c>
      <c r="E611" s="24" t="s">
        <v>44</v>
      </c>
      <c r="F611" s="24" t="s">
        <v>42</v>
      </c>
      <c r="G611" s="24">
        <v>25</v>
      </c>
      <c r="H611" s="24" t="s">
        <v>3008</v>
      </c>
      <c r="I611" s="24" t="s">
        <v>3256</v>
      </c>
      <c r="J611" s="24" t="s">
        <v>73</v>
      </c>
      <c r="K611" s="72" t="str">
        <f t="shared" si="19"/>
        <v>EUPO25 ICPL Curncy</v>
      </c>
      <c r="L611" s="25" t="str">
        <f t="shared" si="20"/>
        <v>ICPL</v>
      </c>
      <c r="M611" s="26">
        <f t="shared" ca="1" si="20"/>
        <v>42276</v>
      </c>
      <c r="N611" s="25" t="b">
        <f t="shared" si="20"/>
        <v>1</v>
      </c>
      <c r="O611" s="84" t="e">
        <f ca="1">IF($N611,_xll.BDP($K611,O$4),"[DISABLED]")</f>
        <v>#NAME?</v>
      </c>
      <c r="P611" s="84" t="e">
        <f ca="1">IF($N611,_xll.BDP($K611,P$4),"[DISABLED]")</f>
        <v>#NAME?</v>
      </c>
      <c r="Q611" s="84" t="e">
        <f ca="1">IF($N611,_xll.BDP($K611,Q$4),"[DISABLED]")</f>
        <v>#NAME?</v>
      </c>
      <c r="R611" s="84" t="e">
        <f ca="1">IF($N611,_xll.BDH($K611,R$4,$M611),"[DISABLED]")</f>
        <v>#NAME?</v>
      </c>
      <c r="S611" s="84" t="e">
        <f ca="1">IF($N611,_xll.BDH($K611,S$4,$M611),"[DISABLED]")</f>
        <v>#NAME?</v>
      </c>
      <c r="T611" s="84" t="e">
        <f ca="1">IF($N611,_xll.BDH($K611,T$4,$M611),"[DISABLED]")</f>
        <v>#NAME?</v>
      </c>
      <c r="V611" s="106" t="s">
        <v>9192</v>
      </c>
      <c r="W611" s="107" t="s">
        <v>1055</v>
      </c>
      <c r="X611" s="108">
        <v>42276</v>
      </c>
      <c r="Y611" s="107" t="b">
        <v>1</v>
      </c>
      <c r="Z611" s="107" t="s">
        <v>7261</v>
      </c>
      <c r="AA611" s="107" t="s">
        <v>6569</v>
      </c>
      <c r="AB611" s="107" t="s">
        <v>6569</v>
      </c>
      <c r="AC611" s="107" t="s">
        <v>6569</v>
      </c>
      <c r="AD611" s="107" t="s">
        <v>6569</v>
      </c>
      <c r="AE611" s="107" t="s">
        <v>6569</v>
      </c>
    </row>
    <row r="612" spans="2:31" outlineLevel="1">
      <c r="B612" s="24" t="s">
        <v>5234</v>
      </c>
      <c r="C612" s="24" t="s">
        <v>0</v>
      </c>
      <c r="D612" s="24" t="s">
        <v>57</v>
      </c>
      <c r="E612" s="24" t="s">
        <v>44</v>
      </c>
      <c r="F612" s="24" t="s">
        <v>42</v>
      </c>
      <c r="G612" s="24">
        <v>50</v>
      </c>
      <c r="H612" s="24" t="s">
        <v>3008</v>
      </c>
      <c r="I612" s="24" t="s">
        <v>3276</v>
      </c>
      <c r="J612" s="24" t="s">
        <v>73</v>
      </c>
      <c r="K612" s="72" t="str">
        <f t="shared" si="19"/>
        <v>EUPP25 ICPL Curncy</v>
      </c>
      <c r="L612" s="25" t="str">
        <f t="shared" si="20"/>
        <v>ICPL</v>
      </c>
      <c r="M612" s="26">
        <f t="shared" ca="1" si="20"/>
        <v>42276</v>
      </c>
      <c r="N612" s="25" t="b">
        <f t="shared" si="20"/>
        <v>1</v>
      </c>
      <c r="O612" s="84" t="e">
        <f ca="1">IF($N612,_xll.BDP($K612,O$4),"[DISABLED]")</f>
        <v>#NAME?</v>
      </c>
      <c r="P612" s="84" t="e">
        <f ca="1">IF($N612,_xll.BDP($K612,P$4),"[DISABLED]")</f>
        <v>#NAME?</v>
      </c>
      <c r="Q612" s="84" t="e">
        <f ca="1">IF($N612,_xll.BDP($K612,Q$4),"[DISABLED]")</f>
        <v>#NAME?</v>
      </c>
      <c r="R612" s="84" t="e">
        <f ca="1">IF($N612,_xll.BDH($K612,R$4,$M612),"[DISABLED]")</f>
        <v>#NAME?</v>
      </c>
      <c r="S612" s="84" t="e">
        <f ca="1">IF($N612,_xll.BDH($K612,S$4,$M612),"[DISABLED]")</f>
        <v>#NAME?</v>
      </c>
      <c r="T612" s="84" t="e">
        <f ca="1">IF($N612,_xll.BDH($K612,T$4,$M612),"[DISABLED]")</f>
        <v>#NAME?</v>
      </c>
      <c r="V612" s="106" t="s">
        <v>9193</v>
      </c>
      <c r="W612" s="107" t="s">
        <v>1055</v>
      </c>
      <c r="X612" s="108">
        <v>42276</v>
      </c>
      <c r="Y612" s="107" t="b">
        <v>1</v>
      </c>
      <c r="Z612" s="107" t="s">
        <v>7262</v>
      </c>
      <c r="AA612" s="107" t="s">
        <v>6569</v>
      </c>
      <c r="AB612" s="107" t="s">
        <v>6569</v>
      </c>
      <c r="AC612" s="107" t="s">
        <v>6569</v>
      </c>
      <c r="AD612" s="107" t="s">
        <v>6569</v>
      </c>
      <c r="AE612" s="107" t="s">
        <v>6569</v>
      </c>
    </row>
    <row r="613" spans="2:31" outlineLevel="1">
      <c r="B613" s="24" t="s">
        <v>5234</v>
      </c>
      <c r="C613" s="24" t="s">
        <v>0</v>
      </c>
      <c r="D613" s="24" t="s">
        <v>57</v>
      </c>
      <c r="E613" s="24" t="s">
        <v>44</v>
      </c>
      <c r="F613" s="24" t="s">
        <v>42</v>
      </c>
      <c r="G613" s="24">
        <v>100</v>
      </c>
      <c r="H613" s="24" t="s">
        <v>3008</v>
      </c>
      <c r="I613" s="24" t="s">
        <v>3296</v>
      </c>
      <c r="J613" s="24" t="s">
        <v>73</v>
      </c>
      <c r="K613" s="72" t="str">
        <f t="shared" si="19"/>
        <v>EUPQ25 ICPL Curncy</v>
      </c>
      <c r="L613" s="25" t="str">
        <f t="shared" si="20"/>
        <v>ICPL</v>
      </c>
      <c r="M613" s="26">
        <f t="shared" ca="1" si="20"/>
        <v>42276</v>
      </c>
      <c r="N613" s="25" t="b">
        <f t="shared" si="20"/>
        <v>1</v>
      </c>
      <c r="O613" s="84" t="e">
        <f ca="1">IF($N613,_xll.BDP($K613,O$4),"[DISABLED]")</f>
        <v>#NAME?</v>
      </c>
      <c r="P613" s="84" t="e">
        <f ca="1">IF($N613,_xll.BDP($K613,P$4),"[DISABLED]")</f>
        <v>#NAME?</v>
      </c>
      <c r="Q613" s="84" t="e">
        <f ca="1">IF($N613,_xll.BDP($K613,Q$4),"[DISABLED]")</f>
        <v>#NAME?</v>
      </c>
      <c r="R613" s="84" t="e">
        <f ca="1">IF($N613,_xll.BDH($K613,R$4,$M613),"[DISABLED]")</f>
        <v>#NAME?</v>
      </c>
      <c r="S613" s="84" t="e">
        <f ca="1">IF($N613,_xll.BDH($K613,S$4,$M613),"[DISABLED]")</f>
        <v>#NAME?</v>
      </c>
      <c r="T613" s="84" t="e">
        <f ca="1">IF($N613,_xll.BDH($K613,T$4,$M613),"[DISABLED]")</f>
        <v>#NAME?</v>
      </c>
      <c r="V613" s="106" t="s">
        <v>9194</v>
      </c>
      <c r="W613" s="107" t="s">
        <v>1055</v>
      </c>
      <c r="X613" s="108">
        <v>42276</v>
      </c>
      <c r="Y613" s="107" t="b">
        <v>1</v>
      </c>
      <c r="Z613" s="107" t="s">
        <v>7263</v>
      </c>
      <c r="AA613" s="107" t="s">
        <v>6569</v>
      </c>
      <c r="AB613" s="107" t="s">
        <v>6569</v>
      </c>
      <c r="AC613" s="107" t="s">
        <v>6569</v>
      </c>
      <c r="AD613" s="107" t="s">
        <v>6569</v>
      </c>
      <c r="AE613" s="107" t="s">
        <v>6569</v>
      </c>
    </row>
    <row r="614" spans="2:31" outlineLevel="1">
      <c r="B614" s="24" t="s">
        <v>5234</v>
      </c>
      <c r="C614" s="24" t="s">
        <v>0</v>
      </c>
      <c r="D614" s="24" t="s">
        <v>57</v>
      </c>
      <c r="E614" s="24" t="s">
        <v>44</v>
      </c>
      <c r="F614" s="24" t="s">
        <v>42</v>
      </c>
      <c r="G614" s="24">
        <v>200</v>
      </c>
      <c r="H614" s="24" t="s">
        <v>3008</v>
      </c>
      <c r="I614" s="24" t="s">
        <v>3316</v>
      </c>
      <c r="J614" s="24" t="s">
        <v>73</v>
      </c>
      <c r="K614" s="72" t="str">
        <f t="shared" si="19"/>
        <v>EUPR25 ICPL Curncy</v>
      </c>
      <c r="L614" s="25" t="str">
        <f t="shared" si="20"/>
        <v>ICPL</v>
      </c>
      <c r="M614" s="26">
        <f t="shared" ca="1" si="20"/>
        <v>42276</v>
      </c>
      <c r="N614" s="25" t="b">
        <f t="shared" si="20"/>
        <v>1</v>
      </c>
      <c r="O614" s="84" t="e">
        <f ca="1">IF($N614,_xll.BDP($K614,O$4),"[DISABLED]")</f>
        <v>#NAME?</v>
      </c>
      <c r="P614" s="84" t="e">
        <f ca="1">IF($N614,_xll.BDP($K614,P$4),"[DISABLED]")</f>
        <v>#NAME?</v>
      </c>
      <c r="Q614" s="84" t="e">
        <f ca="1">IF($N614,_xll.BDP($K614,Q$4),"[DISABLED]")</f>
        <v>#NAME?</v>
      </c>
      <c r="R614" s="84" t="e">
        <f ca="1">IF($N614,_xll.BDH($K614,R$4,$M614),"[DISABLED]")</f>
        <v>#NAME?</v>
      </c>
      <c r="S614" s="84" t="e">
        <f ca="1">IF($N614,_xll.BDH($K614,S$4,$M614),"[DISABLED]")</f>
        <v>#NAME?</v>
      </c>
      <c r="T614" s="84" t="e">
        <f ca="1">IF($N614,_xll.BDH($K614,T$4,$M614),"[DISABLED]")</f>
        <v>#NAME?</v>
      </c>
      <c r="V614" s="106" t="s">
        <v>9195</v>
      </c>
      <c r="W614" s="107" t="s">
        <v>1055</v>
      </c>
      <c r="X614" s="108">
        <v>42276</v>
      </c>
      <c r="Y614" s="107" t="b">
        <v>1</v>
      </c>
      <c r="Z614" s="107" t="s">
        <v>7264</v>
      </c>
      <c r="AA614" s="107" t="s">
        <v>6569</v>
      </c>
      <c r="AB614" s="107" t="s">
        <v>6569</v>
      </c>
      <c r="AC614" s="107" t="s">
        <v>6569</v>
      </c>
      <c r="AD614" s="107" t="s">
        <v>6569</v>
      </c>
      <c r="AE614" s="107" t="s">
        <v>6569</v>
      </c>
    </row>
    <row r="615" spans="2:31" outlineLevel="1">
      <c r="K615" s="72"/>
      <c r="L615" s="25"/>
      <c r="M615" s="26"/>
      <c r="N615" s="25"/>
      <c r="O615" s="84"/>
      <c r="P615" s="84"/>
      <c r="Q615" s="84"/>
      <c r="R615" s="84"/>
      <c r="S615" s="84"/>
      <c r="T615" s="84"/>
      <c r="V615" s="106"/>
      <c r="W615" s="107"/>
      <c r="X615" s="108"/>
      <c r="Y615" s="107"/>
      <c r="Z615" s="107"/>
      <c r="AA615" s="107"/>
      <c r="AB615" s="107"/>
      <c r="AC615" s="107"/>
      <c r="AD615" s="107"/>
      <c r="AE615" s="107"/>
    </row>
    <row r="616" spans="2:31" outlineLevel="1">
      <c r="B616" s="24" t="s">
        <v>5234</v>
      </c>
      <c r="C616" s="24" t="s">
        <v>0</v>
      </c>
      <c r="D616" s="24" t="s">
        <v>57</v>
      </c>
      <c r="E616" s="24" t="s">
        <v>44</v>
      </c>
      <c r="F616" s="24" t="s">
        <v>44</v>
      </c>
      <c r="G616" s="24">
        <v>-200</v>
      </c>
      <c r="H616" s="24" t="s">
        <v>3008</v>
      </c>
      <c r="I616" s="24" t="s">
        <v>3183</v>
      </c>
      <c r="J616" s="24" t="s">
        <v>73</v>
      </c>
      <c r="K616" s="72" t="str">
        <f t="shared" si="19"/>
        <v>EUPK55 ICPL Curncy</v>
      </c>
      <c r="L616" s="25" t="str">
        <f t="shared" si="20"/>
        <v>ICPL</v>
      </c>
      <c r="M616" s="26">
        <f t="shared" ca="1" si="20"/>
        <v>42276</v>
      </c>
      <c r="N616" s="25" t="b">
        <f t="shared" si="20"/>
        <v>1</v>
      </c>
      <c r="O616" s="84" t="e">
        <f ca="1">IF($N616,_xll.BDP($K616,O$4),"[DISABLED]")</f>
        <v>#NAME?</v>
      </c>
      <c r="P616" s="84" t="e">
        <f ca="1">IF($N616,_xll.BDP($K616,P$4),"[DISABLED]")</f>
        <v>#NAME?</v>
      </c>
      <c r="Q616" s="84" t="e">
        <f ca="1">IF($N616,_xll.BDP($K616,Q$4),"[DISABLED]")</f>
        <v>#NAME?</v>
      </c>
      <c r="R616" s="84" t="e">
        <f ca="1">IF($N616,_xll.BDH($K616,R$4,$M616),"[DISABLED]")</f>
        <v>#NAME?</v>
      </c>
      <c r="S616" s="84" t="e">
        <f ca="1">IF($N616,_xll.BDH($K616,S$4,$M616),"[DISABLED]")</f>
        <v>#NAME?</v>
      </c>
      <c r="T616" s="84" t="e">
        <f ca="1">IF($N616,_xll.BDH($K616,T$4,$M616),"[DISABLED]")</f>
        <v>#NAME?</v>
      </c>
      <c r="V616" s="106" t="s">
        <v>9196</v>
      </c>
      <c r="W616" s="107" t="s">
        <v>1055</v>
      </c>
      <c r="X616" s="108">
        <v>42276</v>
      </c>
      <c r="Y616" s="107" t="b">
        <v>1</v>
      </c>
      <c r="Z616" s="107" t="s">
        <v>7265</v>
      </c>
      <c r="AA616" s="107" t="s">
        <v>6569</v>
      </c>
      <c r="AB616" s="107" t="s">
        <v>6569</v>
      </c>
      <c r="AC616" s="107" t="s">
        <v>6569</v>
      </c>
      <c r="AD616" s="107" t="s">
        <v>6569</v>
      </c>
      <c r="AE616" s="107" t="s">
        <v>6569</v>
      </c>
    </row>
    <row r="617" spans="2:31" outlineLevel="1">
      <c r="B617" s="24" t="s">
        <v>5234</v>
      </c>
      <c r="C617" s="24" t="s">
        <v>0</v>
      </c>
      <c r="D617" s="24" t="s">
        <v>57</v>
      </c>
      <c r="E617" s="24" t="s">
        <v>44</v>
      </c>
      <c r="F617" s="24" t="s">
        <v>44</v>
      </c>
      <c r="G617" s="24">
        <v>-100</v>
      </c>
      <c r="H617" s="24" t="s">
        <v>3008</v>
      </c>
      <c r="I617" s="24" t="s">
        <v>3203</v>
      </c>
      <c r="J617" s="24" t="s">
        <v>73</v>
      </c>
      <c r="K617" s="72" t="str">
        <f t="shared" si="19"/>
        <v>EUPL55 ICPL Curncy</v>
      </c>
      <c r="L617" s="25" t="str">
        <f t="shared" si="20"/>
        <v>ICPL</v>
      </c>
      <c r="M617" s="26">
        <f t="shared" ca="1" si="20"/>
        <v>42276</v>
      </c>
      <c r="N617" s="25" t="b">
        <f t="shared" si="20"/>
        <v>1</v>
      </c>
      <c r="O617" s="84" t="e">
        <f ca="1">IF($N617,_xll.BDP($K617,O$4),"[DISABLED]")</f>
        <v>#NAME?</v>
      </c>
      <c r="P617" s="84" t="e">
        <f ca="1">IF($N617,_xll.BDP($K617,P$4),"[DISABLED]")</f>
        <v>#NAME?</v>
      </c>
      <c r="Q617" s="84" t="e">
        <f ca="1">IF($N617,_xll.BDP($K617,Q$4),"[DISABLED]")</f>
        <v>#NAME?</v>
      </c>
      <c r="R617" s="84" t="e">
        <f ca="1">IF($N617,_xll.BDH($K617,R$4,$M617),"[DISABLED]")</f>
        <v>#NAME?</v>
      </c>
      <c r="S617" s="84" t="e">
        <f ca="1">IF($N617,_xll.BDH($K617,S$4,$M617),"[DISABLED]")</f>
        <v>#NAME?</v>
      </c>
      <c r="T617" s="84" t="e">
        <f ca="1">IF($N617,_xll.BDH($K617,T$4,$M617),"[DISABLED]")</f>
        <v>#NAME?</v>
      </c>
      <c r="V617" s="106" t="s">
        <v>9197</v>
      </c>
      <c r="W617" s="107" t="s">
        <v>1055</v>
      </c>
      <c r="X617" s="108">
        <v>42276</v>
      </c>
      <c r="Y617" s="107" t="b">
        <v>1</v>
      </c>
      <c r="Z617" s="107" t="s">
        <v>7266</v>
      </c>
      <c r="AA617" s="107" t="s">
        <v>6569</v>
      </c>
      <c r="AB617" s="107" t="s">
        <v>6569</v>
      </c>
      <c r="AC617" s="107" t="s">
        <v>6569</v>
      </c>
      <c r="AD617" s="107" t="s">
        <v>6569</v>
      </c>
      <c r="AE617" s="107" t="s">
        <v>6569</v>
      </c>
    </row>
    <row r="618" spans="2:31" outlineLevel="1">
      <c r="B618" s="24" t="s">
        <v>5234</v>
      </c>
      <c r="C618" s="24" t="s">
        <v>0</v>
      </c>
      <c r="D618" s="24" t="s">
        <v>57</v>
      </c>
      <c r="E618" s="24" t="s">
        <v>44</v>
      </c>
      <c r="F618" s="24" t="s">
        <v>44</v>
      </c>
      <c r="G618" s="24">
        <v>-50</v>
      </c>
      <c r="H618" s="24" t="s">
        <v>3008</v>
      </c>
      <c r="I618" s="24" t="s">
        <v>3223</v>
      </c>
      <c r="J618" s="24" t="s">
        <v>73</v>
      </c>
      <c r="K618" s="72" t="str">
        <f t="shared" si="19"/>
        <v>EUPM55 ICPL Curncy</v>
      </c>
      <c r="L618" s="25" t="str">
        <f t="shared" si="20"/>
        <v>ICPL</v>
      </c>
      <c r="M618" s="26">
        <f t="shared" ca="1" si="20"/>
        <v>42276</v>
      </c>
      <c r="N618" s="25" t="b">
        <f t="shared" si="20"/>
        <v>1</v>
      </c>
      <c r="O618" s="84" t="e">
        <f ca="1">IF($N618,_xll.BDP($K618,O$4),"[DISABLED]")</f>
        <v>#NAME?</v>
      </c>
      <c r="P618" s="84" t="e">
        <f ca="1">IF($N618,_xll.BDP($K618,P$4),"[DISABLED]")</f>
        <v>#NAME?</v>
      </c>
      <c r="Q618" s="84" t="e">
        <f ca="1">IF($N618,_xll.BDP($K618,Q$4),"[DISABLED]")</f>
        <v>#NAME?</v>
      </c>
      <c r="R618" s="84" t="e">
        <f ca="1">IF($N618,_xll.BDH($K618,R$4,$M618),"[DISABLED]")</f>
        <v>#NAME?</v>
      </c>
      <c r="S618" s="84" t="e">
        <f ca="1">IF($N618,_xll.BDH($K618,S$4,$M618),"[DISABLED]")</f>
        <v>#NAME?</v>
      </c>
      <c r="T618" s="84" t="e">
        <f ca="1">IF($N618,_xll.BDH($K618,T$4,$M618),"[DISABLED]")</f>
        <v>#NAME?</v>
      </c>
      <c r="V618" s="106" t="s">
        <v>9198</v>
      </c>
      <c r="W618" s="107" t="s">
        <v>1055</v>
      </c>
      <c r="X618" s="108">
        <v>42276</v>
      </c>
      <c r="Y618" s="107" t="b">
        <v>1</v>
      </c>
      <c r="Z618" s="107" t="s">
        <v>7267</v>
      </c>
      <c r="AA618" s="107" t="s">
        <v>6569</v>
      </c>
      <c r="AB618" s="107" t="s">
        <v>6569</v>
      </c>
      <c r="AC618" s="107" t="s">
        <v>6569</v>
      </c>
      <c r="AD618" s="107" t="s">
        <v>6569</v>
      </c>
      <c r="AE618" s="107" t="s">
        <v>6569</v>
      </c>
    </row>
    <row r="619" spans="2:31" outlineLevel="1">
      <c r="B619" s="24" t="s">
        <v>5234</v>
      </c>
      <c r="C619" s="24" t="s">
        <v>0</v>
      </c>
      <c r="D619" s="24" t="s">
        <v>57</v>
      </c>
      <c r="E619" s="24" t="s">
        <v>44</v>
      </c>
      <c r="F619" s="24" t="s">
        <v>44</v>
      </c>
      <c r="G619" s="24">
        <v>-25</v>
      </c>
      <c r="H619" s="24" t="s">
        <v>3008</v>
      </c>
      <c r="I619" s="24" t="s">
        <v>3243</v>
      </c>
      <c r="J619" s="24" t="s">
        <v>73</v>
      </c>
      <c r="K619" s="72" t="str">
        <f t="shared" si="19"/>
        <v>EUPN55 ICPL Curncy</v>
      </c>
      <c r="L619" s="25" t="str">
        <f t="shared" si="20"/>
        <v>ICPL</v>
      </c>
      <c r="M619" s="26">
        <f t="shared" ca="1" si="20"/>
        <v>42276</v>
      </c>
      <c r="N619" s="25" t="b">
        <f t="shared" si="20"/>
        <v>1</v>
      </c>
      <c r="O619" s="84" t="e">
        <f ca="1">IF($N619,_xll.BDP($K619,O$4),"[DISABLED]")</f>
        <v>#NAME?</v>
      </c>
      <c r="P619" s="84" t="e">
        <f ca="1">IF($N619,_xll.BDP($K619,P$4),"[DISABLED]")</f>
        <v>#NAME?</v>
      </c>
      <c r="Q619" s="84" t="e">
        <f ca="1">IF($N619,_xll.BDP($K619,Q$4),"[DISABLED]")</f>
        <v>#NAME?</v>
      </c>
      <c r="R619" s="84" t="e">
        <f ca="1">IF($N619,_xll.BDH($K619,R$4,$M619),"[DISABLED]")</f>
        <v>#NAME?</v>
      </c>
      <c r="S619" s="84" t="e">
        <f ca="1">IF($N619,_xll.BDH($K619,S$4,$M619),"[DISABLED]")</f>
        <v>#NAME?</v>
      </c>
      <c r="T619" s="84" t="e">
        <f ca="1">IF($N619,_xll.BDH($K619,T$4,$M619),"[DISABLED]")</f>
        <v>#NAME?</v>
      </c>
      <c r="V619" s="106" t="s">
        <v>9199</v>
      </c>
      <c r="W619" s="107" t="s">
        <v>1055</v>
      </c>
      <c r="X619" s="108">
        <v>42276</v>
      </c>
      <c r="Y619" s="107" t="b">
        <v>1</v>
      </c>
      <c r="Z619" s="107" t="s">
        <v>7268</v>
      </c>
      <c r="AA619" s="107" t="s">
        <v>6569</v>
      </c>
      <c r="AB619" s="107" t="s">
        <v>6569</v>
      </c>
      <c r="AC619" s="107" t="s">
        <v>6569</v>
      </c>
      <c r="AD619" s="107" t="s">
        <v>6569</v>
      </c>
      <c r="AE619" s="107" t="s">
        <v>6569</v>
      </c>
    </row>
    <row r="620" spans="2:31" outlineLevel="1">
      <c r="B620" s="24" t="s">
        <v>5234</v>
      </c>
      <c r="C620" s="24" t="s">
        <v>0</v>
      </c>
      <c r="D620" s="24" t="s">
        <v>57</v>
      </c>
      <c r="E620" s="24" t="s">
        <v>44</v>
      </c>
      <c r="F620" s="24" t="s">
        <v>44</v>
      </c>
      <c r="G620" s="24">
        <v>25</v>
      </c>
      <c r="H620" s="24" t="s">
        <v>3008</v>
      </c>
      <c r="I620" s="24" t="s">
        <v>3263</v>
      </c>
      <c r="J620" s="24" t="s">
        <v>73</v>
      </c>
      <c r="K620" s="72" t="str">
        <f t="shared" si="19"/>
        <v>EUPO55 ICPL Curncy</v>
      </c>
      <c r="L620" s="25" t="str">
        <f t="shared" si="20"/>
        <v>ICPL</v>
      </c>
      <c r="M620" s="26">
        <f t="shared" ca="1" si="20"/>
        <v>42276</v>
      </c>
      <c r="N620" s="25" t="b">
        <f t="shared" si="20"/>
        <v>1</v>
      </c>
      <c r="O620" s="84" t="e">
        <f ca="1">IF($N620,_xll.BDP($K620,O$4),"[DISABLED]")</f>
        <v>#NAME?</v>
      </c>
      <c r="P620" s="84" t="e">
        <f ca="1">IF($N620,_xll.BDP($K620,P$4),"[DISABLED]")</f>
        <v>#NAME?</v>
      </c>
      <c r="Q620" s="84" t="e">
        <f ca="1">IF($N620,_xll.BDP($K620,Q$4),"[DISABLED]")</f>
        <v>#NAME?</v>
      </c>
      <c r="R620" s="84" t="e">
        <f ca="1">IF($N620,_xll.BDH($K620,R$4,$M620),"[DISABLED]")</f>
        <v>#NAME?</v>
      </c>
      <c r="S620" s="84" t="e">
        <f ca="1">IF($N620,_xll.BDH($K620,S$4,$M620),"[DISABLED]")</f>
        <v>#NAME?</v>
      </c>
      <c r="T620" s="84" t="e">
        <f ca="1">IF($N620,_xll.BDH($K620,T$4,$M620),"[DISABLED]")</f>
        <v>#NAME?</v>
      </c>
      <c r="V620" s="106" t="s">
        <v>9200</v>
      </c>
      <c r="W620" s="107" t="s">
        <v>1055</v>
      </c>
      <c r="X620" s="108">
        <v>42276</v>
      </c>
      <c r="Y620" s="107" t="b">
        <v>1</v>
      </c>
      <c r="Z620" s="107" t="s">
        <v>7269</v>
      </c>
      <c r="AA620" s="107" t="s">
        <v>6569</v>
      </c>
      <c r="AB620" s="107" t="s">
        <v>6569</v>
      </c>
      <c r="AC620" s="107" t="s">
        <v>6569</v>
      </c>
      <c r="AD620" s="107" t="s">
        <v>6569</v>
      </c>
      <c r="AE620" s="107" t="s">
        <v>6569</v>
      </c>
    </row>
    <row r="621" spans="2:31" outlineLevel="1">
      <c r="B621" s="24" t="s">
        <v>5234</v>
      </c>
      <c r="C621" s="24" t="s">
        <v>0</v>
      </c>
      <c r="D621" s="24" t="s">
        <v>57</v>
      </c>
      <c r="E621" s="24" t="s">
        <v>44</v>
      </c>
      <c r="F621" s="24" t="s">
        <v>44</v>
      </c>
      <c r="G621" s="24">
        <v>50</v>
      </c>
      <c r="H621" s="24" t="s">
        <v>3008</v>
      </c>
      <c r="I621" s="24" t="s">
        <v>3283</v>
      </c>
      <c r="J621" s="24" t="s">
        <v>73</v>
      </c>
      <c r="K621" s="72" t="str">
        <f t="shared" si="19"/>
        <v>EUPP55 ICPL Curncy</v>
      </c>
      <c r="L621" s="25" t="str">
        <f t="shared" si="20"/>
        <v>ICPL</v>
      </c>
      <c r="M621" s="26">
        <f t="shared" ca="1" si="20"/>
        <v>42276</v>
      </c>
      <c r="N621" s="25" t="b">
        <f t="shared" si="20"/>
        <v>1</v>
      </c>
      <c r="O621" s="84" t="e">
        <f ca="1">IF($N621,_xll.BDP($K621,O$4),"[DISABLED]")</f>
        <v>#NAME?</v>
      </c>
      <c r="P621" s="84" t="e">
        <f ca="1">IF($N621,_xll.BDP($K621,P$4),"[DISABLED]")</f>
        <v>#NAME?</v>
      </c>
      <c r="Q621" s="84" t="e">
        <f ca="1">IF($N621,_xll.BDP($K621,Q$4),"[DISABLED]")</f>
        <v>#NAME?</v>
      </c>
      <c r="R621" s="84" t="e">
        <f ca="1">IF($N621,_xll.BDH($K621,R$4,$M621),"[DISABLED]")</f>
        <v>#NAME?</v>
      </c>
      <c r="S621" s="84" t="e">
        <f ca="1">IF($N621,_xll.BDH($K621,S$4,$M621),"[DISABLED]")</f>
        <v>#NAME?</v>
      </c>
      <c r="T621" s="84" t="e">
        <f ca="1">IF($N621,_xll.BDH($K621,T$4,$M621),"[DISABLED]")</f>
        <v>#NAME?</v>
      </c>
      <c r="V621" s="106" t="s">
        <v>9201</v>
      </c>
      <c r="W621" s="107" t="s">
        <v>1055</v>
      </c>
      <c r="X621" s="108">
        <v>42276</v>
      </c>
      <c r="Y621" s="107" t="b">
        <v>1</v>
      </c>
      <c r="Z621" s="107" t="s">
        <v>7270</v>
      </c>
      <c r="AA621" s="107" t="s">
        <v>6569</v>
      </c>
      <c r="AB621" s="107" t="s">
        <v>6569</v>
      </c>
      <c r="AC621" s="107" t="s">
        <v>6569</v>
      </c>
      <c r="AD621" s="107" t="s">
        <v>6569</v>
      </c>
      <c r="AE621" s="107" t="s">
        <v>6569</v>
      </c>
    </row>
    <row r="622" spans="2:31" outlineLevel="1">
      <c r="B622" s="24" t="s">
        <v>5234</v>
      </c>
      <c r="C622" s="24" t="s">
        <v>0</v>
      </c>
      <c r="D622" s="24" t="s">
        <v>57</v>
      </c>
      <c r="E622" s="24" t="s">
        <v>44</v>
      </c>
      <c r="F622" s="24" t="s">
        <v>44</v>
      </c>
      <c r="G622" s="24">
        <v>100</v>
      </c>
      <c r="H622" s="24" t="s">
        <v>3008</v>
      </c>
      <c r="I622" s="24" t="s">
        <v>3303</v>
      </c>
      <c r="J622" s="24" t="s">
        <v>73</v>
      </c>
      <c r="K622" s="72" t="str">
        <f t="shared" si="19"/>
        <v>EUPQ55 ICPL Curncy</v>
      </c>
      <c r="L622" s="25" t="str">
        <f t="shared" si="20"/>
        <v>ICPL</v>
      </c>
      <c r="M622" s="26">
        <f t="shared" ca="1" si="20"/>
        <v>42276</v>
      </c>
      <c r="N622" s="25" t="b">
        <f t="shared" si="20"/>
        <v>1</v>
      </c>
      <c r="O622" s="84" t="e">
        <f ca="1">IF($N622,_xll.BDP($K622,O$4),"[DISABLED]")</f>
        <v>#NAME?</v>
      </c>
      <c r="P622" s="84" t="e">
        <f ca="1">IF($N622,_xll.BDP($K622,P$4),"[DISABLED]")</f>
        <v>#NAME?</v>
      </c>
      <c r="Q622" s="84" t="e">
        <f ca="1">IF($N622,_xll.BDP($K622,Q$4),"[DISABLED]")</f>
        <v>#NAME?</v>
      </c>
      <c r="R622" s="84" t="e">
        <f ca="1">IF($N622,_xll.BDH($K622,R$4,$M622),"[DISABLED]")</f>
        <v>#NAME?</v>
      </c>
      <c r="S622" s="84" t="e">
        <f ca="1">IF($N622,_xll.BDH($K622,S$4,$M622),"[DISABLED]")</f>
        <v>#NAME?</v>
      </c>
      <c r="T622" s="84" t="e">
        <f ca="1">IF($N622,_xll.BDH($K622,T$4,$M622),"[DISABLED]")</f>
        <v>#NAME?</v>
      </c>
      <c r="V622" s="106" t="s">
        <v>9202</v>
      </c>
      <c r="W622" s="107" t="s">
        <v>1055</v>
      </c>
      <c r="X622" s="108">
        <v>42276</v>
      </c>
      <c r="Y622" s="107" t="b">
        <v>1</v>
      </c>
      <c r="Z622" s="107" t="s">
        <v>7271</v>
      </c>
      <c r="AA622" s="107" t="s">
        <v>6569</v>
      </c>
      <c r="AB622" s="107" t="s">
        <v>6569</v>
      </c>
      <c r="AC622" s="107" t="s">
        <v>6569</v>
      </c>
      <c r="AD622" s="107" t="s">
        <v>6569</v>
      </c>
      <c r="AE622" s="107" t="s">
        <v>6569</v>
      </c>
    </row>
    <row r="623" spans="2:31" outlineLevel="1">
      <c r="B623" s="24" t="s">
        <v>5234</v>
      </c>
      <c r="C623" s="24" t="s">
        <v>0</v>
      </c>
      <c r="D623" s="24" t="s">
        <v>57</v>
      </c>
      <c r="E623" s="24" t="s">
        <v>44</v>
      </c>
      <c r="F623" s="24" t="s">
        <v>44</v>
      </c>
      <c r="G623" s="24">
        <v>200</v>
      </c>
      <c r="H623" s="24" t="s">
        <v>3008</v>
      </c>
      <c r="I623" s="24" t="s">
        <v>3323</v>
      </c>
      <c r="J623" s="24" t="s">
        <v>73</v>
      </c>
      <c r="K623" s="72" t="str">
        <f t="shared" si="19"/>
        <v>EUPR55 ICPL Curncy</v>
      </c>
      <c r="L623" s="25" t="str">
        <f t="shared" si="20"/>
        <v>ICPL</v>
      </c>
      <c r="M623" s="26">
        <f t="shared" ca="1" si="20"/>
        <v>42276</v>
      </c>
      <c r="N623" s="25" t="b">
        <f t="shared" si="20"/>
        <v>1</v>
      </c>
      <c r="O623" s="84" t="e">
        <f ca="1">IF($N623,_xll.BDP($K623,O$4),"[DISABLED]")</f>
        <v>#NAME?</v>
      </c>
      <c r="P623" s="84" t="e">
        <f ca="1">IF($N623,_xll.BDP($K623,P$4),"[DISABLED]")</f>
        <v>#NAME?</v>
      </c>
      <c r="Q623" s="84" t="e">
        <f ca="1">IF($N623,_xll.BDP($K623,Q$4),"[DISABLED]")</f>
        <v>#NAME?</v>
      </c>
      <c r="R623" s="84" t="e">
        <f ca="1">IF($N623,_xll.BDH($K623,R$4,$M623),"[DISABLED]")</f>
        <v>#NAME?</v>
      </c>
      <c r="S623" s="84" t="e">
        <f ca="1">IF($N623,_xll.BDH($K623,S$4,$M623),"[DISABLED]")</f>
        <v>#NAME?</v>
      </c>
      <c r="T623" s="84" t="e">
        <f ca="1">IF($N623,_xll.BDH($K623,T$4,$M623),"[DISABLED]")</f>
        <v>#NAME?</v>
      </c>
      <c r="V623" s="106" t="s">
        <v>9203</v>
      </c>
      <c r="W623" s="107" t="s">
        <v>1055</v>
      </c>
      <c r="X623" s="108">
        <v>42276</v>
      </c>
      <c r="Y623" s="107" t="b">
        <v>1</v>
      </c>
      <c r="Z623" s="107" t="s">
        <v>7272</v>
      </c>
      <c r="AA623" s="107" t="s">
        <v>6569</v>
      </c>
      <c r="AB623" s="107" t="s">
        <v>6569</v>
      </c>
      <c r="AC623" s="107" t="s">
        <v>6569</v>
      </c>
      <c r="AD623" s="107" t="s">
        <v>6569</v>
      </c>
      <c r="AE623" s="107" t="s">
        <v>6569</v>
      </c>
    </row>
    <row r="624" spans="2:31" outlineLevel="1">
      <c r="K624" s="72"/>
      <c r="L624" s="25"/>
      <c r="M624" s="26"/>
      <c r="N624" s="25"/>
      <c r="O624" s="84"/>
      <c r="P624" s="84"/>
      <c r="Q624" s="84"/>
      <c r="R624" s="84"/>
      <c r="S624" s="84"/>
      <c r="T624" s="84"/>
      <c r="V624" s="106"/>
      <c r="W624" s="107"/>
      <c r="X624" s="108"/>
      <c r="Y624" s="107"/>
      <c r="Z624" s="107"/>
      <c r="AA624" s="107"/>
      <c r="AB624" s="107"/>
      <c r="AC624" s="107"/>
      <c r="AD624" s="107"/>
      <c r="AE624" s="107"/>
    </row>
    <row r="625" spans="2:31" outlineLevel="1">
      <c r="B625" s="24" t="s">
        <v>5234</v>
      </c>
      <c r="C625" s="24" t="s">
        <v>0</v>
      </c>
      <c r="D625" s="24" t="s">
        <v>57</v>
      </c>
      <c r="E625" s="24" t="s">
        <v>44</v>
      </c>
      <c r="F625" s="24" t="s">
        <v>46</v>
      </c>
      <c r="G625" s="24">
        <v>-200</v>
      </c>
      <c r="H625" s="24" t="s">
        <v>3008</v>
      </c>
      <c r="I625" s="24" t="s">
        <v>3329</v>
      </c>
      <c r="J625" s="24" t="s">
        <v>73</v>
      </c>
      <c r="K625" s="72" t="str">
        <f t="shared" si="19"/>
        <v>EUPK105 ICPL Curncy</v>
      </c>
      <c r="L625" s="25" t="str">
        <f t="shared" si="20"/>
        <v>ICPL</v>
      </c>
      <c r="M625" s="26">
        <f t="shared" ca="1" si="20"/>
        <v>42276</v>
      </c>
      <c r="N625" s="25" t="b">
        <f t="shared" si="20"/>
        <v>1</v>
      </c>
      <c r="O625" s="84" t="e">
        <f ca="1">IF($N625,_xll.BDP($K625,O$4),"[DISABLED]")</f>
        <v>#NAME?</v>
      </c>
      <c r="P625" s="84" t="e">
        <f ca="1">IF($N625,_xll.BDP($K625,P$4),"[DISABLED]")</f>
        <v>#NAME?</v>
      </c>
      <c r="Q625" s="84" t="e">
        <f ca="1">IF($N625,_xll.BDP($K625,Q$4),"[DISABLED]")</f>
        <v>#NAME?</v>
      </c>
      <c r="R625" s="84" t="e">
        <f ca="1">IF($N625,_xll.BDH($K625,R$4,$M625),"[DISABLED]")</f>
        <v>#NAME?</v>
      </c>
      <c r="S625" s="84" t="e">
        <f ca="1">IF($N625,_xll.BDH($K625,S$4,$M625),"[DISABLED]")</f>
        <v>#NAME?</v>
      </c>
      <c r="T625" s="84" t="e">
        <f ca="1">IF($N625,_xll.BDH($K625,T$4,$M625),"[DISABLED]")</f>
        <v>#NAME?</v>
      </c>
      <c r="V625" s="106" t="s">
        <v>9204</v>
      </c>
      <c r="W625" s="107" t="s">
        <v>1055</v>
      </c>
      <c r="X625" s="108">
        <v>42276</v>
      </c>
      <c r="Y625" s="107" t="b">
        <v>1</v>
      </c>
      <c r="Z625" s="107" t="s">
        <v>7273</v>
      </c>
      <c r="AA625" s="107" t="s">
        <v>6569</v>
      </c>
      <c r="AB625" s="107" t="s">
        <v>6569</v>
      </c>
      <c r="AC625" s="107" t="s">
        <v>6569</v>
      </c>
      <c r="AD625" s="107" t="s">
        <v>6569</v>
      </c>
      <c r="AE625" s="107" t="s">
        <v>6569</v>
      </c>
    </row>
    <row r="626" spans="2:31" outlineLevel="1">
      <c r="B626" s="24" t="s">
        <v>5234</v>
      </c>
      <c r="C626" s="24" t="s">
        <v>0</v>
      </c>
      <c r="D626" s="24" t="s">
        <v>57</v>
      </c>
      <c r="E626" s="24" t="s">
        <v>44</v>
      </c>
      <c r="F626" s="24" t="s">
        <v>46</v>
      </c>
      <c r="G626" s="24">
        <v>-100</v>
      </c>
      <c r="H626" s="24" t="s">
        <v>3008</v>
      </c>
      <c r="I626" s="24" t="s">
        <v>3345</v>
      </c>
      <c r="J626" s="24" t="s">
        <v>73</v>
      </c>
      <c r="K626" s="72" t="str">
        <f t="shared" si="19"/>
        <v>EUPL105 ICPL Curncy</v>
      </c>
      <c r="L626" s="25" t="str">
        <f t="shared" si="20"/>
        <v>ICPL</v>
      </c>
      <c r="M626" s="26">
        <f t="shared" ca="1" si="20"/>
        <v>42276</v>
      </c>
      <c r="N626" s="25" t="b">
        <f t="shared" si="20"/>
        <v>1</v>
      </c>
      <c r="O626" s="84" t="e">
        <f ca="1">IF($N626,_xll.BDP($K626,O$4),"[DISABLED]")</f>
        <v>#NAME?</v>
      </c>
      <c r="P626" s="84" t="e">
        <f ca="1">IF($N626,_xll.BDP($K626,P$4),"[DISABLED]")</f>
        <v>#NAME?</v>
      </c>
      <c r="Q626" s="84" t="e">
        <f ca="1">IF($N626,_xll.BDP($K626,Q$4),"[DISABLED]")</f>
        <v>#NAME?</v>
      </c>
      <c r="R626" s="84" t="e">
        <f ca="1">IF($N626,_xll.BDH($K626,R$4,$M626),"[DISABLED]")</f>
        <v>#NAME?</v>
      </c>
      <c r="S626" s="84" t="e">
        <f ca="1">IF($N626,_xll.BDH($K626,S$4,$M626),"[DISABLED]")</f>
        <v>#NAME?</v>
      </c>
      <c r="T626" s="84" t="e">
        <f ca="1">IF($N626,_xll.BDH($K626,T$4,$M626),"[DISABLED]")</f>
        <v>#NAME?</v>
      </c>
      <c r="V626" s="106" t="s">
        <v>9205</v>
      </c>
      <c r="W626" s="107" t="s">
        <v>1055</v>
      </c>
      <c r="X626" s="108">
        <v>42276</v>
      </c>
      <c r="Y626" s="107" t="b">
        <v>1</v>
      </c>
      <c r="Z626" s="107" t="s">
        <v>7274</v>
      </c>
      <c r="AA626" s="107" t="s">
        <v>6569</v>
      </c>
      <c r="AB626" s="107" t="s">
        <v>6569</v>
      </c>
      <c r="AC626" s="107" t="s">
        <v>6569</v>
      </c>
      <c r="AD626" s="107" t="s">
        <v>6569</v>
      </c>
      <c r="AE626" s="107" t="s">
        <v>6569</v>
      </c>
    </row>
    <row r="627" spans="2:31" outlineLevel="1">
      <c r="B627" s="24" t="s">
        <v>5234</v>
      </c>
      <c r="C627" s="24" t="s">
        <v>0</v>
      </c>
      <c r="D627" s="24" t="s">
        <v>57</v>
      </c>
      <c r="E627" s="24" t="s">
        <v>44</v>
      </c>
      <c r="F627" s="24" t="s">
        <v>46</v>
      </c>
      <c r="G627" s="24">
        <v>-50</v>
      </c>
      <c r="H627" s="24" t="s">
        <v>3008</v>
      </c>
      <c r="I627" s="24" t="s">
        <v>3361</v>
      </c>
      <c r="J627" s="24" t="s">
        <v>73</v>
      </c>
      <c r="K627" s="72" t="str">
        <f t="shared" si="19"/>
        <v>EUPM105 ICPL Curncy</v>
      </c>
      <c r="L627" s="25" t="str">
        <f t="shared" si="20"/>
        <v>ICPL</v>
      </c>
      <c r="M627" s="26">
        <f t="shared" ca="1" si="20"/>
        <v>42276</v>
      </c>
      <c r="N627" s="25" t="b">
        <f t="shared" si="20"/>
        <v>1</v>
      </c>
      <c r="O627" s="84" t="e">
        <f ca="1">IF($N627,_xll.BDP($K627,O$4),"[DISABLED]")</f>
        <v>#NAME?</v>
      </c>
      <c r="P627" s="84" t="e">
        <f ca="1">IF($N627,_xll.BDP($K627,P$4),"[DISABLED]")</f>
        <v>#NAME?</v>
      </c>
      <c r="Q627" s="84" t="e">
        <f ca="1">IF($N627,_xll.BDP($K627,Q$4),"[DISABLED]")</f>
        <v>#NAME?</v>
      </c>
      <c r="R627" s="84" t="e">
        <f ca="1">IF($N627,_xll.BDH($K627,R$4,$M627),"[DISABLED]")</f>
        <v>#NAME?</v>
      </c>
      <c r="S627" s="84" t="e">
        <f ca="1">IF($N627,_xll.BDH($K627,S$4,$M627),"[DISABLED]")</f>
        <v>#NAME?</v>
      </c>
      <c r="T627" s="84" t="e">
        <f ca="1">IF($N627,_xll.BDH($K627,T$4,$M627),"[DISABLED]")</f>
        <v>#NAME?</v>
      </c>
      <c r="V627" s="106" t="s">
        <v>9206</v>
      </c>
      <c r="W627" s="107" t="s">
        <v>1055</v>
      </c>
      <c r="X627" s="108">
        <v>42276</v>
      </c>
      <c r="Y627" s="107" t="b">
        <v>1</v>
      </c>
      <c r="Z627" s="107" t="s">
        <v>7275</v>
      </c>
      <c r="AA627" s="107" t="s">
        <v>6569</v>
      </c>
      <c r="AB627" s="107" t="s">
        <v>6569</v>
      </c>
      <c r="AC627" s="107" t="s">
        <v>6569</v>
      </c>
      <c r="AD627" s="107" t="s">
        <v>6569</v>
      </c>
      <c r="AE627" s="107" t="s">
        <v>6569</v>
      </c>
    </row>
    <row r="628" spans="2:31" outlineLevel="1">
      <c r="B628" s="24" t="s">
        <v>5234</v>
      </c>
      <c r="C628" s="24" t="s">
        <v>0</v>
      </c>
      <c r="D628" s="24" t="s">
        <v>57</v>
      </c>
      <c r="E628" s="24" t="s">
        <v>44</v>
      </c>
      <c r="F628" s="24" t="s">
        <v>46</v>
      </c>
      <c r="G628" s="24">
        <v>-25</v>
      </c>
      <c r="H628" s="24" t="s">
        <v>3008</v>
      </c>
      <c r="I628" s="24" t="s">
        <v>3377</v>
      </c>
      <c r="J628" s="24" t="s">
        <v>73</v>
      </c>
      <c r="K628" s="72" t="str">
        <f t="shared" si="19"/>
        <v>EUPN105 ICPL Curncy</v>
      </c>
      <c r="L628" s="25" t="str">
        <f t="shared" si="20"/>
        <v>ICPL</v>
      </c>
      <c r="M628" s="26">
        <f t="shared" ca="1" si="20"/>
        <v>42276</v>
      </c>
      <c r="N628" s="25" t="b">
        <f t="shared" si="20"/>
        <v>1</v>
      </c>
      <c r="O628" s="84" t="e">
        <f ca="1">IF($N628,_xll.BDP($K628,O$4),"[DISABLED]")</f>
        <v>#NAME?</v>
      </c>
      <c r="P628" s="84" t="e">
        <f ca="1">IF($N628,_xll.BDP($K628,P$4),"[DISABLED]")</f>
        <v>#NAME?</v>
      </c>
      <c r="Q628" s="84" t="e">
        <f ca="1">IF($N628,_xll.BDP($K628,Q$4),"[DISABLED]")</f>
        <v>#NAME?</v>
      </c>
      <c r="R628" s="84" t="e">
        <f ca="1">IF($N628,_xll.BDH($K628,R$4,$M628),"[DISABLED]")</f>
        <v>#NAME?</v>
      </c>
      <c r="S628" s="84" t="e">
        <f ca="1">IF($N628,_xll.BDH($K628,S$4,$M628),"[DISABLED]")</f>
        <v>#NAME?</v>
      </c>
      <c r="T628" s="84" t="e">
        <f ca="1">IF($N628,_xll.BDH($K628,T$4,$M628),"[DISABLED]")</f>
        <v>#NAME?</v>
      </c>
      <c r="V628" s="106" t="s">
        <v>9207</v>
      </c>
      <c r="W628" s="107" t="s">
        <v>1055</v>
      </c>
      <c r="X628" s="108">
        <v>42276</v>
      </c>
      <c r="Y628" s="107" t="b">
        <v>1</v>
      </c>
      <c r="Z628" s="107" t="s">
        <v>7276</v>
      </c>
      <c r="AA628" s="107" t="s">
        <v>6569</v>
      </c>
      <c r="AB628" s="107" t="s">
        <v>6569</v>
      </c>
      <c r="AC628" s="107" t="s">
        <v>6569</v>
      </c>
      <c r="AD628" s="107" t="s">
        <v>6569</v>
      </c>
      <c r="AE628" s="107" t="s">
        <v>6569</v>
      </c>
    </row>
    <row r="629" spans="2:31" outlineLevel="1">
      <c r="B629" s="24" t="s">
        <v>5234</v>
      </c>
      <c r="C629" s="24" t="s">
        <v>0</v>
      </c>
      <c r="D629" s="24" t="s">
        <v>57</v>
      </c>
      <c r="E629" s="24" t="s">
        <v>44</v>
      </c>
      <c r="F629" s="24" t="s">
        <v>46</v>
      </c>
      <c r="G629" s="24">
        <v>25</v>
      </c>
      <c r="H629" s="24" t="s">
        <v>3008</v>
      </c>
      <c r="I629" s="24" t="s">
        <v>3393</v>
      </c>
      <c r="J629" s="24" t="s">
        <v>73</v>
      </c>
      <c r="K629" s="72" t="str">
        <f t="shared" si="19"/>
        <v>EUPO105 ICPL Curncy</v>
      </c>
      <c r="L629" s="25" t="str">
        <f t="shared" si="20"/>
        <v>ICPL</v>
      </c>
      <c r="M629" s="26">
        <f t="shared" ca="1" si="20"/>
        <v>42276</v>
      </c>
      <c r="N629" s="25" t="b">
        <f t="shared" si="20"/>
        <v>1</v>
      </c>
      <c r="O629" s="84" t="e">
        <f ca="1">IF($N629,_xll.BDP($K629,O$4),"[DISABLED]")</f>
        <v>#NAME?</v>
      </c>
      <c r="P629" s="84" t="e">
        <f ca="1">IF($N629,_xll.BDP($K629,P$4),"[DISABLED]")</f>
        <v>#NAME?</v>
      </c>
      <c r="Q629" s="84" t="e">
        <f ca="1">IF($N629,_xll.BDP($K629,Q$4),"[DISABLED]")</f>
        <v>#NAME?</v>
      </c>
      <c r="R629" s="84" t="e">
        <f ca="1">IF($N629,_xll.BDH($K629,R$4,$M629),"[DISABLED]")</f>
        <v>#NAME?</v>
      </c>
      <c r="S629" s="84" t="e">
        <f ca="1">IF($N629,_xll.BDH($K629,S$4,$M629),"[DISABLED]")</f>
        <v>#NAME?</v>
      </c>
      <c r="T629" s="84" t="e">
        <f ca="1">IF($N629,_xll.BDH($K629,T$4,$M629),"[DISABLED]")</f>
        <v>#NAME?</v>
      </c>
      <c r="V629" s="106" t="s">
        <v>9208</v>
      </c>
      <c r="W629" s="107" t="s">
        <v>1055</v>
      </c>
      <c r="X629" s="108">
        <v>42276</v>
      </c>
      <c r="Y629" s="107" t="b">
        <v>1</v>
      </c>
      <c r="Z629" s="107" t="s">
        <v>7277</v>
      </c>
      <c r="AA629" s="107" t="s">
        <v>6569</v>
      </c>
      <c r="AB629" s="107" t="s">
        <v>6569</v>
      </c>
      <c r="AC629" s="107" t="s">
        <v>6569</v>
      </c>
      <c r="AD629" s="107" t="s">
        <v>6569</v>
      </c>
      <c r="AE629" s="107" t="s">
        <v>6569</v>
      </c>
    </row>
    <row r="630" spans="2:31" outlineLevel="1">
      <c r="B630" s="24" t="s">
        <v>5234</v>
      </c>
      <c r="C630" s="24" t="s">
        <v>0</v>
      </c>
      <c r="D630" s="24" t="s">
        <v>57</v>
      </c>
      <c r="E630" s="24" t="s">
        <v>44</v>
      </c>
      <c r="F630" s="24" t="s">
        <v>46</v>
      </c>
      <c r="G630" s="24">
        <v>50</v>
      </c>
      <c r="H630" s="24" t="s">
        <v>3008</v>
      </c>
      <c r="I630" s="24" t="s">
        <v>3409</v>
      </c>
      <c r="J630" s="24" t="s">
        <v>73</v>
      </c>
      <c r="K630" s="72" t="str">
        <f t="shared" si="19"/>
        <v>EUPP105 ICPL Curncy</v>
      </c>
      <c r="L630" s="25" t="str">
        <f t="shared" si="20"/>
        <v>ICPL</v>
      </c>
      <c r="M630" s="26">
        <f t="shared" ca="1" si="20"/>
        <v>42276</v>
      </c>
      <c r="N630" s="25" t="b">
        <f t="shared" si="20"/>
        <v>1</v>
      </c>
      <c r="O630" s="84" t="e">
        <f ca="1">IF($N630,_xll.BDP($K630,O$4),"[DISABLED]")</f>
        <v>#NAME?</v>
      </c>
      <c r="P630" s="84" t="e">
        <f ca="1">IF($N630,_xll.BDP($K630,P$4),"[DISABLED]")</f>
        <v>#NAME?</v>
      </c>
      <c r="Q630" s="84" t="e">
        <f ca="1">IF($N630,_xll.BDP($K630,Q$4),"[DISABLED]")</f>
        <v>#NAME?</v>
      </c>
      <c r="R630" s="84" t="e">
        <f ca="1">IF($N630,_xll.BDH($K630,R$4,$M630),"[DISABLED]")</f>
        <v>#NAME?</v>
      </c>
      <c r="S630" s="84" t="e">
        <f ca="1">IF($N630,_xll.BDH($K630,S$4,$M630),"[DISABLED]")</f>
        <v>#NAME?</v>
      </c>
      <c r="T630" s="84" t="e">
        <f ca="1">IF($N630,_xll.BDH($K630,T$4,$M630),"[DISABLED]")</f>
        <v>#NAME?</v>
      </c>
      <c r="V630" s="106" t="s">
        <v>9209</v>
      </c>
      <c r="W630" s="107" t="s">
        <v>1055</v>
      </c>
      <c r="X630" s="108">
        <v>42276</v>
      </c>
      <c r="Y630" s="107" t="b">
        <v>1</v>
      </c>
      <c r="Z630" s="107" t="s">
        <v>7278</v>
      </c>
      <c r="AA630" s="107" t="s">
        <v>6569</v>
      </c>
      <c r="AB630" s="107" t="s">
        <v>6569</v>
      </c>
      <c r="AC630" s="107" t="s">
        <v>6569</v>
      </c>
      <c r="AD630" s="107" t="s">
        <v>6569</v>
      </c>
      <c r="AE630" s="107" t="s">
        <v>6569</v>
      </c>
    </row>
    <row r="631" spans="2:31" outlineLevel="1">
      <c r="B631" s="24" t="s">
        <v>5234</v>
      </c>
      <c r="C631" s="24" t="s">
        <v>0</v>
      </c>
      <c r="D631" s="24" t="s">
        <v>57</v>
      </c>
      <c r="E631" s="24" t="s">
        <v>44</v>
      </c>
      <c r="F631" s="24" t="s">
        <v>46</v>
      </c>
      <c r="G631" s="24">
        <v>100</v>
      </c>
      <c r="H631" s="24" t="s">
        <v>3008</v>
      </c>
      <c r="I631" s="24" t="s">
        <v>3425</v>
      </c>
      <c r="J631" s="24" t="s">
        <v>73</v>
      </c>
      <c r="K631" s="72" t="str">
        <f t="shared" si="19"/>
        <v>EUPQ105 ICPL Curncy</v>
      </c>
      <c r="L631" s="25" t="str">
        <f t="shared" si="20"/>
        <v>ICPL</v>
      </c>
      <c r="M631" s="26">
        <f t="shared" ca="1" si="20"/>
        <v>42276</v>
      </c>
      <c r="N631" s="25" t="b">
        <f t="shared" si="20"/>
        <v>1</v>
      </c>
      <c r="O631" s="84" t="e">
        <f ca="1">IF($N631,_xll.BDP($K631,O$4),"[DISABLED]")</f>
        <v>#NAME?</v>
      </c>
      <c r="P631" s="84" t="e">
        <f ca="1">IF($N631,_xll.BDP($K631,P$4),"[DISABLED]")</f>
        <v>#NAME?</v>
      </c>
      <c r="Q631" s="84" t="e">
        <f ca="1">IF($N631,_xll.BDP($K631,Q$4),"[DISABLED]")</f>
        <v>#NAME?</v>
      </c>
      <c r="R631" s="84" t="e">
        <f ca="1">IF($N631,_xll.BDH($K631,R$4,$M631),"[DISABLED]")</f>
        <v>#NAME?</v>
      </c>
      <c r="S631" s="84" t="e">
        <f ca="1">IF($N631,_xll.BDH($K631,S$4,$M631),"[DISABLED]")</f>
        <v>#NAME?</v>
      </c>
      <c r="T631" s="84" t="e">
        <f ca="1">IF($N631,_xll.BDH($K631,T$4,$M631),"[DISABLED]")</f>
        <v>#NAME?</v>
      </c>
      <c r="V631" s="106" t="s">
        <v>9210</v>
      </c>
      <c r="W631" s="107" t="s">
        <v>1055</v>
      </c>
      <c r="X631" s="108">
        <v>42276</v>
      </c>
      <c r="Y631" s="107" t="b">
        <v>1</v>
      </c>
      <c r="Z631" s="107" t="s">
        <v>7279</v>
      </c>
      <c r="AA631" s="107" t="s">
        <v>6569</v>
      </c>
      <c r="AB631" s="107" t="s">
        <v>6569</v>
      </c>
      <c r="AC631" s="107" t="s">
        <v>6569</v>
      </c>
      <c r="AD631" s="107" t="s">
        <v>6569</v>
      </c>
      <c r="AE631" s="107" t="s">
        <v>6569</v>
      </c>
    </row>
    <row r="632" spans="2:31" outlineLevel="1">
      <c r="B632" s="24" t="s">
        <v>5234</v>
      </c>
      <c r="C632" s="24" t="s">
        <v>0</v>
      </c>
      <c r="D632" s="24" t="s">
        <v>57</v>
      </c>
      <c r="E632" s="24" t="s">
        <v>44</v>
      </c>
      <c r="F632" s="24" t="s">
        <v>46</v>
      </c>
      <c r="G632" s="24">
        <v>200</v>
      </c>
      <c r="H632" s="24" t="s">
        <v>3008</v>
      </c>
      <c r="I632" s="24" t="s">
        <v>3441</v>
      </c>
      <c r="J632" s="24" t="s">
        <v>73</v>
      </c>
      <c r="K632" s="72" t="str">
        <f t="shared" si="19"/>
        <v>EUPR105 ICPL Curncy</v>
      </c>
      <c r="L632" s="25" t="str">
        <f t="shared" si="20"/>
        <v>ICPL</v>
      </c>
      <c r="M632" s="26">
        <f t="shared" ca="1" si="20"/>
        <v>42276</v>
      </c>
      <c r="N632" s="25" t="b">
        <f t="shared" si="20"/>
        <v>1</v>
      </c>
      <c r="O632" s="84" t="e">
        <f ca="1">IF($N632,_xll.BDP($K632,O$4),"[DISABLED]")</f>
        <v>#NAME?</v>
      </c>
      <c r="P632" s="84" t="e">
        <f ca="1">IF($N632,_xll.BDP($K632,P$4),"[DISABLED]")</f>
        <v>#NAME?</v>
      </c>
      <c r="Q632" s="84" t="e">
        <f ca="1">IF($N632,_xll.BDP($K632,Q$4),"[DISABLED]")</f>
        <v>#NAME?</v>
      </c>
      <c r="R632" s="84" t="e">
        <f ca="1">IF($N632,_xll.BDH($K632,R$4,$M632),"[DISABLED]")</f>
        <v>#NAME?</v>
      </c>
      <c r="S632" s="84" t="e">
        <f ca="1">IF($N632,_xll.BDH($K632,S$4,$M632),"[DISABLED]")</f>
        <v>#NAME?</v>
      </c>
      <c r="T632" s="84" t="e">
        <f ca="1">IF($N632,_xll.BDH($K632,T$4,$M632),"[DISABLED]")</f>
        <v>#NAME?</v>
      </c>
      <c r="V632" s="106" t="s">
        <v>9211</v>
      </c>
      <c r="W632" s="107" t="s">
        <v>1055</v>
      </c>
      <c r="X632" s="108">
        <v>42276</v>
      </c>
      <c r="Y632" s="107" t="b">
        <v>1</v>
      </c>
      <c r="Z632" s="107" t="s">
        <v>7280</v>
      </c>
      <c r="AA632" s="107" t="s">
        <v>6569</v>
      </c>
      <c r="AB632" s="107" t="s">
        <v>6569</v>
      </c>
      <c r="AC632" s="107" t="s">
        <v>6569</v>
      </c>
      <c r="AD632" s="107" t="s">
        <v>6569</v>
      </c>
      <c r="AE632" s="107" t="s">
        <v>6569</v>
      </c>
    </row>
    <row r="633" spans="2:31" outlineLevel="1">
      <c r="K633" s="72"/>
      <c r="L633" s="25"/>
      <c r="M633" s="26"/>
      <c r="N633" s="25"/>
      <c r="O633" s="84"/>
      <c r="P633" s="84"/>
      <c r="Q633" s="84"/>
      <c r="R633" s="84"/>
      <c r="S633" s="84"/>
      <c r="T633" s="84"/>
      <c r="V633" s="106"/>
      <c r="W633" s="107"/>
      <c r="X633" s="108"/>
      <c r="Y633" s="107"/>
      <c r="Z633" s="107"/>
      <c r="AA633" s="107"/>
      <c r="AB633" s="107"/>
      <c r="AC633" s="107"/>
      <c r="AD633" s="107"/>
      <c r="AE633" s="107"/>
    </row>
    <row r="634" spans="2:31" outlineLevel="1">
      <c r="B634" s="24" t="s">
        <v>5234</v>
      </c>
      <c r="C634" s="24" t="s">
        <v>0</v>
      </c>
      <c r="D634" s="24" t="s">
        <v>57</v>
      </c>
      <c r="E634" s="24" t="s">
        <v>44</v>
      </c>
      <c r="F634" s="24" t="s">
        <v>47</v>
      </c>
      <c r="G634" s="24">
        <v>-200</v>
      </c>
      <c r="H634" s="24" t="s">
        <v>3008</v>
      </c>
      <c r="I634" s="24" t="s">
        <v>3336</v>
      </c>
      <c r="J634" s="24" t="s">
        <v>73</v>
      </c>
      <c r="K634" s="72" t="str">
        <f t="shared" si="19"/>
        <v>EUPK155 ICPL Curncy</v>
      </c>
      <c r="L634" s="25" t="str">
        <f t="shared" si="20"/>
        <v>ICPL</v>
      </c>
      <c r="M634" s="26">
        <f t="shared" ca="1" si="20"/>
        <v>42276</v>
      </c>
      <c r="N634" s="25" t="b">
        <f t="shared" si="20"/>
        <v>1</v>
      </c>
      <c r="O634" s="84" t="e">
        <f ca="1">IF($N634,_xll.BDP($K634,O$4),"[DISABLED]")</f>
        <v>#NAME?</v>
      </c>
      <c r="P634" s="84" t="e">
        <f ca="1">IF($N634,_xll.BDP($K634,P$4),"[DISABLED]")</f>
        <v>#NAME?</v>
      </c>
      <c r="Q634" s="84" t="e">
        <f ca="1">IF($N634,_xll.BDP($K634,Q$4),"[DISABLED]")</f>
        <v>#NAME?</v>
      </c>
      <c r="R634" s="84" t="e">
        <f ca="1">IF($N634,_xll.BDH($K634,R$4,$M634),"[DISABLED]")</f>
        <v>#NAME?</v>
      </c>
      <c r="S634" s="84" t="e">
        <f ca="1">IF($N634,_xll.BDH($K634,S$4,$M634),"[DISABLED]")</f>
        <v>#NAME?</v>
      </c>
      <c r="T634" s="84" t="e">
        <f ca="1">IF($N634,_xll.BDH($K634,T$4,$M634),"[DISABLED]")</f>
        <v>#NAME?</v>
      </c>
      <c r="V634" s="106" t="s">
        <v>9212</v>
      </c>
      <c r="W634" s="107" t="s">
        <v>1055</v>
      </c>
      <c r="X634" s="108">
        <v>42276</v>
      </c>
      <c r="Y634" s="107" t="b">
        <v>1</v>
      </c>
      <c r="Z634" s="107" t="s">
        <v>7281</v>
      </c>
      <c r="AA634" s="107" t="s">
        <v>6569</v>
      </c>
      <c r="AB634" s="107" t="s">
        <v>6569</v>
      </c>
      <c r="AC634" s="107" t="s">
        <v>6569</v>
      </c>
      <c r="AD634" s="107" t="s">
        <v>6569</v>
      </c>
      <c r="AE634" s="107" t="s">
        <v>6569</v>
      </c>
    </row>
    <row r="635" spans="2:31" outlineLevel="1">
      <c r="B635" s="24" t="s">
        <v>5234</v>
      </c>
      <c r="C635" s="24" t="s">
        <v>0</v>
      </c>
      <c r="D635" s="24" t="s">
        <v>57</v>
      </c>
      <c r="E635" s="24" t="s">
        <v>44</v>
      </c>
      <c r="F635" s="24" t="s">
        <v>47</v>
      </c>
      <c r="G635" s="24">
        <v>-100</v>
      </c>
      <c r="H635" s="24" t="s">
        <v>3008</v>
      </c>
      <c r="I635" s="24" t="s">
        <v>3352</v>
      </c>
      <c r="J635" s="24" t="s">
        <v>73</v>
      </c>
      <c r="K635" s="72" t="str">
        <f t="shared" si="19"/>
        <v>EUPL155 ICPL Curncy</v>
      </c>
      <c r="L635" s="25" t="str">
        <f t="shared" si="20"/>
        <v>ICPL</v>
      </c>
      <c r="M635" s="26">
        <f t="shared" ca="1" si="20"/>
        <v>42276</v>
      </c>
      <c r="N635" s="25" t="b">
        <f t="shared" si="20"/>
        <v>1</v>
      </c>
      <c r="O635" s="84" t="e">
        <f ca="1">IF($N635,_xll.BDP($K635,O$4),"[DISABLED]")</f>
        <v>#NAME?</v>
      </c>
      <c r="P635" s="84" t="e">
        <f ca="1">IF($N635,_xll.BDP($K635,P$4),"[DISABLED]")</f>
        <v>#NAME?</v>
      </c>
      <c r="Q635" s="84" t="e">
        <f ca="1">IF($N635,_xll.BDP($K635,Q$4),"[DISABLED]")</f>
        <v>#NAME?</v>
      </c>
      <c r="R635" s="84" t="e">
        <f ca="1">IF($N635,_xll.BDH($K635,R$4,$M635),"[DISABLED]")</f>
        <v>#NAME?</v>
      </c>
      <c r="S635" s="84" t="e">
        <f ca="1">IF($N635,_xll.BDH($K635,S$4,$M635),"[DISABLED]")</f>
        <v>#NAME?</v>
      </c>
      <c r="T635" s="84" t="e">
        <f ca="1">IF($N635,_xll.BDH($K635,T$4,$M635),"[DISABLED]")</f>
        <v>#NAME?</v>
      </c>
      <c r="V635" s="106" t="s">
        <v>9213</v>
      </c>
      <c r="W635" s="107" t="s">
        <v>1055</v>
      </c>
      <c r="X635" s="108">
        <v>42276</v>
      </c>
      <c r="Y635" s="107" t="b">
        <v>1</v>
      </c>
      <c r="Z635" s="107" t="s">
        <v>7282</v>
      </c>
      <c r="AA635" s="107" t="s">
        <v>6569</v>
      </c>
      <c r="AB635" s="107" t="s">
        <v>6569</v>
      </c>
      <c r="AC635" s="107" t="s">
        <v>6569</v>
      </c>
      <c r="AD635" s="107" t="s">
        <v>6569</v>
      </c>
      <c r="AE635" s="107" t="s">
        <v>6569</v>
      </c>
    </row>
    <row r="636" spans="2:31" outlineLevel="1">
      <c r="B636" s="24" t="s">
        <v>5234</v>
      </c>
      <c r="C636" s="24" t="s">
        <v>0</v>
      </c>
      <c r="D636" s="24" t="s">
        <v>57</v>
      </c>
      <c r="E636" s="24" t="s">
        <v>44</v>
      </c>
      <c r="F636" s="24" t="s">
        <v>47</v>
      </c>
      <c r="G636" s="24">
        <v>-50</v>
      </c>
      <c r="H636" s="24" t="s">
        <v>3008</v>
      </c>
      <c r="I636" s="24" t="s">
        <v>3368</v>
      </c>
      <c r="J636" s="24" t="s">
        <v>73</v>
      </c>
      <c r="K636" s="72" t="str">
        <f t="shared" si="19"/>
        <v>EUPM155 ICPL Curncy</v>
      </c>
      <c r="L636" s="25" t="str">
        <f t="shared" si="20"/>
        <v>ICPL</v>
      </c>
      <c r="M636" s="26">
        <f t="shared" ca="1" si="20"/>
        <v>42276</v>
      </c>
      <c r="N636" s="25" t="b">
        <f t="shared" si="20"/>
        <v>1</v>
      </c>
      <c r="O636" s="84" t="e">
        <f ca="1">IF($N636,_xll.BDP($K636,O$4),"[DISABLED]")</f>
        <v>#NAME?</v>
      </c>
      <c r="P636" s="84" t="e">
        <f ca="1">IF($N636,_xll.BDP($K636,P$4),"[DISABLED]")</f>
        <v>#NAME?</v>
      </c>
      <c r="Q636" s="84" t="e">
        <f ca="1">IF($N636,_xll.BDP($K636,Q$4),"[DISABLED]")</f>
        <v>#NAME?</v>
      </c>
      <c r="R636" s="84" t="e">
        <f ca="1">IF($N636,_xll.BDH($K636,R$4,$M636),"[DISABLED]")</f>
        <v>#NAME?</v>
      </c>
      <c r="S636" s="84" t="e">
        <f ca="1">IF($N636,_xll.BDH($K636,S$4,$M636),"[DISABLED]")</f>
        <v>#NAME?</v>
      </c>
      <c r="T636" s="84" t="e">
        <f ca="1">IF($N636,_xll.BDH($K636,T$4,$M636),"[DISABLED]")</f>
        <v>#NAME?</v>
      </c>
      <c r="V636" s="106" t="s">
        <v>9214</v>
      </c>
      <c r="W636" s="107" t="s">
        <v>1055</v>
      </c>
      <c r="X636" s="108">
        <v>42276</v>
      </c>
      <c r="Y636" s="107" t="b">
        <v>1</v>
      </c>
      <c r="Z636" s="107" t="s">
        <v>7283</v>
      </c>
      <c r="AA636" s="107" t="s">
        <v>6569</v>
      </c>
      <c r="AB636" s="107" t="s">
        <v>6569</v>
      </c>
      <c r="AC636" s="107" t="s">
        <v>6569</v>
      </c>
      <c r="AD636" s="107" t="s">
        <v>6569</v>
      </c>
      <c r="AE636" s="107" t="s">
        <v>6569</v>
      </c>
    </row>
    <row r="637" spans="2:31" outlineLevel="1">
      <c r="B637" s="24" t="s">
        <v>5234</v>
      </c>
      <c r="C637" s="24" t="s">
        <v>0</v>
      </c>
      <c r="D637" s="24" t="s">
        <v>57</v>
      </c>
      <c r="E637" s="24" t="s">
        <v>44</v>
      </c>
      <c r="F637" s="24" t="s">
        <v>47</v>
      </c>
      <c r="G637" s="24">
        <v>-25</v>
      </c>
      <c r="H637" s="24" t="s">
        <v>3008</v>
      </c>
      <c r="I637" s="24" t="s">
        <v>3384</v>
      </c>
      <c r="J637" s="24" t="s">
        <v>73</v>
      </c>
      <c r="K637" s="72" t="str">
        <f t="shared" si="19"/>
        <v>EUPN155 ICPL Curncy</v>
      </c>
      <c r="L637" s="25" t="str">
        <f t="shared" si="20"/>
        <v>ICPL</v>
      </c>
      <c r="M637" s="26">
        <f t="shared" ca="1" si="20"/>
        <v>42276</v>
      </c>
      <c r="N637" s="25" t="b">
        <f t="shared" si="20"/>
        <v>1</v>
      </c>
      <c r="O637" s="84" t="e">
        <f ca="1">IF($N637,_xll.BDP($K637,O$4),"[DISABLED]")</f>
        <v>#NAME?</v>
      </c>
      <c r="P637" s="84" t="e">
        <f ca="1">IF($N637,_xll.BDP($K637,P$4),"[DISABLED]")</f>
        <v>#NAME?</v>
      </c>
      <c r="Q637" s="84" t="e">
        <f ca="1">IF($N637,_xll.BDP($K637,Q$4),"[DISABLED]")</f>
        <v>#NAME?</v>
      </c>
      <c r="R637" s="84" t="e">
        <f ca="1">IF($N637,_xll.BDH($K637,R$4,$M637),"[DISABLED]")</f>
        <v>#NAME?</v>
      </c>
      <c r="S637" s="84" t="e">
        <f ca="1">IF($N637,_xll.BDH($K637,S$4,$M637),"[DISABLED]")</f>
        <v>#NAME?</v>
      </c>
      <c r="T637" s="84" t="e">
        <f ca="1">IF($N637,_xll.BDH($K637,T$4,$M637),"[DISABLED]")</f>
        <v>#NAME?</v>
      </c>
      <c r="V637" s="106" t="s">
        <v>9215</v>
      </c>
      <c r="W637" s="107" t="s">
        <v>1055</v>
      </c>
      <c r="X637" s="108">
        <v>42276</v>
      </c>
      <c r="Y637" s="107" t="b">
        <v>1</v>
      </c>
      <c r="Z637" s="107" t="s">
        <v>7284</v>
      </c>
      <c r="AA637" s="107" t="s">
        <v>6569</v>
      </c>
      <c r="AB637" s="107" t="s">
        <v>6569</v>
      </c>
      <c r="AC637" s="107" t="s">
        <v>6569</v>
      </c>
      <c r="AD637" s="107" t="s">
        <v>6569</v>
      </c>
      <c r="AE637" s="107" t="s">
        <v>6569</v>
      </c>
    </row>
    <row r="638" spans="2:31" outlineLevel="1">
      <c r="B638" s="24" t="s">
        <v>5234</v>
      </c>
      <c r="C638" s="24" t="s">
        <v>0</v>
      </c>
      <c r="D638" s="24" t="s">
        <v>57</v>
      </c>
      <c r="E638" s="24" t="s">
        <v>44</v>
      </c>
      <c r="F638" s="24" t="s">
        <v>47</v>
      </c>
      <c r="G638" s="24">
        <v>25</v>
      </c>
      <c r="H638" s="24" t="s">
        <v>3008</v>
      </c>
      <c r="I638" s="24" t="s">
        <v>3400</v>
      </c>
      <c r="J638" s="24" t="s">
        <v>73</v>
      </c>
      <c r="K638" s="72" t="str">
        <f t="shared" si="19"/>
        <v>EUPO155 ICPL Curncy</v>
      </c>
      <c r="L638" s="25" t="str">
        <f t="shared" si="20"/>
        <v>ICPL</v>
      </c>
      <c r="M638" s="26">
        <f t="shared" ca="1" si="20"/>
        <v>42276</v>
      </c>
      <c r="N638" s="25" t="b">
        <f t="shared" si="20"/>
        <v>1</v>
      </c>
      <c r="O638" s="84" t="e">
        <f ca="1">IF($N638,_xll.BDP($K638,O$4),"[DISABLED]")</f>
        <v>#NAME?</v>
      </c>
      <c r="P638" s="84" t="e">
        <f ca="1">IF($N638,_xll.BDP($K638,P$4),"[DISABLED]")</f>
        <v>#NAME?</v>
      </c>
      <c r="Q638" s="84" t="e">
        <f ca="1">IF($N638,_xll.BDP($K638,Q$4),"[DISABLED]")</f>
        <v>#NAME?</v>
      </c>
      <c r="R638" s="84" t="e">
        <f ca="1">IF($N638,_xll.BDH($K638,R$4,$M638),"[DISABLED]")</f>
        <v>#NAME?</v>
      </c>
      <c r="S638" s="84" t="e">
        <f ca="1">IF($N638,_xll.BDH($K638,S$4,$M638),"[DISABLED]")</f>
        <v>#NAME?</v>
      </c>
      <c r="T638" s="84" t="e">
        <f ca="1">IF($N638,_xll.BDH($K638,T$4,$M638),"[DISABLED]")</f>
        <v>#NAME?</v>
      </c>
      <c r="V638" s="106" t="s">
        <v>9216</v>
      </c>
      <c r="W638" s="107" t="s">
        <v>1055</v>
      </c>
      <c r="X638" s="108">
        <v>42276</v>
      </c>
      <c r="Y638" s="107" t="b">
        <v>1</v>
      </c>
      <c r="Z638" s="107" t="s">
        <v>7285</v>
      </c>
      <c r="AA638" s="107" t="s">
        <v>6569</v>
      </c>
      <c r="AB638" s="107" t="s">
        <v>6569</v>
      </c>
      <c r="AC638" s="107" t="s">
        <v>6569</v>
      </c>
      <c r="AD638" s="107" t="s">
        <v>6569</v>
      </c>
      <c r="AE638" s="107" t="s">
        <v>6569</v>
      </c>
    </row>
    <row r="639" spans="2:31" outlineLevel="1">
      <c r="B639" s="24" t="s">
        <v>5234</v>
      </c>
      <c r="C639" s="24" t="s">
        <v>0</v>
      </c>
      <c r="D639" s="24" t="s">
        <v>57</v>
      </c>
      <c r="E639" s="24" t="s">
        <v>44</v>
      </c>
      <c r="F639" s="24" t="s">
        <v>47</v>
      </c>
      <c r="G639" s="24">
        <v>50</v>
      </c>
      <c r="H639" s="24" t="s">
        <v>3008</v>
      </c>
      <c r="I639" s="24" t="s">
        <v>3416</v>
      </c>
      <c r="J639" s="24" t="s">
        <v>73</v>
      </c>
      <c r="K639" s="72" t="str">
        <f t="shared" si="19"/>
        <v>EUPP155 ICPL Curncy</v>
      </c>
      <c r="L639" s="25" t="str">
        <f t="shared" si="20"/>
        <v>ICPL</v>
      </c>
      <c r="M639" s="26">
        <f t="shared" ca="1" si="20"/>
        <v>42276</v>
      </c>
      <c r="N639" s="25" t="b">
        <f t="shared" si="20"/>
        <v>1</v>
      </c>
      <c r="O639" s="84" t="e">
        <f ca="1">IF($N639,_xll.BDP($K639,O$4),"[DISABLED]")</f>
        <v>#NAME?</v>
      </c>
      <c r="P639" s="84" t="e">
        <f ca="1">IF($N639,_xll.BDP($K639,P$4),"[DISABLED]")</f>
        <v>#NAME?</v>
      </c>
      <c r="Q639" s="84" t="e">
        <f ca="1">IF($N639,_xll.BDP($K639,Q$4),"[DISABLED]")</f>
        <v>#NAME?</v>
      </c>
      <c r="R639" s="84" t="e">
        <f ca="1">IF($N639,_xll.BDH($K639,R$4,$M639),"[DISABLED]")</f>
        <v>#NAME?</v>
      </c>
      <c r="S639" s="84" t="e">
        <f ca="1">IF($N639,_xll.BDH($K639,S$4,$M639),"[DISABLED]")</f>
        <v>#NAME?</v>
      </c>
      <c r="T639" s="84" t="e">
        <f ca="1">IF($N639,_xll.BDH($K639,T$4,$M639),"[DISABLED]")</f>
        <v>#NAME?</v>
      </c>
      <c r="V639" s="106" t="s">
        <v>9217</v>
      </c>
      <c r="W639" s="107" t="s">
        <v>1055</v>
      </c>
      <c r="X639" s="108">
        <v>42276</v>
      </c>
      <c r="Y639" s="107" t="b">
        <v>1</v>
      </c>
      <c r="Z639" s="107" t="s">
        <v>7286</v>
      </c>
      <c r="AA639" s="107" t="s">
        <v>6569</v>
      </c>
      <c r="AB639" s="107" t="s">
        <v>6569</v>
      </c>
      <c r="AC639" s="107" t="s">
        <v>6569</v>
      </c>
      <c r="AD639" s="107" t="s">
        <v>6569</v>
      </c>
      <c r="AE639" s="107" t="s">
        <v>6569</v>
      </c>
    </row>
    <row r="640" spans="2:31" outlineLevel="1">
      <c r="B640" s="24" t="s">
        <v>5234</v>
      </c>
      <c r="C640" s="24" t="s">
        <v>0</v>
      </c>
      <c r="D640" s="24" t="s">
        <v>57</v>
      </c>
      <c r="E640" s="24" t="s">
        <v>44</v>
      </c>
      <c r="F640" s="24" t="s">
        <v>47</v>
      </c>
      <c r="G640" s="24">
        <v>100</v>
      </c>
      <c r="H640" s="24" t="s">
        <v>3008</v>
      </c>
      <c r="I640" s="24" t="s">
        <v>3432</v>
      </c>
      <c r="J640" s="24" t="s">
        <v>73</v>
      </c>
      <c r="K640" s="72" t="str">
        <f t="shared" si="19"/>
        <v>EUPQ155 ICPL Curncy</v>
      </c>
      <c r="L640" s="25" t="str">
        <f t="shared" si="20"/>
        <v>ICPL</v>
      </c>
      <c r="M640" s="26">
        <f t="shared" ca="1" si="20"/>
        <v>42276</v>
      </c>
      <c r="N640" s="25" t="b">
        <f t="shared" si="20"/>
        <v>1</v>
      </c>
      <c r="O640" s="84" t="e">
        <f ca="1">IF($N640,_xll.BDP($K640,O$4),"[DISABLED]")</f>
        <v>#NAME?</v>
      </c>
      <c r="P640" s="84" t="e">
        <f ca="1">IF($N640,_xll.BDP($K640,P$4),"[DISABLED]")</f>
        <v>#NAME?</v>
      </c>
      <c r="Q640" s="84" t="e">
        <f ca="1">IF($N640,_xll.BDP($K640,Q$4),"[DISABLED]")</f>
        <v>#NAME?</v>
      </c>
      <c r="R640" s="84" t="e">
        <f ca="1">IF($N640,_xll.BDH($K640,R$4,$M640),"[DISABLED]")</f>
        <v>#NAME?</v>
      </c>
      <c r="S640" s="84" t="e">
        <f ca="1">IF($N640,_xll.BDH($K640,S$4,$M640),"[DISABLED]")</f>
        <v>#NAME?</v>
      </c>
      <c r="T640" s="84" t="e">
        <f ca="1">IF($N640,_xll.BDH($K640,T$4,$M640),"[DISABLED]")</f>
        <v>#NAME?</v>
      </c>
      <c r="V640" s="106" t="s">
        <v>9218</v>
      </c>
      <c r="W640" s="107" t="s">
        <v>1055</v>
      </c>
      <c r="X640" s="108">
        <v>42276</v>
      </c>
      <c r="Y640" s="107" t="b">
        <v>1</v>
      </c>
      <c r="Z640" s="107" t="s">
        <v>7287</v>
      </c>
      <c r="AA640" s="107" t="s">
        <v>6569</v>
      </c>
      <c r="AB640" s="107" t="s">
        <v>6569</v>
      </c>
      <c r="AC640" s="107" t="s">
        <v>6569</v>
      </c>
      <c r="AD640" s="107" t="s">
        <v>6569</v>
      </c>
      <c r="AE640" s="107" t="s">
        <v>6569</v>
      </c>
    </row>
    <row r="641" spans="2:31" outlineLevel="1">
      <c r="B641" s="24" t="s">
        <v>5234</v>
      </c>
      <c r="C641" s="24" t="s">
        <v>0</v>
      </c>
      <c r="D641" s="24" t="s">
        <v>57</v>
      </c>
      <c r="E641" s="24" t="s">
        <v>44</v>
      </c>
      <c r="F641" s="24" t="s">
        <v>47</v>
      </c>
      <c r="G641" s="24">
        <v>200</v>
      </c>
      <c r="H641" s="24" t="s">
        <v>3008</v>
      </c>
      <c r="I641" s="24" t="s">
        <v>3448</v>
      </c>
      <c r="J641" s="24" t="s">
        <v>73</v>
      </c>
      <c r="K641" s="72" t="str">
        <f t="shared" si="19"/>
        <v>EUPR155 ICPL Curncy</v>
      </c>
      <c r="L641" s="25" t="str">
        <f t="shared" si="20"/>
        <v>ICPL</v>
      </c>
      <c r="M641" s="26">
        <f t="shared" ca="1" si="20"/>
        <v>42276</v>
      </c>
      <c r="N641" s="25" t="b">
        <f t="shared" si="20"/>
        <v>1</v>
      </c>
      <c r="O641" s="84" t="e">
        <f ca="1">IF($N641,_xll.BDP($K641,O$4),"[DISABLED]")</f>
        <v>#NAME?</v>
      </c>
      <c r="P641" s="84" t="e">
        <f ca="1">IF($N641,_xll.BDP($K641,P$4),"[DISABLED]")</f>
        <v>#NAME?</v>
      </c>
      <c r="Q641" s="84" t="e">
        <f ca="1">IF($N641,_xll.BDP($K641,Q$4),"[DISABLED]")</f>
        <v>#NAME?</v>
      </c>
      <c r="R641" s="84" t="e">
        <f ca="1">IF($N641,_xll.BDH($K641,R$4,$M641),"[DISABLED]")</f>
        <v>#NAME?</v>
      </c>
      <c r="S641" s="84" t="e">
        <f ca="1">IF($N641,_xll.BDH($K641,S$4,$M641),"[DISABLED]")</f>
        <v>#NAME?</v>
      </c>
      <c r="T641" s="84" t="e">
        <f ca="1">IF($N641,_xll.BDH($K641,T$4,$M641),"[DISABLED]")</f>
        <v>#NAME?</v>
      </c>
      <c r="V641" s="106" t="s">
        <v>9219</v>
      </c>
      <c r="W641" s="107" t="s">
        <v>1055</v>
      </c>
      <c r="X641" s="108">
        <v>42276</v>
      </c>
      <c r="Y641" s="107" t="b">
        <v>1</v>
      </c>
      <c r="Z641" s="107" t="s">
        <v>7288</v>
      </c>
      <c r="AA641" s="107" t="s">
        <v>6569</v>
      </c>
      <c r="AB641" s="107" t="s">
        <v>6569</v>
      </c>
      <c r="AC641" s="107" t="s">
        <v>6569</v>
      </c>
      <c r="AD641" s="107" t="s">
        <v>6569</v>
      </c>
      <c r="AE641" s="107" t="s">
        <v>6569</v>
      </c>
    </row>
    <row r="642" spans="2:31" outlineLevel="1">
      <c r="K642" s="72"/>
      <c r="L642" s="25"/>
      <c r="M642" s="26"/>
      <c r="N642" s="25"/>
      <c r="O642" s="84"/>
      <c r="P642" s="84"/>
      <c r="Q642" s="84"/>
      <c r="R642" s="84"/>
      <c r="S642" s="84"/>
      <c r="T642" s="84"/>
      <c r="V642" s="106"/>
      <c r="W642" s="107"/>
      <c r="X642" s="108"/>
      <c r="Y642" s="107"/>
      <c r="Z642" s="107"/>
      <c r="AA642" s="107"/>
      <c r="AB642" s="107"/>
      <c r="AC642" s="107"/>
      <c r="AD642" s="107"/>
      <c r="AE642" s="107"/>
    </row>
    <row r="643" spans="2:31" outlineLevel="1">
      <c r="B643" s="24" t="s">
        <v>5234</v>
      </c>
      <c r="C643" s="24" t="s">
        <v>0</v>
      </c>
      <c r="D643" s="24" t="s">
        <v>57</v>
      </c>
      <c r="E643" s="24" t="s">
        <v>46</v>
      </c>
      <c r="F643" s="24" t="s">
        <v>209</v>
      </c>
      <c r="G643" s="24">
        <v>-200</v>
      </c>
      <c r="H643" s="24" t="s">
        <v>3008</v>
      </c>
      <c r="I643" s="24" t="s">
        <v>3012</v>
      </c>
      <c r="J643" s="24" t="s">
        <v>73</v>
      </c>
      <c r="K643" s="72" t="str">
        <f t="shared" si="19"/>
        <v>EUPKA10 ICPL Curncy</v>
      </c>
      <c r="L643" s="25" t="str">
        <f t="shared" si="20"/>
        <v>ICPL</v>
      </c>
      <c r="M643" s="26">
        <f t="shared" ca="1" si="20"/>
        <v>42276</v>
      </c>
      <c r="N643" s="25" t="b">
        <f t="shared" si="20"/>
        <v>1</v>
      </c>
      <c r="O643" s="84" t="e">
        <f ca="1">IF($N643,_xll.BDP($K643,O$4),"[DISABLED]")</f>
        <v>#NAME?</v>
      </c>
      <c r="P643" s="84" t="e">
        <f ca="1">IF($N643,_xll.BDP($K643,P$4),"[DISABLED]")</f>
        <v>#NAME?</v>
      </c>
      <c r="Q643" s="84" t="e">
        <f ca="1">IF($N643,_xll.BDP($K643,Q$4),"[DISABLED]")</f>
        <v>#NAME?</v>
      </c>
      <c r="R643" s="84" t="e">
        <f ca="1">IF($N643,_xll.BDH($K643,R$4,$M643),"[DISABLED]")</f>
        <v>#NAME?</v>
      </c>
      <c r="S643" s="84" t="e">
        <f ca="1">IF($N643,_xll.BDH($K643,S$4,$M643),"[DISABLED]")</f>
        <v>#NAME?</v>
      </c>
      <c r="T643" s="84" t="e">
        <f ca="1">IF($N643,_xll.BDH($K643,T$4,$M643),"[DISABLED]")</f>
        <v>#NAME?</v>
      </c>
      <c r="V643" s="106" t="s">
        <v>9220</v>
      </c>
      <c r="W643" s="107" t="s">
        <v>1055</v>
      </c>
      <c r="X643" s="108">
        <v>42276</v>
      </c>
      <c r="Y643" s="107" t="b">
        <v>1</v>
      </c>
      <c r="Z643" s="107" t="s">
        <v>7289</v>
      </c>
      <c r="AA643" s="107" t="s">
        <v>6569</v>
      </c>
      <c r="AB643" s="107" t="s">
        <v>6569</v>
      </c>
      <c r="AC643" s="107" t="s">
        <v>6569</v>
      </c>
      <c r="AD643" s="107" t="s">
        <v>6569</v>
      </c>
      <c r="AE643" s="107" t="s">
        <v>6569</v>
      </c>
    </row>
    <row r="644" spans="2:31" outlineLevel="1">
      <c r="B644" s="24" t="s">
        <v>5234</v>
      </c>
      <c r="C644" s="24" t="s">
        <v>0</v>
      </c>
      <c r="D644" s="24" t="s">
        <v>57</v>
      </c>
      <c r="E644" s="24" t="s">
        <v>46</v>
      </c>
      <c r="F644" s="24" t="s">
        <v>209</v>
      </c>
      <c r="G644" s="24">
        <v>-100</v>
      </c>
      <c r="H644" s="24" t="s">
        <v>3008</v>
      </c>
      <c r="I644" s="24" t="s">
        <v>3032</v>
      </c>
      <c r="J644" s="24" t="s">
        <v>73</v>
      </c>
      <c r="K644" s="72" t="str">
        <f t="shared" si="19"/>
        <v>EUPLA10 ICPL Curncy</v>
      </c>
      <c r="L644" s="25" t="str">
        <f t="shared" si="20"/>
        <v>ICPL</v>
      </c>
      <c r="M644" s="26">
        <f t="shared" ca="1" si="20"/>
        <v>42276</v>
      </c>
      <c r="N644" s="25" t="b">
        <f t="shared" si="20"/>
        <v>1</v>
      </c>
      <c r="O644" s="84" t="e">
        <f ca="1">IF($N644,_xll.BDP($K644,O$4),"[DISABLED]")</f>
        <v>#NAME?</v>
      </c>
      <c r="P644" s="84" t="e">
        <f ca="1">IF($N644,_xll.BDP($K644,P$4),"[DISABLED]")</f>
        <v>#NAME?</v>
      </c>
      <c r="Q644" s="84" t="e">
        <f ca="1">IF($N644,_xll.BDP($K644,Q$4),"[DISABLED]")</f>
        <v>#NAME?</v>
      </c>
      <c r="R644" s="84" t="e">
        <f ca="1">IF($N644,_xll.BDH($K644,R$4,$M644),"[DISABLED]")</f>
        <v>#NAME?</v>
      </c>
      <c r="S644" s="84" t="e">
        <f ca="1">IF($N644,_xll.BDH($K644,S$4,$M644),"[DISABLED]")</f>
        <v>#NAME?</v>
      </c>
      <c r="T644" s="84" t="e">
        <f ca="1">IF($N644,_xll.BDH($K644,T$4,$M644),"[DISABLED]")</f>
        <v>#NAME?</v>
      </c>
      <c r="V644" s="106" t="s">
        <v>9221</v>
      </c>
      <c r="W644" s="107" t="s">
        <v>1055</v>
      </c>
      <c r="X644" s="108">
        <v>42276</v>
      </c>
      <c r="Y644" s="107" t="b">
        <v>1</v>
      </c>
      <c r="Z644" s="107" t="s">
        <v>7290</v>
      </c>
      <c r="AA644" s="107" t="s">
        <v>6569</v>
      </c>
      <c r="AB644" s="107" t="s">
        <v>6569</v>
      </c>
      <c r="AC644" s="107" t="s">
        <v>6569</v>
      </c>
      <c r="AD644" s="107" t="s">
        <v>6569</v>
      </c>
      <c r="AE644" s="107" t="s">
        <v>6569</v>
      </c>
    </row>
    <row r="645" spans="2:31" outlineLevel="1">
      <c r="B645" s="24" t="s">
        <v>5234</v>
      </c>
      <c r="C645" s="24" t="s">
        <v>0</v>
      </c>
      <c r="D645" s="24" t="s">
        <v>57</v>
      </c>
      <c r="E645" s="24" t="s">
        <v>46</v>
      </c>
      <c r="F645" s="24" t="s">
        <v>209</v>
      </c>
      <c r="G645" s="24">
        <v>-50</v>
      </c>
      <c r="H645" s="24" t="s">
        <v>3008</v>
      </c>
      <c r="I645" s="24" t="s">
        <v>3052</v>
      </c>
      <c r="J645" s="24" t="s">
        <v>73</v>
      </c>
      <c r="K645" s="72" t="str">
        <f t="shared" si="19"/>
        <v>EUPMA10 ICPL Curncy</v>
      </c>
      <c r="L645" s="25" t="str">
        <f t="shared" si="20"/>
        <v>ICPL</v>
      </c>
      <c r="M645" s="26">
        <f t="shared" ca="1" si="20"/>
        <v>42276</v>
      </c>
      <c r="N645" s="25" t="b">
        <f t="shared" si="20"/>
        <v>1</v>
      </c>
      <c r="O645" s="84" t="e">
        <f ca="1">IF($N645,_xll.BDP($K645,O$4),"[DISABLED]")</f>
        <v>#NAME?</v>
      </c>
      <c r="P645" s="84" t="e">
        <f ca="1">IF($N645,_xll.BDP($K645,P$4),"[DISABLED]")</f>
        <v>#NAME?</v>
      </c>
      <c r="Q645" s="84" t="e">
        <f ca="1">IF($N645,_xll.BDP($K645,Q$4),"[DISABLED]")</f>
        <v>#NAME?</v>
      </c>
      <c r="R645" s="84" t="e">
        <f ca="1">IF($N645,_xll.BDH($K645,R$4,$M645),"[DISABLED]")</f>
        <v>#NAME?</v>
      </c>
      <c r="S645" s="84" t="e">
        <f ca="1">IF($N645,_xll.BDH($K645,S$4,$M645),"[DISABLED]")</f>
        <v>#NAME?</v>
      </c>
      <c r="T645" s="84" t="e">
        <f ca="1">IF($N645,_xll.BDH($K645,T$4,$M645),"[DISABLED]")</f>
        <v>#NAME?</v>
      </c>
      <c r="V645" s="106" t="s">
        <v>9222</v>
      </c>
      <c r="W645" s="107" t="s">
        <v>1055</v>
      </c>
      <c r="X645" s="108">
        <v>42276</v>
      </c>
      <c r="Y645" s="107" t="b">
        <v>1</v>
      </c>
      <c r="Z645" s="107" t="s">
        <v>7291</v>
      </c>
      <c r="AA645" s="107" t="s">
        <v>6569</v>
      </c>
      <c r="AB645" s="107" t="s">
        <v>6569</v>
      </c>
      <c r="AC645" s="107" t="s">
        <v>6569</v>
      </c>
      <c r="AD645" s="107" t="s">
        <v>6569</v>
      </c>
      <c r="AE645" s="107" t="s">
        <v>6569</v>
      </c>
    </row>
    <row r="646" spans="2:31" outlineLevel="1">
      <c r="B646" s="24" t="s">
        <v>5234</v>
      </c>
      <c r="C646" s="24" t="s">
        <v>0</v>
      </c>
      <c r="D646" s="24" t="s">
        <v>57</v>
      </c>
      <c r="E646" s="24" t="s">
        <v>46</v>
      </c>
      <c r="F646" s="24" t="s">
        <v>209</v>
      </c>
      <c r="G646" s="24">
        <v>-25</v>
      </c>
      <c r="H646" s="24" t="s">
        <v>3008</v>
      </c>
      <c r="I646" s="24" t="s">
        <v>3072</v>
      </c>
      <c r="J646" s="24" t="s">
        <v>73</v>
      </c>
      <c r="K646" s="72" t="str">
        <f t="shared" ref="K646:K709" si="21">I646&amp;" "&amp;L646&amp;" "&amp;J646</f>
        <v>EUPNA10 ICPL Curncy</v>
      </c>
      <c r="L646" s="25" t="str">
        <f t="shared" ref="L646:N709" si="22">L$4</f>
        <v>ICPL</v>
      </c>
      <c r="M646" s="26">
        <f t="shared" ca="1" si="22"/>
        <v>42276</v>
      </c>
      <c r="N646" s="25" t="b">
        <f t="shared" si="22"/>
        <v>1</v>
      </c>
      <c r="O646" s="84" t="e">
        <f ca="1">IF($N646,_xll.BDP($K646,O$4),"[DISABLED]")</f>
        <v>#NAME?</v>
      </c>
      <c r="P646" s="84" t="e">
        <f ca="1">IF($N646,_xll.BDP($K646,P$4),"[DISABLED]")</f>
        <v>#NAME?</v>
      </c>
      <c r="Q646" s="84" t="e">
        <f ca="1">IF($N646,_xll.BDP($K646,Q$4),"[DISABLED]")</f>
        <v>#NAME?</v>
      </c>
      <c r="R646" s="84" t="e">
        <f ca="1">IF($N646,_xll.BDH($K646,R$4,$M646),"[DISABLED]")</f>
        <v>#NAME?</v>
      </c>
      <c r="S646" s="84" t="e">
        <f ca="1">IF($N646,_xll.BDH($K646,S$4,$M646),"[DISABLED]")</f>
        <v>#NAME?</v>
      </c>
      <c r="T646" s="84" t="e">
        <f ca="1">IF($N646,_xll.BDH($K646,T$4,$M646),"[DISABLED]")</f>
        <v>#NAME?</v>
      </c>
      <c r="V646" s="106" t="s">
        <v>9223</v>
      </c>
      <c r="W646" s="107" t="s">
        <v>1055</v>
      </c>
      <c r="X646" s="108">
        <v>42276</v>
      </c>
      <c r="Y646" s="107" t="b">
        <v>1</v>
      </c>
      <c r="Z646" s="107" t="s">
        <v>7292</v>
      </c>
      <c r="AA646" s="107" t="s">
        <v>6569</v>
      </c>
      <c r="AB646" s="107" t="s">
        <v>6569</v>
      </c>
      <c r="AC646" s="107" t="s">
        <v>6569</v>
      </c>
      <c r="AD646" s="107" t="s">
        <v>6569</v>
      </c>
      <c r="AE646" s="107" t="s">
        <v>6569</v>
      </c>
    </row>
    <row r="647" spans="2:31" outlineLevel="1">
      <c r="B647" s="24" t="s">
        <v>5234</v>
      </c>
      <c r="C647" s="24" t="s">
        <v>0</v>
      </c>
      <c r="D647" s="24" t="s">
        <v>57</v>
      </c>
      <c r="E647" s="24" t="s">
        <v>46</v>
      </c>
      <c r="F647" s="24" t="s">
        <v>209</v>
      </c>
      <c r="G647" s="24">
        <v>25</v>
      </c>
      <c r="H647" s="24" t="s">
        <v>3008</v>
      </c>
      <c r="I647" s="24" t="s">
        <v>3092</v>
      </c>
      <c r="J647" s="24" t="s">
        <v>73</v>
      </c>
      <c r="K647" s="72" t="str">
        <f t="shared" si="21"/>
        <v>EUPOA10 ICPL Curncy</v>
      </c>
      <c r="L647" s="25" t="str">
        <f t="shared" si="22"/>
        <v>ICPL</v>
      </c>
      <c r="M647" s="26">
        <f t="shared" ca="1" si="22"/>
        <v>42276</v>
      </c>
      <c r="N647" s="25" t="b">
        <f t="shared" si="22"/>
        <v>1</v>
      </c>
      <c r="O647" s="84" t="e">
        <f ca="1">IF($N647,_xll.BDP($K647,O$4),"[DISABLED]")</f>
        <v>#NAME?</v>
      </c>
      <c r="P647" s="84" t="e">
        <f ca="1">IF($N647,_xll.BDP($K647,P$4),"[DISABLED]")</f>
        <v>#NAME?</v>
      </c>
      <c r="Q647" s="84" t="e">
        <f ca="1">IF($N647,_xll.BDP($K647,Q$4),"[DISABLED]")</f>
        <v>#NAME?</v>
      </c>
      <c r="R647" s="84" t="e">
        <f ca="1">IF($N647,_xll.BDH($K647,R$4,$M647),"[DISABLED]")</f>
        <v>#NAME?</v>
      </c>
      <c r="S647" s="84" t="e">
        <f ca="1">IF($N647,_xll.BDH($K647,S$4,$M647),"[DISABLED]")</f>
        <v>#NAME?</v>
      </c>
      <c r="T647" s="84" t="e">
        <f ca="1">IF($N647,_xll.BDH($K647,T$4,$M647),"[DISABLED]")</f>
        <v>#NAME?</v>
      </c>
      <c r="V647" s="106" t="s">
        <v>9224</v>
      </c>
      <c r="W647" s="107" t="s">
        <v>1055</v>
      </c>
      <c r="X647" s="108">
        <v>42276</v>
      </c>
      <c r="Y647" s="107" t="b">
        <v>1</v>
      </c>
      <c r="Z647" s="107" t="s">
        <v>7293</v>
      </c>
      <c r="AA647" s="107" t="s">
        <v>6569</v>
      </c>
      <c r="AB647" s="107" t="s">
        <v>6569</v>
      </c>
      <c r="AC647" s="107" t="s">
        <v>6569</v>
      </c>
      <c r="AD647" s="107" t="s">
        <v>6569</v>
      </c>
      <c r="AE647" s="107" t="s">
        <v>6569</v>
      </c>
    </row>
    <row r="648" spans="2:31" outlineLevel="1">
      <c r="B648" s="24" t="s">
        <v>5234</v>
      </c>
      <c r="C648" s="24" t="s">
        <v>0</v>
      </c>
      <c r="D648" s="24" t="s">
        <v>57</v>
      </c>
      <c r="E648" s="24" t="s">
        <v>46</v>
      </c>
      <c r="F648" s="24" t="s">
        <v>209</v>
      </c>
      <c r="G648" s="24">
        <v>50</v>
      </c>
      <c r="H648" s="24" t="s">
        <v>3008</v>
      </c>
      <c r="I648" s="24" t="s">
        <v>3112</v>
      </c>
      <c r="J648" s="24" t="s">
        <v>73</v>
      </c>
      <c r="K648" s="72" t="str">
        <f t="shared" si="21"/>
        <v>EUPPA10 ICPL Curncy</v>
      </c>
      <c r="L648" s="25" t="str">
        <f t="shared" si="22"/>
        <v>ICPL</v>
      </c>
      <c r="M648" s="26">
        <f t="shared" ca="1" si="22"/>
        <v>42276</v>
      </c>
      <c r="N648" s="25" t="b">
        <f t="shared" si="22"/>
        <v>1</v>
      </c>
      <c r="O648" s="84" t="e">
        <f ca="1">IF($N648,_xll.BDP($K648,O$4),"[DISABLED]")</f>
        <v>#NAME?</v>
      </c>
      <c r="P648" s="84" t="e">
        <f ca="1">IF($N648,_xll.BDP($K648,P$4),"[DISABLED]")</f>
        <v>#NAME?</v>
      </c>
      <c r="Q648" s="84" t="e">
        <f ca="1">IF($N648,_xll.BDP($K648,Q$4),"[DISABLED]")</f>
        <v>#NAME?</v>
      </c>
      <c r="R648" s="84" t="e">
        <f ca="1">IF($N648,_xll.BDH($K648,R$4,$M648),"[DISABLED]")</f>
        <v>#NAME?</v>
      </c>
      <c r="S648" s="84" t="e">
        <f ca="1">IF($N648,_xll.BDH($K648,S$4,$M648),"[DISABLED]")</f>
        <v>#NAME?</v>
      </c>
      <c r="T648" s="84" t="e">
        <f ca="1">IF($N648,_xll.BDH($K648,T$4,$M648),"[DISABLED]")</f>
        <v>#NAME?</v>
      </c>
      <c r="V648" s="106" t="s">
        <v>9225</v>
      </c>
      <c r="W648" s="107" t="s">
        <v>1055</v>
      </c>
      <c r="X648" s="108">
        <v>42276</v>
      </c>
      <c r="Y648" s="107" t="b">
        <v>1</v>
      </c>
      <c r="Z648" s="107" t="s">
        <v>7294</v>
      </c>
      <c r="AA648" s="107" t="s">
        <v>6569</v>
      </c>
      <c r="AB648" s="107" t="s">
        <v>6569</v>
      </c>
      <c r="AC648" s="107" t="s">
        <v>6569</v>
      </c>
      <c r="AD648" s="107" t="s">
        <v>6569</v>
      </c>
      <c r="AE648" s="107" t="s">
        <v>6569</v>
      </c>
    </row>
    <row r="649" spans="2:31" outlineLevel="1">
      <c r="B649" s="24" t="s">
        <v>5234</v>
      </c>
      <c r="C649" s="24" t="s">
        <v>0</v>
      </c>
      <c r="D649" s="24" t="s">
        <v>57</v>
      </c>
      <c r="E649" s="24" t="s">
        <v>46</v>
      </c>
      <c r="F649" s="24" t="s">
        <v>209</v>
      </c>
      <c r="G649" s="24">
        <v>100</v>
      </c>
      <c r="H649" s="24" t="s">
        <v>3008</v>
      </c>
      <c r="I649" s="24" t="s">
        <v>3132</v>
      </c>
      <c r="J649" s="24" t="s">
        <v>73</v>
      </c>
      <c r="K649" s="72" t="str">
        <f t="shared" si="21"/>
        <v>EUPQA10 ICPL Curncy</v>
      </c>
      <c r="L649" s="25" t="str">
        <f t="shared" si="22"/>
        <v>ICPL</v>
      </c>
      <c r="M649" s="26">
        <f t="shared" ca="1" si="22"/>
        <v>42276</v>
      </c>
      <c r="N649" s="25" t="b">
        <f t="shared" si="22"/>
        <v>1</v>
      </c>
      <c r="O649" s="84" t="e">
        <f ca="1">IF($N649,_xll.BDP($K649,O$4),"[DISABLED]")</f>
        <v>#NAME?</v>
      </c>
      <c r="P649" s="84" t="e">
        <f ca="1">IF($N649,_xll.BDP($K649,P$4),"[DISABLED]")</f>
        <v>#NAME?</v>
      </c>
      <c r="Q649" s="84" t="e">
        <f ca="1">IF($N649,_xll.BDP($K649,Q$4),"[DISABLED]")</f>
        <v>#NAME?</v>
      </c>
      <c r="R649" s="84" t="e">
        <f ca="1">IF($N649,_xll.BDH($K649,R$4,$M649),"[DISABLED]")</f>
        <v>#NAME?</v>
      </c>
      <c r="S649" s="84" t="e">
        <f ca="1">IF($N649,_xll.BDH($K649,S$4,$M649),"[DISABLED]")</f>
        <v>#NAME?</v>
      </c>
      <c r="T649" s="84" t="e">
        <f ca="1">IF($N649,_xll.BDH($K649,T$4,$M649),"[DISABLED]")</f>
        <v>#NAME?</v>
      </c>
      <c r="V649" s="106" t="s">
        <v>9226</v>
      </c>
      <c r="W649" s="107" t="s">
        <v>1055</v>
      </c>
      <c r="X649" s="108">
        <v>42276</v>
      </c>
      <c r="Y649" s="107" t="b">
        <v>1</v>
      </c>
      <c r="Z649" s="107" t="s">
        <v>7295</v>
      </c>
      <c r="AA649" s="107" t="s">
        <v>6569</v>
      </c>
      <c r="AB649" s="107" t="s">
        <v>6569</v>
      </c>
      <c r="AC649" s="107" t="s">
        <v>6569</v>
      </c>
      <c r="AD649" s="107" t="s">
        <v>6569</v>
      </c>
      <c r="AE649" s="107" t="s">
        <v>6569</v>
      </c>
    </row>
    <row r="650" spans="2:31" outlineLevel="1">
      <c r="B650" s="24" t="s">
        <v>5234</v>
      </c>
      <c r="C650" s="24" t="s">
        <v>0</v>
      </c>
      <c r="D650" s="24" t="s">
        <v>57</v>
      </c>
      <c r="E650" s="24" t="s">
        <v>46</v>
      </c>
      <c r="F650" s="24" t="s">
        <v>209</v>
      </c>
      <c r="G650" s="24">
        <v>200</v>
      </c>
      <c r="H650" s="24" t="s">
        <v>3008</v>
      </c>
      <c r="I650" s="24" t="s">
        <v>3152</v>
      </c>
      <c r="J650" s="24" t="s">
        <v>73</v>
      </c>
      <c r="K650" s="72" t="str">
        <f t="shared" si="21"/>
        <v>EUPRA10 ICPL Curncy</v>
      </c>
      <c r="L650" s="25" t="str">
        <f t="shared" si="22"/>
        <v>ICPL</v>
      </c>
      <c r="M650" s="26">
        <f t="shared" ca="1" si="22"/>
        <v>42276</v>
      </c>
      <c r="N650" s="25" t="b">
        <f t="shared" si="22"/>
        <v>1</v>
      </c>
      <c r="O650" s="84" t="e">
        <f ca="1">IF($N650,_xll.BDP($K650,O$4),"[DISABLED]")</f>
        <v>#NAME?</v>
      </c>
      <c r="P650" s="84" t="e">
        <f ca="1">IF($N650,_xll.BDP($K650,P$4),"[DISABLED]")</f>
        <v>#NAME?</v>
      </c>
      <c r="Q650" s="84" t="e">
        <f ca="1">IF($N650,_xll.BDP($K650,Q$4),"[DISABLED]")</f>
        <v>#NAME?</v>
      </c>
      <c r="R650" s="84" t="e">
        <f ca="1">IF($N650,_xll.BDH($K650,R$4,$M650),"[DISABLED]")</f>
        <v>#NAME?</v>
      </c>
      <c r="S650" s="84" t="e">
        <f ca="1">IF($N650,_xll.BDH($K650,S$4,$M650),"[DISABLED]")</f>
        <v>#NAME?</v>
      </c>
      <c r="T650" s="84" t="e">
        <f ca="1">IF($N650,_xll.BDH($K650,T$4,$M650),"[DISABLED]")</f>
        <v>#NAME?</v>
      </c>
      <c r="V650" s="106" t="s">
        <v>9227</v>
      </c>
      <c r="W650" s="107" t="s">
        <v>1055</v>
      </c>
      <c r="X650" s="108">
        <v>42276</v>
      </c>
      <c r="Y650" s="107" t="b">
        <v>1</v>
      </c>
      <c r="Z650" s="107" t="s">
        <v>7296</v>
      </c>
      <c r="AA650" s="107" t="s">
        <v>6569</v>
      </c>
      <c r="AB650" s="107" t="s">
        <v>6569</v>
      </c>
      <c r="AC650" s="107" t="s">
        <v>6569</v>
      </c>
      <c r="AD650" s="107" t="s">
        <v>6569</v>
      </c>
      <c r="AE650" s="107" t="s">
        <v>6569</v>
      </c>
    </row>
    <row r="651" spans="2:31" outlineLevel="1">
      <c r="K651" s="72"/>
      <c r="L651" s="25"/>
      <c r="M651" s="26"/>
      <c r="N651" s="25"/>
      <c r="O651" s="84"/>
      <c r="P651" s="84"/>
      <c r="Q651" s="84"/>
      <c r="R651" s="84"/>
      <c r="S651" s="84"/>
      <c r="T651" s="84"/>
      <c r="V651" s="106"/>
      <c r="W651" s="107"/>
      <c r="X651" s="108"/>
      <c r="Y651" s="107"/>
      <c r="Z651" s="107"/>
      <c r="AA651" s="107"/>
      <c r="AB651" s="107"/>
      <c r="AC651" s="107"/>
      <c r="AD651" s="107"/>
      <c r="AE651" s="107"/>
    </row>
    <row r="652" spans="2:31" outlineLevel="1">
      <c r="B652" s="24" t="s">
        <v>5234</v>
      </c>
      <c r="C652" s="24" t="s">
        <v>0</v>
      </c>
      <c r="D652" s="24" t="s">
        <v>57</v>
      </c>
      <c r="E652" s="24" t="s">
        <v>46</v>
      </c>
      <c r="F652" s="24" t="s">
        <v>54</v>
      </c>
      <c r="G652" s="24">
        <v>-200</v>
      </c>
      <c r="H652" s="24" t="s">
        <v>3008</v>
      </c>
      <c r="I652" s="24" t="s">
        <v>3019</v>
      </c>
      <c r="J652" s="24" t="s">
        <v>73</v>
      </c>
      <c r="K652" s="72" t="str">
        <f t="shared" si="21"/>
        <v>EUPKC10 ICPL Curncy</v>
      </c>
      <c r="L652" s="25" t="str">
        <f t="shared" si="22"/>
        <v>ICPL</v>
      </c>
      <c r="M652" s="26">
        <f t="shared" ca="1" si="22"/>
        <v>42276</v>
      </c>
      <c r="N652" s="25" t="b">
        <f t="shared" si="22"/>
        <v>1</v>
      </c>
      <c r="O652" s="84" t="e">
        <f ca="1">IF($N652,_xll.BDP($K652,O$4),"[DISABLED]")</f>
        <v>#NAME?</v>
      </c>
      <c r="P652" s="84" t="e">
        <f ca="1">IF($N652,_xll.BDP($K652,P$4),"[DISABLED]")</f>
        <v>#NAME?</v>
      </c>
      <c r="Q652" s="84" t="e">
        <f ca="1">IF($N652,_xll.BDP($K652,Q$4),"[DISABLED]")</f>
        <v>#NAME?</v>
      </c>
      <c r="R652" s="84" t="e">
        <f ca="1">IF($N652,_xll.BDH($K652,R$4,$M652),"[DISABLED]")</f>
        <v>#NAME?</v>
      </c>
      <c r="S652" s="84" t="e">
        <f ca="1">IF($N652,_xll.BDH($K652,S$4,$M652),"[DISABLED]")</f>
        <v>#NAME?</v>
      </c>
      <c r="T652" s="84" t="e">
        <f ca="1">IF($N652,_xll.BDH($K652,T$4,$M652),"[DISABLED]")</f>
        <v>#NAME?</v>
      </c>
      <c r="V652" s="106" t="s">
        <v>9228</v>
      </c>
      <c r="W652" s="107" t="s">
        <v>1055</v>
      </c>
      <c r="X652" s="108">
        <v>42276</v>
      </c>
      <c r="Y652" s="107" t="b">
        <v>1</v>
      </c>
      <c r="Z652" s="107" t="s">
        <v>7297</v>
      </c>
      <c r="AA652" s="107" t="s">
        <v>6569</v>
      </c>
      <c r="AB652" s="107" t="s">
        <v>6569</v>
      </c>
      <c r="AC652" s="107" t="s">
        <v>6569</v>
      </c>
      <c r="AD652" s="107" t="s">
        <v>6569</v>
      </c>
      <c r="AE652" s="107" t="s">
        <v>6569</v>
      </c>
    </row>
    <row r="653" spans="2:31" outlineLevel="1">
      <c r="B653" s="24" t="s">
        <v>5234</v>
      </c>
      <c r="C653" s="24" t="s">
        <v>0</v>
      </c>
      <c r="D653" s="24" t="s">
        <v>57</v>
      </c>
      <c r="E653" s="24" t="s">
        <v>46</v>
      </c>
      <c r="F653" s="24" t="s">
        <v>54</v>
      </c>
      <c r="G653" s="24">
        <v>-100</v>
      </c>
      <c r="H653" s="24" t="s">
        <v>3008</v>
      </c>
      <c r="I653" s="24" t="s">
        <v>3039</v>
      </c>
      <c r="J653" s="24" t="s">
        <v>73</v>
      </c>
      <c r="K653" s="72" t="str">
        <f t="shared" si="21"/>
        <v>EUPLC10 ICPL Curncy</v>
      </c>
      <c r="L653" s="25" t="str">
        <f t="shared" si="22"/>
        <v>ICPL</v>
      </c>
      <c r="M653" s="26">
        <f t="shared" ca="1" si="22"/>
        <v>42276</v>
      </c>
      <c r="N653" s="25" t="b">
        <f t="shared" si="22"/>
        <v>1</v>
      </c>
      <c r="O653" s="84" t="e">
        <f ca="1">IF($N653,_xll.BDP($K653,O$4),"[DISABLED]")</f>
        <v>#NAME?</v>
      </c>
      <c r="P653" s="84" t="e">
        <f ca="1">IF($N653,_xll.BDP($K653,P$4),"[DISABLED]")</f>
        <v>#NAME?</v>
      </c>
      <c r="Q653" s="84" t="e">
        <f ca="1">IF($N653,_xll.BDP($K653,Q$4),"[DISABLED]")</f>
        <v>#NAME?</v>
      </c>
      <c r="R653" s="84" t="e">
        <f ca="1">IF($N653,_xll.BDH($K653,R$4,$M653),"[DISABLED]")</f>
        <v>#NAME?</v>
      </c>
      <c r="S653" s="84" t="e">
        <f ca="1">IF($N653,_xll.BDH($K653,S$4,$M653),"[DISABLED]")</f>
        <v>#NAME?</v>
      </c>
      <c r="T653" s="84" t="e">
        <f ca="1">IF($N653,_xll.BDH($K653,T$4,$M653),"[DISABLED]")</f>
        <v>#NAME?</v>
      </c>
      <c r="V653" s="106" t="s">
        <v>9229</v>
      </c>
      <c r="W653" s="107" t="s">
        <v>1055</v>
      </c>
      <c r="X653" s="108">
        <v>42276</v>
      </c>
      <c r="Y653" s="107" t="b">
        <v>1</v>
      </c>
      <c r="Z653" s="107" t="s">
        <v>7298</v>
      </c>
      <c r="AA653" s="107" t="s">
        <v>6569</v>
      </c>
      <c r="AB653" s="107" t="s">
        <v>6569</v>
      </c>
      <c r="AC653" s="107" t="s">
        <v>6569</v>
      </c>
      <c r="AD653" s="107" t="s">
        <v>6569</v>
      </c>
      <c r="AE653" s="107" t="s">
        <v>6569</v>
      </c>
    </row>
    <row r="654" spans="2:31" outlineLevel="1">
      <c r="B654" s="24" t="s">
        <v>5234</v>
      </c>
      <c r="C654" s="24" t="s">
        <v>0</v>
      </c>
      <c r="D654" s="24" t="s">
        <v>57</v>
      </c>
      <c r="E654" s="24" t="s">
        <v>46</v>
      </c>
      <c r="F654" s="24" t="s">
        <v>54</v>
      </c>
      <c r="G654" s="24">
        <v>-50</v>
      </c>
      <c r="H654" s="24" t="s">
        <v>3008</v>
      </c>
      <c r="I654" s="24" t="s">
        <v>3059</v>
      </c>
      <c r="J654" s="24" t="s">
        <v>73</v>
      </c>
      <c r="K654" s="72" t="str">
        <f t="shared" si="21"/>
        <v>EUPMC10 ICPL Curncy</v>
      </c>
      <c r="L654" s="25" t="str">
        <f t="shared" si="22"/>
        <v>ICPL</v>
      </c>
      <c r="M654" s="26">
        <f t="shared" ca="1" si="22"/>
        <v>42276</v>
      </c>
      <c r="N654" s="25" t="b">
        <f t="shared" si="22"/>
        <v>1</v>
      </c>
      <c r="O654" s="84" t="e">
        <f ca="1">IF($N654,_xll.BDP($K654,O$4),"[DISABLED]")</f>
        <v>#NAME?</v>
      </c>
      <c r="P654" s="84" t="e">
        <f ca="1">IF($N654,_xll.BDP($K654,P$4),"[DISABLED]")</f>
        <v>#NAME?</v>
      </c>
      <c r="Q654" s="84" t="e">
        <f ca="1">IF($N654,_xll.BDP($K654,Q$4),"[DISABLED]")</f>
        <v>#NAME?</v>
      </c>
      <c r="R654" s="84" t="e">
        <f ca="1">IF($N654,_xll.BDH($K654,R$4,$M654),"[DISABLED]")</f>
        <v>#NAME?</v>
      </c>
      <c r="S654" s="84" t="e">
        <f ca="1">IF($N654,_xll.BDH($K654,S$4,$M654),"[DISABLED]")</f>
        <v>#NAME?</v>
      </c>
      <c r="T654" s="84" t="e">
        <f ca="1">IF($N654,_xll.BDH($K654,T$4,$M654),"[DISABLED]")</f>
        <v>#NAME?</v>
      </c>
      <c r="V654" s="106" t="s">
        <v>9230</v>
      </c>
      <c r="W654" s="107" t="s">
        <v>1055</v>
      </c>
      <c r="X654" s="108">
        <v>42276</v>
      </c>
      <c r="Y654" s="107" t="b">
        <v>1</v>
      </c>
      <c r="Z654" s="107" t="s">
        <v>7299</v>
      </c>
      <c r="AA654" s="107" t="s">
        <v>6569</v>
      </c>
      <c r="AB654" s="107" t="s">
        <v>6569</v>
      </c>
      <c r="AC654" s="107" t="s">
        <v>6569</v>
      </c>
      <c r="AD654" s="107" t="s">
        <v>6569</v>
      </c>
      <c r="AE654" s="107" t="s">
        <v>6569</v>
      </c>
    </row>
    <row r="655" spans="2:31" outlineLevel="1">
      <c r="B655" s="24" t="s">
        <v>5234</v>
      </c>
      <c r="C655" s="24" t="s">
        <v>0</v>
      </c>
      <c r="D655" s="24" t="s">
        <v>57</v>
      </c>
      <c r="E655" s="24" t="s">
        <v>46</v>
      </c>
      <c r="F655" s="24" t="s">
        <v>54</v>
      </c>
      <c r="G655" s="24">
        <v>-25</v>
      </c>
      <c r="H655" s="24" t="s">
        <v>3008</v>
      </c>
      <c r="I655" s="24" t="s">
        <v>3079</v>
      </c>
      <c r="J655" s="24" t="s">
        <v>73</v>
      </c>
      <c r="K655" s="72" t="str">
        <f t="shared" si="21"/>
        <v>EUPNC10 ICPL Curncy</v>
      </c>
      <c r="L655" s="25" t="str">
        <f t="shared" si="22"/>
        <v>ICPL</v>
      </c>
      <c r="M655" s="26">
        <f t="shared" ca="1" si="22"/>
        <v>42276</v>
      </c>
      <c r="N655" s="25" t="b">
        <f t="shared" si="22"/>
        <v>1</v>
      </c>
      <c r="O655" s="84" t="e">
        <f ca="1">IF($N655,_xll.BDP($K655,O$4),"[DISABLED]")</f>
        <v>#NAME?</v>
      </c>
      <c r="P655" s="84" t="e">
        <f ca="1">IF($N655,_xll.BDP($K655,P$4),"[DISABLED]")</f>
        <v>#NAME?</v>
      </c>
      <c r="Q655" s="84" t="e">
        <f ca="1">IF($N655,_xll.BDP($K655,Q$4),"[DISABLED]")</f>
        <v>#NAME?</v>
      </c>
      <c r="R655" s="84" t="e">
        <f ca="1">IF($N655,_xll.BDH($K655,R$4,$M655),"[DISABLED]")</f>
        <v>#NAME?</v>
      </c>
      <c r="S655" s="84" t="e">
        <f ca="1">IF($N655,_xll.BDH($K655,S$4,$M655),"[DISABLED]")</f>
        <v>#NAME?</v>
      </c>
      <c r="T655" s="84" t="e">
        <f ca="1">IF($N655,_xll.BDH($K655,T$4,$M655),"[DISABLED]")</f>
        <v>#NAME?</v>
      </c>
      <c r="V655" s="106" t="s">
        <v>9231</v>
      </c>
      <c r="W655" s="107" t="s">
        <v>1055</v>
      </c>
      <c r="X655" s="108">
        <v>42276</v>
      </c>
      <c r="Y655" s="107" t="b">
        <v>1</v>
      </c>
      <c r="Z655" s="107" t="s">
        <v>7300</v>
      </c>
      <c r="AA655" s="107" t="s">
        <v>6569</v>
      </c>
      <c r="AB655" s="107" t="s">
        <v>6569</v>
      </c>
      <c r="AC655" s="107" t="s">
        <v>6569</v>
      </c>
      <c r="AD655" s="107" t="s">
        <v>6569</v>
      </c>
      <c r="AE655" s="107" t="s">
        <v>6569</v>
      </c>
    </row>
    <row r="656" spans="2:31" outlineLevel="1">
      <c r="B656" s="24" t="s">
        <v>5234</v>
      </c>
      <c r="C656" s="24" t="s">
        <v>0</v>
      </c>
      <c r="D656" s="24" t="s">
        <v>57</v>
      </c>
      <c r="E656" s="24" t="s">
        <v>46</v>
      </c>
      <c r="F656" s="24" t="s">
        <v>54</v>
      </c>
      <c r="G656" s="24">
        <v>25</v>
      </c>
      <c r="H656" s="24" t="s">
        <v>3008</v>
      </c>
      <c r="I656" s="24" t="s">
        <v>3099</v>
      </c>
      <c r="J656" s="24" t="s">
        <v>73</v>
      </c>
      <c r="K656" s="72" t="str">
        <f t="shared" si="21"/>
        <v>EUPOC10 ICPL Curncy</v>
      </c>
      <c r="L656" s="25" t="str">
        <f t="shared" si="22"/>
        <v>ICPL</v>
      </c>
      <c r="M656" s="26">
        <f t="shared" ca="1" si="22"/>
        <v>42276</v>
      </c>
      <c r="N656" s="25" t="b">
        <f t="shared" si="22"/>
        <v>1</v>
      </c>
      <c r="O656" s="84" t="e">
        <f ca="1">IF($N656,_xll.BDP($K656,O$4),"[DISABLED]")</f>
        <v>#NAME?</v>
      </c>
      <c r="P656" s="84" t="e">
        <f ca="1">IF($N656,_xll.BDP($K656,P$4),"[DISABLED]")</f>
        <v>#NAME?</v>
      </c>
      <c r="Q656" s="84" t="e">
        <f ca="1">IF($N656,_xll.BDP($K656,Q$4),"[DISABLED]")</f>
        <v>#NAME?</v>
      </c>
      <c r="R656" s="84" t="e">
        <f ca="1">IF($N656,_xll.BDH($K656,R$4,$M656),"[DISABLED]")</f>
        <v>#NAME?</v>
      </c>
      <c r="S656" s="84" t="e">
        <f ca="1">IF($N656,_xll.BDH($K656,S$4,$M656),"[DISABLED]")</f>
        <v>#NAME?</v>
      </c>
      <c r="T656" s="84" t="e">
        <f ca="1">IF($N656,_xll.BDH($K656,T$4,$M656),"[DISABLED]")</f>
        <v>#NAME?</v>
      </c>
      <c r="V656" s="106" t="s">
        <v>9232</v>
      </c>
      <c r="W656" s="107" t="s">
        <v>1055</v>
      </c>
      <c r="X656" s="108">
        <v>42276</v>
      </c>
      <c r="Y656" s="107" t="b">
        <v>1</v>
      </c>
      <c r="Z656" s="107" t="s">
        <v>7301</v>
      </c>
      <c r="AA656" s="107" t="s">
        <v>6569</v>
      </c>
      <c r="AB656" s="107" t="s">
        <v>6569</v>
      </c>
      <c r="AC656" s="107" t="s">
        <v>6569</v>
      </c>
      <c r="AD656" s="107" t="s">
        <v>6569</v>
      </c>
      <c r="AE656" s="107" t="s">
        <v>6569</v>
      </c>
    </row>
    <row r="657" spans="2:31" outlineLevel="1">
      <c r="B657" s="24" t="s">
        <v>5234</v>
      </c>
      <c r="C657" s="24" t="s">
        <v>0</v>
      </c>
      <c r="D657" s="24" t="s">
        <v>57</v>
      </c>
      <c r="E657" s="24" t="s">
        <v>46</v>
      </c>
      <c r="F657" s="24" t="s">
        <v>54</v>
      </c>
      <c r="G657" s="24">
        <v>50</v>
      </c>
      <c r="H657" s="24" t="s">
        <v>3008</v>
      </c>
      <c r="I657" s="24" t="s">
        <v>3119</v>
      </c>
      <c r="J657" s="24" t="s">
        <v>73</v>
      </c>
      <c r="K657" s="72" t="str">
        <f t="shared" si="21"/>
        <v>EUPPC10 ICPL Curncy</v>
      </c>
      <c r="L657" s="25" t="str">
        <f t="shared" si="22"/>
        <v>ICPL</v>
      </c>
      <c r="M657" s="26">
        <f t="shared" ca="1" si="22"/>
        <v>42276</v>
      </c>
      <c r="N657" s="25" t="b">
        <f t="shared" si="22"/>
        <v>1</v>
      </c>
      <c r="O657" s="84" t="e">
        <f ca="1">IF($N657,_xll.BDP($K657,O$4),"[DISABLED]")</f>
        <v>#NAME?</v>
      </c>
      <c r="P657" s="84" t="e">
        <f ca="1">IF($N657,_xll.BDP($K657,P$4),"[DISABLED]")</f>
        <v>#NAME?</v>
      </c>
      <c r="Q657" s="84" t="e">
        <f ca="1">IF($N657,_xll.BDP($K657,Q$4),"[DISABLED]")</f>
        <v>#NAME?</v>
      </c>
      <c r="R657" s="84" t="e">
        <f ca="1">IF($N657,_xll.BDH($K657,R$4,$M657),"[DISABLED]")</f>
        <v>#NAME?</v>
      </c>
      <c r="S657" s="84" t="e">
        <f ca="1">IF($N657,_xll.BDH($K657,S$4,$M657),"[DISABLED]")</f>
        <v>#NAME?</v>
      </c>
      <c r="T657" s="84" t="e">
        <f ca="1">IF($N657,_xll.BDH($K657,T$4,$M657),"[DISABLED]")</f>
        <v>#NAME?</v>
      </c>
      <c r="V657" s="106" t="s">
        <v>9233</v>
      </c>
      <c r="W657" s="107" t="s">
        <v>1055</v>
      </c>
      <c r="X657" s="108">
        <v>42276</v>
      </c>
      <c r="Y657" s="107" t="b">
        <v>1</v>
      </c>
      <c r="Z657" s="107" t="s">
        <v>7302</v>
      </c>
      <c r="AA657" s="107" t="s">
        <v>6569</v>
      </c>
      <c r="AB657" s="107" t="s">
        <v>6569</v>
      </c>
      <c r="AC657" s="107" t="s">
        <v>6569</v>
      </c>
      <c r="AD657" s="107" t="s">
        <v>6569</v>
      </c>
      <c r="AE657" s="107" t="s">
        <v>6569</v>
      </c>
    </row>
    <row r="658" spans="2:31" outlineLevel="1">
      <c r="B658" s="24" t="s">
        <v>5234</v>
      </c>
      <c r="C658" s="24" t="s">
        <v>0</v>
      </c>
      <c r="D658" s="24" t="s">
        <v>57</v>
      </c>
      <c r="E658" s="24" t="s">
        <v>46</v>
      </c>
      <c r="F658" s="24" t="s">
        <v>54</v>
      </c>
      <c r="G658" s="24">
        <v>100</v>
      </c>
      <c r="H658" s="24" t="s">
        <v>3008</v>
      </c>
      <c r="I658" s="24" t="s">
        <v>3139</v>
      </c>
      <c r="J658" s="24" t="s">
        <v>73</v>
      </c>
      <c r="K658" s="72" t="str">
        <f t="shared" si="21"/>
        <v>EUPQC10 ICPL Curncy</v>
      </c>
      <c r="L658" s="25" t="str">
        <f t="shared" si="22"/>
        <v>ICPL</v>
      </c>
      <c r="M658" s="26">
        <f t="shared" ca="1" si="22"/>
        <v>42276</v>
      </c>
      <c r="N658" s="25" t="b">
        <f t="shared" si="22"/>
        <v>1</v>
      </c>
      <c r="O658" s="84" t="e">
        <f ca="1">IF($N658,_xll.BDP($K658,O$4),"[DISABLED]")</f>
        <v>#NAME?</v>
      </c>
      <c r="P658" s="84" t="e">
        <f ca="1">IF($N658,_xll.BDP($K658,P$4),"[DISABLED]")</f>
        <v>#NAME?</v>
      </c>
      <c r="Q658" s="84" t="e">
        <f ca="1">IF($N658,_xll.BDP($K658,Q$4),"[DISABLED]")</f>
        <v>#NAME?</v>
      </c>
      <c r="R658" s="84" t="e">
        <f ca="1">IF($N658,_xll.BDH($K658,R$4,$M658),"[DISABLED]")</f>
        <v>#NAME?</v>
      </c>
      <c r="S658" s="84" t="e">
        <f ca="1">IF($N658,_xll.BDH($K658,S$4,$M658),"[DISABLED]")</f>
        <v>#NAME?</v>
      </c>
      <c r="T658" s="84" t="e">
        <f ca="1">IF($N658,_xll.BDH($K658,T$4,$M658),"[DISABLED]")</f>
        <v>#NAME?</v>
      </c>
      <c r="V658" s="106" t="s">
        <v>9234</v>
      </c>
      <c r="W658" s="107" t="s">
        <v>1055</v>
      </c>
      <c r="X658" s="108">
        <v>42276</v>
      </c>
      <c r="Y658" s="107" t="b">
        <v>1</v>
      </c>
      <c r="Z658" s="107" t="s">
        <v>7303</v>
      </c>
      <c r="AA658" s="107" t="s">
        <v>6569</v>
      </c>
      <c r="AB658" s="107" t="s">
        <v>6569</v>
      </c>
      <c r="AC658" s="107" t="s">
        <v>6569</v>
      </c>
      <c r="AD658" s="107" t="s">
        <v>6569</v>
      </c>
      <c r="AE658" s="107" t="s">
        <v>6569</v>
      </c>
    </row>
    <row r="659" spans="2:31" outlineLevel="1">
      <c r="B659" s="24" t="s">
        <v>5234</v>
      </c>
      <c r="C659" s="24" t="s">
        <v>0</v>
      </c>
      <c r="D659" s="24" t="s">
        <v>57</v>
      </c>
      <c r="E659" s="24" t="s">
        <v>46</v>
      </c>
      <c r="F659" s="24" t="s">
        <v>54</v>
      </c>
      <c r="G659" s="24">
        <v>200</v>
      </c>
      <c r="H659" s="24" t="s">
        <v>3008</v>
      </c>
      <c r="I659" s="24" t="s">
        <v>3159</v>
      </c>
      <c r="J659" s="24" t="s">
        <v>73</v>
      </c>
      <c r="K659" s="72" t="str">
        <f t="shared" si="21"/>
        <v>EUPRC10 ICPL Curncy</v>
      </c>
      <c r="L659" s="25" t="str">
        <f t="shared" si="22"/>
        <v>ICPL</v>
      </c>
      <c r="M659" s="26">
        <f t="shared" ca="1" si="22"/>
        <v>42276</v>
      </c>
      <c r="N659" s="25" t="b">
        <f t="shared" si="22"/>
        <v>1</v>
      </c>
      <c r="O659" s="84" t="e">
        <f ca="1">IF($N659,_xll.BDP($K659,O$4),"[DISABLED]")</f>
        <v>#NAME?</v>
      </c>
      <c r="P659" s="84" t="e">
        <f ca="1">IF($N659,_xll.BDP($K659,P$4),"[DISABLED]")</f>
        <v>#NAME?</v>
      </c>
      <c r="Q659" s="84" t="e">
        <f ca="1">IF($N659,_xll.BDP($K659,Q$4),"[DISABLED]")</f>
        <v>#NAME?</v>
      </c>
      <c r="R659" s="84" t="e">
        <f ca="1">IF($N659,_xll.BDH($K659,R$4,$M659),"[DISABLED]")</f>
        <v>#NAME?</v>
      </c>
      <c r="S659" s="84" t="e">
        <f ca="1">IF($N659,_xll.BDH($K659,S$4,$M659),"[DISABLED]")</f>
        <v>#NAME?</v>
      </c>
      <c r="T659" s="84" t="e">
        <f ca="1">IF($N659,_xll.BDH($K659,T$4,$M659),"[DISABLED]")</f>
        <v>#NAME?</v>
      </c>
      <c r="V659" s="106" t="s">
        <v>9235</v>
      </c>
      <c r="W659" s="107" t="s">
        <v>1055</v>
      </c>
      <c r="X659" s="108">
        <v>42276</v>
      </c>
      <c r="Y659" s="107" t="b">
        <v>1</v>
      </c>
      <c r="Z659" s="107" t="s">
        <v>7304</v>
      </c>
      <c r="AA659" s="107" t="s">
        <v>6569</v>
      </c>
      <c r="AB659" s="107" t="s">
        <v>6569</v>
      </c>
      <c r="AC659" s="107" t="s">
        <v>6569</v>
      </c>
      <c r="AD659" s="107" t="s">
        <v>6569</v>
      </c>
      <c r="AE659" s="107" t="s">
        <v>6569</v>
      </c>
    </row>
    <row r="660" spans="2:31" outlineLevel="1">
      <c r="K660" s="72"/>
      <c r="L660" s="25"/>
      <c r="M660" s="26"/>
      <c r="N660" s="25"/>
      <c r="O660" s="84"/>
      <c r="P660" s="84"/>
      <c r="Q660" s="84"/>
      <c r="R660" s="84"/>
      <c r="S660" s="84"/>
      <c r="T660" s="84"/>
      <c r="V660" s="106"/>
      <c r="W660" s="107"/>
      <c r="X660" s="108"/>
      <c r="Y660" s="107"/>
      <c r="Z660" s="107"/>
      <c r="AA660" s="107"/>
      <c r="AB660" s="107"/>
      <c r="AC660" s="107"/>
      <c r="AD660" s="107"/>
      <c r="AE660" s="107"/>
    </row>
    <row r="661" spans="2:31" outlineLevel="1">
      <c r="B661" s="24" t="s">
        <v>5234</v>
      </c>
      <c r="C661" s="24" t="s">
        <v>0</v>
      </c>
      <c r="D661" s="24" t="s">
        <v>57</v>
      </c>
      <c r="E661" s="24" t="s">
        <v>46</v>
      </c>
      <c r="F661" s="24" t="s">
        <v>58</v>
      </c>
      <c r="G661" s="24">
        <v>-200</v>
      </c>
      <c r="H661" s="24" t="s">
        <v>3008</v>
      </c>
      <c r="I661" s="24" t="s">
        <v>3026</v>
      </c>
      <c r="J661" s="24" t="s">
        <v>73</v>
      </c>
      <c r="K661" s="72" t="str">
        <f t="shared" si="21"/>
        <v>EUPKF10 ICPL Curncy</v>
      </c>
      <c r="L661" s="25" t="str">
        <f t="shared" si="22"/>
        <v>ICPL</v>
      </c>
      <c r="M661" s="26">
        <f t="shared" ca="1" si="22"/>
        <v>42276</v>
      </c>
      <c r="N661" s="25" t="b">
        <f t="shared" si="22"/>
        <v>1</v>
      </c>
      <c r="O661" s="84" t="e">
        <f ca="1">IF($N661,_xll.BDP($K661,O$4),"[DISABLED]")</f>
        <v>#NAME?</v>
      </c>
      <c r="P661" s="84" t="e">
        <f ca="1">IF($N661,_xll.BDP($K661,P$4),"[DISABLED]")</f>
        <v>#NAME?</v>
      </c>
      <c r="Q661" s="84" t="e">
        <f ca="1">IF($N661,_xll.BDP($K661,Q$4),"[DISABLED]")</f>
        <v>#NAME?</v>
      </c>
      <c r="R661" s="84" t="e">
        <f ca="1">IF($N661,_xll.BDH($K661,R$4,$M661),"[DISABLED]")</f>
        <v>#NAME?</v>
      </c>
      <c r="S661" s="84" t="e">
        <f ca="1">IF($N661,_xll.BDH($K661,S$4,$M661),"[DISABLED]")</f>
        <v>#NAME?</v>
      </c>
      <c r="T661" s="84" t="e">
        <f ca="1">IF($N661,_xll.BDH($K661,T$4,$M661),"[DISABLED]")</f>
        <v>#NAME?</v>
      </c>
      <c r="V661" s="106" t="s">
        <v>9236</v>
      </c>
      <c r="W661" s="107" t="s">
        <v>1055</v>
      </c>
      <c r="X661" s="108">
        <v>42276</v>
      </c>
      <c r="Y661" s="107" t="b">
        <v>1</v>
      </c>
      <c r="Z661" s="107" t="s">
        <v>7305</v>
      </c>
      <c r="AA661" s="107" t="s">
        <v>6569</v>
      </c>
      <c r="AB661" s="107" t="s">
        <v>6569</v>
      </c>
      <c r="AC661" s="107" t="s">
        <v>6569</v>
      </c>
      <c r="AD661" s="107" t="s">
        <v>6569</v>
      </c>
      <c r="AE661" s="107" t="s">
        <v>6569</v>
      </c>
    </row>
    <row r="662" spans="2:31" outlineLevel="1">
      <c r="B662" s="24" t="s">
        <v>5234</v>
      </c>
      <c r="C662" s="24" t="s">
        <v>0</v>
      </c>
      <c r="D662" s="24" t="s">
        <v>57</v>
      </c>
      <c r="E662" s="24" t="s">
        <v>46</v>
      </c>
      <c r="F662" s="24" t="s">
        <v>58</v>
      </c>
      <c r="G662" s="24">
        <v>-100</v>
      </c>
      <c r="H662" s="24" t="s">
        <v>3008</v>
      </c>
      <c r="I662" s="24" t="s">
        <v>3046</v>
      </c>
      <c r="J662" s="24" t="s">
        <v>73</v>
      </c>
      <c r="K662" s="72" t="str">
        <f t="shared" si="21"/>
        <v>EUPLF10 ICPL Curncy</v>
      </c>
      <c r="L662" s="25" t="str">
        <f t="shared" si="22"/>
        <v>ICPL</v>
      </c>
      <c r="M662" s="26">
        <f t="shared" ca="1" si="22"/>
        <v>42276</v>
      </c>
      <c r="N662" s="25" t="b">
        <f t="shared" si="22"/>
        <v>1</v>
      </c>
      <c r="O662" s="84" t="e">
        <f ca="1">IF($N662,_xll.BDP($K662,O$4),"[DISABLED]")</f>
        <v>#NAME?</v>
      </c>
      <c r="P662" s="84" t="e">
        <f ca="1">IF($N662,_xll.BDP($K662,P$4),"[DISABLED]")</f>
        <v>#NAME?</v>
      </c>
      <c r="Q662" s="84" t="e">
        <f ca="1">IF($N662,_xll.BDP($K662,Q$4),"[DISABLED]")</f>
        <v>#NAME?</v>
      </c>
      <c r="R662" s="84" t="e">
        <f ca="1">IF($N662,_xll.BDH($K662,R$4,$M662),"[DISABLED]")</f>
        <v>#NAME?</v>
      </c>
      <c r="S662" s="84" t="e">
        <f ca="1">IF($N662,_xll.BDH($K662,S$4,$M662),"[DISABLED]")</f>
        <v>#NAME?</v>
      </c>
      <c r="T662" s="84" t="e">
        <f ca="1">IF($N662,_xll.BDH($K662,T$4,$M662),"[DISABLED]")</f>
        <v>#NAME?</v>
      </c>
      <c r="V662" s="106" t="s">
        <v>9237</v>
      </c>
      <c r="W662" s="107" t="s">
        <v>1055</v>
      </c>
      <c r="X662" s="108">
        <v>42276</v>
      </c>
      <c r="Y662" s="107" t="b">
        <v>1</v>
      </c>
      <c r="Z662" s="107" t="s">
        <v>7306</v>
      </c>
      <c r="AA662" s="107" t="s">
        <v>6569</v>
      </c>
      <c r="AB662" s="107" t="s">
        <v>6569</v>
      </c>
      <c r="AC662" s="107" t="s">
        <v>6569</v>
      </c>
      <c r="AD662" s="107" t="s">
        <v>6569</v>
      </c>
      <c r="AE662" s="107" t="s">
        <v>6569</v>
      </c>
    </row>
    <row r="663" spans="2:31" outlineLevel="1">
      <c r="B663" s="24" t="s">
        <v>5234</v>
      </c>
      <c r="C663" s="24" t="s">
        <v>0</v>
      </c>
      <c r="D663" s="24" t="s">
        <v>57</v>
      </c>
      <c r="E663" s="24" t="s">
        <v>46</v>
      </c>
      <c r="F663" s="24" t="s">
        <v>58</v>
      </c>
      <c r="G663" s="24">
        <v>-50</v>
      </c>
      <c r="H663" s="24" t="s">
        <v>3008</v>
      </c>
      <c r="I663" s="24" t="s">
        <v>3066</v>
      </c>
      <c r="J663" s="24" t="s">
        <v>73</v>
      </c>
      <c r="K663" s="72" t="str">
        <f t="shared" si="21"/>
        <v>EUPMF10 ICPL Curncy</v>
      </c>
      <c r="L663" s="25" t="str">
        <f t="shared" si="22"/>
        <v>ICPL</v>
      </c>
      <c r="M663" s="26">
        <f t="shared" ca="1" si="22"/>
        <v>42276</v>
      </c>
      <c r="N663" s="25" t="b">
        <f t="shared" si="22"/>
        <v>1</v>
      </c>
      <c r="O663" s="84" t="e">
        <f ca="1">IF($N663,_xll.BDP($K663,O$4),"[DISABLED]")</f>
        <v>#NAME?</v>
      </c>
      <c r="P663" s="84" t="e">
        <f ca="1">IF($N663,_xll.BDP($K663,P$4),"[DISABLED]")</f>
        <v>#NAME?</v>
      </c>
      <c r="Q663" s="84" t="e">
        <f ca="1">IF($N663,_xll.BDP($K663,Q$4),"[DISABLED]")</f>
        <v>#NAME?</v>
      </c>
      <c r="R663" s="84" t="e">
        <f ca="1">IF($N663,_xll.BDH($K663,R$4,$M663),"[DISABLED]")</f>
        <v>#NAME?</v>
      </c>
      <c r="S663" s="84" t="e">
        <f ca="1">IF($N663,_xll.BDH($K663,S$4,$M663),"[DISABLED]")</f>
        <v>#NAME?</v>
      </c>
      <c r="T663" s="84" t="e">
        <f ca="1">IF($N663,_xll.BDH($K663,T$4,$M663),"[DISABLED]")</f>
        <v>#NAME?</v>
      </c>
      <c r="V663" s="106" t="s">
        <v>9238</v>
      </c>
      <c r="W663" s="107" t="s">
        <v>1055</v>
      </c>
      <c r="X663" s="108">
        <v>42276</v>
      </c>
      <c r="Y663" s="107" t="b">
        <v>1</v>
      </c>
      <c r="Z663" s="107" t="s">
        <v>7307</v>
      </c>
      <c r="AA663" s="107" t="s">
        <v>6569</v>
      </c>
      <c r="AB663" s="107" t="s">
        <v>6569</v>
      </c>
      <c r="AC663" s="107" t="s">
        <v>6569</v>
      </c>
      <c r="AD663" s="107" t="s">
        <v>6569</v>
      </c>
      <c r="AE663" s="107" t="s">
        <v>6569</v>
      </c>
    </row>
    <row r="664" spans="2:31" outlineLevel="1">
      <c r="B664" s="24" t="s">
        <v>5234</v>
      </c>
      <c r="C664" s="24" t="s">
        <v>0</v>
      </c>
      <c r="D664" s="24" t="s">
        <v>57</v>
      </c>
      <c r="E664" s="24" t="s">
        <v>46</v>
      </c>
      <c r="F664" s="24" t="s">
        <v>58</v>
      </c>
      <c r="G664" s="24">
        <v>-25</v>
      </c>
      <c r="H664" s="24" t="s">
        <v>3008</v>
      </c>
      <c r="I664" s="24" t="s">
        <v>3086</v>
      </c>
      <c r="J664" s="24" t="s">
        <v>73</v>
      </c>
      <c r="K664" s="72" t="str">
        <f t="shared" si="21"/>
        <v>EUPNF10 ICPL Curncy</v>
      </c>
      <c r="L664" s="25" t="str">
        <f t="shared" si="22"/>
        <v>ICPL</v>
      </c>
      <c r="M664" s="26">
        <f t="shared" ca="1" si="22"/>
        <v>42276</v>
      </c>
      <c r="N664" s="25" t="b">
        <f t="shared" si="22"/>
        <v>1</v>
      </c>
      <c r="O664" s="84" t="e">
        <f ca="1">IF($N664,_xll.BDP($K664,O$4),"[DISABLED]")</f>
        <v>#NAME?</v>
      </c>
      <c r="P664" s="84" t="e">
        <f ca="1">IF($N664,_xll.BDP($K664,P$4),"[DISABLED]")</f>
        <v>#NAME?</v>
      </c>
      <c r="Q664" s="84" t="e">
        <f ca="1">IF($N664,_xll.BDP($K664,Q$4),"[DISABLED]")</f>
        <v>#NAME?</v>
      </c>
      <c r="R664" s="84" t="e">
        <f ca="1">IF($N664,_xll.BDH($K664,R$4,$M664),"[DISABLED]")</f>
        <v>#NAME?</v>
      </c>
      <c r="S664" s="84" t="e">
        <f ca="1">IF($N664,_xll.BDH($K664,S$4,$M664),"[DISABLED]")</f>
        <v>#NAME?</v>
      </c>
      <c r="T664" s="84" t="e">
        <f ca="1">IF($N664,_xll.BDH($K664,T$4,$M664),"[DISABLED]")</f>
        <v>#NAME?</v>
      </c>
      <c r="V664" s="106" t="s">
        <v>9239</v>
      </c>
      <c r="W664" s="107" t="s">
        <v>1055</v>
      </c>
      <c r="X664" s="108">
        <v>42276</v>
      </c>
      <c r="Y664" s="107" t="b">
        <v>1</v>
      </c>
      <c r="Z664" s="107" t="s">
        <v>7308</v>
      </c>
      <c r="AA664" s="107" t="s">
        <v>6569</v>
      </c>
      <c r="AB664" s="107" t="s">
        <v>6569</v>
      </c>
      <c r="AC664" s="107" t="s">
        <v>6569</v>
      </c>
      <c r="AD664" s="107" t="s">
        <v>6569</v>
      </c>
      <c r="AE664" s="107" t="s">
        <v>6569</v>
      </c>
    </row>
    <row r="665" spans="2:31" outlineLevel="1">
      <c r="B665" s="24" t="s">
        <v>5234</v>
      </c>
      <c r="C665" s="24" t="s">
        <v>0</v>
      </c>
      <c r="D665" s="24" t="s">
        <v>57</v>
      </c>
      <c r="E665" s="24" t="s">
        <v>46</v>
      </c>
      <c r="F665" s="24" t="s">
        <v>58</v>
      </c>
      <c r="G665" s="24">
        <v>25</v>
      </c>
      <c r="H665" s="24" t="s">
        <v>3008</v>
      </c>
      <c r="I665" s="24" t="s">
        <v>3106</v>
      </c>
      <c r="J665" s="24" t="s">
        <v>73</v>
      </c>
      <c r="K665" s="72" t="str">
        <f t="shared" si="21"/>
        <v>EUPOF10 ICPL Curncy</v>
      </c>
      <c r="L665" s="25" t="str">
        <f t="shared" si="22"/>
        <v>ICPL</v>
      </c>
      <c r="M665" s="26">
        <f t="shared" ca="1" si="22"/>
        <v>42276</v>
      </c>
      <c r="N665" s="25" t="b">
        <f t="shared" si="22"/>
        <v>1</v>
      </c>
      <c r="O665" s="84" t="e">
        <f ca="1">IF($N665,_xll.BDP($K665,O$4),"[DISABLED]")</f>
        <v>#NAME?</v>
      </c>
      <c r="P665" s="84" t="e">
        <f ca="1">IF($N665,_xll.BDP($K665,P$4),"[DISABLED]")</f>
        <v>#NAME?</v>
      </c>
      <c r="Q665" s="84" t="e">
        <f ca="1">IF($N665,_xll.BDP($K665,Q$4),"[DISABLED]")</f>
        <v>#NAME?</v>
      </c>
      <c r="R665" s="84" t="e">
        <f ca="1">IF($N665,_xll.BDH($K665,R$4,$M665),"[DISABLED]")</f>
        <v>#NAME?</v>
      </c>
      <c r="S665" s="84" t="e">
        <f ca="1">IF($N665,_xll.BDH($K665,S$4,$M665),"[DISABLED]")</f>
        <v>#NAME?</v>
      </c>
      <c r="T665" s="84" t="e">
        <f ca="1">IF($N665,_xll.BDH($K665,T$4,$M665),"[DISABLED]")</f>
        <v>#NAME?</v>
      </c>
      <c r="V665" s="106" t="s">
        <v>9240</v>
      </c>
      <c r="W665" s="107" t="s">
        <v>1055</v>
      </c>
      <c r="X665" s="108">
        <v>42276</v>
      </c>
      <c r="Y665" s="107" t="b">
        <v>1</v>
      </c>
      <c r="Z665" s="107" t="s">
        <v>7309</v>
      </c>
      <c r="AA665" s="107" t="s">
        <v>6569</v>
      </c>
      <c r="AB665" s="107" t="s">
        <v>6569</v>
      </c>
      <c r="AC665" s="107" t="s">
        <v>6569</v>
      </c>
      <c r="AD665" s="107" t="s">
        <v>6569</v>
      </c>
      <c r="AE665" s="107" t="s">
        <v>6569</v>
      </c>
    </row>
    <row r="666" spans="2:31" outlineLevel="1">
      <c r="B666" s="24" t="s">
        <v>5234</v>
      </c>
      <c r="C666" s="24" t="s">
        <v>0</v>
      </c>
      <c r="D666" s="24" t="s">
        <v>57</v>
      </c>
      <c r="E666" s="24" t="s">
        <v>46</v>
      </c>
      <c r="F666" s="24" t="s">
        <v>58</v>
      </c>
      <c r="G666" s="24">
        <v>50</v>
      </c>
      <c r="H666" s="24" t="s">
        <v>3008</v>
      </c>
      <c r="I666" s="24" t="s">
        <v>3126</v>
      </c>
      <c r="J666" s="24" t="s">
        <v>73</v>
      </c>
      <c r="K666" s="72" t="str">
        <f t="shared" si="21"/>
        <v>EUPPF10 ICPL Curncy</v>
      </c>
      <c r="L666" s="25" t="str">
        <f t="shared" si="22"/>
        <v>ICPL</v>
      </c>
      <c r="M666" s="26">
        <f t="shared" ca="1" si="22"/>
        <v>42276</v>
      </c>
      <c r="N666" s="25" t="b">
        <f t="shared" si="22"/>
        <v>1</v>
      </c>
      <c r="O666" s="84" t="e">
        <f ca="1">IF($N666,_xll.BDP($K666,O$4),"[DISABLED]")</f>
        <v>#NAME?</v>
      </c>
      <c r="P666" s="84" t="e">
        <f ca="1">IF($N666,_xll.BDP($K666,P$4),"[DISABLED]")</f>
        <v>#NAME?</v>
      </c>
      <c r="Q666" s="84" t="e">
        <f ca="1">IF($N666,_xll.BDP($K666,Q$4),"[DISABLED]")</f>
        <v>#NAME?</v>
      </c>
      <c r="R666" s="84" t="e">
        <f ca="1">IF($N666,_xll.BDH($K666,R$4,$M666),"[DISABLED]")</f>
        <v>#NAME?</v>
      </c>
      <c r="S666" s="84" t="e">
        <f ca="1">IF($N666,_xll.BDH($K666,S$4,$M666),"[DISABLED]")</f>
        <v>#NAME?</v>
      </c>
      <c r="T666" s="84" t="e">
        <f ca="1">IF($N666,_xll.BDH($K666,T$4,$M666),"[DISABLED]")</f>
        <v>#NAME?</v>
      </c>
      <c r="V666" s="106" t="s">
        <v>9241</v>
      </c>
      <c r="W666" s="107" t="s">
        <v>1055</v>
      </c>
      <c r="X666" s="108">
        <v>42276</v>
      </c>
      <c r="Y666" s="107" t="b">
        <v>1</v>
      </c>
      <c r="Z666" s="107" t="s">
        <v>7310</v>
      </c>
      <c r="AA666" s="107" t="s">
        <v>6569</v>
      </c>
      <c r="AB666" s="107" t="s">
        <v>6569</v>
      </c>
      <c r="AC666" s="107" t="s">
        <v>6569</v>
      </c>
      <c r="AD666" s="107" t="s">
        <v>6569</v>
      </c>
      <c r="AE666" s="107" t="s">
        <v>6569</v>
      </c>
    </row>
    <row r="667" spans="2:31" outlineLevel="1">
      <c r="B667" s="24" t="s">
        <v>5234</v>
      </c>
      <c r="C667" s="24" t="s">
        <v>0</v>
      </c>
      <c r="D667" s="24" t="s">
        <v>57</v>
      </c>
      <c r="E667" s="24" t="s">
        <v>46</v>
      </c>
      <c r="F667" s="24" t="s">
        <v>58</v>
      </c>
      <c r="G667" s="24">
        <v>100</v>
      </c>
      <c r="H667" s="24" t="s">
        <v>3008</v>
      </c>
      <c r="I667" s="24" t="s">
        <v>3146</v>
      </c>
      <c r="J667" s="24" t="s">
        <v>73</v>
      </c>
      <c r="K667" s="72" t="str">
        <f t="shared" si="21"/>
        <v>EUPQF10 ICPL Curncy</v>
      </c>
      <c r="L667" s="25" t="str">
        <f t="shared" si="22"/>
        <v>ICPL</v>
      </c>
      <c r="M667" s="26">
        <f t="shared" ca="1" si="22"/>
        <v>42276</v>
      </c>
      <c r="N667" s="25" t="b">
        <f t="shared" si="22"/>
        <v>1</v>
      </c>
      <c r="O667" s="84" t="e">
        <f ca="1">IF($N667,_xll.BDP($K667,O$4),"[DISABLED]")</f>
        <v>#NAME?</v>
      </c>
      <c r="P667" s="84" t="e">
        <f ca="1">IF($N667,_xll.BDP($K667,P$4),"[DISABLED]")</f>
        <v>#NAME?</v>
      </c>
      <c r="Q667" s="84" t="e">
        <f ca="1">IF($N667,_xll.BDP($K667,Q$4),"[DISABLED]")</f>
        <v>#NAME?</v>
      </c>
      <c r="R667" s="84" t="e">
        <f ca="1">IF($N667,_xll.BDH($K667,R$4,$M667),"[DISABLED]")</f>
        <v>#NAME?</v>
      </c>
      <c r="S667" s="84" t="e">
        <f ca="1">IF($N667,_xll.BDH($K667,S$4,$M667),"[DISABLED]")</f>
        <v>#NAME?</v>
      </c>
      <c r="T667" s="84" t="e">
        <f ca="1">IF($N667,_xll.BDH($K667,T$4,$M667),"[DISABLED]")</f>
        <v>#NAME?</v>
      </c>
      <c r="V667" s="106" t="s">
        <v>9242</v>
      </c>
      <c r="W667" s="107" t="s">
        <v>1055</v>
      </c>
      <c r="X667" s="108">
        <v>42276</v>
      </c>
      <c r="Y667" s="107" t="b">
        <v>1</v>
      </c>
      <c r="Z667" s="107" t="s">
        <v>7311</v>
      </c>
      <c r="AA667" s="107" t="s">
        <v>6569</v>
      </c>
      <c r="AB667" s="107" t="s">
        <v>6569</v>
      </c>
      <c r="AC667" s="107" t="s">
        <v>6569</v>
      </c>
      <c r="AD667" s="107" t="s">
        <v>6569</v>
      </c>
      <c r="AE667" s="107" t="s">
        <v>6569</v>
      </c>
    </row>
    <row r="668" spans="2:31" outlineLevel="1">
      <c r="B668" s="24" t="s">
        <v>5234</v>
      </c>
      <c r="C668" s="24" t="s">
        <v>0</v>
      </c>
      <c r="D668" s="24" t="s">
        <v>57</v>
      </c>
      <c r="E668" s="24" t="s">
        <v>46</v>
      </c>
      <c r="F668" s="24" t="s">
        <v>58</v>
      </c>
      <c r="G668" s="24">
        <v>200</v>
      </c>
      <c r="H668" s="24" t="s">
        <v>3008</v>
      </c>
      <c r="I668" s="24" t="s">
        <v>3164</v>
      </c>
      <c r="J668" s="24" t="s">
        <v>73</v>
      </c>
      <c r="K668" s="72" t="str">
        <f t="shared" si="21"/>
        <v>EUPR10 ICPL Curncy</v>
      </c>
      <c r="L668" s="25" t="str">
        <f t="shared" si="22"/>
        <v>ICPL</v>
      </c>
      <c r="M668" s="26">
        <f t="shared" ca="1" si="22"/>
        <v>42276</v>
      </c>
      <c r="N668" s="25" t="b">
        <f t="shared" si="22"/>
        <v>1</v>
      </c>
      <c r="O668" s="84" t="e">
        <f ca="1">IF($N668,_xll.BDP($K668,O$4),"[DISABLED]")</f>
        <v>#NAME?</v>
      </c>
      <c r="P668" s="84" t="e">
        <f ca="1">IF($N668,_xll.BDP($K668,P$4),"[DISABLED]")</f>
        <v>#NAME?</v>
      </c>
      <c r="Q668" s="84" t="e">
        <f ca="1">IF($N668,_xll.BDP($K668,Q$4),"[DISABLED]")</f>
        <v>#NAME?</v>
      </c>
      <c r="R668" s="84" t="e">
        <f ca="1">IF($N668,_xll.BDH($K668,R$4,$M668),"[DISABLED]")</f>
        <v>#NAME?</v>
      </c>
      <c r="S668" s="84" t="e">
        <f ca="1">IF($N668,_xll.BDH($K668,S$4,$M668),"[DISABLED]")</f>
        <v>#NAME?</v>
      </c>
      <c r="T668" s="84" t="e">
        <f ca="1">IF($N668,_xll.BDH($K668,T$4,$M668),"[DISABLED]")</f>
        <v>#NAME?</v>
      </c>
      <c r="V668" s="106" t="s">
        <v>9243</v>
      </c>
      <c r="W668" s="107" t="s">
        <v>1055</v>
      </c>
      <c r="X668" s="108">
        <v>42276</v>
      </c>
      <c r="Y668" s="107" t="b">
        <v>1</v>
      </c>
      <c r="Z668" s="107" t="s">
        <v>7312</v>
      </c>
      <c r="AA668" s="107" t="s">
        <v>6569</v>
      </c>
      <c r="AB668" s="107" t="s">
        <v>6569</v>
      </c>
      <c r="AC668" s="107" t="s">
        <v>6569</v>
      </c>
      <c r="AD668" s="107" t="s">
        <v>6569</v>
      </c>
      <c r="AE668" s="107" t="s">
        <v>6569</v>
      </c>
    </row>
    <row r="669" spans="2:31" outlineLevel="1">
      <c r="K669" s="72"/>
      <c r="L669" s="25"/>
      <c r="M669" s="26"/>
      <c r="N669" s="25"/>
      <c r="O669" s="84"/>
      <c r="P669" s="84"/>
      <c r="Q669" s="84"/>
      <c r="R669" s="84"/>
      <c r="S669" s="84"/>
      <c r="T669" s="84"/>
      <c r="V669" s="106"/>
      <c r="W669" s="107"/>
      <c r="X669" s="108"/>
      <c r="Y669" s="107"/>
      <c r="Z669" s="107"/>
      <c r="AA669" s="107"/>
      <c r="AB669" s="107"/>
      <c r="AC669" s="107"/>
      <c r="AD669" s="107"/>
      <c r="AE669" s="107"/>
    </row>
    <row r="670" spans="2:31" outlineLevel="1">
      <c r="B670" s="24" t="s">
        <v>5234</v>
      </c>
      <c r="C670" s="24" t="s">
        <v>0</v>
      </c>
      <c r="D670" s="24" t="s">
        <v>57</v>
      </c>
      <c r="E670" s="24" t="s">
        <v>46</v>
      </c>
      <c r="F670" s="24" t="s">
        <v>41</v>
      </c>
      <c r="G670" s="24">
        <v>-200</v>
      </c>
      <c r="H670" s="24" t="s">
        <v>3008</v>
      </c>
      <c r="I670" s="24" t="s">
        <v>3170</v>
      </c>
      <c r="J670" s="24" t="s">
        <v>73</v>
      </c>
      <c r="K670" s="72" t="str">
        <f t="shared" si="21"/>
        <v>EUPK110 ICPL Curncy</v>
      </c>
      <c r="L670" s="25" t="str">
        <f t="shared" si="22"/>
        <v>ICPL</v>
      </c>
      <c r="M670" s="26">
        <f t="shared" ca="1" si="22"/>
        <v>42276</v>
      </c>
      <c r="N670" s="25" t="b">
        <f t="shared" si="22"/>
        <v>1</v>
      </c>
      <c r="O670" s="84" t="e">
        <f ca="1">IF($N670,_xll.BDP($K670,O$4),"[DISABLED]")</f>
        <v>#NAME?</v>
      </c>
      <c r="P670" s="84" t="e">
        <f ca="1">IF($N670,_xll.BDP($K670,P$4),"[DISABLED]")</f>
        <v>#NAME?</v>
      </c>
      <c r="Q670" s="84" t="e">
        <f ca="1">IF($N670,_xll.BDP($K670,Q$4),"[DISABLED]")</f>
        <v>#NAME?</v>
      </c>
      <c r="R670" s="84" t="e">
        <f ca="1">IF($N670,_xll.BDH($K670,R$4,$M670),"[DISABLED]")</f>
        <v>#NAME?</v>
      </c>
      <c r="S670" s="84" t="e">
        <f ca="1">IF($N670,_xll.BDH($K670,S$4,$M670),"[DISABLED]")</f>
        <v>#NAME?</v>
      </c>
      <c r="T670" s="84" t="e">
        <f ca="1">IF($N670,_xll.BDH($K670,T$4,$M670),"[DISABLED]")</f>
        <v>#NAME?</v>
      </c>
      <c r="V670" s="106" t="s">
        <v>9244</v>
      </c>
      <c r="W670" s="107" t="s">
        <v>1055</v>
      </c>
      <c r="X670" s="108">
        <v>42276</v>
      </c>
      <c r="Y670" s="107" t="b">
        <v>1</v>
      </c>
      <c r="Z670" s="107" t="s">
        <v>7313</v>
      </c>
      <c r="AA670" s="107" t="s">
        <v>6569</v>
      </c>
      <c r="AB670" s="107" t="s">
        <v>6569</v>
      </c>
      <c r="AC670" s="107" t="s">
        <v>6569</v>
      </c>
      <c r="AD670" s="107" t="s">
        <v>6569</v>
      </c>
      <c r="AE670" s="107" t="s">
        <v>6569</v>
      </c>
    </row>
    <row r="671" spans="2:31" outlineLevel="1">
      <c r="B671" s="24" t="s">
        <v>5234</v>
      </c>
      <c r="C671" s="24" t="s">
        <v>0</v>
      </c>
      <c r="D671" s="24" t="s">
        <v>57</v>
      </c>
      <c r="E671" s="24" t="s">
        <v>46</v>
      </c>
      <c r="F671" s="24" t="s">
        <v>41</v>
      </c>
      <c r="G671" s="24">
        <v>-100</v>
      </c>
      <c r="H671" s="24" t="s">
        <v>3008</v>
      </c>
      <c r="I671" s="24" t="s">
        <v>3190</v>
      </c>
      <c r="J671" s="24" t="s">
        <v>73</v>
      </c>
      <c r="K671" s="72" t="str">
        <f t="shared" si="21"/>
        <v>EUPL110 ICPL Curncy</v>
      </c>
      <c r="L671" s="25" t="str">
        <f t="shared" si="22"/>
        <v>ICPL</v>
      </c>
      <c r="M671" s="26">
        <f t="shared" ca="1" si="22"/>
        <v>42276</v>
      </c>
      <c r="N671" s="25" t="b">
        <f t="shared" si="22"/>
        <v>1</v>
      </c>
      <c r="O671" s="84" t="e">
        <f ca="1">IF($N671,_xll.BDP($K671,O$4),"[DISABLED]")</f>
        <v>#NAME?</v>
      </c>
      <c r="P671" s="84" t="e">
        <f ca="1">IF($N671,_xll.BDP($K671,P$4),"[DISABLED]")</f>
        <v>#NAME?</v>
      </c>
      <c r="Q671" s="84" t="e">
        <f ca="1">IF($N671,_xll.BDP($K671,Q$4),"[DISABLED]")</f>
        <v>#NAME?</v>
      </c>
      <c r="R671" s="84" t="e">
        <f ca="1">IF($N671,_xll.BDH($K671,R$4,$M671),"[DISABLED]")</f>
        <v>#NAME?</v>
      </c>
      <c r="S671" s="84" t="e">
        <f ca="1">IF($N671,_xll.BDH($K671,S$4,$M671),"[DISABLED]")</f>
        <v>#NAME?</v>
      </c>
      <c r="T671" s="84" t="e">
        <f ca="1">IF($N671,_xll.BDH($K671,T$4,$M671),"[DISABLED]")</f>
        <v>#NAME?</v>
      </c>
      <c r="V671" s="106" t="s">
        <v>9245</v>
      </c>
      <c r="W671" s="107" t="s">
        <v>1055</v>
      </c>
      <c r="X671" s="108">
        <v>42276</v>
      </c>
      <c r="Y671" s="107" t="b">
        <v>1</v>
      </c>
      <c r="Z671" s="107" t="s">
        <v>7314</v>
      </c>
      <c r="AA671" s="107" t="s">
        <v>6569</v>
      </c>
      <c r="AB671" s="107" t="s">
        <v>6569</v>
      </c>
      <c r="AC671" s="107" t="s">
        <v>6569</v>
      </c>
      <c r="AD671" s="107" t="s">
        <v>6569</v>
      </c>
      <c r="AE671" s="107" t="s">
        <v>6569</v>
      </c>
    </row>
    <row r="672" spans="2:31" outlineLevel="1">
      <c r="B672" s="24" t="s">
        <v>5234</v>
      </c>
      <c r="C672" s="24" t="s">
        <v>0</v>
      </c>
      <c r="D672" s="24" t="s">
        <v>57</v>
      </c>
      <c r="E672" s="24" t="s">
        <v>46</v>
      </c>
      <c r="F672" s="24" t="s">
        <v>41</v>
      </c>
      <c r="G672" s="24">
        <v>-50</v>
      </c>
      <c r="H672" s="24" t="s">
        <v>3008</v>
      </c>
      <c r="I672" s="24" t="s">
        <v>3210</v>
      </c>
      <c r="J672" s="24" t="s">
        <v>73</v>
      </c>
      <c r="K672" s="72" t="str">
        <f t="shared" si="21"/>
        <v>EUPM110 ICPL Curncy</v>
      </c>
      <c r="L672" s="25" t="str">
        <f t="shared" si="22"/>
        <v>ICPL</v>
      </c>
      <c r="M672" s="26">
        <f t="shared" ca="1" si="22"/>
        <v>42276</v>
      </c>
      <c r="N672" s="25" t="b">
        <f t="shared" si="22"/>
        <v>1</v>
      </c>
      <c r="O672" s="84" t="e">
        <f ca="1">IF($N672,_xll.BDP($K672,O$4),"[DISABLED]")</f>
        <v>#NAME?</v>
      </c>
      <c r="P672" s="84" t="e">
        <f ca="1">IF($N672,_xll.BDP($K672,P$4),"[DISABLED]")</f>
        <v>#NAME?</v>
      </c>
      <c r="Q672" s="84" t="e">
        <f ca="1">IF($N672,_xll.BDP($K672,Q$4),"[DISABLED]")</f>
        <v>#NAME?</v>
      </c>
      <c r="R672" s="84" t="e">
        <f ca="1">IF($N672,_xll.BDH($K672,R$4,$M672),"[DISABLED]")</f>
        <v>#NAME?</v>
      </c>
      <c r="S672" s="84" t="e">
        <f ca="1">IF($N672,_xll.BDH($K672,S$4,$M672),"[DISABLED]")</f>
        <v>#NAME?</v>
      </c>
      <c r="T672" s="84" t="e">
        <f ca="1">IF($N672,_xll.BDH($K672,T$4,$M672),"[DISABLED]")</f>
        <v>#NAME?</v>
      </c>
      <c r="V672" s="106" t="s">
        <v>9246</v>
      </c>
      <c r="W672" s="107" t="s">
        <v>1055</v>
      </c>
      <c r="X672" s="108">
        <v>42276</v>
      </c>
      <c r="Y672" s="107" t="b">
        <v>1</v>
      </c>
      <c r="Z672" s="107" t="s">
        <v>7315</v>
      </c>
      <c r="AA672" s="107" t="s">
        <v>6569</v>
      </c>
      <c r="AB672" s="107" t="s">
        <v>6569</v>
      </c>
      <c r="AC672" s="107" t="s">
        <v>6569</v>
      </c>
      <c r="AD672" s="107" t="s">
        <v>6569</v>
      </c>
      <c r="AE672" s="107" t="s">
        <v>6569</v>
      </c>
    </row>
    <row r="673" spans="2:31" outlineLevel="1">
      <c r="B673" s="24" t="s">
        <v>5234</v>
      </c>
      <c r="C673" s="24" t="s">
        <v>0</v>
      </c>
      <c r="D673" s="24" t="s">
        <v>57</v>
      </c>
      <c r="E673" s="24" t="s">
        <v>46</v>
      </c>
      <c r="F673" s="24" t="s">
        <v>41</v>
      </c>
      <c r="G673" s="24">
        <v>-25</v>
      </c>
      <c r="H673" s="24" t="s">
        <v>3008</v>
      </c>
      <c r="I673" s="24" t="s">
        <v>3230</v>
      </c>
      <c r="J673" s="24" t="s">
        <v>73</v>
      </c>
      <c r="K673" s="72" t="str">
        <f t="shared" si="21"/>
        <v>EUPN110 ICPL Curncy</v>
      </c>
      <c r="L673" s="25" t="str">
        <f t="shared" si="22"/>
        <v>ICPL</v>
      </c>
      <c r="M673" s="26">
        <f t="shared" ca="1" si="22"/>
        <v>42276</v>
      </c>
      <c r="N673" s="25" t="b">
        <f t="shared" si="22"/>
        <v>1</v>
      </c>
      <c r="O673" s="84" t="e">
        <f ca="1">IF($N673,_xll.BDP($K673,O$4),"[DISABLED]")</f>
        <v>#NAME?</v>
      </c>
      <c r="P673" s="84" t="e">
        <f ca="1">IF($N673,_xll.BDP($K673,P$4),"[DISABLED]")</f>
        <v>#NAME?</v>
      </c>
      <c r="Q673" s="84" t="e">
        <f ca="1">IF($N673,_xll.BDP($K673,Q$4),"[DISABLED]")</f>
        <v>#NAME?</v>
      </c>
      <c r="R673" s="84" t="e">
        <f ca="1">IF($N673,_xll.BDH($K673,R$4,$M673),"[DISABLED]")</f>
        <v>#NAME?</v>
      </c>
      <c r="S673" s="84" t="e">
        <f ca="1">IF($N673,_xll.BDH($K673,S$4,$M673),"[DISABLED]")</f>
        <v>#NAME?</v>
      </c>
      <c r="T673" s="84" t="e">
        <f ca="1">IF($N673,_xll.BDH($K673,T$4,$M673),"[DISABLED]")</f>
        <v>#NAME?</v>
      </c>
      <c r="V673" s="106" t="s">
        <v>9247</v>
      </c>
      <c r="W673" s="107" t="s">
        <v>1055</v>
      </c>
      <c r="X673" s="108">
        <v>42276</v>
      </c>
      <c r="Y673" s="107" t="b">
        <v>1</v>
      </c>
      <c r="Z673" s="107" t="s">
        <v>7316</v>
      </c>
      <c r="AA673" s="107" t="s">
        <v>6569</v>
      </c>
      <c r="AB673" s="107" t="s">
        <v>6569</v>
      </c>
      <c r="AC673" s="107" t="s">
        <v>6569</v>
      </c>
      <c r="AD673" s="107" t="s">
        <v>6569</v>
      </c>
      <c r="AE673" s="107" t="s">
        <v>6569</v>
      </c>
    </row>
    <row r="674" spans="2:31" outlineLevel="1">
      <c r="B674" s="24" t="s">
        <v>5234</v>
      </c>
      <c r="C674" s="24" t="s">
        <v>0</v>
      </c>
      <c r="D674" s="24" t="s">
        <v>57</v>
      </c>
      <c r="E674" s="24" t="s">
        <v>46</v>
      </c>
      <c r="F674" s="24" t="s">
        <v>41</v>
      </c>
      <c r="G674" s="24">
        <v>25</v>
      </c>
      <c r="H674" s="24" t="s">
        <v>3008</v>
      </c>
      <c r="I674" s="24" t="s">
        <v>3250</v>
      </c>
      <c r="J674" s="24" t="s">
        <v>73</v>
      </c>
      <c r="K674" s="72" t="str">
        <f t="shared" si="21"/>
        <v>EUPO110 ICPL Curncy</v>
      </c>
      <c r="L674" s="25" t="str">
        <f t="shared" si="22"/>
        <v>ICPL</v>
      </c>
      <c r="M674" s="26">
        <f t="shared" ca="1" si="22"/>
        <v>42276</v>
      </c>
      <c r="N674" s="25" t="b">
        <f t="shared" si="22"/>
        <v>1</v>
      </c>
      <c r="O674" s="84" t="e">
        <f ca="1">IF($N674,_xll.BDP($K674,O$4),"[DISABLED]")</f>
        <v>#NAME?</v>
      </c>
      <c r="P674" s="84" t="e">
        <f ca="1">IF($N674,_xll.BDP($K674,P$4),"[DISABLED]")</f>
        <v>#NAME?</v>
      </c>
      <c r="Q674" s="84" t="e">
        <f ca="1">IF($N674,_xll.BDP($K674,Q$4),"[DISABLED]")</f>
        <v>#NAME?</v>
      </c>
      <c r="R674" s="84" t="e">
        <f ca="1">IF($N674,_xll.BDH($K674,R$4,$M674),"[DISABLED]")</f>
        <v>#NAME?</v>
      </c>
      <c r="S674" s="84" t="e">
        <f ca="1">IF($N674,_xll.BDH($K674,S$4,$M674),"[DISABLED]")</f>
        <v>#NAME?</v>
      </c>
      <c r="T674" s="84" t="e">
        <f ca="1">IF($N674,_xll.BDH($K674,T$4,$M674),"[DISABLED]")</f>
        <v>#NAME?</v>
      </c>
      <c r="V674" s="106" t="s">
        <v>9248</v>
      </c>
      <c r="W674" s="107" t="s">
        <v>1055</v>
      </c>
      <c r="X674" s="108">
        <v>42276</v>
      </c>
      <c r="Y674" s="107" t="b">
        <v>1</v>
      </c>
      <c r="Z674" s="107" t="s">
        <v>7317</v>
      </c>
      <c r="AA674" s="107" t="s">
        <v>6569</v>
      </c>
      <c r="AB674" s="107" t="s">
        <v>6569</v>
      </c>
      <c r="AC674" s="107" t="s">
        <v>6569</v>
      </c>
      <c r="AD674" s="107" t="s">
        <v>6569</v>
      </c>
      <c r="AE674" s="107" t="s">
        <v>6569</v>
      </c>
    </row>
    <row r="675" spans="2:31" outlineLevel="1">
      <c r="B675" s="24" t="s">
        <v>5234</v>
      </c>
      <c r="C675" s="24" t="s">
        <v>0</v>
      </c>
      <c r="D675" s="24" t="s">
        <v>57</v>
      </c>
      <c r="E675" s="24" t="s">
        <v>46</v>
      </c>
      <c r="F675" s="24" t="s">
        <v>41</v>
      </c>
      <c r="G675" s="24">
        <v>50</v>
      </c>
      <c r="H675" s="24" t="s">
        <v>3008</v>
      </c>
      <c r="I675" s="24" t="s">
        <v>3270</v>
      </c>
      <c r="J675" s="24" t="s">
        <v>73</v>
      </c>
      <c r="K675" s="72" t="str">
        <f t="shared" si="21"/>
        <v>EUPP110 ICPL Curncy</v>
      </c>
      <c r="L675" s="25" t="str">
        <f t="shared" si="22"/>
        <v>ICPL</v>
      </c>
      <c r="M675" s="26">
        <f t="shared" ca="1" si="22"/>
        <v>42276</v>
      </c>
      <c r="N675" s="25" t="b">
        <f t="shared" si="22"/>
        <v>1</v>
      </c>
      <c r="O675" s="84" t="e">
        <f ca="1">IF($N675,_xll.BDP($K675,O$4),"[DISABLED]")</f>
        <v>#NAME?</v>
      </c>
      <c r="P675" s="84" t="e">
        <f ca="1">IF($N675,_xll.BDP($K675,P$4),"[DISABLED]")</f>
        <v>#NAME?</v>
      </c>
      <c r="Q675" s="84" t="e">
        <f ca="1">IF($N675,_xll.BDP($K675,Q$4),"[DISABLED]")</f>
        <v>#NAME?</v>
      </c>
      <c r="R675" s="84" t="e">
        <f ca="1">IF($N675,_xll.BDH($K675,R$4,$M675),"[DISABLED]")</f>
        <v>#NAME?</v>
      </c>
      <c r="S675" s="84" t="e">
        <f ca="1">IF($N675,_xll.BDH($K675,S$4,$M675),"[DISABLED]")</f>
        <v>#NAME?</v>
      </c>
      <c r="T675" s="84" t="e">
        <f ca="1">IF($N675,_xll.BDH($K675,T$4,$M675),"[DISABLED]")</f>
        <v>#NAME?</v>
      </c>
      <c r="V675" s="106" t="s">
        <v>9249</v>
      </c>
      <c r="W675" s="107" t="s">
        <v>1055</v>
      </c>
      <c r="X675" s="108">
        <v>42276</v>
      </c>
      <c r="Y675" s="107" t="b">
        <v>1</v>
      </c>
      <c r="Z675" s="107" t="s">
        <v>7318</v>
      </c>
      <c r="AA675" s="107" t="s">
        <v>6569</v>
      </c>
      <c r="AB675" s="107" t="s">
        <v>6569</v>
      </c>
      <c r="AC675" s="107" t="s">
        <v>6569</v>
      </c>
      <c r="AD675" s="107" t="s">
        <v>6569</v>
      </c>
      <c r="AE675" s="107" t="s">
        <v>6569</v>
      </c>
    </row>
    <row r="676" spans="2:31" outlineLevel="1">
      <c r="B676" s="24" t="s">
        <v>5234</v>
      </c>
      <c r="C676" s="24" t="s">
        <v>0</v>
      </c>
      <c r="D676" s="24" t="s">
        <v>57</v>
      </c>
      <c r="E676" s="24" t="s">
        <v>46</v>
      </c>
      <c r="F676" s="24" t="s">
        <v>41</v>
      </c>
      <c r="G676" s="24">
        <v>100</v>
      </c>
      <c r="H676" s="24" t="s">
        <v>3008</v>
      </c>
      <c r="I676" s="24" t="s">
        <v>3290</v>
      </c>
      <c r="J676" s="24" t="s">
        <v>73</v>
      </c>
      <c r="K676" s="72" t="str">
        <f t="shared" si="21"/>
        <v>EUPQ110 ICPL Curncy</v>
      </c>
      <c r="L676" s="25" t="str">
        <f t="shared" si="22"/>
        <v>ICPL</v>
      </c>
      <c r="M676" s="26">
        <f t="shared" ca="1" si="22"/>
        <v>42276</v>
      </c>
      <c r="N676" s="25" t="b">
        <f t="shared" si="22"/>
        <v>1</v>
      </c>
      <c r="O676" s="84" t="e">
        <f ca="1">IF($N676,_xll.BDP($K676,O$4),"[DISABLED]")</f>
        <v>#NAME?</v>
      </c>
      <c r="P676" s="84" t="e">
        <f ca="1">IF($N676,_xll.BDP($K676,P$4),"[DISABLED]")</f>
        <v>#NAME?</v>
      </c>
      <c r="Q676" s="84" t="e">
        <f ca="1">IF($N676,_xll.BDP($K676,Q$4),"[DISABLED]")</f>
        <v>#NAME?</v>
      </c>
      <c r="R676" s="84" t="e">
        <f ca="1">IF($N676,_xll.BDH($K676,R$4,$M676),"[DISABLED]")</f>
        <v>#NAME?</v>
      </c>
      <c r="S676" s="84" t="e">
        <f ca="1">IF($N676,_xll.BDH($K676,S$4,$M676),"[DISABLED]")</f>
        <v>#NAME?</v>
      </c>
      <c r="T676" s="84" t="e">
        <f ca="1">IF($N676,_xll.BDH($K676,T$4,$M676),"[DISABLED]")</f>
        <v>#NAME?</v>
      </c>
      <c r="V676" s="106" t="s">
        <v>9250</v>
      </c>
      <c r="W676" s="107" t="s">
        <v>1055</v>
      </c>
      <c r="X676" s="108">
        <v>42276</v>
      </c>
      <c r="Y676" s="107" t="b">
        <v>1</v>
      </c>
      <c r="Z676" s="107" t="s">
        <v>7319</v>
      </c>
      <c r="AA676" s="107" t="s">
        <v>6569</v>
      </c>
      <c r="AB676" s="107" t="s">
        <v>6569</v>
      </c>
      <c r="AC676" s="107" t="s">
        <v>6569</v>
      </c>
      <c r="AD676" s="107" t="s">
        <v>6569</v>
      </c>
      <c r="AE676" s="107" t="s">
        <v>6569</v>
      </c>
    </row>
    <row r="677" spans="2:31" outlineLevel="1">
      <c r="B677" s="24" t="s">
        <v>5234</v>
      </c>
      <c r="C677" s="24" t="s">
        <v>0</v>
      </c>
      <c r="D677" s="24" t="s">
        <v>57</v>
      </c>
      <c r="E677" s="24" t="s">
        <v>46</v>
      </c>
      <c r="F677" s="24" t="s">
        <v>41</v>
      </c>
      <c r="G677" s="24">
        <v>200</v>
      </c>
      <c r="H677" s="24" t="s">
        <v>3008</v>
      </c>
      <c r="I677" s="24" t="s">
        <v>3310</v>
      </c>
      <c r="J677" s="24" t="s">
        <v>73</v>
      </c>
      <c r="K677" s="72" t="str">
        <f t="shared" si="21"/>
        <v>EUPR110 ICPL Curncy</v>
      </c>
      <c r="L677" s="25" t="str">
        <f t="shared" si="22"/>
        <v>ICPL</v>
      </c>
      <c r="M677" s="26">
        <f t="shared" ca="1" si="22"/>
        <v>42276</v>
      </c>
      <c r="N677" s="25" t="b">
        <f t="shared" si="22"/>
        <v>1</v>
      </c>
      <c r="O677" s="84" t="e">
        <f ca="1">IF($N677,_xll.BDP($K677,O$4),"[DISABLED]")</f>
        <v>#NAME?</v>
      </c>
      <c r="P677" s="84" t="e">
        <f ca="1">IF($N677,_xll.BDP($K677,P$4),"[DISABLED]")</f>
        <v>#NAME?</v>
      </c>
      <c r="Q677" s="84" t="e">
        <f ca="1">IF($N677,_xll.BDP($K677,Q$4),"[DISABLED]")</f>
        <v>#NAME?</v>
      </c>
      <c r="R677" s="84" t="e">
        <f ca="1">IF($N677,_xll.BDH($K677,R$4,$M677),"[DISABLED]")</f>
        <v>#NAME?</v>
      </c>
      <c r="S677" s="84" t="e">
        <f ca="1">IF($N677,_xll.BDH($K677,S$4,$M677),"[DISABLED]")</f>
        <v>#NAME?</v>
      </c>
      <c r="T677" s="84" t="e">
        <f ca="1">IF($N677,_xll.BDH($K677,T$4,$M677),"[DISABLED]")</f>
        <v>#NAME?</v>
      </c>
      <c r="V677" s="106" t="s">
        <v>9251</v>
      </c>
      <c r="W677" s="107" t="s">
        <v>1055</v>
      </c>
      <c r="X677" s="108">
        <v>42276</v>
      </c>
      <c r="Y677" s="107" t="b">
        <v>1</v>
      </c>
      <c r="Z677" s="107" t="s">
        <v>7320</v>
      </c>
      <c r="AA677" s="107" t="s">
        <v>6569</v>
      </c>
      <c r="AB677" s="107" t="s">
        <v>6569</v>
      </c>
      <c r="AC677" s="107" t="s">
        <v>6569</v>
      </c>
      <c r="AD677" s="107" t="s">
        <v>6569</v>
      </c>
      <c r="AE677" s="107" t="s">
        <v>6569</v>
      </c>
    </row>
    <row r="678" spans="2:31" outlineLevel="1">
      <c r="K678" s="72"/>
      <c r="L678" s="25"/>
      <c r="M678" s="26"/>
      <c r="N678" s="25"/>
      <c r="O678" s="84"/>
      <c r="P678" s="84"/>
      <c r="Q678" s="84"/>
      <c r="R678" s="84"/>
      <c r="S678" s="84"/>
      <c r="T678" s="84"/>
      <c r="V678" s="106"/>
      <c r="W678" s="107"/>
      <c r="X678" s="108"/>
      <c r="Y678" s="107"/>
      <c r="Z678" s="107"/>
      <c r="AA678" s="107"/>
      <c r="AB678" s="107"/>
      <c r="AC678" s="107"/>
      <c r="AD678" s="107"/>
      <c r="AE678" s="107"/>
    </row>
    <row r="679" spans="2:31" outlineLevel="1">
      <c r="B679" s="24" t="s">
        <v>5234</v>
      </c>
      <c r="C679" s="24" t="s">
        <v>0</v>
      </c>
      <c r="D679" s="24" t="s">
        <v>57</v>
      </c>
      <c r="E679" s="24" t="s">
        <v>46</v>
      </c>
      <c r="F679" s="24" t="s">
        <v>42</v>
      </c>
      <c r="G679" s="24">
        <v>-200</v>
      </c>
      <c r="H679" s="24" t="s">
        <v>3008</v>
      </c>
      <c r="I679" s="24" t="s">
        <v>3177</v>
      </c>
      <c r="J679" s="24" t="s">
        <v>73</v>
      </c>
      <c r="K679" s="72" t="str">
        <f t="shared" si="21"/>
        <v>EUPK210 ICPL Curncy</v>
      </c>
      <c r="L679" s="25" t="str">
        <f t="shared" si="22"/>
        <v>ICPL</v>
      </c>
      <c r="M679" s="26">
        <f t="shared" ca="1" si="22"/>
        <v>42276</v>
      </c>
      <c r="N679" s="25" t="b">
        <f t="shared" si="22"/>
        <v>1</v>
      </c>
      <c r="O679" s="84" t="e">
        <f ca="1">IF($N679,_xll.BDP($K679,O$4),"[DISABLED]")</f>
        <v>#NAME?</v>
      </c>
      <c r="P679" s="84" t="e">
        <f ca="1">IF($N679,_xll.BDP($K679,P$4),"[DISABLED]")</f>
        <v>#NAME?</v>
      </c>
      <c r="Q679" s="84" t="e">
        <f ca="1">IF($N679,_xll.BDP($K679,Q$4),"[DISABLED]")</f>
        <v>#NAME?</v>
      </c>
      <c r="R679" s="84" t="e">
        <f ca="1">IF($N679,_xll.BDH($K679,R$4,$M679),"[DISABLED]")</f>
        <v>#NAME?</v>
      </c>
      <c r="S679" s="84" t="e">
        <f ca="1">IF($N679,_xll.BDH($K679,S$4,$M679),"[DISABLED]")</f>
        <v>#NAME?</v>
      </c>
      <c r="T679" s="84" t="e">
        <f ca="1">IF($N679,_xll.BDH($K679,T$4,$M679),"[DISABLED]")</f>
        <v>#NAME?</v>
      </c>
      <c r="V679" s="106" t="s">
        <v>9252</v>
      </c>
      <c r="W679" s="107" t="s">
        <v>1055</v>
      </c>
      <c r="X679" s="108">
        <v>42276</v>
      </c>
      <c r="Y679" s="107" t="b">
        <v>1</v>
      </c>
      <c r="Z679" s="107" t="s">
        <v>7321</v>
      </c>
      <c r="AA679" s="107" t="s">
        <v>6569</v>
      </c>
      <c r="AB679" s="107" t="s">
        <v>6569</v>
      </c>
      <c r="AC679" s="107" t="s">
        <v>6569</v>
      </c>
      <c r="AD679" s="107" t="s">
        <v>6569</v>
      </c>
      <c r="AE679" s="107" t="s">
        <v>6569</v>
      </c>
    </row>
    <row r="680" spans="2:31" outlineLevel="1">
      <c r="B680" s="24" t="s">
        <v>5234</v>
      </c>
      <c r="C680" s="24" t="s">
        <v>0</v>
      </c>
      <c r="D680" s="24" t="s">
        <v>57</v>
      </c>
      <c r="E680" s="24" t="s">
        <v>46</v>
      </c>
      <c r="F680" s="24" t="s">
        <v>42</v>
      </c>
      <c r="G680" s="24">
        <v>-100</v>
      </c>
      <c r="H680" s="24" t="s">
        <v>3008</v>
      </c>
      <c r="I680" s="24" t="s">
        <v>3197</v>
      </c>
      <c r="J680" s="24" t="s">
        <v>73</v>
      </c>
      <c r="K680" s="72" t="str">
        <f t="shared" si="21"/>
        <v>EUPL210 ICPL Curncy</v>
      </c>
      <c r="L680" s="25" t="str">
        <f t="shared" si="22"/>
        <v>ICPL</v>
      </c>
      <c r="M680" s="26">
        <f t="shared" ca="1" si="22"/>
        <v>42276</v>
      </c>
      <c r="N680" s="25" t="b">
        <f t="shared" si="22"/>
        <v>1</v>
      </c>
      <c r="O680" s="84" t="e">
        <f ca="1">IF($N680,_xll.BDP($K680,O$4),"[DISABLED]")</f>
        <v>#NAME?</v>
      </c>
      <c r="P680" s="84" t="e">
        <f ca="1">IF($N680,_xll.BDP($K680,P$4),"[DISABLED]")</f>
        <v>#NAME?</v>
      </c>
      <c r="Q680" s="84" t="e">
        <f ca="1">IF($N680,_xll.BDP($K680,Q$4),"[DISABLED]")</f>
        <v>#NAME?</v>
      </c>
      <c r="R680" s="84" t="e">
        <f ca="1">IF($N680,_xll.BDH($K680,R$4,$M680),"[DISABLED]")</f>
        <v>#NAME?</v>
      </c>
      <c r="S680" s="84" t="e">
        <f ca="1">IF($N680,_xll.BDH($K680,S$4,$M680),"[DISABLED]")</f>
        <v>#NAME?</v>
      </c>
      <c r="T680" s="84" t="e">
        <f ca="1">IF($N680,_xll.BDH($K680,T$4,$M680),"[DISABLED]")</f>
        <v>#NAME?</v>
      </c>
      <c r="V680" s="106" t="s">
        <v>9253</v>
      </c>
      <c r="W680" s="107" t="s">
        <v>1055</v>
      </c>
      <c r="X680" s="108">
        <v>42276</v>
      </c>
      <c r="Y680" s="107" t="b">
        <v>1</v>
      </c>
      <c r="Z680" s="107" t="s">
        <v>7322</v>
      </c>
      <c r="AA680" s="107" t="s">
        <v>6569</v>
      </c>
      <c r="AB680" s="107" t="s">
        <v>6569</v>
      </c>
      <c r="AC680" s="107" t="s">
        <v>6569</v>
      </c>
      <c r="AD680" s="107" t="s">
        <v>6569</v>
      </c>
      <c r="AE680" s="107" t="s">
        <v>6569</v>
      </c>
    </row>
    <row r="681" spans="2:31" outlineLevel="1">
      <c r="B681" s="24" t="s">
        <v>5234</v>
      </c>
      <c r="C681" s="24" t="s">
        <v>0</v>
      </c>
      <c r="D681" s="24" t="s">
        <v>57</v>
      </c>
      <c r="E681" s="24" t="s">
        <v>46</v>
      </c>
      <c r="F681" s="24" t="s">
        <v>42</v>
      </c>
      <c r="G681" s="24">
        <v>-50</v>
      </c>
      <c r="H681" s="24" t="s">
        <v>3008</v>
      </c>
      <c r="I681" s="24" t="s">
        <v>3217</v>
      </c>
      <c r="J681" s="24" t="s">
        <v>73</v>
      </c>
      <c r="K681" s="72" t="str">
        <f t="shared" si="21"/>
        <v>EUPM210 ICPL Curncy</v>
      </c>
      <c r="L681" s="25" t="str">
        <f t="shared" si="22"/>
        <v>ICPL</v>
      </c>
      <c r="M681" s="26">
        <f t="shared" ca="1" si="22"/>
        <v>42276</v>
      </c>
      <c r="N681" s="25" t="b">
        <f t="shared" si="22"/>
        <v>1</v>
      </c>
      <c r="O681" s="84" t="e">
        <f ca="1">IF($N681,_xll.BDP($K681,O$4),"[DISABLED]")</f>
        <v>#NAME?</v>
      </c>
      <c r="P681" s="84" t="e">
        <f ca="1">IF($N681,_xll.BDP($K681,P$4),"[DISABLED]")</f>
        <v>#NAME?</v>
      </c>
      <c r="Q681" s="84" t="e">
        <f ca="1">IF($N681,_xll.BDP($K681,Q$4),"[DISABLED]")</f>
        <v>#NAME?</v>
      </c>
      <c r="R681" s="84" t="e">
        <f ca="1">IF($N681,_xll.BDH($K681,R$4,$M681),"[DISABLED]")</f>
        <v>#NAME?</v>
      </c>
      <c r="S681" s="84" t="e">
        <f ca="1">IF($N681,_xll.BDH($K681,S$4,$M681),"[DISABLED]")</f>
        <v>#NAME?</v>
      </c>
      <c r="T681" s="84" t="e">
        <f ca="1">IF($N681,_xll.BDH($K681,T$4,$M681),"[DISABLED]")</f>
        <v>#NAME?</v>
      </c>
      <c r="V681" s="106" t="s">
        <v>9254</v>
      </c>
      <c r="W681" s="107" t="s">
        <v>1055</v>
      </c>
      <c r="X681" s="108">
        <v>42276</v>
      </c>
      <c r="Y681" s="107" t="b">
        <v>1</v>
      </c>
      <c r="Z681" s="107" t="s">
        <v>7323</v>
      </c>
      <c r="AA681" s="107" t="s">
        <v>6569</v>
      </c>
      <c r="AB681" s="107" t="s">
        <v>6569</v>
      </c>
      <c r="AC681" s="107" t="s">
        <v>6569</v>
      </c>
      <c r="AD681" s="107" t="s">
        <v>6569</v>
      </c>
      <c r="AE681" s="107" t="s">
        <v>6569</v>
      </c>
    </row>
    <row r="682" spans="2:31" outlineLevel="1">
      <c r="B682" s="24" t="s">
        <v>5234</v>
      </c>
      <c r="C682" s="24" t="s">
        <v>0</v>
      </c>
      <c r="D682" s="24" t="s">
        <v>57</v>
      </c>
      <c r="E682" s="24" t="s">
        <v>46</v>
      </c>
      <c r="F682" s="24" t="s">
        <v>42</v>
      </c>
      <c r="G682" s="24">
        <v>-25</v>
      </c>
      <c r="H682" s="24" t="s">
        <v>3008</v>
      </c>
      <c r="I682" s="24" t="s">
        <v>3237</v>
      </c>
      <c r="J682" s="24" t="s">
        <v>73</v>
      </c>
      <c r="K682" s="72" t="str">
        <f t="shared" si="21"/>
        <v>EUPN210 ICPL Curncy</v>
      </c>
      <c r="L682" s="25" t="str">
        <f t="shared" si="22"/>
        <v>ICPL</v>
      </c>
      <c r="M682" s="26">
        <f t="shared" ca="1" si="22"/>
        <v>42276</v>
      </c>
      <c r="N682" s="25" t="b">
        <f t="shared" si="22"/>
        <v>1</v>
      </c>
      <c r="O682" s="84" t="e">
        <f ca="1">IF($N682,_xll.BDP($K682,O$4),"[DISABLED]")</f>
        <v>#NAME?</v>
      </c>
      <c r="P682" s="84" t="e">
        <f ca="1">IF($N682,_xll.BDP($K682,P$4),"[DISABLED]")</f>
        <v>#NAME?</v>
      </c>
      <c r="Q682" s="84" t="e">
        <f ca="1">IF($N682,_xll.BDP($K682,Q$4),"[DISABLED]")</f>
        <v>#NAME?</v>
      </c>
      <c r="R682" s="84" t="e">
        <f ca="1">IF($N682,_xll.BDH($K682,R$4,$M682),"[DISABLED]")</f>
        <v>#NAME?</v>
      </c>
      <c r="S682" s="84" t="e">
        <f ca="1">IF($N682,_xll.BDH($K682,S$4,$M682),"[DISABLED]")</f>
        <v>#NAME?</v>
      </c>
      <c r="T682" s="84" t="e">
        <f ca="1">IF($N682,_xll.BDH($K682,T$4,$M682),"[DISABLED]")</f>
        <v>#NAME?</v>
      </c>
      <c r="V682" s="106" t="s">
        <v>9255</v>
      </c>
      <c r="W682" s="107" t="s">
        <v>1055</v>
      </c>
      <c r="X682" s="108">
        <v>42276</v>
      </c>
      <c r="Y682" s="107" t="b">
        <v>1</v>
      </c>
      <c r="Z682" s="107" t="s">
        <v>7324</v>
      </c>
      <c r="AA682" s="107" t="s">
        <v>6569</v>
      </c>
      <c r="AB682" s="107" t="s">
        <v>6569</v>
      </c>
      <c r="AC682" s="107" t="s">
        <v>6569</v>
      </c>
      <c r="AD682" s="107" t="s">
        <v>6569</v>
      </c>
      <c r="AE682" s="107" t="s">
        <v>6569</v>
      </c>
    </row>
    <row r="683" spans="2:31" outlineLevel="1">
      <c r="B683" s="24" t="s">
        <v>5234</v>
      </c>
      <c r="C683" s="24" t="s">
        <v>0</v>
      </c>
      <c r="D683" s="24" t="s">
        <v>57</v>
      </c>
      <c r="E683" s="24" t="s">
        <v>46</v>
      </c>
      <c r="F683" s="24" t="s">
        <v>42</v>
      </c>
      <c r="G683" s="24">
        <v>25</v>
      </c>
      <c r="H683" s="24" t="s">
        <v>3008</v>
      </c>
      <c r="I683" s="24" t="s">
        <v>3257</v>
      </c>
      <c r="J683" s="24" t="s">
        <v>73</v>
      </c>
      <c r="K683" s="72" t="str">
        <f t="shared" si="21"/>
        <v>EUPO210 ICPL Curncy</v>
      </c>
      <c r="L683" s="25" t="str">
        <f t="shared" si="22"/>
        <v>ICPL</v>
      </c>
      <c r="M683" s="26">
        <f t="shared" ca="1" si="22"/>
        <v>42276</v>
      </c>
      <c r="N683" s="25" t="b">
        <f t="shared" si="22"/>
        <v>1</v>
      </c>
      <c r="O683" s="84" t="e">
        <f ca="1">IF($N683,_xll.BDP($K683,O$4),"[DISABLED]")</f>
        <v>#NAME?</v>
      </c>
      <c r="P683" s="84" t="e">
        <f ca="1">IF($N683,_xll.BDP($K683,P$4),"[DISABLED]")</f>
        <v>#NAME?</v>
      </c>
      <c r="Q683" s="84" t="e">
        <f ca="1">IF($N683,_xll.BDP($K683,Q$4),"[DISABLED]")</f>
        <v>#NAME?</v>
      </c>
      <c r="R683" s="84" t="e">
        <f ca="1">IF($N683,_xll.BDH($K683,R$4,$M683),"[DISABLED]")</f>
        <v>#NAME?</v>
      </c>
      <c r="S683" s="84" t="e">
        <f ca="1">IF($N683,_xll.BDH($K683,S$4,$M683),"[DISABLED]")</f>
        <v>#NAME?</v>
      </c>
      <c r="T683" s="84" t="e">
        <f ca="1">IF($N683,_xll.BDH($K683,T$4,$M683),"[DISABLED]")</f>
        <v>#NAME?</v>
      </c>
      <c r="V683" s="106" t="s">
        <v>9256</v>
      </c>
      <c r="W683" s="107" t="s">
        <v>1055</v>
      </c>
      <c r="X683" s="108">
        <v>42276</v>
      </c>
      <c r="Y683" s="107" t="b">
        <v>1</v>
      </c>
      <c r="Z683" s="107" t="s">
        <v>7325</v>
      </c>
      <c r="AA683" s="107" t="s">
        <v>6569</v>
      </c>
      <c r="AB683" s="107" t="s">
        <v>6569</v>
      </c>
      <c r="AC683" s="107" t="s">
        <v>6569</v>
      </c>
      <c r="AD683" s="107" t="s">
        <v>6569</v>
      </c>
      <c r="AE683" s="107" t="s">
        <v>6569</v>
      </c>
    </row>
    <row r="684" spans="2:31" outlineLevel="1">
      <c r="B684" s="24" t="s">
        <v>5234</v>
      </c>
      <c r="C684" s="24" t="s">
        <v>0</v>
      </c>
      <c r="D684" s="24" t="s">
        <v>57</v>
      </c>
      <c r="E684" s="24" t="s">
        <v>46</v>
      </c>
      <c r="F684" s="24" t="s">
        <v>42</v>
      </c>
      <c r="G684" s="24">
        <v>50</v>
      </c>
      <c r="H684" s="24" t="s">
        <v>3008</v>
      </c>
      <c r="I684" s="24" t="s">
        <v>3277</v>
      </c>
      <c r="J684" s="24" t="s">
        <v>73</v>
      </c>
      <c r="K684" s="72" t="str">
        <f t="shared" si="21"/>
        <v>EUPP210 ICPL Curncy</v>
      </c>
      <c r="L684" s="25" t="str">
        <f t="shared" si="22"/>
        <v>ICPL</v>
      </c>
      <c r="M684" s="26">
        <f t="shared" ca="1" si="22"/>
        <v>42276</v>
      </c>
      <c r="N684" s="25" t="b">
        <f t="shared" si="22"/>
        <v>1</v>
      </c>
      <c r="O684" s="84" t="e">
        <f ca="1">IF($N684,_xll.BDP($K684,O$4),"[DISABLED]")</f>
        <v>#NAME?</v>
      </c>
      <c r="P684" s="84" t="e">
        <f ca="1">IF($N684,_xll.BDP($K684,P$4),"[DISABLED]")</f>
        <v>#NAME?</v>
      </c>
      <c r="Q684" s="84" t="e">
        <f ca="1">IF($N684,_xll.BDP($K684,Q$4),"[DISABLED]")</f>
        <v>#NAME?</v>
      </c>
      <c r="R684" s="84" t="e">
        <f ca="1">IF($N684,_xll.BDH($K684,R$4,$M684),"[DISABLED]")</f>
        <v>#NAME?</v>
      </c>
      <c r="S684" s="84" t="e">
        <f ca="1">IF($N684,_xll.BDH($K684,S$4,$M684),"[DISABLED]")</f>
        <v>#NAME?</v>
      </c>
      <c r="T684" s="84" t="e">
        <f ca="1">IF($N684,_xll.BDH($K684,T$4,$M684),"[DISABLED]")</f>
        <v>#NAME?</v>
      </c>
      <c r="V684" s="106" t="s">
        <v>9257</v>
      </c>
      <c r="W684" s="107" t="s">
        <v>1055</v>
      </c>
      <c r="X684" s="108">
        <v>42276</v>
      </c>
      <c r="Y684" s="107" t="b">
        <v>1</v>
      </c>
      <c r="Z684" s="107" t="s">
        <v>7326</v>
      </c>
      <c r="AA684" s="107" t="s">
        <v>6569</v>
      </c>
      <c r="AB684" s="107" t="s">
        <v>6569</v>
      </c>
      <c r="AC684" s="107" t="s">
        <v>6569</v>
      </c>
      <c r="AD684" s="107" t="s">
        <v>6569</v>
      </c>
      <c r="AE684" s="107" t="s">
        <v>6569</v>
      </c>
    </row>
    <row r="685" spans="2:31" outlineLevel="1">
      <c r="B685" s="24" t="s">
        <v>5234</v>
      </c>
      <c r="C685" s="24" t="s">
        <v>0</v>
      </c>
      <c r="D685" s="24" t="s">
        <v>57</v>
      </c>
      <c r="E685" s="24" t="s">
        <v>46</v>
      </c>
      <c r="F685" s="24" t="s">
        <v>42</v>
      </c>
      <c r="G685" s="24">
        <v>100</v>
      </c>
      <c r="H685" s="24" t="s">
        <v>3008</v>
      </c>
      <c r="I685" s="24" t="s">
        <v>3297</v>
      </c>
      <c r="J685" s="24" t="s">
        <v>73</v>
      </c>
      <c r="K685" s="72" t="str">
        <f t="shared" si="21"/>
        <v>EUPQ210 ICPL Curncy</v>
      </c>
      <c r="L685" s="25" t="str">
        <f t="shared" si="22"/>
        <v>ICPL</v>
      </c>
      <c r="M685" s="26">
        <f t="shared" ca="1" si="22"/>
        <v>42276</v>
      </c>
      <c r="N685" s="25" t="b">
        <f t="shared" si="22"/>
        <v>1</v>
      </c>
      <c r="O685" s="84" t="e">
        <f ca="1">IF($N685,_xll.BDP($K685,O$4),"[DISABLED]")</f>
        <v>#NAME?</v>
      </c>
      <c r="P685" s="84" t="e">
        <f ca="1">IF($N685,_xll.BDP($K685,P$4),"[DISABLED]")</f>
        <v>#NAME?</v>
      </c>
      <c r="Q685" s="84" t="e">
        <f ca="1">IF($N685,_xll.BDP($K685,Q$4),"[DISABLED]")</f>
        <v>#NAME?</v>
      </c>
      <c r="R685" s="84" t="e">
        <f ca="1">IF($N685,_xll.BDH($K685,R$4,$M685),"[DISABLED]")</f>
        <v>#NAME?</v>
      </c>
      <c r="S685" s="84" t="e">
        <f ca="1">IF($N685,_xll.BDH($K685,S$4,$M685),"[DISABLED]")</f>
        <v>#NAME?</v>
      </c>
      <c r="T685" s="84" t="e">
        <f ca="1">IF($N685,_xll.BDH($K685,T$4,$M685),"[DISABLED]")</f>
        <v>#NAME?</v>
      </c>
      <c r="V685" s="106" t="s">
        <v>9258</v>
      </c>
      <c r="W685" s="107" t="s">
        <v>1055</v>
      </c>
      <c r="X685" s="108">
        <v>42276</v>
      </c>
      <c r="Y685" s="107" t="b">
        <v>1</v>
      </c>
      <c r="Z685" s="107" t="s">
        <v>7327</v>
      </c>
      <c r="AA685" s="107" t="s">
        <v>6569</v>
      </c>
      <c r="AB685" s="107" t="s">
        <v>6569</v>
      </c>
      <c r="AC685" s="107" t="s">
        <v>6569</v>
      </c>
      <c r="AD685" s="107" t="s">
        <v>6569</v>
      </c>
      <c r="AE685" s="107" t="s">
        <v>6569</v>
      </c>
    </row>
    <row r="686" spans="2:31" outlineLevel="1">
      <c r="B686" s="24" t="s">
        <v>5234</v>
      </c>
      <c r="C686" s="24" t="s">
        <v>0</v>
      </c>
      <c r="D686" s="24" t="s">
        <v>57</v>
      </c>
      <c r="E686" s="24" t="s">
        <v>46</v>
      </c>
      <c r="F686" s="24" t="s">
        <v>42</v>
      </c>
      <c r="G686" s="24">
        <v>200</v>
      </c>
      <c r="H686" s="24" t="s">
        <v>3008</v>
      </c>
      <c r="I686" s="24" t="s">
        <v>3317</v>
      </c>
      <c r="J686" s="24" t="s">
        <v>73</v>
      </c>
      <c r="K686" s="72" t="str">
        <f t="shared" si="21"/>
        <v>EUPR210 ICPL Curncy</v>
      </c>
      <c r="L686" s="25" t="str">
        <f t="shared" si="22"/>
        <v>ICPL</v>
      </c>
      <c r="M686" s="26">
        <f t="shared" ca="1" si="22"/>
        <v>42276</v>
      </c>
      <c r="N686" s="25" t="b">
        <f t="shared" si="22"/>
        <v>1</v>
      </c>
      <c r="O686" s="84" t="e">
        <f ca="1">IF($N686,_xll.BDP($K686,O$4),"[DISABLED]")</f>
        <v>#NAME?</v>
      </c>
      <c r="P686" s="84" t="e">
        <f ca="1">IF($N686,_xll.BDP($K686,P$4),"[DISABLED]")</f>
        <v>#NAME?</v>
      </c>
      <c r="Q686" s="84" t="e">
        <f ca="1">IF($N686,_xll.BDP($K686,Q$4),"[DISABLED]")</f>
        <v>#NAME?</v>
      </c>
      <c r="R686" s="84" t="e">
        <f ca="1">IF($N686,_xll.BDH($K686,R$4,$M686),"[DISABLED]")</f>
        <v>#NAME?</v>
      </c>
      <c r="S686" s="84" t="e">
        <f ca="1">IF($N686,_xll.BDH($K686,S$4,$M686),"[DISABLED]")</f>
        <v>#NAME?</v>
      </c>
      <c r="T686" s="84" t="e">
        <f ca="1">IF($N686,_xll.BDH($K686,T$4,$M686),"[DISABLED]")</f>
        <v>#NAME?</v>
      </c>
      <c r="V686" s="106" t="s">
        <v>9259</v>
      </c>
      <c r="W686" s="107" t="s">
        <v>1055</v>
      </c>
      <c r="X686" s="108">
        <v>42276</v>
      </c>
      <c r="Y686" s="107" t="b">
        <v>1</v>
      </c>
      <c r="Z686" s="107" t="s">
        <v>7328</v>
      </c>
      <c r="AA686" s="107" t="s">
        <v>6569</v>
      </c>
      <c r="AB686" s="107" t="s">
        <v>6569</v>
      </c>
      <c r="AC686" s="107" t="s">
        <v>6569</v>
      </c>
      <c r="AD686" s="107" t="s">
        <v>6569</v>
      </c>
      <c r="AE686" s="107" t="s">
        <v>6569</v>
      </c>
    </row>
    <row r="687" spans="2:31" outlineLevel="1">
      <c r="K687" s="72"/>
      <c r="L687" s="25"/>
      <c r="M687" s="26"/>
      <c r="N687" s="25"/>
      <c r="O687" s="84"/>
      <c r="P687" s="84"/>
      <c r="Q687" s="84"/>
      <c r="R687" s="84"/>
      <c r="S687" s="84"/>
      <c r="T687" s="84"/>
      <c r="V687" s="106"/>
      <c r="W687" s="107"/>
      <c r="X687" s="108"/>
      <c r="Y687" s="107"/>
      <c r="Z687" s="107"/>
      <c r="AA687" s="107"/>
      <c r="AB687" s="107"/>
      <c r="AC687" s="107"/>
      <c r="AD687" s="107"/>
      <c r="AE687" s="107"/>
    </row>
    <row r="688" spans="2:31" outlineLevel="1">
      <c r="B688" s="24" t="s">
        <v>5234</v>
      </c>
      <c r="C688" s="24" t="s">
        <v>0</v>
      </c>
      <c r="D688" s="24" t="s">
        <v>57</v>
      </c>
      <c r="E688" s="24" t="s">
        <v>46</v>
      </c>
      <c r="F688" s="24" t="s">
        <v>44</v>
      </c>
      <c r="G688" s="24">
        <v>-200</v>
      </c>
      <c r="H688" s="24" t="s">
        <v>3008</v>
      </c>
      <c r="I688" s="24" t="s">
        <v>3184</v>
      </c>
      <c r="J688" s="24" t="s">
        <v>73</v>
      </c>
      <c r="K688" s="72" t="str">
        <f t="shared" si="21"/>
        <v>EUPK510 ICPL Curncy</v>
      </c>
      <c r="L688" s="25" t="str">
        <f t="shared" si="22"/>
        <v>ICPL</v>
      </c>
      <c r="M688" s="26">
        <f t="shared" ca="1" si="22"/>
        <v>42276</v>
      </c>
      <c r="N688" s="25" t="b">
        <f t="shared" si="22"/>
        <v>1</v>
      </c>
      <c r="O688" s="84" t="e">
        <f ca="1">IF($N688,_xll.BDP($K688,O$4),"[DISABLED]")</f>
        <v>#NAME?</v>
      </c>
      <c r="P688" s="84" t="e">
        <f ca="1">IF($N688,_xll.BDP($K688,P$4),"[DISABLED]")</f>
        <v>#NAME?</v>
      </c>
      <c r="Q688" s="84" t="e">
        <f ca="1">IF($N688,_xll.BDP($K688,Q$4),"[DISABLED]")</f>
        <v>#NAME?</v>
      </c>
      <c r="R688" s="84" t="e">
        <f ca="1">IF($N688,_xll.BDH($K688,R$4,$M688),"[DISABLED]")</f>
        <v>#NAME?</v>
      </c>
      <c r="S688" s="84" t="e">
        <f ca="1">IF($N688,_xll.BDH($K688,S$4,$M688),"[DISABLED]")</f>
        <v>#NAME?</v>
      </c>
      <c r="T688" s="84" t="e">
        <f ca="1">IF($N688,_xll.BDH($K688,T$4,$M688),"[DISABLED]")</f>
        <v>#NAME?</v>
      </c>
      <c r="V688" s="106" t="s">
        <v>9260</v>
      </c>
      <c r="W688" s="107" t="s">
        <v>1055</v>
      </c>
      <c r="X688" s="108">
        <v>42276</v>
      </c>
      <c r="Y688" s="107" t="b">
        <v>1</v>
      </c>
      <c r="Z688" s="107" t="s">
        <v>7329</v>
      </c>
      <c r="AA688" s="107" t="s">
        <v>6569</v>
      </c>
      <c r="AB688" s="107" t="s">
        <v>6569</v>
      </c>
      <c r="AC688" s="107" t="s">
        <v>6569</v>
      </c>
      <c r="AD688" s="107" t="s">
        <v>6569</v>
      </c>
      <c r="AE688" s="107" t="s">
        <v>6569</v>
      </c>
    </row>
    <row r="689" spans="2:31" outlineLevel="1">
      <c r="B689" s="24" t="s">
        <v>5234</v>
      </c>
      <c r="C689" s="24" t="s">
        <v>0</v>
      </c>
      <c r="D689" s="24" t="s">
        <v>57</v>
      </c>
      <c r="E689" s="24" t="s">
        <v>46</v>
      </c>
      <c r="F689" s="24" t="s">
        <v>44</v>
      </c>
      <c r="G689" s="24">
        <v>-100</v>
      </c>
      <c r="H689" s="24" t="s">
        <v>3008</v>
      </c>
      <c r="I689" s="24" t="s">
        <v>3204</v>
      </c>
      <c r="J689" s="24" t="s">
        <v>73</v>
      </c>
      <c r="K689" s="72" t="str">
        <f t="shared" si="21"/>
        <v>EUPL510 ICPL Curncy</v>
      </c>
      <c r="L689" s="25" t="str">
        <f t="shared" si="22"/>
        <v>ICPL</v>
      </c>
      <c r="M689" s="26">
        <f t="shared" ca="1" si="22"/>
        <v>42276</v>
      </c>
      <c r="N689" s="25" t="b">
        <f t="shared" si="22"/>
        <v>1</v>
      </c>
      <c r="O689" s="84" t="e">
        <f ca="1">IF($N689,_xll.BDP($K689,O$4),"[DISABLED]")</f>
        <v>#NAME?</v>
      </c>
      <c r="P689" s="84" t="e">
        <f ca="1">IF($N689,_xll.BDP($K689,P$4),"[DISABLED]")</f>
        <v>#NAME?</v>
      </c>
      <c r="Q689" s="84" t="e">
        <f ca="1">IF($N689,_xll.BDP($K689,Q$4),"[DISABLED]")</f>
        <v>#NAME?</v>
      </c>
      <c r="R689" s="84" t="e">
        <f ca="1">IF($N689,_xll.BDH($K689,R$4,$M689),"[DISABLED]")</f>
        <v>#NAME?</v>
      </c>
      <c r="S689" s="84" t="e">
        <f ca="1">IF($N689,_xll.BDH($K689,S$4,$M689),"[DISABLED]")</f>
        <v>#NAME?</v>
      </c>
      <c r="T689" s="84" t="e">
        <f ca="1">IF($N689,_xll.BDH($K689,T$4,$M689),"[DISABLED]")</f>
        <v>#NAME?</v>
      </c>
      <c r="V689" s="106" t="s">
        <v>9261</v>
      </c>
      <c r="W689" s="107" t="s">
        <v>1055</v>
      </c>
      <c r="X689" s="108">
        <v>42276</v>
      </c>
      <c r="Y689" s="107" t="b">
        <v>1</v>
      </c>
      <c r="Z689" s="107" t="s">
        <v>7330</v>
      </c>
      <c r="AA689" s="107" t="s">
        <v>6569</v>
      </c>
      <c r="AB689" s="107" t="s">
        <v>6569</v>
      </c>
      <c r="AC689" s="107" t="s">
        <v>6569</v>
      </c>
      <c r="AD689" s="107" t="s">
        <v>6569</v>
      </c>
      <c r="AE689" s="107" t="s">
        <v>6569</v>
      </c>
    </row>
    <row r="690" spans="2:31" outlineLevel="1">
      <c r="B690" s="24" t="s">
        <v>5234</v>
      </c>
      <c r="C690" s="24" t="s">
        <v>0</v>
      </c>
      <c r="D690" s="24" t="s">
        <v>57</v>
      </c>
      <c r="E690" s="24" t="s">
        <v>46</v>
      </c>
      <c r="F690" s="24" t="s">
        <v>44</v>
      </c>
      <c r="G690" s="24">
        <v>-50</v>
      </c>
      <c r="H690" s="24" t="s">
        <v>3008</v>
      </c>
      <c r="I690" s="24" t="s">
        <v>3224</v>
      </c>
      <c r="J690" s="24" t="s">
        <v>73</v>
      </c>
      <c r="K690" s="72" t="str">
        <f t="shared" si="21"/>
        <v>EUPM510 ICPL Curncy</v>
      </c>
      <c r="L690" s="25" t="str">
        <f t="shared" si="22"/>
        <v>ICPL</v>
      </c>
      <c r="M690" s="26">
        <f t="shared" ca="1" si="22"/>
        <v>42276</v>
      </c>
      <c r="N690" s="25" t="b">
        <f t="shared" si="22"/>
        <v>1</v>
      </c>
      <c r="O690" s="84" t="e">
        <f ca="1">IF($N690,_xll.BDP($K690,O$4),"[DISABLED]")</f>
        <v>#NAME?</v>
      </c>
      <c r="P690" s="84" t="e">
        <f ca="1">IF($N690,_xll.BDP($K690,P$4),"[DISABLED]")</f>
        <v>#NAME?</v>
      </c>
      <c r="Q690" s="84" t="e">
        <f ca="1">IF($N690,_xll.BDP($K690,Q$4),"[DISABLED]")</f>
        <v>#NAME?</v>
      </c>
      <c r="R690" s="84" t="e">
        <f ca="1">IF($N690,_xll.BDH($K690,R$4,$M690),"[DISABLED]")</f>
        <v>#NAME?</v>
      </c>
      <c r="S690" s="84" t="e">
        <f ca="1">IF($N690,_xll.BDH($K690,S$4,$M690),"[DISABLED]")</f>
        <v>#NAME?</v>
      </c>
      <c r="T690" s="84" t="e">
        <f ca="1">IF($N690,_xll.BDH($K690,T$4,$M690),"[DISABLED]")</f>
        <v>#NAME?</v>
      </c>
      <c r="V690" s="106" t="s">
        <v>9262</v>
      </c>
      <c r="W690" s="107" t="s">
        <v>1055</v>
      </c>
      <c r="X690" s="108">
        <v>42276</v>
      </c>
      <c r="Y690" s="107" t="b">
        <v>1</v>
      </c>
      <c r="Z690" s="107" t="s">
        <v>7331</v>
      </c>
      <c r="AA690" s="107" t="s">
        <v>6569</v>
      </c>
      <c r="AB690" s="107" t="s">
        <v>6569</v>
      </c>
      <c r="AC690" s="107" t="s">
        <v>6569</v>
      </c>
      <c r="AD690" s="107" t="s">
        <v>6569</v>
      </c>
      <c r="AE690" s="107" t="s">
        <v>6569</v>
      </c>
    </row>
    <row r="691" spans="2:31" outlineLevel="1">
      <c r="B691" s="24" t="s">
        <v>5234</v>
      </c>
      <c r="C691" s="24" t="s">
        <v>0</v>
      </c>
      <c r="D691" s="24" t="s">
        <v>57</v>
      </c>
      <c r="E691" s="24" t="s">
        <v>46</v>
      </c>
      <c r="F691" s="24" t="s">
        <v>44</v>
      </c>
      <c r="G691" s="24">
        <v>-25</v>
      </c>
      <c r="H691" s="24" t="s">
        <v>3008</v>
      </c>
      <c r="I691" s="24" t="s">
        <v>3244</v>
      </c>
      <c r="J691" s="24" t="s">
        <v>73</v>
      </c>
      <c r="K691" s="72" t="str">
        <f t="shared" si="21"/>
        <v>EUPN510 ICPL Curncy</v>
      </c>
      <c r="L691" s="25" t="str">
        <f t="shared" si="22"/>
        <v>ICPL</v>
      </c>
      <c r="M691" s="26">
        <f t="shared" ca="1" si="22"/>
        <v>42276</v>
      </c>
      <c r="N691" s="25" t="b">
        <f t="shared" si="22"/>
        <v>1</v>
      </c>
      <c r="O691" s="84" t="e">
        <f ca="1">IF($N691,_xll.BDP($K691,O$4),"[DISABLED]")</f>
        <v>#NAME?</v>
      </c>
      <c r="P691" s="84" t="e">
        <f ca="1">IF($N691,_xll.BDP($K691,P$4),"[DISABLED]")</f>
        <v>#NAME?</v>
      </c>
      <c r="Q691" s="84" t="e">
        <f ca="1">IF($N691,_xll.BDP($K691,Q$4),"[DISABLED]")</f>
        <v>#NAME?</v>
      </c>
      <c r="R691" s="84" t="e">
        <f ca="1">IF($N691,_xll.BDH($K691,R$4,$M691),"[DISABLED]")</f>
        <v>#NAME?</v>
      </c>
      <c r="S691" s="84" t="e">
        <f ca="1">IF($N691,_xll.BDH($K691,S$4,$M691),"[DISABLED]")</f>
        <v>#NAME?</v>
      </c>
      <c r="T691" s="84" t="e">
        <f ca="1">IF($N691,_xll.BDH($K691,T$4,$M691),"[DISABLED]")</f>
        <v>#NAME?</v>
      </c>
      <c r="V691" s="106" t="s">
        <v>9263</v>
      </c>
      <c r="W691" s="107" t="s">
        <v>1055</v>
      </c>
      <c r="X691" s="108">
        <v>42276</v>
      </c>
      <c r="Y691" s="107" t="b">
        <v>1</v>
      </c>
      <c r="Z691" s="107" t="s">
        <v>7332</v>
      </c>
      <c r="AA691" s="107" t="s">
        <v>6569</v>
      </c>
      <c r="AB691" s="107" t="s">
        <v>6569</v>
      </c>
      <c r="AC691" s="107" t="s">
        <v>6569</v>
      </c>
      <c r="AD691" s="107" t="s">
        <v>6569</v>
      </c>
      <c r="AE691" s="107" t="s">
        <v>6569</v>
      </c>
    </row>
    <row r="692" spans="2:31" outlineLevel="1">
      <c r="B692" s="24" t="s">
        <v>5234</v>
      </c>
      <c r="C692" s="24" t="s">
        <v>0</v>
      </c>
      <c r="D692" s="24" t="s">
        <v>57</v>
      </c>
      <c r="E692" s="24" t="s">
        <v>46</v>
      </c>
      <c r="F692" s="24" t="s">
        <v>44</v>
      </c>
      <c r="G692" s="24">
        <v>25</v>
      </c>
      <c r="H692" s="24" t="s">
        <v>3008</v>
      </c>
      <c r="I692" s="24" t="s">
        <v>3264</v>
      </c>
      <c r="J692" s="24" t="s">
        <v>73</v>
      </c>
      <c r="K692" s="72" t="str">
        <f t="shared" si="21"/>
        <v>EUPO510 ICPL Curncy</v>
      </c>
      <c r="L692" s="25" t="str">
        <f t="shared" si="22"/>
        <v>ICPL</v>
      </c>
      <c r="M692" s="26">
        <f t="shared" ca="1" si="22"/>
        <v>42276</v>
      </c>
      <c r="N692" s="25" t="b">
        <f t="shared" si="22"/>
        <v>1</v>
      </c>
      <c r="O692" s="84" t="e">
        <f ca="1">IF($N692,_xll.BDP($K692,O$4),"[DISABLED]")</f>
        <v>#NAME?</v>
      </c>
      <c r="P692" s="84" t="e">
        <f ca="1">IF($N692,_xll.BDP($K692,P$4),"[DISABLED]")</f>
        <v>#NAME?</v>
      </c>
      <c r="Q692" s="84" t="e">
        <f ca="1">IF($N692,_xll.BDP($K692,Q$4),"[DISABLED]")</f>
        <v>#NAME?</v>
      </c>
      <c r="R692" s="84" t="e">
        <f ca="1">IF($N692,_xll.BDH($K692,R$4,$M692),"[DISABLED]")</f>
        <v>#NAME?</v>
      </c>
      <c r="S692" s="84" t="e">
        <f ca="1">IF($N692,_xll.BDH($K692,S$4,$M692),"[DISABLED]")</f>
        <v>#NAME?</v>
      </c>
      <c r="T692" s="84" t="e">
        <f ca="1">IF($N692,_xll.BDH($K692,T$4,$M692),"[DISABLED]")</f>
        <v>#NAME?</v>
      </c>
      <c r="V692" s="106" t="s">
        <v>9264</v>
      </c>
      <c r="W692" s="107" t="s">
        <v>1055</v>
      </c>
      <c r="X692" s="108">
        <v>42276</v>
      </c>
      <c r="Y692" s="107" t="b">
        <v>1</v>
      </c>
      <c r="Z692" s="107" t="s">
        <v>7333</v>
      </c>
      <c r="AA692" s="107" t="s">
        <v>6569</v>
      </c>
      <c r="AB692" s="107" t="s">
        <v>6569</v>
      </c>
      <c r="AC692" s="107" t="s">
        <v>6569</v>
      </c>
      <c r="AD692" s="107" t="s">
        <v>6569</v>
      </c>
      <c r="AE692" s="107" t="s">
        <v>6569</v>
      </c>
    </row>
    <row r="693" spans="2:31" outlineLevel="1">
      <c r="B693" s="24" t="s">
        <v>5234</v>
      </c>
      <c r="C693" s="24" t="s">
        <v>0</v>
      </c>
      <c r="D693" s="24" t="s">
        <v>57</v>
      </c>
      <c r="E693" s="24" t="s">
        <v>46</v>
      </c>
      <c r="F693" s="24" t="s">
        <v>44</v>
      </c>
      <c r="G693" s="24">
        <v>50</v>
      </c>
      <c r="H693" s="24" t="s">
        <v>3008</v>
      </c>
      <c r="I693" s="24" t="s">
        <v>3284</v>
      </c>
      <c r="J693" s="24" t="s">
        <v>73</v>
      </c>
      <c r="K693" s="72" t="str">
        <f t="shared" si="21"/>
        <v>EUPP510 ICPL Curncy</v>
      </c>
      <c r="L693" s="25" t="str">
        <f t="shared" si="22"/>
        <v>ICPL</v>
      </c>
      <c r="M693" s="26">
        <f t="shared" ca="1" si="22"/>
        <v>42276</v>
      </c>
      <c r="N693" s="25" t="b">
        <f t="shared" si="22"/>
        <v>1</v>
      </c>
      <c r="O693" s="84" t="e">
        <f ca="1">IF($N693,_xll.BDP($K693,O$4),"[DISABLED]")</f>
        <v>#NAME?</v>
      </c>
      <c r="P693" s="84" t="e">
        <f ca="1">IF($N693,_xll.BDP($K693,P$4),"[DISABLED]")</f>
        <v>#NAME?</v>
      </c>
      <c r="Q693" s="84" t="e">
        <f ca="1">IF($N693,_xll.BDP($K693,Q$4),"[DISABLED]")</f>
        <v>#NAME?</v>
      </c>
      <c r="R693" s="84" t="e">
        <f ca="1">IF($N693,_xll.BDH($K693,R$4,$M693),"[DISABLED]")</f>
        <v>#NAME?</v>
      </c>
      <c r="S693" s="84" t="e">
        <f ca="1">IF($N693,_xll.BDH($K693,S$4,$M693),"[DISABLED]")</f>
        <v>#NAME?</v>
      </c>
      <c r="T693" s="84" t="e">
        <f ca="1">IF($N693,_xll.BDH($K693,T$4,$M693),"[DISABLED]")</f>
        <v>#NAME?</v>
      </c>
      <c r="V693" s="106" t="s">
        <v>9265</v>
      </c>
      <c r="W693" s="107" t="s">
        <v>1055</v>
      </c>
      <c r="X693" s="108">
        <v>42276</v>
      </c>
      <c r="Y693" s="107" t="b">
        <v>1</v>
      </c>
      <c r="Z693" s="107" t="s">
        <v>7334</v>
      </c>
      <c r="AA693" s="107" t="s">
        <v>6569</v>
      </c>
      <c r="AB693" s="107" t="s">
        <v>6569</v>
      </c>
      <c r="AC693" s="107" t="s">
        <v>6569</v>
      </c>
      <c r="AD693" s="107" t="s">
        <v>6569</v>
      </c>
      <c r="AE693" s="107" t="s">
        <v>6569</v>
      </c>
    </row>
    <row r="694" spans="2:31" outlineLevel="1">
      <c r="B694" s="24" t="s">
        <v>5234</v>
      </c>
      <c r="C694" s="24" t="s">
        <v>0</v>
      </c>
      <c r="D694" s="24" t="s">
        <v>57</v>
      </c>
      <c r="E694" s="24" t="s">
        <v>46</v>
      </c>
      <c r="F694" s="24" t="s">
        <v>44</v>
      </c>
      <c r="G694" s="24">
        <v>100</v>
      </c>
      <c r="H694" s="24" t="s">
        <v>3008</v>
      </c>
      <c r="I694" s="24" t="s">
        <v>3304</v>
      </c>
      <c r="J694" s="24" t="s">
        <v>73</v>
      </c>
      <c r="K694" s="72" t="str">
        <f t="shared" si="21"/>
        <v>EUPQ510 ICPL Curncy</v>
      </c>
      <c r="L694" s="25" t="str">
        <f t="shared" si="22"/>
        <v>ICPL</v>
      </c>
      <c r="M694" s="26">
        <f t="shared" ca="1" si="22"/>
        <v>42276</v>
      </c>
      <c r="N694" s="25" t="b">
        <f t="shared" si="22"/>
        <v>1</v>
      </c>
      <c r="O694" s="84" t="e">
        <f ca="1">IF($N694,_xll.BDP($K694,O$4),"[DISABLED]")</f>
        <v>#NAME?</v>
      </c>
      <c r="P694" s="84" t="e">
        <f ca="1">IF($N694,_xll.BDP($K694,P$4),"[DISABLED]")</f>
        <v>#NAME?</v>
      </c>
      <c r="Q694" s="84" t="e">
        <f ca="1">IF($N694,_xll.BDP($K694,Q$4),"[DISABLED]")</f>
        <v>#NAME?</v>
      </c>
      <c r="R694" s="84" t="e">
        <f ca="1">IF($N694,_xll.BDH($K694,R$4,$M694),"[DISABLED]")</f>
        <v>#NAME?</v>
      </c>
      <c r="S694" s="84" t="e">
        <f ca="1">IF($N694,_xll.BDH($K694,S$4,$M694),"[DISABLED]")</f>
        <v>#NAME?</v>
      </c>
      <c r="T694" s="84" t="e">
        <f ca="1">IF($N694,_xll.BDH($K694,T$4,$M694),"[DISABLED]")</f>
        <v>#NAME?</v>
      </c>
      <c r="V694" s="106" t="s">
        <v>9266</v>
      </c>
      <c r="W694" s="107" t="s">
        <v>1055</v>
      </c>
      <c r="X694" s="108">
        <v>42276</v>
      </c>
      <c r="Y694" s="107" t="b">
        <v>1</v>
      </c>
      <c r="Z694" s="107" t="s">
        <v>7335</v>
      </c>
      <c r="AA694" s="107" t="s">
        <v>6569</v>
      </c>
      <c r="AB694" s="107" t="s">
        <v>6569</v>
      </c>
      <c r="AC694" s="107" t="s">
        <v>6569</v>
      </c>
      <c r="AD694" s="107" t="s">
        <v>6569</v>
      </c>
      <c r="AE694" s="107" t="s">
        <v>6569</v>
      </c>
    </row>
    <row r="695" spans="2:31" outlineLevel="1">
      <c r="B695" s="24" t="s">
        <v>5234</v>
      </c>
      <c r="C695" s="24" t="s">
        <v>0</v>
      </c>
      <c r="D695" s="24" t="s">
        <v>57</v>
      </c>
      <c r="E695" s="24" t="s">
        <v>46</v>
      </c>
      <c r="F695" s="24" t="s">
        <v>44</v>
      </c>
      <c r="G695" s="24">
        <v>200</v>
      </c>
      <c r="H695" s="24" t="s">
        <v>3008</v>
      </c>
      <c r="I695" s="24" t="s">
        <v>3324</v>
      </c>
      <c r="J695" s="24" t="s">
        <v>73</v>
      </c>
      <c r="K695" s="72" t="str">
        <f t="shared" si="21"/>
        <v>EUPR510 ICPL Curncy</v>
      </c>
      <c r="L695" s="25" t="str">
        <f t="shared" si="22"/>
        <v>ICPL</v>
      </c>
      <c r="M695" s="26">
        <f t="shared" ca="1" si="22"/>
        <v>42276</v>
      </c>
      <c r="N695" s="25" t="b">
        <f t="shared" si="22"/>
        <v>1</v>
      </c>
      <c r="O695" s="84" t="e">
        <f ca="1">IF($N695,_xll.BDP($K695,O$4),"[DISABLED]")</f>
        <v>#NAME?</v>
      </c>
      <c r="P695" s="84" t="e">
        <f ca="1">IF($N695,_xll.BDP($K695,P$4),"[DISABLED]")</f>
        <v>#NAME?</v>
      </c>
      <c r="Q695" s="84" t="e">
        <f ca="1">IF($N695,_xll.BDP($K695,Q$4),"[DISABLED]")</f>
        <v>#NAME?</v>
      </c>
      <c r="R695" s="84" t="e">
        <f ca="1">IF($N695,_xll.BDH($K695,R$4,$M695),"[DISABLED]")</f>
        <v>#NAME?</v>
      </c>
      <c r="S695" s="84" t="e">
        <f ca="1">IF($N695,_xll.BDH($K695,S$4,$M695),"[DISABLED]")</f>
        <v>#NAME?</v>
      </c>
      <c r="T695" s="84" t="e">
        <f ca="1">IF($N695,_xll.BDH($K695,T$4,$M695),"[DISABLED]")</f>
        <v>#NAME?</v>
      </c>
      <c r="V695" s="106" t="s">
        <v>9267</v>
      </c>
      <c r="W695" s="107" t="s">
        <v>1055</v>
      </c>
      <c r="X695" s="108">
        <v>42276</v>
      </c>
      <c r="Y695" s="107" t="b">
        <v>1</v>
      </c>
      <c r="Z695" s="107" t="s">
        <v>7336</v>
      </c>
      <c r="AA695" s="107" t="s">
        <v>6569</v>
      </c>
      <c r="AB695" s="107" t="s">
        <v>6569</v>
      </c>
      <c r="AC695" s="107" t="s">
        <v>6569</v>
      </c>
      <c r="AD695" s="107" t="s">
        <v>6569</v>
      </c>
      <c r="AE695" s="107" t="s">
        <v>6569</v>
      </c>
    </row>
    <row r="696" spans="2:31" outlineLevel="1">
      <c r="K696" s="72"/>
      <c r="L696" s="25"/>
      <c r="M696" s="26"/>
      <c r="N696" s="25"/>
      <c r="O696" s="84"/>
      <c r="P696" s="84"/>
      <c r="Q696" s="84"/>
      <c r="R696" s="84"/>
      <c r="S696" s="84"/>
      <c r="T696" s="84"/>
      <c r="V696" s="106"/>
      <c r="W696" s="107"/>
      <c r="X696" s="108"/>
      <c r="Y696" s="107"/>
      <c r="Z696" s="107"/>
      <c r="AA696" s="107"/>
      <c r="AB696" s="107"/>
      <c r="AC696" s="107"/>
      <c r="AD696" s="107"/>
      <c r="AE696" s="107"/>
    </row>
    <row r="697" spans="2:31" outlineLevel="1">
      <c r="B697" s="24" t="s">
        <v>5234</v>
      </c>
      <c r="C697" s="24" t="s">
        <v>0</v>
      </c>
      <c r="D697" s="24" t="s">
        <v>57</v>
      </c>
      <c r="E697" s="24" t="s">
        <v>46</v>
      </c>
      <c r="F697" s="24" t="s">
        <v>46</v>
      </c>
      <c r="G697" s="24">
        <v>-200</v>
      </c>
      <c r="H697" s="24" t="s">
        <v>3008</v>
      </c>
      <c r="I697" s="24" t="s">
        <v>3330</v>
      </c>
      <c r="J697" s="24" t="s">
        <v>73</v>
      </c>
      <c r="K697" s="72" t="str">
        <f t="shared" si="21"/>
        <v>EUPK1010 ICPL Curncy</v>
      </c>
      <c r="L697" s="25" t="str">
        <f t="shared" si="22"/>
        <v>ICPL</v>
      </c>
      <c r="M697" s="26">
        <f t="shared" ca="1" si="22"/>
        <v>42276</v>
      </c>
      <c r="N697" s="25" t="b">
        <f t="shared" si="22"/>
        <v>1</v>
      </c>
      <c r="O697" s="84" t="e">
        <f ca="1">IF($N697,_xll.BDP($K697,O$4),"[DISABLED]")</f>
        <v>#NAME?</v>
      </c>
      <c r="P697" s="84" t="e">
        <f ca="1">IF($N697,_xll.BDP($K697,P$4),"[DISABLED]")</f>
        <v>#NAME?</v>
      </c>
      <c r="Q697" s="84" t="e">
        <f ca="1">IF($N697,_xll.BDP($K697,Q$4),"[DISABLED]")</f>
        <v>#NAME?</v>
      </c>
      <c r="R697" s="84" t="e">
        <f ca="1">IF($N697,_xll.BDH($K697,R$4,$M697),"[DISABLED]")</f>
        <v>#NAME?</v>
      </c>
      <c r="S697" s="84" t="e">
        <f ca="1">IF($N697,_xll.BDH($K697,S$4,$M697),"[DISABLED]")</f>
        <v>#NAME?</v>
      </c>
      <c r="T697" s="84" t="e">
        <f ca="1">IF($N697,_xll.BDH($K697,T$4,$M697),"[DISABLED]")</f>
        <v>#NAME?</v>
      </c>
      <c r="V697" s="106" t="s">
        <v>9268</v>
      </c>
      <c r="W697" s="107" t="s">
        <v>1055</v>
      </c>
      <c r="X697" s="108">
        <v>42276</v>
      </c>
      <c r="Y697" s="107" t="b">
        <v>1</v>
      </c>
      <c r="Z697" s="107" t="s">
        <v>7337</v>
      </c>
      <c r="AA697" s="107" t="s">
        <v>6569</v>
      </c>
      <c r="AB697" s="107" t="s">
        <v>6569</v>
      </c>
      <c r="AC697" s="107" t="s">
        <v>6569</v>
      </c>
      <c r="AD697" s="107" t="s">
        <v>6569</v>
      </c>
      <c r="AE697" s="107" t="s">
        <v>6569</v>
      </c>
    </row>
    <row r="698" spans="2:31" outlineLevel="1">
      <c r="B698" s="24" t="s">
        <v>5234</v>
      </c>
      <c r="C698" s="24" t="s">
        <v>0</v>
      </c>
      <c r="D698" s="24" t="s">
        <v>57</v>
      </c>
      <c r="E698" s="24" t="s">
        <v>46</v>
      </c>
      <c r="F698" s="24" t="s">
        <v>46</v>
      </c>
      <c r="G698" s="24">
        <v>-100</v>
      </c>
      <c r="H698" s="24" t="s">
        <v>3008</v>
      </c>
      <c r="I698" s="24" t="s">
        <v>3346</v>
      </c>
      <c r="J698" s="24" t="s">
        <v>73</v>
      </c>
      <c r="K698" s="72" t="str">
        <f t="shared" si="21"/>
        <v>EUPL1010 ICPL Curncy</v>
      </c>
      <c r="L698" s="25" t="str">
        <f t="shared" si="22"/>
        <v>ICPL</v>
      </c>
      <c r="M698" s="26">
        <f t="shared" ca="1" si="22"/>
        <v>42276</v>
      </c>
      <c r="N698" s="25" t="b">
        <f t="shared" si="22"/>
        <v>1</v>
      </c>
      <c r="O698" s="84" t="e">
        <f ca="1">IF($N698,_xll.BDP($K698,O$4),"[DISABLED]")</f>
        <v>#NAME?</v>
      </c>
      <c r="P698" s="84" t="e">
        <f ca="1">IF($N698,_xll.BDP($K698,P$4),"[DISABLED]")</f>
        <v>#NAME?</v>
      </c>
      <c r="Q698" s="84" t="e">
        <f ca="1">IF($N698,_xll.BDP($K698,Q$4),"[DISABLED]")</f>
        <v>#NAME?</v>
      </c>
      <c r="R698" s="84" t="e">
        <f ca="1">IF($N698,_xll.BDH($K698,R$4,$M698),"[DISABLED]")</f>
        <v>#NAME?</v>
      </c>
      <c r="S698" s="84" t="e">
        <f ca="1">IF($N698,_xll.BDH($K698,S$4,$M698),"[DISABLED]")</f>
        <v>#NAME?</v>
      </c>
      <c r="T698" s="84" t="e">
        <f ca="1">IF($N698,_xll.BDH($K698,T$4,$M698),"[DISABLED]")</f>
        <v>#NAME?</v>
      </c>
      <c r="V698" s="106" t="s">
        <v>9269</v>
      </c>
      <c r="W698" s="107" t="s">
        <v>1055</v>
      </c>
      <c r="X698" s="108">
        <v>42276</v>
      </c>
      <c r="Y698" s="107" t="b">
        <v>1</v>
      </c>
      <c r="Z698" s="107" t="s">
        <v>7338</v>
      </c>
      <c r="AA698" s="107" t="s">
        <v>6569</v>
      </c>
      <c r="AB698" s="107" t="s">
        <v>6569</v>
      </c>
      <c r="AC698" s="107" t="s">
        <v>6569</v>
      </c>
      <c r="AD698" s="107" t="s">
        <v>6569</v>
      </c>
      <c r="AE698" s="107" t="s">
        <v>6569</v>
      </c>
    </row>
    <row r="699" spans="2:31" outlineLevel="1">
      <c r="B699" s="24" t="s">
        <v>5234</v>
      </c>
      <c r="C699" s="24" t="s">
        <v>0</v>
      </c>
      <c r="D699" s="24" t="s">
        <v>57</v>
      </c>
      <c r="E699" s="24" t="s">
        <v>46</v>
      </c>
      <c r="F699" s="24" t="s">
        <v>46</v>
      </c>
      <c r="G699" s="24">
        <v>-50</v>
      </c>
      <c r="H699" s="24" t="s">
        <v>3008</v>
      </c>
      <c r="I699" s="24" t="s">
        <v>3362</v>
      </c>
      <c r="J699" s="24" t="s">
        <v>73</v>
      </c>
      <c r="K699" s="72" t="str">
        <f t="shared" si="21"/>
        <v>EUPM1010 ICPL Curncy</v>
      </c>
      <c r="L699" s="25" t="str">
        <f t="shared" si="22"/>
        <v>ICPL</v>
      </c>
      <c r="M699" s="26">
        <f t="shared" ca="1" si="22"/>
        <v>42276</v>
      </c>
      <c r="N699" s="25" t="b">
        <f t="shared" si="22"/>
        <v>1</v>
      </c>
      <c r="O699" s="84" t="e">
        <f ca="1">IF($N699,_xll.BDP($K699,O$4),"[DISABLED]")</f>
        <v>#NAME?</v>
      </c>
      <c r="P699" s="84" t="e">
        <f ca="1">IF($N699,_xll.BDP($K699,P$4),"[DISABLED]")</f>
        <v>#NAME?</v>
      </c>
      <c r="Q699" s="84" t="e">
        <f ca="1">IF($N699,_xll.BDP($K699,Q$4),"[DISABLED]")</f>
        <v>#NAME?</v>
      </c>
      <c r="R699" s="84" t="e">
        <f ca="1">IF($N699,_xll.BDH($K699,R$4,$M699),"[DISABLED]")</f>
        <v>#NAME?</v>
      </c>
      <c r="S699" s="84" t="e">
        <f ca="1">IF($N699,_xll.BDH($K699,S$4,$M699),"[DISABLED]")</f>
        <v>#NAME?</v>
      </c>
      <c r="T699" s="84" t="e">
        <f ca="1">IF($N699,_xll.BDH($K699,T$4,$M699),"[DISABLED]")</f>
        <v>#NAME?</v>
      </c>
      <c r="V699" s="106" t="s">
        <v>9270</v>
      </c>
      <c r="W699" s="107" t="s">
        <v>1055</v>
      </c>
      <c r="X699" s="108">
        <v>42276</v>
      </c>
      <c r="Y699" s="107" t="b">
        <v>1</v>
      </c>
      <c r="Z699" s="107" t="s">
        <v>7339</v>
      </c>
      <c r="AA699" s="107" t="s">
        <v>6569</v>
      </c>
      <c r="AB699" s="107" t="s">
        <v>6569</v>
      </c>
      <c r="AC699" s="107" t="s">
        <v>6569</v>
      </c>
      <c r="AD699" s="107" t="s">
        <v>6569</v>
      </c>
      <c r="AE699" s="107" t="s">
        <v>6569</v>
      </c>
    </row>
    <row r="700" spans="2:31" outlineLevel="1">
      <c r="B700" s="24" t="s">
        <v>5234</v>
      </c>
      <c r="C700" s="24" t="s">
        <v>0</v>
      </c>
      <c r="D700" s="24" t="s">
        <v>57</v>
      </c>
      <c r="E700" s="24" t="s">
        <v>46</v>
      </c>
      <c r="F700" s="24" t="s">
        <v>46</v>
      </c>
      <c r="G700" s="24">
        <v>-25</v>
      </c>
      <c r="H700" s="24" t="s">
        <v>3008</v>
      </c>
      <c r="I700" s="24" t="s">
        <v>3378</v>
      </c>
      <c r="J700" s="24" t="s">
        <v>73</v>
      </c>
      <c r="K700" s="72" t="str">
        <f t="shared" si="21"/>
        <v>EUPN1010 ICPL Curncy</v>
      </c>
      <c r="L700" s="25" t="str">
        <f t="shared" si="22"/>
        <v>ICPL</v>
      </c>
      <c r="M700" s="26">
        <f t="shared" ca="1" si="22"/>
        <v>42276</v>
      </c>
      <c r="N700" s="25" t="b">
        <f t="shared" si="22"/>
        <v>1</v>
      </c>
      <c r="O700" s="84" t="e">
        <f ca="1">IF($N700,_xll.BDP($K700,O$4),"[DISABLED]")</f>
        <v>#NAME?</v>
      </c>
      <c r="P700" s="84" t="e">
        <f ca="1">IF($N700,_xll.BDP($K700,P$4),"[DISABLED]")</f>
        <v>#NAME?</v>
      </c>
      <c r="Q700" s="84" t="e">
        <f ca="1">IF($N700,_xll.BDP($K700,Q$4),"[DISABLED]")</f>
        <v>#NAME?</v>
      </c>
      <c r="R700" s="84" t="e">
        <f ca="1">IF($N700,_xll.BDH($K700,R$4,$M700),"[DISABLED]")</f>
        <v>#NAME?</v>
      </c>
      <c r="S700" s="84" t="e">
        <f ca="1">IF($N700,_xll.BDH($K700,S$4,$M700),"[DISABLED]")</f>
        <v>#NAME?</v>
      </c>
      <c r="T700" s="84" t="e">
        <f ca="1">IF($N700,_xll.BDH($K700,T$4,$M700),"[DISABLED]")</f>
        <v>#NAME?</v>
      </c>
      <c r="V700" s="106" t="s">
        <v>9271</v>
      </c>
      <c r="W700" s="107" t="s">
        <v>1055</v>
      </c>
      <c r="X700" s="108">
        <v>42276</v>
      </c>
      <c r="Y700" s="107" t="b">
        <v>1</v>
      </c>
      <c r="Z700" s="107" t="s">
        <v>7340</v>
      </c>
      <c r="AA700" s="107" t="s">
        <v>6569</v>
      </c>
      <c r="AB700" s="107" t="s">
        <v>6569</v>
      </c>
      <c r="AC700" s="107" t="s">
        <v>6569</v>
      </c>
      <c r="AD700" s="107" t="s">
        <v>6569</v>
      </c>
      <c r="AE700" s="107" t="s">
        <v>6569</v>
      </c>
    </row>
    <row r="701" spans="2:31" outlineLevel="1">
      <c r="B701" s="24" t="s">
        <v>5234</v>
      </c>
      <c r="C701" s="24" t="s">
        <v>0</v>
      </c>
      <c r="D701" s="24" t="s">
        <v>57</v>
      </c>
      <c r="E701" s="24" t="s">
        <v>46</v>
      </c>
      <c r="F701" s="24" t="s">
        <v>46</v>
      </c>
      <c r="G701" s="24">
        <v>25</v>
      </c>
      <c r="H701" s="24" t="s">
        <v>3008</v>
      </c>
      <c r="I701" s="24" t="s">
        <v>3394</v>
      </c>
      <c r="J701" s="24" t="s">
        <v>73</v>
      </c>
      <c r="K701" s="72" t="str">
        <f t="shared" si="21"/>
        <v>EUPO1010 ICPL Curncy</v>
      </c>
      <c r="L701" s="25" t="str">
        <f t="shared" si="22"/>
        <v>ICPL</v>
      </c>
      <c r="M701" s="26">
        <f t="shared" ca="1" si="22"/>
        <v>42276</v>
      </c>
      <c r="N701" s="25" t="b">
        <f t="shared" si="22"/>
        <v>1</v>
      </c>
      <c r="O701" s="84" t="e">
        <f ca="1">IF($N701,_xll.BDP($K701,O$4),"[DISABLED]")</f>
        <v>#NAME?</v>
      </c>
      <c r="P701" s="84" t="e">
        <f ca="1">IF($N701,_xll.BDP($K701,P$4),"[DISABLED]")</f>
        <v>#NAME?</v>
      </c>
      <c r="Q701" s="84" t="e">
        <f ca="1">IF($N701,_xll.BDP($K701,Q$4),"[DISABLED]")</f>
        <v>#NAME?</v>
      </c>
      <c r="R701" s="84" t="e">
        <f ca="1">IF($N701,_xll.BDH($K701,R$4,$M701),"[DISABLED]")</f>
        <v>#NAME?</v>
      </c>
      <c r="S701" s="84" t="e">
        <f ca="1">IF($N701,_xll.BDH($K701,S$4,$M701),"[DISABLED]")</f>
        <v>#NAME?</v>
      </c>
      <c r="T701" s="84" t="e">
        <f ca="1">IF($N701,_xll.BDH($K701,T$4,$M701),"[DISABLED]")</f>
        <v>#NAME?</v>
      </c>
      <c r="V701" s="106" t="s">
        <v>9272</v>
      </c>
      <c r="W701" s="107" t="s">
        <v>1055</v>
      </c>
      <c r="X701" s="108">
        <v>42276</v>
      </c>
      <c r="Y701" s="107" t="b">
        <v>1</v>
      </c>
      <c r="Z701" s="107" t="s">
        <v>7341</v>
      </c>
      <c r="AA701" s="107" t="s">
        <v>6569</v>
      </c>
      <c r="AB701" s="107" t="s">
        <v>6569</v>
      </c>
      <c r="AC701" s="107" t="s">
        <v>6569</v>
      </c>
      <c r="AD701" s="107" t="s">
        <v>6569</v>
      </c>
      <c r="AE701" s="107" t="s">
        <v>6569</v>
      </c>
    </row>
    <row r="702" spans="2:31" outlineLevel="1">
      <c r="B702" s="24" t="s">
        <v>5234</v>
      </c>
      <c r="C702" s="24" t="s">
        <v>0</v>
      </c>
      <c r="D702" s="24" t="s">
        <v>57</v>
      </c>
      <c r="E702" s="24" t="s">
        <v>46</v>
      </c>
      <c r="F702" s="24" t="s">
        <v>46</v>
      </c>
      <c r="G702" s="24">
        <v>50</v>
      </c>
      <c r="H702" s="24" t="s">
        <v>3008</v>
      </c>
      <c r="I702" s="24" t="s">
        <v>3410</v>
      </c>
      <c r="J702" s="24" t="s">
        <v>73</v>
      </c>
      <c r="K702" s="72" t="str">
        <f t="shared" si="21"/>
        <v>EUPP1010 ICPL Curncy</v>
      </c>
      <c r="L702" s="25" t="str">
        <f t="shared" si="22"/>
        <v>ICPL</v>
      </c>
      <c r="M702" s="26">
        <f t="shared" ca="1" si="22"/>
        <v>42276</v>
      </c>
      <c r="N702" s="25" t="b">
        <f t="shared" si="22"/>
        <v>1</v>
      </c>
      <c r="O702" s="84" t="e">
        <f ca="1">IF($N702,_xll.BDP($K702,O$4),"[DISABLED]")</f>
        <v>#NAME?</v>
      </c>
      <c r="P702" s="84" t="e">
        <f ca="1">IF($N702,_xll.BDP($K702,P$4),"[DISABLED]")</f>
        <v>#NAME?</v>
      </c>
      <c r="Q702" s="84" t="e">
        <f ca="1">IF($N702,_xll.BDP($K702,Q$4),"[DISABLED]")</f>
        <v>#NAME?</v>
      </c>
      <c r="R702" s="84" t="e">
        <f ca="1">IF($N702,_xll.BDH($K702,R$4,$M702),"[DISABLED]")</f>
        <v>#NAME?</v>
      </c>
      <c r="S702" s="84" t="e">
        <f ca="1">IF($N702,_xll.BDH($K702,S$4,$M702),"[DISABLED]")</f>
        <v>#NAME?</v>
      </c>
      <c r="T702" s="84" t="e">
        <f ca="1">IF($N702,_xll.BDH($K702,T$4,$M702),"[DISABLED]")</f>
        <v>#NAME?</v>
      </c>
      <c r="V702" s="106" t="s">
        <v>9273</v>
      </c>
      <c r="W702" s="107" t="s">
        <v>1055</v>
      </c>
      <c r="X702" s="108">
        <v>42276</v>
      </c>
      <c r="Y702" s="107" t="b">
        <v>1</v>
      </c>
      <c r="Z702" s="107" t="s">
        <v>7342</v>
      </c>
      <c r="AA702" s="107" t="s">
        <v>6569</v>
      </c>
      <c r="AB702" s="107" t="s">
        <v>6569</v>
      </c>
      <c r="AC702" s="107" t="s">
        <v>6569</v>
      </c>
      <c r="AD702" s="107" t="s">
        <v>6569</v>
      </c>
      <c r="AE702" s="107" t="s">
        <v>6569</v>
      </c>
    </row>
    <row r="703" spans="2:31" outlineLevel="1">
      <c r="B703" s="24" t="s">
        <v>5234</v>
      </c>
      <c r="C703" s="24" t="s">
        <v>0</v>
      </c>
      <c r="D703" s="24" t="s">
        <v>57</v>
      </c>
      <c r="E703" s="24" t="s">
        <v>46</v>
      </c>
      <c r="F703" s="24" t="s">
        <v>46</v>
      </c>
      <c r="G703" s="24">
        <v>100</v>
      </c>
      <c r="H703" s="24" t="s">
        <v>3008</v>
      </c>
      <c r="I703" s="24" t="s">
        <v>3426</v>
      </c>
      <c r="J703" s="24" t="s">
        <v>73</v>
      </c>
      <c r="K703" s="72" t="str">
        <f t="shared" si="21"/>
        <v>EUPQ1010 ICPL Curncy</v>
      </c>
      <c r="L703" s="25" t="str">
        <f t="shared" si="22"/>
        <v>ICPL</v>
      </c>
      <c r="M703" s="26">
        <f t="shared" ca="1" si="22"/>
        <v>42276</v>
      </c>
      <c r="N703" s="25" t="b">
        <f t="shared" si="22"/>
        <v>1</v>
      </c>
      <c r="O703" s="84" t="e">
        <f ca="1">IF($N703,_xll.BDP($K703,O$4),"[DISABLED]")</f>
        <v>#NAME?</v>
      </c>
      <c r="P703" s="84" t="e">
        <f ca="1">IF($N703,_xll.BDP($K703,P$4),"[DISABLED]")</f>
        <v>#NAME?</v>
      </c>
      <c r="Q703" s="84" t="e">
        <f ca="1">IF($N703,_xll.BDP($K703,Q$4),"[DISABLED]")</f>
        <v>#NAME?</v>
      </c>
      <c r="R703" s="84" t="e">
        <f ca="1">IF($N703,_xll.BDH($K703,R$4,$M703),"[DISABLED]")</f>
        <v>#NAME?</v>
      </c>
      <c r="S703" s="84" t="e">
        <f ca="1">IF($N703,_xll.BDH($K703,S$4,$M703),"[DISABLED]")</f>
        <v>#NAME?</v>
      </c>
      <c r="T703" s="84" t="e">
        <f ca="1">IF($N703,_xll.BDH($K703,T$4,$M703),"[DISABLED]")</f>
        <v>#NAME?</v>
      </c>
      <c r="V703" s="106" t="s">
        <v>9274</v>
      </c>
      <c r="W703" s="107" t="s">
        <v>1055</v>
      </c>
      <c r="X703" s="108">
        <v>42276</v>
      </c>
      <c r="Y703" s="107" t="b">
        <v>1</v>
      </c>
      <c r="Z703" s="107" t="s">
        <v>7343</v>
      </c>
      <c r="AA703" s="107" t="s">
        <v>6569</v>
      </c>
      <c r="AB703" s="107" t="s">
        <v>6569</v>
      </c>
      <c r="AC703" s="107" t="s">
        <v>6569</v>
      </c>
      <c r="AD703" s="107" t="s">
        <v>6569</v>
      </c>
      <c r="AE703" s="107" t="s">
        <v>6569</v>
      </c>
    </row>
    <row r="704" spans="2:31" outlineLevel="1">
      <c r="B704" s="24" t="s">
        <v>5234</v>
      </c>
      <c r="C704" s="24" t="s">
        <v>0</v>
      </c>
      <c r="D704" s="24" t="s">
        <v>57</v>
      </c>
      <c r="E704" s="24" t="s">
        <v>46</v>
      </c>
      <c r="F704" s="24" t="s">
        <v>46</v>
      </c>
      <c r="G704" s="24">
        <v>200</v>
      </c>
      <c r="H704" s="24" t="s">
        <v>3008</v>
      </c>
      <c r="I704" s="24" t="s">
        <v>3442</v>
      </c>
      <c r="J704" s="24" t="s">
        <v>73</v>
      </c>
      <c r="K704" s="72" t="str">
        <f t="shared" si="21"/>
        <v>EUPR1010 ICPL Curncy</v>
      </c>
      <c r="L704" s="25" t="str">
        <f t="shared" si="22"/>
        <v>ICPL</v>
      </c>
      <c r="M704" s="26">
        <f t="shared" ca="1" si="22"/>
        <v>42276</v>
      </c>
      <c r="N704" s="25" t="b">
        <f t="shared" si="22"/>
        <v>1</v>
      </c>
      <c r="O704" s="84" t="e">
        <f ca="1">IF($N704,_xll.BDP($K704,O$4),"[DISABLED]")</f>
        <v>#NAME?</v>
      </c>
      <c r="P704" s="84" t="e">
        <f ca="1">IF($N704,_xll.BDP($K704,P$4),"[DISABLED]")</f>
        <v>#NAME?</v>
      </c>
      <c r="Q704" s="84" t="e">
        <f ca="1">IF($N704,_xll.BDP($K704,Q$4),"[DISABLED]")</f>
        <v>#NAME?</v>
      </c>
      <c r="R704" s="84" t="e">
        <f ca="1">IF($N704,_xll.BDH($K704,R$4,$M704),"[DISABLED]")</f>
        <v>#NAME?</v>
      </c>
      <c r="S704" s="84" t="e">
        <f ca="1">IF($N704,_xll.BDH($K704,S$4,$M704),"[DISABLED]")</f>
        <v>#NAME?</v>
      </c>
      <c r="T704" s="84" t="e">
        <f ca="1">IF($N704,_xll.BDH($K704,T$4,$M704),"[DISABLED]")</f>
        <v>#NAME?</v>
      </c>
      <c r="V704" s="106" t="s">
        <v>9275</v>
      </c>
      <c r="W704" s="107" t="s">
        <v>1055</v>
      </c>
      <c r="X704" s="108">
        <v>42276</v>
      </c>
      <c r="Y704" s="107" t="b">
        <v>1</v>
      </c>
      <c r="Z704" s="107" t="s">
        <v>7344</v>
      </c>
      <c r="AA704" s="107" t="s">
        <v>6569</v>
      </c>
      <c r="AB704" s="107" t="s">
        <v>6569</v>
      </c>
      <c r="AC704" s="107" t="s">
        <v>6569</v>
      </c>
      <c r="AD704" s="107" t="s">
        <v>6569</v>
      </c>
      <c r="AE704" s="107" t="s">
        <v>6569</v>
      </c>
    </row>
    <row r="705" spans="2:31" outlineLevel="1">
      <c r="K705" s="72"/>
      <c r="L705" s="25"/>
      <c r="M705" s="26"/>
      <c r="N705" s="25"/>
      <c r="O705" s="84"/>
      <c r="P705" s="84"/>
      <c r="Q705" s="84"/>
      <c r="R705" s="84"/>
      <c r="S705" s="84"/>
      <c r="T705" s="84"/>
      <c r="V705" s="106"/>
      <c r="W705" s="107"/>
      <c r="X705" s="108"/>
      <c r="Y705" s="107"/>
      <c r="Z705" s="107"/>
      <c r="AA705" s="107"/>
      <c r="AB705" s="107"/>
      <c r="AC705" s="107"/>
      <c r="AD705" s="107"/>
      <c r="AE705" s="107"/>
    </row>
    <row r="706" spans="2:31" outlineLevel="1">
      <c r="B706" s="24" t="s">
        <v>5234</v>
      </c>
      <c r="C706" s="24" t="s">
        <v>0</v>
      </c>
      <c r="D706" s="24" t="s">
        <v>57</v>
      </c>
      <c r="E706" s="24" t="s">
        <v>46</v>
      </c>
      <c r="F706" s="24" t="s">
        <v>47</v>
      </c>
      <c r="G706" s="24">
        <v>-200</v>
      </c>
      <c r="H706" s="24" t="s">
        <v>3008</v>
      </c>
      <c r="I706" s="24" t="s">
        <v>3337</v>
      </c>
      <c r="J706" s="24" t="s">
        <v>73</v>
      </c>
      <c r="K706" s="72" t="str">
        <f t="shared" si="21"/>
        <v>EUPK1510 ICPL Curncy</v>
      </c>
      <c r="L706" s="25" t="str">
        <f t="shared" si="22"/>
        <v>ICPL</v>
      </c>
      <c r="M706" s="26">
        <f t="shared" ca="1" si="22"/>
        <v>42276</v>
      </c>
      <c r="N706" s="25" t="b">
        <f t="shared" si="22"/>
        <v>1</v>
      </c>
      <c r="O706" s="84" t="e">
        <f ca="1">IF($N706,_xll.BDP($K706,O$4),"[DISABLED]")</f>
        <v>#NAME?</v>
      </c>
      <c r="P706" s="84" t="e">
        <f ca="1">IF($N706,_xll.BDP($K706,P$4),"[DISABLED]")</f>
        <v>#NAME?</v>
      </c>
      <c r="Q706" s="84" t="e">
        <f ca="1">IF($N706,_xll.BDP($K706,Q$4),"[DISABLED]")</f>
        <v>#NAME?</v>
      </c>
      <c r="R706" s="84" t="e">
        <f ca="1">IF($N706,_xll.BDH($K706,R$4,$M706),"[DISABLED]")</f>
        <v>#NAME?</v>
      </c>
      <c r="S706" s="84" t="e">
        <f ca="1">IF($N706,_xll.BDH($K706,S$4,$M706),"[DISABLED]")</f>
        <v>#NAME?</v>
      </c>
      <c r="T706" s="84" t="e">
        <f ca="1">IF($N706,_xll.BDH($K706,T$4,$M706),"[DISABLED]")</f>
        <v>#NAME?</v>
      </c>
      <c r="V706" s="106" t="s">
        <v>9276</v>
      </c>
      <c r="W706" s="107" t="s">
        <v>1055</v>
      </c>
      <c r="X706" s="108">
        <v>42276</v>
      </c>
      <c r="Y706" s="107" t="b">
        <v>1</v>
      </c>
      <c r="Z706" s="107" t="s">
        <v>7345</v>
      </c>
      <c r="AA706" s="107" t="s">
        <v>6569</v>
      </c>
      <c r="AB706" s="107" t="s">
        <v>6569</v>
      </c>
      <c r="AC706" s="107" t="s">
        <v>6569</v>
      </c>
      <c r="AD706" s="107" t="s">
        <v>6569</v>
      </c>
      <c r="AE706" s="107" t="s">
        <v>6569</v>
      </c>
    </row>
    <row r="707" spans="2:31" outlineLevel="1">
      <c r="B707" s="24" t="s">
        <v>5234</v>
      </c>
      <c r="C707" s="24" t="s">
        <v>0</v>
      </c>
      <c r="D707" s="24" t="s">
        <v>57</v>
      </c>
      <c r="E707" s="24" t="s">
        <v>46</v>
      </c>
      <c r="F707" s="24" t="s">
        <v>47</v>
      </c>
      <c r="G707" s="24">
        <v>-100</v>
      </c>
      <c r="H707" s="24" t="s">
        <v>3008</v>
      </c>
      <c r="I707" s="24" t="s">
        <v>3353</v>
      </c>
      <c r="J707" s="24" t="s">
        <v>73</v>
      </c>
      <c r="K707" s="72" t="str">
        <f t="shared" si="21"/>
        <v>EUPL1510 ICPL Curncy</v>
      </c>
      <c r="L707" s="25" t="str">
        <f t="shared" si="22"/>
        <v>ICPL</v>
      </c>
      <c r="M707" s="26">
        <f t="shared" ca="1" si="22"/>
        <v>42276</v>
      </c>
      <c r="N707" s="25" t="b">
        <f t="shared" si="22"/>
        <v>1</v>
      </c>
      <c r="O707" s="84" t="e">
        <f ca="1">IF($N707,_xll.BDP($K707,O$4),"[DISABLED]")</f>
        <v>#NAME?</v>
      </c>
      <c r="P707" s="84" t="e">
        <f ca="1">IF($N707,_xll.BDP($K707,P$4),"[DISABLED]")</f>
        <v>#NAME?</v>
      </c>
      <c r="Q707" s="84" t="e">
        <f ca="1">IF($N707,_xll.BDP($K707,Q$4),"[DISABLED]")</f>
        <v>#NAME?</v>
      </c>
      <c r="R707" s="84" t="e">
        <f ca="1">IF($N707,_xll.BDH($K707,R$4,$M707),"[DISABLED]")</f>
        <v>#NAME?</v>
      </c>
      <c r="S707" s="84" t="e">
        <f ca="1">IF($N707,_xll.BDH($K707,S$4,$M707),"[DISABLED]")</f>
        <v>#NAME?</v>
      </c>
      <c r="T707" s="84" t="e">
        <f ca="1">IF($N707,_xll.BDH($K707,T$4,$M707),"[DISABLED]")</f>
        <v>#NAME?</v>
      </c>
      <c r="V707" s="106" t="s">
        <v>9277</v>
      </c>
      <c r="W707" s="107" t="s">
        <v>1055</v>
      </c>
      <c r="X707" s="108">
        <v>42276</v>
      </c>
      <c r="Y707" s="107" t="b">
        <v>1</v>
      </c>
      <c r="Z707" s="107" t="s">
        <v>7346</v>
      </c>
      <c r="AA707" s="107" t="s">
        <v>6569</v>
      </c>
      <c r="AB707" s="107" t="s">
        <v>6569</v>
      </c>
      <c r="AC707" s="107" t="s">
        <v>6569</v>
      </c>
      <c r="AD707" s="107" t="s">
        <v>6569</v>
      </c>
      <c r="AE707" s="107" t="s">
        <v>6569</v>
      </c>
    </row>
    <row r="708" spans="2:31" outlineLevel="1">
      <c r="B708" s="24" t="s">
        <v>5234</v>
      </c>
      <c r="C708" s="24" t="s">
        <v>0</v>
      </c>
      <c r="D708" s="24" t="s">
        <v>57</v>
      </c>
      <c r="E708" s="24" t="s">
        <v>46</v>
      </c>
      <c r="F708" s="24" t="s">
        <v>47</v>
      </c>
      <c r="G708" s="24">
        <v>-50</v>
      </c>
      <c r="H708" s="24" t="s">
        <v>3008</v>
      </c>
      <c r="I708" s="24" t="s">
        <v>3369</v>
      </c>
      <c r="J708" s="24" t="s">
        <v>73</v>
      </c>
      <c r="K708" s="72" t="str">
        <f t="shared" si="21"/>
        <v>EUPM1510 ICPL Curncy</v>
      </c>
      <c r="L708" s="25" t="str">
        <f t="shared" si="22"/>
        <v>ICPL</v>
      </c>
      <c r="M708" s="26">
        <f t="shared" ca="1" si="22"/>
        <v>42276</v>
      </c>
      <c r="N708" s="25" t="b">
        <f t="shared" si="22"/>
        <v>1</v>
      </c>
      <c r="O708" s="84" t="e">
        <f ca="1">IF($N708,_xll.BDP($K708,O$4),"[DISABLED]")</f>
        <v>#NAME?</v>
      </c>
      <c r="P708" s="84" t="e">
        <f ca="1">IF($N708,_xll.BDP($K708,P$4),"[DISABLED]")</f>
        <v>#NAME?</v>
      </c>
      <c r="Q708" s="84" t="e">
        <f ca="1">IF($N708,_xll.BDP($K708,Q$4),"[DISABLED]")</f>
        <v>#NAME?</v>
      </c>
      <c r="R708" s="84" t="e">
        <f ca="1">IF($N708,_xll.BDH($K708,R$4,$M708),"[DISABLED]")</f>
        <v>#NAME?</v>
      </c>
      <c r="S708" s="84" t="e">
        <f ca="1">IF($N708,_xll.BDH($K708,S$4,$M708),"[DISABLED]")</f>
        <v>#NAME?</v>
      </c>
      <c r="T708" s="84" t="e">
        <f ca="1">IF($N708,_xll.BDH($K708,T$4,$M708),"[DISABLED]")</f>
        <v>#NAME?</v>
      </c>
      <c r="V708" s="106" t="s">
        <v>9278</v>
      </c>
      <c r="W708" s="107" t="s">
        <v>1055</v>
      </c>
      <c r="X708" s="108">
        <v>42276</v>
      </c>
      <c r="Y708" s="107" t="b">
        <v>1</v>
      </c>
      <c r="Z708" s="107" t="s">
        <v>7347</v>
      </c>
      <c r="AA708" s="107" t="s">
        <v>6569</v>
      </c>
      <c r="AB708" s="107" t="s">
        <v>6569</v>
      </c>
      <c r="AC708" s="107" t="s">
        <v>6569</v>
      </c>
      <c r="AD708" s="107" t="s">
        <v>6569</v>
      </c>
      <c r="AE708" s="107" t="s">
        <v>6569</v>
      </c>
    </row>
    <row r="709" spans="2:31" outlineLevel="1">
      <c r="B709" s="24" t="s">
        <v>5234</v>
      </c>
      <c r="C709" s="24" t="s">
        <v>0</v>
      </c>
      <c r="D709" s="24" t="s">
        <v>57</v>
      </c>
      <c r="E709" s="24" t="s">
        <v>46</v>
      </c>
      <c r="F709" s="24" t="s">
        <v>47</v>
      </c>
      <c r="G709" s="24">
        <v>-25</v>
      </c>
      <c r="H709" s="24" t="s">
        <v>3008</v>
      </c>
      <c r="I709" s="24" t="s">
        <v>3385</v>
      </c>
      <c r="J709" s="24" t="s">
        <v>73</v>
      </c>
      <c r="K709" s="72" t="str">
        <f t="shared" si="21"/>
        <v>EUPN1510 ICPL Curncy</v>
      </c>
      <c r="L709" s="25" t="str">
        <f t="shared" si="22"/>
        <v>ICPL</v>
      </c>
      <c r="M709" s="26">
        <f t="shared" ca="1" si="22"/>
        <v>42276</v>
      </c>
      <c r="N709" s="25" t="b">
        <f t="shared" si="22"/>
        <v>1</v>
      </c>
      <c r="O709" s="84" t="e">
        <f ca="1">IF($N709,_xll.BDP($K709,O$4),"[DISABLED]")</f>
        <v>#NAME?</v>
      </c>
      <c r="P709" s="84" t="e">
        <f ca="1">IF($N709,_xll.BDP($K709,P$4),"[DISABLED]")</f>
        <v>#NAME?</v>
      </c>
      <c r="Q709" s="84" t="e">
        <f ca="1">IF($N709,_xll.BDP($K709,Q$4),"[DISABLED]")</f>
        <v>#NAME?</v>
      </c>
      <c r="R709" s="84" t="e">
        <f ca="1">IF($N709,_xll.BDH($K709,R$4,$M709),"[DISABLED]")</f>
        <v>#NAME?</v>
      </c>
      <c r="S709" s="84" t="e">
        <f ca="1">IF($N709,_xll.BDH($K709,S$4,$M709),"[DISABLED]")</f>
        <v>#NAME?</v>
      </c>
      <c r="T709" s="84" t="e">
        <f ca="1">IF($N709,_xll.BDH($K709,T$4,$M709),"[DISABLED]")</f>
        <v>#NAME?</v>
      </c>
      <c r="V709" s="106" t="s">
        <v>9279</v>
      </c>
      <c r="W709" s="107" t="s">
        <v>1055</v>
      </c>
      <c r="X709" s="108">
        <v>42276</v>
      </c>
      <c r="Y709" s="107" t="b">
        <v>1</v>
      </c>
      <c r="Z709" s="107" t="s">
        <v>7348</v>
      </c>
      <c r="AA709" s="107" t="s">
        <v>6569</v>
      </c>
      <c r="AB709" s="107" t="s">
        <v>6569</v>
      </c>
      <c r="AC709" s="107" t="s">
        <v>6569</v>
      </c>
      <c r="AD709" s="107" t="s">
        <v>6569</v>
      </c>
      <c r="AE709" s="107" t="s">
        <v>6569</v>
      </c>
    </row>
    <row r="710" spans="2:31" outlineLevel="1">
      <c r="B710" s="24" t="s">
        <v>5234</v>
      </c>
      <c r="C710" s="24" t="s">
        <v>0</v>
      </c>
      <c r="D710" s="24" t="s">
        <v>57</v>
      </c>
      <c r="E710" s="24" t="s">
        <v>46</v>
      </c>
      <c r="F710" s="24" t="s">
        <v>47</v>
      </c>
      <c r="G710" s="24">
        <v>25</v>
      </c>
      <c r="H710" s="24" t="s">
        <v>3008</v>
      </c>
      <c r="I710" s="24" t="s">
        <v>3401</v>
      </c>
      <c r="J710" s="24" t="s">
        <v>73</v>
      </c>
      <c r="K710" s="72" t="str">
        <f t="shared" ref="K710:K773" si="23">I710&amp;" "&amp;L710&amp;" "&amp;J710</f>
        <v>EUPO1510 ICPL Curncy</v>
      </c>
      <c r="L710" s="25" t="str">
        <f t="shared" ref="L710:N773" si="24">L$4</f>
        <v>ICPL</v>
      </c>
      <c r="M710" s="26">
        <f t="shared" ca="1" si="24"/>
        <v>42276</v>
      </c>
      <c r="N710" s="25" t="b">
        <f t="shared" si="24"/>
        <v>1</v>
      </c>
      <c r="O710" s="84" t="e">
        <f ca="1">IF($N710,_xll.BDP($K710,O$4),"[DISABLED]")</f>
        <v>#NAME?</v>
      </c>
      <c r="P710" s="84" t="e">
        <f ca="1">IF($N710,_xll.BDP($K710,P$4),"[DISABLED]")</f>
        <v>#NAME?</v>
      </c>
      <c r="Q710" s="84" t="e">
        <f ca="1">IF($N710,_xll.BDP($K710,Q$4),"[DISABLED]")</f>
        <v>#NAME?</v>
      </c>
      <c r="R710" s="84" t="e">
        <f ca="1">IF($N710,_xll.BDH($K710,R$4,$M710),"[DISABLED]")</f>
        <v>#NAME?</v>
      </c>
      <c r="S710" s="84" t="e">
        <f ca="1">IF($N710,_xll.BDH($K710,S$4,$M710),"[DISABLED]")</f>
        <v>#NAME?</v>
      </c>
      <c r="T710" s="84" t="e">
        <f ca="1">IF($N710,_xll.BDH($K710,T$4,$M710),"[DISABLED]")</f>
        <v>#NAME?</v>
      </c>
      <c r="V710" s="106" t="s">
        <v>9280</v>
      </c>
      <c r="W710" s="107" t="s">
        <v>1055</v>
      </c>
      <c r="X710" s="108">
        <v>42276</v>
      </c>
      <c r="Y710" s="107" t="b">
        <v>1</v>
      </c>
      <c r="Z710" s="107" t="s">
        <v>7349</v>
      </c>
      <c r="AA710" s="107" t="s">
        <v>6569</v>
      </c>
      <c r="AB710" s="107" t="s">
        <v>6569</v>
      </c>
      <c r="AC710" s="107" t="s">
        <v>6569</v>
      </c>
      <c r="AD710" s="107" t="s">
        <v>6569</v>
      </c>
      <c r="AE710" s="107" t="s">
        <v>6569</v>
      </c>
    </row>
    <row r="711" spans="2:31" outlineLevel="1">
      <c r="B711" s="24" t="s">
        <v>5234</v>
      </c>
      <c r="C711" s="24" t="s">
        <v>0</v>
      </c>
      <c r="D711" s="24" t="s">
        <v>57</v>
      </c>
      <c r="E711" s="24" t="s">
        <v>46</v>
      </c>
      <c r="F711" s="24" t="s">
        <v>47</v>
      </c>
      <c r="G711" s="24">
        <v>50</v>
      </c>
      <c r="H711" s="24" t="s">
        <v>3008</v>
      </c>
      <c r="I711" s="24" t="s">
        <v>3417</v>
      </c>
      <c r="J711" s="24" t="s">
        <v>73</v>
      </c>
      <c r="K711" s="72" t="str">
        <f t="shared" si="23"/>
        <v>EUPP1510 ICPL Curncy</v>
      </c>
      <c r="L711" s="25" t="str">
        <f t="shared" si="24"/>
        <v>ICPL</v>
      </c>
      <c r="M711" s="26">
        <f t="shared" ca="1" si="24"/>
        <v>42276</v>
      </c>
      <c r="N711" s="25" t="b">
        <f t="shared" si="24"/>
        <v>1</v>
      </c>
      <c r="O711" s="84" t="e">
        <f ca="1">IF($N711,_xll.BDP($K711,O$4),"[DISABLED]")</f>
        <v>#NAME?</v>
      </c>
      <c r="P711" s="84" t="e">
        <f ca="1">IF($N711,_xll.BDP($K711,P$4),"[DISABLED]")</f>
        <v>#NAME?</v>
      </c>
      <c r="Q711" s="84" t="e">
        <f ca="1">IF($N711,_xll.BDP($K711,Q$4),"[DISABLED]")</f>
        <v>#NAME?</v>
      </c>
      <c r="R711" s="84" t="e">
        <f ca="1">IF($N711,_xll.BDH($K711,R$4,$M711),"[DISABLED]")</f>
        <v>#NAME?</v>
      </c>
      <c r="S711" s="84" t="e">
        <f ca="1">IF($N711,_xll.BDH($K711,S$4,$M711),"[DISABLED]")</f>
        <v>#NAME?</v>
      </c>
      <c r="T711" s="84" t="e">
        <f ca="1">IF($N711,_xll.BDH($K711,T$4,$M711),"[DISABLED]")</f>
        <v>#NAME?</v>
      </c>
      <c r="V711" s="106" t="s">
        <v>9281</v>
      </c>
      <c r="W711" s="107" t="s">
        <v>1055</v>
      </c>
      <c r="X711" s="108">
        <v>42276</v>
      </c>
      <c r="Y711" s="107" t="b">
        <v>1</v>
      </c>
      <c r="Z711" s="107" t="s">
        <v>7350</v>
      </c>
      <c r="AA711" s="107" t="s">
        <v>6569</v>
      </c>
      <c r="AB711" s="107" t="s">
        <v>6569</v>
      </c>
      <c r="AC711" s="107" t="s">
        <v>6569</v>
      </c>
      <c r="AD711" s="107" t="s">
        <v>6569</v>
      </c>
      <c r="AE711" s="107" t="s">
        <v>6569</v>
      </c>
    </row>
    <row r="712" spans="2:31" outlineLevel="1">
      <c r="B712" s="24" t="s">
        <v>5234</v>
      </c>
      <c r="C712" s="24" t="s">
        <v>0</v>
      </c>
      <c r="D712" s="24" t="s">
        <v>57</v>
      </c>
      <c r="E712" s="24" t="s">
        <v>46</v>
      </c>
      <c r="F712" s="24" t="s">
        <v>47</v>
      </c>
      <c r="G712" s="24">
        <v>100</v>
      </c>
      <c r="H712" s="24" t="s">
        <v>3008</v>
      </c>
      <c r="I712" s="24" t="s">
        <v>3433</v>
      </c>
      <c r="J712" s="24" t="s">
        <v>73</v>
      </c>
      <c r="K712" s="72" t="str">
        <f t="shared" si="23"/>
        <v>EUPQ1510 ICPL Curncy</v>
      </c>
      <c r="L712" s="25" t="str">
        <f t="shared" si="24"/>
        <v>ICPL</v>
      </c>
      <c r="M712" s="26">
        <f t="shared" ca="1" si="24"/>
        <v>42276</v>
      </c>
      <c r="N712" s="25" t="b">
        <f t="shared" si="24"/>
        <v>1</v>
      </c>
      <c r="O712" s="84" t="e">
        <f ca="1">IF($N712,_xll.BDP($K712,O$4),"[DISABLED]")</f>
        <v>#NAME?</v>
      </c>
      <c r="P712" s="84" t="e">
        <f ca="1">IF($N712,_xll.BDP($K712,P$4),"[DISABLED]")</f>
        <v>#NAME?</v>
      </c>
      <c r="Q712" s="84" t="e">
        <f ca="1">IF($N712,_xll.BDP($K712,Q$4),"[DISABLED]")</f>
        <v>#NAME?</v>
      </c>
      <c r="R712" s="84" t="e">
        <f ca="1">IF($N712,_xll.BDH($K712,R$4,$M712),"[DISABLED]")</f>
        <v>#NAME?</v>
      </c>
      <c r="S712" s="84" t="e">
        <f ca="1">IF($N712,_xll.BDH($K712,S$4,$M712),"[DISABLED]")</f>
        <v>#NAME?</v>
      </c>
      <c r="T712" s="84" t="e">
        <f ca="1">IF($N712,_xll.BDH($K712,T$4,$M712),"[DISABLED]")</f>
        <v>#NAME?</v>
      </c>
      <c r="V712" s="106" t="s">
        <v>9282</v>
      </c>
      <c r="W712" s="107" t="s">
        <v>1055</v>
      </c>
      <c r="X712" s="108">
        <v>42276</v>
      </c>
      <c r="Y712" s="107" t="b">
        <v>1</v>
      </c>
      <c r="Z712" s="107" t="s">
        <v>7351</v>
      </c>
      <c r="AA712" s="107" t="s">
        <v>6569</v>
      </c>
      <c r="AB712" s="107" t="s">
        <v>6569</v>
      </c>
      <c r="AC712" s="107" t="s">
        <v>6569</v>
      </c>
      <c r="AD712" s="107" t="s">
        <v>6569</v>
      </c>
      <c r="AE712" s="107" t="s">
        <v>6569</v>
      </c>
    </row>
    <row r="713" spans="2:31" outlineLevel="1">
      <c r="B713" s="24" t="s">
        <v>5234</v>
      </c>
      <c r="C713" s="24" t="s">
        <v>0</v>
      </c>
      <c r="D713" s="24" t="s">
        <v>57</v>
      </c>
      <c r="E713" s="24" t="s">
        <v>46</v>
      </c>
      <c r="F713" s="24" t="s">
        <v>47</v>
      </c>
      <c r="G713" s="24">
        <v>200</v>
      </c>
      <c r="H713" s="24" t="s">
        <v>3008</v>
      </c>
      <c r="I713" s="24" t="s">
        <v>3449</v>
      </c>
      <c r="J713" s="24" t="s">
        <v>73</v>
      </c>
      <c r="K713" s="72" t="str">
        <f t="shared" si="23"/>
        <v>EUPR1510 ICPL Curncy</v>
      </c>
      <c r="L713" s="25" t="str">
        <f t="shared" si="24"/>
        <v>ICPL</v>
      </c>
      <c r="M713" s="26">
        <f t="shared" ca="1" si="24"/>
        <v>42276</v>
      </c>
      <c r="N713" s="25" t="b">
        <f t="shared" si="24"/>
        <v>1</v>
      </c>
      <c r="O713" s="84" t="e">
        <f ca="1">IF($N713,_xll.BDP($K713,O$4),"[DISABLED]")</f>
        <v>#NAME?</v>
      </c>
      <c r="P713" s="84" t="e">
        <f ca="1">IF($N713,_xll.BDP($K713,P$4),"[DISABLED]")</f>
        <v>#NAME?</v>
      </c>
      <c r="Q713" s="84" t="e">
        <f ca="1">IF($N713,_xll.BDP($K713,Q$4),"[DISABLED]")</f>
        <v>#NAME?</v>
      </c>
      <c r="R713" s="84" t="e">
        <f ca="1">IF($N713,_xll.BDH($K713,R$4,$M713),"[DISABLED]")</f>
        <v>#NAME?</v>
      </c>
      <c r="S713" s="84" t="e">
        <f ca="1">IF($N713,_xll.BDH($K713,S$4,$M713),"[DISABLED]")</f>
        <v>#NAME?</v>
      </c>
      <c r="T713" s="84" t="e">
        <f ca="1">IF($N713,_xll.BDH($K713,T$4,$M713),"[DISABLED]")</f>
        <v>#NAME?</v>
      </c>
      <c r="V713" s="106" t="s">
        <v>9283</v>
      </c>
      <c r="W713" s="107" t="s">
        <v>1055</v>
      </c>
      <c r="X713" s="108">
        <v>42276</v>
      </c>
      <c r="Y713" s="107" t="b">
        <v>1</v>
      </c>
      <c r="Z713" s="107" t="s">
        <v>7352</v>
      </c>
      <c r="AA713" s="107" t="s">
        <v>6569</v>
      </c>
      <c r="AB713" s="107" t="s">
        <v>6569</v>
      </c>
      <c r="AC713" s="107" t="s">
        <v>6569</v>
      </c>
      <c r="AD713" s="107" t="s">
        <v>6569</v>
      </c>
      <c r="AE713" s="107" t="s">
        <v>6569</v>
      </c>
    </row>
    <row r="714" spans="2:31" outlineLevel="1">
      <c r="K714" s="72"/>
      <c r="L714" s="25"/>
      <c r="M714" s="26"/>
      <c r="N714" s="25"/>
      <c r="O714" s="84"/>
      <c r="P714" s="84"/>
      <c r="Q714" s="84"/>
      <c r="R714" s="84"/>
      <c r="S714" s="84"/>
      <c r="T714" s="84"/>
      <c r="V714" s="106"/>
      <c r="W714" s="107"/>
      <c r="X714" s="108"/>
      <c r="Y714" s="107"/>
      <c r="Z714" s="107"/>
      <c r="AA714" s="107"/>
      <c r="AB714" s="107"/>
      <c r="AC714" s="107"/>
      <c r="AD714" s="107"/>
      <c r="AE714" s="107"/>
    </row>
    <row r="715" spans="2:31" outlineLevel="1">
      <c r="B715" s="24" t="s">
        <v>5234</v>
      </c>
      <c r="C715" s="24" t="s">
        <v>0</v>
      </c>
      <c r="D715" s="24" t="s">
        <v>57</v>
      </c>
      <c r="E715" s="24" t="s">
        <v>47</v>
      </c>
      <c r="F715" s="24" t="s">
        <v>209</v>
      </c>
      <c r="G715" s="24">
        <v>-200</v>
      </c>
      <c r="H715" s="24" t="s">
        <v>3008</v>
      </c>
      <c r="I715" s="24" t="s">
        <v>3013</v>
      </c>
      <c r="J715" s="24" t="s">
        <v>73</v>
      </c>
      <c r="K715" s="72" t="str">
        <f t="shared" si="23"/>
        <v>EUPKA15 ICPL Curncy</v>
      </c>
      <c r="L715" s="25" t="str">
        <f t="shared" si="24"/>
        <v>ICPL</v>
      </c>
      <c r="M715" s="26">
        <f t="shared" ca="1" si="24"/>
        <v>42276</v>
      </c>
      <c r="N715" s="25" t="b">
        <f t="shared" si="24"/>
        <v>1</v>
      </c>
      <c r="O715" s="84" t="e">
        <f ca="1">IF($N715,_xll.BDP($K715,O$4),"[DISABLED]")</f>
        <v>#NAME?</v>
      </c>
      <c r="P715" s="84" t="e">
        <f ca="1">IF($N715,_xll.BDP($K715,P$4),"[DISABLED]")</f>
        <v>#NAME?</v>
      </c>
      <c r="Q715" s="84" t="e">
        <f ca="1">IF($N715,_xll.BDP($K715,Q$4),"[DISABLED]")</f>
        <v>#NAME?</v>
      </c>
      <c r="R715" s="84" t="e">
        <f ca="1">IF($N715,_xll.BDH($K715,R$4,$M715),"[DISABLED]")</f>
        <v>#NAME?</v>
      </c>
      <c r="S715" s="84" t="e">
        <f ca="1">IF($N715,_xll.BDH($K715,S$4,$M715),"[DISABLED]")</f>
        <v>#NAME?</v>
      </c>
      <c r="T715" s="84" t="e">
        <f ca="1">IF($N715,_xll.BDH($K715,T$4,$M715),"[DISABLED]")</f>
        <v>#NAME?</v>
      </c>
      <c r="V715" s="106" t="s">
        <v>9284</v>
      </c>
      <c r="W715" s="107" t="s">
        <v>1055</v>
      </c>
      <c r="X715" s="108">
        <v>42276</v>
      </c>
      <c r="Y715" s="107" t="b">
        <v>1</v>
      </c>
      <c r="Z715" s="107" t="s">
        <v>7353</v>
      </c>
      <c r="AA715" s="107" t="s">
        <v>6569</v>
      </c>
      <c r="AB715" s="107" t="s">
        <v>6569</v>
      </c>
      <c r="AC715" s="107" t="s">
        <v>6569</v>
      </c>
      <c r="AD715" s="107" t="s">
        <v>6569</v>
      </c>
      <c r="AE715" s="107" t="s">
        <v>6569</v>
      </c>
    </row>
    <row r="716" spans="2:31" outlineLevel="1">
      <c r="B716" s="24" t="s">
        <v>5234</v>
      </c>
      <c r="C716" s="24" t="s">
        <v>0</v>
      </c>
      <c r="D716" s="24" t="s">
        <v>57</v>
      </c>
      <c r="E716" s="24" t="s">
        <v>47</v>
      </c>
      <c r="F716" s="24" t="s">
        <v>209</v>
      </c>
      <c r="G716" s="24">
        <v>-100</v>
      </c>
      <c r="H716" s="24" t="s">
        <v>3008</v>
      </c>
      <c r="I716" s="24" t="s">
        <v>3033</v>
      </c>
      <c r="J716" s="24" t="s">
        <v>73</v>
      </c>
      <c r="K716" s="72" t="str">
        <f t="shared" si="23"/>
        <v>EUPLA15 ICPL Curncy</v>
      </c>
      <c r="L716" s="25" t="str">
        <f t="shared" si="24"/>
        <v>ICPL</v>
      </c>
      <c r="M716" s="26">
        <f t="shared" ca="1" si="24"/>
        <v>42276</v>
      </c>
      <c r="N716" s="25" t="b">
        <f t="shared" si="24"/>
        <v>1</v>
      </c>
      <c r="O716" s="84" t="e">
        <f ca="1">IF($N716,_xll.BDP($K716,O$4),"[DISABLED]")</f>
        <v>#NAME?</v>
      </c>
      <c r="P716" s="84" t="e">
        <f ca="1">IF($N716,_xll.BDP($K716,P$4),"[DISABLED]")</f>
        <v>#NAME?</v>
      </c>
      <c r="Q716" s="84" t="e">
        <f ca="1">IF($N716,_xll.BDP($K716,Q$4),"[DISABLED]")</f>
        <v>#NAME?</v>
      </c>
      <c r="R716" s="84" t="e">
        <f ca="1">IF($N716,_xll.BDH($K716,R$4,$M716),"[DISABLED]")</f>
        <v>#NAME?</v>
      </c>
      <c r="S716" s="84" t="e">
        <f ca="1">IF($N716,_xll.BDH($K716,S$4,$M716),"[DISABLED]")</f>
        <v>#NAME?</v>
      </c>
      <c r="T716" s="84" t="e">
        <f ca="1">IF($N716,_xll.BDH($K716,T$4,$M716),"[DISABLED]")</f>
        <v>#NAME?</v>
      </c>
      <c r="V716" s="106" t="s">
        <v>9285</v>
      </c>
      <c r="W716" s="107" t="s">
        <v>1055</v>
      </c>
      <c r="X716" s="108">
        <v>42276</v>
      </c>
      <c r="Y716" s="107" t="b">
        <v>1</v>
      </c>
      <c r="Z716" s="107" t="s">
        <v>7354</v>
      </c>
      <c r="AA716" s="107" t="s">
        <v>6569</v>
      </c>
      <c r="AB716" s="107" t="s">
        <v>6569</v>
      </c>
      <c r="AC716" s="107" t="s">
        <v>6569</v>
      </c>
      <c r="AD716" s="107" t="s">
        <v>6569</v>
      </c>
      <c r="AE716" s="107" t="s">
        <v>6569</v>
      </c>
    </row>
    <row r="717" spans="2:31" outlineLevel="1">
      <c r="B717" s="24" t="s">
        <v>5234</v>
      </c>
      <c r="C717" s="24" t="s">
        <v>0</v>
      </c>
      <c r="D717" s="24" t="s">
        <v>57</v>
      </c>
      <c r="E717" s="24" t="s">
        <v>47</v>
      </c>
      <c r="F717" s="24" t="s">
        <v>209</v>
      </c>
      <c r="G717" s="24">
        <v>-50</v>
      </c>
      <c r="H717" s="24" t="s">
        <v>3008</v>
      </c>
      <c r="I717" s="24" t="s">
        <v>3053</v>
      </c>
      <c r="J717" s="24" t="s">
        <v>73</v>
      </c>
      <c r="K717" s="72" t="str">
        <f t="shared" si="23"/>
        <v>EUPMA15 ICPL Curncy</v>
      </c>
      <c r="L717" s="25" t="str">
        <f t="shared" si="24"/>
        <v>ICPL</v>
      </c>
      <c r="M717" s="26">
        <f t="shared" ca="1" si="24"/>
        <v>42276</v>
      </c>
      <c r="N717" s="25" t="b">
        <f t="shared" si="24"/>
        <v>1</v>
      </c>
      <c r="O717" s="84" t="e">
        <f ca="1">IF($N717,_xll.BDP($K717,O$4),"[DISABLED]")</f>
        <v>#NAME?</v>
      </c>
      <c r="P717" s="84" t="e">
        <f ca="1">IF($N717,_xll.BDP($K717,P$4),"[DISABLED]")</f>
        <v>#NAME?</v>
      </c>
      <c r="Q717" s="84" t="e">
        <f ca="1">IF($N717,_xll.BDP($K717,Q$4),"[DISABLED]")</f>
        <v>#NAME?</v>
      </c>
      <c r="R717" s="84" t="e">
        <f ca="1">IF($N717,_xll.BDH($K717,R$4,$M717),"[DISABLED]")</f>
        <v>#NAME?</v>
      </c>
      <c r="S717" s="84" t="e">
        <f ca="1">IF($N717,_xll.BDH($K717,S$4,$M717),"[DISABLED]")</f>
        <v>#NAME?</v>
      </c>
      <c r="T717" s="84" t="e">
        <f ca="1">IF($N717,_xll.BDH($K717,T$4,$M717),"[DISABLED]")</f>
        <v>#NAME?</v>
      </c>
      <c r="V717" s="106" t="s">
        <v>9286</v>
      </c>
      <c r="W717" s="107" t="s">
        <v>1055</v>
      </c>
      <c r="X717" s="108">
        <v>42276</v>
      </c>
      <c r="Y717" s="107" t="b">
        <v>1</v>
      </c>
      <c r="Z717" s="107" t="s">
        <v>7355</v>
      </c>
      <c r="AA717" s="107" t="s">
        <v>6569</v>
      </c>
      <c r="AB717" s="107" t="s">
        <v>6569</v>
      </c>
      <c r="AC717" s="107" t="s">
        <v>6569</v>
      </c>
      <c r="AD717" s="107" t="s">
        <v>6569</v>
      </c>
      <c r="AE717" s="107" t="s">
        <v>6569</v>
      </c>
    </row>
    <row r="718" spans="2:31" outlineLevel="1">
      <c r="B718" s="24" t="s">
        <v>5234</v>
      </c>
      <c r="C718" s="24" t="s">
        <v>0</v>
      </c>
      <c r="D718" s="24" t="s">
        <v>57</v>
      </c>
      <c r="E718" s="24" t="s">
        <v>47</v>
      </c>
      <c r="F718" s="24" t="s">
        <v>209</v>
      </c>
      <c r="G718" s="24">
        <v>-25</v>
      </c>
      <c r="H718" s="24" t="s">
        <v>3008</v>
      </c>
      <c r="I718" s="24" t="s">
        <v>3073</v>
      </c>
      <c r="J718" s="24" t="s">
        <v>73</v>
      </c>
      <c r="K718" s="72" t="str">
        <f t="shared" si="23"/>
        <v>EUPNA15 ICPL Curncy</v>
      </c>
      <c r="L718" s="25" t="str">
        <f t="shared" si="24"/>
        <v>ICPL</v>
      </c>
      <c r="M718" s="26">
        <f t="shared" ca="1" si="24"/>
        <v>42276</v>
      </c>
      <c r="N718" s="25" t="b">
        <f t="shared" si="24"/>
        <v>1</v>
      </c>
      <c r="O718" s="84" t="e">
        <f ca="1">IF($N718,_xll.BDP($K718,O$4),"[DISABLED]")</f>
        <v>#NAME?</v>
      </c>
      <c r="P718" s="84" t="e">
        <f ca="1">IF($N718,_xll.BDP($K718,P$4),"[DISABLED]")</f>
        <v>#NAME?</v>
      </c>
      <c r="Q718" s="84" t="e">
        <f ca="1">IF($N718,_xll.BDP($K718,Q$4),"[DISABLED]")</f>
        <v>#NAME?</v>
      </c>
      <c r="R718" s="84" t="e">
        <f ca="1">IF($N718,_xll.BDH($K718,R$4,$M718),"[DISABLED]")</f>
        <v>#NAME?</v>
      </c>
      <c r="S718" s="84" t="e">
        <f ca="1">IF($N718,_xll.BDH($K718,S$4,$M718),"[DISABLED]")</f>
        <v>#NAME?</v>
      </c>
      <c r="T718" s="84" t="e">
        <f ca="1">IF($N718,_xll.BDH($K718,T$4,$M718),"[DISABLED]")</f>
        <v>#NAME?</v>
      </c>
      <c r="V718" s="106" t="s">
        <v>9287</v>
      </c>
      <c r="W718" s="107" t="s">
        <v>1055</v>
      </c>
      <c r="X718" s="108">
        <v>42276</v>
      </c>
      <c r="Y718" s="107" t="b">
        <v>1</v>
      </c>
      <c r="Z718" s="107" t="s">
        <v>7356</v>
      </c>
      <c r="AA718" s="107" t="s">
        <v>6569</v>
      </c>
      <c r="AB718" s="107" t="s">
        <v>6569</v>
      </c>
      <c r="AC718" s="107" t="s">
        <v>6569</v>
      </c>
      <c r="AD718" s="107" t="s">
        <v>6569</v>
      </c>
      <c r="AE718" s="107" t="s">
        <v>6569</v>
      </c>
    </row>
    <row r="719" spans="2:31" outlineLevel="1">
      <c r="B719" s="24" t="s">
        <v>5234</v>
      </c>
      <c r="C719" s="24" t="s">
        <v>0</v>
      </c>
      <c r="D719" s="24" t="s">
        <v>57</v>
      </c>
      <c r="E719" s="24" t="s">
        <v>47</v>
      </c>
      <c r="F719" s="24" t="s">
        <v>209</v>
      </c>
      <c r="G719" s="24">
        <v>25</v>
      </c>
      <c r="H719" s="24" t="s">
        <v>3008</v>
      </c>
      <c r="I719" s="24" t="s">
        <v>3093</v>
      </c>
      <c r="J719" s="24" t="s">
        <v>73</v>
      </c>
      <c r="K719" s="72" t="str">
        <f t="shared" si="23"/>
        <v>EUPOA15 ICPL Curncy</v>
      </c>
      <c r="L719" s="25" t="str">
        <f t="shared" si="24"/>
        <v>ICPL</v>
      </c>
      <c r="M719" s="26">
        <f t="shared" ca="1" si="24"/>
        <v>42276</v>
      </c>
      <c r="N719" s="25" t="b">
        <f t="shared" si="24"/>
        <v>1</v>
      </c>
      <c r="O719" s="84" t="e">
        <f ca="1">IF($N719,_xll.BDP($K719,O$4),"[DISABLED]")</f>
        <v>#NAME?</v>
      </c>
      <c r="P719" s="84" t="e">
        <f ca="1">IF($N719,_xll.BDP($K719,P$4),"[DISABLED]")</f>
        <v>#NAME?</v>
      </c>
      <c r="Q719" s="84" t="e">
        <f ca="1">IF($N719,_xll.BDP($K719,Q$4),"[DISABLED]")</f>
        <v>#NAME?</v>
      </c>
      <c r="R719" s="84" t="e">
        <f ca="1">IF($N719,_xll.BDH($K719,R$4,$M719),"[DISABLED]")</f>
        <v>#NAME?</v>
      </c>
      <c r="S719" s="84" t="e">
        <f ca="1">IF($N719,_xll.BDH($K719,S$4,$M719),"[DISABLED]")</f>
        <v>#NAME?</v>
      </c>
      <c r="T719" s="84" t="e">
        <f ca="1">IF($N719,_xll.BDH($K719,T$4,$M719),"[DISABLED]")</f>
        <v>#NAME?</v>
      </c>
      <c r="V719" s="106" t="s">
        <v>9288</v>
      </c>
      <c r="W719" s="107" t="s">
        <v>1055</v>
      </c>
      <c r="X719" s="108">
        <v>42276</v>
      </c>
      <c r="Y719" s="107" t="b">
        <v>1</v>
      </c>
      <c r="Z719" s="107" t="s">
        <v>7357</v>
      </c>
      <c r="AA719" s="107" t="s">
        <v>6569</v>
      </c>
      <c r="AB719" s="107" t="s">
        <v>6569</v>
      </c>
      <c r="AC719" s="107" t="s">
        <v>6569</v>
      </c>
      <c r="AD719" s="107" t="s">
        <v>6569</v>
      </c>
      <c r="AE719" s="107" t="s">
        <v>6569</v>
      </c>
    </row>
    <row r="720" spans="2:31" outlineLevel="1">
      <c r="B720" s="24" t="s">
        <v>5234</v>
      </c>
      <c r="C720" s="24" t="s">
        <v>0</v>
      </c>
      <c r="D720" s="24" t="s">
        <v>57</v>
      </c>
      <c r="E720" s="24" t="s">
        <v>47</v>
      </c>
      <c r="F720" s="24" t="s">
        <v>209</v>
      </c>
      <c r="G720" s="24">
        <v>50</v>
      </c>
      <c r="H720" s="24" t="s">
        <v>3008</v>
      </c>
      <c r="I720" s="24" t="s">
        <v>3113</v>
      </c>
      <c r="J720" s="24" t="s">
        <v>73</v>
      </c>
      <c r="K720" s="72" t="str">
        <f t="shared" si="23"/>
        <v>EUPPA15 ICPL Curncy</v>
      </c>
      <c r="L720" s="25" t="str">
        <f t="shared" si="24"/>
        <v>ICPL</v>
      </c>
      <c r="M720" s="26">
        <f t="shared" ca="1" si="24"/>
        <v>42276</v>
      </c>
      <c r="N720" s="25" t="b">
        <f t="shared" si="24"/>
        <v>1</v>
      </c>
      <c r="O720" s="84" t="e">
        <f ca="1">IF($N720,_xll.BDP($K720,O$4),"[DISABLED]")</f>
        <v>#NAME?</v>
      </c>
      <c r="P720" s="84" t="e">
        <f ca="1">IF($N720,_xll.BDP($K720,P$4),"[DISABLED]")</f>
        <v>#NAME?</v>
      </c>
      <c r="Q720" s="84" t="e">
        <f ca="1">IF($N720,_xll.BDP($K720,Q$4),"[DISABLED]")</f>
        <v>#NAME?</v>
      </c>
      <c r="R720" s="84" t="e">
        <f ca="1">IF($N720,_xll.BDH($K720,R$4,$M720),"[DISABLED]")</f>
        <v>#NAME?</v>
      </c>
      <c r="S720" s="84" t="e">
        <f ca="1">IF($N720,_xll.BDH($K720,S$4,$M720),"[DISABLED]")</f>
        <v>#NAME?</v>
      </c>
      <c r="T720" s="84" t="e">
        <f ca="1">IF($N720,_xll.BDH($K720,T$4,$M720),"[DISABLED]")</f>
        <v>#NAME?</v>
      </c>
      <c r="V720" s="106" t="s">
        <v>9289</v>
      </c>
      <c r="W720" s="107" t="s">
        <v>1055</v>
      </c>
      <c r="X720" s="108">
        <v>42276</v>
      </c>
      <c r="Y720" s="107" t="b">
        <v>1</v>
      </c>
      <c r="Z720" s="107" t="s">
        <v>7358</v>
      </c>
      <c r="AA720" s="107" t="s">
        <v>6569</v>
      </c>
      <c r="AB720" s="107" t="s">
        <v>6569</v>
      </c>
      <c r="AC720" s="107" t="s">
        <v>6569</v>
      </c>
      <c r="AD720" s="107" t="s">
        <v>6569</v>
      </c>
      <c r="AE720" s="107" t="s">
        <v>6569</v>
      </c>
    </row>
    <row r="721" spans="2:31" outlineLevel="1">
      <c r="B721" s="24" t="s">
        <v>5234</v>
      </c>
      <c r="C721" s="24" t="s">
        <v>0</v>
      </c>
      <c r="D721" s="24" t="s">
        <v>57</v>
      </c>
      <c r="E721" s="24" t="s">
        <v>47</v>
      </c>
      <c r="F721" s="24" t="s">
        <v>209</v>
      </c>
      <c r="G721" s="24">
        <v>100</v>
      </c>
      <c r="H721" s="24" t="s">
        <v>3008</v>
      </c>
      <c r="I721" s="24" t="s">
        <v>3133</v>
      </c>
      <c r="J721" s="24" t="s">
        <v>73</v>
      </c>
      <c r="K721" s="72" t="str">
        <f t="shared" si="23"/>
        <v>EUPQA15 ICPL Curncy</v>
      </c>
      <c r="L721" s="25" t="str">
        <f t="shared" si="24"/>
        <v>ICPL</v>
      </c>
      <c r="M721" s="26">
        <f t="shared" ca="1" si="24"/>
        <v>42276</v>
      </c>
      <c r="N721" s="25" t="b">
        <f t="shared" si="24"/>
        <v>1</v>
      </c>
      <c r="O721" s="84" t="e">
        <f ca="1">IF($N721,_xll.BDP($K721,O$4),"[DISABLED]")</f>
        <v>#NAME?</v>
      </c>
      <c r="P721" s="84" t="e">
        <f ca="1">IF($N721,_xll.BDP($K721,P$4),"[DISABLED]")</f>
        <v>#NAME?</v>
      </c>
      <c r="Q721" s="84" t="e">
        <f ca="1">IF($N721,_xll.BDP($K721,Q$4),"[DISABLED]")</f>
        <v>#NAME?</v>
      </c>
      <c r="R721" s="84" t="e">
        <f ca="1">IF($N721,_xll.BDH($K721,R$4,$M721),"[DISABLED]")</f>
        <v>#NAME?</v>
      </c>
      <c r="S721" s="84" t="e">
        <f ca="1">IF($N721,_xll.BDH($K721,S$4,$M721),"[DISABLED]")</f>
        <v>#NAME?</v>
      </c>
      <c r="T721" s="84" t="e">
        <f ca="1">IF($N721,_xll.BDH($K721,T$4,$M721),"[DISABLED]")</f>
        <v>#NAME?</v>
      </c>
      <c r="V721" s="106" t="s">
        <v>9290</v>
      </c>
      <c r="W721" s="107" t="s">
        <v>1055</v>
      </c>
      <c r="X721" s="108">
        <v>42276</v>
      </c>
      <c r="Y721" s="107" t="b">
        <v>1</v>
      </c>
      <c r="Z721" s="107" t="s">
        <v>7359</v>
      </c>
      <c r="AA721" s="107" t="s">
        <v>6569</v>
      </c>
      <c r="AB721" s="107" t="s">
        <v>6569</v>
      </c>
      <c r="AC721" s="107" t="s">
        <v>6569</v>
      </c>
      <c r="AD721" s="107" t="s">
        <v>6569</v>
      </c>
      <c r="AE721" s="107" t="s">
        <v>6569</v>
      </c>
    </row>
    <row r="722" spans="2:31" outlineLevel="1">
      <c r="B722" s="24" t="s">
        <v>5234</v>
      </c>
      <c r="C722" s="24" t="s">
        <v>0</v>
      </c>
      <c r="D722" s="24" t="s">
        <v>57</v>
      </c>
      <c r="E722" s="24" t="s">
        <v>47</v>
      </c>
      <c r="F722" s="24" t="s">
        <v>209</v>
      </c>
      <c r="G722" s="24">
        <v>200</v>
      </c>
      <c r="H722" s="24" t="s">
        <v>3008</v>
      </c>
      <c r="I722" s="24" t="s">
        <v>3153</v>
      </c>
      <c r="J722" s="24" t="s">
        <v>73</v>
      </c>
      <c r="K722" s="72" t="str">
        <f t="shared" si="23"/>
        <v>EUPRA15 ICPL Curncy</v>
      </c>
      <c r="L722" s="25" t="str">
        <f t="shared" si="24"/>
        <v>ICPL</v>
      </c>
      <c r="M722" s="26">
        <f t="shared" ca="1" si="24"/>
        <v>42276</v>
      </c>
      <c r="N722" s="25" t="b">
        <f t="shared" si="24"/>
        <v>1</v>
      </c>
      <c r="O722" s="84" t="e">
        <f ca="1">IF($N722,_xll.BDP($K722,O$4),"[DISABLED]")</f>
        <v>#NAME?</v>
      </c>
      <c r="P722" s="84" t="e">
        <f ca="1">IF($N722,_xll.BDP($K722,P$4),"[DISABLED]")</f>
        <v>#NAME?</v>
      </c>
      <c r="Q722" s="84" t="e">
        <f ca="1">IF($N722,_xll.BDP($K722,Q$4),"[DISABLED]")</f>
        <v>#NAME?</v>
      </c>
      <c r="R722" s="84" t="e">
        <f ca="1">IF($N722,_xll.BDH($K722,R$4,$M722),"[DISABLED]")</f>
        <v>#NAME?</v>
      </c>
      <c r="S722" s="84" t="e">
        <f ca="1">IF($N722,_xll.BDH($K722,S$4,$M722),"[DISABLED]")</f>
        <v>#NAME?</v>
      </c>
      <c r="T722" s="84" t="e">
        <f ca="1">IF($N722,_xll.BDH($K722,T$4,$M722),"[DISABLED]")</f>
        <v>#NAME?</v>
      </c>
      <c r="V722" s="106" t="s">
        <v>9291</v>
      </c>
      <c r="W722" s="107" t="s">
        <v>1055</v>
      </c>
      <c r="X722" s="108">
        <v>42276</v>
      </c>
      <c r="Y722" s="107" t="b">
        <v>1</v>
      </c>
      <c r="Z722" s="107" t="s">
        <v>7360</v>
      </c>
      <c r="AA722" s="107" t="s">
        <v>6569</v>
      </c>
      <c r="AB722" s="107" t="s">
        <v>6569</v>
      </c>
      <c r="AC722" s="107" t="s">
        <v>6569</v>
      </c>
      <c r="AD722" s="107" t="s">
        <v>6569</v>
      </c>
      <c r="AE722" s="107" t="s">
        <v>6569</v>
      </c>
    </row>
    <row r="723" spans="2:31" outlineLevel="1">
      <c r="K723" s="72"/>
      <c r="L723" s="25"/>
      <c r="M723" s="26"/>
      <c r="N723" s="25"/>
      <c r="O723" s="84"/>
      <c r="P723" s="84"/>
      <c r="Q723" s="84"/>
      <c r="R723" s="84"/>
      <c r="S723" s="84"/>
      <c r="T723" s="84"/>
      <c r="V723" s="106"/>
      <c r="W723" s="107"/>
      <c r="X723" s="108"/>
      <c r="Y723" s="107"/>
      <c r="Z723" s="107"/>
      <c r="AA723" s="107"/>
      <c r="AB723" s="107"/>
      <c r="AC723" s="107"/>
      <c r="AD723" s="107"/>
      <c r="AE723" s="107"/>
    </row>
    <row r="724" spans="2:31" outlineLevel="1">
      <c r="B724" s="24" t="s">
        <v>5234</v>
      </c>
      <c r="C724" s="24" t="s">
        <v>0</v>
      </c>
      <c r="D724" s="24" t="s">
        <v>57</v>
      </c>
      <c r="E724" s="24" t="s">
        <v>47</v>
      </c>
      <c r="F724" s="24" t="s">
        <v>54</v>
      </c>
      <c r="G724" s="24">
        <v>-200</v>
      </c>
      <c r="H724" s="24" t="s">
        <v>3008</v>
      </c>
      <c r="I724" s="24" t="s">
        <v>3020</v>
      </c>
      <c r="J724" s="24" t="s">
        <v>73</v>
      </c>
      <c r="K724" s="72" t="str">
        <f t="shared" si="23"/>
        <v>EUPKC15 ICPL Curncy</v>
      </c>
      <c r="L724" s="25" t="str">
        <f t="shared" si="24"/>
        <v>ICPL</v>
      </c>
      <c r="M724" s="26">
        <f t="shared" ca="1" si="24"/>
        <v>42276</v>
      </c>
      <c r="N724" s="25" t="b">
        <f t="shared" si="24"/>
        <v>1</v>
      </c>
      <c r="O724" s="84" t="e">
        <f ca="1">IF($N724,_xll.BDP($K724,O$4),"[DISABLED]")</f>
        <v>#NAME?</v>
      </c>
      <c r="P724" s="84" t="e">
        <f ca="1">IF($N724,_xll.BDP($K724,P$4),"[DISABLED]")</f>
        <v>#NAME?</v>
      </c>
      <c r="Q724" s="84" t="e">
        <f ca="1">IF($N724,_xll.BDP($K724,Q$4),"[DISABLED]")</f>
        <v>#NAME?</v>
      </c>
      <c r="R724" s="84" t="e">
        <f ca="1">IF($N724,_xll.BDH($K724,R$4,$M724),"[DISABLED]")</f>
        <v>#NAME?</v>
      </c>
      <c r="S724" s="84" t="e">
        <f ca="1">IF($N724,_xll.BDH($K724,S$4,$M724),"[DISABLED]")</f>
        <v>#NAME?</v>
      </c>
      <c r="T724" s="84" t="e">
        <f ca="1">IF($N724,_xll.BDH($K724,T$4,$M724),"[DISABLED]")</f>
        <v>#NAME?</v>
      </c>
      <c r="V724" s="106" t="s">
        <v>9292</v>
      </c>
      <c r="W724" s="107" t="s">
        <v>1055</v>
      </c>
      <c r="X724" s="108">
        <v>42276</v>
      </c>
      <c r="Y724" s="107" t="b">
        <v>1</v>
      </c>
      <c r="Z724" s="107" t="s">
        <v>7361</v>
      </c>
      <c r="AA724" s="107" t="s">
        <v>6569</v>
      </c>
      <c r="AB724" s="107" t="s">
        <v>6569</v>
      </c>
      <c r="AC724" s="107" t="s">
        <v>6569</v>
      </c>
      <c r="AD724" s="107" t="s">
        <v>6569</v>
      </c>
      <c r="AE724" s="107" t="s">
        <v>6569</v>
      </c>
    </row>
    <row r="725" spans="2:31" outlineLevel="1">
      <c r="B725" s="24" t="s">
        <v>5234</v>
      </c>
      <c r="C725" s="24" t="s">
        <v>0</v>
      </c>
      <c r="D725" s="24" t="s">
        <v>57</v>
      </c>
      <c r="E725" s="24" t="s">
        <v>47</v>
      </c>
      <c r="F725" s="24" t="s">
        <v>54</v>
      </c>
      <c r="G725" s="24">
        <v>-100</v>
      </c>
      <c r="H725" s="24" t="s">
        <v>3008</v>
      </c>
      <c r="I725" s="24" t="s">
        <v>3040</v>
      </c>
      <c r="J725" s="24" t="s">
        <v>73</v>
      </c>
      <c r="K725" s="72" t="str">
        <f t="shared" si="23"/>
        <v>EUPLC15 ICPL Curncy</v>
      </c>
      <c r="L725" s="25" t="str">
        <f t="shared" si="24"/>
        <v>ICPL</v>
      </c>
      <c r="M725" s="26">
        <f t="shared" ca="1" si="24"/>
        <v>42276</v>
      </c>
      <c r="N725" s="25" t="b">
        <f t="shared" si="24"/>
        <v>1</v>
      </c>
      <c r="O725" s="84" t="e">
        <f ca="1">IF($N725,_xll.BDP($K725,O$4),"[DISABLED]")</f>
        <v>#NAME?</v>
      </c>
      <c r="P725" s="84" t="e">
        <f ca="1">IF($N725,_xll.BDP($K725,P$4),"[DISABLED]")</f>
        <v>#NAME?</v>
      </c>
      <c r="Q725" s="84" t="e">
        <f ca="1">IF($N725,_xll.BDP($K725,Q$4),"[DISABLED]")</f>
        <v>#NAME?</v>
      </c>
      <c r="R725" s="84" t="e">
        <f ca="1">IF($N725,_xll.BDH($K725,R$4,$M725),"[DISABLED]")</f>
        <v>#NAME?</v>
      </c>
      <c r="S725" s="84" t="e">
        <f ca="1">IF($N725,_xll.BDH($K725,S$4,$M725),"[DISABLED]")</f>
        <v>#NAME?</v>
      </c>
      <c r="T725" s="84" t="e">
        <f ca="1">IF($N725,_xll.BDH($K725,T$4,$M725),"[DISABLED]")</f>
        <v>#NAME?</v>
      </c>
      <c r="V725" s="106" t="s">
        <v>9293</v>
      </c>
      <c r="W725" s="107" t="s">
        <v>1055</v>
      </c>
      <c r="X725" s="108">
        <v>42276</v>
      </c>
      <c r="Y725" s="107" t="b">
        <v>1</v>
      </c>
      <c r="Z725" s="107" t="s">
        <v>7362</v>
      </c>
      <c r="AA725" s="107" t="s">
        <v>6569</v>
      </c>
      <c r="AB725" s="107" t="s">
        <v>6569</v>
      </c>
      <c r="AC725" s="107" t="s">
        <v>6569</v>
      </c>
      <c r="AD725" s="107" t="s">
        <v>6569</v>
      </c>
      <c r="AE725" s="107" t="s">
        <v>6569</v>
      </c>
    </row>
    <row r="726" spans="2:31" outlineLevel="1">
      <c r="B726" s="24" t="s">
        <v>5234</v>
      </c>
      <c r="C726" s="24" t="s">
        <v>0</v>
      </c>
      <c r="D726" s="24" t="s">
        <v>57</v>
      </c>
      <c r="E726" s="24" t="s">
        <v>47</v>
      </c>
      <c r="F726" s="24" t="s">
        <v>54</v>
      </c>
      <c r="G726" s="24">
        <v>-50</v>
      </c>
      <c r="H726" s="24" t="s">
        <v>3008</v>
      </c>
      <c r="I726" s="24" t="s">
        <v>3060</v>
      </c>
      <c r="J726" s="24" t="s">
        <v>73</v>
      </c>
      <c r="K726" s="72" t="str">
        <f t="shared" si="23"/>
        <v>EUPMC15 ICPL Curncy</v>
      </c>
      <c r="L726" s="25" t="str">
        <f t="shared" si="24"/>
        <v>ICPL</v>
      </c>
      <c r="M726" s="26">
        <f t="shared" ca="1" si="24"/>
        <v>42276</v>
      </c>
      <c r="N726" s="25" t="b">
        <f t="shared" si="24"/>
        <v>1</v>
      </c>
      <c r="O726" s="84" t="e">
        <f ca="1">IF($N726,_xll.BDP($K726,O$4),"[DISABLED]")</f>
        <v>#NAME?</v>
      </c>
      <c r="P726" s="84" t="e">
        <f ca="1">IF($N726,_xll.BDP($K726,P$4),"[DISABLED]")</f>
        <v>#NAME?</v>
      </c>
      <c r="Q726" s="84" t="e">
        <f ca="1">IF($N726,_xll.BDP($K726,Q$4),"[DISABLED]")</f>
        <v>#NAME?</v>
      </c>
      <c r="R726" s="84" t="e">
        <f ca="1">IF($N726,_xll.BDH($K726,R$4,$M726),"[DISABLED]")</f>
        <v>#NAME?</v>
      </c>
      <c r="S726" s="84" t="e">
        <f ca="1">IF($N726,_xll.BDH($K726,S$4,$M726),"[DISABLED]")</f>
        <v>#NAME?</v>
      </c>
      <c r="T726" s="84" t="e">
        <f ca="1">IF($N726,_xll.BDH($K726,T$4,$M726),"[DISABLED]")</f>
        <v>#NAME?</v>
      </c>
      <c r="V726" s="106" t="s">
        <v>9294</v>
      </c>
      <c r="W726" s="107" t="s">
        <v>1055</v>
      </c>
      <c r="X726" s="108">
        <v>42276</v>
      </c>
      <c r="Y726" s="107" t="b">
        <v>1</v>
      </c>
      <c r="Z726" s="107" t="s">
        <v>7363</v>
      </c>
      <c r="AA726" s="107" t="s">
        <v>6569</v>
      </c>
      <c r="AB726" s="107" t="s">
        <v>6569</v>
      </c>
      <c r="AC726" s="107" t="s">
        <v>6569</v>
      </c>
      <c r="AD726" s="107" t="s">
        <v>6569</v>
      </c>
      <c r="AE726" s="107" t="s">
        <v>6569</v>
      </c>
    </row>
    <row r="727" spans="2:31" outlineLevel="1">
      <c r="B727" s="24" t="s">
        <v>5234</v>
      </c>
      <c r="C727" s="24" t="s">
        <v>0</v>
      </c>
      <c r="D727" s="24" t="s">
        <v>57</v>
      </c>
      <c r="E727" s="24" t="s">
        <v>47</v>
      </c>
      <c r="F727" s="24" t="s">
        <v>54</v>
      </c>
      <c r="G727" s="24">
        <v>-25</v>
      </c>
      <c r="H727" s="24" t="s">
        <v>3008</v>
      </c>
      <c r="I727" s="24" t="s">
        <v>3080</v>
      </c>
      <c r="J727" s="24" t="s">
        <v>73</v>
      </c>
      <c r="K727" s="72" t="str">
        <f t="shared" si="23"/>
        <v>EUPNC15 ICPL Curncy</v>
      </c>
      <c r="L727" s="25" t="str">
        <f t="shared" si="24"/>
        <v>ICPL</v>
      </c>
      <c r="M727" s="26">
        <f t="shared" ca="1" si="24"/>
        <v>42276</v>
      </c>
      <c r="N727" s="25" t="b">
        <f t="shared" si="24"/>
        <v>1</v>
      </c>
      <c r="O727" s="84" t="e">
        <f ca="1">IF($N727,_xll.BDP($K727,O$4),"[DISABLED]")</f>
        <v>#NAME?</v>
      </c>
      <c r="P727" s="84" t="e">
        <f ca="1">IF($N727,_xll.BDP($K727,P$4),"[DISABLED]")</f>
        <v>#NAME?</v>
      </c>
      <c r="Q727" s="84" t="e">
        <f ca="1">IF($N727,_xll.BDP($K727,Q$4),"[DISABLED]")</f>
        <v>#NAME?</v>
      </c>
      <c r="R727" s="84" t="e">
        <f ca="1">IF($N727,_xll.BDH($K727,R$4,$M727),"[DISABLED]")</f>
        <v>#NAME?</v>
      </c>
      <c r="S727" s="84" t="e">
        <f ca="1">IF($N727,_xll.BDH($K727,S$4,$M727),"[DISABLED]")</f>
        <v>#NAME?</v>
      </c>
      <c r="T727" s="84" t="e">
        <f ca="1">IF($N727,_xll.BDH($K727,T$4,$M727),"[DISABLED]")</f>
        <v>#NAME?</v>
      </c>
      <c r="V727" s="106" t="s">
        <v>9295</v>
      </c>
      <c r="W727" s="107" t="s">
        <v>1055</v>
      </c>
      <c r="X727" s="108">
        <v>42276</v>
      </c>
      <c r="Y727" s="107" t="b">
        <v>1</v>
      </c>
      <c r="Z727" s="107" t="s">
        <v>7364</v>
      </c>
      <c r="AA727" s="107" t="s">
        <v>6569</v>
      </c>
      <c r="AB727" s="107" t="s">
        <v>6569</v>
      </c>
      <c r="AC727" s="107" t="s">
        <v>6569</v>
      </c>
      <c r="AD727" s="107" t="s">
        <v>6569</v>
      </c>
      <c r="AE727" s="107" t="s">
        <v>6569</v>
      </c>
    </row>
    <row r="728" spans="2:31" outlineLevel="1">
      <c r="B728" s="24" t="s">
        <v>5234</v>
      </c>
      <c r="C728" s="24" t="s">
        <v>0</v>
      </c>
      <c r="D728" s="24" t="s">
        <v>57</v>
      </c>
      <c r="E728" s="24" t="s">
        <v>47</v>
      </c>
      <c r="F728" s="24" t="s">
        <v>54</v>
      </c>
      <c r="G728" s="24">
        <v>25</v>
      </c>
      <c r="H728" s="24" t="s">
        <v>3008</v>
      </c>
      <c r="I728" s="24" t="s">
        <v>3100</v>
      </c>
      <c r="J728" s="24" t="s">
        <v>73</v>
      </c>
      <c r="K728" s="72" t="str">
        <f t="shared" si="23"/>
        <v>EUPOC15 ICPL Curncy</v>
      </c>
      <c r="L728" s="25" t="str">
        <f t="shared" si="24"/>
        <v>ICPL</v>
      </c>
      <c r="M728" s="26">
        <f t="shared" ca="1" si="24"/>
        <v>42276</v>
      </c>
      <c r="N728" s="25" t="b">
        <f t="shared" si="24"/>
        <v>1</v>
      </c>
      <c r="O728" s="84" t="e">
        <f ca="1">IF($N728,_xll.BDP($K728,O$4),"[DISABLED]")</f>
        <v>#NAME?</v>
      </c>
      <c r="P728" s="84" t="e">
        <f ca="1">IF($N728,_xll.BDP($K728,P$4),"[DISABLED]")</f>
        <v>#NAME?</v>
      </c>
      <c r="Q728" s="84" t="e">
        <f ca="1">IF($N728,_xll.BDP($K728,Q$4),"[DISABLED]")</f>
        <v>#NAME?</v>
      </c>
      <c r="R728" s="84" t="e">
        <f ca="1">IF($N728,_xll.BDH($K728,R$4,$M728),"[DISABLED]")</f>
        <v>#NAME?</v>
      </c>
      <c r="S728" s="84" t="e">
        <f ca="1">IF($N728,_xll.BDH($K728,S$4,$M728),"[DISABLED]")</f>
        <v>#NAME?</v>
      </c>
      <c r="T728" s="84" t="e">
        <f ca="1">IF($N728,_xll.BDH($K728,T$4,$M728),"[DISABLED]")</f>
        <v>#NAME?</v>
      </c>
      <c r="V728" s="106" t="s">
        <v>9296</v>
      </c>
      <c r="W728" s="107" t="s">
        <v>1055</v>
      </c>
      <c r="X728" s="108">
        <v>42276</v>
      </c>
      <c r="Y728" s="107" t="b">
        <v>1</v>
      </c>
      <c r="Z728" s="107" t="s">
        <v>7365</v>
      </c>
      <c r="AA728" s="107" t="s">
        <v>6569</v>
      </c>
      <c r="AB728" s="107" t="s">
        <v>6569</v>
      </c>
      <c r="AC728" s="107" t="s">
        <v>6569</v>
      </c>
      <c r="AD728" s="107" t="s">
        <v>6569</v>
      </c>
      <c r="AE728" s="107" t="s">
        <v>6569</v>
      </c>
    </row>
    <row r="729" spans="2:31" outlineLevel="1">
      <c r="B729" s="24" t="s">
        <v>5234</v>
      </c>
      <c r="C729" s="24" t="s">
        <v>0</v>
      </c>
      <c r="D729" s="24" t="s">
        <v>57</v>
      </c>
      <c r="E729" s="24" t="s">
        <v>47</v>
      </c>
      <c r="F729" s="24" t="s">
        <v>54</v>
      </c>
      <c r="G729" s="24">
        <v>50</v>
      </c>
      <c r="H729" s="24" t="s">
        <v>3008</v>
      </c>
      <c r="I729" s="24" t="s">
        <v>3120</v>
      </c>
      <c r="J729" s="24" t="s">
        <v>73</v>
      </c>
      <c r="K729" s="72" t="str">
        <f t="shared" si="23"/>
        <v>EUPPC15 ICPL Curncy</v>
      </c>
      <c r="L729" s="25" t="str">
        <f t="shared" si="24"/>
        <v>ICPL</v>
      </c>
      <c r="M729" s="26">
        <f t="shared" ca="1" si="24"/>
        <v>42276</v>
      </c>
      <c r="N729" s="25" t="b">
        <f t="shared" si="24"/>
        <v>1</v>
      </c>
      <c r="O729" s="84" t="e">
        <f ca="1">IF($N729,_xll.BDP($K729,O$4),"[DISABLED]")</f>
        <v>#NAME?</v>
      </c>
      <c r="P729" s="84" t="e">
        <f ca="1">IF($N729,_xll.BDP($K729,P$4),"[DISABLED]")</f>
        <v>#NAME?</v>
      </c>
      <c r="Q729" s="84" t="e">
        <f ca="1">IF($N729,_xll.BDP($K729,Q$4),"[DISABLED]")</f>
        <v>#NAME?</v>
      </c>
      <c r="R729" s="84" t="e">
        <f ca="1">IF($N729,_xll.BDH($K729,R$4,$M729),"[DISABLED]")</f>
        <v>#NAME?</v>
      </c>
      <c r="S729" s="84" t="e">
        <f ca="1">IF($N729,_xll.BDH($K729,S$4,$M729),"[DISABLED]")</f>
        <v>#NAME?</v>
      </c>
      <c r="T729" s="84" t="e">
        <f ca="1">IF($N729,_xll.BDH($K729,T$4,$M729),"[DISABLED]")</f>
        <v>#NAME?</v>
      </c>
      <c r="V729" s="106" t="s">
        <v>9297</v>
      </c>
      <c r="W729" s="107" t="s">
        <v>1055</v>
      </c>
      <c r="X729" s="108">
        <v>42276</v>
      </c>
      <c r="Y729" s="107" t="b">
        <v>1</v>
      </c>
      <c r="Z729" s="107" t="s">
        <v>7366</v>
      </c>
      <c r="AA729" s="107" t="s">
        <v>6569</v>
      </c>
      <c r="AB729" s="107" t="s">
        <v>6569</v>
      </c>
      <c r="AC729" s="107" t="s">
        <v>6569</v>
      </c>
      <c r="AD729" s="107" t="s">
        <v>6569</v>
      </c>
      <c r="AE729" s="107" t="s">
        <v>6569</v>
      </c>
    </row>
    <row r="730" spans="2:31" outlineLevel="1">
      <c r="B730" s="24" t="s">
        <v>5234</v>
      </c>
      <c r="C730" s="24" t="s">
        <v>0</v>
      </c>
      <c r="D730" s="24" t="s">
        <v>57</v>
      </c>
      <c r="E730" s="24" t="s">
        <v>47</v>
      </c>
      <c r="F730" s="24" t="s">
        <v>54</v>
      </c>
      <c r="G730" s="24">
        <v>100</v>
      </c>
      <c r="H730" s="24" t="s">
        <v>3008</v>
      </c>
      <c r="I730" s="24" t="s">
        <v>3140</v>
      </c>
      <c r="J730" s="24" t="s">
        <v>73</v>
      </c>
      <c r="K730" s="72" t="str">
        <f t="shared" si="23"/>
        <v>EUPQC15 ICPL Curncy</v>
      </c>
      <c r="L730" s="25" t="str">
        <f t="shared" si="24"/>
        <v>ICPL</v>
      </c>
      <c r="M730" s="26">
        <f t="shared" ca="1" si="24"/>
        <v>42276</v>
      </c>
      <c r="N730" s="25" t="b">
        <f t="shared" si="24"/>
        <v>1</v>
      </c>
      <c r="O730" s="84" t="e">
        <f ca="1">IF($N730,_xll.BDP($K730,O$4),"[DISABLED]")</f>
        <v>#NAME?</v>
      </c>
      <c r="P730" s="84" t="e">
        <f ca="1">IF($N730,_xll.BDP($K730,P$4),"[DISABLED]")</f>
        <v>#NAME?</v>
      </c>
      <c r="Q730" s="84" t="e">
        <f ca="1">IF($N730,_xll.BDP($K730,Q$4),"[DISABLED]")</f>
        <v>#NAME?</v>
      </c>
      <c r="R730" s="84" t="e">
        <f ca="1">IF($N730,_xll.BDH($K730,R$4,$M730),"[DISABLED]")</f>
        <v>#NAME?</v>
      </c>
      <c r="S730" s="84" t="e">
        <f ca="1">IF($N730,_xll.BDH($K730,S$4,$M730),"[DISABLED]")</f>
        <v>#NAME?</v>
      </c>
      <c r="T730" s="84" t="e">
        <f ca="1">IF($N730,_xll.BDH($K730,T$4,$M730),"[DISABLED]")</f>
        <v>#NAME?</v>
      </c>
      <c r="V730" s="106" t="s">
        <v>9298</v>
      </c>
      <c r="W730" s="107" t="s">
        <v>1055</v>
      </c>
      <c r="X730" s="108">
        <v>42276</v>
      </c>
      <c r="Y730" s="107" t="b">
        <v>1</v>
      </c>
      <c r="Z730" s="107" t="s">
        <v>7367</v>
      </c>
      <c r="AA730" s="107" t="s">
        <v>6569</v>
      </c>
      <c r="AB730" s="107" t="s">
        <v>6569</v>
      </c>
      <c r="AC730" s="107" t="s">
        <v>6569</v>
      </c>
      <c r="AD730" s="107" t="s">
        <v>6569</v>
      </c>
      <c r="AE730" s="107" t="s">
        <v>6569</v>
      </c>
    </row>
    <row r="731" spans="2:31" outlineLevel="1">
      <c r="B731" s="24" t="s">
        <v>5234</v>
      </c>
      <c r="C731" s="24" t="s">
        <v>0</v>
      </c>
      <c r="D731" s="24" t="s">
        <v>57</v>
      </c>
      <c r="E731" s="24" t="s">
        <v>47</v>
      </c>
      <c r="F731" s="24" t="s">
        <v>54</v>
      </c>
      <c r="G731" s="24">
        <v>200</v>
      </c>
      <c r="H731" s="24" t="s">
        <v>3008</v>
      </c>
      <c r="I731" s="24" t="s">
        <v>3160</v>
      </c>
      <c r="J731" s="24" t="s">
        <v>73</v>
      </c>
      <c r="K731" s="72" t="str">
        <f t="shared" si="23"/>
        <v>EUPRC15 ICPL Curncy</v>
      </c>
      <c r="L731" s="25" t="str">
        <f t="shared" si="24"/>
        <v>ICPL</v>
      </c>
      <c r="M731" s="26">
        <f t="shared" ca="1" si="24"/>
        <v>42276</v>
      </c>
      <c r="N731" s="25" t="b">
        <f t="shared" si="24"/>
        <v>1</v>
      </c>
      <c r="O731" s="84" t="e">
        <f ca="1">IF($N731,_xll.BDP($K731,O$4),"[DISABLED]")</f>
        <v>#NAME?</v>
      </c>
      <c r="P731" s="84" t="e">
        <f ca="1">IF($N731,_xll.BDP($K731,P$4),"[DISABLED]")</f>
        <v>#NAME?</v>
      </c>
      <c r="Q731" s="84" t="e">
        <f ca="1">IF($N731,_xll.BDP($K731,Q$4),"[DISABLED]")</f>
        <v>#NAME?</v>
      </c>
      <c r="R731" s="84" t="e">
        <f ca="1">IF($N731,_xll.BDH($K731,R$4,$M731),"[DISABLED]")</f>
        <v>#NAME?</v>
      </c>
      <c r="S731" s="84" t="e">
        <f ca="1">IF($N731,_xll.BDH($K731,S$4,$M731),"[DISABLED]")</f>
        <v>#NAME?</v>
      </c>
      <c r="T731" s="84" t="e">
        <f ca="1">IF($N731,_xll.BDH($K731,T$4,$M731),"[DISABLED]")</f>
        <v>#NAME?</v>
      </c>
      <c r="V731" s="106" t="s">
        <v>9299</v>
      </c>
      <c r="W731" s="107" t="s">
        <v>1055</v>
      </c>
      <c r="X731" s="108">
        <v>42276</v>
      </c>
      <c r="Y731" s="107" t="b">
        <v>1</v>
      </c>
      <c r="Z731" s="107" t="s">
        <v>7368</v>
      </c>
      <c r="AA731" s="107" t="s">
        <v>6569</v>
      </c>
      <c r="AB731" s="107" t="s">
        <v>6569</v>
      </c>
      <c r="AC731" s="107" t="s">
        <v>6569</v>
      </c>
      <c r="AD731" s="107" t="s">
        <v>6569</v>
      </c>
      <c r="AE731" s="107" t="s">
        <v>6569</v>
      </c>
    </row>
    <row r="732" spans="2:31" outlineLevel="1">
      <c r="K732" s="72"/>
      <c r="L732" s="25"/>
      <c r="M732" s="26"/>
      <c r="N732" s="25"/>
      <c r="O732" s="84"/>
      <c r="P732" s="84"/>
      <c r="Q732" s="84"/>
      <c r="R732" s="84"/>
      <c r="S732" s="84"/>
      <c r="T732" s="84"/>
      <c r="V732" s="106"/>
      <c r="W732" s="107"/>
      <c r="X732" s="108"/>
      <c r="Y732" s="107"/>
      <c r="Z732" s="107"/>
      <c r="AA732" s="107"/>
      <c r="AB732" s="107"/>
      <c r="AC732" s="107"/>
      <c r="AD732" s="107"/>
      <c r="AE732" s="107"/>
    </row>
    <row r="733" spans="2:31" outlineLevel="1">
      <c r="B733" s="24" t="s">
        <v>5234</v>
      </c>
      <c r="C733" s="24" t="s">
        <v>0</v>
      </c>
      <c r="D733" s="24" t="s">
        <v>57</v>
      </c>
      <c r="E733" s="24" t="s">
        <v>47</v>
      </c>
      <c r="F733" s="24" t="s">
        <v>58</v>
      </c>
      <c r="G733" s="24">
        <v>-200</v>
      </c>
      <c r="H733" s="24" t="s">
        <v>3008</v>
      </c>
      <c r="I733" s="24" t="s">
        <v>3027</v>
      </c>
      <c r="J733" s="24" t="s">
        <v>73</v>
      </c>
      <c r="K733" s="72" t="str">
        <f t="shared" si="23"/>
        <v>EUPKF15 ICPL Curncy</v>
      </c>
      <c r="L733" s="25" t="str">
        <f t="shared" si="24"/>
        <v>ICPL</v>
      </c>
      <c r="M733" s="26">
        <f t="shared" ca="1" si="24"/>
        <v>42276</v>
      </c>
      <c r="N733" s="25" t="b">
        <f t="shared" si="24"/>
        <v>1</v>
      </c>
      <c r="O733" s="84" t="e">
        <f ca="1">IF($N733,_xll.BDP($K733,O$4),"[DISABLED]")</f>
        <v>#NAME?</v>
      </c>
      <c r="P733" s="84" t="e">
        <f ca="1">IF($N733,_xll.BDP($K733,P$4),"[DISABLED]")</f>
        <v>#NAME?</v>
      </c>
      <c r="Q733" s="84" t="e">
        <f ca="1">IF($N733,_xll.BDP($K733,Q$4),"[DISABLED]")</f>
        <v>#NAME?</v>
      </c>
      <c r="R733" s="84" t="e">
        <f ca="1">IF($N733,_xll.BDH($K733,R$4,$M733),"[DISABLED]")</f>
        <v>#NAME?</v>
      </c>
      <c r="S733" s="84" t="e">
        <f ca="1">IF($N733,_xll.BDH($K733,S$4,$M733),"[DISABLED]")</f>
        <v>#NAME?</v>
      </c>
      <c r="T733" s="84" t="e">
        <f ca="1">IF($N733,_xll.BDH($K733,T$4,$M733),"[DISABLED]")</f>
        <v>#NAME?</v>
      </c>
      <c r="V733" s="106" t="s">
        <v>9300</v>
      </c>
      <c r="W733" s="107" t="s">
        <v>1055</v>
      </c>
      <c r="X733" s="108">
        <v>42276</v>
      </c>
      <c r="Y733" s="107" t="b">
        <v>1</v>
      </c>
      <c r="Z733" s="107" t="s">
        <v>7369</v>
      </c>
      <c r="AA733" s="107" t="s">
        <v>6569</v>
      </c>
      <c r="AB733" s="107" t="s">
        <v>6569</v>
      </c>
      <c r="AC733" s="107" t="s">
        <v>6569</v>
      </c>
      <c r="AD733" s="107" t="s">
        <v>6569</v>
      </c>
      <c r="AE733" s="107" t="s">
        <v>6569</v>
      </c>
    </row>
    <row r="734" spans="2:31" outlineLevel="1">
      <c r="B734" s="24" t="s">
        <v>5234</v>
      </c>
      <c r="C734" s="24" t="s">
        <v>0</v>
      </c>
      <c r="D734" s="24" t="s">
        <v>57</v>
      </c>
      <c r="E734" s="24" t="s">
        <v>47</v>
      </c>
      <c r="F734" s="24" t="s">
        <v>58</v>
      </c>
      <c r="G734" s="24">
        <v>-100</v>
      </c>
      <c r="H734" s="24" t="s">
        <v>3008</v>
      </c>
      <c r="I734" s="24" t="s">
        <v>3047</v>
      </c>
      <c r="J734" s="24" t="s">
        <v>73</v>
      </c>
      <c r="K734" s="72" t="str">
        <f t="shared" si="23"/>
        <v>EUPLF15 ICPL Curncy</v>
      </c>
      <c r="L734" s="25" t="str">
        <f t="shared" si="24"/>
        <v>ICPL</v>
      </c>
      <c r="M734" s="26">
        <f t="shared" ca="1" si="24"/>
        <v>42276</v>
      </c>
      <c r="N734" s="25" t="b">
        <f t="shared" si="24"/>
        <v>1</v>
      </c>
      <c r="O734" s="84" t="e">
        <f ca="1">IF($N734,_xll.BDP($K734,O$4),"[DISABLED]")</f>
        <v>#NAME?</v>
      </c>
      <c r="P734" s="84" t="e">
        <f ca="1">IF($N734,_xll.BDP($K734,P$4),"[DISABLED]")</f>
        <v>#NAME?</v>
      </c>
      <c r="Q734" s="84" t="e">
        <f ca="1">IF($N734,_xll.BDP($K734,Q$4),"[DISABLED]")</f>
        <v>#NAME?</v>
      </c>
      <c r="R734" s="84" t="e">
        <f ca="1">IF($N734,_xll.BDH($K734,R$4,$M734),"[DISABLED]")</f>
        <v>#NAME?</v>
      </c>
      <c r="S734" s="84" t="e">
        <f ca="1">IF($N734,_xll.BDH($K734,S$4,$M734),"[DISABLED]")</f>
        <v>#NAME?</v>
      </c>
      <c r="T734" s="84" t="e">
        <f ca="1">IF($N734,_xll.BDH($K734,T$4,$M734),"[DISABLED]")</f>
        <v>#NAME?</v>
      </c>
      <c r="V734" s="106" t="s">
        <v>9301</v>
      </c>
      <c r="W734" s="107" t="s">
        <v>1055</v>
      </c>
      <c r="X734" s="108">
        <v>42276</v>
      </c>
      <c r="Y734" s="107" t="b">
        <v>1</v>
      </c>
      <c r="Z734" s="107" t="s">
        <v>7370</v>
      </c>
      <c r="AA734" s="107" t="s">
        <v>6569</v>
      </c>
      <c r="AB734" s="107" t="s">
        <v>6569</v>
      </c>
      <c r="AC734" s="107" t="s">
        <v>6569</v>
      </c>
      <c r="AD734" s="107" t="s">
        <v>6569</v>
      </c>
      <c r="AE734" s="107" t="s">
        <v>6569</v>
      </c>
    </row>
    <row r="735" spans="2:31" outlineLevel="1">
      <c r="B735" s="24" t="s">
        <v>5234</v>
      </c>
      <c r="C735" s="24" t="s">
        <v>0</v>
      </c>
      <c r="D735" s="24" t="s">
        <v>57</v>
      </c>
      <c r="E735" s="24" t="s">
        <v>47</v>
      </c>
      <c r="F735" s="24" t="s">
        <v>58</v>
      </c>
      <c r="G735" s="24">
        <v>-50</v>
      </c>
      <c r="H735" s="24" t="s">
        <v>3008</v>
      </c>
      <c r="I735" s="24" t="s">
        <v>3067</v>
      </c>
      <c r="J735" s="24" t="s">
        <v>73</v>
      </c>
      <c r="K735" s="72" t="str">
        <f t="shared" si="23"/>
        <v>EUPMF15 ICPL Curncy</v>
      </c>
      <c r="L735" s="25" t="str">
        <f t="shared" si="24"/>
        <v>ICPL</v>
      </c>
      <c r="M735" s="26">
        <f t="shared" ca="1" si="24"/>
        <v>42276</v>
      </c>
      <c r="N735" s="25" t="b">
        <f t="shared" si="24"/>
        <v>1</v>
      </c>
      <c r="O735" s="84" t="e">
        <f ca="1">IF($N735,_xll.BDP($K735,O$4),"[DISABLED]")</f>
        <v>#NAME?</v>
      </c>
      <c r="P735" s="84" t="e">
        <f ca="1">IF($N735,_xll.BDP($K735,P$4),"[DISABLED]")</f>
        <v>#NAME?</v>
      </c>
      <c r="Q735" s="84" t="e">
        <f ca="1">IF($N735,_xll.BDP($K735,Q$4),"[DISABLED]")</f>
        <v>#NAME?</v>
      </c>
      <c r="R735" s="84" t="e">
        <f ca="1">IF($N735,_xll.BDH($K735,R$4,$M735),"[DISABLED]")</f>
        <v>#NAME?</v>
      </c>
      <c r="S735" s="84" t="e">
        <f ca="1">IF($N735,_xll.BDH($K735,S$4,$M735),"[DISABLED]")</f>
        <v>#NAME?</v>
      </c>
      <c r="T735" s="84" t="e">
        <f ca="1">IF($N735,_xll.BDH($K735,T$4,$M735),"[DISABLED]")</f>
        <v>#NAME?</v>
      </c>
      <c r="V735" s="106" t="s">
        <v>9302</v>
      </c>
      <c r="W735" s="107" t="s">
        <v>1055</v>
      </c>
      <c r="X735" s="108">
        <v>42276</v>
      </c>
      <c r="Y735" s="107" t="b">
        <v>1</v>
      </c>
      <c r="Z735" s="107" t="s">
        <v>7371</v>
      </c>
      <c r="AA735" s="107" t="s">
        <v>6569</v>
      </c>
      <c r="AB735" s="107" t="s">
        <v>6569</v>
      </c>
      <c r="AC735" s="107" t="s">
        <v>6569</v>
      </c>
      <c r="AD735" s="107" t="s">
        <v>6569</v>
      </c>
      <c r="AE735" s="107" t="s">
        <v>6569</v>
      </c>
    </row>
    <row r="736" spans="2:31" outlineLevel="1">
      <c r="B736" s="24" t="s">
        <v>5234</v>
      </c>
      <c r="C736" s="24" t="s">
        <v>0</v>
      </c>
      <c r="D736" s="24" t="s">
        <v>57</v>
      </c>
      <c r="E736" s="24" t="s">
        <v>47</v>
      </c>
      <c r="F736" s="24" t="s">
        <v>58</v>
      </c>
      <c r="G736" s="24">
        <v>-25</v>
      </c>
      <c r="H736" s="24" t="s">
        <v>3008</v>
      </c>
      <c r="I736" s="24" t="s">
        <v>3087</v>
      </c>
      <c r="J736" s="24" t="s">
        <v>73</v>
      </c>
      <c r="K736" s="72" t="str">
        <f t="shared" si="23"/>
        <v>EUPNF15 ICPL Curncy</v>
      </c>
      <c r="L736" s="25" t="str">
        <f t="shared" si="24"/>
        <v>ICPL</v>
      </c>
      <c r="M736" s="26">
        <f t="shared" ca="1" si="24"/>
        <v>42276</v>
      </c>
      <c r="N736" s="25" t="b">
        <f t="shared" si="24"/>
        <v>1</v>
      </c>
      <c r="O736" s="84" t="e">
        <f ca="1">IF($N736,_xll.BDP($K736,O$4),"[DISABLED]")</f>
        <v>#NAME?</v>
      </c>
      <c r="P736" s="84" t="e">
        <f ca="1">IF($N736,_xll.BDP($K736,P$4),"[DISABLED]")</f>
        <v>#NAME?</v>
      </c>
      <c r="Q736" s="84" t="e">
        <f ca="1">IF($N736,_xll.BDP($K736,Q$4),"[DISABLED]")</f>
        <v>#NAME?</v>
      </c>
      <c r="R736" s="84" t="e">
        <f ca="1">IF($N736,_xll.BDH($K736,R$4,$M736),"[DISABLED]")</f>
        <v>#NAME?</v>
      </c>
      <c r="S736" s="84" t="e">
        <f ca="1">IF($N736,_xll.BDH($K736,S$4,$M736),"[DISABLED]")</f>
        <v>#NAME?</v>
      </c>
      <c r="T736" s="84" t="e">
        <f ca="1">IF($N736,_xll.BDH($K736,T$4,$M736),"[DISABLED]")</f>
        <v>#NAME?</v>
      </c>
      <c r="V736" s="106" t="s">
        <v>9303</v>
      </c>
      <c r="W736" s="107" t="s">
        <v>1055</v>
      </c>
      <c r="X736" s="108">
        <v>42276</v>
      </c>
      <c r="Y736" s="107" t="b">
        <v>1</v>
      </c>
      <c r="Z736" s="107" t="s">
        <v>7372</v>
      </c>
      <c r="AA736" s="107" t="s">
        <v>6569</v>
      </c>
      <c r="AB736" s="107" t="s">
        <v>6569</v>
      </c>
      <c r="AC736" s="107" t="s">
        <v>6569</v>
      </c>
      <c r="AD736" s="107" t="s">
        <v>6569</v>
      </c>
      <c r="AE736" s="107" t="s">
        <v>6569</v>
      </c>
    </row>
    <row r="737" spans="2:31" outlineLevel="1">
      <c r="B737" s="24" t="s">
        <v>5234</v>
      </c>
      <c r="C737" s="24" t="s">
        <v>0</v>
      </c>
      <c r="D737" s="24" t="s">
        <v>57</v>
      </c>
      <c r="E737" s="24" t="s">
        <v>47</v>
      </c>
      <c r="F737" s="24" t="s">
        <v>58</v>
      </c>
      <c r="G737" s="24">
        <v>25</v>
      </c>
      <c r="H737" s="24" t="s">
        <v>3008</v>
      </c>
      <c r="I737" s="24" t="s">
        <v>3107</v>
      </c>
      <c r="J737" s="24" t="s">
        <v>73</v>
      </c>
      <c r="K737" s="72" t="str">
        <f t="shared" si="23"/>
        <v>EUPOF15 ICPL Curncy</v>
      </c>
      <c r="L737" s="25" t="str">
        <f t="shared" si="24"/>
        <v>ICPL</v>
      </c>
      <c r="M737" s="26">
        <f t="shared" ca="1" si="24"/>
        <v>42276</v>
      </c>
      <c r="N737" s="25" t="b">
        <f t="shared" si="24"/>
        <v>1</v>
      </c>
      <c r="O737" s="84" t="e">
        <f ca="1">IF($N737,_xll.BDP($K737,O$4),"[DISABLED]")</f>
        <v>#NAME?</v>
      </c>
      <c r="P737" s="84" t="e">
        <f ca="1">IF($N737,_xll.BDP($K737,P$4),"[DISABLED]")</f>
        <v>#NAME?</v>
      </c>
      <c r="Q737" s="84" t="e">
        <f ca="1">IF($N737,_xll.BDP($K737,Q$4),"[DISABLED]")</f>
        <v>#NAME?</v>
      </c>
      <c r="R737" s="84" t="e">
        <f ca="1">IF($N737,_xll.BDH($K737,R$4,$M737),"[DISABLED]")</f>
        <v>#NAME?</v>
      </c>
      <c r="S737" s="84" t="e">
        <f ca="1">IF($N737,_xll.BDH($K737,S$4,$M737),"[DISABLED]")</f>
        <v>#NAME?</v>
      </c>
      <c r="T737" s="84" t="e">
        <f ca="1">IF($N737,_xll.BDH($K737,T$4,$M737),"[DISABLED]")</f>
        <v>#NAME?</v>
      </c>
      <c r="V737" s="106" t="s">
        <v>9304</v>
      </c>
      <c r="W737" s="107" t="s">
        <v>1055</v>
      </c>
      <c r="X737" s="108">
        <v>42276</v>
      </c>
      <c r="Y737" s="107" t="b">
        <v>1</v>
      </c>
      <c r="Z737" s="107" t="s">
        <v>7373</v>
      </c>
      <c r="AA737" s="107" t="s">
        <v>6569</v>
      </c>
      <c r="AB737" s="107" t="s">
        <v>6569</v>
      </c>
      <c r="AC737" s="107" t="s">
        <v>6569</v>
      </c>
      <c r="AD737" s="107" t="s">
        <v>6569</v>
      </c>
      <c r="AE737" s="107" t="s">
        <v>6569</v>
      </c>
    </row>
    <row r="738" spans="2:31" outlineLevel="1">
      <c r="B738" s="24" t="s">
        <v>5234</v>
      </c>
      <c r="C738" s="24" t="s">
        <v>0</v>
      </c>
      <c r="D738" s="24" t="s">
        <v>57</v>
      </c>
      <c r="E738" s="24" t="s">
        <v>47</v>
      </c>
      <c r="F738" s="24" t="s">
        <v>58</v>
      </c>
      <c r="G738" s="24">
        <v>50</v>
      </c>
      <c r="H738" s="24" t="s">
        <v>3008</v>
      </c>
      <c r="I738" s="24" t="s">
        <v>3127</v>
      </c>
      <c r="J738" s="24" t="s">
        <v>73</v>
      </c>
      <c r="K738" s="72" t="str">
        <f t="shared" si="23"/>
        <v>EUPPF15 ICPL Curncy</v>
      </c>
      <c r="L738" s="25" t="str">
        <f t="shared" si="24"/>
        <v>ICPL</v>
      </c>
      <c r="M738" s="26">
        <f t="shared" ca="1" si="24"/>
        <v>42276</v>
      </c>
      <c r="N738" s="25" t="b">
        <f t="shared" si="24"/>
        <v>1</v>
      </c>
      <c r="O738" s="84" t="e">
        <f ca="1">IF($N738,_xll.BDP($K738,O$4),"[DISABLED]")</f>
        <v>#NAME?</v>
      </c>
      <c r="P738" s="84" t="e">
        <f ca="1">IF($N738,_xll.BDP($K738,P$4),"[DISABLED]")</f>
        <v>#NAME?</v>
      </c>
      <c r="Q738" s="84" t="e">
        <f ca="1">IF($N738,_xll.BDP($K738,Q$4),"[DISABLED]")</f>
        <v>#NAME?</v>
      </c>
      <c r="R738" s="84" t="e">
        <f ca="1">IF($N738,_xll.BDH($K738,R$4,$M738),"[DISABLED]")</f>
        <v>#NAME?</v>
      </c>
      <c r="S738" s="84" t="e">
        <f ca="1">IF($N738,_xll.BDH($K738,S$4,$M738),"[DISABLED]")</f>
        <v>#NAME?</v>
      </c>
      <c r="T738" s="84" t="e">
        <f ca="1">IF($N738,_xll.BDH($K738,T$4,$M738),"[DISABLED]")</f>
        <v>#NAME?</v>
      </c>
      <c r="V738" s="106" t="s">
        <v>9305</v>
      </c>
      <c r="W738" s="107" t="s">
        <v>1055</v>
      </c>
      <c r="X738" s="108">
        <v>42276</v>
      </c>
      <c r="Y738" s="107" t="b">
        <v>1</v>
      </c>
      <c r="Z738" s="107" t="s">
        <v>7374</v>
      </c>
      <c r="AA738" s="107" t="s">
        <v>6569</v>
      </c>
      <c r="AB738" s="107" t="s">
        <v>6569</v>
      </c>
      <c r="AC738" s="107" t="s">
        <v>6569</v>
      </c>
      <c r="AD738" s="107" t="s">
        <v>6569</v>
      </c>
      <c r="AE738" s="107" t="s">
        <v>6569</v>
      </c>
    </row>
    <row r="739" spans="2:31" outlineLevel="1">
      <c r="B739" s="24" t="s">
        <v>5234</v>
      </c>
      <c r="C739" s="24" t="s">
        <v>0</v>
      </c>
      <c r="D739" s="24" t="s">
        <v>57</v>
      </c>
      <c r="E739" s="24" t="s">
        <v>47</v>
      </c>
      <c r="F739" s="24" t="s">
        <v>58</v>
      </c>
      <c r="G739" s="24">
        <v>100</v>
      </c>
      <c r="H739" s="24" t="s">
        <v>3008</v>
      </c>
      <c r="I739" s="24" t="s">
        <v>3147</v>
      </c>
      <c r="J739" s="24" t="s">
        <v>73</v>
      </c>
      <c r="K739" s="72" t="str">
        <f t="shared" si="23"/>
        <v>EUPQF15 ICPL Curncy</v>
      </c>
      <c r="L739" s="25" t="str">
        <f t="shared" si="24"/>
        <v>ICPL</v>
      </c>
      <c r="M739" s="26">
        <f t="shared" ca="1" si="24"/>
        <v>42276</v>
      </c>
      <c r="N739" s="25" t="b">
        <f t="shared" si="24"/>
        <v>1</v>
      </c>
      <c r="O739" s="84" t="e">
        <f ca="1">IF($N739,_xll.BDP($K739,O$4),"[DISABLED]")</f>
        <v>#NAME?</v>
      </c>
      <c r="P739" s="84" t="e">
        <f ca="1">IF($N739,_xll.BDP($K739,P$4),"[DISABLED]")</f>
        <v>#NAME?</v>
      </c>
      <c r="Q739" s="84" t="e">
        <f ca="1">IF($N739,_xll.BDP($K739,Q$4),"[DISABLED]")</f>
        <v>#NAME?</v>
      </c>
      <c r="R739" s="84" t="e">
        <f ca="1">IF($N739,_xll.BDH($K739,R$4,$M739),"[DISABLED]")</f>
        <v>#NAME?</v>
      </c>
      <c r="S739" s="84" t="e">
        <f ca="1">IF($N739,_xll.BDH($K739,S$4,$M739),"[DISABLED]")</f>
        <v>#NAME?</v>
      </c>
      <c r="T739" s="84" t="e">
        <f ca="1">IF($N739,_xll.BDH($K739,T$4,$M739),"[DISABLED]")</f>
        <v>#NAME?</v>
      </c>
      <c r="V739" s="106" t="s">
        <v>9306</v>
      </c>
      <c r="W739" s="107" t="s">
        <v>1055</v>
      </c>
      <c r="X739" s="108">
        <v>42276</v>
      </c>
      <c r="Y739" s="107" t="b">
        <v>1</v>
      </c>
      <c r="Z739" s="107" t="s">
        <v>7375</v>
      </c>
      <c r="AA739" s="107" t="s">
        <v>6569</v>
      </c>
      <c r="AB739" s="107" t="s">
        <v>6569</v>
      </c>
      <c r="AC739" s="107" t="s">
        <v>6569</v>
      </c>
      <c r="AD739" s="107" t="s">
        <v>6569</v>
      </c>
      <c r="AE739" s="107" t="s">
        <v>6569</v>
      </c>
    </row>
    <row r="740" spans="2:31" outlineLevel="1">
      <c r="B740" s="24" t="s">
        <v>5234</v>
      </c>
      <c r="C740" s="24" t="s">
        <v>0</v>
      </c>
      <c r="D740" s="24" t="s">
        <v>57</v>
      </c>
      <c r="E740" s="24" t="s">
        <v>47</v>
      </c>
      <c r="F740" s="24" t="s">
        <v>58</v>
      </c>
      <c r="G740" s="24">
        <v>200</v>
      </c>
      <c r="H740" s="24" t="s">
        <v>3008</v>
      </c>
      <c r="I740" s="24" t="s">
        <v>3165</v>
      </c>
      <c r="J740" s="24" t="s">
        <v>73</v>
      </c>
      <c r="K740" s="72" t="str">
        <f t="shared" si="23"/>
        <v>EUPRF15 ICPL Curncy</v>
      </c>
      <c r="L740" s="25" t="str">
        <f t="shared" si="24"/>
        <v>ICPL</v>
      </c>
      <c r="M740" s="26">
        <f t="shared" ca="1" si="24"/>
        <v>42276</v>
      </c>
      <c r="N740" s="25" t="b">
        <f t="shared" si="24"/>
        <v>1</v>
      </c>
      <c r="O740" s="84" t="e">
        <f ca="1">IF($N740,_xll.BDP($K740,O$4),"[DISABLED]")</f>
        <v>#NAME?</v>
      </c>
      <c r="P740" s="84" t="e">
        <f ca="1">IF($N740,_xll.BDP($K740,P$4),"[DISABLED]")</f>
        <v>#NAME?</v>
      </c>
      <c r="Q740" s="84" t="e">
        <f ca="1">IF($N740,_xll.BDP($K740,Q$4),"[DISABLED]")</f>
        <v>#NAME?</v>
      </c>
      <c r="R740" s="84" t="e">
        <f ca="1">IF($N740,_xll.BDH($K740,R$4,$M740),"[DISABLED]")</f>
        <v>#NAME?</v>
      </c>
      <c r="S740" s="84" t="e">
        <f ca="1">IF($N740,_xll.BDH($K740,S$4,$M740),"[DISABLED]")</f>
        <v>#NAME?</v>
      </c>
      <c r="T740" s="84" t="e">
        <f ca="1">IF($N740,_xll.BDH($K740,T$4,$M740),"[DISABLED]")</f>
        <v>#NAME?</v>
      </c>
      <c r="V740" s="106" t="s">
        <v>9307</v>
      </c>
      <c r="W740" s="107" t="s">
        <v>1055</v>
      </c>
      <c r="X740" s="108">
        <v>42276</v>
      </c>
      <c r="Y740" s="107" t="b">
        <v>1</v>
      </c>
      <c r="Z740" s="107" t="s">
        <v>7376</v>
      </c>
      <c r="AA740" s="107" t="s">
        <v>6569</v>
      </c>
      <c r="AB740" s="107" t="s">
        <v>6569</v>
      </c>
      <c r="AC740" s="107" t="s">
        <v>6569</v>
      </c>
      <c r="AD740" s="107" t="s">
        <v>6569</v>
      </c>
      <c r="AE740" s="107" t="s">
        <v>6569</v>
      </c>
    </row>
    <row r="741" spans="2:31" outlineLevel="1">
      <c r="K741" s="72"/>
      <c r="L741" s="25"/>
      <c r="M741" s="26"/>
      <c r="N741" s="25"/>
      <c r="O741" s="84"/>
      <c r="P741" s="84"/>
      <c r="Q741" s="84"/>
      <c r="R741" s="84"/>
      <c r="S741" s="84"/>
      <c r="T741" s="84"/>
      <c r="V741" s="106"/>
      <c r="W741" s="107"/>
      <c r="X741" s="108"/>
      <c r="Y741" s="107"/>
      <c r="Z741" s="107"/>
      <c r="AA741" s="107"/>
      <c r="AB741" s="107"/>
      <c r="AC741" s="107"/>
      <c r="AD741" s="107"/>
      <c r="AE741" s="107"/>
    </row>
    <row r="742" spans="2:31" outlineLevel="1">
      <c r="B742" s="24" t="s">
        <v>5234</v>
      </c>
      <c r="C742" s="24" t="s">
        <v>0</v>
      </c>
      <c r="D742" s="24" t="s">
        <v>57</v>
      </c>
      <c r="E742" s="24" t="s">
        <v>47</v>
      </c>
      <c r="F742" s="24" t="s">
        <v>41</v>
      </c>
      <c r="G742" s="24">
        <v>-200</v>
      </c>
      <c r="H742" s="24" t="s">
        <v>3008</v>
      </c>
      <c r="I742" s="24" t="s">
        <v>3171</v>
      </c>
      <c r="J742" s="24" t="s">
        <v>73</v>
      </c>
      <c r="K742" s="72" t="str">
        <f t="shared" si="23"/>
        <v>EUPK115 ICPL Curncy</v>
      </c>
      <c r="L742" s="25" t="str">
        <f t="shared" si="24"/>
        <v>ICPL</v>
      </c>
      <c r="M742" s="26">
        <f t="shared" ca="1" si="24"/>
        <v>42276</v>
      </c>
      <c r="N742" s="25" t="b">
        <f t="shared" si="24"/>
        <v>1</v>
      </c>
      <c r="O742" s="84" t="e">
        <f ca="1">IF($N742,_xll.BDP($K742,O$4),"[DISABLED]")</f>
        <v>#NAME?</v>
      </c>
      <c r="P742" s="84" t="e">
        <f ca="1">IF($N742,_xll.BDP($K742,P$4),"[DISABLED]")</f>
        <v>#NAME?</v>
      </c>
      <c r="Q742" s="84" t="e">
        <f ca="1">IF($N742,_xll.BDP($K742,Q$4),"[DISABLED]")</f>
        <v>#NAME?</v>
      </c>
      <c r="R742" s="84" t="e">
        <f ca="1">IF($N742,_xll.BDH($K742,R$4,$M742),"[DISABLED]")</f>
        <v>#NAME?</v>
      </c>
      <c r="S742" s="84" t="e">
        <f ca="1">IF($N742,_xll.BDH($K742,S$4,$M742),"[DISABLED]")</f>
        <v>#NAME?</v>
      </c>
      <c r="T742" s="84" t="e">
        <f ca="1">IF($N742,_xll.BDH($K742,T$4,$M742),"[DISABLED]")</f>
        <v>#NAME?</v>
      </c>
      <c r="V742" s="106" t="s">
        <v>9308</v>
      </c>
      <c r="W742" s="107" t="s">
        <v>1055</v>
      </c>
      <c r="X742" s="108">
        <v>42276</v>
      </c>
      <c r="Y742" s="107" t="b">
        <v>1</v>
      </c>
      <c r="Z742" s="107" t="s">
        <v>7377</v>
      </c>
      <c r="AA742" s="107" t="s">
        <v>6569</v>
      </c>
      <c r="AB742" s="107" t="s">
        <v>6569</v>
      </c>
      <c r="AC742" s="107" t="s">
        <v>6569</v>
      </c>
      <c r="AD742" s="107" t="s">
        <v>6569</v>
      </c>
      <c r="AE742" s="107" t="s">
        <v>6569</v>
      </c>
    </row>
    <row r="743" spans="2:31" outlineLevel="1">
      <c r="B743" s="24" t="s">
        <v>5234</v>
      </c>
      <c r="C743" s="24" t="s">
        <v>0</v>
      </c>
      <c r="D743" s="24" t="s">
        <v>57</v>
      </c>
      <c r="E743" s="24" t="s">
        <v>47</v>
      </c>
      <c r="F743" s="24" t="s">
        <v>41</v>
      </c>
      <c r="G743" s="24">
        <v>-100</v>
      </c>
      <c r="H743" s="24" t="s">
        <v>3008</v>
      </c>
      <c r="I743" s="24" t="s">
        <v>3191</v>
      </c>
      <c r="J743" s="24" t="s">
        <v>73</v>
      </c>
      <c r="K743" s="72" t="str">
        <f t="shared" si="23"/>
        <v>EUPL115 ICPL Curncy</v>
      </c>
      <c r="L743" s="25" t="str">
        <f t="shared" si="24"/>
        <v>ICPL</v>
      </c>
      <c r="M743" s="26">
        <f t="shared" ca="1" si="24"/>
        <v>42276</v>
      </c>
      <c r="N743" s="25" t="b">
        <f t="shared" si="24"/>
        <v>1</v>
      </c>
      <c r="O743" s="84" t="e">
        <f ca="1">IF($N743,_xll.BDP($K743,O$4),"[DISABLED]")</f>
        <v>#NAME?</v>
      </c>
      <c r="P743" s="84" t="e">
        <f ca="1">IF($N743,_xll.BDP($K743,P$4),"[DISABLED]")</f>
        <v>#NAME?</v>
      </c>
      <c r="Q743" s="84" t="e">
        <f ca="1">IF($N743,_xll.BDP($K743,Q$4),"[DISABLED]")</f>
        <v>#NAME?</v>
      </c>
      <c r="R743" s="84" t="e">
        <f ca="1">IF($N743,_xll.BDH($K743,R$4,$M743),"[DISABLED]")</f>
        <v>#NAME?</v>
      </c>
      <c r="S743" s="84" t="e">
        <f ca="1">IF($N743,_xll.BDH($K743,S$4,$M743),"[DISABLED]")</f>
        <v>#NAME?</v>
      </c>
      <c r="T743" s="84" t="e">
        <f ca="1">IF($N743,_xll.BDH($K743,T$4,$M743),"[DISABLED]")</f>
        <v>#NAME?</v>
      </c>
      <c r="V743" s="106" t="s">
        <v>9309</v>
      </c>
      <c r="W743" s="107" t="s">
        <v>1055</v>
      </c>
      <c r="X743" s="108">
        <v>42276</v>
      </c>
      <c r="Y743" s="107" t="b">
        <v>1</v>
      </c>
      <c r="Z743" s="107" t="s">
        <v>7378</v>
      </c>
      <c r="AA743" s="107" t="s">
        <v>6569</v>
      </c>
      <c r="AB743" s="107" t="s">
        <v>6569</v>
      </c>
      <c r="AC743" s="107" t="s">
        <v>6569</v>
      </c>
      <c r="AD743" s="107" t="s">
        <v>6569</v>
      </c>
      <c r="AE743" s="107" t="s">
        <v>6569</v>
      </c>
    </row>
    <row r="744" spans="2:31" outlineLevel="1">
      <c r="B744" s="24" t="s">
        <v>5234</v>
      </c>
      <c r="C744" s="24" t="s">
        <v>0</v>
      </c>
      <c r="D744" s="24" t="s">
        <v>57</v>
      </c>
      <c r="E744" s="24" t="s">
        <v>47</v>
      </c>
      <c r="F744" s="24" t="s">
        <v>41</v>
      </c>
      <c r="G744" s="24">
        <v>-50</v>
      </c>
      <c r="H744" s="24" t="s">
        <v>3008</v>
      </c>
      <c r="I744" s="24" t="s">
        <v>3211</v>
      </c>
      <c r="J744" s="24" t="s">
        <v>73</v>
      </c>
      <c r="K744" s="72" t="str">
        <f t="shared" si="23"/>
        <v>EUPM115 ICPL Curncy</v>
      </c>
      <c r="L744" s="25" t="str">
        <f t="shared" si="24"/>
        <v>ICPL</v>
      </c>
      <c r="M744" s="26">
        <f t="shared" ca="1" si="24"/>
        <v>42276</v>
      </c>
      <c r="N744" s="25" t="b">
        <f t="shared" si="24"/>
        <v>1</v>
      </c>
      <c r="O744" s="84" t="e">
        <f ca="1">IF($N744,_xll.BDP($K744,O$4),"[DISABLED]")</f>
        <v>#NAME?</v>
      </c>
      <c r="P744" s="84" t="e">
        <f ca="1">IF($N744,_xll.BDP($K744,P$4),"[DISABLED]")</f>
        <v>#NAME?</v>
      </c>
      <c r="Q744" s="84" t="e">
        <f ca="1">IF($N744,_xll.BDP($K744,Q$4),"[DISABLED]")</f>
        <v>#NAME?</v>
      </c>
      <c r="R744" s="84" t="e">
        <f ca="1">IF($N744,_xll.BDH($K744,R$4,$M744),"[DISABLED]")</f>
        <v>#NAME?</v>
      </c>
      <c r="S744" s="84" t="e">
        <f ca="1">IF($N744,_xll.BDH($K744,S$4,$M744),"[DISABLED]")</f>
        <v>#NAME?</v>
      </c>
      <c r="T744" s="84" t="e">
        <f ca="1">IF($N744,_xll.BDH($K744,T$4,$M744),"[DISABLED]")</f>
        <v>#NAME?</v>
      </c>
      <c r="V744" s="106" t="s">
        <v>9310</v>
      </c>
      <c r="W744" s="107" t="s">
        <v>1055</v>
      </c>
      <c r="X744" s="108">
        <v>42276</v>
      </c>
      <c r="Y744" s="107" t="b">
        <v>1</v>
      </c>
      <c r="Z744" s="107" t="s">
        <v>7379</v>
      </c>
      <c r="AA744" s="107" t="s">
        <v>6569</v>
      </c>
      <c r="AB744" s="107" t="s">
        <v>6569</v>
      </c>
      <c r="AC744" s="107" t="s">
        <v>6569</v>
      </c>
      <c r="AD744" s="107" t="s">
        <v>6569</v>
      </c>
      <c r="AE744" s="107" t="s">
        <v>6569</v>
      </c>
    </row>
    <row r="745" spans="2:31" outlineLevel="1">
      <c r="B745" s="24" t="s">
        <v>5234</v>
      </c>
      <c r="C745" s="24" t="s">
        <v>0</v>
      </c>
      <c r="D745" s="24" t="s">
        <v>57</v>
      </c>
      <c r="E745" s="24" t="s">
        <v>47</v>
      </c>
      <c r="F745" s="24" t="s">
        <v>41</v>
      </c>
      <c r="G745" s="24">
        <v>-25</v>
      </c>
      <c r="H745" s="24" t="s">
        <v>3008</v>
      </c>
      <c r="I745" s="24" t="s">
        <v>3231</v>
      </c>
      <c r="J745" s="24" t="s">
        <v>73</v>
      </c>
      <c r="K745" s="72" t="str">
        <f t="shared" si="23"/>
        <v>EUPN115 ICPL Curncy</v>
      </c>
      <c r="L745" s="25" t="str">
        <f t="shared" si="24"/>
        <v>ICPL</v>
      </c>
      <c r="M745" s="26">
        <f t="shared" ca="1" si="24"/>
        <v>42276</v>
      </c>
      <c r="N745" s="25" t="b">
        <f t="shared" si="24"/>
        <v>1</v>
      </c>
      <c r="O745" s="84" t="e">
        <f ca="1">IF($N745,_xll.BDP($K745,O$4),"[DISABLED]")</f>
        <v>#NAME?</v>
      </c>
      <c r="P745" s="84" t="e">
        <f ca="1">IF($N745,_xll.BDP($K745,P$4),"[DISABLED]")</f>
        <v>#NAME?</v>
      </c>
      <c r="Q745" s="84" t="e">
        <f ca="1">IF($N745,_xll.BDP($K745,Q$4),"[DISABLED]")</f>
        <v>#NAME?</v>
      </c>
      <c r="R745" s="84" t="e">
        <f ca="1">IF($N745,_xll.BDH($K745,R$4,$M745),"[DISABLED]")</f>
        <v>#NAME?</v>
      </c>
      <c r="S745" s="84" t="e">
        <f ca="1">IF($N745,_xll.BDH($K745,S$4,$M745),"[DISABLED]")</f>
        <v>#NAME?</v>
      </c>
      <c r="T745" s="84" t="e">
        <f ca="1">IF($N745,_xll.BDH($K745,T$4,$M745),"[DISABLED]")</f>
        <v>#NAME?</v>
      </c>
      <c r="V745" s="106" t="s">
        <v>9311</v>
      </c>
      <c r="W745" s="107" t="s">
        <v>1055</v>
      </c>
      <c r="X745" s="108">
        <v>42276</v>
      </c>
      <c r="Y745" s="107" t="b">
        <v>1</v>
      </c>
      <c r="Z745" s="107" t="s">
        <v>7380</v>
      </c>
      <c r="AA745" s="107" t="s">
        <v>6569</v>
      </c>
      <c r="AB745" s="107" t="s">
        <v>6569</v>
      </c>
      <c r="AC745" s="107" t="s">
        <v>6569</v>
      </c>
      <c r="AD745" s="107" t="s">
        <v>6569</v>
      </c>
      <c r="AE745" s="107" t="s">
        <v>6569</v>
      </c>
    </row>
    <row r="746" spans="2:31" outlineLevel="1">
      <c r="B746" s="24" t="s">
        <v>5234</v>
      </c>
      <c r="C746" s="24" t="s">
        <v>0</v>
      </c>
      <c r="D746" s="24" t="s">
        <v>57</v>
      </c>
      <c r="E746" s="24" t="s">
        <v>47</v>
      </c>
      <c r="F746" s="24" t="s">
        <v>41</v>
      </c>
      <c r="G746" s="24">
        <v>25</v>
      </c>
      <c r="H746" s="24" t="s">
        <v>3008</v>
      </c>
      <c r="I746" s="24" t="s">
        <v>3251</v>
      </c>
      <c r="J746" s="24" t="s">
        <v>73</v>
      </c>
      <c r="K746" s="72" t="str">
        <f t="shared" si="23"/>
        <v>EUPO115 ICPL Curncy</v>
      </c>
      <c r="L746" s="25" t="str">
        <f t="shared" si="24"/>
        <v>ICPL</v>
      </c>
      <c r="M746" s="26">
        <f t="shared" ca="1" si="24"/>
        <v>42276</v>
      </c>
      <c r="N746" s="25" t="b">
        <f t="shared" si="24"/>
        <v>1</v>
      </c>
      <c r="O746" s="84" t="e">
        <f ca="1">IF($N746,_xll.BDP($K746,O$4),"[DISABLED]")</f>
        <v>#NAME?</v>
      </c>
      <c r="P746" s="84" t="e">
        <f ca="1">IF($N746,_xll.BDP($K746,P$4),"[DISABLED]")</f>
        <v>#NAME?</v>
      </c>
      <c r="Q746" s="84" t="e">
        <f ca="1">IF($N746,_xll.BDP($K746,Q$4),"[DISABLED]")</f>
        <v>#NAME?</v>
      </c>
      <c r="R746" s="84" t="e">
        <f ca="1">IF($N746,_xll.BDH($K746,R$4,$M746),"[DISABLED]")</f>
        <v>#NAME?</v>
      </c>
      <c r="S746" s="84" t="e">
        <f ca="1">IF($N746,_xll.BDH($K746,S$4,$M746),"[DISABLED]")</f>
        <v>#NAME?</v>
      </c>
      <c r="T746" s="84" t="e">
        <f ca="1">IF($N746,_xll.BDH($K746,T$4,$M746),"[DISABLED]")</f>
        <v>#NAME?</v>
      </c>
      <c r="V746" s="106" t="s">
        <v>9312</v>
      </c>
      <c r="W746" s="107" t="s">
        <v>1055</v>
      </c>
      <c r="X746" s="108">
        <v>42276</v>
      </c>
      <c r="Y746" s="107" t="b">
        <v>1</v>
      </c>
      <c r="Z746" s="107" t="s">
        <v>7381</v>
      </c>
      <c r="AA746" s="107" t="s">
        <v>6569</v>
      </c>
      <c r="AB746" s="107" t="s">
        <v>6569</v>
      </c>
      <c r="AC746" s="107" t="s">
        <v>6569</v>
      </c>
      <c r="AD746" s="107" t="s">
        <v>6569</v>
      </c>
      <c r="AE746" s="107" t="s">
        <v>6569</v>
      </c>
    </row>
    <row r="747" spans="2:31" outlineLevel="1">
      <c r="B747" s="24" t="s">
        <v>5234</v>
      </c>
      <c r="C747" s="24" t="s">
        <v>0</v>
      </c>
      <c r="D747" s="24" t="s">
        <v>57</v>
      </c>
      <c r="E747" s="24" t="s">
        <v>47</v>
      </c>
      <c r="F747" s="24" t="s">
        <v>41</v>
      </c>
      <c r="G747" s="24">
        <v>50</v>
      </c>
      <c r="H747" s="24" t="s">
        <v>3008</v>
      </c>
      <c r="I747" s="24" t="s">
        <v>3271</v>
      </c>
      <c r="J747" s="24" t="s">
        <v>73</v>
      </c>
      <c r="K747" s="72" t="str">
        <f t="shared" si="23"/>
        <v>EUPP115 ICPL Curncy</v>
      </c>
      <c r="L747" s="25" t="str">
        <f t="shared" si="24"/>
        <v>ICPL</v>
      </c>
      <c r="M747" s="26">
        <f t="shared" ca="1" si="24"/>
        <v>42276</v>
      </c>
      <c r="N747" s="25" t="b">
        <f t="shared" si="24"/>
        <v>1</v>
      </c>
      <c r="O747" s="84" t="e">
        <f ca="1">IF($N747,_xll.BDP($K747,O$4),"[DISABLED]")</f>
        <v>#NAME?</v>
      </c>
      <c r="P747" s="84" t="e">
        <f ca="1">IF($N747,_xll.BDP($K747,P$4),"[DISABLED]")</f>
        <v>#NAME?</v>
      </c>
      <c r="Q747" s="84" t="e">
        <f ca="1">IF($N747,_xll.BDP($K747,Q$4),"[DISABLED]")</f>
        <v>#NAME?</v>
      </c>
      <c r="R747" s="84" t="e">
        <f ca="1">IF($N747,_xll.BDH($K747,R$4,$M747),"[DISABLED]")</f>
        <v>#NAME?</v>
      </c>
      <c r="S747" s="84" t="e">
        <f ca="1">IF($N747,_xll.BDH($K747,S$4,$M747),"[DISABLED]")</f>
        <v>#NAME?</v>
      </c>
      <c r="T747" s="84" t="e">
        <f ca="1">IF($N747,_xll.BDH($K747,T$4,$M747),"[DISABLED]")</f>
        <v>#NAME?</v>
      </c>
      <c r="V747" s="106" t="s">
        <v>9313</v>
      </c>
      <c r="W747" s="107" t="s">
        <v>1055</v>
      </c>
      <c r="X747" s="108">
        <v>42276</v>
      </c>
      <c r="Y747" s="107" t="b">
        <v>1</v>
      </c>
      <c r="Z747" s="107" t="s">
        <v>7382</v>
      </c>
      <c r="AA747" s="107" t="s">
        <v>6569</v>
      </c>
      <c r="AB747" s="107" t="s">
        <v>6569</v>
      </c>
      <c r="AC747" s="107" t="s">
        <v>6569</v>
      </c>
      <c r="AD747" s="107" t="s">
        <v>6569</v>
      </c>
      <c r="AE747" s="107" t="s">
        <v>6569</v>
      </c>
    </row>
    <row r="748" spans="2:31" outlineLevel="1">
      <c r="B748" s="24" t="s">
        <v>5234</v>
      </c>
      <c r="C748" s="24" t="s">
        <v>0</v>
      </c>
      <c r="D748" s="24" t="s">
        <v>57</v>
      </c>
      <c r="E748" s="24" t="s">
        <v>47</v>
      </c>
      <c r="F748" s="24" t="s">
        <v>41</v>
      </c>
      <c r="G748" s="24">
        <v>100</v>
      </c>
      <c r="H748" s="24" t="s">
        <v>3008</v>
      </c>
      <c r="I748" s="24" t="s">
        <v>3291</v>
      </c>
      <c r="J748" s="24" t="s">
        <v>73</v>
      </c>
      <c r="K748" s="72" t="str">
        <f t="shared" si="23"/>
        <v>EUPQ115 ICPL Curncy</v>
      </c>
      <c r="L748" s="25" t="str">
        <f t="shared" si="24"/>
        <v>ICPL</v>
      </c>
      <c r="M748" s="26">
        <f t="shared" ca="1" si="24"/>
        <v>42276</v>
      </c>
      <c r="N748" s="25" t="b">
        <f t="shared" si="24"/>
        <v>1</v>
      </c>
      <c r="O748" s="84" t="e">
        <f ca="1">IF($N748,_xll.BDP($K748,O$4),"[DISABLED]")</f>
        <v>#NAME?</v>
      </c>
      <c r="P748" s="84" t="e">
        <f ca="1">IF($N748,_xll.BDP($K748,P$4),"[DISABLED]")</f>
        <v>#NAME?</v>
      </c>
      <c r="Q748" s="84" t="e">
        <f ca="1">IF($N748,_xll.BDP($K748,Q$4),"[DISABLED]")</f>
        <v>#NAME?</v>
      </c>
      <c r="R748" s="84" t="e">
        <f ca="1">IF($N748,_xll.BDH($K748,R$4,$M748),"[DISABLED]")</f>
        <v>#NAME?</v>
      </c>
      <c r="S748" s="84" t="e">
        <f ca="1">IF($N748,_xll.BDH($K748,S$4,$M748),"[DISABLED]")</f>
        <v>#NAME?</v>
      </c>
      <c r="T748" s="84" t="e">
        <f ca="1">IF($N748,_xll.BDH($K748,T$4,$M748),"[DISABLED]")</f>
        <v>#NAME?</v>
      </c>
      <c r="V748" s="106" t="s">
        <v>9314</v>
      </c>
      <c r="W748" s="107" t="s">
        <v>1055</v>
      </c>
      <c r="X748" s="108">
        <v>42276</v>
      </c>
      <c r="Y748" s="107" t="b">
        <v>1</v>
      </c>
      <c r="Z748" s="107" t="s">
        <v>7383</v>
      </c>
      <c r="AA748" s="107" t="s">
        <v>6569</v>
      </c>
      <c r="AB748" s="107" t="s">
        <v>6569</v>
      </c>
      <c r="AC748" s="107" t="s">
        <v>6569</v>
      </c>
      <c r="AD748" s="107" t="s">
        <v>6569</v>
      </c>
      <c r="AE748" s="107" t="s">
        <v>6569</v>
      </c>
    </row>
    <row r="749" spans="2:31" outlineLevel="1">
      <c r="B749" s="24" t="s">
        <v>5234</v>
      </c>
      <c r="C749" s="24" t="s">
        <v>0</v>
      </c>
      <c r="D749" s="24" t="s">
        <v>57</v>
      </c>
      <c r="E749" s="24" t="s">
        <v>47</v>
      </c>
      <c r="F749" s="24" t="s">
        <v>41</v>
      </c>
      <c r="G749" s="24">
        <v>200</v>
      </c>
      <c r="H749" s="24" t="s">
        <v>3008</v>
      </c>
      <c r="I749" s="24" t="s">
        <v>3311</v>
      </c>
      <c r="J749" s="24" t="s">
        <v>73</v>
      </c>
      <c r="K749" s="72" t="str">
        <f t="shared" si="23"/>
        <v>EUPR115 ICPL Curncy</v>
      </c>
      <c r="L749" s="25" t="str">
        <f t="shared" si="24"/>
        <v>ICPL</v>
      </c>
      <c r="M749" s="26">
        <f t="shared" ca="1" si="24"/>
        <v>42276</v>
      </c>
      <c r="N749" s="25" t="b">
        <f t="shared" si="24"/>
        <v>1</v>
      </c>
      <c r="O749" s="84" t="e">
        <f ca="1">IF($N749,_xll.BDP($K749,O$4),"[DISABLED]")</f>
        <v>#NAME?</v>
      </c>
      <c r="P749" s="84" t="e">
        <f ca="1">IF($N749,_xll.BDP($K749,P$4),"[DISABLED]")</f>
        <v>#NAME?</v>
      </c>
      <c r="Q749" s="84" t="e">
        <f ca="1">IF($N749,_xll.BDP($K749,Q$4),"[DISABLED]")</f>
        <v>#NAME?</v>
      </c>
      <c r="R749" s="84" t="e">
        <f ca="1">IF($N749,_xll.BDH($K749,R$4,$M749),"[DISABLED]")</f>
        <v>#NAME?</v>
      </c>
      <c r="S749" s="84" t="e">
        <f ca="1">IF($N749,_xll.BDH($K749,S$4,$M749),"[DISABLED]")</f>
        <v>#NAME?</v>
      </c>
      <c r="T749" s="84" t="e">
        <f ca="1">IF($N749,_xll.BDH($K749,T$4,$M749),"[DISABLED]")</f>
        <v>#NAME?</v>
      </c>
      <c r="V749" s="106" t="s">
        <v>9315</v>
      </c>
      <c r="W749" s="107" t="s">
        <v>1055</v>
      </c>
      <c r="X749" s="108">
        <v>42276</v>
      </c>
      <c r="Y749" s="107" t="b">
        <v>1</v>
      </c>
      <c r="Z749" s="107" t="s">
        <v>7384</v>
      </c>
      <c r="AA749" s="107" t="s">
        <v>6569</v>
      </c>
      <c r="AB749" s="107" t="s">
        <v>6569</v>
      </c>
      <c r="AC749" s="107" t="s">
        <v>6569</v>
      </c>
      <c r="AD749" s="107" t="s">
        <v>6569</v>
      </c>
      <c r="AE749" s="107" t="s">
        <v>6569</v>
      </c>
    </row>
    <row r="750" spans="2:31" outlineLevel="1">
      <c r="K750" s="72"/>
      <c r="L750" s="25"/>
      <c r="M750" s="26"/>
      <c r="N750" s="25"/>
      <c r="O750" s="84"/>
      <c r="P750" s="84"/>
      <c r="Q750" s="84"/>
      <c r="R750" s="84"/>
      <c r="S750" s="84"/>
      <c r="T750" s="84"/>
      <c r="V750" s="106"/>
      <c r="W750" s="107"/>
      <c r="X750" s="108"/>
      <c r="Y750" s="107"/>
      <c r="Z750" s="107"/>
      <c r="AA750" s="107"/>
      <c r="AB750" s="107"/>
      <c r="AC750" s="107"/>
      <c r="AD750" s="107"/>
      <c r="AE750" s="107"/>
    </row>
    <row r="751" spans="2:31" outlineLevel="1">
      <c r="B751" s="24" t="s">
        <v>5234</v>
      </c>
      <c r="C751" s="24" t="s">
        <v>0</v>
      </c>
      <c r="D751" s="24" t="s">
        <v>57</v>
      </c>
      <c r="E751" s="24" t="s">
        <v>47</v>
      </c>
      <c r="F751" s="24" t="s">
        <v>42</v>
      </c>
      <c r="G751" s="24">
        <v>-200</v>
      </c>
      <c r="H751" s="24" t="s">
        <v>3008</v>
      </c>
      <c r="I751" s="24" t="s">
        <v>3178</v>
      </c>
      <c r="J751" s="24" t="s">
        <v>73</v>
      </c>
      <c r="K751" s="72" t="str">
        <f t="shared" si="23"/>
        <v>EUPK215 ICPL Curncy</v>
      </c>
      <c r="L751" s="25" t="str">
        <f t="shared" si="24"/>
        <v>ICPL</v>
      </c>
      <c r="M751" s="26">
        <f t="shared" ca="1" si="24"/>
        <v>42276</v>
      </c>
      <c r="N751" s="25" t="b">
        <f t="shared" si="24"/>
        <v>1</v>
      </c>
      <c r="O751" s="84" t="e">
        <f ca="1">IF($N751,_xll.BDP($K751,O$4),"[DISABLED]")</f>
        <v>#NAME?</v>
      </c>
      <c r="P751" s="84" t="e">
        <f ca="1">IF($N751,_xll.BDP($K751,P$4),"[DISABLED]")</f>
        <v>#NAME?</v>
      </c>
      <c r="Q751" s="84" t="e">
        <f ca="1">IF($N751,_xll.BDP($K751,Q$4),"[DISABLED]")</f>
        <v>#NAME?</v>
      </c>
      <c r="R751" s="84" t="e">
        <f ca="1">IF($N751,_xll.BDH($K751,R$4,$M751),"[DISABLED]")</f>
        <v>#NAME?</v>
      </c>
      <c r="S751" s="84" t="e">
        <f ca="1">IF($N751,_xll.BDH($K751,S$4,$M751),"[DISABLED]")</f>
        <v>#NAME?</v>
      </c>
      <c r="T751" s="84" t="e">
        <f ca="1">IF($N751,_xll.BDH($K751,T$4,$M751),"[DISABLED]")</f>
        <v>#NAME?</v>
      </c>
      <c r="V751" s="106" t="s">
        <v>9316</v>
      </c>
      <c r="W751" s="107" t="s">
        <v>1055</v>
      </c>
      <c r="X751" s="108">
        <v>42276</v>
      </c>
      <c r="Y751" s="107" t="b">
        <v>1</v>
      </c>
      <c r="Z751" s="107" t="s">
        <v>7385</v>
      </c>
      <c r="AA751" s="107" t="s">
        <v>6569</v>
      </c>
      <c r="AB751" s="107" t="s">
        <v>6569</v>
      </c>
      <c r="AC751" s="107" t="s">
        <v>6569</v>
      </c>
      <c r="AD751" s="107" t="s">
        <v>6569</v>
      </c>
      <c r="AE751" s="107" t="s">
        <v>6569</v>
      </c>
    </row>
    <row r="752" spans="2:31" outlineLevel="1">
      <c r="B752" s="24" t="s">
        <v>5234</v>
      </c>
      <c r="C752" s="24" t="s">
        <v>0</v>
      </c>
      <c r="D752" s="24" t="s">
        <v>57</v>
      </c>
      <c r="E752" s="24" t="s">
        <v>47</v>
      </c>
      <c r="F752" s="24" t="s">
        <v>42</v>
      </c>
      <c r="G752" s="24">
        <v>-100</v>
      </c>
      <c r="H752" s="24" t="s">
        <v>3008</v>
      </c>
      <c r="I752" s="24" t="s">
        <v>3198</v>
      </c>
      <c r="J752" s="24" t="s">
        <v>73</v>
      </c>
      <c r="K752" s="72" t="str">
        <f t="shared" si="23"/>
        <v>EUPL215 ICPL Curncy</v>
      </c>
      <c r="L752" s="25" t="str">
        <f t="shared" si="24"/>
        <v>ICPL</v>
      </c>
      <c r="M752" s="26">
        <f t="shared" ca="1" si="24"/>
        <v>42276</v>
      </c>
      <c r="N752" s="25" t="b">
        <f t="shared" si="24"/>
        <v>1</v>
      </c>
      <c r="O752" s="84" t="e">
        <f ca="1">IF($N752,_xll.BDP($K752,O$4),"[DISABLED]")</f>
        <v>#NAME?</v>
      </c>
      <c r="P752" s="84" t="e">
        <f ca="1">IF($N752,_xll.BDP($K752,P$4),"[DISABLED]")</f>
        <v>#NAME?</v>
      </c>
      <c r="Q752" s="84" t="e">
        <f ca="1">IF($N752,_xll.BDP($K752,Q$4),"[DISABLED]")</f>
        <v>#NAME?</v>
      </c>
      <c r="R752" s="84" t="e">
        <f ca="1">IF($N752,_xll.BDH($K752,R$4,$M752),"[DISABLED]")</f>
        <v>#NAME?</v>
      </c>
      <c r="S752" s="84" t="e">
        <f ca="1">IF($N752,_xll.BDH($K752,S$4,$M752),"[DISABLED]")</f>
        <v>#NAME?</v>
      </c>
      <c r="T752" s="84" t="e">
        <f ca="1">IF($N752,_xll.BDH($K752,T$4,$M752),"[DISABLED]")</f>
        <v>#NAME?</v>
      </c>
      <c r="V752" s="106" t="s">
        <v>9317</v>
      </c>
      <c r="W752" s="107" t="s">
        <v>1055</v>
      </c>
      <c r="X752" s="108">
        <v>42276</v>
      </c>
      <c r="Y752" s="107" t="b">
        <v>1</v>
      </c>
      <c r="Z752" s="107" t="s">
        <v>7386</v>
      </c>
      <c r="AA752" s="107" t="s">
        <v>6569</v>
      </c>
      <c r="AB752" s="107" t="s">
        <v>6569</v>
      </c>
      <c r="AC752" s="107" t="s">
        <v>6569</v>
      </c>
      <c r="AD752" s="107" t="s">
        <v>6569</v>
      </c>
      <c r="AE752" s="107" t="s">
        <v>6569</v>
      </c>
    </row>
    <row r="753" spans="2:31" outlineLevel="1">
      <c r="B753" s="24" t="s">
        <v>5234</v>
      </c>
      <c r="C753" s="24" t="s">
        <v>0</v>
      </c>
      <c r="D753" s="24" t="s">
        <v>57</v>
      </c>
      <c r="E753" s="24" t="s">
        <v>47</v>
      </c>
      <c r="F753" s="24" t="s">
        <v>42</v>
      </c>
      <c r="G753" s="24">
        <v>-50</v>
      </c>
      <c r="H753" s="24" t="s">
        <v>3008</v>
      </c>
      <c r="I753" s="24" t="s">
        <v>3218</v>
      </c>
      <c r="J753" s="24" t="s">
        <v>73</v>
      </c>
      <c r="K753" s="72" t="str">
        <f t="shared" si="23"/>
        <v>EUPM215 ICPL Curncy</v>
      </c>
      <c r="L753" s="25" t="str">
        <f t="shared" si="24"/>
        <v>ICPL</v>
      </c>
      <c r="M753" s="26">
        <f t="shared" ca="1" si="24"/>
        <v>42276</v>
      </c>
      <c r="N753" s="25" t="b">
        <f t="shared" si="24"/>
        <v>1</v>
      </c>
      <c r="O753" s="84" t="e">
        <f ca="1">IF($N753,_xll.BDP($K753,O$4),"[DISABLED]")</f>
        <v>#NAME?</v>
      </c>
      <c r="P753" s="84" t="e">
        <f ca="1">IF($N753,_xll.BDP($K753,P$4),"[DISABLED]")</f>
        <v>#NAME?</v>
      </c>
      <c r="Q753" s="84" t="e">
        <f ca="1">IF($N753,_xll.BDP($K753,Q$4),"[DISABLED]")</f>
        <v>#NAME?</v>
      </c>
      <c r="R753" s="84" t="e">
        <f ca="1">IF($N753,_xll.BDH($K753,R$4,$M753),"[DISABLED]")</f>
        <v>#NAME?</v>
      </c>
      <c r="S753" s="84" t="e">
        <f ca="1">IF($N753,_xll.BDH($K753,S$4,$M753),"[DISABLED]")</f>
        <v>#NAME?</v>
      </c>
      <c r="T753" s="84" t="e">
        <f ca="1">IF($N753,_xll.BDH($K753,T$4,$M753),"[DISABLED]")</f>
        <v>#NAME?</v>
      </c>
      <c r="V753" s="106" t="s">
        <v>9318</v>
      </c>
      <c r="W753" s="107" t="s">
        <v>1055</v>
      </c>
      <c r="X753" s="108">
        <v>42276</v>
      </c>
      <c r="Y753" s="107" t="b">
        <v>1</v>
      </c>
      <c r="Z753" s="107" t="s">
        <v>7387</v>
      </c>
      <c r="AA753" s="107" t="s">
        <v>6569</v>
      </c>
      <c r="AB753" s="107" t="s">
        <v>6569</v>
      </c>
      <c r="AC753" s="107" t="s">
        <v>6569</v>
      </c>
      <c r="AD753" s="107" t="s">
        <v>6569</v>
      </c>
      <c r="AE753" s="107" t="s">
        <v>6569</v>
      </c>
    </row>
    <row r="754" spans="2:31" outlineLevel="1">
      <c r="B754" s="24" t="s">
        <v>5234</v>
      </c>
      <c r="C754" s="24" t="s">
        <v>0</v>
      </c>
      <c r="D754" s="24" t="s">
        <v>57</v>
      </c>
      <c r="E754" s="24" t="s">
        <v>47</v>
      </c>
      <c r="F754" s="24" t="s">
        <v>42</v>
      </c>
      <c r="G754" s="24">
        <v>-25</v>
      </c>
      <c r="H754" s="24" t="s">
        <v>3008</v>
      </c>
      <c r="I754" s="24" t="s">
        <v>3238</v>
      </c>
      <c r="J754" s="24" t="s">
        <v>73</v>
      </c>
      <c r="K754" s="72" t="str">
        <f t="shared" si="23"/>
        <v>EUPN215 ICPL Curncy</v>
      </c>
      <c r="L754" s="25" t="str">
        <f t="shared" si="24"/>
        <v>ICPL</v>
      </c>
      <c r="M754" s="26">
        <f t="shared" ca="1" si="24"/>
        <v>42276</v>
      </c>
      <c r="N754" s="25" t="b">
        <f t="shared" si="24"/>
        <v>1</v>
      </c>
      <c r="O754" s="84" t="e">
        <f ca="1">IF($N754,_xll.BDP($K754,O$4),"[DISABLED]")</f>
        <v>#NAME?</v>
      </c>
      <c r="P754" s="84" t="e">
        <f ca="1">IF($N754,_xll.BDP($K754,P$4),"[DISABLED]")</f>
        <v>#NAME?</v>
      </c>
      <c r="Q754" s="84" t="e">
        <f ca="1">IF($N754,_xll.BDP($K754,Q$4),"[DISABLED]")</f>
        <v>#NAME?</v>
      </c>
      <c r="R754" s="84" t="e">
        <f ca="1">IF($N754,_xll.BDH($K754,R$4,$M754),"[DISABLED]")</f>
        <v>#NAME?</v>
      </c>
      <c r="S754" s="84" t="e">
        <f ca="1">IF($N754,_xll.BDH($K754,S$4,$M754),"[DISABLED]")</f>
        <v>#NAME?</v>
      </c>
      <c r="T754" s="84" t="e">
        <f ca="1">IF($N754,_xll.BDH($K754,T$4,$M754),"[DISABLED]")</f>
        <v>#NAME?</v>
      </c>
      <c r="V754" s="106" t="s">
        <v>9319</v>
      </c>
      <c r="W754" s="107" t="s">
        <v>1055</v>
      </c>
      <c r="X754" s="108">
        <v>42276</v>
      </c>
      <c r="Y754" s="107" t="b">
        <v>1</v>
      </c>
      <c r="Z754" s="107" t="s">
        <v>7388</v>
      </c>
      <c r="AA754" s="107" t="s">
        <v>6569</v>
      </c>
      <c r="AB754" s="107" t="s">
        <v>6569</v>
      </c>
      <c r="AC754" s="107" t="s">
        <v>6569</v>
      </c>
      <c r="AD754" s="107" t="s">
        <v>6569</v>
      </c>
      <c r="AE754" s="107" t="s">
        <v>6569</v>
      </c>
    </row>
    <row r="755" spans="2:31" outlineLevel="1">
      <c r="B755" s="24" t="s">
        <v>5234</v>
      </c>
      <c r="C755" s="24" t="s">
        <v>0</v>
      </c>
      <c r="D755" s="24" t="s">
        <v>57</v>
      </c>
      <c r="E755" s="24" t="s">
        <v>47</v>
      </c>
      <c r="F755" s="24" t="s">
        <v>42</v>
      </c>
      <c r="G755" s="24">
        <v>25</v>
      </c>
      <c r="H755" s="24" t="s">
        <v>3008</v>
      </c>
      <c r="I755" s="24" t="s">
        <v>3258</v>
      </c>
      <c r="J755" s="24" t="s">
        <v>73</v>
      </c>
      <c r="K755" s="72" t="str">
        <f t="shared" si="23"/>
        <v>EUPO215 ICPL Curncy</v>
      </c>
      <c r="L755" s="25" t="str">
        <f t="shared" si="24"/>
        <v>ICPL</v>
      </c>
      <c r="M755" s="26">
        <f t="shared" ca="1" si="24"/>
        <v>42276</v>
      </c>
      <c r="N755" s="25" t="b">
        <f t="shared" si="24"/>
        <v>1</v>
      </c>
      <c r="O755" s="84" t="e">
        <f ca="1">IF($N755,_xll.BDP($K755,O$4),"[DISABLED]")</f>
        <v>#NAME?</v>
      </c>
      <c r="P755" s="84" t="e">
        <f ca="1">IF($N755,_xll.BDP($K755,P$4),"[DISABLED]")</f>
        <v>#NAME?</v>
      </c>
      <c r="Q755" s="84" t="e">
        <f ca="1">IF($N755,_xll.BDP($K755,Q$4),"[DISABLED]")</f>
        <v>#NAME?</v>
      </c>
      <c r="R755" s="84" t="e">
        <f ca="1">IF($N755,_xll.BDH($K755,R$4,$M755),"[DISABLED]")</f>
        <v>#NAME?</v>
      </c>
      <c r="S755" s="84" t="e">
        <f ca="1">IF($N755,_xll.BDH($K755,S$4,$M755),"[DISABLED]")</f>
        <v>#NAME?</v>
      </c>
      <c r="T755" s="84" t="e">
        <f ca="1">IF($N755,_xll.BDH($K755,T$4,$M755),"[DISABLED]")</f>
        <v>#NAME?</v>
      </c>
      <c r="V755" s="106" t="s">
        <v>9320</v>
      </c>
      <c r="W755" s="107" t="s">
        <v>1055</v>
      </c>
      <c r="X755" s="108">
        <v>42276</v>
      </c>
      <c r="Y755" s="107" t="b">
        <v>1</v>
      </c>
      <c r="Z755" s="107" t="s">
        <v>7389</v>
      </c>
      <c r="AA755" s="107" t="s">
        <v>6569</v>
      </c>
      <c r="AB755" s="107" t="s">
        <v>6569</v>
      </c>
      <c r="AC755" s="107" t="s">
        <v>6569</v>
      </c>
      <c r="AD755" s="107" t="s">
        <v>6569</v>
      </c>
      <c r="AE755" s="107" t="s">
        <v>6569</v>
      </c>
    </row>
    <row r="756" spans="2:31" outlineLevel="1">
      <c r="B756" s="24" t="s">
        <v>5234</v>
      </c>
      <c r="C756" s="24" t="s">
        <v>0</v>
      </c>
      <c r="D756" s="24" t="s">
        <v>57</v>
      </c>
      <c r="E756" s="24" t="s">
        <v>47</v>
      </c>
      <c r="F756" s="24" t="s">
        <v>42</v>
      </c>
      <c r="G756" s="24">
        <v>50</v>
      </c>
      <c r="H756" s="24" t="s">
        <v>3008</v>
      </c>
      <c r="I756" s="24" t="s">
        <v>3278</v>
      </c>
      <c r="J756" s="24" t="s">
        <v>73</v>
      </c>
      <c r="K756" s="72" t="str">
        <f t="shared" si="23"/>
        <v>EUPP215 ICPL Curncy</v>
      </c>
      <c r="L756" s="25" t="str">
        <f t="shared" si="24"/>
        <v>ICPL</v>
      </c>
      <c r="M756" s="26">
        <f t="shared" ca="1" si="24"/>
        <v>42276</v>
      </c>
      <c r="N756" s="25" t="b">
        <f t="shared" si="24"/>
        <v>1</v>
      </c>
      <c r="O756" s="84" t="e">
        <f ca="1">IF($N756,_xll.BDP($K756,O$4),"[DISABLED]")</f>
        <v>#NAME?</v>
      </c>
      <c r="P756" s="84" t="e">
        <f ca="1">IF($N756,_xll.BDP($K756,P$4),"[DISABLED]")</f>
        <v>#NAME?</v>
      </c>
      <c r="Q756" s="84" t="e">
        <f ca="1">IF($N756,_xll.BDP($K756,Q$4),"[DISABLED]")</f>
        <v>#NAME?</v>
      </c>
      <c r="R756" s="84" t="e">
        <f ca="1">IF($N756,_xll.BDH($K756,R$4,$M756),"[DISABLED]")</f>
        <v>#NAME?</v>
      </c>
      <c r="S756" s="84" t="e">
        <f ca="1">IF($N756,_xll.BDH($K756,S$4,$M756),"[DISABLED]")</f>
        <v>#NAME?</v>
      </c>
      <c r="T756" s="84" t="e">
        <f ca="1">IF($N756,_xll.BDH($K756,T$4,$M756),"[DISABLED]")</f>
        <v>#NAME?</v>
      </c>
      <c r="V756" s="106" t="s">
        <v>9321</v>
      </c>
      <c r="W756" s="107" t="s">
        <v>1055</v>
      </c>
      <c r="X756" s="108">
        <v>42276</v>
      </c>
      <c r="Y756" s="107" t="b">
        <v>1</v>
      </c>
      <c r="Z756" s="107" t="s">
        <v>7390</v>
      </c>
      <c r="AA756" s="107" t="s">
        <v>6569</v>
      </c>
      <c r="AB756" s="107" t="s">
        <v>6569</v>
      </c>
      <c r="AC756" s="107" t="s">
        <v>6569</v>
      </c>
      <c r="AD756" s="107" t="s">
        <v>6569</v>
      </c>
      <c r="AE756" s="107" t="s">
        <v>6569</v>
      </c>
    </row>
    <row r="757" spans="2:31" outlineLevel="1">
      <c r="B757" s="24" t="s">
        <v>5234</v>
      </c>
      <c r="C757" s="24" t="s">
        <v>0</v>
      </c>
      <c r="D757" s="24" t="s">
        <v>57</v>
      </c>
      <c r="E757" s="24" t="s">
        <v>47</v>
      </c>
      <c r="F757" s="24" t="s">
        <v>42</v>
      </c>
      <c r="G757" s="24">
        <v>100</v>
      </c>
      <c r="H757" s="24" t="s">
        <v>3008</v>
      </c>
      <c r="I757" s="24" t="s">
        <v>3298</v>
      </c>
      <c r="J757" s="24" t="s">
        <v>73</v>
      </c>
      <c r="K757" s="72" t="str">
        <f t="shared" si="23"/>
        <v>EUPQ215 ICPL Curncy</v>
      </c>
      <c r="L757" s="25" t="str">
        <f t="shared" si="24"/>
        <v>ICPL</v>
      </c>
      <c r="M757" s="26">
        <f t="shared" ca="1" si="24"/>
        <v>42276</v>
      </c>
      <c r="N757" s="25" t="b">
        <f t="shared" si="24"/>
        <v>1</v>
      </c>
      <c r="O757" s="84" t="e">
        <f ca="1">IF($N757,_xll.BDP($K757,O$4),"[DISABLED]")</f>
        <v>#NAME?</v>
      </c>
      <c r="P757" s="84" t="e">
        <f ca="1">IF($N757,_xll.BDP($K757,P$4),"[DISABLED]")</f>
        <v>#NAME?</v>
      </c>
      <c r="Q757" s="84" t="e">
        <f ca="1">IF($N757,_xll.BDP($K757,Q$4),"[DISABLED]")</f>
        <v>#NAME?</v>
      </c>
      <c r="R757" s="84" t="e">
        <f ca="1">IF($N757,_xll.BDH($K757,R$4,$M757),"[DISABLED]")</f>
        <v>#NAME?</v>
      </c>
      <c r="S757" s="84" t="e">
        <f ca="1">IF($N757,_xll.BDH($K757,S$4,$M757),"[DISABLED]")</f>
        <v>#NAME?</v>
      </c>
      <c r="T757" s="84" t="e">
        <f ca="1">IF($N757,_xll.BDH($K757,T$4,$M757),"[DISABLED]")</f>
        <v>#NAME?</v>
      </c>
      <c r="V757" s="106" t="s">
        <v>9322</v>
      </c>
      <c r="W757" s="107" t="s">
        <v>1055</v>
      </c>
      <c r="X757" s="108">
        <v>42276</v>
      </c>
      <c r="Y757" s="107" t="b">
        <v>1</v>
      </c>
      <c r="Z757" s="107" t="s">
        <v>7391</v>
      </c>
      <c r="AA757" s="107" t="s">
        <v>6569</v>
      </c>
      <c r="AB757" s="107" t="s">
        <v>6569</v>
      </c>
      <c r="AC757" s="107" t="s">
        <v>6569</v>
      </c>
      <c r="AD757" s="107" t="s">
        <v>6569</v>
      </c>
      <c r="AE757" s="107" t="s">
        <v>6569</v>
      </c>
    </row>
    <row r="758" spans="2:31" outlineLevel="1">
      <c r="B758" s="24" t="s">
        <v>5234</v>
      </c>
      <c r="C758" s="24" t="s">
        <v>0</v>
      </c>
      <c r="D758" s="24" t="s">
        <v>57</v>
      </c>
      <c r="E758" s="24" t="s">
        <v>47</v>
      </c>
      <c r="F758" s="24" t="s">
        <v>42</v>
      </c>
      <c r="G758" s="24">
        <v>200</v>
      </c>
      <c r="H758" s="24" t="s">
        <v>3008</v>
      </c>
      <c r="I758" s="24" t="s">
        <v>3318</v>
      </c>
      <c r="J758" s="24" t="s">
        <v>73</v>
      </c>
      <c r="K758" s="72" t="str">
        <f t="shared" si="23"/>
        <v>EUPR215 ICPL Curncy</v>
      </c>
      <c r="L758" s="25" t="str">
        <f t="shared" si="24"/>
        <v>ICPL</v>
      </c>
      <c r="M758" s="26">
        <f t="shared" ca="1" si="24"/>
        <v>42276</v>
      </c>
      <c r="N758" s="25" t="b">
        <f t="shared" si="24"/>
        <v>1</v>
      </c>
      <c r="O758" s="84" t="e">
        <f ca="1">IF($N758,_xll.BDP($K758,O$4),"[DISABLED]")</f>
        <v>#NAME?</v>
      </c>
      <c r="P758" s="84" t="e">
        <f ca="1">IF($N758,_xll.BDP($K758,P$4),"[DISABLED]")</f>
        <v>#NAME?</v>
      </c>
      <c r="Q758" s="84" t="e">
        <f ca="1">IF($N758,_xll.BDP($K758,Q$4),"[DISABLED]")</f>
        <v>#NAME?</v>
      </c>
      <c r="R758" s="84" t="e">
        <f ca="1">IF($N758,_xll.BDH($K758,R$4,$M758),"[DISABLED]")</f>
        <v>#NAME?</v>
      </c>
      <c r="S758" s="84" t="e">
        <f ca="1">IF($N758,_xll.BDH($K758,S$4,$M758),"[DISABLED]")</f>
        <v>#NAME?</v>
      </c>
      <c r="T758" s="84" t="e">
        <f ca="1">IF($N758,_xll.BDH($K758,T$4,$M758),"[DISABLED]")</f>
        <v>#NAME?</v>
      </c>
      <c r="V758" s="106" t="s">
        <v>9323</v>
      </c>
      <c r="W758" s="107" t="s">
        <v>1055</v>
      </c>
      <c r="X758" s="108">
        <v>42276</v>
      </c>
      <c r="Y758" s="107" t="b">
        <v>1</v>
      </c>
      <c r="Z758" s="107" t="s">
        <v>7392</v>
      </c>
      <c r="AA758" s="107" t="s">
        <v>6569</v>
      </c>
      <c r="AB758" s="107" t="s">
        <v>6569</v>
      </c>
      <c r="AC758" s="107" t="s">
        <v>6569</v>
      </c>
      <c r="AD758" s="107" t="s">
        <v>6569</v>
      </c>
      <c r="AE758" s="107" t="s">
        <v>6569</v>
      </c>
    </row>
    <row r="759" spans="2:31" outlineLevel="1">
      <c r="K759" s="72"/>
      <c r="L759" s="25"/>
      <c r="M759" s="26"/>
      <c r="N759" s="25"/>
      <c r="O759" s="84"/>
      <c r="P759" s="84"/>
      <c r="Q759" s="84"/>
      <c r="R759" s="84"/>
      <c r="S759" s="84"/>
      <c r="T759" s="84"/>
      <c r="V759" s="106"/>
      <c r="W759" s="107"/>
      <c r="X759" s="108"/>
      <c r="Y759" s="107"/>
      <c r="Z759" s="107"/>
      <c r="AA759" s="107"/>
      <c r="AB759" s="107"/>
      <c r="AC759" s="107"/>
      <c r="AD759" s="107"/>
      <c r="AE759" s="107"/>
    </row>
    <row r="760" spans="2:31" outlineLevel="1">
      <c r="B760" s="24" t="s">
        <v>5234</v>
      </c>
      <c r="C760" s="24" t="s">
        <v>0</v>
      </c>
      <c r="D760" s="24" t="s">
        <v>57</v>
      </c>
      <c r="E760" s="24" t="s">
        <v>47</v>
      </c>
      <c r="F760" s="24" t="s">
        <v>44</v>
      </c>
      <c r="G760" s="24">
        <v>-200</v>
      </c>
      <c r="H760" s="24" t="s">
        <v>3008</v>
      </c>
      <c r="I760" s="24" t="s">
        <v>3185</v>
      </c>
      <c r="J760" s="24" t="s">
        <v>73</v>
      </c>
      <c r="K760" s="72" t="str">
        <f t="shared" si="23"/>
        <v>EUPK515 ICPL Curncy</v>
      </c>
      <c r="L760" s="25" t="str">
        <f t="shared" si="24"/>
        <v>ICPL</v>
      </c>
      <c r="M760" s="26">
        <f t="shared" ca="1" si="24"/>
        <v>42276</v>
      </c>
      <c r="N760" s="25" t="b">
        <f t="shared" si="24"/>
        <v>1</v>
      </c>
      <c r="O760" s="84" t="e">
        <f ca="1">IF($N760,_xll.BDP($K760,O$4),"[DISABLED]")</f>
        <v>#NAME?</v>
      </c>
      <c r="P760" s="84" t="e">
        <f ca="1">IF($N760,_xll.BDP($K760,P$4),"[DISABLED]")</f>
        <v>#NAME?</v>
      </c>
      <c r="Q760" s="84" t="e">
        <f ca="1">IF($N760,_xll.BDP($K760,Q$4),"[DISABLED]")</f>
        <v>#NAME?</v>
      </c>
      <c r="R760" s="84" t="e">
        <f ca="1">IF($N760,_xll.BDH($K760,R$4,$M760),"[DISABLED]")</f>
        <v>#NAME?</v>
      </c>
      <c r="S760" s="84" t="e">
        <f ca="1">IF($N760,_xll.BDH($K760,S$4,$M760),"[DISABLED]")</f>
        <v>#NAME?</v>
      </c>
      <c r="T760" s="84" t="e">
        <f ca="1">IF($N760,_xll.BDH($K760,T$4,$M760),"[DISABLED]")</f>
        <v>#NAME?</v>
      </c>
      <c r="V760" s="106" t="s">
        <v>9324</v>
      </c>
      <c r="W760" s="107" t="s">
        <v>1055</v>
      </c>
      <c r="X760" s="108">
        <v>42276</v>
      </c>
      <c r="Y760" s="107" t="b">
        <v>1</v>
      </c>
      <c r="Z760" s="107" t="s">
        <v>7393</v>
      </c>
      <c r="AA760" s="107" t="s">
        <v>6569</v>
      </c>
      <c r="AB760" s="107" t="s">
        <v>6569</v>
      </c>
      <c r="AC760" s="107" t="s">
        <v>6569</v>
      </c>
      <c r="AD760" s="107" t="s">
        <v>6569</v>
      </c>
      <c r="AE760" s="107" t="s">
        <v>6569</v>
      </c>
    </row>
    <row r="761" spans="2:31" outlineLevel="1">
      <c r="B761" s="24" t="s">
        <v>5234</v>
      </c>
      <c r="C761" s="24" t="s">
        <v>0</v>
      </c>
      <c r="D761" s="24" t="s">
        <v>57</v>
      </c>
      <c r="E761" s="24" t="s">
        <v>47</v>
      </c>
      <c r="F761" s="24" t="s">
        <v>44</v>
      </c>
      <c r="G761" s="24">
        <v>-100</v>
      </c>
      <c r="H761" s="24" t="s">
        <v>3008</v>
      </c>
      <c r="I761" s="24" t="s">
        <v>3205</v>
      </c>
      <c r="J761" s="24" t="s">
        <v>73</v>
      </c>
      <c r="K761" s="72" t="str">
        <f t="shared" si="23"/>
        <v>EUPL515 ICPL Curncy</v>
      </c>
      <c r="L761" s="25" t="str">
        <f t="shared" si="24"/>
        <v>ICPL</v>
      </c>
      <c r="M761" s="26">
        <f t="shared" ca="1" si="24"/>
        <v>42276</v>
      </c>
      <c r="N761" s="25" t="b">
        <f t="shared" si="24"/>
        <v>1</v>
      </c>
      <c r="O761" s="84" t="e">
        <f ca="1">IF($N761,_xll.BDP($K761,O$4),"[DISABLED]")</f>
        <v>#NAME?</v>
      </c>
      <c r="P761" s="84" t="e">
        <f ca="1">IF($N761,_xll.BDP($K761,P$4),"[DISABLED]")</f>
        <v>#NAME?</v>
      </c>
      <c r="Q761" s="84" t="e">
        <f ca="1">IF($N761,_xll.BDP($K761,Q$4),"[DISABLED]")</f>
        <v>#NAME?</v>
      </c>
      <c r="R761" s="84" t="e">
        <f ca="1">IF($N761,_xll.BDH($K761,R$4,$M761),"[DISABLED]")</f>
        <v>#NAME?</v>
      </c>
      <c r="S761" s="84" t="e">
        <f ca="1">IF($N761,_xll.BDH($K761,S$4,$M761),"[DISABLED]")</f>
        <v>#NAME?</v>
      </c>
      <c r="T761" s="84" t="e">
        <f ca="1">IF($N761,_xll.BDH($K761,T$4,$M761),"[DISABLED]")</f>
        <v>#NAME?</v>
      </c>
      <c r="V761" s="106" t="s">
        <v>9325</v>
      </c>
      <c r="W761" s="107" t="s">
        <v>1055</v>
      </c>
      <c r="X761" s="108">
        <v>42276</v>
      </c>
      <c r="Y761" s="107" t="b">
        <v>1</v>
      </c>
      <c r="Z761" s="107" t="s">
        <v>7394</v>
      </c>
      <c r="AA761" s="107" t="s">
        <v>6569</v>
      </c>
      <c r="AB761" s="107" t="s">
        <v>6569</v>
      </c>
      <c r="AC761" s="107" t="s">
        <v>6569</v>
      </c>
      <c r="AD761" s="107" t="s">
        <v>6569</v>
      </c>
      <c r="AE761" s="107" t="s">
        <v>6569</v>
      </c>
    </row>
    <row r="762" spans="2:31" outlineLevel="1">
      <c r="B762" s="24" t="s">
        <v>5234</v>
      </c>
      <c r="C762" s="24" t="s">
        <v>0</v>
      </c>
      <c r="D762" s="24" t="s">
        <v>57</v>
      </c>
      <c r="E762" s="24" t="s">
        <v>47</v>
      </c>
      <c r="F762" s="24" t="s">
        <v>44</v>
      </c>
      <c r="G762" s="24">
        <v>-50</v>
      </c>
      <c r="H762" s="24" t="s">
        <v>3008</v>
      </c>
      <c r="I762" s="24" t="s">
        <v>3225</v>
      </c>
      <c r="J762" s="24" t="s">
        <v>73</v>
      </c>
      <c r="K762" s="72" t="str">
        <f t="shared" si="23"/>
        <v>EUPM515 ICPL Curncy</v>
      </c>
      <c r="L762" s="25" t="str">
        <f t="shared" si="24"/>
        <v>ICPL</v>
      </c>
      <c r="M762" s="26">
        <f t="shared" ca="1" si="24"/>
        <v>42276</v>
      </c>
      <c r="N762" s="25" t="b">
        <f t="shared" si="24"/>
        <v>1</v>
      </c>
      <c r="O762" s="84" t="e">
        <f ca="1">IF($N762,_xll.BDP($K762,O$4),"[DISABLED]")</f>
        <v>#NAME?</v>
      </c>
      <c r="P762" s="84" t="e">
        <f ca="1">IF($N762,_xll.BDP($K762,P$4),"[DISABLED]")</f>
        <v>#NAME?</v>
      </c>
      <c r="Q762" s="84" t="e">
        <f ca="1">IF($N762,_xll.BDP($K762,Q$4),"[DISABLED]")</f>
        <v>#NAME?</v>
      </c>
      <c r="R762" s="84" t="e">
        <f ca="1">IF($N762,_xll.BDH($K762,R$4,$M762),"[DISABLED]")</f>
        <v>#NAME?</v>
      </c>
      <c r="S762" s="84" t="e">
        <f ca="1">IF($N762,_xll.BDH($K762,S$4,$M762),"[DISABLED]")</f>
        <v>#NAME?</v>
      </c>
      <c r="T762" s="84" t="e">
        <f ca="1">IF($N762,_xll.BDH($K762,T$4,$M762),"[DISABLED]")</f>
        <v>#NAME?</v>
      </c>
      <c r="V762" s="106" t="s">
        <v>9326</v>
      </c>
      <c r="W762" s="107" t="s">
        <v>1055</v>
      </c>
      <c r="X762" s="108">
        <v>42276</v>
      </c>
      <c r="Y762" s="107" t="b">
        <v>1</v>
      </c>
      <c r="Z762" s="107" t="s">
        <v>7395</v>
      </c>
      <c r="AA762" s="107" t="s">
        <v>6569</v>
      </c>
      <c r="AB762" s="107" t="s">
        <v>6569</v>
      </c>
      <c r="AC762" s="107" t="s">
        <v>6569</v>
      </c>
      <c r="AD762" s="107" t="s">
        <v>6569</v>
      </c>
      <c r="AE762" s="107" t="s">
        <v>6569</v>
      </c>
    </row>
    <row r="763" spans="2:31" outlineLevel="1">
      <c r="B763" s="24" t="s">
        <v>5234</v>
      </c>
      <c r="C763" s="24" t="s">
        <v>0</v>
      </c>
      <c r="D763" s="24" t="s">
        <v>57</v>
      </c>
      <c r="E763" s="24" t="s">
        <v>47</v>
      </c>
      <c r="F763" s="24" t="s">
        <v>44</v>
      </c>
      <c r="G763" s="24">
        <v>-25</v>
      </c>
      <c r="H763" s="24" t="s">
        <v>3008</v>
      </c>
      <c r="I763" s="24" t="s">
        <v>3245</v>
      </c>
      <c r="J763" s="24" t="s">
        <v>73</v>
      </c>
      <c r="K763" s="72" t="str">
        <f t="shared" si="23"/>
        <v>EUPN515 ICPL Curncy</v>
      </c>
      <c r="L763" s="25" t="str">
        <f t="shared" si="24"/>
        <v>ICPL</v>
      </c>
      <c r="M763" s="26">
        <f t="shared" ca="1" si="24"/>
        <v>42276</v>
      </c>
      <c r="N763" s="25" t="b">
        <f t="shared" si="24"/>
        <v>1</v>
      </c>
      <c r="O763" s="84" t="e">
        <f ca="1">IF($N763,_xll.BDP($K763,O$4),"[DISABLED]")</f>
        <v>#NAME?</v>
      </c>
      <c r="P763" s="84" t="e">
        <f ca="1">IF($N763,_xll.BDP($K763,P$4),"[DISABLED]")</f>
        <v>#NAME?</v>
      </c>
      <c r="Q763" s="84" t="e">
        <f ca="1">IF($N763,_xll.BDP($K763,Q$4),"[DISABLED]")</f>
        <v>#NAME?</v>
      </c>
      <c r="R763" s="84" t="e">
        <f ca="1">IF($N763,_xll.BDH($K763,R$4,$M763),"[DISABLED]")</f>
        <v>#NAME?</v>
      </c>
      <c r="S763" s="84" t="e">
        <f ca="1">IF($N763,_xll.BDH($K763,S$4,$M763),"[DISABLED]")</f>
        <v>#NAME?</v>
      </c>
      <c r="T763" s="84" t="e">
        <f ca="1">IF($N763,_xll.BDH($K763,T$4,$M763),"[DISABLED]")</f>
        <v>#NAME?</v>
      </c>
      <c r="V763" s="106" t="s">
        <v>9327</v>
      </c>
      <c r="W763" s="107" t="s">
        <v>1055</v>
      </c>
      <c r="X763" s="108">
        <v>42276</v>
      </c>
      <c r="Y763" s="107" t="b">
        <v>1</v>
      </c>
      <c r="Z763" s="107" t="s">
        <v>7396</v>
      </c>
      <c r="AA763" s="107" t="s">
        <v>6569</v>
      </c>
      <c r="AB763" s="107" t="s">
        <v>6569</v>
      </c>
      <c r="AC763" s="107" t="s">
        <v>6569</v>
      </c>
      <c r="AD763" s="107" t="s">
        <v>6569</v>
      </c>
      <c r="AE763" s="107" t="s">
        <v>6569</v>
      </c>
    </row>
    <row r="764" spans="2:31" outlineLevel="1">
      <c r="B764" s="24" t="s">
        <v>5234</v>
      </c>
      <c r="C764" s="24" t="s">
        <v>0</v>
      </c>
      <c r="D764" s="24" t="s">
        <v>57</v>
      </c>
      <c r="E764" s="24" t="s">
        <v>47</v>
      </c>
      <c r="F764" s="24" t="s">
        <v>44</v>
      </c>
      <c r="G764" s="24">
        <v>25</v>
      </c>
      <c r="H764" s="24" t="s">
        <v>3008</v>
      </c>
      <c r="I764" s="24" t="s">
        <v>3265</v>
      </c>
      <c r="J764" s="24" t="s">
        <v>73</v>
      </c>
      <c r="K764" s="72" t="str">
        <f t="shared" si="23"/>
        <v>EUPO515 ICPL Curncy</v>
      </c>
      <c r="L764" s="25" t="str">
        <f t="shared" si="24"/>
        <v>ICPL</v>
      </c>
      <c r="M764" s="26">
        <f t="shared" ca="1" si="24"/>
        <v>42276</v>
      </c>
      <c r="N764" s="25" t="b">
        <f t="shared" si="24"/>
        <v>1</v>
      </c>
      <c r="O764" s="84" t="e">
        <f ca="1">IF($N764,_xll.BDP($K764,O$4),"[DISABLED]")</f>
        <v>#NAME?</v>
      </c>
      <c r="P764" s="84" t="e">
        <f ca="1">IF($N764,_xll.BDP($K764,P$4),"[DISABLED]")</f>
        <v>#NAME?</v>
      </c>
      <c r="Q764" s="84" t="e">
        <f ca="1">IF($N764,_xll.BDP($K764,Q$4),"[DISABLED]")</f>
        <v>#NAME?</v>
      </c>
      <c r="R764" s="84" t="e">
        <f ca="1">IF($N764,_xll.BDH($K764,R$4,$M764),"[DISABLED]")</f>
        <v>#NAME?</v>
      </c>
      <c r="S764" s="84" t="e">
        <f ca="1">IF($N764,_xll.BDH($K764,S$4,$M764),"[DISABLED]")</f>
        <v>#NAME?</v>
      </c>
      <c r="T764" s="84" t="e">
        <f ca="1">IF($N764,_xll.BDH($K764,T$4,$M764),"[DISABLED]")</f>
        <v>#NAME?</v>
      </c>
      <c r="V764" s="106" t="s">
        <v>9328</v>
      </c>
      <c r="W764" s="107" t="s">
        <v>1055</v>
      </c>
      <c r="X764" s="108">
        <v>42276</v>
      </c>
      <c r="Y764" s="107" t="b">
        <v>1</v>
      </c>
      <c r="Z764" s="107" t="s">
        <v>7397</v>
      </c>
      <c r="AA764" s="107" t="s">
        <v>6569</v>
      </c>
      <c r="AB764" s="107" t="s">
        <v>6569</v>
      </c>
      <c r="AC764" s="107" t="s">
        <v>6569</v>
      </c>
      <c r="AD764" s="107" t="s">
        <v>6569</v>
      </c>
      <c r="AE764" s="107" t="s">
        <v>6569</v>
      </c>
    </row>
    <row r="765" spans="2:31" outlineLevel="1">
      <c r="B765" s="24" t="s">
        <v>5234</v>
      </c>
      <c r="C765" s="24" t="s">
        <v>0</v>
      </c>
      <c r="D765" s="24" t="s">
        <v>57</v>
      </c>
      <c r="E765" s="24" t="s">
        <v>47</v>
      </c>
      <c r="F765" s="24" t="s">
        <v>44</v>
      </c>
      <c r="G765" s="24">
        <v>50</v>
      </c>
      <c r="H765" s="24" t="s">
        <v>3008</v>
      </c>
      <c r="I765" s="24" t="s">
        <v>3285</v>
      </c>
      <c r="J765" s="24" t="s">
        <v>73</v>
      </c>
      <c r="K765" s="72" t="str">
        <f t="shared" si="23"/>
        <v>EUPP515 ICPL Curncy</v>
      </c>
      <c r="L765" s="25" t="str">
        <f t="shared" si="24"/>
        <v>ICPL</v>
      </c>
      <c r="M765" s="26">
        <f t="shared" ca="1" si="24"/>
        <v>42276</v>
      </c>
      <c r="N765" s="25" t="b">
        <f t="shared" si="24"/>
        <v>1</v>
      </c>
      <c r="O765" s="84" t="e">
        <f ca="1">IF($N765,_xll.BDP($K765,O$4),"[DISABLED]")</f>
        <v>#NAME?</v>
      </c>
      <c r="P765" s="84" t="e">
        <f ca="1">IF($N765,_xll.BDP($K765,P$4),"[DISABLED]")</f>
        <v>#NAME?</v>
      </c>
      <c r="Q765" s="84" t="e">
        <f ca="1">IF($N765,_xll.BDP($K765,Q$4),"[DISABLED]")</f>
        <v>#NAME?</v>
      </c>
      <c r="R765" s="84" t="e">
        <f ca="1">IF($N765,_xll.BDH($K765,R$4,$M765),"[DISABLED]")</f>
        <v>#NAME?</v>
      </c>
      <c r="S765" s="84" t="e">
        <f ca="1">IF($N765,_xll.BDH($K765,S$4,$M765),"[DISABLED]")</f>
        <v>#NAME?</v>
      </c>
      <c r="T765" s="84" t="e">
        <f ca="1">IF($N765,_xll.BDH($K765,T$4,$M765),"[DISABLED]")</f>
        <v>#NAME?</v>
      </c>
      <c r="V765" s="106" t="s">
        <v>9329</v>
      </c>
      <c r="W765" s="107" t="s">
        <v>1055</v>
      </c>
      <c r="X765" s="108">
        <v>42276</v>
      </c>
      <c r="Y765" s="107" t="b">
        <v>1</v>
      </c>
      <c r="Z765" s="107" t="s">
        <v>7398</v>
      </c>
      <c r="AA765" s="107" t="s">
        <v>6569</v>
      </c>
      <c r="AB765" s="107" t="s">
        <v>6569</v>
      </c>
      <c r="AC765" s="107" t="s">
        <v>6569</v>
      </c>
      <c r="AD765" s="107" t="s">
        <v>6569</v>
      </c>
      <c r="AE765" s="107" t="s">
        <v>6569</v>
      </c>
    </row>
    <row r="766" spans="2:31" outlineLevel="1">
      <c r="B766" s="24" t="s">
        <v>5234</v>
      </c>
      <c r="C766" s="24" t="s">
        <v>0</v>
      </c>
      <c r="D766" s="24" t="s">
        <v>57</v>
      </c>
      <c r="E766" s="24" t="s">
        <v>47</v>
      </c>
      <c r="F766" s="24" t="s">
        <v>44</v>
      </c>
      <c r="G766" s="24">
        <v>100</v>
      </c>
      <c r="H766" s="24" t="s">
        <v>3008</v>
      </c>
      <c r="I766" s="24" t="s">
        <v>3305</v>
      </c>
      <c r="J766" s="24" t="s">
        <v>73</v>
      </c>
      <c r="K766" s="72" t="str">
        <f t="shared" si="23"/>
        <v>EUPQ515 ICPL Curncy</v>
      </c>
      <c r="L766" s="25" t="str">
        <f t="shared" si="24"/>
        <v>ICPL</v>
      </c>
      <c r="M766" s="26">
        <f t="shared" ca="1" si="24"/>
        <v>42276</v>
      </c>
      <c r="N766" s="25" t="b">
        <f t="shared" si="24"/>
        <v>1</v>
      </c>
      <c r="O766" s="84" t="e">
        <f ca="1">IF($N766,_xll.BDP($K766,O$4),"[DISABLED]")</f>
        <v>#NAME?</v>
      </c>
      <c r="P766" s="84" t="e">
        <f ca="1">IF($N766,_xll.BDP($K766,P$4),"[DISABLED]")</f>
        <v>#NAME?</v>
      </c>
      <c r="Q766" s="84" t="e">
        <f ca="1">IF($N766,_xll.BDP($K766,Q$4),"[DISABLED]")</f>
        <v>#NAME?</v>
      </c>
      <c r="R766" s="84" t="e">
        <f ca="1">IF($N766,_xll.BDH($K766,R$4,$M766),"[DISABLED]")</f>
        <v>#NAME?</v>
      </c>
      <c r="S766" s="84" t="e">
        <f ca="1">IF($N766,_xll.BDH($K766,S$4,$M766),"[DISABLED]")</f>
        <v>#NAME?</v>
      </c>
      <c r="T766" s="84" t="e">
        <f ca="1">IF($N766,_xll.BDH($K766,T$4,$M766),"[DISABLED]")</f>
        <v>#NAME?</v>
      </c>
      <c r="V766" s="106" t="s">
        <v>9330</v>
      </c>
      <c r="W766" s="107" t="s">
        <v>1055</v>
      </c>
      <c r="X766" s="108">
        <v>42276</v>
      </c>
      <c r="Y766" s="107" t="b">
        <v>1</v>
      </c>
      <c r="Z766" s="107" t="s">
        <v>7399</v>
      </c>
      <c r="AA766" s="107" t="s">
        <v>6569</v>
      </c>
      <c r="AB766" s="107" t="s">
        <v>6569</v>
      </c>
      <c r="AC766" s="107" t="s">
        <v>6569</v>
      </c>
      <c r="AD766" s="107" t="s">
        <v>6569</v>
      </c>
      <c r="AE766" s="107" t="s">
        <v>6569</v>
      </c>
    </row>
    <row r="767" spans="2:31" outlineLevel="1">
      <c r="B767" s="24" t="s">
        <v>5234</v>
      </c>
      <c r="C767" s="24" t="s">
        <v>0</v>
      </c>
      <c r="D767" s="24" t="s">
        <v>57</v>
      </c>
      <c r="E767" s="24" t="s">
        <v>47</v>
      </c>
      <c r="F767" s="24" t="s">
        <v>44</v>
      </c>
      <c r="G767" s="24">
        <v>200</v>
      </c>
      <c r="H767" s="24" t="s">
        <v>3008</v>
      </c>
      <c r="I767" s="24" t="s">
        <v>3325</v>
      </c>
      <c r="J767" s="24" t="s">
        <v>73</v>
      </c>
      <c r="K767" s="72" t="str">
        <f t="shared" si="23"/>
        <v>EUPR515 ICPL Curncy</v>
      </c>
      <c r="L767" s="25" t="str">
        <f t="shared" si="24"/>
        <v>ICPL</v>
      </c>
      <c r="M767" s="26">
        <f t="shared" ca="1" si="24"/>
        <v>42276</v>
      </c>
      <c r="N767" s="25" t="b">
        <f t="shared" si="24"/>
        <v>1</v>
      </c>
      <c r="O767" s="84" t="e">
        <f ca="1">IF($N767,_xll.BDP($K767,O$4),"[DISABLED]")</f>
        <v>#NAME?</v>
      </c>
      <c r="P767" s="84" t="e">
        <f ca="1">IF($N767,_xll.BDP($K767,P$4),"[DISABLED]")</f>
        <v>#NAME?</v>
      </c>
      <c r="Q767" s="84" t="e">
        <f ca="1">IF($N767,_xll.BDP($K767,Q$4),"[DISABLED]")</f>
        <v>#NAME?</v>
      </c>
      <c r="R767" s="84" t="e">
        <f ca="1">IF($N767,_xll.BDH($K767,R$4,$M767),"[DISABLED]")</f>
        <v>#NAME?</v>
      </c>
      <c r="S767" s="84" t="e">
        <f ca="1">IF($N767,_xll.BDH($K767,S$4,$M767),"[DISABLED]")</f>
        <v>#NAME?</v>
      </c>
      <c r="T767" s="84" t="e">
        <f ca="1">IF($N767,_xll.BDH($K767,T$4,$M767),"[DISABLED]")</f>
        <v>#NAME?</v>
      </c>
      <c r="V767" s="106" t="s">
        <v>9331</v>
      </c>
      <c r="W767" s="107" t="s">
        <v>1055</v>
      </c>
      <c r="X767" s="108">
        <v>42276</v>
      </c>
      <c r="Y767" s="107" t="b">
        <v>1</v>
      </c>
      <c r="Z767" s="107" t="s">
        <v>7400</v>
      </c>
      <c r="AA767" s="107" t="s">
        <v>6569</v>
      </c>
      <c r="AB767" s="107" t="s">
        <v>6569</v>
      </c>
      <c r="AC767" s="107" t="s">
        <v>6569</v>
      </c>
      <c r="AD767" s="107" t="s">
        <v>6569</v>
      </c>
      <c r="AE767" s="107" t="s">
        <v>6569</v>
      </c>
    </row>
    <row r="768" spans="2:31" outlineLevel="1">
      <c r="K768" s="72"/>
      <c r="L768" s="25"/>
      <c r="M768" s="26"/>
      <c r="N768" s="25"/>
      <c r="O768" s="84"/>
      <c r="P768" s="84"/>
      <c r="Q768" s="84"/>
      <c r="R768" s="84"/>
      <c r="S768" s="84"/>
      <c r="T768" s="84"/>
      <c r="V768" s="106"/>
      <c r="W768" s="107"/>
      <c r="X768" s="108"/>
      <c r="Y768" s="107"/>
      <c r="Z768" s="107"/>
      <c r="AA768" s="107"/>
      <c r="AB768" s="107"/>
      <c r="AC768" s="107"/>
      <c r="AD768" s="107"/>
      <c r="AE768" s="107"/>
    </row>
    <row r="769" spans="2:31" outlineLevel="1">
      <c r="B769" s="24" t="s">
        <v>5234</v>
      </c>
      <c r="C769" s="24" t="s">
        <v>0</v>
      </c>
      <c r="D769" s="24" t="s">
        <v>57</v>
      </c>
      <c r="E769" s="24" t="s">
        <v>47</v>
      </c>
      <c r="F769" s="24" t="s">
        <v>46</v>
      </c>
      <c r="G769" s="24">
        <v>-200</v>
      </c>
      <c r="H769" s="24" t="s">
        <v>3008</v>
      </c>
      <c r="I769" s="24" t="s">
        <v>3331</v>
      </c>
      <c r="J769" s="24" t="s">
        <v>73</v>
      </c>
      <c r="K769" s="72" t="str">
        <f t="shared" si="23"/>
        <v>EUPK1015 ICPL Curncy</v>
      </c>
      <c r="L769" s="25" t="str">
        <f t="shared" si="24"/>
        <v>ICPL</v>
      </c>
      <c r="M769" s="26">
        <f t="shared" ca="1" si="24"/>
        <v>42276</v>
      </c>
      <c r="N769" s="25" t="b">
        <f t="shared" si="24"/>
        <v>1</v>
      </c>
      <c r="O769" s="84" t="e">
        <f ca="1">IF($N769,_xll.BDP($K769,O$4),"[DISABLED]")</f>
        <v>#NAME?</v>
      </c>
      <c r="P769" s="84" t="e">
        <f ca="1">IF($N769,_xll.BDP($K769,P$4),"[DISABLED]")</f>
        <v>#NAME?</v>
      </c>
      <c r="Q769" s="84" t="e">
        <f ca="1">IF($N769,_xll.BDP($K769,Q$4),"[DISABLED]")</f>
        <v>#NAME?</v>
      </c>
      <c r="R769" s="84" t="e">
        <f ca="1">IF($N769,_xll.BDH($K769,R$4,$M769),"[DISABLED]")</f>
        <v>#NAME?</v>
      </c>
      <c r="S769" s="84" t="e">
        <f ca="1">IF($N769,_xll.BDH($K769,S$4,$M769),"[DISABLED]")</f>
        <v>#NAME?</v>
      </c>
      <c r="T769" s="84" t="e">
        <f ca="1">IF($N769,_xll.BDH($K769,T$4,$M769),"[DISABLED]")</f>
        <v>#NAME?</v>
      </c>
      <c r="V769" s="106" t="s">
        <v>9332</v>
      </c>
      <c r="W769" s="107" t="s">
        <v>1055</v>
      </c>
      <c r="X769" s="108">
        <v>42276</v>
      </c>
      <c r="Y769" s="107" t="b">
        <v>1</v>
      </c>
      <c r="Z769" s="107" t="s">
        <v>7401</v>
      </c>
      <c r="AA769" s="107" t="s">
        <v>6569</v>
      </c>
      <c r="AB769" s="107" t="s">
        <v>6569</v>
      </c>
      <c r="AC769" s="107" t="s">
        <v>6569</v>
      </c>
      <c r="AD769" s="107" t="s">
        <v>6569</v>
      </c>
      <c r="AE769" s="107" t="s">
        <v>6569</v>
      </c>
    </row>
    <row r="770" spans="2:31" outlineLevel="1">
      <c r="B770" s="24" t="s">
        <v>5234</v>
      </c>
      <c r="C770" s="24" t="s">
        <v>0</v>
      </c>
      <c r="D770" s="24" t="s">
        <v>57</v>
      </c>
      <c r="E770" s="24" t="s">
        <v>47</v>
      </c>
      <c r="F770" s="24" t="s">
        <v>46</v>
      </c>
      <c r="G770" s="24">
        <v>-100</v>
      </c>
      <c r="H770" s="24" t="s">
        <v>3008</v>
      </c>
      <c r="I770" s="24" t="s">
        <v>3347</v>
      </c>
      <c r="J770" s="24" t="s">
        <v>73</v>
      </c>
      <c r="K770" s="72" t="str">
        <f t="shared" si="23"/>
        <v>EUPL1015 ICPL Curncy</v>
      </c>
      <c r="L770" s="25" t="str">
        <f t="shared" si="24"/>
        <v>ICPL</v>
      </c>
      <c r="M770" s="26">
        <f t="shared" ca="1" si="24"/>
        <v>42276</v>
      </c>
      <c r="N770" s="25" t="b">
        <f t="shared" si="24"/>
        <v>1</v>
      </c>
      <c r="O770" s="84" t="e">
        <f ca="1">IF($N770,_xll.BDP($K770,O$4),"[DISABLED]")</f>
        <v>#NAME?</v>
      </c>
      <c r="P770" s="84" t="e">
        <f ca="1">IF($N770,_xll.BDP($K770,P$4),"[DISABLED]")</f>
        <v>#NAME?</v>
      </c>
      <c r="Q770" s="84" t="e">
        <f ca="1">IF($N770,_xll.BDP($K770,Q$4),"[DISABLED]")</f>
        <v>#NAME?</v>
      </c>
      <c r="R770" s="84" t="e">
        <f ca="1">IF($N770,_xll.BDH($K770,R$4,$M770),"[DISABLED]")</f>
        <v>#NAME?</v>
      </c>
      <c r="S770" s="84" t="e">
        <f ca="1">IF($N770,_xll.BDH($K770,S$4,$M770),"[DISABLED]")</f>
        <v>#NAME?</v>
      </c>
      <c r="T770" s="84" t="e">
        <f ca="1">IF($N770,_xll.BDH($K770,T$4,$M770),"[DISABLED]")</f>
        <v>#NAME?</v>
      </c>
      <c r="V770" s="106" t="s">
        <v>9333</v>
      </c>
      <c r="W770" s="107" t="s">
        <v>1055</v>
      </c>
      <c r="X770" s="108">
        <v>42276</v>
      </c>
      <c r="Y770" s="107" t="b">
        <v>1</v>
      </c>
      <c r="Z770" s="107" t="s">
        <v>7402</v>
      </c>
      <c r="AA770" s="107" t="s">
        <v>6569</v>
      </c>
      <c r="AB770" s="107" t="s">
        <v>6569</v>
      </c>
      <c r="AC770" s="107" t="s">
        <v>6569</v>
      </c>
      <c r="AD770" s="107" t="s">
        <v>6569</v>
      </c>
      <c r="AE770" s="107" t="s">
        <v>6569</v>
      </c>
    </row>
    <row r="771" spans="2:31" outlineLevel="1">
      <c r="B771" s="24" t="s">
        <v>5234</v>
      </c>
      <c r="C771" s="24" t="s">
        <v>0</v>
      </c>
      <c r="D771" s="24" t="s">
        <v>57</v>
      </c>
      <c r="E771" s="24" t="s">
        <v>47</v>
      </c>
      <c r="F771" s="24" t="s">
        <v>46</v>
      </c>
      <c r="G771" s="24">
        <v>-50</v>
      </c>
      <c r="H771" s="24" t="s">
        <v>3008</v>
      </c>
      <c r="I771" s="24" t="s">
        <v>3363</v>
      </c>
      <c r="J771" s="24" t="s">
        <v>73</v>
      </c>
      <c r="K771" s="72" t="str">
        <f t="shared" si="23"/>
        <v>EUPM1015 ICPL Curncy</v>
      </c>
      <c r="L771" s="25" t="str">
        <f t="shared" si="24"/>
        <v>ICPL</v>
      </c>
      <c r="M771" s="26">
        <f t="shared" ca="1" si="24"/>
        <v>42276</v>
      </c>
      <c r="N771" s="25" t="b">
        <f t="shared" si="24"/>
        <v>1</v>
      </c>
      <c r="O771" s="84" t="e">
        <f ca="1">IF($N771,_xll.BDP($K771,O$4),"[DISABLED]")</f>
        <v>#NAME?</v>
      </c>
      <c r="P771" s="84" t="e">
        <f ca="1">IF($N771,_xll.BDP($K771,P$4),"[DISABLED]")</f>
        <v>#NAME?</v>
      </c>
      <c r="Q771" s="84" t="e">
        <f ca="1">IF($N771,_xll.BDP($K771,Q$4),"[DISABLED]")</f>
        <v>#NAME?</v>
      </c>
      <c r="R771" s="84" t="e">
        <f ca="1">IF($N771,_xll.BDH($K771,R$4,$M771),"[DISABLED]")</f>
        <v>#NAME?</v>
      </c>
      <c r="S771" s="84" t="e">
        <f ca="1">IF($N771,_xll.BDH($K771,S$4,$M771),"[DISABLED]")</f>
        <v>#NAME?</v>
      </c>
      <c r="T771" s="84" t="e">
        <f ca="1">IF($N771,_xll.BDH($K771,T$4,$M771),"[DISABLED]")</f>
        <v>#NAME?</v>
      </c>
      <c r="V771" s="106" t="s">
        <v>9334</v>
      </c>
      <c r="W771" s="107" t="s">
        <v>1055</v>
      </c>
      <c r="X771" s="108">
        <v>42276</v>
      </c>
      <c r="Y771" s="107" t="b">
        <v>1</v>
      </c>
      <c r="Z771" s="107" t="s">
        <v>7403</v>
      </c>
      <c r="AA771" s="107" t="s">
        <v>6569</v>
      </c>
      <c r="AB771" s="107" t="s">
        <v>6569</v>
      </c>
      <c r="AC771" s="107" t="s">
        <v>6569</v>
      </c>
      <c r="AD771" s="107" t="s">
        <v>6569</v>
      </c>
      <c r="AE771" s="107" t="s">
        <v>6569</v>
      </c>
    </row>
    <row r="772" spans="2:31" outlineLevel="1">
      <c r="B772" s="24" t="s">
        <v>5234</v>
      </c>
      <c r="C772" s="24" t="s">
        <v>0</v>
      </c>
      <c r="D772" s="24" t="s">
        <v>57</v>
      </c>
      <c r="E772" s="24" t="s">
        <v>47</v>
      </c>
      <c r="F772" s="24" t="s">
        <v>46</v>
      </c>
      <c r="G772" s="24">
        <v>-25</v>
      </c>
      <c r="H772" s="24" t="s">
        <v>3008</v>
      </c>
      <c r="I772" s="24" t="s">
        <v>3379</v>
      </c>
      <c r="J772" s="24" t="s">
        <v>73</v>
      </c>
      <c r="K772" s="72" t="str">
        <f t="shared" si="23"/>
        <v>EUPN1015 ICPL Curncy</v>
      </c>
      <c r="L772" s="25" t="str">
        <f t="shared" si="24"/>
        <v>ICPL</v>
      </c>
      <c r="M772" s="26">
        <f t="shared" ca="1" si="24"/>
        <v>42276</v>
      </c>
      <c r="N772" s="25" t="b">
        <f t="shared" si="24"/>
        <v>1</v>
      </c>
      <c r="O772" s="84" t="e">
        <f ca="1">IF($N772,_xll.BDP($K772,O$4),"[DISABLED]")</f>
        <v>#NAME?</v>
      </c>
      <c r="P772" s="84" t="e">
        <f ca="1">IF($N772,_xll.BDP($K772,P$4),"[DISABLED]")</f>
        <v>#NAME?</v>
      </c>
      <c r="Q772" s="84" t="e">
        <f ca="1">IF($N772,_xll.BDP($K772,Q$4),"[DISABLED]")</f>
        <v>#NAME?</v>
      </c>
      <c r="R772" s="84" t="e">
        <f ca="1">IF($N772,_xll.BDH($K772,R$4,$M772),"[DISABLED]")</f>
        <v>#NAME?</v>
      </c>
      <c r="S772" s="84" t="e">
        <f ca="1">IF($N772,_xll.BDH($K772,S$4,$M772),"[DISABLED]")</f>
        <v>#NAME?</v>
      </c>
      <c r="T772" s="84" t="e">
        <f ca="1">IF($N772,_xll.BDH($K772,T$4,$M772),"[DISABLED]")</f>
        <v>#NAME?</v>
      </c>
      <c r="V772" s="106" t="s">
        <v>9335</v>
      </c>
      <c r="W772" s="107" t="s">
        <v>1055</v>
      </c>
      <c r="X772" s="108">
        <v>42276</v>
      </c>
      <c r="Y772" s="107" t="b">
        <v>1</v>
      </c>
      <c r="Z772" s="107" t="s">
        <v>7404</v>
      </c>
      <c r="AA772" s="107" t="s">
        <v>6569</v>
      </c>
      <c r="AB772" s="107" t="s">
        <v>6569</v>
      </c>
      <c r="AC772" s="107" t="s">
        <v>6569</v>
      </c>
      <c r="AD772" s="107" t="s">
        <v>6569</v>
      </c>
      <c r="AE772" s="107" t="s">
        <v>6569</v>
      </c>
    </row>
    <row r="773" spans="2:31" outlineLevel="1">
      <c r="B773" s="24" t="s">
        <v>5234</v>
      </c>
      <c r="C773" s="24" t="s">
        <v>0</v>
      </c>
      <c r="D773" s="24" t="s">
        <v>57</v>
      </c>
      <c r="E773" s="24" t="s">
        <v>47</v>
      </c>
      <c r="F773" s="24" t="s">
        <v>46</v>
      </c>
      <c r="G773" s="24">
        <v>25</v>
      </c>
      <c r="H773" s="24" t="s">
        <v>3008</v>
      </c>
      <c r="I773" s="24" t="s">
        <v>3395</v>
      </c>
      <c r="J773" s="24" t="s">
        <v>73</v>
      </c>
      <c r="K773" s="72" t="str">
        <f t="shared" si="23"/>
        <v>EUPO1015 ICPL Curncy</v>
      </c>
      <c r="L773" s="25" t="str">
        <f t="shared" si="24"/>
        <v>ICPL</v>
      </c>
      <c r="M773" s="26">
        <f t="shared" ca="1" si="24"/>
        <v>42276</v>
      </c>
      <c r="N773" s="25" t="b">
        <f t="shared" si="24"/>
        <v>1</v>
      </c>
      <c r="O773" s="84" t="e">
        <f ca="1">IF($N773,_xll.BDP($K773,O$4),"[DISABLED]")</f>
        <v>#NAME?</v>
      </c>
      <c r="P773" s="84" t="e">
        <f ca="1">IF($N773,_xll.BDP($K773,P$4),"[DISABLED]")</f>
        <v>#NAME?</v>
      </c>
      <c r="Q773" s="84" t="e">
        <f ca="1">IF($N773,_xll.BDP($K773,Q$4),"[DISABLED]")</f>
        <v>#NAME?</v>
      </c>
      <c r="R773" s="84" t="e">
        <f ca="1">IF($N773,_xll.BDH($K773,R$4,$M773),"[DISABLED]")</f>
        <v>#NAME?</v>
      </c>
      <c r="S773" s="84" t="e">
        <f ca="1">IF($N773,_xll.BDH($K773,S$4,$M773),"[DISABLED]")</f>
        <v>#NAME?</v>
      </c>
      <c r="T773" s="84" t="e">
        <f ca="1">IF($N773,_xll.BDH($K773,T$4,$M773),"[DISABLED]")</f>
        <v>#NAME?</v>
      </c>
      <c r="V773" s="106" t="s">
        <v>9336</v>
      </c>
      <c r="W773" s="107" t="s">
        <v>1055</v>
      </c>
      <c r="X773" s="108">
        <v>42276</v>
      </c>
      <c r="Y773" s="107" t="b">
        <v>1</v>
      </c>
      <c r="Z773" s="107" t="s">
        <v>7405</v>
      </c>
      <c r="AA773" s="107" t="s">
        <v>6569</v>
      </c>
      <c r="AB773" s="107" t="s">
        <v>6569</v>
      </c>
      <c r="AC773" s="107" t="s">
        <v>6569</v>
      </c>
      <c r="AD773" s="107" t="s">
        <v>6569</v>
      </c>
      <c r="AE773" s="107" t="s">
        <v>6569</v>
      </c>
    </row>
    <row r="774" spans="2:31" outlineLevel="1">
      <c r="B774" s="24" t="s">
        <v>5234</v>
      </c>
      <c r="C774" s="24" t="s">
        <v>0</v>
      </c>
      <c r="D774" s="24" t="s">
        <v>57</v>
      </c>
      <c r="E774" s="24" t="s">
        <v>47</v>
      </c>
      <c r="F774" s="24" t="s">
        <v>46</v>
      </c>
      <c r="G774" s="24">
        <v>50</v>
      </c>
      <c r="H774" s="24" t="s">
        <v>3008</v>
      </c>
      <c r="I774" s="24" t="s">
        <v>3411</v>
      </c>
      <c r="J774" s="24" t="s">
        <v>73</v>
      </c>
      <c r="K774" s="72" t="str">
        <f t="shared" ref="K774:K837" si="25">I774&amp;" "&amp;L774&amp;" "&amp;J774</f>
        <v>EUPP1015 ICPL Curncy</v>
      </c>
      <c r="L774" s="25" t="str">
        <f t="shared" ref="L774:N805" si="26">L$4</f>
        <v>ICPL</v>
      </c>
      <c r="M774" s="26">
        <f t="shared" ca="1" si="26"/>
        <v>42276</v>
      </c>
      <c r="N774" s="25" t="b">
        <f t="shared" si="26"/>
        <v>1</v>
      </c>
      <c r="O774" s="84" t="e">
        <f ca="1">IF($N774,_xll.BDP($K774,O$4),"[DISABLED]")</f>
        <v>#NAME?</v>
      </c>
      <c r="P774" s="84" t="e">
        <f ca="1">IF($N774,_xll.BDP($K774,P$4),"[DISABLED]")</f>
        <v>#NAME?</v>
      </c>
      <c r="Q774" s="84" t="e">
        <f ca="1">IF($N774,_xll.BDP($K774,Q$4),"[DISABLED]")</f>
        <v>#NAME?</v>
      </c>
      <c r="R774" s="84" t="e">
        <f ca="1">IF($N774,_xll.BDH($K774,R$4,$M774),"[DISABLED]")</f>
        <v>#NAME?</v>
      </c>
      <c r="S774" s="84" t="e">
        <f ca="1">IF($N774,_xll.BDH($K774,S$4,$M774),"[DISABLED]")</f>
        <v>#NAME?</v>
      </c>
      <c r="T774" s="84" t="e">
        <f ca="1">IF($N774,_xll.BDH($K774,T$4,$M774),"[DISABLED]")</f>
        <v>#NAME?</v>
      </c>
      <c r="V774" s="106" t="s">
        <v>9337</v>
      </c>
      <c r="W774" s="107" t="s">
        <v>1055</v>
      </c>
      <c r="X774" s="108">
        <v>42276</v>
      </c>
      <c r="Y774" s="107" t="b">
        <v>1</v>
      </c>
      <c r="Z774" s="107" t="s">
        <v>7406</v>
      </c>
      <c r="AA774" s="107" t="s">
        <v>6569</v>
      </c>
      <c r="AB774" s="107" t="s">
        <v>6569</v>
      </c>
      <c r="AC774" s="107" t="s">
        <v>6569</v>
      </c>
      <c r="AD774" s="107" t="s">
        <v>6569</v>
      </c>
      <c r="AE774" s="107" t="s">
        <v>6569</v>
      </c>
    </row>
    <row r="775" spans="2:31" outlineLevel="1">
      <c r="B775" s="24" t="s">
        <v>5234</v>
      </c>
      <c r="C775" s="24" t="s">
        <v>0</v>
      </c>
      <c r="D775" s="24" t="s">
        <v>57</v>
      </c>
      <c r="E775" s="24" t="s">
        <v>47</v>
      </c>
      <c r="F775" s="24" t="s">
        <v>46</v>
      </c>
      <c r="G775" s="24">
        <v>100</v>
      </c>
      <c r="H775" s="24" t="s">
        <v>3008</v>
      </c>
      <c r="I775" s="24" t="s">
        <v>3427</v>
      </c>
      <c r="J775" s="24" t="s">
        <v>73</v>
      </c>
      <c r="K775" s="72" t="str">
        <f t="shared" si="25"/>
        <v>EUPQ1015 ICPL Curncy</v>
      </c>
      <c r="L775" s="25" t="str">
        <f t="shared" si="26"/>
        <v>ICPL</v>
      </c>
      <c r="M775" s="26">
        <f t="shared" ca="1" si="26"/>
        <v>42276</v>
      </c>
      <c r="N775" s="25" t="b">
        <f t="shared" si="26"/>
        <v>1</v>
      </c>
      <c r="O775" s="84" t="e">
        <f ca="1">IF($N775,_xll.BDP($K775,O$4),"[DISABLED]")</f>
        <v>#NAME?</v>
      </c>
      <c r="P775" s="84" t="e">
        <f ca="1">IF($N775,_xll.BDP($K775,P$4),"[DISABLED]")</f>
        <v>#NAME?</v>
      </c>
      <c r="Q775" s="84" t="e">
        <f ca="1">IF($N775,_xll.BDP($K775,Q$4),"[DISABLED]")</f>
        <v>#NAME?</v>
      </c>
      <c r="R775" s="84" t="e">
        <f ca="1">IF($N775,_xll.BDH($K775,R$4,$M775),"[DISABLED]")</f>
        <v>#NAME?</v>
      </c>
      <c r="S775" s="84" t="e">
        <f ca="1">IF($N775,_xll.BDH($K775,S$4,$M775),"[DISABLED]")</f>
        <v>#NAME?</v>
      </c>
      <c r="T775" s="84" t="e">
        <f ca="1">IF($N775,_xll.BDH($K775,T$4,$M775),"[DISABLED]")</f>
        <v>#NAME?</v>
      </c>
      <c r="V775" s="106" t="s">
        <v>9338</v>
      </c>
      <c r="W775" s="107" t="s">
        <v>1055</v>
      </c>
      <c r="X775" s="108">
        <v>42276</v>
      </c>
      <c r="Y775" s="107" t="b">
        <v>1</v>
      </c>
      <c r="Z775" s="107" t="s">
        <v>7407</v>
      </c>
      <c r="AA775" s="107" t="s">
        <v>6569</v>
      </c>
      <c r="AB775" s="107" t="s">
        <v>6569</v>
      </c>
      <c r="AC775" s="107" t="s">
        <v>6569</v>
      </c>
      <c r="AD775" s="107" t="s">
        <v>6569</v>
      </c>
      <c r="AE775" s="107" t="s">
        <v>6569</v>
      </c>
    </row>
    <row r="776" spans="2:31" outlineLevel="1">
      <c r="B776" s="24" t="s">
        <v>5234</v>
      </c>
      <c r="C776" s="24" t="s">
        <v>0</v>
      </c>
      <c r="D776" s="24" t="s">
        <v>57</v>
      </c>
      <c r="E776" s="24" t="s">
        <v>47</v>
      </c>
      <c r="F776" s="24" t="s">
        <v>46</v>
      </c>
      <c r="G776" s="24">
        <v>200</v>
      </c>
      <c r="H776" s="24" t="s">
        <v>3008</v>
      </c>
      <c r="I776" s="24" t="s">
        <v>3443</v>
      </c>
      <c r="J776" s="24" t="s">
        <v>73</v>
      </c>
      <c r="K776" s="72" t="str">
        <f t="shared" si="25"/>
        <v>EUPR1015 ICPL Curncy</v>
      </c>
      <c r="L776" s="25" t="str">
        <f t="shared" si="26"/>
        <v>ICPL</v>
      </c>
      <c r="M776" s="26">
        <f t="shared" ca="1" si="26"/>
        <v>42276</v>
      </c>
      <c r="N776" s="25" t="b">
        <f t="shared" si="26"/>
        <v>1</v>
      </c>
      <c r="O776" s="84" t="e">
        <f ca="1">IF($N776,_xll.BDP($K776,O$4),"[DISABLED]")</f>
        <v>#NAME?</v>
      </c>
      <c r="P776" s="84" t="e">
        <f ca="1">IF($N776,_xll.BDP($K776,P$4),"[DISABLED]")</f>
        <v>#NAME?</v>
      </c>
      <c r="Q776" s="84" t="e">
        <f ca="1">IF($N776,_xll.BDP($K776,Q$4),"[DISABLED]")</f>
        <v>#NAME?</v>
      </c>
      <c r="R776" s="84" t="e">
        <f ca="1">IF($N776,_xll.BDH($K776,R$4,$M776),"[DISABLED]")</f>
        <v>#NAME?</v>
      </c>
      <c r="S776" s="84" t="e">
        <f ca="1">IF($N776,_xll.BDH($K776,S$4,$M776),"[DISABLED]")</f>
        <v>#NAME?</v>
      </c>
      <c r="T776" s="84" t="e">
        <f ca="1">IF($N776,_xll.BDH($K776,T$4,$M776),"[DISABLED]")</f>
        <v>#NAME?</v>
      </c>
      <c r="V776" s="106" t="s">
        <v>9339</v>
      </c>
      <c r="W776" s="107" t="s">
        <v>1055</v>
      </c>
      <c r="X776" s="108">
        <v>42276</v>
      </c>
      <c r="Y776" s="107" t="b">
        <v>1</v>
      </c>
      <c r="Z776" s="107" t="s">
        <v>7408</v>
      </c>
      <c r="AA776" s="107" t="s">
        <v>6569</v>
      </c>
      <c r="AB776" s="107" t="s">
        <v>6569</v>
      </c>
      <c r="AC776" s="107" t="s">
        <v>6569</v>
      </c>
      <c r="AD776" s="107" t="s">
        <v>6569</v>
      </c>
      <c r="AE776" s="107" t="s">
        <v>6569</v>
      </c>
    </row>
    <row r="777" spans="2:31" outlineLevel="1">
      <c r="K777" s="72"/>
      <c r="L777" s="25"/>
      <c r="M777" s="26"/>
      <c r="N777" s="25"/>
      <c r="O777" s="84"/>
      <c r="P777" s="84"/>
      <c r="Q777" s="84"/>
      <c r="R777" s="84"/>
      <c r="S777" s="84"/>
      <c r="T777" s="84"/>
      <c r="V777" s="106"/>
      <c r="W777" s="107"/>
      <c r="X777" s="108"/>
      <c r="Y777" s="107"/>
      <c r="Z777" s="107"/>
      <c r="AA777" s="107"/>
      <c r="AB777" s="107"/>
      <c r="AC777" s="107"/>
      <c r="AD777" s="107"/>
      <c r="AE777" s="107"/>
    </row>
    <row r="778" spans="2:31" outlineLevel="1">
      <c r="B778" s="24" t="s">
        <v>5234</v>
      </c>
      <c r="C778" s="24" t="s">
        <v>0</v>
      </c>
      <c r="D778" s="24" t="s">
        <v>57</v>
      </c>
      <c r="E778" s="24" t="s">
        <v>47</v>
      </c>
      <c r="F778" s="24" t="s">
        <v>47</v>
      </c>
      <c r="G778" s="24">
        <v>-200</v>
      </c>
      <c r="H778" s="24" t="s">
        <v>3008</v>
      </c>
      <c r="I778" s="24" t="s">
        <v>3338</v>
      </c>
      <c r="J778" s="24" t="s">
        <v>73</v>
      </c>
      <c r="K778" s="72" t="str">
        <f t="shared" si="25"/>
        <v>EUPK1515 ICPL Curncy</v>
      </c>
      <c r="L778" s="25" t="str">
        <f t="shared" si="26"/>
        <v>ICPL</v>
      </c>
      <c r="M778" s="26">
        <f t="shared" ca="1" si="26"/>
        <v>42276</v>
      </c>
      <c r="N778" s="25" t="b">
        <f t="shared" si="26"/>
        <v>1</v>
      </c>
      <c r="O778" s="84" t="e">
        <f ca="1">IF($N778,_xll.BDP($K778,O$4),"[DISABLED]")</f>
        <v>#NAME?</v>
      </c>
      <c r="P778" s="84" t="e">
        <f ca="1">IF($N778,_xll.BDP($K778,P$4),"[DISABLED]")</f>
        <v>#NAME?</v>
      </c>
      <c r="Q778" s="84" t="e">
        <f ca="1">IF($N778,_xll.BDP($K778,Q$4),"[DISABLED]")</f>
        <v>#NAME?</v>
      </c>
      <c r="R778" s="84" t="e">
        <f ca="1">IF($N778,_xll.BDH($K778,R$4,$M778),"[DISABLED]")</f>
        <v>#NAME?</v>
      </c>
      <c r="S778" s="84" t="e">
        <f ca="1">IF($N778,_xll.BDH($K778,S$4,$M778),"[DISABLED]")</f>
        <v>#NAME?</v>
      </c>
      <c r="T778" s="84" t="e">
        <f ca="1">IF($N778,_xll.BDH($K778,T$4,$M778),"[DISABLED]")</f>
        <v>#NAME?</v>
      </c>
      <c r="V778" s="106" t="s">
        <v>9340</v>
      </c>
      <c r="W778" s="107" t="s">
        <v>1055</v>
      </c>
      <c r="X778" s="108">
        <v>42276</v>
      </c>
      <c r="Y778" s="107" t="b">
        <v>1</v>
      </c>
      <c r="Z778" s="107" t="s">
        <v>7409</v>
      </c>
      <c r="AA778" s="107" t="s">
        <v>6569</v>
      </c>
      <c r="AB778" s="107" t="s">
        <v>6569</v>
      </c>
      <c r="AC778" s="107" t="s">
        <v>6569</v>
      </c>
      <c r="AD778" s="107" t="s">
        <v>6569</v>
      </c>
      <c r="AE778" s="107" t="s">
        <v>6569</v>
      </c>
    </row>
    <row r="779" spans="2:31" outlineLevel="1">
      <c r="B779" s="24" t="s">
        <v>5234</v>
      </c>
      <c r="C779" s="24" t="s">
        <v>0</v>
      </c>
      <c r="D779" s="24" t="s">
        <v>57</v>
      </c>
      <c r="E779" s="24" t="s">
        <v>47</v>
      </c>
      <c r="F779" s="24" t="s">
        <v>47</v>
      </c>
      <c r="G779" s="24">
        <v>-100</v>
      </c>
      <c r="H779" s="24" t="s">
        <v>3008</v>
      </c>
      <c r="I779" s="24" t="s">
        <v>3354</v>
      </c>
      <c r="J779" s="24" t="s">
        <v>73</v>
      </c>
      <c r="K779" s="72" t="str">
        <f t="shared" si="25"/>
        <v>EUPL1515 ICPL Curncy</v>
      </c>
      <c r="L779" s="25" t="str">
        <f t="shared" si="26"/>
        <v>ICPL</v>
      </c>
      <c r="M779" s="26">
        <f t="shared" ca="1" si="26"/>
        <v>42276</v>
      </c>
      <c r="N779" s="25" t="b">
        <f t="shared" si="26"/>
        <v>1</v>
      </c>
      <c r="O779" s="84" t="e">
        <f ca="1">IF($N779,_xll.BDP($K779,O$4),"[DISABLED]")</f>
        <v>#NAME?</v>
      </c>
      <c r="P779" s="84" t="e">
        <f ca="1">IF($N779,_xll.BDP($K779,P$4),"[DISABLED]")</f>
        <v>#NAME?</v>
      </c>
      <c r="Q779" s="84" t="e">
        <f ca="1">IF($N779,_xll.BDP($K779,Q$4),"[DISABLED]")</f>
        <v>#NAME?</v>
      </c>
      <c r="R779" s="84" t="e">
        <f ca="1">IF($N779,_xll.BDH($K779,R$4,$M779),"[DISABLED]")</f>
        <v>#NAME?</v>
      </c>
      <c r="S779" s="84" t="e">
        <f ca="1">IF($N779,_xll.BDH($K779,S$4,$M779),"[DISABLED]")</f>
        <v>#NAME?</v>
      </c>
      <c r="T779" s="84" t="e">
        <f ca="1">IF($N779,_xll.BDH($K779,T$4,$M779),"[DISABLED]")</f>
        <v>#NAME?</v>
      </c>
      <c r="V779" s="106" t="s">
        <v>9341</v>
      </c>
      <c r="W779" s="107" t="s">
        <v>1055</v>
      </c>
      <c r="X779" s="108">
        <v>42276</v>
      </c>
      <c r="Y779" s="107" t="b">
        <v>1</v>
      </c>
      <c r="Z779" s="107" t="s">
        <v>7410</v>
      </c>
      <c r="AA779" s="107" t="s">
        <v>6569</v>
      </c>
      <c r="AB779" s="107" t="s">
        <v>6569</v>
      </c>
      <c r="AC779" s="107" t="s">
        <v>6569</v>
      </c>
      <c r="AD779" s="107" t="s">
        <v>6569</v>
      </c>
      <c r="AE779" s="107" t="s">
        <v>6569</v>
      </c>
    </row>
    <row r="780" spans="2:31" outlineLevel="1">
      <c r="B780" s="24" t="s">
        <v>5234</v>
      </c>
      <c r="C780" s="24" t="s">
        <v>0</v>
      </c>
      <c r="D780" s="24" t="s">
        <v>57</v>
      </c>
      <c r="E780" s="24" t="s">
        <v>47</v>
      </c>
      <c r="F780" s="24" t="s">
        <v>47</v>
      </c>
      <c r="G780" s="24">
        <v>-50</v>
      </c>
      <c r="H780" s="24" t="s">
        <v>3008</v>
      </c>
      <c r="I780" s="24" t="s">
        <v>3370</v>
      </c>
      <c r="J780" s="24" t="s">
        <v>73</v>
      </c>
      <c r="K780" s="72" t="str">
        <f t="shared" si="25"/>
        <v>EUPM1515 ICPL Curncy</v>
      </c>
      <c r="L780" s="25" t="str">
        <f t="shared" si="26"/>
        <v>ICPL</v>
      </c>
      <c r="M780" s="26">
        <f t="shared" ca="1" si="26"/>
        <v>42276</v>
      </c>
      <c r="N780" s="25" t="b">
        <f t="shared" si="26"/>
        <v>1</v>
      </c>
      <c r="O780" s="84" t="e">
        <f ca="1">IF($N780,_xll.BDP($K780,O$4),"[DISABLED]")</f>
        <v>#NAME?</v>
      </c>
      <c r="P780" s="84" t="e">
        <f ca="1">IF($N780,_xll.BDP($K780,P$4),"[DISABLED]")</f>
        <v>#NAME?</v>
      </c>
      <c r="Q780" s="84" t="e">
        <f ca="1">IF($N780,_xll.BDP($K780,Q$4),"[DISABLED]")</f>
        <v>#NAME?</v>
      </c>
      <c r="R780" s="84" t="e">
        <f ca="1">IF($N780,_xll.BDH($K780,R$4,$M780),"[DISABLED]")</f>
        <v>#NAME?</v>
      </c>
      <c r="S780" s="84" t="e">
        <f ca="1">IF($N780,_xll.BDH($K780,S$4,$M780),"[DISABLED]")</f>
        <v>#NAME?</v>
      </c>
      <c r="T780" s="84" t="e">
        <f ca="1">IF($N780,_xll.BDH($K780,T$4,$M780),"[DISABLED]")</f>
        <v>#NAME?</v>
      </c>
      <c r="V780" s="106" t="s">
        <v>9342</v>
      </c>
      <c r="W780" s="107" t="s">
        <v>1055</v>
      </c>
      <c r="X780" s="108">
        <v>42276</v>
      </c>
      <c r="Y780" s="107" t="b">
        <v>1</v>
      </c>
      <c r="Z780" s="107" t="s">
        <v>7411</v>
      </c>
      <c r="AA780" s="107" t="s">
        <v>6569</v>
      </c>
      <c r="AB780" s="107" t="s">
        <v>6569</v>
      </c>
      <c r="AC780" s="107" t="s">
        <v>6569</v>
      </c>
      <c r="AD780" s="107" t="s">
        <v>6569</v>
      </c>
      <c r="AE780" s="107" t="s">
        <v>6569</v>
      </c>
    </row>
    <row r="781" spans="2:31" outlineLevel="1">
      <c r="B781" s="24" t="s">
        <v>5234</v>
      </c>
      <c r="C781" s="24" t="s">
        <v>0</v>
      </c>
      <c r="D781" s="24" t="s">
        <v>57</v>
      </c>
      <c r="E781" s="24" t="s">
        <v>47</v>
      </c>
      <c r="F781" s="24" t="s">
        <v>47</v>
      </c>
      <c r="G781" s="24">
        <v>-25</v>
      </c>
      <c r="H781" s="24" t="s">
        <v>3008</v>
      </c>
      <c r="I781" s="24" t="s">
        <v>3386</v>
      </c>
      <c r="J781" s="24" t="s">
        <v>73</v>
      </c>
      <c r="K781" s="72" t="str">
        <f t="shared" si="25"/>
        <v>EUPN1515 ICPL Curncy</v>
      </c>
      <c r="L781" s="25" t="str">
        <f t="shared" si="26"/>
        <v>ICPL</v>
      </c>
      <c r="M781" s="26">
        <f t="shared" ca="1" si="26"/>
        <v>42276</v>
      </c>
      <c r="N781" s="25" t="b">
        <f t="shared" si="26"/>
        <v>1</v>
      </c>
      <c r="O781" s="84" t="e">
        <f ca="1">IF($N781,_xll.BDP($K781,O$4),"[DISABLED]")</f>
        <v>#NAME?</v>
      </c>
      <c r="P781" s="84" t="e">
        <f ca="1">IF($N781,_xll.BDP($K781,P$4),"[DISABLED]")</f>
        <v>#NAME?</v>
      </c>
      <c r="Q781" s="84" t="e">
        <f ca="1">IF($N781,_xll.BDP($K781,Q$4),"[DISABLED]")</f>
        <v>#NAME?</v>
      </c>
      <c r="R781" s="84" t="e">
        <f ca="1">IF($N781,_xll.BDH($K781,R$4,$M781),"[DISABLED]")</f>
        <v>#NAME?</v>
      </c>
      <c r="S781" s="84" t="e">
        <f ca="1">IF($N781,_xll.BDH($K781,S$4,$M781),"[DISABLED]")</f>
        <v>#NAME?</v>
      </c>
      <c r="T781" s="84" t="e">
        <f ca="1">IF($N781,_xll.BDH($K781,T$4,$M781),"[DISABLED]")</f>
        <v>#NAME?</v>
      </c>
      <c r="V781" s="106" t="s">
        <v>9343</v>
      </c>
      <c r="W781" s="107" t="s">
        <v>1055</v>
      </c>
      <c r="X781" s="108">
        <v>42276</v>
      </c>
      <c r="Y781" s="107" t="b">
        <v>1</v>
      </c>
      <c r="Z781" s="107" t="s">
        <v>7412</v>
      </c>
      <c r="AA781" s="107" t="s">
        <v>6569</v>
      </c>
      <c r="AB781" s="107" t="s">
        <v>6569</v>
      </c>
      <c r="AC781" s="107" t="s">
        <v>6569</v>
      </c>
      <c r="AD781" s="107" t="s">
        <v>6569</v>
      </c>
      <c r="AE781" s="107" t="s">
        <v>6569</v>
      </c>
    </row>
    <row r="782" spans="2:31" outlineLevel="1">
      <c r="B782" s="24" t="s">
        <v>5234</v>
      </c>
      <c r="C782" s="24" t="s">
        <v>0</v>
      </c>
      <c r="D782" s="24" t="s">
        <v>57</v>
      </c>
      <c r="E782" s="24" t="s">
        <v>47</v>
      </c>
      <c r="F782" s="24" t="s">
        <v>47</v>
      </c>
      <c r="G782" s="24">
        <v>25</v>
      </c>
      <c r="H782" s="24" t="s">
        <v>3008</v>
      </c>
      <c r="I782" s="24" t="s">
        <v>3402</v>
      </c>
      <c r="J782" s="24" t="s">
        <v>73</v>
      </c>
      <c r="K782" s="72" t="str">
        <f t="shared" si="25"/>
        <v>EUPO1515 ICPL Curncy</v>
      </c>
      <c r="L782" s="25" t="str">
        <f t="shared" si="26"/>
        <v>ICPL</v>
      </c>
      <c r="M782" s="26">
        <f t="shared" ca="1" si="26"/>
        <v>42276</v>
      </c>
      <c r="N782" s="25" t="b">
        <f t="shared" si="26"/>
        <v>1</v>
      </c>
      <c r="O782" s="84" t="e">
        <f ca="1">IF($N782,_xll.BDP($K782,O$4),"[DISABLED]")</f>
        <v>#NAME?</v>
      </c>
      <c r="P782" s="84" t="e">
        <f ca="1">IF($N782,_xll.BDP($K782,P$4),"[DISABLED]")</f>
        <v>#NAME?</v>
      </c>
      <c r="Q782" s="84" t="e">
        <f ca="1">IF($N782,_xll.BDP($K782,Q$4),"[DISABLED]")</f>
        <v>#NAME?</v>
      </c>
      <c r="R782" s="84" t="e">
        <f ca="1">IF($N782,_xll.BDH($K782,R$4,$M782),"[DISABLED]")</f>
        <v>#NAME?</v>
      </c>
      <c r="S782" s="84" t="e">
        <f ca="1">IF($N782,_xll.BDH($K782,S$4,$M782),"[DISABLED]")</f>
        <v>#NAME?</v>
      </c>
      <c r="T782" s="84" t="e">
        <f ca="1">IF($N782,_xll.BDH($K782,T$4,$M782),"[DISABLED]")</f>
        <v>#NAME?</v>
      </c>
      <c r="V782" s="106" t="s">
        <v>9344</v>
      </c>
      <c r="W782" s="107" t="s">
        <v>1055</v>
      </c>
      <c r="X782" s="108">
        <v>42276</v>
      </c>
      <c r="Y782" s="107" t="b">
        <v>1</v>
      </c>
      <c r="Z782" s="107" t="s">
        <v>7413</v>
      </c>
      <c r="AA782" s="107" t="s">
        <v>6569</v>
      </c>
      <c r="AB782" s="107" t="s">
        <v>6569</v>
      </c>
      <c r="AC782" s="107" t="s">
        <v>6569</v>
      </c>
      <c r="AD782" s="107" t="s">
        <v>6569</v>
      </c>
      <c r="AE782" s="107" t="s">
        <v>6569</v>
      </c>
    </row>
    <row r="783" spans="2:31" outlineLevel="1">
      <c r="B783" s="24" t="s">
        <v>5234</v>
      </c>
      <c r="C783" s="24" t="s">
        <v>0</v>
      </c>
      <c r="D783" s="24" t="s">
        <v>57</v>
      </c>
      <c r="E783" s="24" t="s">
        <v>47</v>
      </c>
      <c r="F783" s="24" t="s">
        <v>47</v>
      </c>
      <c r="G783" s="24">
        <v>50</v>
      </c>
      <c r="H783" s="24" t="s">
        <v>3008</v>
      </c>
      <c r="I783" s="24" t="s">
        <v>3418</v>
      </c>
      <c r="J783" s="24" t="s">
        <v>73</v>
      </c>
      <c r="K783" s="72" t="str">
        <f t="shared" si="25"/>
        <v>EUPP1515 ICPL Curncy</v>
      </c>
      <c r="L783" s="25" t="str">
        <f t="shared" si="26"/>
        <v>ICPL</v>
      </c>
      <c r="M783" s="26">
        <f t="shared" ca="1" si="26"/>
        <v>42276</v>
      </c>
      <c r="N783" s="25" t="b">
        <f t="shared" si="26"/>
        <v>1</v>
      </c>
      <c r="O783" s="84" t="e">
        <f ca="1">IF($N783,_xll.BDP($K783,O$4),"[DISABLED]")</f>
        <v>#NAME?</v>
      </c>
      <c r="P783" s="84" t="e">
        <f ca="1">IF($N783,_xll.BDP($K783,P$4),"[DISABLED]")</f>
        <v>#NAME?</v>
      </c>
      <c r="Q783" s="84" t="e">
        <f ca="1">IF($N783,_xll.BDP($K783,Q$4),"[DISABLED]")</f>
        <v>#NAME?</v>
      </c>
      <c r="R783" s="84" t="e">
        <f ca="1">IF($N783,_xll.BDH($K783,R$4,$M783),"[DISABLED]")</f>
        <v>#NAME?</v>
      </c>
      <c r="S783" s="84" t="e">
        <f ca="1">IF($N783,_xll.BDH($K783,S$4,$M783),"[DISABLED]")</f>
        <v>#NAME?</v>
      </c>
      <c r="T783" s="84" t="e">
        <f ca="1">IF($N783,_xll.BDH($K783,T$4,$M783),"[DISABLED]")</f>
        <v>#NAME?</v>
      </c>
      <c r="V783" s="106" t="s">
        <v>9345</v>
      </c>
      <c r="W783" s="107" t="s">
        <v>1055</v>
      </c>
      <c r="X783" s="108">
        <v>42276</v>
      </c>
      <c r="Y783" s="107" t="b">
        <v>1</v>
      </c>
      <c r="Z783" s="107" t="s">
        <v>7414</v>
      </c>
      <c r="AA783" s="107" t="s">
        <v>6569</v>
      </c>
      <c r="AB783" s="107" t="s">
        <v>6569</v>
      </c>
      <c r="AC783" s="107" t="s">
        <v>6569</v>
      </c>
      <c r="AD783" s="107" t="s">
        <v>6569</v>
      </c>
      <c r="AE783" s="107" t="s">
        <v>6569</v>
      </c>
    </row>
    <row r="784" spans="2:31" outlineLevel="1">
      <c r="B784" s="24" t="s">
        <v>5234</v>
      </c>
      <c r="C784" s="24" t="s">
        <v>0</v>
      </c>
      <c r="D784" s="24" t="s">
        <v>57</v>
      </c>
      <c r="E784" s="24" t="s">
        <v>47</v>
      </c>
      <c r="F784" s="24" t="s">
        <v>47</v>
      </c>
      <c r="G784" s="24">
        <v>100</v>
      </c>
      <c r="H784" s="24" t="s">
        <v>3008</v>
      </c>
      <c r="I784" s="24" t="s">
        <v>3434</v>
      </c>
      <c r="J784" s="24" t="s">
        <v>73</v>
      </c>
      <c r="K784" s="72" t="str">
        <f t="shared" si="25"/>
        <v>EUPQ1515 ICPL Curncy</v>
      </c>
      <c r="L784" s="25" t="str">
        <f t="shared" si="26"/>
        <v>ICPL</v>
      </c>
      <c r="M784" s="26">
        <f t="shared" ca="1" si="26"/>
        <v>42276</v>
      </c>
      <c r="N784" s="25" t="b">
        <f t="shared" si="26"/>
        <v>1</v>
      </c>
      <c r="O784" s="84" t="e">
        <f ca="1">IF($N784,_xll.BDP($K784,O$4),"[DISABLED]")</f>
        <v>#NAME?</v>
      </c>
      <c r="P784" s="84" t="e">
        <f ca="1">IF($N784,_xll.BDP($K784,P$4),"[DISABLED]")</f>
        <v>#NAME?</v>
      </c>
      <c r="Q784" s="84" t="e">
        <f ca="1">IF($N784,_xll.BDP($K784,Q$4),"[DISABLED]")</f>
        <v>#NAME?</v>
      </c>
      <c r="R784" s="84" t="e">
        <f ca="1">IF($N784,_xll.BDH($K784,R$4,$M784),"[DISABLED]")</f>
        <v>#NAME?</v>
      </c>
      <c r="S784" s="84" t="e">
        <f ca="1">IF($N784,_xll.BDH($K784,S$4,$M784),"[DISABLED]")</f>
        <v>#NAME?</v>
      </c>
      <c r="T784" s="84" t="e">
        <f ca="1">IF($N784,_xll.BDH($K784,T$4,$M784),"[DISABLED]")</f>
        <v>#NAME?</v>
      </c>
      <c r="V784" s="106" t="s">
        <v>9346</v>
      </c>
      <c r="W784" s="107" t="s">
        <v>1055</v>
      </c>
      <c r="X784" s="108">
        <v>42276</v>
      </c>
      <c r="Y784" s="107" t="b">
        <v>1</v>
      </c>
      <c r="Z784" s="107" t="s">
        <v>7415</v>
      </c>
      <c r="AA784" s="107" t="s">
        <v>6569</v>
      </c>
      <c r="AB784" s="107" t="s">
        <v>6569</v>
      </c>
      <c r="AC784" s="107" t="s">
        <v>6569</v>
      </c>
      <c r="AD784" s="107" t="s">
        <v>6569</v>
      </c>
      <c r="AE784" s="107" t="s">
        <v>6569</v>
      </c>
    </row>
    <row r="785" spans="2:31" outlineLevel="1">
      <c r="B785" s="24" t="s">
        <v>5234</v>
      </c>
      <c r="C785" s="24" t="s">
        <v>0</v>
      </c>
      <c r="D785" s="24" t="s">
        <v>57</v>
      </c>
      <c r="E785" s="24" t="s">
        <v>47</v>
      </c>
      <c r="F785" s="24" t="s">
        <v>47</v>
      </c>
      <c r="G785" s="24">
        <v>200</v>
      </c>
      <c r="H785" s="24" t="s">
        <v>3008</v>
      </c>
      <c r="I785" s="24" t="s">
        <v>3450</v>
      </c>
      <c r="J785" s="24" t="s">
        <v>73</v>
      </c>
      <c r="K785" s="72" t="str">
        <f t="shared" si="25"/>
        <v>EUPR1515 ICPL Curncy</v>
      </c>
      <c r="L785" s="25" t="str">
        <f t="shared" si="26"/>
        <v>ICPL</v>
      </c>
      <c r="M785" s="26">
        <f t="shared" ca="1" si="26"/>
        <v>42276</v>
      </c>
      <c r="N785" s="25" t="b">
        <f t="shared" si="26"/>
        <v>1</v>
      </c>
      <c r="O785" s="84" t="e">
        <f ca="1">IF($N785,_xll.BDP($K785,O$4),"[DISABLED]")</f>
        <v>#NAME?</v>
      </c>
      <c r="P785" s="84" t="e">
        <f ca="1">IF($N785,_xll.BDP($K785,P$4),"[DISABLED]")</f>
        <v>#NAME?</v>
      </c>
      <c r="Q785" s="84" t="e">
        <f ca="1">IF($N785,_xll.BDP($K785,Q$4),"[DISABLED]")</f>
        <v>#NAME?</v>
      </c>
      <c r="R785" s="84" t="e">
        <f ca="1">IF($N785,_xll.BDH($K785,R$4,$M785),"[DISABLED]")</f>
        <v>#NAME?</v>
      </c>
      <c r="S785" s="84" t="e">
        <f ca="1">IF($N785,_xll.BDH($K785,S$4,$M785),"[DISABLED]")</f>
        <v>#NAME?</v>
      </c>
      <c r="T785" s="84" t="e">
        <f ca="1">IF($N785,_xll.BDH($K785,T$4,$M785),"[DISABLED]")</f>
        <v>#NAME?</v>
      </c>
      <c r="V785" s="106" t="s">
        <v>9347</v>
      </c>
      <c r="W785" s="107" t="s">
        <v>1055</v>
      </c>
      <c r="X785" s="108">
        <v>42276</v>
      </c>
      <c r="Y785" s="107" t="b">
        <v>1</v>
      </c>
      <c r="Z785" s="107" t="s">
        <v>7416</v>
      </c>
      <c r="AA785" s="107" t="s">
        <v>6569</v>
      </c>
      <c r="AB785" s="107" t="s">
        <v>6569</v>
      </c>
      <c r="AC785" s="107" t="s">
        <v>6569</v>
      </c>
      <c r="AD785" s="107" t="s">
        <v>6569</v>
      </c>
      <c r="AE785" s="107" t="s">
        <v>6569</v>
      </c>
    </row>
    <row r="786" spans="2:31" outlineLevel="1">
      <c r="K786" s="72"/>
      <c r="L786" s="25"/>
      <c r="M786" s="26"/>
      <c r="N786" s="25"/>
      <c r="O786" s="84"/>
      <c r="P786" s="84"/>
      <c r="Q786" s="84"/>
      <c r="R786" s="84"/>
      <c r="S786" s="84"/>
      <c r="T786" s="84"/>
      <c r="V786" s="106"/>
      <c r="W786" s="107"/>
      <c r="X786" s="108"/>
      <c r="Y786" s="107"/>
      <c r="Z786" s="107"/>
      <c r="AA786" s="107"/>
      <c r="AB786" s="107"/>
      <c r="AC786" s="107"/>
      <c r="AD786" s="107"/>
      <c r="AE786" s="107"/>
    </row>
    <row r="787" spans="2:31" outlineLevel="1">
      <c r="B787" s="24" t="s">
        <v>5234</v>
      </c>
      <c r="C787" s="24" t="s">
        <v>0</v>
      </c>
      <c r="D787" s="24" t="s">
        <v>57</v>
      </c>
      <c r="E787" s="24" t="s">
        <v>48</v>
      </c>
      <c r="F787" s="24" t="s">
        <v>209</v>
      </c>
      <c r="G787" s="24">
        <v>-200</v>
      </c>
      <c r="H787" s="24" t="s">
        <v>3008</v>
      </c>
      <c r="I787" s="24" t="s">
        <v>3014</v>
      </c>
      <c r="J787" s="24" t="s">
        <v>73</v>
      </c>
      <c r="K787" s="72" t="str">
        <f t="shared" si="25"/>
        <v>EUPKA20 ICPL Curncy</v>
      </c>
      <c r="L787" s="25" t="str">
        <f t="shared" si="26"/>
        <v>ICPL</v>
      </c>
      <c r="M787" s="26">
        <f t="shared" ca="1" si="26"/>
        <v>42276</v>
      </c>
      <c r="N787" s="25" t="b">
        <f t="shared" si="26"/>
        <v>1</v>
      </c>
      <c r="O787" s="84" t="e">
        <f ca="1">IF($N787,_xll.BDP($K787,O$4),"[DISABLED]")</f>
        <v>#NAME?</v>
      </c>
      <c r="P787" s="84" t="e">
        <f ca="1">IF($N787,_xll.BDP($K787,P$4),"[DISABLED]")</f>
        <v>#NAME?</v>
      </c>
      <c r="Q787" s="84" t="e">
        <f ca="1">IF($N787,_xll.BDP($K787,Q$4),"[DISABLED]")</f>
        <v>#NAME?</v>
      </c>
      <c r="R787" s="84" t="e">
        <f ca="1">IF($N787,_xll.BDH($K787,R$4,$M787),"[DISABLED]")</f>
        <v>#NAME?</v>
      </c>
      <c r="S787" s="84" t="e">
        <f ca="1">IF($N787,_xll.BDH($K787,S$4,$M787),"[DISABLED]")</f>
        <v>#NAME?</v>
      </c>
      <c r="T787" s="84" t="e">
        <f ca="1">IF($N787,_xll.BDH($K787,T$4,$M787),"[DISABLED]")</f>
        <v>#NAME?</v>
      </c>
      <c r="V787" s="106" t="s">
        <v>9348</v>
      </c>
      <c r="W787" s="107" t="s">
        <v>1055</v>
      </c>
      <c r="X787" s="108">
        <v>42276</v>
      </c>
      <c r="Y787" s="107" t="b">
        <v>1</v>
      </c>
      <c r="Z787" s="107" t="s">
        <v>7417</v>
      </c>
      <c r="AA787" s="107" t="s">
        <v>6569</v>
      </c>
      <c r="AB787" s="107" t="s">
        <v>6569</v>
      </c>
      <c r="AC787" s="107" t="s">
        <v>6569</v>
      </c>
      <c r="AD787" s="107" t="s">
        <v>6569</v>
      </c>
      <c r="AE787" s="107" t="s">
        <v>6569</v>
      </c>
    </row>
    <row r="788" spans="2:31" outlineLevel="1">
      <c r="B788" s="24" t="s">
        <v>5234</v>
      </c>
      <c r="C788" s="24" t="s">
        <v>0</v>
      </c>
      <c r="D788" s="24" t="s">
        <v>57</v>
      </c>
      <c r="E788" s="24" t="s">
        <v>48</v>
      </c>
      <c r="F788" s="24" t="s">
        <v>209</v>
      </c>
      <c r="G788" s="24">
        <v>-100</v>
      </c>
      <c r="H788" s="24" t="s">
        <v>3008</v>
      </c>
      <c r="I788" s="24" t="s">
        <v>3034</v>
      </c>
      <c r="J788" s="24" t="s">
        <v>73</v>
      </c>
      <c r="K788" s="72" t="str">
        <f t="shared" si="25"/>
        <v>EUPLA20 ICPL Curncy</v>
      </c>
      <c r="L788" s="25" t="str">
        <f t="shared" si="26"/>
        <v>ICPL</v>
      </c>
      <c r="M788" s="26">
        <f t="shared" ca="1" si="26"/>
        <v>42276</v>
      </c>
      <c r="N788" s="25" t="b">
        <f t="shared" si="26"/>
        <v>1</v>
      </c>
      <c r="O788" s="84" t="e">
        <f ca="1">IF($N788,_xll.BDP($K788,O$4),"[DISABLED]")</f>
        <v>#NAME?</v>
      </c>
      <c r="P788" s="84" t="e">
        <f ca="1">IF($N788,_xll.BDP($K788,P$4),"[DISABLED]")</f>
        <v>#NAME?</v>
      </c>
      <c r="Q788" s="84" t="e">
        <f ca="1">IF($N788,_xll.BDP($K788,Q$4),"[DISABLED]")</f>
        <v>#NAME?</v>
      </c>
      <c r="R788" s="84" t="e">
        <f ca="1">IF($N788,_xll.BDH($K788,R$4,$M788),"[DISABLED]")</f>
        <v>#NAME?</v>
      </c>
      <c r="S788" s="84" t="e">
        <f ca="1">IF($N788,_xll.BDH($K788,S$4,$M788),"[DISABLED]")</f>
        <v>#NAME?</v>
      </c>
      <c r="T788" s="84" t="e">
        <f ca="1">IF($N788,_xll.BDH($K788,T$4,$M788),"[DISABLED]")</f>
        <v>#NAME?</v>
      </c>
      <c r="V788" s="106" t="s">
        <v>9349</v>
      </c>
      <c r="W788" s="107" t="s">
        <v>1055</v>
      </c>
      <c r="X788" s="108">
        <v>42276</v>
      </c>
      <c r="Y788" s="107" t="b">
        <v>1</v>
      </c>
      <c r="Z788" s="107" t="s">
        <v>7418</v>
      </c>
      <c r="AA788" s="107" t="s">
        <v>6569</v>
      </c>
      <c r="AB788" s="107" t="s">
        <v>6569</v>
      </c>
      <c r="AC788" s="107" t="s">
        <v>6569</v>
      </c>
      <c r="AD788" s="107" t="s">
        <v>6569</v>
      </c>
      <c r="AE788" s="107" t="s">
        <v>6569</v>
      </c>
    </row>
    <row r="789" spans="2:31" outlineLevel="1">
      <c r="B789" s="24" t="s">
        <v>5234</v>
      </c>
      <c r="C789" s="24" t="s">
        <v>0</v>
      </c>
      <c r="D789" s="24" t="s">
        <v>57</v>
      </c>
      <c r="E789" s="24" t="s">
        <v>48</v>
      </c>
      <c r="F789" s="24" t="s">
        <v>209</v>
      </c>
      <c r="G789" s="24">
        <v>-50</v>
      </c>
      <c r="H789" s="24" t="s">
        <v>3008</v>
      </c>
      <c r="I789" s="24" t="s">
        <v>3054</v>
      </c>
      <c r="J789" s="24" t="s">
        <v>73</v>
      </c>
      <c r="K789" s="72" t="str">
        <f t="shared" si="25"/>
        <v>EUPMA20 ICPL Curncy</v>
      </c>
      <c r="L789" s="25" t="str">
        <f t="shared" si="26"/>
        <v>ICPL</v>
      </c>
      <c r="M789" s="26">
        <f t="shared" ca="1" si="26"/>
        <v>42276</v>
      </c>
      <c r="N789" s="25" t="b">
        <f t="shared" si="26"/>
        <v>1</v>
      </c>
      <c r="O789" s="84" t="e">
        <f ca="1">IF($N789,_xll.BDP($K789,O$4),"[DISABLED]")</f>
        <v>#NAME?</v>
      </c>
      <c r="P789" s="84" t="e">
        <f ca="1">IF($N789,_xll.BDP($K789,P$4),"[DISABLED]")</f>
        <v>#NAME?</v>
      </c>
      <c r="Q789" s="84" t="e">
        <f ca="1">IF($N789,_xll.BDP($K789,Q$4),"[DISABLED]")</f>
        <v>#NAME?</v>
      </c>
      <c r="R789" s="84" t="e">
        <f ca="1">IF($N789,_xll.BDH($K789,R$4,$M789),"[DISABLED]")</f>
        <v>#NAME?</v>
      </c>
      <c r="S789" s="84" t="e">
        <f ca="1">IF($N789,_xll.BDH($K789,S$4,$M789),"[DISABLED]")</f>
        <v>#NAME?</v>
      </c>
      <c r="T789" s="84" t="e">
        <f ca="1">IF($N789,_xll.BDH($K789,T$4,$M789),"[DISABLED]")</f>
        <v>#NAME?</v>
      </c>
      <c r="V789" s="106" t="s">
        <v>9350</v>
      </c>
      <c r="W789" s="107" t="s">
        <v>1055</v>
      </c>
      <c r="X789" s="108">
        <v>42276</v>
      </c>
      <c r="Y789" s="107" t="b">
        <v>1</v>
      </c>
      <c r="Z789" s="107" t="s">
        <v>7419</v>
      </c>
      <c r="AA789" s="107" t="s">
        <v>6569</v>
      </c>
      <c r="AB789" s="107" t="s">
        <v>6569</v>
      </c>
      <c r="AC789" s="107" t="s">
        <v>6569</v>
      </c>
      <c r="AD789" s="107" t="s">
        <v>6569</v>
      </c>
      <c r="AE789" s="107" t="s">
        <v>6569</v>
      </c>
    </row>
    <row r="790" spans="2:31" outlineLevel="1">
      <c r="B790" s="24" t="s">
        <v>5234</v>
      </c>
      <c r="C790" s="24" t="s">
        <v>0</v>
      </c>
      <c r="D790" s="24" t="s">
        <v>57</v>
      </c>
      <c r="E790" s="24" t="s">
        <v>48</v>
      </c>
      <c r="F790" s="24" t="s">
        <v>209</v>
      </c>
      <c r="G790" s="24">
        <v>-25</v>
      </c>
      <c r="H790" s="24" t="s">
        <v>3008</v>
      </c>
      <c r="I790" s="24" t="s">
        <v>3074</v>
      </c>
      <c r="J790" s="24" t="s">
        <v>73</v>
      </c>
      <c r="K790" s="72" t="str">
        <f t="shared" si="25"/>
        <v>EUPNA20 ICPL Curncy</v>
      </c>
      <c r="L790" s="25" t="str">
        <f t="shared" si="26"/>
        <v>ICPL</v>
      </c>
      <c r="M790" s="26">
        <f t="shared" ca="1" si="26"/>
        <v>42276</v>
      </c>
      <c r="N790" s="25" t="b">
        <f t="shared" si="26"/>
        <v>1</v>
      </c>
      <c r="O790" s="84" t="e">
        <f ca="1">IF($N790,_xll.BDP($K790,O$4),"[DISABLED]")</f>
        <v>#NAME?</v>
      </c>
      <c r="P790" s="84" t="e">
        <f ca="1">IF($N790,_xll.BDP($K790,P$4),"[DISABLED]")</f>
        <v>#NAME?</v>
      </c>
      <c r="Q790" s="84" t="e">
        <f ca="1">IF($N790,_xll.BDP($K790,Q$4),"[DISABLED]")</f>
        <v>#NAME?</v>
      </c>
      <c r="R790" s="84" t="e">
        <f ca="1">IF($N790,_xll.BDH($K790,R$4,$M790),"[DISABLED]")</f>
        <v>#NAME?</v>
      </c>
      <c r="S790" s="84" t="e">
        <f ca="1">IF($N790,_xll.BDH($K790,S$4,$M790),"[DISABLED]")</f>
        <v>#NAME?</v>
      </c>
      <c r="T790" s="84" t="e">
        <f ca="1">IF($N790,_xll.BDH($K790,T$4,$M790),"[DISABLED]")</f>
        <v>#NAME?</v>
      </c>
      <c r="V790" s="106" t="s">
        <v>9351</v>
      </c>
      <c r="W790" s="107" t="s">
        <v>1055</v>
      </c>
      <c r="X790" s="108">
        <v>42276</v>
      </c>
      <c r="Y790" s="107" t="b">
        <v>1</v>
      </c>
      <c r="Z790" s="107" t="s">
        <v>7420</v>
      </c>
      <c r="AA790" s="107" t="s">
        <v>6569</v>
      </c>
      <c r="AB790" s="107" t="s">
        <v>6569</v>
      </c>
      <c r="AC790" s="107" t="s">
        <v>6569</v>
      </c>
      <c r="AD790" s="107" t="s">
        <v>6569</v>
      </c>
      <c r="AE790" s="107" t="s">
        <v>6569</v>
      </c>
    </row>
    <row r="791" spans="2:31" outlineLevel="1">
      <c r="B791" s="24" t="s">
        <v>5234</v>
      </c>
      <c r="C791" s="24" t="s">
        <v>0</v>
      </c>
      <c r="D791" s="24" t="s">
        <v>57</v>
      </c>
      <c r="E791" s="24" t="s">
        <v>48</v>
      </c>
      <c r="F791" s="24" t="s">
        <v>209</v>
      </c>
      <c r="G791" s="24">
        <v>25</v>
      </c>
      <c r="H791" s="24" t="s">
        <v>3008</v>
      </c>
      <c r="I791" s="24" t="s">
        <v>3094</v>
      </c>
      <c r="J791" s="24" t="s">
        <v>73</v>
      </c>
      <c r="K791" s="72" t="str">
        <f t="shared" si="25"/>
        <v>EUPOA20 ICPL Curncy</v>
      </c>
      <c r="L791" s="25" t="str">
        <f t="shared" si="26"/>
        <v>ICPL</v>
      </c>
      <c r="M791" s="26">
        <f t="shared" ca="1" si="26"/>
        <v>42276</v>
      </c>
      <c r="N791" s="25" t="b">
        <f t="shared" si="26"/>
        <v>1</v>
      </c>
      <c r="O791" s="84" t="e">
        <f ca="1">IF($N791,_xll.BDP($K791,O$4),"[DISABLED]")</f>
        <v>#NAME?</v>
      </c>
      <c r="P791" s="84" t="e">
        <f ca="1">IF($N791,_xll.BDP($K791,P$4),"[DISABLED]")</f>
        <v>#NAME?</v>
      </c>
      <c r="Q791" s="84" t="e">
        <f ca="1">IF($N791,_xll.BDP($K791,Q$4),"[DISABLED]")</f>
        <v>#NAME?</v>
      </c>
      <c r="R791" s="84" t="e">
        <f ca="1">IF($N791,_xll.BDH($K791,R$4,$M791),"[DISABLED]")</f>
        <v>#NAME?</v>
      </c>
      <c r="S791" s="84" t="e">
        <f ca="1">IF($N791,_xll.BDH($K791,S$4,$M791),"[DISABLED]")</f>
        <v>#NAME?</v>
      </c>
      <c r="T791" s="84" t="e">
        <f ca="1">IF($N791,_xll.BDH($K791,T$4,$M791),"[DISABLED]")</f>
        <v>#NAME?</v>
      </c>
      <c r="V791" s="106" t="s">
        <v>9352</v>
      </c>
      <c r="W791" s="107" t="s">
        <v>1055</v>
      </c>
      <c r="X791" s="108">
        <v>42276</v>
      </c>
      <c r="Y791" s="107" t="b">
        <v>1</v>
      </c>
      <c r="Z791" s="107" t="s">
        <v>7421</v>
      </c>
      <c r="AA791" s="107" t="s">
        <v>6569</v>
      </c>
      <c r="AB791" s="107" t="s">
        <v>6569</v>
      </c>
      <c r="AC791" s="107" t="s">
        <v>6569</v>
      </c>
      <c r="AD791" s="107" t="s">
        <v>6569</v>
      </c>
      <c r="AE791" s="107" t="s">
        <v>6569</v>
      </c>
    </row>
    <row r="792" spans="2:31" outlineLevel="1">
      <c r="B792" s="24" t="s">
        <v>5234</v>
      </c>
      <c r="C792" s="24" t="s">
        <v>0</v>
      </c>
      <c r="D792" s="24" t="s">
        <v>57</v>
      </c>
      <c r="E792" s="24" t="s">
        <v>48</v>
      </c>
      <c r="F792" s="24" t="s">
        <v>209</v>
      </c>
      <c r="G792" s="24">
        <v>50</v>
      </c>
      <c r="H792" s="24" t="s">
        <v>3008</v>
      </c>
      <c r="I792" s="24" t="s">
        <v>3114</v>
      </c>
      <c r="J792" s="24" t="s">
        <v>73</v>
      </c>
      <c r="K792" s="72" t="str">
        <f t="shared" si="25"/>
        <v>EUPPA20 ICPL Curncy</v>
      </c>
      <c r="L792" s="25" t="str">
        <f t="shared" si="26"/>
        <v>ICPL</v>
      </c>
      <c r="M792" s="26">
        <f t="shared" ca="1" si="26"/>
        <v>42276</v>
      </c>
      <c r="N792" s="25" t="b">
        <f t="shared" si="26"/>
        <v>1</v>
      </c>
      <c r="O792" s="84" t="e">
        <f ca="1">IF($N792,_xll.BDP($K792,O$4),"[DISABLED]")</f>
        <v>#NAME?</v>
      </c>
      <c r="P792" s="84" t="e">
        <f ca="1">IF($N792,_xll.BDP($K792,P$4),"[DISABLED]")</f>
        <v>#NAME?</v>
      </c>
      <c r="Q792" s="84" t="e">
        <f ca="1">IF($N792,_xll.BDP($K792,Q$4),"[DISABLED]")</f>
        <v>#NAME?</v>
      </c>
      <c r="R792" s="84" t="e">
        <f ca="1">IF($N792,_xll.BDH($K792,R$4,$M792),"[DISABLED]")</f>
        <v>#NAME?</v>
      </c>
      <c r="S792" s="84" t="e">
        <f ca="1">IF($N792,_xll.BDH($K792,S$4,$M792),"[DISABLED]")</f>
        <v>#NAME?</v>
      </c>
      <c r="T792" s="84" t="e">
        <f ca="1">IF($N792,_xll.BDH($K792,T$4,$M792),"[DISABLED]")</f>
        <v>#NAME?</v>
      </c>
      <c r="V792" s="106" t="s">
        <v>9353</v>
      </c>
      <c r="W792" s="107" t="s">
        <v>1055</v>
      </c>
      <c r="X792" s="108">
        <v>42276</v>
      </c>
      <c r="Y792" s="107" t="b">
        <v>1</v>
      </c>
      <c r="Z792" s="107" t="s">
        <v>7422</v>
      </c>
      <c r="AA792" s="107" t="s">
        <v>6569</v>
      </c>
      <c r="AB792" s="107" t="s">
        <v>6569</v>
      </c>
      <c r="AC792" s="107" t="s">
        <v>6569</v>
      </c>
      <c r="AD792" s="107" t="s">
        <v>6569</v>
      </c>
      <c r="AE792" s="107" t="s">
        <v>6569</v>
      </c>
    </row>
    <row r="793" spans="2:31" outlineLevel="1">
      <c r="B793" s="24" t="s">
        <v>5234</v>
      </c>
      <c r="C793" s="24" t="s">
        <v>0</v>
      </c>
      <c r="D793" s="24" t="s">
        <v>57</v>
      </c>
      <c r="E793" s="24" t="s">
        <v>48</v>
      </c>
      <c r="F793" s="24" t="s">
        <v>209</v>
      </c>
      <c r="G793" s="24">
        <v>100</v>
      </c>
      <c r="H793" s="24" t="s">
        <v>3008</v>
      </c>
      <c r="I793" s="24" t="s">
        <v>3134</v>
      </c>
      <c r="J793" s="24" t="s">
        <v>73</v>
      </c>
      <c r="K793" s="72" t="str">
        <f t="shared" si="25"/>
        <v>EUPQA20 ICPL Curncy</v>
      </c>
      <c r="L793" s="25" t="str">
        <f t="shared" si="26"/>
        <v>ICPL</v>
      </c>
      <c r="M793" s="26">
        <f t="shared" ca="1" si="26"/>
        <v>42276</v>
      </c>
      <c r="N793" s="25" t="b">
        <f t="shared" si="26"/>
        <v>1</v>
      </c>
      <c r="O793" s="84" t="e">
        <f ca="1">IF($N793,_xll.BDP($K793,O$4),"[DISABLED]")</f>
        <v>#NAME?</v>
      </c>
      <c r="P793" s="84" t="e">
        <f ca="1">IF($N793,_xll.BDP($K793,P$4),"[DISABLED]")</f>
        <v>#NAME?</v>
      </c>
      <c r="Q793" s="84" t="e">
        <f ca="1">IF($N793,_xll.BDP($K793,Q$4),"[DISABLED]")</f>
        <v>#NAME?</v>
      </c>
      <c r="R793" s="84" t="e">
        <f ca="1">IF($N793,_xll.BDH($K793,R$4,$M793),"[DISABLED]")</f>
        <v>#NAME?</v>
      </c>
      <c r="S793" s="84" t="e">
        <f ca="1">IF($N793,_xll.BDH($K793,S$4,$M793),"[DISABLED]")</f>
        <v>#NAME?</v>
      </c>
      <c r="T793" s="84" t="e">
        <f ca="1">IF($N793,_xll.BDH($K793,T$4,$M793),"[DISABLED]")</f>
        <v>#NAME?</v>
      </c>
      <c r="V793" s="106" t="s">
        <v>9354</v>
      </c>
      <c r="W793" s="107" t="s">
        <v>1055</v>
      </c>
      <c r="X793" s="108">
        <v>42276</v>
      </c>
      <c r="Y793" s="107" t="b">
        <v>1</v>
      </c>
      <c r="Z793" s="107" t="s">
        <v>7423</v>
      </c>
      <c r="AA793" s="107" t="s">
        <v>6569</v>
      </c>
      <c r="AB793" s="107" t="s">
        <v>6569</v>
      </c>
      <c r="AC793" s="107" t="s">
        <v>6569</v>
      </c>
      <c r="AD793" s="107" t="s">
        <v>6569</v>
      </c>
      <c r="AE793" s="107" t="s">
        <v>6569</v>
      </c>
    </row>
    <row r="794" spans="2:31" outlineLevel="1">
      <c r="B794" s="24" t="s">
        <v>5234</v>
      </c>
      <c r="C794" s="24" t="s">
        <v>0</v>
      </c>
      <c r="D794" s="24" t="s">
        <v>57</v>
      </c>
      <c r="E794" s="24" t="s">
        <v>48</v>
      </c>
      <c r="F794" s="24" t="s">
        <v>209</v>
      </c>
      <c r="G794" s="24">
        <v>200</v>
      </c>
      <c r="H794" s="24" t="s">
        <v>3008</v>
      </c>
      <c r="I794" s="24" t="s">
        <v>3154</v>
      </c>
      <c r="J794" s="24" t="s">
        <v>73</v>
      </c>
      <c r="K794" s="72" t="str">
        <f t="shared" si="25"/>
        <v>EUPRA20 ICPL Curncy</v>
      </c>
      <c r="L794" s="25" t="str">
        <f t="shared" si="26"/>
        <v>ICPL</v>
      </c>
      <c r="M794" s="26">
        <f t="shared" ca="1" si="26"/>
        <v>42276</v>
      </c>
      <c r="N794" s="25" t="b">
        <f t="shared" si="26"/>
        <v>1</v>
      </c>
      <c r="O794" s="84" t="e">
        <f ca="1">IF($N794,_xll.BDP($K794,O$4),"[DISABLED]")</f>
        <v>#NAME?</v>
      </c>
      <c r="P794" s="84" t="e">
        <f ca="1">IF($N794,_xll.BDP($K794,P$4),"[DISABLED]")</f>
        <v>#NAME?</v>
      </c>
      <c r="Q794" s="84" t="e">
        <f ca="1">IF($N794,_xll.BDP($K794,Q$4),"[DISABLED]")</f>
        <v>#NAME?</v>
      </c>
      <c r="R794" s="84" t="e">
        <f ca="1">IF($N794,_xll.BDH($K794,R$4,$M794),"[DISABLED]")</f>
        <v>#NAME?</v>
      </c>
      <c r="S794" s="84" t="e">
        <f ca="1">IF($N794,_xll.BDH($K794,S$4,$M794),"[DISABLED]")</f>
        <v>#NAME?</v>
      </c>
      <c r="T794" s="84" t="e">
        <f ca="1">IF($N794,_xll.BDH($K794,T$4,$M794),"[DISABLED]")</f>
        <v>#NAME?</v>
      </c>
      <c r="V794" s="106" t="s">
        <v>9355</v>
      </c>
      <c r="W794" s="107" t="s">
        <v>1055</v>
      </c>
      <c r="X794" s="108">
        <v>42276</v>
      </c>
      <c r="Y794" s="107" t="b">
        <v>1</v>
      </c>
      <c r="Z794" s="107" t="s">
        <v>7424</v>
      </c>
      <c r="AA794" s="107" t="s">
        <v>6569</v>
      </c>
      <c r="AB794" s="107" t="s">
        <v>6569</v>
      </c>
      <c r="AC794" s="107" t="s">
        <v>6569</v>
      </c>
      <c r="AD794" s="107" t="s">
        <v>6569</v>
      </c>
      <c r="AE794" s="107" t="s">
        <v>6569</v>
      </c>
    </row>
    <row r="795" spans="2:31" outlineLevel="1">
      <c r="K795" s="72"/>
      <c r="L795" s="25"/>
      <c r="M795" s="26"/>
      <c r="N795" s="25"/>
      <c r="O795" s="84"/>
      <c r="P795" s="84"/>
      <c r="Q795" s="84"/>
      <c r="R795" s="84"/>
      <c r="S795" s="84"/>
      <c r="T795" s="84"/>
      <c r="V795" s="106"/>
      <c r="W795" s="107"/>
      <c r="X795" s="108"/>
      <c r="Y795" s="107"/>
      <c r="Z795" s="107"/>
      <c r="AA795" s="107"/>
      <c r="AB795" s="107"/>
      <c r="AC795" s="107"/>
      <c r="AD795" s="107"/>
      <c r="AE795" s="107"/>
    </row>
    <row r="796" spans="2:31" outlineLevel="1">
      <c r="B796" s="24" t="s">
        <v>5234</v>
      </c>
      <c r="C796" s="24" t="s">
        <v>0</v>
      </c>
      <c r="D796" s="24" t="s">
        <v>57</v>
      </c>
      <c r="E796" s="24" t="s">
        <v>48</v>
      </c>
      <c r="F796" s="24" t="s">
        <v>54</v>
      </c>
      <c r="G796" s="24">
        <v>-200</v>
      </c>
      <c r="H796" s="24" t="s">
        <v>3008</v>
      </c>
      <c r="I796" s="24" t="s">
        <v>3021</v>
      </c>
      <c r="J796" s="24" t="s">
        <v>73</v>
      </c>
      <c r="K796" s="72" t="str">
        <f t="shared" si="25"/>
        <v>EUPKC20 ICPL Curncy</v>
      </c>
      <c r="L796" s="25" t="str">
        <f t="shared" si="26"/>
        <v>ICPL</v>
      </c>
      <c r="M796" s="26">
        <f t="shared" ca="1" si="26"/>
        <v>42276</v>
      </c>
      <c r="N796" s="25" t="b">
        <f t="shared" si="26"/>
        <v>1</v>
      </c>
      <c r="O796" s="84" t="e">
        <f ca="1">IF($N796,_xll.BDP($K796,O$4),"[DISABLED]")</f>
        <v>#NAME?</v>
      </c>
      <c r="P796" s="84" t="e">
        <f ca="1">IF($N796,_xll.BDP($K796,P$4),"[DISABLED]")</f>
        <v>#NAME?</v>
      </c>
      <c r="Q796" s="84" t="e">
        <f ca="1">IF($N796,_xll.BDP($K796,Q$4),"[DISABLED]")</f>
        <v>#NAME?</v>
      </c>
      <c r="R796" s="84" t="e">
        <f ca="1">IF($N796,_xll.BDH($K796,R$4,$M796),"[DISABLED]")</f>
        <v>#NAME?</v>
      </c>
      <c r="S796" s="84" t="e">
        <f ca="1">IF($N796,_xll.BDH($K796,S$4,$M796),"[DISABLED]")</f>
        <v>#NAME?</v>
      </c>
      <c r="T796" s="84" t="e">
        <f ca="1">IF($N796,_xll.BDH($K796,T$4,$M796),"[DISABLED]")</f>
        <v>#NAME?</v>
      </c>
      <c r="V796" s="106" t="s">
        <v>9356</v>
      </c>
      <c r="W796" s="107" t="s">
        <v>1055</v>
      </c>
      <c r="X796" s="108">
        <v>42276</v>
      </c>
      <c r="Y796" s="107" t="b">
        <v>1</v>
      </c>
      <c r="Z796" s="107" t="s">
        <v>7425</v>
      </c>
      <c r="AA796" s="107" t="s">
        <v>6569</v>
      </c>
      <c r="AB796" s="107" t="s">
        <v>6569</v>
      </c>
      <c r="AC796" s="107" t="s">
        <v>6569</v>
      </c>
      <c r="AD796" s="107" t="s">
        <v>6569</v>
      </c>
      <c r="AE796" s="107" t="s">
        <v>6569</v>
      </c>
    </row>
    <row r="797" spans="2:31" outlineLevel="1">
      <c r="B797" s="24" t="s">
        <v>5234</v>
      </c>
      <c r="C797" s="24" t="s">
        <v>0</v>
      </c>
      <c r="D797" s="24" t="s">
        <v>57</v>
      </c>
      <c r="E797" s="24" t="s">
        <v>48</v>
      </c>
      <c r="F797" s="24" t="s">
        <v>54</v>
      </c>
      <c r="G797" s="24">
        <v>-100</v>
      </c>
      <c r="H797" s="24" t="s">
        <v>3008</v>
      </c>
      <c r="I797" s="24" t="s">
        <v>3041</v>
      </c>
      <c r="J797" s="24" t="s">
        <v>73</v>
      </c>
      <c r="K797" s="72" t="str">
        <f t="shared" si="25"/>
        <v>EUPLC20 ICPL Curncy</v>
      </c>
      <c r="L797" s="25" t="str">
        <f t="shared" si="26"/>
        <v>ICPL</v>
      </c>
      <c r="M797" s="26">
        <f t="shared" ca="1" si="26"/>
        <v>42276</v>
      </c>
      <c r="N797" s="25" t="b">
        <f t="shared" si="26"/>
        <v>1</v>
      </c>
      <c r="O797" s="84" t="e">
        <f ca="1">IF($N797,_xll.BDP($K797,O$4),"[DISABLED]")</f>
        <v>#NAME?</v>
      </c>
      <c r="P797" s="84" t="e">
        <f ca="1">IF($N797,_xll.BDP($K797,P$4),"[DISABLED]")</f>
        <v>#NAME?</v>
      </c>
      <c r="Q797" s="84" t="e">
        <f ca="1">IF($N797,_xll.BDP($K797,Q$4),"[DISABLED]")</f>
        <v>#NAME?</v>
      </c>
      <c r="R797" s="84" t="e">
        <f ca="1">IF($N797,_xll.BDH($K797,R$4,$M797),"[DISABLED]")</f>
        <v>#NAME?</v>
      </c>
      <c r="S797" s="84" t="e">
        <f ca="1">IF($N797,_xll.BDH($K797,S$4,$M797),"[DISABLED]")</f>
        <v>#NAME?</v>
      </c>
      <c r="T797" s="84" t="e">
        <f ca="1">IF($N797,_xll.BDH($K797,T$4,$M797),"[DISABLED]")</f>
        <v>#NAME?</v>
      </c>
      <c r="V797" s="106" t="s">
        <v>9357</v>
      </c>
      <c r="W797" s="107" t="s">
        <v>1055</v>
      </c>
      <c r="X797" s="108">
        <v>42276</v>
      </c>
      <c r="Y797" s="107" t="b">
        <v>1</v>
      </c>
      <c r="Z797" s="107" t="s">
        <v>7426</v>
      </c>
      <c r="AA797" s="107" t="s">
        <v>6569</v>
      </c>
      <c r="AB797" s="107" t="s">
        <v>6569</v>
      </c>
      <c r="AC797" s="107" t="s">
        <v>6569</v>
      </c>
      <c r="AD797" s="107" t="s">
        <v>6569</v>
      </c>
      <c r="AE797" s="107" t="s">
        <v>6569</v>
      </c>
    </row>
    <row r="798" spans="2:31" outlineLevel="1">
      <c r="B798" s="24" t="s">
        <v>5234</v>
      </c>
      <c r="C798" s="24" t="s">
        <v>0</v>
      </c>
      <c r="D798" s="24" t="s">
        <v>57</v>
      </c>
      <c r="E798" s="24" t="s">
        <v>48</v>
      </c>
      <c r="F798" s="24" t="s">
        <v>54</v>
      </c>
      <c r="G798" s="24">
        <v>-50</v>
      </c>
      <c r="H798" s="24" t="s">
        <v>3008</v>
      </c>
      <c r="I798" s="24" t="s">
        <v>3061</v>
      </c>
      <c r="J798" s="24" t="s">
        <v>73</v>
      </c>
      <c r="K798" s="72" t="str">
        <f t="shared" si="25"/>
        <v>EUPMC20 ICPL Curncy</v>
      </c>
      <c r="L798" s="25" t="str">
        <f t="shared" si="26"/>
        <v>ICPL</v>
      </c>
      <c r="M798" s="26">
        <f t="shared" ca="1" si="26"/>
        <v>42276</v>
      </c>
      <c r="N798" s="25" t="b">
        <f t="shared" si="26"/>
        <v>1</v>
      </c>
      <c r="O798" s="84" t="e">
        <f ca="1">IF($N798,_xll.BDP($K798,O$4),"[DISABLED]")</f>
        <v>#NAME?</v>
      </c>
      <c r="P798" s="84" t="e">
        <f ca="1">IF($N798,_xll.BDP($K798,P$4),"[DISABLED]")</f>
        <v>#NAME?</v>
      </c>
      <c r="Q798" s="84" t="e">
        <f ca="1">IF($N798,_xll.BDP($K798,Q$4),"[DISABLED]")</f>
        <v>#NAME?</v>
      </c>
      <c r="R798" s="84" t="e">
        <f ca="1">IF($N798,_xll.BDH($K798,R$4,$M798),"[DISABLED]")</f>
        <v>#NAME?</v>
      </c>
      <c r="S798" s="84" t="e">
        <f ca="1">IF($N798,_xll.BDH($K798,S$4,$M798),"[DISABLED]")</f>
        <v>#NAME?</v>
      </c>
      <c r="T798" s="84" t="e">
        <f ca="1">IF($N798,_xll.BDH($K798,T$4,$M798),"[DISABLED]")</f>
        <v>#NAME?</v>
      </c>
      <c r="V798" s="106" t="s">
        <v>9358</v>
      </c>
      <c r="W798" s="107" t="s">
        <v>1055</v>
      </c>
      <c r="X798" s="108">
        <v>42276</v>
      </c>
      <c r="Y798" s="107" t="b">
        <v>1</v>
      </c>
      <c r="Z798" s="107" t="s">
        <v>7427</v>
      </c>
      <c r="AA798" s="107" t="s">
        <v>6569</v>
      </c>
      <c r="AB798" s="107" t="s">
        <v>6569</v>
      </c>
      <c r="AC798" s="107" t="s">
        <v>6569</v>
      </c>
      <c r="AD798" s="107" t="s">
        <v>6569</v>
      </c>
      <c r="AE798" s="107" t="s">
        <v>6569</v>
      </c>
    </row>
    <row r="799" spans="2:31" outlineLevel="1">
      <c r="B799" s="24" t="s">
        <v>5234</v>
      </c>
      <c r="C799" s="24" t="s">
        <v>0</v>
      </c>
      <c r="D799" s="24" t="s">
        <v>57</v>
      </c>
      <c r="E799" s="24" t="s">
        <v>48</v>
      </c>
      <c r="F799" s="24" t="s">
        <v>54</v>
      </c>
      <c r="G799" s="24">
        <v>-25</v>
      </c>
      <c r="H799" s="24" t="s">
        <v>3008</v>
      </c>
      <c r="I799" s="24" t="s">
        <v>3081</v>
      </c>
      <c r="J799" s="24" t="s">
        <v>73</v>
      </c>
      <c r="K799" s="72" t="str">
        <f t="shared" si="25"/>
        <v>EUPNC20 ICPL Curncy</v>
      </c>
      <c r="L799" s="25" t="str">
        <f t="shared" si="26"/>
        <v>ICPL</v>
      </c>
      <c r="M799" s="26">
        <f t="shared" ca="1" si="26"/>
        <v>42276</v>
      </c>
      <c r="N799" s="25" t="b">
        <f t="shared" si="26"/>
        <v>1</v>
      </c>
      <c r="O799" s="84" t="e">
        <f ca="1">IF($N799,_xll.BDP($K799,O$4),"[DISABLED]")</f>
        <v>#NAME?</v>
      </c>
      <c r="P799" s="84" t="e">
        <f ca="1">IF($N799,_xll.BDP($K799,P$4),"[DISABLED]")</f>
        <v>#NAME?</v>
      </c>
      <c r="Q799" s="84" t="e">
        <f ca="1">IF($N799,_xll.BDP($K799,Q$4),"[DISABLED]")</f>
        <v>#NAME?</v>
      </c>
      <c r="R799" s="84" t="e">
        <f ca="1">IF($N799,_xll.BDH($K799,R$4,$M799),"[DISABLED]")</f>
        <v>#NAME?</v>
      </c>
      <c r="S799" s="84" t="e">
        <f ca="1">IF($N799,_xll.BDH($K799,S$4,$M799),"[DISABLED]")</f>
        <v>#NAME?</v>
      </c>
      <c r="T799" s="84" t="e">
        <f ca="1">IF($N799,_xll.BDH($K799,T$4,$M799),"[DISABLED]")</f>
        <v>#NAME?</v>
      </c>
      <c r="V799" s="106" t="s">
        <v>9359</v>
      </c>
      <c r="W799" s="107" t="s">
        <v>1055</v>
      </c>
      <c r="X799" s="108">
        <v>42276</v>
      </c>
      <c r="Y799" s="107" t="b">
        <v>1</v>
      </c>
      <c r="Z799" s="107" t="s">
        <v>7428</v>
      </c>
      <c r="AA799" s="107" t="s">
        <v>6569</v>
      </c>
      <c r="AB799" s="107" t="s">
        <v>6569</v>
      </c>
      <c r="AC799" s="107" t="s">
        <v>6569</v>
      </c>
      <c r="AD799" s="107" t="s">
        <v>6569</v>
      </c>
      <c r="AE799" s="107" t="s">
        <v>6569</v>
      </c>
    </row>
    <row r="800" spans="2:31" outlineLevel="1">
      <c r="B800" s="24" t="s">
        <v>5234</v>
      </c>
      <c r="C800" s="24" t="s">
        <v>0</v>
      </c>
      <c r="D800" s="24" t="s">
        <v>57</v>
      </c>
      <c r="E800" s="24" t="s">
        <v>48</v>
      </c>
      <c r="F800" s="24" t="s">
        <v>54</v>
      </c>
      <c r="G800" s="24">
        <v>25</v>
      </c>
      <c r="H800" s="24" t="s">
        <v>3008</v>
      </c>
      <c r="I800" s="24" t="s">
        <v>3101</v>
      </c>
      <c r="J800" s="24" t="s">
        <v>73</v>
      </c>
      <c r="K800" s="72" t="str">
        <f t="shared" si="25"/>
        <v>EUPOC20 ICPL Curncy</v>
      </c>
      <c r="L800" s="25" t="str">
        <f t="shared" si="26"/>
        <v>ICPL</v>
      </c>
      <c r="M800" s="26">
        <f t="shared" ca="1" si="26"/>
        <v>42276</v>
      </c>
      <c r="N800" s="25" t="b">
        <f t="shared" si="26"/>
        <v>1</v>
      </c>
      <c r="O800" s="84" t="e">
        <f ca="1">IF($N800,_xll.BDP($K800,O$4),"[DISABLED]")</f>
        <v>#NAME?</v>
      </c>
      <c r="P800" s="84" t="e">
        <f ca="1">IF($N800,_xll.BDP($K800,P$4),"[DISABLED]")</f>
        <v>#NAME?</v>
      </c>
      <c r="Q800" s="84" t="e">
        <f ca="1">IF($N800,_xll.BDP($K800,Q$4),"[DISABLED]")</f>
        <v>#NAME?</v>
      </c>
      <c r="R800" s="84" t="e">
        <f ca="1">IF($N800,_xll.BDH($K800,R$4,$M800),"[DISABLED]")</f>
        <v>#NAME?</v>
      </c>
      <c r="S800" s="84" t="e">
        <f ca="1">IF($N800,_xll.BDH($K800,S$4,$M800),"[DISABLED]")</f>
        <v>#NAME?</v>
      </c>
      <c r="T800" s="84" t="e">
        <f ca="1">IF($N800,_xll.BDH($K800,T$4,$M800),"[DISABLED]")</f>
        <v>#NAME?</v>
      </c>
      <c r="V800" s="106" t="s">
        <v>9360</v>
      </c>
      <c r="W800" s="107" t="s">
        <v>1055</v>
      </c>
      <c r="X800" s="108">
        <v>42276</v>
      </c>
      <c r="Y800" s="107" t="b">
        <v>1</v>
      </c>
      <c r="Z800" s="107" t="s">
        <v>7429</v>
      </c>
      <c r="AA800" s="107" t="s">
        <v>6569</v>
      </c>
      <c r="AB800" s="107" t="s">
        <v>6569</v>
      </c>
      <c r="AC800" s="107" t="s">
        <v>6569</v>
      </c>
      <c r="AD800" s="107" t="s">
        <v>6569</v>
      </c>
      <c r="AE800" s="107" t="s">
        <v>6569</v>
      </c>
    </row>
    <row r="801" spans="2:31" outlineLevel="1">
      <c r="B801" s="24" t="s">
        <v>5234</v>
      </c>
      <c r="C801" s="24" t="s">
        <v>0</v>
      </c>
      <c r="D801" s="24" t="s">
        <v>57</v>
      </c>
      <c r="E801" s="24" t="s">
        <v>48</v>
      </c>
      <c r="F801" s="24" t="s">
        <v>54</v>
      </c>
      <c r="G801" s="24">
        <v>50</v>
      </c>
      <c r="H801" s="24" t="s">
        <v>3008</v>
      </c>
      <c r="I801" s="24" t="s">
        <v>3121</v>
      </c>
      <c r="J801" s="24" t="s">
        <v>73</v>
      </c>
      <c r="K801" s="72" t="str">
        <f t="shared" si="25"/>
        <v>EUPPC20 ICPL Curncy</v>
      </c>
      <c r="L801" s="25" t="str">
        <f t="shared" si="26"/>
        <v>ICPL</v>
      </c>
      <c r="M801" s="26">
        <f t="shared" ca="1" si="26"/>
        <v>42276</v>
      </c>
      <c r="N801" s="25" t="b">
        <f t="shared" si="26"/>
        <v>1</v>
      </c>
      <c r="O801" s="84" t="e">
        <f ca="1">IF($N801,_xll.BDP($K801,O$4),"[DISABLED]")</f>
        <v>#NAME?</v>
      </c>
      <c r="P801" s="84" t="e">
        <f ca="1">IF($N801,_xll.BDP($K801,P$4),"[DISABLED]")</f>
        <v>#NAME?</v>
      </c>
      <c r="Q801" s="84" t="e">
        <f ca="1">IF($N801,_xll.BDP($K801,Q$4),"[DISABLED]")</f>
        <v>#NAME?</v>
      </c>
      <c r="R801" s="84" t="e">
        <f ca="1">IF($N801,_xll.BDH($K801,R$4,$M801),"[DISABLED]")</f>
        <v>#NAME?</v>
      </c>
      <c r="S801" s="84" t="e">
        <f ca="1">IF($N801,_xll.BDH($K801,S$4,$M801),"[DISABLED]")</f>
        <v>#NAME?</v>
      </c>
      <c r="T801" s="84" t="e">
        <f ca="1">IF($N801,_xll.BDH($K801,T$4,$M801),"[DISABLED]")</f>
        <v>#NAME?</v>
      </c>
      <c r="V801" s="106" t="s">
        <v>9361</v>
      </c>
      <c r="W801" s="107" t="s">
        <v>1055</v>
      </c>
      <c r="X801" s="108">
        <v>42276</v>
      </c>
      <c r="Y801" s="107" t="b">
        <v>1</v>
      </c>
      <c r="Z801" s="107" t="s">
        <v>7430</v>
      </c>
      <c r="AA801" s="107" t="s">
        <v>6569</v>
      </c>
      <c r="AB801" s="107" t="s">
        <v>6569</v>
      </c>
      <c r="AC801" s="107" t="s">
        <v>6569</v>
      </c>
      <c r="AD801" s="107" t="s">
        <v>6569</v>
      </c>
      <c r="AE801" s="107" t="s">
        <v>6569</v>
      </c>
    </row>
    <row r="802" spans="2:31" outlineLevel="1">
      <c r="B802" s="24" t="s">
        <v>5234</v>
      </c>
      <c r="C802" s="24" t="s">
        <v>0</v>
      </c>
      <c r="D802" s="24" t="s">
        <v>57</v>
      </c>
      <c r="E802" s="24" t="s">
        <v>48</v>
      </c>
      <c r="F802" s="24" t="s">
        <v>54</v>
      </c>
      <c r="G802" s="24">
        <v>100</v>
      </c>
      <c r="H802" s="24" t="s">
        <v>3008</v>
      </c>
      <c r="I802" s="24" t="s">
        <v>3141</v>
      </c>
      <c r="J802" s="24" t="s">
        <v>73</v>
      </c>
      <c r="K802" s="72" t="str">
        <f t="shared" si="25"/>
        <v>EUPQC20 ICPL Curncy</v>
      </c>
      <c r="L802" s="25" t="str">
        <f t="shared" si="26"/>
        <v>ICPL</v>
      </c>
      <c r="M802" s="26">
        <f t="shared" ca="1" si="26"/>
        <v>42276</v>
      </c>
      <c r="N802" s="25" t="b">
        <f t="shared" si="26"/>
        <v>1</v>
      </c>
      <c r="O802" s="84" t="e">
        <f ca="1">IF($N802,_xll.BDP($K802,O$4),"[DISABLED]")</f>
        <v>#NAME?</v>
      </c>
      <c r="P802" s="84" t="e">
        <f ca="1">IF($N802,_xll.BDP($K802,P$4),"[DISABLED]")</f>
        <v>#NAME?</v>
      </c>
      <c r="Q802" s="84" t="e">
        <f ca="1">IF($N802,_xll.BDP($K802,Q$4),"[DISABLED]")</f>
        <v>#NAME?</v>
      </c>
      <c r="R802" s="84" t="e">
        <f ca="1">IF($N802,_xll.BDH($K802,R$4,$M802),"[DISABLED]")</f>
        <v>#NAME?</v>
      </c>
      <c r="S802" s="84" t="e">
        <f ca="1">IF($N802,_xll.BDH($K802,S$4,$M802),"[DISABLED]")</f>
        <v>#NAME?</v>
      </c>
      <c r="T802" s="84" t="e">
        <f ca="1">IF($N802,_xll.BDH($K802,T$4,$M802),"[DISABLED]")</f>
        <v>#NAME?</v>
      </c>
      <c r="V802" s="106" t="s">
        <v>9362</v>
      </c>
      <c r="W802" s="107" t="s">
        <v>1055</v>
      </c>
      <c r="X802" s="108">
        <v>42276</v>
      </c>
      <c r="Y802" s="107" t="b">
        <v>1</v>
      </c>
      <c r="Z802" s="107" t="s">
        <v>7431</v>
      </c>
      <c r="AA802" s="107" t="s">
        <v>6569</v>
      </c>
      <c r="AB802" s="107" t="s">
        <v>6569</v>
      </c>
      <c r="AC802" s="107" t="s">
        <v>6569</v>
      </c>
      <c r="AD802" s="107" t="s">
        <v>6569</v>
      </c>
      <c r="AE802" s="107" t="s">
        <v>6569</v>
      </c>
    </row>
    <row r="803" spans="2:31" outlineLevel="1">
      <c r="B803" s="24" t="s">
        <v>5234</v>
      </c>
      <c r="C803" s="24" t="s">
        <v>0</v>
      </c>
      <c r="D803" s="24" t="s">
        <v>57</v>
      </c>
      <c r="E803" s="24" t="s">
        <v>48</v>
      </c>
      <c r="F803" s="24" t="s">
        <v>54</v>
      </c>
      <c r="G803" s="24">
        <v>200</v>
      </c>
      <c r="H803" s="24" t="s">
        <v>3008</v>
      </c>
      <c r="I803" s="24" t="s">
        <v>3161</v>
      </c>
      <c r="J803" s="24" t="s">
        <v>73</v>
      </c>
      <c r="K803" s="72" t="str">
        <f t="shared" si="25"/>
        <v>EUPRC20 ICPL Curncy</v>
      </c>
      <c r="L803" s="25" t="str">
        <f t="shared" si="26"/>
        <v>ICPL</v>
      </c>
      <c r="M803" s="26">
        <f t="shared" ca="1" si="26"/>
        <v>42276</v>
      </c>
      <c r="N803" s="25" t="b">
        <f t="shared" si="26"/>
        <v>1</v>
      </c>
      <c r="O803" s="84" t="e">
        <f ca="1">IF($N803,_xll.BDP($K803,O$4),"[DISABLED]")</f>
        <v>#NAME?</v>
      </c>
      <c r="P803" s="84" t="e">
        <f ca="1">IF($N803,_xll.BDP($K803,P$4),"[DISABLED]")</f>
        <v>#NAME?</v>
      </c>
      <c r="Q803" s="84" t="e">
        <f ca="1">IF($N803,_xll.BDP($K803,Q$4),"[DISABLED]")</f>
        <v>#NAME?</v>
      </c>
      <c r="R803" s="84" t="e">
        <f ca="1">IF($N803,_xll.BDH($K803,R$4,$M803),"[DISABLED]")</f>
        <v>#NAME?</v>
      </c>
      <c r="S803" s="84" t="e">
        <f ca="1">IF($N803,_xll.BDH($K803,S$4,$M803),"[DISABLED]")</f>
        <v>#NAME?</v>
      </c>
      <c r="T803" s="84" t="e">
        <f ca="1">IF($N803,_xll.BDH($K803,T$4,$M803),"[DISABLED]")</f>
        <v>#NAME?</v>
      </c>
      <c r="V803" s="106" t="s">
        <v>9363</v>
      </c>
      <c r="W803" s="107" t="s">
        <v>1055</v>
      </c>
      <c r="X803" s="108">
        <v>42276</v>
      </c>
      <c r="Y803" s="107" t="b">
        <v>1</v>
      </c>
      <c r="Z803" s="107" t="s">
        <v>7432</v>
      </c>
      <c r="AA803" s="107" t="s">
        <v>6569</v>
      </c>
      <c r="AB803" s="107" t="s">
        <v>6569</v>
      </c>
      <c r="AC803" s="107" t="s">
        <v>6569</v>
      </c>
      <c r="AD803" s="107" t="s">
        <v>6569</v>
      </c>
      <c r="AE803" s="107" t="s">
        <v>6569</v>
      </c>
    </row>
    <row r="804" spans="2:31" outlineLevel="1">
      <c r="K804" s="72"/>
      <c r="L804" s="25"/>
      <c r="M804" s="26"/>
      <c r="N804" s="25"/>
      <c r="O804" s="84"/>
      <c r="P804" s="84"/>
      <c r="Q804" s="84"/>
      <c r="R804" s="84"/>
      <c r="S804" s="84"/>
      <c r="T804" s="84"/>
      <c r="V804" s="106"/>
      <c r="W804" s="107"/>
      <c r="X804" s="108"/>
      <c r="Y804" s="107"/>
      <c r="Z804" s="107"/>
      <c r="AA804" s="107"/>
      <c r="AB804" s="107"/>
      <c r="AC804" s="107"/>
      <c r="AD804" s="107"/>
      <c r="AE804" s="107"/>
    </row>
    <row r="805" spans="2:31" outlineLevel="1">
      <c r="B805" s="24" t="s">
        <v>5234</v>
      </c>
      <c r="C805" s="24" t="s">
        <v>0</v>
      </c>
      <c r="D805" s="24" t="s">
        <v>57</v>
      </c>
      <c r="E805" s="24" t="s">
        <v>48</v>
      </c>
      <c r="F805" s="24" t="s">
        <v>58</v>
      </c>
      <c r="G805" s="24">
        <v>-200</v>
      </c>
      <c r="H805" s="24" t="s">
        <v>3008</v>
      </c>
      <c r="I805" s="24" t="s">
        <v>3028</v>
      </c>
      <c r="J805" s="24" t="s">
        <v>73</v>
      </c>
      <c r="K805" s="72" t="str">
        <f t="shared" si="25"/>
        <v>EUPKF20 ICPL Curncy</v>
      </c>
      <c r="L805" s="25" t="str">
        <f t="shared" si="26"/>
        <v>ICPL</v>
      </c>
      <c r="M805" s="26">
        <f t="shared" ca="1" si="26"/>
        <v>42276</v>
      </c>
      <c r="N805" s="25" t="b">
        <f t="shared" si="26"/>
        <v>1</v>
      </c>
      <c r="O805" s="84" t="e">
        <f ca="1">IF($N805,_xll.BDP($K805,O$4),"[DISABLED]")</f>
        <v>#NAME?</v>
      </c>
      <c r="P805" s="84" t="e">
        <f ca="1">IF($N805,_xll.BDP($K805,P$4),"[DISABLED]")</f>
        <v>#NAME?</v>
      </c>
      <c r="Q805" s="84" t="e">
        <f ca="1">IF($N805,_xll.BDP($K805,Q$4),"[DISABLED]")</f>
        <v>#NAME?</v>
      </c>
      <c r="R805" s="84" t="e">
        <f ca="1">IF($N805,_xll.BDH($K805,R$4,$M805),"[DISABLED]")</f>
        <v>#NAME?</v>
      </c>
      <c r="S805" s="84" t="e">
        <f ca="1">IF($N805,_xll.BDH($K805,S$4,$M805),"[DISABLED]")</f>
        <v>#NAME?</v>
      </c>
      <c r="T805" s="84" t="e">
        <f ca="1">IF($N805,_xll.BDH($K805,T$4,$M805),"[DISABLED]")</f>
        <v>#NAME?</v>
      </c>
      <c r="V805" s="106" t="s">
        <v>9364</v>
      </c>
      <c r="W805" s="107" t="s">
        <v>1055</v>
      </c>
      <c r="X805" s="108">
        <v>42276</v>
      </c>
      <c r="Y805" s="107" t="b">
        <v>1</v>
      </c>
      <c r="Z805" s="107" t="s">
        <v>7433</v>
      </c>
      <c r="AA805" s="107" t="s">
        <v>6569</v>
      </c>
      <c r="AB805" s="107" t="s">
        <v>6569</v>
      </c>
      <c r="AC805" s="107" t="s">
        <v>6569</v>
      </c>
      <c r="AD805" s="107" t="s">
        <v>6569</v>
      </c>
      <c r="AE805" s="107" t="s">
        <v>6569</v>
      </c>
    </row>
    <row r="806" spans="2:31" outlineLevel="1">
      <c r="B806" s="24" t="s">
        <v>5234</v>
      </c>
      <c r="C806" s="24" t="s">
        <v>0</v>
      </c>
      <c r="D806" s="24" t="s">
        <v>57</v>
      </c>
      <c r="E806" s="24" t="s">
        <v>48</v>
      </c>
      <c r="F806" s="24" t="s">
        <v>58</v>
      </c>
      <c r="G806" s="24">
        <v>-100</v>
      </c>
      <c r="H806" s="24" t="s">
        <v>3008</v>
      </c>
      <c r="I806" s="24" t="s">
        <v>3048</v>
      </c>
      <c r="J806" s="24" t="s">
        <v>73</v>
      </c>
      <c r="K806" s="72" t="str">
        <f t="shared" si="25"/>
        <v>EUPLF20 ICPL Curncy</v>
      </c>
      <c r="L806" s="25" t="str">
        <f t="shared" ref="L806:N837" si="27">L$4</f>
        <v>ICPL</v>
      </c>
      <c r="M806" s="26">
        <f t="shared" ca="1" si="27"/>
        <v>42276</v>
      </c>
      <c r="N806" s="25" t="b">
        <f t="shared" si="27"/>
        <v>1</v>
      </c>
      <c r="O806" s="84" t="e">
        <f ca="1">IF($N806,_xll.BDP($K806,O$4),"[DISABLED]")</f>
        <v>#NAME?</v>
      </c>
      <c r="P806" s="84" t="e">
        <f ca="1">IF($N806,_xll.BDP($K806,P$4),"[DISABLED]")</f>
        <v>#NAME?</v>
      </c>
      <c r="Q806" s="84" t="e">
        <f ca="1">IF($N806,_xll.BDP($K806,Q$4),"[DISABLED]")</f>
        <v>#NAME?</v>
      </c>
      <c r="R806" s="84" t="e">
        <f ca="1">IF($N806,_xll.BDH($K806,R$4,$M806),"[DISABLED]")</f>
        <v>#NAME?</v>
      </c>
      <c r="S806" s="84" t="e">
        <f ca="1">IF($N806,_xll.BDH($K806,S$4,$M806),"[DISABLED]")</f>
        <v>#NAME?</v>
      </c>
      <c r="T806" s="84" t="e">
        <f ca="1">IF($N806,_xll.BDH($K806,T$4,$M806),"[DISABLED]")</f>
        <v>#NAME?</v>
      </c>
      <c r="V806" s="106" t="s">
        <v>9365</v>
      </c>
      <c r="W806" s="107" t="s">
        <v>1055</v>
      </c>
      <c r="X806" s="108">
        <v>42276</v>
      </c>
      <c r="Y806" s="107" t="b">
        <v>1</v>
      </c>
      <c r="Z806" s="107" t="s">
        <v>7434</v>
      </c>
      <c r="AA806" s="107" t="s">
        <v>6569</v>
      </c>
      <c r="AB806" s="107" t="s">
        <v>6569</v>
      </c>
      <c r="AC806" s="107" t="s">
        <v>6569</v>
      </c>
      <c r="AD806" s="107" t="s">
        <v>6569</v>
      </c>
      <c r="AE806" s="107" t="s">
        <v>6569</v>
      </c>
    </row>
    <row r="807" spans="2:31" outlineLevel="1">
      <c r="B807" s="24" t="s">
        <v>5234</v>
      </c>
      <c r="C807" s="24" t="s">
        <v>0</v>
      </c>
      <c r="D807" s="24" t="s">
        <v>57</v>
      </c>
      <c r="E807" s="24" t="s">
        <v>48</v>
      </c>
      <c r="F807" s="24" t="s">
        <v>58</v>
      </c>
      <c r="G807" s="24">
        <v>-50</v>
      </c>
      <c r="H807" s="24" t="s">
        <v>3008</v>
      </c>
      <c r="I807" s="24" t="s">
        <v>3068</v>
      </c>
      <c r="J807" s="24" t="s">
        <v>73</v>
      </c>
      <c r="K807" s="72" t="str">
        <f t="shared" si="25"/>
        <v>EUPMF20 ICPL Curncy</v>
      </c>
      <c r="L807" s="25" t="str">
        <f t="shared" si="27"/>
        <v>ICPL</v>
      </c>
      <c r="M807" s="26">
        <f t="shared" ca="1" si="27"/>
        <v>42276</v>
      </c>
      <c r="N807" s="25" t="b">
        <f t="shared" si="27"/>
        <v>1</v>
      </c>
      <c r="O807" s="84" t="e">
        <f ca="1">IF($N807,_xll.BDP($K807,O$4),"[DISABLED]")</f>
        <v>#NAME?</v>
      </c>
      <c r="P807" s="84" t="e">
        <f ca="1">IF($N807,_xll.BDP($K807,P$4),"[DISABLED]")</f>
        <v>#NAME?</v>
      </c>
      <c r="Q807" s="84" t="e">
        <f ca="1">IF($N807,_xll.BDP($K807,Q$4),"[DISABLED]")</f>
        <v>#NAME?</v>
      </c>
      <c r="R807" s="84" t="e">
        <f ca="1">IF($N807,_xll.BDH($K807,R$4,$M807),"[DISABLED]")</f>
        <v>#NAME?</v>
      </c>
      <c r="S807" s="84" t="e">
        <f ca="1">IF($N807,_xll.BDH($K807,S$4,$M807),"[DISABLED]")</f>
        <v>#NAME?</v>
      </c>
      <c r="T807" s="84" t="e">
        <f ca="1">IF($N807,_xll.BDH($K807,T$4,$M807),"[DISABLED]")</f>
        <v>#NAME?</v>
      </c>
      <c r="V807" s="106" t="s">
        <v>9366</v>
      </c>
      <c r="W807" s="107" t="s">
        <v>1055</v>
      </c>
      <c r="X807" s="108">
        <v>42276</v>
      </c>
      <c r="Y807" s="107" t="b">
        <v>1</v>
      </c>
      <c r="Z807" s="107" t="s">
        <v>7435</v>
      </c>
      <c r="AA807" s="107" t="s">
        <v>6569</v>
      </c>
      <c r="AB807" s="107" t="s">
        <v>6569</v>
      </c>
      <c r="AC807" s="107" t="s">
        <v>6569</v>
      </c>
      <c r="AD807" s="107" t="s">
        <v>6569</v>
      </c>
      <c r="AE807" s="107" t="s">
        <v>6569</v>
      </c>
    </row>
    <row r="808" spans="2:31" outlineLevel="1">
      <c r="B808" s="24" t="s">
        <v>5234</v>
      </c>
      <c r="C808" s="24" t="s">
        <v>0</v>
      </c>
      <c r="D808" s="24" t="s">
        <v>57</v>
      </c>
      <c r="E808" s="24" t="s">
        <v>48</v>
      </c>
      <c r="F808" s="24" t="s">
        <v>58</v>
      </c>
      <c r="G808" s="24">
        <v>-25</v>
      </c>
      <c r="H808" s="24" t="s">
        <v>3008</v>
      </c>
      <c r="I808" s="24" t="s">
        <v>3088</v>
      </c>
      <c r="J808" s="24" t="s">
        <v>73</v>
      </c>
      <c r="K808" s="72" t="str">
        <f t="shared" si="25"/>
        <v>EUPNF20 ICPL Curncy</v>
      </c>
      <c r="L808" s="25" t="str">
        <f t="shared" si="27"/>
        <v>ICPL</v>
      </c>
      <c r="M808" s="26">
        <f t="shared" ca="1" si="27"/>
        <v>42276</v>
      </c>
      <c r="N808" s="25" t="b">
        <f t="shared" si="27"/>
        <v>1</v>
      </c>
      <c r="O808" s="84" t="e">
        <f ca="1">IF($N808,_xll.BDP($K808,O$4),"[DISABLED]")</f>
        <v>#NAME?</v>
      </c>
      <c r="P808" s="84" t="e">
        <f ca="1">IF($N808,_xll.BDP($K808,P$4),"[DISABLED]")</f>
        <v>#NAME?</v>
      </c>
      <c r="Q808" s="84" t="e">
        <f ca="1">IF($N808,_xll.BDP($K808,Q$4),"[DISABLED]")</f>
        <v>#NAME?</v>
      </c>
      <c r="R808" s="84" t="e">
        <f ca="1">IF($N808,_xll.BDH($K808,R$4,$M808),"[DISABLED]")</f>
        <v>#NAME?</v>
      </c>
      <c r="S808" s="84" t="e">
        <f ca="1">IF($N808,_xll.BDH($K808,S$4,$M808),"[DISABLED]")</f>
        <v>#NAME?</v>
      </c>
      <c r="T808" s="84" t="e">
        <f ca="1">IF($N808,_xll.BDH($K808,T$4,$M808),"[DISABLED]")</f>
        <v>#NAME?</v>
      </c>
      <c r="V808" s="106" t="s">
        <v>9367</v>
      </c>
      <c r="W808" s="107" t="s">
        <v>1055</v>
      </c>
      <c r="X808" s="108">
        <v>42276</v>
      </c>
      <c r="Y808" s="107" t="b">
        <v>1</v>
      </c>
      <c r="Z808" s="107" t="s">
        <v>7436</v>
      </c>
      <c r="AA808" s="107" t="s">
        <v>6569</v>
      </c>
      <c r="AB808" s="107" t="s">
        <v>6569</v>
      </c>
      <c r="AC808" s="107" t="s">
        <v>6569</v>
      </c>
      <c r="AD808" s="107" t="s">
        <v>6569</v>
      </c>
      <c r="AE808" s="107" t="s">
        <v>6569</v>
      </c>
    </row>
    <row r="809" spans="2:31" outlineLevel="1">
      <c r="B809" s="24" t="s">
        <v>5234</v>
      </c>
      <c r="C809" s="24" t="s">
        <v>0</v>
      </c>
      <c r="D809" s="24" t="s">
        <v>57</v>
      </c>
      <c r="E809" s="24" t="s">
        <v>48</v>
      </c>
      <c r="F809" s="24" t="s">
        <v>58</v>
      </c>
      <c r="G809" s="24">
        <v>25</v>
      </c>
      <c r="H809" s="24" t="s">
        <v>3008</v>
      </c>
      <c r="I809" s="24" t="s">
        <v>3108</v>
      </c>
      <c r="J809" s="24" t="s">
        <v>73</v>
      </c>
      <c r="K809" s="72" t="str">
        <f t="shared" si="25"/>
        <v>EUPOF20 ICPL Curncy</v>
      </c>
      <c r="L809" s="25" t="str">
        <f t="shared" si="27"/>
        <v>ICPL</v>
      </c>
      <c r="M809" s="26">
        <f t="shared" ca="1" si="27"/>
        <v>42276</v>
      </c>
      <c r="N809" s="25" t="b">
        <f t="shared" si="27"/>
        <v>1</v>
      </c>
      <c r="O809" s="84" t="e">
        <f ca="1">IF($N809,_xll.BDP($K809,O$4),"[DISABLED]")</f>
        <v>#NAME?</v>
      </c>
      <c r="P809" s="84" t="e">
        <f ca="1">IF($N809,_xll.BDP($K809,P$4),"[DISABLED]")</f>
        <v>#NAME?</v>
      </c>
      <c r="Q809" s="84" t="e">
        <f ca="1">IF($N809,_xll.BDP($K809,Q$4),"[DISABLED]")</f>
        <v>#NAME?</v>
      </c>
      <c r="R809" s="84" t="e">
        <f ca="1">IF($N809,_xll.BDH($K809,R$4,$M809),"[DISABLED]")</f>
        <v>#NAME?</v>
      </c>
      <c r="S809" s="84" t="e">
        <f ca="1">IF($N809,_xll.BDH($K809,S$4,$M809),"[DISABLED]")</f>
        <v>#NAME?</v>
      </c>
      <c r="T809" s="84" t="e">
        <f ca="1">IF($N809,_xll.BDH($K809,T$4,$M809),"[DISABLED]")</f>
        <v>#NAME?</v>
      </c>
      <c r="V809" s="106" t="s">
        <v>9368</v>
      </c>
      <c r="W809" s="107" t="s">
        <v>1055</v>
      </c>
      <c r="X809" s="108">
        <v>42276</v>
      </c>
      <c r="Y809" s="107" t="b">
        <v>1</v>
      </c>
      <c r="Z809" s="107" t="s">
        <v>7437</v>
      </c>
      <c r="AA809" s="107" t="s">
        <v>6569</v>
      </c>
      <c r="AB809" s="107" t="s">
        <v>6569</v>
      </c>
      <c r="AC809" s="107" t="s">
        <v>6569</v>
      </c>
      <c r="AD809" s="107" t="s">
        <v>6569</v>
      </c>
      <c r="AE809" s="107" t="s">
        <v>6569</v>
      </c>
    </row>
    <row r="810" spans="2:31" outlineLevel="1">
      <c r="B810" s="24" t="s">
        <v>5234</v>
      </c>
      <c r="C810" s="24" t="s">
        <v>0</v>
      </c>
      <c r="D810" s="24" t="s">
        <v>57</v>
      </c>
      <c r="E810" s="24" t="s">
        <v>48</v>
      </c>
      <c r="F810" s="24" t="s">
        <v>58</v>
      </c>
      <c r="G810" s="24">
        <v>50</v>
      </c>
      <c r="H810" s="24" t="s">
        <v>3008</v>
      </c>
      <c r="I810" s="24" t="s">
        <v>3128</v>
      </c>
      <c r="J810" s="24" t="s">
        <v>73</v>
      </c>
      <c r="K810" s="72" t="str">
        <f t="shared" si="25"/>
        <v>EUPPF20 ICPL Curncy</v>
      </c>
      <c r="L810" s="25" t="str">
        <f t="shared" si="27"/>
        <v>ICPL</v>
      </c>
      <c r="M810" s="26">
        <f t="shared" ca="1" si="27"/>
        <v>42276</v>
      </c>
      <c r="N810" s="25" t="b">
        <f t="shared" si="27"/>
        <v>1</v>
      </c>
      <c r="O810" s="84" t="e">
        <f ca="1">IF($N810,_xll.BDP($K810,O$4),"[DISABLED]")</f>
        <v>#NAME?</v>
      </c>
      <c r="P810" s="84" t="e">
        <f ca="1">IF($N810,_xll.BDP($K810,P$4),"[DISABLED]")</f>
        <v>#NAME?</v>
      </c>
      <c r="Q810" s="84" t="e">
        <f ca="1">IF($N810,_xll.BDP($K810,Q$4),"[DISABLED]")</f>
        <v>#NAME?</v>
      </c>
      <c r="R810" s="84" t="e">
        <f ca="1">IF($N810,_xll.BDH($K810,R$4,$M810),"[DISABLED]")</f>
        <v>#NAME?</v>
      </c>
      <c r="S810" s="84" t="e">
        <f ca="1">IF($N810,_xll.BDH($K810,S$4,$M810),"[DISABLED]")</f>
        <v>#NAME?</v>
      </c>
      <c r="T810" s="84" t="e">
        <f ca="1">IF($N810,_xll.BDH($K810,T$4,$M810),"[DISABLED]")</f>
        <v>#NAME?</v>
      </c>
      <c r="V810" s="106" t="s">
        <v>9369</v>
      </c>
      <c r="W810" s="107" t="s">
        <v>1055</v>
      </c>
      <c r="X810" s="108">
        <v>42276</v>
      </c>
      <c r="Y810" s="107" t="b">
        <v>1</v>
      </c>
      <c r="Z810" s="107" t="s">
        <v>7438</v>
      </c>
      <c r="AA810" s="107" t="s">
        <v>6569</v>
      </c>
      <c r="AB810" s="107" t="s">
        <v>6569</v>
      </c>
      <c r="AC810" s="107" t="s">
        <v>6569</v>
      </c>
      <c r="AD810" s="107" t="s">
        <v>6569</v>
      </c>
      <c r="AE810" s="107" t="s">
        <v>6569</v>
      </c>
    </row>
    <row r="811" spans="2:31" outlineLevel="1">
      <c r="B811" s="24" t="s">
        <v>5234</v>
      </c>
      <c r="C811" s="24" t="s">
        <v>0</v>
      </c>
      <c r="D811" s="24" t="s">
        <v>57</v>
      </c>
      <c r="E811" s="24" t="s">
        <v>48</v>
      </c>
      <c r="F811" s="24" t="s">
        <v>58</v>
      </c>
      <c r="G811" s="24">
        <v>100</v>
      </c>
      <c r="H811" s="24" t="s">
        <v>3008</v>
      </c>
      <c r="I811" s="24" t="s">
        <v>3148</v>
      </c>
      <c r="J811" s="24" t="s">
        <v>73</v>
      </c>
      <c r="K811" s="72" t="str">
        <f t="shared" si="25"/>
        <v>EUPQF20 ICPL Curncy</v>
      </c>
      <c r="L811" s="25" t="str">
        <f t="shared" si="27"/>
        <v>ICPL</v>
      </c>
      <c r="M811" s="26">
        <f t="shared" ca="1" si="27"/>
        <v>42276</v>
      </c>
      <c r="N811" s="25" t="b">
        <f t="shared" si="27"/>
        <v>1</v>
      </c>
      <c r="O811" s="84" t="e">
        <f ca="1">IF($N811,_xll.BDP($K811,O$4),"[DISABLED]")</f>
        <v>#NAME?</v>
      </c>
      <c r="P811" s="84" t="e">
        <f ca="1">IF($N811,_xll.BDP($K811,P$4),"[DISABLED]")</f>
        <v>#NAME?</v>
      </c>
      <c r="Q811" s="84" t="e">
        <f ca="1">IF($N811,_xll.BDP($K811,Q$4),"[DISABLED]")</f>
        <v>#NAME?</v>
      </c>
      <c r="R811" s="84" t="e">
        <f ca="1">IF($N811,_xll.BDH($K811,R$4,$M811),"[DISABLED]")</f>
        <v>#NAME?</v>
      </c>
      <c r="S811" s="84" t="e">
        <f ca="1">IF($N811,_xll.BDH($K811,S$4,$M811),"[DISABLED]")</f>
        <v>#NAME?</v>
      </c>
      <c r="T811" s="84" t="e">
        <f ca="1">IF($N811,_xll.BDH($K811,T$4,$M811),"[DISABLED]")</f>
        <v>#NAME?</v>
      </c>
      <c r="V811" s="106" t="s">
        <v>9370</v>
      </c>
      <c r="W811" s="107" t="s">
        <v>1055</v>
      </c>
      <c r="X811" s="108">
        <v>42276</v>
      </c>
      <c r="Y811" s="107" t="b">
        <v>1</v>
      </c>
      <c r="Z811" s="107" t="s">
        <v>7439</v>
      </c>
      <c r="AA811" s="107" t="s">
        <v>6569</v>
      </c>
      <c r="AB811" s="107" t="s">
        <v>6569</v>
      </c>
      <c r="AC811" s="107" t="s">
        <v>6569</v>
      </c>
      <c r="AD811" s="107" t="s">
        <v>6569</v>
      </c>
      <c r="AE811" s="107" t="s">
        <v>6569</v>
      </c>
    </row>
    <row r="812" spans="2:31" outlineLevel="1">
      <c r="B812" s="24" t="s">
        <v>5234</v>
      </c>
      <c r="C812" s="24" t="s">
        <v>0</v>
      </c>
      <c r="D812" s="24" t="s">
        <v>57</v>
      </c>
      <c r="E812" s="24" t="s">
        <v>48</v>
      </c>
      <c r="F812" s="24" t="s">
        <v>58</v>
      </c>
      <c r="G812" s="24">
        <v>200</v>
      </c>
      <c r="H812" s="24" t="s">
        <v>3008</v>
      </c>
      <c r="I812" s="24" t="s">
        <v>3166</v>
      </c>
      <c r="J812" s="24" t="s">
        <v>73</v>
      </c>
      <c r="K812" s="72" t="str">
        <f t="shared" si="25"/>
        <v>EUPR20 ICPL Curncy</v>
      </c>
      <c r="L812" s="25" t="str">
        <f t="shared" si="27"/>
        <v>ICPL</v>
      </c>
      <c r="M812" s="26">
        <f t="shared" ca="1" si="27"/>
        <v>42276</v>
      </c>
      <c r="N812" s="25" t="b">
        <f t="shared" si="27"/>
        <v>1</v>
      </c>
      <c r="O812" s="84" t="e">
        <f ca="1">IF($N812,_xll.BDP($K812,O$4),"[DISABLED]")</f>
        <v>#NAME?</v>
      </c>
      <c r="P812" s="84" t="e">
        <f ca="1">IF($N812,_xll.BDP($K812,P$4),"[DISABLED]")</f>
        <v>#NAME?</v>
      </c>
      <c r="Q812" s="84" t="e">
        <f ca="1">IF($N812,_xll.BDP($K812,Q$4),"[DISABLED]")</f>
        <v>#NAME?</v>
      </c>
      <c r="R812" s="84" t="e">
        <f ca="1">IF($N812,_xll.BDH($K812,R$4,$M812),"[DISABLED]")</f>
        <v>#NAME?</v>
      </c>
      <c r="S812" s="84" t="e">
        <f ca="1">IF($N812,_xll.BDH($K812,S$4,$M812),"[DISABLED]")</f>
        <v>#NAME?</v>
      </c>
      <c r="T812" s="84" t="e">
        <f ca="1">IF($N812,_xll.BDH($K812,T$4,$M812),"[DISABLED]")</f>
        <v>#NAME?</v>
      </c>
      <c r="V812" s="106" t="s">
        <v>9371</v>
      </c>
      <c r="W812" s="107" t="s">
        <v>1055</v>
      </c>
      <c r="X812" s="108">
        <v>42276</v>
      </c>
      <c r="Y812" s="107" t="b">
        <v>1</v>
      </c>
      <c r="Z812" s="107" t="s">
        <v>7440</v>
      </c>
      <c r="AA812" s="107" t="s">
        <v>6569</v>
      </c>
      <c r="AB812" s="107" t="s">
        <v>6569</v>
      </c>
      <c r="AC812" s="107" t="s">
        <v>6569</v>
      </c>
      <c r="AD812" s="107" t="s">
        <v>6569</v>
      </c>
      <c r="AE812" s="107" t="s">
        <v>6569</v>
      </c>
    </row>
    <row r="813" spans="2:31" outlineLevel="1">
      <c r="K813" s="72"/>
      <c r="L813" s="25"/>
      <c r="M813" s="26"/>
      <c r="N813" s="25"/>
      <c r="O813" s="84"/>
      <c r="P813" s="84"/>
      <c r="Q813" s="84"/>
      <c r="R813" s="84"/>
      <c r="S813" s="84"/>
      <c r="T813" s="84"/>
      <c r="V813" s="106"/>
      <c r="W813" s="107"/>
      <c r="X813" s="108"/>
      <c r="Y813" s="107"/>
      <c r="Z813" s="107"/>
      <c r="AA813" s="107"/>
      <c r="AB813" s="107"/>
      <c r="AC813" s="107"/>
      <c r="AD813" s="107"/>
      <c r="AE813" s="107"/>
    </row>
    <row r="814" spans="2:31" outlineLevel="1">
      <c r="B814" s="24" t="s">
        <v>5234</v>
      </c>
      <c r="C814" s="24" t="s">
        <v>0</v>
      </c>
      <c r="D814" s="24" t="s">
        <v>57</v>
      </c>
      <c r="E814" s="24" t="s">
        <v>48</v>
      </c>
      <c r="F814" s="24" t="s">
        <v>41</v>
      </c>
      <c r="G814" s="24">
        <v>-200</v>
      </c>
      <c r="H814" s="24" t="s">
        <v>3008</v>
      </c>
      <c r="I814" s="24" t="s">
        <v>3172</v>
      </c>
      <c r="J814" s="24" t="s">
        <v>73</v>
      </c>
      <c r="K814" s="72" t="str">
        <f t="shared" si="25"/>
        <v>EUPK120 ICPL Curncy</v>
      </c>
      <c r="L814" s="25" t="str">
        <f t="shared" si="27"/>
        <v>ICPL</v>
      </c>
      <c r="M814" s="26">
        <f t="shared" ca="1" si="27"/>
        <v>42276</v>
      </c>
      <c r="N814" s="25" t="b">
        <f t="shared" si="27"/>
        <v>1</v>
      </c>
      <c r="O814" s="84" t="e">
        <f ca="1">IF($N814,_xll.BDP($K814,O$4),"[DISABLED]")</f>
        <v>#NAME?</v>
      </c>
      <c r="P814" s="84" t="e">
        <f ca="1">IF($N814,_xll.BDP($K814,P$4),"[DISABLED]")</f>
        <v>#NAME?</v>
      </c>
      <c r="Q814" s="84" t="e">
        <f ca="1">IF($N814,_xll.BDP($K814,Q$4),"[DISABLED]")</f>
        <v>#NAME?</v>
      </c>
      <c r="R814" s="84" t="e">
        <f ca="1">IF($N814,_xll.BDH($K814,R$4,$M814),"[DISABLED]")</f>
        <v>#NAME?</v>
      </c>
      <c r="S814" s="84" t="e">
        <f ca="1">IF($N814,_xll.BDH($K814,S$4,$M814),"[DISABLED]")</f>
        <v>#NAME?</v>
      </c>
      <c r="T814" s="84" t="e">
        <f ca="1">IF($N814,_xll.BDH($K814,T$4,$M814),"[DISABLED]")</f>
        <v>#NAME?</v>
      </c>
      <c r="V814" s="106" t="s">
        <v>9372</v>
      </c>
      <c r="W814" s="107" t="s">
        <v>1055</v>
      </c>
      <c r="X814" s="108">
        <v>42276</v>
      </c>
      <c r="Y814" s="107" t="b">
        <v>1</v>
      </c>
      <c r="Z814" s="107" t="s">
        <v>7441</v>
      </c>
      <c r="AA814" s="107" t="s">
        <v>6569</v>
      </c>
      <c r="AB814" s="107" t="s">
        <v>6569</v>
      </c>
      <c r="AC814" s="107" t="s">
        <v>6569</v>
      </c>
      <c r="AD814" s="107" t="s">
        <v>6569</v>
      </c>
      <c r="AE814" s="107" t="s">
        <v>6569</v>
      </c>
    </row>
    <row r="815" spans="2:31" outlineLevel="1">
      <c r="B815" s="24" t="s">
        <v>5234</v>
      </c>
      <c r="C815" s="24" t="s">
        <v>0</v>
      </c>
      <c r="D815" s="24" t="s">
        <v>57</v>
      </c>
      <c r="E815" s="24" t="s">
        <v>48</v>
      </c>
      <c r="F815" s="24" t="s">
        <v>41</v>
      </c>
      <c r="G815" s="24">
        <v>-100</v>
      </c>
      <c r="H815" s="24" t="s">
        <v>3008</v>
      </c>
      <c r="I815" s="24" t="s">
        <v>3192</v>
      </c>
      <c r="J815" s="24" t="s">
        <v>73</v>
      </c>
      <c r="K815" s="72" t="str">
        <f t="shared" si="25"/>
        <v>EUPL120 ICPL Curncy</v>
      </c>
      <c r="L815" s="25" t="str">
        <f t="shared" si="27"/>
        <v>ICPL</v>
      </c>
      <c r="M815" s="26">
        <f t="shared" ca="1" si="27"/>
        <v>42276</v>
      </c>
      <c r="N815" s="25" t="b">
        <f t="shared" si="27"/>
        <v>1</v>
      </c>
      <c r="O815" s="84" t="e">
        <f ca="1">IF($N815,_xll.BDP($K815,O$4),"[DISABLED]")</f>
        <v>#NAME?</v>
      </c>
      <c r="P815" s="84" t="e">
        <f ca="1">IF($N815,_xll.BDP($K815,P$4),"[DISABLED]")</f>
        <v>#NAME?</v>
      </c>
      <c r="Q815" s="84" t="e">
        <f ca="1">IF($N815,_xll.BDP($K815,Q$4),"[DISABLED]")</f>
        <v>#NAME?</v>
      </c>
      <c r="R815" s="84" t="e">
        <f ca="1">IF($N815,_xll.BDH($K815,R$4,$M815),"[DISABLED]")</f>
        <v>#NAME?</v>
      </c>
      <c r="S815" s="84" t="e">
        <f ca="1">IF($N815,_xll.BDH($K815,S$4,$M815),"[DISABLED]")</f>
        <v>#NAME?</v>
      </c>
      <c r="T815" s="84" t="e">
        <f ca="1">IF($N815,_xll.BDH($K815,T$4,$M815),"[DISABLED]")</f>
        <v>#NAME?</v>
      </c>
      <c r="V815" s="106" t="s">
        <v>9373</v>
      </c>
      <c r="W815" s="107" t="s">
        <v>1055</v>
      </c>
      <c r="X815" s="108">
        <v>42276</v>
      </c>
      <c r="Y815" s="107" t="b">
        <v>1</v>
      </c>
      <c r="Z815" s="107" t="s">
        <v>7442</v>
      </c>
      <c r="AA815" s="107" t="s">
        <v>6569</v>
      </c>
      <c r="AB815" s="107" t="s">
        <v>6569</v>
      </c>
      <c r="AC815" s="107" t="s">
        <v>6569</v>
      </c>
      <c r="AD815" s="107" t="s">
        <v>6569</v>
      </c>
      <c r="AE815" s="107" t="s">
        <v>6569</v>
      </c>
    </row>
    <row r="816" spans="2:31" outlineLevel="1">
      <c r="B816" s="24" t="s">
        <v>5234</v>
      </c>
      <c r="C816" s="24" t="s">
        <v>0</v>
      </c>
      <c r="D816" s="24" t="s">
        <v>57</v>
      </c>
      <c r="E816" s="24" t="s">
        <v>48</v>
      </c>
      <c r="F816" s="24" t="s">
        <v>41</v>
      </c>
      <c r="G816" s="24">
        <v>-50</v>
      </c>
      <c r="H816" s="24" t="s">
        <v>3008</v>
      </c>
      <c r="I816" s="24" t="s">
        <v>3212</v>
      </c>
      <c r="J816" s="24" t="s">
        <v>73</v>
      </c>
      <c r="K816" s="72" t="str">
        <f t="shared" si="25"/>
        <v>EUPM120 ICPL Curncy</v>
      </c>
      <c r="L816" s="25" t="str">
        <f t="shared" si="27"/>
        <v>ICPL</v>
      </c>
      <c r="M816" s="26">
        <f t="shared" ca="1" si="27"/>
        <v>42276</v>
      </c>
      <c r="N816" s="25" t="b">
        <f t="shared" si="27"/>
        <v>1</v>
      </c>
      <c r="O816" s="84" t="e">
        <f ca="1">IF($N816,_xll.BDP($K816,O$4),"[DISABLED]")</f>
        <v>#NAME?</v>
      </c>
      <c r="P816" s="84" t="e">
        <f ca="1">IF($N816,_xll.BDP($K816,P$4),"[DISABLED]")</f>
        <v>#NAME?</v>
      </c>
      <c r="Q816" s="84" t="e">
        <f ca="1">IF($N816,_xll.BDP($K816,Q$4),"[DISABLED]")</f>
        <v>#NAME?</v>
      </c>
      <c r="R816" s="84" t="e">
        <f ca="1">IF($N816,_xll.BDH($K816,R$4,$M816),"[DISABLED]")</f>
        <v>#NAME?</v>
      </c>
      <c r="S816" s="84" t="e">
        <f ca="1">IF($N816,_xll.BDH($K816,S$4,$M816),"[DISABLED]")</f>
        <v>#NAME?</v>
      </c>
      <c r="T816" s="84" t="e">
        <f ca="1">IF($N816,_xll.BDH($K816,T$4,$M816),"[DISABLED]")</f>
        <v>#NAME?</v>
      </c>
      <c r="V816" s="106" t="s">
        <v>9374</v>
      </c>
      <c r="W816" s="107" t="s">
        <v>1055</v>
      </c>
      <c r="X816" s="108">
        <v>42276</v>
      </c>
      <c r="Y816" s="107" t="b">
        <v>1</v>
      </c>
      <c r="Z816" s="107" t="s">
        <v>7443</v>
      </c>
      <c r="AA816" s="107" t="s">
        <v>6569</v>
      </c>
      <c r="AB816" s="107" t="s">
        <v>6569</v>
      </c>
      <c r="AC816" s="107" t="s">
        <v>6569</v>
      </c>
      <c r="AD816" s="107" t="s">
        <v>6569</v>
      </c>
      <c r="AE816" s="107" t="s">
        <v>6569</v>
      </c>
    </row>
    <row r="817" spans="2:31" outlineLevel="1">
      <c r="B817" s="24" t="s">
        <v>5234</v>
      </c>
      <c r="C817" s="24" t="s">
        <v>0</v>
      </c>
      <c r="D817" s="24" t="s">
        <v>57</v>
      </c>
      <c r="E817" s="24" t="s">
        <v>48</v>
      </c>
      <c r="F817" s="24" t="s">
        <v>41</v>
      </c>
      <c r="G817" s="24">
        <v>-25</v>
      </c>
      <c r="H817" s="24" t="s">
        <v>3008</v>
      </c>
      <c r="I817" s="24" t="s">
        <v>3232</v>
      </c>
      <c r="J817" s="24" t="s">
        <v>73</v>
      </c>
      <c r="K817" s="72" t="str">
        <f t="shared" si="25"/>
        <v>EUPN120 ICPL Curncy</v>
      </c>
      <c r="L817" s="25" t="str">
        <f t="shared" si="27"/>
        <v>ICPL</v>
      </c>
      <c r="M817" s="26">
        <f t="shared" ca="1" si="27"/>
        <v>42276</v>
      </c>
      <c r="N817" s="25" t="b">
        <f t="shared" si="27"/>
        <v>1</v>
      </c>
      <c r="O817" s="84" t="e">
        <f ca="1">IF($N817,_xll.BDP($K817,O$4),"[DISABLED]")</f>
        <v>#NAME?</v>
      </c>
      <c r="P817" s="84" t="e">
        <f ca="1">IF($N817,_xll.BDP($K817,P$4),"[DISABLED]")</f>
        <v>#NAME?</v>
      </c>
      <c r="Q817" s="84" t="e">
        <f ca="1">IF($N817,_xll.BDP($K817,Q$4),"[DISABLED]")</f>
        <v>#NAME?</v>
      </c>
      <c r="R817" s="84" t="e">
        <f ca="1">IF($N817,_xll.BDH($K817,R$4,$M817),"[DISABLED]")</f>
        <v>#NAME?</v>
      </c>
      <c r="S817" s="84" t="e">
        <f ca="1">IF($N817,_xll.BDH($K817,S$4,$M817),"[DISABLED]")</f>
        <v>#NAME?</v>
      </c>
      <c r="T817" s="84" t="e">
        <f ca="1">IF($N817,_xll.BDH($K817,T$4,$M817),"[DISABLED]")</f>
        <v>#NAME?</v>
      </c>
      <c r="V817" s="106" t="s">
        <v>9375</v>
      </c>
      <c r="W817" s="107" t="s">
        <v>1055</v>
      </c>
      <c r="X817" s="108">
        <v>42276</v>
      </c>
      <c r="Y817" s="107" t="b">
        <v>1</v>
      </c>
      <c r="Z817" s="107" t="s">
        <v>7444</v>
      </c>
      <c r="AA817" s="107" t="s">
        <v>6569</v>
      </c>
      <c r="AB817" s="107" t="s">
        <v>6569</v>
      </c>
      <c r="AC817" s="107" t="s">
        <v>6569</v>
      </c>
      <c r="AD817" s="107" t="s">
        <v>6569</v>
      </c>
      <c r="AE817" s="107" t="s">
        <v>6569</v>
      </c>
    </row>
    <row r="818" spans="2:31" outlineLevel="1">
      <c r="B818" s="24" t="s">
        <v>5234</v>
      </c>
      <c r="C818" s="24" t="s">
        <v>0</v>
      </c>
      <c r="D818" s="24" t="s">
        <v>57</v>
      </c>
      <c r="E818" s="24" t="s">
        <v>48</v>
      </c>
      <c r="F818" s="24" t="s">
        <v>41</v>
      </c>
      <c r="G818" s="24">
        <v>25</v>
      </c>
      <c r="H818" s="24" t="s">
        <v>3008</v>
      </c>
      <c r="I818" s="24" t="s">
        <v>3252</v>
      </c>
      <c r="J818" s="24" t="s">
        <v>73</v>
      </c>
      <c r="K818" s="72" t="str">
        <f t="shared" si="25"/>
        <v>EUPO120 ICPL Curncy</v>
      </c>
      <c r="L818" s="25" t="str">
        <f t="shared" si="27"/>
        <v>ICPL</v>
      </c>
      <c r="M818" s="26">
        <f t="shared" ca="1" si="27"/>
        <v>42276</v>
      </c>
      <c r="N818" s="25" t="b">
        <f t="shared" si="27"/>
        <v>1</v>
      </c>
      <c r="O818" s="84" t="e">
        <f ca="1">IF($N818,_xll.BDP($K818,O$4),"[DISABLED]")</f>
        <v>#NAME?</v>
      </c>
      <c r="P818" s="84" t="e">
        <f ca="1">IF($N818,_xll.BDP($K818,P$4),"[DISABLED]")</f>
        <v>#NAME?</v>
      </c>
      <c r="Q818" s="84" t="e">
        <f ca="1">IF($N818,_xll.BDP($K818,Q$4),"[DISABLED]")</f>
        <v>#NAME?</v>
      </c>
      <c r="R818" s="84" t="e">
        <f ca="1">IF($N818,_xll.BDH($K818,R$4,$M818),"[DISABLED]")</f>
        <v>#NAME?</v>
      </c>
      <c r="S818" s="84" t="e">
        <f ca="1">IF($N818,_xll.BDH($K818,S$4,$M818),"[DISABLED]")</f>
        <v>#NAME?</v>
      </c>
      <c r="T818" s="84" t="e">
        <f ca="1">IF($N818,_xll.BDH($K818,T$4,$M818),"[DISABLED]")</f>
        <v>#NAME?</v>
      </c>
      <c r="V818" s="106" t="s">
        <v>9376</v>
      </c>
      <c r="W818" s="107" t="s">
        <v>1055</v>
      </c>
      <c r="X818" s="108">
        <v>42276</v>
      </c>
      <c r="Y818" s="107" t="b">
        <v>1</v>
      </c>
      <c r="Z818" s="107" t="s">
        <v>7445</v>
      </c>
      <c r="AA818" s="107" t="s">
        <v>6569</v>
      </c>
      <c r="AB818" s="107" t="s">
        <v>6569</v>
      </c>
      <c r="AC818" s="107" t="s">
        <v>6569</v>
      </c>
      <c r="AD818" s="107" t="s">
        <v>6569</v>
      </c>
      <c r="AE818" s="107" t="s">
        <v>6569</v>
      </c>
    </row>
    <row r="819" spans="2:31" outlineLevel="1">
      <c r="B819" s="24" t="s">
        <v>5234</v>
      </c>
      <c r="C819" s="24" t="s">
        <v>0</v>
      </c>
      <c r="D819" s="24" t="s">
        <v>57</v>
      </c>
      <c r="E819" s="24" t="s">
        <v>48</v>
      </c>
      <c r="F819" s="24" t="s">
        <v>41</v>
      </c>
      <c r="G819" s="24">
        <v>50</v>
      </c>
      <c r="H819" s="24" t="s">
        <v>3008</v>
      </c>
      <c r="I819" s="24" t="s">
        <v>3272</v>
      </c>
      <c r="J819" s="24" t="s">
        <v>73</v>
      </c>
      <c r="K819" s="72" t="str">
        <f t="shared" si="25"/>
        <v>EUPP120 ICPL Curncy</v>
      </c>
      <c r="L819" s="25" t="str">
        <f t="shared" si="27"/>
        <v>ICPL</v>
      </c>
      <c r="M819" s="26">
        <f t="shared" ca="1" si="27"/>
        <v>42276</v>
      </c>
      <c r="N819" s="25" t="b">
        <f t="shared" si="27"/>
        <v>1</v>
      </c>
      <c r="O819" s="84" t="e">
        <f ca="1">IF($N819,_xll.BDP($K819,O$4),"[DISABLED]")</f>
        <v>#NAME?</v>
      </c>
      <c r="P819" s="84" t="e">
        <f ca="1">IF($N819,_xll.BDP($K819,P$4),"[DISABLED]")</f>
        <v>#NAME?</v>
      </c>
      <c r="Q819" s="84" t="e">
        <f ca="1">IF($N819,_xll.BDP($K819,Q$4),"[DISABLED]")</f>
        <v>#NAME?</v>
      </c>
      <c r="R819" s="84" t="e">
        <f ca="1">IF($N819,_xll.BDH($K819,R$4,$M819),"[DISABLED]")</f>
        <v>#NAME?</v>
      </c>
      <c r="S819" s="84" t="e">
        <f ca="1">IF($N819,_xll.BDH($K819,S$4,$M819),"[DISABLED]")</f>
        <v>#NAME?</v>
      </c>
      <c r="T819" s="84" t="e">
        <f ca="1">IF($N819,_xll.BDH($K819,T$4,$M819),"[DISABLED]")</f>
        <v>#NAME?</v>
      </c>
      <c r="V819" s="106" t="s">
        <v>9377</v>
      </c>
      <c r="W819" s="107" t="s">
        <v>1055</v>
      </c>
      <c r="X819" s="108">
        <v>42276</v>
      </c>
      <c r="Y819" s="107" t="b">
        <v>1</v>
      </c>
      <c r="Z819" s="107" t="s">
        <v>7446</v>
      </c>
      <c r="AA819" s="107" t="s">
        <v>6569</v>
      </c>
      <c r="AB819" s="107" t="s">
        <v>6569</v>
      </c>
      <c r="AC819" s="107" t="s">
        <v>6569</v>
      </c>
      <c r="AD819" s="107" t="s">
        <v>6569</v>
      </c>
      <c r="AE819" s="107" t="s">
        <v>6569</v>
      </c>
    </row>
    <row r="820" spans="2:31" outlineLevel="1">
      <c r="B820" s="24" t="s">
        <v>5234</v>
      </c>
      <c r="C820" s="24" t="s">
        <v>0</v>
      </c>
      <c r="D820" s="24" t="s">
        <v>57</v>
      </c>
      <c r="E820" s="24" t="s">
        <v>48</v>
      </c>
      <c r="F820" s="24" t="s">
        <v>41</v>
      </c>
      <c r="G820" s="24">
        <v>100</v>
      </c>
      <c r="H820" s="24" t="s">
        <v>3008</v>
      </c>
      <c r="I820" s="24" t="s">
        <v>3292</v>
      </c>
      <c r="J820" s="24" t="s">
        <v>73</v>
      </c>
      <c r="K820" s="72" t="str">
        <f t="shared" si="25"/>
        <v>EUPQ120 ICPL Curncy</v>
      </c>
      <c r="L820" s="25" t="str">
        <f t="shared" si="27"/>
        <v>ICPL</v>
      </c>
      <c r="M820" s="26">
        <f t="shared" ca="1" si="27"/>
        <v>42276</v>
      </c>
      <c r="N820" s="25" t="b">
        <f t="shared" si="27"/>
        <v>1</v>
      </c>
      <c r="O820" s="84" t="e">
        <f ca="1">IF($N820,_xll.BDP($K820,O$4),"[DISABLED]")</f>
        <v>#NAME?</v>
      </c>
      <c r="P820" s="84" t="e">
        <f ca="1">IF($N820,_xll.BDP($K820,P$4),"[DISABLED]")</f>
        <v>#NAME?</v>
      </c>
      <c r="Q820" s="84" t="e">
        <f ca="1">IF($N820,_xll.BDP($K820,Q$4),"[DISABLED]")</f>
        <v>#NAME?</v>
      </c>
      <c r="R820" s="84" t="e">
        <f ca="1">IF($N820,_xll.BDH($K820,R$4,$M820),"[DISABLED]")</f>
        <v>#NAME?</v>
      </c>
      <c r="S820" s="84" t="e">
        <f ca="1">IF($N820,_xll.BDH($K820,S$4,$M820),"[DISABLED]")</f>
        <v>#NAME?</v>
      </c>
      <c r="T820" s="84" t="e">
        <f ca="1">IF($N820,_xll.BDH($K820,T$4,$M820),"[DISABLED]")</f>
        <v>#NAME?</v>
      </c>
      <c r="V820" s="106" t="s">
        <v>9378</v>
      </c>
      <c r="W820" s="107" t="s">
        <v>1055</v>
      </c>
      <c r="X820" s="108">
        <v>42276</v>
      </c>
      <c r="Y820" s="107" t="b">
        <v>1</v>
      </c>
      <c r="Z820" s="107" t="s">
        <v>7447</v>
      </c>
      <c r="AA820" s="107" t="s">
        <v>6569</v>
      </c>
      <c r="AB820" s="107" t="s">
        <v>6569</v>
      </c>
      <c r="AC820" s="107" t="s">
        <v>6569</v>
      </c>
      <c r="AD820" s="107" t="s">
        <v>6569</v>
      </c>
      <c r="AE820" s="107" t="s">
        <v>6569</v>
      </c>
    </row>
    <row r="821" spans="2:31" outlineLevel="1">
      <c r="B821" s="24" t="s">
        <v>5234</v>
      </c>
      <c r="C821" s="24" t="s">
        <v>0</v>
      </c>
      <c r="D821" s="24" t="s">
        <v>57</v>
      </c>
      <c r="E821" s="24" t="s">
        <v>48</v>
      </c>
      <c r="F821" s="24" t="s">
        <v>41</v>
      </c>
      <c r="G821" s="24">
        <v>200</v>
      </c>
      <c r="H821" s="24" t="s">
        <v>3008</v>
      </c>
      <c r="I821" s="24" t="s">
        <v>3312</v>
      </c>
      <c r="J821" s="24" t="s">
        <v>73</v>
      </c>
      <c r="K821" s="72" t="str">
        <f t="shared" si="25"/>
        <v>EUPR120 ICPL Curncy</v>
      </c>
      <c r="L821" s="25" t="str">
        <f t="shared" si="27"/>
        <v>ICPL</v>
      </c>
      <c r="M821" s="26">
        <f t="shared" ca="1" si="27"/>
        <v>42276</v>
      </c>
      <c r="N821" s="25" t="b">
        <f t="shared" si="27"/>
        <v>1</v>
      </c>
      <c r="O821" s="84" t="e">
        <f ca="1">IF($N821,_xll.BDP($K821,O$4),"[DISABLED]")</f>
        <v>#NAME?</v>
      </c>
      <c r="P821" s="84" t="e">
        <f ca="1">IF($N821,_xll.BDP($K821,P$4),"[DISABLED]")</f>
        <v>#NAME?</v>
      </c>
      <c r="Q821" s="84" t="e">
        <f ca="1">IF($N821,_xll.BDP($K821,Q$4),"[DISABLED]")</f>
        <v>#NAME?</v>
      </c>
      <c r="R821" s="84" t="e">
        <f ca="1">IF($N821,_xll.BDH($K821,R$4,$M821),"[DISABLED]")</f>
        <v>#NAME?</v>
      </c>
      <c r="S821" s="84" t="e">
        <f ca="1">IF($N821,_xll.BDH($K821,S$4,$M821),"[DISABLED]")</f>
        <v>#NAME?</v>
      </c>
      <c r="T821" s="84" t="e">
        <f ca="1">IF($N821,_xll.BDH($K821,T$4,$M821),"[DISABLED]")</f>
        <v>#NAME?</v>
      </c>
      <c r="V821" s="106" t="s">
        <v>9379</v>
      </c>
      <c r="W821" s="107" t="s">
        <v>1055</v>
      </c>
      <c r="X821" s="108">
        <v>42276</v>
      </c>
      <c r="Y821" s="107" t="b">
        <v>1</v>
      </c>
      <c r="Z821" s="107" t="s">
        <v>7448</v>
      </c>
      <c r="AA821" s="107" t="s">
        <v>6569</v>
      </c>
      <c r="AB821" s="107" t="s">
        <v>6569</v>
      </c>
      <c r="AC821" s="107" t="s">
        <v>6569</v>
      </c>
      <c r="AD821" s="107" t="s">
        <v>6569</v>
      </c>
      <c r="AE821" s="107" t="s">
        <v>6569</v>
      </c>
    </row>
    <row r="822" spans="2:31" outlineLevel="1">
      <c r="K822" s="72"/>
      <c r="L822" s="25"/>
      <c r="M822" s="26"/>
      <c r="N822" s="25"/>
      <c r="O822" s="84"/>
      <c r="P822" s="84"/>
      <c r="Q822" s="84"/>
      <c r="R822" s="84"/>
      <c r="S822" s="84"/>
      <c r="T822" s="84"/>
      <c r="V822" s="106"/>
      <c r="W822" s="107"/>
      <c r="X822" s="108"/>
      <c r="Y822" s="107"/>
      <c r="Z822" s="107"/>
      <c r="AA822" s="107"/>
      <c r="AB822" s="107"/>
      <c r="AC822" s="107"/>
      <c r="AD822" s="107"/>
      <c r="AE822" s="107"/>
    </row>
    <row r="823" spans="2:31" outlineLevel="1">
      <c r="B823" s="24" t="s">
        <v>5234</v>
      </c>
      <c r="C823" s="24" t="s">
        <v>0</v>
      </c>
      <c r="D823" s="24" t="s">
        <v>57</v>
      </c>
      <c r="E823" s="24" t="s">
        <v>48</v>
      </c>
      <c r="F823" s="24" t="s">
        <v>42</v>
      </c>
      <c r="G823" s="24">
        <v>-200</v>
      </c>
      <c r="H823" s="24" t="s">
        <v>3008</v>
      </c>
      <c r="I823" s="24" t="s">
        <v>3179</v>
      </c>
      <c r="J823" s="24" t="s">
        <v>73</v>
      </c>
      <c r="K823" s="72" t="str">
        <f t="shared" si="25"/>
        <v>EUPK220 ICPL Curncy</v>
      </c>
      <c r="L823" s="25" t="str">
        <f t="shared" si="27"/>
        <v>ICPL</v>
      </c>
      <c r="M823" s="26">
        <f t="shared" ca="1" si="27"/>
        <v>42276</v>
      </c>
      <c r="N823" s="25" t="b">
        <f t="shared" si="27"/>
        <v>1</v>
      </c>
      <c r="O823" s="84" t="e">
        <f ca="1">IF($N823,_xll.BDP($K823,O$4),"[DISABLED]")</f>
        <v>#NAME?</v>
      </c>
      <c r="P823" s="84" t="e">
        <f ca="1">IF($N823,_xll.BDP($K823,P$4),"[DISABLED]")</f>
        <v>#NAME?</v>
      </c>
      <c r="Q823" s="84" t="e">
        <f ca="1">IF($N823,_xll.BDP($K823,Q$4),"[DISABLED]")</f>
        <v>#NAME?</v>
      </c>
      <c r="R823" s="84" t="e">
        <f ca="1">IF($N823,_xll.BDH($K823,R$4,$M823),"[DISABLED]")</f>
        <v>#NAME?</v>
      </c>
      <c r="S823" s="84" t="e">
        <f ca="1">IF($N823,_xll.BDH($K823,S$4,$M823),"[DISABLED]")</f>
        <v>#NAME?</v>
      </c>
      <c r="T823" s="84" t="e">
        <f ca="1">IF($N823,_xll.BDH($K823,T$4,$M823),"[DISABLED]")</f>
        <v>#NAME?</v>
      </c>
      <c r="V823" s="106" t="s">
        <v>9380</v>
      </c>
      <c r="W823" s="107" t="s">
        <v>1055</v>
      </c>
      <c r="X823" s="108">
        <v>42276</v>
      </c>
      <c r="Y823" s="107" t="b">
        <v>1</v>
      </c>
      <c r="Z823" s="107" t="s">
        <v>7449</v>
      </c>
      <c r="AA823" s="107" t="s">
        <v>6569</v>
      </c>
      <c r="AB823" s="107" t="s">
        <v>6569</v>
      </c>
      <c r="AC823" s="107" t="s">
        <v>6569</v>
      </c>
      <c r="AD823" s="107" t="s">
        <v>6569</v>
      </c>
      <c r="AE823" s="107" t="s">
        <v>6569</v>
      </c>
    </row>
    <row r="824" spans="2:31" outlineLevel="1">
      <c r="B824" s="24" t="s">
        <v>5234</v>
      </c>
      <c r="C824" s="24" t="s">
        <v>0</v>
      </c>
      <c r="D824" s="24" t="s">
        <v>57</v>
      </c>
      <c r="E824" s="24" t="s">
        <v>48</v>
      </c>
      <c r="F824" s="24" t="s">
        <v>42</v>
      </c>
      <c r="G824" s="24">
        <v>-100</v>
      </c>
      <c r="H824" s="24" t="s">
        <v>3008</v>
      </c>
      <c r="I824" s="24" t="s">
        <v>3199</v>
      </c>
      <c r="J824" s="24" t="s">
        <v>73</v>
      </c>
      <c r="K824" s="72" t="str">
        <f t="shared" si="25"/>
        <v>EUPL220 ICPL Curncy</v>
      </c>
      <c r="L824" s="25" t="str">
        <f t="shared" si="27"/>
        <v>ICPL</v>
      </c>
      <c r="M824" s="26">
        <f t="shared" ca="1" si="27"/>
        <v>42276</v>
      </c>
      <c r="N824" s="25" t="b">
        <f t="shared" si="27"/>
        <v>1</v>
      </c>
      <c r="O824" s="84" t="e">
        <f ca="1">IF($N824,_xll.BDP($K824,O$4),"[DISABLED]")</f>
        <v>#NAME?</v>
      </c>
      <c r="P824" s="84" t="e">
        <f ca="1">IF($N824,_xll.BDP($K824,P$4),"[DISABLED]")</f>
        <v>#NAME?</v>
      </c>
      <c r="Q824" s="84" t="e">
        <f ca="1">IF($N824,_xll.BDP($K824,Q$4),"[DISABLED]")</f>
        <v>#NAME?</v>
      </c>
      <c r="R824" s="84" t="e">
        <f ca="1">IF($N824,_xll.BDH($K824,R$4,$M824),"[DISABLED]")</f>
        <v>#NAME?</v>
      </c>
      <c r="S824" s="84" t="e">
        <f ca="1">IF($N824,_xll.BDH($K824,S$4,$M824),"[DISABLED]")</f>
        <v>#NAME?</v>
      </c>
      <c r="T824" s="84" t="e">
        <f ca="1">IF($N824,_xll.BDH($K824,T$4,$M824),"[DISABLED]")</f>
        <v>#NAME?</v>
      </c>
      <c r="V824" s="106" t="s">
        <v>9381</v>
      </c>
      <c r="W824" s="107" t="s">
        <v>1055</v>
      </c>
      <c r="X824" s="108">
        <v>42276</v>
      </c>
      <c r="Y824" s="107" t="b">
        <v>1</v>
      </c>
      <c r="Z824" s="107" t="s">
        <v>7450</v>
      </c>
      <c r="AA824" s="107" t="s">
        <v>6569</v>
      </c>
      <c r="AB824" s="107" t="s">
        <v>6569</v>
      </c>
      <c r="AC824" s="107" t="s">
        <v>6569</v>
      </c>
      <c r="AD824" s="107" t="s">
        <v>6569</v>
      </c>
      <c r="AE824" s="107" t="s">
        <v>6569</v>
      </c>
    </row>
    <row r="825" spans="2:31" outlineLevel="1">
      <c r="B825" s="24" t="s">
        <v>5234</v>
      </c>
      <c r="C825" s="24" t="s">
        <v>0</v>
      </c>
      <c r="D825" s="24" t="s">
        <v>57</v>
      </c>
      <c r="E825" s="24" t="s">
        <v>48</v>
      </c>
      <c r="F825" s="24" t="s">
        <v>42</v>
      </c>
      <c r="G825" s="24">
        <v>-50</v>
      </c>
      <c r="H825" s="24" t="s">
        <v>3008</v>
      </c>
      <c r="I825" s="24" t="s">
        <v>3219</v>
      </c>
      <c r="J825" s="24" t="s">
        <v>73</v>
      </c>
      <c r="K825" s="72" t="str">
        <f t="shared" si="25"/>
        <v>EUPM220 ICPL Curncy</v>
      </c>
      <c r="L825" s="25" t="str">
        <f t="shared" si="27"/>
        <v>ICPL</v>
      </c>
      <c r="M825" s="26">
        <f t="shared" ca="1" si="27"/>
        <v>42276</v>
      </c>
      <c r="N825" s="25" t="b">
        <f t="shared" si="27"/>
        <v>1</v>
      </c>
      <c r="O825" s="84" t="e">
        <f ca="1">IF($N825,_xll.BDP($K825,O$4),"[DISABLED]")</f>
        <v>#NAME?</v>
      </c>
      <c r="P825" s="84" t="e">
        <f ca="1">IF($N825,_xll.BDP($K825,P$4),"[DISABLED]")</f>
        <v>#NAME?</v>
      </c>
      <c r="Q825" s="84" t="e">
        <f ca="1">IF($N825,_xll.BDP($K825,Q$4),"[DISABLED]")</f>
        <v>#NAME?</v>
      </c>
      <c r="R825" s="84" t="e">
        <f ca="1">IF($N825,_xll.BDH($K825,R$4,$M825),"[DISABLED]")</f>
        <v>#NAME?</v>
      </c>
      <c r="S825" s="84" t="e">
        <f ca="1">IF($N825,_xll.BDH($K825,S$4,$M825),"[DISABLED]")</f>
        <v>#NAME?</v>
      </c>
      <c r="T825" s="84" t="e">
        <f ca="1">IF($N825,_xll.BDH($K825,T$4,$M825),"[DISABLED]")</f>
        <v>#NAME?</v>
      </c>
      <c r="V825" s="106" t="s">
        <v>9382</v>
      </c>
      <c r="W825" s="107" t="s">
        <v>1055</v>
      </c>
      <c r="X825" s="108">
        <v>42276</v>
      </c>
      <c r="Y825" s="107" t="b">
        <v>1</v>
      </c>
      <c r="Z825" s="107" t="s">
        <v>7451</v>
      </c>
      <c r="AA825" s="107" t="s">
        <v>6569</v>
      </c>
      <c r="AB825" s="107" t="s">
        <v>6569</v>
      </c>
      <c r="AC825" s="107" t="s">
        <v>6569</v>
      </c>
      <c r="AD825" s="107" t="s">
        <v>6569</v>
      </c>
      <c r="AE825" s="107" t="s">
        <v>6569</v>
      </c>
    </row>
    <row r="826" spans="2:31" outlineLevel="1">
      <c r="B826" s="24" t="s">
        <v>5234</v>
      </c>
      <c r="C826" s="24" t="s">
        <v>0</v>
      </c>
      <c r="D826" s="24" t="s">
        <v>57</v>
      </c>
      <c r="E826" s="24" t="s">
        <v>48</v>
      </c>
      <c r="F826" s="24" t="s">
        <v>42</v>
      </c>
      <c r="G826" s="24">
        <v>-25</v>
      </c>
      <c r="H826" s="24" t="s">
        <v>3008</v>
      </c>
      <c r="I826" s="24" t="s">
        <v>3239</v>
      </c>
      <c r="J826" s="24" t="s">
        <v>73</v>
      </c>
      <c r="K826" s="72" t="str">
        <f t="shared" si="25"/>
        <v>EUPN220 ICPL Curncy</v>
      </c>
      <c r="L826" s="25" t="str">
        <f t="shared" si="27"/>
        <v>ICPL</v>
      </c>
      <c r="M826" s="26">
        <f t="shared" ca="1" si="27"/>
        <v>42276</v>
      </c>
      <c r="N826" s="25" t="b">
        <f t="shared" si="27"/>
        <v>1</v>
      </c>
      <c r="O826" s="84" t="e">
        <f ca="1">IF($N826,_xll.BDP($K826,O$4),"[DISABLED]")</f>
        <v>#NAME?</v>
      </c>
      <c r="P826" s="84" t="e">
        <f ca="1">IF($N826,_xll.BDP($K826,P$4),"[DISABLED]")</f>
        <v>#NAME?</v>
      </c>
      <c r="Q826" s="84" t="e">
        <f ca="1">IF($N826,_xll.BDP($K826,Q$4),"[DISABLED]")</f>
        <v>#NAME?</v>
      </c>
      <c r="R826" s="84" t="e">
        <f ca="1">IF($N826,_xll.BDH($K826,R$4,$M826),"[DISABLED]")</f>
        <v>#NAME?</v>
      </c>
      <c r="S826" s="84" t="e">
        <f ca="1">IF($N826,_xll.BDH($K826,S$4,$M826),"[DISABLED]")</f>
        <v>#NAME?</v>
      </c>
      <c r="T826" s="84" t="e">
        <f ca="1">IF($N826,_xll.BDH($K826,T$4,$M826),"[DISABLED]")</f>
        <v>#NAME?</v>
      </c>
      <c r="V826" s="106" t="s">
        <v>9383</v>
      </c>
      <c r="W826" s="107" t="s">
        <v>1055</v>
      </c>
      <c r="X826" s="108">
        <v>42276</v>
      </c>
      <c r="Y826" s="107" t="b">
        <v>1</v>
      </c>
      <c r="Z826" s="107" t="s">
        <v>7452</v>
      </c>
      <c r="AA826" s="107" t="s">
        <v>6569</v>
      </c>
      <c r="AB826" s="107" t="s">
        <v>6569</v>
      </c>
      <c r="AC826" s="107" t="s">
        <v>6569</v>
      </c>
      <c r="AD826" s="107" t="s">
        <v>6569</v>
      </c>
      <c r="AE826" s="107" t="s">
        <v>6569</v>
      </c>
    </row>
    <row r="827" spans="2:31" outlineLevel="1">
      <c r="B827" s="24" t="s">
        <v>5234</v>
      </c>
      <c r="C827" s="24" t="s">
        <v>0</v>
      </c>
      <c r="D827" s="24" t="s">
        <v>57</v>
      </c>
      <c r="E827" s="24" t="s">
        <v>48</v>
      </c>
      <c r="F827" s="24" t="s">
        <v>42</v>
      </c>
      <c r="G827" s="24">
        <v>25</v>
      </c>
      <c r="H827" s="24" t="s">
        <v>3008</v>
      </c>
      <c r="I827" s="24" t="s">
        <v>3259</v>
      </c>
      <c r="J827" s="24" t="s">
        <v>73</v>
      </c>
      <c r="K827" s="72" t="str">
        <f t="shared" si="25"/>
        <v>EUPO220 ICPL Curncy</v>
      </c>
      <c r="L827" s="25" t="str">
        <f t="shared" si="27"/>
        <v>ICPL</v>
      </c>
      <c r="M827" s="26">
        <f t="shared" ca="1" si="27"/>
        <v>42276</v>
      </c>
      <c r="N827" s="25" t="b">
        <f t="shared" si="27"/>
        <v>1</v>
      </c>
      <c r="O827" s="84" t="e">
        <f ca="1">IF($N827,_xll.BDP($K827,O$4),"[DISABLED]")</f>
        <v>#NAME?</v>
      </c>
      <c r="P827" s="84" t="e">
        <f ca="1">IF($N827,_xll.BDP($K827,P$4),"[DISABLED]")</f>
        <v>#NAME?</v>
      </c>
      <c r="Q827" s="84" t="e">
        <f ca="1">IF($N827,_xll.BDP($K827,Q$4),"[DISABLED]")</f>
        <v>#NAME?</v>
      </c>
      <c r="R827" s="84" t="e">
        <f ca="1">IF($N827,_xll.BDH($K827,R$4,$M827),"[DISABLED]")</f>
        <v>#NAME?</v>
      </c>
      <c r="S827" s="84" t="e">
        <f ca="1">IF($N827,_xll.BDH($K827,S$4,$M827),"[DISABLED]")</f>
        <v>#NAME?</v>
      </c>
      <c r="T827" s="84" t="e">
        <f ca="1">IF($N827,_xll.BDH($K827,T$4,$M827),"[DISABLED]")</f>
        <v>#NAME?</v>
      </c>
      <c r="V827" s="106" t="s">
        <v>9384</v>
      </c>
      <c r="W827" s="107" t="s">
        <v>1055</v>
      </c>
      <c r="X827" s="108">
        <v>42276</v>
      </c>
      <c r="Y827" s="107" t="b">
        <v>1</v>
      </c>
      <c r="Z827" s="107" t="s">
        <v>7453</v>
      </c>
      <c r="AA827" s="107" t="s">
        <v>6569</v>
      </c>
      <c r="AB827" s="107" t="s">
        <v>6569</v>
      </c>
      <c r="AC827" s="107" t="s">
        <v>6569</v>
      </c>
      <c r="AD827" s="107" t="s">
        <v>6569</v>
      </c>
      <c r="AE827" s="107" t="s">
        <v>6569</v>
      </c>
    </row>
    <row r="828" spans="2:31" outlineLevel="1">
      <c r="B828" s="24" t="s">
        <v>5234</v>
      </c>
      <c r="C828" s="24" t="s">
        <v>0</v>
      </c>
      <c r="D828" s="24" t="s">
        <v>57</v>
      </c>
      <c r="E828" s="24" t="s">
        <v>48</v>
      </c>
      <c r="F828" s="24" t="s">
        <v>42</v>
      </c>
      <c r="G828" s="24">
        <v>50</v>
      </c>
      <c r="H828" s="24" t="s">
        <v>3008</v>
      </c>
      <c r="I828" s="24" t="s">
        <v>3279</v>
      </c>
      <c r="J828" s="24" t="s">
        <v>73</v>
      </c>
      <c r="K828" s="72" t="str">
        <f t="shared" si="25"/>
        <v>EUPP220 ICPL Curncy</v>
      </c>
      <c r="L828" s="25" t="str">
        <f t="shared" si="27"/>
        <v>ICPL</v>
      </c>
      <c r="M828" s="26">
        <f t="shared" ca="1" si="27"/>
        <v>42276</v>
      </c>
      <c r="N828" s="25" t="b">
        <f t="shared" si="27"/>
        <v>1</v>
      </c>
      <c r="O828" s="84" t="e">
        <f ca="1">IF($N828,_xll.BDP($K828,O$4),"[DISABLED]")</f>
        <v>#NAME?</v>
      </c>
      <c r="P828" s="84" t="e">
        <f ca="1">IF($N828,_xll.BDP($K828,P$4),"[DISABLED]")</f>
        <v>#NAME?</v>
      </c>
      <c r="Q828" s="84" t="e">
        <f ca="1">IF($N828,_xll.BDP($K828,Q$4),"[DISABLED]")</f>
        <v>#NAME?</v>
      </c>
      <c r="R828" s="84" t="e">
        <f ca="1">IF($N828,_xll.BDH($K828,R$4,$M828),"[DISABLED]")</f>
        <v>#NAME?</v>
      </c>
      <c r="S828" s="84" t="e">
        <f ca="1">IF($N828,_xll.BDH($K828,S$4,$M828),"[DISABLED]")</f>
        <v>#NAME?</v>
      </c>
      <c r="T828" s="84" t="e">
        <f ca="1">IF($N828,_xll.BDH($K828,T$4,$M828),"[DISABLED]")</f>
        <v>#NAME?</v>
      </c>
      <c r="V828" s="106" t="s">
        <v>9385</v>
      </c>
      <c r="W828" s="107" t="s">
        <v>1055</v>
      </c>
      <c r="X828" s="108">
        <v>42276</v>
      </c>
      <c r="Y828" s="107" t="b">
        <v>1</v>
      </c>
      <c r="Z828" s="107" t="s">
        <v>7454</v>
      </c>
      <c r="AA828" s="107" t="s">
        <v>6569</v>
      </c>
      <c r="AB828" s="107" t="s">
        <v>6569</v>
      </c>
      <c r="AC828" s="107" t="s">
        <v>6569</v>
      </c>
      <c r="AD828" s="107" t="s">
        <v>6569</v>
      </c>
      <c r="AE828" s="107" t="s">
        <v>6569</v>
      </c>
    </row>
    <row r="829" spans="2:31" outlineLevel="1">
      <c r="B829" s="24" t="s">
        <v>5234</v>
      </c>
      <c r="C829" s="24" t="s">
        <v>0</v>
      </c>
      <c r="D829" s="24" t="s">
        <v>57</v>
      </c>
      <c r="E829" s="24" t="s">
        <v>48</v>
      </c>
      <c r="F829" s="24" t="s">
        <v>42</v>
      </c>
      <c r="G829" s="24">
        <v>100</v>
      </c>
      <c r="H829" s="24" t="s">
        <v>3008</v>
      </c>
      <c r="I829" s="24" t="s">
        <v>3299</v>
      </c>
      <c r="J829" s="24" t="s">
        <v>73</v>
      </c>
      <c r="K829" s="72" t="str">
        <f t="shared" si="25"/>
        <v>EUPQ220 ICPL Curncy</v>
      </c>
      <c r="L829" s="25" t="str">
        <f t="shared" si="27"/>
        <v>ICPL</v>
      </c>
      <c r="M829" s="26">
        <f t="shared" ca="1" si="27"/>
        <v>42276</v>
      </c>
      <c r="N829" s="25" t="b">
        <f t="shared" si="27"/>
        <v>1</v>
      </c>
      <c r="O829" s="84" t="e">
        <f ca="1">IF($N829,_xll.BDP($K829,O$4),"[DISABLED]")</f>
        <v>#NAME?</v>
      </c>
      <c r="P829" s="84" t="e">
        <f ca="1">IF($N829,_xll.BDP($K829,P$4),"[DISABLED]")</f>
        <v>#NAME?</v>
      </c>
      <c r="Q829" s="84" t="e">
        <f ca="1">IF($N829,_xll.BDP($K829,Q$4),"[DISABLED]")</f>
        <v>#NAME?</v>
      </c>
      <c r="R829" s="84" t="e">
        <f ca="1">IF($N829,_xll.BDH($K829,R$4,$M829),"[DISABLED]")</f>
        <v>#NAME?</v>
      </c>
      <c r="S829" s="84" t="e">
        <f ca="1">IF($N829,_xll.BDH($K829,S$4,$M829),"[DISABLED]")</f>
        <v>#NAME?</v>
      </c>
      <c r="T829" s="84" t="e">
        <f ca="1">IF($N829,_xll.BDH($K829,T$4,$M829),"[DISABLED]")</f>
        <v>#NAME?</v>
      </c>
      <c r="V829" s="106" t="s">
        <v>9386</v>
      </c>
      <c r="W829" s="107" t="s">
        <v>1055</v>
      </c>
      <c r="X829" s="108">
        <v>42276</v>
      </c>
      <c r="Y829" s="107" t="b">
        <v>1</v>
      </c>
      <c r="Z829" s="107" t="s">
        <v>7455</v>
      </c>
      <c r="AA829" s="107" t="s">
        <v>6569</v>
      </c>
      <c r="AB829" s="107" t="s">
        <v>6569</v>
      </c>
      <c r="AC829" s="107" t="s">
        <v>6569</v>
      </c>
      <c r="AD829" s="107" t="s">
        <v>6569</v>
      </c>
      <c r="AE829" s="107" t="s">
        <v>6569</v>
      </c>
    </row>
    <row r="830" spans="2:31" outlineLevel="1">
      <c r="B830" s="24" t="s">
        <v>5234</v>
      </c>
      <c r="C830" s="24" t="s">
        <v>0</v>
      </c>
      <c r="D830" s="24" t="s">
        <v>57</v>
      </c>
      <c r="E830" s="24" t="s">
        <v>48</v>
      </c>
      <c r="F830" s="24" t="s">
        <v>42</v>
      </c>
      <c r="G830" s="24">
        <v>200</v>
      </c>
      <c r="H830" s="24" t="s">
        <v>3008</v>
      </c>
      <c r="I830" s="24" t="s">
        <v>3319</v>
      </c>
      <c r="J830" s="24" t="s">
        <v>73</v>
      </c>
      <c r="K830" s="72" t="str">
        <f t="shared" si="25"/>
        <v>EUPR220 ICPL Curncy</v>
      </c>
      <c r="L830" s="25" t="str">
        <f t="shared" si="27"/>
        <v>ICPL</v>
      </c>
      <c r="M830" s="26">
        <f t="shared" ca="1" si="27"/>
        <v>42276</v>
      </c>
      <c r="N830" s="25" t="b">
        <f t="shared" si="27"/>
        <v>1</v>
      </c>
      <c r="O830" s="84" t="e">
        <f ca="1">IF($N830,_xll.BDP($K830,O$4),"[DISABLED]")</f>
        <v>#NAME?</v>
      </c>
      <c r="P830" s="84" t="e">
        <f ca="1">IF($N830,_xll.BDP($K830,P$4),"[DISABLED]")</f>
        <v>#NAME?</v>
      </c>
      <c r="Q830" s="84" t="e">
        <f ca="1">IF($N830,_xll.BDP($K830,Q$4),"[DISABLED]")</f>
        <v>#NAME?</v>
      </c>
      <c r="R830" s="84" t="e">
        <f ca="1">IF($N830,_xll.BDH($K830,R$4,$M830),"[DISABLED]")</f>
        <v>#NAME?</v>
      </c>
      <c r="S830" s="84" t="e">
        <f ca="1">IF($N830,_xll.BDH($K830,S$4,$M830),"[DISABLED]")</f>
        <v>#NAME?</v>
      </c>
      <c r="T830" s="84" t="e">
        <f ca="1">IF($N830,_xll.BDH($K830,T$4,$M830),"[DISABLED]")</f>
        <v>#NAME?</v>
      </c>
      <c r="V830" s="106" t="s">
        <v>9387</v>
      </c>
      <c r="W830" s="107" t="s">
        <v>1055</v>
      </c>
      <c r="X830" s="108">
        <v>42276</v>
      </c>
      <c r="Y830" s="107" t="b">
        <v>1</v>
      </c>
      <c r="Z830" s="107" t="s">
        <v>7456</v>
      </c>
      <c r="AA830" s="107" t="s">
        <v>6569</v>
      </c>
      <c r="AB830" s="107" t="s">
        <v>6569</v>
      </c>
      <c r="AC830" s="107" t="s">
        <v>6569</v>
      </c>
      <c r="AD830" s="107" t="s">
        <v>6569</v>
      </c>
      <c r="AE830" s="107" t="s">
        <v>6569</v>
      </c>
    </row>
    <row r="831" spans="2:31" outlineLevel="1">
      <c r="K831" s="72"/>
      <c r="L831" s="25"/>
      <c r="M831" s="26"/>
      <c r="N831" s="25"/>
      <c r="O831" s="84"/>
      <c r="P831" s="84"/>
      <c r="Q831" s="84"/>
      <c r="R831" s="84"/>
      <c r="S831" s="84"/>
      <c r="T831" s="84"/>
      <c r="V831" s="106"/>
      <c r="W831" s="107"/>
      <c r="X831" s="108"/>
      <c r="Y831" s="107"/>
      <c r="Z831" s="107"/>
      <c r="AA831" s="107"/>
      <c r="AB831" s="107"/>
      <c r="AC831" s="107"/>
      <c r="AD831" s="107"/>
      <c r="AE831" s="107"/>
    </row>
    <row r="832" spans="2:31" outlineLevel="1">
      <c r="B832" s="24" t="s">
        <v>5234</v>
      </c>
      <c r="C832" s="24" t="s">
        <v>0</v>
      </c>
      <c r="D832" s="24" t="s">
        <v>57</v>
      </c>
      <c r="E832" s="24" t="s">
        <v>48</v>
      </c>
      <c r="F832" s="24" t="s">
        <v>44</v>
      </c>
      <c r="G832" s="24">
        <v>-200</v>
      </c>
      <c r="H832" s="24" t="s">
        <v>3008</v>
      </c>
      <c r="I832" s="24" t="s">
        <v>3455</v>
      </c>
      <c r="J832" s="24" t="s">
        <v>73</v>
      </c>
      <c r="K832" s="72" t="str">
        <f t="shared" si="25"/>
        <v>EUPK520 ICPL Curncy</v>
      </c>
      <c r="L832" s="25" t="str">
        <f t="shared" si="27"/>
        <v>ICPL</v>
      </c>
      <c r="M832" s="26">
        <f t="shared" ca="1" si="27"/>
        <v>42276</v>
      </c>
      <c r="N832" s="25" t="b">
        <f t="shared" si="27"/>
        <v>1</v>
      </c>
      <c r="O832" s="84" t="e">
        <f ca="1">IF($N832,_xll.BDP($K832,O$4),"[DISABLED]")</f>
        <v>#NAME?</v>
      </c>
      <c r="P832" s="84" t="e">
        <f ca="1">IF($N832,_xll.BDP($K832,P$4),"[DISABLED]")</f>
        <v>#NAME?</v>
      </c>
      <c r="Q832" s="84" t="e">
        <f ca="1">IF($N832,_xll.BDP($K832,Q$4),"[DISABLED]")</f>
        <v>#NAME?</v>
      </c>
      <c r="R832" s="84" t="e">
        <f ca="1">IF($N832,_xll.BDH($K832,R$4,$M832),"[DISABLED]")</f>
        <v>#NAME?</v>
      </c>
      <c r="S832" s="84" t="e">
        <f ca="1">IF($N832,_xll.BDH($K832,S$4,$M832),"[DISABLED]")</f>
        <v>#NAME?</v>
      </c>
      <c r="T832" s="84" t="e">
        <f ca="1">IF($N832,_xll.BDH($K832,T$4,$M832),"[DISABLED]")</f>
        <v>#NAME?</v>
      </c>
      <c r="V832" s="106" t="s">
        <v>9388</v>
      </c>
      <c r="W832" s="107" t="s">
        <v>1055</v>
      </c>
      <c r="X832" s="108">
        <v>42276</v>
      </c>
      <c r="Y832" s="107" t="b">
        <v>1</v>
      </c>
      <c r="Z832" s="107" t="s">
        <v>7457</v>
      </c>
      <c r="AA832" s="107" t="s">
        <v>6569</v>
      </c>
      <c r="AB832" s="107" t="s">
        <v>6569</v>
      </c>
      <c r="AC832" s="107" t="s">
        <v>6569</v>
      </c>
      <c r="AD832" s="107" t="s">
        <v>6569</v>
      </c>
      <c r="AE832" s="107" t="s">
        <v>6569</v>
      </c>
    </row>
    <row r="833" spans="2:31" outlineLevel="1">
      <c r="B833" s="24" t="s">
        <v>5234</v>
      </c>
      <c r="C833" s="24" t="s">
        <v>0</v>
      </c>
      <c r="D833" s="24" t="s">
        <v>57</v>
      </c>
      <c r="E833" s="24" t="s">
        <v>48</v>
      </c>
      <c r="F833" s="24" t="s">
        <v>44</v>
      </c>
      <c r="G833" s="24">
        <v>-100</v>
      </c>
      <c r="H833" s="24" t="s">
        <v>3008</v>
      </c>
      <c r="I833" s="24" t="s">
        <v>3341</v>
      </c>
      <c r="J833" s="24" t="s">
        <v>73</v>
      </c>
      <c r="K833" s="72" t="str">
        <f t="shared" si="25"/>
        <v>EUPL520 ICPL Curncy</v>
      </c>
      <c r="L833" s="25" t="str">
        <f t="shared" si="27"/>
        <v>ICPL</v>
      </c>
      <c r="M833" s="26">
        <f t="shared" ca="1" si="27"/>
        <v>42276</v>
      </c>
      <c r="N833" s="25" t="b">
        <f t="shared" si="27"/>
        <v>1</v>
      </c>
      <c r="O833" s="84" t="e">
        <f ca="1">IF($N833,_xll.BDP($K833,O$4),"[DISABLED]")</f>
        <v>#NAME?</v>
      </c>
      <c r="P833" s="84" t="e">
        <f ca="1">IF($N833,_xll.BDP($K833,P$4),"[DISABLED]")</f>
        <v>#NAME?</v>
      </c>
      <c r="Q833" s="84" t="e">
        <f ca="1">IF($N833,_xll.BDP($K833,Q$4),"[DISABLED]")</f>
        <v>#NAME?</v>
      </c>
      <c r="R833" s="84" t="e">
        <f ca="1">IF($N833,_xll.BDH($K833,R$4,$M833),"[DISABLED]")</f>
        <v>#NAME?</v>
      </c>
      <c r="S833" s="84" t="e">
        <f ca="1">IF($N833,_xll.BDH($K833,S$4,$M833),"[DISABLED]")</f>
        <v>#NAME?</v>
      </c>
      <c r="T833" s="84" t="e">
        <f ca="1">IF($N833,_xll.BDH($K833,T$4,$M833),"[DISABLED]")</f>
        <v>#NAME?</v>
      </c>
      <c r="V833" s="106" t="s">
        <v>9389</v>
      </c>
      <c r="W833" s="107" t="s">
        <v>1055</v>
      </c>
      <c r="X833" s="108">
        <v>42276</v>
      </c>
      <c r="Y833" s="107" t="b">
        <v>1</v>
      </c>
      <c r="Z833" s="107" t="s">
        <v>7458</v>
      </c>
      <c r="AA833" s="107" t="s">
        <v>6569</v>
      </c>
      <c r="AB833" s="107" t="s">
        <v>6569</v>
      </c>
      <c r="AC833" s="107" t="s">
        <v>6569</v>
      </c>
      <c r="AD833" s="107" t="s">
        <v>6569</v>
      </c>
      <c r="AE833" s="107" t="s">
        <v>6569</v>
      </c>
    </row>
    <row r="834" spans="2:31" outlineLevel="1">
      <c r="B834" s="24" t="s">
        <v>5234</v>
      </c>
      <c r="C834" s="24" t="s">
        <v>0</v>
      </c>
      <c r="D834" s="24" t="s">
        <v>57</v>
      </c>
      <c r="E834" s="24" t="s">
        <v>48</v>
      </c>
      <c r="F834" s="24" t="s">
        <v>44</v>
      </c>
      <c r="G834" s="24">
        <v>-50</v>
      </c>
      <c r="H834" s="24" t="s">
        <v>3008</v>
      </c>
      <c r="I834" s="24" t="s">
        <v>3357</v>
      </c>
      <c r="J834" s="24" t="s">
        <v>73</v>
      </c>
      <c r="K834" s="72" t="str">
        <f t="shared" si="25"/>
        <v>EUPM520 ICPL Curncy</v>
      </c>
      <c r="L834" s="25" t="str">
        <f t="shared" si="27"/>
        <v>ICPL</v>
      </c>
      <c r="M834" s="26">
        <f t="shared" ca="1" si="27"/>
        <v>42276</v>
      </c>
      <c r="N834" s="25" t="b">
        <f t="shared" si="27"/>
        <v>1</v>
      </c>
      <c r="O834" s="84" t="e">
        <f ca="1">IF($N834,_xll.BDP($K834,O$4),"[DISABLED]")</f>
        <v>#NAME?</v>
      </c>
      <c r="P834" s="84" t="e">
        <f ca="1">IF($N834,_xll.BDP($K834,P$4),"[DISABLED]")</f>
        <v>#NAME?</v>
      </c>
      <c r="Q834" s="84" t="e">
        <f ca="1">IF($N834,_xll.BDP($K834,Q$4),"[DISABLED]")</f>
        <v>#NAME?</v>
      </c>
      <c r="R834" s="84" t="e">
        <f ca="1">IF($N834,_xll.BDH($K834,R$4,$M834),"[DISABLED]")</f>
        <v>#NAME?</v>
      </c>
      <c r="S834" s="84" t="e">
        <f ca="1">IF($N834,_xll.BDH($K834,S$4,$M834),"[DISABLED]")</f>
        <v>#NAME?</v>
      </c>
      <c r="T834" s="84" t="e">
        <f ca="1">IF($N834,_xll.BDH($K834,T$4,$M834),"[DISABLED]")</f>
        <v>#NAME?</v>
      </c>
      <c r="V834" s="106" t="s">
        <v>9390</v>
      </c>
      <c r="W834" s="107" t="s">
        <v>1055</v>
      </c>
      <c r="X834" s="108">
        <v>42276</v>
      </c>
      <c r="Y834" s="107" t="b">
        <v>1</v>
      </c>
      <c r="Z834" s="107" t="s">
        <v>7459</v>
      </c>
      <c r="AA834" s="107" t="s">
        <v>6569</v>
      </c>
      <c r="AB834" s="107" t="s">
        <v>6569</v>
      </c>
      <c r="AC834" s="107" t="s">
        <v>6569</v>
      </c>
      <c r="AD834" s="107" t="s">
        <v>6569</v>
      </c>
      <c r="AE834" s="107" t="s">
        <v>6569</v>
      </c>
    </row>
    <row r="835" spans="2:31" outlineLevel="1">
      <c r="B835" s="24" t="s">
        <v>5234</v>
      </c>
      <c r="C835" s="24" t="s">
        <v>0</v>
      </c>
      <c r="D835" s="24" t="s">
        <v>57</v>
      </c>
      <c r="E835" s="24" t="s">
        <v>48</v>
      </c>
      <c r="F835" s="24" t="s">
        <v>44</v>
      </c>
      <c r="G835" s="24">
        <v>-25</v>
      </c>
      <c r="H835" s="24" t="s">
        <v>3008</v>
      </c>
      <c r="I835" s="24" t="s">
        <v>3373</v>
      </c>
      <c r="J835" s="24" t="s">
        <v>73</v>
      </c>
      <c r="K835" s="72" t="str">
        <f t="shared" si="25"/>
        <v>EUPN520 ICPL Curncy</v>
      </c>
      <c r="L835" s="25" t="str">
        <f t="shared" si="27"/>
        <v>ICPL</v>
      </c>
      <c r="M835" s="26">
        <f t="shared" ca="1" si="27"/>
        <v>42276</v>
      </c>
      <c r="N835" s="25" t="b">
        <f t="shared" si="27"/>
        <v>1</v>
      </c>
      <c r="O835" s="84" t="e">
        <f ca="1">IF($N835,_xll.BDP($K835,O$4),"[DISABLED]")</f>
        <v>#NAME?</v>
      </c>
      <c r="P835" s="84" t="e">
        <f ca="1">IF($N835,_xll.BDP($K835,P$4),"[DISABLED]")</f>
        <v>#NAME?</v>
      </c>
      <c r="Q835" s="84" t="e">
        <f ca="1">IF($N835,_xll.BDP($K835,Q$4),"[DISABLED]")</f>
        <v>#NAME?</v>
      </c>
      <c r="R835" s="84" t="e">
        <f ca="1">IF($N835,_xll.BDH($K835,R$4,$M835),"[DISABLED]")</f>
        <v>#NAME?</v>
      </c>
      <c r="S835" s="84" t="e">
        <f ca="1">IF($N835,_xll.BDH($K835,S$4,$M835),"[DISABLED]")</f>
        <v>#NAME?</v>
      </c>
      <c r="T835" s="84" t="e">
        <f ca="1">IF($N835,_xll.BDH($K835,T$4,$M835),"[DISABLED]")</f>
        <v>#NAME?</v>
      </c>
      <c r="V835" s="106" t="s">
        <v>9391</v>
      </c>
      <c r="W835" s="107" t="s">
        <v>1055</v>
      </c>
      <c r="X835" s="108">
        <v>42276</v>
      </c>
      <c r="Y835" s="107" t="b">
        <v>1</v>
      </c>
      <c r="Z835" s="107" t="s">
        <v>7460</v>
      </c>
      <c r="AA835" s="107" t="s">
        <v>6569</v>
      </c>
      <c r="AB835" s="107" t="s">
        <v>6569</v>
      </c>
      <c r="AC835" s="107" t="s">
        <v>6569</v>
      </c>
      <c r="AD835" s="107" t="s">
        <v>6569</v>
      </c>
      <c r="AE835" s="107" t="s">
        <v>6569</v>
      </c>
    </row>
    <row r="836" spans="2:31" outlineLevel="1">
      <c r="B836" s="24" t="s">
        <v>5234</v>
      </c>
      <c r="C836" s="24" t="s">
        <v>0</v>
      </c>
      <c r="D836" s="24" t="s">
        <v>57</v>
      </c>
      <c r="E836" s="24" t="s">
        <v>48</v>
      </c>
      <c r="F836" s="24" t="s">
        <v>44</v>
      </c>
      <c r="G836" s="24">
        <v>25</v>
      </c>
      <c r="H836" s="24" t="s">
        <v>3008</v>
      </c>
      <c r="I836" s="24" t="s">
        <v>3389</v>
      </c>
      <c r="J836" s="24" t="s">
        <v>73</v>
      </c>
      <c r="K836" s="72" t="str">
        <f t="shared" si="25"/>
        <v>EUPO520 ICPL Curncy</v>
      </c>
      <c r="L836" s="25" t="str">
        <f t="shared" si="27"/>
        <v>ICPL</v>
      </c>
      <c r="M836" s="26">
        <f t="shared" ca="1" si="27"/>
        <v>42276</v>
      </c>
      <c r="N836" s="25" t="b">
        <f t="shared" si="27"/>
        <v>1</v>
      </c>
      <c r="O836" s="84" t="e">
        <f ca="1">IF($N836,_xll.BDP($K836,O$4),"[DISABLED]")</f>
        <v>#NAME?</v>
      </c>
      <c r="P836" s="84" t="e">
        <f ca="1">IF($N836,_xll.BDP($K836,P$4),"[DISABLED]")</f>
        <v>#NAME?</v>
      </c>
      <c r="Q836" s="84" t="e">
        <f ca="1">IF($N836,_xll.BDP($K836,Q$4),"[DISABLED]")</f>
        <v>#NAME?</v>
      </c>
      <c r="R836" s="84" t="e">
        <f ca="1">IF($N836,_xll.BDH($K836,R$4,$M836),"[DISABLED]")</f>
        <v>#NAME?</v>
      </c>
      <c r="S836" s="84" t="e">
        <f ca="1">IF($N836,_xll.BDH($K836,S$4,$M836),"[DISABLED]")</f>
        <v>#NAME?</v>
      </c>
      <c r="T836" s="84" t="e">
        <f ca="1">IF($N836,_xll.BDH($K836,T$4,$M836),"[DISABLED]")</f>
        <v>#NAME?</v>
      </c>
      <c r="V836" s="106" t="s">
        <v>9392</v>
      </c>
      <c r="W836" s="107" t="s">
        <v>1055</v>
      </c>
      <c r="X836" s="108">
        <v>42276</v>
      </c>
      <c r="Y836" s="107" t="b">
        <v>1</v>
      </c>
      <c r="Z836" s="107" t="s">
        <v>7461</v>
      </c>
      <c r="AA836" s="107" t="s">
        <v>6569</v>
      </c>
      <c r="AB836" s="107" t="s">
        <v>6569</v>
      </c>
      <c r="AC836" s="107" t="s">
        <v>6569</v>
      </c>
      <c r="AD836" s="107" t="s">
        <v>6569</v>
      </c>
      <c r="AE836" s="107" t="s">
        <v>6569</v>
      </c>
    </row>
    <row r="837" spans="2:31" outlineLevel="1">
      <c r="B837" s="24" t="s">
        <v>5234</v>
      </c>
      <c r="C837" s="24" t="s">
        <v>0</v>
      </c>
      <c r="D837" s="24" t="s">
        <v>57</v>
      </c>
      <c r="E837" s="24" t="s">
        <v>48</v>
      </c>
      <c r="F837" s="24" t="s">
        <v>44</v>
      </c>
      <c r="G837" s="24">
        <v>50</v>
      </c>
      <c r="H837" s="24" t="s">
        <v>3008</v>
      </c>
      <c r="I837" s="24" t="s">
        <v>3405</v>
      </c>
      <c r="J837" s="24" t="s">
        <v>73</v>
      </c>
      <c r="K837" s="72" t="str">
        <f t="shared" si="25"/>
        <v>EUPP520 ICPL Curncy</v>
      </c>
      <c r="L837" s="25" t="str">
        <f t="shared" si="27"/>
        <v>ICPL</v>
      </c>
      <c r="M837" s="26">
        <f t="shared" ca="1" si="27"/>
        <v>42276</v>
      </c>
      <c r="N837" s="25" t="b">
        <f t="shared" si="27"/>
        <v>1</v>
      </c>
      <c r="O837" s="84" t="e">
        <f ca="1">IF($N837,_xll.BDP($K837,O$4),"[DISABLED]")</f>
        <v>#NAME?</v>
      </c>
      <c r="P837" s="84" t="e">
        <f ca="1">IF($N837,_xll.BDP($K837,P$4),"[DISABLED]")</f>
        <v>#NAME?</v>
      </c>
      <c r="Q837" s="84" t="e">
        <f ca="1">IF($N837,_xll.BDP($K837,Q$4),"[DISABLED]")</f>
        <v>#NAME?</v>
      </c>
      <c r="R837" s="84" t="e">
        <f ca="1">IF($N837,_xll.BDH($K837,R$4,$M837),"[DISABLED]")</f>
        <v>#NAME?</v>
      </c>
      <c r="S837" s="84" t="e">
        <f ca="1">IF($N837,_xll.BDH($K837,S$4,$M837),"[DISABLED]")</f>
        <v>#NAME?</v>
      </c>
      <c r="T837" s="84" t="e">
        <f ca="1">IF($N837,_xll.BDH($K837,T$4,$M837),"[DISABLED]")</f>
        <v>#NAME?</v>
      </c>
      <c r="V837" s="106" t="s">
        <v>9393</v>
      </c>
      <c r="W837" s="107" t="s">
        <v>1055</v>
      </c>
      <c r="X837" s="108">
        <v>42276</v>
      </c>
      <c r="Y837" s="107" t="b">
        <v>1</v>
      </c>
      <c r="Z837" s="107" t="s">
        <v>7462</v>
      </c>
      <c r="AA837" s="107" t="s">
        <v>6569</v>
      </c>
      <c r="AB837" s="107" t="s">
        <v>6569</v>
      </c>
      <c r="AC837" s="107" t="s">
        <v>6569</v>
      </c>
      <c r="AD837" s="107" t="s">
        <v>6569</v>
      </c>
      <c r="AE837" s="107" t="s">
        <v>6569</v>
      </c>
    </row>
    <row r="838" spans="2:31" outlineLevel="1">
      <c r="B838" s="24" t="s">
        <v>5234</v>
      </c>
      <c r="C838" s="24" t="s">
        <v>0</v>
      </c>
      <c r="D838" s="24" t="s">
        <v>57</v>
      </c>
      <c r="E838" s="24" t="s">
        <v>48</v>
      </c>
      <c r="F838" s="24" t="s">
        <v>44</v>
      </c>
      <c r="G838" s="24">
        <v>100</v>
      </c>
      <c r="H838" s="24" t="s">
        <v>3008</v>
      </c>
      <c r="I838" s="24" t="s">
        <v>3421</v>
      </c>
      <c r="J838" s="24" t="s">
        <v>73</v>
      </c>
      <c r="K838" s="72" t="str">
        <f t="shared" ref="K838:K901" si="28">I838&amp;" "&amp;L838&amp;" "&amp;J838</f>
        <v>EUPQ520 ICPL Curncy</v>
      </c>
      <c r="L838" s="25" t="str">
        <f t="shared" ref="L838:N869" si="29">L$4</f>
        <v>ICPL</v>
      </c>
      <c r="M838" s="26">
        <f t="shared" ca="1" si="29"/>
        <v>42276</v>
      </c>
      <c r="N838" s="25" t="b">
        <f t="shared" si="29"/>
        <v>1</v>
      </c>
      <c r="O838" s="84" t="e">
        <f ca="1">IF($N838,_xll.BDP($K838,O$4),"[DISABLED]")</f>
        <v>#NAME?</v>
      </c>
      <c r="P838" s="84" t="e">
        <f ca="1">IF($N838,_xll.BDP($K838,P$4),"[DISABLED]")</f>
        <v>#NAME?</v>
      </c>
      <c r="Q838" s="84" t="e">
        <f ca="1">IF($N838,_xll.BDP($K838,Q$4),"[DISABLED]")</f>
        <v>#NAME?</v>
      </c>
      <c r="R838" s="84" t="e">
        <f ca="1">IF($N838,_xll.BDH($K838,R$4,$M838),"[DISABLED]")</f>
        <v>#NAME?</v>
      </c>
      <c r="S838" s="84" t="e">
        <f ca="1">IF($N838,_xll.BDH($K838,S$4,$M838),"[DISABLED]")</f>
        <v>#NAME?</v>
      </c>
      <c r="T838" s="84" t="e">
        <f ca="1">IF($N838,_xll.BDH($K838,T$4,$M838),"[DISABLED]")</f>
        <v>#NAME?</v>
      </c>
      <c r="V838" s="106" t="s">
        <v>9394</v>
      </c>
      <c r="W838" s="107" t="s">
        <v>1055</v>
      </c>
      <c r="X838" s="108">
        <v>42276</v>
      </c>
      <c r="Y838" s="107" t="b">
        <v>1</v>
      </c>
      <c r="Z838" s="107" t="s">
        <v>7463</v>
      </c>
      <c r="AA838" s="107" t="s">
        <v>6569</v>
      </c>
      <c r="AB838" s="107" t="s">
        <v>6569</v>
      </c>
      <c r="AC838" s="107" t="s">
        <v>6569</v>
      </c>
      <c r="AD838" s="107" t="s">
        <v>6569</v>
      </c>
      <c r="AE838" s="107" t="s">
        <v>6569</v>
      </c>
    </row>
    <row r="839" spans="2:31" outlineLevel="1">
      <c r="B839" s="24" t="s">
        <v>5234</v>
      </c>
      <c r="C839" s="24" t="s">
        <v>0</v>
      </c>
      <c r="D839" s="24" t="s">
        <v>57</v>
      </c>
      <c r="E839" s="24" t="s">
        <v>48</v>
      </c>
      <c r="F839" s="24" t="s">
        <v>44</v>
      </c>
      <c r="G839" s="24">
        <v>200</v>
      </c>
      <c r="H839" s="24" t="s">
        <v>3008</v>
      </c>
      <c r="I839" s="24" t="s">
        <v>3437</v>
      </c>
      <c r="J839" s="24" t="s">
        <v>73</v>
      </c>
      <c r="K839" s="72" t="str">
        <f t="shared" si="28"/>
        <v>EUPR520 ICPL Curncy</v>
      </c>
      <c r="L839" s="25" t="str">
        <f t="shared" si="29"/>
        <v>ICPL</v>
      </c>
      <c r="M839" s="26">
        <f t="shared" ca="1" si="29"/>
        <v>42276</v>
      </c>
      <c r="N839" s="25" t="b">
        <f t="shared" si="29"/>
        <v>1</v>
      </c>
      <c r="O839" s="84" t="e">
        <f ca="1">IF($N839,_xll.BDP($K839,O$4),"[DISABLED]")</f>
        <v>#NAME?</v>
      </c>
      <c r="P839" s="84" t="e">
        <f ca="1">IF($N839,_xll.BDP($K839,P$4),"[DISABLED]")</f>
        <v>#NAME?</v>
      </c>
      <c r="Q839" s="84" t="e">
        <f ca="1">IF($N839,_xll.BDP($K839,Q$4),"[DISABLED]")</f>
        <v>#NAME?</v>
      </c>
      <c r="R839" s="84" t="e">
        <f ca="1">IF($N839,_xll.BDH($K839,R$4,$M839),"[DISABLED]")</f>
        <v>#NAME?</v>
      </c>
      <c r="S839" s="84" t="e">
        <f ca="1">IF($N839,_xll.BDH($K839,S$4,$M839),"[DISABLED]")</f>
        <v>#NAME?</v>
      </c>
      <c r="T839" s="84" t="e">
        <f ca="1">IF($N839,_xll.BDH($K839,T$4,$M839),"[DISABLED]")</f>
        <v>#NAME?</v>
      </c>
      <c r="V839" s="106" t="s">
        <v>9395</v>
      </c>
      <c r="W839" s="107" t="s">
        <v>1055</v>
      </c>
      <c r="X839" s="108">
        <v>42276</v>
      </c>
      <c r="Y839" s="107" t="b">
        <v>1</v>
      </c>
      <c r="Z839" s="107" t="s">
        <v>7464</v>
      </c>
      <c r="AA839" s="107" t="s">
        <v>6569</v>
      </c>
      <c r="AB839" s="107" t="s">
        <v>6569</v>
      </c>
      <c r="AC839" s="107" t="s">
        <v>6569</v>
      </c>
      <c r="AD839" s="107" t="s">
        <v>6569</v>
      </c>
      <c r="AE839" s="107" t="s">
        <v>6569</v>
      </c>
    </row>
    <row r="840" spans="2:31" outlineLevel="1">
      <c r="K840" s="72"/>
      <c r="L840" s="25"/>
      <c r="M840" s="26"/>
      <c r="N840" s="25"/>
      <c r="O840" s="84"/>
      <c r="P840" s="84"/>
      <c r="Q840" s="84"/>
      <c r="R840" s="84"/>
      <c r="S840" s="84"/>
      <c r="T840" s="84"/>
      <c r="V840" s="106"/>
      <c r="W840" s="107"/>
      <c r="X840" s="108"/>
      <c r="Y840" s="107"/>
      <c r="Z840" s="107"/>
      <c r="AA840" s="107"/>
      <c r="AB840" s="107"/>
      <c r="AC840" s="107"/>
      <c r="AD840" s="107"/>
      <c r="AE840" s="107"/>
    </row>
    <row r="841" spans="2:31" outlineLevel="1">
      <c r="B841" s="24" t="s">
        <v>5234</v>
      </c>
      <c r="C841" s="24" t="s">
        <v>0</v>
      </c>
      <c r="D841" s="24" t="s">
        <v>57</v>
      </c>
      <c r="E841" s="24" t="s">
        <v>48</v>
      </c>
      <c r="F841" s="24" t="s">
        <v>46</v>
      </c>
      <c r="G841" s="24">
        <v>-200</v>
      </c>
      <c r="H841" s="24" t="s">
        <v>3008</v>
      </c>
      <c r="I841" s="24" t="s">
        <v>3332</v>
      </c>
      <c r="J841" s="24" t="s">
        <v>73</v>
      </c>
      <c r="K841" s="72" t="str">
        <f t="shared" si="28"/>
        <v>EUPK1020 ICPL Curncy</v>
      </c>
      <c r="L841" s="25" t="str">
        <f t="shared" si="29"/>
        <v>ICPL</v>
      </c>
      <c r="M841" s="26">
        <f t="shared" ca="1" si="29"/>
        <v>42276</v>
      </c>
      <c r="N841" s="25" t="b">
        <f t="shared" si="29"/>
        <v>1</v>
      </c>
      <c r="O841" s="84" t="e">
        <f ca="1">IF($N841,_xll.BDP($K841,O$4),"[DISABLED]")</f>
        <v>#NAME?</v>
      </c>
      <c r="P841" s="84" t="e">
        <f ca="1">IF($N841,_xll.BDP($K841,P$4),"[DISABLED]")</f>
        <v>#NAME?</v>
      </c>
      <c r="Q841" s="84" t="e">
        <f ca="1">IF($N841,_xll.BDP($K841,Q$4),"[DISABLED]")</f>
        <v>#NAME?</v>
      </c>
      <c r="R841" s="84" t="e">
        <f ca="1">IF($N841,_xll.BDH($K841,R$4,$M841),"[DISABLED]")</f>
        <v>#NAME?</v>
      </c>
      <c r="S841" s="84" t="e">
        <f ca="1">IF($N841,_xll.BDH($K841,S$4,$M841),"[DISABLED]")</f>
        <v>#NAME?</v>
      </c>
      <c r="T841" s="84" t="e">
        <f ca="1">IF($N841,_xll.BDH($K841,T$4,$M841),"[DISABLED]")</f>
        <v>#NAME?</v>
      </c>
      <c r="V841" s="106" t="s">
        <v>9396</v>
      </c>
      <c r="W841" s="107" t="s">
        <v>1055</v>
      </c>
      <c r="X841" s="108">
        <v>42276</v>
      </c>
      <c r="Y841" s="107" t="b">
        <v>1</v>
      </c>
      <c r="Z841" s="107" t="s">
        <v>7465</v>
      </c>
      <c r="AA841" s="107" t="s">
        <v>6569</v>
      </c>
      <c r="AB841" s="107" t="s">
        <v>6569</v>
      </c>
      <c r="AC841" s="107" t="s">
        <v>6569</v>
      </c>
      <c r="AD841" s="107" t="s">
        <v>6569</v>
      </c>
      <c r="AE841" s="107" t="s">
        <v>6569</v>
      </c>
    </row>
    <row r="842" spans="2:31" outlineLevel="1">
      <c r="B842" s="24" t="s">
        <v>5234</v>
      </c>
      <c r="C842" s="24" t="s">
        <v>0</v>
      </c>
      <c r="D842" s="24" t="s">
        <v>57</v>
      </c>
      <c r="E842" s="24" t="s">
        <v>48</v>
      </c>
      <c r="F842" s="24" t="s">
        <v>46</v>
      </c>
      <c r="G842" s="24">
        <v>-100</v>
      </c>
      <c r="H842" s="24" t="s">
        <v>3008</v>
      </c>
      <c r="I842" s="24" t="s">
        <v>3348</v>
      </c>
      <c r="J842" s="24" t="s">
        <v>73</v>
      </c>
      <c r="K842" s="72" t="str">
        <f t="shared" si="28"/>
        <v>EUPL1020 ICPL Curncy</v>
      </c>
      <c r="L842" s="25" t="str">
        <f t="shared" si="29"/>
        <v>ICPL</v>
      </c>
      <c r="M842" s="26">
        <f t="shared" ca="1" si="29"/>
        <v>42276</v>
      </c>
      <c r="N842" s="25" t="b">
        <f t="shared" si="29"/>
        <v>1</v>
      </c>
      <c r="O842" s="84" t="e">
        <f ca="1">IF($N842,_xll.BDP($K842,O$4),"[DISABLED]")</f>
        <v>#NAME?</v>
      </c>
      <c r="P842" s="84" t="e">
        <f ca="1">IF($N842,_xll.BDP($K842,P$4),"[DISABLED]")</f>
        <v>#NAME?</v>
      </c>
      <c r="Q842" s="84" t="e">
        <f ca="1">IF($N842,_xll.BDP($K842,Q$4),"[DISABLED]")</f>
        <v>#NAME?</v>
      </c>
      <c r="R842" s="84" t="e">
        <f ca="1">IF($N842,_xll.BDH($K842,R$4,$M842),"[DISABLED]")</f>
        <v>#NAME?</v>
      </c>
      <c r="S842" s="84" t="e">
        <f ca="1">IF($N842,_xll.BDH($K842,S$4,$M842),"[DISABLED]")</f>
        <v>#NAME?</v>
      </c>
      <c r="T842" s="84" t="e">
        <f ca="1">IF($N842,_xll.BDH($K842,T$4,$M842),"[DISABLED]")</f>
        <v>#NAME?</v>
      </c>
      <c r="V842" s="106" t="s">
        <v>9397</v>
      </c>
      <c r="W842" s="107" t="s">
        <v>1055</v>
      </c>
      <c r="X842" s="108">
        <v>42276</v>
      </c>
      <c r="Y842" s="107" t="b">
        <v>1</v>
      </c>
      <c r="Z842" s="107" t="s">
        <v>7466</v>
      </c>
      <c r="AA842" s="107" t="s">
        <v>6569</v>
      </c>
      <c r="AB842" s="107" t="s">
        <v>6569</v>
      </c>
      <c r="AC842" s="107" t="s">
        <v>6569</v>
      </c>
      <c r="AD842" s="107" t="s">
        <v>6569</v>
      </c>
      <c r="AE842" s="107" t="s">
        <v>6569</v>
      </c>
    </row>
    <row r="843" spans="2:31" outlineLevel="1">
      <c r="B843" s="24" t="s">
        <v>5234</v>
      </c>
      <c r="C843" s="24" t="s">
        <v>0</v>
      </c>
      <c r="D843" s="24" t="s">
        <v>57</v>
      </c>
      <c r="E843" s="24" t="s">
        <v>48</v>
      </c>
      <c r="F843" s="24" t="s">
        <v>46</v>
      </c>
      <c r="G843" s="24">
        <v>-50</v>
      </c>
      <c r="H843" s="24" t="s">
        <v>3008</v>
      </c>
      <c r="I843" s="24" t="s">
        <v>3364</v>
      </c>
      <c r="J843" s="24" t="s">
        <v>73</v>
      </c>
      <c r="K843" s="72" t="str">
        <f t="shared" si="28"/>
        <v>EUPM1020 ICPL Curncy</v>
      </c>
      <c r="L843" s="25" t="str">
        <f t="shared" si="29"/>
        <v>ICPL</v>
      </c>
      <c r="M843" s="26">
        <f t="shared" ca="1" si="29"/>
        <v>42276</v>
      </c>
      <c r="N843" s="25" t="b">
        <f t="shared" si="29"/>
        <v>1</v>
      </c>
      <c r="O843" s="84" t="e">
        <f ca="1">IF($N843,_xll.BDP($K843,O$4),"[DISABLED]")</f>
        <v>#NAME?</v>
      </c>
      <c r="P843" s="84" t="e">
        <f ca="1">IF($N843,_xll.BDP($K843,P$4),"[DISABLED]")</f>
        <v>#NAME?</v>
      </c>
      <c r="Q843" s="84" t="e">
        <f ca="1">IF($N843,_xll.BDP($K843,Q$4),"[DISABLED]")</f>
        <v>#NAME?</v>
      </c>
      <c r="R843" s="84" t="e">
        <f ca="1">IF($N843,_xll.BDH($K843,R$4,$M843),"[DISABLED]")</f>
        <v>#NAME?</v>
      </c>
      <c r="S843" s="84" t="e">
        <f ca="1">IF($N843,_xll.BDH($K843,S$4,$M843),"[DISABLED]")</f>
        <v>#NAME?</v>
      </c>
      <c r="T843" s="84" t="e">
        <f ca="1">IF($N843,_xll.BDH($K843,T$4,$M843),"[DISABLED]")</f>
        <v>#NAME?</v>
      </c>
      <c r="V843" s="106" t="s">
        <v>9398</v>
      </c>
      <c r="W843" s="107" t="s">
        <v>1055</v>
      </c>
      <c r="X843" s="108">
        <v>42276</v>
      </c>
      <c r="Y843" s="107" t="b">
        <v>1</v>
      </c>
      <c r="Z843" s="107" t="s">
        <v>7467</v>
      </c>
      <c r="AA843" s="107" t="s">
        <v>6569</v>
      </c>
      <c r="AB843" s="107" t="s">
        <v>6569</v>
      </c>
      <c r="AC843" s="107" t="s">
        <v>6569</v>
      </c>
      <c r="AD843" s="107" t="s">
        <v>6569</v>
      </c>
      <c r="AE843" s="107" t="s">
        <v>6569</v>
      </c>
    </row>
    <row r="844" spans="2:31" outlineLevel="1">
      <c r="B844" s="24" t="s">
        <v>5234</v>
      </c>
      <c r="C844" s="24" t="s">
        <v>0</v>
      </c>
      <c r="D844" s="24" t="s">
        <v>57</v>
      </c>
      <c r="E844" s="24" t="s">
        <v>48</v>
      </c>
      <c r="F844" s="24" t="s">
        <v>46</v>
      </c>
      <c r="G844" s="24">
        <v>-25</v>
      </c>
      <c r="H844" s="24" t="s">
        <v>3008</v>
      </c>
      <c r="I844" s="24" t="s">
        <v>3380</v>
      </c>
      <c r="J844" s="24" t="s">
        <v>73</v>
      </c>
      <c r="K844" s="72" t="str">
        <f t="shared" si="28"/>
        <v>EUPN1020 ICPL Curncy</v>
      </c>
      <c r="L844" s="25" t="str">
        <f t="shared" si="29"/>
        <v>ICPL</v>
      </c>
      <c r="M844" s="26">
        <f t="shared" ca="1" si="29"/>
        <v>42276</v>
      </c>
      <c r="N844" s="25" t="b">
        <f t="shared" si="29"/>
        <v>1</v>
      </c>
      <c r="O844" s="84" t="e">
        <f ca="1">IF($N844,_xll.BDP($K844,O$4),"[DISABLED]")</f>
        <v>#NAME?</v>
      </c>
      <c r="P844" s="84" t="e">
        <f ca="1">IF($N844,_xll.BDP($K844,P$4),"[DISABLED]")</f>
        <v>#NAME?</v>
      </c>
      <c r="Q844" s="84" t="e">
        <f ca="1">IF($N844,_xll.BDP($K844,Q$4),"[DISABLED]")</f>
        <v>#NAME?</v>
      </c>
      <c r="R844" s="84" t="e">
        <f ca="1">IF($N844,_xll.BDH($K844,R$4,$M844),"[DISABLED]")</f>
        <v>#NAME?</v>
      </c>
      <c r="S844" s="84" t="e">
        <f ca="1">IF($N844,_xll.BDH($K844,S$4,$M844),"[DISABLED]")</f>
        <v>#NAME?</v>
      </c>
      <c r="T844" s="84" t="e">
        <f ca="1">IF($N844,_xll.BDH($K844,T$4,$M844),"[DISABLED]")</f>
        <v>#NAME?</v>
      </c>
      <c r="V844" s="106" t="s">
        <v>9399</v>
      </c>
      <c r="W844" s="107" t="s">
        <v>1055</v>
      </c>
      <c r="X844" s="108">
        <v>42276</v>
      </c>
      <c r="Y844" s="107" t="b">
        <v>1</v>
      </c>
      <c r="Z844" s="107" t="s">
        <v>7468</v>
      </c>
      <c r="AA844" s="107" t="s">
        <v>6569</v>
      </c>
      <c r="AB844" s="107" t="s">
        <v>6569</v>
      </c>
      <c r="AC844" s="107" t="s">
        <v>6569</v>
      </c>
      <c r="AD844" s="107" t="s">
        <v>6569</v>
      </c>
      <c r="AE844" s="107" t="s">
        <v>6569</v>
      </c>
    </row>
    <row r="845" spans="2:31" outlineLevel="1">
      <c r="B845" s="24" t="s">
        <v>5234</v>
      </c>
      <c r="C845" s="24" t="s">
        <v>0</v>
      </c>
      <c r="D845" s="24" t="s">
        <v>57</v>
      </c>
      <c r="E845" s="24" t="s">
        <v>48</v>
      </c>
      <c r="F845" s="24" t="s">
        <v>46</v>
      </c>
      <c r="G845" s="24">
        <v>25</v>
      </c>
      <c r="H845" s="24" t="s">
        <v>3008</v>
      </c>
      <c r="I845" s="24" t="s">
        <v>3396</v>
      </c>
      <c r="J845" s="24" t="s">
        <v>73</v>
      </c>
      <c r="K845" s="72" t="str">
        <f t="shared" si="28"/>
        <v>EUPO1020 ICPL Curncy</v>
      </c>
      <c r="L845" s="25" t="str">
        <f t="shared" si="29"/>
        <v>ICPL</v>
      </c>
      <c r="M845" s="26">
        <f t="shared" ca="1" si="29"/>
        <v>42276</v>
      </c>
      <c r="N845" s="25" t="b">
        <f t="shared" si="29"/>
        <v>1</v>
      </c>
      <c r="O845" s="84" t="e">
        <f ca="1">IF($N845,_xll.BDP($K845,O$4),"[DISABLED]")</f>
        <v>#NAME?</v>
      </c>
      <c r="P845" s="84" t="e">
        <f ca="1">IF($N845,_xll.BDP($K845,P$4),"[DISABLED]")</f>
        <v>#NAME?</v>
      </c>
      <c r="Q845" s="84" t="e">
        <f ca="1">IF($N845,_xll.BDP($K845,Q$4),"[DISABLED]")</f>
        <v>#NAME?</v>
      </c>
      <c r="R845" s="84" t="e">
        <f ca="1">IF($N845,_xll.BDH($K845,R$4,$M845),"[DISABLED]")</f>
        <v>#NAME?</v>
      </c>
      <c r="S845" s="84" t="e">
        <f ca="1">IF($N845,_xll.BDH($K845,S$4,$M845),"[DISABLED]")</f>
        <v>#NAME?</v>
      </c>
      <c r="T845" s="84" t="e">
        <f ca="1">IF($N845,_xll.BDH($K845,T$4,$M845),"[DISABLED]")</f>
        <v>#NAME?</v>
      </c>
      <c r="V845" s="106" t="s">
        <v>9400</v>
      </c>
      <c r="W845" s="107" t="s">
        <v>1055</v>
      </c>
      <c r="X845" s="108">
        <v>42276</v>
      </c>
      <c r="Y845" s="107" t="b">
        <v>1</v>
      </c>
      <c r="Z845" s="107" t="s">
        <v>7469</v>
      </c>
      <c r="AA845" s="107" t="s">
        <v>6569</v>
      </c>
      <c r="AB845" s="107" t="s">
        <v>6569</v>
      </c>
      <c r="AC845" s="107" t="s">
        <v>6569</v>
      </c>
      <c r="AD845" s="107" t="s">
        <v>6569</v>
      </c>
      <c r="AE845" s="107" t="s">
        <v>6569</v>
      </c>
    </row>
    <row r="846" spans="2:31" outlineLevel="1">
      <c r="B846" s="24" t="s">
        <v>5234</v>
      </c>
      <c r="C846" s="24" t="s">
        <v>0</v>
      </c>
      <c r="D846" s="24" t="s">
        <v>57</v>
      </c>
      <c r="E846" s="24" t="s">
        <v>48</v>
      </c>
      <c r="F846" s="24" t="s">
        <v>46</v>
      </c>
      <c r="G846" s="24">
        <v>50</v>
      </c>
      <c r="H846" s="24" t="s">
        <v>3008</v>
      </c>
      <c r="I846" s="24" t="s">
        <v>3412</v>
      </c>
      <c r="J846" s="24" t="s">
        <v>73</v>
      </c>
      <c r="K846" s="72" t="str">
        <f t="shared" si="28"/>
        <v>EUPP1020 ICPL Curncy</v>
      </c>
      <c r="L846" s="25" t="str">
        <f t="shared" si="29"/>
        <v>ICPL</v>
      </c>
      <c r="M846" s="26">
        <f t="shared" ca="1" si="29"/>
        <v>42276</v>
      </c>
      <c r="N846" s="25" t="b">
        <f t="shared" si="29"/>
        <v>1</v>
      </c>
      <c r="O846" s="84" t="e">
        <f ca="1">IF($N846,_xll.BDP($K846,O$4),"[DISABLED]")</f>
        <v>#NAME?</v>
      </c>
      <c r="P846" s="84" t="e">
        <f ca="1">IF($N846,_xll.BDP($K846,P$4),"[DISABLED]")</f>
        <v>#NAME?</v>
      </c>
      <c r="Q846" s="84" t="e">
        <f ca="1">IF($N846,_xll.BDP($K846,Q$4),"[DISABLED]")</f>
        <v>#NAME?</v>
      </c>
      <c r="R846" s="84" t="e">
        <f ca="1">IF($N846,_xll.BDH($K846,R$4,$M846),"[DISABLED]")</f>
        <v>#NAME?</v>
      </c>
      <c r="S846" s="84" t="e">
        <f ca="1">IF($N846,_xll.BDH($K846,S$4,$M846),"[DISABLED]")</f>
        <v>#NAME?</v>
      </c>
      <c r="T846" s="84" t="e">
        <f ca="1">IF($N846,_xll.BDH($K846,T$4,$M846),"[DISABLED]")</f>
        <v>#NAME?</v>
      </c>
      <c r="V846" s="106" t="s">
        <v>9401</v>
      </c>
      <c r="W846" s="107" t="s">
        <v>1055</v>
      </c>
      <c r="X846" s="108">
        <v>42276</v>
      </c>
      <c r="Y846" s="107" t="b">
        <v>1</v>
      </c>
      <c r="Z846" s="107" t="s">
        <v>7470</v>
      </c>
      <c r="AA846" s="107" t="s">
        <v>6569</v>
      </c>
      <c r="AB846" s="107" t="s">
        <v>6569</v>
      </c>
      <c r="AC846" s="107" t="s">
        <v>6569</v>
      </c>
      <c r="AD846" s="107" t="s">
        <v>6569</v>
      </c>
      <c r="AE846" s="107" t="s">
        <v>6569</v>
      </c>
    </row>
    <row r="847" spans="2:31" outlineLevel="1">
      <c r="B847" s="24" t="s">
        <v>5234</v>
      </c>
      <c r="C847" s="24" t="s">
        <v>0</v>
      </c>
      <c r="D847" s="24" t="s">
        <v>57</v>
      </c>
      <c r="E847" s="24" t="s">
        <v>48</v>
      </c>
      <c r="F847" s="24" t="s">
        <v>46</v>
      </c>
      <c r="G847" s="24">
        <v>100</v>
      </c>
      <c r="H847" s="24" t="s">
        <v>3008</v>
      </c>
      <c r="I847" s="24" t="s">
        <v>3428</v>
      </c>
      <c r="J847" s="24" t="s">
        <v>73</v>
      </c>
      <c r="K847" s="72" t="str">
        <f t="shared" si="28"/>
        <v>EUPQ1020 ICPL Curncy</v>
      </c>
      <c r="L847" s="25" t="str">
        <f t="shared" si="29"/>
        <v>ICPL</v>
      </c>
      <c r="M847" s="26">
        <f t="shared" ca="1" si="29"/>
        <v>42276</v>
      </c>
      <c r="N847" s="25" t="b">
        <f t="shared" si="29"/>
        <v>1</v>
      </c>
      <c r="O847" s="84" t="e">
        <f ca="1">IF($N847,_xll.BDP($K847,O$4),"[DISABLED]")</f>
        <v>#NAME?</v>
      </c>
      <c r="P847" s="84" t="e">
        <f ca="1">IF($N847,_xll.BDP($K847,P$4),"[DISABLED]")</f>
        <v>#NAME?</v>
      </c>
      <c r="Q847" s="84" t="e">
        <f ca="1">IF($N847,_xll.BDP($K847,Q$4),"[DISABLED]")</f>
        <v>#NAME?</v>
      </c>
      <c r="R847" s="84" t="e">
        <f ca="1">IF($N847,_xll.BDH($K847,R$4,$M847),"[DISABLED]")</f>
        <v>#NAME?</v>
      </c>
      <c r="S847" s="84" t="e">
        <f ca="1">IF($N847,_xll.BDH($K847,S$4,$M847),"[DISABLED]")</f>
        <v>#NAME?</v>
      </c>
      <c r="T847" s="84" t="e">
        <f ca="1">IF($N847,_xll.BDH($K847,T$4,$M847),"[DISABLED]")</f>
        <v>#NAME?</v>
      </c>
      <c r="V847" s="106" t="s">
        <v>9402</v>
      </c>
      <c r="W847" s="107" t="s">
        <v>1055</v>
      </c>
      <c r="X847" s="108">
        <v>42276</v>
      </c>
      <c r="Y847" s="107" t="b">
        <v>1</v>
      </c>
      <c r="Z847" s="107" t="s">
        <v>7471</v>
      </c>
      <c r="AA847" s="107" t="s">
        <v>6569</v>
      </c>
      <c r="AB847" s="107" t="s">
        <v>6569</v>
      </c>
      <c r="AC847" s="107" t="s">
        <v>6569</v>
      </c>
      <c r="AD847" s="107" t="s">
        <v>6569</v>
      </c>
      <c r="AE847" s="107" t="s">
        <v>6569</v>
      </c>
    </row>
    <row r="848" spans="2:31" outlineLevel="1">
      <c r="B848" s="24" t="s">
        <v>5234</v>
      </c>
      <c r="C848" s="24" t="s">
        <v>0</v>
      </c>
      <c r="D848" s="24" t="s">
        <v>57</v>
      </c>
      <c r="E848" s="24" t="s">
        <v>48</v>
      </c>
      <c r="F848" s="24" t="s">
        <v>46</v>
      </c>
      <c r="G848" s="24">
        <v>200</v>
      </c>
      <c r="H848" s="24" t="s">
        <v>3008</v>
      </c>
      <c r="I848" s="24" t="s">
        <v>3444</v>
      </c>
      <c r="J848" s="24" t="s">
        <v>73</v>
      </c>
      <c r="K848" s="72" t="str">
        <f t="shared" si="28"/>
        <v>EUPR1020 ICPL Curncy</v>
      </c>
      <c r="L848" s="25" t="str">
        <f t="shared" si="29"/>
        <v>ICPL</v>
      </c>
      <c r="M848" s="26">
        <f t="shared" ca="1" si="29"/>
        <v>42276</v>
      </c>
      <c r="N848" s="25" t="b">
        <f t="shared" si="29"/>
        <v>1</v>
      </c>
      <c r="O848" s="84" t="e">
        <f ca="1">IF($N848,_xll.BDP($K848,O$4),"[DISABLED]")</f>
        <v>#NAME?</v>
      </c>
      <c r="P848" s="84" t="e">
        <f ca="1">IF($N848,_xll.BDP($K848,P$4),"[DISABLED]")</f>
        <v>#NAME?</v>
      </c>
      <c r="Q848" s="84" t="e">
        <f ca="1">IF($N848,_xll.BDP($K848,Q$4),"[DISABLED]")</f>
        <v>#NAME?</v>
      </c>
      <c r="R848" s="84" t="e">
        <f ca="1">IF($N848,_xll.BDH($K848,R$4,$M848),"[DISABLED]")</f>
        <v>#NAME?</v>
      </c>
      <c r="S848" s="84" t="e">
        <f ca="1">IF($N848,_xll.BDH($K848,S$4,$M848),"[DISABLED]")</f>
        <v>#NAME?</v>
      </c>
      <c r="T848" s="84" t="e">
        <f ca="1">IF($N848,_xll.BDH($K848,T$4,$M848),"[DISABLED]")</f>
        <v>#NAME?</v>
      </c>
      <c r="V848" s="106" t="s">
        <v>9403</v>
      </c>
      <c r="W848" s="107" t="s">
        <v>1055</v>
      </c>
      <c r="X848" s="108">
        <v>42276</v>
      </c>
      <c r="Y848" s="107" t="b">
        <v>1</v>
      </c>
      <c r="Z848" s="107" t="s">
        <v>7472</v>
      </c>
      <c r="AA848" s="107" t="s">
        <v>6569</v>
      </c>
      <c r="AB848" s="107" t="s">
        <v>6569</v>
      </c>
      <c r="AC848" s="107" t="s">
        <v>6569</v>
      </c>
      <c r="AD848" s="107" t="s">
        <v>6569</v>
      </c>
      <c r="AE848" s="107" t="s">
        <v>6569</v>
      </c>
    </row>
    <row r="849" spans="2:31" outlineLevel="1">
      <c r="K849" s="72"/>
      <c r="L849" s="25"/>
      <c r="M849" s="26"/>
      <c r="N849" s="25"/>
      <c r="O849" s="84"/>
      <c r="P849" s="84"/>
      <c r="Q849" s="84"/>
      <c r="R849" s="84"/>
      <c r="S849" s="84"/>
      <c r="T849" s="84"/>
      <c r="V849" s="106"/>
      <c r="W849" s="107"/>
      <c r="X849" s="108"/>
      <c r="Y849" s="107"/>
      <c r="Z849" s="107"/>
      <c r="AA849" s="107"/>
      <c r="AB849" s="107"/>
      <c r="AC849" s="107"/>
      <c r="AD849" s="107"/>
      <c r="AE849" s="107"/>
    </row>
    <row r="850" spans="2:31" outlineLevel="1">
      <c r="B850" s="24" t="s">
        <v>5234</v>
      </c>
      <c r="C850" s="24" t="s">
        <v>0</v>
      </c>
      <c r="D850" s="24" t="s">
        <v>57</v>
      </c>
      <c r="E850" s="24" t="s">
        <v>48</v>
      </c>
      <c r="F850" s="24" t="s">
        <v>47</v>
      </c>
      <c r="G850" s="24">
        <v>-200</v>
      </c>
      <c r="H850" s="24" t="s">
        <v>3008</v>
      </c>
      <c r="I850" s="24" t="s">
        <v>3339</v>
      </c>
      <c r="J850" s="24" t="s">
        <v>73</v>
      </c>
      <c r="K850" s="72" t="str">
        <f t="shared" si="28"/>
        <v>EUPK1520 ICPL Curncy</v>
      </c>
      <c r="L850" s="25" t="str">
        <f t="shared" si="29"/>
        <v>ICPL</v>
      </c>
      <c r="M850" s="26">
        <f t="shared" ca="1" si="29"/>
        <v>42276</v>
      </c>
      <c r="N850" s="25" t="b">
        <f t="shared" si="29"/>
        <v>1</v>
      </c>
      <c r="O850" s="84" t="e">
        <f ca="1">IF($N850,_xll.BDP($K850,O$4),"[DISABLED]")</f>
        <v>#NAME?</v>
      </c>
      <c r="P850" s="84" t="e">
        <f ca="1">IF($N850,_xll.BDP($K850,P$4),"[DISABLED]")</f>
        <v>#NAME?</v>
      </c>
      <c r="Q850" s="84" t="e">
        <f ca="1">IF($N850,_xll.BDP($K850,Q$4),"[DISABLED]")</f>
        <v>#NAME?</v>
      </c>
      <c r="R850" s="84" t="e">
        <f ca="1">IF($N850,_xll.BDH($K850,R$4,$M850),"[DISABLED]")</f>
        <v>#NAME?</v>
      </c>
      <c r="S850" s="84" t="e">
        <f ca="1">IF($N850,_xll.BDH($K850,S$4,$M850),"[DISABLED]")</f>
        <v>#NAME?</v>
      </c>
      <c r="T850" s="84" t="e">
        <f ca="1">IF($N850,_xll.BDH($K850,T$4,$M850),"[DISABLED]")</f>
        <v>#NAME?</v>
      </c>
      <c r="V850" s="106" t="s">
        <v>9404</v>
      </c>
      <c r="W850" s="107" t="s">
        <v>1055</v>
      </c>
      <c r="X850" s="108">
        <v>42276</v>
      </c>
      <c r="Y850" s="107" t="b">
        <v>1</v>
      </c>
      <c r="Z850" s="107" t="s">
        <v>7473</v>
      </c>
      <c r="AA850" s="107" t="s">
        <v>6569</v>
      </c>
      <c r="AB850" s="107" t="s">
        <v>6569</v>
      </c>
      <c r="AC850" s="107" t="s">
        <v>6569</v>
      </c>
      <c r="AD850" s="107" t="s">
        <v>6569</v>
      </c>
      <c r="AE850" s="107" t="s">
        <v>6569</v>
      </c>
    </row>
    <row r="851" spans="2:31" outlineLevel="1">
      <c r="B851" s="24" t="s">
        <v>5234</v>
      </c>
      <c r="C851" s="24" t="s">
        <v>0</v>
      </c>
      <c r="D851" s="24" t="s">
        <v>57</v>
      </c>
      <c r="E851" s="24" t="s">
        <v>48</v>
      </c>
      <c r="F851" s="24" t="s">
        <v>47</v>
      </c>
      <c r="G851" s="24">
        <v>-100</v>
      </c>
      <c r="H851" s="24" t="s">
        <v>3008</v>
      </c>
      <c r="I851" s="24" t="s">
        <v>3355</v>
      </c>
      <c r="J851" s="24" t="s">
        <v>73</v>
      </c>
      <c r="K851" s="72" t="str">
        <f t="shared" si="28"/>
        <v>EUPL1520 ICPL Curncy</v>
      </c>
      <c r="L851" s="25" t="str">
        <f t="shared" si="29"/>
        <v>ICPL</v>
      </c>
      <c r="M851" s="26">
        <f t="shared" ca="1" si="29"/>
        <v>42276</v>
      </c>
      <c r="N851" s="25" t="b">
        <f t="shared" si="29"/>
        <v>1</v>
      </c>
      <c r="O851" s="84" t="e">
        <f ca="1">IF($N851,_xll.BDP($K851,O$4),"[DISABLED]")</f>
        <v>#NAME?</v>
      </c>
      <c r="P851" s="84" t="e">
        <f ca="1">IF($N851,_xll.BDP($K851,P$4),"[DISABLED]")</f>
        <v>#NAME?</v>
      </c>
      <c r="Q851" s="84" t="e">
        <f ca="1">IF($N851,_xll.BDP($K851,Q$4),"[DISABLED]")</f>
        <v>#NAME?</v>
      </c>
      <c r="R851" s="84" t="e">
        <f ca="1">IF($N851,_xll.BDH($K851,R$4,$M851),"[DISABLED]")</f>
        <v>#NAME?</v>
      </c>
      <c r="S851" s="84" t="e">
        <f ca="1">IF($N851,_xll.BDH($K851,S$4,$M851),"[DISABLED]")</f>
        <v>#NAME?</v>
      </c>
      <c r="T851" s="84" t="e">
        <f ca="1">IF($N851,_xll.BDH($K851,T$4,$M851),"[DISABLED]")</f>
        <v>#NAME?</v>
      </c>
      <c r="V851" s="106" t="s">
        <v>9405</v>
      </c>
      <c r="W851" s="107" t="s">
        <v>1055</v>
      </c>
      <c r="X851" s="108">
        <v>42276</v>
      </c>
      <c r="Y851" s="107" t="b">
        <v>1</v>
      </c>
      <c r="Z851" s="107" t="s">
        <v>7474</v>
      </c>
      <c r="AA851" s="107" t="s">
        <v>6569</v>
      </c>
      <c r="AB851" s="107" t="s">
        <v>6569</v>
      </c>
      <c r="AC851" s="107" t="s">
        <v>6569</v>
      </c>
      <c r="AD851" s="107" t="s">
        <v>6569</v>
      </c>
      <c r="AE851" s="107" t="s">
        <v>6569</v>
      </c>
    </row>
    <row r="852" spans="2:31" outlineLevel="1">
      <c r="B852" s="24" t="s">
        <v>5234</v>
      </c>
      <c r="C852" s="24" t="s">
        <v>0</v>
      </c>
      <c r="D852" s="24" t="s">
        <v>57</v>
      </c>
      <c r="E852" s="24" t="s">
        <v>48</v>
      </c>
      <c r="F852" s="24" t="s">
        <v>47</v>
      </c>
      <c r="G852" s="24">
        <v>-50</v>
      </c>
      <c r="H852" s="24" t="s">
        <v>3008</v>
      </c>
      <c r="I852" s="24" t="s">
        <v>3371</v>
      </c>
      <c r="J852" s="24" t="s">
        <v>73</v>
      </c>
      <c r="K852" s="72" t="str">
        <f t="shared" si="28"/>
        <v>EUPM1520 ICPL Curncy</v>
      </c>
      <c r="L852" s="25" t="str">
        <f t="shared" si="29"/>
        <v>ICPL</v>
      </c>
      <c r="M852" s="26">
        <f t="shared" ca="1" si="29"/>
        <v>42276</v>
      </c>
      <c r="N852" s="25" t="b">
        <f t="shared" si="29"/>
        <v>1</v>
      </c>
      <c r="O852" s="84" t="e">
        <f ca="1">IF($N852,_xll.BDP($K852,O$4),"[DISABLED]")</f>
        <v>#NAME?</v>
      </c>
      <c r="P852" s="84" t="e">
        <f ca="1">IF($N852,_xll.BDP($K852,P$4),"[DISABLED]")</f>
        <v>#NAME?</v>
      </c>
      <c r="Q852" s="84" t="e">
        <f ca="1">IF($N852,_xll.BDP($K852,Q$4),"[DISABLED]")</f>
        <v>#NAME?</v>
      </c>
      <c r="R852" s="84" t="e">
        <f ca="1">IF($N852,_xll.BDH($K852,R$4,$M852),"[DISABLED]")</f>
        <v>#NAME?</v>
      </c>
      <c r="S852" s="84" t="e">
        <f ca="1">IF($N852,_xll.BDH($K852,S$4,$M852),"[DISABLED]")</f>
        <v>#NAME?</v>
      </c>
      <c r="T852" s="84" t="e">
        <f ca="1">IF($N852,_xll.BDH($K852,T$4,$M852),"[DISABLED]")</f>
        <v>#NAME?</v>
      </c>
      <c r="V852" s="106" t="s">
        <v>9406</v>
      </c>
      <c r="W852" s="107" t="s">
        <v>1055</v>
      </c>
      <c r="X852" s="108">
        <v>42276</v>
      </c>
      <c r="Y852" s="107" t="b">
        <v>1</v>
      </c>
      <c r="Z852" s="107" t="s">
        <v>7475</v>
      </c>
      <c r="AA852" s="107" t="s">
        <v>6569</v>
      </c>
      <c r="AB852" s="107" t="s">
        <v>6569</v>
      </c>
      <c r="AC852" s="107" t="s">
        <v>6569</v>
      </c>
      <c r="AD852" s="107" t="s">
        <v>6569</v>
      </c>
      <c r="AE852" s="107" t="s">
        <v>6569</v>
      </c>
    </row>
    <row r="853" spans="2:31" outlineLevel="1">
      <c r="B853" s="24" t="s">
        <v>5234</v>
      </c>
      <c r="C853" s="24" t="s">
        <v>0</v>
      </c>
      <c r="D853" s="24" t="s">
        <v>57</v>
      </c>
      <c r="E853" s="24" t="s">
        <v>48</v>
      </c>
      <c r="F853" s="24" t="s">
        <v>47</v>
      </c>
      <c r="G853" s="24">
        <v>-25</v>
      </c>
      <c r="H853" s="24" t="s">
        <v>3008</v>
      </c>
      <c r="I853" s="24" t="s">
        <v>3387</v>
      </c>
      <c r="J853" s="24" t="s">
        <v>73</v>
      </c>
      <c r="K853" s="72" t="str">
        <f t="shared" si="28"/>
        <v>EUPN1520 ICPL Curncy</v>
      </c>
      <c r="L853" s="25" t="str">
        <f t="shared" si="29"/>
        <v>ICPL</v>
      </c>
      <c r="M853" s="26">
        <f t="shared" ca="1" si="29"/>
        <v>42276</v>
      </c>
      <c r="N853" s="25" t="b">
        <f t="shared" si="29"/>
        <v>1</v>
      </c>
      <c r="O853" s="84" t="e">
        <f ca="1">IF($N853,_xll.BDP($K853,O$4),"[DISABLED]")</f>
        <v>#NAME?</v>
      </c>
      <c r="P853" s="84" t="e">
        <f ca="1">IF($N853,_xll.BDP($K853,P$4),"[DISABLED]")</f>
        <v>#NAME?</v>
      </c>
      <c r="Q853" s="84" t="e">
        <f ca="1">IF($N853,_xll.BDP($K853,Q$4),"[DISABLED]")</f>
        <v>#NAME?</v>
      </c>
      <c r="R853" s="84" t="e">
        <f ca="1">IF($N853,_xll.BDH($K853,R$4,$M853),"[DISABLED]")</f>
        <v>#NAME?</v>
      </c>
      <c r="S853" s="84" t="e">
        <f ca="1">IF($N853,_xll.BDH($K853,S$4,$M853),"[DISABLED]")</f>
        <v>#NAME?</v>
      </c>
      <c r="T853" s="84" t="e">
        <f ca="1">IF($N853,_xll.BDH($K853,T$4,$M853),"[DISABLED]")</f>
        <v>#NAME?</v>
      </c>
      <c r="V853" s="106" t="s">
        <v>9407</v>
      </c>
      <c r="W853" s="107" t="s">
        <v>1055</v>
      </c>
      <c r="X853" s="108">
        <v>42276</v>
      </c>
      <c r="Y853" s="107" t="b">
        <v>1</v>
      </c>
      <c r="Z853" s="107" t="s">
        <v>7476</v>
      </c>
      <c r="AA853" s="107" t="s">
        <v>6569</v>
      </c>
      <c r="AB853" s="107" t="s">
        <v>6569</v>
      </c>
      <c r="AC853" s="107" t="s">
        <v>6569</v>
      </c>
      <c r="AD853" s="107" t="s">
        <v>6569</v>
      </c>
      <c r="AE853" s="107" t="s">
        <v>6569</v>
      </c>
    </row>
    <row r="854" spans="2:31" outlineLevel="1">
      <c r="B854" s="24" t="s">
        <v>5234</v>
      </c>
      <c r="C854" s="24" t="s">
        <v>0</v>
      </c>
      <c r="D854" s="24" t="s">
        <v>57</v>
      </c>
      <c r="E854" s="24" t="s">
        <v>48</v>
      </c>
      <c r="F854" s="24" t="s">
        <v>47</v>
      </c>
      <c r="G854" s="24">
        <v>25</v>
      </c>
      <c r="H854" s="24" t="s">
        <v>3008</v>
      </c>
      <c r="I854" s="24" t="s">
        <v>3403</v>
      </c>
      <c r="J854" s="24" t="s">
        <v>73</v>
      </c>
      <c r="K854" s="72" t="str">
        <f t="shared" si="28"/>
        <v>EUPO1520 ICPL Curncy</v>
      </c>
      <c r="L854" s="25" t="str">
        <f t="shared" si="29"/>
        <v>ICPL</v>
      </c>
      <c r="M854" s="26">
        <f t="shared" ca="1" si="29"/>
        <v>42276</v>
      </c>
      <c r="N854" s="25" t="b">
        <f t="shared" si="29"/>
        <v>1</v>
      </c>
      <c r="O854" s="84" t="e">
        <f ca="1">IF($N854,_xll.BDP($K854,O$4),"[DISABLED]")</f>
        <v>#NAME?</v>
      </c>
      <c r="P854" s="84" t="e">
        <f ca="1">IF($N854,_xll.BDP($K854,P$4),"[DISABLED]")</f>
        <v>#NAME?</v>
      </c>
      <c r="Q854" s="84" t="e">
        <f ca="1">IF($N854,_xll.BDP($K854,Q$4),"[DISABLED]")</f>
        <v>#NAME?</v>
      </c>
      <c r="R854" s="84" t="e">
        <f ca="1">IF($N854,_xll.BDH($K854,R$4,$M854),"[DISABLED]")</f>
        <v>#NAME?</v>
      </c>
      <c r="S854" s="84" t="e">
        <f ca="1">IF($N854,_xll.BDH($K854,S$4,$M854),"[DISABLED]")</f>
        <v>#NAME?</v>
      </c>
      <c r="T854" s="84" t="e">
        <f ca="1">IF($N854,_xll.BDH($K854,T$4,$M854),"[DISABLED]")</f>
        <v>#NAME?</v>
      </c>
      <c r="V854" s="106" t="s">
        <v>9408</v>
      </c>
      <c r="W854" s="107" t="s">
        <v>1055</v>
      </c>
      <c r="X854" s="108">
        <v>42276</v>
      </c>
      <c r="Y854" s="107" t="b">
        <v>1</v>
      </c>
      <c r="Z854" s="107" t="s">
        <v>7477</v>
      </c>
      <c r="AA854" s="107" t="s">
        <v>6569</v>
      </c>
      <c r="AB854" s="107" t="s">
        <v>6569</v>
      </c>
      <c r="AC854" s="107" t="s">
        <v>6569</v>
      </c>
      <c r="AD854" s="107" t="s">
        <v>6569</v>
      </c>
      <c r="AE854" s="107" t="s">
        <v>6569</v>
      </c>
    </row>
    <row r="855" spans="2:31" outlineLevel="1">
      <c r="B855" s="24" t="s">
        <v>5234</v>
      </c>
      <c r="C855" s="24" t="s">
        <v>0</v>
      </c>
      <c r="D855" s="24" t="s">
        <v>57</v>
      </c>
      <c r="E855" s="24" t="s">
        <v>48</v>
      </c>
      <c r="F855" s="24" t="s">
        <v>47</v>
      </c>
      <c r="G855" s="24">
        <v>50</v>
      </c>
      <c r="H855" s="24" t="s">
        <v>3008</v>
      </c>
      <c r="I855" s="24" t="s">
        <v>3419</v>
      </c>
      <c r="J855" s="24" t="s">
        <v>73</v>
      </c>
      <c r="K855" s="72" t="str">
        <f t="shared" si="28"/>
        <v>EUPP1520 ICPL Curncy</v>
      </c>
      <c r="L855" s="25" t="str">
        <f t="shared" si="29"/>
        <v>ICPL</v>
      </c>
      <c r="M855" s="26">
        <f t="shared" ca="1" si="29"/>
        <v>42276</v>
      </c>
      <c r="N855" s="25" t="b">
        <f t="shared" si="29"/>
        <v>1</v>
      </c>
      <c r="O855" s="84" t="e">
        <f ca="1">IF($N855,_xll.BDP($K855,O$4),"[DISABLED]")</f>
        <v>#NAME?</v>
      </c>
      <c r="P855" s="84" t="e">
        <f ca="1">IF($N855,_xll.BDP($K855,P$4),"[DISABLED]")</f>
        <v>#NAME?</v>
      </c>
      <c r="Q855" s="84" t="e">
        <f ca="1">IF($N855,_xll.BDP($K855,Q$4),"[DISABLED]")</f>
        <v>#NAME?</v>
      </c>
      <c r="R855" s="84" t="e">
        <f ca="1">IF($N855,_xll.BDH($K855,R$4,$M855),"[DISABLED]")</f>
        <v>#NAME?</v>
      </c>
      <c r="S855" s="84" t="e">
        <f ca="1">IF($N855,_xll.BDH($K855,S$4,$M855),"[DISABLED]")</f>
        <v>#NAME?</v>
      </c>
      <c r="T855" s="84" t="e">
        <f ca="1">IF($N855,_xll.BDH($K855,T$4,$M855),"[DISABLED]")</f>
        <v>#NAME?</v>
      </c>
      <c r="V855" s="106" t="s">
        <v>9409</v>
      </c>
      <c r="W855" s="107" t="s">
        <v>1055</v>
      </c>
      <c r="X855" s="108">
        <v>42276</v>
      </c>
      <c r="Y855" s="107" t="b">
        <v>1</v>
      </c>
      <c r="Z855" s="107" t="s">
        <v>7478</v>
      </c>
      <c r="AA855" s="107" t="s">
        <v>6569</v>
      </c>
      <c r="AB855" s="107" t="s">
        <v>6569</v>
      </c>
      <c r="AC855" s="107" t="s">
        <v>6569</v>
      </c>
      <c r="AD855" s="107" t="s">
        <v>6569</v>
      </c>
      <c r="AE855" s="107" t="s">
        <v>6569</v>
      </c>
    </row>
    <row r="856" spans="2:31" outlineLevel="1">
      <c r="B856" s="24" t="s">
        <v>5234</v>
      </c>
      <c r="C856" s="24" t="s">
        <v>0</v>
      </c>
      <c r="D856" s="24" t="s">
        <v>57</v>
      </c>
      <c r="E856" s="24" t="s">
        <v>48</v>
      </c>
      <c r="F856" s="24" t="s">
        <v>47</v>
      </c>
      <c r="G856" s="24">
        <v>100</v>
      </c>
      <c r="H856" s="24" t="s">
        <v>3008</v>
      </c>
      <c r="I856" s="24" t="s">
        <v>3435</v>
      </c>
      <c r="J856" s="24" t="s">
        <v>73</v>
      </c>
      <c r="K856" s="72" t="str">
        <f t="shared" si="28"/>
        <v>EUPQ1520 ICPL Curncy</v>
      </c>
      <c r="L856" s="25" t="str">
        <f t="shared" si="29"/>
        <v>ICPL</v>
      </c>
      <c r="M856" s="26">
        <f t="shared" ca="1" si="29"/>
        <v>42276</v>
      </c>
      <c r="N856" s="25" t="b">
        <f t="shared" si="29"/>
        <v>1</v>
      </c>
      <c r="O856" s="84" t="e">
        <f ca="1">IF($N856,_xll.BDP($K856,O$4),"[DISABLED]")</f>
        <v>#NAME?</v>
      </c>
      <c r="P856" s="84" t="e">
        <f ca="1">IF($N856,_xll.BDP($K856,P$4),"[DISABLED]")</f>
        <v>#NAME?</v>
      </c>
      <c r="Q856" s="84" t="e">
        <f ca="1">IF($N856,_xll.BDP($K856,Q$4),"[DISABLED]")</f>
        <v>#NAME?</v>
      </c>
      <c r="R856" s="84" t="e">
        <f ca="1">IF($N856,_xll.BDH($K856,R$4,$M856),"[DISABLED]")</f>
        <v>#NAME?</v>
      </c>
      <c r="S856" s="84" t="e">
        <f ca="1">IF($N856,_xll.BDH($K856,S$4,$M856),"[DISABLED]")</f>
        <v>#NAME?</v>
      </c>
      <c r="T856" s="84" t="e">
        <f ca="1">IF($N856,_xll.BDH($K856,T$4,$M856),"[DISABLED]")</f>
        <v>#NAME?</v>
      </c>
      <c r="V856" s="106" t="s">
        <v>9410</v>
      </c>
      <c r="W856" s="107" t="s">
        <v>1055</v>
      </c>
      <c r="X856" s="108">
        <v>42276</v>
      </c>
      <c r="Y856" s="107" t="b">
        <v>1</v>
      </c>
      <c r="Z856" s="107" t="s">
        <v>7479</v>
      </c>
      <c r="AA856" s="107" t="s">
        <v>6569</v>
      </c>
      <c r="AB856" s="107" t="s">
        <v>6569</v>
      </c>
      <c r="AC856" s="107" t="s">
        <v>6569</v>
      </c>
      <c r="AD856" s="107" t="s">
        <v>6569</v>
      </c>
      <c r="AE856" s="107" t="s">
        <v>6569</v>
      </c>
    </row>
    <row r="857" spans="2:31" outlineLevel="1">
      <c r="B857" s="24" t="s">
        <v>5234</v>
      </c>
      <c r="C857" s="24" t="s">
        <v>0</v>
      </c>
      <c r="D857" s="24" t="s">
        <v>57</v>
      </c>
      <c r="E857" s="24" t="s">
        <v>48</v>
      </c>
      <c r="F857" s="24" t="s">
        <v>47</v>
      </c>
      <c r="G857" s="24">
        <v>200</v>
      </c>
      <c r="H857" s="24" t="s">
        <v>3008</v>
      </c>
      <c r="I857" s="24" t="s">
        <v>3451</v>
      </c>
      <c r="J857" s="24" t="s">
        <v>73</v>
      </c>
      <c r="K857" s="72" t="str">
        <f t="shared" si="28"/>
        <v>EUPR1520 ICPL Curncy</v>
      </c>
      <c r="L857" s="25" t="str">
        <f t="shared" si="29"/>
        <v>ICPL</v>
      </c>
      <c r="M857" s="26">
        <f t="shared" ca="1" si="29"/>
        <v>42276</v>
      </c>
      <c r="N857" s="25" t="b">
        <f t="shared" si="29"/>
        <v>1</v>
      </c>
      <c r="O857" s="84" t="e">
        <f ca="1">IF($N857,_xll.BDP($K857,O$4),"[DISABLED]")</f>
        <v>#NAME?</v>
      </c>
      <c r="P857" s="84" t="e">
        <f ca="1">IF($N857,_xll.BDP($K857,P$4),"[DISABLED]")</f>
        <v>#NAME?</v>
      </c>
      <c r="Q857" s="84" t="e">
        <f ca="1">IF($N857,_xll.BDP($K857,Q$4),"[DISABLED]")</f>
        <v>#NAME?</v>
      </c>
      <c r="R857" s="84" t="e">
        <f ca="1">IF($N857,_xll.BDH($K857,R$4,$M857),"[DISABLED]")</f>
        <v>#NAME?</v>
      </c>
      <c r="S857" s="84" t="e">
        <f ca="1">IF($N857,_xll.BDH($K857,S$4,$M857),"[DISABLED]")</f>
        <v>#NAME?</v>
      </c>
      <c r="T857" s="84" t="e">
        <f ca="1">IF($N857,_xll.BDH($K857,T$4,$M857),"[DISABLED]")</f>
        <v>#NAME?</v>
      </c>
      <c r="V857" s="106" t="s">
        <v>9411</v>
      </c>
      <c r="W857" s="107" t="s">
        <v>1055</v>
      </c>
      <c r="X857" s="108">
        <v>42276</v>
      </c>
      <c r="Y857" s="107" t="b">
        <v>1</v>
      </c>
      <c r="Z857" s="107" t="s">
        <v>7480</v>
      </c>
      <c r="AA857" s="107" t="s">
        <v>6569</v>
      </c>
      <c r="AB857" s="107" t="s">
        <v>6569</v>
      </c>
      <c r="AC857" s="107" t="s">
        <v>6569</v>
      </c>
      <c r="AD857" s="107" t="s">
        <v>6569</v>
      </c>
      <c r="AE857" s="107" t="s">
        <v>6569</v>
      </c>
    </row>
    <row r="858" spans="2:31" outlineLevel="1">
      <c r="K858" s="72"/>
      <c r="L858" s="25"/>
      <c r="M858" s="26"/>
      <c r="N858" s="25"/>
      <c r="O858" s="84"/>
      <c r="P858" s="84"/>
      <c r="Q858" s="84"/>
      <c r="R858" s="84"/>
      <c r="S858" s="84"/>
      <c r="T858" s="84"/>
      <c r="V858" s="106"/>
      <c r="W858" s="107"/>
      <c r="X858" s="108"/>
      <c r="Y858" s="107"/>
      <c r="Z858" s="107"/>
      <c r="AA858" s="107"/>
      <c r="AB858" s="107"/>
      <c r="AC858" s="107"/>
      <c r="AD858" s="107"/>
      <c r="AE858" s="107"/>
    </row>
    <row r="859" spans="2:31" outlineLevel="1">
      <c r="B859" s="24" t="s">
        <v>5234</v>
      </c>
      <c r="C859" s="24" t="s">
        <v>0</v>
      </c>
      <c r="D859" s="24" t="s">
        <v>57</v>
      </c>
      <c r="E859" s="24" t="s">
        <v>50</v>
      </c>
      <c r="F859" s="24" t="s">
        <v>209</v>
      </c>
      <c r="G859" s="24">
        <v>-200</v>
      </c>
      <c r="H859" s="24" t="s">
        <v>3008</v>
      </c>
      <c r="I859" s="24" t="s">
        <v>3015</v>
      </c>
      <c r="J859" s="24" t="s">
        <v>73</v>
      </c>
      <c r="K859" s="72" t="str">
        <f t="shared" si="28"/>
        <v>EUPKA30 ICPL Curncy</v>
      </c>
      <c r="L859" s="25" t="str">
        <f t="shared" si="29"/>
        <v>ICPL</v>
      </c>
      <c r="M859" s="26">
        <f t="shared" ca="1" si="29"/>
        <v>42276</v>
      </c>
      <c r="N859" s="25" t="b">
        <f t="shared" si="29"/>
        <v>1</v>
      </c>
      <c r="O859" s="84" t="e">
        <f ca="1">IF($N859,_xll.BDP($K859,O$4),"[DISABLED]")</f>
        <v>#NAME?</v>
      </c>
      <c r="P859" s="84" t="e">
        <f ca="1">IF($N859,_xll.BDP($K859,P$4),"[DISABLED]")</f>
        <v>#NAME?</v>
      </c>
      <c r="Q859" s="84" t="e">
        <f ca="1">IF($N859,_xll.BDP($K859,Q$4),"[DISABLED]")</f>
        <v>#NAME?</v>
      </c>
      <c r="R859" s="84" t="e">
        <f ca="1">IF($N859,_xll.BDH($K859,R$4,$M859),"[DISABLED]")</f>
        <v>#NAME?</v>
      </c>
      <c r="S859" s="84" t="e">
        <f ca="1">IF($N859,_xll.BDH($K859,S$4,$M859),"[DISABLED]")</f>
        <v>#NAME?</v>
      </c>
      <c r="T859" s="84" t="e">
        <f ca="1">IF($N859,_xll.BDH($K859,T$4,$M859),"[DISABLED]")</f>
        <v>#NAME?</v>
      </c>
      <c r="V859" s="106" t="s">
        <v>9412</v>
      </c>
      <c r="W859" s="107" t="s">
        <v>1055</v>
      </c>
      <c r="X859" s="108">
        <v>42276</v>
      </c>
      <c r="Y859" s="107" t="b">
        <v>1</v>
      </c>
      <c r="Z859" s="107" t="s">
        <v>7481</v>
      </c>
      <c r="AA859" s="107" t="s">
        <v>6569</v>
      </c>
      <c r="AB859" s="107" t="s">
        <v>6569</v>
      </c>
      <c r="AC859" s="107" t="s">
        <v>6569</v>
      </c>
      <c r="AD859" s="107" t="s">
        <v>6569</v>
      </c>
      <c r="AE859" s="107" t="s">
        <v>6569</v>
      </c>
    </row>
    <row r="860" spans="2:31" outlineLevel="1">
      <c r="B860" s="24" t="s">
        <v>5234</v>
      </c>
      <c r="C860" s="24" t="s">
        <v>0</v>
      </c>
      <c r="D860" s="24" t="s">
        <v>57</v>
      </c>
      <c r="E860" s="24" t="s">
        <v>50</v>
      </c>
      <c r="F860" s="24" t="s">
        <v>209</v>
      </c>
      <c r="G860" s="24">
        <v>-100</v>
      </c>
      <c r="H860" s="24" t="s">
        <v>3008</v>
      </c>
      <c r="I860" s="24" t="s">
        <v>3035</v>
      </c>
      <c r="J860" s="24" t="s">
        <v>73</v>
      </c>
      <c r="K860" s="72" t="str">
        <f t="shared" si="28"/>
        <v>EUPLA30 ICPL Curncy</v>
      </c>
      <c r="L860" s="25" t="str">
        <f t="shared" si="29"/>
        <v>ICPL</v>
      </c>
      <c r="M860" s="26">
        <f t="shared" ca="1" si="29"/>
        <v>42276</v>
      </c>
      <c r="N860" s="25" t="b">
        <f t="shared" si="29"/>
        <v>1</v>
      </c>
      <c r="O860" s="84" t="e">
        <f ca="1">IF($N860,_xll.BDP($K860,O$4),"[DISABLED]")</f>
        <v>#NAME?</v>
      </c>
      <c r="P860" s="84" t="e">
        <f ca="1">IF($N860,_xll.BDP($K860,P$4),"[DISABLED]")</f>
        <v>#NAME?</v>
      </c>
      <c r="Q860" s="84" t="e">
        <f ca="1">IF($N860,_xll.BDP($K860,Q$4),"[DISABLED]")</f>
        <v>#NAME?</v>
      </c>
      <c r="R860" s="84" t="e">
        <f ca="1">IF($N860,_xll.BDH($K860,R$4,$M860),"[DISABLED]")</f>
        <v>#NAME?</v>
      </c>
      <c r="S860" s="84" t="e">
        <f ca="1">IF($N860,_xll.BDH($K860,S$4,$M860),"[DISABLED]")</f>
        <v>#NAME?</v>
      </c>
      <c r="T860" s="84" t="e">
        <f ca="1">IF($N860,_xll.BDH($K860,T$4,$M860),"[DISABLED]")</f>
        <v>#NAME?</v>
      </c>
      <c r="V860" s="106" t="s">
        <v>9413</v>
      </c>
      <c r="W860" s="107" t="s">
        <v>1055</v>
      </c>
      <c r="X860" s="108">
        <v>42276</v>
      </c>
      <c r="Y860" s="107" t="b">
        <v>1</v>
      </c>
      <c r="Z860" s="107" t="s">
        <v>7482</v>
      </c>
      <c r="AA860" s="107" t="s">
        <v>6569</v>
      </c>
      <c r="AB860" s="107" t="s">
        <v>6569</v>
      </c>
      <c r="AC860" s="107" t="s">
        <v>6569</v>
      </c>
      <c r="AD860" s="107" t="s">
        <v>6569</v>
      </c>
      <c r="AE860" s="107" t="s">
        <v>6569</v>
      </c>
    </row>
    <row r="861" spans="2:31" outlineLevel="1">
      <c r="B861" s="24" t="s">
        <v>5234</v>
      </c>
      <c r="C861" s="24" t="s">
        <v>0</v>
      </c>
      <c r="D861" s="24" t="s">
        <v>57</v>
      </c>
      <c r="E861" s="24" t="s">
        <v>50</v>
      </c>
      <c r="F861" s="24" t="s">
        <v>209</v>
      </c>
      <c r="G861" s="24">
        <v>-50</v>
      </c>
      <c r="H861" s="24" t="s">
        <v>3008</v>
      </c>
      <c r="I861" s="24" t="s">
        <v>3055</v>
      </c>
      <c r="J861" s="24" t="s">
        <v>73</v>
      </c>
      <c r="K861" s="72" t="str">
        <f t="shared" si="28"/>
        <v>EUPMA30 ICPL Curncy</v>
      </c>
      <c r="L861" s="25" t="str">
        <f t="shared" si="29"/>
        <v>ICPL</v>
      </c>
      <c r="M861" s="26">
        <f t="shared" ca="1" si="29"/>
        <v>42276</v>
      </c>
      <c r="N861" s="25" t="b">
        <f t="shared" si="29"/>
        <v>1</v>
      </c>
      <c r="O861" s="84" t="e">
        <f ca="1">IF($N861,_xll.BDP($K861,O$4),"[DISABLED]")</f>
        <v>#NAME?</v>
      </c>
      <c r="P861" s="84" t="e">
        <f ca="1">IF($N861,_xll.BDP($K861,P$4),"[DISABLED]")</f>
        <v>#NAME?</v>
      </c>
      <c r="Q861" s="84" t="e">
        <f ca="1">IF($N861,_xll.BDP($K861,Q$4),"[DISABLED]")</f>
        <v>#NAME?</v>
      </c>
      <c r="R861" s="84" t="e">
        <f ca="1">IF($N861,_xll.BDH($K861,R$4,$M861),"[DISABLED]")</f>
        <v>#NAME?</v>
      </c>
      <c r="S861" s="84" t="e">
        <f ca="1">IF($N861,_xll.BDH($K861,S$4,$M861),"[DISABLED]")</f>
        <v>#NAME?</v>
      </c>
      <c r="T861" s="84" t="e">
        <f ca="1">IF($N861,_xll.BDH($K861,T$4,$M861),"[DISABLED]")</f>
        <v>#NAME?</v>
      </c>
      <c r="V861" s="106" t="s">
        <v>9414</v>
      </c>
      <c r="W861" s="107" t="s">
        <v>1055</v>
      </c>
      <c r="X861" s="108">
        <v>42276</v>
      </c>
      <c r="Y861" s="107" t="b">
        <v>1</v>
      </c>
      <c r="Z861" s="107" t="s">
        <v>7483</v>
      </c>
      <c r="AA861" s="107" t="s">
        <v>6569</v>
      </c>
      <c r="AB861" s="107" t="s">
        <v>6569</v>
      </c>
      <c r="AC861" s="107" t="s">
        <v>6569</v>
      </c>
      <c r="AD861" s="107" t="s">
        <v>6569</v>
      </c>
      <c r="AE861" s="107" t="s">
        <v>6569</v>
      </c>
    </row>
    <row r="862" spans="2:31" outlineLevel="1">
      <c r="B862" s="24" t="s">
        <v>5234</v>
      </c>
      <c r="C862" s="24" t="s">
        <v>0</v>
      </c>
      <c r="D862" s="24" t="s">
        <v>57</v>
      </c>
      <c r="E862" s="24" t="s">
        <v>50</v>
      </c>
      <c r="F862" s="24" t="s">
        <v>209</v>
      </c>
      <c r="G862" s="24">
        <v>-25</v>
      </c>
      <c r="H862" s="24" t="s">
        <v>3008</v>
      </c>
      <c r="I862" s="24" t="s">
        <v>3075</v>
      </c>
      <c r="J862" s="24" t="s">
        <v>73</v>
      </c>
      <c r="K862" s="72" t="str">
        <f t="shared" si="28"/>
        <v>EUPNA30 ICPL Curncy</v>
      </c>
      <c r="L862" s="25" t="str">
        <f t="shared" si="29"/>
        <v>ICPL</v>
      </c>
      <c r="M862" s="26">
        <f t="shared" ca="1" si="29"/>
        <v>42276</v>
      </c>
      <c r="N862" s="25" t="b">
        <f t="shared" si="29"/>
        <v>1</v>
      </c>
      <c r="O862" s="84" t="e">
        <f ca="1">IF($N862,_xll.BDP($K862,O$4),"[DISABLED]")</f>
        <v>#NAME?</v>
      </c>
      <c r="P862" s="84" t="e">
        <f ca="1">IF($N862,_xll.BDP($K862,P$4),"[DISABLED]")</f>
        <v>#NAME?</v>
      </c>
      <c r="Q862" s="84" t="e">
        <f ca="1">IF($N862,_xll.BDP($K862,Q$4),"[DISABLED]")</f>
        <v>#NAME?</v>
      </c>
      <c r="R862" s="84" t="e">
        <f ca="1">IF($N862,_xll.BDH($K862,R$4,$M862),"[DISABLED]")</f>
        <v>#NAME?</v>
      </c>
      <c r="S862" s="84" t="e">
        <f ca="1">IF($N862,_xll.BDH($K862,S$4,$M862),"[DISABLED]")</f>
        <v>#NAME?</v>
      </c>
      <c r="T862" s="84" t="e">
        <f ca="1">IF($N862,_xll.BDH($K862,T$4,$M862),"[DISABLED]")</f>
        <v>#NAME?</v>
      </c>
      <c r="V862" s="106" t="s">
        <v>9415</v>
      </c>
      <c r="W862" s="107" t="s">
        <v>1055</v>
      </c>
      <c r="X862" s="108">
        <v>42276</v>
      </c>
      <c r="Y862" s="107" t="b">
        <v>1</v>
      </c>
      <c r="Z862" s="107" t="s">
        <v>7484</v>
      </c>
      <c r="AA862" s="107" t="s">
        <v>6569</v>
      </c>
      <c r="AB862" s="107" t="s">
        <v>6569</v>
      </c>
      <c r="AC862" s="107" t="s">
        <v>6569</v>
      </c>
      <c r="AD862" s="107" t="s">
        <v>6569</v>
      </c>
      <c r="AE862" s="107" t="s">
        <v>6569</v>
      </c>
    </row>
    <row r="863" spans="2:31" outlineLevel="1">
      <c r="B863" s="24" t="s">
        <v>5234</v>
      </c>
      <c r="C863" s="24" t="s">
        <v>0</v>
      </c>
      <c r="D863" s="24" t="s">
        <v>57</v>
      </c>
      <c r="E863" s="24" t="s">
        <v>50</v>
      </c>
      <c r="F863" s="24" t="s">
        <v>209</v>
      </c>
      <c r="G863" s="24">
        <v>25</v>
      </c>
      <c r="H863" s="24" t="s">
        <v>3008</v>
      </c>
      <c r="I863" s="24" t="s">
        <v>3095</v>
      </c>
      <c r="J863" s="24" t="s">
        <v>73</v>
      </c>
      <c r="K863" s="72" t="str">
        <f t="shared" si="28"/>
        <v>EUPOA30 ICPL Curncy</v>
      </c>
      <c r="L863" s="25" t="str">
        <f t="shared" si="29"/>
        <v>ICPL</v>
      </c>
      <c r="M863" s="26">
        <f t="shared" ca="1" si="29"/>
        <v>42276</v>
      </c>
      <c r="N863" s="25" t="b">
        <f t="shared" si="29"/>
        <v>1</v>
      </c>
      <c r="O863" s="84" t="e">
        <f ca="1">IF($N863,_xll.BDP($K863,O$4),"[DISABLED]")</f>
        <v>#NAME?</v>
      </c>
      <c r="P863" s="84" t="e">
        <f ca="1">IF($N863,_xll.BDP($K863,P$4),"[DISABLED]")</f>
        <v>#NAME?</v>
      </c>
      <c r="Q863" s="84" t="e">
        <f ca="1">IF($N863,_xll.BDP($K863,Q$4),"[DISABLED]")</f>
        <v>#NAME?</v>
      </c>
      <c r="R863" s="84" t="e">
        <f ca="1">IF($N863,_xll.BDH($K863,R$4,$M863),"[DISABLED]")</f>
        <v>#NAME?</v>
      </c>
      <c r="S863" s="84" t="e">
        <f ca="1">IF($N863,_xll.BDH($K863,S$4,$M863),"[DISABLED]")</f>
        <v>#NAME?</v>
      </c>
      <c r="T863" s="84" t="e">
        <f ca="1">IF($N863,_xll.BDH($K863,T$4,$M863),"[DISABLED]")</f>
        <v>#NAME?</v>
      </c>
      <c r="V863" s="106" t="s">
        <v>9416</v>
      </c>
      <c r="W863" s="107" t="s">
        <v>1055</v>
      </c>
      <c r="X863" s="108">
        <v>42276</v>
      </c>
      <c r="Y863" s="107" t="b">
        <v>1</v>
      </c>
      <c r="Z863" s="107" t="s">
        <v>7485</v>
      </c>
      <c r="AA863" s="107" t="s">
        <v>6569</v>
      </c>
      <c r="AB863" s="107" t="s">
        <v>6569</v>
      </c>
      <c r="AC863" s="107" t="s">
        <v>6569</v>
      </c>
      <c r="AD863" s="107" t="s">
        <v>6569</v>
      </c>
      <c r="AE863" s="107" t="s">
        <v>6569</v>
      </c>
    </row>
    <row r="864" spans="2:31" outlineLevel="1">
      <c r="B864" s="24" t="s">
        <v>5234</v>
      </c>
      <c r="C864" s="24" t="s">
        <v>0</v>
      </c>
      <c r="D864" s="24" t="s">
        <v>57</v>
      </c>
      <c r="E864" s="24" t="s">
        <v>50</v>
      </c>
      <c r="F864" s="24" t="s">
        <v>209</v>
      </c>
      <c r="G864" s="24">
        <v>50</v>
      </c>
      <c r="H864" s="24" t="s">
        <v>3008</v>
      </c>
      <c r="I864" s="24" t="s">
        <v>3115</v>
      </c>
      <c r="J864" s="24" t="s">
        <v>73</v>
      </c>
      <c r="K864" s="72" t="str">
        <f t="shared" si="28"/>
        <v>EUPPA30 ICPL Curncy</v>
      </c>
      <c r="L864" s="25" t="str">
        <f t="shared" si="29"/>
        <v>ICPL</v>
      </c>
      <c r="M864" s="26">
        <f t="shared" ca="1" si="29"/>
        <v>42276</v>
      </c>
      <c r="N864" s="25" t="b">
        <f t="shared" si="29"/>
        <v>1</v>
      </c>
      <c r="O864" s="84" t="e">
        <f ca="1">IF($N864,_xll.BDP($K864,O$4),"[DISABLED]")</f>
        <v>#NAME?</v>
      </c>
      <c r="P864" s="84" t="e">
        <f ca="1">IF($N864,_xll.BDP($K864,P$4),"[DISABLED]")</f>
        <v>#NAME?</v>
      </c>
      <c r="Q864" s="84" t="e">
        <f ca="1">IF($N864,_xll.BDP($K864,Q$4),"[DISABLED]")</f>
        <v>#NAME?</v>
      </c>
      <c r="R864" s="84" t="e">
        <f ca="1">IF($N864,_xll.BDH($K864,R$4,$M864),"[DISABLED]")</f>
        <v>#NAME?</v>
      </c>
      <c r="S864" s="84" t="e">
        <f ca="1">IF($N864,_xll.BDH($K864,S$4,$M864),"[DISABLED]")</f>
        <v>#NAME?</v>
      </c>
      <c r="T864" s="84" t="e">
        <f ca="1">IF($N864,_xll.BDH($K864,T$4,$M864),"[DISABLED]")</f>
        <v>#NAME?</v>
      </c>
      <c r="V864" s="106" t="s">
        <v>9417</v>
      </c>
      <c r="W864" s="107" t="s">
        <v>1055</v>
      </c>
      <c r="X864" s="108">
        <v>42276</v>
      </c>
      <c r="Y864" s="107" t="b">
        <v>1</v>
      </c>
      <c r="Z864" s="107" t="s">
        <v>7486</v>
      </c>
      <c r="AA864" s="107" t="s">
        <v>6569</v>
      </c>
      <c r="AB864" s="107" t="s">
        <v>6569</v>
      </c>
      <c r="AC864" s="107" t="s">
        <v>6569</v>
      </c>
      <c r="AD864" s="107" t="s">
        <v>6569</v>
      </c>
      <c r="AE864" s="107" t="s">
        <v>6569</v>
      </c>
    </row>
    <row r="865" spans="2:31" outlineLevel="1">
      <c r="B865" s="24" t="s">
        <v>5234</v>
      </c>
      <c r="C865" s="24" t="s">
        <v>0</v>
      </c>
      <c r="D865" s="24" t="s">
        <v>57</v>
      </c>
      <c r="E865" s="24" t="s">
        <v>50</v>
      </c>
      <c r="F865" s="24" t="s">
        <v>209</v>
      </c>
      <c r="G865" s="24">
        <v>100</v>
      </c>
      <c r="H865" s="24" t="s">
        <v>3008</v>
      </c>
      <c r="I865" s="24" t="s">
        <v>3135</v>
      </c>
      <c r="J865" s="24" t="s">
        <v>73</v>
      </c>
      <c r="K865" s="72" t="str">
        <f t="shared" si="28"/>
        <v>EUPQA30 ICPL Curncy</v>
      </c>
      <c r="L865" s="25" t="str">
        <f t="shared" si="29"/>
        <v>ICPL</v>
      </c>
      <c r="M865" s="26">
        <f t="shared" ca="1" si="29"/>
        <v>42276</v>
      </c>
      <c r="N865" s="25" t="b">
        <f t="shared" si="29"/>
        <v>1</v>
      </c>
      <c r="O865" s="84" t="e">
        <f ca="1">IF($N865,_xll.BDP($K865,O$4),"[DISABLED]")</f>
        <v>#NAME?</v>
      </c>
      <c r="P865" s="84" t="e">
        <f ca="1">IF($N865,_xll.BDP($K865,P$4),"[DISABLED]")</f>
        <v>#NAME?</v>
      </c>
      <c r="Q865" s="84" t="e">
        <f ca="1">IF($N865,_xll.BDP($K865,Q$4),"[DISABLED]")</f>
        <v>#NAME?</v>
      </c>
      <c r="R865" s="84" t="e">
        <f ca="1">IF($N865,_xll.BDH($K865,R$4,$M865),"[DISABLED]")</f>
        <v>#NAME?</v>
      </c>
      <c r="S865" s="84" t="e">
        <f ca="1">IF($N865,_xll.BDH($K865,S$4,$M865),"[DISABLED]")</f>
        <v>#NAME?</v>
      </c>
      <c r="T865" s="84" t="e">
        <f ca="1">IF($N865,_xll.BDH($K865,T$4,$M865),"[DISABLED]")</f>
        <v>#NAME?</v>
      </c>
      <c r="V865" s="106" t="s">
        <v>9418</v>
      </c>
      <c r="W865" s="107" t="s">
        <v>1055</v>
      </c>
      <c r="X865" s="108">
        <v>42276</v>
      </c>
      <c r="Y865" s="107" t="b">
        <v>1</v>
      </c>
      <c r="Z865" s="107" t="s">
        <v>7487</v>
      </c>
      <c r="AA865" s="107" t="s">
        <v>6569</v>
      </c>
      <c r="AB865" s="107" t="s">
        <v>6569</v>
      </c>
      <c r="AC865" s="107" t="s">
        <v>6569</v>
      </c>
      <c r="AD865" s="107" t="s">
        <v>6569</v>
      </c>
      <c r="AE865" s="107" t="s">
        <v>6569</v>
      </c>
    </row>
    <row r="866" spans="2:31" outlineLevel="1">
      <c r="B866" s="24" t="s">
        <v>5234</v>
      </c>
      <c r="C866" s="24" t="s">
        <v>0</v>
      </c>
      <c r="D866" s="24" t="s">
        <v>57</v>
      </c>
      <c r="E866" s="24" t="s">
        <v>50</v>
      </c>
      <c r="F866" s="24" t="s">
        <v>209</v>
      </c>
      <c r="G866" s="24">
        <v>200</v>
      </c>
      <c r="H866" s="24" t="s">
        <v>3008</v>
      </c>
      <c r="I866" s="24" t="s">
        <v>3155</v>
      </c>
      <c r="J866" s="24" t="s">
        <v>73</v>
      </c>
      <c r="K866" s="72" t="str">
        <f t="shared" si="28"/>
        <v>EUPRA30 ICPL Curncy</v>
      </c>
      <c r="L866" s="25" t="str">
        <f t="shared" si="29"/>
        <v>ICPL</v>
      </c>
      <c r="M866" s="26">
        <f t="shared" ca="1" si="29"/>
        <v>42276</v>
      </c>
      <c r="N866" s="25" t="b">
        <f t="shared" si="29"/>
        <v>1</v>
      </c>
      <c r="O866" s="84" t="e">
        <f ca="1">IF($N866,_xll.BDP($K866,O$4),"[DISABLED]")</f>
        <v>#NAME?</v>
      </c>
      <c r="P866" s="84" t="e">
        <f ca="1">IF($N866,_xll.BDP($K866,P$4),"[DISABLED]")</f>
        <v>#NAME?</v>
      </c>
      <c r="Q866" s="84" t="e">
        <f ca="1">IF($N866,_xll.BDP($K866,Q$4),"[DISABLED]")</f>
        <v>#NAME?</v>
      </c>
      <c r="R866" s="84" t="e">
        <f ca="1">IF($N866,_xll.BDH($K866,R$4,$M866),"[DISABLED]")</f>
        <v>#NAME?</v>
      </c>
      <c r="S866" s="84" t="e">
        <f ca="1">IF($N866,_xll.BDH($K866,S$4,$M866),"[DISABLED]")</f>
        <v>#NAME?</v>
      </c>
      <c r="T866" s="84" t="e">
        <f ca="1">IF($N866,_xll.BDH($K866,T$4,$M866),"[DISABLED]")</f>
        <v>#NAME?</v>
      </c>
      <c r="V866" s="106" t="s">
        <v>9419</v>
      </c>
      <c r="W866" s="107" t="s">
        <v>1055</v>
      </c>
      <c r="X866" s="108">
        <v>42276</v>
      </c>
      <c r="Y866" s="107" t="b">
        <v>1</v>
      </c>
      <c r="Z866" s="107" t="s">
        <v>7488</v>
      </c>
      <c r="AA866" s="107" t="s">
        <v>6569</v>
      </c>
      <c r="AB866" s="107" t="s">
        <v>6569</v>
      </c>
      <c r="AC866" s="107" t="s">
        <v>6569</v>
      </c>
      <c r="AD866" s="107" t="s">
        <v>6569</v>
      </c>
      <c r="AE866" s="107" t="s">
        <v>6569</v>
      </c>
    </row>
    <row r="867" spans="2:31" outlineLevel="1">
      <c r="K867" s="72"/>
      <c r="L867" s="25"/>
      <c r="M867" s="26"/>
      <c r="N867" s="25"/>
      <c r="O867" s="84"/>
      <c r="P867" s="84"/>
      <c r="Q867" s="84"/>
      <c r="R867" s="84"/>
      <c r="S867" s="84"/>
      <c r="T867" s="84"/>
      <c r="V867" s="106"/>
      <c r="W867" s="107"/>
      <c r="X867" s="108"/>
      <c r="Y867" s="107"/>
      <c r="Z867" s="107"/>
      <c r="AA867" s="107"/>
      <c r="AB867" s="107"/>
      <c r="AC867" s="107"/>
      <c r="AD867" s="107"/>
      <c r="AE867" s="107"/>
    </row>
    <row r="868" spans="2:31" outlineLevel="1">
      <c r="B868" s="24" t="s">
        <v>5234</v>
      </c>
      <c r="C868" s="24" t="s">
        <v>0</v>
      </c>
      <c r="D868" s="24" t="s">
        <v>57</v>
      </c>
      <c r="E868" s="24" t="s">
        <v>50</v>
      </c>
      <c r="F868" s="24" t="s">
        <v>54</v>
      </c>
      <c r="G868" s="24">
        <v>-200</v>
      </c>
      <c r="H868" s="24" t="s">
        <v>3008</v>
      </c>
      <c r="I868" s="24" t="s">
        <v>3022</v>
      </c>
      <c r="J868" s="24" t="s">
        <v>73</v>
      </c>
      <c r="K868" s="72" t="str">
        <f t="shared" si="28"/>
        <v>EUPKC30 ICPL Curncy</v>
      </c>
      <c r="L868" s="25" t="str">
        <f t="shared" si="29"/>
        <v>ICPL</v>
      </c>
      <c r="M868" s="26">
        <f t="shared" ca="1" si="29"/>
        <v>42276</v>
      </c>
      <c r="N868" s="25" t="b">
        <f t="shared" si="29"/>
        <v>1</v>
      </c>
      <c r="O868" s="84" t="e">
        <f ca="1">IF($N868,_xll.BDP($K868,O$4),"[DISABLED]")</f>
        <v>#NAME?</v>
      </c>
      <c r="P868" s="84" t="e">
        <f ca="1">IF($N868,_xll.BDP($K868,P$4),"[DISABLED]")</f>
        <v>#NAME?</v>
      </c>
      <c r="Q868" s="84" t="e">
        <f ca="1">IF($N868,_xll.BDP($K868,Q$4),"[DISABLED]")</f>
        <v>#NAME?</v>
      </c>
      <c r="R868" s="84" t="e">
        <f ca="1">IF($N868,_xll.BDH($K868,R$4,$M868),"[DISABLED]")</f>
        <v>#NAME?</v>
      </c>
      <c r="S868" s="84" t="e">
        <f ca="1">IF($N868,_xll.BDH($K868,S$4,$M868),"[DISABLED]")</f>
        <v>#NAME?</v>
      </c>
      <c r="T868" s="84" t="e">
        <f ca="1">IF($N868,_xll.BDH($K868,T$4,$M868),"[DISABLED]")</f>
        <v>#NAME?</v>
      </c>
      <c r="V868" s="106" t="s">
        <v>9420</v>
      </c>
      <c r="W868" s="107" t="s">
        <v>1055</v>
      </c>
      <c r="X868" s="108">
        <v>42276</v>
      </c>
      <c r="Y868" s="107" t="b">
        <v>1</v>
      </c>
      <c r="Z868" s="107" t="s">
        <v>7489</v>
      </c>
      <c r="AA868" s="107" t="s">
        <v>6569</v>
      </c>
      <c r="AB868" s="107" t="s">
        <v>6569</v>
      </c>
      <c r="AC868" s="107" t="s">
        <v>6569</v>
      </c>
      <c r="AD868" s="107" t="s">
        <v>6569</v>
      </c>
      <c r="AE868" s="107" t="s">
        <v>6569</v>
      </c>
    </row>
    <row r="869" spans="2:31" outlineLevel="1">
      <c r="B869" s="24" t="s">
        <v>5234</v>
      </c>
      <c r="C869" s="24" t="s">
        <v>0</v>
      </c>
      <c r="D869" s="24" t="s">
        <v>57</v>
      </c>
      <c r="E869" s="24" t="s">
        <v>50</v>
      </c>
      <c r="F869" s="24" t="s">
        <v>54</v>
      </c>
      <c r="G869" s="24">
        <v>-100</v>
      </c>
      <c r="H869" s="24" t="s">
        <v>3008</v>
      </c>
      <c r="I869" s="24" t="s">
        <v>3042</v>
      </c>
      <c r="J869" s="24" t="s">
        <v>73</v>
      </c>
      <c r="K869" s="72" t="str">
        <f t="shared" si="28"/>
        <v>EUPLC30 ICPL Curncy</v>
      </c>
      <c r="L869" s="25" t="str">
        <f t="shared" si="29"/>
        <v>ICPL</v>
      </c>
      <c r="M869" s="26">
        <f t="shared" ca="1" si="29"/>
        <v>42276</v>
      </c>
      <c r="N869" s="25" t="b">
        <f t="shared" si="29"/>
        <v>1</v>
      </c>
      <c r="O869" s="84" t="e">
        <f ca="1">IF($N869,_xll.BDP($K869,O$4),"[DISABLED]")</f>
        <v>#NAME?</v>
      </c>
      <c r="P869" s="84" t="e">
        <f ca="1">IF($N869,_xll.BDP($K869,P$4),"[DISABLED]")</f>
        <v>#NAME?</v>
      </c>
      <c r="Q869" s="84" t="e">
        <f ca="1">IF($N869,_xll.BDP($K869,Q$4),"[DISABLED]")</f>
        <v>#NAME?</v>
      </c>
      <c r="R869" s="84" t="e">
        <f ca="1">IF($N869,_xll.BDH($K869,R$4,$M869),"[DISABLED]")</f>
        <v>#NAME?</v>
      </c>
      <c r="S869" s="84" t="e">
        <f ca="1">IF($N869,_xll.BDH($K869,S$4,$M869),"[DISABLED]")</f>
        <v>#NAME?</v>
      </c>
      <c r="T869" s="84" t="e">
        <f ca="1">IF($N869,_xll.BDH($K869,T$4,$M869),"[DISABLED]")</f>
        <v>#NAME?</v>
      </c>
      <c r="V869" s="106" t="s">
        <v>9421</v>
      </c>
      <c r="W869" s="107" t="s">
        <v>1055</v>
      </c>
      <c r="X869" s="108">
        <v>42276</v>
      </c>
      <c r="Y869" s="107" t="b">
        <v>1</v>
      </c>
      <c r="Z869" s="107" t="s">
        <v>7490</v>
      </c>
      <c r="AA869" s="107" t="s">
        <v>6569</v>
      </c>
      <c r="AB869" s="107" t="s">
        <v>6569</v>
      </c>
      <c r="AC869" s="107" t="s">
        <v>6569</v>
      </c>
      <c r="AD869" s="107" t="s">
        <v>6569</v>
      </c>
      <c r="AE869" s="107" t="s">
        <v>6569</v>
      </c>
    </row>
    <row r="870" spans="2:31" outlineLevel="1">
      <c r="B870" s="24" t="s">
        <v>5234</v>
      </c>
      <c r="C870" s="24" t="s">
        <v>0</v>
      </c>
      <c r="D870" s="24" t="s">
        <v>57</v>
      </c>
      <c r="E870" s="24" t="s">
        <v>50</v>
      </c>
      <c r="F870" s="24" t="s">
        <v>54</v>
      </c>
      <c r="G870" s="24">
        <v>-50</v>
      </c>
      <c r="H870" s="24" t="s">
        <v>3008</v>
      </c>
      <c r="I870" s="24" t="s">
        <v>3062</v>
      </c>
      <c r="J870" s="24" t="s">
        <v>73</v>
      </c>
      <c r="K870" s="72" t="str">
        <f t="shared" si="28"/>
        <v>EUPMC30 ICPL Curncy</v>
      </c>
      <c r="L870" s="25" t="str">
        <f t="shared" ref="L870:N901" si="30">L$4</f>
        <v>ICPL</v>
      </c>
      <c r="M870" s="26">
        <f t="shared" ca="1" si="30"/>
        <v>42276</v>
      </c>
      <c r="N870" s="25" t="b">
        <f t="shared" si="30"/>
        <v>1</v>
      </c>
      <c r="O870" s="84" t="e">
        <f ca="1">IF($N870,_xll.BDP($K870,O$4),"[DISABLED]")</f>
        <v>#NAME?</v>
      </c>
      <c r="P870" s="84" t="e">
        <f ca="1">IF($N870,_xll.BDP($K870,P$4),"[DISABLED]")</f>
        <v>#NAME?</v>
      </c>
      <c r="Q870" s="84" t="e">
        <f ca="1">IF($N870,_xll.BDP($K870,Q$4),"[DISABLED]")</f>
        <v>#NAME?</v>
      </c>
      <c r="R870" s="84" t="e">
        <f ca="1">IF($N870,_xll.BDH($K870,R$4,$M870),"[DISABLED]")</f>
        <v>#NAME?</v>
      </c>
      <c r="S870" s="84" t="e">
        <f ca="1">IF($N870,_xll.BDH($K870,S$4,$M870),"[DISABLED]")</f>
        <v>#NAME?</v>
      </c>
      <c r="T870" s="84" t="e">
        <f ca="1">IF($N870,_xll.BDH($K870,T$4,$M870),"[DISABLED]")</f>
        <v>#NAME?</v>
      </c>
      <c r="V870" s="106" t="s">
        <v>9422</v>
      </c>
      <c r="W870" s="107" t="s">
        <v>1055</v>
      </c>
      <c r="X870" s="108">
        <v>42276</v>
      </c>
      <c r="Y870" s="107" t="b">
        <v>1</v>
      </c>
      <c r="Z870" s="107" t="s">
        <v>7491</v>
      </c>
      <c r="AA870" s="107" t="s">
        <v>6569</v>
      </c>
      <c r="AB870" s="107" t="s">
        <v>6569</v>
      </c>
      <c r="AC870" s="107" t="s">
        <v>6569</v>
      </c>
      <c r="AD870" s="107" t="s">
        <v>6569</v>
      </c>
      <c r="AE870" s="107" t="s">
        <v>6569</v>
      </c>
    </row>
    <row r="871" spans="2:31" outlineLevel="1">
      <c r="B871" s="24" t="s">
        <v>5234</v>
      </c>
      <c r="C871" s="24" t="s">
        <v>0</v>
      </c>
      <c r="D871" s="24" t="s">
        <v>57</v>
      </c>
      <c r="E871" s="24" t="s">
        <v>50</v>
      </c>
      <c r="F871" s="24" t="s">
        <v>54</v>
      </c>
      <c r="G871" s="24">
        <v>-25</v>
      </c>
      <c r="H871" s="24" t="s">
        <v>3008</v>
      </c>
      <c r="I871" s="24" t="s">
        <v>3082</v>
      </c>
      <c r="J871" s="24" t="s">
        <v>73</v>
      </c>
      <c r="K871" s="72" t="str">
        <f t="shared" si="28"/>
        <v>EUPNC30 ICPL Curncy</v>
      </c>
      <c r="L871" s="25" t="str">
        <f t="shared" si="30"/>
        <v>ICPL</v>
      </c>
      <c r="M871" s="26">
        <f t="shared" ca="1" si="30"/>
        <v>42276</v>
      </c>
      <c r="N871" s="25" t="b">
        <f t="shared" si="30"/>
        <v>1</v>
      </c>
      <c r="O871" s="84" t="e">
        <f ca="1">IF($N871,_xll.BDP($K871,O$4),"[DISABLED]")</f>
        <v>#NAME?</v>
      </c>
      <c r="P871" s="84" t="e">
        <f ca="1">IF($N871,_xll.BDP($K871,P$4),"[DISABLED]")</f>
        <v>#NAME?</v>
      </c>
      <c r="Q871" s="84" t="e">
        <f ca="1">IF($N871,_xll.BDP($K871,Q$4),"[DISABLED]")</f>
        <v>#NAME?</v>
      </c>
      <c r="R871" s="84" t="e">
        <f ca="1">IF($N871,_xll.BDH($K871,R$4,$M871),"[DISABLED]")</f>
        <v>#NAME?</v>
      </c>
      <c r="S871" s="84" t="e">
        <f ca="1">IF($N871,_xll.BDH($K871,S$4,$M871),"[DISABLED]")</f>
        <v>#NAME?</v>
      </c>
      <c r="T871" s="84" t="e">
        <f ca="1">IF($N871,_xll.BDH($K871,T$4,$M871),"[DISABLED]")</f>
        <v>#NAME?</v>
      </c>
      <c r="V871" s="106" t="s">
        <v>9423</v>
      </c>
      <c r="W871" s="107" t="s">
        <v>1055</v>
      </c>
      <c r="X871" s="108">
        <v>42276</v>
      </c>
      <c r="Y871" s="107" t="b">
        <v>1</v>
      </c>
      <c r="Z871" s="107" t="s">
        <v>7492</v>
      </c>
      <c r="AA871" s="107" t="s">
        <v>6569</v>
      </c>
      <c r="AB871" s="107" t="s">
        <v>6569</v>
      </c>
      <c r="AC871" s="107" t="s">
        <v>6569</v>
      </c>
      <c r="AD871" s="107" t="s">
        <v>6569</v>
      </c>
      <c r="AE871" s="107" t="s">
        <v>6569</v>
      </c>
    </row>
    <row r="872" spans="2:31" outlineLevel="1">
      <c r="B872" s="24" t="s">
        <v>5234</v>
      </c>
      <c r="C872" s="24" t="s">
        <v>0</v>
      </c>
      <c r="D872" s="24" t="s">
        <v>57</v>
      </c>
      <c r="E872" s="24" t="s">
        <v>50</v>
      </c>
      <c r="F872" s="24" t="s">
        <v>54</v>
      </c>
      <c r="G872" s="24">
        <v>25</v>
      </c>
      <c r="H872" s="24" t="s">
        <v>3008</v>
      </c>
      <c r="I872" s="24" t="s">
        <v>3102</v>
      </c>
      <c r="J872" s="24" t="s">
        <v>73</v>
      </c>
      <c r="K872" s="72" t="str">
        <f t="shared" si="28"/>
        <v>EUPOC30 ICPL Curncy</v>
      </c>
      <c r="L872" s="25" t="str">
        <f t="shared" si="30"/>
        <v>ICPL</v>
      </c>
      <c r="M872" s="26">
        <f t="shared" ca="1" si="30"/>
        <v>42276</v>
      </c>
      <c r="N872" s="25" t="b">
        <f t="shared" si="30"/>
        <v>1</v>
      </c>
      <c r="O872" s="84" t="e">
        <f ca="1">IF($N872,_xll.BDP($K872,O$4),"[DISABLED]")</f>
        <v>#NAME?</v>
      </c>
      <c r="P872" s="84" t="e">
        <f ca="1">IF($N872,_xll.BDP($K872,P$4),"[DISABLED]")</f>
        <v>#NAME?</v>
      </c>
      <c r="Q872" s="84" t="e">
        <f ca="1">IF($N872,_xll.BDP($K872,Q$4),"[DISABLED]")</f>
        <v>#NAME?</v>
      </c>
      <c r="R872" s="84" t="e">
        <f ca="1">IF($N872,_xll.BDH($K872,R$4,$M872),"[DISABLED]")</f>
        <v>#NAME?</v>
      </c>
      <c r="S872" s="84" t="e">
        <f ca="1">IF($N872,_xll.BDH($K872,S$4,$M872),"[DISABLED]")</f>
        <v>#NAME?</v>
      </c>
      <c r="T872" s="84" t="e">
        <f ca="1">IF($N872,_xll.BDH($K872,T$4,$M872),"[DISABLED]")</f>
        <v>#NAME?</v>
      </c>
      <c r="V872" s="106" t="s">
        <v>9424</v>
      </c>
      <c r="W872" s="107" t="s">
        <v>1055</v>
      </c>
      <c r="X872" s="108">
        <v>42276</v>
      </c>
      <c r="Y872" s="107" t="b">
        <v>1</v>
      </c>
      <c r="Z872" s="107" t="s">
        <v>7493</v>
      </c>
      <c r="AA872" s="107" t="s">
        <v>6569</v>
      </c>
      <c r="AB872" s="107" t="s">
        <v>6569</v>
      </c>
      <c r="AC872" s="107" t="s">
        <v>6569</v>
      </c>
      <c r="AD872" s="107" t="s">
        <v>6569</v>
      </c>
      <c r="AE872" s="107" t="s">
        <v>6569</v>
      </c>
    </row>
    <row r="873" spans="2:31" outlineLevel="1">
      <c r="B873" s="24" t="s">
        <v>5234</v>
      </c>
      <c r="C873" s="24" t="s">
        <v>0</v>
      </c>
      <c r="D873" s="24" t="s">
        <v>57</v>
      </c>
      <c r="E873" s="24" t="s">
        <v>50</v>
      </c>
      <c r="F873" s="24" t="s">
        <v>54</v>
      </c>
      <c r="G873" s="24">
        <v>50</v>
      </c>
      <c r="H873" s="24" t="s">
        <v>3008</v>
      </c>
      <c r="I873" s="24" t="s">
        <v>3122</v>
      </c>
      <c r="J873" s="24" t="s">
        <v>73</v>
      </c>
      <c r="K873" s="72" t="str">
        <f t="shared" si="28"/>
        <v>EUPPC30 ICPL Curncy</v>
      </c>
      <c r="L873" s="25" t="str">
        <f t="shared" si="30"/>
        <v>ICPL</v>
      </c>
      <c r="M873" s="26">
        <f t="shared" ca="1" si="30"/>
        <v>42276</v>
      </c>
      <c r="N873" s="25" t="b">
        <f t="shared" si="30"/>
        <v>1</v>
      </c>
      <c r="O873" s="84" t="e">
        <f ca="1">IF($N873,_xll.BDP($K873,O$4),"[DISABLED]")</f>
        <v>#NAME?</v>
      </c>
      <c r="P873" s="84" t="e">
        <f ca="1">IF($N873,_xll.BDP($K873,P$4),"[DISABLED]")</f>
        <v>#NAME?</v>
      </c>
      <c r="Q873" s="84" t="e">
        <f ca="1">IF($N873,_xll.BDP($K873,Q$4),"[DISABLED]")</f>
        <v>#NAME?</v>
      </c>
      <c r="R873" s="84" t="e">
        <f ca="1">IF($N873,_xll.BDH($K873,R$4,$M873),"[DISABLED]")</f>
        <v>#NAME?</v>
      </c>
      <c r="S873" s="84" t="e">
        <f ca="1">IF($N873,_xll.BDH($K873,S$4,$M873),"[DISABLED]")</f>
        <v>#NAME?</v>
      </c>
      <c r="T873" s="84" t="e">
        <f ca="1">IF($N873,_xll.BDH($K873,T$4,$M873),"[DISABLED]")</f>
        <v>#NAME?</v>
      </c>
      <c r="V873" s="106" t="s">
        <v>9425</v>
      </c>
      <c r="W873" s="107" t="s">
        <v>1055</v>
      </c>
      <c r="X873" s="108">
        <v>42276</v>
      </c>
      <c r="Y873" s="107" t="b">
        <v>1</v>
      </c>
      <c r="Z873" s="107" t="s">
        <v>7494</v>
      </c>
      <c r="AA873" s="107" t="s">
        <v>6569</v>
      </c>
      <c r="AB873" s="107" t="s">
        <v>6569</v>
      </c>
      <c r="AC873" s="107" t="s">
        <v>6569</v>
      </c>
      <c r="AD873" s="107" t="s">
        <v>6569</v>
      </c>
      <c r="AE873" s="107" t="s">
        <v>6569</v>
      </c>
    </row>
    <row r="874" spans="2:31" outlineLevel="1">
      <c r="B874" s="24" t="s">
        <v>5234</v>
      </c>
      <c r="C874" s="24" t="s">
        <v>0</v>
      </c>
      <c r="D874" s="24" t="s">
        <v>57</v>
      </c>
      <c r="E874" s="24" t="s">
        <v>50</v>
      </c>
      <c r="F874" s="24" t="s">
        <v>54</v>
      </c>
      <c r="G874" s="24">
        <v>100</v>
      </c>
      <c r="H874" s="24" t="s">
        <v>3008</v>
      </c>
      <c r="I874" s="24" t="s">
        <v>3142</v>
      </c>
      <c r="J874" s="24" t="s">
        <v>73</v>
      </c>
      <c r="K874" s="72" t="str">
        <f t="shared" si="28"/>
        <v>EUPQC30 ICPL Curncy</v>
      </c>
      <c r="L874" s="25" t="str">
        <f t="shared" si="30"/>
        <v>ICPL</v>
      </c>
      <c r="M874" s="26">
        <f t="shared" ca="1" si="30"/>
        <v>42276</v>
      </c>
      <c r="N874" s="25" t="b">
        <f t="shared" si="30"/>
        <v>1</v>
      </c>
      <c r="O874" s="84" t="e">
        <f ca="1">IF($N874,_xll.BDP($K874,O$4),"[DISABLED]")</f>
        <v>#NAME?</v>
      </c>
      <c r="P874" s="84" t="e">
        <f ca="1">IF($N874,_xll.BDP($K874,P$4),"[DISABLED]")</f>
        <v>#NAME?</v>
      </c>
      <c r="Q874" s="84" t="e">
        <f ca="1">IF($N874,_xll.BDP($K874,Q$4),"[DISABLED]")</f>
        <v>#NAME?</v>
      </c>
      <c r="R874" s="84" t="e">
        <f ca="1">IF($N874,_xll.BDH($K874,R$4,$M874),"[DISABLED]")</f>
        <v>#NAME?</v>
      </c>
      <c r="S874" s="84" t="e">
        <f ca="1">IF($N874,_xll.BDH($K874,S$4,$M874),"[DISABLED]")</f>
        <v>#NAME?</v>
      </c>
      <c r="T874" s="84" t="e">
        <f ca="1">IF($N874,_xll.BDH($K874,T$4,$M874),"[DISABLED]")</f>
        <v>#NAME?</v>
      </c>
      <c r="V874" s="106" t="s">
        <v>9426</v>
      </c>
      <c r="W874" s="107" t="s">
        <v>1055</v>
      </c>
      <c r="X874" s="108">
        <v>42276</v>
      </c>
      <c r="Y874" s="107" t="b">
        <v>1</v>
      </c>
      <c r="Z874" s="107" t="s">
        <v>7495</v>
      </c>
      <c r="AA874" s="107" t="s">
        <v>6569</v>
      </c>
      <c r="AB874" s="107" t="s">
        <v>6569</v>
      </c>
      <c r="AC874" s="107" t="s">
        <v>6569</v>
      </c>
      <c r="AD874" s="107" t="s">
        <v>6569</v>
      </c>
      <c r="AE874" s="107" t="s">
        <v>6569</v>
      </c>
    </row>
    <row r="875" spans="2:31" outlineLevel="1">
      <c r="B875" s="24" t="s">
        <v>5234</v>
      </c>
      <c r="C875" s="24" t="s">
        <v>0</v>
      </c>
      <c r="D875" s="24" t="s">
        <v>57</v>
      </c>
      <c r="E875" s="24" t="s">
        <v>50</v>
      </c>
      <c r="F875" s="24" t="s">
        <v>54</v>
      </c>
      <c r="G875" s="24">
        <v>200</v>
      </c>
      <c r="H875" s="24" t="s">
        <v>3008</v>
      </c>
      <c r="I875" s="24" t="s">
        <v>3162</v>
      </c>
      <c r="J875" s="24" t="s">
        <v>73</v>
      </c>
      <c r="K875" s="72" t="str">
        <f t="shared" si="28"/>
        <v>EUPRC30 ICPL Curncy</v>
      </c>
      <c r="L875" s="25" t="str">
        <f t="shared" si="30"/>
        <v>ICPL</v>
      </c>
      <c r="M875" s="26">
        <f t="shared" ca="1" si="30"/>
        <v>42276</v>
      </c>
      <c r="N875" s="25" t="b">
        <f t="shared" si="30"/>
        <v>1</v>
      </c>
      <c r="O875" s="84" t="e">
        <f ca="1">IF($N875,_xll.BDP($K875,O$4),"[DISABLED]")</f>
        <v>#NAME?</v>
      </c>
      <c r="P875" s="84" t="e">
        <f ca="1">IF($N875,_xll.BDP($K875,P$4),"[DISABLED]")</f>
        <v>#NAME?</v>
      </c>
      <c r="Q875" s="84" t="e">
        <f ca="1">IF($N875,_xll.BDP($K875,Q$4),"[DISABLED]")</f>
        <v>#NAME?</v>
      </c>
      <c r="R875" s="84" t="e">
        <f ca="1">IF($N875,_xll.BDH($K875,R$4,$M875),"[DISABLED]")</f>
        <v>#NAME?</v>
      </c>
      <c r="S875" s="84" t="e">
        <f ca="1">IF($N875,_xll.BDH($K875,S$4,$M875),"[DISABLED]")</f>
        <v>#NAME?</v>
      </c>
      <c r="T875" s="84" t="e">
        <f ca="1">IF($N875,_xll.BDH($K875,T$4,$M875),"[DISABLED]")</f>
        <v>#NAME?</v>
      </c>
      <c r="V875" s="106" t="s">
        <v>9427</v>
      </c>
      <c r="W875" s="107" t="s">
        <v>1055</v>
      </c>
      <c r="X875" s="108">
        <v>42276</v>
      </c>
      <c r="Y875" s="107" t="b">
        <v>1</v>
      </c>
      <c r="Z875" s="107" t="s">
        <v>7496</v>
      </c>
      <c r="AA875" s="107" t="s">
        <v>6569</v>
      </c>
      <c r="AB875" s="107" t="s">
        <v>6569</v>
      </c>
      <c r="AC875" s="107" t="s">
        <v>6569</v>
      </c>
      <c r="AD875" s="107" t="s">
        <v>6569</v>
      </c>
      <c r="AE875" s="107" t="s">
        <v>6569</v>
      </c>
    </row>
    <row r="876" spans="2:31" outlineLevel="1">
      <c r="K876" s="72"/>
      <c r="L876" s="25"/>
      <c r="M876" s="26"/>
      <c r="N876" s="25"/>
      <c r="O876" s="84"/>
      <c r="P876" s="84"/>
      <c r="Q876" s="84"/>
      <c r="R876" s="84"/>
      <c r="S876" s="84"/>
      <c r="T876" s="84"/>
      <c r="V876" s="106"/>
      <c r="W876" s="107"/>
      <c r="X876" s="108"/>
      <c r="Y876" s="107"/>
      <c r="Z876" s="107"/>
      <c r="AA876" s="107"/>
      <c r="AB876" s="107"/>
      <c r="AC876" s="107"/>
      <c r="AD876" s="107"/>
      <c r="AE876" s="107"/>
    </row>
    <row r="877" spans="2:31" outlineLevel="1">
      <c r="B877" s="24" t="s">
        <v>5234</v>
      </c>
      <c r="C877" s="24" t="s">
        <v>0</v>
      </c>
      <c r="D877" s="24" t="s">
        <v>57</v>
      </c>
      <c r="E877" s="24" t="s">
        <v>50</v>
      </c>
      <c r="F877" s="24" t="s">
        <v>58</v>
      </c>
      <c r="G877" s="24">
        <v>-200</v>
      </c>
      <c r="H877" s="24" t="s">
        <v>3008</v>
      </c>
      <c r="I877" s="24" t="s">
        <v>3456</v>
      </c>
      <c r="J877" s="24" t="s">
        <v>73</v>
      </c>
      <c r="K877" s="72" t="str">
        <f t="shared" si="28"/>
        <v>EUPKF30 ICPL Curncy</v>
      </c>
      <c r="L877" s="25" t="str">
        <f t="shared" si="30"/>
        <v>ICPL</v>
      </c>
      <c r="M877" s="26">
        <f t="shared" ca="1" si="30"/>
        <v>42276</v>
      </c>
      <c r="N877" s="25" t="b">
        <f t="shared" si="30"/>
        <v>1</v>
      </c>
      <c r="O877" s="84" t="e">
        <f ca="1">IF($N877,_xll.BDP($K877,O$4),"[DISABLED]")</f>
        <v>#NAME?</v>
      </c>
      <c r="P877" s="84" t="e">
        <f ca="1">IF($N877,_xll.BDP($K877,P$4),"[DISABLED]")</f>
        <v>#NAME?</v>
      </c>
      <c r="Q877" s="84" t="e">
        <f ca="1">IF($N877,_xll.BDP($K877,Q$4),"[DISABLED]")</f>
        <v>#NAME?</v>
      </c>
      <c r="R877" s="84" t="e">
        <f ca="1">IF($N877,_xll.BDH($K877,R$4,$M877),"[DISABLED]")</f>
        <v>#NAME?</v>
      </c>
      <c r="S877" s="84" t="e">
        <f ca="1">IF($N877,_xll.BDH($K877,S$4,$M877),"[DISABLED]")</f>
        <v>#NAME?</v>
      </c>
      <c r="T877" s="84" t="e">
        <f ca="1">IF($N877,_xll.BDH($K877,T$4,$M877),"[DISABLED]")</f>
        <v>#NAME?</v>
      </c>
      <c r="V877" s="106" t="s">
        <v>9428</v>
      </c>
      <c r="W877" s="107" t="s">
        <v>1055</v>
      </c>
      <c r="X877" s="108">
        <v>42276</v>
      </c>
      <c r="Y877" s="107" t="b">
        <v>1</v>
      </c>
      <c r="Z877" s="107" t="s">
        <v>7497</v>
      </c>
      <c r="AA877" s="107" t="s">
        <v>6569</v>
      </c>
      <c r="AB877" s="107" t="s">
        <v>6569</v>
      </c>
      <c r="AC877" s="107" t="s">
        <v>6569</v>
      </c>
      <c r="AD877" s="107" t="s">
        <v>6569</v>
      </c>
      <c r="AE877" s="107" t="s">
        <v>6569</v>
      </c>
    </row>
    <row r="878" spans="2:31" outlineLevel="1">
      <c r="B878" s="24" t="s">
        <v>5234</v>
      </c>
      <c r="C878" s="24" t="s">
        <v>0</v>
      </c>
      <c r="D878" s="24" t="s">
        <v>57</v>
      </c>
      <c r="E878" s="24" t="s">
        <v>50</v>
      </c>
      <c r="F878" s="24" t="s">
        <v>58</v>
      </c>
      <c r="G878" s="24">
        <v>-100</v>
      </c>
      <c r="H878" s="24" t="s">
        <v>3008</v>
      </c>
      <c r="I878" s="24" t="s">
        <v>3186</v>
      </c>
      <c r="J878" s="24" t="s">
        <v>73</v>
      </c>
      <c r="K878" s="72" t="str">
        <f t="shared" si="28"/>
        <v>EUPLF30 ICPL Curncy</v>
      </c>
      <c r="L878" s="25" t="str">
        <f t="shared" si="30"/>
        <v>ICPL</v>
      </c>
      <c r="M878" s="26">
        <f t="shared" ca="1" si="30"/>
        <v>42276</v>
      </c>
      <c r="N878" s="25" t="b">
        <f t="shared" si="30"/>
        <v>1</v>
      </c>
      <c r="O878" s="84" t="e">
        <f ca="1">IF($N878,_xll.BDP($K878,O$4),"[DISABLED]")</f>
        <v>#NAME?</v>
      </c>
      <c r="P878" s="84" t="e">
        <f ca="1">IF($N878,_xll.BDP($K878,P$4),"[DISABLED]")</f>
        <v>#NAME?</v>
      </c>
      <c r="Q878" s="84" t="e">
        <f ca="1">IF($N878,_xll.BDP($K878,Q$4),"[DISABLED]")</f>
        <v>#NAME?</v>
      </c>
      <c r="R878" s="84" t="e">
        <f ca="1">IF($N878,_xll.BDH($K878,R$4,$M878),"[DISABLED]")</f>
        <v>#NAME?</v>
      </c>
      <c r="S878" s="84" t="e">
        <f ca="1">IF($N878,_xll.BDH($K878,S$4,$M878),"[DISABLED]")</f>
        <v>#NAME?</v>
      </c>
      <c r="T878" s="84" t="e">
        <f ca="1">IF($N878,_xll.BDH($K878,T$4,$M878),"[DISABLED]")</f>
        <v>#NAME?</v>
      </c>
      <c r="V878" s="106" t="s">
        <v>9429</v>
      </c>
      <c r="W878" s="107" t="s">
        <v>1055</v>
      </c>
      <c r="X878" s="108">
        <v>42276</v>
      </c>
      <c r="Y878" s="107" t="b">
        <v>1</v>
      </c>
      <c r="Z878" s="107" t="s">
        <v>7498</v>
      </c>
      <c r="AA878" s="107" t="s">
        <v>6569</v>
      </c>
      <c r="AB878" s="107" t="s">
        <v>6569</v>
      </c>
      <c r="AC878" s="107" t="s">
        <v>6569</v>
      </c>
      <c r="AD878" s="107" t="s">
        <v>6569</v>
      </c>
      <c r="AE878" s="107" t="s">
        <v>6569</v>
      </c>
    </row>
    <row r="879" spans="2:31" outlineLevel="1">
      <c r="B879" s="24" t="s">
        <v>5234</v>
      </c>
      <c r="C879" s="24" t="s">
        <v>0</v>
      </c>
      <c r="D879" s="24" t="s">
        <v>57</v>
      </c>
      <c r="E879" s="24" t="s">
        <v>50</v>
      </c>
      <c r="F879" s="24" t="s">
        <v>58</v>
      </c>
      <c r="G879" s="24">
        <v>-50</v>
      </c>
      <c r="H879" s="24" t="s">
        <v>3008</v>
      </c>
      <c r="I879" s="24" t="s">
        <v>3206</v>
      </c>
      <c r="J879" s="24" t="s">
        <v>73</v>
      </c>
      <c r="K879" s="72" t="str">
        <f t="shared" si="28"/>
        <v>EUPMF30 ICPL Curncy</v>
      </c>
      <c r="L879" s="25" t="str">
        <f t="shared" si="30"/>
        <v>ICPL</v>
      </c>
      <c r="M879" s="26">
        <f t="shared" ca="1" si="30"/>
        <v>42276</v>
      </c>
      <c r="N879" s="25" t="b">
        <f t="shared" si="30"/>
        <v>1</v>
      </c>
      <c r="O879" s="84" t="e">
        <f ca="1">IF($N879,_xll.BDP($K879,O$4),"[DISABLED]")</f>
        <v>#NAME?</v>
      </c>
      <c r="P879" s="84" t="e">
        <f ca="1">IF($N879,_xll.BDP($K879,P$4),"[DISABLED]")</f>
        <v>#NAME?</v>
      </c>
      <c r="Q879" s="84" t="e">
        <f ca="1">IF($N879,_xll.BDP($K879,Q$4),"[DISABLED]")</f>
        <v>#NAME?</v>
      </c>
      <c r="R879" s="84" t="e">
        <f ca="1">IF($N879,_xll.BDH($K879,R$4,$M879),"[DISABLED]")</f>
        <v>#NAME?</v>
      </c>
      <c r="S879" s="84" t="e">
        <f ca="1">IF($N879,_xll.BDH($K879,S$4,$M879),"[DISABLED]")</f>
        <v>#NAME?</v>
      </c>
      <c r="T879" s="84" t="e">
        <f ca="1">IF($N879,_xll.BDH($K879,T$4,$M879),"[DISABLED]")</f>
        <v>#NAME?</v>
      </c>
      <c r="V879" s="106" t="s">
        <v>9430</v>
      </c>
      <c r="W879" s="107" t="s">
        <v>1055</v>
      </c>
      <c r="X879" s="108">
        <v>42276</v>
      </c>
      <c r="Y879" s="107" t="b">
        <v>1</v>
      </c>
      <c r="Z879" s="107" t="s">
        <v>7499</v>
      </c>
      <c r="AA879" s="107" t="s">
        <v>6569</v>
      </c>
      <c r="AB879" s="107" t="s">
        <v>6569</v>
      </c>
      <c r="AC879" s="107" t="s">
        <v>6569</v>
      </c>
      <c r="AD879" s="107" t="s">
        <v>6569</v>
      </c>
      <c r="AE879" s="107" t="s">
        <v>6569</v>
      </c>
    </row>
    <row r="880" spans="2:31" outlineLevel="1">
      <c r="B880" s="24" t="s">
        <v>5234</v>
      </c>
      <c r="C880" s="24" t="s">
        <v>0</v>
      </c>
      <c r="D880" s="24" t="s">
        <v>57</v>
      </c>
      <c r="E880" s="24" t="s">
        <v>50</v>
      </c>
      <c r="F880" s="24" t="s">
        <v>58</v>
      </c>
      <c r="G880" s="24">
        <v>-25</v>
      </c>
      <c r="H880" s="24" t="s">
        <v>3008</v>
      </c>
      <c r="I880" s="24" t="s">
        <v>3226</v>
      </c>
      <c r="J880" s="24" t="s">
        <v>73</v>
      </c>
      <c r="K880" s="72" t="str">
        <f t="shared" si="28"/>
        <v>EUPNF30 ICPL Curncy</v>
      </c>
      <c r="L880" s="25" t="str">
        <f t="shared" si="30"/>
        <v>ICPL</v>
      </c>
      <c r="M880" s="26">
        <f t="shared" ca="1" si="30"/>
        <v>42276</v>
      </c>
      <c r="N880" s="25" t="b">
        <f t="shared" si="30"/>
        <v>1</v>
      </c>
      <c r="O880" s="84" t="e">
        <f ca="1">IF($N880,_xll.BDP($K880,O$4),"[DISABLED]")</f>
        <v>#NAME?</v>
      </c>
      <c r="P880" s="84" t="e">
        <f ca="1">IF($N880,_xll.BDP($K880,P$4),"[DISABLED]")</f>
        <v>#NAME?</v>
      </c>
      <c r="Q880" s="84" t="e">
        <f ca="1">IF($N880,_xll.BDP($K880,Q$4),"[DISABLED]")</f>
        <v>#NAME?</v>
      </c>
      <c r="R880" s="84" t="e">
        <f ca="1">IF($N880,_xll.BDH($K880,R$4,$M880),"[DISABLED]")</f>
        <v>#NAME?</v>
      </c>
      <c r="S880" s="84" t="e">
        <f ca="1">IF($N880,_xll.BDH($K880,S$4,$M880),"[DISABLED]")</f>
        <v>#NAME?</v>
      </c>
      <c r="T880" s="84" t="e">
        <f ca="1">IF($N880,_xll.BDH($K880,T$4,$M880),"[DISABLED]")</f>
        <v>#NAME?</v>
      </c>
      <c r="V880" s="106" t="s">
        <v>9431</v>
      </c>
      <c r="W880" s="107" t="s">
        <v>1055</v>
      </c>
      <c r="X880" s="108">
        <v>42276</v>
      </c>
      <c r="Y880" s="107" t="b">
        <v>1</v>
      </c>
      <c r="Z880" s="107" t="s">
        <v>7500</v>
      </c>
      <c r="AA880" s="107" t="s">
        <v>6569</v>
      </c>
      <c r="AB880" s="107" t="s">
        <v>6569</v>
      </c>
      <c r="AC880" s="107" t="s">
        <v>6569</v>
      </c>
      <c r="AD880" s="107" t="s">
        <v>6569</v>
      </c>
      <c r="AE880" s="107" t="s">
        <v>6569</v>
      </c>
    </row>
    <row r="881" spans="2:31" outlineLevel="1">
      <c r="B881" s="24" t="s">
        <v>5234</v>
      </c>
      <c r="C881" s="24" t="s">
        <v>0</v>
      </c>
      <c r="D881" s="24" t="s">
        <v>57</v>
      </c>
      <c r="E881" s="24" t="s">
        <v>50</v>
      </c>
      <c r="F881" s="24" t="s">
        <v>58</v>
      </c>
      <c r="G881" s="24">
        <v>25</v>
      </c>
      <c r="H881" s="24" t="s">
        <v>3008</v>
      </c>
      <c r="I881" s="24" t="s">
        <v>3246</v>
      </c>
      <c r="J881" s="24" t="s">
        <v>73</v>
      </c>
      <c r="K881" s="72" t="str">
        <f t="shared" si="28"/>
        <v>EUPOF30 ICPL Curncy</v>
      </c>
      <c r="L881" s="25" t="str">
        <f t="shared" si="30"/>
        <v>ICPL</v>
      </c>
      <c r="M881" s="26">
        <f t="shared" ca="1" si="30"/>
        <v>42276</v>
      </c>
      <c r="N881" s="25" t="b">
        <f t="shared" si="30"/>
        <v>1</v>
      </c>
      <c r="O881" s="84" t="e">
        <f ca="1">IF($N881,_xll.BDP($K881,O$4),"[DISABLED]")</f>
        <v>#NAME?</v>
      </c>
      <c r="P881" s="84" t="e">
        <f ca="1">IF($N881,_xll.BDP($K881,P$4),"[DISABLED]")</f>
        <v>#NAME?</v>
      </c>
      <c r="Q881" s="84" t="e">
        <f ca="1">IF($N881,_xll.BDP($K881,Q$4),"[DISABLED]")</f>
        <v>#NAME?</v>
      </c>
      <c r="R881" s="84" t="e">
        <f ca="1">IF($N881,_xll.BDH($K881,R$4,$M881),"[DISABLED]")</f>
        <v>#NAME?</v>
      </c>
      <c r="S881" s="84" t="e">
        <f ca="1">IF($N881,_xll.BDH($K881,S$4,$M881),"[DISABLED]")</f>
        <v>#NAME?</v>
      </c>
      <c r="T881" s="84" t="e">
        <f ca="1">IF($N881,_xll.BDH($K881,T$4,$M881),"[DISABLED]")</f>
        <v>#NAME?</v>
      </c>
      <c r="V881" s="106" t="s">
        <v>9432</v>
      </c>
      <c r="W881" s="107" t="s">
        <v>1055</v>
      </c>
      <c r="X881" s="108">
        <v>42276</v>
      </c>
      <c r="Y881" s="107" t="b">
        <v>1</v>
      </c>
      <c r="Z881" s="107" t="s">
        <v>7501</v>
      </c>
      <c r="AA881" s="107" t="s">
        <v>6569</v>
      </c>
      <c r="AB881" s="107" t="s">
        <v>6569</v>
      </c>
      <c r="AC881" s="107" t="s">
        <v>6569</v>
      </c>
      <c r="AD881" s="107" t="s">
        <v>6569</v>
      </c>
      <c r="AE881" s="107" t="s">
        <v>6569</v>
      </c>
    </row>
    <row r="882" spans="2:31" outlineLevel="1">
      <c r="B882" s="24" t="s">
        <v>5234</v>
      </c>
      <c r="C882" s="24" t="s">
        <v>0</v>
      </c>
      <c r="D882" s="24" t="s">
        <v>57</v>
      </c>
      <c r="E882" s="24" t="s">
        <v>50</v>
      </c>
      <c r="F882" s="24" t="s">
        <v>58</v>
      </c>
      <c r="G882" s="24">
        <v>50</v>
      </c>
      <c r="H882" s="24" t="s">
        <v>3008</v>
      </c>
      <c r="I882" s="24" t="s">
        <v>3266</v>
      </c>
      <c r="J882" s="24" t="s">
        <v>73</v>
      </c>
      <c r="K882" s="72" t="str">
        <f t="shared" si="28"/>
        <v>EUPPF30 ICPL Curncy</v>
      </c>
      <c r="L882" s="25" t="str">
        <f t="shared" si="30"/>
        <v>ICPL</v>
      </c>
      <c r="M882" s="26">
        <f t="shared" ca="1" si="30"/>
        <v>42276</v>
      </c>
      <c r="N882" s="25" t="b">
        <f t="shared" si="30"/>
        <v>1</v>
      </c>
      <c r="O882" s="84" t="e">
        <f ca="1">IF($N882,_xll.BDP($K882,O$4),"[DISABLED]")</f>
        <v>#NAME?</v>
      </c>
      <c r="P882" s="84" t="e">
        <f ca="1">IF($N882,_xll.BDP($K882,P$4),"[DISABLED]")</f>
        <v>#NAME?</v>
      </c>
      <c r="Q882" s="84" t="e">
        <f ca="1">IF($N882,_xll.BDP($K882,Q$4),"[DISABLED]")</f>
        <v>#NAME?</v>
      </c>
      <c r="R882" s="84" t="e">
        <f ca="1">IF($N882,_xll.BDH($K882,R$4,$M882),"[DISABLED]")</f>
        <v>#NAME?</v>
      </c>
      <c r="S882" s="84" t="e">
        <f ca="1">IF($N882,_xll.BDH($K882,S$4,$M882),"[DISABLED]")</f>
        <v>#NAME?</v>
      </c>
      <c r="T882" s="84" t="e">
        <f ca="1">IF($N882,_xll.BDH($K882,T$4,$M882),"[DISABLED]")</f>
        <v>#NAME?</v>
      </c>
      <c r="V882" s="106" t="s">
        <v>9433</v>
      </c>
      <c r="W882" s="107" t="s">
        <v>1055</v>
      </c>
      <c r="X882" s="108">
        <v>42276</v>
      </c>
      <c r="Y882" s="107" t="b">
        <v>1</v>
      </c>
      <c r="Z882" s="107" t="s">
        <v>7502</v>
      </c>
      <c r="AA882" s="107" t="s">
        <v>6569</v>
      </c>
      <c r="AB882" s="107" t="s">
        <v>6569</v>
      </c>
      <c r="AC882" s="107" t="s">
        <v>6569</v>
      </c>
      <c r="AD882" s="107" t="s">
        <v>6569</v>
      </c>
      <c r="AE882" s="107" t="s">
        <v>6569</v>
      </c>
    </row>
    <row r="883" spans="2:31" outlineLevel="1">
      <c r="B883" s="24" t="s">
        <v>5234</v>
      </c>
      <c r="C883" s="24" t="s">
        <v>0</v>
      </c>
      <c r="D883" s="24" t="s">
        <v>57</v>
      </c>
      <c r="E883" s="24" t="s">
        <v>50</v>
      </c>
      <c r="F883" s="24" t="s">
        <v>58</v>
      </c>
      <c r="G883" s="24">
        <v>100</v>
      </c>
      <c r="H883" s="24" t="s">
        <v>3008</v>
      </c>
      <c r="I883" s="24" t="s">
        <v>3286</v>
      </c>
      <c r="J883" s="24" t="s">
        <v>73</v>
      </c>
      <c r="K883" s="72" t="str">
        <f t="shared" si="28"/>
        <v>EUPQF30 ICPL Curncy</v>
      </c>
      <c r="L883" s="25" t="str">
        <f t="shared" si="30"/>
        <v>ICPL</v>
      </c>
      <c r="M883" s="26">
        <f t="shared" ca="1" si="30"/>
        <v>42276</v>
      </c>
      <c r="N883" s="25" t="b">
        <f t="shared" si="30"/>
        <v>1</v>
      </c>
      <c r="O883" s="84" t="e">
        <f ca="1">IF($N883,_xll.BDP($K883,O$4),"[DISABLED]")</f>
        <v>#NAME?</v>
      </c>
      <c r="P883" s="84" t="e">
        <f ca="1">IF($N883,_xll.BDP($K883,P$4),"[DISABLED]")</f>
        <v>#NAME?</v>
      </c>
      <c r="Q883" s="84" t="e">
        <f ca="1">IF($N883,_xll.BDP($K883,Q$4),"[DISABLED]")</f>
        <v>#NAME?</v>
      </c>
      <c r="R883" s="84" t="e">
        <f ca="1">IF($N883,_xll.BDH($K883,R$4,$M883),"[DISABLED]")</f>
        <v>#NAME?</v>
      </c>
      <c r="S883" s="84" t="e">
        <f ca="1">IF($N883,_xll.BDH($K883,S$4,$M883),"[DISABLED]")</f>
        <v>#NAME?</v>
      </c>
      <c r="T883" s="84" t="e">
        <f ca="1">IF($N883,_xll.BDH($K883,T$4,$M883),"[DISABLED]")</f>
        <v>#NAME?</v>
      </c>
      <c r="V883" s="106" t="s">
        <v>9434</v>
      </c>
      <c r="W883" s="107" t="s">
        <v>1055</v>
      </c>
      <c r="X883" s="108">
        <v>42276</v>
      </c>
      <c r="Y883" s="107" t="b">
        <v>1</v>
      </c>
      <c r="Z883" s="107" t="s">
        <v>7503</v>
      </c>
      <c r="AA883" s="107" t="s">
        <v>6569</v>
      </c>
      <c r="AB883" s="107" t="s">
        <v>6569</v>
      </c>
      <c r="AC883" s="107" t="s">
        <v>6569</v>
      </c>
      <c r="AD883" s="107" t="s">
        <v>6569</v>
      </c>
      <c r="AE883" s="107" t="s">
        <v>6569</v>
      </c>
    </row>
    <row r="884" spans="2:31" outlineLevel="1">
      <c r="B884" s="24" t="s">
        <v>5234</v>
      </c>
      <c r="C884" s="24" t="s">
        <v>0</v>
      </c>
      <c r="D884" s="24" t="s">
        <v>57</v>
      </c>
      <c r="E884" s="24" t="s">
        <v>50</v>
      </c>
      <c r="F884" s="24" t="s">
        <v>58</v>
      </c>
      <c r="G884" s="24">
        <v>200</v>
      </c>
      <c r="H884" s="24" t="s">
        <v>3008</v>
      </c>
      <c r="I884" s="24" t="s">
        <v>3306</v>
      </c>
      <c r="J884" s="24" t="s">
        <v>73</v>
      </c>
      <c r="K884" s="72" t="str">
        <f t="shared" si="28"/>
        <v>EUPR30 ICPL Curncy</v>
      </c>
      <c r="L884" s="25" t="str">
        <f t="shared" si="30"/>
        <v>ICPL</v>
      </c>
      <c r="M884" s="26">
        <f t="shared" ca="1" si="30"/>
        <v>42276</v>
      </c>
      <c r="N884" s="25" t="b">
        <f t="shared" si="30"/>
        <v>1</v>
      </c>
      <c r="O884" s="84" t="e">
        <f ca="1">IF($N884,_xll.BDP($K884,O$4),"[DISABLED]")</f>
        <v>#NAME?</v>
      </c>
      <c r="P884" s="84" t="e">
        <f ca="1">IF($N884,_xll.BDP($K884,P$4),"[DISABLED]")</f>
        <v>#NAME?</v>
      </c>
      <c r="Q884" s="84" t="e">
        <f ca="1">IF($N884,_xll.BDP($K884,Q$4),"[DISABLED]")</f>
        <v>#NAME?</v>
      </c>
      <c r="R884" s="84" t="e">
        <f ca="1">IF($N884,_xll.BDH($K884,R$4,$M884),"[DISABLED]")</f>
        <v>#NAME?</v>
      </c>
      <c r="S884" s="84" t="e">
        <f ca="1">IF($N884,_xll.BDH($K884,S$4,$M884),"[DISABLED]")</f>
        <v>#NAME?</v>
      </c>
      <c r="T884" s="84" t="e">
        <f ca="1">IF($N884,_xll.BDH($K884,T$4,$M884),"[DISABLED]")</f>
        <v>#NAME?</v>
      </c>
      <c r="V884" s="106" t="s">
        <v>9435</v>
      </c>
      <c r="W884" s="107" t="s">
        <v>1055</v>
      </c>
      <c r="X884" s="108">
        <v>42276</v>
      </c>
      <c r="Y884" s="107" t="b">
        <v>1</v>
      </c>
      <c r="Z884" s="107" t="s">
        <v>7504</v>
      </c>
      <c r="AA884" s="107" t="s">
        <v>6569</v>
      </c>
      <c r="AB884" s="107" t="s">
        <v>6569</v>
      </c>
      <c r="AC884" s="107" t="s">
        <v>6569</v>
      </c>
      <c r="AD884" s="107" t="s">
        <v>6569</v>
      </c>
      <c r="AE884" s="107" t="s">
        <v>6569</v>
      </c>
    </row>
    <row r="885" spans="2:31" outlineLevel="1">
      <c r="K885" s="72"/>
      <c r="L885" s="25"/>
      <c r="M885" s="26"/>
      <c r="N885" s="25"/>
      <c r="O885" s="84"/>
      <c r="P885" s="84"/>
      <c r="Q885" s="84"/>
      <c r="R885" s="84"/>
      <c r="S885" s="84"/>
      <c r="T885" s="84"/>
      <c r="V885" s="106"/>
      <c r="W885" s="107"/>
      <c r="X885" s="108"/>
      <c r="Y885" s="107"/>
      <c r="Z885" s="107"/>
      <c r="AA885" s="107"/>
      <c r="AB885" s="107"/>
      <c r="AC885" s="107"/>
      <c r="AD885" s="107"/>
      <c r="AE885" s="107"/>
    </row>
    <row r="886" spans="2:31" outlineLevel="1">
      <c r="B886" s="24" t="s">
        <v>5234</v>
      </c>
      <c r="C886" s="24" t="s">
        <v>0</v>
      </c>
      <c r="D886" s="24" t="s">
        <v>57</v>
      </c>
      <c r="E886" s="24" t="s">
        <v>50</v>
      </c>
      <c r="F886" s="24" t="s">
        <v>41</v>
      </c>
      <c r="G886" s="24">
        <v>-200</v>
      </c>
      <c r="H886" s="24" t="s">
        <v>3008</v>
      </c>
      <c r="I886" s="24" t="s">
        <v>3173</v>
      </c>
      <c r="J886" s="24" t="s">
        <v>73</v>
      </c>
      <c r="K886" s="72" t="str">
        <f t="shared" si="28"/>
        <v>EUPK130 ICPL Curncy</v>
      </c>
      <c r="L886" s="25" t="str">
        <f t="shared" si="30"/>
        <v>ICPL</v>
      </c>
      <c r="M886" s="26">
        <f t="shared" ca="1" si="30"/>
        <v>42276</v>
      </c>
      <c r="N886" s="25" t="b">
        <f t="shared" si="30"/>
        <v>1</v>
      </c>
      <c r="O886" s="84" t="e">
        <f ca="1">IF($N886,_xll.BDP($K886,O$4),"[DISABLED]")</f>
        <v>#NAME?</v>
      </c>
      <c r="P886" s="84" t="e">
        <f ca="1">IF($N886,_xll.BDP($K886,P$4),"[DISABLED]")</f>
        <v>#NAME?</v>
      </c>
      <c r="Q886" s="84" t="e">
        <f ca="1">IF($N886,_xll.BDP($K886,Q$4),"[DISABLED]")</f>
        <v>#NAME?</v>
      </c>
      <c r="R886" s="84" t="e">
        <f ca="1">IF($N886,_xll.BDH($K886,R$4,$M886),"[DISABLED]")</f>
        <v>#NAME?</v>
      </c>
      <c r="S886" s="84" t="e">
        <f ca="1">IF($N886,_xll.BDH($K886,S$4,$M886),"[DISABLED]")</f>
        <v>#NAME?</v>
      </c>
      <c r="T886" s="84" t="e">
        <f ca="1">IF($N886,_xll.BDH($K886,T$4,$M886),"[DISABLED]")</f>
        <v>#NAME?</v>
      </c>
      <c r="V886" s="106" t="s">
        <v>9436</v>
      </c>
      <c r="W886" s="107" t="s">
        <v>1055</v>
      </c>
      <c r="X886" s="108">
        <v>42276</v>
      </c>
      <c r="Y886" s="107" t="b">
        <v>1</v>
      </c>
      <c r="Z886" s="107" t="s">
        <v>7505</v>
      </c>
      <c r="AA886" s="107" t="s">
        <v>6569</v>
      </c>
      <c r="AB886" s="107" t="s">
        <v>6569</v>
      </c>
      <c r="AC886" s="107" t="s">
        <v>6569</v>
      </c>
      <c r="AD886" s="107" t="s">
        <v>6569</v>
      </c>
      <c r="AE886" s="107" t="s">
        <v>6569</v>
      </c>
    </row>
    <row r="887" spans="2:31" outlineLevel="1">
      <c r="B887" s="24" t="s">
        <v>5234</v>
      </c>
      <c r="C887" s="24" t="s">
        <v>0</v>
      </c>
      <c r="D887" s="24" t="s">
        <v>57</v>
      </c>
      <c r="E887" s="24" t="s">
        <v>50</v>
      </c>
      <c r="F887" s="24" t="s">
        <v>41</v>
      </c>
      <c r="G887" s="24">
        <v>-100</v>
      </c>
      <c r="H887" s="24" t="s">
        <v>3008</v>
      </c>
      <c r="I887" s="24" t="s">
        <v>3193</v>
      </c>
      <c r="J887" s="24" t="s">
        <v>73</v>
      </c>
      <c r="K887" s="72" t="str">
        <f t="shared" si="28"/>
        <v>EUPL130 ICPL Curncy</v>
      </c>
      <c r="L887" s="25" t="str">
        <f t="shared" si="30"/>
        <v>ICPL</v>
      </c>
      <c r="M887" s="26">
        <f t="shared" ca="1" si="30"/>
        <v>42276</v>
      </c>
      <c r="N887" s="25" t="b">
        <f t="shared" si="30"/>
        <v>1</v>
      </c>
      <c r="O887" s="84" t="e">
        <f ca="1">IF($N887,_xll.BDP($K887,O$4),"[DISABLED]")</f>
        <v>#NAME?</v>
      </c>
      <c r="P887" s="84" t="e">
        <f ca="1">IF($N887,_xll.BDP($K887,P$4),"[DISABLED]")</f>
        <v>#NAME?</v>
      </c>
      <c r="Q887" s="84" t="e">
        <f ca="1">IF($N887,_xll.BDP($K887,Q$4),"[DISABLED]")</f>
        <v>#NAME?</v>
      </c>
      <c r="R887" s="84" t="e">
        <f ca="1">IF($N887,_xll.BDH($K887,R$4,$M887),"[DISABLED]")</f>
        <v>#NAME?</v>
      </c>
      <c r="S887" s="84" t="e">
        <f ca="1">IF($N887,_xll.BDH($K887,S$4,$M887),"[DISABLED]")</f>
        <v>#NAME?</v>
      </c>
      <c r="T887" s="84" t="e">
        <f ca="1">IF($N887,_xll.BDH($K887,T$4,$M887),"[DISABLED]")</f>
        <v>#NAME?</v>
      </c>
      <c r="V887" s="106" t="s">
        <v>9437</v>
      </c>
      <c r="W887" s="107" t="s">
        <v>1055</v>
      </c>
      <c r="X887" s="108">
        <v>42276</v>
      </c>
      <c r="Y887" s="107" t="b">
        <v>1</v>
      </c>
      <c r="Z887" s="107" t="s">
        <v>7506</v>
      </c>
      <c r="AA887" s="107" t="s">
        <v>6569</v>
      </c>
      <c r="AB887" s="107" t="s">
        <v>6569</v>
      </c>
      <c r="AC887" s="107" t="s">
        <v>6569</v>
      </c>
      <c r="AD887" s="107" t="s">
        <v>6569</v>
      </c>
      <c r="AE887" s="107" t="s">
        <v>6569</v>
      </c>
    </row>
    <row r="888" spans="2:31" outlineLevel="1">
      <c r="B888" s="24" t="s">
        <v>5234</v>
      </c>
      <c r="C888" s="24" t="s">
        <v>0</v>
      </c>
      <c r="D888" s="24" t="s">
        <v>57</v>
      </c>
      <c r="E888" s="24" t="s">
        <v>50</v>
      </c>
      <c r="F888" s="24" t="s">
        <v>41</v>
      </c>
      <c r="G888" s="24">
        <v>-50</v>
      </c>
      <c r="H888" s="24" t="s">
        <v>3008</v>
      </c>
      <c r="I888" s="24" t="s">
        <v>3213</v>
      </c>
      <c r="J888" s="24" t="s">
        <v>73</v>
      </c>
      <c r="K888" s="72" t="str">
        <f t="shared" si="28"/>
        <v>EUPM130 ICPL Curncy</v>
      </c>
      <c r="L888" s="25" t="str">
        <f t="shared" si="30"/>
        <v>ICPL</v>
      </c>
      <c r="M888" s="26">
        <f t="shared" ca="1" si="30"/>
        <v>42276</v>
      </c>
      <c r="N888" s="25" t="b">
        <f t="shared" si="30"/>
        <v>1</v>
      </c>
      <c r="O888" s="84" t="e">
        <f ca="1">IF($N888,_xll.BDP($K888,O$4),"[DISABLED]")</f>
        <v>#NAME?</v>
      </c>
      <c r="P888" s="84" t="e">
        <f ca="1">IF($N888,_xll.BDP($K888,P$4),"[DISABLED]")</f>
        <v>#NAME?</v>
      </c>
      <c r="Q888" s="84" t="e">
        <f ca="1">IF($N888,_xll.BDP($K888,Q$4),"[DISABLED]")</f>
        <v>#NAME?</v>
      </c>
      <c r="R888" s="84" t="e">
        <f ca="1">IF($N888,_xll.BDH($K888,R$4,$M888),"[DISABLED]")</f>
        <v>#NAME?</v>
      </c>
      <c r="S888" s="84" t="e">
        <f ca="1">IF($N888,_xll.BDH($K888,S$4,$M888),"[DISABLED]")</f>
        <v>#NAME?</v>
      </c>
      <c r="T888" s="84" t="e">
        <f ca="1">IF($N888,_xll.BDH($K888,T$4,$M888),"[DISABLED]")</f>
        <v>#NAME?</v>
      </c>
      <c r="V888" s="106" t="s">
        <v>9438</v>
      </c>
      <c r="W888" s="107" t="s">
        <v>1055</v>
      </c>
      <c r="X888" s="108">
        <v>42276</v>
      </c>
      <c r="Y888" s="107" t="b">
        <v>1</v>
      </c>
      <c r="Z888" s="107" t="s">
        <v>7507</v>
      </c>
      <c r="AA888" s="107" t="s">
        <v>6569</v>
      </c>
      <c r="AB888" s="107" t="s">
        <v>6569</v>
      </c>
      <c r="AC888" s="107" t="s">
        <v>6569</v>
      </c>
      <c r="AD888" s="107" t="s">
        <v>6569</v>
      </c>
      <c r="AE888" s="107" t="s">
        <v>6569</v>
      </c>
    </row>
    <row r="889" spans="2:31" outlineLevel="1">
      <c r="B889" s="24" t="s">
        <v>5234</v>
      </c>
      <c r="C889" s="24" t="s">
        <v>0</v>
      </c>
      <c r="D889" s="24" t="s">
        <v>57</v>
      </c>
      <c r="E889" s="24" t="s">
        <v>50</v>
      </c>
      <c r="F889" s="24" t="s">
        <v>41</v>
      </c>
      <c r="G889" s="24">
        <v>-25</v>
      </c>
      <c r="H889" s="24" t="s">
        <v>3008</v>
      </c>
      <c r="I889" s="24" t="s">
        <v>3233</v>
      </c>
      <c r="J889" s="24" t="s">
        <v>73</v>
      </c>
      <c r="K889" s="72" t="str">
        <f t="shared" si="28"/>
        <v>EUPN130 ICPL Curncy</v>
      </c>
      <c r="L889" s="25" t="str">
        <f t="shared" si="30"/>
        <v>ICPL</v>
      </c>
      <c r="M889" s="26">
        <f t="shared" ca="1" si="30"/>
        <v>42276</v>
      </c>
      <c r="N889" s="25" t="b">
        <f t="shared" si="30"/>
        <v>1</v>
      </c>
      <c r="O889" s="84" t="e">
        <f ca="1">IF($N889,_xll.BDP($K889,O$4),"[DISABLED]")</f>
        <v>#NAME?</v>
      </c>
      <c r="P889" s="84" t="e">
        <f ca="1">IF($N889,_xll.BDP($K889,P$4),"[DISABLED]")</f>
        <v>#NAME?</v>
      </c>
      <c r="Q889" s="84" t="e">
        <f ca="1">IF($N889,_xll.BDP($K889,Q$4),"[DISABLED]")</f>
        <v>#NAME?</v>
      </c>
      <c r="R889" s="84" t="e">
        <f ca="1">IF($N889,_xll.BDH($K889,R$4,$M889),"[DISABLED]")</f>
        <v>#NAME?</v>
      </c>
      <c r="S889" s="84" t="e">
        <f ca="1">IF($N889,_xll.BDH($K889,S$4,$M889),"[DISABLED]")</f>
        <v>#NAME?</v>
      </c>
      <c r="T889" s="84" t="e">
        <f ca="1">IF($N889,_xll.BDH($K889,T$4,$M889),"[DISABLED]")</f>
        <v>#NAME?</v>
      </c>
      <c r="V889" s="106" t="s">
        <v>9439</v>
      </c>
      <c r="W889" s="107" t="s">
        <v>1055</v>
      </c>
      <c r="X889" s="108">
        <v>42276</v>
      </c>
      <c r="Y889" s="107" t="b">
        <v>1</v>
      </c>
      <c r="Z889" s="107" t="s">
        <v>7508</v>
      </c>
      <c r="AA889" s="107" t="s">
        <v>6569</v>
      </c>
      <c r="AB889" s="107" t="s">
        <v>6569</v>
      </c>
      <c r="AC889" s="107" t="s">
        <v>6569</v>
      </c>
      <c r="AD889" s="107" t="s">
        <v>6569</v>
      </c>
      <c r="AE889" s="107" t="s">
        <v>6569</v>
      </c>
    </row>
    <row r="890" spans="2:31" outlineLevel="1">
      <c r="B890" s="24" t="s">
        <v>5234</v>
      </c>
      <c r="C890" s="24" t="s">
        <v>0</v>
      </c>
      <c r="D890" s="24" t="s">
        <v>57</v>
      </c>
      <c r="E890" s="24" t="s">
        <v>50</v>
      </c>
      <c r="F890" s="24" t="s">
        <v>41</v>
      </c>
      <c r="G890" s="24">
        <v>25</v>
      </c>
      <c r="H890" s="24" t="s">
        <v>3008</v>
      </c>
      <c r="I890" s="24" t="s">
        <v>3253</v>
      </c>
      <c r="J890" s="24" t="s">
        <v>73</v>
      </c>
      <c r="K890" s="72" t="str">
        <f t="shared" si="28"/>
        <v>EUPO130 ICPL Curncy</v>
      </c>
      <c r="L890" s="25" t="str">
        <f t="shared" si="30"/>
        <v>ICPL</v>
      </c>
      <c r="M890" s="26">
        <f t="shared" ca="1" si="30"/>
        <v>42276</v>
      </c>
      <c r="N890" s="25" t="b">
        <f t="shared" si="30"/>
        <v>1</v>
      </c>
      <c r="O890" s="84" t="e">
        <f ca="1">IF($N890,_xll.BDP($K890,O$4),"[DISABLED]")</f>
        <v>#NAME?</v>
      </c>
      <c r="P890" s="84" t="e">
        <f ca="1">IF($N890,_xll.BDP($K890,P$4),"[DISABLED]")</f>
        <v>#NAME?</v>
      </c>
      <c r="Q890" s="84" t="e">
        <f ca="1">IF($N890,_xll.BDP($K890,Q$4),"[DISABLED]")</f>
        <v>#NAME?</v>
      </c>
      <c r="R890" s="84" t="e">
        <f ca="1">IF($N890,_xll.BDH($K890,R$4,$M890),"[DISABLED]")</f>
        <v>#NAME?</v>
      </c>
      <c r="S890" s="84" t="e">
        <f ca="1">IF($N890,_xll.BDH($K890,S$4,$M890),"[DISABLED]")</f>
        <v>#NAME?</v>
      </c>
      <c r="T890" s="84" t="e">
        <f ca="1">IF($N890,_xll.BDH($K890,T$4,$M890),"[DISABLED]")</f>
        <v>#NAME?</v>
      </c>
      <c r="V890" s="106" t="s">
        <v>9440</v>
      </c>
      <c r="W890" s="107" t="s">
        <v>1055</v>
      </c>
      <c r="X890" s="108">
        <v>42276</v>
      </c>
      <c r="Y890" s="107" t="b">
        <v>1</v>
      </c>
      <c r="Z890" s="107" t="s">
        <v>7509</v>
      </c>
      <c r="AA890" s="107" t="s">
        <v>6569</v>
      </c>
      <c r="AB890" s="107" t="s">
        <v>6569</v>
      </c>
      <c r="AC890" s="107" t="s">
        <v>6569</v>
      </c>
      <c r="AD890" s="107" t="s">
        <v>6569</v>
      </c>
      <c r="AE890" s="107" t="s">
        <v>6569</v>
      </c>
    </row>
    <row r="891" spans="2:31" outlineLevel="1">
      <c r="B891" s="24" t="s">
        <v>5234</v>
      </c>
      <c r="C891" s="24" t="s">
        <v>0</v>
      </c>
      <c r="D891" s="24" t="s">
        <v>57</v>
      </c>
      <c r="E891" s="24" t="s">
        <v>50</v>
      </c>
      <c r="F891" s="24" t="s">
        <v>41</v>
      </c>
      <c r="G891" s="24">
        <v>50</v>
      </c>
      <c r="H891" s="24" t="s">
        <v>3008</v>
      </c>
      <c r="I891" s="24" t="s">
        <v>3273</v>
      </c>
      <c r="J891" s="24" t="s">
        <v>73</v>
      </c>
      <c r="K891" s="72" t="str">
        <f t="shared" si="28"/>
        <v>EUPP130 ICPL Curncy</v>
      </c>
      <c r="L891" s="25" t="str">
        <f t="shared" si="30"/>
        <v>ICPL</v>
      </c>
      <c r="M891" s="26">
        <f t="shared" ca="1" si="30"/>
        <v>42276</v>
      </c>
      <c r="N891" s="25" t="b">
        <f t="shared" si="30"/>
        <v>1</v>
      </c>
      <c r="O891" s="84" t="e">
        <f ca="1">IF($N891,_xll.BDP($K891,O$4),"[DISABLED]")</f>
        <v>#NAME?</v>
      </c>
      <c r="P891" s="84" t="e">
        <f ca="1">IF($N891,_xll.BDP($K891,P$4),"[DISABLED]")</f>
        <v>#NAME?</v>
      </c>
      <c r="Q891" s="84" t="e">
        <f ca="1">IF($N891,_xll.BDP($K891,Q$4),"[DISABLED]")</f>
        <v>#NAME?</v>
      </c>
      <c r="R891" s="84" t="e">
        <f ca="1">IF($N891,_xll.BDH($K891,R$4,$M891),"[DISABLED]")</f>
        <v>#NAME?</v>
      </c>
      <c r="S891" s="84" t="e">
        <f ca="1">IF($N891,_xll.BDH($K891,S$4,$M891),"[DISABLED]")</f>
        <v>#NAME?</v>
      </c>
      <c r="T891" s="84" t="e">
        <f ca="1">IF($N891,_xll.BDH($K891,T$4,$M891),"[DISABLED]")</f>
        <v>#NAME?</v>
      </c>
      <c r="V891" s="106" t="s">
        <v>9441</v>
      </c>
      <c r="W891" s="107" t="s">
        <v>1055</v>
      </c>
      <c r="X891" s="108">
        <v>42276</v>
      </c>
      <c r="Y891" s="107" t="b">
        <v>1</v>
      </c>
      <c r="Z891" s="107" t="s">
        <v>7510</v>
      </c>
      <c r="AA891" s="107" t="s">
        <v>6569</v>
      </c>
      <c r="AB891" s="107" t="s">
        <v>6569</v>
      </c>
      <c r="AC891" s="107" t="s">
        <v>6569</v>
      </c>
      <c r="AD891" s="107" t="s">
        <v>6569</v>
      </c>
      <c r="AE891" s="107" t="s">
        <v>6569</v>
      </c>
    </row>
    <row r="892" spans="2:31" outlineLevel="1">
      <c r="B892" s="24" t="s">
        <v>5234</v>
      </c>
      <c r="C892" s="24" t="s">
        <v>0</v>
      </c>
      <c r="D892" s="24" t="s">
        <v>57</v>
      </c>
      <c r="E892" s="24" t="s">
        <v>50</v>
      </c>
      <c r="F892" s="24" t="s">
        <v>41</v>
      </c>
      <c r="G892" s="24">
        <v>100</v>
      </c>
      <c r="H892" s="24" t="s">
        <v>3008</v>
      </c>
      <c r="I892" s="24" t="s">
        <v>3293</v>
      </c>
      <c r="J892" s="24" t="s">
        <v>73</v>
      </c>
      <c r="K892" s="72" t="str">
        <f t="shared" si="28"/>
        <v>EUPQ130 ICPL Curncy</v>
      </c>
      <c r="L892" s="25" t="str">
        <f t="shared" si="30"/>
        <v>ICPL</v>
      </c>
      <c r="M892" s="26">
        <f t="shared" ca="1" si="30"/>
        <v>42276</v>
      </c>
      <c r="N892" s="25" t="b">
        <f t="shared" si="30"/>
        <v>1</v>
      </c>
      <c r="O892" s="84" t="e">
        <f ca="1">IF($N892,_xll.BDP($K892,O$4),"[DISABLED]")</f>
        <v>#NAME?</v>
      </c>
      <c r="P892" s="84" t="e">
        <f ca="1">IF($N892,_xll.BDP($K892,P$4),"[DISABLED]")</f>
        <v>#NAME?</v>
      </c>
      <c r="Q892" s="84" t="e">
        <f ca="1">IF($N892,_xll.BDP($K892,Q$4),"[DISABLED]")</f>
        <v>#NAME?</v>
      </c>
      <c r="R892" s="84" t="e">
        <f ca="1">IF($N892,_xll.BDH($K892,R$4,$M892),"[DISABLED]")</f>
        <v>#NAME?</v>
      </c>
      <c r="S892" s="84" t="e">
        <f ca="1">IF($N892,_xll.BDH($K892,S$4,$M892),"[DISABLED]")</f>
        <v>#NAME?</v>
      </c>
      <c r="T892" s="84" t="e">
        <f ca="1">IF($N892,_xll.BDH($K892,T$4,$M892),"[DISABLED]")</f>
        <v>#NAME?</v>
      </c>
      <c r="V892" s="106" t="s">
        <v>9442</v>
      </c>
      <c r="W892" s="107" t="s">
        <v>1055</v>
      </c>
      <c r="X892" s="108">
        <v>42276</v>
      </c>
      <c r="Y892" s="107" t="b">
        <v>1</v>
      </c>
      <c r="Z892" s="107" t="s">
        <v>7511</v>
      </c>
      <c r="AA892" s="107" t="s">
        <v>6569</v>
      </c>
      <c r="AB892" s="107" t="s">
        <v>6569</v>
      </c>
      <c r="AC892" s="107" t="s">
        <v>6569</v>
      </c>
      <c r="AD892" s="107" t="s">
        <v>6569</v>
      </c>
      <c r="AE892" s="107" t="s">
        <v>6569</v>
      </c>
    </row>
    <row r="893" spans="2:31" outlineLevel="1">
      <c r="B893" s="24" t="s">
        <v>5234</v>
      </c>
      <c r="C893" s="24" t="s">
        <v>0</v>
      </c>
      <c r="D893" s="24" t="s">
        <v>57</v>
      </c>
      <c r="E893" s="24" t="s">
        <v>50</v>
      </c>
      <c r="F893" s="24" t="s">
        <v>41</v>
      </c>
      <c r="G893" s="24">
        <v>200</v>
      </c>
      <c r="H893" s="24" t="s">
        <v>3008</v>
      </c>
      <c r="I893" s="24" t="s">
        <v>3313</v>
      </c>
      <c r="J893" s="24" t="s">
        <v>73</v>
      </c>
      <c r="K893" s="72" t="str">
        <f t="shared" si="28"/>
        <v>EUPR130 ICPL Curncy</v>
      </c>
      <c r="L893" s="25" t="str">
        <f t="shared" si="30"/>
        <v>ICPL</v>
      </c>
      <c r="M893" s="26">
        <f t="shared" ca="1" si="30"/>
        <v>42276</v>
      </c>
      <c r="N893" s="25" t="b">
        <f t="shared" si="30"/>
        <v>1</v>
      </c>
      <c r="O893" s="84" t="e">
        <f ca="1">IF($N893,_xll.BDP($K893,O$4),"[DISABLED]")</f>
        <v>#NAME?</v>
      </c>
      <c r="P893" s="84" t="e">
        <f ca="1">IF($N893,_xll.BDP($K893,P$4),"[DISABLED]")</f>
        <v>#NAME?</v>
      </c>
      <c r="Q893" s="84" t="e">
        <f ca="1">IF($N893,_xll.BDP($K893,Q$4),"[DISABLED]")</f>
        <v>#NAME?</v>
      </c>
      <c r="R893" s="84" t="e">
        <f ca="1">IF($N893,_xll.BDH($K893,R$4,$M893),"[DISABLED]")</f>
        <v>#NAME?</v>
      </c>
      <c r="S893" s="84" t="e">
        <f ca="1">IF($N893,_xll.BDH($K893,S$4,$M893),"[DISABLED]")</f>
        <v>#NAME?</v>
      </c>
      <c r="T893" s="84" t="e">
        <f ca="1">IF($N893,_xll.BDH($K893,T$4,$M893),"[DISABLED]")</f>
        <v>#NAME?</v>
      </c>
      <c r="V893" s="106" t="s">
        <v>9443</v>
      </c>
      <c r="W893" s="107" t="s">
        <v>1055</v>
      </c>
      <c r="X893" s="108">
        <v>42276</v>
      </c>
      <c r="Y893" s="107" t="b">
        <v>1</v>
      </c>
      <c r="Z893" s="107" t="s">
        <v>7512</v>
      </c>
      <c r="AA893" s="107" t="s">
        <v>6569</v>
      </c>
      <c r="AB893" s="107" t="s">
        <v>6569</v>
      </c>
      <c r="AC893" s="107" t="s">
        <v>6569</v>
      </c>
      <c r="AD893" s="107" t="s">
        <v>6569</v>
      </c>
      <c r="AE893" s="107" t="s">
        <v>6569</v>
      </c>
    </row>
    <row r="894" spans="2:31" outlineLevel="1">
      <c r="K894" s="72"/>
      <c r="L894" s="25"/>
      <c r="M894" s="26"/>
      <c r="N894" s="25"/>
      <c r="O894" s="84"/>
      <c r="P894" s="84"/>
      <c r="Q894" s="84"/>
      <c r="R894" s="84"/>
      <c r="S894" s="84"/>
      <c r="T894" s="84"/>
      <c r="V894" s="106"/>
      <c r="W894" s="107"/>
      <c r="X894" s="108"/>
      <c r="Y894" s="107"/>
      <c r="Z894" s="107"/>
      <c r="AA894" s="107"/>
      <c r="AB894" s="107"/>
      <c r="AC894" s="107"/>
      <c r="AD894" s="107"/>
      <c r="AE894" s="107"/>
    </row>
    <row r="895" spans="2:31" outlineLevel="1">
      <c r="B895" s="24" t="s">
        <v>5234</v>
      </c>
      <c r="C895" s="24" t="s">
        <v>0</v>
      </c>
      <c r="D895" s="24" t="s">
        <v>57</v>
      </c>
      <c r="E895" s="24" t="s">
        <v>50</v>
      </c>
      <c r="F895" s="24" t="s">
        <v>42</v>
      </c>
      <c r="G895" s="24">
        <v>-200</v>
      </c>
      <c r="H895" s="24" t="s">
        <v>3008</v>
      </c>
      <c r="I895" s="24" t="s">
        <v>3180</v>
      </c>
      <c r="J895" s="24" t="s">
        <v>73</v>
      </c>
      <c r="K895" s="72" t="str">
        <f t="shared" si="28"/>
        <v>EUPK230 ICPL Curncy</v>
      </c>
      <c r="L895" s="25" t="str">
        <f t="shared" si="30"/>
        <v>ICPL</v>
      </c>
      <c r="M895" s="26">
        <f t="shared" ca="1" si="30"/>
        <v>42276</v>
      </c>
      <c r="N895" s="25" t="b">
        <f t="shared" si="30"/>
        <v>1</v>
      </c>
      <c r="O895" s="84" t="e">
        <f ca="1">IF($N895,_xll.BDP($K895,O$4),"[DISABLED]")</f>
        <v>#NAME?</v>
      </c>
      <c r="P895" s="84" t="e">
        <f ca="1">IF($N895,_xll.BDP($K895,P$4),"[DISABLED]")</f>
        <v>#NAME?</v>
      </c>
      <c r="Q895" s="84" t="e">
        <f ca="1">IF($N895,_xll.BDP($K895,Q$4),"[DISABLED]")</f>
        <v>#NAME?</v>
      </c>
      <c r="R895" s="84" t="e">
        <f ca="1">IF($N895,_xll.BDH($K895,R$4,$M895),"[DISABLED]")</f>
        <v>#NAME?</v>
      </c>
      <c r="S895" s="84" t="e">
        <f ca="1">IF($N895,_xll.BDH($K895,S$4,$M895),"[DISABLED]")</f>
        <v>#NAME?</v>
      </c>
      <c r="T895" s="84" t="e">
        <f ca="1">IF($N895,_xll.BDH($K895,T$4,$M895),"[DISABLED]")</f>
        <v>#NAME?</v>
      </c>
      <c r="V895" s="106" t="s">
        <v>9444</v>
      </c>
      <c r="W895" s="107" t="s">
        <v>1055</v>
      </c>
      <c r="X895" s="108">
        <v>42276</v>
      </c>
      <c r="Y895" s="107" t="b">
        <v>1</v>
      </c>
      <c r="Z895" s="107" t="s">
        <v>7513</v>
      </c>
      <c r="AA895" s="107" t="s">
        <v>6569</v>
      </c>
      <c r="AB895" s="107" t="s">
        <v>6569</v>
      </c>
      <c r="AC895" s="107" t="s">
        <v>6569</v>
      </c>
      <c r="AD895" s="107" t="s">
        <v>6569</v>
      </c>
      <c r="AE895" s="107" t="s">
        <v>6569</v>
      </c>
    </row>
    <row r="896" spans="2:31" outlineLevel="1">
      <c r="B896" s="24" t="s">
        <v>5234</v>
      </c>
      <c r="C896" s="24" t="s">
        <v>0</v>
      </c>
      <c r="D896" s="24" t="s">
        <v>57</v>
      </c>
      <c r="E896" s="24" t="s">
        <v>50</v>
      </c>
      <c r="F896" s="24" t="s">
        <v>42</v>
      </c>
      <c r="G896" s="24">
        <v>-100</v>
      </c>
      <c r="H896" s="24" t="s">
        <v>3008</v>
      </c>
      <c r="I896" s="24" t="s">
        <v>3200</v>
      </c>
      <c r="J896" s="24" t="s">
        <v>73</v>
      </c>
      <c r="K896" s="72" t="str">
        <f t="shared" si="28"/>
        <v>EUPL230 ICPL Curncy</v>
      </c>
      <c r="L896" s="25" t="str">
        <f t="shared" si="30"/>
        <v>ICPL</v>
      </c>
      <c r="M896" s="26">
        <f t="shared" ca="1" si="30"/>
        <v>42276</v>
      </c>
      <c r="N896" s="25" t="b">
        <f t="shared" si="30"/>
        <v>1</v>
      </c>
      <c r="O896" s="84" t="e">
        <f ca="1">IF($N896,_xll.BDP($K896,O$4),"[DISABLED]")</f>
        <v>#NAME?</v>
      </c>
      <c r="P896" s="84" t="e">
        <f ca="1">IF($N896,_xll.BDP($K896,P$4),"[DISABLED]")</f>
        <v>#NAME?</v>
      </c>
      <c r="Q896" s="84" t="e">
        <f ca="1">IF($N896,_xll.BDP($K896,Q$4),"[DISABLED]")</f>
        <v>#NAME?</v>
      </c>
      <c r="R896" s="84" t="e">
        <f ca="1">IF($N896,_xll.BDH($K896,R$4,$M896),"[DISABLED]")</f>
        <v>#NAME?</v>
      </c>
      <c r="S896" s="84" t="e">
        <f ca="1">IF($N896,_xll.BDH($K896,S$4,$M896),"[DISABLED]")</f>
        <v>#NAME?</v>
      </c>
      <c r="T896" s="84" t="e">
        <f ca="1">IF($N896,_xll.BDH($K896,T$4,$M896),"[DISABLED]")</f>
        <v>#NAME?</v>
      </c>
      <c r="V896" s="106" t="s">
        <v>9445</v>
      </c>
      <c r="W896" s="107" t="s">
        <v>1055</v>
      </c>
      <c r="X896" s="108">
        <v>42276</v>
      </c>
      <c r="Y896" s="107" t="b">
        <v>1</v>
      </c>
      <c r="Z896" s="107" t="s">
        <v>7514</v>
      </c>
      <c r="AA896" s="107" t="s">
        <v>6569</v>
      </c>
      <c r="AB896" s="107" t="s">
        <v>6569</v>
      </c>
      <c r="AC896" s="107" t="s">
        <v>6569</v>
      </c>
      <c r="AD896" s="107" t="s">
        <v>6569</v>
      </c>
      <c r="AE896" s="107" t="s">
        <v>6569</v>
      </c>
    </row>
    <row r="897" spans="2:31" outlineLevel="1">
      <c r="B897" s="24" t="s">
        <v>5234</v>
      </c>
      <c r="C897" s="24" t="s">
        <v>0</v>
      </c>
      <c r="D897" s="24" t="s">
        <v>57</v>
      </c>
      <c r="E897" s="24" t="s">
        <v>50</v>
      </c>
      <c r="F897" s="24" t="s">
        <v>42</v>
      </c>
      <c r="G897" s="24">
        <v>-50</v>
      </c>
      <c r="H897" s="24" t="s">
        <v>3008</v>
      </c>
      <c r="I897" s="24" t="s">
        <v>3220</v>
      </c>
      <c r="J897" s="24" t="s">
        <v>73</v>
      </c>
      <c r="K897" s="72" t="str">
        <f t="shared" si="28"/>
        <v>EUPM230 ICPL Curncy</v>
      </c>
      <c r="L897" s="25" t="str">
        <f t="shared" si="30"/>
        <v>ICPL</v>
      </c>
      <c r="M897" s="26">
        <f t="shared" ca="1" si="30"/>
        <v>42276</v>
      </c>
      <c r="N897" s="25" t="b">
        <f t="shared" si="30"/>
        <v>1</v>
      </c>
      <c r="O897" s="84" t="e">
        <f ca="1">IF($N897,_xll.BDP($K897,O$4),"[DISABLED]")</f>
        <v>#NAME?</v>
      </c>
      <c r="P897" s="84" t="e">
        <f ca="1">IF($N897,_xll.BDP($K897,P$4),"[DISABLED]")</f>
        <v>#NAME?</v>
      </c>
      <c r="Q897" s="84" t="e">
        <f ca="1">IF($N897,_xll.BDP($K897,Q$4),"[DISABLED]")</f>
        <v>#NAME?</v>
      </c>
      <c r="R897" s="84" t="e">
        <f ca="1">IF($N897,_xll.BDH($K897,R$4,$M897),"[DISABLED]")</f>
        <v>#NAME?</v>
      </c>
      <c r="S897" s="84" t="e">
        <f ca="1">IF($N897,_xll.BDH($K897,S$4,$M897),"[DISABLED]")</f>
        <v>#NAME?</v>
      </c>
      <c r="T897" s="84" t="e">
        <f ca="1">IF($N897,_xll.BDH($K897,T$4,$M897),"[DISABLED]")</f>
        <v>#NAME?</v>
      </c>
      <c r="V897" s="106" t="s">
        <v>9446</v>
      </c>
      <c r="W897" s="107" t="s">
        <v>1055</v>
      </c>
      <c r="X897" s="108">
        <v>42276</v>
      </c>
      <c r="Y897" s="107" t="b">
        <v>1</v>
      </c>
      <c r="Z897" s="107" t="s">
        <v>7515</v>
      </c>
      <c r="AA897" s="107" t="s">
        <v>6569</v>
      </c>
      <c r="AB897" s="107" t="s">
        <v>6569</v>
      </c>
      <c r="AC897" s="107" t="s">
        <v>6569</v>
      </c>
      <c r="AD897" s="107" t="s">
        <v>6569</v>
      </c>
      <c r="AE897" s="107" t="s">
        <v>6569</v>
      </c>
    </row>
    <row r="898" spans="2:31" outlineLevel="1">
      <c r="B898" s="24" t="s">
        <v>5234</v>
      </c>
      <c r="C898" s="24" t="s">
        <v>0</v>
      </c>
      <c r="D898" s="24" t="s">
        <v>57</v>
      </c>
      <c r="E898" s="24" t="s">
        <v>50</v>
      </c>
      <c r="F898" s="24" t="s">
        <v>42</v>
      </c>
      <c r="G898" s="24">
        <v>-25</v>
      </c>
      <c r="H898" s="24" t="s">
        <v>3008</v>
      </c>
      <c r="I898" s="24" t="s">
        <v>3240</v>
      </c>
      <c r="J898" s="24" t="s">
        <v>73</v>
      </c>
      <c r="K898" s="72" t="str">
        <f t="shared" si="28"/>
        <v>EUPN230 ICPL Curncy</v>
      </c>
      <c r="L898" s="25" t="str">
        <f t="shared" si="30"/>
        <v>ICPL</v>
      </c>
      <c r="M898" s="26">
        <f t="shared" ca="1" si="30"/>
        <v>42276</v>
      </c>
      <c r="N898" s="25" t="b">
        <f t="shared" si="30"/>
        <v>1</v>
      </c>
      <c r="O898" s="84" t="e">
        <f ca="1">IF($N898,_xll.BDP($K898,O$4),"[DISABLED]")</f>
        <v>#NAME?</v>
      </c>
      <c r="P898" s="84" t="e">
        <f ca="1">IF($N898,_xll.BDP($K898,P$4),"[DISABLED]")</f>
        <v>#NAME?</v>
      </c>
      <c r="Q898" s="84" t="e">
        <f ca="1">IF($N898,_xll.BDP($K898,Q$4),"[DISABLED]")</f>
        <v>#NAME?</v>
      </c>
      <c r="R898" s="84" t="e">
        <f ca="1">IF($N898,_xll.BDH($K898,R$4,$M898),"[DISABLED]")</f>
        <v>#NAME?</v>
      </c>
      <c r="S898" s="84" t="e">
        <f ca="1">IF($N898,_xll.BDH($K898,S$4,$M898),"[DISABLED]")</f>
        <v>#NAME?</v>
      </c>
      <c r="T898" s="84" t="e">
        <f ca="1">IF($N898,_xll.BDH($K898,T$4,$M898),"[DISABLED]")</f>
        <v>#NAME?</v>
      </c>
      <c r="V898" s="106" t="s">
        <v>9447</v>
      </c>
      <c r="W898" s="107" t="s">
        <v>1055</v>
      </c>
      <c r="X898" s="108">
        <v>42276</v>
      </c>
      <c r="Y898" s="107" t="b">
        <v>1</v>
      </c>
      <c r="Z898" s="107" t="s">
        <v>7516</v>
      </c>
      <c r="AA898" s="107" t="s">
        <v>6569</v>
      </c>
      <c r="AB898" s="107" t="s">
        <v>6569</v>
      </c>
      <c r="AC898" s="107" t="s">
        <v>6569</v>
      </c>
      <c r="AD898" s="107" t="s">
        <v>6569</v>
      </c>
      <c r="AE898" s="107" t="s">
        <v>6569</v>
      </c>
    </row>
    <row r="899" spans="2:31" outlineLevel="1">
      <c r="B899" s="24" t="s">
        <v>5234</v>
      </c>
      <c r="C899" s="24" t="s">
        <v>0</v>
      </c>
      <c r="D899" s="24" t="s">
        <v>57</v>
      </c>
      <c r="E899" s="24" t="s">
        <v>50</v>
      </c>
      <c r="F899" s="24" t="s">
        <v>42</v>
      </c>
      <c r="G899" s="24">
        <v>25</v>
      </c>
      <c r="H899" s="24" t="s">
        <v>3008</v>
      </c>
      <c r="I899" s="24" t="s">
        <v>3260</v>
      </c>
      <c r="J899" s="24" t="s">
        <v>73</v>
      </c>
      <c r="K899" s="72" t="str">
        <f t="shared" si="28"/>
        <v>EUPO230 ICPL Curncy</v>
      </c>
      <c r="L899" s="25" t="str">
        <f t="shared" si="30"/>
        <v>ICPL</v>
      </c>
      <c r="M899" s="26">
        <f t="shared" ca="1" si="30"/>
        <v>42276</v>
      </c>
      <c r="N899" s="25" t="b">
        <f t="shared" si="30"/>
        <v>1</v>
      </c>
      <c r="O899" s="84" t="e">
        <f ca="1">IF($N899,_xll.BDP($K899,O$4),"[DISABLED]")</f>
        <v>#NAME?</v>
      </c>
      <c r="P899" s="84" t="e">
        <f ca="1">IF($N899,_xll.BDP($K899,P$4),"[DISABLED]")</f>
        <v>#NAME?</v>
      </c>
      <c r="Q899" s="84" t="e">
        <f ca="1">IF($N899,_xll.BDP($K899,Q$4),"[DISABLED]")</f>
        <v>#NAME?</v>
      </c>
      <c r="R899" s="84" t="e">
        <f ca="1">IF($N899,_xll.BDH($K899,R$4,$M899),"[DISABLED]")</f>
        <v>#NAME?</v>
      </c>
      <c r="S899" s="84" t="e">
        <f ca="1">IF($N899,_xll.BDH($K899,S$4,$M899),"[DISABLED]")</f>
        <v>#NAME?</v>
      </c>
      <c r="T899" s="84" t="e">
        <f ca="1">IF($N899,_xll.BDH($K899,T$4,$M899),"[DISABLED]")</f>
        <v>#NAME?</v>
      </c>
      <c r="V899" s="106" t="s">
        <v>9448</v>
      </c>
      <c r="W899" s="107" t="s">
        <v>1055</v>
      </c>
      <c r="X899" s="108">
        <v>42276</v>
      </c>
      <c r="Y899" s="107" t="b">
        <v>1</v>
      </c>
      <c r="Z899" s="107" t="s">
        <v>7517</v>
      </c>
      <c r="AA899" s="107" t="s">
        <v>6569</v>
      </c>
      <c r="AB899" s="107" t="s">
        <v>6569</v>
      </c>
      <c r="AC899" s="107" t="s">
        <v>6569</v>
      </c>
      <c r="AD899" s="107" t="s">
        <v>6569</v>
      </c>
      <c r="AE899" s="107" t="s">
        <v>6569</v>
      </c>
    </row>
    <row r="900" spans="2:31" outlineLevel="1">
      <c r="B900" s="24" t="s">
        <v>5234</v>
      </c>
      <c r="C900" s="24" t="s">
        <v>0</v>
      </c>
      <c r="D900" s="24" t="s">
        <v>57</v>
      </c>
      <c r="E900" s="24" t="s">
        <v>50</v>
      </c>
      <c r="F900" s="24" t="s">
        <v>42</v>
      </c>
      <c r="G900" s="24">
        <v>50</v>
      </c>
      <c r="H900" s="24" t="s">
        <v>3008</v>
      </c>
      <c r="I900" s="24" t="s">
        <v>3280</v>
      </c>
      <c r="J900" s="24" t="s">
        <v>73</v>
      </c>
      <c r="K900" s="72" t="str">
        <f t="shared" si="28"/>
        <v>EUPP230 ICPL Curncy</v>
      </c>
      <c r="L900" s="25" t="str">
        <f t="shared" si="30"/>
        <v>ICPL</v>
      </c>
      <c r="M900" s="26">
        <f t="shared" ca="1" si="30"/>
        <v>42276</v>
      </c>
      <c r="N900" s="25" t="b">
        <f t="shared" si="30"/>
        <v>1</v>
      </c>
      <c r="O900" s="84" t="e">
        <f ca="1">IF($N900,_xll.BDP($K900,O$4),"[DISABLED]")</f>
        <v>#NAME?</v>
      </c>
      <c r="P900" s="84" t="e">
        <f ca="1">IF($N900,_xll.BDP($K900,P$4),"[DISABLED]")</f>
        <v>#NAME?</v>
      </c>
      <c r="Q900" s="84" t="e">
        <f ca="1">IF($N900,_xll.BDP($K900,Q$4),"[DISABLED]")</f>
        <v>#NAME?</v>
      </c>
      <c r="R900" s="84" t="e">
        <f ca="1">IF($N900,_xll.BDH($K900,R$4,$M900),"[DISABLED]")</f>
        <v>#NAME?</v>
      </c>
      <c r="S900" s="84" t="e">
        <f ca="1">IF($N900,_xll.BDH($K900,S$4,$M900),"[DISABLED]")</f>
        <v>#NAME?</v>
      </c>
      <c r="T900" s="84" t="e">
        <f ca="1">IF($N900,_xll.BDH($K900,T$4,$M900),"[DISABLED]")</f>
        <v>#NAME?</v>
      </c>
      <c r="V900" s="106" t="s">
        <v>9449</v>
      </c>
      <c r="W900" s="107" t="s">
        <v>1055</v>
      </c>
      <c r="X900" s="108">
        <v>42276</v>
      </c>
      <c r="Y900" s="107" t="b">
        <v>1</v>
      </c>
      <c r="Z900" s="107" t="s">
        <v>7518</v>
      </c>
      <c r="AA900" s="107" t="s">
        <v>6569</v>
      </c>
      <c r="AB900" s="107" t="s">
        <v>6569</v>
      </c>
      <c r="AC900" s="107" t="s">
        <v>6569</v>
      </c>
      <c r="AD900" s="107" t="s">
        <v>6569</v>
      </c>
      <c r="AE900" s="107" t="s">
        <v>6569</v>
      </c>
    </row>
    <row r="901" spans="2:31" outlineLevel="1">
      <c r="B901" s="24" t="s">
        <v>5234</v>
      </c>
      <c r="C901" s="24" t="s">
        <v>0</v>
      </c>
      <c r="D901" s="24" t="s">
        <v>57</v>
      </c>
      <c r="E901" s="24" t="s">
        <v>50</v>
      </c>
      <c r="F901" s="24" t="s">
        <v>42</v>
      </c>
      <c r="G901" s="24">
        <v>100</v>
      </c>
      <c r="H901" s="24" t="s">
        <v>3008</v>
      </c>
      <c r="I901" s="24" t="s">
        <v>3300</v>
      </c>
      <c r="J901" s="24" t="s">
        <v>73</v>
      </c>
      <c r="K901" s="72" t="str">
        <f t="shared" si="28"/>
        <v>EUPQ230 ICPL Curncy</v>
      </c>
      <c r="L901" s="25" t="str">
        <f t="shared" si="30"/>
        <v>ICPL</v>
      </c>
      <c r="M901" s="26">
        <f t="shared" ca="1" si="30"/>
        <v>42276</v>
      </c>
      <c r="N901" s="25" t="b">
        <f t="shared" si="30"/>
        <v>1</v>
      </c>
      <c r="O901" s="84" t="e">
        <f ca="1">IF($N901,_xll.BDP($K901,O$4),"[DISABLED]")</f>
        <v>#NAME?</v>
      </c>
      <c r="P901" s="84" t="e">
        <f ca="1">IF($N901,_xll.BDP($K901,P$4),"[DISABLED]")</f>
        <v>#NAME?</v>
      </c>
      <c r="Q901" s="84" t="e">
        <f ca="1">IF($N901,_xll.BDP($K901,Q$4),"[DISABLED]")</f>
        <v>#NAME?</v>
      </c>
      <c r="R901" s="84" t="e">
        <f ca="1">IF($N901,_xll.BDH($K901,R$4,$M901),"[DISABLED]")</f>
        <v>#NAME?</v>
      </c>
      <c r="S901" s="84" t="e">
        <f ca="1">IF($N901,_xll.BDH($K901,S$4,$M901),"[DISABLED]")</f>
        <v>#NAME?</v>
      </c>
      <c r="T901" s="84" t="e">
        <f ca="1">IF($N901,_xll.BDH($K901,T$4,$M901),"[DISABLED]")</f>
        <v>#NAME?</v>
      </c>
      <c r="V901" s="106" t="s">
        <v>9450</v>
      </c>
      <c r="W901" s="107" t="s">
        <v>1055</v>
      </c>
      <c r="X901" s="108">
        <v>42276</v>
      </c>
      <c r="Y901" s="107" t="b">
        <v>1</v>
      </c>
      <c r="Z901" s="107" t="s">
        <v>7519</v>
      </c>
      <c r="AA901" s="107" t="s">
        <v>6569</v>
      </c>
      <c r="AB901" s="107" t="s">
        <v>6569</v>
      </c>
      <c r="AC901" s="107" t="s">
        <v>6569</v>
      </c>
      <c r="AD901" s="107" t="s">
        <v>6569</v>
      </c>
      <c r="AE901" s="107" t="s">
        <v>6569</v>
      </c>
    </row>
    <row r="902" spans="2:31" outlineLevel="1">
      <c r="B902" s="24" t="s">
        <v>5234</v>
      </c>
      <c r="C902" s="24" t="s">
        <v>0</v>
      </c>
      <c r="D902" s="24" t="s">
        <v>57</v>
      </c>
      <c r="E902" s="24" t="s">
        <v>50</v>
      </c>
      <c r="F902" s="24" t="s">
        <v>42</v>
      </c>
      <c r="G902" s="24">
        <v>200</v>
      </c>
      <c r="H902" s="24" t="s">
        <v>3008</v>
      </c>
      <c r="I902" s="24" t="s">
        <v>3320</v>
      </c>
      <c r="J902" s="24" t="s">
        <v>73</v>
      </c>
      <c r="K902" s="72" t="str">
        <f t="shared" ref="K902:K929" si="31">I902&amp;" "&amp;L902&amp;" "&amp;J902</f>
        <v>EUPR230 ICPL Curncy</v>
      </c>
      <c r="L902" s="25" t="str">
        <f t="shared" ref="L902:N929" si="32">L$4</f>
        <v>ICPL</v>
      </c>
      <c r="M902" s="26">
        <f t="shared" ca="1" si="32"/>
        <v>42276</v>
      </c>
      <c r="N902" s="25" t="b">
        <f t="shared" si="32"/>
        <v>1</v>
      </c>
      <c r="O902" s="84" t="e">
        <f ca="1">IF($N902,_xll.BDP($K902,O$4),"[DISABLED]")</f>
        <v>#NAME?</v>
      </c>
      <c r="P902" s="84" t="e">
        <f ca="1">IF($N902,_xll.BDP($K902,P$4),"[DISABLED]")</f>
        <v>#NAME?</v>
      </c>
      <c r="Q902" s="84" t="e">
        <f ca="1">IF($N902,_xll.BDP($K902,Q$4),"[DISABLED]")</f>
        <v>#NAME?</v>
      </c>
      <c r="R902" s="84" t="e">
        <f ca="1">IF($N902,_xll.BDH($K902,R$4,$M902),"[DISABLED]")</f>
        <v>#NAME?</v>
      </c>
      <c r="S902" s="84" t="e">
        <f ca="1">IF($N902,_xll.BDH($K902,S$4,$M902),"[DISABLED]")</f>
        <v>#NAME?</v>
      </c>
      <c r="T902" s="84" t="e">
        <f ca="1">IF($N902,_xll.BDH($K902,T$4,$M902),"[DISABLED]")</f>
        <v>#NAME?</v>
      </c>
      <c r="V902" s="106" t="s">
        <v>9451</v>
      </c>
      <c r="W902" s="107" t="s">
        <v>1055</v>
      </c>
      <c r="X902" s="108">
        <v>42276</v>
      </c>
      <c r="Y902" s="107" t="b">
        <v>1</v>
      </c>
      <c r="Z902" s="107" t="s">
        <v>7520</v>
      </c>
      <c r="AA902" s="107" t="s">
        <v>6569</v>
      </c>
      <c r="AB902" s="107" t="s">
        <v>6569</v>
      </c>
      <c r="AC902" s="107" t="s">
        <v>6569</v>
      </c>
      <c r="AD902" s="107" t="s">
        <v>6569</v>
      </c>
      <c r="AE902" s="107" t="s">
        <v>6569</v>
      </c>
    </row>
    <row r="903" spans="2:31" outlineLevel="1">
      <c r="K903" s="72"/>
      <c r="L903" s="25"/>
      <c r="M903" s="26"/>
      <c r="N903" s="25"/>
      <c r="O903" s="84"/>
      <c r="P903" s="84"/>
      <c r="Q903" s="84"/>
      <c r="R903" s="84"/>
      <c r="S903" s="84"/>
      <c r="T903" s="84"/>
      <c r="V903" s="106"/>
      <c r="W903" s="107"/>
      <c r="X903" s="108"/>
      <c r="Y903" s="107"/>
      <c r="Z903" s="107"/>
      <c r="AA903" s="107"/>
      <c r="AB903" s="107"/>
      <c r="AC903" s="107"/>
      <c r="AD903" s="107"/>
      <c r="AE903" s="107"/>
    </row>
    <row r="904" spans="2:31" outlineLevel="1">
      <c r="B904" s="24" t="s">
        <v>5234</v>
      </c>
      <c r="C904" s="24" t="s">
        <v>0</v>
      </c>
      <c r="D904" s="24" t="s">
        <v>57</v>
      </c>
      <c r="E904" s="24" t="s">
        <v>50</v>
      </c>
      <c r="F904" s="24" t="s">
        <v>44</v>
      </c>
      <c r="G904" s="24">
        <v>-200</v>
      </c>
      <c r="H904" s="24" t="s">
        <v>3008</v>
      </c>
      <c r="I904" s="24" t="s">
        <v>3326</v>
      </c>
      <c r="J904" s="24" t="s">
        <v>73</v>
      </c>
      <c r="K904" s="72" t="str">
        <f t="shared" si="31"/>
        <v>EUPK530 ICPL Curncy</v>
      </c>
      <c r="L904" s="25" t="str">
        <f t="shared" si="32"/>
        <v>ICPL</v>
      </c>
      <c r="M904" s="26">
        <f t="shared" ca="1" si="32"/>
        <v>42276</v>
      </c>
      <c r="N904" s="25" t="b">
        <f t="shared" si="32"/>
        <v>1</v>
      </c>
      <c r="O904" s="84" t="e">
        <f ca="1">IF($N904,_xll.BDP($K904,O$4),"[DISABLED]")</f>
        <v>#NAME?</v>
      </c>
      <c r="P904" s="84" t="e">
        <f ca="1">IF($N904,_xll.BDP($K904,P$4),"[DISABLED]")</f>
        <v>#NAME?</v>
      </c>
      <c r="Q904" s="84" t="e">
        <f ca="1">IF($N904,_xll.BDP($K904,Q$4),"[DISABLED]")</f>
        <v>#NAME?</v>
      </c>
      <c r="R904" s="84" t="e">
        <f ca="1">IF($N904,_xll.BDH($K904,R$4,$M904),"[DISABLED]")</f>
        <v>#NAME?</v>
      </c>
      <c r="S904" s="84" t="e">
        <f ca="1">IF($N904,_xll.BDH($K904,S$4,$M904),"[DISABLED]")</f>
        <v>#NAME?</v>
      </c>
      <c r="T904" s="84" t="e">
        <f ca="1">IF($N904,_xll.BDH($K904,T$4,$M904),"[DISABLED]")</f>
        <v>#NAME?</v>
      </c>
      <c r="V904" s="106" t="s">
        <v>9452</v>
      </c>
      <c r="W904" s="107" t="s">
        <v>1055</v>
      </c>
      <c r="X904" s="108">
        <v>42276</v>
      </c>
      <c r="Y904" s="107" t="b">
        <v>1</v>
      </c>
      <c r="Z904" s="107" t="s">
        <v>7521</v>
      </c>
      <c r="AA904" s="107" t="s">
        <v>6569</v>
      </c>
      <c r="AB904" s="107" t="s">
        <v>6569</v>
      </c>
      <c r="AC904" s="107" t="s">
        <v>6569</v>
      </c>
      <c r="AD904" s="107" t="s">
        <v>6569</v>
      </c>
      <c r="AE904" s="107" t="s">
        <v>6569</v>
      </c>
    </row>
    <row r="905" spans="2:31" outlineLevel="1">
      <c r="B905" s="24" t="s">
        <v>5234</v>
      </c>
      <c r="C905" s="24" t="s">
        <v>0</v>
      </c>
      <c r="D905" s="24" t="s">
        <v>57</v>
      </c>
      <c r="E905" s="24" t="s">
        <v>50</v>
      </c>
      <c r="F905" s="24" t="s">
        <v>44</v>
      </c>
      <c r="G905" s="24">
        <v>-100</v>
      </c>
      <c r="H905" s="24" t="s">
        <v>3008</v>
      </c>
      <c r="I905" s="24" t="s">
        <v>3342</v>
      </c>
      <c r="J905" s="24" t="s">
        <v>73</v>
      </c>
      <c r="K905" s="72" t="str">
        <f t="shared" si="31"/>
        <v>EUPL530 ICPL Curncy</v>
      </c>
      <c r="L905" s="25" t="str">
        <f t="shared" si="32"/>
        <v>ICPL</v>
      </c>
      <c r="M905" s="26">
        <f t="shared" ca="1" si="32"/>
        <v>42276</v>
      </c>
      <c r="N905" s="25" t="b">
        <f t="shared" si="32"/>
        <v>1</v>
      </c>
      <c r="O905" s="84" t="e">
        <f ca="1">IF($N905,_xll.BDP($K905,O$4),"[DISABLED]")</f>
        <v>#NAME?</v>
      </c>
      <c r="P905" s="84" t="e">
        <f ca="1">IF($N905,_xll.BDP($K905,P$4),"[DISABLED]")</f>
        <v>#NAME?</v>
      </c>
      <c r="Q905" s="84" t="e">
        <f ca="1">IF($N905,_xll.BDP($K905,Q$4),"[DISABLED]")</f>
        <v>#NAME?</v>
      </c>
      <c r="R905" s="84" t="e">
        <f ca="1">IF($N905,_xll.BDH($K905,R$4,$M905),"[DISABLED]")</f>
        <v>#NAME?</v>
      </c>
      <c r="S905" s="84" t="e">
        <f ca="1">IF($N905,_xll.BDH($K905,S$4,$M905),"[DISABLED]")</f>
        <v>#NAME?</v>
      </c>
      <c r="T905" s="84" t="e">
        <f ca="1">IF($N905,_xll.BDH($K905,T$4,$M905),"[DISABLED]")</f>
        <v>#NAME?</v>
      </c>
      <c r="V905" s="106" t="s">
        <v>9453</v>
      </c>
      <c r="W905" s="107" t="s">
        <v>1055</v>
      </c>
      <c r="X905" s="108">
        <v>42276</v>
      </c>
      <c r="Y905" s="107" t="b">
        <v>1</v>
      </c>
      <c r="Z905" s="107" t="s">
        <v>7522</v>
      </c>
      <c r="AA905" s="107" t="s">
        <v>6569</v>
      </c>
      <c r="AB905" s="107" t="s">
        <v>6569</v>
      </c>
      <c r="AC905" s="107" t="s">
        <v>6569</v>
      </c>
      <c r="AD905" s="107" t="s">
        <v>6569</v>
      </c>
      <c r="AE905" s="107" t="s">
        <v>6569</v>
      </c>
    </row>
    <row r="906" spans="2:31" outlineLevel="1">
      <c r="B906" s="24" t="s">
        <v>5234</v>
      </c>
      <c r="C906" s="24" t="s">
        <v>0</v>
      </c>
      <c r="D906" s="24" t="s">
        <v>57</v>
      </c>
      <c r="E906" s="24" t="s">
        <v>50</v>
      </c>
      <c r="F906" s="24" t="s">
        <v>44</v>
      </c>
      <c r="G906" s="24">
        <v>-50</v>
      </c>
      <c r="H906" s="24" t="s">
        <v>3008</v>
      </c>
      <c r="I906" s="24" t="s">
        <v>3358</v>
      </c>
      <c r="J906" s="24" t="s">
        <v>73</v>
      </c>
      <c r="K906" s="72" t="str">
        <f t="shared" si="31"/>
        <v>EUPM530 ICPL Curncy</v>
      </c>
      <c r="L906" s="25" t="str">
        <f t="shared" si="32"/>
        <v>ICPL</v>
      </c>
      <c r="M906" s="26">
        <f t="shared" ca="1" si="32"/>
        <v>42276</v>
      </c>
      <c r="N906" s="25" t="b">
        <f t="shared" si="32"/>
        <v>1</v>
      </c>
      <c r="O906" s="84" t="e">
        <f ca="1">IF($N906,_xll.BDP($K906,O$4),"[DISABLED]")</f>
        <v>#NAME?</v>
      </c>
      <c r="P906" s="84" t="e">
        <f ca="1">IF($N906,_xll.BDP($K906,P$4),"[DISABLED]")</f>
        <v>#NAME?</v>
      </c>
      <c r="Q906" s="84" t="e">
        <f ca="1">IF($N906,_xll.BDP($K906,Q$4),"[DISABLED]")</f>
        <v>#NAME?</v>
      </c>
      <c r="R906" s="84" t="e">
        <f ca="1">IF($N906,_xll.BDH($K906,R$4,$M906),"[DISABLED]")</f>
        <v>#NAME?</v>
      </c>
      <c r="S906" s="84" t="e">
        <f ca="1">IF($N906,_xll.BDH($K906,S$4,$M906),"[DISABLED]")</f>
        <v>#NAME?</v>
      </c>
      <c r="T906" s="84" t="e">
        <f ca="1">IF($N906,_xll.BDH($K906,T$4,$M906),"[DISABLED]")</f>
        <v>#NAME?</v>
      </c>
      <c r="V906" s="106" t="s">
        <v>9454</v>
      </c>
      <c r="W906" s="107" t="s">
        <v>1055</v>
      </c>
      <c r="X906" s="108">
        <v>42276</v>
      </c>
      <c r="Y906" s="107" t="b">
        <v>1</v>
      </c>
      <c r="Z906" s="107" t="s">
        <v>7523</v>
      </c>
      <c r="AA906" s="107" t="s">
        <v>6569</v>
      </c>
      <c r="AB906" s="107" t="s">
        <v>6569</v>
      </c>
      <c r="AC906" s="107" t="s">
        <v>6569</v>
      </c>
      <c r="AD906" s="107" t="s">
        <v>6569</v>
      </c>
      <c r="AE906" s="107" t="s">
        <v>6569</v>
      </c>
    </row>
    <row r="907" spans="2:31" outlineLevel="1">
      <c r="B907" s="24" t="s">
        <v>5234</v>
      </c>
      <c r="C907" s="24" t="s">
        <v>0</v>
      </c>
      <c r="D907" s="24" t="s">
        <v>57</v>
      </c>
      <c r="E907" s="24" t="s">
        <v>50</v>
      </c>
      <c r="F907" s="24" t="s">
        <v>44</v>
      </c>
      <c r="G907" s="24">
        <v>-25</v>
      </c>
      <c r="H907" s="24" t="s">
        <v>3008</v>
      </c>
      <c r="I907" s="24" t="s">
        <v>3374</v>
      </c>
      <c r="J907" s="24" t="s">
        <v>73</v>
      </c>
      <c r="K907" s="72" t="str">
        <f t="shared" si="31"/>
        <v>EUPN530 ICPL Curncy</v>
      </c>
      <c r="L907" s="25" t="str">
        <f t="shared" si="32"/>
        <v>ICPL</v>
      </c>
      <c r="M907" s="26">
        <f t="shared" ca="1" si="32"/>
        <v>42276</v>
      </c>
      <c r="N907" s="25" t="b">
        <f t="shared" si="32"/>
        <v>1</v>
      </c>
      <c r="O907" s="84" t="e">
        <f ca="1">IF($N907,_xll.BDP($K907,O$4),"[DISABLED]")</f>
        <v>#NAME?</v>
      </c>
      <c r="P907" s="84" t="e">
        <f ca="1">IF($N907,_xll.BDP($K907,P$4),"[DISABLED]")</f>
        <v>#NAME?</v>
      </c>
      <c r="Q907" s="84" t="e">
        <f ca="1">IF($N907,_xll.BDP($K907,Q$4),"[DISABLED]")</f>
        <v>#NAME?</v>
      </c>
      <c r="R907" s="84" t="e">
        <f ca="1">IF($N907,_xll.BDH($K907,R$4,$M907),"[DISABLED]")</f>
        <v>#NAME?</v>
      </c>
      <c r="S907" s="84" t="e">
        <f ca="1">IF($N907,_xll.BDH($K907,S$4,$M907),"[DISABLED]")</f>
        <v>#NAME?</v>
      </c>
      <c r="T907" s="84" t="e">
        <f ca="1">IF($N907,_xll.BDH($K907,T$4,$M907),"[DISABLED]")</f>
        <v>#NAME?</v>
      </c>
      <c r="V907" s="106" t="s">
        <v>9455</v>
      </c>
      <c r="W907" s="107" t="s">
        <v>1055</v>
      </c>
      <c r="X907" s="108">
        <v>42276</v>
      </c>
      <c r="Y907" s="107" t="b">
        <v>1</v>
      </c>
      <c r="Z907" s="107" t="s">
        <v>7524</v>
      </c>
      <c r="AA907" s="107" t="s">
        <v>6569</v>
      </c>
      <c r="AB907" s="107" t="s">
        <v>6569</v>
      </c>
      <c r="AC907" s="107" t="s">
        <v>6569</v>
      </c>
      <c r="AD907" s="107" t="s">
        <v>6569</v>
      </c>
      <c r="AE907" s="107" t="s">
        <v>6569</v>
      </c>
    </row>
    <row r="908" spans="2:31" outlineLevel="1">
      <c r="B908" s="24" t="s">
        <v>5234</v>
      </c>
      <c r="C908" s="24" t="s">
        <v>0</v>
      </c>
      <c r="D908" s="24" t="s">
        <v>57</v>
      </c>
      <c r="E908" s="24" t="s">
        <v>50</v>
      </c>
      <c r="F908" s="24" t="s">
        <v>44</v>
      </c>
      <c r="G908" s="24">
        <v>25</v>
      </c>
      <c r="H908" s="24" t="s">
        <v>3008</v>
      </c>
      <c r="I908" s="24" t="s">
        <v>3390</v>
      </c>
      <c r="J908" s="24" t="s">
        <v>73</v>
      </c>
      <c r="K908" s="72" t="str">
        <f t="shared" si="31"/>
        <v>EUPO530 ICPL Curncy</v>
      </c>
      <c r="L908" s="25" t="str">
        <f t="shared" si="32"/>
        <v>ICPL</v>
      </c>
      <c r="M908" s="26">
        <f t="shared" ca="1" si="32"/>
        <v>42276</v>
      </c>
      <c r="N908" s="25" t="b">
        <f t="shared" si="32"/>
        <v>1</v>
      </c>
      <c r="O908" s="84" t="e">
        <f ca="1">IF($N908,_xll.BDP($K908,O$4),"[DISABLED]")</f>
        <v>#NAME?</v>
      </c>
      <c r="P908" s="84" t="e">
        <f ca="1">IF($N908,_xll.BDP($K908,P$4),"[DISABLED]")</f>
        <v>#NAME?</v>
      </c>
      <c r="Q908" s="84" t="e">
        <f ca="1">IF($N908,_xll.BDP($K908,Q$4),"[DISABLED]")</f>
        <v>#NAME?</v>
      </c>
      <c r="R908" s="84" t="e">
        <f ca="1">IF($N908,_xll.BDH($K908,R$4,$M908),"[DISABLED]")</f>
        <v>#NAME?</v>
      </c>
      <c r="S908" s="84" t="e">
        <f ca="1">IF($N908,_xll.BDH($K908,S$4,$M908),"[DISABLED]")</f>
        <v>#NAME?</v>
      </c>
      <c r="T908" s="84" t="e">
        <f ca="1">IF($N908,_xll.BDH($K908,T$4,$M908),"[DISABLED]")</f>
        <v>#NAME?</v>
      </c>
      <c r="V908" s="106" t="s">
        <v>9456</v>
      </c>
      <c r="W908" s="107" t="s">
        <v>1055</v>
      </c>
      <c r="X908" s="108">
        <v>42276</v>
      </c>
      <c r="Y908" s="107" t="b">
        <v>1</v>
      </c>
      <c r="Z908" s="107" t="s">
        <v>7525</v>
      </c>
      <c r="AA908" s="107" t="s">
        <v>6569</v>
      </c>
      <c r="AB908" s="107" t="s">
        <v>6569</v>
      </c>
      <c r="AC908" s="107" t="s">
        <v>6569</v>
      </c>
      <c r="AD908" s="107" t="s">
        <v>6569</v>
      </c>
      <c r="AE908" s="107" t="s">
        <v>6569</v>
      </c>
    </row>
    <row r="909" spans="2:31" outlineLevel="1">
      <c r="B909" s="24" t="s">
        <v>5234</v>
      </c>
      <c r="C909" s="24" t="s">
        <v>0</v>
      </c>
      <c r="D909" s="24" t="s">
        <v>57</v>
      </c>
      <c r="E909" s="24" t="s">
        <v>50</v>
      </c>
      <c r="F909" s="24" t="s">
        <v>44</v>
      </c>
      <c r="G909" s="24">
        <v>50</v>
      </c>
      <c r="H909" s="24" t="s">
        <v>3008</v>
      </c>
      <c r="I909" s="24" t="s">
        <v>3406</v>
      </c>
      <c r="J909" s="24" t="s">
        <v>73</v>
      </c>
      <c r="K909" s="72" t="str">
        <f t="shared" si="31"/>
        <v>EUPP530 ICPL Curncy</v>
      </c>
      <c r="L909" s="25" t="str">
        <f t="shared" si="32"/>
        <v>ICPL</v>
      </c>
      <c r="M909" s="26">
        <f t="shared" ca="1" si="32"/>
        <v>42276</v>
      </c>
      <c r="N909" s="25" t="b">
        <f t="shared" si="32"/>
        <v>1</v>
      </c>
      <c r="O909" s="84" t="e">
        <f ca="1">IF($N909,_xll.BDP($K909,O$4),"[DISABLED]")</f>
        <v>#NAME?</v>
      </c>
      <c r="P909" s="84" t="e">
        <f ca="1">IF($N909,_xll.BDP($K909,P$4),"[DISABLED]")</f>
        <v>#NAME?</v>
      </c>
      <c r="Q909" s="84" t="e">
        <f ca="1">IF($N909,_xll.BDP($K909,Q$4),"[DISABLED]")</f>
        <v>#NAME?</v>
      </c>
      <c r="R909" s="84" t="e">
        <f ca="1">IF($N909,_xll.BDH($K909,R$4,$M909),"[DISABLED]")</f>
        <v>#NAME?</v>
      </c>
      <c r="S909" s="84" t="e">
        <f ca="1">IF($N909,_xll.BDH($K909,S$4,$M909),"[DISABLED]")</f>
        <v>#NAME?</v>
      </c>
      <c r="T909" s="84" t="e">
        <f ca="1">IF($N909,_xll.BDH($K909,T$4,$M909),"[DISABLED]")</f>
        <v>#NAME?</v>
      </c>
      <c r="V909" s="106" t="s">
        <v>9457</v>
      </c>
      <c r="W909" s="107" t="s">
        <v>1055</v>
      </c>
      <c r="X909" s="108">
        <v>42276</v>
      </c>
      <c r="Y909" s="107" t="b">
        <v>1</v>
      </c>
      <c r="Z909" s="107" t="s">
        <v>7526</v>
      </c>
      <c r="AA909" s="107" t="s">
        <v>6569</v>
      </c>
      <c r="AB909" s="107" t="s">
        <v>6569</v>
      </c>
      <c r="AC909" s="107" t="s">
        <v>6569</v>
      </c>
      <c r="AD909" s="107" t="s">
        <v>6569</v>
      </c>
      <c r="AE909" s="107" t="s">
        <v>6569</v>
      </c>
    </row>
    <row r="910" spans="2:31" outlineLevel="1">
      <c r="B910" s="24" t="s">
        <v>5234</v>
      </c>
      <c r="C910" s="24" t="s">
        <v>0</v>
      </c>
      <c r="D910" s="24" t="s">
        <v>57</v>
      </c>
      <c r="E910" s="24" t="s">
        <v>50</v>
      </c>
      <c r="F910" s="24" t="s">
        <v>44</v>
      </c>
      <c r="G910" s="24">
        <v>100</v>
      </c>
      <c r="H910" s="24" t="s">
        <v>3008</v>
      </c>
      <c r="I910" s="24" t="s">
        <v>3422</v>
      </c>
      <c r="J910" s="24" t="s">
        <v>73</v>
      </c>
      <c r="K910" s="72" t="str">
        <f t="shared" si="31"/>
        <v>EUPQ530 ICPL Curncy</v>
      </c>
      <c r="L910" s="25" t="str">
        <f t="shared" si="32"/>
        <v>ICPL</v>
      </c>
      <c r="M910" s="26">
        <f t="shared" ca="1" si="32"/>
        <v>42276</v>
      </c>
      <c r="N910" s="25" t="b">
        <f t="shared" si="32"/>
        <v>1</v>
      </c>
      <c r="O910" s="84" t="e">
        <f ca="1">IF($N910,_xll.BDP($K910,O$4),"[DISABLED]")</f>
        <v>#NAME?</v>
      </c>
      <c r="P910" s="84" t="e">
        <f ca="1">IF($N910,_xll.BDP($K910,P$4),"[DISABLED]")</f>
        <v>#NAME?</v>
      </c>
      <c r="Q910" s="84" t="e">
        <f ca="1">IF($N910,_xll.BDP($K910,Q$4),"[DISABLED]")</f>
        <v>#NAME?</v>
      </c>
      <c r="R910" s="84" t="e">
        <f ca="1">IF($N910,_xll.BDH($K910,R$4,$M910),"[DISABLED]")</f>
        <v>#NAME?</v>
      </c>
      <c r="S910" s="84" t="e">
        <f ca="1">IF($N910,_xll.BDH($K910,S$4,$M910),"[DISABLED]")</f>
        <v>#NAME?</v>
      </c>
      <c r="T910" s="84" t="e">
        <f ca="1">IF($N910,_xll.BDH($K910,T$4,$M910),"[DISABLED]")</f>
        <v>#NAME?</v>
      </c>
      <c r="V910" s="106" t="s">
        <v>9458</v>
      </c>
      <c r="W910" s="107" t="s">
        <v>1055</v>
      </c>
      <c r="X910" s="108">
        <v>42276</v>
      </c>
      <c r="Y910" s="107" t="b">
        <v>1</v>
      </c>
      <c r="Z910" s="107" t="s">
        <v>7527</v>
      </c>
      <c r="AA910" s="107" t="s">
        <v>6569</v>
      </c>
      <c r="AB910" s="107" t="s">
        <v>6569</v>
      </c>
      <c r="AC910" s="107" t="s">
        <v>6569</v>
      </c>
      <c r="AD910" s="107" t="s">
        <v>6569</v>
      </c>
      <c r="AE910" s="107" t="s">
        <v>6569</v>
      </c>
    </row>
    <row r="911" spans="2:31" outlineLevel="1">
      <c r="B911" s="24" t="s">
        <v>5234</v>
      </c>
      <c r="C911" s="24" t="s">
        <v>0</v>
      </c>
      <c r="D911" s="24" t="s">
        <v>57</v>
      </c>
      <c r="E911" s="24" t="s">
        <v>50</v>
      </c>
      <c r="F911" s="24" t="s">
        <v>44</v>
      </c>
      <c r="G911" s="24">
        <v>200</v>
      </c>
      <c r="H911" s="24" t="s">
        <v>3008</v>
      </c>
      <c r="I911" s="24" t="s">
        <v>3438</v>
      </c>
      <c r="J911" s="24" t="s">
        <v>73</v>
      </c>
      <c r="K911" s="72" t="str">
        <f t="shared" si="31"/>
        <v>EUPR530 ICPL Curncy</v>
      </c>
      <c r="L911" s="25" t="str">
        <f t="shared" si="32"/>
        <v>ICPL</v>
      </c>
      <c r="M911" s="26">
        <f t="shared" ca="1" si="32"/>
        <v>42276</v>
      </c>
      <c r="N911" s="25" t="b">
        <f t="shared" si="32"/>
        <v>1</v>
      </c>
      <c r="O911" s="84" t="e">
        <f ca="1">IF($N911,_xll.BDP($K911,O$4),"[DISABLED]")</f>
        <v>#NAME?</v>
      </c>
      <c r="P911" s="84" t="e">
        <f ca="1">IF($N911,_xll.BDP($K911,P$4),"[DISABLED]")</f>
        <v>#NAME?</v>
      </c>
      <c r="Q911" s="84" t="e">
        <f ca="1">IF($N911,_xll.BDP($K911,Q$4),"[DISABLED]")</f>
        <v>#NAME?</v>
      </c>
      <c r="R911" s="84" t="e">
        <f ca="1">IF($N911,_xll.BDH($K911,R$4,$M911),"[DISABLED]")</f>
        <v>#NAME?</v>
      </c>
      <c r="S911" s="84" t="e">
        <f ca="1">IF($N911,_xll.BDH($K911,S$4,$M911),"[DISABLED]")</f>
        <v>#NAME?</v>
      </c>
      <c r="T911" s="84" t="e">
        <f ca="1">IF($N911,_xll.BDH($K911,T$4,$M911),"[DISABLED]")</f>
        <v>#NAME?</v>
      </c>
      <c r="V911" s="106" t="s">
        <v>9459</v>
      </c>
      <c r="W911" s="107" t="s">
        <v>1055</v>
      </c>
      <c r="X911" s="108">
        <v>42276</v>
      </c>
      <c r="Y911" s="107" t="b">
        <v>1</v>
      </c>
      <c r="Z911" s="107" t="s">
        <v>7528</v>
      </c>
      <c r="AA911" s="107" t="s">
        <v>6569</v>
      </c>
      <c r="AB911" s="107" t="s">
        <v>6569</v>
      </c>
      <c r="AC911" s="107" t="s">
        <v>6569</v>
      </c>
      <c r="AD911" s="107" t="s">
        <v>6569</v>
      </c>
      <c r="AE911" s="107" t="s">
        <v>6569</v>
      </c>
    </row>
    <row r="912" spans="2:31" outlineLevel="1">
      <c r="K912" s="72"/>
      <c r="L912" s="25"/>
      <c r="M912" s="26"/>
      <c r="N912" s="25"/>
      <c r="O912" s="84"/>
      <c r="P912" s="84"/>
      <c r="Q912" s="84"/>
      <c r="R912" s="84"/>
      <c r="S912" s="84"/>
      <c r="T912" s="84"/>
      <c r="V912" s="106"/>
      <c r="W912" s="107"/>
      <c r="X912" s="108"/>
      <c r="Y912" s="107"/>
      <c r="Z912" s="107"/>
      <c r="AA912" s="107"/>
      <c r="AB912" s="107"/>
      <c r="AC912" s="107"/>
      <c r="AD912" s="107"/>
      <c r="AE912" s="107"/>
    </row>
    <row r="913" spans="2:31" outlineLevel="1">
      <c r="B913" s="24" t="s">
        <v>5234</v>
      </c>
      <c r="C913" s="24" t="s">
        <v>0</v>
      </c>
      <c r="D913" s="24" t="s">
        <v>57</v>
      </c>
      <c r="E913" s="24" t="s">
        <v>50</v>
      </c>
      <c r="F913" s="24" t="s">
        <v>46</v>
      </c>
      <c r="G913" s="24">
        <v>-200</v>
      </c>
      <c r="H913" s="24" t="s">
        <v>3008</v>
      </c>
      <c r="I913" s="24" t="s">
        <v>3333</v>
      </c>
      <c r="J913" s="24" t="s">
        <v>73</v>
      </c>
      <c r="K913" s="72" t="str">
        <f t="shared" si="31"/>
        <v>EUPK1030 ICPL Curncy</v>
      </c>
      <c r="L913" s="25" t="str">
        <f t="shared" si="32"/>
        <v>ICPL</v>
      </c>
      <c r="M913" s="26">
        <f t="shared" ca="1" si="32"/>
        <v>42276</v>
      </c>
      <c r="N913" s="25" t="b">
        <f t="shared" si="32"/>
        <v>1</v>
      </c>
      <c r="O913" s="84" t="e">
        <f ca="1">IF($N913,_xll.BDP($K913,O$4),"[DISABLED]")</f>
        <v>#NAME?</v>
      </c>
      <c r="P913" s="84" t="e">
        <f ca="1">IF($N913,_xll.BDP($K913,P$4),"[DISABLED]")</f>
        <v>#NAME?</v>
      </c>
      <c r="Q913" s="84" t="e">
        <f ca="1">IF($N913,_xll.BDP($K913,Q$4),"[DISABLED]")</f>
        <v>#NAME?</v>
      </c>
      <c r="R913" s="84" t="e">
        <f ca="1">IF($N913,_xll.BDH($K913,R$4,$M913),"[DISABLED]")</f>
        <v>#NAME?</v>
      </c>
      <c r="S913" s="84" t="e">
        <f ca="1">IF($N913,_xll.BDH($K913,S$4,$M913),"[DISABLED]")</f>
        <v>#NAME?</v>
      </c>
      <c r="T913" s="84" t="e">
        <f ca="1">IF($N913,_xll.BDH($K913,T$4,$M913),"[DISABLED]")</f>
        <v>#NAME?</v>
      </c>
      <c r="V913" s="106" t="s">
        <v>9460</v>
      </c>
      <c r="W913" s="107" t="s">
        <v>1055</v>
      </c>
      <c r="X913" s="108">
        <v>42276</v>
      </c>
      <c r="Y913" s="107" t="b">
        <v>1</v>
      </c>
      <c r="Z913" s="107" t="s">
        <v>7529</v>
      </c>
      <c r="AA913" s="107" t="s">
        <v>6569</v>
      </c>
      <c r="AB913" s="107" t="s">
        <v>6569</v>
      </c>
      <c r="AC913" s="107" t="s">
        <v>6569</v>
      </c>
      <c r="AD913" s="107" t="s">
        <v>6569</v>
      </c>
      <c r="AE913" s="107" t="s">
        <v>6569</v>
      </c>
    </row>
    <row r="914" spans="2:31" outlineLevel="1">
      <c r="B914" s="24" t="s">
        <v>5234</v>
      </c>
      <c r="C914" s="24" t="s">
        <v>0</v>
      </c>
      <c r="D914" s="24" t="s">
        <v>57</v>
      </c>
      <c r="E914" s="24" t="s">
        <v>50</v>
      </c>
      <c r="F914" s="24" t="s">
        <v>46</v>
      </c>
      <c r="G914" s="24">
        <v>-100</v>
      </c>
      <c r="H914" s="24" t="s">
        <v>3008</v>
      </c>
      <c r="I914" s="24" t="s">
        <v>3349</v>
      </c>
      <c r="J914" s="24" t="s">
        <v>73</v>
      </c>
      <c r="K914" s="72" t="str">
        <f t="shared" si="31"/>
        <v>EUPL1030 ICPL Curncy</v>
      </c>
      <c r="L914" s="25" t="str">
        <f t="shared" si="32"/>
        <v>ICPL</v>
      </c>
      <c r="M914" s="26">
        <f t="shared" ca="1" si="32"/>
        <v>42276</v>
      </c>
      <c r="N914" s="25" t="b">
        <f t="shared" si="32"/>
        <v>1</v>
      </c>
      <c r="O914" s="84" t="e">
        <f ca="1">IF($N914,_xll.BDP($K914,O$4),"[DISABLED]")</f>
        <v>#NAME?</v>
      </c>
      <c r="P914" s="84" t="e">
        <f ca="1">IF($N914,_xll.BDP($K914,P$4),"[DISABLED]")</f>
        <v>#NAME?</v>
      </c>
      <c r="Q914" s="84" t="e">
        <f ca="1">IF($N914,_xll.BDP($K914,Q$4),"[DISABLED]")</f>
        <v>#NAME?</v>
      </c>
      <c r="R914" s="84" t="e">
        <f ca="1">IF($N914,_xll.BDH($K914,R$4,$M914),"[DISABLED]")</f>
        <v>#NAME?</v>
      </c>
      <c r="S914" s="84" t="e">
        <f ca="1">IF($N914,_xll.BDH($K914,S$4,$M914),"[DISABLED]")</f>
        <v>#NAME?</v>
      </c>
      <c r="T914" s="84" t="e">
        <f ca="1">IF($N914,_xll.BDH($K914,T$4,$M914),"[DISABLED]")</f>
        <v>#NAME?</v>
      </c>
      <c r="V914" s="106" t="s">
        <v>9461</v>
      </c>
      <c r="W914" s="107" t="s">
        <v>1055</v>
      </c>
      <c r="X914" s="108">
        <v>42276</v>
      </c>
      <c r="Y914" s="107" t="b">
        <v>1</v>
      </c>
      <c r="Z914" s="107" t="s">
        <v>7530</v>
      </c>
      <c r="AA914" s="107" t="s">
        <v>6569</v>
      </c>
      <c r="AB914" s="107" t="s">
        <v>6569</v>
      </c>
      <c r="AC914" s="107" t="s">
        <v>6569</v>
      </c>
      <c r="AD914" s="107" t="s">
        <v>6569</v>
      </c>
      <c r="AE914" s="107" t="s">
        <v>6569</v>
      </c>
    </row>
    <row r="915" spans="2:31" outlineLevel="1">
      <c r="B915" s="24" t="s">
        <v>5234</v>
      </c>
      <c r="C915" s="24" t="s">
        <v>0</v>
      </c>
      <c r="D915" s="24" t="s">
        <v>57</v>
      </c>
      <c r="E915" s="24" t="s">
        <v>50</v>
      </c>
      <c r="F915" s="24" t="s">
        <v>46</v>
      </c>
      <c r="G915" s="24">
        <v>-50</v>
      </c>
      <c r="H915" s="24" t="s">
        <v>3008</v>
      </c>
      <c r="I915" s="24" t="s">
        <v>3365</v>
      </c>
      <c r="J915" s="24" t="s">
        <v>73</v>
      </c>
      <c r="K915" s="72" t="str">
        <f t="shared" si="31"/>
        <v>EUPM1030 ICPL Curncy</v>
      </c>
      <c r="L915" s="25" t="str">
        <f t="shared" si="32"/>
        <v>ICPL</v>
      </c>
      <c r="M915" s="26">
        <f t="shared" ca="1" si="32"/>
        <v>42276</v>
      </c>
      <c r="N915" s="25" t="b">
        <f t="shared" si="32"/>
        <v>1</v>
      </c>
      <c r="O915" s="84" t="e">
        <f ca="1">IF($N915,_xll.BDP($K915,O$4),"[DISABLED]")</f>
        <v>#NAME?</v>
      </c>
      <c r="P915" s="84" t="e">
        <f ca="1">IF($N915,_xll.BDP($K915,P$4),"[DISABLED]")</f>
        <v>#NAME?</v>
      </c>
      <c r="Q915" s="84" t="e">
        <f ca="1">IF($N915,_xll.BDP($K915,Q$4),"[DISABLED]")</f>
        <v>#NAME?</v>
      </c>
      <c r="R915" s="84" t="e">
        <f ca="1">IF($N915,_xll.BDH($K915,R$4,$M915),"[DISABLED]")</f>
        <v>#NAME?</v>
      </c>
      <c r="S915" s="84" t="e">
        <f ca="1">IF($N915,_xll.BDH($K915,S$4,$M915),"[DISABLED]")</f>
        <v>#NAME?</v>
      </c>
      <c r="T915" s="84" t="e">
        <f ca="1">IF($N915,_xll.BDH($K915,T$4,$M915),"[DISABLED]")</f>
        <v>#NAME?</v>
      </c>
      <c r="V915" s="106" t="s">
        <v>9462</v>
      </c>
      <c r="W915" s="107" t="s">
        <v>1055</v>
      </c>
      <c r="X915" s="108">
        <v>42276</v>
      </c>
      <c r="Y915" s="107" t="b">
        <v>1</v>
      </c>
      <c r="Z915" s="107" t="s">
        <v>7531</v>
      </c>
      <c r="AA915" s="107" t="s">
        <v>6569</v>
      </c>
      <c r="AB915" s="107" t="s">
        <v>6569</v>
      </c>
      <c r="AC915" s="107" t="s">
        <v>6569</v>
      </c>
      <c r="AD915" s="107" t="s">
        <v>6569</v>
      </c>
      <c r="AE915" s="107" t="s">
        <v>6569</v>
      </c>
    </row>
    <row r="916" spans="2:31" outlineLevel="1">
      <c r="B916" s="24" t="s">
        <v>5234</v>
      </c>
      <c r="C916" s="24" t="s">
        <v>0</v>
      </c>
      <c r="D916" s="24" t="s">
        <v>57</v>
      </c>
      <c r="E916" s="24" t="s">
        <v>50</v>
      </c>
      <c r="F916" s="24" t="s">
        <v>46</v>
      </c>
      <c r="G916" s="24">
        <v>-25</v>
      </c>
      <c r="H916" s="24" t="s">
        <v>3008</v>
      </c>
      <c r="I916" s="24" t="s">
        <v>3381</v>
      </c>
      <c r="J916" s="24" t="s">
        <v>73</v>
      </c>
      <c r="K916" s="72" t="str">
        <f t="shared" si="31"/>
        <v>EUPN1030 ICPL Curncy</v>
      </c>
      <c r="L916" s="25" t="str">
        <f t="shared" si="32"/>
        <v>ICPL</v>
      </c>
      <c r="M916" s="26">
        <f t="shared" ca="1" si="32"/>
        <v>42276</v>
      </c>
      <c r="N916" s="25" t="b">
        <f t="shared" si="32"/>
        <v>1</v>
      </c>
      <c r="O916" s="84" t="e">
        <f ca="1">IF($N916,_xll.BDP($K916,O$4),"[DISABLED]")</f>
        <v>#NAME?</v>
      </c>
      <c r="P916" s="84" t="e">
        <f ca="1">IF($N916,_xll.BDP($K916,P$4),"[DISABLED]")</f>
        <v>#NAME?</v>
      </c>
      <c r="Q916" s="84" t="e">
        <f ca="1">IF($N916,_xll.BDP($K916,Q$4),"[DISABLED]")</f>
        <v>#NAME?</v>
      </c>
      <c r="R916" s="84" t="e">
        <f ca="1">IF($N916,_xll.BDH($K916,R$4,$M916),"[DISABLED]")</f>
        <v>#NAME?</v>
      </c>
      <c r="S916" s="84" t="e">
        <f ca="1">IF($N916,_xll.BDH($K916,S$4,$M916),"[DISABLED]")</f>
        <v>#NAME?</v>
      </c>
      <c r="T916" s="84" t="e">
        <f ca="1">IF($N916,_xll.BDH($K916,T$4,$M916),"[DISABLED]")</f>
        <v>#NAME?</v>
      </c>
      <c r="V916" s="106" t="s">
        <v>9463</v>
      </c>
      <c r="W916" s="107" t="s">
        <v>1055</v>
      </c>
      <c r="X916" s="108">
        <v>42276</v>
      </c>
      <c r="Y916" s="107" t="b">
        <v>1</v>
      </c>
      <c r="Z916" s="107" t="s">
        <v>7532</v>
      </c>
      <c r="AA916" s="107" t="s">
        <v>6569</v>
      </c>
      <c r="AB916" s="107" t="s">
        <v>6569</v>
      </c>
      <c r="AC916" s="107" t="s">
        <v>6569</v>
      </c>
      <c r="AD916" s="107" t="s">
        <v>6569</v>
      </c>
      <c r="AE916" s="107" t="s">
        <v>6569</v>
      </c>
    </row>
    <row r="917" spans="2:31" outlineLevel="1">
      <c r="B917" s="24" t="s">
        <v>5234</v>
      </c>
      <c r="C917" s="24" t="s">
        <v>0</v>
      </c>
      <c r="D917" s="24" t="s">
        <v>57</v>
      </c>
      <c r="E917" s="24" t="s">
        <v>50</v>
      </c>
      <c r="F917" s="24" t="s">
        <v>46</v>
      </c>
      <c r="G917" s="24">
        <v>25</v>
      </c>
      <c r="H917" s="24" t="s">
        <v>3008</v>
      </c>
      <c r="I917" s="24" t="s">
        <v>3397</v>
      </c>
      <c r="J917" s="24" t="s">
        <v>73</v>
      </c>
      <c r="K917" s="72" t="str">
        <f t="shared" si="31"/>
        <v>EUPO1030 ICPL Curncy</v>
      </c>
      <c r="L917" s="25" t="str">
        <f t="shared" si="32"/>
        <v>ICPL</v>
      </c>
      <c r="M917" s="26">
        <f t="shared" ca="1" si="32"/>
        <v>42276</v>
      </c>
      <c r="N917" s="25" t="b">
        <f t="shared" si="32"/>
        <v>1</v>
      </c>
      <c r="O917" s="84" t="e">
        <f ca="1">IF($N917,_xll.BDP($K917,O$4),"[DISABLED]")</f>
        <v>#NAME?</v>
      </c>
      <c r="P917" s="84" t="e">
        <f ca="1">IF($N917,_xll.BDP($K917,P$4),"[DISABLED]")</f>
        <v>#NAME?</v>
      </c>
      <c r="Q917" s="84" t="e">
        <f ca="1">IF($N917,_xll.BDP($K917,Q$4),"[DISABLED]")</f>
        <v>#NAME?</v>
      </c>
      <c r="R917" s="84" t="e">
        <f ca="1">IF($N917,_xll.BDH($K917,R$4,$M917),"[DISABLED]")</f>
        <v>#NAME?</v>
      </c>
      <c r="S917" s="84" t="e">
        <f ca="1">IF($N917,_xll.BDH($K917,S$4,$M917),"[DISABLED]")</f>
        <v>#NAME?</v>
      </c>
      <c r="T917" s="84" t="e">
        <f ca="1">IF($N917,_xll.BDH($K917,T$4,$M917),"[DISABLED]")</f>
        <v>#NAME?</v>
      </c>
      <c r="V917" s="106" t="s">
        <v>9464</v>
      </c>
      <c r="W917" s="107" t="s">
        <v>1055</v>
      </c>
      <c r="X917" s="108">
        <v>42276</v>
      </c>
      <c r="Y917" s="107" t="b">
        <v>1</v>
      </c>
      <c r="Z917" s="107" t="s">
        <v>7533</v>
      </c>
      <c r="AA917" s="107" t="s">
        <v>6569</v>
      </c>
      <c r="AB917" s="107" t="s">
        <v>6569</v>
      </c>
      <c r="AC917" s="107" t="s">
        <v>6569</v>
      </c>
      <c r="AD917" s="107" t="s">
        <v>6569</v>
      </c>
      <c r="AE917" s="107" t="s">
        <v>6569</v>
      </c>
    </row>
    <row r="918" spans="2:31" outlineLevel="1">
      <c r="B918" s="24" t="s">
        <v>5234</v>
      </c>
      <c r="C918" s="24" t="s">
        <v>0</v>
      </c>
      <c r="D918" s="24" t="s">
        <v>57</v>
      </c>
      <c r="E918" s="24" t="s">
        <v>50</v>
      </c>
      <c r="F918" s="24" t="s">
        <v>46</v>
      </c>
      <c r="G918" s="24">
        <v>50</v>
      </c>
      <c r="H918" s="24" t="s">
        <v>3008</v>
      </c>
      <c r="I918" s="24" t="s">
        <v>3413</v>
      </c>
      <c r="J918" s="24" t="s">
        <v>73</v>
      </c>
      <c r="K918" s="72" t="str">
        <f t="shared" si="31"/>
        <v>EUPP1030 ICPL Curncy</v>
      </c>
      <c r="L918" s="25" t="str">
        <f t="shared" si="32"/>
        <v>ICPL</v>
      </c>
      <c r="M918" s="26">
        <f t="shared" ca="1" si="32"/>
        <v>42276</v>
      </c>
      <c r="N918" s="25" t="b">
        <f t="shared" si="32"/>
        <v>1</v>
      </c>
      <c r="O918" s="84" t="e">
        <f ca="1">IF($N918,_xll.BDP($K918,O$4),"[DISABLED]")</f>
        <v>#NAME?</v>
      </c>
      <c r="P918" s="84" t="e">
        <f ca="1">IF($N918,_xll.BDP($K918,P$4),"[DISABLED]")</f>
        <v>#NAME?</v>
      </c>
      <c r="Q918" s="84" t="e">
        <f ca="1">IF($N918,_xll.BDP($K918,Q$4),"[DISABLED]")</f>
        <v>#NAME?</v>
      </c>
      <c r="R918" s="84" t="e">
        <f ca="1">IF($N918,_xll.BDH($K918,R$4,$M918),"[DISABLED]")</f>
        <v>#NAME?</v>
      </c>
      <c r="S918" s="84" t="e">
        <f ca="1">IF($N918,_xll.BDH($K918,S$4,$M918),"[DISABLED]")</f>
        <v>#NAME?</v>
      </c>
      <c r="T918" s="84" t="e">
        <f ca="1">IF($N918,_xll.BDH($K918,T$4,$M918),"[DISABLED]")</f>
        <v>#NAME?</v>
      </c>
      <c r="V918" s="106" t="s">
        <v>9465</v>
      </c>
      <c r="W918" s="107" t="s">
        <v>1055</v>
      </c>
      <c r="X918" s="108">
        <v>42276</v>
      </c>
      <c r="Y918" s="107" t="b">
        <v>1</v>
      </c>
      <c r="Z918" s="107" t="s">
        <v>7534</v>
      </c>
      <c r="AA918" s="107" t="s">
        <v>6569</v>
      </c>
      <c r="AB918" s="107" t="s">
        <v>6569</v>
      </c>
      <c r="AC918" s="107" t="s">
        <v>6569</v>
      </c>
      <c r="AD918" s="107" t="s">
        <v>6569</v>
      </c>
      <c r="AE918" s="107" t="s">
        <v>6569</v>
      </c>
    </row>
    <row r="919" spans="2:31" outlineLevel="1">
      <c r="B919" s="24" t="s">
        <v>5234</v>
      </c>
      <c r="C919" s="24" t="s">
        <v>0</v>
      </c>
      <c r="D919" s="24" t="s">
        <v>57</v>
      </c>
      <c r="E919" s="24" t="s">
        <v>50</v>
      </c>
      <c r="F919" s="24" t="s">
        <v>46</v>
      </c>
      <c r="G919" s="24">
        <v>100</v>
      </c>
      <c r="H919" s="24" t="s">
        <v>3008</v>
      </c>
      <c r="I919" s="24" t="s">
        <v>3429</v>
      </c>
      <c r="J919" s="24" t="s">
        <v>73</v>
      </c>
      <c r="K919" s="72" t="str">
        <f t="shared" si="31"/>
        <v>EUPQ1030 ICPL Curncy</v>
      </c>
      <c r="L919" s="25" t="str">
        <f t="shared" si="32"/>
        <v>ICPL</v>
      </c>
      <c r="M919" s="26">
        <f t="shared" ca="1" si="32"/>
        <v>42276</v>
      </c>
      <c r="N919" s="25" t="b">
        <f t="shared" si="32"/>
        <v>1</v>
      </c>
      <c r="O919" s="84" t="e">
        <f ca="1">IF($N919,_xll.BDP($K919,O$4),"[DISABLED]")</f>
        <v>#NAME?</v>
      </c>
      <c r="P919" s="84" t="e">
        <f ca="1">IF($N919,_xll.BDP($K919,P$4),"[DISABLED]")</f>
        <v>#NAME?</v>
      </c>
      <c r="Q919" s="84" t="e">
        <f ca="1">IF($N919,_xll.BDP($K919,Q$4),"[DISABLED]")</f>
        <v>#NAME?</v>
      </c>
      <c r="R919" s="84" t="e">
        <f ca="1">IF($N919,_xll.BDH($K919,R$4,$M919),"[DISABLED]")</f>
        <v>#NAME?</v>
      </c>
      <c r="S919" s="84" t="e">
        <f ca="1">IF($N919,_xll.BDH($K919,S$4,$M919),"[DISABLED]")</f>
        <v>#NAME?</v>
      </c>
      <c r="T919" s="84" t="e">
        <f ca="1">IF($N919,_xll.BDH($K919,T$4,$M919),"[DISABLED]")</f>
        <v>#NAME?</v>
      </c>
      <c r="V919" s="106" t="s">
        <v>9466</v>
      </c>
      <c r="W919" s="107" t="s">
        <v>1055</v>
      </c>
      <c r="X919" s="108">
        <v>42276</v>
      </c>
      <c r="Y919" s="107" t="b">
        <v>1</v>
      </c>
      <c r="Z919" s="107" t="s">
        <v>7535</v>
      </c>
      <c r="AA919" s="107" t="s">
        <v>6569</v>
      </c>
      <c r="AB919" s="107" t="s">
        <v>6569</v>
      </c>
      <c r="AC919" s="107" t="s">
        <v>6569</v>
      </c>
      <c r="AD919" s="107" t="s">
        <v>6569</v>
      </c>
      <c r="AE919" s="107" t="s">
        <v>6569</v>
      </c>
    </row>
    <row r="920" spans="2:31" outlineLevel="1">
      <c r="B920" s="24" t="s">
        <v>5234</v>
      </c>
      <c r="C920" s="24" t="s">
        <v>0</v>
      </c>
      <c r="D920" s="24" t="s">
        <v>57</v>
      </c>
      <c r="E920" s="24" t="s">
        <v>50</v>
      </c>
      <c r="F920" s="24" t="s">
        <v>46</v>
      </c>
      <c r="G920" s="24">
        <v>200</v>
      </c>
      <c r="H920" s="24" t="s">
        <v>3008</v>
      </c>
      <c r="I920" s="24" t="s">
        <v>3445</v>
      </c>
      <c r="J920" s="24" t="s">
        <v>73</v>
      </c>
      <c r="K920" s="72" t="str">
        <f t="shared" si="31"/>
        <v>EUPR1030 ICPL Curncy</v>
      </c>
      <c r="L920" s="25" t="str">
        <f t="shared" si="32"/>
        <v>ICPL</v>
      </c>
      <c r="M920" s="26">
        <f t="shared" ca="1" si="32"/>
        <v>42276</v>
      </c>
      <c r="N920" s="25" t="b">
        <f t="shared" si="32"/>
        <v>1</v>
      </c>
      <c r="O920" s="84" t="e">
        <f ca="1">IF($N920,_xll.BDP($K920,O$4),"[DISABLED]")</f>
        <v>#NAME?</v>
      </c>
      <c r="P920" s="84" t="e">
        <f ca="1">IF($N920,_xll.BDP($K920,P$4),"[DISABLED]")</f>
        <v>#NAME?</v>
      </c>
      <c r="Q920" s="84" t="e">
        <f ca="1">IF($N920,_xll.BDP($K920,Q$4),"[DISABLED]")</f>
        <v>#NAME?</v>
      </c>
      <c r="R920" s="84" t="e">
        <f ca="1">IF($N920,_xll.BDH($K920,R$4,$M920),"[DISABLED]")</f>
        <v>#NAME?</v>
      </c>
      <c r="S920" s="84" t="e">
        <f ca="1">IF($N920,_xll.BDH($K920,S$4,$M920),"[DISABLED]")</f>
        <v>#NAME?</v>
      </c>
      <c r="T920" s="84" t="e">
        <f ca="1">IF($N920,_xll.BDH($K920,T$4,$M920),"[DISABLED]")</f>
        <v>#NAME?</v>
      </c>
      <c r="V920" s="106" t="s">
        <v>9467</v>
      </c>
      <c r="W920" s="107" t="s">
        <v>1055</v>
      </c>
      <c r="X920" s="108">
        <v>42276</v>
      </c>
      <c r="Y920" s="107" t="b">
        <v>1</v>
      </c>
      <c r="Z920" s="107" t="s">
        <v>7536</v>
      </c>
      <c r="AA920" s="107" t="s">
        <v>6569</v>
      </c>
      <c r="AB920" s="107" t="s">
        <v>6569</v>
      </c>
      <c r="AC920" s="107" t="s">
        <v>6569</v>
      </c>
      <c r="AD920" s="107" t="s">
        <v>6569</v>
      </c>
      <c r="AE920" s="107" t="s">
        <v>6569</v>
      </c>
    </row>
    <row r="921" spans="2:31" outlineLevel="1">
      <c r="K921" s="72"/>
      <c r="L921" s="25"/>
      <c r="M921" s="26"/>
      <c r="N921" s="25"/>
      <c r="O921" s="84"/>
      <c r="P921" s="84"/>
      <c r="Q921" s="84"/>
      <c r="R921" s="84"/>
      <c r="S921" s="84"/>
      <c r="T921" s="84"/>
      <c r="V921" s="106"/>
      <c r="W921" s="107"/>
      <c r="X921" s="108"/>
      <c r="Y921" s="107"/>
      <c r="Z921" s="107"/>
      <c r="AA921" s="107"/>
      <c r="AB921" s="107"/>
      <c r="AC921" s="107"/>
      <c r="AD921" s="107"/>
      <c r="AE921" s="107"/>
    </row>
    <row r="922" spans="2:31" outlineLevel="1">
      <c r="B922" s="24" t="s">
        <v>5234</v>
      </c>
      <c r="C922" s="24" t="s">
        <v>0</v>
      </c>
      <c r="D922" s="24" t="s">
        <v>57</v>
      </c>
      <c r="E922" s="24" t="s">
        <v>50</v>
      </c>
      <c r="F922" s="24" t="s">
        <v>47</v>
      </c>
      <c r="G922" s="24">
        <v>-200</v>
      </c>
      <c r="H922" s="24" t="s">
        <v>3008</v>
      </c>
      <c r="I922" s="24" t="s">
        <v>3340</v>
      </c>
      <c r="J922" s="24" t="s">
        <v>73</v>
      </c>
      <c r="K922" s="72" t="str">
        <f t="shared" si="31"/>
        <v>EUPK1530 ICPL Curncy</v>
      </c>
      <c r="L922" s="25" t="str">
        <f t="shared" si="32"/>
        <v>ICPL</v>
      </c>
      <c r="M922" s="26">
        <f t="shared" ca="1" si="32"/>
        <v>42276</v>
      </c>
      <c r="N922" s="25" t="b">
        <f t="shared" si="32"/>
        <v>1</v>
      </c>
      <c r="O922" s="84" t="e">
        <f ca="1">IF($N922,_xll.BDP($K922,O$4),"[DISABLED]")</f>
        <v>#NAME?</v>
      </c>
      <c r="P922" s="84" t="e">
        <f ca="1">IF($N922,_xll.BDP($K922,P$4),"[DISABLED]")</f>
        <v>#NAME?</v>
      </c>
      <c r="Q922" s="84" t="e">
        <f ca="1">IF($N922,_xll.BDP($K922,Q$4),"[DISABLED]")</f>
        <v>#NAME?</v>
      </c>
      <c r="R922" s="84" t="e">
        <f ca="1">IF($N922,_xll.BDH($K922,R$4,$M922),"[DISABLED]")</f>
        <v>#NAME?</v>
      </c>
      <c r="S922" s="84" t="e">
        <f ca="1">IF($N922,_xll.BDH($K922,S$4,$M922),"[DISABLED]")</f>
        <v>#NAME?</v>
      </c>
      <c r="T922" s="84" t="e">
        <f ca="1">IF($N922,_xll.BDH($K922,T$4,$M922),"[DISABLED]")</f>
        <v>#NAME?</v>
      </c>
      <c r="V922" s="106" t="s">
        <v>9468</v>
      </c>
      <c r="W922" s="107" t="s">
        <v>1055</v>
      </c>
      <c r="X922" s="108">
        <v>42276</v>
      </c>
      <c r="Y922" s="107" t="b">
        <v>1</v>
      </c>
      <c r="Z922" s="107" t="s">
        <v>7537</v>
      </c>
      <c r="AA922" s="107" t="s">
        <v>6569</v>
      </c>
      <c r="AB922" s="107" t="s">
        <v>6569</v>
      </c>
      <c r="AC922" s="107" t="s">
        <v>6569</v>
      </c>
      <c r="AD922" s="107" t="s">
        <v>6569</v>
      </c>
      <c r="AE922" s="107" t="s">
        <v>6569</v>
      </c>
    </row>
    <row r="923" spans="2:31" outlineLevel="1">
      <c r="B923" s="24" t="s">
        <v>5234</v>
      </c>
      <c r="C923" s="24" t="s">
        <v>0</v>
      </c>
      <c r="D923" s="24" t="s">
        <v>57</v>
      </c>
      <c r="E923" s="24" t="s">
        <v>50</v>
      </c>
      <c r="F923" s="24" t="s">
        <v>47</v>
      </c>
      <c r="G923" s="24">
        <v>-100</v>
      </c>
      <c r="H923" s="24" t="s">
        <v>3008</v>
      </c>
      <c r="I923" s="24" t="s">
        <v>3356</v>
      </c>
      <c r="J923" s="24" t="s">
        <v>73</v>
      </c>
      <c r="K923" s="72" t="str">
        <f t="shared" si="31"/>
        <v>EUPL1530 ICPL Curncy</v>
      </c>
      <c r="L923" s="25" t="str">
        <f t="shared" si="32"/>
        <v>ICPL</v>
      </c>
      <c r="M923" s="26">
        <f t="shared" ca="1" si="32"/>
        <v>42276</v>
      </c>
      <c r="N923" s="25" t="b">
        <f t="shared" si="32"/>
        <v>1</v>
      </c>
      <c r="O923" s="84" t="e">
        <f ca="1">IF($N923,_xll.BDP($K923,O$4),"[DISABLED]")</f>
        <v>#NAME?</v>
      </c>
      <c r="P923" s="84" t="e">
        <f ca="1">IF($N923,_xll.BDP($K923,P$4),"[DISABLED]")</f>
        <v>#NAME?</v>
      </c>
      <c r="Q923" s="84" t="e">
        <f ca="1">IF($N923,_xll.BDP($K923,Q$4),"[DISABLED]")</f>
        <v>#NAME?</v>
      </c>
      <c r="R923" s="84" t="e">
        <f ca="1">IF($N923,_xll.BDH($K923,R$4,$M923),"[DISABLED]")</f>
        <v>#NAME?</v>
      </c>
      <c r="S923" s="84" t="e">
        <f ca="1">IF($N923,_xll.BDH($K923,S$4,$M923),"[DISABLED]")</f>
        <v>#NAME?</v>
      </c>
      <c r="T923" s="84" t="e">
        <f ca="1">IF($N923,_xll.BDH($K923,T$4,$M923),"[DISABLED]")</f>
        <v>#NAME?</v>
      </c>
      <c r="V923" s="106" t="s">
        <v>9469</v>
      </c>
      <c r="W923" s="107" t="s">
        <v>1055</v>
      </c>
      <c r="X923" s="108">
        <v>42276</v>
      </c>
      <c r="Y923" s="107" t="b">
        <v>1</v>
      </c>
      <c r="Z923" s="107" t="s">
        <v>7538</v>
      </c>
      <c r="AA923" s="107" t="s">
        <v>6569</v>
      </c>
      <c r="AB923" s="107" t="s">
        <v>6569</v>
      </c>
      <c r="AC923" s="107" t="s">
        <v>6569</v>
      </c>
      <c r="AD923" s="107" t="s">
        <v>6569</v>
      </c>
      <c r="AE923" s="107" t="s">
        <v>6569</v>
      </c>
    </row>
    <row r="924" spans="2:31" outlineLevel="1">
      <c r="B924" s="24" t="s">
        <v>5234</v>
      </c>
      <c r="C924" s="24" t="s">
        <v>0</v>
      </c>
      <c r="D924" s="24" t="s">
        <v>57</v>
      </c>
      <c r="E924" s="24" t="s">
        <v>50</v>
      </c>
      <c r="F924" s="24" t="s">
        <v>47</v>
      </c>
      <c r="G924" s="24">
        <v>-50</v>
      </c>
      <c r="H924" s="24" t="s">
        <v>3008</v>
      </c>
      <c r="I924" s="24" t="s">
        <v>3372</v>
      </c>
      <c r="J924" s="24" t="s">
        <v>73</v>
      </c>
      <c r="K924" s="72" t="str">
        <f t="shared" si="31"/>
        <v>EUPM1530 ICPL Curncy</v>
      </c>
      <c r="L924" s="25" t="str">
        <f t="shared" si="32"/>
        <v>ICPL</v>
      </c>
      <c r="M924" s="26">
        <f t="shared" ca="1" si="32"/>
        <v>42276</v>
      </c>
      <c r="N924" s="25" t="b">
        <f t="shared" si="32"/>
        <v>1</v>
      </c>
      <c r="O924" s="84" t="e">
        <f ca="1">IF($N924,_xll.BDP($K924,O$4),"[DISABLED]")</f>
        <v>#NAME?</v>
      </c>
      <c r="P924" s="84" t="e">
        <f ca="1">IF($N924,_xll.BDP($K924,P$4),"[DISABLED]")</f>
        <v>#NAME?</v>
      </c>
      <c r="Q924" s="84" t="e">
        <f ca="1">IF($N924,_xll.BDP($K924,Q$4),"[DISABLED]")</f>
        <v>#NAME?</v>
      </c>
      <c r="R924" s="84" t="e">
        <f ca="1">IF($N924,_xll.BDH($K924,R$4,$M924),"[DISABLED]")</f>
        <v>#NAME?</v>
      </c>
      <c r="S924" s="84" t="e">
        <f ca="1">IF($N924,_xll.BDH($K924,S$4,$M924),"[DISABLED]")</f>
        <v>#NAME?</v>
      </c>
      <c r="T924" s="84" t="e">
        <f ca="1">IF($N924,_xll.BDH($K924,T$4,$M924),"[DISABLED]")</f>
        <v>#NAME?</v>
      </c>
      <c r="V924" s="106" t="s">
        <v>9470</v>
      </c>
      <c r="W924" s="107" t="s">
        <v>1055</v>
      </c>
      <c r="X924" s="108">
        <v>42276</v>
      </c>
      <c r="Y924" s="107" t="b">
        <v>1</v>
      </c>
      <c r="Z924" s="107" t="s">
        <v>7539</v>
      </c>
      <c r="AA924" s="107" t="s">
        <v>6569</v>
      </c>
      <c r="AB924" s="107" t="s">
        <v>6569</v>
      </c>
      <c r="AC924" s="107" t="s">
        <v>6569</v>
      </c>
      <c r="AD924" s="107" t="s">
        <v>6569</v>
      </c>
      <c r="AE924" s="107" t="s">
        <v>6569</v>
      </c>
    </row>
    <row r="925" spans="2:31" outlineLevel="1">
      <c r="B925" s="24" t="s">
        <v>5234</v>
      </c>
      <c r="C925" s="24" t="s">
        <v>0</v>
      </c>
      <c r="D925" s="24" t="s">
        <v>57</v>
      </c>
      <c r="E925" s="24" t="s">
        <v>50</v>
      </c>
      <c r="F925" s="24" t="s">
        <v>47</v>
      </c>
      <c r="G925" s="24">
        <v>-25</v>
      </c>
      <c r="H925" s="24" t="s">
        <v>3008</v>
      </c>
      <c r="I925" s="24" t="s">
        <v>3388</v>
      </c>
      <c r="J925" s="24" t="s">
        <v>73</v>
      </c>
      <c r="K925" s="72" t="str">
        <f t="shared" si="31"/>
        <v>EUPN1530 ICPL Curncy</v>
      </c>
      <c r="L925" s="25" t="str">
        <f t="shared" si="32"/>
        <v>ICPL</v>
      </c>
      <c r="M925" s="26">
        <f t="shared" ca="1" si="32"/>
        <v>42276</v>
      </c>
      <c r="N925" s="25" t="b">
        <f t="shared" si="32"/>
        <v>1</v>
      </c>
      <c r="O925" s="84" t="e">
        <f ca="1">IF($N925,_xll.BDP($K925,O$4),"[DISABLED]")</f>
        <v>#NAME?</v>
      </c>
      <c r="P925" s="84" t="e">
        <f ca="1">IF($N925,_xll.BDP($K925,P$4),"[DISABLED]")</f>
        <v>#NAME?</v>
      </c>
      <c r="Q925" s="84" t="e">
        <f ca="1">IF($N925,_xll.BDP($K925,Q$4),"[DISABLED]")</f>
        <v>#NAME?</v>
      </c>
      <c r="R925" s="84" t="e">
        <f ca="1">IF($N925,_xll.BDH($K925,R$4,$M925),"[DISABLED]")</f>
        <v>#NAME?</v>
      </c>
      <c r="S925" s="84" t="e">
        <f ca="1">IF($N925,_xll.BDH($K925,S$4,$M925),"[DISABLED]")</f>
        <v>#NAME?</v>
      </c>
      <c r="T925" s="84" t="e">
        <f ca="1">IF($N925,_xll.BDH($K925,T$4,$M925),"[DISABLED]")</f>
        <v>#NAME?</v>
      </c>
      <c r="V925" s="106" t="s">
        <v>9471</v>
      </c>
      <c r="W925" s="107" t="s">
        <v>1055</v>
      </c>
      <c r="X925" s="108">
        <v>42276</v>
      </c>
      <c r="Y925" s="107" t="b">
        <v>1</v>
      </c>
      <c r="Z925" s="107" t="s">
        <v>7540</v>
      </c>
      <c r="AA925" s="107" t="s">
        <v>6569</v>
      </c>
      <c r="AB925" s="107" t="s">
        <v>6569</v>
      </c>
      <c r="AC925" s="107" t="s">
        <v>6569</v>
      </c>
      <c r="AD925" s="107" t="s">
        <v>6569</v>
      </c>
      <c r="AE925" s="107" t="s">
        <v>6569</v>
      </c>
    </row>
    <row r="926" spans="2:31" outlineLevel="1">
      <c r="B926" s="24" t="s">
        <v>5234</v>
      </c>
      <c r="C926" s="24" t="s">
        <v>0</v>
      </c>
      <c r="D926" s="24" t="s">
        <v>57</v>
      </c>
      <c r="E926" s="24" t="s">
        <v>50</v>
      </c>
      <c r="F926" s="24" t="s">
        <v>47</v>
      </c>
      <c r="G926" s="24">
        <v>25</v>
      </c>
      <c r="H926" s="24" t="s">
        <v>3008</v>
      </c>
      <c r="I926" s="24" t="s">
        <v>3404</v>
      </c>
      <c r="J926" s="24" t="s">
        <v>73</v>
      </c>
      <c r="K926" s="72" t="str">
        <f t="shared" si="31"/>
        <v>EUPO1530 ICPL Curncy</v>
      </c>
      <c r="L926" s="25" t="str">
        <f t="shared" si="32"/>
        <v>ICPL</v>
      </c>
      <c r="M926" s="26">
        <f t="shared" ca="1" si="32"/>
        <v>42276</v>
      </c>
      <c r="N926" s="25" t="b">
        <f t="shared" si="32"/>
        <v>1</v>
      </c>
      <c r="O926" s="84" t="e">
        <f ca="1">IF($N926,_xll.BDP($K926,O$4),"[DISABLED]")</f>
        <v>#NAME?</v>
      </c>
      <c r="P926" s="84" t="e">
        <f ca="1">IF($N926,_xll.BDP($K926,P$4),"[DISABLED]")</f>
        <v>#NAME?</v>
      </c>
      <c r="Q926" s="84" t="e">
        <f ca="1">IF($N926,_xll.BDP($K926,Q$4),"[DISABLED]")</f>
        <v>#NAME?</v>
      </c>
      <c r="R926" s="84" t="e">
        <f ca="1">IF($N926,_xll.BDH($K926,R$4,$M926),"[DISABLED]")</f>
        <v>#NAME?</v>
      </c>
      <c r="S926" s="84" t="e">
        <f ca="1">IF($N926,_xll.BDH($K926,S$4,$M926),"[DISABLED]")</f>
        <v>#NAME?</v>
      </c>
      <c r="T926" s="84" t="e">
        <f ca="1">IF($N926,_xll.BDH($K926,T$4,$M926),"[DISABLED]")</f>
        <v>#NAME?</v>
      </c>
      <c r="V926" s="106" t="s">
        <v>9472</v>
      </c>
      <c r="W926" s="107" t="s">
        <v>1055</v>
      </c>
      <c r="X926" s="108">
        <v>42276</v>
      </c>
      <c r="Y926" s="107" t="b">
        <v>1</v>
      </c>
      <c r="Z926" s="107" t="s">
        <v>7541</v>
      </c>
      <c r="AA926" s="107" t="s">
        <v>6569</v>
      </c>
      <c r="AB926" s="107" t="s">
        <v>6569</v>
      </c>
      <c r="AC926" s="107" t="s">
        <v>6569</v>
      </c>
      <c r="AD926" s="107" t="s">
        <v>6569</v>
      </c>
      <c r="AE926" s="107" t="s">
        <v>6569</v>
      </c>
    </row>
    <row r="927" spans="2:31" outlineLevel="1">
      <c r="B927" s="24" t="s">
        <v>5234</v>
      </c>
      <c r="C927" s="24" t="s">
        <v>0</v>
      </c>
      <c r="D927" s="24" t="s">
        <v>57</v>
      </c>
      <c r="E927" s="24" t="s">
        <v>50</v>
      </c>
      <c r="F927" s="24" t="s">
        <v>47</v>
      </c>
      <c r="G927" s="24">
        <v>50</v>
      </c>
      <c r="H927" s="24" t="s">
        <v>3008</v>
      </c>
      <c r="I927" s="24" t="s">
        <v>3420</v>
      </c>
      <c r="J927" s="24" t="s">
        <v>73</v>
      </c>
      <c r="K927" s="72" t="str">
        <f t="shared" si="31"/>
        <v>EUPP1530 ICPL Curncy</v>
      </c>
      <c r="L927" s="25" t="str">
        <f t="shared" si="32"/>
        <v>ICPL</v>
      </c>
      <c r="M927" s="26">
        <f t="shared" ca="1" si="32"/>
        <v>42276</v>
      </c>
      <c r="N927" s="25" t="b">
        <f t="shared" si="32"/>
        <v>1</v>
      </c>
      <c r="O927" s="84" t="e">
        <f ca="1">IF($N927,_xll.BDP($K927,O$4),"[DISABLED]")</f>
        <v>#NAME?</v>
      </c>
      <c r="P927" s="84" t="e">
        <f ca="1">IF($N927,_xll.BDP($K927,P$4),"[DISABLED]")</f>
        <v>#NAME?</v>
      </c>
      <c r="Q927" s="84" t="e">
        <f ca="1">IF($N927,_xll.BDP($K927,Q$4),"[DISABLED]")</f>
        <v>#NAME?</v>
      </c>
      <c r="R927" s="84" t="e">
        <f ca="1">IF($N927,_xll.BDH($K927,R$4,$M927),"[DISABLED]")</f>
        <v>#NAME?</v>
      </c>
      <c r="S927" s="84" t="e">
        <f ca="1">IF($N927,_xll.BDH($K927,S$4,$M927),"[DISABLED]")</f>
        <v>#NAME?</v>
      </c>
      <c r="T927" s="84" t="e">
        <f ca="1">IF($N927,_xll.BDH($K927,T$4,$M927),"[DISABLED]")</f>
        <v>#NAME?</v>
      </c>
      <c r="V927" s="106" t="s">
        <v>9473</v>
      </c>
      <c r="W927" s="107" t="s">
        <v>1055</v>
      </c>
      <c r="X927" s="108">
        <v>42276</v>
      </c>
      <c r="Y927" s="107" t="b">
        <v>1</v>
      </c>
      <c r="Z927" s="107" t="s">
        <v>7542</v>
      </c>
      <c r="AA927" s="107" t="s">
        <v>6569</v>
      </c>
      <c r="AB927" s="107" t="s">
        <v>6569</v>
      </c>
      <c r="AC927" s="107" t="s">
        <v>6569</v>
      </c>
      <c r="AD927" s="107" t="s">
        <v>6569</v>
      </c>
      <c r="AE927" s="107" t="s">
        <v>6569</v>
      </c>
    </row>
    <row r="928" spans="2:31" outlineLevel="1">
      <c r="B928" s="24" t="s">
        <v>5234</v>
      </c>
      <c r="C928" s="24" t="s">
        <v>0</v>
      </c>
      <c r="D928" s="24" t="s">
        <v>57</v>
      </c>
      <c r="E928" s="24" t="s">
        <v>50</v>
      </c>
      <c r="F928" s="24" t="s">
        <v>47</v>
      </c>
      <c r="G928" s="24">
        <v>100</v>
      </c>
      <c r="H928" s="24" t="s">
        <v>3008</v>
      </c>
      <c r="I928" s="24" t="s">
        <v>3436</v>
      </c>
      <c r="J928" s="24" t="s">
        <v>73</v>
      </c>
      <c r="K928" s="72" t="str">
        <f t="shared" si="31"/>
        <v>EUPQ1530 ICPL Curncy</v>
      </c>
      <c r="L928" s="25" t="str">
        <f t="shared" si="32"/>
        <v>ICPL</v>
      </c>
      <c r="M928" s="26">
        <f t="shared" ca="1" si="32"/>
        <v>42276</v>
      </c>
      <c r="N928" s="25" t="b">
        <f t="shared" si="32"/>
        <v>1</v>
      </c>
      <c r="O928" s="84" t="e">
        <f ca="1">IF($N928,_xll.BDP($K928,O$4),"[DISABLED]")</f>
        <v>#NAME?</v>
      </c>
      <c r="P928" s="84" t="e">
        <f ca="1">IF($N928,_xll.BDP($K928,P$4),"[DISABLED]")</f>
        <v>#NAME?</v>
      </c>
      <c r="Q928" s="84" t="e">
        <f ca="1">IF($N928,_xll.BDP($K928,Q$4),"[DISABLED]")</f>
        <v>#NAME?</v>
      </c>
      <c r="R928" s="84" t="e">
        <f ca="1">IF($N928,_xll.BDH($K928,R$4,$M928),"[DISABLED]")</f>
        <v>#NAME?</v>
      </c>
      <c r="S928" s="84" t="e">
        <f ca="1">IF($N928,_xll.BDH($K928,S$4,$M928),"[DISABLED]")</f>
        <v>#NAME?</v>
      </c>
      <c r="T928" s="84" t="e">
        <f ca="1">IF($N928,_xll.BDH($K928,T$4,$M928),"[DISABLED]")</f>
        <v>#NAME?</v>
      </c>
      <c r="V928" s="106" t="s">
        <v>9474</v>
      </c>
      <c r="W928" s="107" t="s">
        <v>1055</v>
      </c>
      <c r="X928" s="108">
        <v>42276</v>
      </c>
      <c r="Y928" s="107" t="b">
        <v>1</v>
      </c>
      <c r="Z928" s="107" t="s">
        <v>7543</v>
      </c>
      <c r="AA928" s="107" t="s">
        <v>6569</v>
      </c>
      <c r="AB928" s="107" t="s">
        <v>6569</v>
      </c>
      <c r="AC928" s="107" t="s">
        <v>6569</v>
      </c>
      <c r="AD928" s="107" t="s">
        <v>6569</v>
      </c>
      <c r="AE928" s="107" t="s">
        <v>6569</v>
      </c>
    </row>
    <row r="929" spans="2:31" outlineLevel="1">
      <c r="B929" s="24" t="s">
        <v>5234</v>
      </c>
      <c r="C929" s="24" t="s">
        <v>0</v>
      </c>
      <c r="D929" s="24" t="s">
        <v>57</v>
      </c>
      <c r="E929" s="24" t="s">
        <v>50</v>
      </c>
      <c r="F929" s="24" t="s">
        <v>47</v>
      </c>
      <c r="G929" s="24">
        <v>200</v>
      </c>
      <c r="H929" s="24" t="s">
        <v>3008</v>
      </c>
      <c r="I929" s="24" t="s">
        <v>3452</v>
      </c>
      <c r="J929" s="24" t="s">
        <v>73</v>
      </c>
      <c r="K929" s="72" t="str">
        <f t="shared" si="31"/>
        <v>EUPR1530 ICPL Curncy</v>
      </c>
      <c r="L929" s="25" t="str">
        <f t="shared" si="32"/>
        <v>ICPL</v>
      </c>
      <c r="M929" s="26">
        <f t="shared" ca="1" si="32"/>
        <v>42276</v>
      </c>
      <c r="N929" s="25" t="b">
        <f t="shared" si="32"/>
        <v>1</v>
      </c>
      <c r="O929" s="84" t="e">
        <f ca="1">IF($N929,_xll.BDP($K929,O$4),"[DISABLED]")</f>
        <v>#NAME?</v>
      </c>
      <c r="P929" s="84" t="e">
        <f ca="1">IF($N929,_xll.BDP($K929,P$4),"[DISABLED]")</f>
        <v>#NAME?</v>
      </c>
      <c r="Q929" s="84" t="e">
        <f ca="1">IF($N929,_xll.BDP($K929,Q$4),"[DISABLED]")</f>
        <v>#NAME?</v>
      </c>
      <c r="R929" s="84" t="e">
        <f ca="1">IF($N929,_xll.BDH($K929,R$4,$M929),"[DISABLED]")</f>
        <v>#NAME?</v>
      </c>
      <c r="S929" s="84" t="e">
        <f ca="1">IF($N929,_xll.BDH($K929,S$4,$M929),"[DISABLED]")</f>
        <v>#NAME?</v>
      </c>
      <c r="T929" s="84" t="e">
        <f ca="1">IF($N929,_xll.BDH($K929,T$4,$M929),"[DISABLED]")</f>
        <v>#NAME?</v>
      </c>
      <c r="V929" s="106" t="s">
        <v>9475</v>
      </c>
      <c r="W929" s="107" t="s">
        <v>1055</v>
      </c>
      <c r="X929" s="108">
        <v>42276</v>
      </c>
      <c r="Y929" s="107" t="b">
        <v>1</v>
      </c>
      <c r="Z929" s="107" t="s">
        <v>7544</v>
      </c>
      <c r="AA929" s="107" t="s">
        <v>6569</v>
      </c>
      <c r="AB929" s="107" t="s">
        <v>6569</v>
      </c>
      <c r="AC929" s="107" t="s">
        <v>6569</v>
      </c>
      <c r="AD929" s="107" t="s">
        <v>6569</v>
      </c>
      <c r="AE929" s="107" t="s">
        <v>6569</v>
      </c>
    </row>
    <row r="930" spans="2:31">
      <c r="B930" s="24" t="s">
        <v>5234</v>
      </c>
    </row>
    <row r="931" spans="2:31">
      <c r="B931" s="24" t="s">
        <v>5234</v>
      </c>
      <c r="C931" s="24" t="s">
        <v>2</v>
      </c>
      <c r="D931" s="24" t="s">
        <v>62</v>
      </c>
      <c r="E931" s="76"/>
      <c r="F931" s="78"/>
      <c r="G931" s="78"/>
      <c r="H931" s="78"/>
      <c r="I931" s="78"/>
      <c r="J931" s="78"/>
      <c r="K931" s="98"/>
      <c r="L931" s="81" t="str">
        <f t="shared" ref="L931:T931" si="33">INDEX(ObjData,MATCH($B931&amp;"-"&amp;$C931&amp;"-"&amp;$D931,ObjIDs,0),MATCH(L$2,ObjFields,0))</f>
        <v>ICPL</v>
      </c>
      <c r="M931" s="82">
        <f t="shared" ca="1" si="33"/>
        <v>42276</v>
      </c>
      <c r="N931" s="81" t="b">
        <f t="shared" si="33"/>
        <v>0</v>
      </c>
      <c r="O931" s="81" t="str">
        <f t="shared" si="33"/>
        <v>NAME</v>
      </c>
      <c r="P931" s="81" t="str">
        <f t="shared" si="33"/>
        <v>LAST_UPDATE_DT</v>
      </c>
      <c r="Q931" s="81" t="str">
        <f t="shared" si="33"/>
        <v>LAST_UPDATE</v>
      </c>
      <c r="R931" s="81" t="str">
        <f t="shared" si="33"/>
        <v>PX_LAST</v>
      </c>
      <c r="S931" s="81" t="str">
        <f t="shared" si="33"/>
        <v>PX_BID</v>
      </c>
      <c r="T931" s="81" t="str">
        <f t="shared" si="33"/>
        <v>PX_ASK</v>
      </c>
      <c r="V931" s="128"/>
      <c r="W931" s="104" t="s">
        <v>1055</v>
      </c>
      <c r="X931" s="105">
        <v>42276</v>
      </c>
      <c r="Y931" s="104" t="b">
        <v>0</v>
      </c>
      <c r="Z931" s="104" t="s">
        <v>289</v>
      </c>
      <c r="AA931" s="104" t="s">
        <v>291</v>
      </c>
      <c r="AB931" s="104" t="s">
        <v>292</v>
      </c>
      <c r="AC931" s="104" t="s">
        <v>56</v>
      </c>
      <c r="AD931" s="104" t="s">
        <v>5228</v>
      </c>
      <c r="AE931" s="104" t="s">
        <v>5229</v>
      </c>
    </row>
    <row r="932" spans="2:31" outlineLevel="1">
      <c r="B932" s="24" t="s">
        <v>5234</v>
      </c>
      <c r="C932" s="24" t="s">
        <v>2</v>
      </c>
      <c r="D932" s="24" t="s">
        <v>62</v>
      </c>
      <c r="E932" s="24" t="s">
        <v>41</v>
      </c>
      <c r="F932" s="24" t="s">
        <v>209</v>
      </c>
      <c r="G932" s="24">
        <v>0</v>
      </c>
      <c r="H932" s="24" t="s">
        <v>2796</v>
      </c>
      <c r="I932" s="24" t="s">
        <v>3457</v>
      </c>
      <c r="J932" s="24" t="s">
        <v>73</v>
      </c>
      <c r="K932" s="72" t="str">
        <f>I932&amp;" "&amp;L932&amp;" "&amp;J932</f>
        <v>USSN0A1 ICPL Curncy</v>
      </c>
      <c r="L932" s="25" t="str">
        <f>L$931</f>
        <v>ICPL</v>
      </c>
      <c r="M932" s="26">
        <f ca="1">M$931</f>
        <v>42276</v>
      </c>
      <c r="N932" s="25" t="b">
        <f>N$931</f>
        <v>0</v>
      </c>
      <c r="O932" s="84" t="str">
        <f>IF($N932,_xll.BDP($K932,O$931),"[DISABLED]")</f>
        <v>[DISABLED]</v>
      </c>
      <c r="P932" s="84" t="str">
        <f>IF($N932,_xll.BDP($K932,P$931),"[DISABLED]")</f>
        <v>[DISABLED]</v>
      </c>
      <c r="Q932" s="84" t="str">
        <f>IF($N932,_xll.BDP($K932,Q$931),"[DISABLED]")</f>
        <v>[DISABLED]</v>
      </c>
      <c r="R932" s="84" t="str">
        <f>IF($N932,_xll.BDH($K932,R$931,$M932),"[DISABLED]")</f>
        <v>[DISABLED]</v>
      </c>
      <c r="S932" s="84" t="str">
        <f>IF($N932,_xll.BDH($K932,S$931,$M932),"[DISABLED]")</f>
        <v>[DISABLED]</v>
      </c>
      <c r="T932" s="84" t="str">
        <f>IF($N932,_xll.BDH($K932,T$931,$M932),"[DISABLED]")</f>
        <v>[DISABLED]</v>
      </c>
      <c r="V932" s="106" t="s">
        <v>9476</v>
      </c>
      <c r="W932" s="107" t="s">
        <v>1055</v>
      </c>
      <c r="X932" s="108">
        <v>42276</v>
      </c>
      <c r="Y932" s="107" t="b">
        <v>0</v>
      </c>
      <c r="Z932" s="107" t="s">
        <v>5237</v>
      </c>
      <c r="AA932" s="107" t="s">
        <v>5237</v>
      </c>
      <c r="AB932" s="107" t="s">
        <v>5237</v>
      </c>
      <c r="AC932" s="107" t="s">
        <v>5237</v>
      </c>
      <c r="AD932" s="107" t="s">
        <v>5237</v>
      </c>
      <c r="AE932" s="107" t="s">
        <v>5237</v>
      </c>
    </row>
    <row r="933" spans="2:31" outlineLevel="1">
      <c r="B933" s="24" t="s">
        <v>5234</v>
      </c>
      <c r="C933" s="24" t="s">
        <v>2</v>
      </c>
      <c r="D933" s="24" t="s">
        <v>62</v>
      </c>
      <c r="E933" s="24" t="s">
        <v>41</v>
      </c>
      <c r="F933" s="24" t="s">
        <v>210</v>
      </c>
      <c r="G933" s="24">
        <v>0</v>
      </c>
      <c r="H933" s="24" t="s">
        <v>2796</v>
      </c>
      <c r="I933" s="24" t="s">
        <v>3458</v>
      </c>
      <c r="J933" s="24" t="s">
        <v>73</v>
      </c>
      <c r="K933" s="72" t="str">
        <f t="shared" ref="K933:K996" si="34">I933&amp;" "&amp;L933&amp;" "&amp;J933</f>
        <v>USSN0B1 ICPL Curncy</v>
      </c>
      <c r="L933" s="25" t="str">
        <f t="shared" ref="L933:N996" si="35">L$931</f>
        <v>ICPL</v>
      </c>
      <c r="M933" s="26">
        <f t="shared" ca="1" si="35"/>
        <v>42276</v>
      </c>
      <c r="N933" s="25" t="b">
        <f t="shared" si="35"/>
        <v>0</v>
      </c>
      <c r="O933" s="84" t="str">
        <f>IF($N933,_xll.BDP($K933,O$931),"[DISABLED]")</f>
        <v>[DISABLED]</v>
      </c>
      <c r="P933" s="84" t="str">
        <f>IF($N933,_xll.BDP($K933,P$931),"[DISABLED]")</f>
        <v>[DISABLED]</v>
      </c>
      <c r="Q933" s="84" t="str">
        <f>IF($N933,_xll.BDP($K933,Q$931),"[DISABLED]")</f>
        <v>[DISABLED]</v>
      </c>
      <c r="R933" s="84" t="str">
        <f>IF($N933,_xll.BDH($K933,R$931,$M933),"[DISABLED]")</f>
        <v>[DISABLED]</v>
      </c>
      <c r="S933" s="84" t="str">
        <f>IF($N933,_xll.BDH($K933,S$931,$M933),"[DISABLED]")</f>
        <v>[DISABLED]</v>
      </c>
      <c r="T933" s="84" t="str">
        <f>IF($N933,_xll.BDH($K933,T$931,$M933),"[DISABLED]")</f>
        <v>[DISABLED]</v>
      </c>
      <c r="V933" s="106" t="s">
        <v>9477</v>
      </c>
      <c r="W933" s="107" t="s">
        <v>1055</v>
      </c>
      <c r="X933" s="108">
        <v>42276</v>
      </c>
      <c r="Y933" s="107" t="b">
        <v>0</v>
      </c>
      <c r="Z933" s="107" t="s">
        <v>5237</v>
      </c>
      <c r="AA933" s="107" t="s">
        <v>5237</v>
      </c>
      <c r="AB933" s="107" t="s">
        <v>5237</v>
      </c>
      <c r="AC933" s="107" t="s">
        <v>5237</v>
      </c>
      <c r="AD933" s="107" t="s">
        <v>5237</v>
      </c>
      <c r="AE933" s="107" t="s">
        <v>5237</v>
      </c>
    </row>
    <row r="934" spans="2:31" outlineLevel="1">
      <c r="B934" s="24" t="s">
        <v>5234</v>
      </c>
      <c r="C934" s="24" t="s">
        <v>2</v>
      </c>
      <c r="D934" s="24" t="s">
        <v>62</v>
      </c>
      <c r="E934" s="24" t="s">
        <v>41</v>
      </c>
      <c r="F934" s="24" t="s">
        <v>54</v>
      </c>
      <c r="G934" s="24">
        <v>0</v>
      </c>
      <c r="H934" s="24" t="s">
        <v>2796</v>
      </c>
      <c r="I934" s="24" t="s">
        <v>3459</v>
      </c>
      <c r="J934" s="24" t="s">
        <v>73</v>
      </c>
      <c r="K934" s="72" t="str">
        <f t="shared" si="34"/>
        <v>USSN0C1 ICPL Curncy</v>
      </c>
      <c r="L934" s="25" t="str">
        <f t="shared" si="35"/>
        <v>ICPL</v>
      </c>
      <c r="M934" s="26">
        <f t="shared" ca="1" si="35"/>
        <v>42276</v>
      </c>
      <c r="N934" s="25" t="b">
        <f t="shared" si="35"/>
        <v>0</v>
      </c>
      <c r="O934" s="84" t="str">
        <f>IF($N934,_xll.BDP($K934,O$931),"[DISABLED]")</f>
        <v>[DISABLED]</v>
      </c>
      <c r="P934" s="84" t="str">
        <f>IF($N934,_xll.BDP($K934,P$931),"[DISABLED]")</f>
        <v>[DISABLED]</v>
      </c>
      <c r="Q934" s="84" t="str">
        <f>IF($N934,_xll.BDP($K934,Q$931),"[DISABLED]")</f>
        <v>[DISABLED]</v>
      </c>
      <c r="R934" s="84" t="str">
        <f>IF($N934,_xll.BDH($K934,R$931,$M934),"[DISABLED]")</f>
        <v>[DISABLED]</v>
      </c>
      <c r="S934" s="84" t="str">
        <f>IF($N934,_xll.BDH($K934,S$931,$M934),"[DISABLED]")</f>
        <v>[DISABLED]</v>
      </c>
      <c r="T934" s="84" t="str">
        <f>IF($N934,_xll.BDH($K934,T$931,$M934),"[DISABLED]")</f>
        <v>[DISABLED]</v>
      </c>
      <c r="V934" s="106" t="s">
        <v>9478</v>
      </c>
      <c r="W934" s="107" t="s">
        <v>1055</v>
      </c>
      <c r="X934" s="108">
        <v>42276</v>
      </c>
      <c r="Y934" s="107" t="b">
        <v>0</v>
      </c>
      <c r="Z934" s="107" t="s">
        <v>5237</v>
      </c>
      <c r="AA934" s="107" t="s">
        <v>5237</v>
      </c>
      <c r="AB934" s="107" t="s">
        <v>5237</v>
      </c>
      <c r="AC934" s="107" t="s">
        <v>5237</v>
      </c>
      <c r="AD934" s="107" t="s">
        <v>5237</v>
      </c>
      <c r="AE934" s="107" t="s">
        <v>5237</v>
      </c>
    </row>
    <row r="935" spans="2:31" outlineLevel="1">
      <c r="B935" s="24" t="s">
        <v>5234</v>
      </c>
      <c r="C935" s="24" t="s">
        <v>2</v>
      </c>
      <c r="D935" s="24" t="s">
        <v>62</v>
      </c>
      <c r="E935" s="24" t="s">
        <v>41</v>
      </c>
      <c r="F935" s="24" t="s">
        <v>58</v>
      </c>
      <c r="G935" s="24">
        <v>0</v>
      </c>
      <c r="H935" s="24" t="s">
        <v>2796</v>
      </c>
      <c r="I935" s="24" t="s">
        <v>3460</v>
      </c>
      <c r="J935" s="24" t="s">
        <v>73</v>
      </c>
      <c r="K935" s="72" t="str">
        <f t="shared" si="34"/>
        <v>USSN0F1 ICPL Curncy</v>
      </c>
      <c r="L935" s="25" t="str">
        <f t="shared" si="35"/>
        <v>ICPL</v>
      </c>
      <c r="M935" s="26">
        <f t="shared" ca="1" si="35"/>
        <v>42276</v>
      </c>
      <c r="N935" s="25" t="b">
        <f t="shared" si="35"/>
        <v>0</v>
      </c>
      <c r="O935" s="84" t="str">
        <f>IF($N935,_xll.BDP($K935,O$931),"[DISABLED]")</f>
        <v>[DISABLED]</v>
      </c>
      <c r="P935" s="84" t="str">
        <f>IF($N935,_xll.BDP($K935,P$931),"[DISABLED]")</f>
        <v>[DISABLED]</v>
      </c>
      <c r="Q935" s="84" t="str">
        <f>IF($N935,_xll.BDP($K935,Q$931),"[DISABLED]")</f>
        <v>[DISABLED]</v>
      </c>
      <c r="R935" s="84" t="str">
        <f>IF($N935,_xll.BDH($K935,R$931,$M935),"[DISABLED]")</f>
        <v>[DISABLED]</v>
      </c>
      <c r="S935" s="84" t="str">
        <f>IF($N935,_xll.BDH($K935,S$931,$M935),"[DISABLED]")</f>
        <v>[DISABLED]</v>
      </c>
      <c r="T935" s="84" t="str">
        <f>IF($N935,_xll.BDH($K935,T$931,$M935),"[DISABLED]")</f>
        <v>[DISABLED]</v>
      </c>
      <c r="V935" s="106" t="s">
        <v>9479</v>
      </c>
      <c r="W935" s="107" t="s">
        <v>1055</v>
      </c>
      <c r="X935" s="108">
        <v>42276</v>
      </c>
      <c r="Y935" s="107" t="b">
        <v>0</v>
      </c>
      <c r="Z935" s="107" t="s">
        <v>5237</v>
      </c>
      <c r="AA935" s="107" t="s">
        <v>5237</v>
      </c>
      <c r="AB935" s="107" t="s">
        <v>5237</v>
      </c>
      <c r="AC935" s="107" t="s">
        <v>5237</v>
      </c>
      <c r="AD935" s="107" t="s">
        <v>5237</v>
      </c>
      <c r="AE935" s="107" t="s">
        <v>5237</v>
      </c>
    </row>
    <row r="936" spans="2:31" outlineLevel="1">
      <c r="B936" s="24" t="s">
        <v>5234</v>
      </c>
      <c r="C936" s="24" t="s">
        <v>2</v>
      </c>
      <c r="D936" s="24" t="s">
        <v>62</v>
      </c>
      <c r="E936" s="24" t="s">
        <v>41</v>
      </c>
      <c r="F936" s="24" t="s">
        <v>71</v>
      </c>
      <c r="G936" s="24">
        <v>0</v>
      </c>
      <c r="H936" s="24" t="s">
        <v>2796</v>
      </c>
      <c r="I936" s="24" t="s">
        <v>3461</v>
      </c>
      <c r="J936" s="24" t="s">
        <v>73</v>
      </c>
      <c r="K936" s="72" t="str">
        <f t="shared" si="34"/>
        <v>USSN0I1 ICPL Curncy</v>
      </c>
      <c r="L936" s="25" t="str">
        <f t="shared" si="35"/>
        <v>ICPL</v>
      </c>
      <c r="M936" s="26">
        <f t="shared" ca="1" si="35"/>
        <v>42276</v>
      </c>
      <c r="N936" s="25" t="b">
        <f t="shared" si="35"/>
        <v>0</v>
      </c>
      <c r="O936" s="84" t="str">
        <f>IF($N936,_xll.BDP($K936,O$931),"[DISABLED]")</f>
        <v>[DISABLED]</v>
      </c>
      <c r="P936" s="84" t="str">
        <f>IF($N936,_xll.BDP($K936,P$931),"[DISABLED]")</f>
        <v>[DISABLED]</v>
      </c>
      <c r="Q936" s="84" t="str">
        <f>IF($N936,_xll.BDP($K936,Q$931),"[DISABLED]")</f>
        <v>[DISABLED]</v>
      </c>
      <c r="R936" s="84" t="str">
        <f>IF($N936,_xll.BDH($K936,R$931,$M936),"[DISABLED]")</f>
        <v>[DISABLED]</v>
      </c>
      <c r="S936" s="84" t="str">
        <f>IF($N936,_xll.BDH($K936,S$931,$M936),"[DISABLED]")</f>
        <v>[DISABLED]</v>
      </c>
      <c r="T936" s="84" t="str">
        <f>IF($N936,_xll.BDH($K936,T$931,$M936),"[DISABLED]")</f>
        <v>[DISABLED]</v>
      </c>
      <c r="V936" s="106" t="s">
        <v>9480</v>
      </c>
      <c r="W936" s="107" t="s">
        <v>1055</v>
      </c>
      <c r="X936" s="108">
        <v>42276</v>
      </c>
      <c r="Y936" s="107" t="b">
        <v>0</v>
      </c>
      <c r="Z936" s="107" t="s">
        <v>5237</v>
      </c>
      <c r="AA936" s="107" t="s">
        <v>5237</v>
      </c>
      <c r="AB936" s="107" t="s">
        <v>5237</v>
      </c>
      <c r="AC936" s="107" t="s">
        <v>5237</v>
      </c>
      <c r="AD936" s="107" t="s">
        <v>5237</v>
      </c>
      <c r="AE936" s="107" t="s">
        <v>5237</v>
      </c>
    </row>
    <row r="937" spans="2:31" outlineLevel="1">
      <c r="B937" s="24" t="s">
        <v>5234</v>
      </c>
      <c r="C937" s="24" t="s">
        <v>2</v>
      </c>
      <c r="D937" s="24" t="s">
        <v>62</v>
      </c>
      <c r="E937" s="24" t="s">
        <v>41</v>
      </c>
      <c r="F937" s="24" t="s">
        <v>41</v>
      </c>
      <c r="G937" s="24">
        <v>0</v>
      </c>
      <c r="H937" s="24" t="s">
        <v>2796</v>
      </c>
      <c r="I937" s="24" t="s">
        <v>3462</v>
      </c>
      <c r="J937" s="24" t="s">
        <v>73</v>
      </c>
      <c r="K937" s="72" t="str">
        <f t="shared" si="34"/>
        <v>USSN011 ICPL Curncy</v>
      </c>
      <c r="L937" s="25" t="str">
        <f t="shared" si="35"/>
        <v>ICPL</v>
      </c>
      <c r="M937" s="26">
        <f t="shared" ca="1" si="35"/>
        <v>42276</v>
      </c>
      <c r="N937" s="25" t="b">
        <f t="shared" si="35"/>
        <v>0</v>
      </c>
      <c r="O937" s="84" t="str">
        <f>IF($N937,_xll.BDP($K937,O$931),"[DISABLED]")</f>
        <v>[DISABLED]</v>
      </c>
      <c r="P937" s="84" t="str">
        <f>IF($N937,_xll.BDP($K937,P$931),"[DISABLED]")</f>
        <v>[DISABLED]</v>
      </c>
      <c r="Q937" s="84" t="str">
        <f>IF($N937,_xll.BDP($K937,Q$931),"[DISABLED]")</f>
        <v>[DISABLED]</v>
      </c>
      <c r="R937" s="84" t="str">
        <f>IF($N937,_xll.BDH($K937,R$931,$M937),"[DISABLED]")</f>
        <v>[DISABLED]</v>
      </c>
      <c r="S937" s="84" t="str">
        <f>IF($N937,_xll.BDH($K937,S$931,$M937),"[DISABLED]")</f>
        <v>[DISABLED]</v>
      </c>
      <c r="T937" s="84" t="str">
        <f>IF($N937,_xll.BDH($K937,T$931,$M937),"[DISABLED]")</f>
        <v>[DISABLED]</v>
      </c>
      <c r="V937" s="106" t="s">
        <v>9481</v>
      </c>
      <c r="W937" s="107" t="s">
        <v>1055</v>
      </c>
      <c r="X937" s="108">
        <v>42276</v>
      </c>
      <c r="Y937" s="107" t="b">
        <v>0</v>
      </c>
      <c r="Z937" s="107" t="s">
        <v>5237</v>
      </c>
      <c r="AA937" s="107" t="s">
        <v>5237</v>
      </c>
      <c r="AB937" s="107" t="s">
        <v>5237</v>
      </c>
      <c r="AC937" s="107" t="s">
        <v>5237</v>
      </c>
      <c r="AD937" s="107" t="s">
        <v>5237</v>
      </c>
      <c r="AE937" s="107" t="s">
        <v>5237</v>
      </c>
    </row>
    <row r="938" spans="2:31" outlineLevel="1">
      <c r="B938" s="24" t="s">
        <v>5234</v>
      </c>
      <c r="C938" s="24" t="s">
        <v>2</v>
      </c>
      <c r="D938" s="24" t="s">
        <v>62</v>
      </c>
      <c r="E938" s="24" t="s">
        <v>41</v>
      </c>
      <c r="F938" s="24" t="s">
        <v>146</v>
      </c>
      <c r="G938" s="24">
        <v>0</v>
      </c>
      <c r="H938" s="24" t="s">
        <v>2796</v>
      </c>
      <c r="I938" s="24" t="s">
        <v>3463</v>
      </c>
      <c r="J938" s="24" t="s">
        <v>73</v>
      </c>
      <c r="K938" s="72" t="str">
        <f t="shared" si="34"/>
        <v>USSN1F1 ICPL Curncy</v>
      </c>
      <c r="L938" s="25" t="str">
        <f t="shared" si="35"/>
        <v>ICPL</v>
      </c>
      <c r="M938" s="26">
        <f t="shared" ca="1" si="35"/>
        <v>42276</v>
      </c>
      <c r="N938" s="25" t="b">
        <f t="shared" si="35"/>
        <v>0</v>
      </c>
      <c r="O938" s="84" t="str">
        <f>IF($N938,_xll.BDP($K938,O$931),"[DISABLED]")</f>
        <v>[DISABLED]</v>
      </c>
      <c r="P938" s="84" t="str">
        <f>IF($N938,_xll.BDP($K938,P$931),"[DISABLED]")</f>
        <v>[DISABLED]</v>
      </c>
      <c r="Q938" s="84" t="str">
        <f>IF($N938,_xll.BDP($K938,Q$931),"[DISABLED]")</f>
        <v>[DISABLED]</v>
      </c>
      <c r="R938" s="84" t="str">
        <f>IF($N938,_xll.BDH($K938,R$931,$M938),"[DISABLED]")</f>
        <v>[DISABLED]</v>
      </c>
      <c r="S938" s="84" t="str">
        <f>IF($N938,_xll.BDH($K938,S$931,$M938),"[DISABLED]")</f>
        <v>[DISABLED]</v>
      </c>
      <c r="T938" s="84" t="str">
        <f>IF($N938,_xll.BDH($K938,T$931,$M938),"[DISABLED]")</f>
        <v>[DISABLED]</v>
      </c>
      <c r="V938" s="106" t="s">
        <v>9482</v>
      </c>
      <c r="W938" s="107" t="s">
        <v>1055</v>
      </c>
      <c r="X938" s="108">
        <v>42276</v>
      </c>
      <c r="Y938" s="107" t="b">
        <v>0</v>
      </c>
      <c r="Z938" s="107" t="s">
        <v>5237</v>
      </c>
      <c r="AA938" s="107" t="s">
        <v>5237</v>
      </c>
      <c r="AB938" s="107" t="s">
        <v>5237</v>
      </c>
      <c r="AC938" s="107" t="s">
        <v>5237</v>
      </c>
      <c r="AD938" s="107" t="s">
        <v>5237</v>
      </c>
      <c r="AE938" s="107" t="s">
        <v>5237</v>
      </c>
    </row>
    <row r="939" spans="2:31" outlineLevel="1">
      <c r="B939" s="24" t="s">
        <v>5234</v>
      </c>
      <c r="C939" s="24" t="s">
        <v>2</v>
      </c>
      <c r="D939" s="24" t="s">
        <v>62</v>
      </c>
      <c r="E939" s="24" t="s">
        <v>41</v>
      </c>
      <c r="F939" s="24" t="s">
        <v>42</v>
      </c>
      <c r="G939" s="24">
        <v>0</v>
      </c>
      <c r="H939" s="24" t="s">
        <v>2796</v>
      </c>
      <c r="I939" s="24" t="s">
        <v>3464</v>
      </c>
      <c r="J939" s="24" t="s">
        <v>73</v>
      </c>
      <c r="K939" s="72" t="str">
        <f t="shared" si="34"/>
        <v>USSN021 ICPL Curncy</v>
      </c>
      <c r="L939" s="25" t="str">
        <f t="shared" si="35"/>
        <v>ICPL</v>
      </c>
      <c r="M939" s="26">
        <f t="shared" ca="1" si="35"/>
        <v>42276</v>
      </c>
      <c r="N939" s="25" t="b">
        <f t="shared" si="35"/>
        <v>0</v>
      </c>
      <c r="O939" s="84" t="str">
        <f>IF($N939,_xll.BDP($K939,O$931),"[DISABLED]")</f>
        <v>[DISABLED]</v>
      </c>
      <c r="P939" s="84" t="str">
        <f>IF($N939,_xll.BDP($K939,P$931),"[DISABLED]")</f>
        <v>[DISABLED]</v>
      </c>
      <c r="Q939" s="84" t="str">
        <f>IF($N939,_xll.BDP($K939,Q$931),"[DISABLED]")</f>
        <v>[DISABLED]</v>
      </c>
      <c r="R939" s="84" t="str">
        <f>IF($N939,_xll.BDH($K939,R$931,$M939),"[DISABLED]")</f>
        <v>[DISABLED]</v>
      </c>
      <c r="S939" s="84" t="str">
        <f>IF($N939,_xll.BDH($K939,S$931,$M939),"[DISABLED]")</f>
        <v>[DISABLED]</v>
      </c>
      <c r="T939" s="84" t="str">
        <f>IF($N939,_xll.BDH($K939,T$931,$M939),"[DISABLED]")</f>
        <v>[DISABLED]</v>
      </c>
      <c r="V939" s="106" t="s">
        <v>9483</v>
      </c>
      <c r="W939" s="107" t="s">
        <v>1055</v>
      </c>
      <c r="X939" s="108">
        <v>42276</v>
      </c>
      <c r="Y939" s="107" t="b">
        <v>0</v>
      </c>
      <c r="Z939" s="107" t="s">
        <v>5237</v>
      </c>
      <c r="AA939" s="107" t="s">
        <v>5237</v>
      </c>
      <c r="AB939" s="107" t="s">
        <v>5237</v>
      </c>
      <c r="AC939" s="107" t="s">
        <v>5237</v>
      </c>
      <c r="AD939" s="107" t="s">
        <v>5237</v>
      </c>
      <c r="AE939" s="107" t="s">
        <v>5237</v>
      </c>
    </row>
    <row r="940" spans="2:31" outlineLevel="1">
      <c r="B940" s="24" t="s">
        <v>5234</v>
      </c>
      <c r="C940" s="24" t="s">
        <v>2</v>
      </c>
      <c r="D940" s="24" t="s">
        <v>62</v>
      </c>
      <c r="E940" s="24" t="s">
        <v>41</v>
      </c>
      <c r="F940" s="24" t="s">
        <v>43</v>
      </c>
      <c r="G940" s="24">
        <v>0</v>
      </c>
      <c r="H940" s="24" t="s">
        <v>2796</v>
      </c>
      <c r="I940" s="24" t="s">
        <v>3465</v>
      </c>
      <c r="J940" s="24" t="s">
        <v>73</v>
      </c>
      <c r="K940" s="72" t="str">
        <f t="shared" si="34"/>
        <v>USSN031 ICPL Curncy</v>
      </c>
      <c r="L940" s="25" t="str">
        <f t="shared" si="35"/>
        <v>ICPL</v>
      </c>
      <c r="M940" s="26">
        <f t="shared" ca="1" si="35"/>
        <v>42276</v>
      </c>
      <c r="N940" s="25" t="b">
        <f t="shared" si="35"/>
        <v>0</v>
      </c>
      <c r="O940" s="84" t="str">
        <f>IF($N940,_xll.BDP($K940,O$931),"[DISABLED]")</f>
        <v>[DISABLED]</v>
      </c>
      <c r="P940" s="84" t="str">
        <f>IF($N940,_xll.BDP($K940,P$931),"[DISABLED]")</f>
        <v>[DISABLED]</v>
      </c>
      <c r="Q940" s="84" t="str">
        <f>IF($N940,_xll.BDP($K940,Q$931),"[DISABLED]")</f>
        <v>[DISABLED]</v>
      </c>
      <c r="R940" s="84" t="str">
        <f>IF($N940,_xll.BDH($K940,R$931,$M940),"[DISABLED]")</f>
        <v>[DISABLED]</v>
      </c>
      <c r="S940" s="84" t="str">
        <f>IF($N940,_xll.BDH($K940,S$931,$M940),"[DISABLED]")</f>
        <v>[DISABLED]</v>
      </c>
      <c r="T940" s="84" t="str">
        <f>IF($N940,_xll.BDH($K940,T$931,$M940),"[DISABLED]")</f>
        <v>[DISABLED]</v>
      </c>
      <c r="V940" s="106" t="s">
        <v>9484</v>
      </c>
      <c r="W940" s="107" t="s">
        <v>1055</v>
      </c>
      <c r="X940" s="108">
        <v>42276</v>
      </c>
      <c r="Y940" s="107" t="b">
        <v>0</v>
      </c>
      <c r="Z940" s="107" t="s">
        <v>5237</v>
      </c>
      <c r="AA940" s="107" t="s">
        <v>5237</v>
      </c>
      <c r="AB940" s="107" t="s">
        <v>5237</v>
      </c>
      <c r="AC940" s="107" t="s">
        <v>5237</v>
      </c>
      <c r="AD940" s="107" t="s">
        <v>5237</v>
      </c>
      <c r="AE940" s="107" t="s">
        <v>5237</v>
      </c>
    </row>
    <row r="941" spans="2:31" outlineLevel="1">
      <c r="B941" s="24" t="s">
        <v>5234</v>
      </c>
      <c r="C941" s="24" t="s">
        <v>2</v>
      </c>
      <c r="D941" s="24" t="s">
        <v>62</v>
      </c>
      <c r="E941" s="24" t="s">
        <v>41</v>
      </c>
      <c r="F941" s="24" t="s">
        <v>152</v>
      </c>
      <c r="G941" s="24">
        <v>0</v>
      </c>
      <c r="H941" s="24" t="s">
        <v>2796</v>
      </c>
      <c r="I941" s="24" t="s">
        <v>3466</v>
      </c>
      <c r="J941" s="24" t="s">
        <v>73</v>
      </c>
      <c r="K941" s="72" t="str">
        <f t="shared" si="34"/>
        <v>USSN041 ICPL Curncy</v>
      </c>
      <c r="L941" s="25" t="str">
        <f t="shared" si="35"/>
        <v>ICPL</v>
      </c>
      <c r="M941" s="26">
        <f t="shared" ca="1" si="35"/>
        <v>42276</v>
      </c>
      <c r="N941" s="25" t="b">
        <f t="shared" si="35"/>
        <v>0</v>
      </c>
      <c r="O941" s="84" t="str">
        <f>IF($N941,_xll.BDP($K941,O$931),"[DISABLED]")</f>
        <v>[DISABLED]</v>
      </c>
      <c r="P941" s="84" t="str">
        <f>IF($N941,_xll.BDP($K941,P$931),"[DISABLED]")</f>
        <v>[DISABLED]</v>
      </c>
      <c r="Q941" s="84" t="str">
        <f>IF($N941,_xll.BDP($K941,Q$931),"[DISABLED]")</f>
        <v>[DISABLED]</v>
      </c>
      <c r="R941" s="84" t="str">
        <f>IF($N941,_xll.BDH($K941,R$931,$M941),"[DISABLED]")</f>
        <v>[DISABLED]</v>
      </c>
      <c r="S941" s="84" t="str">
        <f>IF($N941,_xll.BDH($K941,S$931,$M941),"[DISABLED]")</f>
        <v>[DISABLED]</v>
      </c>
      <c r="T941" s="84" t="str">
        <f>IF($N941,_xll.BDH($K941,T$931,$M941),"[DISABLED]")</f>
        <v>[DISABLED]</v>
      </c>
      <c r="V941" s="106" t="s">
        <v>9485</v>
      </c>
      <c r="W941" s="107" t="s">
        <v>1055</v>
      </c>
      <c r="X941" s="108">
        <v>42276</v>
      </c>
      <c r="Y941" s="107" t="b">
        <v>0</v>
      </c>
      <c r="Z941" s="107" t="s">
        <v>5237</v>
      </c>
      <c r="AA941" s="107" t="s">
        <v>5237</v>
      </c>
      <c r="AB941" s="107" t="s">
        <v>5237</v>
      </c>
      <c r="AC941" s="107" t="s">
        <v>5237</v>
      </c>
      <c r="AD941" s="107" t="s">
        <v>5237</v>
      </c>
      <c r="AE941" s="107" t="s">
        <v>5237</v>
      </c>
    </row>
    <row r="942" spans="2:31" outlineLevel="1">
      <c r="B942" s="24" t="s">
        <v>5234</v>
      </c>
      <c r="C942" s="24" t="s">
        <v>2</v>
      </c>
      <c r="D942" s="24" t="s">
        <v>62</v>
      </c>
      <c r="E942" s="24" t="s">
        <v>41</v>
      </c>
      <c r="F942" s="24" t="s">
        <v>44</v>
      </c>
      <c r="G942" s="24">
        <v>0</v>
      </c>
      <c r="H942" s="24" t="s">
        <v>2796</v>
      </c>
      <c r="I942" s="24" t="s">
        <v>3467</v>
      </c>
      <c r="J942" s="24" t="s">
        <v>73</v>
      </c>
      <c r="K942" s="72" t="str">
        <f t="shared" si="34"/>
        <v>USSN051 ICPL Curncy</v>
      </c>
      <c r="L942" s="25" t="str">
        <f t="shared" si="35"/>
        <v>ICPL</v>
      </c>
      <c r="M942" s="26">
        <f t="shared" ca="1" si="35"/>
        <v>42276</v>
      </c>
      <c r="N942" s="25" t="b">
        <f t="shared" si="35"/>
        <v>0</v>
      </c>
      <c r="O942" s="84" t="str">
        <f>IF($N942,_xll.BDP($K942,O$931),"[DISABLED]")</f>
        <v>[DISABLED]</v>
      </c>
      <c r="P942" s="84" t="str">
        <f>IF($N942,_xll.BDP($K942,P$931),"[DISABLED]")</f>
        <v>[DISABLED]</v>
      </c>
      <c r="Q942" s="84" t="str">
        <f>IF($N942,_xll.BDP($K942,Q$931),"[DISABLED]")</f>
        <v>[DISABLED]</v>
      </c>
      <c r="R942" s="84" t="str">
        <f>IF($N942,_xll.BDH($K942,R$931,$M942),"[DISABLED]")</f>
        <v>[DISABLED]</v>
      </c>
      <c r="S942" s="84" t="str">
        <f>IF($N942,_xll.BDH($K942,S$931,$M942),"[DISABLED]")</f>
        <v>[DISABLED]</v>
      </c>
      <c r="T942" s="84" t="str">
        <f>IF($N942,_xll.BDH($K942,T$931,$M942),"[DISABLED]")</f>
        <v>[DISABLED]</v>
      </c>
      <c r="V942" s="106" t="s">
        <v>9486</v>
      </c>
      <c r="W942" s="107" t="s">
        <v>1055</v>
      </c>
      <c r="X942" s="108">
        <v>42276</v>
      </c>
      <c r="Y942" s="107" t="b">
        <v>0</v>
      </c>
      <c r="Z942" s="107" t="s">
        <v>5237</v>
      </c>
      <c r="AA942" s="107" t="s">
        <v>5237</v>
      </c>
      <c r="AB942" s="107" t="s">
        <v>5237</v>
      </c>
      <c r="AC942" s="107" t="s">
        <v>5237</v>
      </c>
      <c r="AD942" s="107" t="s">
        <v>5237</v>
      </c>
      <c r="AE942" s="107" t="s">
        <v>5237</v>
      </c>
    </row>
    <row r="943" spans="2:31" outlineLevel="1">
      <c r="B943" s="24" t="s">
        <v>5234</v>
      </c>
      <c r="C943" s="24" t="s">
        <v>2</v>
      </c>
      <c r="D943" s="24" t="s">
        <v>62</v>
      </c>
      <c r="E943" s="24" t="s">
        <v>41</v>
      </c>
      <c r="F943" s="24" t="s">
        <v>45</v>
      </c>
      <c r="G943" s="24">
        <v>0</v>
      </c>
      <c r="H943" s="24" t="s">
        <v>2796</v>
      </c>
      <c r="I943" s="24" t="s">
        <v>3468</v>
      </c>
      <c r="J943" s="24" t="s">
        <v>73</v>
      </c>
      <c r="K943" s="72" t="str">
        <f t="shared" si="34"/>
        <v>USSN071 ICPL Curncy</v>
      </c>
      <c r="L943" s="25" t="str">
        <f t="shared" si="35"/>
        <v>ICPL</v>
      </c>
      <c r="M943" s="26">
        <f t="shared" ca="1" si="35"/>
        <v>42276</v>
      </c>
      <c r="N943" s="25" t="b">
        <f t="shared" si="35"/>
        <v>0</v>
      </c>
      <c r="O943" s="84" t="str">
        <f>IF($N943,_xll.BDP($K943,O$931),"[DISABLED]")</f>
        <v>[DISABLED]</v>
      </c>
      <c r="P943" s="84" t="str">
        <f>IF($N943,_xll.BDP($K943,P$931),"[DISABLED]")</f>
        <v>[DISABLED]</v>
      </c>
      <c r="Q943" s="84" t="str">
        <f>IF($N943,_xll.BDP($K943,Q$931),"[DISABLED]")</f>
        <v>[DISABLED]</v>
      </c>
      <c r="R943" s="84" t="str">
        <f>IF($N943,_xll.BDH($K943,R$931,$M943),"[DISABLED]")</f>
        <v>[DISABLED]</v>
      </c>
      <c r="S943" s="84" t="str">
        <f>IF($N943,_xll.BDH($K943,S$931,$M943),"[DISABLED]")</f>
        <v>[DISABLED]</v>
      </c>
      <c r="T943" s="84" t="str">
        <f>IF($N943,_xll.BDH($K943,T$931,$M943),"[DISABLED]")</f>
        <v>[DISABLED]</v>
      </c>
      <c r="V943" s="106" t="s">
        <v>9487</v>
      </c>
      <c r="W943" s="107" t="s">
        <v>1055</v>
      </c>
      <c r="X943" s="108">
        <v>42276</v>
      </c>
      <c r="Y943" s="107" t="b">
        <v>0</v>
      </c>
      <c r="Z943" s="107" t="s">
        <v>5237</v>
      </c>
      <c r="AA943" s="107" t="s">
        <v>5237</v>
      </c>
      <c r="AB943" s="107" t="s">
        <v>5237</v>
      </c>
      <c r="AC943" s="107" t="s">
        <v>5237</v>
      </c>
      <c r="AD943" s="107" t="s">
        <v>5237</v>
      </c>
      <c r="AE943" s="107" t="s">
        <v>5237</v>
      </c>
    </row>
    <row r="944" spans="2:31" outlineLevel="1">
      <c r="B944" s="24" t="s">
        <v>5234</v>
      </c>
      <c r="C944" s="24" t="s">
        <v>2</v>
      </c>
      <c r="D944" s="24" t="s">
        <v>62</v>
      </c>
      <c r="E944" s="24" t="s">
        <v>41</v>
      </c>
      <c r="F944" s="24" t="s">
        <v>46</v>
      </c>
      <c r="G944" s="24">
        <v>0</v>
      </c>
      <c r="H944" s="24" t="s">
        <v>2796</v>
      </c>
      <c r="I944" s="24" t="s">
        <v>3469</v>
      </c>
      <c r="J944" s="24" t="s">
        <v>73</v>
      </c>
      <c r="K944" s="72" t="str">
        <f t="shared" si="34"/>
        <v>USSN101 ICPL Curncy</v>
      </c>
      <c r="L944" s="25" t="str">
        <f t="shared" si="35"/>
        <v>ICPL</v>
      </c>
      <c r="M944" s="26">
        <f t="shared" ca="1" si="35"/>
        <v>42276</v>
      </c>
      <c r="N944" s="25" t="b">
        <f t="shared" si="35"/>
        <v>0</v>
      </c>
      <c r="O944" s="84" t="str">
        <f>IF($N944,_xll.BDP($K944,O$931),"[DISABLED]")</f>
        <v>[DISABLED]</v>
      </c>
      <c r="P944" s="84" t="str">
        <f>IF($N944,_xll.BDP($K944,P$931),"[DISABLED]")</f>
        <v>[DISABLED]</v>
      </c>
      <c r="Q944" s="84" t="str">
        <f>IF($N944,_xll.BDP($K944,Q$931),"[DISABLED]")</f>
        <v>[DISABLED]</v>
      </c>
      <c r="R944" s="84" t="str">
        <f>IF($N944,_xll.BDH($K944,R$931,$M944),"[DISABLED]")</f>
        <v>[DISABLED]</v>
      </c>
      <c r="S944" s="84" t="str">
        <f>IF($N944,_xll.BDH($K944,S$931,$M944),"[DISABLED]")</f>
        <v>[DISABLED]</v>
      </c>
      <c r="T944" s="84" t="str">
        <f>IF($N944,_xll.BDH($K944,T$931,$M944),"[DISABLED]")</f>
        <v>[DISABLED]</v>
      </c>
      <c r="V944" s="106" t="s">
        <v>9488</v>
      </c>
      <c r="W944" s="107" t="s">
        <v>1055</v>
      </c>
      <c r="X944" s="108">
        <v>42276</v>
      </c>
      <c r="Y944" s="107" t="b">
        <v>0</v>
      </c>
      <c r="Z944" s="107" t="s">
        <v>5237</v>
      </c>
      <c r="AA944" s="107" t="s">
        <v>5237</v>
      </c>
      <c r="AB944" s="107" t="s">
        <v>5237</v>
      </c>
      <c r="AC944" s="107" t="s">
        <v>5237</v>
      </c>
      <c r="AD944" s="107" t="s">
        <v>5237</v>
      </c>
      <c r="AE944" s="107" t="s">
        <v>5237</v>
      </c>
    </row>
    <row r="945" spans="2:31" outlineLevel="1">
      <c r="B945" s="24" t="s">
        <v>5234</v>
      </c>
      <c r="C945" s="24" t="s">
        <v>2</v>
      </c>
      <c r="D945" s="24" t="s">
        <v>62</v>
      </c>
      <c r="E945" s="24" t="s">
        <v>41</v>
      </c>
      <c r="F945" s="24" t="s">
        <v>47</v>
      </c>
      <c r="G945" s="24">
        <v>0</v>
      </c>
      <c r="H945" s="24" t="s">
        <v>2796</v>
      </c>
      <c r="I945" s="24" t="s">
        <v>3470</v>
      </c>
      <c r="J945" s="24" t="s">
        <v>73</v>
      </c>
      <c r="K945" s="72" t="str">
        <f t="shared" si="34"/>
        <v>USSN151 ICPL Curncy</v>
      </c>
      <c r="L945" s="25" t="str">
        <f t="shared" si="35"/>
        <v>ICPL</v>
      </c>
      <c r="M945" s="26">
        <f t="shared" ca="1" si="35"/>
        <v>42276</v>
      </c>
      <c r="N945" s="25" t="b">
        <f t="shared" si="35"/>
        <v>0</v>
      </c>
      <c r="O945" s="84" t="str">
        <f>IF($N945,_xll.BDP($K945,O$931),"[DISABLED]")</f>
        <v>[DISABLED]</v>
      </c>
      <c r="P945" s="84" t="str">
        <f>IF($N945,_xll.BDP($K945,P$931),"[DISABLED]")</f>
        <v>[DISABLED]</v>
      </c>
      <c r="Q945" s="84" t="str">
        <f>IF($N945,_xll.BDP($K945,Q$931),"[DISABLED]")</f>
        <v>[DISABLED]</v>
      </c>
      <c r="R945" s="84" t="str">
        <f>IF($N945,_xll.BDH($K945,R$931,$M945),"[DISABLED]")</f>
        <v>[DISABLED]</v>
      </c>
      <c r="S945" s="84" t="str">
        <f>IF($N945,_xll.BDH($K945,S$931,$M945),"[DISABLED]")</f>
        <v>[DISABLED]</v>
      </c>
      <c r="T945" s="84" t="str">
        <f>IF($N945,_xll.BDH($K945,T$931,$M945),"[DISABLED]")</f>
        <v>[DISABLED]</v>
      </c>
      <c r="V945" s="106" t="s">
        <v>9489</v>
      </c>
      <c r="W945" s="107" t="s">
        <v>1055</v>
      </c>
      <c r="X945" s="108">
        <v>42276</v>
      </c>
      <c r="Y945" s="107" t="b">
        <v>0</v>
      </c>
      <c r="Z945" s="107" t="s">
        <v>5237</v>
      </c>
      <c r="AA945" s="107" t="s">
        <v>5237</v>
      </c>
      <c r="AB945" s="107" t="s">
        <v>5237</v>
      </c>
      <c r="AC945" s="107" t="s">
        <v>5237</v>
      </c>
      <c r="AD945" s="107" t="s">
        <v>5237</v>
      </c>
      <c r="AE945" s="107" t="s">
        <v>5237</v>
      </c>
    </row>
    <row r="946" spans="2:31" outlineLevel="1">
      <c r="B946" s="24" t="s">
        <v>5234</v>
      </c>
      <c r="C946" s="24" t="s">
        <v>2</v>
      </c>
      <c r="D946" s="24" t="s">
        <v>62</v>
      </c>
      <c r="E946" s="24" t="s">
        <v>41</v>
      </c>
      <c r="F946" s="24" t="s">
        <v>48</v>
      </c>
      <c r="G946" s="24">
        <v>0</v>
      </c>
      <c r="H946" s="24" t="s">
        <v>2796</v>
      </c>
      <c r="I946" s="24" t="s">
        <v>3471</v>
      </c>
      <c r="J946" s="24" t="s">
        <v>73</v>
      </c>
      <c r="K946" s="72" t="str">
        <f t="shared" si="34"/>
        <v>USSN201 ICPL Curncy</v>
      </c>
      <c r="L946" s="25" t="str">
        <f t="shared" si="35"/>
        <v>ICPL</v>
      </c>
      <c r="M946" s="26">
        <f t="shared" ca="1" si="35"/>
        <v>42276</v>
      </c>
      <c r="N946" s="25" t="b">
        <f t="shared" si="35"/>
        <v>0</v>
      </c>
      <c r="O946" s="84" t="str">
        <f>IF($N946,_xll.BDP($K946,O$931),"[DISABLED]")</f>
        <v>[DISABLED]</v>
      </c>
      <c r="P946" s="84" t="str">
        <f>IF($N946,_xll.BDP($K946,P$931),"[DISABLED]")</f>
        <v>[DISABLED]</v>
      </c>
      <c r="Q946" s="84" t="str">
        <f>IF($N946,_xll.BDP($K946,Q$931),"[DISABLED]")</f>
        <v>[DISABLED]</v>
      </c>
      <c r="R946" s="84" t="str">
        <f>IF($N946,_xll.BDH($K946,R$931,$M946),"[DISABLED]")</f>
        <v>[DISABLED]</v>
      </c>
      <c r="S946" s="84" t="str">
        <f>IF($N946,_xll.BDH($K946,S$931,$M946),"[DISABLED]")</f>
        <v>[DISABLED]</v>
      </c>
      <c r="T946" s="84" t="str">
        <f>IF($N946,_xll.BDH($K946,T$931,$M946),"[DISABLED]")</f>
        <v>[DISABLED]</v>
      </c>
      <c r="V946" s="106" t="s">
        <v>9490</v>
      </c>
      <c r="W946" s="107" t="s">
        <v>1055</v>
      </c>
      <c r="X946" s="108">
        <v>42276</v>
      </c>
      <c r="Y946" s="107" t="b">
        <v>0</v>
      </c>
      <c r="Z946" s="107" t="s">
        <v>5237</v>
      </c>
      <c r="AA946" s="107" t="s">
        <v>5237</v>
      </c>
      <c r="AB946" s="107" t="s">
        <v>5237</v>
      </c>
      <c r="AC946" s="107" t="s">
        <v>5237</v>
      </c>
      <c r="AD946" s="107" t="s">
        <v>5237</v>
      </c>
      <c r="AE946" s="107" t="s">
        <v>5237</v>
      </c>
    </row>
    <row r="947" spans="2:31" outlineLevel="1">
      <c r="B947" s="24" t="s">
        <v>5234</v>
      </c>
      <c r="C947" s="24" t="s">
        <v>2</v>
      </c>
      <c r="D947" s="24" t="s">
        <v>62</v>
      </c>
      <c r="E947" s="24" t="s">
        <v>42</v>
      </c>
      <c r="F947" s="24" t="s">
        <v>209</v>
      </c>
      <c r="G947" s="24">
        <v>0</v>
      </c>
      <c r="H947" s="24" t="s">
        <v>2796</v>
      </c>
      <c r="I947" s="24" t="s">
        <v>3472</v>
      </c>
      <c r="J947" s="24" t="s">
        <v>73</v>
      </c>
      <c r="K947" s="72" t="str">
        <f t="shared" si="34"/>
        <v>USSN0A2 ICPL Curncy</v>
      </c>
      <c r="L947" s="25" t="str">
        <f t="shared" si="35"/>
        <v>ICPL</v>
      </c>
      <c r="M947" s="26">
        <f t="shared" ca="1" si="35"/>
        <v>42276</v>
      </c>
      <c r="N947" s="25" t="b">
        <f t="shared" si="35"/>
        <v>0</v>
      </c>
      <c r="O947" s="84" t="str">
        <f>IF($N947,_xll.BDP($K947,O$931),"[DISABLED]")</f>
        <v>[DISABLED]</v>
      </c>
      <c r="P947" s="84" t="str">
        <f>IF($N947,_xll.BDP($K947,P$931),"[DISABLED]")</f>
        <v>[DISABLED]</v>
      </c>
      <c r="Q947" s="84" t="str">
        <f>IF($N947,_xll.BDP($K947,Q$931),"[DISABLED]")</f>
        <v>[DISABLED]</v>
      </c>
      <c r="R947" s="84" t="str">
        <f>IF($N947,_xll.BDH($K947,R$931,$M947),"[DISABLED]")</f>
        <v>[DISABLED]</v>
      </c>
      <c r="S947" s="84" t="str">
        <f>IF($N947,_xll.BDH($K947,S$931,$M947),"[DISABLED]")</f>
        <v>[DISABLED]</v>
      </c>
      <c r="T947" s="84" t="str">
        <f>IF($N947,_xll.BDH($K947,T$931,$M947),"[DISABLED]")</f>
        <v>[DISABLED]</v>
      </c>
      <c r="V947" s="106" t="s">
        <v>9491</v>
      </c>
      <c r="W947" s="107" t="s">
        <v>1055</v>
      </c>
      <c r="X947" s="108">
        <v>42276</v>
      </c>
      <c r="Y947" s="107" t="b">
        <v>0</v>
      </c>
      <c r="Z947" s="107" t="s">
        <v>5237</v>
      </c>
      <c r="AA947" s="107" t="s">
        <v>5237</v>
      </c>
      <c r="AB947" s="107" t="s">
        <v>5237</v>
      </c>
      <c r="AC947" s="107" t="s">
        <v>5237</v>
      </c>
      <c r="AD947" s="107" t="s">
        <v>5237</v>
      </c>
      <c r="AE947" s="107" t="s">
        <v>5237</v>
      </c>
    </row>
    <row r="948" spans="2:31" outlineLevel="1">
      <c r="B948" s="24" t="s">
        <v>5234</v>
      </c>
      <c r="C948" s="24" t="s">
        <v>2</v>
      </c>
      <c r="D948" s="24" t="s">
        <v>62</v>
      </c>
      <c r="E948" s="24" t="s">
        <v>42</v>
      </c>
      <c r="F948" s="24" t="s">
        <v>210</v>
      </c>
      <c r="G948" s="24">
        <v>0</v>
      </c>
      <c r="H948" s="24" t="s">
        <v>2796</v>
      </c>
      <c r="I948" s="24" t="s">
        <v>3473</v>
      </c>
      <c r="J948" s="24" t="s">
        <v>73</v>
      </c>
      <c r="K948" s="72" t="str">
        <f t="shared" si="34"/>
        <v>USSN0B2 ICPL Curncy</v>
      </c>
      <c r="L948" s="25" t="str">
        <f t="shared" si="35"/>
        <v>ICPL</v>
      </c>
      <c r="M948" s="26">
        <f t="shared" ca="1" si="35"/>
        <v>42276</v>
      </c>
      <c r="N948" s="25" t="b">
        <f t="shared" si="35"/>
        <v>0</v>
      </c>
      <c r="O948" s="84" t="str">
        <f>IF($N948,_xll.BDP($K948,O$931),"[DISABLED]")</f>
        <v>[DISABLED]</v>
      </c>
      <c r="P948" s="84" t="str">
        <f>IF($N948,_xll.BDP($K948,P$931),"[DISABLED]")</f>
        <v>[DISABLED]</v>
      </c>
      <c r="Q948" s="84" t="str">
        <f>IF($N948,_xll.BDP($K948,Q$931),"[DISABLED]")</f>
        <v>[DISABLED]</v>
      </c>
      <c r="R948" s="84" t="str">
        <f>IF($N948,_xll.BDH($K948,R$931,$M948),"[DISABLED]")</f>
        <v>[DISABLED]</v>
      </c>
      <c r="S948" s="84" t="str">
        <f>IF($N948,_xll.BDH($K948,S$931,$M948),"[DISABLED]")</f>
        <v>[DISABLED]</v>
      </c>
      <c r="T948" s="84" t="str">
        <f>IF($N948,_xll.BDH($K948,T$931,$M948),"[DISABLED]")</f>
        <v>[DISABLED]</v>
      </c>
      <c r="V948" s="106" t="s">
        <v>9492</v>
      </c>
      <c r="W948" s="107" t="s">
        <v>1055</v>
      </c>
      <c r="X948" s="108">
        <v>42276</v>
      </c>
      <c r="Y948" s="107" t="b">
        <v>0</v>
      </c>
      <c r="Z948" s="107" t="s">
        <v>5237</v>
      </c>
      <c r="AA948" s="107" t="s">
        <v>5237</v>
      </c>
      <c r="AB948" s="107" t="s">
        <v>5237</v>
      </c>
      <c r="AC948" s="107" t="s">
        <v>5237</v>
      </c>
      <c r="AD948" s="107" t="s">
        <v>5237</v>
      </c>
      <c r="AE948" s="107" t="s">
        <v>5237</v>
      </c>
    </row>
    <row r="949" spans="2:31" outlineLevel="1">
      <c r="B949" s="24" t="s">
        <v>5234</v>
      </c>
      <c r="C949" s="24" t="s">
        <v>2</v>
      </c>
      <c r="D949" s="24" t="s">
        <v>62</v>
      </c>
      <c r="E949" s="24" t="s">
        <v>42</v>
      </c>
      <c r="F949" s="24" t="s">
        <v>54</v>
      </c>
      <c r="G949" s="24">
        <v>0</v>
      </c>
      <c r="H949" s="24" t="s">
        <v>2796</v>
      </c>
      <c r="I949" s="24" t="s">
        <v>3474</v>
      </c>
      <c r="J949" s="24" t="s">
        <v>73</v>
      </c>
      <c r="K949" s="72" t="str">
        <f t="shared" si="34"/>
        <v>USSN0C2 ICPL Curncy</v>
      </c>
      <c r="L949" s="25" t="str">
        <f t="shared" si="35"/>
        <v>ICPL</v>
      </c>
      <c r="M949" s="26">
        <f t="shared" ca="1" si="35"/>
        <v>42276</v>
      </c>
      <c r="N949" s="25" t="b">
        <f t="shared" si="35"/>
        <v>0</v>
      </c>
      <c r="O949" s="84" t="str">
        <f>IF($N949,_xll.BDP($K949,O$931),"[DISABLED]")</f>
        <v>[DISABLED]</v>
      </c>
      <c r="P949" s="84" t="str">
        <f>IF($N949,_xll.BDP($K949,P$931),"[DISABLED]")</f>
        <v>[DISABLED]</v>
      </c>
      <c r="Q949" s="84" t="str">
        <f>IF($N949,_xll.BDP($K949,Q$931),"[DISABLED]")</f>
        <v>[DISABLED]</v>
      </c>
      <c r="R949" s="84" t="str">
        <f>IF($N949,_xll.BDH($K949,R$931,$M949),"[DISABLED]")</f>
        <v>[DISABLED]</v>
      </c>
      <c r="S949" s="84" t="str">
        <f>IF($N949,_xll.BDH($K949,S$931,$M949),"[DISABLED]")</f>
        <v>[DISABLED]</v>
      </c>
      <c r="T949" s="84" t="str">
        <f>IF($N949,_xll.BDH($K949,T$931,$M949),"[DISABLED]")</f>
        <v>[DISABLED]</v>
      </c>
      <c r="V949" s="106" t="s">
        <v>9493</v>
      </c>
      <c r="W949" s="107" t="s">
        <v>1055</v>
      </c>
      <c r="X949" s="108">
        <v>42276</v>
      </c>
      <c r="Y949" s="107" t="b">
        <v>0</v>
      </c>
      <c r="Z949" s="107" t="s">
        <v>5237</v>
      </c>
      <c r="AA949" s="107" t="s">
        <v>5237</v>
      </c>
      <c r="AB949" s="107" t="s">
        <v>5237</v>
      </c>
      <c r="AC949" s="107" t="s">
        <v>5237</v>
      </c>
      <c r="AD949" s="107" t="s">
        <v>5237</v>
      </c>
      <c r="AE949" s="107" t="s">
        <v>5237</v>
      </c>
    </row>
    <row r="950" spans="2:31" outlineLevel="1">
      <c r="B950" s="24" t="s">
        <v>5234</v>
      </c>
      <c r="C950" s="24" t="s">
        <v>2</v>
      </c>
      <c r="D950" s="24" t="s">
        <v>62</v>
      </c>
      <c r="E950" s="24" t="s">
        <v>42</v>
      </c>
      <c r="F950" s="24" t="s">
        <v>58</v>
      </c>
      <c r="G950" s="24">
        <v>0</v>
      </c>
      <c r="H950" s="24" t="s">
        <v>2796</v>
      </c>
      <c r="I950" s="24" t="s">
        <v>3475</v>
      </c>
      <c r="J950" s="24" t="s">
        <v>73</v>
      </c>
      <c r="K950" s="72" t="str">
        <f t="shared" si="34"/>
        <v>USSN0F2 ICPL Curncy</v>
      </c>
      <c r="L950" s="25" t="str">
        <f t="shared" si="35"/>
        <v>ICPL</v>
      </c>
      <c r="M950" s="26">
        <f t="shared" ca="1" si="35"/>
        <v>42276</v>
      </c>
      <c r="N950" s="25" t="b">
        <f t="shared" si="35"/>
        <v>0</v>
      </c>
      <c r="O950" s="84" t="str">
        <f>IF($N950,_xll.BDP($K950,O$931),"[DISABLED]")</f>
        <v>[DISABLED]</v>
      </c>
      <c r="P950" s="84" t="str">
        <f>IF($N950,_xll.BDP($K950,P$931),"[DISABLED]")</f>
        <v>[DISABLED]</v>
      </c>
      <c r="Q950" s="84" t="str">
        <f>IF($N950,_xll.BDP($K950,Q$931),"[DISABLED]")</f>
        <v>[DISABLED]</v>
      </c>
      <c r="R950" s="84" t="str">
        <f>IF($N950,_xll.BDH($K950,R$931,$M950),"[DISABLED]")</f>
        <v>[DISABLED]</v>
      </c>
      <c r="S950" s="84" t="str">
        <f>IF($N950,_xll.BDH($K950,S$931,$M950),"[DISABLED]")</f>
        <v>[DISABLED]</v>
      </c>
      <c r="T950" s="84" t="str">
        <f>IF($N950,_xll.BDH($K950,T$931,$M950),"[DISABLED]")</f>
        <v>[DISABLED]</v>
      </c>
      <c r="V950" s="106" t="s">
        <v>9494</v>
      </c>
      <c r="W950" s="107" t="s">
        <v>1055</v>
      </c>
      <c r="X950" s="108">
        <v>42276</v>
      </c>
      <c r="Y950" s="107" t="b">
        <v>0</v>
      </c>
      <c r="Z950" s="107" t="s">
        <v>5237</v>
      </c>
      <c r="AA950" s="107" t="s">
        <v>5237</v>
      </c>
      <c r="AB950" s="107" t="s">
        <v>5237</v>
      </c>
      <c r="AC950" s="107" t="s">
        <v>5237</v>
      </c>
      <c r="AD950" s="107" t="s">
        <v>5237</v>
      </c>
      <c r="AE950" s="107" t="s">
        <v>5237</v>
      </c>
    </row>
    <row r="951" spans="2:31" outlineLevel="1">
      <c r="B951" s="24" t="s">
        <v>5234</v>
      </c>
      <c r="C951" s="24" t="s">
        <v>2</v>
      </c>
      <c r="D951" s="24" t="s">
        <v>62</v>
      </c>
      <c r="E951" s="24" t="s">
        <v>42</v>
      </c>
      <c r="F951" s="24" t="s">
        <v>71</v>
      </c>
      <c r="G951" s="24">
        <v>0</v>
      </c>
      <c r="H951" s="24" t="s">
        <v>2796</v>
      </c>
      <c r="I951" s="24" t="s">
        <v>3476</v>
      </c>
      <c r="J951" s="24" t="s">
        <v>73</v>
      </c>
      <c r="K951" s="72" t="str">
        <f t="shared" si="34"/>
        <v>USSN0I2 ICPL Curncy</v>
      </c>
      <c r="L951" s="25" t="str">
        <f t="shared" si="35"/>
        <v>ICPL</v>
      </c>
      <c r="M951" s="26">
        <f t="shared" ca="1" si="35"/>
        <v>42276</v>
      </c>
      <c r="N951" s="25" t="b">
        <f t="shared" si="35"/>
        <v>0</v>
      </c>
      <c r="O951" s="84" t="str">
        <f>IF($N951,_xll.BDP($K951,O$931),"[DISABLED]")</f>
        <v>[DISABLED]</v>
      </c>
      <c r="P951" s="84" t="str">
        <f>IF($N951,_xll.BDP($K951,P$931),"[DISABLED]")</f>
        <v>[DISABLED]</v>
      </c>
      <c r="Q951" s="84" t="str">
        <f>IF($N951,_xll.BDP($K951,Q$931),"[DISABLED]")</f>
        <v>[DISABLED]</v>
      </c>
      <c r="R951" s="84" t="str">
        <f>IF($N951,_xll.BDH($K951,R$931,$M951),"[DISABLED]")</f>
        <v>[DISABLED]</v>
      </c>
      <c r="S951" s="84" t="str">
        <f>IF($N951,_xll.BDH($K951,S$931,$M951),"[DISABLED]")</f>
        <v>[DISABLED]</v>
      </c>
      <c r="T951" s="84" t="str">
        <f>IF($N951,_xll.BDH($K951,T$931,$M951),"[DISABLED]")</f>
        <v>[DISABLED]</v>
      </c>
      <c r="V951" s="106" t="s">
        <v>9495</v>
      </c>
      <c r="W951" s="107" t="s">
        <v>1055</v>
      </c>
      <c r="X951" s="108">
        <v>42276</v>
      </c>
      <c r="Y951" s="107" t="b">
        <v>0</v>
      </c>
      <c r="Z951" s="107" t="s">
        <v>5237</v>
      </c>
      <c r="AA951" s="107" t="s">
        <v>5237</v>
      </c>
      <c r="AB951" s="107" t="s">
        <v>5237</v>
      </c>
      <c r="AC951" s="107" t="s">
        <v>5237</v>
      </c>
      <c r="AD951" s="107" t="s">
        <v>5237</v>
      </c>
      <c r="AE951" s="107" t="s">
        <v>5237</v>
      </c>
    </row>
    <row r="952" spans="2:31" outlineLevel="1">
      <c r="B952" s="24" t="s">
        <v>5234</v>
      </c>
      <c r="C952" s="24" t="s">
        <v>2</v>
      </c>
      <c r="D952" s="24" t="s">
        <v>62</v>
      </c>
      <c r="E952" s="24" t="s">
        <v>42</v>
      </c>
      <c r="F952" s="24" t="s">
        <v>41</v>
      </c>
      <c r="G952" s="24">
        <v>0</v>
      </c>
      <c r="H952" s="24" t="s">
        <v>2796</v>
      </c>
      <c r="I952" s="24" t="s">
        <v>3477</v>
      </c>
      <c r="J952" s="24" t="s">
        <v>73</v>
      </c>
      <c r="K952" s="72" t="str">
        <f t="shared" si="34"/>
        <v>USSN012 ICPL Curncy</v>
      </c>
      <c r="L952" s="25" t="str">
        <f t="shared" si="35"/>
        <v>ICPL</v>
      </c>
      <c r="M952" s="26">
        <f t="shared" ca="1" si="35"/>
        <v>42276</v>
      </c>
      <c r="N952" s="25" t="b">
        <f t="shared" si="35"/>
        <v>0</v>
      </c>
      <c r="O952" s="84" t="str">
        <f>IF($N952,_xll.BDP($K952,O$931),"[DISABLED]")</f>
        <v>[DISABLED]</v>
      </c>
      <c r="P952" s="84" t="str">
        <f>IF($N952,_xll.BDP($K952,P$931),"[DISABLED]")</f>
        <v>[DISABLED]</v>
      </c>
      <c r="Q952" s="84" t="str">
        <f>IF($N952,_xll.BDP($K952,Q$931),"[DISABLED]")</f>
        <v>[DISABLED]</v>
      </c>
      <c r="R952" s="84" t="str">
        <f>IF($N952,_xll.BDH($K952,R$931,$M952),"[DISABLED]")</f>
        <v>[DISABLED]</v>
      </c>
      <c r="S952" s="84" t="str">
        <f>IF($N952,_xll.BDH($K952,S$931,$M952),"[DISABLED]")</f>
        <v>[DISABLED]</v>
      </c>
      <c r="T952" s="84" t="str">
        <f>IF($N952,_xll.BDH($K952,T$931,$M952),"[DISABLED]")</f>
        <v>[DISABLED]</v>
      </c>
      <c r="V952" s="106" t="s">
        <v>9496</v>
      </c>
      <c r="W952" s="107" t="s">
        <v>1055</v>
      </c>
      <c r="X952" s="108">
        <v>42276</v>
      </c>
      <c r="Y952" s="107" t="b">
        <v>0</v>
      </c>
      <c r="Z952" s="107" t="s">
        <v>5237</v>
      </c>
      <c r="AA952" s="107" t="s">
        <v>5237</v>
      </c>
      <c r="AB952" s="107" t="s">
        <v>5237</v>
      </c>
      <c r="AC952" s="107" t="s">
        <v>5237</v>
      </c>
      <c r="AD952" s="107" t="s">
        <v>5237</v>
      </c>
      <c r="AE952" s="107" t="s">
        <v>5237</v>
      </c>
    </row>
    <row r="953" spans="2:31" outlineLevel="1">
      <c r="B953" s="24" t="s">
        <v>5234</v>
      </c>
      <c r="C953" s="24" t="s">
        <v>2</v>
      </c>
      <c r="D953" s="24" t="s">
        <v>62</v>
      </c>
      <c r="E953" s="24" t="s">
        <v>42</v>
      </c>
      <c r="F953" s="24" t="s">
        <v>146</v>
      </c>
      <c r="G953" s="24">
        <v>0</v>
      </c>
      <c r="H953" s="24" t="s">
        <v>2796</v>
      </c>
      <c r="I953" s="24" t="s">
        <v>3478</v>
      </c>
      <c r="J953" s="24" t="s">
        <v>73</v>
      </c>
      <c r="K953" s="72" t="str">
        <f t="shared" si="34"/>
        <v>USSN1F2 ICPL Curncy</v>
      </c>
      <c r="L953" s="25" t="str">
        <f t="shared" si="35"/>
        <v>ICPL</v>
      </c>
      <c r="M953" s="26">
        <f t="shared" ca="1" si="35"/>
        <v>42276</v>
      </c>
      <c r="N953" s="25" t="b">
        <f t="shared" si="35"/>
        <v>0</v>
      </c>
      <c r="O953" s="84" t="str">
        <f>IF($N953,_xll.BDP($K953,O$931),"[DISABLED]")</f>
        <v>[DISABLED]</v>
      </c>
      <c r="P953" s="84" t="str">
        <f>IF($N953,_xll.BDP($K953,P$931),"[DISABLED]")</f>
        <v>[DISABLED]</v>
      </c>
      <c r="Q953" s="84" t="str">
        <f>IF($N953,_xll.BDP($K953,Q$931),"[DISABLED]")</f>
        <v>[DISABLED]</v>
      </c>
      <c r="R953" s="84" t="str">
        <f>IF($N953,_xll.BDH($K953,R$931,$M953),"[DISABLED]")</f>
        <v>[DISABLED]</v>
      </c>
      <c r="S953" s="84" t="str">
        <f>IF($N953,_xll.BDH($K953,S$931,$M953),"[DISABLED]")</f>
        <v>[DISABLED]</v>
      </c>
      <c r="T953" s="84" t="str">
        <f>IF($N953,_xll.BDH($K953,T$931,$M953),"[DISABLED]")</f>
        <v>[DISABLED]</v>
      </c>
      <c r="V953" s="106" t="s">
        <v>9497</v>
      </c>
      <c r="W953" s="107" t="s">
        <v>1055</v>
      </c>
      <c r="X953" s="108">
        <v>42276</v>
      </c>
      <c r="Y953" s="107" t="b">
        <v>0</v>
      </c>
      <c r="Z953" s="107" t="s">
        <v>5237</v>
      </c>
      <c r="AA953" s="107" t="s">
        <v>5237</v>
      </c>
      <c r="AB953" s="107" t="s">
        <v>5237</v>
      </c>
      <c r="AC953" s="107" t="s">
        <v>5237</v>
      </c>
      <c r="AD953" s="107" t="s">
        <v>5237</v>
      </c>
      <c r="AE953" s="107" t="s">
        <v>5237</v>
      </c>
    </row>
    <row r="954" spans="2:31" outlineLevel="1">
      <c r="B954" s="24" t="s">
        <v>5234</v>
      </c>
      <c r="C954" s="24" t="s">
        <v>2</v>
      </c>
      <c r="D954" s="24" t="s">
        <v>62</v>
      </c>
      <c r="E954" s="24" t="s">
        <v>42</v>
      </c>
      <c r="F954" s="24" t="s">
        <v>42</v>
      </c>
      <c r="G954" s="24">
        <v>0</v>
      </c>
      <c r="H954" s="24" t="s">
        <v>2796</v>
      </c>
      <c r="I954" s="24" t="s">
        <v>3479</v>
      </c>
      <c r="J954" s="24" t="s">
        <v>73</v>
      </c>
      <c r="K954" s="72" t="str">
        <f t="shared" si="34"/>
        <v>USSN022 ICPL Curncy</v>
      </c>
      <c r="L954" s="25" t="str">
        <f t="shared" si="35"/>
        <v>ICPL</v>
      </c>
      <c r="M954" s="26">
        <f t="shared" ca="1" si="35"/>
        <v>42276</v>
      </c>
      <c r="N954" s="25" t="b">
        <f t="shared" si="35"/>
        <v>0</v>
      </c>
      <c r="O954" s="84" t="str">
        <f>IF($N954,_xll.BDP($K954,O$931),"[DISABLED]")</f>
        <v>[DISABLED]</v>
      </c>
      <c r="P954" s="84" t="str">
        <f>IF($N954,_xll.BDP($K954,P$931),"[DISABLED]")</f>
        <v>[DISABLED]</v>
      </c>
      <c r="Q954" s="84" t="str">
        <f>IF($N954,_xll.BDP($K954,Q$931),"[DISABLED]")</f>
        <v>[DISABLED]</v>
      </c>
      <c r="R954" s="84" t="str">
        <f>IF($N954,_xll.BDH($K954,R$931,$M954),"[DISABLED]")</f>
        <v>[DISABLED]</v>
      </c>
      <c r="S954" s="84" t="str">
        <f>IF($N954,_xll.BDH($K954,S$931,$M954),"[DISABLED]")</f>
        <v>[DISABLED]</v>
      </c>
      <c r="T954" s="84" t="str">
        <f>IF($N954,_xll.BDH($K954,T$931,$M954),"[DISABLED]")</f>
        <v>[DISABLED]</v>
      </c>
      <c r="V954" s="106" t="s">
        <v>9498</v>
      </c>
      <c r="W954" s="107" t="s">
        <v>1055</v>
      </c>
      <c r="X954" s="108">
        <v>42276</v>
      </c>
      <c r="Y954" s="107" t="b">
        <v>0</v>
      </c>
      <c r="Z954" s="107" t="s">
        <v>5237</v>
      </c>
      <c r="AA954" s="107" t="s">
        <v>5237</v>
      </c>
      <c r="AB954" s="107" t="s">
        <v>5237</v>
      </c>
      <c r="AC954" s="107" t="s">
        <v>5237</v>
      </c>
      <c r="AD954" s="107" t="s">
        <v>5237</v>
      </c>
      <c r="AE954" s="107" t="s">
        <v>5237</v>
      </c>
    </row>
    <row r="955" spans="2:31" outlineLevel="1">
      <c r="B955" s="24" t="s">
        <v>5234</v>
      </c>
      <c r="C955" s="24" t="s">
        <v>2</v>
      </c>
      <c r="D955" s="24" t="s">
        <v>62</v>
      </c>
      <c r="E955" s="24" t="s">
        <v>42</v>
      </c>
      <c r="F955" s="24" t="s">
        <v>43</v>
      </c>
      <c r="G955" s="24">
        <v>0</v>
      </c>
      <c r="H955" s="24" t="s">
        <v>2796</v>
      </c>
      <c r="I955" s="24" t="s">
        <v>3480</v>
      </c>
      <c r="J955" s="24" t="s">
        <v>73</v>
      </c>
      <c r="K955" s="72" t="str">
        <f t="shared" si="34"/>
        <v>USSN032 ICPL Curncy</v>
      </c>
      <c r="L955" s="25" t="str">
        <f t="shared" si="35"/>
        <v>ICPL</v>
      </c>
      <c r="M955" s="26">
        <f t="shared" ca="1" si="35"/>
        <v>42276</v>
      </c>
      <c r="N955" s="25" t="b">
        <f t="shared" si="35"/>
        <v>0</v>
      </c>
      <c r="O955" s="84" t="str">
        <f>IF($N955,_xll.BDP($K955,O$931),"[DISABLED]")</f>
        <v>[DISABLED]</v>
      </c>
      <c r="P955" s="84" t="str">
        <f>IF($N955,_xll.BDP($K955,P$931),"[DISABLED]")</f>
        <v>[DISABLED]</v>
      </c>
      <c r="Q955" s="84" t="str">
        <f>IF($N955,_xll.BDP($K955,Q$931),"[DISABLED]")</f>
        <v>[DISABLED]</v>
      </c>
      <c r="R955" s="84" t="str">
        <f>IF($N955,_xll.BDH($K955,R$931,$M955),"[DISABLED]")</f>
        <v>[DISABLED]</v>
      </c>
      <c r="S955" s="84" t="str">
        <f>IF($N955,_xll.BDH($K955,S$931,$M955),"[DISABLED]")</f>
        <v>[DISABLED]</v>
      </c>
      <c r="T955" s="84" t="str">
        <f>IF($N955,_xll.BDH($K955,T$931,$M955),"[DISABLED]")</f>
        <v>[DISABLED]</v>
      </c>
      <c r="V955" s="106" t="s">
        <v>9499</v>
      </c>
      <c r="W955" s="107" t="s">
        <v>1055</v>
      </c>
      <c r="X955" s="108">
        <v>42276</v>
      </c>
      <c r="Y955" s="107" t="b">
        <v>0</v>
      </c>
      <c r="Z955" s="107" t="s">
        <v>5237</v>
      </c>
      <c r="AA955" s="107" t="s">
        <v>5237</v>
      </c>
      <c r="AB955" s="107" t="s">
        <v>5237</v>
      </c>
      <c r="AC955" s="107" t="s">
        <v>5237</v>
      </c>
      <c r="AD955" s="107" t="s">
        <v>5237</v>
      </c>
      <c r="AE955" s="107" t="s">
        <v>5237</v>
      </c>
    </row>
    <row r="956" spans="2:31" outlineLevel="1">
      <c r="B956" s="24" t="s">
        <v>5234</v>
      </c>
      <c r="C956" s="24" t="s">
        <v>2</v>
      </c>
      <c r="D956" s="24" t="s">
        <v>62</v>
      </c>
      <c r="E956" s="24" t="s">
        <v>42</v>
      </c>
      <c r="F956" s="24" t="s">
        <v>152</v>
      </c>
      <c r="G956" s="24">
        <v>0</v>
      </c>
      <c r="H956" s="24" t="s">
        <v>2796</v>
      </c>
      <c r="I956" s="24" t="s">
        <v>3481</v>
      </c>
      <c r="J956" s="24" t="s">
        <v>73</v>
      </c>
      <c r="K956" s="72" t="str">
        <f t="shared" si="34"/>
        <v>USSN042 ICPL Curncy</v>
      </c>
      <c r="L956" s="25" t="str">
        <f t="shared" si="35"/>
        <v>ICPL</v>
      </c>
      <c r="M956" s="26">
        <f t="shared" ca="1" si="35"/>
        <v>42276</v>
      </c>
      <c r="N956" s="25" t="b">
        <f t="shared" si="35"/>
        <v>0</v>
      </c>
      <c r="O956" s="84" t="str">
        <f>IF($N956,_xll.BDP($K956,O$931),"[DISABLED]")</f>
        <v>[DISABLED]</v>
      </c>
      <c r="P956" s="84" t="str">
        <f>IF($N956,_xll.BDP($K956,P$931),"[DISABLED]")</f>
        <v>[DISABLED]</v>
      </c>
      <c r="Q956" s="84" t="str">
        <f>IF($N956,_xll.BDP($K956,Q$931),"[DISABLED]")</f>
        <v>[DISABLED]</v>
      </c>
      <c r="R956" s="84" t="str">
        <f>IF($N956,_xll.BDH($K956,R$931,$M956),"[DISABLED]")</f>
        <v>[DISABLED]</v>
      </c>
      <c r="S956" s="84" t="str">
        <f>IF($N956,_xll.BDH($K956,S$931,$M956),"[DISABLED]")</f>
        <v>[DISABLED]</v>
      </c>
      <c r="T956" s="84" t="str">
        <f>IF($N956,_xll.BDH($K956,T$931,$M956),"[DISABLED]")</f>
        <v>[DISABLED]</v>
      </c>
      <c r="V956" s="106" t="s">
        <v>9500</v>
      </c>
      <c r="W956" s="107" t="s">
        <v>1055</v>
      </c>
      <c r="X956" s="108">
        <v>42276</v>
      </c>
      <c r="Y956" s="107" t="b">
        <v>0</v>
      </c>
      <c r="Z956" s="107" t="s">
        <v>5237</v>
      </c>
      <c r="AA956" s="107" t="s">
        <v>5237</v>
      </c>
      <c r="AB956" s="107" t="s">
        <v>5237</v>
      </c>
      <c r="AC956" s="107" t="s">
        <v>5237</v>
      </c>
      <c r="AD956" s="107" t="s">
        <v>5237</v>
      </c>
      <c r="AE956" s="107" t="s">
        <v>5237</v>
      </c>
    </row>
    <row r="957" spans="2:31" outlineLevel="1">
      <c r="B957" s="24" t="s">
        <v>5234</v>
      </c>
      <c r="C957" s="24" t="s">
        <v>2</v>
      </c>
      <c r="D957" s="24" t="s">
        <v>62</v>
      </c>
      <c r="E957" s="24" t="s">
        <v>42</v>
      </c>
      <c r="F957" s="24" t="s">
        <v>44</v>
      </c>
      <c r="G957" s="24">
        <v>0</v>
      </c>
      <c r="H957" s="24" t="s">
        <v>2796</v>
      </c>
      <c r="I957" s="24" t="s">
        <v>3482</v>
      </c>
      <c r="J957" s="24" t="s">
        <v>73</v>
      </c>
      <c r="K957" s="72" t="str">
        <f t="shared" si="34"/>
        <v>USSN052 ICPL Curncy</v>
      </c>
      <c r="L957" s="25" t="str">
        <f t="shared" si="35"/>
        <v>ICPL</v>
      </c>
      <c r="M957" s="26">
        <f t="shared" ca="1" si="35"/>
        <v>42276</v>
      </c>
      <c r="N957" s="25" t="b">
        <f t="shared" si="35"/>
        <v>0</v>
      </c>
      <c r="O957" s="84" t="str">
        <f>IF($N957,_xll.BDP($K957,O$931),"[DISABLED]")</f>
        <v>[DISABLED]</v>
      </c>
      <c r="P957" s="84" t="str">
        <f>IF($N957,_xll.BDP($K957,P$931),"[DISABLED]")</f>
        <v>[DISABLED]</v>
      </c>
      <c r="Q957" s="84" t="str">
        <f>IF($N957,_xll.BDP($K957,Q$931),"[DISABLED]")</f>
        <v>[DISABLED]</v>
      </c>
      <c r="R957" s="84" t="str">
        <f>IF($N957,_xll.BDH($K957,R$931,$M957),"[DISABLED]")</f>
        <v>[DISABLED]</v>
      </c>
      <c r="S957" s="84" t="str">
        <f>IF($N957,_xll.BDH($K957,S$931,$M957),"[DISABLED]")</f>
        <v>[DISABLED]</v>
      </c>
      <c r="T957" s="84" t="str">
        <f>IF($N957,_xll.BDH($K957,T$931,$M957),"[DISABLED]")</f>
        <v>[DISABLED]</v>
      </c>
      <c r="V957" s="106" t="s">
        <v>9501</v>
      </c>
      <c r="W957" s="107" t="s">
        <v>1055</v>
      </c>
      <c r="X957" s="108">
        <v>42276</v>
      </c>
      <c r="Y957" s="107" t="b">
        <v>0</v>
      </c>
      <c r="Z957" s="107" t="s">
        <v>5237</v>
      </c>
      <c r="AA957" s="107" t="s">
        <v>5237</v>
      </c>
      <c r="AB957" s="107" t="s">
        <v>5237</v>
      </c>
      <c r="AC957" s="107" t="s">
        <v>5237</v>
      </c>
      <c r="AD957" s="107" t="s">
        <v>5237</v>
      </c>
      <c r="AE957" s="107" t="s">
        <v>5237</v>
      </c>
    </row>
    <row r="958" spans="2:31" outlineLevel="1">
      <c r="B958" s="24" t="s">
        <v>5234</v>
      </c>
      <c r="C958" s="24" t="s">
        <v>2</v>
      </c>
      <c r="D958" s="24" t="s">
        <v>62</v>
      </c>
      <c r="E958" s="24" t="s">
        <v>42</v>
      </c>
      <c r="F958" s="24" t="s">
        <v>45</v>
      </c>
      <c r="G958" s="24">
        <v>0</v>
      </c>
      <c r="H958" s="24" t="s">
        <v>2796</v>
      </c>
      <c r="I958" s="24" t="s">
        <v>3483</v>
      </c>
      <c r="J958" s="24" t="s">
        <v>73</v>
      </c>
      <c r="K958" s="72" t="str">
        <f t="shared" si="34"/>
        <v>USSN072 ICPL Curncy</v>
      </c>
      <c r="L958" s="25" t="str">
        <f t="shared" si="35"/>
        <v>ICPL</v>
      </c>
      <c r="M958" s="26">
        <f t="shared" ca="1" si="35"/>
        <v>42276</v>
      </c>
      <c r="N958" s="25" t="b">
        <f t="shared" si="35"/>
        <v>0</v>
      </c>
      <c r="O958" s="84" t="str">
        <f>IF($N958,_xll.BDP($K958,O$931),"[DISABLED]")</f>
        <v>[DISABLED]</v>
      </c>
      <c r="P958" s="84" t="str">
        <f>IF($N958,_xll.BDP($K958,P$931),"[DISABLED]")</f>
        <v>[DISABLED]</v>
      </c>
      <c r="Q958" s="84" t="str">
        <f>IF($N958,_xll.BDP($K958,Q$931),"[DISABLED]")</f>
        <v>[DISABLED]</v>
      </c>
      <c r="R958" s="84" t="str">
        <f>IF($N958,_xll.BDH($K958,R$931,$M958),"[DISABLED]")</f>
        <v>[DISABLED]</v>
      </c>
      <c r="S958" s="84" t="str">
        <f>IF($N958,_xll.BDH($K958,S$931,$M958),"[DISABLED]")</f>
        <v>[DISABLED]</v>
      </c>
      <c r="T958" s="84" t="str">
        <f>IF($N958,_xll.BDH($K958,T$931,$M958),"[DISABLED]")</f>
        <v>[DISABLED]</v>
      </c>
      <c r="V958" s="106" t="s">
        <v>9502</v>
      </c>
      <c r="W958" s="107" t="s">
        <v>1055</v>
      </c>
      <c r="X958" s="108">
        <v>42276</v>
      </c>
      <c r="Y958" s="107" t="b">
        <v>0</v>
      </c>
      <c r="Z958" s="107" t="s">
        <v>5237</v>
      </c>
      <c r="AA958" s="107" t="s">
        <v>5237</v>
      </c>
      <c r="AB958" s="107" t="s">
        <v>5237</v>
      </c>
      <c r="AC958" s="107" t="s">
        <v>5237</v>
      </c>
      <c r="AD958" s="107" t="s">
        <v>5237</v>
      </c>
      <c r="AE958" s="107" t="s">
        <v>5237</v>
      </c>
    </row>
    <row r="959" spans="2:31" outlineLevel="1">
      <c r="B959" s="24" t="s">
        <v>5234</v>
      </c>
      <c r="C959" s="24" t="s">
        <v>2</v>
      </c>
      <c r="D959" s="24" t="s">
        <v>62</v>
      </c>
      <c r="E959" s="24" t="s">
        <v>42</v>
      </c>
      <c r="F959" s="24" t="s">
        <v>46</v>
      </c>
      <c r="G959" s="24">
        <v>0</v>
      </c>
      <c r="H959" s="24" t="s">
        <v>2796</v>
      </c>
      <c r="I959" s="24" t="s">
        <v>3484</v>
      </c>
      <c r="J959" s="24" t="s">
        <v>73</v>
      </c>
      <c r="K959" s="72" t="str">
        <f t="shared" si="34"/>
        <v>USSN102 ICPL Curncy</v>
      </c>
      <c r="L959" s="25" t="str">
        <f t="shared" si="35"/>
        <v>ICPL</v>
      </c>
      <c r="M959" s="26">
        <f t="shared" ca="1" si="35"/>
        <v>42276</v>
      </c>
      <c r="N959" s="25" t="b">
        <f t="shared" si="35"/>
        <v>0</v>
      </c>
      <c r="O959" s="84" t="str">
        <f>IF($N959,_xll.BDP($K959,O$931),"[DISABLED]")</f>
        <v>[DISABLED]</v>
      </c>
      <c r="P959" s="84" t="str">
        <f>IF($N959,_xll.BDP($K959,P$931),"[DISABLED]")</f>
        <v>[DISABLED]</v>
      </c>
      <c r="Q959" s="84" t="str">
        <f>IF($N959,_xll.BDP($K959,Q$931),"[DISABLED]")</f>
        <v>[DISABLED]</v>
      </c>
      <c r="R959" s="84" t="str">
        <f>IF($N959,_xll.BDH($K959,R$931,$M959),"[DISABLED]")</f>
        <v>[DISABLED]</v>
      </c>
      <c r="S959" s="84" t="str">
        <f>IF($N959,_xll.BDH($K959,S$931,$M959),"[DISABLED]")</f>
        <v>[DISABLED]</v>
      </c>
      <c r="T959" s="84" t="str">
        <f>IF($N959,_xll.BDH($K959,T$931,$M959),"[DISABLED]")</f>
        <v>[DISABLED]</v>
      </c>
      <c r="V959" s="106" t="s">
        <v>9503</v>
      </c>
      <c r="W959" s="107" t="s">
        <v>1055</v>
      </c>
      <c r="X959" s="108">
        <v>42276</v>
      </c>
      <c r="Y959" s="107" t="b">
        <v>0</v>
      </c>
      <c r="Z959" s="107" t="s">
        <v>5237</v>
      </c>
      <c r="AA959" s="107" t="s">
        <v>5237</v>
      </c>
      <c r="AB959" s="107" t="s">
        <v>5237</v>
      </c>
      <c r="AC959" s="107" t="s">
        <v>5237</v>
      </c>
      <c r="AD959" s="107" t="s">
        <v>5237</v>
      </c>
      <c r="AE959" s="107" t="s">
        <v>5237</v>
      </c>
    </row>
    <row r="960" spans="2:31" outlineLevel="1">
      <c r="B960" s="24" t="s">
        <v>5234</v>
      </c>
      <c r="C960" s="24" t="s">
        <v>2</v>
      </c>
      <c r="D960" s="24" t="s">
        <v>62</v>
      </c>
      <c r="E960" s="24" t="s">
        <v>42</v>
      </c>
      <c r="F960" s="24" t="s">
        <v>47</v>
      </c>
      <c r="G960" s="24">
        <v>0</v>
      </c>
      <c r="H960" s="24" t="s">
        <v>2796</v>
      </c>
      <c r="I960" s="24" t="s">
        <v>3485</v>
      </c>
      <c r="J960" s="24" t="s">
        <v>73</v>
      </c>
      <c r="K960" s="72" t="str">
        <f t="shared" si="34"/>
        <v>USSN152 ICPL Curncy</v>
      </c>
      <c r="L960" s="25" t="str">
        <f t="shared" si="35"/>
        <v>ICPL</v>
      </c>
      <c r="M960" s="26">
        <f t="shared" ca="1" si="35"/>
        <v>42276</v>
      </c>
      <c r="N960" s="25" t="b">
        <f t="shared" si="35"/>
        <v>0</v>
      </c>
      <c r="O960" s="84" t="str">
        <f>IF($N960,_xll.BDP($K960,O$931),"[DISABLED]")</f>
        <v>[DISABLED]</v>
      </c>
      <c r="P960" s="84" t="str">
        <f>IF($N960,_xll.BDP($K960,P$931),"[DISABLED]")</f>
        <v>[DISABLED]</v>
      </c>
      <c r="Q960" s="84" t="str">
        <f>IF($N960,_xll.BDP($K960,Q$931),"[DISABLED]")</f>
        <v>[DISABLED]</v>
      </c>
      <c r="R960" s="84" t="str">
        <f>IF($N960,_xll.BDH($K960,R$931,$M960),"[DISABLED]")</f>
        <v>[DISABLED]</v>
      </c>
      <c r="S960" s="84" t="str">
        <f>IF($N960,_xll.BDH($K960,S$931,$M960),"[DISABLED]")</f>
        <v>[DISABLED]</v>
      </c>
      <c r="T960" s="84" t="str">
        <f>IF($N960,_xll.BDH($K960,T$931,$M960),"[DISABLED]")</f>
        <v>[DISABLED]</v>
      </c>
      <c r="V960" s="106" t="s">
        <v>9504</v>
      </c>
      <c r="W960" s="107" t="s">
        <v>1055</v>
      </c>
      <c r="X960" s="108">
        <v>42276</v>
      </c>
      <c r="Y960" s="107" t="b">
        <v>0</v>
      </c>
      <c r="Z960" s="107" t="s">
        <v>5237</v>
      </c>
      <c r="AA960" s="107" t="s">
        <v>5237</v>
      </c>
      <c r="AB960" s="107" t="s">
        <v>5237</v>
      </c>
      <c r="AC960" s="107" t="s">
        <v>5237</v>
      </c>
      <c r="AD960" s="107" t="s">
        <v>5237</v>
      </c>
      <c r="AE960" s="107" t="s">
        <v>5237</v>
      </c>
    </row>
    <row r="961" spans="2:31" outlineLevel="1">
      <c r="B961" s="24" t="s">
        <v>5234</v>
      </c>
      <c r="C961" s="24" t="s">
        <v>2</v>
      </c>
      <c r="D961" s="24" t="s">
        <v>62</v>
      </c>
      <c r="E961" s="24" t="s">
        <v>42</v>
      </c>
      <c r="F961" s="24" t="s">
        <v>48</v>
      </c>
      <c r="G961" s="24">
        <v>0</v>
      </c>
      <c r="H961" s="24" t="s">
        <v>2796</v>
      </c>
      <c r="I961" s="24" t="s">
        <v>3486</v>
      </c>
      <c r="J961" s="24" t="s">
        <v>73</v>
      </c>
      <c r="K961" s="72" t="str">
        <f t="shared" si="34"/>
        <v>USSN202 ICPL Curncy</v>
      </c>
      <c r="L961" s="25" t="str">
        <f t="shared" si="35"/>
        <v>ICPL</v>
      </c>
      <c r="M961" s="26">
        <f t="shared" ca="1" si="35"/>
        <v>42276</v>
      </c>
      <c r="N961" s="25" t="b">
        <f t="shared" si="35"/>
        <v>0</v>
      </c>
      <c r="O961" s="84" t="str">
        <f>IF($N961,_xll.BDP($K961,O$931),"[DISABLED]")</f>
        <v>[DISABLED]</v>
      </c>
      <c r="P961" s="84" t="str">
        <f>IF($N961,_xll.BDP($K961,P$931),"[DISABLED]")</f>
        <v>[DISABLED]</v>
      </c>
      <c r="Q961" s="84" t="str">
        <f>IF($N961,_xll.BDP($K961,Q$931),"[DISABLED]")</f>
        <v>[DISABLED]</v>
      </c>
      <c r="R961" s="84" t="str">
        <f>IF($N961,_xll.BDH($K961,R$931,$M961),"[DISABLED]")</f>
        <v>[DISABLED]</v>
      </c>
      <c r="S961" s="84" t="str">
        <f>IF($N961,_xll.BDH($K961,S$931,$M961),"[DISABLED]")</f>
        <v>[DISABLED]</v>
      </c>
      <c r="T961" s="84" t="str">
        <f>IF($N961,_xll.BDH($K961,T$931,$M961),"[DISABLED]")</f>
        <v>[DISABLED]</v>
      </c>
      <c r="V961" s="106" t="s">
        <v>9505</v>
      </c>
      <c r="W961" s="107" t="s">
        <v>1055</v>
      </c>
      <c r="X961" s="108">
        <v>42276</v>
      </c>
      <c r="Y961" s="107" t="b">
        <v>0</v>
      </c>
      <c r="Z961" s="107" t="s">
        <v>5237</v>
      </c>
      <c r="AA961" s="107" t="s">
        <v>5237</v>
      </c>
      <c r="AB961" s="107" t="s">
        <v>5237</v>
      </c>
      <c r="AC961" s="107" t="s">
        <v>5237</v>
      </c>
      <c r="AD961" s="107" t="s">
        <v>5237</v>
      </c>
      <c r="AE961" s="107" t="s">
        <v>5237</v>
      </c>
    </row>
    <row r="962" spans="2:31" outlineLevel="1">
      <c r="B962" s="24" t="s">
        <v>5234</v>
      </c>
      <c r="C962" s="24" t="s">
        <v>2</v>
      </c>
      <c r="D962" s="24" t="s">
        <v>62</v>
      </c>
      <c r="E962" s="24" t="s">
        <v>43</v>
      </c>
      <c r="F962" s="24" t="s">
        <v>209</v>
      </c>
      <c r="G962" s="24">
        <v>0</v>
      </c>
      <c r="H962" s="24" t="s">
        <v>2796</v>
      </c>
      <c r="I962" s="24" t="s">
        <v>3487</v>
      </c>
      <c r="J962" s="24" t="s">
        <v>73</v>
      </c>
      <c r="K962" s="72" t="str">
        <f t="shared" si="34"/>
        <v>USSN0A3 ICPL Curncy</v>
      </c>
      <c r="L962" s="25" t="str">
        <f t="shared" si="35"/>
        <v>ICPL</v>
      </c>
      <c r="M962" s="26">
        <f t="shared" ca="1" si="35"/>
        <v>42276</v>
      </c>
      <c r="N962" s="25" t="b">
        <f t="shared" si="35"/>
        <v>0</v>
      </c>
      <c r="O962" s="84" t="str">
        <f>IF($N962,_xll.BDP($K962,O$931),"[DISABLED]")</f>
        <v>[DISABLED]</v>
      </c>
      <c r="P962" s="84" t="str">
        <f>IF($N962,_xll.BDP($K962,P$931),"[DISABLED]")</f>
        <v>[DISABLED]</v>
      </c>
      <c r="Q962" s="84" t="str">
        <f>IF($N962,_xll.BDP($K962,Q$931),"[DISABLED]")</f>
        <v>[DISABLED]</v>
      </c>
      <c r="R962" s="84" t="str">
        <f>IF($N962,_xll.BDH($K962,R$931,$M962),"[DISABLED]")</f>
        <v>[DISABLED]</v>
      </c>
      <c r="S962" s="84" t="str">
        <f>IF($N962,_xll.BDH($K962,S$931,$M962),"[DISABLED]")</f>
        <v>[DISABLED]</v>
      </c>
      <c r="T962" s="84" t="str">
        <f>IF($N962,_xll.BDH($K962,T$931,$M962),"[DISABLED]")</f>
        <v>[DISABLED]</v>
      </c>
      <c r="V962" s="106" t="s">
        <v>9506</v>
      </c>
      <c r="W962" s="107" t="s">
        <v>1055</v>
      </c>
      <c r="X962" s="108">
        <v>42276</v>
      </c>
      <c r="Y962" s="107" t="b">
        <v>0</v>
      </c>
      <c r="Z962" s="107" t="s">
        <v>5237</v>
      </c>
      <c r="AA962" s="107" t="s">
        <v>5237</v>
      </c>
      <c r="AB962" s="107" t="s">
        <v>5237</v>
      </c>
      <c r="AC962" s="107" t="s">
        <v>5237</v>
      </c>
      <c r="AD962" s="107" t="s">
        <v>5237</v>
      </c>
      <c r="AE962" s="107" t="s">
        <v>5237</v>
      </c>
    </row>
    <row r="963" spans="2:31" outlineLevel="1">
      <c r="B963" s="24" t="s">
        <v>5234</v>
      </c>
      <c r="C963" s="24" t="s">
        <v>2</v>
      </c>
      <c r="D963" s="24" t="s">
        <v>62</v>
      </c>
      <c r="E963" s="24" t="s">
        <v>43</v>
      </c>
      <c r="F963" s="24" t="s">
        <v>210</v>
      </c>
      <c r="G963" s="24">
        <v>0</v>
      </c>
      <c r="H963" s="24" t="s">
        <v>2796</v>
      </c>
      <c r="I963" s="24" t="s">
        <v>3488</v>
      </c>
      <c r="J963" s="24" t="s">
        <v>73</v>
      </c>
      <c r="K963" s="72" t="str">
        <f t="shared" si="34"/>
        <v>USSN0B3 ICPL Curncy</v>
      </c>
      <c r="L963" s="25" t="str">
        <f t="shared" si="35"/>
        <v>ICPL</v>
      </c>
      <c r="M963" s="26">
        <f t="shared" ca="1" si="35"/>
        <v>42276</v>
      </c>
      <c r="N963" s="25" t="b">
        <f t="shared" si="35"/>
        <v>0</v>
      </c>
      <c r="O963" s="84" t="str">
        <f>IF($N963,_xll.BDP($K963,O$931),"[DISABLED]")</f>
        <v>[DISABLED]</v>
      </c>
      <c r="P963" s="84" t="str">
        <f>IF($N963,_xll.BDP($K963,P$931),"[DISABLED]")</f>
        <v>[DISABLED]</v>
      </c>
      <c r="Q963" s="84" t="str">
        <f>IF($N963,_xll.BDP($K963,Q$931),"[DISABLED]")</f>
        <v>[DISABLED]</v>
      </c>
      <c r="R963" s="84" t="str">
        <f>IF($N963,_xll.BDH($K963,R$931,$M963),"[DISABLED]")</f>
        <v>[DISABLED]</v>
      </c>
      <c r="S963" s="84" t="str">
        <f>IF($N963,_xll.BDH($K963,S$931,$M963),"[DISABLED]")</f>
        <v>[DISABLED]</v>
      </c>
      <c r="T963" s="84" t="str">
        <f>IF($N963,_xll.BDH($K963,T$931,$M963),"[DISABLED]")</f>
        <v>[DISABLED]</v>
      </c>
      <c r="V963" s="106" t="s">
        <v>9507</v>
      </c>
      <c r="W963" s="107" t="s">
        <v>1055</v>
      </c>
      <c r="X963" s="108">
        <v>42276</v>
      </c>
      <c r="Y963" s="107" t="b">
        <v>0</v>
      </c>
      <c r="Z963" s="107" t="s">
        <v>5237</v>
      </c>
      <c r="AA963" s="107" t="s">
        <v>5237</v>
      </c>
      <c r="AB963" s="107" t="s">
        <v>5237</v>
      </c>
      <c r="AC963" s="107" t="s">
        <v>5237</v>
      </c>
      <c r="AD963" s="107" t="s">
        <v>5237</v>
      </c>
      <c r="AE963" s="107" t="s">
        <v>5237</v>
      </c>
    </row>
    <row r="964" spans="2:31" outlineLevel="1">
      <c r="B964" s="24" t="s">
        <v>5234</v>
      </c>
      <c r="C964" s="24" t="s">
        <v>2</v>
      </c>
      <c r="D964" s="24" t="s">
        <v>62</v>
      </c>
      <c r="E964" s="24" t="s">
        <v>43</v>
      </c>
      <c r="F964" s="24" t="s">
        <v>54</v>
      </c>
      <c r="G964" s="24">
        <v>0</v>
      </c>
      <c r="H964" s="24" t="s">
        <v>2796</v>
      </c>
      <c r="I964" s="24" t="s">
        <v>3489</v>
      </c>
      <c r="J964" s="24" t="s">
        <v>73</v>
      </c>
      <c r="K964" s="72" t="str">
        <f t="shared" si="34"/>
        <v>USSN0C3 ICPL Curncy</v>
      </c>
      <c r="L964" s="25" t="str">
        <f t="shared" si="35"/>
        <v>ICPL</v>
      </c>
      <c r="M964" s="26">
        <f t="shared" ca="1" si="35"/>
        <v>42276</v>
      </c>
      <c r="N964" s="25" t="b">
        <f t="shared" si="35"/>
        <v>0</v>
      </c>
      <c r="O964" s="84" t="str">
        <f>IF($N964,_xll.BDP($K964,O$931),"[DISABLED]")</f>
        <v>[DISABLED]</v>
      </c>
      <c r="P964" s="84" t="str">
        <f>IF($N964,_xll.BDP($K964,P$931),"[DISABLED]")</f>
        <v>[DISABLED]</v>
      </c>
      <c r="Q964" s="84" t="str">
        <f>IF($N964,_xll.BDP($K964,Q$931),"[DISABLED]")</f>
        <v>[DISABLED]</v>
      </c>
      <c r="R964" s="84" t="str">
        <f>IF($N964,_xll.BDH($K964,R$931,$M964),"[DISABLED]")</f>
        <v>[DISABLED]</v>
      </c>
      <c r="S964" s="84" t="str">
        <f>IF($N964,_xll.BDH($K964,S$931,$M964),"[DISABLED]")</f>
        <v>[DISABLED]</v>
      </c>
      <c r="T964" s="84" t="str">
        <f>IF($N964,_xll.BDH($K964,T$931,$M964),"[DISABLED]")</f>
        <v>[DISABLED]</v>
      </c>
      <c r="V964" s="106" t="s">
        <v>9508</v>
      </c>
      <c r="W964" s="107" t="s">
        <v>1055</v>
      </c>
      <c r="X964" s="108">
        <v>42276</v>
      </c>
      <c r="Y964" s="107" t="b">
        <v>0</v>
      </c>
      <c r="Z964" s="107" t="s">
        <v>5237</v>
      </c>
      <c r="AA964" s="107" t="s">
        <v>5237</v>
      </c>
      <c r="AB964" s="107" t="s">
        <v>5237</v>
      </c>
      <c r="AC964" s="107" t="s">
        <v>5237</v>
      </c>
      <c r="AD964" s="107" t="s">
        <v>5237</v>
      </c>
      <c r="AE964" s="107" t="s">
        <v>5237</v>
      </c>
    </row>
    <row r="965" spans="2:31" outlineLevel="1">
      <c r="B965" s="24" t="s">
        <v>5234</v>
      </c>
      <c r="C965" s="24" t="s">
        <v>2</v>
      </c>
      <c r="D965" s="24" t="s">
        <v>62</v>
      </c>
      <c r="E965" s="24" t="s">
        <v>43</v>
      </c>
      <c r="F965" s="24" t="s">
        <v>58</v>
      </c>
      <c r="G965" s="24">
        <v>0</v>
      </c>
      <c r="H965" s="24" t="s">
        <v>2796</v>
      </c>
      <c r="I965" s="24" t="s">
        <v>3490</v>
      </c>
      <c r="J965" s="24" t="s">
        <v>73</v>
      </c>
      <c r="K965" s="72" t="str">
        <f t="shared" si="34"/>
        <v>USSN0F3 ICPL Curncy</v>
      </c>
      <c r="L965" s="25" t="str">
        <f t="shared" si="35"/>
        <v>ICPL</v>
      </c>
      <c r="M965" s="26">
        <f t="shared" ca="1" si="35"/>
        <v>42276</v>
      </c>
      <c r="N965" s="25" t="b">
        <f t="shared" si="35"/>
        <v>0</v>
      </c>
      <c r="O965" s="84" t="str">
        <f>IF($N965,_xll.BDP($K965,O$931),"[DISABLED]")</f>
        <v>[DISABLED]</v>
      </c>
      <c r="P965" s="84" t="str">
        <f>IF($N965,_xll.BDP($K965,P$931),"[DISABLED]")</f>
        <v>[DISABLED]</v>
      </c>
      <c r="Q965" s="84" t="str">
        <f>IF($N965,_xll.BDP($K965,Q$931),"[DISABLED]")</f>
        <v>[DISABLED]</v>
      </c>
      <c r="R965" s="84" t="str">
        <f>IF($N965,_xll.BDH($K965,R$931,$M965),"[DISABLED]")</f>
        <v>[DISABLED]</v>
      </c>
      <c r="S965" s="84" t="str">
        <f>IF($N965,_xll.BDH($K965,S$931,$M965),"[DISABLED]")</f>
        <v>[DISABLED]</v>
      </c>
      <c r="T965" s="84" t="str">
        <f>IF($N965,_xll.BDH($K965,T$931,$M965),"[DISABLED]")</f>
        <v>[DISABLED]</v>
      </c>
      <c r="V965" s="106" t="s">
        <v>9509</v>
      </c>
      <c r="W965" s="107" t="s">
        <v>1055</v>
      </c>
      <c r="X965" s="108">
        <v>42276</v>
      </c>
      <c r="Y965" s="107" t="b">
        <v>0</v>
      </c>
      <c r="Z965" s="107" t="s">
        <v>5237</v>
      </c>
      <c r="AA965" s="107" t="s">
        <v>5237</v>
      </c>
      <c r="AB965" s="107" t="s">
        <v>5237</v>
      </c>
      <c r="AC965" s="107" t="s">
        <v>5237</v>
      </c>
      <c r="AD965" s="107" t="s">
        <v>5237</v>
      </c>
      <c r="AE965" s="107" t="s">
        <v>5237</v>
      </c>
    </row>
    <row r="966" spans="2:31" outlineLevel="1">
      <c r="B966" s="24" t="s">
        <v>5234</v>
      </c>
      <c r="C966" s="24" t="s">
        <v>2</v>
      </c>
      <c r="D966" s="24" t="s">
        <v>62</v>
      </c>
      <c r="E966" s="24" t="s">
        <v>43</v>
      </c>
      <c r="F966" s="24" t="s">
        <v>71</v>
      </c>
      <c r="G966" s="24">
        <v>0</v>
      </c>
      <c r="H966" s="24" t="s">
        <v>2796</v>
      </c>
      <c r="I966" s="24" t="s">
        <v>3491</v>
      </c>
      <c r="J966" s="24" t="s">
        <v>73</v>
      </c>
      <c r="K966" s="72" t="str">
        <f t="shared" si="34"/>
        <v>USSN0I3 ICPL Curncy</v>
      </c>
      <c r="L966" s="25" t="str">
        <f t="shared" si="35"/>
        <v>ICPL</v>
      </c>
      <c r="M966" s="26">
        <f t="shared" ca="1" si="35"/>
        <v>42276</v>
      </c>
      <c r="N966" s="25" t="b">
        <f t="shared" si="35"/>
        <v>0</v>
      </c>
      <c r="O966" s="84" t="str">
        <f>IF($N966,_xll.BDP($K966,O$931),"[DISABLED]")</f>
        <v>[DISABLED]</v>
      </c>
      <c r="P966" s="84" t="str">
        <f>IF($N966,_xll.BDP($K966,P$931),"[DISABLED]")</f>
        <v>[DISABLED]</v>
      </c>
      <c r="Q966" s="84" t="str">
        <f>IF($N966,_xll.BDP($K966,Q$931),"[DISABLED]")</f>
        <v>[DISABLED]</v>
      </c>
      <c r="R966" s="84" t="str">
        <f>IF($N966,_xll.BDH($K966,R$931,$M966),"[DISABLED]")</f>
        <v>[DISABLED]</v>
      </c>
      <c r="S966" s="84" t="str">
        <f>IF($N966,_xll.BDH($K966,S$931,$M966),"[DISABLED]")</f>
        <v>[DISABLED]</v>
      </c>
      <c r="T966" s="84" t="str">
        <f>IF($N966,_xll.BDH($K966,T$931,$M966),"[DISABLED]")</f>
        <v>[DISABLED]</v>
      </c>
      <c r="V966" s="106" t="s">
        <v>9510</v>
      </c>
      <c r="W966" s="107" t="s">
        <v>1055</v>
      </c>
      <c r="X966" s="108">
        <v>42276</v>
      </c>
      <c r="Y966" s="107" t="b">
        <v>0</v>
      </c>
      <c r="Z966" s="107" t="s">
        <v>5237</v>
      </c>
      <c r="AA966" s="107" t="s">
        <v>5237</v>
      </c>
      <c r="AB966" s="107" t="s">
        <v>5237</v>
      </c>
      <c r="AC966" s="107" t="s">
        <v>5237</v>
      </c>
      <c r="AD966" s="107" t="s">
        <v>5237</v>
      </c>
      <c r="AE966" s="107" t="s">
        <v>5237</v>
      </c>
    </row>
    <row r="967" spans="2:31" outlineLevel="1">
      <c r="B967" s="24" t="s">
        <v>5234</v>
      </c>
      <c r="C967" s="24" t="s">
        <v>2</v>
      </c>
      <c r="D967" s="24" t="s">
        <v>62</v>
      </c>
      <c r="E967" s="24" t="s">
        <v>43</v>
      </c>
      <c r="F967" s="24" t="s">
        <v>41</v>
      </c>
      <c r="G967" s="24">
        <v>0</v>
      </c>
      <c r="H967" s="24" t="s">
        <v>2796</v>
      </c>
      <c r="I967" s="24" t="s">
        <v>3492</v>
      </c>
      <c r="J967" s="24" t="s">
        <v>73</v>
      </c>
      <c r="K967" s="72" t="str">
        <f t="shared" si="34"/>
        <v>USSN013 ICPL Curncy</v>
      </c>
      <c r="L967" s="25" t="str">
        <f t="shared" si="35"/>
        <v>ICPL</v>
      </c>
      <c r="M967" s="26">
        <f t="shared" ca="1" si="35"/>
        <v>42276</v>
      </c>
      <c r="N967" s="25" t="b">
        <f t="shared" si="35"/>
        <v>0</v>
      </c>
      <c r="O967" s="84" t="str">
        <f>IF($N967,_xll.BDP($K967,O$931),"[DISABLED]")</f>
        <v>[DISABLED]</v>
      </c>
      <c r="P967" s="84" t="str">
        <f>IF($N967,_xll.BDP($K967,P$931),"[DISABLED]")</f>
        <v>[DISABLED]</v>
      </c>
      <c r="Q967" s="84" t="str">
        <f>IF($N967,_xll.BDP($K967,Q$931),"[DISABLED]")</f>
        <v>[DISABLED]</v>
      </c>
      <c r="R967" s="84" t="str">
        <f>IF($N967,_xll.BDH($K967,R$931,$M967),"[DISABLED]")</f>
        <v>[DISABLED]</v>
      </c>
      <c r="S967" s="84" t="str">
        <f>IF($N967,_xll.BDH($K967,S$931,$M967),"[DISABLED]")</f>
        <v>[DISABLED]</v>
      </c>
      <c r="T967" s="84" t="str">
        <f>IF($N967,_xll.BDH($K967,T$931,$M967),"[DISABLED]")</f>
        <v>[DISABLED]</v>
      </c>
      <c r="V967" s="106" t="s">
        <v>9511</v>
      </c>
      <c r="W967" s="107" t="s">
        <v>1055</v>
      </c>
      <c r="X967" s="108">
        <v>42276</v>
      </c>
      <c r="Y967" s="107" t="b">
        <v>0</v>
      </c>
      <c r="Z967" s="107" t="s">
        <v>5237</v>
      </c>
      <c r="AA967" s="107" t="s">
        <v>5237</v>
      </c>
      <c r="AB967" s="107" t="s">
        <v>5237</v>
      </c>
      <c r="AC967" s="107" t="s">
        <v>5237</v>
      </c>
      <c r="AD967" s="107" t="s">
        <v>5237</v>
      </c>
      <c r="AE967" s="107" t="s">
        <v>5237</v>
      </c>
    </row>
    <row r="968" spans="2:31" outlineLevel="1">
      <c r="B968" s="24" t="s">
        <v>5234</v>
      </c>
      <c r="C968" s="24" t="s">
        <v>2</v>
      </c>
      <c r="D968" s="24" t="s">
        <v>62</v>
      </c>
      <c r="E968" s="24" t="s">
        <v>43</v>
      </c>
      <c r="F968" s="24" t="s">
        <v>146</v>
      </c>
      <c r="G968" s="24">
        <v>0</v>
      </c>
      <c r="H968" s="24" t="s">
        <v>2796</v>
      </c>
      <c r="I968" s="24" t="s">
        <v>3493</v>
      </c>
      <c r="J968" s="24" t="s">
        <v>73</v>
      </c>
      <c r="K968" s="72" t="str">
        <f t="shared" si="34"/>
        <v>USSN1F3 ICPL Curncy</v>
      </c>
      <c r="L968" s="25" t="str">
        <f t="shared" si="35"/>
        <v>ICPL</v>
      </c>
      <c r="M968" s="26">
        <f t="shared" ca="1" si="35"/>
        <v>42276</v>
      </c>
      <c r="N968" s="25" t="b">
        <f t="shared" si="35"/>
        <v>0</v>
      </c>
      <c r="O968" s="84" t="str">
        <f>IF($N968,_xll.BDP($K968,O$931),"[DISABLED]")</f>
        <v>[DISABLED]</v>
      </c>
      <c r="P968" s="84" t="str">
        <f>IF($N968,_xll.BDP($K968,P$931),"[DISABLED]")</f>
        <v>[DISABLED]</v>
      </c>
      <c r="Q968" s="84" t="str">
        <f>IF($N968,_xll.BDP($K968,Q$931),"[DISABLED]")</f>
        <v>[DISABLED]</v>
      </c>
      <c r="R968" s="84" t="str">
        <f>IF($N968,_xll.BDH($K968,R$931,$M968),"[DISABLED]")</f>
        <v>[DISABLED]</v>
      </c>
      <c r="S968" s="84" t="str">
        <f>IF($N968,_xll.BDH($K968,S$931,$M968),"[DISABLED]")</f>
        <v>[DISABLED]</v>
      </c>
      <c r="T968" s="84" t="str">
        <f>IF($N968,_xll.BDH($K968,T$931,$M968),"[DISABLED]")</f>
        <v>[DISABLED]</v>
      </c>
      <c r="V968" s="106" t="s">
        <v>9512</v>
      </c>
      <c r="W968" s="107" t="s">
        <v>1055</v>
      </c>
      <c r="X968" s="108">
        <v>42276</v>
      </c>
      <c r="Y968" s="107" t="b">
        <v>0</v>
      </c>
      <c r="Z968" s="107" t="s">
        <v>5237</v>
      </c>
      <c r="AA968" s="107" t="s">
        <v>5237</v>
      </c>
      <c r="AB968" s="107" t="s">
        <v>5237</v>
      </c>
      <c r="AC968" s="107" t="s">
        <v>5237</v>
      </c>
      <c r="AD968" s="107" t="s">
        <v>5237</v>
      </c>
      <c r="AE968" s="107" t="s">
        <v>5237</v>
      </c>
    </row>
    <row r="969" spans="2:31" outlineLevel="1">
      <c r="B969" s="24" t="s">
        <v>5234</v>
      </c>
      <c r="C969" s="24" t="s">
        <v>2</v>
      </c>
      <c r="D969" s="24" t="s">
        <v>62</v>
      </c>
      <c r="E969" s="24" t="s">
        <v>43</v>
      </c>
      <c r="F969" s="24" t="s">
        <v>42</v>
      </c>
      <c r="G969" s="24">
        <v>0</v>
      </c>
      <c r="H969" s="24" t="s">
        <v>2796</v>
      </c>
      <c r="I969" s="24" t="s">
        <v>3494</v>
      </c>
      <c r="J969" s="24" t="s">
        <v>73</v>
      </c>
      <c r="K969" s="72" t="str">
        <f t="shared" si="34"/>
        <v>USSN023 ICPL Curncy</v>
      </c>
      <c r="L969" s="25" t="str">
        <f t="shared" si="35"/>
        <v>ICPL</v>
      </c>
      <c r="M969" s="26">
        <f t="shared" ca="1" si="35"/>
        <v>42276</v>
      </c>
      <c r="N969" s="25" t="b">
        <f t="shared" si="35"/>
        <v>0</v>
      </c>
      <c r="O969" s="84" t="str">
        <f>IF($N969,_xll.BDP($K969,O$931),"[DISABLED]")</f>
        <v>[DISABLED]</v>
      </c>
      <c r="P969" s="84" t="str">
        <f>IF($N969,_xll.BDP($K969,P$931),"[DISABLED]")</f>
        <v>[DISABLED]</v>
      </c>
      <c r="Q969" s="84" t="str">
        <f>IF($N969,_xll.BDP($K969,Q$931),"[DISABLED]")</f>
        <v>[DISABLED]</v>
      </c>
      <c r="R969" s="84" t="str">
        <f>IF($N969,_xll.BDH($K969,R$931,$M969),"[DISABLED]")</f>
        <v>[DISABLED]</v>
      </c>
      <c r="S969" s="84" t="str">
        <f>IF($N969,_xll.BDH($K969,S$931,$M969),"[DISABLED]")</f>
        <v>[DISABLED]</v>
      </c>
      <c r="T969" s="84" t="str">
        <f>IF($N969,_xll.BDH($K969,T$931,$M969),"[DISABLED]")</f>
        <v>[DISABLED]</v>
      </c>
      <c r="V969" s="106" t="s">
        <v>9513</v>
      </c>
      <c r="W969" s="107" t="s">
        <v>1055</v>
      </c>
      <c r="X969" s="108">
        <v>42276</v>
      </c>
      <c r="Y969" s="107" t="b">
        <v>0</v>
      </c>
      <c r="Z969" s="107" t="s">
        <v>5237</v>
      </c>
      <c r="AA969" s="107" t="s">
        <v>5237</v>
      </c>
      <c r="AB969" s="107" t="s">
        <v>5237</v>
      </c>
      <c r="AC969" s="107" t="s">
        <v>5237</v>
      </c>
      <c r="AD969" s="107" t="s">
        <v>5237</v>
      </c>
      <c r="AE969" s="107" t="s">
        <v>5237</v>
      </c>
    </row>
    <row r="970" spans="2:31" outlineLevel="1">
      <c r="B970" s="24" t="s">
        <v>5234</v>
      </c>
      <c r="C970" s="24" t="s">
        <v>2</v>
      </c>
      <c r="D970" s="24" t="s">
        <v>62</v>
      </c>
      <c r="E970" s="24" t="s">
        <v>43</v>
      </c>
      <c r="F970" s="24" t="s">
        <v>43</v>
      </c>
      <c r="G970" s="24">
        <v>0</v>
      </c>
      <c r="H970" s="24" t="s">
        <v>2796</v>
      </c>
      <c r="I970" s="24" t="s">
        <v>3495</v>
      </c>
      <c r="J970" s="24" t="s">
        <v>73</v>
      </c>
      <c r="K970" s="72" t="str">
        <f t="shared" si="34"/>
        <v>USSN033 ICPL Curncy</v>
      </c>
      <c r="L970" s="25" t="str">
        <f t="shared" si="35"/>
        <v>ICPL</v>
      </c>
      <c r="M970" s="26">
        <f t="shared" ca="1" si="35"/>
        <v>42276</v>
      </c>
      <c r="N970" s="25" t="b">
        <f t="shared" si="35"/>
        <v>0</v>
      </c>
      <c r="O970" s="84" t="str">
        <f>IF($N970,_xll.BDP($K970,O$931),"[DISABLED]")</f>
        <v>[DISABLED]</v>
      </c>
      <c r="P970" s="84" t="str">
        <f>IF($N970,_xll.BDP($K970,P$931),"[DISABLED]")</f>
        <v>[DISABLED]</v>
      </c>
      <c r="Q970" s="84" t="str">
        <f>IF($N970,_xll.BDP($K970,Q$931),"[DISABLED]")</f>
        <v>[DISABLED]</v>
      </c>
      <c r="R970" s="84" t="str">
        <f>IF($N970,_xll.BDH($K970,R$931,$M970),"[DISABLED]")</f>
        <v>[DISABLED]</v>
      </c>
      <c r="S970" s="84" t="str">
        <f>IF($N970,_xll.BDH($K970,S$931,$M970),"[DISABLED]")</f>
        <v>[DISABLED]</v>
      </c>
      <c r="T970" s="84" t="str">
        <f>IF($N970,_xll.BDH($K970,T$931,$M970),"[DISABLED]")</f>
        <v>[DISABLED]</v>
      </c>
      <c r="V970" s="106" t="s">
        <v>9514</v>
      </c>
      <c r="W970" s="107" t="s">
        <v>1055</v>
      </c>
      <c r="X970" s="108">
        <v>42276</v>
      </c>
      <c r="Y970" s="107" t="b">
        <v>0</v>
      </c>
      <c r="Z970" s="107" t="s">
        <v>5237</v>
      </c>
      <c r="AA970" s="107" t="s">
        <v>5237</v>
      </c>
      <c r="AB970" s="107" t="s">
        <v>5237</v>
      </c>
      <c r="AC970" s="107" t="s">
        <v>5237</v>
      </c>
      <c r="AD970" s="107" t="s">
        <v>5237</v>
      </c>
      <c r="AE970" s="107" t="s">
        <v>5237</v>
      </c>
    </row>
    <row r="971" spans="2:31" outlineLevel="1">
      <c r="B971" s="24" t="s">
        <v>5234</v>
      </c>
      <c r="C971" s="24" t="s">
        <v>2</v>
      </c>
      <c r="D971" s="24" t="s">
        <v>62</v>
      </c>
      <c r="E971" s="24" t="s">
        <v>43</v>
      </c>
      <c r="F971" s="24" t="s">
        <v>152</v>
      </c>
      <c r="G971" s="24">
        <v>0</v>
      </c>
      <c r="H971" s="24" t="s">
        <v>2796</v>
      </c>
      <c r="I971" s="24" t="s">
        <v>3496</v>
      </c>
      <c r="J971" s="24" t="s">
        <v>73</v>
      </c>
      <c r="K971" s="72" t="str">
        <f t="shared" si="34"/>
        <v>USSN043 ICPL Curncy</v>
      </c>
      <c r="L971" s="25" t="str">
        <f t="shared" si="35"/>
        <v>ICPL</v>
      </c>
      <c r="M971" s="26">
        <f t="shared" ca="1" si="35"/>
        <v>42276</v>
      </c>
      <c r="N971" s="25" t="b">
        <f t="shared" si="35"/>
        <v>0</v>
      </c>
      <c r="O971" s="84" t="str">
        <f>IF($N971,_xll.BDP($K971,O$931),"[DISABLED]")</f>
        <v>[DISABLED]</v>
      </c>
      <c r="P971" s="84" t="str">
        <f>IF($N971,_xll.BDP($K971,P$931),"[DISABLED]")</f>
        <v>[DISABLED]</v>
      </c>
      <c r="Q971" s="84" t="str">
        <f>IF($N971,_xll.BDP($K971,Q$931),"[DISABLED]")</f>
        <v>[DISABLED]</v>
      </c>
      <c r="R971" s="84" t="str">
        <f>IF($N971,_xll.BDH($K971,R$931,$M971),"[DISABLED]")</f>
        <v>[DISABLED]</v>
      </c>
      <c r="S971" s="84" t="str">
        <f>IF($N971,_xll.BDH($K971,S$931,$M971),"[DISABLED]")</f>
        <v>[DISABLED]</v>
      </c>
      <c r="T971" s="84" t="str">
        <f>IF($N971,_xll.BDH($K971,T$931,$M971),"[DISABLED]")</f>
        <v>[DISABLED]</v>
      </c>
      <c r="V971" s="106" t="s">
        <v>9515</v>
      </c>
      <c r="W971" s="107" t="s">
        <v>1055</v>
      </c>
      <c r="X971" s="108">
        <v>42276</v>
      </c>
      <c r="Y971" s="107" t="b">
        <v>0</v>
      </c>
      <c r="Z971" s="107" t="s">
        <v>5237</v>
      </c>
      <c r="AA971" s="107" t="s">
        <v>5237</v>
      </c>
      <c r="AB971" s="107" t="s">
        <v>5237</v>
      </c>
      <c r="AC971" s="107" t="s">
        <v>5237</v>
      </c>
      <c r="AD971" s="107" t="s">
        <v>5237</v>
      </c>
      <c r="AE971" s="107" t="s">
        <v>5237</v>
      </c>
    </row>
    <row r="972" spans="2:31" outlineLevel="1">
      <c r="B972" s="24" t="s">
        <v>5234</v>
      </c>
      <c r="C972" s="24" t="s">
        <v>2</v>
      </c>
      <c r="D972" s="24" t="s">
        <v>62</v>
      </c>
      <c r="E972" s="24" t="s">
        <v>43</v>
      </c>
      <c r="F972" s="24" t="s">
        <v>44</v>
      </c>
      <c r="G972" s="24">
        <v>0</v>
      </c>
      <c r="H972" s="24" t="s">
        <v>2796</v>
      </c>
      <c r="I972" s="24" t="s">
        <v>3497</v>
      </c>
      <c r="J972" s="24" t="s">
        <v>73</v>
      </c>
      <c r="K972" s="72" t="str">
        <f t="shared" si="34"/>
        <v>USSN053 ICPL Curncy</v>
      </c>
      <c r="L972" s="25" t="str">
        <f t="shared" si="35"/>
        <v>ICPL</v>
      </c>
      <c r="M972" s="26">
        <f t="shared" ca="1" si="35"/>
        <v>42276</v>
      </c>
      <c r="N972" s="25" t="b">
        <f t="shared" si="35"/>
        <v>0</v>
      </c>
      <c r="O972" s="84" t="str">
        <f>IF($N972,_xll.BDP($K972,O$931),"[DISABLED]")</f>
        <v>[DISABLED]</v>
      </c>
      <c r="P972" s="84" t="str">
        <f>IF($N972,_xll.BDP($K972,P$931),"[DISABLED]")</f>
        <v>[DISABLED]</v>
      </c>
      <c r="Q972" s="84" t="str">
        <f>IF($N972,_xll.BDP($K972,Q$931),"[DISABLED]")</f>
        <v>[DISABLED]</v>
      </c>
      <c r="R972" s="84" t="str">
        <f>IF($N972,_xll.BDH($K972,R$931,$M972),"[DISABLED]")</f>
        <v>[DISABLED]</v>
      </c>
      <c r="S972" s="84" t="str">
        <f>IF($N972,_xll.BDH($K972,S$931,$M972),"[DISABLED]")</f>
        <v>[DISABLED]</v>
      </c>
      <c r="T972" s="84" t="str">
        <f>IF($N972,_xll.BDH($K972,T$931,$M972),"[DISABLED]")</f>
        <v>[DISABLED]</v>
      </c>
      <c r="V972" s="106" t="s">
        <v>9516</v>
      </c>
      <c r="W972" s="107" t="s">
        <v>1055</v>
      </c>
      <c r="X972" s="108">
        <v>42276</v>
      </c>
      <c r="Y972" s="107" t="b">
        <v>0</v>
      </c>
      <c r="Z972" s="107" t="s">
        <v>5237</v>
      </c>
      <c r="AA972" s="107" t="s">
        <v>5237</v>
      </c>
      <c r="AB972" s="107" t="s">
        <v>5237</v>
      </c>
      <c r="AC972" s="107" t="s">
        <v>5237</v>
      </c>
      <c r="AD972" s="107" t="s">
        <v>5237</v>
      </c>
      <c r="AE972" s="107" t="s">
        <v>5237</v>
      </c>
    </row>
    <row r="973" spans="2:31" outlineLevel="1">
      <c r="B973" s="24" t="s">
        <v>5234</v>
      </c>
      <c r="C973" s="24" t="s">
        <v>2</v>
      </c>
      <c r="D973" s="24" t="s">
        <v>62</v>
      </c>
      <c r="E973" s="24" t="s">
        <v>43</v>
      </c>
      <c r="F973" s="24" t="s">
        <v>45</v>
      </c>
      <c r="G973" s="24">
        <v>0</v>
      </c>
      <c r="H973" s="24" t="s">
        <v>2796</v>
      </c>
      <c r="I973" s="24" t="s">
        <v>3498</v>
      </c>
      <c r="J973" s="24" t="s">
        <v>73</v>
      </c>
      <c r="K973" s="72" t="str">
        <f t="shared" si="34"/>
        <v>USSN073 ICPL Curncy</v>
      </c>
      <c r="L973" s="25" t="str">
        <f t="shared" si="35"/>
        <v>ICPL</v>
      </c>
      <c r="M973" s="26">
        <f t="shared" ca="1" si="35"/>
        <v>42276</v>
      </c>
      <c r="N973" s="25" t="b">
        <f t="shared" si="35"/>
        <v>0</v>
      </c>
      <c r="O973" s="84" t="str">
        <f>IF($N973,_xll.BDP($K973,O$931),"[DISABLED]")</f>
        <v>[DISABLED]</v>
      </c>
      <c r="P973" s="84" t="str">
        <f>IF($N973,_xll.BDP($K973,P$931),"[DISABLED]")</f>
        <v>[DISABLED]</v>
      </c>
      <c r="Q973" s="84" t="str">
        <f>IF($N973,_xll.BDP($K973,Q$931),"[DISABLED]")</f>
        <v>[DISABLED]</v>
      </c>
      <c r="R973" s="84" t="str">
        <f>IF($N973,_xll.BDH($K973,R$931,$M973),"[DISABLED]")</f>
        <v>[DISABLED]</v>
      </c>
      <c r="S973" s="84" t="str">
        <f>IF($N973,_xll.BDH($K973,S$931,$M973),"[DISABLED]")</f>
        <v>[DISABLED]</v>
      </c>
      <c r="T973" s="84" t="str">
        <f>IF($N973,_xll.BDH($K973,T$931,$M973),"[DISABLED]")</f>
        <v>[DISABLED]</v>
      </c>
      <c r="V973" s="106" t="s">
        <v>9517</v>
      </c>
      <c r="W973" s="107" t="s">
        <v>1055</v>
      </c>
      <c r="X973" s="108">
        <v>42276</v>
      </c>
      <c r="Y973" s="107" t="b">
        <v>0</v>
      </c>
      <c r="Z973" s="107" t="s">
        <v>5237</v>
      </c>
      <c r="AA973" s="107" t="s">
        <v>5237</v>
      </c>
      <c r="AB973" s="107" t="s">
        <v>5237</v>
      </c>
      <c r="AC973" s="107" t="s">
        <v>5237</v>
      </c>
      <c r="AD973" s="107" t="s">
        <v>5237</v>
      </c>
      <c r="AE973" s="107" t="s">
        <v>5237</v>
      </c>
    </row>
    <row r="974" spans="2:31" outlineLevel="1">
      <c r="B974" s="24" t="s">
        <v>5234</v>
      </c>
      <c r="C974" s="24" t="s">
        <v>2</v>
      </c>
      <c r="D974" s="24" t="s">
        <v>62</v>
      </c>
      <c r="E974" s="24" t="s">
        <v>43</v>
      </c>
      <c r="F974" s="24" t="s">
        <v>46</v>
      </c>
      <c r="G974" s="24">
        <v>0</v>
      </c>
      <c r="H974" s="24" t="s">
        <v>2796</v>
      </c>
      <c r="I974" s="24" t="s">
        <v>3499</v>
      </c>
      <c r="J974" s="24" t="s">
        <v>73</v>
      </c>
      <c r="K974" s="72" t="str">
        <f t="shared" si="34"/>
        <v>USSN103 ICPL Curncy</v>
      </c>
      <c r="L974" s="25" t="str">
        <f t="shared" si="35"/>
        <v>ICPL</v>
      </c>
      <c r="M974" s="26">
        <f t="shared" ca="1" si="35"/>
        <v>42276</v>
      </c>
      <c r="N974" s="25" t="b">
        <f t="shared" si="35"/>
        <v>0</v>
      </c>
      <c r="O974" s="84" t="str">
        <f>IF($N974,_xll.BDP($K974,O$931),"[DISABLED]")</f>
        <v>[DISABLED]</v>
      </c>
      <c r="P974" s="84" t="str">
        <f>IF($N974,_xll.BDP($K974,P$931),"[DISABLED]")</f>
        <v>[DISABLED]</v>
      </c>
      <c r="Q974" s="84" t="str">
        <f>IF($N974,_xll.BDP($K974,Q$931),"[DISABLED]")</f>
        <v>[DISABLED]</v>
      </c>
      <c r="R974" s="84" t="str">
        <f>IF($N974,_xll.BDH($K974,R$931,$M974),"[DISABLED]")</f>
        <v>[DISABLED]</v>
      </c>
      <c r="S974" s="84" t="str">
        <f>IF($N974,_xll.BDH($K974,S$931,$M974),"[DISABLED]")</f>
        <v>[DISABLED]</v>
      </c>
      <c r="T974" s="84" t="str">
        <f>IF($N974,_xll.BDH($K974,T$931,$M974),"[DISABLED]")</f>
        <v>[DISABLED]</v>
      </c>
      <c r="V974" s="106" t="s">
        <v>9518</v>
      </c>
      <c r="W974" s="107" t="s">
        <v>1055</v>
      </c>
      <c r="X974" s="108">
        <v>42276</v>
      </c>
      <c r="Y974" s="107" t="b">
        <v>0</v>
      </c>
      <c r="Z974" s="107" t="s">
        <v>5237</v>
      </c>
      <c r="AA974" s="107" t="s">
        <v>5237</v>
      </c>
      <c r="AB974" s="107" t="s">
        <v>5237</v>
      </c>
      <c r="AC974" s="107" t="s">
        <v>5237</v>
      </c>
      <c r="AD974" s="107" t="s">
        <v>5237</v>
      </c>
      <c r="AE974" s="107" t="s">
        <v>5237</v>
      </c>
    </row>
    <row r="975" spans="2:31" outlineLevel="1">
      <c r="B975" s="24" t="s">
        <v>5234</v>
      </c>
      <c r="C975" s="24" t="s">
        <v>2</v>
      </c>
      <c r="D975" s="24" t="s">
        <v>62</v>
      </c>
      <c r="E975" s="24" t="s">
        <v>43</v>
      </c>
      <c r="F975" s="24" t="s">
        <v>47</v>
      </c>
      <c r="G975" s="24">
        <v>0</v>
      </c>
      <c r="H975" s="24" t="s">
        <v>2796</v>
      </c>
      <c r="I975" s="24" t="s">
        <v>3500</v>
      </c>
      <c r="J975" s="24" t="s">
        <v>73</v>
      </c>
      <c r="K975" s="72" t="str">
        <f t="shared" si="34"/>
        <v>USSN153 ICPL Curncy</v>
      </c>
      <c r="L975" s="25" t="str">
        <f t="shared" si="35"/>
        <v>ICPL</v>
      </c>
      <c r="M975" s="26">
        <f t="shared" ca="1" si="35"/>
        <v>42276</v>
      </c>
      <c r="N975" s="25" t="b">
        <f t="shared" si="35"/>
        <v>0</v>
      </c>
      <c r="O975" s="84" t="str">
        <f>IF($N975,_xll.BDP($K975,O$931),"[DISABLED]")</f>
        <v>[DISABLED]</v>
      </c>
      <c r="P975" s="84" t="str">
        <f>IF($N975,_xll.BDP($K975,P$931),"[DISABLED]")</f>
        <v>[DISABLED]</v>
      </c>
      <c r="Q975" s="84" t="str">
        <f>IF($N975,_xll.BDP($K975,Q$931),"[DISABLED]")</f>
        <v>[DISABLED]</v>
      </c>
      <c r="R975" s="84" t="str">
        <f>IF($N975,_xll.BDH($K975,R$931,$M975),"[DISABLED]")</f>
        <v>[DISABLED]</v>
      </c>
      <c r="S975" s="84" t="str">
        <f>IF($N975,_xll.BDH($K975,S$931,$M975),"[DISABLED]")</f>
        <v>[DISABLED]</v>
      </c>
      <c r="T975" s="84" t="str">
        <f>IF($N975,_xll.BDH($K975,T$931,$M975),"[DISABLED]")</f>
        <v>[DISABLED]</v>
      </c>
      <c r="V975" s="106" t="s">
        <v>9519</v>
      </c>
      <c r="W975" s="107" t="s">
        <v>1055</v>
      </c>
      <c r="X975" s="108">
        <v>42276</v>
      </c>
      <c r="Y975" s="107" t="b">
        <v>0</v>
      </c>
      <c r="Z975" s="107" t="s">
        <v>5237</v>
      </c>
      <c r="AA975" s="107" t="s">
        <v>5237</v>
      </c>
      <c r="AB975" s="107" t="s">
        <v>5237</v>
      </c>
      <c r="AC975" s="107" t="s">
        <v>5237</v>
      </c>
      <c r="AD975" s="107" t="s">
        <v>5237</v>
      </c>
      <c r="AE975" s="107" t="s">
        <v>5237</v>
      </c>
    </row>
    <row r="976" spans="2:31" outlineLevel="1">
      <c r="B976" s="24" t="s">
        <v>5234</v>
      </c>
      <c r="C976" s="24" t="s">
        <v>2</v>
      </c>
      <c r="D976" s="24" t="s">
        <v>62</v>
      </c>
      <c r="E976" s="24" t="s">
        <v>43</v>
      </c>
      <c r="F976" s="24" t="s">
        <v>48</v>
      </c>
      <c r="G976" s="24">
        <v>0</v>
      </c>
      <c r="H976" s="24" t="s">
        <v>2796</v>
      </c>
      <c r="I976" s="24" t="s">
        <v>3501</v>
      </c>
      <c r="J976" s="24" t="s">
        <v>73</v>
      </c>
      <c r="K976" s="72" t="str">
        <f t="shared" si="34"/>
        <v>USSN203 ICPL Curncy</v>
      </c>
      <c r="L976" s="25" t="str">
        <f t="shared" si="35"/>
        <v>ICPL</v>
      </c>
      <c r="M976" s="26">
        <f t="shared" ca="1" si="35"/>
        <v>42276</v>
      </c>
      <c r="N976" s="25" t="b">
        <f t="shared" si="35"/>
        <v>0</v>
      </c>
      <c r="O976" s="84" t="str">
        <f>IF($N976,_xll.BDP($K976,O$931),"[DISABLED]")</f>
        <v>[DISABLED]</v>
      </c>
      <c r="P976" s="84" t="str">
        <f>IF($N976,_xll.BDP($K976,P$931),"[DISABLED]")</f>
        <v>[DISABLED]</v>
      </c>
      <c r="Q976" s="84" t="str">
        <f>IF($N976,_xll.BDP($K976,Q$931),"[DISABLED]")</f>
        <v>[DISABLED]</v>
      </c>
      <c r="R976" s="84" t="str">
        <f>IF($N976,_xll.BDH($K976,R$931,$M976),"[DISABLED]")</f>
        <v>[DISABLED]</v>
      </c>
      <c r="S976" s="84" t="str">
        <f>IF($N976,_xll.BDH($K976,S$931,$M976),"[DISABLED]")</f>
        <v>[DISABLED]</v>
      </c>
      <c r="T976" s="84" t="str">
        <f>IF($N976,_xll.BDH($K976,T$931,$M976),"[DISABLED]")</f>
        <v>[DISABLED]</v>
      </c>
      <c r="V976" s="106" t="s">
        <v>9520</v>
      </c>
      <c r="W976" s="107" t="s">
        <v>1055</v>
      </c>
      <c r="X976" s="108">
        <v>42276</v>
      </c>
      <c r="Y976" s="107" t="b">
        <v>0</v>
      </c>
      <c r="Z976" s="107" t="s">
        <v>5237</v>
      </c>
      <c r="AA976" s="107" t="s">
        <v>5237</v>
      </c>
      <c r="AB976" s="107" t="s">
        <v>5237</v>
      </c>
      <c r="AC976" s="107" t="s">
        <v>5237</v>
      </c>
      <c r="AD976" s="107" t="s">
        <v>5237</v>
      </c>
      <c r="AE976" s="107" t="s">
        <v>5237</v>
      </c>
    </row>
    <row r="977" spans="2:31" outlineLevel="1">
      <c r="B977" s="24" t="s">
        <v>5234</v>
      </c>
      <c r="C977" s="24" t="s">
        <v>2</v>
      </c>
      <c r="D977" s="24" t="s">
        <v>62</v>
      </c>
      <c r="E977" s="24" t="s">
        <v>152</v>
      </c>
      <c r="F977" s="24" t="s">
        <v>209</v>
      </c>
      <c r="G977" s="24">
        <v>0</v>
      </c>
      <c r="H977" s="24" t="s">
        <v>2796</v>
      </c>
      <c r="I977" s="24" t="s">
        <v>3502</v>
      </c>
      <c r="J977" s="24" t="s">
        <v>73</v>
      </c>
      <c r="K977" s="72" t="str">
        <f t="shared" si="34"/>
        <v>USSN0A4 ICPL Curncy</v>
      </c>
      <c r="L977" s="25" t="str">
        <f t="shared" si="35"/>
        <v>ICPL</v>
      </c>
      <c r="M977" s="26">
        <f t="shared" ca="1" si="35"/>
        <v>42276</v>
      </c>
      <c r="N977" s="25" t="b">
        <f t="shared" si="35"/>
        <v>0</v>
      </c>
      <c r="O977" s="84" t="str">
        <f>IF($N977,_xll.BDP($K977,O$931),"[DISABLED]")</f>
        <v>[DISABLED]</v>
      </c>
      <c r="P977" s="84" t="str">
        <f>IF($N977,_xll.BDP($K977,P$931),"[DISABLED]")</f>
        <v>[DISABLED]</v>
      </c>
      <c r="Q977" s="84" t="str">
        <f>IF($N977,_xll.BDP($K977,Q$931),"[DISABLED]")</f>
        <v>[DISABLED]</v>
      </c>
      <c r="R977" s="84" t="str">
        <f>IF($N977,_xll.BDH($K977,R$931,$M977),"[DISABLED]")</f>
        <v>[DISABLED]</v>
      </c>
      <c r="S977" s="84" t="str">
        <f>IF($N977,_xll.BDH($K977,S$931,$M977),"[DISABLED]")</f>
        <v>[DISABLED]</v>
      </c>
      <c r="T977" s="84" t="str">
        <f>IF($N977,_xll.BDH($K977,T$931,$M977),"[DISABLED]")</f>
        <v>[DISABLED]</v>
      </c>
      <c r="V977" s="106" t="s">
        <v>9521</v>
      </c>
      <c r="W977" s="107" t="s">
        <v>1055</v>
      </c>
      <c r="X977" s="108">
        <v>42276</v>
      </c>
      <c r="Y977" s="107" t="b">
        <v>0</v>
      </c>
      <c r="Z977" s="107" t="s">
        <v>5237</v>
      </c>
      <c r="AA977" s="107" t="s">
        <v>5237</v>
      </c>
      <c r="AB977" s="107" t="s">
        <v>5237</v>
      </c>
      <c r="AC977" s="107" t="s">
        <v>5237</v>
      </c>
      <c r="AD977" s="107" t="s">
        <v>5237</v>
      </c>
      <c r="AE977" s="107" t="s">
        <v>5237</v>
      </c>
    </row>
    <row r="978" spans="2:31" outlineLevel="1">
      <c r="B978" s="24" t="s">
        <v>5234</v>
      </c>
      <c r="C978" s="24" t="s">
        <v>2</v>
      </c>
      <c r="D978" s="24" t="s">
        <v>62</v>
      </c>
      <c r="E978" s="24" t="s">
        <v>152</v>
      </c>
      <c r="F978" s="24" t="s">
        <v>210</v>
      </c>
      <c r="G978" s="24">
        <v>0</v>
      </c>
      <c r="H978" s="24" t="s">
        <v>2796</v>
      </c>
      <c r="I978" s="24" t="s">
        <v>3503</v>
      </c>
      <c r="J978" s="24" t="s">
        <v>73</v>
      </c>
      <c r="K978" s="72" t="str">
        <f t="shared" si="34"/>
        <v>USSN0B4 ICPL Curncy</v>
      </c>
      <c r="L978" s="25" t="str">
        <f t="shared" si="35"/>
        <v>ICPL</v>
      </c>
      <c r="M978" s="26">
        <f t="shared" ca="1" si="35"/>
        <v>42276</v>
      </c>
      <c r="N978" s="25" t="b">
        <f t="shared" si="35"/>
        <v>0</v>
      </c>
      <c r="O978" s="84" t="str">
        <f>IF($N978,_xll.BDP($K978,O$931),"[DISABLED]")</f>
        <v>[DISABLED]</v>
      </c>
      <c r="P978" s="84" t="str">
        <f>IF($N978,_xll.BDP($K978,P$931),"[DISABLED]")</f>
        <v>[DISABLED]</v>
      </c>
      <c r="Q978" s="84" t="str">
        <f>IF($N978,_xll.BDP($K978,Q$931),"[DISABLED]")</f>
        <v>[DISABLED]</v>
      </c>
      <c r="R978" s="84" t="str">
        <f>IF($N978,_xll.BDH($K978,R$931,$M978),"[DISABLED]")</f>
        <v>[DISABLED]</v>
      </c>
      <c r="S978" s="84" t="str">
        <f>IF($N978,_xll.BDH($K978,S$931,$M978),"[DISABLED]")</f>
        <v>[DISABLED]</v>
      </c>
      <c r="T978" s="84" t="str">
        <f>IF($N978,_xll.BDH($K978,T$931,$M978),"[DISABLED]")</f>
        <v>[DISABLED]</v>
      </c>
      <c r="V978" s="106" t="s">
        <v>9522</v>
      </c>
      <c r="W978" s="107" t="s">
        <v>1055</v>
      </c>
      <c r="X978" s="108">
        <v>42276</v>
      </c>
      <c r="Y978" s="107" t="b">
        <v>0</v>
      </c>
      <c r="Z978" s="107" t="s">
        <v>5237</v>
      </c>
      <c r="AA978" s="107" t="s">
        <v>5237</v>
      </c>
      <c r="AB978" s="107" t="s">
        <v>5237</v>
      </c>
      <c r="AC978" s="107" t="s">
        <v>5237</v>
      </c>
      <c r="AD978" s="107" t="s">
        <v>5237</v>
      </c>
      <c r="AE978" s="107" t="s">
        <v>5237</v>
      </c>
    </row>
    <row r="979" spans="2:31" outlineLevel="1">
      <c r="B979" s="24" t="s">
        <v>5234</v>
      </c>
      <c r="C979" s="24" t="s">
        <v>2</v>
      </c>
      <c r="D979" s="24" t="s">
        <v>62</v>
      </c>
      <c r="E979" s="24" t="s">
        <v>152</v>
      </c>
      <c r="F979" s="24" t="s">
        <v>54</v>
      </c>
      <c r="G979" s="24">
        <v>0</v>
      </c>
      <c r="H979" s="24" t="s">
        <v>2796</v>
      </c>
      <c r="I979" s="24" t="s">
        <v>3504</v>
      </c>
      <c r="J979" s="24" t="s">
        <v>73</v>
      </c>
      <c r="K979" s="72" t="str">
        <f t="shared" si="34"/>
        <v>USSN0C4 ICPL Curncy</v>
      </c>
      <c r="L979" s="25" t="str">
        <f t="shared" si="35"/>
        <v>ICPL</v>
      </c>
      <c r="M979" s="26">
        <f t="shared" ca="1" si="35"/>
        <v>42276</v>
      </c>
      <c r="N979" s="25" t="b">
        <f t="shared" si="35"/>
        <v>0</v>
      </c>
      <c r="O979" s="84" t="str">
        <f>IF($N979,_xll.BDP($K979,O$931),"[DISABLED]")</f>
        <v>[DISABLED]</v>
      </c>
      <c r="P979" s="84" t="str">
        <f>IF($N979,_xll.BDP($K979,P$931),"[DISABLED]")</f>
        <v>[DISABLED]</v>
      </c>
      <c r="Q979" s="84" t="str">
        <f>IF($N979,_xll.BDP($K979,Q$931),"[DISABLED]")</f>
        <v>[DISABLED]</v>
      </c>
      <c r="R979" s="84" t="str">
        <f>IF($N979,_xll.BDH($K979,R$931,$M979),"[DISABLED]")</f>
        <v>[DISABLED]</v>
      </c>
      <c r="S979" s="84" t="str">
        <f>IF($N979,_xll.BDH($K979,S$931,$M979),"[DISABLED]")</f>
        <v>[DISABLED]</v>
      </c>
      <c r="T979" s="84" t="str">
        <f>IF($N979,_xll.BDH($K979,T$931,$M979),"[DISABLED]")</f>
        <v>[DISABLED]</v>
      </c>
      <c r="V979" s="106" t="s">
        <v>9523</v>
      </c>
      <c r="W979" s="107" t="s">
        <v>1055</v>
      </c>
      <c r="X979" s="108">
        <v>42276</v>
      </c>
      <c r="Y979" s="107" t="b">
        <v>0</v>
      </c>
      <c r="Z979" s="107" t="s">
        <v>5237</v>
      </c>
      <c r="AA979" s="107" t="s">
        <v>5237</v>
      </c>
      <c r="AB979" s="107" t="s">
        <v>5237</v>
      </c>
      <c r="AC979" s="107" t="s">
        <v>5237</v>
      </c>
      <c r="AD979" s="107" t="s">
        <v>5237</v>
      </c>
      <c r="AE979" s="107" t="s">
        <v>5237</v>
      </c>
    </row>
    <row r="980" spans="2:31" outlineLevel="1">
      <c r="B980" s="24" t="s">
        <v>5234</v>
      </c>
      <c r="C980" s="24" t="s">
        <v>2</v>
      </c>
      <c r="D980" s="24" t="s">
        <v>62</v>
      </c>
      <c r="E980" s="24" t="s">
        <v>152</v>
      </c>
      <c r="F980" s="24" t="s">
        <v>58</v>
      </c>
      <c r="G980" s="24">
        <v>0</v>
      </c>
      <c r="H980" s="24" t="s">
        <v>2796</v>
      </c>
      <c r="I980" s="24" t="s">
        <v>3505</v>
      </c>
      <c r="J980" s="24" t="s">
        <v>73</v>
      </c>
      <c r="K980" s="72" t="str">
        <f t="shared" si="34"/>
        <v>USSN0F4 ICPL Curncy</v>
      </c>
      <c r="L980" s="25" t="str">
        <f t="shared" si="35"/>
        <v>ICPL</v>
      </c>
      <c r="M980" s="26">
        <f t="shared" ca="1" si="35"/>
        <v>42276</v>
      </c>
      <c r="N980" s="25" t="b">
        <f t="shared" si="35"/>
        <v>0</v>
      </c>
      <c r="O980" s="84" t="str">
        <f>IF($N980,_xll.BDP($K980,O$931),"[DISABLED]")</f>
        <v>[DISABLED]</v>
      </c>
      <c r="P980" s="84" t="str">
        <f>IF($N980,_xll.BDP($K980,P$931),"[DISABLED]")</f>
        <v>[DISABLED]</v>
      </c>
      <c r="Q980" s="84" t="str">
        <f>IF($N980,_xll.BDP($K980,Q$931),"[DISABLED]")</f>
        <v>[DISABLED]</v>
      </c>
      <c r="R980" s="84" t="str">
        <f>IF($N980,_xll.BDH($K980,R$931,$M980),"[DISABLED]")</f>
        <v>[DISABLED]</v>
      </c>
      <c r="S980" s="84" t="str">
        <f>IF($N980,_xll.BDH($K980,S$931,$M980),"[DISABLED]")</f>
        <v>[DISABLED]</v>
      </c>
      <c r="T980" s="84" t="str">
        <f>IF($N980,_xll.BDH($K980,T$931,$M980),"[DISABLED]")</f>
        <v>[DISABLED]</v>
      </c>
      <c r="V980" s="106" t="s">
        <v>9524</v>
      </c>
      <c r="W980" s="107" t="s">
        <v>1055</v>
      </c>
      <c r="X980" s="108">
        <v>42276</v>
      </c>
      <c r="Y980" s="107" t="b">
        <v>0</v>
      </c>
      <c r="Z980" s="107" t="s">
        <v>5237</v>
      </c>
      <c r="AA980" s="107" t="s">
        <v>5237</v>
      </c>
      <c r="AB980" s="107" t="s">
        <v>5237</v>
      </c>
      <c r="AC980" s="107" t="s">
        <v>5237</v>
      </c>
      <c r="AD980" s="107" t="s">
        <v>5237</v>
      </c>
      <c r="AE980" s="107" t="s">
        <v>5237</v>
      </c>
    </row>
    <row r="981" spans="2:31" outlineLevel="1">
      <c r="B981" s="24" t="s">
        <v>5234</v>
      </c>
      <c r="C981" s="24" t="s">
        <v>2</v>
      </c>
      <c r="D981" s="24" t="s">
        <v>62</v>
      </c>
      <c r="E981" s="24" t="s">
        <v>152</v>
      </c>
      <c r="F981" s="24" t="s">
        <v>71</v>
      </c>
      <c r="G981" s="24">
        <v>0</v>
      </c>
      <c r="H981" s="24" t="s">
        <v>2796</v>
      </c>
      <c r="I981" s="24" t="s">
        <v>3506</v>
      </c>
      <c r="J981" s="24" t="s">
        <v>73</v>
      </c>
      <c r="K981" s="72" t="str">
        <f t="shared" si="34"/>
        <v>USSN0I4 ICPL Curncy</v>
      </c>
      <c r="L981" s="25" t="str">
        <f t="shared" si="35"/>
        <v>ICPL</v>
      </c>
      <c r="M981" s="26">
        <f t="shared" ca="1" si="35"/>
        <v>42276</v>
      </c>
      <c r="N981" s="25" t="b">
        <f t="shared" si="35"/>
        <v>0</v>
      </c>
      <c r="O981" s="84" t="str">
        <f>IF($N981,_xll.BDP($K981,O$931),"[DISABLED]")</f>
        <v>[DISABLED]</v>
      </c>
      <c r="P981" s="84" t="str">
        <f>IF($N981,_xll.BDP($K981,P$931),"[DISABLED]")</f>
        <v>[DISABLED]</v>
      </c>
      <c r="Q981" s="84" t="str">
        <f>IF($N981,_xll.BDP($K981,Q$931),"[DISABLED]")</f>
        <v>[DISABLED]</v>
      </c>
      <c r="R981" s="84" t="str">
        <f>IF($N981,_xll.BDH($K981,R$931,$M981),"[DISABLED]")</f>
        <v>[DISABLED]</v>
      </c>
      <c r="S981" s="84" t="str">
        <f>IF($N981,_xll.BDH($K981,S$931,$M981),"[DISABLED]")</f>
        <v>[DISABLED]</v>
      </c>
      <c r="T981" s="84" t="str">
        <f>IF($N981,_xll.BDH($K981,T$931,$M981),"[DISABLED]")</f>
        <v>[DISABLED]</v>
      </c>
      <c r="V981" s="106" t="s">
        <v>9525</v>
      </c>
      <c r="W981" s="107" t="s">
        <v>1055</v>
      </c>
      <c r="X981" s="108">
        <v>42276</v>
      </c>
      <c r="Y981" s="107" t="b">
        <v>0</v>
      </c>
      <c r="Z981" s="107" t="s">
        <v>5237</v>
      </c>
      <c r="AA981" s="107" t="s">
        <v>5237</v>
      </c>
      <c r="AB981" s="107" t="s">
        <v>5237</v>
      </c>
      <c r="AC981" s="107" t="s">
        <v>5237</v>
      </c>
      <c r="AD981" s="107" t="s">
        <v>5237</v>
      </c>
      <c r="AE981" s="107" t="s">
        <v>5237</v>
      </c>
    </row>
    <row r="982" spans="2:31" outlineLevel="1">
      <c r="B982" s="24" t="s">
        <v>5234</v>
      </c>
      <c r="C982" s="24" t="s">
        <v>2</v>
      </c>
      <c r="D982" s="24" t="s">
        <v>62</v>
      </c>
      <c r="E982" s="24" t="s">
        <v>152</v>
      </c>
      <c r="F982" s="24" t="s">
        <v>41</v>
      </c>
      <c r="G982" s="24">
        <v>0</v>
      </c>
      <c r="H982" s="24" t="s">
        <v>2796</v>
      </c>
      <c r="I982" s="24" t="s">
        <v>3507</v>
      </c>
      <c r="J982" s="24" t="s">
        <v>73</v>
      </c>
      <c r="K982" s="72" t="str">
        <f t="shared" si="34"/>
        <v>USSN014 ICPL Curncy</v>
      </c>
      <c r="L982" s="25" t="str">
        <f t="shared" si="35"/>
        <v>ICPL</v>
      </c>
      <c r="M982" s="26">
        <f t="shared" ca="1" si="35"/>
        <v>42276</v>
      </c>
      <c r="N982" s="25" t="b">
        <f t="shared" si="35"/>
        <v>0</v>
      </c>
      <c r="O982" s="84" t="str">
        <f>IF($N982,_xll.BDP($K982,O$931),"[DISABLED]")</f>
        <v>[DISABLED]</v>
      </c>
      <c r="P982" s="84" t="str">
        <f>IF($N982,_xll.BDP($K982,P$931),"[DISABLED]")</f>
        <v>[DISABLED]</v>
      </c>
      <c r="Q982" s="84" t="str">
        <f>IF($N982,_xll.BDP($K982,Q$931),"[DISABLED]")</f>
        <v>[DISABLED]</v>
      </c>
      <c r="R982" s="84" t="str">
        <f>IF($N982,_xll.BDH($K982,R$931,$M982),"[DISABLED]")</f>
        <v>[DISABLED]</v>
      </c>
      <c r="S982" s="84" t="str">
        <f>IF($N982,_xll.BDH($K982,S$931,$M982),"[DISABLED]")</f>
        <v>[DISABLED]</v>
      </c>
      <c r="T982" s="84" t="str">
        <f>IF($N982,_xll.BDH($K982,T$931,$M982),"[DISABLED]")</f>
        <v>[DISABLED]</v>
      </c>
      <c r="V982" s="106" t="s">
        <v>9526</v>
      </c>
      <c r="W982" s="107" t="s">
        <v>1055</v>
      </c>
      <c r="X982" s="108">
        <v>42276</v>
      </c>
      <c r="Y982" s="107" t="b">
        <v>0</v>
      </c>
      <c r="Z982" s="107" t="s">
        <v>5237</v>
      </c>
      <c r="AA982" s="107" t="s">
        <v>5237</v>
      </c>
      <c r="AB982" s="107" t="s">
        <v>5237</v>
      </c>
      <c r="AC982" s="107" t="s">
        <v>5237</v>
      </c>
      <c r="AD982" s="107" t="s">
        <v>5237</v>
      </c>
      <c r="AE982" s="107" t="s">
        <v>5237</v>
      </c>
    </row>
    <row r="983" spans="2:31" outlineLevel="1">
      <c r="B983" s="24" t="s">
        <v>5234</v>
      </c>
      <c r="C983" s="24" t="s">
        <v>2</v>
      </c>
      <c r="D983" s="24" t="s">
        <v>62</v>
      </c>
      <c r="E983" s="24" t="s">
        <v>152</v>
      </c>
      <c r="F983" s="24" t="s">
        <v>146</v>
      </c>
      <c r="G983" s="24">
        <v>0</v>
      </c>
      <c r="H983" s="24" t="s">
        <v>2796</v>
      </c>
      <c r="I983" s="24" t="s">
        <v>3508</v>
      </c>
      <c r="J983" s="24" t="s">
        <v>73</v>
      </c>
      <c r="K983" s="72" t="str">
        <f t="shared" si="34"/>
        <v>USSN1F4 ICPL Curncy</v>
      </c>
      <c r="L983" s="25" t="str">
        <f t="shared" si="35"/>
        <v>ICPL</v>
      </c>
      <c r="M983" s="26">
        <f t="shared" ca="1" si="35"/>
        <v>42276</v>
      </c>
      <c r="N983" s="25" t="b">
        <f t="shared" si="35"/>
        <v>0</v>
      </c>
      <c r="O983" s="84" t="str">
        <f>IF($N983,_xll.BDP($K983,O$931),"[DISABLED]")</f>
        <v>[DISABLED]</v>
      </c>
      <c r="P983" s="84" t="str">
        <f>IF($N983,_xll.BDP($K983,P$931),"[DISABLED]")</f>
        <v>[DISABLED]</v>
      </c>
      <c r="Q983" s="84" t="str">
        <f>IF($N983,_xll.BDP($K983,Q$931),"[DISABLED]")</f>
        <v>[DISABLED]</v>
      </c>
      <c r="R983" s="84" t="str">
        <f>IF($N983,_xll.BDH($K983,R$931,$M983),"[DISABLED]")</f>
        <v>[DISABLED]</v>
      </c>
      <c r="S983" s="84" t="str">
        <f>IF($N983,_xll.BDH($K983,S$931,$M983),"[DISABLED]")</f>
        <v>[DISABLED]</v>
      </c>
      <c r="T983" s="84" t="str">
        <f>IF($N983,_xll.BDH($K983,T$931,$M983),"[DISABLED]")</f>
        <v>[DISABLED]</v>
      </c>
      <c r="V983" s="106" t="s">
        <v>9527</v>
      </c>
      <c r="W983" s="107" t="s">
        <v>1055</v>
      </c>
      <c r="X983" s="108">
        <v>42276</v>
      </c>
      <c r="Y983" s="107" t="b">
        <v>0</v>
      </c>
      <c r="Z983" s="107" t="s">
        <v>5237</v>
      </c>
      <c r="AA983" s="107" t="s">
        <v>5237</v>
      </c>
      <c r="AB983" s="107" t="s">
        <v>5237</v>
      </c>
      <c r="AC983" s="107" t="s">
        <v>5237</v>
      </c>
      <c r="AD983" s="107" t="s">
        <v>5237</v>
      </c>
      <c r="AE983" s="107" t="s">
        <v>5237</v>
      </c>
    </row>
    <row r="984" spans="2:31" outlineLevel="1">
      <c r="B984" s="24" t="s">
        <v>5234</v>
      </c>
      <c r="C984" s="24" t="s">
        <v>2</v>
      </c>
      <c r="D984" s="24" t="s">
        <v>62</v>
      </c>
      <c r="E984" s="24" t="s">
        <v>152</v>
      </c>
      <c r="F984" s="24" t="s">
        <v>42</v>
      </c>
      <c r="G984" s="24">
        <v>0</v>
      </c>
      <c r="H984" s="24" t="s">
        <v>2796</v>
      </c>
      <c r="I984" s="24" t="s">
        <v>3509</v>
      </c>
      <c r="J984" s="24" t="s">
        <v>73</v>
      </c>
      <c r="K984" s="72" t="str">
        <f t="shared" si="34"/>
        <v>USSN024 ICPL Curncy</v>
      </c>
      <c r="L984" s="25" t="str">
        <f t="shared" si="35"/>
        <v>ICPL</v>
      </c>
      <c r="M984" s="26">
        <f t="shared" ca="1" si="35"/>
        <v>42276</v>
      </c>
      <c r="N984" s="25" t="b">
        <f t="shared" si="35"/>
        <v>0</v>
      </c>
      <c r="O984" s="84" t="str">
        <f>IF($N984,_xll.BDP($K984,O$931),"[DISABLED]")</f>
        <v>[DISABLED]</v>
      </c>
      <c r="P984" s="84" t="str">
        <f>IF($N984,_xll.BDP($K984,P$931),"[DISABLED]")</f>
        <v>[DISABLED]</v>
      </c>
      <c r="Q984" s="84" t="str">
        <f>IF($N984,_xll.BDP($K984,Q$931),"[DISABLED]")</f>
        <v>[DISABLED]</v>
      </c>
      <c r="R984" s="84" t="str">
        <f>IF($N984,_xll.BDH($K984,R$931,$M984),"[DISABLED]")</f>
        <v>[DISABLED]</v>
      </c>
      <c r="S984" s="84" t="str">
        <f>IF($N984,_xll.BDH($K984,S$931,$M984),"[DISABLED]")</f>
        <v>[DISABLED]</v>
      </c>
      <c r="T984" s="84" t="str">
        <f>IF($N984,_xll.BDH($K984,T$931,$M984),"[DISABLED]")</f>
        <v>[DISABLED]</v>
      </c>
      <c r="V984" s="106" t="s">
        <v>9528</v>
      </c>
      <c r="W984" s="107" t="s">
        <v>1055</v>
      </c>
      <c r="X984" s="108">
        <v>42276</v>
      </c>
      <c r="Y984" s="107" t="b">
        <v>0</v>
      </c>
      <c r="Z984" s="107" t="s">
        <v>5237</v>
      </c>
      <c r="AA984" s="107" t="s">
        <v>5237</v>
      </c>
      <c r="AB984" s="107" t="s">
        <v>5237</v>
      </c>
      <c r="AC984" s="107" t="s">
        <v>5237</v>
      </c>
      <c r="AD984" s="107" t="s">
        <v>5237</v>
      </c>
      <c r="AE984" s="107" t="s">
        <v>5237</v>
      </c>
    </row>
    <row r="985" spans="2:31" outlineLevel="1">
      <c r="B985" s="24" t="s">
        <v>5234</v>
      </c>
      <c r="C985" s="24" t="s">
        <v>2</v>
      </c>
      <c r="D985" s="24" t="s">
        <v>62</v>
      </c>
      <c r="E985" s="24" t="s">
        <v>152</v>
      </c>
      <c r="F985" s="24" t="s">
        <v>43</v>
      </c>
      <c r="G985" s="24">
        <v>0</v>
      </c>
      <c r="H985" s="24" t="s">
        <v>2796</v>
      </c>
      <c r="I985" s="24" t="s">
        <v>3510</v>
      </c>
      <c r="J985" s="24" t="s">
        <v>73</v>
      </c>
      <c r="K985" s="72" t="str">
        <f t="shared" si="34"/>
        <v>USSN034 ICPL Curncy</v>
      </c>
      <c r="L985" s="25" t="str">
        <f t="shared" si="35"/>
        <v>ICPL</v>
      </c>
      <c r="M985" s="26">
        <f t="shared" ca="1" si="35"/>
        <v>42276</v>
      </c>
      <c r="N985" s="25" t="b">
        <f t="shared" si="35"/>
        <v>0</v>
      </c>
      <c r="O985" s="84" t="str">
        <f>IF($N985,_xll.BDP($K985,O$931),"[DISABLED]")</f>
        <v>[DISABLED]</v>
      </c>
      <c r="P985" s="84" t="str">
        <f>IF($N985,_xll.BDP($K985,P$931),"[DISABLED]")</f>
        <v>[DISABLED]</v>
      </c>
      <c r="Q985" s="84" t="str">
        <f>IF($N985,_xll.BDP($K985,Q$931),"[DISABLED]")</f>
        <v>[DISABLED]</v>
      </c>
      <c r="R985" s="84" t="str">
        <f>IF($N985,_xll.BDH($K985,R$931,$M985),"[DISABLED]")</f>
        <v>[DISABLED]</v>
      </c>
      <c r="S985" s="84" t="str">
        <f>IF($N985,_xll.BDH($K985,S$931,$M985),"[DISABLED]")</f>
        <v>[DISABLED]</v>
      </c>
      <c r="T985" s="84" t="str">
        <f>IF($N985,_xll.BDH($K985,T$931,$M985),"[DISABLED]")</f>
        <v>[DISABLED]</v>
      </c>
      <c r="V985" s="106" t="s">
        <v>9529</v>
      </c>
      <c r="W985" s="107" t="s">
        <v>1055</v>
      </c>
      <c r="X985" s="108">
        <v>42276</v>
      </c>
      <c r="Y985" s="107" t="b">
        <v>0</v>
      </c>
      <c r="Z985" s="107" t="s">
        <v>5237</v>
      </c>
      <c r="AA985" s="107" t="s">
        <v>5237</v>
      </c>
      <c r="AB985" s="107" t="s">
        <v>5237</v>
      </c>
      <c r="AC985" s="107" t="s">
        <v>5237</v>
      </c>
      <c r="AD985" s="107" t="s">
        <v>5237</v>
      </c>
      <c r="AE985" s="107" t="s">
        <v>5237</v>
      </c>
    </row>
    <row r="986" spans="2:31" outlineLevel="1">
      <c r="B986" s="24" t="s">
        <v>5234</v>
      </c>
      <c r="C986" s="24" t="s">
        <v>2</v>
      </c>
      <c r="D986" s="24" t="s">
        <v>62</v>
      </c>
      <c r="E986" s="24" t="s">
        <v>152</v>
      </c>
      <c r="F986" s="24" t="s">
        <v>152</v>
      </c>
      <c r="G986" s="24">
        <v>0</v>
      </c>
      <c r="H986" s="24" t="s">
        <v>2796</v>
      </c>
      <c r="I986" s="24" t="s">
        <v>3511</v>
      </c>
      <c r="J986" s="24" t="s">
        <v>73</v>
      </c>
      <c r="K986" s="72" t="str">
        <f t="shared" si="34"/>
        <v>USSN044 ICPL Curncy</v>
      </c>
      <c r="L986" s="25" t="str">
        <f t="shared" si="35"/>
        <v>ICPL</v>
      </c>
      <c r="M986" s="26">
        <f t="shared" ca="1" si="35"/>
        <v>42276</v>
      </c>
      <c r="N986" s="25" t="b">
        <f t="shared" si="35"/>
        <v>0</v>
      </c>
      <c r="O986" s="84" t="str">
        <f>IF($N986,_xll.BDP($K986,O$931),"[DISABLED]")</f>
        <v>[DISABLED]</v>
      </c>
      <c r="P986" s="84" t="str">
        <f>IF($N986,_xll.BDP($K986,P$931),"[DISABLED]")</f>
        <v>[DISABLED]</v>
      </c>
      <c r="Q986" s="84" t="str">
        <f>IF($N986,_xll.BDP($K986,Q$931),"[DISABLED]")</f>
        <v>[DISABLED]</v>
      </c>
      <c r="R986" s="84" t="str">
        <f>IF($N986,_xll.BDH($K986,R$931,$M986),"[DISABLED]")</f>
        <v>[DISABLED]</v>
      </c>
      <c r="S986" s="84" t="str">
        <f>IF($N986,_xll.BDH($K986,S$931,$M986),"[DISABLED]")</f>
        <v>[DISABLED]</v>
      </c>
      <c r="T986" s="84" t="str">
        <f>IF($N986,_xll.BDH($K986,T$931,$M986),"[DISABLED]")</f>
        <v>[DISABLED]</v>
      </c>
      <c r="V986" s="106" t="s">
        <v>9530</v>
      </c>
      <c r="W986" s="107" t="s">
        <v>1055</v>
      </c>
      <c r="X986" s="108">
        <v>42276</v>
      </c>
      <c r="Y986" s="107" t="b">
        <v>0</v>
      </c>
      <c r="Z986" s="107" t="s">
        <v>5237</v>
      </c>
      <c r="AA986" s="107" t="s">
        <v>5237</v>
      </c>
      <c r="AB986" s="107" t="s">
        <v>5237</v>
      </c>
      <c r="AC986" s="107" t="s">
        <v>5237</v>
      </c>
      <c r="AD986" s="107" t="s">
        <v>5237</v>
      </c>
      <c r="AE986" s="107" t="s">
        <v>5237</v>
      </c>
    </row>
    <row r="987" spans="2:31" outlineLevel="1">
      <c r="B987" s="24" t="s">
        <v>5234</v>
      </c>
      <c r="C987" s="24" t="s">
        <v>2</v>
      </c>
      <c r="D987" s="24" t="s">
        <v>62</v>
      </c>
      <c r="E987" s="24" t="s">
        <v>152</v>
      </c>
      <c r="F987" s="24" t="s">
        <v>44</v>
      </c>
      <c r="G987" s="24">
        <v>0</v>
      </c>
      <c r="H987" s="24" t="s">
        <v>2796</v>
      </c>
      <c r="I987" s="24" t="s">
        <v>3512</v>
      </c>
      <c r="J987" s="24" t="s">
        <v>73</v>
      </c>
      <c r="K987" s="72" t="str">
        <f t="shared" si="34"/>
        <v>USSN054 ICPL Curncy</v>
      </c>
      <c r="L987" s="25" t="str">
        <f t="shared" si="35"/>
        <v>ICPL</v>
      </c>
      <c r="M987" s="26">
        <f t="shared" ca="1" si="35"/>
        <v>42276</v>
      </c>
      <c r="N987" s="25" t="b">
        <f t="shared" si="35"/>
        <v>0</v>
      </c>
      <c r="O987" s="84" t="str">
        <f>IF($N987,_xll.BDP($K987,O$931),"[DISABLED]")</f>
        <v>[DISABLED]</v>
      </c>
      <c r="P987" s="84" t="str">
        <f>IF($N987,_xll.BDP($K987,P$931),"[DISABLED]")</f>
        <v>[DISABLED]</v>
      </c>
      <c r="Q987" s="84" t="str">
        <f>IF($N987,_xll.BDP($K987,Q$931),"[DISABLED]")</f>
        <v>[DISABLED]</v>
      </c>
      <c r="R987" s="84" t="str">
        <f>IF($N987,_xll.BDH($K987,R$931,$M987),"[DISABLED]")</f>
        <v>[DISABLED]</v>
      </c>
      <c r="S987" s="84" t="str">
        <f>IF($N987,_xll.BDH($K987,S$931,$M987),"[DISABLED]")</f>
        <v>[DISABLED]</v>
      </c>
      <c r="T987" s="84" t="str">
        <f>IF($N987,_xll.BDH($K987,T$931,$M987),"[DISABLED]")</f>
        <v>[DISABLED]</v>
      </c>
      <c r="V987" s="106" t="s">
        <v>9531</v>
      </c>
      <c r="W987" s="107" t="s">
        <v>1055</v>
      </c>
      <c r="X987" s="108">
        <v>42276</v>
      </c>
      <c r="Y987" s="107" t="b">
        <v>0</v>
      </c>
      <c r="Z987" s="107" t="s">
        <v>5237</v>
      </c>
      <c r="AA987" s="107" t="s">
        <v>5237</v>
      </c>
      <c r="AB987" s="107" t="s">
        <v>5237</v>
      </c>
      <c r="AC987" s="107" t="s">
        <v>5237</v>
      </c>
      <c r="AD987" s="107" t="s">
        <v>5237</v>
      </c>
      <c r="AE987" s="107" t="s">
        <v>5237</v>
      </c>
    </row>
    <row r="988" spans="2:31" outlineLevel="1">
      <c r="B988" s="24" t="s">
        <v>5234</v>
      </c>
      <c r="C988" s="24" t="s">
        <v>2</v>
      </c>
      <c r="D988" s="24" t="s">
        <v>62</v>
      </c>
      <c r="E988" s="24" t="s">
        <v>152</v>
      </c>
      <c r="F988" s="24" t="s">
        <v>45</v>
      </c>
      <c r="G988" s="24">
        <v>0</v>
      </c>
      <c r="H988" s="24" t="s">
        <v>2796</v>
      </c>
      <c r="I988" s="24" t="s">
        <v>3513</v>
      </c>
      <c r="J988" s="24" t="s">
        <v>73</v>
      </c>
      <c r="K988" s="72" t="str">
        <f t="shared" si="34"/>
        <v>USSN074 ICPL Curncy</v>
      </c>
      <c r="L988" s="25" t="str">
        <f t="shared" si="35"/>
        <v>ICPL</v>
      </c>
      <c r="M988" s="26">
        <f t="shared" ca="1" si="35"/>
        <v>42276</v>
      </c>
      <c r="N988" s="25" t="b">
        <f t="shared" si="35"/>
        <v>0</v>
      </c>
      <c r="O988" s="84" t="str">
        <f>IF($N988,_xll.BDP($K988,O$931),"[DISABLED]")</f>
        <v>[DISABLED]</v>
      </c>
      <c r="P988" s="84" t="str">
        <f>IF($N988,_xll.BDP($K988,P$931),"[DISABLED]")</f>
        <v>[DISABLED]</v>
      </c>
      <c r="Q988" s="84" t="str">
        <f>IF($N988,_xll.BDP($K988,Q$931),"[DISABLED]")</f>
        <v>[DISABLED]</v>
      </c>
      <c r="R988" s="84" t="str">
        <f>IF($N988,_xll.BDH($K988,R$931,$M988),"[DISABLED]")</f>
        <v>[DISABLED]</v>
      </c>
      <c r="S988" s="84" t="str">
        <f>IF($N988,_xll.BDH($K988,S$931,$M988),"[DISABLED]")</f>
        <v>[DISABLED]</v>
      </c>
      <c r="T988" s="84" t="str">
        <f>IF($N988,_xll.BDH($K988,T$931,$M988),"[DISABLED]")</f>
        <v>[DISABLED]</v>
      </c>
      <c r="V988" s="106" t="s">
        <v>9532</v>
      </c>
      <c r="W988" s="107" t="s">
        <v>1055</v>
      </c>
      <c r="X988" s="108">
        <v>42276</v>
      </c>
      <c r="Y988" s="107" t="b">
        <v>0</v>
      </c>
      <c r="Z988" s="107" t="s">
        <v>5237</v>
      </c>
      <c r="AA988" s="107" t="s">
        <v>5237</v>
      </c>
      <c r="AB988" s="107" t="s">
        <v>5237</v>
      </c>
      <c r="AC988" s="107" t="s">
        <v>5237</v>
      </c>
      <c r="AD988" s="107" t="s">
        <v>5237</v>
      </c>
      <c r="AE988" s="107" t="s">
        <v>5237</v>
      </c>
    </row>
    <row r="989" spans="2:31" outlineLevel="1">
      <c r="B989" s="24" t="s">
        <v>5234</v>
      </c>
      <c r="C989" s="24" t="s">
        <v>2</v>
      </c>
      <c r="D989" s="24" t="s">
        <v>62</v>
      </c>
      <c r="E989" s="24" t="s">
        <v>152</v>
      </c>
      <c r="F989" s="24" t="s">
        <v>46</v>
      </c>
      <c r="G989" s="24">
        <v>0</v>
      </c>
      <c r="H989" s="24" t="s">
        <v>2796</v>
      </c>
      <c r="I989" s="24" t="s">
        <v>3514</v>
      </c>
      <c r="J989" s="24" t="s">
        <v>73</v>
      </c>
      <c r="K989" s="72" t="str">
        <f t="shared" si="34"/>
        <v>USSN104 ICPL Curncy</v>
      </c>
      <c r="L989" s="25" t="str">
        <f t="shared" si="35"/>
        <v>ICPL</v>
      </c>
      <c r="M989" s="26">
        <f t="shared" ca="1" si="35"/>
        <v>42276</v>
      </c>
      <c r="N989" s="25" t="b">
        <f t="shared" si="35"/>
        <v>0</v>
      </c>
      <c r="O989" s="84" t="str">
        <f>IF($N989,_xll.BDP($K989,O$931),"[DISABLED]")</f>
        <v>[DISABLED]</v>
      </c>
      <c r="P989" s="84" t="str">
        <f>IF($N989,_xll.BDP($K989,P$931),"[DISABLED]")</f>
        <v>[DISABLED]</v>
      </c>
      <c r="Q989" s="84" t="str">
        <f>IF($N989,_xll.BDP($K989,Q$931),"[DISABLED]")</f>
        <v>[DISABLED]</v>
      </c>
      <c r="R989" s="84" t="str">
        <f>IF($N989,_xll.BDH($K989,R$931,$M989),"[DISABLED]")</f>
        <v>[DISABLED]</v>
      </c>
      <c r="S989" s="84" t="str">
        <f>IF($N989,_xll.BDH($K989,S$931,$M989),"[DISABLED]")</f>
        <v>[DISABLED]</v>
      </c>
      <c r="T989" s="84" t="str">
        <f>IF($N989,_xll.BDH($K989,T$931,$M989),"[DISABLED]")</f>
        <v>[DISABLED]</v>
      </c>
      <c r="V989" s="106" t="s">
        <v>9533</v>
      </c>
      <c r="W989" s="107" t="s">
        <v>1055</v>
      </c>
      <c r="X989" s="108">
        <v>42276</v>
      </c>
      <c r="Y989" s="107" t="b">
        <v>0</v>
      </c>
      <c r="Z989" s="107" t="s">
        <v>5237</v>
      </c>
      <c r="AA989" s="107" t="s">
        <v>5237</v>
      </c>
      <c r="AB989" s="107" t="s">
        <v>5237</v>
      </c>
      <c r="AC989" s="107" t="s">
        <v>5237</v>
      </c>
      <c r="AD989" s="107" t="s">
        <v>5237</v>
      </c>
      <c r="AE989" s="107" t="s">
        <v>5237</v>
      </c>
    </row>
    <row r="990" spans="2:31" outlineLevel="1">
      <c r="B990" s="24" t="s">
        <v>5234</v>
      </c>
      <c r="C990" s="24" t="s">
        <v>2</v>
      </c>
      <c r="D990" s="24" t="s">
        <v>62</v>
      </c>
      <c r="E990" s="24" t="s">
        <v>152</v>
      </c>
      <c r="F990" s="24" t="s">
        <v>47</v>
      </c>
      <c r="G990" s="24">
        <v>0</v>
      </c>
      <c r="H990" s="24" t="s">
        <v>2796</v>
      </c>
      <c r="I990" s="24" t="s">
        <v>3515</v>
      </c>
      <c r="J990" s="24" t="s">
        <v>73</v>
      </c>
      <c r="K990" s="72" t="str">
        <f t="shared" si="34"/>
        <v>USSN154 ICPL Curncy</v>
      </c>
      <c r="L990" s="25" t="str">
        <f t="shared" si="35"/>
        <v>ICPL</v>
      </c>
      <c r="M990" s="26">
        <f t="shared" ca="1" si="35"/>
        <v>42276</v>
      </c>
      <c r="N990" s="25" t="b">
        <f t="shared" si="35"/>
        <v>0</v>
      </c>
      <c r="O990" s="84" t="str">
        <f>IF($N990,_xll.BDP($K990,O$931),"[DISABLED]")</f>
        <v>[DISABLED]</v>
      </c>
      <c r="P990" s="84" t="str">
        <f>IF($N990,_xll.BDP($K990,P$931),"[DISABLED]")</f>
        <v>[DISABLED]</v>
      </c>
      <c r="Q990" s="84" t="str">
        <f>IF($N990,_xll.BDP($K990,Q$931),"[DISABLED]")</f>
        <v>[DISABLED]</v>
      </c>
      <c r="R990" s="84" t="str">
        <f>IF($N990,_xll.BDH($K990,R$931,$M990),"[DISABLED]")</f>
        <v>[DISABLED]</v>
      </c>
      <c r="S990" s="84" t="str">
        <f>IF($N990,_xll.BDH($K990,S$931,$M990),"[DISABLED]")</f>
        <v>[DISABLED]</v>
      </c>
      <c r="T990" s="84" t="str">
        <f>IF($N990,_xll.BDH($K990,T$931,$M990),"[DISABLED]")</f>
        <v>[DISABLED]</v>
      </c>
      <c r="V990" s="106" t="s">
        <v>9534</v>
      </c>
      <c r="W990" s="107" t="s">
        <v>1055</v>
      </c>
      <c r="X990" s="108">
        <v>42276</v>
      </c>
      <c r="Y990" s="107" t="b">
        <v>0</v>
      </c>
      <c r="Z990" s="107" t="s">
        <v>5237</v>
      </c>
      <c r="AA990" s="107" t="s">
        <v>5237</v>
      </c>
      <c r="AB990" s="107" t="s">
        <v>5237</v>
      </c>
      <c r="AC990" s="107" t="s">
        <v>5237</v>
      </c>
      <c r="AD990" s="107" t="s">
        <v>5237</v>
      </c>
      <c r="AE990" s="107" t="s">
        <v>5237</v>
      </c>
    </row>
    <row r="991" spans="2:31" outlineLevel="1">
      <c r="B991" s="24" t="s">
        <v>5234</v>
      </c>
      <c r="C991" s="24" t="s">
        <v>2</v>
      </c>
      <c r="D991" s="24" t="s">
        <v>62</v>
      </c>
      <c r="E991" s="24" t="s">
        <v>152</v>
      </c>
      <c r="F991" s="24" t="s">
        <v>48</v>
      </c>
      <c r="G991" s="24">
        <v>0</v>
      </c>
      <c r="H991" s="24" t="s">
        <v>2796</v>
      </c>
      <c r="I991" s="24" t="s">
        <v>3516</v>
      </c>
      <c r="J991" s="24" t="s">
        <v>73</v>
      </c>
      <c r="K991" s="72" t="str">
        <f t="shared" si="34"/>
        <v>USSN204 ICPL Curncy</v>
      </c>
      <c r="L991" s="25" t="str">
        <f t="shared" si="35"/>
        <v>ICPL</v>
      </c>
      <c r="M991" s="26">
        <f t="shared" ca="1" si="35"/>
        <v>42276</v>
      </c>
      <c r="N991" s="25" t="b">
        <f t="shared" si="35"/>
        <v>0</v>
      </c>
      <c r="O991" s="84" t="str">
        <f>IF($N991,_xll.BDP($K991,O$931),"[DISABLED]")</f>
        <v>[DISABLED]</v>
      </c>
      <c r="P991" s="84" t="str">
        <f>IF($N991,_xll.BDP($K991,P$931),"[DISABLED]")</f>
        <v>[DISABLED]</v>
      </c>
      <c r="Q991" s="84" t="str">
        <f>IF($N991,_xll.BDP($K991,Q$931),"[DISABLED]")</f>
        <v>[DISABLED]</v>
      </c>
      <c r="R991" s="84" t="str">
        <f>IF($N991,_xll.BDH($K991,R$931,$M991),"[DISABLED]")</f>
        <v>[DISABLED]</v>
      </c>
      <c r="S991" s="84" t="str">
        <f>IF($N991,_xll.BDH($K991,S$931,$M991),"[DISABLED]")</f>
        <v>[DISABLED]</v>
      </c>
      <c r="T991" s="84" t="str">
        <f>IF($N991,_xll.BDH($K991,T$931,$M991),"[DISABLED]")</f>
        <v>[DISABLED]</v>
      </c>
      <c r="V991" s="106" t="s">
        <v>9535</v>
      </c>
      <c r="W991" s="107" t="s">
        <v>1055</v>
      </c>
      <c r="X991" s="108">
        <v>42276</v>
      </c>
      <c r="Y991" s="107" t="b">
        <v>0</v>
      </c>
      <c r="Z991" s="107" t="s">
        <v>5237</v>
      </c>
      <c r="AA991" s="107" t="s">
        <v>5237</v>
      </c>
      <c r="AB991" s="107" t="s">
        <v>5237</v>
      </c>
      <c r="AC991" s="107" t="s">
        <v>5237</v>
      </c>
      <c r="AD991" s="107" t="s">
        <v>5237</v>
      </c>
      <c r="AE991" s="107" t="s">
        <v>5237</v>
      </c>
    </row>
    <row r="992" spans="2:31" outlineLevel="1">
      <c r="B992" s="24" t="s">
        <v>5234</v>
      </c>
      <c r="C992" s="24" t="s">
        <v>2</v>
      </c>
      <c r="D992" s="24" t="s">
        <v>62</v>
      </c>
      <c r="E992" s="24" t="s">
        <v>44</v>
      </c>
      <c r="F992" s="24" t="s">
        <v>209</v>
      </c>
      <c r="G992" s="24">
        <v>0</v>
      </c>
      <c r="H992" s="24" t="s">
        <v>2796</v>
      </c>
      <c r="I992" s="24" t="s">
        <v>3517</v>
      </c>
      <c r="J992" s="24" t="s">
        <v>73</v>
      </c>
      <c r="K992" s="72" t="str">
        <f t="shared" si="34"/>
        <v>USSN0A5 ICPL Curncy</v>
      </c>
      <c r="L992" s="25" t="str">
        <f t="shared" si="35"/>
        <v>ICPL</v>
      </c>
      <c r="M992" s="26">
        <f t="shared" ca="1" si="35"/>
        <v>42276</v>
      </c>
      <c r="N992" s="25" t="b">
        <f t="shared" si="35"/>
        <v>0</v>
      </c>
      <c r="O992" s="84" t="str">
        <f>IF($N992,_xll.BDP($K992,O$931),"[DISABLED]")</f>
        <v>[DISABLED]</v>
      </c>
      <c r="P992" s="84" t="str">
        <f>IF($N992,_xll.BDP($K992,P$931),"[DISABLED]")</f>
        <v>[DISABLED]</v>
      </c>
      <c r="Q992" s="84" t="str">
        <f>IF($N992,_xll.BDP($K992,Q$931),"[DISABLED]")</f>
        <v>[DISABLED]</v>
      </c>
      <c r="R992" s="84" t="str">
        <f>IF($N992,_xll.BDH($K992,R$931,$M992),"[DISABLED]")</f>
        <v>[DISABLED]</v>
      </c>
      <c r="S992" s="84" t="str">
        <f>IF($N992,_xll.BDH($K992,S$931,$M992),"[DISABLED]")</f>
        <v>[DISABLED]</v>
      </c>
      <c r="T992" s="84" t="str">
        <f>IF($N992,_xll.BDH($K992,T$931,$M992),"[DISABLED]")</f>
        <v>[DISABLED]</v>
      </c>
      <c r="V992" s="106" t="s">
        <v>9536</v>
      </c>
      <c r="W992" s="107" t="s">
        <v>1055</v>
      </c>
      <c r="X992" s="108">
        <v>42276</v>
      </c>
      <c r="Y992" s="107" t="b">
        <v>0</v>
      </c>
      <c r="Z992" s="107" t="s">
        <v>5237</v>
      </c>
      <c r="AA992" s="107" t="s">
        <v>5237</v>
      </c>
      <c r="AB992" s="107" t="s">
        <v>5237</v>
      </c>
      <c r="AC992" s="107" t="s">
        <v>5237</v>
      </c>
      <c r="AD992" s="107" t="s">
        <v>5237</v>
      </c>
      <c r="AE992" s="107" t="s">
        <v>5237</v>
      </c>
    </row>
    <row r="993" spans="2:31" outlineLevel="1">
      <c r="B993" s="24" t="s">
        <v>5234</v>
      </c>
      <c r="C993" s="24" t="s">
        <v>2</v>
      </c>
      <c r="D993" s="24" t="s">
        <v>62</v>
      </c>
      <c r="E993" s="24" t="s">
        <v>44</v>
      </c>
      <c r="F993" s="24" t="s">
        <v>210</v>
      </c>
      <c r="G993" s="24">
        <v>0</v>
      </c>
      <c r="H993" s="24" t="s">
        <v>2796</v>
      </c>
      <c r="I993" s="24" t="s">
        <v>3518</v>
      </c>
      <c r="J993" s="24" t="s">
        <v>73</v>
      </c>
      <c r="K993" s="72" t="str">
        <f t="shared" si="34"/>
        <v>USSN0B5 ICPL Curncy</v>
      </c>
      <c r="L993" s="25" t="str">
        <f t="shared" si="35"/>
        <v>ICPL</v>
      </c>
      <c r="M993" s="26">
        <f t="shared" ca="1" si="35"/>
        <v>42276</v>
      </c>
      <c r="N993" s="25" t="b">
        <f t="shared" si="35"/>
        <v>0</v>
      </c>
      <c r="O993" s="84" t="str">
        <f>IF($N993,_xll.BDP($K993,O$931),"[DISABLED]")</f>
        <v>[DISABLED]</v>
      </c>
      <c r="P993" s="84" t="str">
        <f>IF($N993,_xll.BDP($K993,P$931),"[DISABLED]")</f>
        <v>[DISABLED]</v>
      </c>
      <c r="Q993" s="84" t="str">
        <f>IF($N993,_xll.BDP($K993,Q$931),"[DISABLED]")</f>
        <v>[DISABLED]</v>
      </c>
      <c r="R993" s="84" t="str">
        <f>IF($N993,_xll.BDH($K993,R$931,$M993),"[DISABLED]")</f>
        <v>[DISABLED]</v>
      </c>
      <c r="S993" s="84" t="str">
        <f>IF($N993,_xll.BDH($K993,S$931,$M993),"[DISABLED]")</f>
        <v>[DISABLED]</v>
      </c>
      <c r="T993" s="84" t="str">
        <f>IF($N993,_xll.BDH($K993,T$931,$M993),"[DISABLED]")</f>
        <v>[DISABLED]</v>
      </c>
      <c r="V993" s="106" t="s">
        <v>9537</v>
      </c>
      <c r="W993" s="107" t="s">
        <v>1055</v>
      </c>
      <c r="X993" s="108">
        <v>42276</v>
      </c>
      <c r="Y993" s="107" t="b">
        <v>0</v>
      </c>
      <c r="Z993" s="107" t="s">
        <v>5237</v>
      </c>
      <c r="AA993" s="107" t="s">
        <v>5237</v>
      </c>
      <c r="AB993" s="107" t="s">
        <v>5237</v>
      </c>
      <c r="AC993" s="107" t="s">
        <v>5237</v>
      </c>
      <c r="AD993" s="107" t="s">
        <v>5237</v>
      </c>
      <c r="AE993" s="107" t="s">
        <v>5237</v>
      </c>
    </row>
    <row r="994" spans="2:31" outlineLevel="1">
      <c r="B994" s="24" t="s">
        <v>5234</v>
      </c>
      <c r="C994" s="24" t="s">
        <v>2</v>
      </c>
      <c r="D994" s="24" t="s">
        <v>62</v>
      </c>
      <c r="E994" s="24" t="s">
        <v>44</v>
      </c>
      <c r="F994" s="24" t="s">
        <v>54</v>
      </c>
      <c r="G994" s="24">
        <v>0</v>
      </c>
      <c r="H994" s="24" t="s">
        <v>2796</v>
      </c>
      <c r="I994" s="24" t="s">
        <v>3519</v>
      </c>
      <c r="J994" s="24" t="s">
        <v>73</v>
      </c>
      <c r="K994" s="72" t="str">
        <f t="shared" si="34"/>
        <v>USSN0C5 ICPL Curncy</v>
      </c>
      <c r="L994" s="25" t="str">
        <f t="shared" si="35"/>
        <v>ICPL</v>
      </c>
      <c r="M994" s="26">
        <f t="shared" ca="1" si="35"/>
        <v>42276</v>
      </c>
      <c r="N994" s="25" t="b">
        <f t="shared" si="35"/>
        <v>0</v>
      </c>
      <c r="O994" s="84" t="str">
        <f>IF($N994,_xll.BDP($K994,O$931),"[DISABLED]")</f>
        <v>[DISABLED]</v>
      </c>
      <c r="P994" s="84" t="str">
        <f>IF($N994,_xll.BDP($K994,P$931),"[DISABLED]")</f>
        <v>[DISABLED]</v>
      </c>
      <c r="Q994" s="84" t="str">
        <f>IF($N994,_xll.BDP($K994,Q$931),"[DISABLED]")</f>
        <v>[DISABLED]</v>
      </c>
      <c r="R994" s="84" t="str">
        <f>IF($N994,_xll.BDH($K994,R$931,$M994),"[DISABLED]")</f>
        <v>[DISABLED]</v>
      </c>
      <c r="S994" s="84" t="str">
        <f>IF($N994,_xll.BDH($K994,S$931,$M994),"[DISABLED]")</f>
        <v>[DISABLED]</v>
      </c>
      <c r="T994" s="84" t="str">
        <f>IF($N994,_xll.BDH($K994,T$931,$M994),"[DISABLED]")</f>
        <v>[DISABLED]</v>
      </c>
      <c r="V994" s="106" t="s">
        <v>9538</v>
      </c>
      <c r="W994" s="107" t="s">
        <v>1055</v>
      </c>
      <c r="X994" s="108">
        <v>42276</v>
      </c>
      <c r="Y994" s="107" t="b">
        <v>0</v>
      </c>
      <c r="Z994" s="107" t="s">
        <v>5237</v>
      </c>
      <c r="AA994" s="107" t="s">
        <v>5237</v>
      </c>
      <c r="AB994" s="107" t="s">
        <v>5237</v>
      </c>
      <c r="AC994" s="107" t="s">
        <v>5237</v>
      </c>
      <c r="AD994" s="107" t="s">
        <v>5237</v>
      </c>
      <c r="AE994" s="107" t="s">
        <v>5237</v>
      </c>
    </row>
    <row r="995" spans="2:31" outlineLevel="1">
      <c r="B995" s="24" t="s">
        <v>5234</v>
      </c>
      <c r="C995" s="24" t="s">
        <v>2</v>
      </c>
      <c r="D995" s="24" t="s">
        <v>62</v>
      </c>
      <c r="E995" s="24" t="s">
        <v>44</v>
      </c>
      <c r="F995" s="24" t="s">
        <v>58</v>
      </c>
      <c r="G995" s="24">
        <v>0</v>
      </c>
      <c r="H995" s="24" t="s">
        <v>2796</v>
      </c>
      <c r="I995" s="24" t="s">
        <v>3520</v>
      </c>
      <c r="J995" s="24" t="s">
        <v>73</v>
      </c>
      <c r="K995" s="72" t="str">
        <f t="shared" si="34"/>
        <v>USSN0F5 ICPL Curncy</v>
      </c>
      <c r="L995" s="25" t="str">
        <f t="shared" si="35"/>
        <v>ICPL</v>
      </c>
      <c r="M995" s="26">
        <f t="shared" ca="1" si="35"/>
        <v>42276</v>
      </c>
      <c r="N995" s="25" t="b">
        <f t="shared" si="35"/>
        <v>0</v>
      </c>
      <c r="O995" s="84" t="str">
        <f>IF($N995,_xll.BDP($K995,O$931),"[DISABLED]")</f>
        <v>[DISABLED]</v>
      </c>
      <c r="P995" s="84" t="str">
        <f>IF($N995,_xll.BDP($K995,P$931),"[DISABLED]")</f>
        <v>[DISABLED]</v>
      </c>
      <c r="Q995" s="84" t="str">
        <f>IF($N995,_xll.BDP($K995,Q$931),"[DISABLED]")</f>
        <v>[DISABLED]</v>
      </c>
      <c r="R995" s="84" t="str">
        <f>IF($N995,_xll.BDH($K995,R$931,$M995),"[DISABLED]")</f>
        <v>[DISABLED]</v>
      </c>
      <c r="S995" s="84" t="str">
        <f>IF($N995,_xll.BDH($K995,S$931,$M995),"[DISABLED]")</f>
        <v>[DISABLED]</v>
      </c>
      <c r="T995" s="84" t="str">
        <f>IF($N995,_xll.BDH($K995,T$931,$M995),"[DISABLED]")</f>
        <v>[DISABLED]</v>
      </c>
      <c r="V995" s="106" t="s">
        <v>9539</v>
      </c>
      <c r="W995" s="107" t="s">
        <v>1055</v>
      </c>
      <c r="X995" s="108">
        <v>42276</v>
      </c>
      <c r="Y995" s="107" t="b">
        <v>0</v>
      </c>
      <c r="Z995" s="107" t="s">
        <v>5237</v>
      </c>
      <c r="AA995" s="107" t="s">
        <v>5237</v>
      </c>
      <c r="AB995" s="107" t="s">
        <v>5237</v>
      </c>
      <c r="AC995" s="107" t="s">
        <v>5237</v>
      </c>
      <c r="AD995" s="107" t="s">
        <v>5237</v>
      </c>
      <c r="AE995" s="107" t="s">
        <v>5237</v>
      </c>
    </row>
    <row r="996" spans="2:31" outlineLevel="1">
      <c r="B996" s="24" t="s">
        <v>5234</v>
      </c>
      <c r="C996" s="24" t="s">
        <v>2</v>
      </c>
      <c r="D996" s="24" t="s">
        <v>62</v>
      </c>
      <c r="E996" s="24" t="s">
        <v>44</v>
      </c>
      <c r="F996" s="24" t="s">
        <v>71</v>
      </c>
      <c r="G996" s="24">
        <v>0</v>
      </c>
      <c r="H996" s="24" t="s">
        <v>2796</v>
      </c>
      <c r="I996" s="24" t="s">
        <v>3521</v>
      </c>
      <c r="J996" s="24" t="s">
        <v>73</v>
      </c>
      <c r="K996" s="72" t="str">
        <f t="shared" si="34"/>
        <v>USSN0I5 ICPL Curncy</v>
      </c>
      <c r="L996" s="25" t="str">
        <f t="shared" si="35"/>
        <v>ICPL</v>
      </c>
      <c r="M996" s="26">
        <f t="shared" ca="1" si="35"/>
        <v>42276</v>
      </c>
      <c r="N996" s="25" t="b">
        <f t="shared" si="35"/>
        <v>0</v>
      </c>
      <c r="O996" s="84" t="str">
        <f>IF($N996,_xll.BDP($K996,O$931),"[DISABLED]")</f>
        <v>[DISABLED]</v>
      </c>
      <c r="P996" s="84" t="str">
        <f>IF($N996,_xll.BDP($K996,P$931),"[DISABLED]")</f>
        <v>[DISABLED]</v>
      </c>
      <c r="Q996" s="84" t="str">
        <f>IF($N996,_xll.BDP($K996,Q$931),"[DISABLED]")</f>
        <v>[DISABLED]</v>
      </c>
      <c r="R996" s="84" t="str">
        <f>IF($N996,_xll.BDH($K996,R$931,$M996),"[DISABLED]")</f>
        <v>[DISABLED]</v>
      </c>
      <c r="S996" s="84" t="str">
        <f>IF($N996,_xll.BDH($K996,S$931,$M996),"[DISABLED]")</f>
        <v>[DISABLED]</v>
      </c>
      <c r="T996" s="84" t="str">
        <f>IF($N996,_xll.BDH($K996,T$931,$M996),"[DISABLED]")</f>
        <v>[DISABLED]</v>
      </c>
      <c r="V996" s="106" t="s">
        <v>9540</v>
      </c>
      <c r="W996" s="107" t="s">
        <v>1055</v>
      </c>
      <c r="X996" s="108">
        <v>42276</v>
      </c>
      <c r="Y996" s="107" t="b">
        <v>0</v>
      </c>
      <c r="Z996" s="107" t="s">
        <v>5237</v>
      </c>
      <c r="AA996" s="107" t="s">
        <v>5237</v>
      </c>
      <c r="AB996" s="107" t="s">
        <v>5237</v>
      </c>
      <c r="AC996" s="107" t="s">
        <v>5237</v>
      </c>
      <c r="AD996" s="107" t="s">
        <v>5237</v>
      </c>
      <c r="AE996" s="107" t="s">
        <v>5237</v>
      </c>
    </row>
    <row r="997" spans="2:31" outlineLevel="1">
      <c r="B997" s="24" t="s">
        <v>5234</v>
      </c>
      <c r="C997" s="24" t="s">
        <v>2</v>
      </c>
      <c r="D997" s="24" t="s">
        <v>62</v>
      </c>
      <c r="E997" s="24" t="s">
        <v>44</v>
      </c>
      <c r="F997" s="24" t="s">
        <v>41</v>
      </c>
      <c r="G997" s="24">
        <v>0</v>
      </c>
      <c r="H997" s="24" t="s">
        <v>2796</v>
      </c>
      <c r="I997" s="24" t="s">
        <v>3522</v>
      </c>
      <c r="J997" s="24" t="s">
        <v>73</v>
      </c>
      <c r="K997" s="72" t="str">
        <f t="shared" ref="K997:K1060" si="36">I997&amp;" "&amp;L997&amp;" "&amp;J997</f>
        <v>USSN015 ICPL Curncy</v>
      </c>
      <c r="L997" s="25" t="str">
        <f t="shared" ref="L997:N1060" si="37">L$931</f>
        <v>ICPL</v>
      </c>
      <c r="M997" s="26">
        <f t="shared" ca="1" si="37"/>
        <v>42276</v>
      </c>
      <c r="N997" s="25" t="b">
        <f t="shared" si="37"/>
        <v>0</v>
      </c>
      <c r="O997" s="84" t="str">
        <f>IF($N997,_xll.BDP($K997,O$931),"[DISABLED]")</f>
        <v>[DISABLED]</v>
      </c>
      <c r="P997" s="84" t="str">
        <f>IF($N997,_xll.BDP($K997,P$931),"[DISABLED]")</f>
        <v>[DISABLED]</v>
      </c>
      <c r="Q997" s="84" t="str">
        <f>IF($N997,_xll.BDP($K997,Q$931),"[DISABLED]")</f>
        <v>[DISABLED]</v>
      </c>
      <c r="R997" s="84" t="str">
        <f>IF($N997,_xll.BDH($K997,R$931,$M997),"[DISABLED]")</f>
        <v>[DISABLED]</v>
      </c>
      <c r="S997" s="84" t="str">
        <f>IF($N997,_xll.BDH($K997,S$931,$M997),"[DISABLED]")</f>
        <v>[DISABLED]</v>
      </c>
      <c r="T997" s="84" t="str">
        <f>IF($N997,_xll.BDH($K997,T$931,$M997),"[DISABLED]")</f>
        <v>[DISABLED]</v>
      </c>
      <c r="V997" s="106" t="s">
        <v>9541</v>
      </c>
      <c r="W997" s="107" t="s">
        <v>1055</v>
      </c>
      <c r="X997" s="108">
        <v>42276</v>
      </c>
      <c r="Y997" s="107" t="b">
        <v>0</v>
      </c>
      <c r="Z997" s="107" t="s">
        <v>5237</v>
      </c>
      <c r="AA997" s="107" t="s">
        <v>5237</v>
      </c>
      <c r="AB997" s="107" t="s">
        <v>5237</v>
      </c>
      <c r="AC997" s="107" t="s">
        <v>5237</v>
      </c>
      <c r="AD997" s="107" t="s">
        <v>5237</v>
      </c>
      <c r="AE997" s="107" t="s">
        <v>5237</v>
      </c>
    </row>
    <row r="998" spans="2:31" outlineLevel="1">
      <c r="B998" s="24" t="s">
        <v>5234</v>
      </c>
      <c r="C998" s="24" t="s">
        <v>2</v>
      </c>
      <c r="D998" s="24" t="s">
        <v>62</v>
      </c>
      <c r="E998" s="24" t="s">
        <v>44</v>
      </c>
      <c r="F998" s="24" t="s">
        <v>146</v>
      </c>
      <c r="G998" s="24">
        <v>0</v>
      </c>
      <c r="H998" s="24" t="s">
        <v>2796</v>
      </c>
      <c r="I998" s="24" t="s">
        <v>3523</v>
      </c>
      <c r="J998" s="24" t="s">
        <v>73</v>
      </c>
      <c r="K998" s="72" t="str">
        <f t="shared" si="36"/>
        <v>USSN1F5 ICPL Curncy</v>
      </c>
      <c r="L998" s="25" t="str">
        <f t="shared" si="37"/>
        <v>ICPL</v>
      </c>
      <c r="M998" s="26">
        <f t="shared" ca="1" si="37"/>
        <v>42276</v>
      </c>
      <c r="N998" s="25" t="b">
        <f t="shared" si="37"/>
        <v>0</v>
      </c>
      <c r="O998" s="84" t="str">
        <f>IF($N998,_xll.BDP($K998,O$931),"[DISABLED]")</f>
        <v>[DISABLED]</v>
      </c>
      <c r="P998" s="84" t="str">
        <f>IF($N998,_xll.BDP($K998,P$931),"[DISABLED]")</f>
        <v>[DISABLED]</v>
      </c>
      <c r="Q998" s="84" t="str">
        <f>IF($N998,_xll.BDP($K998,Q$931),"[DISABLED]")</f>
        <v>[DISABLED]</v>
      </c>
      <c r="R998" s="84" t="str">
        <f>IF($N998,_xll.BDH($K998,R$931,$M998),"[DISABLED]")</f>
        <v>[DISABLED]</v>
      </c>
      <c r="S998" s="84" t="str">
        <f>IF($N998,_xll.BDH($K998,S$931,$M998),"[DISABLED]")</f>
        <v>[DISABLED]</v>
      </c>
      <c r="T998" s="84" t="str">
        <f>IF($N998,_xll.BDH($K998,T$931,$M998),"[DISABLED]")</f>
        <v>[DISABLED]</v>
      </c>
      <c r="V998" s="106" t="s">
        <v>9542</v>
      </c>
      <c r="W998" s="107" t="s">
        <v>1055</v>
      </c>
      <c r="X998" s="108">
        <v>42276</v>
      </c>
      <c r="Y998" s="107" t="b">
        <v>0</v>
      </c>
      <c r="Z998" s="107" t="s">
        <v>5237</v>
      </c>
      <c r="AA998" s="107" t="s">
        <v>5237</v>
      </c>
      <c r="AB998" s="107" t="s">
        <v>5237</v>
      </c>
      <c r="AC998" s="107" t="s">
        <v>5237</v>
      </c>
      <c r="AD998" s="107" t="s">
        <v>5237</v>
      </c>
      <c r="AE998" s="107" t="s">
        <v>5237</v>
      </c>
    </row>
    <row r="999" spans="2:31" outlineLevel="1">
      <c r="B999" s="24" t="s">
        <v>5234</v>
      </c>
      <c r="C999" s="24" t="s">
        <v>2</v>
      </c>
      <c r="D999" s="24" t="s">
        <v>62</v>
      </c>
      <c r="E999" s="24" t="s">
        <v>44</v>
      </c>
      <c r="F999" s="24" t="s">
        <v>42</v>
      </c>
      <c r="G999" s="24">
        <v>0</v>
      </c>
      <c r="H999" s="24" t="s">
        <v>2796</v>
      </c>
      <c r="I999" s="24" t="s">
        <v>3524</v>
      </c>
      <c r="J999" s="24" t="s">
        <v>73</v>
      </c>
      <c r="K999" s="72" t="str">
        <f t="shared" si="36"/>
        <v>USSN025 ICPL Curncy</v>
      </c>
      <c r="L999" s="25" t="str">
        <f t="shared" si="37"/>
        <v>ICPL</v>
      </c>
      <c r="M999" s="26">
        <f t="shared" ca="1" si="37"/>
        <v>42276</v>
      </c>
      <c r="N999" s="25" t="b">
        <f t="shared" si="37"/>
        <v>0</v>
      </c>
      <c r="O999" s="84" t="str">
        <f>IF($N999,_xll.BDP($K999,O$931),"[DISABLED]")</f>
        <v>[DISABLED]</v>
      </c>
      <c r="P999" s="84" t="str">
        <f>IF($N999,_xll.BDP($K999,P$931),"[DISABLED]")</f>
        <v>[DISABLED]</v>
      </c>
      <c r="Q999" s="84" t="str">
        <f>IF($N999,_xll.BDP($K999,Q$931),"[DISABLED]")</f>
        <v>[DISABLED]</v>
      </c>
      <c r="R999" s="84" t="str">
        <f>IF($N999,_xll.BDH($K999,R$931,$M999),"[DISABLED]")</f>
        <v>[DISABLED]</v>
      </c>
      <c r="S999" s="84" t="str">
        <f>IF($N999,_xll.BDH($K999,S$931,$M999),"[DISABLED]")</f>
        <v>[DISABLED]</v>
      </c>
      <c r="T999" s="84" t="str">
        <f>IF($N999,_xll.BDH($K999,T$931,$M999),"[DISABLED]")</f>
        <v>[DISABLED]</v>
      </c>
      <c r="V999" s="106" t="s">
        <v>9543</v>
      </c>
      <c r="W999" s="107" t="s">
        <v>1055</v>
      </c>
      <c r="X999" s="108">
        <v>42276</v>
      </c>
      <c r="Y999" s="107" t="b">
        <v>0</v>
      </c>
      <c r="Z999" s="107" t="s">
        <v>5237</v>
      </c>
      <c r="AA999" s="107" t="s">
        <v>5237</v>
      </c>
      <c r="AB999" s="107" t="s">
        <v>5237</v>
      </c>
      <c r="AC999" s="107" t="s">
        <v>5237</v>
      </c>
      <c r="AD999" s="107" t="s">
        <v>5237</v>
      </c>
      <c r="AE999" s="107" t="s">
        <v>5237</v>
      </c>
    </row>
    <row r="1000" spans="2:31" outlineLevel="1">
      <c r="B1000" s="24" t="s">
        <v>5234</v>
      </c>
      <c r="C1000" s="24" t="s">
        <v>2</v>
      </c>
      <c r="D1000" s="24" t="s">
        <v>62</v>
      </c>
      <c r="E1000" s="24" t="s">
        <v>44</v>
      </c>
      <c r="F1000" s="24" t="s">
        <v>43</v>
      </c>
      <c r="G1000" s="24">
        <v>0</v>
      </c>
      <c r="H1000" s="24" t="s">
        <v>2796</v>
      </c>
      <c r="I1000" s="24" t="s">
        <v>3525</v>
      </c>
      <c r="J1000" s="24" t="s">
        <v>73</v>
      </c>
      <c r="K1000" s="72" t="str">
        <f t="shared" si="36"/>
        <v>USSN035 ICPL Curncy</v>
      </c>
      <c r="L1000" s="25" t="str">
        <f t="shared" si="37"/>
        <v>ICPL</v>
      </c>
      <c r="M1000" s="26">
        <f t="shared" ca="1" si="37"/>
        <v>42276</v>
      </c>
      <c r="N1000" s="25" t="b">
        <f t="shared" si="37"/>
        <v>0</v>
      </c>
      <c r="O1000" s="84" t="str">
        <f>IF($N1000,_xll.BDP($K1000,O$931),"[DISABLED]")</f>
        <v>[DISABLED]</v>
      </c>
      <c r="P1000" s="84" t="str">
        <f>IF($N1000,_xll.BDP($K1000,P$931),"[DISABLED]")</f>
        <v>[DISABLED]</v>
      </c>
      <c r="Q1000" s="84" t="str">
        <f>IF($N1000,_xll.BDP($K1000,Q$931),"[DISABLED]")</f>
        <v>[DISABLED]</v>
      </c>
      <c r="R1000" s="84" t="str">
        <f>IF($N1000,_xll.BDH($K1000,R$931,$M1000),"[DISABLED]")</f>
        <v>[DISABLED]</v>
      </c>
      <c r="S1000" s="84" t="str">
        <f>IF($N1000,_xll.BDH($K1000,S$931,$M1000),"[DISABLED]")</f>
        <v>[DISABLED]</v>
      </c>
      <c r="T1000" s="84" t="str">
        <f>IF($N1000,_xll.BDH($K1000,T$931,$M1000),"[DISABLED]")</f>
        <v>[DISABLED]</v>
      </c>
      <c r="V1000" s="106" t="s">
        <v>9544</v>
      </c>
      <c r="W1000" s="107" t="s">
        <v>1055</v>
      </c>
      <c r="X1000" s="108">
        <v>42276</v>
      </c>
      <c r="Y1000" s="107" t="b">
        <v>0</v>
      </c>
      <c r="Z1000" s="107" t="s">
        <v>5237</v>
      </c>
      <c r="AA1000" s="107" t="s">
        <v>5237</v>
      </c>
      <c r="AB1000" s="107" t="s">
        <v>5237</v>
      </c>
      <c r="AC1000" s="107" t="s">
        <v>5237</v>
      </c>
      <c r="AD1000" s="107" t="s">
        <v>5237</v>
      </c>
      <c r="AE1000" s="107" t="s">
        <v>5237</v>
      </c>
    </row>
    <row r="1001" spans="2:31" outlineLevel="1">
      <c r="B1001" s="24" t="s">
        <v>5234</v>
      </c>
      <c r="C1001" s="24" t="s">
        <v>2</v>
      </c>
      <c r="D1001" s="24" t="s">
        <v>62</v>
      </c>
      <c r="E1001" s="24" t="s">
        <v>44</v>
      </c>
      <c r="F1001" s="24" t="s">
        <v>152</v>
      </c>
      <c r="G1001" s="24">
        <v>0</v>
      </c>
      <c r="H1001" s="24" t="s">
        <v>2796</v>
      </c>
      <c r="I1001" s="24" t="s">
        <v>3526</v>
      </c>
      <c r="J1001" s="24" t="s">
        <v>73</v>
      </c>
      <c r="K1001" s="72" t="str">
        <f t="shared" si="36"/>
        <v>USSN045 ICPL Curncy</v>
      </c>
      <c r="L1001" s="25" t="str">
        <f t="shared" si="37"/>
        <v>ICPL</v>
      </c>
      <c r="M1001" s="26">
        <f t="shared" ca="1" si="37"/>
        <v>42276</v>
      </c>
      <c r="N1001" s="25" t="b">
        <f t="shared" si="37"/>
        <v>0</v>
      </c>
      <c r="O1001" s="84" t="str">
        <f>IF($N1001,_xll.BDP($K1001,O$931),"[DISABLED]")</f>
        <v>[DISABLED]</v>
      </c>
      <c r="P1001" s="84" t="str">
        <f>IF($N1001,_xll.BDP($K1001,P$931),"[DISABLED]")</f>
        <v>[DISABLED]</v>
      </c>
      <c r="Q1001" s="84" t="str">
        <f>IF($N1001,_xll.BDP($K1001,Q$931),"[DISABLED]")</f>
        <v>[DISABLED]</v>
      </c>
      <c r="R1001" s="84" t="str">
        <f>IF($N1001,_xll.BDH($K1001,R$931,$M1001),"[DISABLED]")</f>
        <v>[DISABLED]</v>
      </c>
      <c r="S1001" s="84" t="str">
        <f>IF($N1001,_xll.BDH($K1001,S$931,$M1001),"[DISABLED]")</f>
        <v>[DISABLED]</v>
      </c>
      <c r="T1001" s="84" t="str">
        <f>IF($N1001,_xll.BDH($K1001,T$931,$M1001),"[DISABLED]")</f>
        <v>[DISABLED]</v>
      </c>
      <c r="V1001" s="106" t="s">
        <v>9545</v>
      </c>
      <c r="W1001" s="107" t="s">
        <v>1055</v>
      </c>
      <c r="X1001" s="108">
        <v>42276</v>
      </c>
      <c r="Y1001" s="107" t="b">
        <v>0</v>
      </c>
      <c r="Z1001" s="107" t="s">
        <v>5237</v>
      </c>
      <c r="AA1001" s="107" t="s">
        <v>5237</v>
      </c>
      <c r="AB1001" s="107" t="s">
        <v>5237</v>
      </c>
      <c r="AC1001" s="107" t="s">
        <v>5237</v>
      </c>
      <c r="AD1001" s="107" t="s">
        <v>5237</v>
      </c>
      <c r="AE1001" s="107" t="s">
        <v>5237</v>
      </c>
    </row>
    <row r="1002" spans="2:31" outlineLevel="1">
      <c r="B1002" s="24" t="s">
        <v>5234</v>
      </c>
      <c r="C1002" s="24" t="s">
        <v>2</v>
      </c>
      <c r="D1002" s="24" t="s">
        <v>62</v>
      </c>
      <c r="E1002" s="24" t="s">
        <v>44</v>
      </c>
      <c r="F1002" s="24" t="s">
        <v>44</v>
      </c>
      <c r="G1002" s="24">
        <v>0</v>
      </c>
      <c r="H1002" s="24" t="s">
        <v>2796</v>
      </c>
      <c r="I1002" s="24" t="s">
        <v>3527</v>
      </c>
      <c r="J1002" s="24" t="s">
        <v>73</v>
      </c>
      <c r="K1002" s="72" t="str">
        <f t="shared" si="36"/>
        <v>USSN055 ICPL Curncy</v>
      </c>
      <c r="L1002" s="25" t="str">
        <f t="shared" si="37"/>
        <v>ICPL</v>
      </c>
      <c r="M1002" s="26">
        <f t="shared" ca="1" si="37"/>
        <v>42276</v>
      </c>
      <c r="N1002" s="25" t="b">
        <f t="shared" si="37"/>
        <v>0</v>
      </c>
      <c r="O1002" s="84" t="str">
        <f>IF($N1002,_xll.BDP($K1002,O$931),"[DISABLED]")</f>
        <v>[DISABLED]</v>
      </c>
      <c r="P1002" s="84" t="str">
        <f>IF($N1002,_xll.BDP($K1002,P$931),"[DISABLED]")</f>
        <v>[DISABLED]</v>
      </c>
      <c r="Q1002" s="84" t="str">
        <f>IF($N1002,_xll.BDP($K1002,Q$931),"[DISABLED]")</f>
        <v>[DISABLED]</v>
      </c>
      <c r="R1002" s="84" t="str">
        <f>IF($N1002,_xll.BDH($K1002,R$931,$M1002),"[DISABLED]")</f>
        <v>[DISABLED]</v>
      </c>
      <c r="S1002" s="84" t="str">
        <f>IF($N1002,_xll.BDH($K1002,S$931,$M1002),"[DISABLED]")</f>
        <v>[DISABLED]</v>
      </c>
      <c r="T1002" s="84" t="str">
        <f>IF($N1002,_xll.BDH($K1002,T$931,$M1002),"[DISABLED]")</f>
        <v>[DISABLED]</v>
      </c>
      <c r="V1002" s="106" t="s">
        <v>9546</v>
      </c>
      <c r="W1002" s="107" t="s">
        <v>1055</v>
      </c>
      <c r="X1002" s="108">
        <v>42276</v>
      </c>
      <c r="Y1002" s="107" t="b">
        <v>0</v>
      </c>
      <c r="Z1002" s="107" t="s">
        <v>5237</v>
      </c>
      <c r="AA1002" s="107" t="s">
        <v>5237</v>
      </c>
      <c r="AB1002" s="107" t="s">
        <v>5237</v>
      </c>
      <c r="AC1002" s="107" t="s">
        <v>5237</v>
      </c>
      <c r="AD1002" s="107" t="s">
        <v>5237</v>
      </c>
      <c r="AE1002" s="107" t="s">
        <v>5237</v>
      </c>
    </row>
    <row r="1003" spans="2:31" outlineLevel="1">
      <c r="B1003" s="24" t="s">
        <v>5234</v>
      </c>
      <c r="C1003" s="24" t="s">
        <v>2</v>
      </c>
      <c r="D1003" s="24" t="s">
        <v>62</v>
      </c>
      <c r="E1003" s="24" t="s">
        <v>44</v>
      </c>
      <c r="F1003" s="24" t="s">
        <v>45</v>
      </c>
      <c r="G1003" s="24">
        <v>0</v>
      </c>
      <c r="H1003" s="24" t="s">
        <v>2796</v>
      </c>
      <c r="I1003" s="24" t="s">
        <v>3528</v>
      </c>
      <c r="J1003" s="24" t="s">
        <v>73</v>
      </c>
      <c r="K1003" s="72" t="str">
        <f t="shared" si="36"/>
        <v>USSN075 ICPL Curncy</v>
      </c>
      <c r="L1003" s="25" t="str">
        <f t="shared" si="37"/>
        <v>ICPL</v>
      </c>
      <c r="M1003" s="26">
        <f t="shared" ca="1" si="37"/>
        <v>42276</v>
      </c>
      <c r="N1003" s="25" t="b">
        <f t="shared" si="37"/>
        <v>0</v>
      </c>
      <c r="O1003" s="84" t="str">
        <f>IF($N1003,_xll.BDP($K1003,O$931),"[DISABLED]")</f>
        <v>[DISABLED]</v>
      </c>
      <c r="P1003" s="84" t="str">
        <f>IF($N1003,_xll.BDP($K1003,P$931),"[DISABLED]")</f>
        <v>[DISABLED]</v>
      </c>
      <c r="Q1003" s="84" t="str">
        <f>IF($N1003,_xll.BDP($K1003,Q$931),"[DISABLED]")</f>
        <v>[DISABLED]</v>
      </c>
      <c r="R1003" s="84" t="str">
        <f>IF($N1003,_xll.BDH($K1003,R$931,$M1003),"[DISABLED]")</f>
        <v>[DISABLED]</v>
      </c>
      <c r="S1003" s="84" t="str">
        <f>IF($N1003,_xll.BDH($K1003,S$931,$M1003),"[DISABLED]")</f>
        <v>[DISABLED]</v>
      </c>
      <c r="T1003" s="84" t="str">
        <f>IF($N1003,_xll.BDH($K1003,T$931,$M1003),"[DISABLED]")</f>
        <v>[DISABLED]</v>
      </c>
      <c r="V1003" s="106" t="s">
        <v>9547</v>
      </c>
      <c r="W1003" s="107" t="s">
        <v>1055</v>
      </c>
      <c r="X1003" s="108">
        <v>42276</v>
      </c>
      <c r="Y1003" s="107" t="b">
        <v>0</v>
      </c>
      <c r="Z1003" s="107" t="s">
        <v>5237</v>
      </c>
      <c r="AA1003" s="107" t="s">
        <v>5237</v>
      </c>
      <c r="AB1003" s="107" t="s">
        <v>5237</v>
      </c>
      <c r="AC1003" s="107" t="s">
        <v>5237</v>
      </c>
      <c r="AD1003" s="107" t="s">
        <v>5237</v>
      </c>
      <c r="AE1003" s="107" t="s">
        <v>5237</v>
      </c>
    </row>
    <row r="1004" spans="2:31" outlineLevel="1">
      <c r="B1004" s="24" t="s">
        <v>5234</v>
      </c>
      <c r="C1004" s="24" t="s">
        <v>2</v>
      </c>
      <c r="D1004" s="24" t="s">
        <v>62</v>
      </c>
      <c r="E1004" s="24" t="s">
        <v>44</v>
      </c>
      <c r="F1004" s="24" t="s">
        <v>46</v>
      </c>
      <c r="G1004" s="24">
        <v>0</v>
      </c>
      <c r="H1004" s="24" t="s">
        <v>2796</v>
      </c>
      <c r="I1004" s="24" t="s">
        <v>3529</v>
      </c>
      <c r="J1004" s="24" t="s">
        <v>73</v>
      </c>
      <c r="K1004" s="72" t="str">
        <f t="shared" si="36"/>
        <v>USSN105 ICPL Curncy</v>
      </c>
      <c r="L1004" s="25" t="str">
        <f t="shared" si="37"/>
        <v>ICPL</v>
      </c>
      <c r="M1004" s="26">
        <f t="shared" ca="1" si="37"/>
        <v>42276</v>
      </c>
      <c r="N1004" s="25" t="b">
        <f t="shared" si="37"/>
        <v>0</v>
      </c>
      <c r="O1004" s="84" t="str">
        <f>IF($N1004,_xll.BDP($K1004,O$931),"[DISABLED]")</f>
        <v>[DISABLED]</v>
      </c>
      <c r="P1004" s="84" t="str">
        <f>IF($N1004,_xll.BDP($K1004,P$931),"[DISABLED]")</f>
        <v>[DISABLED]</v>
      </c>
      <c r="Q1004" s="84" t="str">
        <f>IF($N1004,_xll.BDP($K1004,Q$931),"[DISABLED]")</f>
        <v>[DISABLED]</v>
      </c>
      <c r="R1004" s="84" t="str">
        <f>IF($N1004,_xll.BDH($K1004,R$931,$M1004),"[DISABLED]")</f>
        <v>[DISABLED]</v>
      </c>
      <c r="S1004" s="84" t="str">
        <f>IF($N1004,_xll.BDH($K1004,S$931,$M1004),"[DISABLED]")</f>
        <v>[DISABLED]</v>
      </c>
      <c r="T1004" s="84" t="str">
        <f>IF($N1004,_xll.BDH($K1004,T$931,$M1004),"[DISABLED]")</f>
        <v>[DISABLED]</v>
      </c>
      <c r="V1004" s="106" t="s">
        <v>9548</v>
      </c>
      <c r="W1004" s="107" t="s">
        <v>1055</v>
      </c>
      <c r="X1004" s="108">
        <v>42276</v>
      </c>
      <c r="Y1004" s="107" t="b">
        <v>0</v>
      </c>
      <c r="Z1004" s="107" t="s">
        <v>5237</v>
      </c>
      <c r="AA1004" s="107" t="s">
        <v>5237</v>
      </c>
      <c r="AB1004" s="107" t="s">
        <v>5237</v>
      </c>
      <c r="AC1004" s="107" t="s">
        <v>5237</v>
      </c>
      <c r="AD1004" s="107" t="s">
        <v>5237</v>
      </c>
      <c r="AE1004" s="107" t="s">
        <v>5237</v>
      </c>
    </row>
    <row r="1005" spans="2:31" outlineLevel="1">
      <c r="B1005" s="24" t="s">
        <v>5234</v>
      </c>
      <c r="C1005" s="24" t="s">
        <v>2</v>
      </c>
      <c r="D1005" s="24" t="s">
        <v>62</v>
      </c>
      <c r="E1005" s="24" t="s">
        <v>44</v>
      </c>
      <c r="F1005" s="24" t="s">
        <v>47</v>
      </c>
      <c r="G1005" s="24">
        <v>0</v>
      </c>
      <c r="H1005" s="24" t="s">
        <v>2796</v>
      </c>
      <c r="I1005" s="24" t="s">
        <v>3530</v>
      </c>
      <c r="J1005" s="24" t="s">
        <v>73</v>
      </c>
      <c r="K1005" s="72" t="str">
        <f t="shared" si="36"/>
        <v>USSN155 ICPL Curncy</v>
      </c>
      <c r="L1005" s="25" t="str">
        <f t="shared" si="37"/>
        <v>ICPL</v>
      </c>
      <c r="M1005" s="26">
        <f t="shared" ca="1" si="37"/>
        <v>42276</v>
      </c>
      <c r="N1005" s="25" t="b">
        <f t="shared" si="37"/>
        <v>0</v>
      </c>
      <c r="O1005" s="84" t="str">
        <f>IF($N1005,_xll.BDP($K1005,O$931),"[DISABLED]")</f>
        <v>[DISABLED]</v>
      </c>
      <c r="P1005" s="84" t="str">
        <f>IF($N1005,_xll.BDP($K1005,P$931),"[DISABLED]")</f>
        <v>[DISABLED]</v>
      </c>
      <c r="Q1005" s="84" t="str">
        <f>IF($N1005,_xll.BDP($K1005,Q$931),"[DISABLED]")</f>
        <v>[DISABLED]</v>
      </c>
      <c r="R1005" s="84" t="str">
        <f>IF($N1005,_xll.BDH($K1005,R$931,$M1005),"[DISABLED]")</f>
        <v>[DISABLED]</v>
      </c>
      <c r="S1005" s="84" t="str">
        <f>IF($N1005,_xll.BDH($K1005,S$931,$M1005),"[DISABLED]")</f>
        <v>[DISABLED]</v>
      </c>
      <c r="T1005" s="84" t="str">
        <f>IF($N1005,_xll.BDH($K1005,T$931,$M1005),"[DISABLED]")</f>
        <v>[DISABLED]</v>
      </c>
      <c r="V1005" s="106" t="s">
        <v>9549</v>
      </c>
      <c r="W1005" s="107" t="s">
        <v>1055</v>
      </c>
      <c r="X1005" s="108">
        <v>42276</v>
      </c>
      <c r="Y1005" s="107" t="b">
        <v>0</v>
      </c>
      <c r="Z1005" s="107" t="s">
        <v>5237</v>
      </c>
      <c r="AA1005" s="107" t="s">
        <v>5237</v>
      </c>
      <c r="AB1005" s="107" t="s">
        <v>5237</v>
      </c>
      <c r="AC1005" s="107" t="s">
        <v>5237</v>
      </c>
      <c r="AD1005" s="107" t="s">
        <v>5237</v>
      </c>
      <c r="AE1005" s="107" t="s">
        <v>5237</v>
      </c>
    </row>
    <row r="1006" spans="2:31" outlineLevel="1">
      <c r="B1006" s="24" t="s">
        <v>5234</v>
      </c>
      <c r="C1006" s="24" t="s">
        <v>2</v>
      </c>
      <c r="D1006" s="24" t="s">
        <v>62</v>
      </c>
      <c r="E1006" s="24" t="s">
        <v>44</v>
      </c>
      <c r="F1006" s="24" t="s">
        <v>48</v>
      </c>
      <c r="G1006" s="24">
        <v>0</v>
      </c>
      <c r="H1006" s="24" t="s">
        <v>2796</v>
      </c>
      <c r="I1006" s="24" t="s">
        <v>3531</v>
      </c>
      <c r="J1006" s="24" t="s">
        <v>73</v>
      </c>
      <c r="K1006" s="72" t="str">
        <f t="shared" si="36"/>
        <v>USSN205 ICPL Curncy</v>
      </c>
      <c r="L1006" s="25" t="str">
        <f t="shared" si="37"/>
        <v>ICPL</v>
      </c>
      <c r="M1006" s="26">
        <f t="shared" ca="1" si="37"/>
        <v>42276</v>
      </c>
      <c r="N1006" s="25" t="b">
        <f t="shared" si="37"/>
        <v>0</v>
      </c>
      <c r="O1006" s="84" t="str">
        <f>IF($N1006,_xll.BDP($K1006,O$931),"[DISABLED]")</f>
        <v>[DISABLED]</v>
      </c>
      <c r="P1006" s="84" t="str">
        <f>IF($N1006,_xll.BDP($K1006,P$931),"[DISABLED]")</f>
        <v>[DISABLED]</v>
      </c>
      <c r="Q1006" s="84" t="str">
        <f>IF($N1006,_xll.BDP($K1006,Q$931),"[DISABLED]")</f>
        <v>[DISABLED]</v>
      </c>
      <c r="R1006" s="84" t="str">
        <f>IF($N1006,_xll.BDH($K1006,R$931,$M1006),"[DISABLED]")</f>
        <v>[DISABLED]</v>
      </c>
      <c r="S1006" s="84" t="str">
        <f>IF($N1006,_xll.BDH($K1006,S$931,$M1006),"[DISABLED]")</f>
        <v>[DISABLED]</v>
      </c>
      <c r="T1006" s="84" t="str">
        <f>IF($N1006,_xll.BDH($K1006,T$931,$M1006),"[DISABLED]")</f>
        <v>[DISABLED]</v>
      </c>
      <c r="V1006" s="106" t="s">
        <v>9550</v>
      </c>
      <c r="W1006" s="107" t="s">
        <v>1055</v>
      </c>
      <c r="X1006" s="108">
        <v>42276</v>
      </c>
      <c r="Y1006" s="107" t="b">
        <v>0</v>
      </c>
      <c r="Z1006" s="107" t="s">
        <v>5237</v>
      </c>
      <c r="AA1006" s="107" t="s">
        <v>5237</v>
      </c>
      <c r="AB1006" s="107" t="s">
        <v>5237</v>
      </c>
      <c r="AC1006" s="107" t="s">
        <v>5237</v>
      </c>
      <c r="AD1006" s="107" t="s">
        <v>5237</v>
      </c>
      <c r="AE1006" s="107" t="s">
        <v>5237</v>
      </c>
    </row>
    <row r="1007" spans="2:31" outlineLevel="1">
      <c r="B1007" s="24" t="s">
        <v>5234</v>
      </c>
      <c r="C1007" s="24" t="s">
        <v>2</v>
      </c>
      <c r="D1007" s="24" t="s">
        <v>62</v>
      </c>
      <c r="E1007" s="24" t="s">
        <v>155</v>
      </c>
      <c r="F1007" s="24" t="s">
        <v>209</v>
      </c>
      <c r="G1007" s="24">
        <v>0</v>
      </c>
      <c r="H1007" s="24" t="s">
        <v>2796</v>
      </c>
      <c r="I1007" s="24" t="s">
        <v>3532</v>
      </c>
      <c r="J1007" s="24" t="s">
        <v>73</v>
      </c>
      <c r="K1007" s="72" t="str">
        <f t="shared" si="36"/>
        <v>USSN0A6 ICPL Curncy</v>
      </c>
      <c r="L1007" s="25" t="str">
        <f t="shared" si="37"/>
        <v>ICPL</v>
      </c>
      <c r="M1007" s="26">
        <f t="shared" ca="1" si="37"/>
        <v>42276</v>
      </c>
      <c r="N1007" s="25" t="b">
        <f t="shared" si="37"/>
        <v>0</v>
      </c>
      <c r="O1007" s="84" t="str">
        <f>IF($N1007,_xll.BDP($K1007,O$931),"[DISABLED]")</f>
        <v>[DISABLED]</v>
      </c>
      <c r="P1007" s="84" t="str">
        <f>IF($N1007,_xll.BDP($K1007,P$931),"[DISABLED]")</f>
        <v>[DISABLED]</v>
      </c>
      <c r="Q1007" s="84" t="str">
        <f>IF($N1007,_xll.BDP($K1007,Q$931),"[DISABLED]")</f>
        <v>[DISABLED]</v>
      </c>
      <c r="R1007" s="84" t="str">
        <f>IF($N1007,_xll.BDH($K1007,R$931,$M1007),"[DISABLED]")</f>
        <v>[DISABLED]</v>
      </c>
      <c r="S1007" s="84" t="str">
        <f>IF($N1007,_xll.BDH($K1007,S$931,$M1007),"[DISABLED]")</f>
        <v>[DISABLED]</v>
      </c>
      <c r="T1007" s="84" t="str">
        <f>IF($N1007,_xll.BDH($K1007,T$931,$M1007),"[DISABLED]")</f>
        <v>[DISABLED]</v>
      </c>
      <c r="V1007" s="106" t="s">
        <v>9551</v>
      </c>
      <c r="W1007" s="107" t="s">
        <v>1055</v>
      </c>
      <c r="X1007" s="108">
        <v>42276</v>
      </c>
      <c r="Y1007" s="107" t="b">
        <v>0</v>
      </c>
      <c r="Z1007" s="107" t="s">
        <v>5237</v>
      </c>
      <c r="AA1007" s="107" t="s">
        <v>5237</v>
      </c>
      <c r="AB1007" s="107" t="s">
        <v>5237</v>
      </c>
      <c r="AC1007" s="107" t="s">
        <v>5237</v>
      </c>
      <c r="AD1007" s="107" t="s">
        <v>5237</v>
      </c>
      <c r="AE1007" s="107" t="s">
        <v>5237</v>
      </c>
    </row>
    <row r="1008" spans="2:31" outlineLevel="1">
      <c r="B1008" s="24" t="s">
        <v>5234</v>
      </c>
      <c r="C1008" s="24" t="s">
        <v>2</v>
      </c>
      <c r="D1008" s="24" t="s">
        <v>62</v>
      </c>
      <c r="E1008" s="24" t="s">
        <v>155</v>
      </c>
      <c r="F1008" s="24" t="s">
        <v>210</v>
      </c>
      <c r="G1008" s="24">
        <v>0</v>
      </c>
      <c r="H1008" s="24" t="s">
        <v>2796</v>
      </c>
      <c r="I1008" s="24" t="s">
        <v>3533</v>
      </c>
      <c r="J1008" s="24" t="s">
        <v>73</v>
      </c>
      <c r="K1008" s="72" t="str">
        <f t="shared" si="36"/>
        <v>USSN0B6 ICPL Curncy</v>
      </c>
      <c r="L1008" s="25" t="str">
        <f t="shared" si="37"/>
        <v>ICPL</v>
      </c>
      <c r="M1008" s="26">
        <f t="shared" ca="1" si="37"/>
        <v>42276</v>
      </c>
      <c r="N1008" s="25" t="b">
        <f t="shared" si="37"/>
        <v>0</v>
      </c>
      <c r="O1008" s="84" t="str">
        <f>IF($N1008,_xll.BDP($K1008,O$931),"[DISABLED]")</f>
        <v>[DISABLED]</v>
      </c>
      <c r="P1008" s="84" t="str">
        <f>IF($N1008,_xll.BDP($K1008,P$931),"[DISABLED]")</f>
        <v>[DISABLED]</v>
      </c>
      <c r="Q1008" s="84" t="str">
        <f>IF($N1008,_xll.BDP($K1008,Q$931),"[DISABLED]")</f>
        <v>[DISABLED]</v>
      </c>
      <c r="R1008" s="84" t="str">
        <f>IF($N1008,_xll.BDH($K1008,R$931,$M1008),"[DISABLED]")</f>
        <v>[DISABLED]</v>
      </c>
      <c r="S1008" s="84" t="str">
        <f>IF($N1008,_xll.BDH($K1008,S$931,$M1008),"[DISABLED]")</f>
        <v>[DISABLED]</v>
      </c>
      <c r="T1008" s="84" t="str">
        <f>IF($N1008,_xll.BDH($K1008,T$931,$M1008),"[DISABLED]")</f>
        <v>[DISABLED]</v>
      </c>
      <c r="V1008" s="106" t="s">
        <v>9552</v>
      </c>
      <c r="W1008" s="107" t="s">
        <v>1055</v>
      </c>
      <c r="X1008" s="108">
        <v>42276</v>
      </c>
      <c r="Y1008" s="107" t="b">
        <v>0</v>
      </c>
      <c r="Z1008" s="107" t="s">
        <v>5237</v>
      </c>
      <c r="AA1008" s="107" t="s">
        <v>5237</v>
      </c>
      <c r="AB1008" s="107" t="s">
        <v>5237</v>
      </c>
      <c r="AC1008" s="107" t="s">
        <v>5237</v>
      </c>
      <c r="AD1008" s="107" t="s">
        <v>5237</v>
      </c>
      <c r="AE1008" s="107" t="s">
        <v>5237</v>
      </c>
    </row>
    <row r="1009" spans="2:31" outlineLevel="1">
      <c r="B1009" s="24" t="s">
        <v>5234</v>
      </c>
      <c r="C1009" s="24" t="s">
        <v>2</v>
      </c>
      <c r="D1009" s="24" t="s">
        <v>62</v>
      </c>
      <c r="E1009" s="24" t="s">
        <v>155</v>
      </c>
      <c r="F1009" s="24" t="s">
        <v>54</v>
      </c>
      <c r="G1009" s="24">
        <v>0</v>
      </c>
      <c r="H1009" s="24" t="s">
        <v>2796</v>
      </c>
      <c r="I1009" s="24" t="s">
        <v>3534</v>
      </c>
      <c r="J1009" s="24" t="s">
        <v>73</v>
      </c>
      <c r="K1009" s="72" t="str">
        <f t="shared" si="36"/>
        <v>USSN0C6 ICPL Curncy</v>
      </c>
      <c r="L1009" s="25" t="str">
        <f t="shared" si="37"/>
        <v>ICPL</v>
      </c>
      <c r="M1009" s="26">
        <f t="shared" ca="1" si="37"/>
        <v>42276</v>
      </c>
      <c r="N1009" s="25" t="b">
        <f t="shared" si="37"/>
        <v>0</v>
      </c>
      <c r="O1009" s="84" t="str">
        <f>IF($N1009,_xll.BDP($K1009,O$931),"[DISABLED]")</f>
        <v>[DISABLED]</v>
      </c>
      <c r="P1009" s="84" t="str">
        <f>IF($N1009,_xll.BDP($K1009,P$931),"[DISABLED]")</f>
        <v>[DISABLED]</v>
      </c>
      <c r="Q1009" s="84" t="str">
        <f>IF($N1009,_xll.BDP($K1009,Q$931),"[DISABLED]")</f>
        <v>[DISABLED]</v>
      </c>
      <c r="R1009" s="84" t="str">
        <f>IF($N1009,_xll.BDH($K1009,R$931,$M1009),"[DISABLED]")</f>
        <v>[DISABLED]</v>
      </c>
      <c r="S1009" s="84" t="str">
        <f>IF($N1009,_xll.BDH($K1009,S$931,$M1009),"[DISABLED]")</f>
        <v>[DISABLED]</v>
      </c>
      <c r="T1009" s="84" t="str">
        <f>IF($N1009,_xll.BDH($K1009,T$931,$M1009),"[DISABLED]")</f>
        <v>[DISABLED]</v>
      </c>
      <c r="V1009" s="106" t="s">
        <v>9553</v>
      </c>
      <c r="W1009" s="107" t="s">
        <v>1055</v>
      </c>
      <c r="X1009" s="108">
        <v>42276</v>
      </c>
      <c r="Y1009" s="107" t="b">
        <v>0</v>
      </c>
      <c r="Z1009" s="107" t="s">
        <v>5237</v>
      </c>
      <c r="AA1009" s="107" t="s">
        <v>5237</v>
      </c>
      <c r="AB1009" s="107" t="s">
        <v>5237</v>
      </c>
      <c r="AC1009" s="107" t="s">
        <v>5237</v>
      </c>
      <c r="AD1009" s="107" t="s">
        <v>5237</v>
      </c>
      <c r="AE1009" s="107" t="s">
        <v>5237</v>
      </c>
    </row>
    <row r="1010" spans="2:31" outlineLevel="1">
      <c r="B1010" s="24" t="s">
        <v>5234</v>
      </c>
      <c r="C1010" s="24" t="s">
        <v>2</v>
      </c>
      <c r="D1010" s="24" t="s">
        <v>62</v>
      </c>
      <c r="E1010" s="24" t="s">
        <v>155</v>
      </c>
      <c r="F1010" s="24" t="s">
        <v>58</v>
      </c>
      <c r="G1010" s="24">
        <v>0</v>
      </c>
      <c r="H1010" s="24" t="s">
        <v>2796</v>
      </c>
      <c r="I1010" s="24" t="s">
        <v>3535</v>
      </c>
      <c r="J1010" s="24" t="s">
        <v>73</v>
      </c>
      <c r="K1010" s="72" t="str">
        <f t="shared" si="36"/>
        <v>USSN0F6 ICPL Curncy</v>
      </c>
      <c r="L1010" s="25" t="str">
        <f t="shared" si="37"/>
        <v>ICPL</v>
      </c>
      <c r="M1010" s="26">
        <f t="shared" ca="1" si="37"/>
        <v>42276</v>
      </c>
      <c r="N1010" s="25" t="b">
        <f t="shared" si="37"/>
        <v>0</v>
      </c>
      <c r="O1010" s="84" t="str">
        <f>IF($N1010,_xll.BDP($K1010,O$931),"[DISABLED]")</f>
        <v>[DISABLED]</v>
      </c>
      <c r="P1010" s="84" t="str">
        <f>IF($N1010,_xll.BDP($K1010,P$931),"[DISABLED]")</f>
        <v>[DISABLED]</v>
      </c>
      <c r="Q1010" s="84" t="str">
        <f>IF($N1010,_xll.BDP($K1010,Q$931),"[DISABLED]")</f>
        <v>[DISABLED]</v>
      </c>
      <c r="R1010" s="84" t="str">
        <f>IF($N1010,_xll.BDH($K1010,R$931,$M1010),"[DISABLED]")</f>
        <v>[DISABLED]</v>
      </c>
      <c r="S1010" s="84" t="str">
        <f>IF($N1010,_xll.BDH($K1010,S$931,$M1010),"[DISABLED]")</f>
        <v>[DISABLED]</v>
      </c>
      <c r="T1010" s="84" t="str">
        <f>IF($N1010,_xll.BDH($K1010,T$931,$M1010),"[DISABLED]")</f>
        <v>[DISABLED]</v>
      </c>
      <c r="V1010" s="106" t="s">
        <v>9554</v>
      </c>
      <c r="W1010" s="107" t="s">
        <v>1055</v>
      </c>
      <c r="X1010" s="108">
        <v>42276</v>
      </c>
      <c r="Y1010" s="107" t="b">
        <v>0</v>
      </c>
      <c r="Z1010" s="107" t="s">
        <v>5237</v>
      </c>
      <c r="AA1010" s="107" t="s">
        <v>5237</v>
      </c>
      <c r="AB1010" s="107" t="s">
        <v>5237</v>
      </c>
      <c r="AC1010" s="107" t="s">
        <v>5237</v>
      </c>
      <c r="AD1010" s="107" t="s">
        <v>5237</v>
      </c>
      <c r="AE1010" s="107" t="s">
        <v>5237</v>
      </c>
    </row>
    <row r="1011" spans="2:31" outlineLevel="1">
      <c r="B1011" s="24" t="s">
        <v>5234</v>
      </c>
      <c r="C1011" s="24" t="s">
        <v>2</v>
      </c>
      <c r="D1011" s="24" t="s">
        <v>62</v>
      </c>
      <c r="E1011" s="24" t="s">
        <v>155</v>
      </c>
      <c r="F1011" s="24" t="s">
        <v>71</v>
      </c>
      <c r="G1011" s="24">
        <v>0</v>
      </c>
      <c r="H1011" s="24" t="s">
        <v>2796</v>
      </c>
      <c r="I1011" s="24" t="s">
        <v>3536</v>
      </c>
      <c r="J1011" s="24" t="s">
        <v>73</v>
      </c>
      <c r="K1011" s="72" t="str">
        <f t="shared" si="36"/>
        <v>USSN0I6 ICPL Curncy</v>
      </c>
      <c r="L1011" s="25" t="str">
        <f t="shared" si="37"/>
        <v>ICPL</v>
      </c>
      <c r="M1011" s="26">
        <f t="shared" ca="1" si="37"/>
        <v>42276</v>
      </c>
      <c r="N1011" s="25" t="b">
        <f t="shared" si="37"/>
        <v>0</v>
      </c>
      <c r="O1011" s="84" t="str">
        <f>IF($N1011,_xll.BDP($K1011,O$931),"[DISABLED]")</f>
        <v>[DISABLED]</v>
      </c>
      <c r="P1011" s="84" t="str">
        <f>IF($N1011,_xll.BDP($K1011,P$931),"[DISABLED]")</f>
        <v>[DISABLED]</v>
      </c>
      <c r="Q1011" s="84" t="str">
        <f>IF($N1011,_xll.BDP($K1011,Q$931),"[DISABLED]")</f>
        <v>[DISABLED]</v>
      </c>
      <c r="R1011" s="84" t="str">
        <f>IF($N1011,_xll.BDH($K1011,R$931,$M1011),"[DISABLED]")</f>
        <v>[DISABLED]</v>
      </c>
      <c r="S1011" s="84" t="str">
        <f>IF($N1011,_xll.BDH($K1011,S$931,$M1011),"[DISABLED]")</f>
        <v>[DISABLED]</v>
      </c>
      <c r="T1011" s="84" t="str">
        <f>IF($N1011,_xll.BDH($K1011,T$931,$M1011),"[DISABLED]")</f>
        <v>[DISABLED]</v>
      </c>
      <c r="V1011" s="106" t="s">
        <v>9555</v>
      </c>
      <c r="W1011" s="107" t="s">
        <v>1055</v>
      </c>
      <c r="X1011" s="108">
        <v>42276</v>
      </c>
      <c r="Y1011" s="107" t="b">
        <v>0</v>
      </c>
      <c r="Z1011" s="107" t="s">
        <v>5237</v>
      </c>
      <c r="AA1011" s="107" t="s">
        <v>5237</v>
      </c>
      <c r="AB1011" s="107" t="s">
        <v>5237</v>
      </c>
      <c r="AC1011" s="107" t="s">
        <v>5237</v>
      </c>
      <c r="AD1011" s="107" t="s">
        <v>5237</v>
      </c>
      <c r="AE1011" s="107" t="s">
        <v>5237</v>
      </c>
    </row>
    <row r="1012" spans="2:31" outlineLevel="1">
      <c r="B1012" s="24" t="s">
        <v>5234</v>
      </c>
      <c r="C1012" s="24" t="s">
        <v>2</v>
      </c>
      <c r="D1012" s="24" t="s">
        <v>62</v>
      </c>
      <c r="E1012" s="24" t="s">
        <v>155</v>
      </c>
      <c r="F1012" s="24" t="s">
        <v>41</v>
      </c>
      <c r="G1012" s="24">
        <v>0</v>
      </c>
      <c r="H1012" s="24" t="s">
        <v>2796</v>
      </c>
      <c r="I1012" s="24" t="s">
        <v>3537</v>
      </c>
      <c r="J1012" s="24" t="s">
        <v>73</v>
      </c>
      <c r="K1012" s="72" t="str">
        <f t="shared" si="36"/>
        <v>USSN016 ICPL Curncy</v>
      </c>
      <c r="L1012" s="25" t="str">
        <f t="shared" si="37"/>
        <v>ICPL</v>
      </c>
      <c r="M1012" s="26">
        <f t="shared" ca="1" si="37"/>
        <v>42276</v>
      </c>
      <c r="N1012" s="25" t="b">
        <f t="shared" si="37"/>
        <v>0</v>
      </c>
      <c r="O1012" s="84" t="str">
        <f>IF($N1012,_xll.BDP($K1012,O$931),"[DISABLED]")</f>
        <v>[DISABLED]</v>
      </c>
      <c r="P1012" s="84" t="str">
        <f>IF($N1012,_xll.BDP($K1012,P$931),"[DISABLED]")</f>
        <v>[DISABLED]</v>
      </c>
      <c r="Q1012" s="84" t="str">
        <f>IF($N1012,_xll.BDP($K1012,Q$931),"[DISABLED]")</f>
        <v>[DISABLED]</v>
      </c>
      <c r="R1012" s="84" t="str">
        <f>IF($N1012,_xll.BDH($K1012,R$931,$M1012),"[DISABLED]")</f>
        <v>[DISABLED]</v>
      </c>
      <c r="S1012" s="84" t="str">
        <f>IF($N1012,_xll.BDH($K1012,S$931,$M1012),"[DISABLED]")</f>
        <v>[DISABLED]</v>
      </c>
      <c r="T1012" s="84" t="str">
        <f>IF($N1012,_xll.BDH($K1012,T$931,$M1012),"[DISABLED]")</f>
        <v>[DISABLED]</v>
      </c>
      <c r="V1012" s="106" t="s">
        <v>9556</v>
      </c>
      <c r="W1012" s="107" t="s">
        <v>1055</v>
      </c>
      <c r="X1012" s="108">
        <v>42276</v>
      </c>
      <c r="Y1012" s="107" t="b">
        <v>0</v>
      </c>
      <c r="Z1012" s="107" t="s">
        <v>5237</v>
      </c>
      <c r="AA1012" s="107" t="s">
        <v>5237</v>
      </c>
      <c r="AB1012" s="107" t="s">
        <v>5237</v>
      </c>
      <c r="AC1012" s="107" t="s">
        <v>5237</v>
      </c>
      <c r="AD1012" s="107" t="s">
        <v>5237</v>
      </c>
      <c r="AE1012" s="107" t="s">
        <v>5237</v>
      </c>
    </row>
    <row r="1013" spans="2:31" outlineLevel="1">
      <c r="B1013" s="24" t="s">
        <v>5234</v>
      </c>
      <c r="C1013" s="24" t="s">
        <v>2</v>
      </c>
      <c r="D1013" s="24" t="s">
        <v>62</v>
      </c>
      <c r="E1013" s="24" t="s">
        <v>155</v>
      </c>
      <c r="F1013" s="24" t="s">
        <v>146</v>
      </c>
      <c r="G1013" s="24">
        <v>0</v>
      </c>
      <c r="H1013" s="24" t="s">
        <v>2796</v>
      </c>
      <c r="I1013" s="24" t="s">
        <v>3538</v>
      </c>
      <c r="J1013" s="24" t="s">
        <v>73</v>
      </c>
      <c r="K1013" s="72" t="str">
        <f t="shared" si="36"/>
        <v>USSN1F6 ICPL Curncy</v>
      </c>
      <c r="L1013" s="25" t="str">
        <f t="shared" si="37"/>
        <v>ICPL</v>
      </c>
      <c r="M1013" s="26">
        <f t="shared" ca="1" si="37"/>
        <v>42276</v>
      </c>
      <c r="N1013" s="25" t="b">
        <f t="shared" si="37"/>
        <v>0</v>
      </c>
      <c r="O1013" s="84" t="str">
        <f>IF($N1013,_xll.BDP($K1013,O$931),"[DISABLED]")</f>
        <v>[DISABLED]</v>
      </c>
      <c r="P1013" s="84" t="str">
        <f>IF($N1013,_xll.BDP($K1013,P$931),"[DISABLED]")</f>
        <v>[DISABLED]</v>
      </c>
      <c r="Q1013" s="84" t="str">
        <f>IF($N1013,_xll.BDP($K1013,Q$931),"[DISABLED]")</f>
        <v>[DISABLED]</v>
      </c>
      <c r="R1013" s="84" t="str">
        <f>IF($N1013,_xll.BDH($K1013,R$931,$M1013),"[DISABLED]")</f>
        <v>[DISABLED]</v>
      </c>
      <c r="S1013" s="84" t="str">
        <f>IF($N1013,_xll.BDH($K1013,S$931,$M1013),"[DISABLED]")</f>
        <v>[DISABLED]</v>
      </c>
      <c r="T1013" s="84" t="str">
        <f>IF($N1013,_xll.BDH($K1013,T$931,$M1013),"[DISABLED]")</f>
        <v>[DISABLED]</v>
      </c>
      <c r="V1013" s="106" t="s">
        <v>9557</v>
      </c>
      <c r="W1013" s="107" t="s">
        <v>1055</v>
      </c>
      <c r="X1013" s="108">
        <v>42276</v>
      </c>
      <c r="Y1013" s="107" t="b">
        <v>0</v>
      </c>
      <c r="Z1013" s="107" t="s">
        <v>5237</v>
      </c>
      <c r="AA1013" s="107" t="s">
        <v>5237</v>
      </c>
      <c r="AB1013" s="107" t="s">
        <v>5237</v>
      </c>
      <c r="AC1013" s="107" t="s">
        <v>5237</v>
      </c>
      <c r="AD1013" s="107" t="s">
        <v>5237</v>
      </c>
      <c r="AE1013" s="107" t="s">
        <v>5237</v>
      </c>
    </row>
    <row r="1014" spans="2:31" outlineLevel="1">
      <c r="B1014" s="24" t="s">
        <v>5234</v>
      </c>
      <c r="C1014" s="24" t="s">
        <v>2</v>
      </c>
      <c r="D1014" s="24" t="s">
        <v>62</v>
      </c>
      <c r="E1014" s="24" t="s">
        <v>155</v>
      </c>
      <c r="F1014" s="24" t="s">
        <v>42</v>
      </c>
      <c r="G1014" s="24">
        <v>0</v>
      </c>
      <c r="H1014" s="24" t="s">
        <v>2796</v>
      </c>
      <c r="I1014" s="24" t="s">
        <v>3539</v>
      </c>
      <c r="J1014" s="24" t="s">
        <v>73</v>
      </c>
      <c r="K1014" s="72" t="str">
        <f t="shared" si="36"/>
        <v>USSN026 ICPL Curncy</v>
      </c>
      <c r="L1014" s="25" t="str">
        <f t="shared" si="37"/>
        <v>ICPL</v>
      </c>
      <c r="M1014" s="26">
        <f t="shared" ca="1" si="37"/>
        <v>42276</v>
      </c>
      <c r="N1014" s="25" t="b">
        <f t="shared" si="37"/>
        <v>0</v>
      </c>
      <c r="O1014" s="84" t="str">
        <f>IF($N1014,_xll.BDP($K1014,O$931),"[DISABLED]")</f>
        <v>[DISABLED]</v>
      </c>
      <c r="P1014" s="84" t="str">
        <f>IF($N1014,_xll.BDP($K1014,P$931),"[DISABLED]")</f>
        <v>[DISABLED]</v>
      </c>
      <c r="Q1014" s="84" t="str">
        <f>IF($N1014,_xll.BDP($K1014,Q$931),"[DISABLED]")</f>
        <v>[DISABLED]</v>
      </c>
      <c r="R1014" s="84" t="str">
        <f>IF($N1014,_xll.BDH($K1014,R$931,$M1014),"[DISABLED]")</f>
        <v>[DISABLED]</v>
      </c>
      <c r="S1014" s="84" t="str">
        <f>IF($N1014,_xll.BDH($K1014,S$931,$M1014),"[DISABLED]")</f>
        <v>[DISABLED]</v>
      </c>
      <c r="T1014" s="84" t="str">
        <f>IF($N1014,_xll.BDH($K1014,T$931,$M1014),"[DISABLED]")</f>
        <v>[DISABLED]</v>
      </c>
      <c r="V1014" s="106" t="s">
        <v>9558</v>
      </c>
      <c r="W1014" s="107" t="s">
        <v>1055</v>
      </c>
      <c r="X1014" s="108">
        <v>42276</v>
      </c>
      <c r="Y1014" s="107" t="b">
        <v>0</v>
      </c>
      <c r="Z1014" s="107" t="s">
        <v>5237</v>
      </c>
      <c r="AA1014" s="107" t="s">
        <v>5237</v>
      </c>
      <c r="AB1014" s="107" t="s">
        <v>5237</v>
      </c>
      <c r="AC1014" s="107" t="s">
        <v>5237</v>
      </c>
      <c r="AD1014" s="107" t="s">
        <v>5237</v>
      </c>
      <c r="AE1014" s="107" t="s">
        <v>5237</v>
      </c>
    </row>
    <row r="1015" spans="2:31" outlineLevel="1">
      <c r="B1015" s="24" t="s">
        <v>5234</v>
      </c>
      <c r="C1015" s="24" t="s">
        <v>2</v>
      </c>
      <c r="D1015" s="24" t="s">
        <v>62</v>
      </c>
      <c r="E1015" s="24" t="s">
        <v>155</v>
      </c>
      <c r="F1015" s="24" t="s">
        <v>43</v>
      </c>
      <c r="G1015" s="24">
        <v>0</v>
      </c>
      <c r="H1015" s="24" t="s">
        <v>2796</v>
      </c>
      <c r="I1015" s="24" t="s">
        <v>3540</v>
      </c>
      <c r="J1015" s="24" t="s">
        <v>73</v>
      </c>
      <c r="K1015" s="72" t="str">
        <f t="shared" si="36"/>
        <v>USSN036 ICPL Curncy</v>
      </c>
      <c r="L1015" s="25" t="str">
        <f t="shared" si="37"/>
        <v>ICPL</v>
      </c>
      <c r="M1015" s="26">
        <f t="shared" ca="1" si="37"/>
        <v>42276</v>
      </c>
      <c r="N1015" s="25" t="b">
        <f t="shared" si="37"/>
        <v>0</v>
      </c>
      <c r="O1015" s="84" t="str">
        <f>IF($N1015,_xll.BDP($K1015,O$931),"[DISABLED]")</f>
        <v>[DISABLED]</v>
      </c>
      <c r="P1015" s="84" t="str">
        <f>IF($N1015,_xll.BDP($K1015,P$931),"[DISABLED]")</f>
        <v>[DISABLED]</v>
      </c>
      <c r="Q1015" s="84" t="str">
        <f>IF($N1015,_xll.BDP($K1015,Q$931),"[DISABLED]")</f>
        <v>[DISABLED]</v>
      </c>
      <c r="R1015" s="84" t="str">
        <f>IF($N1015,_xll.BDH($K1015,R$931,$M1015),"[DISABLED]")</f>
        <v>[DISABLED]</v>
      </c>
      <c r="S1015" s="84" t="str">
        <f>IF($N1015,_xll.BDH($K1015,S$931,$M1015),"[DISABLED]")</f>
        <v>[DISABLED]</v>
      </c>
      <c r="T1015" s="84" t="str">
        <f>IF($N1015,_xll.BDH($K1015,T$931,$M1015),"[DISABLED]")</f>
        <v>[DISABLED]</v>
      </c>
      <c r="V1015" s="106" t="s">
        <v>9559</v>
      </c>
      <c r="W1015" s="107" t="s">
        <v>1055</v>
      </c>
      <c r="X1015" s="108">
        <v>42276</v>
      </c>
      <c r="Y1015" s="107" t="b">
        <v>0</v>
      </c>
      <c r="Z1015" s="107" t="s">
        <v>5237</v>
      </c>
      <c r="AA1015" s="107" t="s">
        <v>5237</v>
      </c>
      <c r="AB1015" s="107" t="s">
        <v>5237</v>
      </c>
      <c r="AC1015" s="107" t="s">
        <v>5237</v>
      </c>
      <c r="AD1015" s="107" t="s">
        <v>5237</v>
      </c>
      <c r="AE1015" s="107" t="s">
        <v>5237</v>
      </c>
    </row>
    <row r="1016" spans="2:31" outlineLevel="1">
      <c r="B1016" s="24" t="s">
        <v>5234</v>
      </c>
      <c r="C1016" s="24" t="s">
        <v>2</v>
      </c>
      <c r="D1016" s="24" t="s">
        <v>62</v>
      </c>
      <c r="E1016" s="24" t="s">
        <v>155</v>
      </c>
      <c r="F1016" s="24" t="s">
        <v>152</v>
      </c>
      <c r="G1016" s="24">
        <v>0</v>
      </c>
      <c r="H1016" s="24" t="s">
        <v>2796</v>
      </c>
      <c r="I1016" s="24" t="s">
        <v>3541</v>
      </c>
      <c r="J1016" s="24" t="s">
        <v>73</v>
      </c>
      <c r="K1016" s="72" t="str">
        <f t="shared" si="36"/>
        <v>USSN046 ICPL Curncy</v>
      </c>
      <c r="L1016" s="25" t="str">
        <f t="shared" si="37"/>
        <v>ICPL</v>
      </c>
      <c r="M1016" s="26">
        <f t="shared" ca="1" si="37"/>
        <v>42276</v>
      </c>
      <c r="N1016" s="25" t="b">
        <f t="shared" si="37"/>
        <v>0</v>
      </c>
      <c r="O1016" s="84" t="str">
        <f>IF($N1016,_xll.BDP($K1016,O$931),"[DISABLED]")</f>
        <v>[DISABLED]</v>
      </c>
      <c r="P1016" s="84" t="str">
        <f>IF($N1016,_xll.BDP($K1016,P$931),"[DISABLED]")</f>
        <v>[DISABLED]</v>
      </c>
      <c r="Q1016" s="84" t="str">
        <f>IF($N1016,_xll.BDP($K1016,Q$931),"[DISABLED]")</f>
        <v>[DISABLED]</v>
      </c>
      <c r="R1016" s="84" t="str">
        <f>IF($N1016,_xll.BDH($K1016,R$931,$M1016),"[DISABLED]")</f>
        <v>[DISABLED]</v>
      </c>
      <c r="S1016" s="84" t="str">
        <f>IF($N1016,_xll.BDH($K1016,S$931,$M1016),"[DISABLED]")</f>
        <v>[DISABLED]</v>
      </c>
      <c r="T1016" s="84" t="str">
        <f>IF($N1016,_xll.BDH($K1016,T$931,$M1016),"[DISABLED]")</f>
        <v>[DISABLED]</v>
      </c>
      <c r="V1016" s="106" t="s">
        <v>9560</v>
      </c>
      <c r="W1016" s="107" t="s">
        <v>1055</v>
      </c>
      <c r="X1016" s="108">
        <v>42276</v>
      </c>
      <c r="Y1016" s="107" t="b">
        <v>0</v>
      </c>
      <c r="Z1016" s="107" t="s">
        <v>5237</v>
      </c>
      <c r="AA1016" s="107" t="s">
        <v>5237</v>
      </c>
      <c r="AB1016" s="107" t="s">
        <v>5237</v>
      </c>
      <c r="AC1016" s="107" t="s">
        <v>5237</v>
      </c>
      <c r="AD1016" s="107" t="s">
        <v>5237</v>
      </c>
      <c r="AE1016" s="107" t="s">
        <v>5237</v>
      </c>
    </row>
    <row r="1017" spans="2:31" outlineLevel="1">
      <c r="B1017" s="24" t="s">
        <v>5234</v>
      </c>
      <c r="C1017" s="24" t="s">
        <v>2</v>
      </c>
      <c r="D1017" s="24" t="s">
        <v>62</v>
      </c>
      <c r="E1017" s="24" t="s">
        <v>155</v>
      </c>
      <c r="F1017" s="24" t="s">
        <v>44</v>
      </c>
      <c r="G1017" s="24">
        <v>0</v>
      </c>
      <c r="H1017" s="24" t="s">
        <v>2796</v>
      </c>
      <c r="I1017" s="24" t="s">
        <v>3542</v>
      </c>
      <c r="J1017" s="24" t="s">
        <v>73</v>
      </c>
      <c r="K1017" s="72" t="str">
        <f t="shared" si="36"/>
        <v>USSN056 ICPL Curncy</v>
      </c>
      <c r="L1017" s="25" t="str">
        <f t="shared" si="37"/>
        <v>ICPL</v>
      </c>
      <c r="M1017" s="26">
        <f t="shared" ca="1" si="37"/>
        <v>42276</v>
      </c>
      <c r="N1017" s="25" t="b">
        <f t="shared" si="37"/>
        <v>0</v>
      </c>
      <c r="O1017" s="84" t="str">
        <f>IF($N1017,_xll.BDP($K1017,O$931),"[DISABLED]")</f>
        <v>[DISABLED]</v>
      </c>
      <c r="P1017" s="84" t="str">
        <f>IF($N1017,_xll.BDP($K1017,P$931),"[DISABLED]")</f>
        <v>[DISABLED]</v>
      </c>
      <c r="Q1017" s="84" t="str">
        <f>IF($N1017,_xll.BDP($K1017,Q$931),"[DISABLED]")</f>
        <v>[DISABLED]</v>
      </c>
      <c r="R1017" s="84" t="str">
        <f>IF($N1017,_xll.BDH($K1017,R$931,$M1017),"[DISABLED]")</f>
        <v>[DISABLED]</v>
      </c>
      <c r="S1017" s="84" t="str">
        <f>IF($N1017,_xll.BDH($K1017,S$931,$M1017),"[DISABLED]")</f>
        <v>[DISABLED]</v>
      </c>
      <c r="T1017" s="84" t="str">
        <f>IF($N1017,_xll.BDH($K1017,T$931,$M1017),"[DISABLED]")</f>
        <v>[DISABLED]</v>
      </c>
      <c r="V1017" s="106" t="s">
        <v>9561</v>
      </c>
      <c r="W1017" s="107" t="s">
        <v>1055</v>
      </c>
      <c r="X1017" s="108">
        <v>42276</v>
      </c>
      <c r="Y1017" s="107" t="b">
        <v>0</v>
      </c>
      <c r="Z1017" s="107" t="s">
        <v>5237</v>
      </c>
      <c r="AA1017" s="107" t="s">
        <v>5237</v>
      </c>
      <c r="AB1017" s="107" t="s">
        <v>5237</v>
      </c>
      <c r="AC1017" s="107" t="s">
        <v>5237</v>
      </c>
      <c r="AD1017" s="107" t="s">
        <v>5237</v>
      </c>
      <c r="AE1017" s="107" t="s">
        <v>5237</v>
      </c>
    </row>
    <row r="1018" spans="2:31" outlineLevel="1">
      <c r="B1018" s="24" t="s">
        <v>5234</v>
      </c>
      <c r="C1018" s="24" t="s">
        <v>2</v>
      </c>
      <c r="D1018" s="24" t="s">
        <v>62</v>
      </c>
      <c r="E1018" s="24" t="s">
        <v>155</v>
      </c>
      <c r="F1018" s="24" t="s">
        <v>45</v>
      </c>
      <c r="G1018" s="24">
        <v>0</v>
      </c>
      <c r="H1018" s="24" t="s">
        <v>2796</v>
      </c>
      <c r="I1018" s="24" t="s">
        <v>3543</v>
      </c>
      <c r="J1018" s="24" t="s">
        <v>73</v>
      </c>
      <c r="K1018" s="72" t="str">
        <f t="shared" si="36"/>
        <v>USSN076 ICPL Curncy</v>
      </c>
      <c r="L1018" s="25" t="str">
        <f t="shared" si="37"/>
        <v>ICPL</v>
      </c>
      <c r="M1018" s="26">
        <f t="shared" ca="1" si="37"/>
        <v>42276</v>
      </c>
      <c r="N1018" s="25" t="b">
        <f t="shared" si="37"/>
        <v>0</v>
      </c>
      <c r="O1018" s="84" t="str">
        <f>IF($N1018,_xll.BDP($K1018,O$931),"[DISABLED]")</f>
        <v>[DISABLED]</v>
      </c>
      <c r="P1018" s="84" t="str">
        <f>IF($N1018,_xll.BDP($K1018,P$931),"[DISABLED]")</f>
        <v>[DISABLED]</v>
      </c>
      <c r="Q1018" s="84" t="str">
        <f>IF($N1018,_xll.BDP($K1018,Q$931),"[DISABLED]")</f>
        <v>[DISABLED]</v>
      </c>
      <c r="R1018" s="84" t="str">
        <f>IF($N1018,_xll.BDH($K1018,R$931,$M1018),"[DISABLED]")</f>
        <v>[DISABLED]</v>
      </c>
      <c r="S1018" s="84" t="str">
        <f>IF($N1018,_xll.BDH($K1018,S$931,$M1018),"[DISABLED]")</f>
        <v>[DISABLED]</v>
      </c>
      <c r="T1018" s="84" t="str">
        <f>IF($N1018,_xll.BDH($K1018,T$931,$M1018),"[DISABLED]")</f>
        <v>[DISABLED]</v>
      </c>
      <c r="V1018" s="106" t="s">
        <v>9562</v>
      </c>
      <c r="W1018" s="107" t="s">
        <v>1055</v>
      </c>
      <c r="X1018" s="108">
        <v>42276</v>
      </c>
      <c r="Y1018" s="107" t="b">
        <v>0</v>
      </c>
      <c r="Z1018" s="107" t="s">
        <v>5237</v>
      </c>
      <c r="AA1018" s="107" t="s">
        <v>5237</v>
      </c>
      <c r="AB1018" s="107" t="s">
        <v>5237</v>
      </c>
      <c r="AC1018" s="107" t="s">
        <v>5237</v>
      </c>
      <c r="AD1018" s="107" t="s">
        <v>5237</v>
      </c>
      <c r="AE1018" s="107" t="s">
        <v>5237</v>
      </c>
    </row>
    <row r="1019" spans="2:31" outlineLevel="1">
      <c r="B1019" s="24" t="s">
        <v>5234</v>
      </c>
      <c r="C1019" s="24" t="s">
        <v>2</v>
      </c>
      <c r="D1019" s="24" t="s">
        <v>62</v>
      </c>
      <c r="E1019" s="24" t="s">
        <v>155</v>
      </c>
      <c r="F1019" s="24" t="s">
        <v>46</v>
      </c>
      <c r="G1019" s="24">
        <v>0</v>
      </c>
      <c r="H1019" s="24" t="s">
        <v>2796</v>
      </c>
      <c r="I1019" s="24" t="s">
        <v>3544</v>
      </c>
      <c r="J1019" s="24" t="s">
        <v>73</v>
      </c>
      <c r="K1019" s="72" t="str">
        <f t="shared" si="36"/>
        <v>USSN106 ICPL Curncy</v>
      </c>
      <c r="L1019" s="25" t="str">
        <f t="shared" si="37"/>
        <v>ICPL</v>
      </c>
      <c r="M1019" s="26">
        <f t="shared" ca="1" si="37"/>
        <v>42276</v>
      </c>
      <c r="N1019" s="25" t="b">
        <f t="shared" si="37"/>
        <v>0</v>
      </c>
      <c r="O1019" s="84" t="str">
        <f>IF($N1019,_xll.BDP($K1019,O$931),"[DISABLED]")</f>
        <v>[DISABLED]</v>
      </c>
      <c r="P1019" s="84" t="str">
        <f>IF($N1019,_xll.BDP($K1019,P$931),"[DISABLED]")</f>
        <v>[DISABLED]</v>
      </c>
      <c r="Q1019" s="84" t="str">
        <f>IF($N1019,_xll.BDP($K1019,Q$931),"[DISABLED]")</f>
        <v>[DISABLED]</v>
      </c>
      <c r="R1019" s="84" t="str">
        <f>IF($N1019,_xll.BDH($K1019,R$931,$M1019),"[DISABLED]")</f>
        <v>[DISABLED]</v>
      </c>
      <c r="S1019" s="84" t="str">
        <f>IF($N1019,_xll.BDH($K1019,S$931,$M1019),"[DISABLED]")</f>
        <v>[DISABLED]</v>
      </c>
      <c r="T1019" s="84" t="str">
        <f>IF($N1019,_xll.BDH($K1019,T$931,$M1019),"[DISABLED]")</f>
        <v>[DISABLED]</v>
      </c>
      <c r="V1019" s="106" t="s">
        <v>9563</v>
      </c>
      <c r="W1019" s="107" t="s">
        <v>1055</v>
      </c>
      <c r="X1019" s="108">
        <v>42276</v>
      </c>
      <c r="Y1019" s="107" t="b">
        <v>0</v>
      </c>
      <c r="Z1019" s="107" t="s">
        <v>5237</v>
      </c>
      <c r="AA1019" s="107" t="s">
        <v>5237</v>
      </c>
      <c r="AB1019" s="107" t="s">
        <v>5237</v>
      </c>
      <c r="AC1019" s="107" t="s">
        <v>5237</v>
      </c>
      <c r="AD1019" s="107" t="s">
        <v>5237</v>
      </c>
      <c r="AE1019" s="107" t="s">
        <v>5237</v>
      </c>
    </row>
    <row r="1020" spans="2:31" outlineLevel="1">
      <c r="B1020" s="24" t="s">
        <v>5234</v>
      </c>
      <c r="C1020" s="24" t="s">
        <v>2</v>
      </c>
      <c r="D1020" s="24" t="s">
        <v>62</v>
      </c>
      <c r="E1020" s="24" t="s">
        <v>155</v>
      </c>
      <c r="F1020" s="24" t="s">
        <v>47</v>
      </c>
      <c r="G1020" s="24">
        <v>0</v>
      </c>
      <c r="H1020" s="24" t="s">
        <v>2796</v>
      </c>
      <c r="I1020" s="24" t="s">
        <v>3545</v>
      </c>
      <c r="J1020" s="24" t="s">
        <v>73</v>
      </c>
      <c r="K1020" s="72" t="str">
        <f t="shared" si="36"/>
        <v>USSN156 ICPL Curncy</v>
      </c>
      <c r="L1020" s="25" t="str">
        <f t="shared" si="37"/>
        <v>ICPL</v>
      </c>
      <c r="M1020" s="26">
        <f t="shared" ca="1" si="37"/>
        <v>42276</v>
      </c>
      <c r="N1020" s="25" t="b">
        <f t="shared" si="37"/>
        <v>0</v>
      </c>
      <c r="O1020" s="84" t="str">
        <f>IF($N1020,_xll.BDP($K1020,O$931),"[DISABLED]")</f>
        <v>[DISABLED]</v>
      </c>
      <c r="P1020" s="84" t="str">
        <f>IF($N1020,_xll.BDP($K1020,P$931),"[DISABLED]")</f>
        <v>[DISABLED]</v>
      </c>
      <c r="Q1020" s="84" t="str">
        <f>IF($N1020,_xll.BDP($K1020,Q$931),"[DISABLED]")</f>
        <v>[DISABLED]</v>
      </c>
      <c r="R1020" s="84" t="str">
        <f>IF($N1020,_xll.BDH($K1020,R$931,$M1020),"[DISABLED]")</f>
        <v>[DISABLED]</v>
      </c>
      <c r="S1020" s="84" t="str">
        <f>IF($N1020,_xll.BDH($K1020,S$931,$M1020),"[DISABLED]")</f>
        <v>[DISABLED]</v>
      </c>
      <c r="T1020" s="84" t="str">
        <f>IF($N1020,_xll.BDH($K1020,T$931,$M1020),"[DISABLED]")</f>
        <v>[DISABLED]</v>
      </c>
      <c r="V1020" s="106" t="s">
        <v>9564</v>
      </c>
      <c r="W1020" s="107" t="s">
        <v>1055</v>
      </c>
      <c r="X1020" s="108">
        <v>42276</v>
      </c>
      <c r="Y1020" s="107" t="b">
        <v>0</v>
      </c>
      <c r="Z1020" s="107" t="s">
        <v>5237</v>
      </c>
      <c r="AA1020" s="107" t="s">
        <v>5237</v>
      </c>
      <c r="AB1020" s="107" t="s">
        <v>5237</v>
      </c>
      <c r="AC1020" s="107" t="s">
        <v>5237</v>
      </c>
      <c r="AD1020" s="107" t="s">
        <v>5237</v>
      </c>
      <c r="AE1020" s="107" t="s">
        <v>5237</v>
      </c>
    </row>
    <row r="1021" spans="2:31" outlineLevel="1">
      <c r="B1021" s="24" t="s">
        <v>5234</v>
      </c>
      <c r="C1021" s="24" t="s">
        <v>2</v>
      </c>
      <c r="D1021" s="24" t="s">
        <v>62</v>
      </c>
      <c r="E1021" s="24" t="s">
        <v>155</v>
      </c>
      <c r="F1021" s="24" t="s">
        <v>48</v>
      </c>
      <c r="G1021" s="24">
        <v>0</v>
      </c>
      <c r="H1021" s="24" t="s">
        <v>2796</v>
      </c>
      <c r="I1021" s="24" t="s">
        <v>3546</v>
      </c>
      <c r="J1021" s="24" t="s">
        <v>73</v>
      </c>
      <c r="K1021" s="72" t="str">
        <f t="shared" si="36"/>
        <v>USSN206 ICPL Curncy</v>
      </c>
      <c r="L1021" s="25" t="str">
        <f t="shared" si="37"/>
        <v>ICPL</v>
      </c>
      <c r="M1021" s="26">
        <f t="shared" ca="1" si="37"/>
        <v>42276</v>
      </c>
      <c r="N1021" s="25" t="b">
        <f t="shared" si="37"/>
        <v>0</v>
      </c>
      <c r="O1021" s="84" t="str">
        <f>IF($N1021,_xll.BDP($K1021,O$931),"[DISABLED]")</f>
        <v>[DISABLED]</v>
      </c>
      <c r="P1021" s="84" t="str">
        <f>IF($N1021,_xll.BDP($K1021,P$931),"[DISABLED]")</f>
        <v>[DISABLED]</v>
      </c>
      <c r="Q1021" s="84" t="str">
        <f>IF($N1021,_xll.BDP($K1021,Q$931),"[DISABLED]")</f>
        <v>[DISABLED]</v>
      </c>
      <c r="R1021" s="84" t="str">
        <f>IF($N1021,_xll.BDH($K1021,R$931,$M1021),"[DISABLED]")</f>
        <v>[DISABLED]</v>
      </c>
      <c r="S1021" s="84" t="str">
        <f>IF($N1021,_xll.BDH($K1021,S$931,$M1021),"[DISABLED]")</f>
        <v>[DISABLED]</v>
      </c>
      <c r="T1021" s="84" t="str">
        <f>IF($N1021,_xll.BDH($K1021,T$931,$M1021),"[DISABLED]")</f>
        <v>[DISABLED]</v>
      </c>
      <c r="V1021" s="106" t="s">
        <v>9565</v>
      </c>
      <c r="W1021" s="107" t="s">
        <v>1055</v>
      </c>
      <c r="X1021" s="108">
        <v>42276</v>
      </c>
      <c r="Y1021" s="107" t="b">
        <v>0</v>
      </c>
      <c r="Z1021" s="107" t="s">
        <v>5237</v>
      </c>
      <c r="AA1021" s="107" t="s">
        <v>5237</v>
      </c>
      <c r="AB1021" s="107" t="s">
        <v>5237</v>
      </c>
      <c r="AC1021" s="107" t="s">
        <v>5237</v>
      </c>
      <c r="AD1021" s="107" t="s">
        <v>5237</v>
      </c>
      <c r="AE1021" s="107" t="s">
        <v>5237</v>
      </c>
    </row>
    <row r="1022" spans="2:31" outlineLevel="1">
      <c r="B1022" s="24" t="s">
        <v>5234</v>
      </c>
      <c r="C1022" s="24" t="s">
        <v>2</v>
      </c>
      <c r="D1022" s="24" t="s">
        <v>62</v>
      </c>
      <c r="E1022" s="24" t="s">
        <v>45</v>
      </c>
      <c r="F1022" s="24" t="s">
        <v>209</v>
      </c>
      <c r="G1022" s="24">
        <v>0</v>
      </c>
      <c r="H1022" s="24" t="s">
        <v>2796</v>
      </c>
      <c r="I1022" s="24" t="s">
        <v>3547</v>
      </c>
      <c r="J1022" s="24" t="s">
        <v>73</v>
      </c>
      <c r="K1022" s="72" t="str">
        <f t="shared" si="36"/>
        <v>USSN0A7 ICPL Curncy</v>
      </c>
      <c r="L1022" s="25" t="str">
        <f t="shared" si="37"/>
        <v>ICPL</v>
      </c>
      <c r="M1022" s="26">
        <f t="shared" ca="1" si="37"/>
        <v>42276</v>
      </c>
      <c r="N1022" s="25" t="b">
        <f t="shared" si="37"/>
        <v>0</v>
      </c>
      <c r="O1022" s="84" t="str">
        <f>IF($N1022,_xll.BDP($K1022,O$931),"[DISABLED]")</f>
        <v>[DISABLED]</v>
      </c>
      <c r="P1022" s="84" t="str">
        <f>IF($N1022,_xll.BDP($K1022,P$931),"[DISABLED]")</f>
        <v>[DISABLED]</v>
      </c>
      <c r="Q1022" s="84" t="str">
        <f>IF($N1022,_xll.BDP($K1022,Q$931),"[DISABLED]")</f>
        <v>[DISABLED]</v>
      </c>
      <c r="R1022" s="84" t="str">
        <f>IF($N1022,_xll.BDH($K1022,R$931,$M1022),"[DISABLED]")</f>
        <v>[DISABLED]</v>
      </c>
      <c r="S1022" s="84" t="str">
        <f>IF($N1022,_xll.BDH($K1022,S$931,$M1022),"[DISABLED]")</f>
        <v>[DISABLED]</v>
      </c>
      <c r="T1022" s="84" t="str">
        <f>IF($N1022,_xll.BDH($K1022,T$931,$M1022),"[DISABLED]")</f>
        <v>[DISABLED]</v>
      </c>
      <c r="V1022" s="106" t="s">
        <v>9566</v>
      </c>
      <c r="W1022" s="107" t="s">
        <v>1055</v>
      </c>
      <c r="X1022" s="108">
        <v>42276</v>
      </c>
      <c r="Y1022" s="107" t="b">
        <v>0</v>
      </c>
      <c r="Z1022" s="107" t="s">
        <v>5237</v>
      </c>
      <c r="AA1022" s="107" t="s">
        <v>5237</v>
      </c>
      <c r="AB1022" s="107" t="s">
        <v>5237</v>
      </c>
      <c r="AC1022" s="107" t="s">
        <v>5237</v>
      </c>
      <c r="AD1022" s="107" t="s">
        <v>5237</v>
      </c>
      <c r="AE1022" s="107" t="s">
        <v>5237</v>
      </c>
    </row>
    <row r="1023" spans="2:31" outlineLevel="1">
      <c r="B1023" s="24" t="s">
        <v>5234</v>
      </c>
      <c r="C1023" s="24" t="s">
        <v>2</v>
      </c>
      <c r="D1023" s="24" t="s">
        <v>62</v>
      </c>
      <c r="E1023" s="24" t="s">
        <v>45</v>
      </c>
      <c r="F1023" s="24" t="s">
        <v>210</v>
      </c>
      <c r="G1023" s="24">
        <v>0</v>
      </c>
      <c r="H1023" s="24" t="s">
        <v>2796</v>
      </c>
      <c r="I1023" s="24" t="s">
        <v>3548</v>
      </c>
      <c r="J1023" s="24" t="s">
        <v>73</v>
      </c>
      <c r="K1023" s="72" t="str">
        <f t="shared" si="36"/>
        <v>USSN0B7 ICPL Curncy</v>
      </c>
      <c r="L1023" s="25" t="str">
        <f t="shared" si="37"/>
        <v>ICPL</v>
      </c>
      <c r="M1023" s="26">
        <f t="shared" ca="1" si="37"/>
        <v>42276</v>
      </c>
      <c r="N1023" s="25" t="b">
        <f t="shared" si="37"/>
        <v>0</v>
      </c>
      <c r="O1023" s="84" t="str">
        <f>IF($N1023,_xll.BDP($K1023,O$931),"[DISABLED]")</f>
        <v>[DISABLED]</v>
      </c>
      <c r="P1023" s="84" t="str">
        <f>IF($N1023,_xll.BDP($K1023,P$931),"[DISABLED]")</f>
        <v>[DISABLED]</v>
      </c>
      <c r="Q1023" s="84" t="str">
        <f>IF($N1023,_xll.BDP($K1023,Q$931),"[DISABLED]")</f>
        <v>[DISABLED]</v>
      </c>
      <c r="R1023" s="84" t="str">
        <f>IF($N1023,_xll.BDH($K1023,R$931,$M1023),"[DISABLED]")</f>
        <v>[DISABLED]</v>
      </c>
      <c r="S1023" s="84" t="str">
        <f>IF($N1023,_xll.BDH($K1023,S$931,$M1023),"[DISABLED]")</f>
        <v>[DISABLED]</v>
      </c>
      <c r="T1023" s="84" t="str">
        <f>IF($N1023,_xll.BDH($K1023,T$931,$M1023),"[DISABLED]")</f>
        <v>[DISABLED]</v>
      </c>
      <c r="V1023" s="106" t="s">
        <v>9567</v>
      </c>
      <c r="W1023" s="107" t="s">
        <v>1055</v>
      </c>
      <c r="X1023" s="108">
        <v>42276</v>
      </c>
      <c r="Y1023" s="107" t="b">
        <v>0</v>
      </c>
      <c r="Z1023" s="107" t="s">
        <v>5237</v>
      </c>
      <c r="AA1023" s="107" t="s">
        <v>5237</v>
      </c>
      <c r="AB1023" s="107" t="s">
        <v>5237</v>
      </c>
      <c r="AC1023" s="107" t="s">
        <v>5237</v>
      </c>
      <c r="AD1023" s="107" t="s">
        <v>5237</v>
      </c>
      <c r="AE1023" s="107" t="s">
        <v>5237</v>
      </c>
    </row>
    <row r="1024" spans="2:31" outlineLevel="1">
      <c r="B1024" s="24" t="s">
        <v>5234</v>
      </c>
      <c r="C1024" s="24" t="s">
        <v>2</v>
      </c>
      <c r="D1024" s="24" t="s">
        <v>62</v>
      </c>
      <c r="E1024" s="24" t="s">
        <v>45</v>
      </c>
      <c r="F1024" s="24" t="s">
        <v>54</v>
      </c>
      <c r="G1024" s="24">
        <v>0</v>
      </c>
      <c r="H1024" s="24" t="s">
        <v>2796</v>
      </c>
      <c r="I1024" s="24" t="s">
        <v>3549</v>
      </c>
      <c r="J1024" s="24" t="s">
        <v>73</v>
      </c>
      <c r="K1024" s="72" t="str">
        <f t="shared" si="36"/>
        <v>USSN0C7 ICPL Curncy</v>
      </c>
      <c r="L1024" s="25" t="str">
        <f t="shared" si="37"/>
        <v>ICPL</v>
      </c>
      <c r="M1024" s="26">
        <f t="shared" ca="1" si="37"/>
        <v>42276</v>
      </c>
      <c r="N1024" s="25" t="b">
        <f t="shared" si="37"/>
        <v>0</v>
      </c>
      <c r="O1024" s="84" t="str">
        <f>IF($N1024,_xll.BDP($K1024,O$931),"[DISABLED]")</f>
        <v>[DISABLED]</v>
      </c>
      <c r="P1024" s="84" t="str">
        <f>IF($N1024,_xll.BDP($K1024,P$931),"[DISABLED]")</f>
        <v>[DISABLED]</v>
      </c>
      <c r="Q1024" s="84" t="str">
        <f>IF($N1024,_xll.BDP($K1024,Q$931),"[DISABLED]")</f>
        <v>[DISABLED]</v>
      </c>
      <c r="R1024" s="84" t="str">
        <f>IF($N1024,_xll.BDH($K1024,R$931,$M1024),"[DISABLED]")</f>
        <v>[DISABLED]</v>
      </c>
      <c r="S1024" s="84" t="str">
        <f>IF($N1024,_xll.BDH($K1024,S$931,$M1024),"[DISABLED]")</f>
        <v>[DISABLED]</v>
      </c>
      <c r="T1024" s="84" t="str">
        <f>IF($N1024,_xll.BDH($K1024,T$931,$M1024),"[DISABLED]")</f>
        <v>[DISABLED]</v>
      </c>
      <c r="V1024" s="106" t="s">
        <v>9568</v>
      </c>
      <c r="W1024" s="107" t="s">
        <v>1055</v>
      </c>
      <c r="X1024" s="108">
        <v>42276</v>
      </c>
      <c r="Y1024" s="107" t="b">
        <v>0</v>
      </c>
      <c r="Z1024" s="107" t="s">
        <v>5237</v>
      </c>
      <c r="AA1024" s="107" t="s">
        <v>5237</v>
      </c>
      <c r="AB1024" s="107" t="s">
        <v>5237</v>
      </c>
      <c r="AC1024" s="107" t="s">
        <v>5237</v>
      </c>
      <c r="AD1024" s="107" t="s">
        <v>5237</v>
      </c>
      <c r="AE1024" s="107" t="s">
        <v>5237</v>
      </c>
    </row>
    <row r="1025" spans="2:31" outlineLevel="1">
      <c r="B1025" s="24" t="s">
        <v>5234</v>
      </c>
      <c r="C1025" s="24" t="s">
        <v>2</v>
      </c>
      <c r="D1025" s="24" t="s">
        <v>62</v>
      </c>
      <c r="E1025" s="24" t="s">
        <v>45</v>
      </c>
      <c r="F1025" s="24" t="s">
        <v>58</v>
      </c>
      <c r="G1025" s="24">
        <v>0</v>
      </c>
      <c r="H1025" s="24" t="s">
        <v>2796</v>
      </c>
      <c r="I1025" s="24" t="s">
        <v>3550</v>
      </c>
      <c r="J1025" s="24" t="s">
        <v>73</v>
      </c>
      <c r="K1025" s="72" t="str">
        <f t="shared" si="36"/>
        <v>USSN0F7 ICPL Curncy</v>
      </c>
      <c r="L1025" s="25" t="str">
        <f t="shared" si="37"/>
        <v>ICPL</v>
      </c>
      <c r="M1025" s="26">
        <f t="shared" ca="1" si="37"/>
        <v>42276</v>
      </c>
      <c r="N1025" s="25" t="b">
        <f t="shared" si="37"/>
        <v>0</v>
      </c>
      <c r="O1025" s="84" t="str">
        <f>IF($N1025,_xll.BDP($K1025,O$931),"[DISABLED]")</f>
        <v>[DISABLED]</v>
      </c>
      <c r="P1025" s="84" t="str">
        <f>IF($N1025,_xll.BDP($K1025,P$931),"[DISABLED]")</f>
        <v>[DISABLED]</v>
      </c>
      <c r="Q1025" s="84" t="str">
        <f>IF($N1025,_xll.BDP($K1025,Q$931),"[DISABLED]")</f>
        <v>[DISABLED]</v>
      </c>
      <c r="R1025" s="84" t="str">
        <f>IF($N1025,_xll.BDH($K1025,R$931,$M1025),"[DISABLED]")</f>
        <v>[DISABLED]</v>
      </c>
      <c r="S1025" s="84" t="str">
        <f>IF($N1025,_xll.BDH($K1025,S$931,$M1025),"[DISABLED]")</f>
        <v>[DISABLED]</v>
      </c>
      <c r="T1025" s="84" t="str">
        <f>IF($N1025,_xll.BDH($K1025,T$931,$M1025),"[DISABLED]")</f>
        <v>[DISABLED]</v>
      </c>
      <c r="V1025" s="106" t="s">
        <v>9569</v>
      </c>
      <c r="W1025" s="107" t="s">
        <v>1055</v>
      </c>
      <c r="X1025" s="108">
        <v>42276</v>
      </c>
      <c r="Y1025" s="107" t="b">
        <v>0</v>
      </c>
      <c r="Z1025" s="107" t="s">
        <v>5237</v>
      </c>
      <c r="AA1025" s="107" t="s">
        <v>5237</v>
      </c>
      <c r="AB1025" s="107" t="s">
        <v>5237</v>
      </c>
      <c r="AC1025" s="107" t="s">
        <v>5237</v>
      </c>
      <c r="AD1025" s="107" t="s">
        <v>5237</v>
      </c>
      <c r="AE1025" s="107" t="s">
        <v>5237</v>
      </c>
    </row>
    <row r="1026" spans="2:31" outlineLevel="1">
      <c r="B1026" s="24" t="s">
        <v>5234</v>
      </c>
      <c r="C1026" s="24" t="s">
        <v>2</v>
      </c>
      <c r="D1026" s="24" t="s">
        <v>62</v>
      </c>
      <c r="E1026" s="24" t="s">
        <v>45</v>
      </c>
      <c r="F1026" s="24" t="s">
        <v>71</v>
      </c>
      <c r="G1026" s="24">
        <v>0</v>
      </c>
      <c r="H1026" s="24" t="s">
        <v>2796</v>
      </c>
      <c r="I1026" s="24" t="s">
        <v>3551</v>
      </c>
      <c r="J1026" s="24" t="s">
        <v>73</v>
      </c>
      <c r="K1026" s="72" t="str">
        <f t="shared" si="36"/>
        <v>USSN0I7 ICPL Curncy</v>
      </c>
      <c r="L1026" s="25" t="str">
        <f t="shared" si="37"/>
        <v>ICPL</v>
      </c>
      <c r="M1026" s="26">
        <f t="shared" ca="1" si="37"/>
        <v>42276</v>
      </c>
      <c r="N1026" s="25" t="b">
        <f t="shared" si="37"/>
        <v>0</v>
      </c>
      <c r="O1026" s="84" t="str">
        <f>IF($N1026,_xll.BDP($K1026,O$931),"[DISABLED]")</f>
        <v>[DISABLED]</v>
      </c>
      <c r="P1026" s="84" t="str">
        <f>IF($N1026,_xll.BDP($K1026,P$931),"[DISABLED]")</f>
        <v>[DISABLED]</v>
      </c>
      <c r="Q1026" s="84" t="str">
        <f>IF($N1026,_xll.BDP($K1026,Q$931),"[DISABLED]")</f>
        <v>[DISABLED]</v>
      </c>
      <c r="R1026" s="84" t="str">
        <f>IF($N1026,_xll.BDH($K1026,R$931,$M1026),"[DISABLED]")</f>
        <v>[DISABLED]</v>
      </c>
      <c r="S1026" s="84" t="str">
        <f>IF($N1026,_xll.BDH($K1026,S$931,$M1026),"[DISABLED]")</f>
        <v>[DISABLED]</v>
      </c>
      <c r="T1026" s="84" t="str">
        <f>IF($N1026,_xll.BDH($K1026,T$931,$M1026),"[DISABLED]")</f>
        <v>[DISABLED]</v>
      </c>
      <c r="V1026" s="106" t="s">
        <v>9570</v>
      </c>
      <c r="W1026" s="107" t="s">
        <v>1055</v>
      </c>
      <c r="X1026" s="108">
        <v>42276</v>
      </c>
      <c r="Y1026" s="107" t="b">
        <v>0</v>
      </c>
      <c r="Z1026" s="107" t="s">
        <v>5237</v>
      </c>
      <c r="AA1026" s="107" t="s">
        <v>5237</v>
      </c>
      <c r="AB1026" s="107" t="s">
        <v>5237</v>
      </c>
      <c r="AC1026" s="107" t="s">
        <v>5237</v>
      </c>
      <c r="AD1026" s="107" t="s">
        <v>5237</v>
      </c>
      <c r="AE1026" s="107" t="s">
        <v>5237</v>
      </c>
    </row>
    <row r="1027" spans="2:31" outlineLevel="1">
      <c r="B1027" s="24" t="s">
        <v>5234</v>
      </c>
      <c r="C1027" s="24" t="s">
        <v>2</v>
      </c>
      <c r="D1027" s="24" t="s">
        <v>62</v>
      </c>
      <c r="E1027" s="24" t="s">
        <v>45</v>
      </c>
      <c r="F1027" s="24" t="s">
        <v>41</v>
      </c>
      <c r="G1027" s="24">
        <v>0</v>
      </c>
      <c r="H1027" s="24" t="s">
        <v>2796</v>
      </c>
      <c r="I1027" s="24" t="s">
        <v>3552</v>
      </c>
      <c r="J1027" s="24" t="s">
        <v>73</v>
      </c>
      <c r="K1027" s="72" t="str">
        <f t="shared" si="36"/>
        <v>USSN017 ICPL Curncy</v>
      </c>
      <c r="L1027" s="25" t="str">
        <f t="shared" si="37"/>
        <v>ICPL</v>
      </c>
      <c r="M1027" s="26">
        <f t="shared" ca="1" si="37"/>
        <v>42276</v>
      </c>
      <c r="N1027" s="25" t="b">
        <f t="shared" si="37"/>
        <v>0</v>
      </c>
      <c r="O1027" s="84" t="str">
        <f>IF($N1027,_xll.BDP($K1027,O$931),"[DISABLED]")</f>
        <v>[DISABLED]</v>
      </c>
      <c r="P1027" s="84" t="str">
        <f>IF($N1027,_xll.BDP($K1027,P$931),"[DISABLED]")</f>
        <v>[DISABLED]</v>
      </c>
      <c r="Q1027" s="84" t="str">
        <f>IF($N1027,_xll.BDP($K1027,Q$931),"[DISABLED]")</f>
        <v>[DISABLED]</v>
      </c>
      <c r="R1027" s="84" t="str">
        <f>IF($N1027,_xll.BDH($K1027,R$931,$M1027),"[DISABLED]")</f>
        <v>[DISABLED]</v>
      </c>
      <c r="S1027" s="84" t="str">
        <f>IF($N1027,_xll.BDH($K1027,S$931,$M1027),"[DISABLED]")</f>
        <v>[DISABLED]</v>
      </c>
      <c r="T1027" s="84" t="str">
        <f>IF($N1027,_xll.BDH($K1027,T$931,$M1027),"[DISABLED]")</f>
        <v>[DISABLED]</v>
      </c>
      <c r="V1027" s="106" t="s">
        <v>9571</v>
      </c>
      <c r="W1027" s="107" t="s">
        <v>1055</v>
      </c>
      <c r="X1027" s="108">
        <v>42276</v>
      </c>
      <c r="Y1027" s="107" t="b">
        <v>0</v>
      </c>
      <c r="Z1027" s="107" t="s">
        <v>5237</v>
      </c>
      <c r="AA1027" s="107" t="s">
        <v>5237</v>
      </c>
      <c r="AB1027" s="107" t="s">
        <v>5237</v>
      </c>
      <c r="AC1027" s="107" t="s">
        <v>5237</v>
      </c>
      <c r="AD1027" s="107" t="s">
        <v>5237</v>
      </c>
      <c r="AE1027" s="107" t="s">
        <v>5237</v>
      </c>
    </row>
    <row r="1028" spans="2:31" outlineLevel="1">
      <c r="B1028" s="24" t="s">
        <v>5234</v>
      </c>
      <c r="C1028" s="24" t="s">
        <v>2</v>
      </c>
      <c r="D1028" s="24" t="s">
        <v>62</v>
      </c>
      <c r="E1028" s="24" t="s">
        <v>45</v>
      </c>
      <c r="F1028" s="24" t="s">
        <v>146</v>
      </c>
      <c r="G1028" s="24">
        <v>0</v>
      </c>
      <c r="H1028" s="24" t="s">
        <v>2796</v>
      </c>
      <c r="I1028" s="24" t="s">
        <v>3553</v>
      </c>
      <c r="J1028" s="24" t="s">
        <v>73</v>
      </c>
      <c r="K1028" s="72" t="str">
        <f t="shared" si="36"/>
        <v>USSN1F7 ICPL Curncy</v>
      </c>
      <c r="L1028" s="25" t="str">
        <f t="shared" si="37"/>
        <v>ICPL</v>
      </c>
      <c r="M1028" s="26">
        <f t="shared" ca="1" si="37"/>
        <v>42276</v>
      </c>
      <c r="N1028" s="25" t="b">
        <f t="shared" si="37"/>
        <v>0</v>
      </c>
      <c r="O1028" s="84" t="str">
        <f>IF($N1028,_xll.BDP($K1028,O$931),"[DISABLED]")</f>
        <v>[DISABLED]</v>
      </c>
      <c r="P1028" s="84" t="str">
        <f>IF($N1028,_xll.BDP($K1028,P$931),"[DISABLED]")</f>
        <v>[DISABLED]</v>
      </c>
      <c r="Q1028" s="84" t="str">
        <f>IF($N1028,_xll.BDP($K1028,Q$931),"[DISABLED]")</f>
        <v>[DISABLED]</v>
      </c>
      <c r="R1028" s="84" t="str">
        <f>IF($N1028,_xll.BDH($K1028,R$931,$M1028),"[DISABLED]")</f>
        <v>[DISABLED]</v>
      </c>
      <c r="S1028" s="84" t="str">
        <f>IF($N1028,_xll.BDH($K1028,S$931,$M1028),"[DISABLED]")</f>
        <v>[DISABLED]</v>
      </c>
      <c r="T1028" s="84" t="str">
        <f>IF($N1028,_xll.BDH($K1028,T$931,$M1028),"[DISABLED]")</f>
        <v>[DISABLED]</v>
      </c>
      <c r="V1028" s="106" t="s">
        <v>9572</v>
      </c>
      <c r="W1028" s="107" t="s">
        <v>1055</v>
      </c>
      <c r="X1028" s="108">
        <v>42276</v>
      </c>
      <c r="Y1028" s="107" t="b">
        <v>0</v>
      </c>
      <c r="Z1028" s="107" t="s">
        <v>5237</v>
      </c>
      <c r="AA1028" s="107" t="s">
        <v>5237</v>
      </c>
      <c r="AB1028" s="107" t="s">
        <v>5237</v>
      </c>
      <c r="AC1028" s="107" t="s">
        <v>5237</v>
      </c>
      <c r="AD1028" s="107" t="s">
        <v>5237</v>
      </c>
      <c r="AE1028" s="107" t="s">
        <v>5237</v>
      </c>
    </row>
    <row r="1029" spans="2:31" outlineLevel="1">
      <c r="B1029" s="24" t="s">
        <v>5234</v>
      </c>
      <c r="C1029" s="24" t="s">
        <v>2</v>
      </c>
      <c r="D1029" s="24" t="s">
        <v>62</v>
      </c>
      <c r="E1029" s="24" t="s">
        <v>45</v>
      </c>
      <c r="F1029" s="24" t="s">
        <v>42</v>
      </c>
      <c r="G1029" s="24">
        <v>0</v>
      </c>
      <c r="H1029" s="24" t="s">
        <v>2796</v>
      </c>
      <c r="I1029" s="24" t="s">
        <v>3554</v>
      </c>
      <c r="J1029" s="24" t="s">
        <v>73</v>
      </c>
      <c r="K1029" s="72" t="str">
        <f t="shared" si="36"/>
        <v>USSN027 ICPL Curncy</v>
      </c>
      <c r="L1029" s="25" t="str">
        <f t="shared" si="37"/>
        <v>ICPL</v>
      </c>
      <c r="M1029" s="26">
        <f t="shared" ca="1" si="37"/>
        <v>42276</v>
      </c>
      <c r="N1029" s="25" t="b">
        <f t="shared" si="37"/>
        <v>0</v>
      </c>
      <c r="O1029" s="84" t="str">
        <f>IF($N1029,_xll.BDP($K1029,O$931),"[DISABLED]")</f>
        <v>[DISABLED]</v>
      </c>
      <c r="P1029" s="84" t="str">
        <f>IF($N1029,_xll.BDP($K1029,P$931),"[DISABLED]")</f>
        <v>[DISABLED]</v>
      </c>
      <c r="Q1029" s="84" t="str">
        <f>IF($N1029,_xll.BDP($K1029,Q$931),"[DISABLED]")</f>
        <v>[DISABLED]</v>
      </c>
      <c r="R1029" s="84" t="str">
        <f>IF($N1029,_xll.BDH($K1029,R$931,$M1029),"[DISABLED]")</f>
        <v>[DISABLED]</v>
      </c>
      <c r="S1029" s="84" t="str">
        <f>IF($N1029,_xll.BDH($K1029,S$931,$M1029),"[DISABLED]")</f>
        <v>[DISABLED]</v>
      </c>
      <c r="T1029" s="84" t="str">
        <f>IF($N1029,_xll.BDH($K1029,T$931,$M1029),"[DISABLED]")</f>
        <v>[DISABLED]</v>
      </c>
      <c r="V1029" s="106" t="s">
        <v>9573</v>
      </c>
      <c r="W1029" s="107" t="s">
        <v>1055</v>
      </c>
      <c r="X1029" s="108">
        <v>42276</v>
      </c>
      <c r="Y1029" s="107" t="b">
        <v>0</v>
      </c>
      <c r="Z1029" s="107" t="s">
        <v>5237</v>
      </c>
      <c r="AA1029" s="107" t="s">
        <v>5237</v>
      </c>
      <c r="AB1029" s="107" t="s">
        <v>5237</v>
      </c>
      <c r="AC1029" s="107" t="s">
        <v>5237</v>
      </c>
      <c r="AD1029" s="107" t="s">
        <v>5237</v>
      </c>
      <c r="AE1029" s="107" t="s">
        <v>5237</v>
      </c>
    </row>
    <row r="1030" spans="2:31" outlineLevel="1">
      <c r="B1030" s="24" t="s">
        <v>5234</v>
      </c>
      <c r="C1030" s="24" t="s">
        <v>2</v>
      </c>
      <c r="D1030" s="24" t="s">
        <v>62</v>
      </c>
      <c r="E1030" s="24" t="s">
        <v>45</v>
      </c>
      <c r="F1030" s="24" t="s">
        <v>43</v>
      </c>
      <c r="G1030" s="24">
        <v>0</v>
      </c>
      <c r="H1030" s="24" t="s">
        <v>2796</v>
      </c>
      <c r="I1030" s="24" t="s">
        <v>3555</v>
      </c>
      <c r="J1030" s="24" t="s">
        <v>73</v>
      </c>
      <c r="K1030" s="72" t="str">
        <f t="shared" si="36"/>
        <v>USSN037 ICPL Curncy</v>
      </c>
      <c r="L1030" s="25" t="str">
        <f t="shared" si="37"/>
        <v>ICPL</v>
      </c>
      <c r="M1030" s="26">
        <f t="shared" ca="1" si="37"/>
        <v>42276</v>
      </c>
      <c r="N1030" s="25" t="b">
        <f t="shared" si="37"/>
        <v>0</v>
      </c>
      <c r="O1030" s="84" t="str">
        <f>IF($N1030,_xll.BDP($K1030,O$931),"[DISABLED]")</f>
        <v>[DISABLED]</v>
      </c>
      <c r="P1030" s="84" t="str">
        <f>IF($N1030,_xll.BDP($K1030,P$931),"[DISABLED]")</f>
        <v>[DISABLED]</v>
      </c>
      <c r="Q1030" s="84" t="str">
        <f>IF($N1030,_xll.BDP($K1030,Q$931),"[DISABLED]")</f>
        <v>[DISABLED]</v>
      </c>
      <c r="R1030" s="84" t="str">
        <f>IF($N1030,_xll.BDH($K1030,R$931,$M1030),"[DISABLED]")</f>
        <v>[DISABLED]</v>
      </c>
      <c r="S1030" s="84" t="str">
        <f>IF($N1030,_xll.BDH($K1030,S$931,$M1030),"[DISABLED]")</f>
        <v>[DISABLED]</v>
      </c>
      <c r="T1030" s="84" t="str">
        <f>IF($N1030,_xll.BDH($K1030,T$931,$M1030),"[DISABLED]")</f>
        <v>[DISABLED]</v>
      </c>
      <c r="V1030" s="106" t="s">
        <v>9574</v>
      </c>
      <c r="W1030" s="107" t="s">
        <v>1055</v>
      </c>
      <c r="X1030" s="108">
        <v>42276</v>
      </c>
      <c r="Y1030" s="107" t="b">
        <v>0</v>
      </c>
      <c r="Z1030" s="107" t="s">
        <v>5237</v>
      </c>
      <c r="AA1030" s="107" t="s">
        <v>5237</v>
      </c>
      <c r="AB1030" s="107" t="s">
        <v>5237</v>
      </c>
      <c r="AC1030" s="107" t="s">
        <v>5237</v>
      </c>
      <c r="AD1030" s="107" t="s">
        <v>5237</v>
      </c>
      <c r="AE1030" s="107" t="s">
        <v>5237</v>
      </c>
    </row>
    <row r="1031" spans="2:31" outlineLevel="1">
      <c r="B1031" s="24" t="s">
        <v>5234</v>
      </c>
      <c r="C1031" s="24" t="s">
        <v>2</v>
      </c>
      <c r="D1031" s="24" t="s">
        <v>62</v>
      </c>
      <c r="E1031" s="24" t="s">
        <v>45</v>
      </c>
      <c r="F1031" s="24" t="s">
        <v>152</v>
      </c>
      <c r="G1031" s="24">
        <v>0</v>
      </c>
      <c r="H1031" s="24" t="s">
        <v>2796</v>
      </c>
      <c r="I1031" s="24" t="s">
        <v>3556</v>
      </c>
      <c r="J1031" s="24" t="s">
        <v>73</v>
      </c>
      <c r="K1031" s="72" t="str">
        <f t="shared" si="36"/>
        <v>USSN047 ICPL Curncy</v>
      </c>
      <c r="L1031" s="25" t="str">
        <f t="shared" si="37"/>
        <v>ICPL</v>
      </c>
      <c r="M1031" s="26">
        <f t="shared" ca="1" si="37"/>
        <v>42276</v>
      </c>
      <c r="N1031" s="25" t="b">
        <f t="shared" si="37"/>
        <v>0</v>
      </c>
      <c r="O1031" s="84" t="str">
        <f>IF($N1031,_xll.BDP($K1031,O$931),"[DISABLED]")</f>
        <v>[DISABLED]</v>
      </c>
      <c r="P1031" s="84" t="str">
        <f>IF($N1031,_xll.BDP($K1031,P$931),"[DISABLED]")</f>
        <v>[DISABLED]</v>
      </c>
      <c r="Q1031" s="84" t="str">
        <f>IF($N1031,_xll.BDP($K1031,Q$931),"[DISABLED]")</f>
        <v>[DISABLED]</v>
      </c>
      <c r="R1031" s="84" t="str">
        <f>IF($N1031,_xll.BDH($K1031,R$931,$M1031),"[DISABLED]")</f>
        <v>[DISABLED]</v>
      </c>
      <c r="S1031" s="84" t="str">
        <f>IF($N1031,_xll.BDH($K1031,S$931,$M1031),"[DISABLED]")</f>
        <v>[DISABLED]</v>
      </c>
      <c r="T1031" s="84" t="str">
        <f>IF($N1031,_xll.BDH($K1031,T$931,$M1031),"[DISABLED]")</f>
        <v>[DISABLED]</v>
      </c>
      <c r="V1031" s="106" t="s">
        <v>9575</v>
      </c>
      <c r="W1031" s="107" t="s">
        <v>1055</v>
      </c>
      <c r="X1031" s="108">
        <v>42276</v>
      </c>
      <c r="Y1031" s="107" t="b">
        <v>0</v>
      </c>
      <c r="Z1031" s="107" t="s">
        <v>5237</v>
      </c>
      <c r="AA1031" s="107" t="s">
        <v>5237</v>
      </c>
      <c r="AB1031" s="107" t="s">
        <v>5237</v>
      </c>
      <c r="AC1031" s="107" t="s">
        <v>5237</v>
      </c>
      <c r="AD1031" s="107" t="s">
        <v>5237</v>
      </c>
      <c r="AE1031" s="107" t="s">
        <v>5237</v>
      </c>
    </row>
    <row r="1032" spans="2:31" outlineLevel="1">
      <c r="B1032" s="24" t="s">
        <v>5234</v>
      </c>
      <c r="C1032" s="24" t="s">
        <v>2</v>
      </c>
      <c r="D1032" s="24" t="s">
        <v>62</v>
      </c>
      <c r="E1032" s="24" t="s">
        <v>45</v>
      </c>
      <c r="F1032" s="24" t="s">
        <v>44</v>
      </c>
      <c r="G1032" s="24">
        <v>0</v>
      </c>
      <c r="H1032" s="24" t="s">
        <v>2796</v>
      </c>
      <c r="I1032" s="24" t="s">
        <v>3557</v>
      </c>
      <c r="J1032" s="24" t="s">
        <v>73</v>
      </c>
      <c r="K1032" s="72" t="str">
        <f t="shared" si="36"/>
        <v>USSN057 ICPL Curncy</v>
      </c>
      <c r="L1032" s="25" t="str">
        <f t="shared" si="37"/>
        <v>ICPL</v>
      </c>
      <c r="M1032" s="26">
        <f t="shared" ca="1" si="37"/>
        <v>42276</v>
      </c>
      <c r="N1032" s="25" t="b">
        <f t="shared" si="37"/>
        <v>0</v>
      </c>
      <c r="O1032" s="84" t="str">
        <f>IF($N1032,_xll.BDP($K1032,O$931),"[DISABLED]")</f>
        <v>[DISABLED]</v>
      </c>
      <c r="P1032" s="84" t="str">
        <f>IF($N1032,_xll.BDP($K1032,P$931),"[DISABLED]")</f>
        <v>[DISABLED]</v>
      </c>
      <c r="Q1032" s="84" t="str">
        <f>IF($N1032,_xll.BDP($K1032,Q$931),"[DISABLED]")</f>
        <v>[DISABLED]</v>
      </c>
      <c r="R1032" s="84" t="str">
        <f>IF($N1032,_xll.BDH($K1032,R$931,$M1032),"[DISABLED]")</f>
        <v>[DISABLED]</v>
      </c>
      <c r="S1032" s="84" t="str">
        <f>IF($N1032,_xll.BDH($K1032,S$931,$M1032),"[DISABLED]")</f>
        <v>[DISABLED]</v>
      </c>
      <c r="T1032" s="84" t="str">
        <f>IF($N1032,_xll.BDH($K1032,T$931,$M1032),"[DISABLED]")</f>
        <v>[DISABLED]</v>
      </c>
      <c r="V1032" s="106" t="s">
        <v>9576</v>
      </c>
      <c r="W1032" s="107" t="s">
        <v>1055</v>
      </c>
      <c r="X1032" s="108">
        <v>42276</v>
      </c>
      <c r="Y1032" s="107" t="b">
        <v>0</v>
      </c>
      <c r="Z1032" s="107" t="s">
        <v>5237</v>
      </c>
      <c r="AA1032" s="107" t="s">
        <v>5237</v>
      </c>
      <c r="AB1032" s="107" t="s">
        <v>5237</v>
      </c>
      <c r="AC1032" s="107" t="s">
        <v>5237</v>
      </c>
      <c r="AD1032" s="107" t="s">
        <v>5237</v>
      </c>
      <c r="AE1032" s="107" t="s">
        <v>5237</v>
      </c>
    </row>
    <row r="1033" spans="2:31" outlineLevel="1">
      <c r="B1033" s="24" t="s">
        <v>5234</v>
      </c>
      <c r="C1033" s="24" t="s">
        <v>2</v>
      </c>
      <c r="D1033" s="24" t="s">
        <v>62</v>
      </c>
      <c r="E1033" s="24" t="s">
        <v>45</v>
      </c>
      <c r="F1033" s="24" t="s">
        <v>45</v>
      </c>
      <c r="G1033" s="24">
        <v>0</v>
      </c>
      <c r="H1033" s="24" t="s">
        <v>2796</v>
      </c>
      <c r="I1033" s="24" t="s">
        <v>3558</v>
      </c>
      <c r="J1033" s="24" t="s">
        <v>73</v>
      </c>
      <c r="K1033" s="72" t="str">
        <f t="shared" si="36"/>
        <v>USSN077 ICPL Curncy</v>
      </c>
      <c r="L1033" s="25" t="str">
        <f t="shared" si="37"/>
        <v>ICPL</v>
      </c>
      <c r="M1033" s="26">
        <f t="shared" ca="1" si="37"/>
        <v>42276</v>
      </c>
      <c r="N1033" s="25" t="b">
        <f t="shared" si="37"/>
        <v>0</v>
      </c>
      <c r="O1033" s="84" t="str">
        <f>IF($N1033,_xll.BDP($K1033,O$931),"[DISABLED]")</f>
        <v>[DISABLED]</v>
      </c>
      <c r="P1033" s="84" t="str">
        <f>IF($N1033,_xll.BDP($K1033,P$931),"[DISABLED]")</f>
        <v>[DISABLED]</v>
      </c>
      <c r="Q1033" s="84" t="str">
        <f>IF($N1033,_xll.BDP($K1033,Q$931),"[DISABLED]")</f>
        <v>[DISABLED]</v>
      </c>
      <c r="R1033" s="84" t="str">
        <f>IF($N1033,_xll.BDH($K1033,R$931,$M1033),"[DISABLED]")</f>
        <v>[DISABLED]</v>
      </c>
      <c r="S1033" s="84" t="str">
        <f>IF($N1033,_xll.BDH($K1033,S$931,$M1033),"[DISABLED]")</f>
        <v>[DISABLED]</v>
      </c>
      <c r="T1033" s="84" t="str">
        <f>IF($N1033,_xll.BDH($K1033,T$931,$M1033),"[DISABLED]")</f>
        <v>[DISABLED]</v>
      </c>
      <c r="V1033" s="106" t="s">
        <v>9577</v>
      </c>
      <c r="W1033" s="107" t="s">
        <v>1055</v>
      </c>
      <c r="X1033" s="108">
        <v>42276</v>
      </c>
      <c r="Y1033" s="107" t="b">
        <v>0</v>
      </c>
      <c r="Z1033" s="107" t="s">
        <v>5237</v>
      </c>
      <c r="AA1033" s="107" t="s">
        <v>5237</v>
      </c>
      <c r="AB1033" s="107" t="s">
        <v>5237</v>
      </c>
      <c r="AC1033" s="107" t="s">
        <v>5237</v>
      </c>
      <c r="AD1033" s="107" t="s">
        <v>5237</v>
      </c>
      <c r="AE1033" s="107" t="s">
        <v>5237</v>
      </c>
    </row>
    <row r="1034" spans="2:31" outlineLevel="1">
      <c r="B1034" s="24" t="s">
        <v>5234</v>
      </c>
      <c r="C1034" s="24" t="s">
        <v>2</v>
      </c>
      <c r="D1034" s="24" t="s">
        <v>62</v>
      </c>
      <c r="E1034" s="24" t="s">
        <v>45</v>
      </c>
      <c r="F1034" s="24" t="s">
        <v>46</v>
      </c>
      <c r="G1034" s="24">
        <v>0</v>
      </c>
      <c r="H1034" s="24" t="s">
        <v>2796</v>
      </c>
      <c r="I1034" s="24" t="s">
        <v>3559</v>
      </c>
      <c r="J1034" s="24" t="s">
        <v>73</v>
      </c>
      <c r="K1034" s="72" t="str">
        <f t="shared" si="36"/>
        <v>USSN107 ICPL Curncy</v>
      </c>
      <c r="L1034" s="25" t="str">
        <f t="shared" si="37"/>
        <v>ICPL</v>
      </c>
      <c r="M1034" s="26">
        <f t="shared" ca="1" si="37"/>
        <v>42276</v>
      </c>
      <c r="N1034" s="25" t="b">
        <f t="shared" si="37"/>
        <v>0</v>
      </c>
      <c r="O1034" s="84" t="str">
        <f>IF($N1034,_xll.BDP($K1034,O$931),"[DISABLED]")</f>
        <v>[DISABLED]</v>
      </c>
      <c r="P1034" s="84" t="str">
        <f>IF($N1034,_xll.BDP($K1034,P$931),"[DISABLED]")</f>
        <v>[DISABLED]</v>
      </c>
      <c r="Q1034" s="84" t="str">
        <f>IF($N1034,_xll.BDP($K1034,Q$931),"[DISABLED]")</f>
        <v>[DISABLED]</v>
      </c>
      <c r="R1034" s="84" t="str">
        <f>IF($N1034,_xll.BDH($K1034,R$931,$M1034),"[DISABLED]")</f>
        <v>[DISABLED]</v>
      </c>
      <c r="S1034" s="84" t="str">
        <f>IF($N1034,_xll.BDH($K1034,S$931,$M1034),"[DISABLED]")</f>
        <v>[DISABLED]</v>
      </c>
      <c r="T1034" s="84" t="str">
        <f>IF($N1034,_xll.BDH($K1034,T$931,$M1034),"[DISABLED]")</f>
        <v>[DISABLED]</v>
      </c>
      <c r="V1034" s="106" t="s">
        <v>9578</v>
      </c>
      <c r="W1034" s="107" t="s">
        <v>1055</v>
      </c>
      <c r="X1034" s="108">
        <v>42276</v>
      </c>
      <c r="Y1034" s="107" t="b">
        <v>0</v>
      </c>
      <c r="Z1034" s="107" t="s">
        <v>5237</v>
      </c>
      <c r="AA1034" s="107" t="s">
        <v>5237</v>
      </c>
      <c r="AB1034" s="107" t="s">
        <v>5237</v>
      </c>
      <c r="AC1034" s="107" t="s">
        <v>5237</v>
      </c>
      <c r="AD1034" s="107" t="s">
        <v>5237</v>
      </c>
      <c r="AE1034" s="107" t="s">
        <v>5237</v>
      </c>
    </row>
    <row r="1035" spans="2:31" outlineLevel="1">
      <c r="B1035" s="24" t="s">
        <v>5234</v>
      </c>
      <c r="C1035" s="24" t="s">
        <v>2</v>
      </c>
      <c r="D1035" s="24" t="s">
        <v>62</v>
      </c>
      <c r="E1035" s="24" t="s">
        <v>45</v>
      </c>
      <c r="F1035" s="24" t="s">
        <v>47</v>
      </c>
      <c r="G1035" s="24">
        <v>0</v>
      </c>
      <c r="H1035" s="24" t="s">
        <v>2796</v>
      </c>
      <c r="I1035" s="24" t="s">
        <v>3560</v>
      </c>
      <c r="J1035" s="24" t="s">
        <v>73</v>
      </c>
      <c r="K1035" s="72" t="str">
        <f t="shared" si="36"/>
        <v>USSN157 ICPL Curncy</v>
      </c>
      <c r="L1035" s="25" t="str">
        <f t="shared" si="37"/>
        <v>ICPL</v>
      </c>
      <c r="M1035" s="26">
        <f t="shared" ca="1" si="37"/>
        <v>42276</v>
      </c>
      <c r="N1035" s="25" t="b">
        <f t="shared" si="37"/>
        <v>0</v>
      </c>
      <c r="O1035" s="84" t="str">
        <f>IF($N1035,_xll.BDP($K1035,O$931),"[DISABLED]")</f>
        <v>[DISABLED]</v>
      </c>
      <c r="P1035" s="84" t="str">
        <f>IF($N1035,_xll.BDP($K1035,P$931),"[DISABLED]")</f>
        <v>[DISABLED]</v>
      </c>
      <c r="Q1035" s="84" t="str">
        <f>IF($N1035,_xll.BDP($K1035,Q$931),"[DISABLED]")</f>
        <v>[DISABLED]</v>
      </c>
      <c r="R1035" s="84" t="str">
        <f>IF($N1035,_xll.BDH($K1035,R$931,$M1035),"[DISABLED]")</f>
        <v>[DISABLED]</v>
      </c>
      <c r="S1035" s="84" t="str">
        <f>IF($N1035,_xll.BDH($K1035,S$931,$M1035),"[DISABLED]")</f>
        <v>[DISABLED]</v>
      </c>
      <c r="T1035" s="84" t="str">
        <f>IF($N1035,_xll.BDH($K1035,T$931,$M1035),"[DISABLED]")</f>
        <v>[DISABLED]</v>
      </c>
      <c r="V1035" s="106" t="s">
        <v>9579</v>
      </c>
      <c r="W1035" s="107" t="s">
        <v>1055</v>
      </c>
      <c r="X1035" s="108">
        <v>42276</v>
      </c>
      <c r="Y1035" s="107" t="b">
        <v>0</v>
      </c>
      <c r="Z1035" s="107" t="s">
        <v>5237</v>
      </c>
      <c r="AA1035" s="107" t="s">
        <v>5237</v>
      </c>
      <c r="AB1035" s="107" t="s">
        <v>5237</v>
      </c>
      <c r="AC1035" s="107" t="s">
        <v>5237</v>
      </c>
      <c r="AD1035" s="107" t="s">
        <v>5237</v>
      </c>
      <c r="AE1035" s="107" t="s">
        <v>5237</v>
      </c>
    </row>
    <row r="1036" spans="2:31" outlineLevel="1">
      <c r="B1036" s="24" t="s">
        <v>5234</v>
      </c>
      <c r="C1036" s="24" t="s">
        <v>2</v>
      </c>
      <c r="D1036" s="24" t="s">
        <v>62</v>
      </c>
      <c r="E1036" s="24" t="s">
        <v>45</v>
      </c>
      <c r="F1036" s="24" t="s">
        <v>48</v>
      </c>
      <c r="G1036" s="24">
        <v>0</v>
      </c>
      <c r="H1036" s="24" t="s">
        <v>2796</v>
      </c>
      <c r="I1036" s="24" t="s">
        <v>3561</v>
      </c>
      <c r="J1036" s="24" t="s">
        <v>73</v>
      </c>
      <c r="K1036" s="72" t="str">
        <f t="shared" si="36"/>
        <v>USSN207 ICPL Curncy</v>
      </c>
      <c r="L1036" s="25" t="str">
        <f t="shared" si="37"/>
        <v>ICPL</v>
      </c>
      <c r="M1036" s="26">
        <f t="shared" ca="1" si="37"/>
        <v>42276</v>
      </c>
      <c r="N1036" s="25" t="b">
        <f t="shared" si="37"/>
        <v>0</v>
      </c>
      <c r="O1036" s="84" t="str">
        <f>IF($N1036,_xll.BDP($K1036,O$931),"[DISABLED]")</f>
        <v>[DISABLED]</v>
      </c>
      <c r="P1036" s="84" t="str">
        <f>IF($N1036,_xll.BDP($K1036,P$931),"[DISABLED]")</f>
        <v>[DISABLED]</v>
      </c>
      <c r="Q1036" s="84" t="str">
        <f>IF($N1036,_xll.BDP($K1036,Q$931),"[DISABLED]")</f>
        <v>[DISABLED]</v>
      </c>
      <c r="R1036" s="84" t="str">
        <f>IF($N1036,_xll.BDH($K1036,R$931,$M1036),"[DISABLED]")</f>
        <v>[DISABLED]</v>
      </c>
      <c r="S1036" s="84" t="str">
        <f>IF($N1036,_xll.BDH($K1036,S$931,$M1036),"[DISABLED]")</f>
        <v>[DISABLED]</v>
      </c>
      <c r="T1036" s="84" t="str">
        <f>IF($N1036,_xll.BDH($K1036,T$931,$M1036),"[DISABLED]")</f>
        <v>[DISABLED]</v>
      </c>
      <c r="V1036" s="106" t="s">
        <v>9580</v>
      </c>
      <c r="W1036" s="107" t="s">
        <v>1055</v>
      </c>
      <c r="X1036" s="108">
        <v>42276</v>
      </c>
      <c r="Y1036" s="107" t="b">
        <v>0</v>
      </c>
      <c r="Z1036" s="107" t="s">
        <v>5237</v>
      </c>
      <c r="AA1036" s="107" t="s">
        <v>5237</v>
      </c>
      <c r="AB1036" s="107" t="s">
        <v>5237</v>
      </c>
      <c r="AC1036" s="107" t="s">
        <v>5237</v>
      </c>
      <c r="AD1036" s="107" t="s">
        <v>5237</v>
      </c>
      <c r="AE1036" s="107" t="s">
        <v>5237</v>
      </c>
    </row>
    <row r="1037" spans="2:31" outlineLevel="1">
      <c r="B1037" s="24" t="s">
        <v>5234</v>
      </c>
      <c r="C1037" s="24" t="s">
        <v>2</v>
      </c>
      <c r="D1037" s="24" t="s">
        <v>62</v>
      </c>
      <c r="E1037" s="24" t="s">
        <v>156</v>
      </c>
      <c r="F1037" s="24" t="s">
        <v>209</v>
      </c>
      <c r="G1037" s="24">
        <v>0</v>
      </c>
      <c r="H1037" s="24" t="s">
        <v>2796</v>
      </c>
      <c r="I1037" s="24" t="s">
        <v>3562</v>
      </c>
      <c r="J1037" s="24" t="s">
        <v>73</v>
      </c>
      <c r="K1037" s="72" t="str">
        <f t="shared" si="36"/>
        <v>USSN0A8 ICPL Curncy</v>
      </c>
      <c r="L1037" s="25" t="str">
        <f t="shared" si="37"/>
        <v>ICPL</v>
      </c>
      <c r="M1037" s="26">
        <f t="shared" ca="1" si="37"/>
        <v>42276</v>
      </c>
      <c r="N1037" s="25" t="b">
        <f t="shared" si="37"/>
        <v>0</v>
      </c>
      <c r="O1037" s="84" t="str">
        <f>IF($N1037,_xll.BDP($K1037,O$931),"[DISABLED]")</f>
        <v>[DISABLED]</v>
      </c>
      <c r="P1037" s="84" t="str">
        <f>IF($N1037,_xll.BDP($K1037,P$931),"[DISABLED]")</f>
        <v>[DISABLED]</v>
      </c>
      <c r="Q1037" s="84" t="str">
        <f>IF($N1037,_xll.BDP($K1037,Q$931),"[DISABLED]")</f>
        <v>[DISABLED]</v>
      </c>
      <c r="R1037" s="84" t="str">
        <f>IF($N1037,_xll.BDH($K1037,R$931,$M1037),"[DISABLED]")</f>
        <v>[DISABLED]</v>
      </c>
      <c r="S1037" s="84" t="str">
        <f>IF($N1037,_xll.BDH($K1037,S$931,$M1037),"[DISABLED]")</f>
        <v>[DISABLED]</v>
      </c>
      <c r="T1037" s="84" t="str">
        <f>IF($N1037,_xll.BDH($K1037,T$931,$M1037),"[DISABLED]")</f>
        <v>[DISABLED]</v>
      </c>
      <c r="V1037" s="106" t="s">
        <v>9581</v>
      </c>
      <c r="W1037" s="107" t="s">
        <v>1055</v>
      </c>
      <c r="X1037" s="108">
        <v>42276</v>
      </c>
      <c r="Y1037" s="107" t="b">
        <v>0</v>
      </c>
      <c r="Z1037" s="107" t="s">
        <v>5237</v>
      </c>
      <c r="AA1037" s="107" t="s">
        <v>5237</v>
      </c>
      <c r="AB1037" s="107" t="s">
        <v>5237</v>
      </c>
      <c r="AC1037" s="107" t="s">
        <v>5237</v>
      </c>
      <c r="AD1037" s="107" t="s">
        <v>5237</v>
      </c>
      <c r="AE1037" s="107" t="s">
        <v>5237</v>
      </c>
    </row>
    <row r="1038" spans="2:31" outlineLevel="1">
      <c r="B1038" s="24" t="s">
        <v>5234</v>
      </c>
      <c r="C1038" s="24" t="s">
        <v>2</v>
      </c>
      <c r="D1038" s="24" t="s">
        <v>62</v>
      </c>
      <c r="E1038" s="24" t="s">
        <v>156</v>
      </c>
      <c r="F1038" s="24" t="s">
        <v>210</v>
      </c>
      <c r="G1038" s="24">
        <v>0</v>
      </c>
      <c r="H1038" s="24" t="s">
        <v>2796</v>
      </c>
      <c r="I1038" s="24" t="s">
        <v>3563</v>
      </c>
      <c r="J1038" s="24" t="s">
        <v>73</v>
      </c>
      <c r="K1038" s="72" t="str">
        <f t="shared" si="36"/>
        <v>USSN0B8 ICPL Curncy</v>
      </c>
      <c r="L1038" s="25" t="str">
        <f t="shared" si="37"/>
        <v>ICPL</v>
      </c>
      <c r="M1038" s="26">
        <f t="shared" ca="1" si="37"/>
        <v>42276</v>
      </c>
      <c r="N1038" s="25" t="b">
        <f t="shared" si="37"/>
        <v>0</v>
      </c>
      <c r="O1038" s="84" t="str">
        <f>IF($N1038,_xll.BDP($K1038,O$931),"[DISABLED]")</f>
        <v>[DISABLED]</v>
      </c>
      <c r="P1038" s="84" t="str">
        <f>IF($N1038,_xll.BDP($K1038,P$931),"[DISABLED]")</f>
        <v>[DISABLED]</v>
      </c>
      <c r="Q1038" s="84" t="str">
        <f>IF($N1038,_xll.BDP($K1038,Q$931),"[DISABLED]")</f>
        <v>[DISABLED]</v>
      </c>
      <c r="R1038" s="84" t="str">
        <f>IF($N1038,_xll.BDH($K1038,R$931,$M1038),"[DISABLED]")</f>
        <v>[DISABLED]</v>
      </c>
      <c r="S1038" s="84" t="str">
        <f>IF($N1038,_xll.BDH($K1038,S$931,$M1038),"[DISABLED]")</f>
        <v>[DISABLED]</v>
      </c>
      <c r="T1038" s="84" t="str">
        <f>IF($N1038,_xll.BDH($K1038,T$931,$M1038),"[DISABLED]")</f>
        <v>[DISABLED]</v>
      </c>
      <c r="V1038" s="106" t="s">
        <v>9582</v>
      </c>
      <c r="W1038" s="107" t="s">
        <v>1055</v>
      </c>
      <c r="X1038" s="108">
        <v>42276</v>
      </c>
      <c r="Y1038" s="107" t="b">
        <v>0</v>
      </c>
      <c r="Z1038" s="107" t="s">
        <v>5237</v>
      </c>
      <c r="AA1038" s="107" t="s">
        <v>5237</v>
      </c>
      <c r="AB1038" s="107" t="s">
        <v>5237</v>
      </c>
      <c r="AC1038" s="107" t="s">
        <v>5237</v>
      </c>
      <c r="AD1038" s="107" t="s">
        <v>5237</v>
      </c>
      <c r="AE1038" s="107" t="s">
        <v>5237</v>
      </c>
    </row>
    <row r="1039" spans="2:31" outlineLevel="1">
      <c r="B1039" s="24" t="s">
        <v>5234</v>
      </c>
      <c r="C1039" s="24" t="s">
        <v>2</v>
      </c>
      <c r="D1039" s="24" t="s">
        <v>62</v>
      </c>
      <c r="E1039" s="24" t="s">
        <v>156</v>
      </c>
      <c r="F1039" s="24" t="s">
        <v>54</v>
      </c>
      <c r="G1039" s="24">
        <v>0</v>
      </c>
      <c r="H1039" s="24" t="s">
        <v>2796</v>
      </c>
      <c r="I1039" s="24" t="s">
        <v>3564</v>
      </c>
      <c r="J1039" s="24" t="s">
        <v>73</v>
      </c>
      <c r="K1039" s="72" t="str">
        <f t="shared" si="36"/>
        <v>USSN0C8 ICPL Curncy</v>
      </c>
      <c r="L1039" s="25" t="str">
        <f t="shared" si="37"/>
        <v>ICPL</v>
      </c>
      <c r="M1039" s="26">
        <f t="shared" ca="1" si="37"/>
        <v>42276</v>
      </c>
      <c r="N1039" s="25" t="b">
        <f t="shared" si="37"/>
        <v>0</v>
      </c>
      <c r="O1039" s="84" t="str">
        <f>IF($N1039,_xll.BDP($K1039,O$931),"[DISABLED]")</f>
        <v>[DISABLED]</v>
      </c>
      <c r="P1039" s="84" t="str">
        <f>IF($N1039,_xll.BDP($K1039,P$931),"[DISABLED]")</f>
        <v>[DISABLED]</v>
      </c>
      <c r="Q1039" s="84" t="str">
        <f>IF($N1039,_xll.BDP($K1039,Q$931),"[DISABLED]")</f>
        <v>[DISABLED]</v>
      </c>
      <c r="R1039" s="84" t="str">
        <f>IF($N1039,_xll.BDH($K1039,R$931,$M1039),"[DISABLED]")</f>
        <v>[DISABLED]</v>
      </c>
      <c r="S1039" s="84" t="str">
        <f>IF($N1039,_xll.BDH($K1039,S$931,$M1039),"[DISABLED]")</f>
        <v>[DISABLED]</v>
      </c>
      <c r="T1039" s="84" t="str">
        <f>IF($N1039,_xll.BDH($K1039,T$931,$M1039),"[DISABLED]")</f>
        <v>[DISABLED]</v>
      </c>
      <c r="V1039" s="106" t="s">
        <v>9583</v>
      </c>
      <c r="W1039" s="107" t="s">
        <v>1055</v>
      </c>
      <c r="X1039" s="108">
        <v>42276</v>
      </c>
      <c r="Y1039" s="107" t="b">
        <v>0</v>
      </c>
      <c r="Z1039" s="107" t="s">
        <v>5237</v>
      </c>
      <c r="AA1039" s="107" t="s">
        <v>5237</v>
      </c>
      <c r="AB1039" s="107" t="s">
        <v>5237</v>
      </c>
      <c r="AC1039" s="107" t="s">
        <v>5237</v>
      </c>
      <c r="AD1039" s="107" t="s">
        <v>5237</v>
      </c>
      <c r="AE1039" s="107" t="s">
        <v>5237</v>
      </c>
    </row>
    <row r="1040" spans="2:31" outlineLevel="1">
      <c r="B1040" s="24" t="s">
        <v>5234</v>
      </c>
      <c r="C1040" s="24" t="s">
        <v>2</v>
      </c>
      <c r="D1040" s="24" t="s">
        <v>62</v>
      </c>
      <c r="E1040" s="24" t="s">
        <v>156</v>
      </c>
      <c r="F1040" s="24" t="s">
        <v>58</v>
      </c>
      <c r="G1040" s="24">
        <v>0</v>
      </c>
      <c r="H1040" s="24" t="s">
        <v>2796</v>
      </c>
      <c r="I1040" s="24" t="s">
        <v>3565</v>
      </c>
      <c r="J1040" s="24" t="s">
        <v>73</v>
      </c>
      <c r="K1040" s="72" t="str">
        <f t="shared" si="36"/>
        <v>USSN0F8 ICPL Curncy</v>
      </c>
      <c r="L1040" s="25" t="str">
        <f t="shared" si="37"/>
        <v>ICPL</v>
      </c>
      <c r="M1040" s="26">
        <f t="shared" ca="1" si="37"/>
        <v>42276</v>
      </c>
      <c r="N1040" s="25" t="b">
        <f t="shared" si="37"/>
        <v>0</v>
      </c>
      <c r="O1040" s="84" t="str">
        <f>IF($N1040,_xll.BDP($K1040,O$931),"[DISABLED]")</f>
        <v>[DISABLED]</v>
      </c>
      <c r="P1040" s="84" t="str">
        <f>IF($N1040,_xll.BDP($K1040,P$931),"[DISABLED]")</f>
        <v>[DISABLED]</v>
      </c>
      <c r="Q1040" s="84" t="str">
        <f>IF($N1040,_xll.BDP($K1040,Q$931),"[DISABLED]")</f>
        <v>[DISABLED]</v>
      </c>
      <c r="R1040" s="84" t="str">
        <f>IF($N1040,_xll.BDH($K1040,R$931,$M1040),"[DISABLED]")</f>
        <v>[DISABLED]</v>
      </c>
      <c r="S1040" s="84" t="str">
        <f>IF($N1040,_xll.BDH($K1040,S$931,$M1040),"[DISABLED]")</f>
        <v>[DISABLED]</v>
      </c>
      <c r="T1040" s="84" t="str">
        <f>IF($N1040,_xll.BDH($K1040,T$931,$M1040),"[DISABLED]")</f>
        <v>[DISABLED]</v>
      </c>
      <c r="V1040" s="106" t="s">
        <v>9584</v>
      </c>
      <c r="W1040" s="107" t="s">
        <v>1055</v>
      </c>
      <c r="X1040" s="108">
        <v>42276</v>
      </c>
      <c r="Y1040" s="107" t="b">
        <v>0</v>
      </c>
      <c r="Z1040" s="107" t="s">
        <v>5237</v>
      </c>
      <c r="AA1040" s="107" t="s">
        <v>5237</v>
      </c>
      <c r="AB1040" s="107" t="s">
        <v>5237</v>
      </c>
      <c r="AC1040" s="107" t="s">
        <v>5237</v>
      </c>
      <c r="AD1040" s="107" t="s">
        <v>5237</v>
      </c>
      <c r="AE1040" s="107" t="s">
        <v>5237</v>
      </c>
    </row>
    <row r="1041" spans="2:31" outlineLevel="1">
      <c r="B1041" s="24" t="s">
        <v>5234</v>
      </c>
      <c r="C1041" s="24" t="s">
        <v>2</v>
      </c>
      <c r="D1041" s="24" t="s">
        <v>62</v>
      </c>
      <c r="E1041" s="24" t="s">
        <v>156</v>
      </c>
      <c r="F1041" s="24" t="s">
        <v>71</v>
      </c>
      <c r="G1041" s="24">
        <v>0</v>
      </c>
      <c r="H1041" s="24" t="s">
        <v>2796</v>
      </c>
      <c r="I1041" s="24" t="s">
        <v>3566</v>
      </c>
      <c r="J1041" s="24" t="s">
        <v>73</v>
      </c>
      <c r="K1041" s="72" t="str">
        <f t="shared" si="36"/>
        <v>USSN0I8 ICPL Curncy</v>
      </c>
      <c r="L1041" s="25" t="str">
        <f t="shared" si="37"/>
        <v>ICPL</v>
      </c>
      <c r="M1041" s="26">
        <f t="shared" ca="1" si="37"/>
        <v>42276</v>
      </c>
      <c r="N1041" s="25" t="b">
        <f t="shared" si="37"/>
        <v>0</v>
      </c>
      <c r="O1041" s="84" t="str">
        <f>IF($N1041,_xll.BDP($K1041,O$931),"[DISABLED]")</f>
        <v>[DISABLED]</v>
      </c>
      <c r="P1041" s="84" t="str">
        <f>IF($N1041,_xll.BDP($K1041,P$931),"[DISABLED]")</f>
        <v>[DISABLED]</v>
      </c>
      <c r="Q1041" s="84" t="str">
        <f>IF($N1041,_xll.BDP($K1041,Q$931),"[DISABLED]")</f>
        <v>[DISABLED]</v>
      </c>
      <c r="R1041" s="84" t="str">
        <f>IF($N1041,_xll.BDH($K1041,R$931,$M1041),"[DISABLED]")</f>
        <v>[DISABLED]</v>
      </c>
      <c r="S1041" s="84" t="str">
        <f>IF($N1041,_xll.BDH($K1041,S$931,$M1041),"[DISABLED]")</f>
        <v>[DISABLED]</v>
      </c>
      <c r="T1041" s="84" t="str">
        <f>IF($N1041,_xll.BDH($K1041,T$931,$M1041),"[DISABLED]")</f>
        <v>[DISABLED]</v>
      </c>
      <c r="V1041" s="106" t="s">
        <v>9585</v>
      </c>
      <c r="W1041" s="107" t="s">
        <v>1055</v>
      </c>
      <c r="X1041" s="108">
        <v>42276</v>
      </c>
      <c r="Y1041" s="107" t="b">
        <v>0</v>
      </c>
      <c r="Z1041" s="107" t="s">
        <v>5237</v>
      </c>
      <c r="AA1041" s="107" t="s">
        <v>5237</v>
      </c>
      <c r="AB1041" s="107" t="s">
        <v>5237</v>
      </c>
      <c r="AC1041" s="107" t="s">
        <v>5237</v>
      </c>
      <c r="AD1041" s="107" t="s">
        <v>5237</v>
      </c>
      <c r="AE1041" s="107" t="s">
        <v>5237</v>
      </c>
    </row>
    <row r="1042" spans="2:31" outlineLevel="1">
      <c r="B1042" s="24" t="s">
        <v>5234</v>
      </c>
      <c r="C1042" s="24" t="s">
        <v>2</v>
      </c>
      <c r="D1042" s="24" t="s">
        <v>62</v>
      </c>
      <c r="E1042" s="24" t="s">
        <v>156</v>
      </c>
      <c r="F1042" s="24" t="s">
        <v>41</v>
      </c>
      <c r="G1042" s="24">
        <v>0</v>
      </c>
      <c r="H1042" s="24" t="s">
        <v>2796</v>
      </c>
      <c r="I1042" s="24" t="s">
        <v>3567</v>
      </c>
      <c r="J1042" s="24" t="s">
        <v>73</v>
      </c>
      <c r="K1042" s="72" t="str">
        <f t="shared" si="36"/>
        <v>USSN018 ICPL Curncy</v>
      </c>
      <c r="L1042" s="25" t="str">
        <f t="shared" si="37"/>
        <v>ICPL</v>
      </c>
      <c r="M1042" s="26">
        <f t="shared" ca="1" si="37"/>
        <v>42276</v>
      </c>
      <c r="N1042" s="25" t="b">
        <f t="shared" si="37"/>
        <v>0</v>
      </c>
      <c r="O1042" s="84" t="str">
        <f>IF($N1042,_xll.BDP($K1042,O$931),"[DISABLED]")</f>
        <v>[DISABLED]</v>
      </c>
      <c r="P1042" s="84" t="str">
        <f>IF($N1042,_xll.BDP($K1042,P$931),"[DISABLED]")</f>
        <v>[DISABLED]</v>
      </c>
      <c r="Q1042" s="84" t="str">
        <f>IF($N1042,_xll.BDP($K1042,Q$931),"[DISABLED]")</f>
        <v>[DISABLED]</v>
      </c>
      <c r="R1042" s="84" t="str">
        <f>IF($N1042,_xll.BDH($K1042,R$931,$M1042),"[DISABLED]")</f>
        <v>[DISABLED]</v>
      </c>
      <c r="S1042" s="84" t="str">
        <f>IF($N1042,_xll.BDH($K1042,S$931,$M1042),"[DISABLED]")</f>
        <v>[DISABLED]</v>
      </c>
      <c r="T1042" s="84" t="str">
        <f>IF($N1042,_xll.BDH($K1042,T$931,$M1042),"[DISABLED]")</f>
        <v>[DISABLED]</v>
      </c>
      <c r="V1042" s="106" t="s">
        <v>9586</v>
      </c>
      <c r="W1042" s="107" t="s">
        <v>1055</v>
      </c>
      <c r="X1042" s="108">
        <v>42276</v>
      </c>
      <c r="Y1042" s="107" t="b">
        <v>0</v>
      </c>
      <c r="Z1042" s="107" t="s">
        <v>5237</v>
      </c>
      <c r="AA1042" s="107" t="s">
        <v>5237</v>
      </c>
      <c r="AB1042" s="107" t="s">
        <v>5237</v>
      </c>
      <c r="AC1042" s="107" t="s">
        <v>5237</v>
      </c>
      <c r="AD1042" s="107" t="s">
        <v>5237</v>
      </c>
      <c r="AE1042" s="107" t="s">
        <v>5237</v>
      </c>
    </row>
    <row r="1043" spans="2:31" outlineLevel="1">
      <c r="B1043" s="24" t="s">
        <v>5234</v>
      </c>
      <c r="C1043" s="24" t="s">
        <v>2</v>
      </c>
      <c r="D1043" s="24" t="s">
        <v>62</v>
      </c>
      <c r="E1043" s="24" t="s">
        <v>156</v>
      </c>
      <c r="F1043" s="24" t="s">
        <v>146</v>
      </c>
      <c r="G1043" s="24">
        <v>0</v>
      </c>
      <c r="H1043" s="24" t="s">
        <v>2796</v>
      </c>
      <c r="I1043" s="24" t="s">
        <v>3568</v>
      </c>
      <c r="J1043" s="24" t="s">
        <v>73</v>
      </c>
      <c r="K1043" s="72" t="str">
        <f t="shared" si="36"/>
        <v>USSN1F8 ICPL Curncy</v>
      </c>
      <c r="L1043" s="25" t="str">
        <f t="shared" si="37"/>
        <v>ICPL</v>
      </c>
      <c r="M1043" s="26">
        <f t="shared" ca="1" si="37"/>
        <v>42276</v>
      </c>
      <c r="N1043" s="25" t="b">
        <f t="shared" si="37"/>
        <v>0</v>
      </c>
      <c r="O1043" s="84" t="str">
        <f>IF($N1043,_xll.BDP($K1043,O$931),"[DISABLED]")</f>
        <v>[DISABLED]</v>
      </c>
      <c r="P1043" s="84" t="str">
        <f>IF($N1043,_xll.BDP($K1043,P$931),"[DISABLED]")</f>
        <v>[DISABLED]</v>
      </c>
      <c r="Q1043" s="84" t="str">
        <f>IF($N1043,_xll.BDP($K1043,Q$931),"[DISABLED]")</f>
        <v>[DISABLED]</v>
      </c>
      <c r="R1043" s="84" t="str">
        <f>IF($N1043,_xll.BDH($K1043,R$931,$M1043),"[DISABLED]")</f>
        <v>[DISABLED]</v>
      </c>
      <c r="S1043" s="84" t="str">
        <f>IF($N1043,_xll.BDH($K1043,S$931,$M1043),"[DISABLED]")</f>
        <v>[DISABLED]</v>
      </c>
      <c r="T1043" s="84" t="str">
        <f>IF($N1043,_xll.BDH($K1043,T$931,$M1043),"[DISABLED]")</f>
        <v>[DISABLED]</v>
      </c>
      <c r="V1043" s="106" t="s">
        <v>9587</v>
      </c>
      <c r="W1043" s="107" t="s">
        <v>1055</v>
      </c>
      <c r="X1043" s="108">
        <v>42276</v>
      </c>
      <c r="Y1043" s="107" t="b">
        <v>0</v>
      </c>
      <c r="Z1043" s="107" t="s">
        <v>5237</v>
      </c>
      <c r="AA1043" s="107" t="s">
        <v>5237</v>
      </c>
      <c r="AB1043" s="107" t="s">
        <v>5237</v>
      </c>
      <c r="AC1043" s="107" t="s">
        <v>5237</v>
      </c>
      <c r="AD1043" s="107" t="s">
        <v>5237</v>
      </c>
      <c r="AE1043" s="107" t="s">
        <v>5237</v>
      </c>
    </row>
    <row r="1044" spans="2:31" outlineLevel="1">
      <c r="B1044" s="24" t="s">
        <v>5234</v>
      </c>
      <c r="C1044" s="24" t="s">
        <v>2</v>
      </c>
      <c r="D1044" s="24" t="s">
        <v>62</v>
      </c>
      <c r="E1044" s="24" t="s">
        <v>156</v>
      </c>
      <c r="F1044" s="24" t="s">
        <v>42</v>
      </c>
      <c r="G1044" s="24">
        <v>0</v>
      </c>
      <c r="H1044" s="24" t="s">
        <v>2796</v>
      </c>
      <c r="I1044" s="24" t="s">
        <v>3569</v>
      </c>
      <c r="J1044" s="24" t="s">
        <v>73</v>
      </c>
      <c r="K1044" s="72" t="str">
        <f t="shared" si="36"/>
        <v>USSN028 ICPL Curncy</v>
      </c>
      <c r="L1044" s="25" t="str">
        <f t="shared" si="37"/>
        <v>ICPL</v>
      </c>
      <c r="M1044" s="26">
        <f t="shared" ca="1" si="37"/>
        <v>42276</v>
      </c>
      <c r="N1044" s="25" t="b">
        <f t="shared" si="37"/>
        <v>0</v>
      </c>
      <c r="O1044" s="84" t="str">
        <f>IF($N1044,_xll.BDP($K1044,O$931),"[DISABLED]")</f>
        <v>[DISABLED]</v>
      </c>
      <c r="P1044" s="84" t="str">
        <f>IF($N1044,_xll.BDP($K1044,P$931),"[DISABLED]")</f>
        <v>[DISABLED]</v>
      </c>
      <c r="Q1044" s="84" t="str">
        <f>IF($N1044,_xll.BDP($K1044,Q$931),"[DISABLED]")</f>
        <v>[DISABLED]</v>
      </c>
      <c r="R1044" s="84" t="str">
        <f>IF($N1044,_xll.BDH($K1044,R$931,$M1044),"[DISABLED]")</f>
        <v>[DISABLED]</v>
      </c>
      <c r="S1044" s="84" t="str">
        <f>IF($N1044,_xll.BDH($K1044,S$931,$M1044),"[DISABLED]")</f>
        <v>[DISABLED]</v>
      </c>
      <c r="T1044" s="84" t="str">
        <f>IF($N1044,_xll.BDH($K1044,T$931,$M1044),"[DISABLED]")</f>
        <v>[DISABLED]</v>
      </c>
      <c r="V1044" s="106" t="s">
        <v>9588</v>
      </c>
      <c r="W1044" s="107" t="s">
        <v>1055</v>
      </c>
      <c r="X1044" s="108">
        <v>42276</v>
      </c>
      <c r="Y1044" s="107" t="b">
        <v>0</v>
      </c>
      <c r="Z1044" s="107" t="s">
        <v>5237</v>
      </c>
      <c r="AA1044" s="107" t="s">
        <v>5237</v>
      </c>
      <c r="AB1044" s="107" t="s">
        <v>5237</v>
      </c>
      <c r="AC1044" s="107" t="s">
        <v>5237</v>
      </c>
      <c r="AD1044" s="107" t="s">
        <v>5237</v>
      </c>
      <c r="AE1044" s="107" t="s">
        <v>5237</v>
      </c>
    </row>
    <row r="1045" spans="2:31" outlineLevel="1">
      <c r="B1045" s="24" t="s">
        <v>5234</v>
      </c>
      <c r="C1045" s="24" t="s">
        <v>2</v>
      </c>
      <c r="D1045" s="24" t="s">
        <v>62</v>
      </c>
      <c r="E1045" s="24" t="s">
        <v>156</v>
      </c>
      <c r="F1045" s="24" t="s">
        <v>43</v>
      </c>
      <c r="G1045" s="24">
        <v>0</v>
      </c>
      <c r="H1045" s="24" t="s">
        <v>2796</v>
      </c>
      <c r="I1045" s="24" t="s">
        <v>3570</v>
      </c>
      <c r="J1045" s="24" t="s">
        <v>73</v>
      </c>
      <c r="K1045" s="72" t="str">
        <f t="shared" si="36"/>
        <v>USSN038 ICPL Curncy</v>
      </c>
      <c r="L1045" s="25" t="str">
        <f t="shared" si="37"/>
        <v>ICPL</v>
      </c>
      <c r="M1045" s="26">
        <f t="shared" ca="1" si="37"/>
        <v>42276</v>
      </c>
      <c r="N1045" s="25" t="b">
        <f t="shared" si="37"/>
        <v>0</v>
      </c>
      <c r="O1045" s="84" t="str">
        <f>IF($N1045,_xll.BDP($K1045,O$931),"[DISABLED]")</f>
        <v>[DISABLED]</v>
      </c>
      <c r="P1045" s="84" t="str">
        <f>IF($N1045,_xll.BDP($K1045,P$931),"[DISABLED]")</f>
        <v>[DISABLED]</v>
      </c>
      <c r="Q1045" s="84" t="str">
        <f>IF($N1045,_xll.BDP($K1045,Q$931),"[DISABLED]")</f>
        <v>[DISABLED]</v>
      </c>
      <c r="R1045" s="84" t="str">
        <f>IF($N1045,_xll.BDH($K1045,R$931,$M1045),"[DISABLED]")</f>
        <v>[DISABLED]</v>
      </c>
      <c r="S1045" s="84" t="str">
        <f>IF($N1045,_xll.BDH($K1045,S$931,$M1045),"[DISABLED]")</f>
        <v>[DISABLED]</v>
      </c>
      <c r="T1045" s="84" t="str">
        <f>IF($N1045,_xll.BDH($K1045,T$931,$M1045),"[DISABLED]")</f>
        <v>[DISABLED]</v>
      </c>
      <c r="V1045" s="106" t="s">
        <v>9589</v>
      </c>
      <c r="W1045" s="107" t="s">
        <v>1055</v>
      </c>
      <c r="X1045" s="108">
        <v>42276</v>
      </c>
      <c r="Y1045" s="107" t="b">
        <v>0</v>
      </c>
      <c r="Z1045" s="107" t="s">
        <v>5237</v>
      </c>
      <c r="AA1045" s="107" t="s">
        <v>5237</v>
      </c>
      <c r="AB1045" s="107" t="s">
        <v>5237</v>
      </c>
      <c r="AC1045" s="107" t="s">
        <v>5237</v>
      </c>
      <c r="AD1045" s="107" t="s">
        <v>5237</v>
      </c>
      <c r="AE1045" s="107" t="s">
        <v>5237</v>
      </c>
    </row>
    <row r="1046" spans="2:31" outlineLevel="1">
      <c r="B1046" s="24" t="s">
        <v>5234</v>
      </c>
      <c r="C1046" s="24" t="s">
        <v>2</v>
      </c>
      <c r="D1046" s="24" t="s">
        <v>62</v>
      </c>
      <c r="E1046" s="24" t="s">
        <v>156</v>
      </c>
      <c r="F1046" s="24" t="s">
        <v>152</v>
      </c>
      <c r="G1046" s="24">
        <v>0</v>
      </c>
      <c r="H1046" s="24" t="s">
        <v>2796</v>
      </c>
      <c r="I1046" s="24" t="s">
        <v>3571</v>
      </c>
      <c r="J1046" s="24" t="s">
        <v>73</v>
      </c>
      <c r="K1046" s="72" t="str">
        <f t="shared" si="36"/>
        <v>USSN048 ICPL Curncy</v>
      </c>
      <c r="L1046" s="25" t="str">
        <f t="shared" si="37"/>
        <v>ICPL</v>
      </c>
      <c r="M1046" s="26">
        <f t="shared" ca="1" si="37"/>
        <v>42276</v>
      </c>
      <c r="N1046" s="25" t="b">
        <f t="shared" si="37"/>
        <v>0</v>
      </c>
      <c r="O1046" s="84" t="str">
        <f>IF($N1046,_xll.BDP($K1046,O$931),"[DISABLED]")</f>
        <v>[DISABLED]</v>
      </c>
      <c r="P1046" s="84" t="str">
        <f>IF($N1046,_xll.BDP($K1046,P$931),"[DISABLED]")</f>
        <v>[DISABLED]</v>
      </c>
      <c r="Q1046" s="84" t="str">
        <f>IF($N1046,_xll.BDP($K1046,Q$931),"[DISABLED]")</f>
        <v>[DISABLED]</v>
      </c>
      <c r="R1046" s="84" t="str">
        <f>IF($N1046,_xll.BDH($K1046,R$931,$M1046),"[DISABLED]")</f>
        <v>[DISABLED]</v>
      </c>
      <c r="S1046" s="84" t="str">
        <f>IF($N1046,_xll.BDH($K1046,S$931,$M1046),"[DISABLED]")</f>
        <v>[DISABLED]</v>
      </c>
      <c r="T1046" s="84" t="str">
        <f>IF($N1046,_xll.BDH($K1046,T$931,$M1046),"[DISABLED]")</f>
        <v>[DISABLED]</v>
      </c>
      <c r="V1046" s="106" t="s">
        <v>9590</v>
      </c>
      <c r="W1046" s="107" t="s">
        <v>1055</v>
      </c>
      <c r="X1046" s="108">
        <v>42276</v>
      </c>
      <c r="Y1046" s="107" t="b">
        <v>0</v>
      </c>
      <c r="Z1046" s="107" t="s">
        <v>5237</v>
      </c>
      <c r="AA1046" s="107" t="s">
        <v>5237</v>
      </c>
      <c r="AB1046" s="107" t="s">
        <v>5237</v>
      </c>
      <c r="AC1046" s="107" t="s">
        <v>5237</v>
      </c>
      <c r="AD1046" s="107" t="s">
        <v>5237</v>
      </c>
      <c r="AE1046" s="107" t="s">
        <v>5237</v>
      </c>
    </row>
    <row r="1047" spans="2:31" outlineLevel="1">
      <c r="B1047" s="24" t="s">
        <v>5234</v>
      </c>
      <c r="C1047" s="24" t="s">
        <v>2</v>
      </c>
      <c r="D1047" s="24" t="s">
        <v>62</v>
      </c>
      <c r="E1047" s="24" t="s">
        <v>156</v>
      </c>
      <c r="F1047" s="24" t="s">
        <v>44</v>
      </c>
      <c r="G1047" s="24">
        <v>0</v>
      </c>
      <c r="H1047" s="24" t="s">
        <v>2796</v>
      </c>
      <c r="I1047" s="24" t="s">
        <v>3572</v>
      </c>
      <c r="J1047" s="24" t="s">
        <v>73</v>
      </c>
      <c r="K1047" s="72" t="str">
        <f t="shared" si="36"/>
        <v>USSN058 ICPL Curncy</v>
      </c>
      <c r="L1047" s="25" t="str">
        <f t="shared" si="37"/>
        <v>ICPL</v>
      </c>
      <c r="M1047" s="26">
        <f t="shared" ca="1" si="37"/>
        <v>42276</v>
      </c>
      <c r="N1047" s="25" t="b">
        <f t="shared" si="37"/>
        <v>0</v>
      </c>
      <c r="O1047" s="84" t="str">
        <f>IF($N1047,_xll.BDP($K1047,O$931),"[DISABLED]")</f>
        <v>[DISABLED]</v>
      </c>
      <c r="P1047" s="84" t="str">
        <f>IF($N1047,_xll.BDP($K1047,P$931),"[DISABLED]")</f>
        <v>[DISABLED]</v>
      </c>
      <c r="Q1047" s="84" t="str">
        <f>IF($N1047,_xll.BDP($K1047,Q$931),"[DISABLED]")</f>
        <v>[DISABLED]</v>
      </c>
      <c r="R1047" s="84" t="str">
        <f>IF($N1047,_xll.BDH($K1047,R$931,$M1047),"[DISABLED]")</f>
        <v>[DISABLED]</v>
      </c>
      <c r="S1047" s="84" t="str">
        <f>IF($N1047,_xll.BDH($K1047,S$931,$M1047),"[DISABLED]")</f>
        <v>[DISABLED]</v>
      </c>
      <c r="T1047" s="84" t="str">
        <f>IF($N1047,_xll.BDH($K1047,T$931,$M1047),"[DISABLED]")</f>
        <v>[DISABLED]</v>
      </c>
      <c r="V1047" s="106" t="s">
        <v>9591</v>
      </c>
      <c r="W1047" s="107" t="s">
        <v>1055</v>
      </c>
      <c r="X1047" s="108">
        <v>42276</v>
      </c>
      <c r="Y1047" s="107" t="b">
        <v>0</v>
      </c>
      <c r="Z1047" s="107" t="s">
        <v>5237</v>
      </c>
      <c r="AA1047" s="107" t="s">
        <v>5237</v>
      </c>
      <c r="AB1047" s="107" t="s">
        <v>5237</v>
      </c>
      <c r="AC1047" s="107" t="s">
        <v>5237</v>
      </c>
      <c r="AD1047" s="107" t="s">
        <v>5237</v>
      </c>
      <c r="AE1047" s="107" t="s">
        <v>5237</v>
      </c>
    </row>
    <row r="1048" spans="2:31" outlineLevel="1">
      <c r="B1048" s="24" t="s">
        <v>5234</v>
      </c>
      <c r="C1048" s="24" t="s">
        <v>2</v>
      </c>
      <c r="D1048" s="24" t="s">
        <v>62</v>
      </c>
      <c r="E1048" s="24" t="s">
        <v>156</v>
      </c>
      <c r="F1048" s="24" t="s">
        <v>45</v>
      </c>
      <c r="G1048" s="24">
        <v>0</v>
      </c>
      <c r="H1048" s="24" t="s">
        <v>2796</v>
      </c>
      <c r="I1048" s="24" t="s">
        <v>3573</v>
      </c>
      <c r="J1048" s="24" t="s">
        <v>73</v>
      </c>
      <c r="K1048" s="72" t="str">
        <f t="shared" si="36"/>
        <v>USSN078 ICPL Curncy</v>
      </c>
      <c r="L1048" s="25" t="str">
        <f t="shared" si="37"/>
        <v>ICPL</v>
      </c>
      <c r="M1048" s="26">
        <f t="shared" ca="1" si="37"/>
        <v>42276</v>
      </c>
      <c r="N1048" s="25" t="b">
        <f t="shared" si="37"/>
        <v>0</v>
      </c>
      <c r="O1048" s="84" t="str">
        <f>IF($N1048,_xll.BDP($K1048,O$931),"[DISABLED]")</f>
        <v>[DISABLED]</v>
      </c>
      <c r="P1048" s="84" t="str">
        <f>IF($N1048,_xll.BDP($K1048,P$931),"[DISABLED]")</f>
        <v>[DISABLED]</v>
      </c>
      <c r="Q1048" s="84" t="str">
        <f>IF($N1048,_xll.BDP($K1048,Q$931),"[DISABLED]")</f>
        <v>[DISABLED]</v>
      </c>
      <c r="R1048" s="84" t="str">
        <f>IF($N1048,_xll.BDH($K1048,R$931,$M1048),"[DISABLED]")</f>
        <v>[DISABLED]</v>
      </c>
      <c r="S1048" s="84" t="str">
        <f>IF($N1048,_xll.BDH($K1048,S$931,$M1048),"[DISABLED]")</f>
        <v>[DISABLED]</v>
      </c>
      <c r="T1048" s="84" t="str">
        <f>IF($N1048,_xll.BDH($K1048,T$931,$M1048),"[DISABLED]")</f>
        <v>[DISABLED]</v>
      </c>
      <c r="V1048" s="106" t="s">
        <v>9592</v>
      </c>
      <c r="W1048" s="107" t="s">
        <v>1055</v>
      </c>
      <c r="X1048" s="108">
        <v>42276</v>
      </c>
      <c r="Y1048" s="107" t="b">
        <v>0</v>
      </c>
      <c r="Z1048" s="107" t="s">
        <v>5237</v>
      </c>
      <c r="AA1048" s="107" t="s">
        <v>5237</v>
      </c>
      <c r="AB1048" s="107" t="s">
        <v>5237</v>
      </c>
      <c r="AC1048" s="107" t="s">
        <v>5237</v>
      </c>
      <c r="AD1048" s="107" t="s">
        <v>5237</v>
      </c>
      <c r="AE1048" s="107" t="s">
        <v>5237</v>
      </c>
    </row>
    <row r="1049" spans="2:31" outlineLevel="1">
      <c r="B1049" s="24" t="s">
        <v>5234</v>
      </c>
      <c r="C1049" s="24" t="s">
        <v>2</v>
      </c>
      <c r="D1049" s="24" t="s">
        <v>62</v>
      </c>
      <c r="E1049" s="24" t="s">
        <v>156</v>
      </c>
      <c r="F1049" s="24" t="s">
        <v>46</v>
      </c>
      <c r="G1049" s="24">
        <v>0</v>
      </c>
      <c r="H1049" s="24" t="s">
        <v>2796</v>
      </c>
      <c r="I1049" s="24" t="s">
        <v>3574</v>
      </c>
      <c r="J1049" s="24" t="s">
        <v>73</v>
      </c>
      <c r="K1049" s="72" t="str">
        <f t="shared" si="36"/>
        <v>USSN108 ICPL Curncy</v>
      </c>
      <c r="L1049" s="25" t="str">
        <f t="shared" si="37"/>
        <v>ICPL</v>
      </c>
      <c r="M1049" s="26">
        <f t="shared" ca="1" si="37"/>
        <v>42276</v>
      </c>
      <c r="N1049" s="25" t="b">
        <f t="shared" si="37"/>
        <v>0</v>
      </c>
      <c r="O1049" s="84" t="str">
        <f>IF($N1049,_xll.BDP($K1049,O$931),"[DISABLED]")</f>
        <v>[DISABLED]</v>
      </c>
      <c r="P1049" s="84" t="str">
        <f>IF($N1049,_xll.BDP($K1049,P$931),"[DISABLED]")</f>
        <v>[DISABLED]</v>
      </c>
      <c r="Q1049" s="84" t="str">
        <f>IF($N1049,_xll.BDP($K1049,Q$931),"[DISABLED]")</f>
        <v>[DISABLED]</v>
      </c>
      <c r="R1049" s="84" t="str">
        <f>IF($N1049,_xll.BDH($K1049,R$931,$M1049),"[DISABLED]")</f>
        <v>[DISABLED]</v>
      </c>
      <c r="S1049" s="84" t="str">
        <f>IF($N1049,_xll.BDH($K1049,S$931,$M1049),"[DISABLED]")</f>
        <v>[DISABLED]</v>
      </c>
      <c r="T1049" s="84" t="str">
        <f>IF($N1049,_xll.BDH($K1049,T$931,$M1049),"[DISABLED]")</f>
        <v>[DISABLED]</v>
      </c>
      <c r="V1049" s="106" t="s">
        <v>9593</v>
      </c>
      <c r="W1049" s="107" t="s">
        <v>1055</v>
      </c>
      <c r="X1049" s="108">
        <v>42276</v>
      </c>
      <c r="Y1049" s="107" t="b">
        <v>0</v>
      </c>
      <c r="Z1049" s="107" t="s">
        <v>5237</v>
      </c>
      <c r="AA1049" s="107" t="s">
        <v>5237</v>
      </c>
      <c r="AB1049" s="107" t="s">
        <v>5237</v>
      </c>
      <c r="AC1049" s="107" t="s">
        <v>5237</v>
      </c>
      <c r="AD1049" s="107" t="s">
        <v>5237</v>
      </c>
      <c r="AE1049" s="107" t="s">
        <v>5237</v>
      </c>
    </row>
    <row r="1050" spans="2:31" outlineLevel="1">
      <c r="B1050" s="24" t="s">
        <v>5234</v>
      </c>
      <c r="C1050" s="24" t="s">
        <v>2</v>
      </c>
      <c r="D1050" s="24" t="s">
        <v>62</v>
      </c>
      <c r="E1050" s="24" t="s">
        <v>156</v>
      </c>
      <c r="F1050" s="24" t="s">
        <v>47</v>
      </c>
      <c r="G1050" s="24">
        <v>0</v>
      </c>
      <c r="H1050" s="24" t="s">
        <v>2796</v>
      </c>
      <c r="I1050" s="24" t="s">
        <v>3575</v>
      </c>
      <c r="J1050" s="24" t="s">
        <v>73</v>
      </c>
      <c r="K1050" s="72" t="str">
        <f t="shared" si="36"/>
        <v>USSN158 ICPL Curncy</v>
      </c>
      <c r="L1050" s="25" t="str">
        <f t="shared" si="37"/>
        <v>ICPL</v>
      </c>
      <c r="M1050" s="26">
        <f t="shared" ca="1" si="37"/>
        <v>42276</v>
      </c>
      <c r="N1050" s="25" t="b">
        <f t="shared" si="37"/>
        <v>0</v>
      </c>
      <c r="O1050" s="84" t="str">
        <f>IF($N1050,_xll.BDP($K1050,O$931),"[DISABLED]")</f>
        <v>[DISABLED]</v>
      </c>
      <c r="P1050" s="84" t="str">
        <f>IF($N1050,_xll.BDP($K1050,P$931),"[DISABLED]")</f>
        <v>[DISABLED]</v>
      </c>
      <c r="Q1050" s="84" t="str">
        <f>IF($N1050,_xll.BDP($K1050,Q$931),"[DISABLED]")</f>
        <v>[DISABLED]</v>
      </c>
      <c r="R1050" s="84" t="str">
        <f>IF($N1050,_xll.BDH($K1050,R$931,$M1050),"[DISABLED]")</f>
        <v>[DISABLED]</v>
      </c>
      <c r="S1050" s="84" t="str">
        <f>IF($N1050,_xll.BDH($K1050,S$931,$M1050),"[DISABLED]")</f>
        <v>[DISABLED]</v>
      </c>
      <c r="T1050" s="84" t="str">
        <f>IF($N1050,_xll.BDH($K1050,T$931,$M1050),"[DISABLED]")</f>
        <v>[DISABLED]</v>
      </c>
      <c r="V1050" s="106" t="s">
        <v>9594</v>
      </c>
      <c r="W1050" s="107" t="s">
        <v>1055</v>
      </c>
      <c r="X1050" s="108">
        <v>42276</v>
      </c>
      <c r="Y1050" s="107" t="b">
        <v>0</v>
      </c>
      <c r="Z1050" s="107" t="s">
        <v>5237</v>
      </c>
      <c r="AA1050" s="107" t="s">
        <v>5237</v>
      </c>
      <c r="AB1050" s="107" t="s">
        <v>5237</v>
      </c>
      <c r="AC1050" s="107" t="s">
        <v>5237</v>
      </c>
      <c r="AD1050" s="107" t="s">
        <v>5237</v>
      </c>
      <c r="AE1050" s="107" t="s">
        <v>5237</v>
      </c>
    </row>
    <row r="1051" spans="2:31" outlineLevel="1">
      <c r="B1051" s="24" t="s">
        <v>5234</v>
      </c>
      <c r="C1051" s="24" t="s">
        <v>2</v>
      </c>
      <c r="D1051" s="24" t="s">
        <v>62</v>
      </c>
      <c r="E1051" s="24" t="s">
        <v>156</v>
      </c>
      <c r="F1051" s="24" t="s">
        <v>48</v>
      </c>
      <c r="G1051" s="24">
        <v>0</v>
      </c>
      <c r="H1051" s="24" t="s">
        <v>2796</v>
      </c>
      <c r="I1051" s="24" t="s">
        <v>3576</v>
      </c>
      <c r="J1051" s="24" t="s">
        <v>73</v>
      </c>
      <c r="K1051" s="72" t="str">
        <f t="shared" si="36"/>
        <v>USSN208 ICPL Curncy</v>
      </c>
      <c r="L1051" s="25" t="str">
        <f t="shared" si="37"/>
        <v>ICPL</v>
      </c>
      <c r="M1051" s="26">
        <f t="shared" ca="1" si="37"/>
        <v>42276</v>
      </c>
      <c r="N1051" s="25" t="b">
        <f t="shared" si="37"/>
        <v>0</v>
      </c>
      <c r="O1051" s="84" t="str">
        <f>IF($N1051,_xll.BDP($K1051,O$931),"[DISABLED]")</f>
        <v>[DISABLED]</v>
      </c>
      <c r="P1051" s="84" t="str">
        <f>IF($N1051,_xll.BDP($K1051,P$931),"[DISABLED]")</f>
        <v>[DISABLED]</v>
      </c>
      <c r="Q1051" s="84" t="str">
        <f>IF($N1051,_xll.BDP($K1051,Q$931),"[DISABLED]")</f>
        <v>[DISABLED]</v>
      </c>
      <c r="R1051" s="84" t="str">
        <f>IF($N1051,_xll.BDH($K1051,R$931,$M1051),"[DISABLED]")</f>
        <v>[DISABLED]</v>
      </c>
      <c r="S1051" s="84" t="str">
        <f>IF($N1051,_xll.BDH($K1051,S$931,$M1051),"[DISABLED]")</f>
        <v>[DISABLED]</v>
      </c>
      <c r="T1051" s="84" t="str">
        <f>IF($N1051,_xll.BDH($K1051,T$931,$M1051),"[DISABLED]")</f>
        <v>[DISABLED]</v>
      </c>
      <c r="V1051" s="106" t="s">
        <v>9595</v>
      </c>
      <c r="W1051" s="107" t="s">
        <v>1055</v>
      </c>
      <c r="X1051" s="108">
        <v>42276</v>
      </c>
      <c r="Y1051" s="107" t="b">
        <v>0</v>
      </c>
      <c r="Z1051" s="107" t="s">
        <v>5237</v>
      </c>
      <c r="AA1051" s="107" t="s">
        <v>5237</v>
      </c>
      <c r="AB1051" s="107" t="s">
        <v>5237</v>
      </c>
      <c r="AC1051" s="107" t="s">
        <v>5237</v>
      </c>
      <c r="AD1051" s="107" t="s">
        <v>5237</v>
      </c>
      <c r="AE1051" s="107" t="s">
        <v>5237</v>
      </c>
    </row>
    <row r="1052" spans="2:31" outlineLevel="1">
      <c r="B1052" s="24" t="s">
        <v>5234</v>
      </c>
      <c r="C1052" s="24" t="s">
        <v>2</v>
      </c>
      <c r="D1052" s="24" t="s">
        <v>62</v>
      </c>
      <c r="E1052" s="24" t="s">
        <v>157</v>
      </c>
      <c r="F1052" s="24" t="s">
        <v>209</v>
      </c>
      <c r="G1052" s="24">
        <v>0</v>
      </c>
      <c r="H1052" s="24" t="s">
        <v>2796</v>
      </c>
      <c r="I1052" s="24" t="s">
        <v>3577</v>
      </c>
      <c r="J1052" s="24" t="s">
        <v>73</v>
      </c>
      <c r="K1052" s="72" t="str">
        <f t="shared" si="36"/>
        <v>USSN0A9 ICPL Curncy</v>
      </c>
      <c r="L1052" s="25" t="str">
        <f t="shared" si="37"/>
        <v>ICPL</v>
      </c>
      <c r="M1052" s="26">
        <f t="shared" ca="1" si="37"/>
        <v>42276</v>
      </c>
      <c r="N1052" s="25" t="b">
        <f t="shared" si="37"/>
        <v>0</v>
      </c>
      <c r="O1052" s="84" t="str">
        <f>IF($N1052,_xll.BDP($K1052,O$931),"[DISABLED]")</f>
        <v>[DISABLED]</v>
      </c>
      <c r="P1052" s="84" t="str">
        <f>IF($N1052,_xll.BDP($K1052,P$931),"[DISABLED]")</f>
        <v>[DISABLED]</v>
      </c>
      <c r="Q1052" s="84" t="str">
        <f>IF($N1052,_xll.BDP($K1052,Q$931),"[DISABLED]")</f>
        <v>[DISABLED]</v>
      </c>
      <c r="R1052" s="84" t="str">
        <f>IF($N1052,_xll.BDH($K1052,R$931,$M1052),"[DISABLED]")</f>
        <v>[DISABLED]</v>
      </c>
      <c r="S1052" s="84" t="str">
        <f>IF($N1052,_xll.BDH($K1052,S$931,$M1052),"[DISABLED]")</f>
        <v>[DISABLED]</v>
      </c>
      <c r="T1052" s="84" t="str">
        <f>IF($N1052,_xll.BDH($K1052,T$931,$M1052),"[DISABLED]")</f>
        <v>[DISABLED]</v>
      </c>
      <c r="V1052" s="106" t="s">
        <v>9596</v>
      </c>
      <c r="W1052" s="107" t="s">
        <v>1055</v>
      </c>
      <c r="X1052" s="108">
        <v>42276</v>
      </c>
      <c r="Y1052" s="107" t="b">
        <v>0</v>
      </c>
      <c r="Z1052" s="107" t="s">
        <v>5237</v>
      </c>
      <c r="AA1052" s="107" t="s">
        <v>5237</v>
      </c>
      <c r="AB1052" s="107" t="s">
        <v>5237</v>
      </c>
      <c r="AC1052" s="107" t="s">
        <v>5237</v>
      </c>
      <c r="AD1052" s="107" t="s">
        <v>5237</v>
      </c>
      <c r="AE1052" s="107" t="s">
        <v>5237</v>
      </c>
    </row>
    <row r="1053" spans="2:31" outlineLevel="1">
      <c r="B1053" s="24" t="s">
        <v>5234</v>
      </c>
      <c r="C1053" s="24" t="s">
        <v>2</v>
      </c>
      <c r="D1053" s="24" t="s">
        <v>62</v>
      </c>
      <c r="E1053" s="24" t="s">
        <v>157</v>
      </c>
      <c r="F1053" s="24" t="s">
        <v>210</v>
      </c>
      <c r="G1053" s="24">
        <v>0</v>
      </c>
      <c r="H1053" s="24" t="s">
        <v>2796</v>
      </c>
      <c r="I1053" s="24" t="s">
        <v>3578</v>
      </c>
      <c r="J1053" s="24" t="s">
        <v>73</v>
      </c>
      <c r="K1053" s="72" t="str">
        <f t="shared" si="36"/>
        <v>USSN0B9 ICPL Curncy</v>
      </c>
      <c r="L1053" s="25" t="str">
        <f t="shared" si="37"/>
        <v>ICPL</v>
      </c>
      <c r="M1053" s="26">
        <f t="shared" ca="1" si="37"/>
        <v>42276</v>
      </c>
      <c r="N1053" s="25" t="b">
        <f t="shared" si="37"/>
        <v>0</v>
      </c>
      <c r="O1053" s="84" t="str">
        <f>IF($N1053,_xll.BDP($K1053,O$931),"[DISABLED]")</f>
        <v>[DISABLED]</v>
      </c>
      <c r="P1053" s="84" t="str">
        <f>IF($N1053,_xll.BDP($K1053,P$931),"[DISABLED]")</f>
        <v>[DISABLED]</v>
      </c>
      <c r="Q1053" s="84" t="str">
        <f>IF($N1053,_xll.BDP($K1053,Q$931),"[DISABLED]")</f>
        <v>[DISABLED]</v>
      </c>
      <c r="R1053" s="84" t="str">
        <f>IF($N1053,_xll.BDH($K1053,R$931,$M1053),"[DISABLED]")</f>
        <v>[DISABLED]</v>
      </c>
      <c r="S1053" s="84" t="str">
        <f>IF($N1053,_xll.BDH($K1053,S$931,$M1053),"[DISABLED]")</f>
        <v>[DISABLED]</v>
      </c>
      <c r="T1053" s="84" t="str">
        <f>IF($N1053,_xll.BDH($K1053,T$931,$M1053),"[DISABLED]")</f>
        <v>[DISABLED]</v>
      </c>
      <c r="V1053" s="106" t="s">
        <v>9597</v>
      </c>
      <c r="W1053" s="107" t="s">
        <v>1055</v>
      </c>
      <c r="X1053" s="108">
        <v>42276</v>
      </c>
      <c r="Y1053" s="107" t="b">
        <v>0</v>
      </c>
      <c r="Z1053" s="107" t="s">
        <v>5237</v>
      </c>
      <c r="AA1053" s="107" t="s">
        <v>5237</v>
      </c>
      <c r="AB1053" s="107" t="s">
        <v>5237</v>
      </c>
      <c r="AC1053" s="107" t="s">
        <v>5237</v>
      </c>
      <c r="AD1053" s="107" t="s">
        <v>5237</v>
      </c>
      <c r="AE1053" s="107" t="s">
        <v>5237</v>
      </c>
    </row>
    <row r="1054" spans="2:31" outlineLevel="1">
      <c r="B1054" s="24" t="s">
        <v>5234</v>
      </c>
      <c r="C1054" s="24" t="s">
        <v>2</v>
      </c>
      <c r="D1054" s="24" t="s">
        <v>62</v>
      </c>
      <c r="E1054" s="24" t="s">
        <v>157</v>
      </c>
      <c r="F1054" s="24" t="s">
        <v>54</v>
      </c>
      <c r="G1054" s="24">
        <v>0</v>
      </c>
      <c r="H1054" s="24" t="s">
        <v>2796</v>
      </c>
      <c r="I1054" s="24" t="s">
        <v>3579</v>
      </c>
      <c r="J1054" s="24" t="s">
        <v>73</v>
      </c>
      <c r="K1054" s="72" t="str">
        <f t="shared" si="36"/>
        <v>USSN0C9 ICPL Curncy</v>
      </c>
      <c r="L1054" s="25" t="str">
        <f t="shared" si="37"/>
        <v>ICPL</v>
      </c>
      <c r="M1054" s="26">
        <f t="shared" ca="1" si="37"/>
        <v>42276</v>
      </c>
      <c r="N1054" s="25" t="b">
        <f t="shared" si="37"/>
        <v>0</v>
      </c>
      <c r="O1054" s="84" t="str">
        <f>IF($N1054,_xll.BDP($K1054,O$931),"[DISABLED]")</f>
        <v>[DISABLED]</v>
      </c>
      <c r="P1054" s="84" t="str">
        <f>IF($N1054,_xll.BDP($K1054,P$931),"[DISABLED]")</f>
        <v>[DISABLED]</v>
      </c>
      <c r="Q1054" s="84" t="str">
        <f>IF($N1054,_xll.BDP($K1054,Q$931),"[DISABLED]")</f>
        <v>[DISABLED]</v>
      </c>
      <c r="R1054" s="84" t="str">
        <f>IF($N1054,_xll.BDH($K1054,R$931,$M1054),"[DISABLED]")</f>
        <v>[DISABLED]</v>
      </c>
      <c r="S1054" s="84" t="str">
        <f>IF($N1054,_xll.BDH($K1054,S$931,$M1054),"[DISABLED]")</f>
        <v>[DISABLED]</v>
      </c>
      <c r="T1054" s="84" t="str">
        <f>IF($N1054,_xll.BDH($K1054,T$931,$M1054),"[DISABLED]")</f>
        <v>[DISABLED]</v>
      </c>
      <c r="V1054" s="106" t="s">
        <v>9598</v>
      </c>
      <c r="W1054" s="107" t="s">
        <v>1055</v>
      </c>
      <c r="X1054" s="108">
        <v>42276</v>
      </c>
      <c r="Y1054" s="107" t="b">
        <v>0</v>
      </c>
      <c r="Z1054" s="107" t="s">
        <v>5237</v>
      </c>
      <c r="AA1054" s="107" t="s">
        <v>5237</v>
      </c>
      <c r="AB1054" s="107" t="s">
        <v>5237</v>
      </c>
      <c r="AC1054" s="107" t="s">
        <v>5237</v>
      </c>
      <c r="AD1054" s="107" t="s">
        <v>5237</v>
      </c>
      <c r="AE1054" s="107" t="s">
        <v>5237</v>
      </c>
    </row>
    <row r="1055" spans="2:31" outlineLevel="1">
      <c r="B1055" s="24" t="s">
        <v>5234</v>
      </c>
      <c r="C1055" s="24" t="s">
        <v>2</v>
      </c>
      <c r="D1055" s="24" t="s">
        <v>62</v>
      </c>
      <c r="E1055" s="24" t="s">
        <v>157</v>
      </c>
      <c r="F1055" s="24" t="s">
        <v>58</v>
      </c>
      <c r="G1055" s="24">
        <v>0</v>
      </c>
      <c r="H1055" s="24" t="s">
        <v>2796</v>
      </c>
      <c r="I1055" s="24" t="s">
        <v>3580</v>
      </c>
      <c r="J1055" s="24" t="s">
        <v>73</v>
      </c>
      <c r="K1055" s="72" t="str">
        <f t="shared" si="36"/>
        <v>USSN0F9 ICPL Curncy</v>
      </c>
      <c r="L1055" s="25" t="str">
        <f t="shared" si="37"/>
        <v>ICPL</v>
      </c>
      <c r="M1055" s="26">
        <f t="shared" ca="1" si="37"/>
        <v>42276</v>
      </c>
      <c r="N1055" s="25" t="b">
        <f t="shared" si="37"/>
        <v>0</v>
      </c>
      <c r="O1055" s="84" t="str">
        <f>IF($N1055,_xll.BDP($K1055,O$931),"[DISABLED]")</f>
        <v>[DISABLED]</v>
      </c>
      <c r="P1055" s="84" t="str">
        <f>IF($N1055,_xll.BDP($K1055,P$931),"[DISABLED]")</f>
        <v>[DISABLED]</v>
      </c>
      <c r="Q1055" s="84" t="str">
        <f>IF($N1055,_xll.BDP($K1055,Q$931),"[DISABLED]")</f>
        <v>[DISABLED]</v>
      </c>
      <c r="R1055" s="84" t="str">
        <f>IF($N1055,_xll.BDH($K1055,R$931,$M1055),"[DISABLED]")</f>
        <v>[DISABLED]</v>
      </c>
      <c r="S1055" s="84" t="str">
        <f>IF($N1055,_xll.BDH($K1055,S$931,$M1055),"[DISABLED]")</f>
        <v>[DISABLED]</v>
      </c>
      <c r="T1055" s="84" t="str">
        <f>IF($N1055,_xll.BDH($K1055,T$931,$M1055),"[DISABLED]")</f>
        <v>[DISABLED]</v>
      </c>
      <c r="V1055" s="106" t="s">
        <v>9599</v>
      </c>
      <c r="W1055" s="107" t="s">
        <v>1055</v>
      </c>
      <c r="X1055" s="108">
        <v>42276</v>
      </c>
      <c r="Y1055" s="107" t="b">
        <v>0</v>
      </c>
      <c r="Z1055" s="107" t="s">
        <v>5237</v>
      </c>
      <c r="AA1055" s="107" t="s">
        <v>5237</v>
      </c>
      <c r="AB1055" s="107" t="s">
        <v>5237</v>
      </c>
      <c r="AC1055" s="107" t="s">
        <v>5237</v>
      </c>
      <c r="AD1055" s="107" t="s">
        <v>5237</v>
      </c>
      <c r="AE1055" s="107" t="s">
        <v>5237</v>
      </c>
    </row>
    <row r="1056" spans="2:31" outlineLevel="1">
      <c r="B1056" s="24" t="s">
        <v>5234</v>
      </c>
      <c r="C1056" s="24" t="s">
        <v>2</v>
      </c>
      <c r="D1056" s="24" t="s">
        <v>62</v>
      </c>
      <c r="E1056" s="24" t="s">
        <v>157</v>
      </c>
      <c r="F1056" s="24" t="s">
        <v>71</v>
      </c>
      <c r="G1056" s="24">
        <v>0</v>
      </c>
      <c r="H1056" s="24" t="s">
        <v>2796</v>
      </c>
      <c r="I1056" s="24" t="s">
        <v>3581</v>
      </c>
      <c r="J1056" s="24" t="s">
        <v>73</v>
      </c>
      <c r="K1056" s="72" t="str">
        <f t="shared" si="36"/>
        <v>USSN0I9 ICPL Curncy</v>
      </c>
      <c r="L1056" s="25" t="str">
        <f t="shared" si="37"/>
        <v>ICPL</v>
      </c>
      <c r="M1056" s="26">
        <f t="shared" ca="1" si="37"/>
        <v>42276</v>
      </c>
      <c r="N1056" s="25" t="b">
        <f t="shared" si="37"/>
        <v>0</v>
      </c>
      <c r="O1056" s="84" t="str">
        <f>IF($N1056,_xll.BDP($K1056,O$931),"[DISABLED]")</f>
        <v>[DISABLED]</v>
      </c>
      <c r="P1056" s="84" t="str">
        <f>IF($N1056,_xll.BDP($K1056,P$931),"[DISABLED]")</f>
        <v>[DISABLED]</v>
      </c>
      <c r="Q1056" s="84" t="str">
        <f>IF($N1056,_xll.BDP($K1056,Q$931),"[DISABLED]")</f>
        <v>[DISABLED]</v>
      </c>
      <c r="R1056" s="84" t="str">
        <f>IF($N1056,_xll.BDH($K1056,R$931,$M1056),"[DISABLED]")</f>
        <v>[DISABLED]</v>
      </c>
      <c r="S1056" s="84" t="str">
        <f>IF($N1056,_xll.BDH($K1056,S$931,$M1056),"[DISABLED]")</f>
        <v>[DISABLED]</v>
      </c>
      <c r="T1056" s="84" t="str">
        <f>IF($N1056,_xll.BDH($K1056,T$931,$M1056),"[DISABLED]")</f>
        <v>[DISABLED]</v>
      </c>
      <c r="V1056" s="106" t="s">
        <v>9600</v>
      </c>
      <c r="W1056" s="107" t="s">
        <v>1055</v>
      </c>
      <c r="X1056" s="108">
        <v>42276</v>
      </c>
      <c r="Y1056" s="107" t="b">
        <v>0</v>
      </c>
      <c r="Z1056" s="107" t="s">
        <v>5237</v>
      </c>
      <c r="AA1056" s="107" t="s">
        <v>5237</v>
      </c>
      <c r="AB1056" s="107" t="s">
        <v>5237</v>
      </c>
      <c r="AC1056" s="107" t="s">
        <v>5237</v>
      </c>
      <c r="AD1056" s="107" t="s">
        <v>5237</v>
      </c>
      <c r="AE1056" s="107" t="s">
        <v>5237</v>
      </c>
    </row>
    <row r="1057" spans="2:31" outlineLevel="1">
      <c r="B1057" s="24" t="s">
        <v>5234</v>
      </c>
      <c r="C1057" s="24" t="s">
        <v>2</v>
      </c>
      <c r="D1057" s="24" t="s">
        <v>62</v>
      </c>
      <c r="E1057" s="24" t="s">
        <v>157</v>
      </c>
      <c r="F1057" s="24" t="s">
        <v>41</v>
      </c>
      <c r="G1057" s="24">
        <v>0</v>
      </c>
      <c r="H1057" s="24" t="s">
        <v>2796</v>
      </c>
      <c r="I1057" s="24" t="s">
        <v>3582</v>
      </c>
      <c r="J1057" s="24" t="s">
        <v>73</v>
      </c>
      <c r="K1057" s="72" t="str">
        <f t="shared" si="36"/>
        <v>USSN019 ICPL Curncy</v>
      </c>
      <c r="L1057" s="25" t="str">
        <f t="shared" si="37"/>
        <v>ICPL</v>
      </c>
      <c r="M1057" s="26">
        <f t="shared" ca="1" si="37"/>
        <v>42276</v>
      </c>
      <c r="N1057" s="25" t="b">
        <f t="shared" si="37"/>
        <v>0</v>
      </c>
      <c r="O1057" s="84" t="str">
        <f>IF($N1057,_xll.BDP($K1057,O$931),"[DISABLED]")</f>
        <v>[DISABLED]</v>
      </c>
      <c r="P1057" s="84" t="str">
        <f>IF($N1057,_xll.BDP($K1057,P$931),"[DISABLED]")</f>
        <v>[DISABLED]</v>
      </c>
      <c r="Q1057" s="84" t="str">
        <f>IF($N1057,_xll.BDP($K1057,Q$931),"[DISABLED]")</f>
        <v>[DISABLED]</v>
      </c>
      <c r="R1057" s="84" t="str">
        <f>IF($N1057,_xll.BDH($K1057,R$931,$M1057),"[DISABLED]")</f>
        <v>[DISABLED]</v>
      </c>
      <c r="S1057" s="84" t="str">
        <f>IF($N1057,_xll.BDH($K1057,S$931,$M1057),"[DISABLED]")</f>
        <v>[DISABLED]</v>
      </c>
      <c r="T1057" s="84" t="str">
        <f>IF($N1057,_xll.BDH($K1057,T$931,$M1057),"[DISABLED]")</f>
        <v>[DISABLED]</v>
      </c>
      <c r="V1057" s="106" t="s">
        <v>9601</v>
      </c>
      <c r="W1057" s="107" t="s">
        <v>1055</v>
      </c>
      <c r="X1057" s="108">
        <v>42276</v>
      </c>
      <c r="Y1057" s="107" t="b">
        <v>0</v>
      </c>
      <c r="Z1057" s="107" t="s">
        <v>5237</v>
      </c>
      <c r="AA1057" s="107" t="s">
        <v>5237</v>
      </c>
      <c r="AB1057" s="107" t="s">
        <v>5237</v>
      </c>
      <c r="AC1057" s="107" t="s">
        <v>5237</v>
      </c>
      <c r="AD1057" s="107" t="s">
        <v>5237</v>
      </c>
      <c r="AE1057" s="107" t="s">
        <v>5237</v>
      </c>
    </row>
    <row r="1058" spans="2:31" outlineLevel="1">
      <c r="B1058" s="24" t="s">
        <v>5234</v>
      </c>
      <c r="C1058" s="24" t="s">
        <v>2</v>
      </c>
      <c r="D1058" s="24" t="s">
        <v>62</v>
      </c>
      <c r="E1058" s="24" t="s">
        <v>157</v>
      </c>
      <c r="F1058" s="24" t="s">
        <v>146</v>
      </c>
      <c r="G1058" s="24">
        <v>0</v>
      </c>
      <c r="H1058" s="24" t="s">
        <v>2796</v>
      </c>
      <c r="I1058" s="24" t="s">
        <v>3583</v>
      </c>
      <c r="J1058" s="24" t="s">
        <v>73</v>
      </c>
      <c r="K1058" s="72" t="str">
        <f t="shared" si="36"/>
        <v>USSN1F9 ICPL Curncy</v>
      </c>
      <c r="L1058" s="25" t="str">
        <f t="shared" si="37"/>
        <v>ICPL</v>
      </c>
      <c r="M1058" s="26">
        <f t="shared" ca="1" si="37"/>
        <v>42276</v>
      </c>
      <c r="N1058" s="25" t="b">
        <f t="shared" si="37"/>
        <v>0</v>
      </c>
      <c r="O1058" s="84" t="str">
        <f>IF($N1058,_xll.BDP($K1058,O$931),"[DISABLED]")</f>
        <v>[DISABLED]</v>
      </c>
      <c r="P1058" s="84" t="str">
        <f>IF($N1058,_xll.BDP($K1058,P$931),"[DISABLED]")</f>
        <v>[DISABLED]</v>
      </c>
      <c r="Q1058" s="84" t="str">
        <f>IF($N1058,_xll.BDP($K1058,Q$931),"[DISABLED]")</f>
        <v>[DISABLED]</v>
      </c>
      <c r="R1058" s="84" t="str">
        <f>IF($N1058,_xll.BDH($K1058,R$931,$M1058),"[DISABLED]")</f>
        <v>[DISABLED]</v>
      </c>
      <c r="S1058" s="84" t="str">
        <f>IF($N1058,_xll.BDH($K1058,S$931,$M1058),"[DISABLED]")</f>
        <v>[DISABLED]</v>
      </c>
      <c r="T1058" s="84" t="str">
        <f>IF($N1058,_xll.BDH($K1058,T$931,$M1058),"[DISABLED]")</f>
        <v>[DISABLED]</v>
      </c>
      <c r="V1058" s="106" t="s">
        <v>9602</v>
      </c>
      <c r="W1058" s="107" t="s">
        <v>1055</v>
      </c>
      <c r="X1058" s="108">
        <v>42276</v>
      </c>
      <c r="Y1058" s="107" t="b">
        <v>0</v>
      </c>
      <c r="Z1058" s="107" t="s">
        <v>5237</v>
      </c>
      <c r="AA1058" s="107" t="s">
        <v>5237</v>
      </c>
      <c r="AB1058" s="107" t="s">
        <v>5237</v>
      </c>
      <c r="AC1058" s="107" t="s">
        <v>5237</v>
      </c>
      <c r="AD1058" s="107" t="s">
        <v>5237</v>
      </c>
      <c r="AE1058" s="107" t="s">
        <v>5237</v>
      </c>
    </row>
    <row r="1059" spans="2:31" outlineLevel="1">
      <c r="B1059" s="24" t="s">
        <v>5234</v>
      </c>
      <c r="C1059" s="24" t="s">
        <v>2</v>
      </c>
      <c r="D1059" s="24" t="s">
        <v>62</v>
      </c>
      <c r="E1059" s="24" t="s">
        <v>157</v>
      </c>
      <c r="F1059" s="24" t="s">
        <v>42</v>
      </c>
      <c r="G1059" s="24">
        <v>0</v>
      </c>
      <c r="H1059" s="24" t="s">
        <v>2796</v>
      </c>
      <c r="I1059" s="24" t="s">
        <v>3584</v>
      </c>
      <c r="J1059" s="24" t="s">
        <v>73</v>
      </c>
      <c r="K1059" s="72" t="str">
        <f t="shared" si="36"/>
        <v>USSN029 ICPL Curncy</v>
      </c>
      <c r="L1059" s="25" t="str">
        <f t="shared" si="37"/>
        <v>ICPL</v>
      </c>
      <c r="M1059" s="26">
        <f t="shared" ca="1" si="37"/>
        <v>42276</v>
      </c>
      <c r="N1059" s="25" t="b">
        <f t="shared" si="37"/>
        <v>0</v>
      </c>
      <c r="O1059" s="84" t="str">
        <f>IF($N1059,_xll.BDP($K1059,O$931),"[DISABLED]")</f>
        <v>[DISABLED]</v>
      </c>
      <c r="P1059" s="84" t="str">
        <f>IF($N1059,_xll.BDP($K1059,P$931),"[DISABLED]")</f>
        <v>[DISABLED]</v>
      </c>
      <c r="Q1059" s="84" t="str">
        <f>IF($N1059,_xll.BDP($K1059,Q$931),"[DISABLED]")</f>
        <v>[DISABLED]</v>
      </c>
      <c r="R1059" s="84" t="str">
        <f>IF($N1059,_xll.BDH($K1059,R$931,$M1059),"[DISABLED]")</f>
        <v>[DISABLED]</v>
      </c>
      <c r="S1059" s="84" t="str">
        <f>IF($N1059,_xll.BDH($K1059,S$931,$M1059),"[DISABLED]")</f>
        <v>[DISABLED]</v>
      </c>
      <c r="T1059" s="84" t="str">
        <f>IF($N1059,_xll.BDH($K1059,T$931,$M1059),"[DISABLED]")</f>
        <v>[DISABLED]</v>
      </c>
      <c r="V1059" s="106" t="s">
        <v>9603</v>
      </c>
      <c r="W1059" s="107" t="s">
        <v>1055</v>
      </c>
      <c r="X1059" s="108">
        <v>42276</v>
      </c>
      <c r="Y1059" s="107" t="b">
        <v>0</v>
      </c>
      <c r="Z1059" s="107" t="s">
        <v>5237</v>
      </c>
      <c r="AA1059" s="107" t="s">
        <v>5237</v>
      </c>
      <c r="AB1059" s="107" t="s">
        <v>5237</v>
      </c>
      <c r="AC1059" s="107" t="s">
        <v>5237</v>
      </c>
      <c r="AD1059" s="107" t="s">
        <v>5237</v>
      </c>
      <c r="AE1059" s="107" t="s">
        <v>5237</v>
      </c>
    </row>
    <row r="1060" spans="2:31" outlineLevel="1">
      <c r="B1060" s="24" t="s">
        <v>5234</v>
      </c>
      <c r="C1060" s="24" t="s">
        <v>2</v>
      </c>
      <c r="D1060" s="24" t="s">
        <v>62</v>
      </c>
      <c r="E1060" s="24" t="s">
        <v>157</v>
      </c>
      <c r="F1060" s="24" t="s">
        <v>43</v>
      </c>
      <c r="G1060" s="24">
        <v>0</v>
      </c>
      <c r="H1060" s="24" t="s">
        <v>2796</v>
      </c>
      <c r="I1060" s="24" t="s">
        <v>3585</v>
      </c>
      <c r="J1060" s="24" t="s">
        <v>73</v>
      </c>
      <c r="K1060" s="72" t="str">
        <f t="shared" si="36"/>
        <v>USSN039 ICPL Curncy</v>
      </c>
      <c r="L1060" s="25" t="str">
        <f t="shared" si="37"/>
        <v>ICPL</v>
      </c>
      <c r="M1060" s="26">
        <f t="shared" ca="1" si="37"/>
        <v>42276</v>
      </c>
      <c r="N1060" s="25" t="b">
        <f t="shared" si="37"/>
        <v>0</v>
      </c>
      <c r="O1060" s="84" t="str">
        <f>IF($N1060,_xll.BDP($K1060,O$931),"[DISABLED]")</f>
        <v>[DISABLED]</v>
      </c>
      <c r="P1060" s="84" t="str">
        <f>IF($N1060,_xll.BDP($K1060,P$931),"[DISABLED]")</f>
        <v>[DISABLED]</v>
      </c>
      <c r="Q1060" s="84" t="str">
        <f>IF($N1060,_xll.BDP($K1060,Q$931),"[DISABLED]")</f>
        <v>[DISABLED]</v>
      </c>
      <c r="R1060" s="84" t="str">
        <f>IF($N1060,_xll.BDH($K1060,R$931,$M1060),"[DISABLED]")</f>
        <v>[DISABLED]</v>
      </c>
      <c r="S1060" s="84" t="str">
        <f>IF($N1060,_xll.BDH($K1060,S$931,$M1060),"[DISABLED]")</f>
        <v>[DISABLED]</v>
      </c>
      <c r="T1060" s="84" t="str">
        <f>IF($N1060,_xll.BDH($K1060,T$931,$M1060),"[DISABLED]")</f>
        <v>[DISABLED]</v>
      </c>
      <c r="V1060" s="106" t="s">
        <v>9604</v>
      </c>
      <c r="W1060" s="107" t="s">
        <v>1055</v>
      </c>
      <c r="X1060" s="108">
        <v>42276</v>
      </c>
      <c r="Y1060" s="107" t="b">
        <v>0</v>
      </c>
      <c r="Z1060" s="107" t="s">
        <v>5237</v>
      </c>
      <c r="AA1060" s="107" t="s">
        <v>5237</v>
      </c>
      <c r="AB1060" s="107" t="s">
        <v>5237</v>
      </c>
      <c r="AC1060" s="107" t="s">
        <v>5237</v>
      </c>
      <c r="AD1060" s="107" t="s">
        <v>5237</v>
      </c>
      <c r="AE1060" s="107" t="s">
        <v>5237</v>
      </c>
    </row>
    <row r="1061" spans="2:31" outlineLevel="1">
      <c r="B1061" s="24" t="s">
        <v>5234</v>
      </c>
      <c r="C1061" s="24" t="s">
        <v>2</v>
      </c>
      <c r="D1061" s="24" t="s">
        <v>62</v>
      </c>
      <c r="E1061" s="24" t="s">
        <v>157</v>
      </c>
      <c r="F1061" s="24" t="s">
        <v>152</v>
      </c>
      <c r="G1061" s="24">
        <v>0</v>
      </c>
      <c r="H1061" s="24" t="s">
        <v>2796</v>
      </c>
      <c r="I1061" s="24" t="s">
        <v>3586</v>
      </c>
      <c r="J1061" s="24" t="s">
        <v>73</v>
      </c>
      <c r="K1061" s="72" t="str">
        <f t="shared" ref="K1061:K1124" si="38">I1061&amp;" "&amp;L1061&amp;" "&amp;J1061</f>
        <v>USSN049 ICPL Curncy</v>
      </c>
      <c r="L1061" s="25" t="str">
        <f t="shared" ref="L1061:N1124" si="39">L$931</f>
        <v>ICPL</v>
      </c>
      <c r="M1061" s="26">
        <f t="shared" ca="1" si="39"/>
        <v>42276</v>
      </c>
      <c r="N1061" s="25" t="b">
        <f t="shared" si="39"/>
        <v>0</v>
      </c>
      <c r="O1061" s="84" t="str">
        <f>IF($N1061,_xll.BDP($K1061,O$931),"[DISABLED]")</f>
        <v>[DISABLED]</v>
      </c>
      <c r="P1061" s="84" t="str">
        <f>IF($N1061,_xll.BDP($K1061,P$931),"[DISABLED]")</f>
        <v>[DISABLED]</v>
      </c>
      <c r="Q1061" s="84" t="str">
        <f>IF($N1061,_xll.BDP($K1061,Q$931),"[DISABLED]")</f>
        <v>[DISABLED]</v>
      </c>
      <c r="R1061" s="84" t="str">
        <f>IF($N1061,_xll.BDH($K1061,R$931,$M1061),"[DISABLED]")</f>
        <v>[DISABLED]</v>
      </c>
      <c r="S1061" s="84" t="str">
        <f>IF($N1061,_xll.BDH($K1061,S$931,$M1061),"[DISABLED]")</f>
        <v>[DISABLED]</v>
      </c>
      <c r="T1061" s="84" t="str">
        <f>IF($N1061,_xll.BDH($K1061,T$931,$M1061),"[DISABLED]")</f>
        <v>[DISABLED]</v>
      </c>
      <c r="V1061" s="106" t="s">
        <v>9605</v>
      </c>
      <c r="W1061" s="107" t="s">
        <v>1055</v>
      </c>
      <c r="X1061" s="108">
        <v>42276</v>
      </c>
      <c r="Y1061" s="107" t="b">
        <v>0</v>
      </c>
      <c r="Z1061" s="107" t="s">
        <v>5237</v>
      </c>
      <c r="AA1061" s="107" t="s">
        <v>5237</v>
      </c>
      <c r="AB1061" s="107" t="s">
        <v>5237</v>
      </c>
      <c r="AC1061" s="107" t="s">
        <v>5237</v>
      </c>
      <c r="AD1061" s="107" t="s">
        <v>5237</v>
      </c>
      <c r="AE1061" s="107" t="s">
        <v>5237</v>
      </c>
    </row>
    <row r="1062" spans="2:31" outlineLevel="1">
      <c r="B1062" s="24" t="s">
        <v>5234</v>
      </c>
      <c r="C1062" s="24" t="s">
        <v>2</v>
      </c>
      <c r="D1062" s="24" t="s">
        <v>62</v>
      </c>
      <c r="E1062" s="24" t="s">
        <v>157</v>
      </c>
      <c r="F1062" s="24" t="s">
        <v>44</v>
      </c>
      <c r="G1062" s="24">
        <v>0</v>
      </c>
      <c r="H1062" s="24" t="s">
        <v>2796</v>
      </c>
      <c r="I1062" s="24" t="s">
        <v>3587</v>
      </c>
      <c r="J1062" s="24" t="s">
        <v>73</v>
      </c>
      <c r="K1062" s="72" t="str">
        <f t="shared" si="38"/>
        <v>USSN059 ICPL Curncy</v>
      </c>
      <c r="L1062" s="25" t="str">
        <f t="shared" si="39"/>
        <v>ICPL</v>
      </c>
      <c r="M1062" s="26">
        <f t="shared" ca="1" si="39"/>
        <v>42276</v>
      </c>
      <c r="N1062" s="25" t="b">
        <f t="shared" si="39"/>
        <v>0</v>
      </c>
      <c r="O1062" s="84" t="str">
        <f>IF($N1062,_xll.BDP($K1062,O$931),"[DISABLED]")</f>
        <v>[DISABLED]</v>
      </c>
      <c r="P1062" s="84" t="str">
        <f>IF($N1062,_xll.BDP($K1062,P$931),"[DISABLED]")</f>
        <v>[DISABLED]</v>
      </c>
      <c r="Q1062" s="84" t="str">
        <f>IF($N1062,_xll.BDP($K1062,Q$931),"[DISABLED]")</f>
        <v>[DISABLED]</v>
      </c>
      <c r="R1062" s="84" t="str">
        <f>IF($N1062,_xll.BDH($K1062,R$931,$M1062),"[DISABLED]")</f>
        <v>[DISABLED]</v>
      </c>
      <c r="S1062" s="84" t="str">
        <f>IF($N1062,_xll.BDH($K1062,S$931,$M1062),"[DISABLED]")</f>
        <v>[DISABLED]</v>
      </c>
      <c r="T1062" s="84" t="str">
        <f>IF($N1062,_xll.BDH($K1062,T$931,$M1062),"[DISABLED]")</f>
        <v>[DISABLED]</v>
      </c>
      <c r="V1062" s="106" t="s">
        <v>9606</v>
      </c>
      <c r="W1062" s="107" t="s">
        <v>1055</v>
      </c>
      <c r="X1062" s="108">
        <v>42276</v>
      </c>
      <c r="Y1062" s="107" t="b">
        <v>0</v>
      </c>
      <c r="Z1062" s="107" t="s">
        <v>5237</v>
      </c>
      <c r="AA1062" s="107" t="s">
        <v>5237</v>
      </c>
      <c r="AB1062" s="107" t="s">
        <v>5237</v>
      </c>
      <c r="AC1062" s="107" t="s">
        <v>5237</v>
      </c>
      <c r="AD1062" s="107" t="s">
        <v>5237</v>
      </c>
      <c r="AE1062" s="107" t="s">
        <v>5237</v>
      </c>
    </row>
    <row r="1063" spans="2:31" outlineLevel="1">
      <c r="B1063" s="24" t="s">
        <v>5234</v>
      </c>
      <c r="C1063" s="24" t="s">
        <v>2</v>
      </c>
      <c r="D1063" s="24" t="s">
        <v>62</v>
      </c>
      <c r="E1063" s="24" t="s">
        <v>157</v>
      </c>
      <c r="F1063" s="24" t="s">
        <v>45</v>
      </c>
      <c r="G1063" s="24">
        <v>0</v>
      </c>
      <c r="H1063" s="24" t="s">
        <v>2796</v>
      </c>
      <c r="I1063" s="24" t="s">
        <v>3588</v>
      </c>
      <c r="J1063" s="24" t="s">
        <v>73</v>
      </c>
      <c r="K1063" s="72" t="str">
        <f t="shared" si="38"/>
        <v>USSN079 ICPL Curncy</v>
      </c>
      <c r="L1063" s="25" t="str">
        <f t="shared" si="39"/>
        <v>ICPL</v>
      </c>
      <c r="M1063" s="26">
        <f t="shared" ca="1" si="39"/>
        <v>42276</v>
      </c>
      <c r="N1063" s="25" t="b">
        <f t="shared" si="39"/>
        <v>0</v>
      </c>
      <c r="O1063" s="84" t="str">
        <f>IF($N1063,_xll.BDP($K1063,O$931),"[DISABLED]")</f>
        <v>[DISABLED]</v>
      </c>
      <c r="P1063" s="84" t="str">
        <f>IF($N1063,_xll.BDP($K1063,P$931),"[DISABLED]")</f>
        <v>[DISABLED]</v>
      </c>
      <c r="Q1063" s="84" t="str">
        <f>IF($N1063,_xll.BDP($K1063,Q$931),"[DISABLED]")</f>
        <v>[DISABLED]</v>
      </c>
      <c r="R1063" s="84" t="str">
        <f>IF($N1063,_xll.BDH($K1063,R$931,$M1063),"[DISABLED]")</f>
        <v>[DISABLED]</v>
      </c>
      <c r="S1063" s="84" t="str">
        <f>IF($N1063,_xll.BDH($K1063,S$931,$M1063),"[DISABLED]")</f>
        <v>[DISABLED]</v>
      </c>
      <c r="T1063" s="84" t="str">
        <f>IF($N1063,_xll.BDH($K1063,T$931,$M1063),"[DISABLED]")</f>
        <v>[DISABLED]</v>
      </c>
      <c r="V1063" s="106" t="s">
        <v>9607</v>
      </c>
      <c r="W1063" s="107" t="s">
        <v>1055</v>
      </c>
      <c r="X1063" s="108">
        <v>42276</v>
      </c>
      <c r="Y1063" s="107" t="b">
        <v>0</v>
      </c>
      <c r="Z1063" s="107" t="s">
        <v>5237</v>
      </c>
      <c r="AA1063" s="107" t="s">
        <v>5237</v>
      </c>
      <c r="AB1063" s="107" t="s">
        <v>5237</v>
      </c>
      <c r="AC1063" s="107" t="s">
        <v>5237</v>
      </c>
      <c r="AD1063" s="107" t="s">
        <v>5237</v>
      </c>
      <c r="AE1063" s="107" t="s">
        <v>5237</v>
      </c>
    </row>
    <row r="1064" spans="2:31" outlineLevel="1">
      <c r="B1064" s="24" t="s">
        <v>5234</v>
      </c>
      <c r="C1064" s="24" t="s">
        <v>2</v>
      </c>
      <c r="D1064" s="24" t="s">
        <v>62</v>
      </c>
      <c r="E1064" s="24" t="s">
        <v>157</v>
      </c>
      <c r="F1064" s="24" t="s">
        <v>46</v>
      </c>
      <c r="G1064" s="24">
        <v>0</v>
      </c>
      <c r="H1064" s="24" t="s">
        <v>2796</v>
      </c>
      <c r="I1064" s="24" t="s">
        <v>3589</v>
      </c>
      <c r="J1064" s="24" t="s">
        <v>73</v>
      </c>
      <c r="K1064" s="72" t="str">
        <f t="shared" si="38"/>
        <v>USSN109 ICPL Curncy</v>
      </c>
      <c r="L1064" s="25" t="str">
        <f t="shared" si="39"/>
        <v>ICPL</v>
      </c>
      <c r="M1064" s="26">
        <f t="shared" ca="1" si="39"/>
        <v>42276</v>
      </c>
      <c r="N1064" s="25" t="b">
        <f t="shared" si="39"/>
        <v>0</v>
      </c>
      <c r="O1064" s="84" t="str">
        <f>IF($N1064,_xll.BDP($K1064,O$931),"[DISABLED]")</f>
        <v>[DISABLED]</v>
      </c>
      <c r="P1064" s="84" t="str">
        <f>IF($N1064,_xll.BDP($K1064,P$931),"[DISABLED]")</f>
        <v>[DISABLED]</v>
      </c>
      <c r="Q1064" s="84" t="str">
        <f>IF($N1064,_xll.BDP($K1064,Q$931),"[DISABLED]")</f>
        <v>[DISABLED]</v>
      </c>
      <c r="R1064" s="84" t="str">
        <f>IF($N1064,_xll.BDH($K1064,R$931,$M1064),"[DISABLED]")</f>
        <v>[DISABLED]</v>
      </c>
      <c r="S1064" s="84" t="str">
        <f>IF($N1064,_xll.BDH($K1064,S$931,$M1064),"[DISABLED]")</f>
        <v>[DISABLED]</v>
      </c>
      <c r="T1064" s="84" t="str">
        <f>IF($N1064,_xll.BDH($K1064,T$931,$M1064),"[DISABLED]")</f>
        <v>[DISABLED]</v>
      </c>
      <c r="V1064" s="106" t="s">
        <v>9608</v>
      </c>
      <c r="W1064" s="107" t="s">
        <v>1055</v>
      </c>
      <c r="X1064" s="108">
        <v>42276</v>
      </c>
      <c r="Y1064" s="107" t="b">
        <v>0</v>
      </c>
      <c r="Z1064" s="107" t="s">
        <v>5237</v>
      </c>
      <c r="AA1064" s="107" t="s">
        <v>5237</v>
      </c>
      <c r="AB1064" s="107" t="s">
        <v>5237</v>
      </c>
      <c r="AC1064" s="107" t="s">
        <v>5237</v>
      </c>
      <c r="AD1064" s="107" t="s">
        <v>5237</v>
      </c>
      <c r="AE1064" s="107" t="s">
        <v>5237</v>
      </c>
    </row>
    <row r="1065" spans="2:31" outlineLevel="1">
      <c r="B1065" s="24" t="s">
        <v>5234</v>
      </c>
      <c r="C1065" s="24" t="s">
        <v>2</v>
      </c>
      <c r="D1065" s="24" t="s">
        <v>62</v>
      </c>
      <c r="E1065" s="24" t="s">
        <v>157</v>
      </c>
      <c r="F1065" s="24" t="s">
        <v>47</v>
      </c>
      <c r="G1065" s="24">
        <v>0</v>
      </c>
      <c r="H1065" s="24" t="s">
        <v>2796</v>
      </c>
      <c r="I1065" s="24" t="s">
        <v>3590</v>
      </c>
      <c r="J1065" s="24" t="s">
        <v>73</v>
      </c>
      <c r="K1065" s="72" t="str">
        <f t="shared" si="38"/>
        <v>USSN159 ICPL Curncy</v>
      </c>
      <c r="L1065" s="25" t="str">
        <f t="shared" si="39"/>
        <v>ICPL</v>
      </c>
      <c r="M1065" s="26">
        <f t="shared" ca="1" si="39"/>
        <v>42276</v>
      </c>
      <c r="N1065" s="25" t="b">
        <f t="shared" si="39"/>
        <v>0</v>
      </c>
      <c r="O1065" s="84" t="str">
        <f>IF($N1065,_xll.BDP($K1065,O$931),"[DISABLED]")</f>
        <v>[DISABLED]</v>
      </c>
      <c r="P1065" s="84" t="str">
        <f>IF($N1065,_xll.BDP($K1065,P$931),"[DISABLED]")</f>
        <v>[DISABLED]</v>
      </c>
      <c r="Q1065" s="84" t="str">
        <f>IF($N1065,_xll.BDP($K1065,Q$931),"[DISABLED]")</f>
        <v>[DISABLED]</v>
      </c>
      <c r="R1065" s="84" t="str">
        <f>IF($N1065,_xll.BDH($K1065,R$931,$M1065),"[DISABLED]")</f>
        <v>[DISABLED]</v>
      </c>
      <c r="S1065" s="84" t="str">
        <f>IF($N1065,_xll.BDH($K1065,S$931,$M1065),"[DISABLED]")</f>
        <v>[DISABLED]</v>
      </c>
      <c r="T1065" s="84" t="str">
        <f>IF($N1065,_xll.BDH($K1065,T$931,$M1065),"[DISABLED]")</f>
        <v>[DISABLED]</v>
      </c>
      <c r="V1065" s="106" t="s">
        <v>9609</v>
      </c>
      <c r="W1065" s="107" t="s">
        <v>1055</v>
      </c>
      <c r="X1065" s="108">
        <v>42276</v>
      </c>
      <c r="Y1065" s="107" t="b">
        <v>0</v>
      </c>
      <c r="Z1065" s="107" t="s">
        <v>5237</v>
      </c>
      <c r="AA1065" s="107" t="s">
        <v>5237</v>
      </c>
      <c r="AB1065" s="107" t="s">
        <v>5237</v>
      </c>
      <c r="AC1065" s="107" t="s">
        <v>5237</v>
      </c>
      <c r="AD1065" s="107" t="s">
        <v>5237</v>
      </c>
      <c r="AE1065" s="107" t="s">
        <v>5237</v>
      </c>
    </row>
    <row r="1066" spans="2:31" outlineLevel="1">
      <c r="B1066" s="24" t="s">
        <v>5234</v>
      </c>
      <c r="C1066" s="24" t="s">
        <v>2</v>
      </c>
      <c r="D1066" s="24" t="s">
        <v>62</v>
      </c>
      <c r="E1066" s="24" t="s">
        <v>157</v>
      </c>
      <c r="F1066" s="24" t="s">
        <v>48</v>
      </c>
      <c r="G1066" s="24">
        <v>0</v>
      </c>
      <c r="H1066" s="24" t="s">
        <v>2796</v>
      </c>
      <c r="I1066" s="24" t="s">
        <v>3591</v>
      </c>
      <c r="J1066" s="24" t="s">
        <v>73</v>
      </c>
      <c r="K1066" s="72" t="str">
        <f t="shared" si="38"/>
        <v>USSN209 ICPL Curncy</v>
      </c>
      <c r="L1066" s="25" t="str">
        <f t="shared" si="39"/>
        <v>ICPL</v>
      </c>
      <c r="M1066" s="26">
        <f t="shared" ca="1" si="39"/>
        <v>42276</v>
      </c>
      <c r="N1066" s="25" t="b">
        <f t="shared" si="39"/>
        <v>0</v>
      </c>
      <c r="O1066" s="84" t="str">
        <f>IF($N1066,_xll.BDP($K1066,O$931),"[DISABLED]")</f>
        <v>[DISABLED]</v>
      </c>
      <c r="P1066" s="84" t="str">
        <f>IF($N1066,_xll.BDP($K1066,P$931),"[DISABLED]")</f>
        <v>[DISABLED]</v>
      </c>
      <c r="Q1066" s="84" t="str">
        <f>IF($N1066,_xll.BDP($K1066,Q$931),"[DISABLED]")</f>
        <v>[DISABLED]</v>
      </c>
      <c r="R1066" s="84" t="str">
        <f>IF($N1066,_xll.BDH($K1066,R$931,$M1066),"[DISABLED]")</f>
        <v>[DISABLED]</v>
      </c>
      <c r="S1066" s="84" t="str">
        <f>IF($N1066,_xll.BDH($K1066,S$931,$M1066),"[DISABLED]")</f>
        <v>[DISABLED]</v>
      </c>
      <c r="T1066" s="84" t="str">
        <f>IF($N1066,_xll.BDH($K1066,T$931,$M1066),"[DISABLED]")</f>
        <v>[DISABLED]</v>
      </c>
      <c r="V1066" s="106" t="s">
        <v>9610</v>
      </c>
      <c r="W1066" s="107" t="s">
        <v>1055</v>
      </c>
      <c r="X1066" s="108">
        <v>42276</v>
      </c>
      <c r="Y1066" s="107" t="b">
        <v>0</v>
      </c>
      <c r="Z1066" s="107" t="s">
        <v>5237</v>
      </c>
      <c r="AA1066" s="107" t="s">
        <v>5237</v>
      </c>
      <c r="AB1066" s="107" t="s">
        <v>5237</v>
      </c>
      <c r="AC1066" s="107" t="s">
        <v>5237</v>
      </c>
      <c r="AD1066" s="107" t="s">
        <v>5237</v>
      </c>
      <c r="AE1066" s="107" t="s">
        <v>5237</v>
      </c>
    </row>
    <row r="1067" spans="2:31" outlineLevel="1">
      <c r="B1067" s="24" t="s">
        <v>5234</v>
      </c>
      <c r="C1067" s="24" t="s">
        <v>2</v>
      </c>
      <c r="D1067" s="24" t="s">
        <v>62</v>
      </c>
      <c r="E1067" s="24" t="s">
        <v>46</v>
      </c>
      <c r="F1067" s="24" t="s">
        <v>209</v>
      </c>
      <c r="G1067" s="24">
        <v>0</v>
      </c>
      <c r="H1067" s="24" t="s">
        <v>2796</v>
      </c>
      <c r="I1067" s="24" t="s">
        <v>3592</v>
      </c>
      <c r="J1067" s="24" t="s">
        <v>73</v>
      </c>
      <c r="K1067" s="72" t="str">
        <f t="shared" si="38"/>
        <v>USSN0A10 ICPL Curncy</v>
      </c>
      <c r="L1067" s="25" t="str">
        <f t="shared" si="39"/>
        <v>ICPL</v>
      </c>
      <c r="M1067" s="26">
        <f t="shared" ca="1" si="39"/>
        <v>42276</v>
      </c>
      <c r="N1067" s="25" t="b">
        <f t="shared" si="39"/>
        <v>0</v>
      </c>
      <c r="O1067" s="84" t="str">
        <f>IF($N1067,_xll.BDP($K1067,O$931),"[DISABLED]")</f>
        <v>[DISABLED]</v>
      </c>
      <c r="P1067" s="84" t="str">
        <f>IF($N1067,_xll.BDP($K1067,P$931),"[DISABLED]")</f>
        <v>[DISABLED]</v>
      </c>
      <c r="Q1067" s="84" t="str">
        <f>IF($N1067,_xll.BDP($K1067,Q$931),"[DISABLED]")</f>
        <v>[DISABLED]</v>
      </c>
      <c r="R1067" s="84" t="str">
        <f>IF($N1067,_xll.BDH($K1067,R$931,$M1067),"[DISABLED]")</f>
        <v>[DISABLED]</v>
      </c>
      <c r="S1067" s="84" t="str">
        <f>IF($N1067,_xll.BDH($K1067,S$931,$M1067),"[DISABLED]")</f>
        <v>[DISABLED]</v>
      </c>
      <c r="T1067" s="84" t="str">
        <f>IF($N1067,_xll.BDH($K1067,T$931,$M1067),"[DISABLED]")</f>
        <v>[DISABLED]</v>
      </c>
      <c r="V1067" s="106" t="s">
        <v>9611</v>
      </c>
      <c r="W1067" s="107" t="s">
        <v>1055</v>
      </c>
      <c r="X1067" s="108">
        <v>42276</v>
      </c>
      <c r="Y1067" s="107" t="b">
        <v>0</v>
      </c>
      <c r="Z1067" s="107" t="s">
        <v>5237</v>
      </c>
      <c r="AA1067" s="107" t="s">
        <v>5237</v>
      </c>
      <c r="AB1067" s="107" t="s">
        <v>5237</v>
      </c>
      <c r="AC1067" s="107" t="s">
        <v>5237</v>
      </c>
      <c r="AD1067" s="107" t="s">
        <v>5237</v>
      </c>
      <c r="AE1067" s="107" t="s">
        <v>5237</v>
      </c>
    </row>
    <row r="1068" spans="2:31" outlineLevel="1">
      <c r="B1068" s="24" t="s">
        <v>5234</v>
      </c>
      <c r="C1068" s="24" t="s">
        <v>2</v>
      </c>
      <c r="D1068" s="24" t="s">
        <v>62</v>
      </c>
      <c r="E1068" s="24" t="s">
        <v>46</v>
      </c>
      <c r="F1068" s="24" t="s">
        <v>210</v>
      </c>
      <c r="G1068" s="24">
        <v>0</v>
      </c>
      <c r="H1068" s="24" t="s">
        <v>2796</v>
      </c>
      <c r="I1068" s="24" t="s">
        <v>3593</v>
      </c>
      <c r="J1068" s="24" t="s">
        <v>73</v>
      </c>
      <c r="K1068" s="72" t="str">
        <f t="shared" si="38"/>
        <v>USSN0B10 ICPL Curncy</v>
      </c>
      <c r="L1068" s="25" t="str">
        <f t="shared" si="39"/>
        <v>ICPL</v>
      </c>
      <c r="M1068" s="26">
        <f t="shared" ca="1" si="39"/>
        <v>42276</v>
      </c>
      <c r="N1068" s="25" t="b">
        <f t="shared" si="39"/>
        <v>0</v>
      </c>
      <c r="O1068" s="84" t="str">
        <f>IF($N1068,_xll.BDP($K1068,O$931),"[DISABLED]")</f>
        <v>[DISABLED]</v>
      </c>
      <c r="P1068" s="84" t="str">
        <f>IF($N1068,_xll.BDP($K1068,P$931),"[DISABLED]")</f>
        <v>[DISABLED]</v>
      </c>
      <c r="Q1068" s="84" t="str">
        <f>IF($N1068,_xll.BDP($K1068,Q$931),"[DISABLED]")</f>
        <v>[DISABLED]</v>
      </c>
      <c r="R1068" s="84" t="str">
        <f>IF($N1068,_xll.BDH($K1068,R$931,$M1068),"[DISABLED]")</f>
        <v>[DISABLED]</v>
      </c>
      <c r="S1068" s="84" t="str">
        <f>IF($N1068,_xll.BDH($K1068,S$931,$M1068),"[DISABLED]")</f>
        <v>[DISABLED]</v>
      </c>
      <c r="T1068" s="84" t="str">
        <f>IF($N1068,_xll.BDH($K1068,T$931,$M1068),"[DISABLED]")</f>
        <v>[DISABLED]</v>
      </c>
      <c r="V1068" s="106" t="s">
        <v>9612</v>
      </c>
      <c r="W1068" s="107" t="s">
        <v>1055</v>
      </c>
      <c r="X1068" s="108">
        <v>42276</v>
      </c>
      <c r="Y1068" s="107" t="b">
        <v>0</v>
      </c>
      <c r="Z1068" s="107" t="s">
        <v>5237</v>
      </c>
      <c r="AA1068" s="107" t="s">
        <v>5237</v>
      </c>
      <c r="AB1068" s="107" t="s">
        <v>5237</v>
      </c>
      <c r="AC1068" s="107" t="s">
        <v>5237</v>
      </c>
      <c r="AD1068" s="107" t="s">
        <v>5237</v>
      </c>
      <c r="AE1068" s="107" t="s">
        <v>5237</v>
      </c>
    </row>
    <row r="1069" spans="2:31" outlineLevel="1">
      <c r="B1069" s="24" t="s">
        <v>5234</v>
      </c>
      <c r="C1069" s="24" t="s">
        <v>2</v>
      </c>
      <c r="D1069" s="24" t="s">
        <v>62</v>
      </c>
      <c r="E1069" s="24" t="s">
        <v>46</v>
      </c>
      <c r="F1069" s="24" t="s">
        <v>54</v>
      </c>
      <c r="G1069" s="24">
        <v>0</v>
      </c>
      <c r="H1069" s="24" t="s">
        <v>2796</v>
      </c>
      <c r="I1069" s="24" t="s">
        <v>3594</v>
      </c>
      <c r="J1069" s="24" t="s">
        <v>73</v>
      </c>
      <c r="K1069" s="72" t="str">
        <f t="shared" si="38"/>
        <v>USSN0C10 ICPL Curncy</v>
      </c>
      <c r="L1069" s="25" t="str">
        <f t="shared" si="39"/>
        <v>ICPL</v>
      </c>
      <c r="M1069" s="26">
        <f t="shared" ca="1" si="39"/>
        <v>42276</v>
      </c>
      <c r="N1069" s="25" t="b">
        <f t="shared" si="39"/>
        <v>0</v>
      </c>
      <c r="O1069" s="84" t="str">
        <f>IF($N1069,_xll.BDP($K1069,O$931),"[DISABLED]")</f>
        <v>[DISABLED]</v>
      </c>
      <c r="P1069" s="84" t="str">
        <f>IF($N1069,_xll.BDP($K1069,P$931),"[DISABLED]")</f>
        <v>[DISABLED]</v>
      </c>
      <c r="Q1069" s="84" t="str">
        <f>IF($N1069,_xll.BDP($K1069,Q$931),"[DISABLED]")</f>
        <v>[DISABLED]</v>
      </c>
      <c r="R1069" s="84" t="str">
        <f>IF($N1069,_xll.BDH($K1069,R$931,$M1069),"[DISABLED]")</f>
        <v>[DISABLED]</v>
      </c>
      <c r="S1069" s="84" t="str">
        <f>IF($N1069,_xll.BDH($K1069,S$931,$M1069),"[DISABLED]")</f>
        <v>[DISABLED]</v>
      </c>
      <c r="T1069" s="84" t="str">
        <f>IF($N1069,_xll.BDH($K1069,T$931,$M1069),"[DISABLED]")</f>
        <v>[DISABLED]</v>
      </c>
      <c r="V1069" s="106" t="s">
        <v>9613</v>
      </c>
      <c r="W1069" s="107" t="s">
        <v>1055</v>
      </c>
      <c r="X1069" s="108">
        <v>42276</v>
      </c>
      <c r="Y1069" s="107" t="b">
        <v>0</v>
      </c>
      <c r="Z1069" s="107" t="s">
        <v>5237</v>
      </c>
      <c r="AA1069" s="107" t="s">
        <v>5237</v>
      </c>
      <c r="AB1069" s="107" t="s">
        <v>5237</v>
      </c>
      <c r="AC1069" s="107" t="s">
        <v>5237</v>
      </c>
      <c r="AD1069" s="107" t="s">
        <v>5237</v>
      </c>
      <c r="AE1069" s="107" t="s">
        <v>5237</v>
      </c>
    </row>
    <row r="1070" spans="2:31" outlineLevel="1">
      <c r="B1070" s="24" t="s">
        <v>5234</v>
      </c>
      <c r="C1070" s="24" t="s">
        <v>2</v>
      </c>
      <c r="D1070" s="24" t="s">
        <v>62</v>
      </c>
      <c r="E1070" s="24" t="s">
        <v>46</v>
      </c>
      <c r="F1070" s="24" t="s">
        <v>58</v>
      </c>
      <c r="G1070" s="24">
        <v>0</v>
      </c>
      <c r="H1070" s="24" t="s">
        <v>2796</v>
      </c>
      <c r="I1070" s="24" t="s">
        <v>3595</v>
      </c>
      <c r="J1070" s="24" t="s">
        <v>73</v>
      </c>
      <c r="K1070" s="72" t="str">
        <f t="shared" si="38"/>
        <v>USSN0F10 ICPL Curncy</v>
      </c>
      <c r="L1070" s="25" t="str">
        <f t="shared" si="39"/>
        <v>ICPL</v>
      </c>
      <c r="M1070" s="26">
        <f t="shared" ca="1" si="39"/>
        <v>42276</v>
      </c>
      <c r="N1070" s="25" t="b">
        <f t="shared" si="39"/>
        <v>0</v>
      </c>
      <c r="O1070" s="84" t="str">
        <f>IF($N1070,_xll.BDP($K1070,O$931),"[DISABLED]")</f>
        <v>[DISABLED]</v>
      </c>
      <c r="P1070" s="84" t="str">
        <f>IF($N1070,_xll.BDP($K1070,P$931),"[DISABLED]")</f>
        <v>[DISABLED]</v>
      </c>
      <c r="Q1070" s="84" t="str">
        <f>IF($N1070,_xll.BDP($K1070,Q$931),"[DISABLED]")</f>
        <v>[DISABLED]</v>
      </c>
      <c r="R1070" s="84" t="str">
        <f>IF($N1070,_xll.BDH($K1070,R$931,$M1070),"[DISABLED]")</f>
        <v>[DISABLED]</v>
      </c>
      <c r="S1070" s="84" t="str">
        <f>IF($N1070,_xll.BDH($K1070,S$931,$M1070),"[DISABLED]")</f>
        <v>[DISABLED]</v>
      </c>
      <c r="T1070" s="84" t="str">
        <f>IF($N1070,_xll.BDH($K1070,T$931,$M1070),"[DISABLED]")</f>
        <v>[DISABLED]</v>
      </c>
      <c r="V1070" s="106" t="s">
        <v>9614</v>
      </c>
      <c r="W1070" s="107" t="s">
        <v>1055</v>
      </c>
      <c r="X1070" s="108">
        <v>42276</v>
      </c>
      <c r="Y1070" s="107" t="b">
        <v>0</v>
      </c>
      <c r="Z1070" s="107" t="s">
        <v>5237</v>
      </c>
      <c r="AA1070" s="107" t="s">
        <v>5237</v>
      </c>
      <c r="AB1070" s="107" t="s">
        <v>5237</v>
      </c>
      <c r="AC1070" s="107" t="s">
        <v>5237</v>
      </c>
      <c r="AD1070" s="107" t="s">
        <v>5237</v>
      </c>
      <c r="AE1070" s="107" t="s">
        <v>5237</v>
      </c>
    </row>
    <row r="1071" spans="2:31" outlineLevel="1">
      <c r="B1071" s="24" t="s">
        <v>5234</v>
      </c>
      <c r="C1071" s="24" t="s">
        <v>2</v>
      </c>
      <c r="D1071" s="24" t="s">
        <v>62</v>
      </c>
      <c r="E1071" s="24" t="s">
        <v>46</v>
      </c>
      <c r="F1071" s="24" t="s">
        <v>71</v>
      </c>
      <c r="G1071" s="24">
        <v>0</v>
      </c>
      <c r="H1071" s="24" t="s">
        <v>2796</v>
      </c>
      <c r="I1071" s="24" t="s">
        <v>3596</v>
      </c>
      <c r="J1071" s="24" t="s">
        <v>73</v>
      </c>
      <c r="K1071" s="72" t="str">
        <f t="shared" si="38"/>
        <v>USSN0I10 ICPL Curncy</v>
      </c>
      <c r="L1071" s="25" t="str">
        <f t="shared" si="39"/>
        <v>ICPL</v>
      </c>
      <c r="M1071" s="26">
        <f t="shared" ca="1" si="39"/>
        <v>42276</v>
      </c>
      <c r="N1071" s="25" t="b">
        <f t="shared" si="39"/>
        <v>0</v>
      </c>
      <c r="O1071" s="84" t="str">
        <f>IF($N1071,_xll.BDP($K1071,O$931),"[DISABLED]")</f>
        <v>[DISABLED]</v>
      </c>
      <c r="P1071" s="84" t="str">
        <f>IF($N1071,_xll.BDP($K1071,P$931),"[DISABLED]")</f>
        <v>[DISABLED]</v>
      </c>
      <c r="Q1071" s="84" t="str">
        <f>IF($N1071,_xll.BDP($K1071,Q$931),"[DISABLED]")</f>
        <v>[DISABLED]</v>
      </c>
      <c r="R1071" s="84" t="str">
        <f>IF($N1071,_xll.BDH($K1071,R$931,$M1071),"[DISABLED]")</f>
        <v>[DISABLED]</v>
      </c>
      <c r="S1071" s="84" t="str">
        <f>IF($N1071,_xll.BDH($K1071,S$931,$M1071),"[DISABLED]")</f>
        <v>[DISABLED]</v>
      </c>
      <c r="T1071" s="84" t="str">
        <f>IF($N1071,_xll.BDH($K1071,T$931,$M1071),"[DISABLED]")</f>
        <v>[DISABLED]</v>
      </c>
      <c r="V1071" s="106" t="s">
        <v>9615</v>
      </c>
      <c r="W1071" s="107" t="s">
        <v>1055</v>
      </c>
      <c r="X1071" s="108">
        <v>42276</v>
      </c>
      <c r="Y1071" s="107" t="b">
        <v>0</v>
      </c>
      <c r="Z1071" s="107" t="s">
        <v>5237</v>
      </c>
      <c r="AA1071" s="107" t="s">
        <v>5237</v>
      </c>
      <c r="AB1071" s="107" t="s">
        <v>5237</v>
      </c>
      <c r="AC1071" s="107" t="s">
        <v>5237</v>
      </c>
      <c r="AD1071" s="107" t="s">
        <v>5237</v>
      </c>
      <c r="AE1071" s="107" t="s">
        <v>5237</v>
      </c>
    </row>
    <row r="1072" spans="2:31" outlineLevel="1">
      <c r="B1072" s="24" t="s">
        <v>5234</v>
      </c>
      <c r="C1072" s="24" t="s">
        <v>2</v>
      </c>
      <c r="D1072" s="24" t="s">
        <v>62</v>
      </c>
      <c r="E1072" s="24" t="s">
        <v>46</v>
      </c>
      <c r="F1072" s="24" t="s">
        <v>41</v>
      </c>
      <c r="G1072" s="24">
        <v>0</v>
      </c>
      <c r="H1072" s="24" t="s">
        <v>2796</v>
      </c>
      <c r="I1072" s="24" t="s">
        <v>3597</v>
      </c>
      <c r="J1072" s="24" t="s">
        <v>73</v>
      </c>
      <c r="K1072" s="72" t="str">
        <f t="shared" si="38"/>
        <v>USSN0110 ICPL Curncy</v>
      </c>
      <c r="L1072" s="25" t="str">
        <f t="shared" si="39"/>
        <v>ICPL</v>
      </c>
      <c r="M1072" s="26">
        <f t="shared" ca="1" si="39"/>
        <v>42276</v>
      </c>
      <c r="N1072" s="25" t="b">
        <f t="shared" si="39"/>
        <v>0</v>
      </c>
      <c r="O1072" s="84" t="str">
        <f>IF($N1072,_xll.BDP($K1072,O$931),"[DISABLED]")</f>
        <v>[DISABLED]</v>
      </c>
      <c r="P1072" s="84" t="str">
        <f>IF($N1072,_xll.BDP($K1072,P$931),"[DISABLED]")</f>
        <v>[DISABLED]</v>
      </c>
      <c r="Q1072" s="84" t="str">
        <f>IF($N1072,_xll.BDP($K1072,Q$931),"[DISABLED]")</f>
        <v>[DISABLED]</v>
      </c>
      <c r="R1072" s="84" t="str">
        <f>IF($N1072,_xll.BDH($K1072,R$931,$M1072),"[DISABLED]")</f>
        <v>[DISABLED]</v>
      </c>
      <c r="S1072" s="84" t="str">
        <f>IF($N1072,_xll.BDH($K1072,S$931,$M1072),"[DISABLED]")</f>
        <v>[DISABLED]</v>
      </c>
      <c r="T1072" s="84" t="str">
        <f>IF($N1072,_xll.BDH($K1072,T$931,$M1072),"[DISABLED]")</f>
        <v>[DISABLED]</v>
      </c>
      <c r="V1072" s="106" t="s">
        <v>9616</v>
      </c>
      <c r="W1072" s="107" t="s">
        <v>1055</v>
      </c>
      <c r="X1072" s="108">
        <v>42276</v>
      </c>
      <c r="Y1072" s="107" t="b">
        <v>0</v>
      </c>
      <c r="Z1072" s="107" t="s">
        <v>5237</v>
      </c>
      <c r="AA1072" s="107" t="s">
        <v>5237</v>
      </c>
      <c r="AB1072" s="107" t="s">
        <v>5237</v>
      </c>
      <c r="AC1072" s="107" t="s">
        <v>5237</v>
      </c>
      <c r="AD1072" s="107" t="s">
        <v>5237</v>
      </c>
      <c r="AE1072" s="107" t="s">
        <v>5237</v>
      </c>
    </row>
    <row r="1073" spans="2:31" outlineLevel="1">
      <c r="B1073" s="24" t="s">
        <v>5234</v>
      </c>
      <c r="C1073" s="24" t="s">
        <v>2</v>
      </c>
      <c r="D1073" s="24" t="s">
        <v>62</v>
      </c>
      <c r="E1073" s="24" t="s">
        <v>46</v>
      </c>
      <c r="F1073" s="24" t="s">
        <v>146</v>
      </c>
      <c r="G1073" s="24">
        <v>0</v>
      </c>
      <c r="H1073" s="24" t="s">
        <v>2796</v>
      </c>
      <c r="I1073" s="24" t="s">
        <v>3598</v>
      </c>
      <c r="J1073" s="24" t="s">
        <v>73</v>
      </c>
      <c r="K1073" s="72" t="str">
        <f t="shared" si="38"/>
        <v>USSN1F10 ICPL Curncy</v>
      </c>
      <c r="L1073" s="25" t="str">
        <f t="shared" si="39"/>
        <v>ICPL</v>
      </c>
      <c r="M1073" s="26">
        <f t="shared" ca="1" si="39"/>
        <v>42276</v>
      </c>
      <c r="N1073" s="25" t="b">
        <f t="shared" si="39"/>
        <v>0</v>
      </c>
      <c r="O1073" s="84" t="str">
        <f>IF($N1073,_xll.BDP($K1073,O$931),"[DISABLED]")</f>
        <v>[DISABLED]</v>
      </c>
      <c r="P1073" s="84" t="str">
        <f>IF($N1073,_xll.BDP($K1073,P$931),"[DISABLED]")</f>
        <v>[DISABLED]</v>
      </c>
      <c r="Q1073" s="84" t="str">
        <f>IF($N1073,_xll.BDP($K1073,Q$931),"[DISABLED]")</f>
        <v>[DISABLED]</v>
      </c>
      <c r="R1073" s="84" t="str">
        <f>IF($N1073,_xll.BDH($K1073,R$931,$M1073),"[DISABLED]")</f>
        <v>[DISABLED]</v>
      </c>
      <c r="S1073" s="84" t="str">
        <f>IF($N1073,_xll.BDH($K1073,S$931,$M1073),"[DISABLED]")</f>
        <v>[DISABLED]</v>
      </c>
      <c r="T1073" s="84" t="str">
        <f>IF($N1073,_xll.BDH($K1073,T$931,$M1073),"[DISABLED]")</f>
        <v>[DISABLED]</v>
      </c>
      <c r="V1073" s="106" t="s">
        <v>9617</v>
      </c>
      <c r="W1073" s="107" t="s">
        <v>1055</v>
      </c>
      <c r="X1073" s="108">
        <v>42276</v>
      </c>
      <c r="Y1073" s="107" t="b">
        <v>0</v>
      </c>
      <c r="Z1073" s="107" t="s">
        <v>5237</v>
      </c>
      <c r="AA1073" s="107" t="s">
        <v>5237</v>
      </c>
      <c r="AB1073" s="107" t="s">
        <v>5237</v>
      </c>
      <c r="AC1073" s="107" t="s">
        <v>5237</v>
      </c>
      <c r="AD1073" s="107" t="s">
        <v>5237</v>
      </c>
      <c r="AE1073" s="107" t="s">
        <v>5237</v>
      </c>
    </row>
    <row r="1074" spans="2:31" outlineLevel="1">
      <c r="B1074" s="24" t="s">
        <v>5234</v>
      </c>
      <c r="C1074" s="24" t="s">
        <v>2</v>
      </c>
      <c r="D1074" s="24" t="s">
        <v>62</v>
      </c>
      <c r="E1074" s="24" t="s">
        <v>46</v>
      </c>
      <c r="F1074" s="24" t="s">
        <v>42</v>
      </c>
      <c r="G1074" s="24">
        <v>0</v>
      </c>
      <c r="H1074" s="24" t="s">
        <v>2796</v>
      </c>
      <c r="I1074" s="24" t="s">
        <v>3599</v>
      </c>
      <c r="J1074" s="24" t="s">
        <v>73</v>
      </c>
      <c r="K1074" s="72" t="str">
        <f t="shared" si="38"/>
        <v>USSN0210 ICPL Curncy</v>
      </c>
      <c r="L1074" s="25" t="str">
        <f t="shared" si="39"/>
        <v>ICPL</v>
      </c>
      <c r="M1074" s="26">
        <f t="shared" ca="1" si="39"/>
        <v>42276</v>
      </c>
      <c r="N1074" s="25" t="b">
        <f t="shared" si="39"/>
        <v>0</v>
      </c>
      <c r="O1074" s="84" t="str">
        <f>IF($N1074,_xll.BDP($K1074,O$931),"[DISABLED]")</f>
        <v>[DISABLED]</v>
      </c>
      <c r="P1074" s="84" t="str">
        <f>IF($N1074,_xll.BDP($K1074,P$931),"[DISABLED]")</f>
        <v>[DISABLED]</v>
      </c>
      <c r="Q1074" s="84" t="str">
        <f>IF($N1074,_xll.BDP($K1074,Q$931),"[DISABLED]")</f>
        <v>[DISABLED]</v>
      </c>
      <c r="R1074" s="84" t="str">
        <f>IF($N1074,_xll.BDH($K1074,R$931,$M1074),"[DISABLED]")</f>
        <v>[DISABLED]</v>
      </c>
      <c r="S1074" s="84" t="str">
        <f>IF($N1074,_xll.BDH($K1074,S$931,$M1074),"[DISABLED]")</f>
        <v>[DISABLED]</v>
      </c>
      <c r="T1074" s="84" t="str">
        <f>IF($N1074,_xll.BDH($K1074,T$931,$M1074),"[DISABLED]")</f>
        <v>[DISABLED]</v>
      </c>
      <c r="V1074" s="106" t="s">
        <v>9618</v>
      </c>
      <c r="W1074" s="107" t="s">
        <v>1055</v>
      </c>
      <c r="X1074" s="108">
        <v>42276</v>
      </c>
      <c r="Y1074" s="107" t="b">
        <v>0</v>
      </c>
      <c r="Z1074" s="107" t="s">
        <v>5237</v>
      </c>
      <c r="AA1074" s="107" t="s">
        <v>5237</v>
      </c>
      <c r="AB1074" s="107" t="s">
        <v>5237</v>
      </c>
      <c r="AC1074" s="107" t="s">
        <v>5237</v>
      </c>
      <c r="AD1074" s="107" t="s">
        <v>5237</v>
      </c>
      <c r="AE1074" s="107" t="s">
        <v>5237</v>
      </c>
    </row>
    <row r="1075" spans="2:31" outlineLevel="1">
      <c r="B1075" s="24" t="s">
        <v>5234</v>
      </c>
      <c r="C1075" s="24" t="s">
        <v>2</v>
      </c>
      <c r="D1075" s="24" t="s">
        <v>62</v>
      </c>
      <c r="E1075" s="24" t="s">
        <v>46</v>
      </c>
      <c r="F1075" s="24" t="s">
        <v>43</v>
      </c>
      <c r="G1075" s="24">
        <v>0</v>
      </c>
      <c r="H1075" s="24" t="s">
        <v>2796</v>
      </c>
      <c r="I1075" s="24" t="s">
        <v>3600</v>
      </c>
      <c r="J1075" s="24" t="s">
        <v>73</v>
      </c>
      <c r="K1075" s="72" t="str">
        <f t="shared" si="38"/>
        <v>USSN0310 ICPL Curncy</v>
      </c>
      <c r="L1075" s="25" t="str">
        <f t="shared" si="39"/>
        <v>ICPL</v>
      </c>
      <c r="M1075" s="26">
        <f t="shared" ca="1" si="39"/>
        <v>42276</v>
      </c>
      <c r="N1075" s="25" t="b">
        <f t="shared" si="39"/>
        <v>0</v>
      </c>
      <c r="O1075" s="84" t="str">
        <f>IF($N1075,_xll.BDP($K1075,O$931),"[DISABLED]")</f>
        <v>[DISABLED]</v>
      </c>
      <c r="P1075" s="84" t="str">
        <f>IF($N1075,_xll.BDP($K1075,P$931),"[DISABLED]")</f>
        <v>[DISABLED]</v>
      </c>
      <c r="Q1075" s="84" t="str">
        <f>IF($N1075,_xll.BDP($K1075,Q$931),"[DISABLED]")</f>
        <v>[DISABLED]</v>
      </c>
      <c r="R1075" s="84" t="str">
        <f>IF($N1075,_xll.BDH($K1075,R$931,$M1075),"[DISABLED]")</f>
        <v>[DISABLED]</v>
      </c>
      <c r="S1075" s="84" t="str">
        <f>IF($N1075,_xll.BDH($K1075,S$931,$M1075),"[DISABLED]")</f>
        <v>[DISABLED]</v>
      </c>
      <c r="T1075" s="84" t="str">
        <f>IF($N1075,_xll.BDH($K1075,T$931,$M1075),"[DISABLED]")</f>
        <v>[DISABLED]</v>
      </c>
      <c r="V1075" s="106" t="s">
        <v>9619</v>
      </c>
      <c r="W1075" s="107" t="s">
        <v>1055</v>
      </c>
      <c r="X1075" s="108">
        <v>42276</v>
      </c>
      <c r="Y1075" s="107" t="b">
        <v>0</v>
      </c>
      <c r="Z1075" s="107" t="s">
        <v>5237</v>
      </c>
      <c r="AA1075" s="107" t="s">
        <v>5237</v>
      </c>
      <c r="AB1075" s="107" t="s">
        <v>5237</v>
      </c>
      <c r="AC1075" s="107" t="s">
        <v>5237</v>
      </c>
      <c r="AD1075" s="107" t="s">
        <v>5237</v>
      </c>
      <c r="AE1075" s="107" t="s">
        <v>5237</v>
      </c>
    </row>
    <row r="1076" spans="2:31" outlineLevel="1">
      <c r="B1076" s="24" t="s">
        <v>5234</v>
      </c>
      <c r="C1076" s="24" t="s">
        <v>2</v>
      </c>
      <c r="D1076" s="24" t="s">
        <v>62</v>
      </c>
      <c r="E1076" s="24" t="s">
        <v>46</v>
      </c>
      <c r="F1076" s="24" t="s">
        <v>152</v>
      </c>
      <c r="G1076" s="24">
        <v>0</v>
      </c>
      <c r="H1076" s="24" t="s">
        <v>2796</v>
      </c>
      <c r="I1076" s="24" t="s">
        <v>3601</v>
      </c>
      <c r="J1076" s="24" t="s">
        <v>73</v>
      </c>
      <c r="K1076" s="72" t="str">
        <f t="shared" si="38"/>
        <v>USSN0410 ICPL Curncy</v>
      </c>
      <c r="L1076" s="25" t="str">
        <f t="shared" si="39"/>
        <v>ICPL</v>
      </c>
      <c r="M1076" s="26">
        <f t="shared" ca="1" si="39"/>
        <v>42276</v>
      </c>
      <c r="N1076" s="25" t="b">
        <f t="shared" si="39"/>
        <v>0</v>
      </c>
      <c r="O1076" s="84" t="str">
        <f>IF($N1076,_xll.BDP($K1076,O$931),"[DISABLED]")</f>
        <v>[DISABLED]</v>
      </c>
      <c r="P1076" s="84" t="str">
        <f>IF($N1076,_xll.BDP($K1076,P$931),"[DISABLED]")</f>
        <v>[DISABLED]</v>
      </c>
      <c r="Q1076" s="84" t="str">
        <f>IF($N1076,_xll.BDP($K1076,Q$931),"[DISABLED]")</f>
        <v>[DISABLED]</v>
      </c>
      <c r="R1076" s="84" t="str">
        <f>IF($N1076,_xll.BDH($K1076,R$931,$M1076),"[DISABLED]")</f>
        <v>[DISABLED]</v>
      </c>
      <c r="S1076" s="84" t="str">
        <f>IF($N1076,_xll.BDH($K1076,S$931,$M1076),"[DISABLED]")</f>
        <v>[DISABLED]</v>
      </c>
      <c r="T1076" s="84" t="str">
        <f>IF($N1076,_xll.BDH($K1076,T$931,$M1076),"[DISABLED]")</f>
        <v>[DISABLED]</v>
      </c>
      <c r="V1076" s="106" t="s">
        <v>9620</v>
      </c>
      <c r="W1076" s="107" t="s">
        <v>1055</v>
      </c>
      <c r="X1076" s="108">
        <v>42276</v>
      </c>
      <c r="Y1076" s="107" t="b">
        <v>0</v>
      </c>
      <c r="Z1076" s="107" t="s">
        <v>5237</v>
      </c>
      <c r="AA1076" s="107" t="s">
        <v>5237</v>
      </c>
      <c r="AB1076" s="107" t="s">
        <v>5237</v>
      </c>
      <c r="AC1076" s="107" t="s">
        <v>5237</v>
      </c>
      <c r="AD1076" s="107" t="s">
        <v>5237</v>
      </c>
      <c r="AE1076" s="107" t="s">
        <v>5237</v>
      </c>
    </row>
    <row r="1077" spans="2:31" outlineLevel="1">
      <c r="B1077" s="24" t="s">
        <v>5234</v>
      </c>
      <c r="C1077" s="24" t="s">
        <v>2</v>
      </c>
      <c r="D1077" s="24" t="s">
        <v>62</v>
      </c>
      <c r="E1077" s="24" t="s">
        <v>46</v>
      </c>
      <c r="F1077" s="24" t="s">
        <v>44</v>
      </c>
      <c r="G1077" s="24">
        <v>0</v>
      </c>
      <c r="H1077" s="24" t="s">
        <v>2796</v>
      </c>
      <c r="I1077" s="24" t="s">
        <v>3602</v>
      </c>
      <c r="J1077" s="24" t="s">
        <v>73</v>
      </c>
      <c r="K1077" s="72" t="str">
        <f t="shared" si="38"/>
        <v>USSN0510 ICPL Curncy</v>
      </c>
      <c r="L1077" s="25" t="str">
        <f t="shared" si="39"/>
        <v>ICPL</v>
      </c>
      <c r="M1077" s="26">
        <f t="shared" ca="1" si="39"/>
        <v>42276</v>
      </c>
      <c r="N1077" s="25" t="b">
        <f t="shared" si="39"/>
        <v>0</v>
      </c>
      <c r="O1077" s="84" t="str">
        <f>IF($N1077,_xll.BDP($K1077,O$931),"[DISABLED]")</f>
        <v>[DISABLED]</v>
      </c>
      <c r="P1077" s="84" t="str">
        <f>IF($N1077,_xll.BDP($K1077,P$931),"[DISABLED]")</f>
        <v>[DISABLED]</v>
      </c>
      <c r="Q1077" s="84" t="str">
        <f>IF($N1077,_xll.BDP($K1077,Q$931),"[DISABLED]")</f>
        <v>[DISABLED]</v>
      </c>
      <c r="R1077" s="84" t="str">
        <f>IF($N1077,_xll.BDH($K1077,R$931,$M1077),"[DISABLED]")</f>
        <v>[DISABLED]</v>
      </c>
      <c r="S1077" s="84" t="str">
        <f>IF($N1077,_xll.BDH($K1077,S$931,$M1077),"[DISABLED]")</f>
        <v>[DISABLED]</v>
      </c>
      <c r="T1077" s="84" t="str">
        <f>IF($N1077,_xll.BDH($K1077,T$931,$M1077),"[DISABLED]")</f>
        <v>[DISABLED]</v>
      </c>
      <c r="V1077" s="106" t="s">
        <v>9621</v>
      </c>
      <c r="W1077" s="107" t="s">
        <v>1055</v>
      </c>
      <c r="X1077" s="108">
        <v>42276</v>
      </c>
      <c r="Y1077" s="107" t="b">
        <v>0</v>
      </c>
      <c r="Z1077" s="107" t="s">
        <v>5237</v>
      </c>
      <c r="AA1077" s="107" t="s">
        <v>5237</v>
      </c>
      <c r="AB1077" s="107" t="s">
        <v>5237</v>
      </c>
      <c r="AC1077" s="107" t="s">
        <v>5237</v>
      </c>
      <c r="AD1077" s="107" t="s">
        <v>5237</v>
      </c>
      <c r="AE1077" s="107" t="s">
        <v>5237</v>
      </c>
    </row>
    <row r="1078" spans="2:31" outlineLevel="1">
      <c r="B1078" s="24" t="s">
        <v>5234</v>
      </c>
      <c r="C1078" s="24" t="s">
        <v>2</v>
      </c>
      <c r="D1078" s="24" t="s">
        <v>62</v>
      </c>
      <c r="E1078" s="24" t="s">
        <v>46</v>
      </c>
      <c r="F1078" s="24" t="s">
        <v>45</v>
      </c>
      <c r="G1078" s="24">
        <v>0</v>
      </c>
      <c r="H1078" s="24" t="s">
        <v>2796</v>
      </c>
      <c r="I1078" s="24" t="s">
        <v>3603</v>
      </c>
      <c r="J1078" s="24" t="s">
        <v>73</v>
      </c>
      <c r="K1078" s="72" t="str">
        <f t="shared" si="38"/>
        <v>USSN0710 ICPL Curncy</v>
      </c>
      <c r="L1078" s="25" t="str">
        <f t="shared" si="39"/>
        <v>ICPL</v>
      </c>
      <c r="M1078" s="26">
        <f t="shared" ca="1" si="39"/>
        <v>42276</v>
      </c>
      <c r="N1078" s="25" t="b">
        <f t="shared" si="39"/>
        <v>0</v>
      </c>
      <c r="O1078" s="84" t="str">
        <f>IF($N1078,_xll.BDP($K1078,O$931),"[DISABLED]")</f>
        <v>[DISABLED]</v>
      </c>
      <c r="P1078" s="84" t="str">
        <f>IF($N1078,_xll.BDP($K1078,P$931),"[DISABLED]")</f>
        <v>[DISABLED]</v>
      </c>
      <c r="Q1078" s="84" t="str">
        <f>IF($N1078,_xll.BDP($K1078,Q$931),"[DISABLED]")</f>
        <v>[DISABLED]</v>
      </c>
      <c r="R1078" s="84" t="str">
        <f>IF($N1078,_xll.BDH($K1078,R$931,$M1078),"[DISABLED]")</f>
        <v>[DISABLED]</v>
      </c>
      <c r="S1078" s="84" t="str">
        <f>IF($N1078,_xll.BDH($K1078,S$931,$M1078),"[DISABLED]")</f>
        <v>[DISABLED]</v>
      </c>
      <c r="T1078" s="84" t="str">
        <f>IF($N1078,_xll.BDH($K1078,T$931,$M1078),"[DISABLED]")</f>
        <v>[DISABLED]</v>
      </c>
      <c r="V1078" s="106" t="s">
        <v>9622</v>
      </c>
      <c r="W1078" s="107" t="s">
        <v>1055</v>
      </c>
      <c r="X1078" s="108">
        <v>42276</v>
      </c>
      <c r="Y1078" s="107" t="b">
        <v>0</v>
      </c>
      <c r="Z1078" s="107" t="s">
        <v>5237</v>
      </c>
      <c r="AA1078" s="107" t="s">
        <v>5237</v>
      </c>
      <c r="AB1078" s="107" t="s">
        <v>5237</v>
      </c>
      <c r="AC1078" s="107" t="s">
        <v>5237</v>
      </c>
      <c r="AD1078" s="107" t="s">
        <v>5237</v>
      </c>
      <c r="AE1078" s="107" t="s">
        <v>5237</v>
      </c>
    </row>
    <row r="1079" spans="2:31" outlineLevel="1">
      <c r="B1079" s="24" t="s">
        <v>5234</v>
      </c>
      <c r="C1079" s="24" t="s">
        <v>2</v>
      </c>
      <c r="D1079" s="24" t="s">
        <v>62</v>
      </c>
      <c r="E1079" s="24" t="s">
        <v>46</v>
      </c>
      <c r="F1079" s="24" t="s">
        <v>46</v>
      </c>
      <c r="G1079" s="24">
        <v>0</v>
      </c>
      <c r="H1079" s="24" t="s">
        <v>2796</v>
      </c>
      <c r="I1079" s="24" t="s">
        <v>3604</v>
      </c>
      <c r="J1079" s="24" t="s">
        <v>73</v>
      </c>
      <c r="K1079" s="72" t="str">
        <f t="shared" si="38"/>
        <v>USSN1010 ICPL Curncy</v>
      </c>
      <c r="L1079" s="25" t="str">
        <f t="shared" si="39"/>
        <v>ICPL</v>
      </c>
      <c r="M1079" s="26">
        <f t="shared" ca="1" si="39"/>
        <v>42276</v>
      </c>
      <c r="N1079" s="25" t="b">
        <f t="shared" si="39"/>
        <v>0</v>
      </c>
      <c r="O1079" s="84" t="str">
        <f>IF($N1079,_xll.BDP($K1079,O$931),"[DISABLED]")</f>
        <v>[DISABLED]</v>
      </c>
      <c r="P1079" s="84" t="str">
        <f>IF($N1079,_xll.BDP($K1079,P$931),"[DISABLED]")</f>
        <v>[DISABLED]</v>
      </c>
      <c r="Q1079" s="84" t="str">
        <f>IF($N1079,_xll.BDP($K1079,Q$931),"[DISABLED]")</f>
        <v>[DISABLED]</v>
      </c>
      <c r="R1079" s="84" t="str">
        <f>IF($N1079,_xll.BDH($K1079,R$931,$M1079),"[DISABLED]")</f>
        <v>[DISABLED]</v>
      </c>
      <c r="S1079" s="84" t="str">
        <f>IF($N1079,_xll.BDH($K1079,S$931,$M1079),"[DISABLED]")</f>
        <v>[DISABLED]</v>
      </c>
      <c r="T1079" s="84" t="str">
        <f>IF($N1079,_xll.BDH($K1079,T$931,$M1079),"[DISABLED]")</f>
        <v>[DISABLED]</v>
      </c>
      <c r="V1079" s="106" t="s">
        <v>9623</v>
      </c>
      <c r="W1079" s="107" t="s">
        <v>1055</v>
      </c>
      <c r="X1079" s="108">
        <v>42276</v>
      </c>
      <c r="Y1079" s="107" t="b">
        <v>0</v>
      </c>
      <c r="Z1079" s="107" t="s">
        <v>5237</v>
      </c>
      <c r="AA1079" s="107" t="s">
        <v>5237</v>
      </c>
      <c r="AB1079" s="107" t="s">
        <v>5237</v>
      </c>
      <c r="AC1079" s="107" t="s">
        <v>5237</v>
      </c>
      <c r="AD1079" s="107" t="s">
        <v>5237</v>
      </c>
      <c r="AE1079" s="107" t="s">
        <v>5237</v>
      </c>
    </row>
    <row r="1080" spans="2:31" outlineLevel="1">
      <c r="B1080" s="24" t="s">
        <v>5234</v>
      </c>
      <c r="C1080" s="24" t="s">
        <v>2</v>
      </c>
      <c r="D1080" s="24" t="s">
        <v>62</v>
      </c>
      <c r="E1080" s="24" t="s">
        <v>46</v>
      </c>
      <c r="F1080" s="24" t="s">
        <v>47</v>
      </c>
      <c r="G1080" s="24">
        <v>0</v>
      </c>
      <c r="H1080" s="24" t="s">
        <v>2796</v>
      </c>
      <c r="I1080" s="24" t="s">
        <v>3605</v>
      </c>
      <c r="J1080" s="24" t="s">
        <v>73</v>
      </c>
      <c r="K1080" s="72" t="str">
        <f t="shared" si="38"/>
        <v>USSN1510 ICPL Curncy</v>
      </c>
      <c r="L1080" s="25" t="str">
        <f t="shared" si="39"/>
        <v>ICPL</v>
      </c>
      <c r="M1080" s="26">
        <f t="shared" ca="1" si="39"/>
        <v>42276</v>
      </c>
      <c r="N1080" s="25" t="b">
        <f t="shared" si="39"/>
        <v>0</v>
      </c>
      <c r="O1080" s="84" t="str">
        <f>IF($N1080,_xll.BDP($K1080,O$931),"[DISABLED]")</f>
        <v>[DISABLED]</v>
      </c>
      <c r="P1080" s="84" t="str">
        <f>IF($N1080,_xll.BDP($K1080,P$931),"[DISABLED]")</f>
        <v>[DISABLED]</v>
      </c>
      <c r="Q1080" s="84" t="str">
        <f>IF($N1080,_xll.BDP($K1080,Q$931),"[DISABLED]")</f>
        <v>[DISABLED]</v>
      </c>
      <c r="R1080" s="84" t="str">
        <f>IF($N1080,_xll.BDH($K1080,R$931,$M1080),"[DISABLED]")</f>
        <v>[DISABLED]</v>
      </c>
      <c r="S1080" s="84" t="str">
        <f>IF($N1080,_xll.BDH($K1080,S$931,$M1080),"[DISABLED]")</f>
        <v>[DISABLED]</v>
      </c>
      <c r="T1080" s="84" t="str">
        <f>IF($N1080,_xll.BDH($K1080,T$931,$M1080),"[DISABLED]")</f>
        <v>[DISABLED]</v>
      </c>
      <c r="V1080" s="106" t="s">
        <v>9624</v>
      </c>
      <c r="W1080" s="107" t="s">
        <v>1055</v>
      </c>
      <c r="X1080" s="108">
        <v>42276</v>
      </c>
      <c r="Y1080" s="107" t="b">
        <v>0</v>
      </c>
      <c r="Z1080" s="107" t="s">
        <v>5237</v>
      </c>
      <c r="AA1080" s="107" t="s">
        <v>5237</v>
      </c>
      <c r="AB1080" s="107" t="s">
        <v>5237</v>
      </c>
      <c r="AC1080" s="107" t="s">
        <v>5237</v>
      </c>
      <c r="AD1080" s="107" t="s">
        <v>5237</v>
      </c>
      <c r="AE1080" s="107" t="s">
        <v>5237</v>
      </c>
    </row>
    <row r="1081" spans="2:31" outlineLevel="1">
      <c r="B1081" s="24" t="s">
        <v>5234</v>
      </c>
      <c r="C1081" s="24" t="s">
        <v>2</v>
      </c>
      <c r="D1081" s="24" t="s">
        <v>62</v>
      </c>
      <c r="E1081" s="24" t="s">
        <v>46</v>
      </c>
      <c r="F1081" s="24" t="s">
        <v>48</v>
      </c>
      <c r="G1081" s="24">
        <v>0</v>
      </c>
      <c r="H1081" s="24" t="s">
        <v>2796</v>
      </c>
      <c r="I1081" s="24" t="s">
        <v>3606</v>
      </c>
      <c r="J1081" s="24" t="s">
        <v>73</v>
      </c>
      <c r="K1081" s="72" t="str">
        <f t="shared" si="38"/>
        <v>USSN2010 ICPL Curncy</v>
      </c>
      <c r="L1081" s="25" t="str">
        <f t="shared" si="39"/>
        <v>ICPL</v>
      </c>
      <c r="M1081" s="26">
        <f t="shared" ca="1" si="39"/>
        <v>42276</v>
      </c>
      <c r="N1081" s="25" t="b">
        <f t="shared" si="39"/>
        <v>0</v>
      </c>
      <c r="O1081" s="84" t="str">
        <f>IF($N1081,_xll.BDP($K1081,O$931),"[DISABLED]")</f>
        <v>[DISABLED]</v>
      </c>
      <c r="P1081" s="84" t="str">
        <f>IF($N1081,_xll.BDP($K1081,P$931),"[DISABLED]")</f>
        <v>[DISABLED]</v>
      </c>
      <c r="Q1081" s="84" t="str">
        <f>IF($N1081,_xll.BDP($K1081,Q$931),"[DISABLED]")</f>
        <v>[DISABLED]</v>
      </c>
      <c r="R1081" s="84" t="str">
        <f>IF($N1081,_xll.BDH($K1081,R$931,$M1081),"[DISABLED]")</f>
        <v>[DISABLED]</v>
      </c>
      <c r="S1081" s="84" t="str">
        <f>IF($N1081,_xll.BDH($K1081,S$931,$M1081),"[DISABLED]")</f>
        <v>[DISABLED]</v>
      </c>
      <c r="T1081" s="84" t="str">
        <f>IF($N1081,_xll.BDH($K1081,T$931,$M1081),"[DISABLED]")</f>
        <v>[DISABLED]</v>
      </c>
      <c r="V1081" s="106" t="s">
        <v>9625</v>
      </c>
      <c r="W1081" s="107" t="s">
        <v>1055</v>
      </c>
      <c r="X1081" s="108">
        <v>42276</v>
      </c>
      <c r="Y1081" s="107" t="b">
        <v>0</v>
      </c>
      <c r="Z1081" s="107" t="s">
        <v>5237</v>
      </c>
      <c r="AA1081" s="107" t="s">
        <v>5237</v>
      </c>
      <c r="AB1081" s="107" t="s">
        <v>5237</v>
      </c>
      <c r="AC1081" s="107" t="s">
        <v>5237</v>
      </c>
      <c r="AD1081" s="107" t="s">
        <v>5237</v>
      </c>
      <c r="AE1081" s="107" t="s">
        <v>5237</v>
      </c>
    </row>
    <row r="1082" spans="2:31" outlineLevel="1">
      <c r="B1082" s="24" t="s">
        <v>5234</v>
      </c>
      <c r="C1082" s="24" t="s">
        <v>2</v>
      </c>
      <c r="D1082" s="24" t="s">
        <v>62</v>
      </c>
      <c r="E1082" s="24" t="s">
        <v>47</v>
      </c>
      <c r="F1082" s="24" t="s">
        <v>209</v>
      </c>
      <c r="G1082" s="24">
        <v>0</v>
      </c>
      <c r="H1082" s="24" t="s">
        <v>2796</v>
      </c>
      <c r="I1082" s="24" t="s">
        <v>3607</v>
      </c>
      <c r="J1082" s="24" t="s">
        <v>73</v>
      </c>
      <c r="K1082" s="72" t="str">
        <f t="shared" si="38"/>
        <v>USSN0A15 ICPL Curncy</v>
      </c>
      <c r="L1082" s="25" t="str">
        <f t="shared" si="39"/>
        <v>ICPL</v>
      </c>
      <c r="M1082" s="26">
        <f t="shared" ca="1" si="39"/>
        <v>42276</v>
      </c>
      <c r="N1082" s="25" t="b">
        <f t="shared" si="39"/>
        <v>0</v>
      </c>
      <c r="O1082" s="84" t="str">
        <f>IF($N1082,_xll.BDP($K1082,O$931),"[DISABLED]")</f>
        <v>[DISABLED]</v>
      </c>
      <c r="P1082" s="84" t="str">
        <f>IF($N1082,_xll.BDP($K1082,P$931),"[DISABLED]")</f>
        <v>[DISABLED]</v>
      </c>
      <c r="Q1082" s="84" t="str">
        <f>IF($N1082,_xll.BDP($K1082,Q$931),"[DISABLED]")</f>
        <v>[DISABLED]</v>
      </c>
      <c r="R1082" s="84" t="str">
        <f>IF($N1082,_xll.BDH($K1082,R$931,$M1082),"[DISABLED]")</f>
        <v>[DISABLED]</v>
      </c>
      <c r="S1082" s="84" t="str">
        <f>IF($N1082,_xll.BDH($K1082,S$931,$M1082),"[DISABLED]")</f>
        <v>[DISABLED]</v>
      </c>
      <c r="T1082" s="84" t="str">
        <f>IF($N1082,_xll.BDH($K1082,T$931,$M1082),"[DISABLED]")</f>
        <v>[DISABLED]</v>
      </c>
      <c r="V1082" s="106" t="s">
        <v>9626</v>
      </c>
      <c r="W1082" s="107" t="s">
        <v>1055</v>
      </c>
      <c r="X1082" s="108">
        <v>42276</v>
      </c>
      <c r="Y1082" s="107" t="b">
        <v>0</v>
      </c>
      <c r="Z1082" s="107" t="s">
        <v>5237</v>
      </c>
      <c r="AA1082" s="107" t="s">
        <v>5237</v>
      </c>
      <c r="AB1082" s="107" t="s">
        <v>5237</v>
      </c>
      <c r="AC1082" s="107" t="s">
        <v>5237</v>
      </c>
      <c r="AD1082" s="107" t="s">
        <v>5237</v>
      </c>
      <c r="AE1082" s="107" t="s">
        <v>5237</v>
      </c>
    </row>
    <row r="1083" spans="2:31" outlineLevel="1">
      <c r="B1083" s="24" t="s">
        <v>5234</v>
      </c>
      <c r="C1083" s="24" t="s">
        <v>2</v>
      </c>
      <c r="D1083" s="24" t="s">
        <v>62</v>
      </c>
      <c r="E1083" s="24" t="s">
        <v>47</v>
      </c>
      <c r="F1083" s="24" t="s">
        <v>210</v>
      </c>
      <c r="G1083" s="24">
        <v>0</v>
      </c>
      <c r="H1083" s="24" t="s">
        <v>2796</v>
      </c>
      <c r="I1083" s="24" t="s">
        <v>3608</v>
      </c>
      <c r="J1083" s="24" t="s">
        <v>73</v>
      </c>
      <c r="K1083" s="72" t="str">
        <f t="shared" si="38"/>
        <v>USSN0B15 ICPL Curncy</v>
      </c>
      <c r="L1083" s="25" t="str">
        <f t="shared" si="39"/>
        <v>ICPL</v>
      </c>
      <c r="M1083" s="26">
        <f t="shared" ca="1" si="39"/>
        <v>42276</v>
      </c>
      <c r="N1083" s="25" t="b">
        <f t="shared" si="39"/>
        <v>0</v>
      </c>
      <c r="O1083" s="84" t="str">
        <f>IF($N1083,_xll.BDP($K1083,O$931),"[DISABLED]")</f>
        <v>[DISABLED]</v>
      </c>
      <c r="P1083" s="84" t="str">
        <f>IF($N1083,_xll.BDP($K1083,P$931),"[DISABLED]")</f>
        <v>[DISABLED]</v>
      </c>
      <c r="Q1083" s="84" t="str">
        <f>IF($N1083,_xll.BDP($K1083,Q$931),"[DISABLED]")</f>
        <v>[DISABLED]</v>
      </c>
      <c r="R1083" s="84" t="str">
        <f>IF($N1083,_xll.BDH($K1083,R$931,$M1083),"[DISABLED]")</f>
        <v>[DISABLED]</v>
      </c>
      <c r="S1083" s="84" t="str">
        <f>IF($N1083,_xll.BDH($K1083,S$931,$M1083),"[DISABLED]")</f>
        <v>[DISABLED]</v>
      </c>
      <c r="T1083" s="84" t="str">
        <f>IF($N1083,_xll.BDH($K1083,T$931,$M1083),"[DISABLED]")</f>
        <v>[DISABLED]</v>
      </c>
      <c r="V1083" s="106" t="s">
        <v>9627</v>
      </c>
      <c r="W1083" s="107" t="s">
        <v>1055</v>
      </c>
      <c r="X1083" s="108">
        <v>42276</v>
      </c>
      <c r="Y1083" s="107" t="b">
        <v>0</v>
      </c>
      <c r="Z1083" s="107" t="s">
        <v>5237</v>
      </c>
      <c r="AA1083" s="107" t="s">
        <v>5237</v>
      </c>
      <c r="AB1083" s="107" t="s">
        <v>5237</v>
      </c>
      <c r="AC1083" s="107" t="s">
        <v>5237</v>
      </c>
      <c r="AD1083" s="107" t="s">
        <v>5237</v>
      </c>
      <c r="AE1083" s="107" t="s">
        <v>5237</v>
      </c>
    </row>
    <row r="1084" spans="2:31" outlineLevel="1">
      <c r="B1084" s="24" t="s">
        <v>5234</v>
      </c>
      <c r="C1084" s="24" t="s">
        <v>2</v>
      </c>
      <c r="D1084" s="24" t="s">
        <v>62</v>
      </c>
      <c r="E1084" s="24" t="s">
        <v>47</v>
      </c>
      <c r="F1084" s="24" t="s">
        <v>54</v>
      </c>
      <c r="G1084" s="24">
        <v>0</v>
      </c>
      <c r="H1084" s="24" t="s">
        <v>2796</v>
      </c>
      <c r="I1084" s="24" t="s">
        <v>3609</v>
      </c>
      <c r="J1084" s="24" t="s">
        <v>73</v>
      </c>
      <c r="K1084" s="72" t="str">
        <f t="shared" si="38"/>
        <v>USSN0C15 ICPL Curncy</v>
      </c>
      <c r="L1084" s="25" t="str">
        <f t="shared" si="39"/>
        <v>ICPL</v>
      </c>
      <c r="M1084" s="26">
        <f t="shared" ca="1" si="39"/>
        <v>42276</v>
      </c>
      <c r="N1084" s="25" t="b">
        <f t="shared" si="39"/>
        <v>0</v>
      </c>
      <c r="O1084" s="84" t="str">
        <f>IF($N1084,_xll.BDP($K1084,O$931),"[DISABLED]")</f>
        <v>[DISABLED]</v>
      </c>
      <c r="P1084" s="84" t="str">
        <f>IF($N1084,_xll.BDP($K1084,P$931),"[DISABLED]")</f>
        <v>[DISABLED]</v>
      </c>
      <c r="Q1084" s="84" t="str">
        <f>IF($N1084,_xll.BDP($K1084,Q$931),"[DISABLED]")</f>
        <v>[DISABLED]</v>
      </c>
      <c r="R1084" s="84" t="str">
        <f>IF($N1084,_xll.BDH($K1084,R$931,$M1084),"[DISABLED]")</f>
        <v>[DISABLED]</v>
      </c>
      <c r="S1084" s="84" t="str">
        <f>IF($N1084,_xll.BDH($K1084,S$931,$M1084),"[DISABLED]")</f>
        <v>[DISABLED]</v>
      </c>
      <c r="T1084" s="84" t="str">
        <f>IF($N1084,_xll.BDH($K1084,T$931,$M1084),"[DISABLED]")</f>
        <v>[DISABLED]</v>
      </c>
      <c r="V1084" s="106" t="s">
        <v>9628</v>
      </c>
      <c r="W1084" s="107" t="s">
        <v>1055</v>
      </c>
      <c r="X1084" s="108">
        <v>42276</v>
      </c>
      <c r="Y1084" s="107" t="b">
        <v>0</v>
      </c>
      <c r="Z1084" s="107" t="s">
        <v>5237</v>
      </c>
      <c r="AA1084" s="107" t="s">
        <v>5237</v>
      </c>
      <c r="AB1084" s="107" t="s">
        <v>5237</v>
      </c>
      <c r="AC1084" s="107" t="s">
        <v>5237</v>
      </c>
      <c r="AD1084" s="107" t="s">
        <v>5237</v>
      </c>
      <c r="AE1084" s="107" t="s">
        <v>5237</v>
      </c>
    </row>
    <row r="1085" spans="2:31" outlineLevel="1">
      <c r="B1085" s="24" t="s">
        <v>5234</v>
      </c>
      <c r="C1085" s="24" t="s">
        <v>2</v>
      </c>
      <c r="D1085" s="24" t="s">
        <v>62</v>
      </c>
      <c r="E1085" s="24" t="s">
        <v>47</v>
      </c>
      <c r="F1085" s="24" t="s">
        <v>58</v>
      </c>
      <c r="G1085" s="24">
        <v>0</v>
      </c>
      <c r="H1085" s="24" t="s">
        <v>2796</v>
      </c>
      <c r="I1085" s="24" t="s">
        <v>3610</v>
      </c>
      <c r="J1085" s="24" t="s">
        <v>73</v>
      </c>
      <c r="K1085" s="72" t="str">
        <f t="shared" si="38"/>
        <v>USSN0F15 ICPL Curncy</v>
      </c>
      <c r="L1085" s="25" t="str">
        <f t="shared" si="39"/>
        <v>ICPL</v>
      </c>
      <c r="M1085" s="26">
        <f t="shared" ca="1" si="39"/>
        <v>42276</v>
      </c>
      <c r="N1085" s="25" t="b">
        <f t="shared" si="39"/>
        <v>0</v>
      </c>
      <c r="O1085" s="84" t="str">
        <f>IF($N1085,_xll.BDP($K1085,O$931),"[DISABLED]")</f>
        <v>[DISABLED]</v>
      </c>
      <c r="P1085" s="84" t="str">
        <f>IF($N1085,_xll.BDP($K1085,P$931),"[DISABLED]")</f>
        <v>[DISABLED]</v>
      </c>
      <c r="Q1085" s="84" t="str">
        <f>IF($N1085,_xll.BDP($K1085,Q$931),"[DISABLED]")</f>
        <v>[DISABLED]</v>
      </c>
      <c r="R1085" s="84" t="str">
        <f>IF($N1085,_xll.BDH($K1085,R$931,$M1085),"[DISABLED]")</f>
        <v>[DISABLED]</v>
      </c>
      <c r="S1085" s="84" t="str">
        <f>IF($N1085,_xll.BDH($K1085,S$931,$M1085),"[DISABLED]")</f>
        <v>[DISABLED]</v>
      </c>
      <c r="T1085" s="84" t="str">
        <f>IF($N1085,_xll.BDH($K1085,T$931,$M1085),"[DISABLED]")</f>
        <v>[DISABLED]</v>
      </c>
      <c r="V1085" s="106" t="s">
        <v>9629</v>
      </c>
      <c r="W1085" s="107" t="s">
        <v>1055</v>
      </c>
      <c r="X1085" s="108">
        <v>42276</v>
      </c>
      <c r="Y1085" s="107" t="b">
        <v>0</v>
      </c>
      <c r="Z1085" s="107" t="s">
        <v>5237</v>
      </c>
      <c r="AA1085" s="107" t="s">
        <v>5237</v>
      </c>
      <c r="AB1085" s="107" t="s">
        <v>5237</v>
      </c>
      <c r="AC1085" s="107" t="s">
        <v>5237</v>
      </c>
      <c r="AD1085" s="107" t="s">
        <v>5237</v>
      </c>
      <c r="AE1085" s="107" t="s">
        <v>5237</v>
      </c>
    </row>
    <row r="1086" spans="2:31" outlineLevel="1">
      <c r="B1086" s="24" t="s">
        <v>5234</v>
      </c>
      <c r="C1086" s="24" t="s">
        <v>2</v>
      </c>
      <c r="D1086" s="24" t="s">
        <v>62</v>
      </c>
      <c r="E1086" s="24" t="s">
        <v>47</v>
      </c>
      <c r="F1086" s="24" t="s">
        <v>71</v>
      </c>
      <c r="G1086" s="24">
        <v>0</v>
      </c>
      <c r="H1086" s="24" t="s">
        <v>2796</v>
      </c>
      <c r="I1086" s="24" t="s">
        <v>3611</v>
      </c>
      <c r="J1086" s="24" t="s">
        <v>73</v>
      </c>
      <c r="K1086" s="72" t="str">
        <f t="shared" si="38"/>
        <v>USSN0I15 ICPL Curncy</v>
      </c>
      <c r="L1086" s="25" t="str">
        <f t="shared" si="39"/>
        <v>ICPL</v>
      </c>
      <c r="M1086" s="26">
        <f t="shared" ca="1" si="39"/>
        <v>42276</v>
      </c>
      <c r="N1086" s="25" t="b">
        <f t="shared" si="39"/>
        <v>0</v>
      </c>
      <c r="O1086" s="84" t="str">
        <f>IF($N1086,_xll.BDP($K1086,O$931),"[DISABLED]")</f>
        <v>[DISABLED]</v>
      </c>
      <c r="P1086" s="84" t="str">
        <f>IF($N1086,_xll.BDP($K1086,P$931),"[DISABLED]")</f>
        <v>[DISABLED]</v>
      </c>
      <c r="Q1086" s="84" t="str">
        <f>IF($N1086,_xll.BDP($K1086,Q$931),"[DISABLED]")</f>
        <v>[DISABLED]</v>
      </c>
      <c r="R1086" s="84" t="str">
        <f>IF($N1086,_xll.BDH($K1086,R$931,$M1086),"[DISABLED]")</f>
        <v>[DISABLED]</v>
      </c>
      <c r="S1086" s="84" t="str">
        <f>IF($N1086,_xll.BDH($K1086,S$931,$M1086),"[DISABLED]")</f>
        <v>[DISABLED]</v>
      </c>
      <c r="T1086" s="84" t="str">
        <f>IF($N1086,_xll.BDH($K1086,T$931,$M1086),"[DISABLED]")</f>
        <v>[DISABLED]</v>
      </c>
      <c r="V1086" s="106" t="s">
        <v>9630</v>
      </c>
      <c r="W1086" s="107" t="s">
        <v>1055</v>
      </c>
      <c r="X1086" s="108">
        <v>42276</v>
      </c>
      <c r="Y1086" s="107" t="b">
        <v>0</v>
      </c>
      <c r="Z1086" s="107" t="s">
        <v>5237</v>
      </c>
      <c r="AA1086" s="107" t="s">
        <v>5237</v>
      </c>
      <c r="AB1086" s="107" t="s">
        <v>5237</v>
      </c>
      <c r="AC1086" s="107" t="s">
        <v>5237</v>
      </c>
      <c r="AD1086" s="107" t="s">
        <v>5237</v>
      </c>
      <c r="AE1086" s="107" t="s">
        <v>5237</v>
      </c>
    </row>
    <row r="1087" spans="2:31" outlineLevel="1">
      <c r="B1087" s="24" t="s">
        <v>5234</v>
      </c>
      <c r="C1087" s="24" t="s">
        <v>2</v>
      </c>
      <c r="D1087" s="24" t="s">
        <v>62</v>
      </c>
      <c r="E1087" s="24" t="s">
        <v>47</v>
      </c>
      <c r="F1087" s="24" t="s">
        <v>41</v>
      </c>
      <c r="G1087" s="24">
        <v>0</v>
      </c>
      <c r="H1087" s="24" t="s">
        <v>2796</v>
      </c>
      <c r="I1087" s="24" t="s">
        <v>3612</v>
      </c>
      <c r="J1087" s="24" t="s">
        <v>73</v>
      </c>
      <c r="K1087" s="72" t="str">
        <f t="shared" si="38"/>
        <v>USSN0115 ICPL Curncy</v>
      </c>
      <c r="L1087" s="25" t="str">
        <f t="shared" si="39"/>
        <v>ICPL</v>
      </c>
      <c r="M1087" s="26">
        <f t="shared" ca="1" si="39"/>
        <v>42276</v>
      </c>
      <c r="N1087" s="25" t="b">
        <f t="shared" si="39"/>
        <v>0</v>
      </c>
      <c r="O1087" s="84" t="str">
        <f>IF($N1087,_xll.BDP($K1087,O$931),"[DISABLED]")</f>
        <v>[DISABLED]</v>
      </c>
      <c r="P1087" s="84" t="str">
        <f>IF($N1087,_xll.BDP($K1087,P$931),"[DISABLED]")</f>
        <v>[DISABLED]</v>
      </c>
      <c r="Q1087" s="84" t="str">
        <f>IF($N1087,_xll.BDP($K1087,Q$931),"[DISABLED]")</f>
        <v>[DISABLED]</v>
      </c>
      <c r="R1087" s="84" t="str">
        <f>IF($N1087,_xll.BDH($K1087,R$931,$M1087),"[DISABLED]")</f>
        <v>[DISABLED]</v>
      </c>
      <c r="S1087" s="84" t="str">
        <f>IF($N1087,_xll.BDH($K1087,S$931,$M1087),"[DISABLED]")</f>
        <v>[DISABLED]</v>
      </c>
      <c r="T1087" s="84" t="str">
        <f>IF($N1087,_xll.BDH($K1087,T$931,$M1087),"[DISABLED]")</f>
        <v>[DISABLED]</v>
      </c>
      <c r="V1087" s="106" t="s">
        <v>9631</v>
      </c>
      <c r="W1087" s="107" t="s">
        <v>1055</v>
      </c>
      <c r="X1087" s="108">
        <v>42276</v>
      </c>
      <c r="Y1087" s="107" t="b">
        <v>0</v>
      </c>
      <c r="Z1087" s="107" t="s">
        <v>5237</v>
      </c>
      <c r="AA1087" s="107" t="s">
        <v>5237</v>
      </c>
      <c r="AB1087" s="107" t="s">
        <v>5237</v>
      </c>
      <c r="AC1087" s="107" t="s">
        <v>5237</v>
      </c>
      <c r="AD1087" s="107" t="s">
        <v>5237</v>
      </c>
      <c r="AE1087" s="107" t="s">
        <v>5237</v>
      </c>
    </row>
    <row r="1088" spans="2:31" outlineLevel="1">
      <c r="B1088" s="24" t="s">
        <v>5234</v>
      </c>
      <c r="C1088" s="24" t="s">
        <v>2</v>
      </c>
      <c r="D1088" s="24" t="s">
        <v>62</v>
      </c>
      <c r="E1088" s="24" t="s">
        <v>47</v>
      </c>
      <c r="F1088" s="24" t="s">
        <v>146</v>
      </c>
      <c r="G1088" s="24">
        <v>0</v>
      </c>
      <c r="H1088" s="24" t="s">
        <v>2796</v>
      </c>
      <c r="I1088" s="24" t="s">
        <v>3613</v>
      </c>
      <c r="J1088" s="24" t="s">
        <v>73</v>
      </c>
      <c r="K1088" s="72" t="str">
        <f t="shared" si="38"/>
        <v>USSN1F15 ICPL Curncy</v>
      </c>
      <c r="L1088" s="25" t="str">
        <f t="shared" si="39"/>
        <v>ICPL</v>
      </c>
      <c r="M1088" s="26">
        <f t="shared" ca="1" si="39"/>
        <v>42276</v>
      </c>
      <c r="N1088" s="25" t="b">
        <f t="shared" si="39"/>
        <v>0</v>
      </c>
      <c r="O1088" s="84" t="str">
        <f>IF($N1088,_xll.BDP($K1088,O$931),"[DISABLED]")</f>
        <v>[DISABLED]</v>
      </c>
      <c r="P1088" s="84" t="str">
        <f>IF($N1088,_xll.BDP($K1088,P$931),"[DISABLED]")</f>
        <v>[DISABLED]</v>
      </c>
      <c r="Q1088" s="84" t="str">
        <f>IF($N1088,_xll.BDP($K1088,Q$931),"[DISABLED]")</f>
        <v>[DISABLED]</v>
      </c>
      <c r="R1088" s="84" t="str">
        <f>IF($N1088,_xll.BDH($K1088,R$931,$M1088),"[DISABLED]")</f>
        <v>[DISABLED]</v>
      </c>
      <c r="S1088" s="84" t="str">
        <f>IF($N1088,_xll.BDH($K1088,S$931,$M1088),"[DISABLED]")</f>
        <v>[DISABLED]</v>
      </c>
      <c r="T1088" s="84" t="str">
        <f>IF($N1088,_xll.BDH($K1088,T$931,$M1088),"[DISABLED]")</f>
        <v>[DISABLED]</v>
      </c>
      <c r="V1088" s="106" t="s">
        <v>9632</v>
      </c>
      <c r="W1088" s="107" t="s">
        <v>1055</v>
      </c>
      <c r="X1088" s="108">
        <v>42276</v>
      </c>
      <c r="Y1088" s="107" t="b">
        <v>0</v>
      </c>
      <c r="Z1088" s="107" t="s">
        <v>5237</v>
      </c>
      <c r="AA1088" s="107" t="s">
        <v>5237</v>
      </c>
      <c r="AB1088" s="107" t="s">
        <v>5237</v>
      </c>
      <c r="AC1088" s="107" t="s">
        <v>5237</v>
      </c>
      <c r="AD1088" s="107" t="s">
        <v>5237</v>
      </c>
      <c r="AE1088" s="107" t="s">
        <v>5237</v>
      </c>
    </row>
    <row r="1089" spans="2:31" outlineLevel="1">
      <c r="B1089" s="24" t="s">
        <v>5234</v>
      </c>
      <c r="C1089" s="24" t="s">
        <v>2</v>
      </c>
      <c r="D1089" s="24" t="s">
        <v>62</v>
      </c>
      <c r="E1089" s="24" t="s">
        <v>47</v>
      </c>
      <c r="F1089" s="24" t="s">
        <v>42</v>
      </c>
      <c r="G1089" s="24">
        <v>0</v>
      </c>
      <c r="H1089" s="24" t="s">
        <v>2796</v>
      </c>
      <c r="I1089" s="24" t="s">
        <v>3614</v>
      </c>
      <c r="J1089" s="24" t="s">
        <v>73</v>
      </c>
      <c r="K1089" s="72" t="str">
        <f t="shared" si="38"/>
        <v>USSN0215 ICPL Curncy</v>
      </c>
      <c r="L1089" s="25" t="str">
        <f t="shared" si="39"/>
        <v>ICPL</v>
      </c>
      <c r="M1089" s="26">
        <f t="shared" ca="1" si="39"/>
        <v>42276</v>
      </c>
      <c r="N1089" s="25" t="b">
        <f t="shared" si="39"/>
        <v>0</v>
      </c>
      <c r="O1089" s="84" t="str">
        <f>IF($N1089,_xll.BDP($K1089,O$931),"[DISABLED]")</f>
        <v>[DISABLED]</v>
      </c>
      <c r="P1089" s="84" t="str">
        <f>IF($N1089,_xll.BDP($K1089,P$931),"[DISABLED]")</f>
        <v>[DISABLED]</v>
      </c>
      <c r="Q1089" s="84" t="str">
        <f>IF($N1089,_xll.BDP($K1089,Q$931),"[DISABLED]")</f>
        <v>[DISABLED]</v>
      </c>
      <c r="R1089" s="84" t="str">
        <f>IF($N1089,_xll.BDH($K1089,R$931,$M1089),"[DISABLED]")</f>
        <v>[DISABLED]</v>
      </c>
      <c r="S1089" s="84" t="str">
        <f>IF($N1089,_xll.BDH($K1089,S$931,$M1089),"[DISABLED]")</f>
        <v>[DISABLED]</v>
      </c>
      <c r="T1089" s="84" t="str">
        <f>IF($N1089,_xll.BDH($K1089,T$931,$M1089),"[DISABLED]")</f>
        <v>[DISABLED]</v>
      </c>
      <c r="V1089" s="106" t="s">
        <v>9633</v>
      </c>
      <c r="W1089" s="107" t="s">
        <v>1055</v>
      </c>
      <c r="X1089" s="108">
        <v>42276</v>
      </c>
      <c r="Y1089" s="107" t="b">
        <v>0</v>
      </c>
      <c r="Z1089" s="107" t="s">
        <v>5237</v>
      </c>
      <c r="AA1089" s="107" t="s">
        <v>5237</v>
      </c>
      <c r="AB1089" s="107" t="s">
        <v>5237</v>
      </c>
      <c r="AC1089" s="107" t="s">
        <v>5237</v>
      </c>
      <c r="AD1089" s="107" t="s">
        <v>5237</v>
      </c>
      <c r="AE1089" s="107" t="s">
        <v>5237</v>
      </c>
    </row>
    <row r="1090" spans="2:31" outlineLevel="1">
      <c r="B1090" s="24" t="s">
        <v>5234</v>
      </c>
      <c r="C1090" s="24" t="s">
        <v>2</v>
      </c>
      <c r="D1090" s="24" t="s">
        <v>62</v>
      </c>
      <c r="E1090" s="24" t="s">
        <v>47</v>
      </c>
      <c r="F1090" s="24" t="s">
        <v>43</v>
      </c>
      <c r="G1090" s="24">
        <v>0</v>
      </c>
      <c r="H1090" s="24" t="s">
        <v>2796</v>
      </c>
      <c r="I1090" s="24" t="s">
        <v>3615</v>
      </c>
      <c r="J1090" s="24" t="s">
        <v>73</v>
      </c>
      <c r="K1090" s="72" t="str">
        <f t="shared" si="38"/>
        <v>USSN0315 ICPL Curncy</v>
      </c>
      <c r="L1090" s="25" t="str">
        <f t="shared" si="39"/>
        <v>ICPL</v>
      </c>
      <c r="M1090" s="26">
        <f t="shared" ca="1" si="39"/>
        <v>42276</v>
      </c>
      <c r="N1090" s="25" t="b">
        <f t="shared" si="39"/>
        <v>0</v>
      </c>
      <c r="O1090" s="84" t="str">
        <f>IF($N1090,_xll.BDP($K1090,O$931),"[DISABLED]")</f>
        <v>[DISABLED]</v>
      </c>
      <c r="P1090" s="84" t="str">
        <f>IF($N1090,_xll.BDP($K1090,P$931),"[DISABLED]")</f>
        <v>[DISABLED]</v>
      </c>
      <c r="Q1090" s="84" t="str">
        <f>IF($N1090,_xll.BDP($K1090,Q$931),"[DISABLED]")</f>
        <v>[DISABLED]</v>
      </c>
      <c r="R1090" s="84" t="str">
        <f>IF($N1090,_xll.BDH($K1090,R$931,$M1090),"[DISABLED]")</f>
        <v>[DISABLED]</v>
      </c>
      <c r="S1090" s="84" t="str">
        <f>IF($N1090,_xll.BDH($K1090,S$931,$M1090),"[DISABLED]")</f>
        <v>[DISABLED]</v>
      </c>
      <c r="T1090" s="84" t="str">
        <f>IF($N1090,_xll.BDH($K1090,T$931,$M1090),"[DISABLED]")</f>
        <v>[DISABLED]</v>
      </c>
      <c r="V1090" s="106" t="s">
        <v>9634</v>
      </c>
      <c r="W1090" s="107" t="s">
        <v>1055</v>
      </c>
      <c r="X1090" s="108">
        <v>42276</v>
      </c>
      <c r="Y1090" s="107" t="b">
        <v>0</v>
      </c>
      <c r="Z1090" s="107" t="s">
        <v>5237</v>
      </c>
      <c r="AA1090" s="107" t="s">
        <v>5237</v>
      </c>
      <c r="AB1090" s="107" t="s">
        <v>5237</v>
      </c>
      <c r="AC1090" s="107" t="s">
        <v>5237</v>
      </c>
      <c r="AD1090" s="107" t="s">
        <v>5237</v>
      </c>
      <c r="AE1090" s="107" t="s">
        <v>5237</v>
      </c>
    </row>
    <row r="1091" spans="2:31" outlineLevel="1">
      <c r="B1091" s="24" t="s">
        <v>5234</v>
      </c>
      <c r="C1091" s="24" t="s">
        <v>2</v>
      </c>
      <c r="D1091" s="24" t="s">
        <v>62</v>
      </c>
      <c r="E1091" s="24" t="s">
        <v>47</v>
      </c>
      <c r="F1091" s="24" t="s">
        <v>152</v>
      </c>
      <c r="G1091" s="24">
        <v>0</v>
      </c>
      <c r="H1091" s="24" t="s">
        <v>2796</v>
      </c>
      <c r="I1091" s="24" t="s">
        <v>3616</v>
      </c>
      <c r="J1091" s="24" t="s">
        <v>73</v>
      </c>
      <c r="K1091" s="72" t="str">
        <f t="shared" si="38"/>
        <v>USSN0415 ICPL Curncy</v>
      </c>
      <c r="L1091" s="25" t="str">
        <f t="shared" si="39"/>
        <v>ICPL</v>
      </c>
      <c r="M1091" s="26">
        <f t="shared" ca="1" si="39"/>
        <v>42276</v>
      </c>
      <c r="N1091" s="25" t="b">
        <f t="shared" si="39"/>
        <v>0</v>
      </c>
      <c r="O1091" s="84" t="str">
        <f>IF($N1091,_xll.BDP($K1091,O$931),"[DISABLED]")</f>
        <v>[DISABLED]</v>
      </c>
      <c r="P1091" s="84" t="str">
        <f>IF($N1091,_xll.BDP($K1091,P$931),"[DISABLED]")</f>
        <v>[DISABLED]</v>
      </c>
      <c r="Q1091" s="84" t="str">
        <f>IF($N1091,_xll.BDP($K1091,Q$931),"[DISABLED]")</f>
        <v>[DISABLED]</v>
      </c>
      <c r="R1091" s="84" t="str">
        <f>IF($N1091,_xll.BDH($K1091,R$931,$M1091),"[DISABLED]")</f>
        <v>[DISABLED]</v>
      </c>
      <c r="S1091" s="84" t="str">
        <f>IF($N1091,_xll.BDH($K1091,S$931,$M1091),"[DISABLED]")</f>
        <v>[DISABLED]</v>
      </c>
      <c r="T1091" s="84" t="str">
        <f>IF($N1091,_xll.BDH($K1091,T$931,$M1091),"[DISABLED]")</f>
        <v>[DISABLED]</v>
      </c>
      <c r="V1091" s="106" t="s">
        <v>9635</v>
      </c>
      <c r="W1091" s="107" t="s">
        <v>1055</v>
      </c>
      <c r="X1091" s="108">
        <v>42276</v>
      </c>
      <c r="Y1091" s="107" t="b">
        <v>0</v>
      </c>
      <c r="Z1091" s="107" t="s">
        <v>5237</v>
      </c>
      <c r="AA1091" s="107" t="s">
        <v>5237</v>
      </c>
      <c r="AB1091" s="107" t="s">
        <v>5237</v>
      </c>
      <c r="AC1091" s="107" t="s">
        <v>5237</v>
      </c>
      <c r="AD1091" s="107" t="s">
        <v>5237</v>
      </c>
      <c r="AE1091" s="107" t="s">
        <v>5237</v>
      </c>
    </row>
    <row r="1092" spans="2:31" outlineLevel="1">
      <c r="B1092" s="24" t="s">
        <v>5234</v>
      </c>
      <c r="C1092" s="24" t="s">
        <v>2</v>
      </c>
      <c r="D1092" s="24" t="s">
        <v>62</v>
      </c>
      <c r="E1092" s="24" t="s">
        <v>47</v>
      </c>
      <c r="F1092" s="24" t="s">
        <v>44</v>
      </c>
      <c r="G1092" s="24">
        <v>0</v>
      </c>
      <c r="H1092" s="24" t="s">
        <v>2796</v>
      </c>
      <c r="I1092" s="24" t="s">
        <v>3617</v>
      </c>
      <c r="J1092" s="24" t="s">
        <v>73</v>
      </c>
      <c r="K1092" s="72" t="str">
        <f t="shared" si="38"/>
        <v>USSN0515 ICPL Curncy</v>
      </c>
      <c r="L1092" s="25" t="str">
        <f t="shared" si="39"/>
        <v>ICPL</v>
      </c>
      <c r="M1092" s="26">
        <f t="shared" ca="1" si="39"/>
        <v>42276</v>
      </c>
      <c r="N1092" s="25" t="b">
        <f t="shared" si="39"/>
        <v>0</v>
      </c>
      <c r="O1092" s="84" t="str">
        <f>IF($N1092,_xll.BDP($K1092,O$931),"[DISABLED]")</f>
        <v>[DISABLED]</v>
      </c>
      <c r="P1092" s="84" t="str">
        <f>IF($N1092,_xll.BDP($K1092,P$931),"[DISABLED]")</f>
        <v>[DISABLED]</v>
      </c>
      <c r="Q1092" s="84" t="str">
        <f>IF($N1092,_xll.BDP($K1092,Q$931),"[DISABLED]")</f>
        <v>[DISABLED]</v>
      </c>
      <c r="R1092" s="84" t="str">
        <f>IF($N1092,_xll.BDH($K1092,R$931,$M1092),"[DISABLED]")</f>
        <v>[DISABLED]</v>
      </c>
      <c r="S1092" s="84" t="str">
        <f>IF($N1092,_xll.BDH($K1092,S$931,$M1092),"[DISABLED]")</f>
        <v>[DISABLED]</v>
      </c>
      <c r="T1092" s="84" t="str">
        <f>IF($N1092,_xll.BDH($K1092,T$931,$M1092),"[DISABLED]")</f>
        <v>[DISABLED]</v>
      </c>
      <c r="V1092" s="106" t="s">
        <v>9636</v>
      </c>
      <c r="W1092" s="107" t="s">
        <v>1055</v>
      </c>
      <c r="X1092" s="108">
        <v>42276</v>
      </c>
      <c r="Y1092" s="107" t="b">
        <v>0</v>
      </c>
      <c r="Z1092" s="107" t="s">
        <v>5237</v>
      </c>
      <c r="AA1092" s="107" t="s">
        <v>5237</v>
      </c>
      <c r="AB1092" s="107" t="s">
        <v>5237</v>
      </c>
      <c r="AC1092" s="107" t="s">
        <v>5237</v>
      </c>
      <c r="AD1092" s="107" t="s">
        <v>5237</v>
      </c>
      <c r="AE1092" s="107" t="s">
        <v>5237</v>
      </c>
    </row>
    <row r="1093" spans="2:31" outlineLevel="1">
      <c r="B1093" s="24" t="s">
        <v>5234</v>
      </c>
      <c r="C1093" s="24" t="s">
        <v>2</v>
      </c>
      <c r="D1093" s="24" t="s">
        <v>62</v>
      </c>
      <c r="E1093" s="24" t="s">
        <v>47</v>
      </c>
      <c r="F1093" s="24" t="s">
        <v>45</v>
      </c>
      <c r="G1093" s="24">
        <v>0</v>
      </c>
      <c r="H1093" s="24" t="s">
        <v>2796</v>
      </c>
      <c r="I1093" s="24" t="s">
        <v>3618</v>
      </c>
      <c r="J1093" s="24" t="s">
        <v>73</v>
      </c>
      <c r="K1093" s="72" t="str">
        <f t="shared" si="38"/>
        <v>USSN0715 ICPL Curncy</v>
      </c>
      <c r="L1093" s="25" t="str">
        <f t="shared" si="39"/>
        <v>ICPL</v>
      </c>
      <c r="M1093" s="26">
        <f t="shared" ca="1" si="39"/>
        <v>42276</v>
      </c>
      <c r="N1093" s="25" t="b">
        <f t="shared" si="39"/>
        <v>0</v>
      </c>
      <c r="O1093" s="84" t="str">
        <f>IF($N1093,_xll.BDP($K1093,O$931),"[DISABLED]")</f>
        <v>[DISABLED]</v>
      </c>
      <c r="P1093" s="84" t="str">
        <f>IF($N1093,_xll.BDP($K1093,P$931),"[DISABLED]")</f>
        <v>[DISABLED]</v>
      </c>
      <c r="Q1093" s="84" t="str">
        <f>IF($N1093,_xll.BDP($K1093,Q$931),"[DISABLED]")</f>
        <v>[DISABLED]</v>
      </c>
      <c r="R1093" s="84" t="str">
        <f>IF($N1093,_xll.BDH($K1093,R$931,$M1093),"[DISABLED]")</f>
        <v>[DISABLED]</v>
      </c>
      <c r="S1093" s="84" t="str">
        <f>IF($N1093,_xll.BDH($K1093,S$931,$M1093),"[DISABLED]")</f>
        <v>[DISABLED]</v>
      </c>
      <c r="T1093" s="84" t="str">
        <f>IF($N1093,_xll.BDH($K1093,T$931,$M1093),"[DISABLED]")</f>
        <v>[DISABLED]</v>
      </c>
      <c r="V1093" s="106" t="s">
        <v>9637</v>
      </c>
      <c r="W1093" s="107" t="s">
        <v>1055</v>
      </c>
      <c r="X1093" s="108">
        <v>42276</v>
      </c>
      <c r="Y1093" s="107" t="b">
        <v>0</v>
      </c>
      <c r="Z1093" s="107" t="s">
        <v>5237</v>
      </c>
      <c r="AA1093" s="107" t="s">
        <v>5237</v>
      </c>
      <c r="AB1093" s="107" t="s">
        <v>5237</v>
      </c>
      <c r="AC1093" s="107" t="s">
        <v>5237</v>
      </c>
      <c r="AD1093" s="107" t="s">
        <v>5237</v>
      </c>
      <c r="AE1093" s="107" t="s">
        <v>5237</v>
      </c>
    </row>
    <row r="1094" spans="2:31" outlineLevel="1">
      <c r="B1094" s="24" t="s">
        <v>5234</v>
      </c>
      <c r="C1094" s="24" t="s">
        <v>2</v>
      </c>
      <c r="D1094" s="24" t="s">
        <v>62</v>
      </c>
      <c r="E1094" s="24" t="s">
        <v>47</v>
      </c>
      <c r="F1094" s="24" t="s">
        <v>46</v>
      </c>
      <c r="G1094" s="24">
        <v>0</v>
      </c>
      <c r="H1094" s="24" t="s">
        <v>2796</v>
      </c>
      <c r="I1094" s="24" t="s">
        <v>3619</v>
      </c>
      <c r="J1094" s="24" t="s">
        <v>73</v>
      </c>
      <c r="K1094" s="72" t="str">
        <f t="shared" si="38"/>
        <v>USSN1015 ICPL Curncy</v>
      </c>
      <c r="L1094" s="25" t="str">
        <f t="shared" si="39"/>
        <v>ICPL</v>
      </c>
      <c r="M1094" s="26">
        <f t="shared" ca="1" si="39"/>
        <v>42276</v>
      </c>
      <c r="N1094" s="25" t="b">
        <f t="shared" si="39"/>
        <v>0</v>
      </c>
      <c r="O1094" s="84" t="str">
        <f>IF($N1094,_xll.BDP($K1094,O$931),"[DISABLED]")</f>
        <v>[DISABLED]</v>
      </c>
      <c r="P1094" s="84" t="str">
        <f>IF($N1094,_xll.BDP($K1094,P$931),"[DISABLED]")</f>
        <v>[DISABLED]</v>
      </c>
      <c r="Q1094" s="84" t="str">
        <f>IF($N1094,_xll.BDP($K1094,Q$931),"[DISABLED]")</f>
        <v>[DISABLED]</v>
      </c>
      <c r="R1094" s="84" t="str">
        <f>IF($N1094,_xll.BDH($K1094,R$931,$M1094),"[DISABLED]")</f>
        <v>[DISABLED]</v>
      </c>
      <c r="S1094" s="84" t="str">
        <f>IF($N1094,_xll.BDH($K1094,S$931,$M1094),"[DISABLED]")</f>
        <v>[DISABLED]</v>
      </c>
      <c r="T1094" s="84" t="str">
        <f>IF($N1094,_xll.BDH($K1094,T$931,$M1094),"[DISABLED]")</f>
        <v>[DISABLED]</v>
      </c>
      <c r="V1094" s="106" t="s">
        <v>9638</v>
      </c>
      <c r="W1094" s="107" t="s">
        <v>1055</v>
      </c>
      <c r="X1094" s="108">
        <v>42276</v>
      </c>
      <c r="Y1094" s="107" t="b">
        <v>0</v>
      </c>
      <c r="Z1094" s="107" t="s">
        <v>5237</v>
      </c>
      <c r="AA1094" s="107" t="s">
        <v>5237</v>
      </c>
      <c r="AB1094" s="107" t="s">
        <v>5237</v>
      </c>
      <c r="AC1094" s="107" t="s">
        <v>5237</v>
      </c>
      <c r="AD1094" s="107" t="s">
        <v>5237</v>
      </c>
      <c r="AE1094" s="107" t="s">
        <v>5237</v>
      </c>
    </row>
    <row r="1095" spans="2:31" outlineLevel="1">
      <c r="B1095" s="24" t="s">
        <v>5234</v>
      </c>
      <c r="C1095" s="24" t="s">
        <v>2</v>
      </c>
      <c r="D1095" s="24" t="s">
        <v>62</v>
      </c>
      <c r="E1095" s="24" t="s">
        <v>47</v>
      </c>
      <c r="F1095" s="24" t="s">
        <v>47</v>
      </c>
      <c r="G1095" s="24">
        <v>0</v>
      </c>
      <c r="H1095" s="24" t="s">
        <v>2796</v>
      </c>
      <c r="I1095" s="24" t="s">
        <v>3620</v>
      </c>
      <c r="J1095" s="24" t="s">
        <v>73</v>
      </c>
      <c r="K1095" s="72" t="str">
        <f t="shared" si="38"/>
        <v>USSN1515 ICPL Curncy</v>
      </c>
      <c r="L1095" s="25" t="str">
        <f t="shared" si="39"/>
        <v>ICPL</v>
      </c>
      <c r="M1095" s="26">
        <f t="shared" ca="1" si="39"/>
        <v>42276</v>
      </c>
      <c r="N1095" s="25" t="b">
        <f t="shared" si="39"/>
        <v>0</v>
      </c>
      <c r="O1095" s="84" t="str">
        <f>IF($N1095,_xll.BDP($K1095,O$931),"[DISABLED]")</f>
        <v>[DISABLED]</v>
      </c>
      <c r="P1095" s="84" t="str">
        <f>IF($N1095,_xll.BDP($K1095,P$931),"[DISABLED]")</f>
        <v>[DISABLED]</v>
      </c>
      <c r="Q1095" s="84" t="str">
        <f>IF($N1095,_xll.BDP($K1095,Q$931),"[DISABLED]")</f>
        <v>[DISABLED]</v>
      </c>
      <c r="R1095" s="84" t="str">
        <f>IF($N1095,_xll.BDH($K1095,R$931,$M1095),"[DISABLED]")</f>
        <v>[DISABLED]</v>
      </c>
      <c r="S1095" s="84" t="str">
        <f>IF($N1095,_xll.BDH($K1095,S$931,$M1095),"[DISABLED]")</f>
        <v>[DISABLED]</v>
      </c>
      <c r="T1095" s="84" t="str">
        <f>IF($N1095,_xll.BDH($K1095,T$931,$M1095),"[DISABLED]")</f>
        <v>[DISABLED]</v>
      </c>
      <c r="V1095" s="106" t="s">
        <v>9639</v>
      </c>
      <c r="W1095" s="107" t="s">
        <v>1055</v>
      </c>
      <c r="X1095" s="108">
        <v>42276</v>
      </c>
      <c r="Y1095" s="107" t="b">
        <v>0</v>
      </c>
      <c r="Z1095" s="107" t="s">
        <v>5237</v>
      </c>
      <c r="AA1095" s="107" t="s">
        <v>5237</v>
      </c>
      <c r="AB1095" s="107" t="s">
        <v>5237</v>
      </c>
      <c r="AC1095" s="107" t="s">
        <v>5237</v>
      </c>
      <c r="AD1095" s="107" t="s">
        <v>5237</v>
      </c>
      <c r="AE1095" s="107" t="s">
        <v>5237</v>
      </c>
    </row>
    <row r="1096" spans="2:31" outlineLevel="1">
      <c r="B1096" s="24" t="s">
        <v>5234</v>
      </c>
      <c r="C1096" s="24" t="s">
        <v>2</v>
      </c>
      <c r="D1096" s="24" t="s">
        <v>62</v>
      </c>
      <c r="E1096" s="24" t="s">
        <v>47</v>
      </c>
      <c r="F1096" s="24" t="s">
        <v>48</v>
      </c>
      <c r="G1096" s="24">
        <v>0</v>
      </c>
      <c r="H1096" s="24" t="s">
        <v>2796</v>
      </c>
      <c r="I1096" s="24" t="s">
        <v>3621</v>
      </c>
      <c r="J1096" s="24" t="s">
        <v>73</v>
      </c>
      <c r="K1096" s="72" t="str">
        <f t="shared" si="38"/>
        <v>USSN2015 ICPL Curncy</v>
      </c>
      <c r="L1096" s="25" t="str">
        <f t="shared" si="39"/>
        <v>ICPL</v>
      </c>
      <c r="M1096" s="26">
        <f t="shared" ca="1" si="39"/>
        <v>42276</v>
      </c>
      <c r="N1096" s="25" t="b">
        <f t="shared" si="39"/>
        <v>0</v>
      </c>
      <c r="O1096" s="84" t="str">
        <f>IF($N1096,_xll.BDP($K1096,O$931),"[DISABLED]")</f>
        <v>[DISABLED]</v>
      </c>
      <c r="P1096" s="84" t="str">
        <f>IF($N1096,_xll.BDP($K1096,P$931),"[DISABLED]")</f>
        <v>[DISABLED]</v>
      </c>
      <c r="Q1096" s="84" t="str">
        <f>IF($N1096,_xll.BDP($K1096,Q$931),"[DISABLED]")</f>
        <v>[DISABLED]</v>
      </c>
      <c r="R1096" s="84" t="str">
        <f>IF($N1096,_xll.BDH($K1096,R$931,$M1096),"[DISABLED]")</f>
        <v>[DISABLED]</v>
      </c>
      <c r="S1096" s="84" t="str">
        <f>IF($N1096,_xll.BDH($K1096,S$931,$M1096),"[DISABLED]")</f>
        <v>[DISABLED]</v>
      </c>
      <c r="T1096" s="84" t="str">
        <f>IF($N1096,_xll.BDH($K1096,T$931,$M1096),"[DISABLED]")</f>
        <v>[DISABLED]</v>
      </c>
      <c r="V1096" s="106" t="s">
        <v>9640</v>
      </c>
      <c r="W1096" s="107" t="s">
        <v>1055</v>
      </c>
      <c r="X1096" s="108">
        <v>42276</v>
      </c>
      <c r="Y1096" s="107" t="b">
        <v>0</v>
      </c>
      <c r="Z1096" s="107" t="s">
        <v>5237</v>
      </c>
      <c r="AA1096" s="107" t="s">
        <v>5237</v>
      </c>
      <c r="AB1096" s="107" t="s">
        <v>5237</v>
      </c>
      <c r="AC1096" s="107" t="s">
        <v>5237</v>
      </c>
      <c r="AD1096" s="107" t="s">
        <v>5237</v>
      </c>
      <c r="AE1096" s="107" t="s">
        <v>5237</v>
      </c>
    </row>
    <row r="1097" spans="2:31" outlineLevel="1">
      <c r="B1097" s="24" t="s">
        <v>5234</v>
      </c>
      <c r="C1097" s="24" t="s">
        <v>2</v>
      </c>
      <c r="D1097" s="24" t="s">
        <v>62</v>
      </c>
      <c r="E1097" s="24" t="s">
        <v>48</v>
      </c>
      <c r="F1097" s="24" t="s">
        <v>209</v>
      </c>
      <c r="G1097" s="24">
        <v>0</v>
      </c>
      <c r="H1097" s="24" t="s">
        <v>2796</v>
      </c>
      <c r="I1097" s="24" t="s">
        <v>3622</v>
      </c>
      <c r="J1097" s="24" t="s">
        <v>73</v>
      </c>
      <c r="K1097" s="72" t="str">
        <f t="shared" si="38"/>
        <v>USSN0A20 ICPL Curncy</v>
      </c>
      <c r="L1097" s="25" t="str">
        <f t="shared" si="39"/>
        <v>ICPL</v>
      </c>
      <c r="M1097" s="26">
        <f t="shared" ca="1" si="39"/>
        <v>42276</v>
      </c>
      <c r="N1097" s="25" t="b">
        <f t="shared" si="39"/>
        <v>0</v>
      </c>
      <c r="O1097" s="84" t="str">
        <f>IF($N1097,_xll.BDP($K1097,O$931),"[DISABLED]")</f>
        <v>[DISABLED]</v>
      </c>
      <c r="P1097" s="84" t="str">
        <f>IF($N1097,_xll.BDP($K1097,P$931),"[DISABLED]")</f>
        <v>[DISABLED]</v>
      </c>
      <c r="Q1097" s="84" t="str">
        <f>IF($N1097,_xll.BDP($K1097,Q$931),"[DISABLED]")</f>
        <v>[DISABLED]</v>
      </c>
      <c r="R1097" s="84" t="str">
        <f>IF($N1097,_xll.BDH($K1097,R$931,$M1097),"[DISABLED]")</f>
        <v>[DISABLED]</v>
      </c>
      <c r="S1097" s="84" t="str">
        <f>IF($N1097,_xll.BDH($K1097,S$931,$M1097),"[DISABLED]")</f>
        <v>[DISABLED]</v>
      </c>
      <c r="T1097" s="84" t="str">
        <f>IF($N1097,_xll.BDH($K1097,T$931,$M1097),"[DISABLED]")</f>
        <v>[DISABLED]</v>
      </c>
      <c r="V1097" s="106" t="s">
        <v>9641</v>
      </c>
      <c r="W1097" s="107" t="s">
        <v>1055</v>
      </c>
      <c r="X1097" s="108">
        <v>42276</v>
      </c>
      <c r="Y1097" s="107" t="b">
        <v>0</v>
      </c>
      <c r="Z1097" s="107" t="s">
        <v>5237</v>
      </c>
      <c r="AA1097" s="107" t="s">
        <v>5237</v>
      </c>
      <c r="AB1097" s="107" t="s">
        <v>5237</v>
      </c>
      <c r="AC1097" s="107" t="s">
        <v>5237</v>
      </c>
      <c r="AD1097" s="107" t="s">
        <v>5237</v>
      </c>
      <c r="AE1097" s="107" t="s">
        <v>5237</v>
      </c>
    </row>
    <row r="1098" spans="2:31" outlineLevel="1">
      <c r="B1098" s="24" t="s">
        <v>5234</v>
      </c>
      <c r="C1098" s="24" t="s">
        <v>2</v>
      </c>
      <c r="D1098" s="24" t="s">
        <v>62</v>
      </c>
      <c r="E1098" s="24" t="s">
        <v>48</v>
      </c>
      <c r="F1098" s="24" t="s">
        <v>210</v>
      </c>
      <c r="G1098" s="24">
        <v>0</v>
      </c>
      <c r="H1098" s="24" t="s">
        <v>2796</v>
      </c>
      <c r="I1098" s="24" t="s">
        <v>3623</v>
      </c>
      <c r="J1098" s="24" t="s">
        <v>73</v>
      </c>
      <c r="K1098" s="72" t="str">
        <f t="shared" si="38"/>
        <v>USSN0B20 ICPL Curncy</v>
      </c>
      <c r="L1098" s="25" t="str">
        <f t="shared" si="39"/>
        <v>ICPL</v>
      </c>
      <c r="M1098" s="26">
        <f t="shared" ca="1" si="39"/>
        <v>42276</v>
      </c>
      <c r="N1098" s="25" t="b">
        <f t="shared" si="39"/>
        <v>0</v>
      </c>
      <c r="O1098" s="84" t="str">
        <f>IF($N1098,_xll.BDP($K1098,O$931),"[DISABLED]")</f>
        <v>[DISABLED]</v>
      </c>
      <c r="P1098" s="84" t="str">
        <f>IF($N1098,_xll.BDP($K1098,P$931),"[DISABLED]")</f>
        <v>[DISABLED]</v>
      </c>
      <c r="Q1098" s="84" t="str">
        <f>IF($N1098,_xll.BDP($K1098,Q$931),"[DISABLED]")</f>
        <v>[DISABLED]</v>
      </c>
      <c r="R1098" s="84" t="str">
        <f>IF($N1098,_xll.BDH($K1098,R$931,$M1098),"[DISABLED]")</f>
        <v>[DISABLED]</v>
      </c>
      <c r="S1098" s="84" t="str">
        <f>IF($N1098,_xll.BDH($K1098,S$931,$M1098),"[DISABLED]")</f>
        <v>[DISABLED]</v>
      </c>
      <c r="T1098" s="84" t="str">
        <f>IF($N1098,_xll.BDH($K1098,T$931,$M1098),"[DISABLED]")</f>
        <v>[DISABLED]</v>
      </c>
      <c r="V1098" s="106" t="s">
        <v>9642</v>
      </c>
      <c r="W1098" s="107" t="s">
        <v>1055</v>
      </c>
      <c r="X1098" s="108">
        <v>42276</v>
      </c>
      <c r="Y1098" s="107" t="b">
        <v>0</v>
      </c>
      <c r="Z1098" s="107" t="s">
        <v>5237</v>
      </c>
      <c r="AA1098" s="107" t="s">
        <v>5237</v>
      </c>
      <c r="AB1098" s="107" t="s">
        <v>5237</v>
      </c>
      <c r="AC1098" s="107" t="s">
        <v>5237</v>
      </c>
      <c r="AD1098" s="107" t="s">
        <v>5237</v>
      </c>
      <c r="AE1098" s="107" t="s">
        <v>5237</v>
      </c>
    </row>
    <row r="1099" spans="2:31" outlineLevel="1">
      <c r="B1099" s="24" t="s">
        <v>5234</v>
      </c>
      <c r="C1099" s="24" t="s">
        <v>2</v>
      </c>
      <c r="D1099" s="24" t="s">
        <v>62</v>
      </c>
      <c r="E1099" s="24" t="s">
        <v>48</v>
      </c>
      <c r="F1099" s="24" t="s">
        <v>54</v>
      </c>
      <c r="G1099" s="24">
        <v>0</v>
      </c>
      <c r="H1099" s="24" t="s">
        <v>2796</v>
      </c>
      <c r="I1099" s="24" t="s">
        <v>3624</v>
      </c>
      <c r="J1099" s="24" t="s">
        <v>73</v>
      </c>
      <c r="K1099" s="72" t="str">
        <f t="shared" si="38"/>
        <v>USSN0C20 ICPL Curncy</v>
      </c>
      <c r="L1099" s="25" t="str">
        <f t="shared" si="39"/>
        <v>ICPL</v>
      </c>
      <c r="M1099" s="26">
        <f t="shared" ca="1" si="39"/>
        <v>42276</v>
      </c>
      <c r="N1099" s="25" t="b">
        <f t="shared" si="39"/>
        <v>0</v>
      </c>
      <c r="O1099" s="84" t="str">
        <f>IF($N1099,_xll.BDP($K1099,O$931),"[DISABLED]")</f>
        <v>[DISABLED]</v>
      </c>
      <c r="P1099" s="84" t="str">
        <f>IF($N1099,_xll.BDP($K1099,P$931),"[DISABLED]")</f>
        <v>[DISABLED]</v>
      </c>
      <c r="Q1099" s="84" t="str">
        <f>IF($N1099,_xll.BDP($K1099,Q$931),"[DISABLED]")</f>
        <v>[DISABLED]</v>
      </c>
      <c r="R1099" s="84" t="str">
        <f>IF($N1099,_xll.BDH($K1099,R$931,$M1099),"[DISABLED]")</f>
        <v>[DISABLED]</v>
      </c>
      <c r="S1099" s="84" t="str">
        <f>IF($N1099,_xll.BDH($K1099,S$931,$M1099),"[DISABLED]")</f>
        <v>[DISABLED]</v>
      </c>
      <c r="T1099" s="84" t="str">
        <f>IF($N1099,_xll.BDH($K1099,T$931,$M1099),"[DISABLED]")</f>
        <v>[DISABLED]</v>
      </c>
      <c r="V1099" s="106" t="s">
        <v>9643</v>
      </c>
      <c r="W1099" s="107" t="s">
        <v>1055</v>
      </c>
      <c r="X1099" s="108">
        <v>42276</v>
      </c>
      <c r="Y1099" s="107" t="b">
        <v>0</v>
      </c>
      <c r="Z1099" s="107" t="s">
        <v>5237</v>
      </c>
      <c r="AA1099" s="107" t="s">
        <v>5237</v>
      </c>
      <c r="AB1099" s="107" t="s">
        <v>5237</v>
      </c>
      <c r="AC1099" s="107" t="s">
        <v>5237</v>
      </c>
      <c r="AD1099" s="107" t="s">
        <v>5237</v>
      </c>
      <c r="AE1099" s="107" t="s">
        <v>5237</v>
      </c>
    </row>
    <row r="1100" spans="2:31" outlineLevel="1">
      <c r="B1100" s="24" t="s">
        <v>5234</v>
      </c>
      <c r="C1100" s="24" t="s">
        <v>2</v>
      </c>
      <c r="D1100" s="24" t="s">
        <v>62</v>
      </c>
      <c r="E1100" s="24" t="s">
        <v>48</v>
      </c>
      <c r="F1100" s="24" t="s">
        <v>58</v>
      </c>
      <c r="G1100" s="24">
        <v>0</v>
      </c>
      <c r="H1100" s="24" t="s">
        <v>2796</v>
      </c>
      <c r="I1100" s="24" t="s">
        <v>3625</v>
      </c>
      <c r="J1100" s="24" t="s">
        <v>73</v>
      </c>
      <c r="K1100" s="72" t="str">
        <f t="shared" si="38"/>
        <v>USSN0F20 ICPL Curncy</v>
      </c>
      <c r="L1100" s="25" t="str">
        <f t="shared" si="39"/>
        <v>ICPL</v>
      </c>
      <c r="M1100" s="26">
        <f t="shared" ca="1" si="39"/>
        <v>42276</v>
      </c>
      <c r="N1100" s="25" t="b">
        <f t="shared" si="39"/>
        <v>0</v>
      </c>
      <c r="O1100" s="84" t="str">
        <f>IF($N1100,_xll.BDP($K1100,O$931),"[DISABLED]")</f>
        <v>[DISABLED]</v>
      </c>
      <c r="P1100" s="84" t="str">
        <f>IF($N1100,_xll.BDP($K1100,P$931),"[DISABLED]")</f>
        <v>[DISABLED]</v>
      </c>
      <c r="Q1100" s="84" t="str">
        <f>IF($N1100,_xll.BDP($K1100,Q$931),"[DISABLED]")</f>
        <v>[DISABLED]</v>
      </c>
      <c r="R1100" s="84" t="str">
        <f>IF($N1100,_xll.BDH($K1100,R$931,$M1100),"[DISABLED]")</f>
        <v>[DISABLED]</v>
      </c>
      <c r="S1100" s="84" t="str">
        <f>IF($N1100,_xll.BDH($K1100,S$931,$M1100),"[DISABLED]")</f>
        <v>[DISABLED]</v>
      </c>
      <c r="T1100" s="84" t="str">
        <f>IF($N1100,_xll.BDH($K1100,T$931,$M1100),"[DISABLED]")</f>
        <v>[DISABLED]</v>
      </c>
      <c r="V1100" s="106" t="s">
        <v>9644</v>
      </c>
      <c r="W1100" s="107" t="s">
        <v>1055</v>
      </c>
      <c r="X1100" s="108">
        <v>42276</v>
      </c>
      <c r="Y1100" s="107" t="b">
        <v>0</v>
      </c>
      <c r="Z1100" s="107" t="s">
        <v>5237</v>
      </c>
      <c r="AA1100" s="107" t="s">
        <v>5237</v>
      </c>
      <c r="AB1100" s="107" t="s">
        <v>5237</v>
      </c>
      <c r="AC1100" s="107" t="s">
        <v>5237</v>
      </c>
      <c r="AD1100" s="107" t="s">
        <v>5237</v>
      </c>
      <c r="AE1100" s="107" t="s">
        <v>5237</v>
      </c>
    </row>
    <row r="1101" spans="2:31" outlineLevel="1">
      <c r="B1101" s="24" t="s">
        <v>5234</v>
      </c>
      <c r="C1101" s="24" t="s">
        <v>2</v>
      </c>
      <c r="D1101" s="24" t="s">
        <v>62</v>
      </c>
      <c r="E1101" s="24" t="s">
        <v>48</v>
      </c>
      <c r="F1101" s="24" t="s">
        <v>71</v>
      </c>
      <c r="G1101" s="24">
        <v>0</v>
      </c>
      <c r="H1101" s="24" t="s">
        <v>2796</v>
      </c>
      <c r="I1101" s="24" t="s">
        <v>3626</v>
      </c>
      <c r="J1101" s="24" t="s">
        <v>73</v>
      </c>
      <c r="K1101" s="72" t="str">
        <f t="shared" si="38"/>
        <v>USSN0I20 ICPL Curncy</v>
      </c>
      <c r="L1101" s="25" t="str">
        <f t="shared" si="39"/>
        <v>ICPL</v>
      </c>
      <c r="M1101" s="26">
        <f t="shared" ca="1" si="39"/>
        <v>42276</v>
      </c>
      <c r="N1101" s="25" t="b">
        <f t="shared" si="39"/>
        <v>0</v>
      </c>
      <c r="O1101" s="84" t="str">
        <f>IF($N1101,_xll.BDP($K1101,O$931),"[DISABLED]")</f>
        <v>[DISABLED]</v>
      </c>
      <c r="P1101" s="84" t="str">
        <f>IF($N1101,_xll.BDP($K1101,P$931),"[DISABLED]")</f>
        <v>[DISABLED]</v>
      </c>
      <c r="Q1101" s="84" t="str">
        <f>IF($N1101,_xll.BDP($K1101,Q$931),"[DISABLED]")</f>
        <v>[DISABLED]</v>
      </c>
      <c r="R1101" s="84" t="str">
        <f>IF($N1101,_xll.BDH($K1101,R$931,$M1101),"[DISABLED]")</f>
        <v>[DISABLED]</v>
      </c>
      <c r="S1101" s="84" t="str">
        <f>IF($N1101,_xll.BDH($K1101,S$931,$M1101),"[DISABLED]")</f>
        <v>[DISABLED]</v>
      </c>
      <c r="T1101" s="84" t="str">
        <f>IF($N1101,_xll.BDH($K1101,T$931,$M1101),"[DISABLED]")</f>
        <v>[DISABLED]</v>
      </c>
      <c r="V1101" s="106" t="s">
        <v>9645</v>
      </c>
      <c r="W1101" s="107" t="s">
        <v>1055</v>
      </c>
      <c r="X1101" s="108">
        <v>42276</v>
      </c>
      <c r="Y1101" s="107" t="b">
        <v>0</v>
      </c>
      <c r="Z1101" s="107" t="s">
        <v>5237</v>
      </c>
      <c r="AA1101" s="107" t="s">
        <v>5237</v>
      </c>
      <c r="AB1101" s="107" t="s">
        <v>5237</v>
      </c>
      <c r="AC1101" s="107" t="s">
        <v>5237</v>
      </c>
      <c r="AD1101" s="107" t="s">
        <v>5237</v>
      </c>
      <c r="AE1101" s="107" t="s">
        <v>5237</v>
      </c>
    </row>
    <row r="1102" spans="2:31" outlineLevel="1">
      <c r="B1102" s="24" t="s">
        <v>5234</v>
      </c>
      <c r="C1102" s="24" t="s">
        <v>2</v>
      </c>
      <c r="D1102" s="24" t="s">
        <v>62</v>
      </c>
      <c r="E1102" s="24" t="s">
        <v>48</v>
      </c>
      <c r="F1102" s="24" t="s">
        <v>41</v>
      </c>
      <c r="G1102" s="24">
        <v>0</v>
      </c>
      <c r="H1102" s="24" t="s">
        <v>2796</v>
      </c>
      <c r="I1102" s="24" t="s">
        <v>3627</v>
      </c>
      <c r="J1102" s="24" t="s">
        <v>73</v>
      </c>
      <c r="K1102" s="72" t="str">
        <f t="shared" si="38"/>
        <v>USSN0120 ICPL Curncy</v>
      </c>
      <c r="L1102" s="25" t="str">
        <f t="shared" si="39"/>
        <v>ICPL</v>
      </c>
      <c r="M1102" s="26">
        <f t="shared" ca="1" si="39"/>
        <v>42276</v>
      </c>
      <c r="N1102" s="25" t="b">
        <f t="shared" si="39"/>
        <v>0</v>
      </c>
      <c r="O1102" s="84" t="str">
        <f>IF($N1102,_xll.BDP($K1102,O$931),"[DISABLED]")</f>
        <v>[DISABLED]</v>
      </c>
      <c r="P1102" s="84" t="str">
        <f>IF($N1102,_xll.BDP($K1102,P$931),"[DISABLED]")</f>
        <v>[DISABLED]</v>
      </c>
      <c r="Q1102" s="84" t="str">
        <f>IF($N1102,_xll.BDP($K1102,Q$931),"[DISABLED]")</f>
        <v>[DISABLED]</v>
      </c>
      <c r="R1102" s="84" t="str">
        <f>IF($N1102,_xll.BDH($K1102,R$931,$M1102),"[DISABLED]")</f>
        <v>[DISABLED]</v>
      </c>
      <c r="S1102" s="84" t="str">
        <f>IF($N1102,_xll.BDH($K1102,S$931,$M1102),"[DISABLED]")</f>
        <v>[DISABLED]</v>
      </c>
      <c r="T1102" s="84" t="str">
        <f>IF($N1102,_xll.BDH($K1102,T$931,$M1102),"[DISABLED]")</f>
        <v>[DISABLED]</v>
      </c>
      <c r="V1102" s="106" t="s">
        <v>9646</v>
      </c>
      <c r="W1102" s="107" t="s">
        <v>1055</v>
      </c>
      <c r="X1102" s="108">
        <v>42276</v>
      </c>
      <c r="Y1102" s="107" t="b">
        <v>0</v>
      </c>
      <c r="Z1102" s="107" t="s">
        <v>5237</v>
      </c>
      <c r="AA1102" s="107" t="s">
        <v>5237</v>
      </c>
      <c r="AB1102" s="107" t="s">
        <v>5237</v>
      </c>
      <c r="AC1102" s="107" t="s">
        <v>5237</v>
      </c>
      <c r="AD1102" s="107" t="s">
        <v>5237</v>
      </c>
      <c r="AE1102" s="107" t="s">
        <v>5237</v>
      </c>
    </row>
    <row r="1103" spans="2:31" outlineLevel="1">
      <c r="B1103" s="24" t="s">
        <v>5234</v>
      </c>
      <c r="C1103" s="24" t="s">
        <v>2</v>
      </c>
      <c r="D1103" s="24" t="s">
        <v>62</v>
      </c>
      <c r="E1103" s="24" t="s">
        <v>48</v>
      </c>
      <c r="F1103" s="24" t="s">
        <v>146</v>
      </c>
      <c r="G1103" s="24">
        <v>0</v>
      </c>
      <c r="H1103" s="24" t="s">
        <v>2796</v>
      </c>
      <c r="I1103" s="24" t="s">
        <v>3628</v>
      </c>
      <c r="J1103" s="24" t="s">
        <v>73</v>
      </c>
      <c r="K1103" s="72" t="str">
        <f t="shared" si="38"/>
        <v>USSN1F20 ICPL Curncy</v>
      </c>
      <c r="L1103" s="25" t="str">
        <f t="shared" si="39"/>
        <v>ICPL</v>
      </c>
      <c r="M1103" s="26">
        <f t="shared" ca="1" si="39"/>
        <v>42276</v>
      </c>
      <c r="N1103" s="25" t="b">
        <f t="shared" si="39"/>
        <v>0</v>
      </c>
      <c r="O1103" s="84" t="str">
        <f>IF($N1103,_xll.BDP($K1103,O$931),"[DISABLED]")</f>
        <v>[DISABLED]</v>
      </c>
      <c r="P1103" s="84" t="str">
        <f>IF($N1103,_xll.BDP($K1103,P$931),"[DISABLED]")</f>
        <v>[DISABLED]</v>
      </c>
      <c r="Q1103" s="84" t="str">
        <f>IF($N1103,_xll.BDP($K1103,Q$931),"[DISABLED]")</f>
        <v>[DISABLED]</v>
      </c>
      <c r="R1103" s="84" t="str">
        <f>IF($N1103,_xll.BDH($K1103,R$931,$M1103),"[DISABLED]")</f>
        <v>[DISABLED]</v>
      </c>
      <c r="S1103" s="84" t="str">
        <f>IF($N1103,_xll.BDH($K1103,S$931,$M1103),"[DISABLED]")</f>
        <v>[DISABLED]</v>
      </c>
      <c r="T1103" s="84" t="str">
        <f>IF($N1103,_xll.BDH($K1103,T$931,$M1103),"[DISABLED]")</f>
        <v>[DISABLED]</v>
      </c>
      <c r="V1103" s="106" t="s">
        <v>9647</v>
      </c>
      <c r="W1103" s="107" t="s">
        <v>1055</v>
      </c>
      <c r="X1103" s="108">
        <v>42276</v>
      </c>
      <c r="Y1103" s="107" t="b">
        <v>0</v>
      </c>
      <c r="Z1103" s="107" t="s">
        <v>5237</v>
      </c>
      <c r="AA1103" s="107" t="s">
        <v>5237</v>
      </c>
      <c r="AB1103" s="107" t="s">
        <v>5237</v>
      </c>
      <c r="AC1103" s="107" t="s">
        <v>5237</v>
      </c>
      <c r="AD1103" s="107" t="s">
        <v>5237</v>
      </c>
      <c r="AE1103" s="107" t="s">
        <v>5237</v>
      </c>
    </row>
    <row r="1104" spans="2:31" outlineLevel="1">
      <c r="B1104" s="24" t="s">
        <v>5234</v>
      </c>
      <c r="C1104" s="24" t="s">
        <v>2</v>
      </c>
      <c r="D1104" s="24" t="s">
        <v>62</v>
      </c>
      <c r="E1104" s="24" t="s">
        <v>48</v>
      </c>
      <c r="F1104" s="24" t="s">
        <v>42</v>
      </c>
      <c r="G1104" s="24">
        <v>0</v>
      </c>
      <c r="H1104" s="24" t="s">
        <v>2796</v>
      </c>
      <c r="I1104" s="24" t="s">
        <v>3629</v>
      </c>
      <c r="J1104" s="24" t="s">
        <v>73</v>
      </c>
      <c r="K1104" s="72" t="str">
        <f t="shared" si="38"/>
        <v>USSN0220 ICPL Curncy</v>
      </c>
      <c r="L1104" s="25" t="str">
        <f t="shared" si="39"/>
        <v>ICPL</v>
      </c>
      <c r="M1104" s="26">
        <f t="shared" ca="1" si="39"/>
        <v>42276</v>
      </c>
      <c r="N1104" s="25" t="b">
        <f t="shared" si="39"/>
        <v>0</v>
      </c>
      <c r="O1104" s="84" t="str">
        <f>IF($N1104,_xll.BDP($K1104,O$931),"[DISABLED]")</f>
        <v>[DISABLED]</v>
      </c>
      <c r="P1104" s="84" t="str">
        <f>IF($N1104,_xll.BDP($K1104,P$931),"[DISABLED]")</f>
        <v>[DISABLED]</v>
      </c>
      <c r="Q1104" s="84" t="str">
        <f>IF($N1104,_xll.BDP($K1104,Q$931),"[DISABLED]")</f>
        <v>[DISABLED]</v>
      </c>
      <c r="R1104" s="84" t="str">
        <f>IF($N1104,_xll.BDH($K1104,R$931,$M1104),"[DISABLED]")</f>
        <v>[DISABLED]</v>
      </c>
      <c r="S1104" s="84" t="str">
        <f>IF($N1104,_xll.BDH($K1104,S$931,$M1104),"[DISABLED]")</f>
        <v>[DISABLED]</v>
      </c>
      <c r="T1104" s="84" t="str">
        <f>IF($N1104,_xll.BDH($K1104,T$931,$M1104),"[DISABLED]")</f>
        <v>[DISABLED]</v>
      </c>
      <c r="V1104" s="106" t="s">
        <v>9648</v>
      </c>
      <c r="W1104" s="107" t="s">
        <v>1055</v>
      </c>
      <c r="X1104" s="108">
        <v>42276</v>
      </c>
      <c r="Y1104" s="107" t="b">
        <v>0</v>
      </c>
      <c r="Z1104" s="107" t="s">
        <v>5237</v>
      </c>
      <c r="AA1104" s="107" t="s">
        <v>5237</v>
      </c>
      <c r="AB1104" s="107" t="s">
        <v>5237</v>
      </c>
      <c r="AC1104" s="107" t="s">
        <v>5237</v>
      </c>
      <c r="AD1104" s="107" t="s">
        <v>5237</v>
      </c>
      <c r="AE1104" s="107" t="s">
        <v>5237</v>
      </c>
    </row>
    <row r="1105" spans="2:31" outlineLevel="1">
      <c r="B1105" s="24" t="s">
        <v>5234</v>
      </c>
      <c r="C1105" s="24" t="s">
        <v>2</v>
      </c>
      <c r="D1105" s="24" t="s">
        <v>62</v>
      </c>
      <c r="E1105" s="24" t="s">
        <v>48</v>
      </c>
      <c r="F1105" s="24" t="s">
        <v>43</v>
      </c>
      <c r="G1105" s="24">
        <v>0</v>
      </c>
      <c r="H1105" s="24" t="s">
        <v>2796</v>
      </c>
      <c r="I1105" s="24" t="s">
        <v>3630</v>
      </c>
      <c r="J1105" s="24" t="s">
        <v>73</v>
      </c>
      <c r="K1105" s="72" t="str">
        <f t="shared" si="38"/>
        <v>USSN0320 ICPL Curncy</v>
      </c>
      <c r="L1105" s="25" t="str">
        <f t="shared" si="39"/>
        <v>ICPL</v>
      </c>
      <c r="M1105" s="26">
        <f t="shared" ca="1" si="39"/>
        <v>42276</v>
      </c>
      <c r="N1105" s="25" t="b">
        <f t="shared" si="39"/>
        <v>0</v>
      </c>
      <c r="O1105" s="84" t="str">
        <f>IF($N1105,_xll.BDP($K1105,O$931),"[DISABLED]")</f>
        <v>[DISABLED]</v>
      </c>
      <c r="P1105" s="84" t="str">
        <f>IF($N1105,_xll.BDP($K1105,P$931),"[DISABLED]")</f>
        <v>[DISABLED]</v>
      </c>
      <c r="Q1105" s="84" t="str">
        <f>IF($N1105,_xll.BDP($K1105,Q$931),"[DISABLED]")</f>
        <v>[DISABLED]</v>
      </c>
      <c r="R1105" s="84" t="str">
        <f>IF($N1105,_xll.BDH($K1105,R$931,$M1105),"[DISABLED]")</f>
        <v>[DISABLED]</v>
      </c>
      <c r="S1105" s="84" t="str">
        <f>IF($N1105,_xll.BDH($K1105,S$931,$M1105),"[DISABLED]")</f>
        <v>[DISABLED]</v>
      </c>
      <c r="T1105" s="84" t="str">
        <f>IF($N1105,_xll.BDH($K1105,T$931,$M1105),"[DISABLED]")</f>
        <v>[DISABLED]</v>
      </c>
      <c r="V1105" s="106" t="s">
        <v>9649</v>
      </c>
      <c r="W1105" s="107" t="s">
        <v>1055</v>
      </c>
      <c r="X1105" s="108">
        <v>42276</v>
      </c>
      <c r="Y1105" s="107" t="b">
        <v>0</v>
      </c>
      <c r="Z1105" s="107" t="s">
        <v>5237</v>
      </c>
      <c r="AA1105" s="107" t="s">
        <v>5237</v>
      </c>
      <c r="AB1105" s="107" t="s">
        <v>5237</v>
      </c>
      <c r="AC1105" s="107" t="s">
        <v>5237</v>
      </c>
      <c r="AD1105" s="107" t="s">
        <v>5237</v>
      </c>
      <c r="AE1105" s="107" t="s">
        <v>5237</v>
      </c>
    </row>
    <row r="1106" spans="2:31" outlineLevel="1">
      <c r="B1106" s="24" t="s">
        <v>5234</v>
      </c>
      <c r="C1106" s="24" t="s">
        <v>2</v>
      </c>
      <c r="D1106" s="24" t="s">
        <v>62</v>
      </c>
      <c r="E1106" s="24" t="s">
        <v>48</v>
      </c>
      <c r="F1106" s="24" t="s">
        <v>152</v>
      </c>
      <c r="G1106" s="24">
        <v>0</v>
      </c>
      <c r="H1106" s="24" t="s">
        <v>2796</v>
      </c>
      <c r="I1106" s="24" t="s">
        <v>3631</v>
      </c>
      <c r="J1106" s="24" t="s">
        <v>73</v>
      </c>
      <c r="K1106" s="72" t="str">
        <f t="shared" si="38"/>
        <v>USSN0420 ICPL Curncy</v>
      </c>
      <c r="L1106" s="25" t="str">
        <f t="shared" si="39"/>
        <v>ICPL</v>
      </c>
      <c r="M1106" s="26">
        <f t="shared" ca="1" si="39"/>
        <v>42276</v>
      </c>
      <c r="N1106" s="25" t="b">
        <f t="shared" si="39"/>
        <v>0</v>
      </c>
      <c r="O1106" s="84" t="str">
        <f>IF($N1106,_xll.BDP($K1106,O$931),"[DISABLED]")</f>
        <v>[DISABLED]</v>
      </c>
      <c r="P1106" s="84" t="str">
        <f>IF($N1106,_xll.BDP($K1106,P$931),"[DISABLED]")</f>
        <v>[DISABLED]</v>
      </c>
      <c r="Q1106" s="84" t="str">
        <f>IF($N1106,_xll.BDP($K1106,Q$931),"[DISABLED]")</f>
        <v>[DISABLED]</v>
      </c>
      <c r="R1106" s="84" t="str">
        <f>IF($N1106,_xll.BDH($K1106,R$931,$M1106),"[DISABLED]")</f>
        <v>[DISABLED]</v>
      </c>
      <c r="S1106" s="84" t="str">
        <f>IF($N1106,_xll.BDH($K1106,S$931,$M1106),"[DISABLED]")</f>
        <v>[DISABLED]</v>
      </c>
      <c r="T1106" s="84" t="str">
        <f>IF($N1106,_xll.BDH($K1106,T$931,$M1106),"[DISABLED]")</f>
        <v>[DISABLED]</v>
      </c>
      <c r="V1106" s="106" t="s">
        <v>9650</v>
      </c>
      <c r="W1106" s="107" t="s">
        <v>1055</v>
      </c>
      <c r="X1106" s="108">
        <v>42276</v>
      </c>
      <c r="Y1106" s="107" t="b">
        <v>0</v>
      </c>
      <c r="Z1106" s="107" t="s">
        <v>5237</v>
      </c>
      <c r="AA1106" s="107" t="s">
        <v>5237</v>
      </c>
      <c r="AB1106" s="107" t="s">
        <v>5237</v>
      </c>
      <c r="AC1106" s="107" t="s">
        <v>5237</v>
      </c>
      <c r="AD1106" s="107" t="s">
        <v>5237</v>
      </c>
      <c r="AE1106" s="107" t="s">
        <v>5237</v>
      </c>
    </row>
    <row r="1107" spans="2:31" outlineLevel="1">
      <c r="B1107" s="24" t="s">
        <v>5234</v>
      </c>
      <c r="C1107" s="24" t="s">
        <v>2</v>
      </c>
      <c r="D1107" s="24" t="s">
        <v>62</v>
      </c>
      <c r="E1107" s="24" t="s">
        <v>48</v>
      </c>
      <c r="F1107" s="24" t="s">
        <v>44</v>
      </c>
      <c r="G1107" s="24">
        <v>0</v>
      </c>
      <c r="H1107" s="24" t="s">
        <v>2796</v>
      </c>
      <c r="I1107" s="24" t="s">
        <v>3632</v>
      </c>
      <c r="J1107" s="24" t="s">
        <v>73</v>
      </c>
      <c r="K1107" s="72" t="str">
        <f t="shared" si="38"/>
        <v>USSN0520 ICPL Curncy</v>
      </c>
      <c r="L1107" s="25" t="str">
        <f t="shared" si="39"/>
        <v>ICPL</v>
      </c>
      <c r="M1107" s="26">
        <f t="shared" ca="1" si="39"/>
        <v>42276</v>
      </c>
      <c r="N1107" s="25" t="b">
        <f t="shared" si="39"/>
        <v>0</v>
      </c>
      <c r="O1107" s="84" t="str">
        <f>IF($N1107,_xll.BDP($K1107,O$931),"[DISABLED]")</f>
        <v>[DISABLED]</v>
      </c>
      <c r="P1107" s="84" t="str">
        <f>IF($N1107,_xll.BDP($K1107,P$931),"[DISABLED]")</f>
        <v>[DISABLED]</v>
      </c>
      <c r="Q1107" s="84" t="str">
        <f>IF($N1107,_xll.BDP($K1107,Q$931),"[DISABLED]")</f>
        <v>[DISABLED]</v>
      </c>
      <c r="R1107" s="84" t="str">
        <f>IF($N1107,_xll.BDH($K1107,R$931,$M1107),"[DISABLED]")</f>
        <v>[DISABLED]</v>
      </c>
      <c r="S1107" s="84" t="str">
        <f>IF($N1107,_xll.BDH($K1107,S$931,$M1107),"[DISABLED]")</f>
        <v>[DISABLED]</v>
      </c>
      <c r="T1107" s="84" t="str">
        <f>IF($N1107,_xll.BDH($K1107,T$931,$M1107),"[DISABLED]")</f>
        <v>[DISABLED]</v>
      </c>
      <c r="V1107" s="106" t="s">
        <v>9651</v>
      </c>
      <c r="W1107" s="107" t="s">
        <v>1055</v>
      </c>
      <c r="X1107" s="108">
        <v>42276</v>
      </c>
      <c r="Y1107" s="107" t="b">
        <v>0</v>
      </c>
      <c r="Z1107" s="107" t="s">
        <v>5237</v>
      </c>
      <c r="AA1107" s="107" t="s">
        <v>5237</v>
      </c>
      <c r="AB1107" s="107" t="s">
        <v>5237</v>
      </c>
      <c r="AC1107" s="107" t="s">
        <v>5237</v>
      </c>
      <c r="AD1107" s="107" t="s">
        <v>5237</v>
      </c>
      <c r="AE1107" s="107" t="s">
        <v>5237</v>
      </c>
    </row>
    <row r="1108" spans="2:31" outlineLevel="1">
      <c r="B1108" s="24" t="s">
        <v>5234</v>
      </c>
      <c r="C1108" s="24" t="s">
        <v>2</v>
      </c>
      <c r="D1108" s="24" t="s">
        <v>62</v>
      </c>
      <c r="E1108" s="24" t="s">
        <v>48</v>
      </c>
      <c r="F1108" s="24" t="s">
        <v>45</v>
      </c>
      <c r="G1108" s="24">
        <v>0</v>
      </c>
      <c r="H1108" s="24" t="s">
        <v>2796</v>
      </c>
      <c r="I1108" s="24" t="s">
        <v>3633</v>
      </c>
      <c r="J1108" s="24" t="s">
        <v>73</v>
      </c>
      <c r="K1108" s="72" t="str">
        <f t="shared" si="38"/>
        <v>USSN0720 ICPL Curncy</v>
      </c>
      <c r="L1108" s="25" t="str">
        <f t="shared" si="39"/>
        <v>ICPL</v>
      </c>
      <c r="M1108" s="26">
        <f t="shared" ca="1" si="39"/>
        <v>42276</v>
      </c>
      <c r="N1108" s="25" t="b">
        <f t="shared" si="39"/>
        <v>0</v>
      </c>
      <c r="O1108" s="84" t="str">
        <f>IF($N1108,_xll.BDP($K1108,O$931),"[DISABLED]")</f>
        <v>[DISABLED]</v>
      </c>
      <c r="P1108" s="84" t="str">
        <f>IF($N1108,_xll.BDP($K1108,P$931),"[DISABLED]")</f>
        <v>[DISABLED]</v>
      </c>
      <c r="Q1108" s="84" t="str">
        <f>IF($N1108,_xll.BDP($K1108,Q$931),"[DISABLED]")</f>
        <v>[DISABLED]</v>
      </c>
      <c r="R1108" s="84" t="str">
        <f>IF($N1108,_xll.BDH($K1108,R$931,$M1108),"[DISABLED]")</f>
        <v>[DISABLED]</v>
      </c>
      <c r="S1108" s="84" t="str">
        <f>IF($N1108,_xll.BDH($K1108,S$931,$M1108),"[DISABLED]")</f>
        <v>[DISABLED]</v>
      </c>
      <c r="T1108" s="84" t="str">
        <f>IF($N1108,_xll.BDH($K1108,T$931,$M1108),"[DISABLED]")</f>
        <v>[DISABLED]</v>
      </c>
      <c r="V1108" s="106" t="s">
        <v>9652</v>
      </c>
      <c r="W1108" s="107" t="s">
        <v>1055</v>
      </c>
      <c r="X1108" s="108">
        <v>42276</v>
      </c>
      <c r="Y1108" s="107" t="b">
        <v>0</v>
      </c>
      <c r="Z1108" s="107" t="s">
        <v>5237</v>
      </c>
      <c r="AA1108" s="107" t="s">
        <v>5237</v>
      </c>
      <c r="AB1108" s="107" t="s">
        <v>5237</v>
      </c>
      <c r="AC1108" s="107" t="s">
        <v>5237</v>
      </c>
      <c r="AD1108" s="107" t="s">
        <v>5237</v>
      </c>
      <c r="AE1108" s="107" t="s">
        <v>5237</v>
      </c>
    </row>
    <row r="1109" spans="2:31" outlineLevel="1">
      <c r="B1109" s="24" t="s">
        <v>5234</v>
      </c>
      <c r="C1109" s="24" t="s">
        <v>2</v>
      </c>
      <c r="D1109" s="24" t="s">
        <v>62</v>
      </c>
      <c r="E1109" s="24" t="s">
        <v>48</v>
      </c>
      <c r="F1109" s="24" t="s">
        <v>46</v>
      </c>
      <c r="G1109" s="24">
        <v>0</v>
      </c>
      <c r="H1109" s="24" t="s">
        <v>2796</v>
      </c>
      <c r="I1109" s="24" t="s">
        <v>3634</v>
      </c>
      <c r="J1109" s="24" t="s">
        <v>73</v>
      </c>
      <c r="K1109" s="72" t="str">
        <f t="shared" si="38"/>
        <v>USSN1020 ICPL Curncy</v>
      </c>
      <c r="L1109" s="25" t="str">
        <f t="shared" si="39"/>
        <v>ICPL</v>
      </c>
      <c r="M1109" s="26">
        <f t="shared" ca="1" si="39"/>
        <v>42276</v>
      </c>
      <c r="N1109" s="25" t="b">
        <f t="shared" si="39"/>
        <v>0</v>
      </c>
      <c r="O1109" s="84" t="str">
        <f>IF($N1109,_xll.BDP($K1109,O$931),"[DISABLED]")</f>
        <v>[DISABLED]</v>
      </c>
      <c r="P1109" s="84" t="str">
        <f>IF($N1109,_xll.BDP($K1109,P$931),"[DISABLED]")</f>
        <v>[DISABLED]</v>
      </c>
      <c r="Q1109" s="84" t="str">
        <f>IF($N1109,_xll.BDP($K1109,Q$931),"[DISABLED]")</f>
        <v>[DISABLED]</v>
      </c>
      <c r="R1109" s="84" t="str">
        <f>IF($N1109,_xll.BDH($K1109,R$931,$M1109),"[DISABLED]")</f>
        <v>[DISABLED]</v>
      </c>
      <c r="S1109" s="84" t="str">
        <f>IF($N1109,_xll.BDH($K1109,S$931,$M1109),"[DISABLED]")</f>
        <v>[DISABLED]</v>
      </c>
      <c r="T1109" s="84" t="str">
        <f>IF($N1109,_xll.BDH($K1109,T$931,$M1109),"[DISABLED]")</f>
        <v>[DISABLED]</v>
      </c>
      <c r="V1109" s="106" t="s">
        <v>9653</v>
      </c>
      <c r="W1109" s="107" t="s">
        <v>1055</v>
      </c>
      <c r="X1109" s="108">
        <v>42276</v>
      </c>
      <c r="Y1109" s="107" t="b">
        <v>0</v>
      </c>
      <c r="Z1109" s="107" t="s">
        <v>5237</v>
      </c>
      <c r="AA1109" s="107" t="s">
        <v>5237</v>
      </c>
      <c r="AB1109" s="107" t="s">
        <v>5237</v>
      </c>
      <c r="AC1109" s="107" t="s">
        <v>5237</v>
      </c>
      <c r="AD1109" s="107" t="s">
        <v>5237</v>
      </c>
      <c r="AE1109" s="107" t="s">
        <v>5237</v>
      </c>
    </row>
    <row r="1110" spans="2:31" outlineLevel="1">
      <c r="B1110" s="24" t="s">
        <v>5234</v>
      </c>
      <c r="C1110" s="24" t="s">
        <v>2</v>
      </c>
      <c r="D1110" s="24" t="s">
        <v>62</v>
      </c>
      <c r="E1110" s="24" t="s">
        <v>48</v>
      </c>
      <c r="F1110" s="24" t="s">
        <v>47</v>
      </c>
      <c r="G1110" s="24">
        <v>0</v>
      </c>
      <c r="H1110" s="24" t="s">
        <v>2796</v>
      </c>
      <c r="I1110" s="24" t="s">
        <v>3635</v>
      </c>
      <c r="J1110" s="24" t="s">
        <v>73</v>
      </c>
      <c r="K1110" s="72" t="str">
        <f t="shared" si="38"/>
        <v>USSN1520 ICPL Curncy</v>
      </c>
      <c r="L1110" s="25" t="str">
        <f t="shared" si="39"/>
        <v>ICPL</v>
      </c>
      <c r="M1110" s="26">
        <f t="shared" ca="1" si="39"/>
        <v>42276</v>
      </c>
      <c r="N1110" s="25" t="b">
        <f t="shared" si="39"/>
        <v>0</v>
      </c>
      <c r="O1110" s="84" t="str">
        <f>IF($N1110,_xll.BDP($K1110,O$931),"[DISABLED]")</f>
        <v>[DISABLED]</v>
      </c>
      <c r="P1110" s="84" t="str">
        <f>IF($N1110,_xll.BDP($K1110,P$931),"[DISABLED]")</f>
        <v>[DISABLED]</v>
      </c>
      <c r="Q1110" s="84" t="str">
        <f>IF($N1110,_xll.BDP($K1110,Q$931),"[DISABLED]")</f>
        <v>[DISABLED]</v>
      </c>
      <c r="R1110" s="84" t="str">
        <f>IF($N1110,_xll.BDH($K1110,R$931,$M1110),"[DISABLED]")</f>
        <v>[DISABLED]</v>
      </c>
      <c r="S1110" s="84" t="str">
        <f>IF($N1110,_xll.BDH($K1110,S$931,$M1110),"[DISABLED]")</f>
        <v>[DISABLED]</v>
      </c>
      <c r="T1110" s="84" t="str">
        <f>IF($N1110,_xll.BDH($K1110,T$931,$M1110),"[DISABLED]")</f>
        <v>[DISABLED]</v>
      </c>
      <c r="V1110" s="106" t="s">
        <v>9654</v>
      </c>
      <c r="W1110" s="107" t="s">
        <v>1055</v>
      </c>
      <c r="X1110" s="108">
        <v>42276</v>
      </c>
      <c r="Y1110" s="107" t="b">
        <v>0</v>
      </c>
      <c r="Z1110" s="107" t="s">
        <v>5237</v>
      </c>
      <c r="AA1110" s="107" t="s">
        <v>5237</v>
      </c>
      <c r="AB1110" s="107" t="s">
        <v>5237</v>
      </c>
      <c r="AC1110" s="107" t="s">
        <v>5237</v>
      </c>
      <c r="AD1110" s="107" t="s">
        <v>5237</v>
      </c>
      <c r="AE1110" s="107" t="s">
        <v>5237</v>
      </c>
    </row>
    <row r="1111" spans="2:31" outlineLevel="1">
      <c r="B1111" s="24" t="s">
        <v>5234</v>
      </c>
      <c r="C1111" s="24" t="s">
        <v>2</v>
      </c>
      <c r="D1111" s="24" t="s">
        <v>62</v>
      </c>
      <c r="E1111" s="24" t="s">
        <v>48</v>
      </c>
      <c r="F1111" s="24" t="s">
        <v>48</v>
      </c>
      <c r="G1111" s="24">
        <v>0</v>
      </c>
      <c r="H1111" s="24" t="s">
        <v>2796</v>
      </c>
      <c r="I1111" s="24" t="s">
        <v>3636</v>
      </c>
      <c r="J1111" s="24" t="s">
        <v>73</v>
      </c>
      <c r="K1111" s="72" t="str">
        <f t="shared" si="38"/>
        <v>USSN2020 ICPL Curncy</v>
      </c>
      <c r="L1111" s="25" t="str">
        <f t="shared" si="39"/>
        <v>ICPL</v>
      </c>
      <c r="M1111" s="26">
        <f t="shared" ca="1" si="39"/>
        <v>42276</v>
      </c>
      <c r="N1111" s="25" t="b">
        <f t="shared" si="39"/>
        <v>0</v>
      </c>
      <c r="O1111" s="84" t="str">
        <f>IF($N1111,_xll.BDP($K1111,O$931),"[DISABLED]")</f>
        <v>[DISABLED]</v>
      </c>
      <c r="P1111" s="84" t="str">
        <f>IF($N1111,_xll.BDP($K1111,P$931),"[DISABLED]")</f>
        <v>[DISABLED]</v>
      </c>
      <c r="Q1111" s="84" t="str">
        <f>IF($N1111,_xll.BDP($K1111,Q$931),"[DISABLED]")</f>
        <v>[DISABLED]</v>
      </c>
      <c r="R1111" s="84" t="str">
        <f>IF($N1111,_xll.BDH($K1111,R$931,$M1111),"[DISABLED]")</f>
        <v>[DISABLED]</v>
      </c>
      <c r="S1111" s="84" t="str">
        <f>IF($N1111,_xll.BDH($K1111,S$931,$M1111),"[DISABLED]")</f>
        <v>[DISABLED]</v>
      </c>
      <c r="T1111" s="84" t="str">
        <f>IF($N1111,_xll.BDH($K1111,T$931,$M1111),"[DISABLED]")</f>
        <v>[DISABLED]</v>
      </c>
      <c r="V1111" s="106" t="s">
        <v>9655</v>
      </c>
      <c r="W1111" s="107" t="s">
        <v>1055</v>
      </c>
      <c r="X1111" s="108">
        <v>42276</v>
      </c>
      <c r="Y1111" s="107" t="b">
        <v>0</v>
      </c>
      <c r="Z1111" s="107" t="s">
        <v>5237</v>
      </c>
      <c r="AA1111" s="107" t="s">
        <v>5237</v>
      </c>
      <c r="AB1111" s="107" t="s">
        <v>5237</v>
      </c>
      <c r="AC1111" s="107" t="s">
        <v>5237</v>
      </c>
      <c r="AD1111" s="107" t="s">
        <v>5237</v>
      </c>
      <c r="AE1111" s="107" t="s">
        <v>5237</v>
      </c>
    </row>
    <row r="1112" spans="2:31" outlineLevel="1">
      <c r="B1112" s="24" t="s">
        <v>5234</v>
      </c>
      <c r="C1112" s="24" t="s">
        <v>2</v>
      </c>
      <c r="D1112" s="24" t="s">
        <v>62</v>
      </c>
      <c r="E1112" s="24" t="s">
        <v>49</v>
      </c>
      <c r="F1112" s="24" t="s">
        <v>209</v>
      </c>
      <c r="G1112" s="24">
        <v>0</v>
      </c>
      <c r="H1112" s="24" t="s">
        <v>2796</v>
      </c>
      <c r="I1112" s="24" t="s">
        <v>3637</v>
      </c>
      <c r="J1112" s="24" t="s">
        <v>73</v>
      </c>
      <c r="K1112" s="72" t="str">
        <f t="shared" si="38"/>
        <v>USSN0A25 ICPL Curncy</v>
      </c>
      <c r="L1112" s="25" t="str">
        <f t="shared" si="39"/>
        <v>ICPL</v>
      </c>
      <c r="M1112" s="26">
        <f t="shared" ca="1" si="39"/>
        <v>42276</v>
      </c>
      <c r="N1112" s="25" t="b">
        <f t="shared" si="39"/>
        <v>0</v>
      </c>
      <c r="O1112" s="84" t="str">
        <f>IF($N1112,_xll.BDP($K1112,O$931),"[DISABLED]")</f>
        <v>[DISABLED]</v>
      </c>
      <c r="P1112" s="84" t="str">
        <f>IF($N1112,_xll.BDP($K1112,P$931),"[DISABLED]")</f>
        <v>[DISABLED]</v>
      </c>
      <c r="Q1112" s="84" t="str">
        <f>IF($N1112,_xll.BDP($K1112,Q$931),"[DISABLED]")</f>
        <v>[DISABLED]</v>
      </c>
      <c r="R1112" s="84" t="str">
        <f>IF($N1112,_xll.BDH($K1112,R$931,$M1112),"[DISABLED]")</f>
        <v>[DISABLED]</v>
      </c>
      <c r="S1112" s="84" t="str">
        <f>IF($N1112,_xll.BDH($K1112,S$931,$M1112),"[DISABLED]")</f>
        <v>[DISABLED]</v>
      </c>
      <c r="T1112" s="84" t="str">
        <f>IF($N1112,_xll.BDH($K1112,T$931,$M1112),"[DISABLED]")</f>
        <v>[DISABLED]</v>
      </c>
      <c r="V1112" s="106" t="s">
        <v>9656</v>
      </c>
      <c r="W1112" s="107" t="s">
        <v>1055</v>
      </c>
      <c r="X1112" s="108">
        <v>42276</v>
      </c>
      <c r="Y1112" s="107" t="b">
        <v>0</v>
      </c>
      <c r="Z1112" s="107" t="s">
        <v>5237</v>
      </c>
      <c r="AA1112" s="107" t="s">
        <v>5237</v>
      </c>
      <c r="AB1112" s="107" t="s">
        <v>5237</v>
      </c>
      <c r="AC1112" s="107" t="s">
        <v>5237</v>
      </c>
      <c r="AD1112" s="107" t="s">
        <v>5237</v>
      </c>
      <c r="AE1112" s="107" t="s">
        <v>5237</v>
      </c>
    </row>
    <row r="1113" spans="2:31" outlineLevel="1">
      <c r="B1113" s="24" t="s">
        <v>5234</v>
      </c>
      <c r="C1113" s="24" t="s">
        <v>2</v>
      </c>
      <c r="D1113" s="24" t="s">
        <v>62</v>
      </c>
      <c r="E1113" s="24" t="s">
        <v>49</v>
      </c>
      <c r="F1113" s="24" t="s">
        <v>210</v>
      </c>
      <c r="G1113" s="24">
        <v>0</v>
      </c>
      <c r="H1113" s="24" t="s">
        <v>2796</v>
      </c>
      <c r="I1113" s="24" t="s">
        <v>3638</v>
      </c>
      <c r="J1113" s="24" t="s">
        <v>73</v>
      </c>
      <c r="K1113" s="72" t="str">
        <f t="shared" si="38"/>
        <v>USSN0B25 ICPL Curncy</v>
      </c>
      <c r="L1113" s="25" t="str">
        <f t="shared" si="39"/>
        <v>ICPL</v>
      </c>
      <c r="M1113" s="26">
        <f t="shared" ca="1" si="39"/>
        <v>42276</v>
      </c>
      <c r="N1113" s="25" t="b">
        <f t="shared" si="39"/>
        <v>0</v>
      </c>
      <c r="O1113" s="84" t="str">
        <f>IF($N1113,_xll.BDP($K1113,O$931),"[DISABLED]")</f>
        <v>[DISABLED]</v>
      </c>
      <c r="P1113" s="84" t="str">
        <f>IF($N1113,_xll.BDP($K1113,P$931),"[DISABLED]")</f>
        <v>[DISABLED]</v>
      </c>
      <c r="Q1113" s="84" t="str">
        <f>IF($N1113,_xll.BDP($K1113,Q$931),"[DISABLED]")</f>
        <v>[DISABLED]</v>
      </c>
      <c r="R1113" s="84" t="str">
        <f>IF($N1113,_xll.BDH($K1113,R$931,$M1113),"[DISABLED]")</f>
        <v>[DISABLED]</v>
      </c>
      <c r="S1113" s="84" t="str">
        <f>IF($N1113,_xll.BDH($K1113,S$931,$M1113),"[DISABLED]")</f>
        <v>[DISABLED]</v>
      </c>
      <c r="T1113" s="84" t="str">
        <f>IF($N1113,_xll.BDH($K1113,T$931,$M1113),"[DISABLED]")</f>
        <v>[DISABLED]</v>
      </c>
      <c r="V1113" s="106" t="s">
        <v>9657</v>
      </c>
      <c r="W1113" s="107" t="s">
        <v>1055</v>
      </c>
      <c r="X1113" s="108">
        <v>42276</v>
      </c>
      <c r="Y1113" s="107" t="b">
        <v>0</v>
      </c>
      <c r="Z1113" s="107" t="s">
        <v>5237</v>
      </c>
      <c r="AA1113" s="107" t="s">
        <v>5237</v>
      </c>
      <c r="AB1113" s="107" t="s">
        <v>5237</v>
      </c>
      <c r="AC1113" s="107" t="s">
        <v>5237</v>
      </c>
      <c r="AD1113" s="107" t="s">
        <v>5237</v>
      </c>
      <c r="AE1113" s="107" t="s">
        <v>5237</v>
      </c>
    </row>
    <row r="1114" spans="2:31" outlineLevel="1">
      <c r="B1114" s="24" t="s">
        <v>5234</v>
      </c>
      <c r="C1114" s="24" t="s">
        <v>2</v>
      </c>
      <c r="D1114" s="24" t="s">
        <v>62</v>
      </c>
      <c r="E1114" s="24" t="s">
        <v>49</v>
      </c>
      <c r="F1114" s="24" t="s">
        <v>54</v>
      </c>
      <c r="G1114" s="24">
        <v>0</v>
      </c>
      <c r="H1114" s="24" t="s">
        <v>2796</v>
      </c>
      <c r="I1114" s="24" t="s">
        <v>3639</v>
      </c>
      <c r="J1114" s="24" t="s">
        <v>73</v>
      </c>
      <c r="K1114" s="72" t="str">
        <f t="shared" si="38"/>
        <v>USSN0C25 ICPL Curncy</v>
      </c>
      <c r="L1114" s="25" t="str">
        <f t="shared" si="39"/>
        <v>ICPL</v>
      </c>
      <c r="M1114" s="26">
        <f t="shared" ca="1" si="39"/>
        <v>42276</v>
      </c>
      <c r="N1114" s="25" t="b">
        <f t="shared" si="39"/>
        <v>0</v>
      </c>
      <c r="O1114" s="84" t="str">
        <f>IF($N1114,_xll.BDP($K1114,O$931),"[DISABLED]")</f>
        <v>[DISABLED]</v>
      </c>
      <c r="P1114" s="84" t="str">
        <f>IF($N1114,_xll.BDP($K1114,P$931),"[DISABLED]")</f>
        <v>[DISABLED]</v>
      </c>
      <c r="Q1114" s="84" t="str">
        <f>IF($N1114,_xll.BDP($K1114,Q$931),"[DISABLED]")</f>
        <v>[DISABLED]</v>
      </c>
      <c r="R1114" s="84" t="str">
        <f>IF($N1114,_xll.BDH($K1114,R$931,$M1114),"[DISABLED]")</f>
        <v>[DISABLED]</v>
      </c>
      <c r="S1114" s="84" t="str">
        <f>IF($N1114,_xll.BDH($K1114,S$931,$M1114),"[DISABLED]")</f>
        <v>[DISABLED]</v>
      </c>
      <c r="T1114" s="84" t="str">
        <f>IF($N1114,_xll.BDH($K1114,T$931,$M1114),"[DISABLED]")</f>
        <v>[DISABLED]</v>
      </c>
      <c r="V1114" s="106" t="s">
        <v>9658</v>
      </c>
      <c r="W1114" s="107" t="s">
        <v>1055</v>
      </c>
      <c r="X1114" s="108">
        <v>42276</v>
      </c>
      <c r="Y1114" s="107" t="b">
        <v>0</v>
      </c>
      <c r="Z1114" s="107" t="s">
        <v>5237</v>
      </c>
      <c r="AA1114" s="107" t="s">
        <v>5237</v>
      </c>
      <c r="AB1114" s="107" t="s">
        <v>5237</v>
      </c>
      <c r="AC1114" s="107" t="s">
        <v>5237</v>
      </c>
      <c r="AD1114" s="107" t="s">
        <v>5237</v>
      </c>
      <c r="AE1114" s="107" t="s">
        <v>5237</v>
      </c>
    </row>
    <row r="1115" spans="2:31" outlineLevel="1">
      <c r="B1115" s="24" t="s">
        <v>5234</v>
      </c>
      <c r="C1115" s="24" t="s">
        <v>2</v>
      </c>
      <c r="D1115" s="24" t="s">
        <v>62</v>
      </c>
      <c r="E1115" s="24" t="s">
        <v>49</v>
      </c>
      <c r="F1115" s="24" t="s">
        <v>58</v>
      </c>
      <c r="G1115" s="24">
        <v>0</v>
      </c>
      <c r="H1115" s="24" t="s">
        <v>2796</v>
      </c>
      <c r="I1115" s="24" t="s">
        <v>3640</v>
      </c>
      <c r="J1115" s="24" t="s">
        <v>73</v>
      </c>
      <c r="K1115" s="72" t="str">
        <f t="shared" si="38"/>
        <v>USSN0F25 ICPL Curncy</v>
      </c>
      <c r="L1115" s="25" t="str">
        <f t="shared" si="39"/>
        <v>ICPL</v>
      </c>
      <c r="M1115" s="26">
        <f t="shared" ca="1" si="39"/>
        <v>42276</v>
      </c>
      <c r="N1115" s="25" t="b">
        <f t="shared" si="39"/>
        <v>0</v>
      </c>
      <c r="O1115" s="84" t="str">
        <f>IF($N1115,_xll.BDP($K1115,O$931),"[DISABLED]")</f>
        <v>[DISABLED]</v>
      </c>
      <c r="P1115" s="84" t="str">
        <f>IF($N1115,_xll.BDP($K1115,P$931),"[DISABLED]")</f>
        <v>[DISABLED]</v>
      </c>
      <c r="Q1115" s="84" t="str">
        <f>IF($N1115,_xll.BDP($K1115,Q$931),"[DISABLED]")</f>
        <v>[DISABLED]</v>
      </c>
      <c r="R1115" s="84" t="str">
        <f>IF($N1115,_xll.BDH($K1115,R$931,$M1115),"[DISABLED]")</f>
        <v>[DISABLED]</v>
      </c>
      <c r="S1115" s="84" t="str">
        <f>IF($N1115,_xll.BDH($K1115,S$931,$M1115),"[DISABLED]")</f>
        <v>[DISABLED]</v>
      </c>
      <c r="T1115" s="84" t="str">
        <f>IF($N1115,_xll.BDH($K1115,T$931,$M1115),"[DISABLED]")</f>
        <v>[DISABLED]</v>
      </c>
      <c r="V1115" s="106" t="s">
        <v>9659</v>
      </c>
      <c r="W1115" s="107" t="s">
        <v>1055</v>
      </c>
      <c r="X1115" s="108">
        <v>42276</v>
      </c>
      <c r="Y1115" s="107" t="b">
        <v>0</v>
      </c>
      <c r="Z1115" s="107" t="s">
        <v>5237</v>
      </c>
      <c r="AA1115" s="107" t="s">
        <v>5237</v>
      </c>
      <c r="AB1115" s="107" t="s">
        <v>5237</v>
      </c>
      <c r="AC1115" s="107" t="s">
        <v>5237</v>
      </c>
      <c r="AD1115" s="107" t="s">
        <v>5237</v>
      </c>
      <c r="AE1115" s="107" t="s">
        <v>5237</v>
      </c>
    </row>
    <row r="1116" spans="2:31" outlineLevel="1">
      <c r="B1116" s="24" t="s">
        <v>5234</v>
      </c>
      <c r="C1116" s="24" t="s">
        <v>2</v>
      </c>
      <c r="D1116" s="24" t="s">
        <v>62</v>
      </c>
      <c r="E1116" s="24" t="s">
        <v>49</v>
      </c>
      <c r="F1116" s="24" t="s">
        <v>71</v>
      </c>
      <c r="G1116" s="24">
        <v>0</v>
      </c>
      <c r="H1116" s="24" t="s">
        <v>2796</v>
      </c>
      <c r="I1116" s="24" t="s">
        <v>3641</v>
      </c>
      <c r="J1116" s="24" t="s">
        <v>73</v>
      </c>
      <c r="K1116" s="72" t="str">
        <f t="shared" si="38"/>
        <v>USSN0I25 ICPL Curncy</v>
      </c>
      <c r="L1116" s="25" t="str">
        <f t="shared" si="39"/>
        <v>ICPL</v>
      </c>
      <c r="M1116" s="26">
        <f t="shared" ca="1" si="39"/>
        <v>42276</v>
      </c>
      <c r="N1116" s="25" t="b">
        <f t="shared" si="39"/>
        <v>0</v>
      </c>
      <c r="O1116" s="84" t="str">
        <f>IF($N1116,_xll.BDP($K1116,O$931),"[DISABLED]")</f>
        <v>[DISABLED]</v>
      </c>
      <c r="P1116" s="84" t="str">
        <f>IF($N1116,_xll.BDP($K1116,P$931),"[DISABLED]")</f>
        <v>[DISABLED]</v>
      </c>
      <c r="Q1116" s="84" t="str">
        <f>IF($N1116,_xll.BDP($K1116,Q$931),"[DISABLED]")</f>
        <v>[DISABLED]</v>
      </c>
      <c r="R1116" s="84" t="str">
        <f>IF($N1116,_xll.BDH($K1116,R$931,$M1116),"[DISABLED]")</f>
        <v>[DISABLED]</v>
      </c>
      <c r="S1116" s="84" t="str">
        <f>IF($N1116,_xll.BDH($K1116,S$931,$M1116),"[DISABLED]")</f>
        <v>[DISABLED]</v>
      </c>
      <c r="T1116" s="84" t="str">
        <f>IF($N1116,_xll.BDH($K1116,T$931,$M1116),"[DISABLED]")</f>
        <v>[DISABLED]</v>
      </c>
      <c r="V1116" s="106" t="s">
        <v>9660</v>
      </c>
      <c r="W1116" s="107" t="s">
        <v>1055</v>
      </c>
      <c r="X1116" s="108">
        <v>42276</v>
      </c>
      <c r="Y1116" s="107" t="b">
        <v>0</v>
      </c>
      <c r="Z1116" s="107" t="s">
        <v>5237</v>
      </c>
      <c r="AA1116" s="107" t="s">
        <v>5237</v>
      </c>
      <c r="AB1116" s="107" t="s">
        <v>5237</v>
      </c>
      <c r="AC1116" s="107" t="s">
        <v>5237</v>
      </c>
      <c r="AD1116" s="107" t="s">
        <v>5237</v>
      </c>
      <c r="AE1116" s="107" t="s">
        <v>5237</v>
      </c>
    </row>
    <row r="1117" spans="2:31" outlineLevel="1">
      <c r="B1117" s="24" t="s">
        <v>5234</v>
      </c>
      <c r="C1117" s="24" t="s">
        <v>2</v>
      </c>
      <c r="D1117" s="24" t="s">
        <v>62</v>
      </c>
      <c r="E1117" s="24" t="s">
        <v>49</v>
      </c>
      <c r="F1117" s="24" t="s">
        <v>41</v>
      </c>
      <c r="G1117" s="24">
        <v>0</v>
      </c>
      <c r="H1117" s="24" t="s">
        <v>2796</v>
      </c>
      <c r="I1117" s="24" t="s">
        <v>3642</v>
      </c>
      <c r="J1117" s="24" t="s">
        <v>73</v>
      </c>
      <c r="K1117" s="72" t="str">
        <f t="shared" si="38"/>
        <v>USSN0125 ICPL Curncy</v>
      </c>
      <c r="L1117" s="25" t="str">
        <f t="shared" si="39"/>
        <v>ICPL</v>
      </c>
      <c r="M1117" s="26">
        <f t="shared" ca="1" si="39"/>
        <v>42276</v>
      </c>
      <c r="N1117" s="25" t="b">
        <f t="shared" si="39"/>
        <v>0</v>
      </c>
      <c r="O1117" s="84" t="str">
        <f>IF($N1117,_xll.BDP($K1117,O$931),"[DISABLED]")</f>
        <v>[DISABLED]</v>
      </c>
      <c r="P1117" s="84" t="str">
        <f>IF($N1117,_xll.BDP($K1117,P$931),"[DISABLED]")</f>
        <v>[DISABLED]</v>
      </c>
      <c r="Q1117" s="84" t="str">
        <f>IF($N1117,_xll.BDP($K1117,Q$931),"[DISABLED]")</f>
        <v>[DISABLED]</v>
      </c>
      <c r="R1117" s="84" t="str">
        <f>IF($N1117,_xll.BDH($K1117,R$931,$M1117),"[DISABLED]")</f>
        <v>[DISABLED]</v>
      </c>
      <c r="S1117" s="84" t="str">
        <f>IF($N1117,_xll.BDH($K1117,S$931,$M1117),"[DISABLED]")</f>
        <v>[DISABLED]</v>
      </c>
      <c r="T1117" s="84" t="str">
        <f>IF($N1117,_xll.BDH($K1117,T$931,$M1117),"[DISABLED]")</f>
        <v>[DISABLED]</v>
      </c>
      <c r="V1117" s="106" t="s">
        <v>9661</v>
      </c>
      <c r="W1117" s="107" t="s">
        <v>1055</v>
      </c>
      <c r="X1117" s="108">
        <v>42276</v>
      </c>
      <c r="Y1117" s="107" t="b">
        <v>0</v>
      </c>
      <c r="Z1117" s="107" t="s">
        <v>5237</v>
      </c>
      <c r="AA1117" s="107" t="s">
        <v>5237</v>
      </c>
      <c r="AB1117" s="107" t="s">
        <v>5237</v>
      </c>
      <c r="AC1117" s="107" t="s">
        <v>5237</v>
      </c>
      <c r="AD1117" s="107" t="s">
        <v>5237</v>
      </c>
      <c r="AE1117" s="107" t="s">
        <v>5237</v>
      </c>
    </row>
    <row r="1118" spans="2:31" outlineLevel="1">
      <c r="B1118" s="24" t="s">
        <v>5234</v>
      </c>
      <c r="C1118" s="24" t="s">
        <v>2</v>
      </c>
      <c r="D1118" s="24" t="s">
        <v>62</v>
      </c>
      <c r="E1118" s="24" t="s">
        <v>49</v>
      </c>
      <c r="F1118" s="24" t="s">
        <v>146</v>
      </c>
      <c r="G1118" s="24">
        <v>0</v>
      </c>
      <c r="H1118" s="24" t="s">
        <v>2796</v>
      </c>
      <c r="I1118" s="24" t="s">
        <v>3643</v>
      </c>
      <c r="J1118" s="24" t="s">
        <v>73</v>
      </c>
      <c r="K1118" s="72" t="str">
        <f t="shared" si="38"/>
        <v>USSN1F25 ICPL Curncy</v>
      </c>
      <c r="L1118" s="25" t="str">
        <f t="shared" si="39"/>
        <v>ICPL</v>
      </c>
      <c r="M1118" s="26">
        <f t="shared" ca="1" si="39"/>
        <v>42276</v>
      </c>
      <c r="N1118" s="25" t="b">
        <f t="shared" si="39"/>
        <v>0</v>
      </c>
      <c r="O1118" s="84" t="str">
        <f>IF($N1118,_xll.BDP($K1118,O$931),"[DISABLED]")</f>
        <v>[DISABLED]</v>
      </c>
      <c r="P1118" s="84" t="str">
        <f>IF($N1118,_xll.BDP($K1118,P$931),"[DISABLED]")</f>
        <v>[DISABLED]</v>
      </c>
      <c r="Q1118" s="84" t="str">
        <f>IF($N1118,_xll.BDP($K1118,Q$931),"[DISABLED]")</f>
        <v>[DISABLED]</v>
      </c>
      <c r="R1118" s="84" t="str">
        <f>IF($N1118,_xll.BDH($K1118,R$931,$M1118),"[DISABLED]")</f>
        <v>[DISABLED]</v>
      </c>
      <c r="S1118" s="84" t="str">
        <f>IF($N1118,_xll.BDH($K1118,S$931,$M1118),"[DISABLED]")</f>
        <v>[DISABLED]</v>
      </c>
      <c r="T1118" s="84" t="str">
        <f>IF($N1118,_xll.BDH($K1118,T$931,$M1118),"[DISABLED]")</f>
        <v>[DISABLED]</v>
      </c>
      <c r="V1118" s="106" t="s">
        <v>9662</v>
      </c>
      <c r="W1118" s="107" t="s">
        <v>1055</v>
      </c>
      <c r="X1118" s="108">
        <v>42276</v>
      </c>
      <c r="Y1118" s="107" t="b">
        <v>0</v>
      </c>
      <c r="Z1118" s="107" t="s">
        <v>5237</v>
      </c>
      <c r="AA1118" s="107" t="s">
        <v>5237</v>
      </c>
      <c r="AB1118" s="107" t="s">
        <v>5237</v>
      </c>
      <c r="AC1118" s="107" t="s">
        <v>5237</v>
      </c>
      <c r="AD1118" s="107" t="s">
        <v>5237</v>
      </c>
      <c r="AE1118" s="107" t="s">
        <v>5237</v>
      </c>
    </row>
    <row r="1119" spans="2:31" outlineLevel="1">
      <c r="B1119" s="24" t="s">
        <v>5234</v>
      </c>
      <c r="C1119" s="24" t="s">
        <v>2</v>
      </c>
      <c r="D1119" s="24" t="s">
        <v>62</v>
      </c>
      <c r="E1119" s="24" t="s">
        <v>49</v>
      </c>
      <c r="F1119" s="24" t="s">
        <v>42</v>
      </c>
      <c r="G1119" s="24">
        <v>0</v>
      </c>
      <c r="H1119" s="24" t="s">
        <v>2796</v>
      </c>
      <c r="I1119" s="24" t="s">
        <v>3644</v>
      </c>
      <c r="J1119" s="24" t="s">
        <v>73</v>
      </c>
      <c r="K1119" s="72" t="str">
        <f t="shared" si="38"/>
        <v>USSN0225 ICPL Curncy</v>
      </c>
      <c r="L1119" s="25" t="str">
        <f t="shared" si="39"/>
        <v>ICPL</v>
      </c>
      <c r="M1119" s="26">
        <f t="shared" ca="1" si="39"/>
        <v>42276</v>
      </c>
      <c r="N1119" s="25" t="b">
        <f t="shared" si="39"/>
        <v>0</v>
      </c>
      <c r="O1119" s="84" t="str">
        <f>IF($N1119,_xll.BDP($K1119,O$931),"[DISABLED]")</f>
        <v>[DISABLED]</v>
      </c>
      <c r="P1119" s="84" t="str">
        <f>IF($N1119,_xll.BDP($K1119,P$931),"[DISABLED]")</f>
        <v>[DISABLED]</v>
      </c>
      <c r="Q1119" s="84" t="str">
        <f>IF($N1119,_xll.BDP($K1119,Q$931),"[DISABLED]")</f>
        <v>[DISABLED]</v>
      </c>
      <c r="R1119" s="84" t="str">
        <f>IF($N1119,_xll.BDH($K1119,R$931,$M1119),"[DISABLED]")</f>
        <v>[DISABLED]</v>
      </c>
      <c r="S1119" s="84" t="str">
        <f>IF($N1119,_xll.BDH($K1119,S$931,$M1119),"[DISABLED]")</f>
        <v>[DISABLED]</v>
      </c>
      <c r="T1119" s="84" t="str">
        <f>IF($N1119,_xll.BDH($K1119,T$931,$M1119),"[DISABLED]")</f>
        <v>[DISABLED]</v>
      </c>
      <c r="V1119" s="106" t="s">
        <v>9663</v>
      </c>
      <c r="W1119" s="107" t="s">
        <v>1055</v>
      </c>
      <c r="X1119" s="108">
        <v>42276</v>
      </c>
      <c r="Y1119" s="107" t="b">
        <v>0</v>
      </c>
      <c r="Z1119" s="107" t="s">
        <v>5237</v>
      </c>
      <c r="AA1119" s="107" t="s">
        <v>5237</v>
      </c>
      <c r="AB1119" s="107" t="s">
        <v>5237</v>
      </c>
      <c r="AC1119" s="107" t="s">
        <v>5237</v>
      </c>
      <c r="AD1119" s="107" t="s">
        <v>5237</v>
      </c>
      <c r="AE1119" s="107" t="s">
        <v>5237</v>
      </c>
    </row>
    <row r="1120" spans="2:31" outlineLevel="1">
      <c r="B1120" s="24" t="s">
        <v>5234</v>
      </c>
      <c r="C1120" s="24" t="s">
        <v>2</v>
      </c>
      <c r="D1120" s="24" t="s">
        <v>62</v>
      </c>
      <c r="E1120" s="24" t="s">
        <v>49</v>
      </c>
      <c r="F1120" s="24" t="s">
        <v>43</v>
      </c>
      <c r="G1120" s="24">
        <v>0</v>
      </c>
      <c r="H1120" s="24" t="s">
        <v>2796</v>
      </c>
      <c r="I1120" s="24" t="s">
        <v>3645</v>
      </c>
      <c r="J1120" s="24" t="s">
        <v>73</v>
      </c>
      <c r="K1120" s="72" t="str">
        <f t="shared" si="38"/>
        <v>USSN0325 ICPL Curncy</v>
      </c>
      <c r="L1120" s="25" t="str">
        <f t="shared" si="39"/>
        <v>ICPL</v>
      </c>
      <c r="M1120" s="26">
        <f t="shared" ca="1" si="39"/>
        <v>42276</v>
      </c>
      <c r="N1120" s="25" t="b">
        <f t="shared" si="39"/>
        <v>0</v>
      </c>
      <c r="O1120" s="84" t="str">
        <f>IF($N1120,_xll.BDP($K1120,O$931),"[DISABLED]")</f>
        <v>[DISABLED]</v>
      </c>
      <c r="P1120" s="84" t="str">
        <f>IF($N1120,_xll.BDP($K1120,P$931),"[DISABLED]")</f>
        <v>[DISABLED]</v>
      </c>
      <c r="Q1120" s="84" t="str">
        <f>IF($N1120,_xll.BDP($K1120,Q$931),"[DISABLED]")</f>
        <v>[DISABLED]</v>
      </c>
      <c r="R1120" s="84" t="str">
        <f>IF($N1120,_xll.BDH($K1120,R$931,$M1120),"[DISABLED]")</f>
        <v>[DISABLED]</v>
      </c>
      <c r="S1120" s="84" t="str">
        <f>IF($N1120,_xll.BDH($K1120,S$931,$M1120),"[DISABLED]")</f>
        <v>[DISABLED]</v>
      </c>
      <c r="T1120" s="84" t="str">
        <f>IF($N1120,_xll.BDH($K1120,T$931,$M1120),"[DISABLED]")</f>
        <v>[DISABLED]</v>
      </c>
      <c r="V1120" s="106" t="s">
        <v>9664</v>
      </c>
      <c r="W1120" s="107" t="s">
        <v>1055</v>
      </c>
      <c r="X1120" s="108">
        <v>42276</v>
      </c>
      <c r="Y1120" s="107" t="b">
        <v>0</v>
      </c>
      <c r="Z1120" s="107" t="s">
        <v>5237</v>
      </c>
      <c r="AA1120" s="107" t="s">
        <v>5237</v>
      </c>
      <c r="AB1120" s="107" t="s">
        <v>5237</v>
      </c>
      <c r="AC1120" s="107" t="s">
        <v>5237</v>
      </c>
      <c r="AD1120" s="107" t="s">
        <v>5237</v>
      </c>
      <c r="AE1120" s="107" t="s">
        <v>5237</v>
      </c>
    </row>
    <row r="1121" spans="2:31" outlineLevel="1">
      <c r="B1121" s="24" t="s">
        <v>5234</v>
      </c>
      <c r="C1121" s="24" t="s">
        <v>2</v>
      </c>
      <c r="D1121" s="24" t="s">
        <v>62</v>
      </c>
      <c r="E1121" s="24" t="s">
        <v>49</v>
      </c>
      <c r="F1121" s="24" t="s">
        <v>152</v>
      </c>
      <c r="G1121" s="24">
        <v>0</v>
      </c>
      <c r="H1121" s="24" t="s">
        <v>2796</v>
      </c>
      <c r="I1121" s="24" t="s">
        <v>3646</v>
      </c>
      <c r="J1121" s="24" t="s">
        <v>73</v>
      </c>
      <c r="K1121" s="72" t="str">
        <f t="shared" si="38"/>
        <v>USSN0425 ICPL Curncy</v>
      </c>
      <c r="L1121" s="25" t="str">
        <f t="shared" si="39"/>
        <v>ICPL</v>
      </c>
      <c r="M1121" s="26">
        <f t="shared" ca="1" si="39"/>
        <v>42276</v>
      </c>
      <c r="N1121" s="25" t="b">
        <f t="shared" si="39"/>
        <v>0</v>
      </c>
      <c r="O1121" s="84" t="str">
        <f>IF($N1121,_xll.BDP($K1121,O$931),"[DISABLED]")</f>
        <v>[DISABLED]</v>
      </c>
      <c r="P1121" s="84" t="str">
        <f>IF($N1121,_xll.BDP($K1121,P$931),"[DISABLED]")</f>
        <v>[DISABLED]</v>
      </c>
      <c r="Q1121" s="84" t="str">
        <f>IF($N1121,_xll.BDP($K1121,Q$931),"[DISABLED]")</f>
        <v>[DISABLED]</v>
      </c>
      <c r="R1121" s="84" t="str">
        <f>IF($N1121,_xll.BDH($K1121,R$931,$M1121),"[DISABLED]")</f>
        <v>[DISABLED]</v>
      </c>
      <c r="S1121" s="84" t="str">
        <f>IF($N1121,_xll.BDH($K1121,S$931,$M1121),"[DISABLED]")</f>
        <v>[DISABLED]</v>
      </c>
      <c r="T1121" s="84" t="str">
        <f>IF($N1121,_xll.BDH($K1121,T$931,$M1121),"[DISABLED]")</f>
        <v>[DISABLED]</v>
      </c>
      <c r="V1121" s="106" t="s">
        <v>9665</v>
      </c>
      <c r="W1121" s="107" t="s">
        <v>1055</v>
      </c>
      <c r="X1121" s="108">
        <v>42276</v>
      </c>
      <c r="Y1121" s="107" t="b">
        <v>0</v>
      </c>
      <c r="Z1121" s="107" t="s">
        <v>5237</v>
      </c>
      <c r="AA1121" s="107" t="s">
        <v>5237</v>
      </c>
      <c r="AB1121" s="107" t="s">
        <v>5237</v>
      </c>
      <c r="AC1121" s="107" t="s">
        <v>5237</v>
      </c>
      <c r="AD1121" s="107" t="s">
        <v>5237</v>
      </c>
      <c r="AE1121" s="107" t="s">
        <v>5237</v>
      </c>
    </row>
    <row r="1122" spans="2:31" outlineLevel="1">
      <c r="B1122" s="24" t="s">
        <v>5234</v>
      </c>
      <c r="C1122" s="24" t="s">
        <v>2</v>
      </c>
      <c r="D1122" s="24" t="s">
        <v>62</v>
      </c>
      <c r="E1122" s="24" t="s">
        <v>49</v>
      </c>
      <c r="F1122" s="24" t="s">
        <v>44</v>
      </c>
      <c r="G1122" s="24">
        <v>0</v>
      </c>
      <c r="H1122" s="24" t="s">
        <v>2796</v>
      </c>
      <c r="I1122" s="24" t="s">
        <v>3647</v>
      </c>
      <c r="J1122" s="24" t="s">
        <v>73</v>
      </c>
      <c r="K1122" s="72" t="str">
        <f t="shared" si="38"/>
        <v>USSN0525 ICPL Curncy</v>
      </c>
      <c r="L1122" s="25" t="str">
        <f t="shared" si="39"/>
        <v>ICPL</v>
      </c>
      <c r="M1122" s="26">
        <f t="shared" ca="1" si="39"/>
        <v>42276</v>
      </c>
      <c r="N1122" s="25" t="b">
        <f t="shared" si="39"/>
        <v>0</v>
      </c>
      <c r="O1122" s="84" t="str">
        <f>IF($N1122,_xll.BDP($K1122,O$931),"[DISABLED]")</f>
        <v>[DISABLED]</v>
      </c>
      <c r="P1122" s="84" t="str">
        <f>IF($N1122,_xll.BDP($K1122,P$931),"[DISABLED]")</f>
        <v>[DISABLED]</v>
      </c>
      <c r="Q1122" s="84" t="str">
        <f>IF($N1122,_xll.BDP($K1122,Q$931),"[DISABLED]")</f>
        <v>[DISABLED]</v>
      </c>
      <c r="R1122" s="84" t="str">
        <f>IF($N1122,_xll.BDH($K1122,R$931,$M1122),"[DISABLED]")</f>
        <v>[DISABLED]</v>
      </c>
      <c r="S1122" s="84" t="str">
        <f>IF($N1122,_xll.BDH($K1122,S$931,$M1122),"[DISABLED]")</f>
        <v>[DISABLED]</v>
      </c>
      <c r="T1122" s="84" t="str">
        <f>IF($N1122,_xll.BDH($K1122,T$931,$M1122),"[DISABLED]")</f>
        <v>[DISABLED]</v>
      </c>
      <c r="V1122" s="106" t="s">
        <v>9666</v>
      </c>
      <c r="W1122" s="107" t="s">
        <v>1055</v>
      </c>
      <c r="X1122" s="108">
        <v>42276</v>
      </c>
      <c r="Y1122" s="107" t="b">
        <v>0</v>
      </c>
      <c r="Z1122" s="107" t="s">
        <v>5237</v>
      </c>
      <c r="AA1122" s="107" t="s">
        <v>5237</v>
      </c>
      <c r="AB1122" s="107" t="s">
        <v>5237</v>
      </c>
      <c r="AC1122" s="107" t="s">
        <v>5237</v>
      </c>
      <c r="AD1122" s="107" t="s">
        <v>5237</v>
      </c>
      <c r="AE1122" s="107" t="s">
        <v>5237</v>
      </c>
    </row>
    <row r="1123" spans="2:31" outlineLevel="1">
      <c r="B1123" s="24" t="s">
        <v>5234</v>
      </c>
      <c r="C1123" s="24" t="s">
        <v>2</v>
      </c>
      <c r="D1123" s="24" t="s">
        <v>62</v>
      </c>
      <c r="E1123" s="24" t="s">
        <v>49</v>
      </c>
      <c r="F1123" s="24" t="s">
        <v>45</v>
      </c>
      <c r="G1123" s="24">
        <v>0</v>
      </c>
      <c r="H1123" s="24" t="s">
        <v>2796</v>
      </c>
      <c r="I1123" s="24" t="s">
        <v>3648</v>
      </c>
      <c r="J1123" s="24" t="s">
        <v>73</v>
      </c>
      <c r="K1123" s="72" t="str">
        <f t="shared" si="38"/>
        <v>USSN0725 ICPL Curncy</v>
      </c>
      <c r="L1123" s="25" t="str">
        <f t="shared" si="39"/>
        <v>ICPL</v>
      </c>
      <c r="M1123" s="26">
        <f t="shared" ca="1" si="39"/>
        <v>42276</v>
      </c>
      <c r="N1123" s="25" t="b">
        <f t="shared" si="39"/>
        <v>0</v>
      </c>
      <c r="O1123" s="84" t="str">
        <f>IF($N1123,_xll.BDP($K1123,O$931),"[DISABLED]")</f>
        <v>[DISABLED]</v>
      </c>
      <c r="P1123" s="84" t="str">
        <f>IF($N1123,_xll.BDP($K1123,P$931),"[DISABLED]")</f>
        <v>[DISABLED]</v>
      </c>
      <c r="Q1123" s="84" t="str">
        <f>IF($N1123,_xll.BDP($K1123,Q$931),"[DISABLED]")</f>
        <v>[DISABLED]</v>
      </c>
      <c r="R1123" s="84" t="str">
        <f>IF($N1123,_xll.BDH($K1123,R$931,$M1123),"[DISABLED]")</f>
        <v>[DISABLED]</v>
      </c>
      <c r="S1123" s="84" t="str">
        <f>IF($N1123,_xll.BDH($K1123,S$931,$M1123),"[DISABLED]")</f>
        <v>[DISABLED]</v>
      </c>
      <c r="T1123" s="84" t="str">
        <f>IF($N1123,_xll.BDH($K1123,T$931,$M1123),"[DISABLED]")</f>
        <v>[DISABLED]</v>
      </c>
      <c r="V1123" s="106" t="s">
        <v>9667</v>
      </c>
      <c r="W1123" s="107" t="s">
        <v>1055</v>
      </c>
      <c r="X1123" s="108">
        <v>42276</v>
      </c>
      <c r="Y1123" s="107" t="b">
        <v>0</v>
      </c>
      <c r="Z1123" s="107" t="s">
        <v>5237</v>
      </c>
      <c r="AA1123" s="107" t="s">
        <v>5237</v>
      </c>
      <c r="AB1123" s="107" t="s">
        <v>5237</v>
      </c>
      <c r="AC1123" s="107" t="s">
        <v>5237</v>
      </c>
      <c r="AD1123" s="107" t="s">
        <v>5237</v>
      </c>
      <c r="AE1123" s="107" t="s">
        <v>5237</v>
      </c>
    </row>
    <row r="1124" spans="2:31" outlineLevel="1">
      <c r="B1124" s="24" t="s">
        <v>5234</v>
      </c>
      <c r="C1124" s="24" t="s">
        <v>2</v>
      </c>
      <c r="D1124" s="24" t="s">
        <v>62</v>
      </c>
      <c r="E1124" s="24" t="s">
        <v>49</v>
      </c>
      <c r="F1124" s="24" t="s">
        <v>46</v>
      </c>
      <c r="G1124" s="24">
        <v>0</v>
      </c>
      <c r="H1124" s="24" t="s">
        <v>2796</v>
      </c>
      <c r="I1124" s="24" t="s">
        <v>3649</v>
      </c>
      <c r="J1124" s="24" t="s">
        <v>73</v>
      </c>
      <c r="K1124" s="72" t="str">
        <f t="shared" si="38"/>
        <v>USSN1025 ICPL Curncy</v>
      </c>
      <c r="L1124" s="25" t="str">
        <f t="shared" si="39"/>
        <v>ICPL</v>
      </c>
      <c r="M1124" s="26">
        <f t="shared" ca="1" si="39"/>
        <v>42276</v>
      </c>
      <c r="N1124" s="25" t="b">
        <f t="shared" si="39"/>
        <v>0</v>
      </c>
      <c r="O1124" s="84" t="str">
        <f>IF($N1124,_xll.BDP($K1124,O$931),"[DISABLED]")</f>
        <v>[DISABLED]</v>
      </c>
      <c r="P1124" s="84" t="str">
        <f>IF($N1124,_xll.BDP($K1124,P$931),"[DISABLED]")</f>
        <v>[DISABLED]</v>
      </c>
      <c r="Q1124" s="84" t="str">
        <f>IF($N1124,_xll.BDP($K1124,Q$931),"[DISABLED]")</f>
        <v>[DISABLED]</v>
      </c>
      <c r="R1124" s="84" t="str">
        <f>IF($N1124,_xll.BDH($K1124,R$931,$M1124),"[DISABLED]")</f>
        <v>[DISABLED]</v>
      </c>
      <c r="S1124" s="84" t="str">
        <f>IF($N1124,_xll.BDH($K1124,S$931,$M1124),"[DISABLED]")</f>
        <v>[DISABLED]</v>
      </c>
      <c r="T1124" s="84" t="str">
        <f>IF($N1124,_xll.BDH($K1124,T$931,$M1124),"[DISABLED]")</f>
        <v>[DISABLED]</v>
      </c>
      <c r="V1124" s="106" t="s">
        <v>9668</v>
      </c>
      <c r="W1124" s="107" t="s">
        <v>1055</v>
      </c>
      <c r="X1124" s="108">
        <v>42276</v>
      </c>
      <c r="Y1124" s="107" t="b">
        <v>0</v>
      </c>
      <c r="Z1124" s="107" t="s">
        <v>5237</v>
      </c>
      <c r="AA1124" s="107" t="s">
        <v>5237</v>
      </c>
      <c r="AB1124" s="107" t="s">
        <v>5237</v>
      </c>
      <c r="AC1124" s="107" t="s">
        <v>5237</v>
      </c>
      <c r="AD1124" s="107" t="s">
        <v>5237</v>
      </c>
      <c r="AE1124" s="107" t="s">
        <v>5237</v>
      </c>
    </row>
    <row r="1125" spans="2:31" outlineLevel="1">
      <c r="B1125" s="24" t="s">
        <v>5234</v>
      </c>
      <c r="C1125" s="24" t="s">
        <v>2</v>
      </c>
      <c r="D1125" s="24" t="s">
        <v>62</v>
      </c>
      <c r="E1125" s="24" t="s">
        <v>49</v>
      </c>
      <c r="F1125" s="24" t="s">
        <v>47</v>
      </c>
      <c r="G1125" s="24">
        <v>0</v>
      </c>
      <c r="H1125" s="24" t="s">
        <v>2796</v>
      </c>
      <c r="I1125" s="24" t="s">
        <v>3650</v>
      </c>
      <c r="J1125" s="24" t="s">
        <v>73</v>
      </c>
      <c r="K1125" s="72" t="str">
        <f t="shared" ref="K1125:K1188" si="40">I1125&amp;" "&amp;L1125&amp;" "&amp;J1125</f>
        <v>USSN1525 ICPL Curncy</v>
      </c>
      <c r="L1125" s="25" t="str">
        <f t="shared" ref="L1125:N1188" si="41">L$931</f>
        <v>ICPL</v>
      </c>
      <c r="M1125" s="26">
        <f t="shared" ca="1" si="41"/>
        <v>42276</v>
      </c>
      <c r="N1125" s="25" t="b">
        <f t="shared" si="41"/>
        <v>0</v>
      </c>
      <c r="O1125" s="84" t="str">
        <f>IF($N1125,_xll.BDP($K1125,O$931),"[DISABLED]")</f>
        <v>[DISABLED]</v>
      </c>
      <c r="P1125" s="84" t="str">
        <f>IF($N1125,_xll.BDP($K1125,P$931),"[DISABLED]")</f>
        <v>[DISABLED]</v>
      </c>
      <c r="Q1125" s="84" t="str">
        <f>IF($N1125,_xll.BDP($K1125,Q$931),"[DISABLED]")</f>
        <v>[DISABLED]</v>
      </c>
      <c r="R1125" s="84" t="str">
        <f>IF($N1125,_xll.BDH($K1125,R$931,$M1125),"[DISABLED]")</f>
        <v>[DISABLED]</v>
      </c>
      <c r="S1125" s="84" t="str">
        <f>IF($N1125,_xll.BDH($K1125,S$931,$M1125),"[DISABLED]")</f>
        <v>[DISABLED]</v>
      </c>
      <c r="T1125" s="84" t="str">
        <f>IF($N1125,_xll.BDH($K1125,T$931,$M1125),"[DISABLED]")</f>
        <v>[DISABLED]</v>
      </c>
      <c r="V1125" s="106" t="s">
        <v>9669</v>
      </c>
      <c r="W1125" s="107" t="s">
        <v>1055</v>
      </c>
      <c r="X1125" s="108">
        <v>42276</v>
      </c>
      <c r="Y1125" s="107" t="b">
        <v>0</v>
      </c>
      <c r="Z1125" s="107" t="s">
        <v>5237</v>
      </c>
      <c r="AA1125" s="107" t="s">
        <v>5237</v>
      </c>
      <c r="AB1125" s="107" t="s">
        <v>5237</v>
      </c>
      <c r="AC1125" s="107" t="s">
        <v>5237</v>
      </c>
      <c r="AD1125" s="107" t="s">
        <v>5237</v>
      </c>
      <c r="AE1125" s="107" t="s">
        <v>5237</v>
      </c>
    </row>
    <row r="1126" spans="2:31" outlineLevel="1">
      <c r="B1126" s="24" t="s">
        <v>5234</v>
      </c>
      <c r="C1126" s="24" t="s">
        <v>2</v>
      </c>
      <c r="D1126" s="24" t="s">
        <v>62</v>
      </c>
      <c r="E1126" s="24" t="s">
        <v>49</v>
      </c>
      <c r="F1126" s="24" t="s">
        <v>48</v>
      </c>
      <c r="G1126" s="24">
        <v>0</v>
      </c>
      <c r="H1126" s="24" t="s">
        <v>2796</v>
      </c>
      <c r="I1126" s="24" t="s">
        <v>3651</v>
      </c>
      <c r="J1126" s="24" t="s">
        <v>73</v>
      </c>
      <c r="K1126" s="72" t="str">
        <f t="shared" si="40"/>
        <v>USSN2025 ICPL Curncy</v>
      </c>
      <c r="L1126" s="25" t="str">
        <f t="shared" si="41"/>
        <v>ICPL</v>
      </c>
      <c r="M1126" s="26">
        <f t="shared" ca="1" si="41"/>
        <v>42276</v>
      </c>
      <c r="N1126" s="25" t="b">
        <f t="shared" si="41"/>
        <v>0</v>
      </c>
      <c r="O1126" s="84" t="str">
        <f>IF($N1126,_xll.BDP($K1126,O$931),"[DISABLED]")</f>
        <v>[DISABLED]</v>
      </c>
      <c r="P1126" s="84" t="str">
        <f>IF($N1126,_xll.BDP($K1126,P$931),"[DISABLED]")</f>
        <v>[DISABLED]</v>
      </c>
      <c r="Q1126" s="84" t="str">
        <f>IF($N1126,_xll.BDP($K1126,Q$931),"[DISABLED]")</f>
        <v>[DISABLED]</v>
      </c>
      <c r="R1126" s="84" t="str">
        <f>IF($N1126,_xll.BDH($K1126,R$931,$M1126),"[DISABLED]")</f>
        <v>[DISABLED]</v>
      </c>
      <c r="S1126" s="84" t="str">
        <f>IF($N1126,_xll.BDH($K1126,S$931,$M1126),"[DISABLED]")</f>
        <v>[DISABLED]</v>
      </c>
      <c r="T1126" s="84" t="str">
        <f>IF($N1126,_xll.BDH($K1126,T$931,$M1126),"[DISABLED]")</f>
        <v>[DISABLED]</v>
      </c>
      <c r="V1126" s="106" t="s">
        <v>9670</v>
      </c>
      <c r="W1126" s="107" t="s">
        <v>1055</v>
      </c>
      <c r="X1126" s="108">
        <v>42276</v>
      </c>
      <c r="Y1126" s="107" t="b">
        <v>0</v>
      </c>
      <c r="Z1126" s="107" t="s">
        <v>5237</v>
      </c>
      <c r="AA1126" s="107" t="s">
        <v>5237</v>
      </c>
      <c r="AB1126" s="107" t="s">
        <v>5237</v>
      </c>
      <c r="AC1126" s="107" t="s">
        <v>5237</v>
      </c>
      <c r="AD1126" s="107" t="s">
        <v>5237</v>
      </c>
      <c r="AE1126" s="107" t="s">
        <v>5237</v>
      </c>
    </row>
    <row r="1127" spans="2:31" outlineLevel="1">
      <c r="B1127" s="24" t="s">
        <v>5234</v>
      </c>
      <c r="C1127" s="24" t="s">
        <v>2</v>
      </c>
      <c r="D1127" s="24" t="s">
        <v>62</v>
      </c>
      <c r="E1127" s="24" t="s">
        <v>50</v>
      </c>
      <c r="F1127" s="24" t="s">
        <v>209</v>
      </c>
      <c r="G1127" s="24">
        <v>0</v>
      </c>
      <c r="H1127" s="24" t="s">
        <v>2796</v>
      </c>
      <c r="I1127" s="24" t="s">
        <v>3652</v>
      </c>
      <c r="J1127" s="24" t="s">
        <v>73</v>
      </c>
      <c r="K1127" s="72" t="str">
        <f t="shared" si="40"/>
        <v>USSN0A30 ICPL Curncy</v>
      </c>
      <c r="L1127" s="25" t="str">
        <f t="shared" si="41"/>
        <v>ICPL</v>
      </c>
      <c r="M1127" s="26">
        <f t="shared" ca="1" si="41"/>
        <v>42276</v>
      </c>
      <c r="N1127" s="25" t="b">
        <f t="shared" si="41"/>
        <v>0</v>
      </c>
      <c r="O1127" s="84" t="str">
        <f>IF($N1127,_xll.BDP($K1127,O$931),"[DISABLED]")</f>
        <v>[DISABLED]</v>
      </c>
      <c r="P1127" s="84" t="str">
        <f>IF($N1127,_xll.BDP($K1127,P$931),"[DISABLED]")</f>
        <v>[DISABLED]</v>
      </c>
      <c r="Q1127" s="84" t="str">
        <f>IF($N1127,_xll.BDP($K1127,Q$931),"[DISABLED]")</f>
        <v>[DISABLED]</v>
      </c>
      <c r="R1127" s="84" t="str">
        <f>IF($N1127,_xll.BDH($K1127,R$931,$M1127),"[DISABLED]")</f>
        <v>[DISABLED]</v>
      </c>
      <c r="S1127" s="84" t="str">
        <f>IF($N1127,_xll.BDH($K1127,S$931,$M1127),"[DISABLED]")</f>
        <v>[DISABLED]</v>
      </c>
      <c r="T1127" s="84" t="str">
        <f>IF($N1127,_xll.BDH($K1127,T$931,$M1127),"[DISABLED]")</f>
        <v>[DISABLED]</v>
      </c>
      <c r="V1127" s="106" t="s">
        <v>9671</v>
      </c>
      <c r="W1127" s="107" t="s">
        <v>1055</v>
      </c>
      <c r="X1127" s="108">
        <v>42276</v>
      </c>
      <c r="Y1127" s="107" t="b">
        <v>0</v>
      </c>
      <c r="Z1127" s="107" t="s">
        <v>5237</v>
      </c>
      <c r="AA1127" s="107" t="s">
        <v>5237</v>
      </c>
      <c r="AB1127" s="107" t="s">
        <v>5237</v>
      </c>
      <c r="AC1127" s="107" t="s">
        <v>5237</v>
      </c>
      <c r="AD1127" s="107" t="s">
        <v>5237</v>
      </c>
      <c r="AE1127" s="107" t="s">
        <v>5237</v>
      </c>
    </row>
    <row r="1128" spans="2:31" outlineLevel="1">
      <c r="B1128" s="24" t="s">
        <v>5234</v>
      </c>
      <c r="C1128" s="24" t="s">
        <v>2</v>
      </c>
      <c r="D1128" s="24" t="s">
        <v>62</v>
      </c>
      <c r="E1128" s="24" t="s">
        <v>50</v>
      </c>
      <c r="F1128" s="24" t="s">
        <v>210</v>
      </c>
      <c r="G1128" s="24">
        <v>0</v>
      </c>
      <c r="H1128" s="24" t="s">
        <v>2796</v>
      </c>
      <c r="I1128" s="24" t="s">
        <v>3653</v>
      </c>
      <c r="J1128" s="24" t="s">
        <v>73</v>
      </c>
      <c r="K1128" s="72" t="str">
        <f t="shared" si="40"/>
        <v>USSN0B30 ICPL Curncy</v>
      </c>
      <c r="L1128" s="25" t="str">
        <f t="shared" si="41"/>
        <v>ICPL</v>
      </c>
      <c r="M1128" s="26">
        <f t="shared" ca="1" si="41"/>
        <v>42276</v>
      </c>
      <c r="N1128" s="25" t="b">
        <f t="shared" si="41"/>
        <v>0</v>
      </c>
      <c r="O1128" s="84" t="str">
        <f>IF($N1128,_xll.BDP($K1128,O$931),"[DISABLED]")</f>
        <v>[DISABLED]</v>
      </c>
      <c r="P1128" s="84" t="str">
        <f>IF($N1128,_xll.BDP($K1128,P$931),"[DISABLED]")</f>
        <v>[DISABLED]</v>
      </c>
      <c r="Q1128" s="84" t="str">
        <f>IF($N1128,_xll.BDP($K1128,Q$931),"[DISABLED]")</f>
        <v>[DISABLED]</v>
      </c>
      <c r="R1128" s="84" t="str">
        <f>IF($N1128,_xll.BDH($K1128,R$931,$M1128),"[DISABLED]")</f>
        <v>[DISABLED]</v>
      </c>
      <c r="S1128" s="84" t="str">
        <f>IF($N1128,_xll.BDH($K1128,S$931,$M1128),"[DISABLED]")</f>
        <v>[DISABLED]</v>
      </c>
      <c r="T1128" s="84" t="str">
        <f>IF($N1128,_xll.BDH($K1128,T$931,$M1128),"[DISABLED]")</f>
        <v>[DISABLED]</v>
      </c>
      <c r="V1128" s="106" t="s">
        <v>9672</v>
      </c>
      <c r="W1128" s="107" t="s">
        <v>1055</v>
      </c>
      <c r="X1128" s="108">
        <v>42276</v>
      </c>
      <c r="Y1128" s="107" t="b">
        <v>0</v>
      </c>
      <c r="Z1128" s="107" t="s">
        <v>5237</v>
      </c>
      <c r="AA1128" s="107" t="s">
        <v>5237</v>
      </c>
      <c r="AB1128" s="107" t="s">
        <v>5237</v>
      </c>
      <c r="AC1128" s="107" t="s">
        <v>5237</v>
      </c>
      <c r="AD1128" s="107" t="s">
        <v>5237</v>
      </c>
      <c r="AE1128" s="107" t="s">
        <v>5237</v>
      </c>
    </row>
    <row r="1129" spans="2:31" outlineLevel="1">
      <c r="B1129" s="24" t="s">
        <v>5234</v>
      </c>
      <c r="C1129" s="24" t="s">
        <v>2</v>
      </c>
      <c r="D1129" s="24" t="s">
        <v>62</v>
      </c>
      <c r="E1129" s="24" t="s">
        <v>50</v>
      </c>
      <c r="F1129" s="24" t="s">
        <v>54</v>
      </c>
      <c r="G1129" s="24">
        <v>0</v>
      </c>
      <c r="H1129" s="24" t="s">
        <v>2796</v>
      </c>
      <c r="I1129" s="24" t="s">
        <v>3654</v>
      </c>
      <c r="J1129" s="24" t="s">
        <v>73</v>
      </c>
      <c r="K1129" s="72" t="str">
        <f t="shared" si="40"/>
        <v>USSN0C30 ICPL Curncy</v>
      </c>
      <c r="L1129" s="25" t="str">
        <f t="shared" si="41"/>
        <v>ICPL</v>
      </c>
      <c r="M1129" s="26">
        <f t="shared" ca="1" si="41"/>
        <v>42276</v>
      </c>
      <c r="N1129" s="25" t="b">
        <f t="shared" si="41"/>
        <v>0</v>
      </c>
      <c r="O1129" s="84" t="str">
        <f>IF($N1129,_xll.BDP($K1129,O$931),"[DISABLED]")</f>
        <v>[DISABLED]</v>
      </c>
      <c r="P1129" s="84" t="str">
        <f>IF($N1129,_xll.BDP($K1129,P$931),"[DISABLED]")</f>
        <v>[DISABLED]</v>
      </c>
      <c r="Q1129" s="84" t="str">
        <f>IF($N1129,_xll.BDP($K1129,Q$931),"[DISABLED]")</f>
        <v>[DISABLED]</v>
      </c>
      <c r="R1129" s="84" t="str">
        <f>IF($N1129,_xll.BDH($K1129,R$931,$M1129),"[DISABLED]")</f>
        <v>[DISABLED]</v>
      </c>
      <c r="S1129" s="84" t="str">
        <f>IF($N1129,_xll.BDH($K1129,S$931,$M1129),"[DISABLED]")</f>
        <v>[DISABLED]</v>
      </c>
      <c r="T1129" s="84" t="str">
        <f>IF($N1129,_xll.BDH($K1129,T$931,$M1129),"[DISABLED]")</f>
        <v>[DISABLED]</v>
      </c>
      <c r="V1129" s="106" t="s">
        <v>9673</v>
      </c>
      <c r="W1129" s="107" t="s">
        <v>1055</v>
      </c>
      <c r="X1129" s="108">
        <v>42276</v>
      </c>
      <c r="Y1129" s="107" t="b">
        <v>0</v>
      </c>
      <c r="Z1129" s="107" t="s">
        <v>5237</v>
      </c>
      <c r="AA1129" s="107" t="s">
        <v>5237</v>
      </c>
      <c r="AB1129" s="107" t="s">
        <v>5237</v>
      </c>
      <c r="AC1129" s="107" t="s">
        <v>5237</v>
      </c>
      <c r="AD1129" s="107" t="s">
        <v>5237</v>
      </c>
      <c r="AE1129" s="107" t="s">
        <v>5237</v>
      </c>
    </row>
    <row r="1130" spans="2:31" outlineLevel="1">
      <c r="B1130" s="24" t="s">
        <v>5234</v>
      </c>
      <c r="C1130" s="24" t="s">
        <v>2</v>
      </c>
      <c r="D1130" s="24" t="s">
        <v>62</v>
      </c>
      <c r="E1130" s="24" t="s">
        <v>50</v>
      </c>
      <c r="F1130" s="24" t="s">
        <v>58</v>
      </c>
      <c r="G1130" s="24">
        <v>0</v>
      </c>
      <c r="H1130" s="24" t="s">
        <v>2796</v>
      </c>
      <c r="I1130" s="24" t="s">
        <v>3655</v>
      </c>
      <c r="J1130" s="24" t="s">
        <v>73</v>
      </c>
      <c r="K1130" s="72" t="str">
        <f t="shared" si="40"/>
        <v>USSN0F30 ICPL Curncy</v>
      </c>
      <c r="L1130" s="25" t="str">
        <f t="shared" si="41"/>
        <v>ICPL</v>
      </c>
      <c r="M1130" s="26">
        <f t="shared" ca="1" si="41"/>
        <v>42276</v>
      </c>
      <c r="N1130" s="25" t="b">
        <f t="shared" si="41"/>
        <v>0</v>
      </c>
      <c r="O1130" s="84" t="str">
        <f>IF($N1130,_xll.BDP($K1130,O$931),"[DISABLED]")</f>
        <v>[DISABLED]</v>
      </c>
      <c r="P1130" s="84" t="str">
        <f>IF($N1130,_xll.BDP($K1130,P$931),"[DISABLED]")</f>
        <v>[DISABLED]</v>
      </c>
      <c r="Q1130" s="84" t="str">
        <f>IF($N1130,_xll.BDP($K1130,Q$931),"[DISABLED]")</f>
        <v>[DISABLED]</v>
      </c>
      <c r="R1130" s="84" t="str">
        <f>IF($N1130,_xll.BDH($K1130,R$931,$M1130),"[DISABLED]")</f>
        <v>[DISABLED]</v>
      </c>
      <c r="S1130" s="84" t="str">
        <f>IF($N1130,_xll.BDH($K1130,S$931,$M1130),"[DISABLED]")</f>
        <v>[DISABLED]</v>
      </c>
      <c r="T1130" s="84" t="str">
        <f>IF($N1130,_xll.BDH($K1130,T$931,$M1130),"[DISABLED]")</f>
        <v>[DISABLED]</v>
      </c>
      <c r="V1130" s="106" t="s">
        <v>9674</v>
      </c>
      <c r="W1130" s="107" t="s">
        <v>1055</v>
      </c>
      <c r="X1130" s="108">
        <v>42276</v>
      </c>
      <c r="Y1130" s="107" t="b">
        <v>0</v>
      </c>
      <c r="Z1130" s="107" t="s">
        <v>5237</v>
      </c>
      <c r="AA1130" s="107" t="s">
        <v>5237</v>
      </c>
      <c r="AB1130" s="107" t="s">
        <v>5237</v>
      </c>
      <c r="AC1130" s="107" t="s">
        <v>5237</v>
      </c>
      <c r="AD1130" s="107" t="s">
        <v>5237</v>
      </c>
      <c r="AE1130" s="107" t="s">
        <v>5237</v>
      </c>
    </row>
    <row r="1131" spans="2:31" outlineLevel="1">
      <c r="B1131" s="24" t="s">
        <v>5234</v>
      </c>
      <c r="C1131" s="24" t="s">
        <v>2</v>
      </c>
      <c r="D1131" s="24" t="s">
        <v>62</v>
      </c>
      <c r="E1131" s="24" t="s">
        <v>50</v>
      </c>
      <c r="F1131" s="24" t="s">
        <v>71</v>
      </c>
      <c r="G1131" s="24">
        <v>0</v>
      </c>
      <c r="H1131" s="24" t="s">
        <v>2796</v>
      </c>
      <c r="I1131" s="24" t="s">
        <v>3656</v>
      </c>
      <c r="J1131" s="24" t="s">
        <v>73</v>
      </c>
      <c r="K1131" s="72" t="str">
        <f t="shared" si="40"/>
        <v>USSN0I30 ICPL Curncy</v>
      </c>
      <c r="L1131" s="25" t="str">
        <f t="shared" si="41"/>
        <v>ICPL</v>
      </c>
      <c r="M1131" s="26">
        <f t="shared" ca="1" si="41"/>
        <v>42276</v>
      </c>
      <c r="N1131" s="25" t="b">
        <f t="shared" si="41"/>
        <v>0</v>
      </c>
      <c r="O1131" s="84" t="str">
        <f>IF($N1131,_xll.BDP($K1131,O$931),"[DISABLED]")</f>
        <v>[DISABLED]</v>
      </c>
      <c r="P1131" s="84" t="str">
        <f>IF($N1131,_xll.BDP($K1131,P$931),"[DISABLED]")</f>
        <v>[DISABLED]</v>
      </c>
      <c r="Q1131" s="84" t="str">
        <f>IF($N1131,_xll.BDP($K1131,Q$931),"[DISABLED]")</f>
        <v>[DISABLED]</v>
      </c>
      <c r="R1131" s="84" t="str">
        <f>IF($N1131,_xll.BDH($K1131,R$931,$M1131),"[DISABLED]")</f>
        <v>[DISABLED]</v>
      </c>
      <c r="S1131" s="84" t="str">
        <f>IF($N1131,_xll.BDH($K1131,S$931,$M1131),"[DISABLED]")</f>
        <v>[DISABLED]</v>
      </c>
      <c r="T1131" s="84" t="str">
        <f>IF($N1131,_xll.BDH($K1131,T$931,$M1131),"[DISABLED]")</f>
        <v>[DISABLED]</v>
      </c>
      <c r="V1131" s="106" t="s">
        <v>9675</v>
      </c>
      <c r="W1131" s="107" t="s">
        <v>1055</v>
      </c>
      <c r="X1131" s="108">
        <v>42276</v>
      </c>
      <c r="Y1131" s="107" t="b">
        <v>0</v>
      </c>
      <c r="Z1131" s="107" t="s">
        <v>5237</v>
      </c>
      <c r="AA1131" s="107" t="s">
        <v>5237</v>
      </c>
      <c r="AB1131" s="107" t="s">
        <v>5237</v>
      </c>
      <c r="AC1131" s="107" t="s">
        <v>5237</v>
      </c>
      <c r="AD1131" s="107" t="s">
        <v>5237</v>
      </c>
      <c r="AE1131" s="107" t="s">
        <v>5237</v>
      </c>
    </row>
    <row r="1132" spans="2:31" outlineLevel="1">
      <c r="B1132" s="24" t="s">
        <v>5234</v>
      </c>
      <c r="C1132" s="24" t="s">
        <v>2</v>
      </c>
      <c r="D1132" s="24" t="s">
        <v>62</v>
      </c>
      <c r="E1132" s="24" t="s">
        <v>50</v>
      </c>
      <c r="F1132" s="24" t="s">
        <v>41</v>
      </c>
      <c r="G1132" s="24">
        <v>0</v>
      </c>
      <c r="H1132" s="24" t="s">
        <v>2796</v>
      </c>
      <c r="I1132" s="24" t="s">
        <v>3657</v>
      </c>
      <c r="J1132" s="24" t="s">
        <v>73</v>
      </c>
      <c r="K1132" s="72" t="str">
        <f t="shared" si="40"/>
        <v>USSN0130 ICPL Curncy</v>
      </c>
      <c r="L1132" s="25" t="str">
        <f t="shared" si="41"/>
        <v>ICPL</v>
      </c>
      <c r="M1132" s="26">
        <f t="shared" ca="1" si="41"/>
        <v>42276</v>
      </c>
      <c r="N1132" s="25" t="b">
        <f t="shared" si="41"/>
        <v>0</v>
      </c>
      <c r="O1132" s="84" t="str">
        <f>IF($N1132,_xll.BDP($K1132,O$931),"[DISABLED]")</f>
        <v>[DISABLED]</v>
      </c>
      <c r="P1132" s="84" t="str">
        <f>IF($N1132,_xll.BDP($K1132,P$931),"[DISABLED]")</f>
        <v>[DISABLED]</v>
      </c>
      <c r="Q1132" s="84" t="str">
        <f>IF($N1132,_xll.BDP($K1132,Q$931),"[DISABLED]")</f>
        <v>[DISABLED]</v>
      </c>
      <c r="R1132" s="84" t="str">
        <f>IF($N1132,_xll.BDH($K1132,R$931,$M1132),"[DISABLED]")</f>
        <v>[DISABLED]</v>
      </c>
      <c r="S1132" s="84" t="str">
        <f>IF($N1132,_xll.BDH($K1132,S$931,$M1132),"[DISABLED]")</f>
        <v>[DISABLED]</v>
      </c>
      <c r="T1132" s="84" t="str">
        <f>IF($N1132,_xll.BDH($K1132,T$931,$M1132),"[DISABLED]")</f>
        <v>[DISABLED]</v>
      </c>
      <c r="V1132" s="106" t="s">
        <v>9676</v>
      </c>
      <c r="W1132" s="107" t="s">
        <v>1055</v>
      </c>
      <c r="X1132" s="108">
        <v>42276</v>
      </c>
      <c r="Y1132" s="107" t="b">
        <v>0</v>
      </c>
      <c r="Z1132" s="107" t="s">
        <v>5237</v>
      </c>
      <c r="AA1132" s="107" t="s">
        <v>5237</v>
      </c>
      <c r="AB1132" s="107" t="s">
        <v>5237</v>
      </c>
      <c r="AC1132" s="107" t="s">
        <v>5237</v>
      </c>
      <c r="AD1132" s="107" t="s">
        <v>5237</v>
      </c>
      <c r="AE1132" s="107" t="s">
        <v>5237</v>
      </c>
    </row>
    <row r="1133" spans="2:31" outlineLevel="1">
      <c r="B1133" s="24" t="s">
        <v>5234</v>
      </c>
      <c r="C1133" s="24" t="s">
        <v>2</v>
      </c>
      <c r="D1133" s="24" t="s">
        <v>62</v>
      </c>
      <c r="E1133" s="24" t="s">
        <v>50</v>
      </c>
      <c r="F1133" s="24" t="s">
        <v>146</v>
      </c>
      <c r="G1133" s="24">
        <v>0</v>
      </c>
      <c r="H1133" s="24" t="s">
        <v>2796</v>
      </c>
      <c r="I1133" s="24" t="s">
        <v>3658</v>
      </c>
      <c r="J1133" s="24" t="s">
        <v>73</v>
      </c>
      <c r="K1133" s="72" t="str">
        <f t="shared" si="40"/>
        <v>USSN1F30 ICPL Curncy</v>
      </c>
      <c r="L1133" s="25" t="str">
        <f t="shared" si="41"/>
        <v>ICPL</v>
      </c>
      <c r="M1133" s="26">
        <f t="shared" ca="1" si="41"/>
        <v>42276</v>
      </c>
      <c r="N1133" s="25" t="b">
        <f t="shared" si="41"/>
        <v>0</v>
      </c>
      <c r="O1133" s="84" t="str">
        <f>IF($N1133,_xll.BDP($K1133,O$931),"[DISABLED]")</f>
        <v>[DISABLED]</v>
      </c>
      <c r="P1133" s="84" t="str">
        <f>IF($N1133,_xll.BDP($K1133,P$931),"[DISABLED]")</f>
        <v>[DISABLED]</v>
      </c>
      <c r="Q1133" s="84" t="str">
        <f>IF($N1133,_xll.BDP($K1133,Q$931),"[DISABLED]")</f>
        <v>[DISABLED]</v>
      </c>
      <c r="R1133" s="84" t="str">
        <f>IF($N1133,_xll.BDH($K1133,R$931,$M1133),"[DISABLED]")</f>
        <v>[DISABLED]</v>
      </c>
      <c r="S1133" s="84" t="str">
        <f>IF($N1133,_xll.BDH($K1133,S$931,$M1133),"[DISABLED]")</f>
        <v>[DISABLED]</v>
      </c>
      <c r="T1133" s="84" t="str">
        <f>IF($N1133,_xll.BDH($K1133,T$931,$M1133),"[DISABLED]")</f>
        <v>[DISABLED]</v>
      </c>
      <c r="V1133" s="106" t="s">
        <v>9677</v>
      </c>
      <c r="W1133" s="107" t="s">
        <v>1055</v>
      </c>
      <c r="X1133" s="108">
        <v>42276</v>
      </c>
      <c r="Y1133" s="107" t="b">
        <v>0</v>
      </c>
      <c r="Z1133" s="107" t="s">
        <v>5237</v>
      </c>
      <c r="AA1133" s="107" t="s">
        <v>5237</v>
      </c>
      <c r="AB1133" s="107" t="s">
        <v>5237</v>
      </c>
      <c r="AC1133" s="107" t="s">
        <v>5237</v>
      </c>
      <c r="AD1133" s="107" t="s">
        <v>5237</v>
      </c>
      <c r="AE1133" s="107" t="s">
        <v>5237</v>
      </c>
    </row>
    <row r="1134" spans="2:31" outlineLevel="1">
      <c r="B1134" s="24" t="s">
        <v>5234</v>
      </c>
      <c r="C1134" s="24" t="s">
        <v>2</v>
      </c>
      <c r="D1134" s="24" t="s">
        <v>62</v>
      </c>
      <c r="E1134" s="24" t="s">
        <v>50</v>
      </c>
      <c r="F1134" s="24" t="s">
        <v>42</v>
      </c>
      <c r="G1134" s="24">
        <v>0</v>
      </c>
      <c r="H1134" s="24" t="s">
        <v>2796</v>
      </c>
      <c r="I1134" s="24" t="s">
        <v>3659</v>
      </c>
      <c r="J1134" s="24" t="s">
        <v>73</v>
      </c>
      <c r="K1134" s="72" t="str">
        <f t="shared" si="40"/>
        <v>USSN0230 ICPL Curncy</v>
      </c>
      <c r="L1134" s="25" t="str">
        <f t="shared" si="41"/>
        <v>ICPL</v>
      </c>
      <c r="M1134" s="26">
        <f t="shared" ca="1" si="41"/>
        <v>42276</v>
      </c>
      <c r="N1134" s="25" t="b">
        <f t="shared" si="41"/>
        <v>0</v>
      </c>
      <c r="O1134" s="84" t="str">
        <f>IF($N1134,_xll.BDP($K1134,O$931),"[DISABLED]")</f>
        <v>[DISABLED]</v>
      </c>
      <c r="P1134" s="84" t="str">
        <f>IF($N1134,_xll.BDP($K1134,P$931),"[DISABLED]")</f>
        <v>[DISABLED]</v>
      </c>
      <c r="Q1134" s="84" t="str">
        <f>IF($N1134,_xll.BDP($K1134,Q$931),"[DISABLED]")</f>
        <v>[DISABLED]</v>
      </c>
      <c r="R1134" s="84" t="str">
        <f>IF($N1134,_xll.BDH($K1134,R$931,$M1134),"[DISABLED]")</f>
        <v>[DISABLED]</v>
      </c>
      <c r="S1134" s="84" t="str">
        <f>IF($N1134,_xll.BDH($K1134,S$931,$M1134),"[DISABLED]")</f>
        <v>[DISABLED]</v>
      </c>
      <c r="T1134" s="84" t="str">
        <f>IF($N1134,_xll.BDH($K1134,T$931,$M1134),"[DISABLED]")</f>
        <v>[DISABLED]</v>
      </c>
      <c r="V1134" s="106" t="s">
        <v>9678</v>
      </c>
      <c r="W1134" s="107" t="s">
        <v>1055</v>
      </c>
      <c r="X1134" s="108">
        <v>42276</v>
      </c>
      <c r="Y1134" s="107" t="b">
        <v>0</v>
      </c>
      <c r="Z1134" s="107" t="s">
        <v>5237</v>
      </c>
      <c r="AA1134" s="107" t="s">
        <v>5237</v>
      </c>
      <c r="AB1134" s="107" t="s">
        <v>5237</v>
      </c>
      <c r="AC1134" s="107" t="s">
        <v>5237</v>
      </c>
      <c r="AD1134" s="107" t="s">
        <v>5237</v>
      </c>
      <c r="AE1134" s="107" t="s">
        <v>5237</v>
      </c>
    </row>
    <row r="1135" spans="2:31" outlineLevel="1">
      <c r="B1135" s="24" t="s">
        <v>5234</v>
      </c>
      <c r="C1135" s="24" t="s">
        <v>2</v>
      </c>
      <c r="D1135" s="24" t="s">
        <v>62</v>
      </c>
      <c r="E1135" s="24" t="s">
        <v>50</v>
      </c>
      <c r="F1135" s="24" t="s">
        <v>43</v>
      </c>
      <c r="G1135" s="24">
        <v>0</v>
      </c>
      <c r="H1135" s="24" t="s">
        <v>2796</v>
      </c>
      <c r="I1135" s="24" t="s">
        <v>3660</v>
      </c>
      <c r="J1135" s="24" t="s">
        <v>73</v>
      </c>
      <c r="K1135" s="72" t="str">
        <f t="shared" si="40"/>
        <v>USSN0330 ICPL Curncy</v>
      </c>
      <c r="L1135" s="25" t="str">
        <f t="shared" si="41"/>
        <v>ICPL</v>
      </c>
      <c r="M1135" s="26">
        <f t="shared" ca="1" si="41"/>
        <v>42276</v>
      </c>
      <c r="N1135" s="25" t="b">
        <f t="shared" si="41"/>
        <v>0</v>
      </c>
      <c r="O1135" s="84" t="str">
        <f>IF($N1135,_xll.BDP($K1135,O$931),"[DISABLED]")</f>
        <v>[DISABLED]</v>
      </c>
      <c r="P1135" s="84" t="str">
        <f>IF($N1135,_xll.BDP($K1135,P$931),"[DISABLED]")</f>
        <v>[DISABLED]</v>
      </c>
      <c r="Q1135" s="84" t="str">
        <f>IF($N1135,_xll.BDP($K1135,Q$931),"[DISABLED]")</f>
        <v>[DISABLED]</v>
      </c>
      <c r="R1135" s="84" t="str">
        <f>IF($N1135,_xll.BDH($K1135,R$931,$M1135),"[DISABLED]")</f>
        <v>[DISABLED]</v>
      </c>
      <c r="S1135" s="84" t="str">
        <f>IF($N1135,_xll.BDH($K1135,S$931,$M1135),"[DISABLED]")</f>
        <v>[DISABLED]</v>
      </c>
      <c r="T1135" s="84" t="str">
        <f>IF($N1135,_xll.BDH($K1135,T$931,$M1135),"[DISABLED]")</f>
        <v>[DISABLED]</v>
      </c>
      <c r="V1135" s="106" t="s">
        <v>9679</v>
      </c>
      <c r="W1135" s="107" t="s">
        <v>1055</v>
      </c>
      <c r="X1135" s="108">
        <v>42276</v>
      </c>
      <c r="Y1135" s="107" t="b">
        <v>0</v>
      </c>
      <c r="Z1135" s="107" t="s">
        <v>5237</v>
      </c>
      <c r="AA1135" s="107" t="s">
        <v>5237</v>
      </c>
      <c r="AB1135" s="107" t="s">
        <v>5237</v>
      </c>
      <c r="AC1135" s="107" t="s">
        <v>5237</v>
      </c>
      <c r="AD1135" s="107" t="s">
        <v>5237</v>
      </c>
      <c r="AE1135" s="107" t="s">
        <v>5237</v>
      </c>
    </row>
    <row r="1136" spans="2:31" outlineLevel="1">
      <c r="B1136" s="24" t="s">
        <v>5234</v>
      </c>
      <c r="C1136" s="24" t="s">
        <v>2</v>
      </c>
      <c r="D1136" s="24" t="s">
        <v>62</v>
      </c>
      <c r="E1136" s="24" t="s">
        <v>50</v>
      </c>
      <c r="F1136" s="24" t="s">
        <v>152</v>
      </c>
      <c r="G1136" s="24">
        <v>0</v>
      </c>
      <c r="H1136" s="24" t="s">
        <v>2796</v>
      </c>
      <c r="I1136" s="24" t="s">
        <v>3661</v>
      </c>
      <c r="J1136" s="24" t="s">
        <v>73</v>
      </c>
      <c r="K1136" s="72" t="str">
        <f t="shared" si="40"/>
        <v>USSN0430 ICPL Curncy</v>
      </c>
      <c r="L1136" s="25" t="str">
        <f t="shared" si="41"/>
        <v>ICPL</v>
      </c>
      <c r="M1136" s="26">
        <f t="shared" ca="1" si="41"/>
        <v>42276</v>
      </c>
      <c r="N1136" s="25" t="b">
        <f t="shared" si="41"/>
        <v>0</v>
      </c>
      <c r="O1136" s="84" t="str">
        <f>IF($N1136,_xll.BDP($K1136,O$931),"[DISABLED]")</f>
        <v>[DISABLED]</v>
      </c>
      <c r="P1136" s="84" t="str">
        <f>IF($N1136,_xll.BDP($K1136,P$931),"[DISABLED]")</f>
        <v>[DISABLED]</v>
      </c>
      <c r="Q1136" s="84" t="str">
        <f>IF($N1136,_xll.BDP($K1136,Q$931),"[DISABLED]")</f>
        <v>[DISABLED]</v>
      </c>
      <c r="R1136" s="84" t="str">
        <f>IF($N1136,_xll.BDH($K1136,R$931,$M1136),"[DISABLED]")</f>
        <v>[DISABLED]</v>
      </c>
      <c r="S1136" s="84" t="str">
        <f>IF($N1136,_xll.BDH($K1136,S$931,$M1136),"[DISABLED]")</f>
        <v>[DISABLED]</v>
      </c>
      <c r="T1136" s="84" t="str">
        <f>IF($N1136,_xll.BDH($K1136,T$931,$M1136),"[DISABLED]")</f>
        <v>[DISABLED]</v>
      </c>
      <c r="V1136" s="106" t="s">
        <v>9680</v>
      </c>
      <c r="W1136" s="107" t="s">
        <v>1055</v>
      </c>
      <c r="X1136" s="108">
        <v>42276</v>
      </c>
      <c r="Y1136" s="107" t="b">
        <v>0</v>
      </c>
      <c r="Z1136" s="107" t="s">
        <v>5237</v>
      </c>
      <c r="AA1136" s="107" t="s">
        <v>5237</v>
      </c>
      <c r="AB1136" s="107" t="s">
        <v>5237</v>
      </c>
      <c r="AC1136" s="107" t="s">
        <v>5237</v>
      </c>
      <c r="AD1136" s="107" t="s">
        <v>5237</v>
      </c>
      <c r="AE1136" s="107" t="s">
        <v>5237</v>
      </c>
    </row>
    <row r="1137" spans="2:31" outlineLevel="1">
      <c r="B1137" s="24" t="s">
        <v>5234</v>
      </c>
      <c r="C1137" s="24" t="s">
        <v>2</v>
      </c>
      <c r="D1137" s="24" t="s">
        <v>62</v>
      </c>
      <c r="E1137" s="24" t="s">
        <v>50</v>
      </c>
      <c r="F1137" s="24" t="s">
        <v>44</v>
      </c>
      <c r="G1137" s="24">
        <v>0</v>
      </c>
      <c r="H1137" s="24" t="s">
        <v>2796</v>
      </c>
      <c r="I1137" s="24" t="s">
        <v>3662</v>
      </c>
      <c r="J1137" s="24" t="s">
        <v>73</v>
      </c>
      <c r="K1137" s="72" t="str">
        <f t="shared" si="40"/>
        <v>USSN0530 ICPL Curncy</v>
      </c>
      <c r="L1137" s="25" t="str">
        <f t="shared" si="41"/>
        <v>ICPL</v>
      </c>
      <c r="M1137" s="26">
        <f t="shared" ca="1" si="41"/>
        <v>42276</v>
      </c>
      <c r="N1137" s="25" t="b">
        <f t="shared" si="41"/>
        <v>0</v>
      </c>
      <c r="O1137" s="84" t="str">
        <f>IF($N1137,_xll.BDP($K1137,O$931),"[DISABLED]")</f>
        <v>[DISABLED]</v>
      </c>
      <c r="P1137" s="84" t="str">
        <f>IF($N1137,_xll.BDP($K1137,P$931),"[DISABLED]")</f>
        <v>[DISABLED]</v>
      </c>
      <c r="Q1137" s="84" t="str">
        <f>IF($N1137,_xll.BDP($K1137,Q$931),"[DISABLED]")</f>
        <v>[DISABLED]</v>
      </c>
      <c r="R1137" s="84" t="str">
        <f>IF($N1137,_xll.BDH($K1137,R$931,$M1137),"[DISABLED]")</f>
        <v>[DISABLED]</v>
      </c>
      <c r="S1137" s="84" t="str">
        <f>IF($N1137,_xll.BDH($K1137,S$931,$M1137),"[DISABLED]")</f>
        <v>[DISABLED]</v>
      </c>
      <c r="T1137" s="84" t="str">
        <f>IF($N1137,_xll.BDH($K1137,T$931,$M1137),"[DISABLED]")</f>
        <v>[DISABLED]</v>
      </c>
      <c r="V1137" s="106" t="s">
        <v>9681</v>
      </c>
      <c r="W1137" s="107" t="s">
        <v>1055</v>
      </c>
      <c r="X1137" s="108">
        <v>42276</v>
      </c>
      <c r="Y1137" s="107" t="b">
        <v>0</v>
      </c>
      <c r="Z1137" s="107" t="s">
        <v>5237</v>
      </c>
      <c r="AA1137" s="107" t="s">
        <v>5237</v>
      </c>
      <c r="AB1137" s="107" t="s">
        <v>5237</v>
      </c>
      <c r="AC1137" s="107" t="s">
        <v>5237</v>
      </c>
      <c r="AD1137" s="107" t="s">
        <v>5237</v>
      </c>
      <c r="AE1137" s="107" t="s">
        <v>5237</v>
      </c>
    </row>
    <row r="1138" spans="2:31" outlineLevel="1">
      <c r="B1138" s="24" t="s">
        <v>5234</v>
      </c>
      <c r="C1138" s="24" t="s">
        <v>2</v>
      </c>
      <c r="D1138" s="24" t="s">
        <v>62</v>
      </c>
      <c r="E1138" s="24" t="s">
        <v>50</v>
      </c>
      <c r="F1138" s="24" t="s">
        <v>45</v>
      </c>
      <c r="G1138" s="24">
        <v>0</v>
      </c>
      <c r="H1138" s="24" t="s">
        <v>2796</v>
      </c>
      <c r="I1138" s="24" t="s">
        <v>3663</v>
      </c>
      <c r="J1138" s="24" t="s">
        <v>73</v>
      </c>
      <c r="K1138" s="72" t="str">
        <f t="shared" si="40"/>
        <v>USSN0730 ICPL Curncy</v>
      </c>
      <c r="L1138" s="25" t="str">
        <f t="shared" si="41"/>
        <v>ICPL</v>
      </c>
      <c r="M1138" s="26">
        <f t="shared" ca="1" si="41"/>
        <v>42276</v>
      </c>
      <c r="N1138" s="25" t="b">
        <f t="shared" si="41"/>
        <v>0</v>
      </c>
      <c r="O1138" s="84" t="str">
        <f>IF($N1138,_xll.BDP($K1138,O$931),"[DISABLED]")</f>
        <v>[DISABLED]</v>
      </c>
      <c r="P1138" s="84" t="str">
        <f>IF($N1138,_xll.BDP($K1138,P$931),"[DISABLED]")</f>
        <v>[DISABLED]</v>
      </c>
      <c r="Q1138" s="84" t="str">
        <f>IF($N1138,_xll.BDP($K1138,Q$931),"[DISABLED]")</f>
        <v>[DISABLED]</v>
      </c>
      <c r="R1138" s="84" t="str">
        <f>IF($N1138,_xll.BDH($K1138,R$931,$M1138),"[DISABLED]")</f>
        <v>[DISABLED]</v>
      </c>
      <c r="S1138" s="84" t="str">
        <f>IF($N1138,_xll.BDH($K1138,S$931,$M1138),"[DISABLED]")</f>
        <v>[DISABLED]</v>
      </c>
      <c r="T1138" s="84" t="str">
        <f>IF($N1138,_xll.BDH($K1138,T$931,$M1138),"[DISABLED]")</f>
        <v>[DISABLED]</v>
      </c>
      <c r="V1138" s="106" t="s">
        <v>9682</v>
      </c>
      <c r="W1138" s="107" t="s">
        <v>1055</v>
      </c>
      <c r="X1138" s="108">
        <v>42276</v>
      </c>
      <c r="Y1138" s="107" t="b">
        <v>0</v>
      </c>
      <c r="Z1138" s="107" t="s">
        <v>5237</v>
      </c>
      <c r="AA1138" s="107" t="s">
        <v>5237</v>
      </c>
      <c r="AB1138" s="107" t="s">
        <v>5237</v>
      </c>
      <c r="AC1138" s="107" t="s">
        <v>5237</v>
      </c>
      <c r="AD1138" s="107" t="s">
        <v>5237</v>
      </c>
      <c r="AE1138" s="107" t="s">
        <v>5237</v>
      </c>
    </row>
    <row r="1139" spans="2:31" outlineLevel="1">
      <c r="B1139" s="24" t="s">
        <v>5234</v>
      </c>
      <c r="C1139" s="24" t="s">
        <v>2</v>
      </c>
      <c r="D1139" s="24" t="s">
        <v>62</v>
      </c>
      <c r="E1139" s="24" t="s">
        <v>50</v>
      </c>
      <c r="F1139" s="24" t="s">
        <v>46</v>
      </c>
      <c r="G1139" s="24">
        <v>0</v>
      </c>
      <c r="H1139" s="24" t="s">
        <v>2796</v>
      </c>
      <c r="I1139" s="24" t="s">
        <v>3664</v>
      </c>
      <c r="J1139" s="24" t="s">
        <v>73</v>
      </c>
      <c r="K1139" s="72" t="str">
        <f t="shared" si="40"/>
        <v>USSN1030 ICPL Curncy</v>
      </c>
      <c r="L1139" s="25" t="str">
        <f t="shared" si="41"/>
        <v>ICPL</v>
      </c>
      <c r="M1139" s="26">
        <f t="shared" ca="1" si="41"/>
        <v>42276</v>
      </c>
      <c r="N1139" s="25" t="b">
        <f t="shared" si="41"/>
        <v>0</v>
      </c>
      <c r="O1139" s="84" t="str">
        <f>IF($N1139,_xll.BDP($K1139,O$931),"[DISABLED]")</f>
        <v>[DISABLED]</v>
      </c>
      <c r="P1139" s="84" t="str">
        <f>IF($N1139,_xll.BDP($K1139,P$931),"[DISABLED]")</f>
        <v>[DISABLED]</v>
      </c>
      <c r="Q1139" s="84" t="str">
        <f>IF($N1139,_xll.BDP($K1139,Q$931),"[DISABLED]")</f>
        <v>[DISABLED]</v>
      </c>
      <c r="R1139" s="84" t="str">
        <f>IF($N1139,_xll.BDH($K1139,R$931,$M1139),"[DISABLED]")</f>
        <v>[DISABLED]</v>
      </c>
      <c r="S1139" s="84" t="str">
        <f>IF($N1139,_xll.BDH($K1139,S$931,$M1139),"[DISABLED]")</f>
        <v>[DISABLED]</v>
      </c>
      <c r="T1139" s="84" t="str">
        <f>IF($N1139,_xll.BDH($K1139,T$931,$M1139),"[DISABLED]")</f>
        <v>[DISABLED]</v>
      </c>
      <c r="V1139" s="106" t="s">
        <v>9683</v>
      </c>
      <c r="W1139" s="107" t="s">
        <v>1055</v>
      </c>
      <c r="X1139" s="108">
        <v>42276</v>
      </c>
      <c r="Y1139" s="107" t="b">
        <v>0</v>
      </c>
      <c r="Z1139" s="107" t="s">
        <v>5237</v>
      </c>
      <c r="AA1139" s="107" t="s">
        <v>5237</v>
      </c>
      <c r="AB1139" s="107" t="s">
        <v>5237</v>
      </c>
      <c r="AC1139" s="107" t="s">
        <v>5237</v>
      </c>
      <c r="AD1139" s="107" t="s">
        <v>5237</v>
      </c>
      <c r="AE1139" s="107" t="s">
        <v>5237</v>
      </c>
    </row>
    <row r="1140" spans="2:31" outlineLevel="1">
      <c r="B1140" s="24" t="s">
        <v>5234</v>
      </c>
      <c r="C1140" s="24" t="s">
        <v>2</v>
      </c>
      <c r="D1140" s="24" t="s">
        <v>62</v>
      </c>
      <c r="E1140" s="24" t="s">
        <v>50</v>
      </c>
      <c r="F1140" s="24" t="s">
        <v>47</v>
      </c>
      <c r="G1140" s="24">
        <v>0</v>
      </c>
      <c r="H1140" s="24" t="s">
        <v>2796</v>
      </c>
      <c r="I1140" s="24" t="s">
        <v>3665</v>
      </c>
      <c r="J1140" s="24" t="s">
        <v>73</v>
      </c>
      <c r="K1140" s="72" t="str">
        <f t="shared" si="40"/>
        <v>USSN1530 ICPL Curncy</v>
      </c>
      <c r="L1140" s="25" t="str">
        <f t="shared" si="41"/>
        <v>ICPL</v>
      </c>
      <c r="M1140" s="26">
        <f t="shared" ca="1" si="41"/>
        <v>42276</v>
      </c>
      <c r="N1140" s="25" t="b">
        <f t="shared" si="41"/>
        <v>0</v>
      </c>
      <c r="O1140" s="84" t="str">
        <f>IF($N1140,_xll.BDP($K1140,O$931),"[DISABLED]")</f>
        <v>[DISABLED]</v>
      </c>
      <c r="P1140" s="84" t="str">
        <f>IF($N1140,_xll.BDP($K1140,P$931),"[DISABLED]")</f>
        <v>[DISABLED]</v>
      </c>
      <c r="Q1140" s="84" t="str">
        <f>IF($N1140,_xll.BDP($K1140,Q$931),"[DISABLED]")</f>
        <v>[DISABLED]</v>
      </c>
      <c r="R1140" s="84" t="str">
        <f>IF($N1140,_xll.BDH($K1140,R$931,$M1140),"[DISABLED]")</f>
        <v>[DISABLED]</v>
      </c>
      <c r="S1140" s="84" t="str">
        <f>IF($N1140,_xll.BDH($K1140,S$931,$M1140),"[DISABLED]")</f>
        <v>[DISABLED]</v>
      </c>
      <c r="T1140" s="84" t="str">
        <f>IF($N1140,_xll.BDH($K1140,T$931,$M1140),"[DISABLED]")</f>
        <v>[DISABLED]</v>
      </c>
      <c r="V1140" s="106" t="s">
        <v>9684</v>
      </c>
      <c r="W1140" s="107" t="s">
        <v>1055</v>
      </c>
      <c r="X1140" s="108">
        <v>42276</v>
      </c>
      <c r="Y1140" s="107" t="b">
        <v>0</v>
      </c>
      <c r="Z1140" s="107" t="s">
        <v>5237</v>
      </c>
      <c r="AA1140" s="107" t="s">
        <v>5237</v>
      </c>
      <c r="AB1140" s="107" t="s">
        <v>5237</v>
      </c>
      <c r="AC1140" s="107" t="s">
        <v>5237</v>
      </c>
      <c r="AD1140" s="107" t="s">
        <v>5237</v>
      </c>
      <c r="AE1140" s="107" t="s">
        <v>5237</v>
      </c>
    </row>
    <row r="1141" spans="2:31" outlineLevel="1">
      <c r="B1141" s="24" t="s">
        <v>5234</v>
      </c>
      <c r="C1141" s="24" t="s">
        <v>2</v>
      </c>
      <c r="D1141" s="24" t="s">
        <v>62</v>
      </c>
      <c r="E1141" s="24" t="s">
        <v>50</v>
      </c>
      <c r="F1141" s="24" t="s">
        <v>48</v>
      </c>
      <c r="G1141" s="24">
        <v>0</v>
      </c>
      <c r="H1141" s="24" t="s">
        <v>2796</v>
      </c>
      <c r="I1141" s="24" t="s">
        <v>3666</v>
      </c>
      <c r="J1141" s="24" t="s">
        <v>73</v>
      </c>
      <c r="K1141" s="72" t="str">
        <f t="shared" si="40"/>
        <v>USSN2030 ICPL Curncy</v>
      </c>
      <c r="L1141" s="25" t="str">
        <f t="shared" si="41"/>
        <v>ICPL</v>
      </c>
      <c r="M1141" s="26">
        <f t="shared" ca="1" si="41"/>
        <v>42276</v>
      </c>
      <c r="N1141" s="25" t="b">
        <f t="shared" si="41"/>
        <v>0</v>
      </c>
      <c r="O1141" s="84" t="str">
        <f>IF($N1141,_xll.BDP($K1141,O$931),"[DISABLED]")</f>
        <v>[DISABLED]</v>
      </c>
      <c r="P1141" s="84" t="str">
        <f>IF($N1141,_xll.BDP($K1141,P$931),"[DISABLED]")</f>
        <v>[DISABLED]</v>
      </c>
      <c r="Q1141" s="84" t="str">
        <f>IF($N1141,_xll.BDP($K1141,Q$931),"[DISABLED]")</f>
        <v>[DISABLED]</v>
      </c>
      <c r="R1141" s="84" t="str">
        <f>IF($N1141,_xll.BDH($K1141,R$931,$M1141),"[DISABLED]")</f>
        <v>[DISABLED]</v>
      </c>
      <c r="S1141" s="84" t="str">
        <f>IF($N1141,_xll.BDH($K1141,S$931,$M1141),"[DISABLED]")</f>
        <v>[DISABLED]</v>
      </c>
      <c r="T1141" s="84" t="str">
        <f>IF($N1141,_xll.BDH($K1141,T$931,$M1141),"[DISABLED]")</f>
        <v>[DISABLED]</v>
      </c>
      <c r="V1141" s="106" t="s">
        <v>9685</v>
      </c>
      <c r="W1141" s="107" t="s">
        <v>1055</v>
      </c>
      <c r="X1141" s="108">
        <v>42276</v>
      </c>
      <c r="Y1141" s="107" t="b">
        <v>0</v>
      </c>
      <c r="Z1141" s="107" t="s">
        <v>5237</v>
      </c>
      <c r="AA1141" s="107" t="s">
        <v>5237</v>
      </c>
      <c r="AB1141" s="107" t="s">
        <v>5237</v>
      </c>
      <c r="AC1141" s="107" t="s">
        <v>5237</v>
      </c>
      <c r="AD1141" s="107" t="s">
        <v>5237</v>
      </c>
      <c r="AE1141" s="107" t="s">
        <v>5237</v>
      </c>
    </row>
    <row r="1142" spans="2:31" outlineLevel="1">
      <c r="K1142" s="72"/>
      <c r="L1142" s="25"/>
      <c r="M1142" s="26"/>
      <c r="N1142" s="25"/>
      <c r="O1142" s="84"/>
      <c r="P1142" s="84"/>
      <c r="Q1142" s="84"/>
      <c r="R1142" s="84"/>
      <c r="S1142" s="84"/>
      <c r="T1142" s="84"/>
      <c r="V1142" s="106"/>
      <c r="W1142" s="107"/>
      <c r="X1142" s="108"/>
      <c r="Y1142" s="107"/>
      <c r="Z1142" s="107"/>
      <c r="AA1142" s="107"/>
      <c r="AB1142" s="107"/>
      <c r="AC1142" s="107"/>
      <c r="AD1142" s="107"/>
      <c r="AE1142" s="107"/>
    </row>
    <row r="1143" spans="2:31" outlineLevel="1">
      <c r="B1143" s="24" t="s">
        <v>5234</v>
      </c>
      <c r="C1143" s="24" t="s">
        <v>2</v>
      </c>
      <c r="D1143" s="24" t="s">
        <v>62</v>
      </c>
      <c r="E1143" s="24" t="s">
        <v>41</v>
      </c>
      <c r="F1143" s="24" t="s">
        <v>209</v>
      </c>
      <c r="G1143" s="24">
        <v>0</v>
      </c>
      <c r="H1143" s="24" t="s">
        <v>2797</v>
      </c>
      <c r="I1143" s="24" t="s">
        <v>3667</v>
      </c>
      <c r="J1143" s="24" t="s">
        <v>73</v>
      </c>
      <c r="K1143" s="72" t="str">
        <f t="shared" si="40"/>
        <v>USPEA1 ICPL Curncy</v>
      </c>
      <c r="L1143" s="25" t="str">
        <f t="shared" si="41"/>
        <v>ICPL</v>
      </c>
      <c r="M1143" s="26">
        <f t="shared" ca="1" si="41"/>
        <v>42276</v>
      </c>
      <c r="N1143" s="25" t="b">
        <f t="shared" si="41"/>
        <v>0</v>
      </c>
      <c r="O1143" s="84" t="str">
        <f>IF($N1143,_xll.BDP($K1143,O$931),"[DISABLED]")</f>
        <v>[DISABLED]</v>
      </c>
      <c r="P1143" s="84" t="str">
        <f>IF($N1143,_xll.BDP($K1143,P$931),"[DISABLED]")</f>
        <v>[DISABLED]</v>
      </c>
      <c r="Q1143" s="84" t="str">
        <f>IF($N1143,_xll.BDP($K1143,Q$931),"[DISABLED]")</f>
        <v>[DISABLED]</v>
      </c>
      <c r="R1143" s="84" t="str">
        <f>IF($N1143,_xll.BDH($K1143,R$931,$M1143),"[DISABLED]")</f>
        <v>[DISABLED]</v>
      </c>
      <c r="S1143" s="84" t="str">
        <f>IF($N1143,_xll.BDH($K1143,S$931,$M1143),"[DISABLED]")</f>
        <v>[DISABLED]</v>
      </c>
      <c r="T1143" s="84" t="str">
        <f>IF($N1143,_xll.BDH($K1143,T$931,$M1143),"[DISABLED]")</f>
        <v>[DISABLED]</v>
      </c>
      <c r="V1143" s="106" t="s">
        <v>9686</v>
      </c>
      <c r="W1143" s="107" t="s">
        <v>1055</v>
      </c>
      <c r="X1143" s="108">
        <v>42276</v>
      </c>
      <c r="Y1143" s="107" t="b">
        <v>0</v>
      </c>
      <c r="Z1143" s="107" t="s">
        <v>5237</v>
      </c>
      <c r="AA1143" s="107" t="s">
        <v>5237</v>
      </c>
      <c r="AB1143" s="107" t="s">
        <v>5237</v>
      </c>
      <c r="AC1143" s="107" t="s">
        <v>5237</v>
      </c>
      <c r="AD1143" s="107" t="s">
        <v>5237</v>
      </c>
      <c r="AE1143" s="107" t="s">
        <v>5237</v>
      </c>
    </row>
    <row r="1144" spans="2:31" outlineLevel="1">
      <c r="B1144" s="24" t="s">
        <v>5234</v>
      </c>
      <c r="C1144" s="24" t="s">
        <v>2</v>
      </c>
      <c r="D1144" s="24" t="s">
        <v>62</v>
      </c>
      <c r="E1144" s="24" t="s">
        <v>41</v>
      </c>
      <c r="F1144" s="24" t="s">
        <v>210</v>
      </c>
      <c r="G1144" s="24">
        <v>0</v>
      </c>
      <c r="H1144" s="24" t="s">
        <v>2797</v>
      </c>
      <c r="I1144" s="24" t="s">
        <v>3668</v>
      </c>
      <c r="J1144" s="24" t="s">
        <v>73</v>
      </c>
      <c r="K1144" s="72" t="str">
        <f t="shared" si="40"/>
        <v>USPEB1 ICPL Curncy</v>
      </c>
      <c r="L1144" s="25" t="str">
        <f t="shared" si="41"/>
        <v>ICPL</v>
      </c>
      <c r="M1144" s="26">
        <f t="shared" ca="1" si="41"/>
        <v>42276</v>
      </c>
      <c r="N1144" s="25" t="b">
        <f t="shared" si="41"/>
        <v>0</v>
      </c>
      <c r="O1144" s="84" t="str">
        <f>IF($N1144,_xll.BDP($K1144,O$931),"[DISABLED]")</f>
        <v>[DISABLED]</v>
      </c>
      <c r="P1144" s="84" t="str">
        <f>IF($N1144,_xll.BDP($K1144,P$931),"[DISABLED]")</f>
        <v>[DISABLED]</v>
      </c>
      <c r="Q1144" s="84" t="str">
        <f>IF($N1144,_xll.BDP($K1144,Q$931),"[DISABLED]")</f>
        <v>[DISABLED]</v>
      </c>
      <c r="R1144" s="84" t="str">
        <f>IF($N1144,_xll.BDH($K1144,R$931,$M1144),"[DISABLED]")</f>
        <v>[DISABLED]</v>
      </c>
      <c r="S1144" s="84" t="str">
        <f>IF($N1144,_xll.BDH($K1144,S$931,$M1144),"[DISABLED]")</f>
        <v>[DISABLED]</v>
      </c>
      <c r="T1144" s="84" t="str">
        <f>IF($N1144,_xll.BDH($K1144,T$931,$M1144),"[DISABLED]")</f>
        <v>[DISABLED]</v>
      </c>
      <c r="V1144" s="106" t="s">
        <v>9687</v>
      </c>
      <c r="W1144" s="107" t="s">
        <v>1055</v>
      </c>
      <c r="X1144" s="108">
        <v>42276</v>
      </c>
      <c r="Y1144" s="107" t="b">
        <v>0</v>
      </c>
      <c r="Z1144" s="107" t="s">
        <v>5237</v>
      </c>
      <c r="AA1144" s="107" t="s">
        <v>5237</v>
      </c>
      <c r="AB1144" s="107" t="s">
        <v>5237</v>
      </c>
      <c r="AC1144" s="107" t="s">
        <v>5237</v>
      </c>
      <c r="AD1144" s="107" t="s">
        <v>5237</v>
      </c>
      <c r="AE1144" s="107" t="s">
        <v>5237</v>
      </c>
    </row>
    <row r="1145" spans="2:31" outlineLevel="1">
      <c r="B1145" s="24" t="s">
        <v>5234</v>
      </c>
      <c r="C1145" s="24" t="s">
        <v>2</v>
      </c>
      <c r="D1145" s="24" t="s">
        <v>62</v>
      </c>
      <c r="E1145" s="24" t="s">
        <v>41</v>
      </c>
      <c r="F1145" s="24" t="s">
        <v>54</v>
      </c>
      <c r="G1145" s="24">
        <v>0</v>
      </c>
      <c r="H1145" s="24" t="s">
        <v>2797</v>
      </c>
      <c r="I1145" s="24" t="s">
        <v>3669</v>
      </c>
      <c r="J1145" s="24" t="s">
        <v>73</v>
      </c>
      <c r="K1145" s="72" t="str">
        <f t="shared" si="40"/>
        <v>USPEC1 ICPL Curncy</v>
      </c>
      <c r="L1145" s="25" t="str">
        <f t="shared" si="41"/>
        <v>ICPL</v>
      </c>
      <c r="M1145" s="26">
        <f t="shared" ca="1" si="41"/>
        <v>42276</v>
      </c>
      <c r="N1145" s="25" t="b">
        <f t="shared" si="41"/>
        <v>0</v>
      </c>
      <c r="O1145" s="84" t="str">
        <f>IF($N1145,_xll.BDP($K1145,O$931),"[DISABLED]")</f>
        <v>[DISABLED]</v>
      </c>
      <c r="P1145" s="84" t="str">
        <f>IF($N1145,_xll.BDP($K1145,P$931),"[DISABLED]")</f>
        <v>[DISABLED]</v>
      </c>
      <c r="Q1145" s="84" t="str">
        <f>IF($N1145,_xll.BDP($K1145,Q$931),"[DISABLED]")</f>
        <v>[DISABLED]</v>
      </c>
      <c r="R1145" s="84" t="str">
        <f>IF($N1145,_xll.BDH($K1145,R$931,$M1145),"[DISABLED]")</f>
        <v>[DISABLED]</v>
      </c>
      <c r="S1145" s="84" t="str">
        <f>IF($N1145,_xll.BDH($K1145,S$931,$M1145),"[DISABLED]")</f>
        <v>[DISABLED]</v>
      </c>
      <c r="T1145" s="84" t="str">
        <f>IF($N1145,_xll.BDH($K1145,T$931,$M1145),"[DISABLED]")</f>
        <v>[DISABLED]</v>
      </c>
      <c r="V1145" s="106" t="s">
        <v>9688</v>
      </c>
      <c r="W1145" s="107" t="s">
        <v>1055</v>
      </c>
      <c r="X1145" s="108">
        <v>42276</v>
      </c>
      <c r="Y1145" s="107" t="b">
        <v>0</v>
      </c>
      <c r="Z1145" s="107" t="s">
        <v>5237</v>
      </c>
      <c r="AA1145" s="107" t="s">
        <v>5237</v>
      </c>
      <c r="AB1145" s="107" t="s">
        <v>5237</v>
      </c>
      <c r="AC1145" s="107" t="s">
        <v>5237</v>
      </c>
      <c r="AD1145" s="107" t="s">
        <v>5237</v>
      </c>
      <c r="AE1145" s="107" t="s">
        <v>5237</v>
      </c>
    </row>
    <row r="1146" spans="2:31" outlineLevel="1">
      <c r="B1146" s="24" t="s">
        <v>5234</v>
      </c>
      <c r="C1146" s="24" t="s">
        <v>2</v>
      </c>
      <c r="D1146" s="24" t="s">
        <v>62</v>
      </c>
      <c r="E1146" s="24" t="s">
        <v>41</v>
      </c>
      <c r="F1146" s="24" t="s">
        <v>58</v>
      </c>
      <c r="G1146" s="24">
        <v>0</v>
      </c>
      <c r="H1146" s="24" t="s">
        <v>2797</v>
      </c>
      <c r="I1146" s="24" t="s">
        <v>3670</v>
      </c>
      <c r="J1146" s="24" t="s">
        <v>73</v>
      </c>
      <c r="K1146" s="72" t="str">
        <f t="shared" si="40"/>
        <v>USPEF1 ICPL Curncy</v>
      </c>
      <c r="L1146" s="25" t="str">
        <f t="shared" si="41"/>
        <v>ICPL</v>
      </c>
      <c r="M1146" s="26">
        <f t="shared" ca="1" si="41"/>
        <v>42276</v>
      </c>
      <c r="N1146" s="25" t="b">
        <f t="shared" si="41"/>
        <v>0</v>
      </c>
      <c r="O1146" s="84" t="str">
        <f>IF($N1146,_xll.BDP($K1146,O$931),"[DISABLED]")</f>
        <v>[DISABLED]</v>
      </c>
      <c r="P1146" s="84" t="str">
        <f>IF($N1146,_xll.BDP($K1146,P$931),"[DISABLED]")</f>
        <v>[DISABLED]</v>
      </c>
      <c r="Q1146" s="84" t="str">
        <f>IF($N1146,_xll.BDP($K1146,Q$931),"[DISABLED]")</f>
        <v>[DISABLED]</v>
      </c>
      <c r="R1146" s="84" t="str">
        <f>IF($N1146,_xll.BDH($K1146,R$931,$M1146),"[DISABLED]")</f>
        <v>[DISABLED]</v>
      </c>
      <c r="S1146" s="84" t="str">
        <f>IF($N1146,_xll.BDH($K1146,S$931,$M1146),"[DISABLED]")</f>
        <v>[DISABLED]</v>
      </c>
      <c r="T1146" s="84" t="str">
        <f>IF($N1146,_xll.BDH($K1146,T$931,$M1146),"[DISABLED]")</f>
        <v>[DISABLED]</v>
      </c>
      <c r="V1146" s="106" t="s">
        <v>9689</v>
      </c>
      <c r="W1146" s="107" t="s">
        <v>1055</v>
      </c>
      <c r="X1146" s="108">
        <v>42276</v>
      </c>
      <c r="Y1146" s="107" t="b">
        <v>0</v>
      </c>
      <c r="Z1146" s="107" t="s">
        <v>5237</v>
      </c>
      <c r="AA1146" s="107" t="s">
        <v>5237</v>
      </c>
      <c r="AB1146" s="107" t="s">
        <v>5237</v>
      </c>
      <c r="AC1146" s="107" t="s">
        <v>5237</v>
      </c>
      <c r="AD1146" s="107" t="s">
        <v>5237</v>
      </c>
      <c r="AE1146" s="107" t="s">
        <v>5237</v>
      </c>
    </row>
    <row r="1147" spans="2:31" outlineLevel="1">
      <c r="B1147" s="24" t="s">
        <v>5234</v>
      </c>
      <c r="C1147" s="24" t="s">
        <v>2</v>
      </c>
      <c r="D1147" s="24" t="s">
        <v>62</v>
      </c>
      <c r="E1147" s="24" t="s">
        <v>41</v>
      </c>
      <c r="F1147" s="24" t="s">
        <v>71</v>
      </c>
      <c r="G1147" s="24">
        <v>0</v>
      </c>
      <c r="H1147" s="24" t="s">
        <v>2797</v>
      </c>
      <c r="I1147" s="24" t="s">
        <v>3671</v>
      </c>
      <c r="J1147" s="24" t="s">
        <v>73</v>
      </c>
      <c r="K1147" s="72" t="str">
        <f t="shared" si="40"/>
        <v>USPEI1 ICPL Curncy</v>
      </c>
      <c r="L1147" s="25" t="str">
        <f t="shared" si="41"/>
        <v>ICPL</v>
      </c>
      <c r="M1147" s="26">
        <f t="shared" ca="1" si="41"/>
        <v>42276</v>
      </c>
      <c r="N1147" s="25" t="b">
        <f t="shared" si="41"/>
        <v>0</v>
      </c>
      <c r="O1147" s="84" t="str">
        <f>IF($N1147,_xll.BDP($K1147,O$931),"[DISABLED]")</f>
        <v>[DISABLED]</v>
      </c>
      <c r="P1147" s="84" t="str">
        <f>IF($N1147,_xll.BDP($K1147,P$931),"[DISABLED]")</f>
        <v>[DISABLED]</v>
      </c>
      <c r="Q1147" s="84" t="str">
        <f>IF($N1147,_xll.BDP($K1147,Q$931),"[DISABLED]")</f>
        <v>[DISABLED]</v>
      </c>
      <c r="R1147" s="84" t="str">
        <f>IF($N1147,_xll.BDH($K1147,R$931,$M1147),"[DISABLED]")</f>
        <v>[DISABLED]</v>
      </c>
      <c r="S1147" s="84" t="str">
        <f>IF($N1147,_xll.BDH($K1147,S$931,$M1147),"[DISABLED]")</f>
        <v>[DISABLED]</v>
      </c>
      <c r="T1147" s="84" t="str">
        <f>IF($N1147,_xll.BDH($K1147,T$931,$M1147),"[DISABLED]")</f>
        <v>[DISABLED]</v>
      </c>
      <c r="V1147" s="106" t="s">
        <v>9690</v>
      </c>
      <c r="W1147" s="107" t="s">
        <v>1055</v>
      </c>
      <c r="X1147" s="108">
        <v>42276</v>
      </c>
      <c r="Y1147" s="107" t="b">
        <v>0</v>
      </c>
      <c r="Z1147" s="107" t="s">
        <v>5237</v>
      </c>
      <c r="AA1147" s="107" t="s">
        <v>5237</v>
      </c>
      <c r="AB1147" s="107" t="s">
        <v>5237</v>
      </c>
      <c r="AC1147" s="107" t="s">
        <v>5237</v>
      </c>
      <c r="AD1147" s="107" t="s">
        <v>5237</v>
      </c>
      <c r="AE1147" s="107" t="s">
        <v>5237</v>
      </c>
    </row>
    <row r="1148" spans="2:31" outlineLevel="1">
      <c r="B1148" s="24" t="s">
        <v>5234</v>
      </c>
      <c r="C1148" s="24" t="s">
        <v>2</v>
      </c>
      <c r="D1148" s="24" t="s">
        <v>62</v>
      </c>
      <c r="E1148" s="24" t="s">
        <v>41</v>
      </c>
      <c r="F1148" s="24" t="s">
        <v>41</v>
      </c>
      <c r="G1148" s="24">
        <v>0</v>
      </c>
      <c r="H1148" s="24" t="s">
        <v>2797</v>
      </c>
      <c r="I1148" s="24" t="s">
        <v>3672</v>
      </c>
      <c r="J1148" s="24" t="s">
        <v>73</v>
      </c>
      <c r="K1148" s="72" t="str">
        <f t="shared" si="40"/>
        <v>USPE11 ICPL Curncy</v>
      </c>
      <c r="L1148" s="25" t="str">
        <f t="shared" si="41"/>
        <v>ICPL</v>
      </c>
      <c r="M1148" s="26">
        <f t="shared" ca="1" si="41"/>
        <v>42276</v>
      </c>
      <c r="N1148" s="25" t="b">
        <f t="shared" si="41"/>
        <v>0</v>
      </c>
      <c r="O1148" s="84" t="str">
        <f>IF($N1148,_xll.BDP($K1148,O$931),"[DISABLED]")</f>
        <v>[DISABLED]</v>
      </c>
      <c r="P1148" s="84" t="str">
        <f>IF($N1148,_xll.BDP($K1148,P$931),"[DISABLED]")</f>
        <v>[DISABLED]</v>
      </c>
      <c r="Q1148" s="84" t="str">
        <f>IF($N1148,_xll.BDP($K1148,Q$931),"[DISABLED]")</f>
        <v>[DISABLED]</v>
      </c>
      <c r="R1148" s="84" t="str">
        <f>IF($N1148,_xll.BDH($K1148,R$931,$M1148),"[DISABLED]")</f>
        <v>[DISABLED]</v>
      </c>
      <c r="S1148" s="84" t="str">
        <f>IF($N1148,_xll.BDH($K1148,S$931,$M1148),"[DISABLED]")</f>
        <v>[DISABLED]</v>
      </c>
      <c r="T1148" s="84" t="str">
        <f>IF($N1148,_xll.BDH($K1148,T$931,$M1148),"[DISABLED]")</f>
        <v>[DISABLED]</v>
      </c>
      <c r="V1148" s="106" t="s">
        <v>9691</v>
      </c>
      <c r="W1148" s="107" t="s">
        <v>1055</v>
      </c>
      <c r="X1148" s="108">
        <v>42276</v>
      </c>
      <c r="Y1148" s="107" t="b">
        <v>0</v>
      </c>
      <c r="Z1148" s="107" t="s">
        <v>5237</v>
      </c>
      <c r="AA1148" s="107" t="s">
        <v>5237</v>
      </c>
      <c r="AB1148" s="107" t="s">
        <v>5237</v>
      </c>
      <c r="AC1148" s="107" t="s">
        <v>5237</v>
      </c>
      <c r="AD1148" s="107" t="s">
        <v>5237</v>
      </c>
      <c r="AE1148" s="107" t="s">
        <v>5237</v>
      </c>
    </row>
    <row r="1149" spans="2:31" outlineLevel="1">
      <c r="B1149" s="24" t="s">
        <v>5234</v>
      </c>
      <c r="C1149" s="24" t="s">
        <v>2</v>
      </c>
      <c r="D1149" s="24" t="s">
        <v>62</v>
      </c>
      <c r="E1149" s="24" t="s">
        <v>41</v>
      </c>
      <c r="F1149" s="24" t="s">
        <v>146</v>
      </c>
      <c r="G1149" s="24">
        <v>0</v>
      </c>
      <c r="H1149" s="24" t="s">
        <v>2797</v>
      </c>
      <c r="I1149" s="24" t="s">
        <v>3673</v>
      </c>
      <c r="J1149" s="24" t="s">
        <v>73</v>
      </c>
      <c r="K1149" s="72" t="str">
        <f t="shared" si="40"/>
        <v>USPE1F1 ICPL Curncy</v>
      </c>
      <c r="L1149" s="25" t="str">
        <f t="shared" si="41"/>
        <v>ICPL</v>
      </c>
      <c r="M1149" s="26">
        <f t="shared" ca="1" si="41"/>
        <v>42276</v>
      </c>
      <c r="N1149" s="25" t="b">
        <f t="shared" si="41"/>
        <v>0</v>
      </c>
      <c r="O1149" s="84" t="str">
        <f>IF($N1149,_xll.BDP($K1149,O$931),"[DISABLED]")</f>
        <v>[DISABLED]</v>
      </c>
      <c r="P1149" s="84" t="str">
        <f>IF($N1149,_xll.BDP($K1149,P$931),"[DISABLED]")</f>
        <v>[DISABLED]</v>
      </c>
      <c r="Q1149" s="84" t="str">
        <f>IF($N1149,_xll.BDP($K1149,Q$931),"[DISABLED]")</f>
        <v>[DISABLED]</v>
      </c>
      <c r="R1149" s="84" t="str">
        <f>IF($N1149,_xll.BDH($K1149,R$931,$M1149),"[DISABLED]")</f>
        <v>[DISABLED]</v>
      </c>
      <c r="S1149" s="84" t="str">
        <f>IF($N1149,_xll.BDH($K1149,S$931,$M1149),"[DISABLED]")</f>
        <v>[DISABLED]</v>
      </c>
      <c r="T1149" s="84" t="str">
        <f>IF($N1149,_xll.BDH($K1149,T$931,$M1149),"[DISABLED]")</f>
        <v>[DISABLED]</v>
      </c>
      <c r="V1149" s="106" t="s">
        <v>9692</v>
      </c>
      <c r="W1149" s="107" t="s">
        <v>1055</v>
      </c>
      <c r="X1149" s="108">
        <v>42276</v>
      </c>
      <c r="Y1149" s="107" t="b">
        <v>0</v>
      </c>
      <c r="Z1149" s="107" t="s">
        <v>5237</v>
      </c>
      <c r="AA1149" s="107" t="s">
        <v>5237</v>
      </c>
      <c r="AB1149" s="107" t="s">
        <v>5237</v>
      </c>
      <c r="AC1149" s="107" t="s">
        <v>5237</v>
      </c>
      <c r="AD1149" s="107" t="s">
        <v>5237</v>
      </c>
      <c r="AE1149" s="107" t="s">
        <v>5237</v>
      </c>
    </row>
    <row r="1150" spans="2:31" outlineLevel="1">
      <c r="B1150" s="24" t="s">
        <v>5234</v>
      </c>
      <c r="C1150" s="24" t="s">
        <v>2</v>
      </c>
      <c r="D1150" s="24" t="s">
        <v>62</v>
      </c>
      <c r="E1150" s="24" t="s">
        <v>41</v>
      </c>
      <c r="F1150" s="24" t="s">
        <v>42</v>
      </c>
      <c r="G1150" s="24">
        <v>0</v>
      </c>
      <c r="H1150" s="24" t="s">
        <v>2797</v>
      </c>
      <c r="I1150" s="24" t="s">
        <v>3674</v>
      </c>
      <c r="J1150" s="24" t="s">
        <v>73</v>
      </c>
      <c r="K1150" s="72" t="str">
        <f t="shared" si="40"/>
        <v>USPE21 ICPL Curncy</v>
      </c>
      <c r="L1150" s="25" t="str">
        <f t="shared" si="41"/>
        <v>ICPL</v>
      </c>
      <c r="M1150" s="26">
        <f t="shared" ca="1" si="41"/>
        <v>42276</v>
      </c>
      <c r="N1150" s="25" t="b">
        <f t="shared" si="41"/>
        <v>0</v>
      </c>
      <c r="O1150" s="84" t="str">
        <f>IF($N1150,_xll.BDP($K1150,O$931),"[DISABLED]")</f>
        <v>[DISABLED]</v>
      </c>
      <c r="P1150" s="84" t="str">
        <f>IF($N1150,_xll.BDP($K1150,P$931),"[DISABLED]")</f>
        <v>[DISABLED]</v>
      </c>
      <c r="Q1150" s="84" t="str">
        <f>IF($N1150,_xll.BDP($K1150,Q$931),"[DISABLED]")</f>
        <v>[DISABLED]</v>
      </c>
      <c r="R1150" s="84" t="str">
        <f>IF($N1150,_xll.BDH($K1150,R$931,$M1150),"[DISABLED]")</f>
        <v>[DISABLED]</v>
      </c>
      <c r="S1150" s="84" t="str">
        <f>IF($N1150,_xll.BDH($K1150,S$931,$M1150),"[DISABLED]")</f>
        <v>[DISABLED]</v>
      </c>
      <c r="T1150" s="84" t="str">
        <f>IF($N1150,_xll.BDH($K1150,T$931,$M1150),"[DISABLED]")</f>
        <v>[DISABLED]</v>
      </c>
      <c r="V1150" s="106" t="s">
        <v>9693</v>
      </c>
      <c r="W1150" s="107" t="s">
        <v>1055</v>
      </c>
      <c r="X1150" s="108">
        <v>42276</v>
      </c>
      <c r="Y1150" s="107" t="b">
        <v>0</v>
      </c>
      <c r="Z1150" s="107" t="s">
        <v>5237</v>
      </c>
      <c r="AA1150" s="107" t="s">
        <v>5237</v>
      </c>
      <c r="AB1150" s="107" t="s">
        <v>5237</v>
      </c>
      <c r="AC1150" s="107" t="s">
        <v>5237</v>
      </c>
      <c r="AD1150" s="107" t="s">
        <v>5237</v>
      </c>
      <c r="AE1150" s="107" t="s">
        <v>5237</v>
      </c>
    </row>
    <row r="1151" spans="2:31" outlineLevel="1">
      <c r="B1151" s="24" t="s">
        <v>5234</v>
      </c>
      <c r="C1151" s="24" t="s">
        <v>2</v>
      </c>
      <c r="D1151" s="24" t="s">
        <v>62</v>
      </c>
      <c r="E1151" s="24" t="s">
        <v>41</v>
      </c>
      <c r="F1151" s="24" t="s">
        <v>43</v>
      </c>
      <c r="G1151" s="24">
        <v>0</v>
      </c>
      <c r="H1151" s="24" t="s">
        <v>2797</v>
      </c>
      <c r="I1151" s="24" t="s">
        <v>3675</v>
      </c>
      <c r="J1151" s="24" t="s">
        <v>73</v>
      </c>
      <c r="K1151" s="72" t="str">
        <f t="shared" si="40"/>
        <v>USPE31 ICPL Curncy</v>
      </c>
      <c r="L1151" s="25" t="str">
        <f t="shared" si="41"/>
        <v>ICPL</v>
      </c>
      <c r="M1151" s="26">
        <f t="shared" ca="1" si="41"/>
        <v>42276</v>
      </c>
      <c r="N1151" s="25" t="b">
        <f t="shared" si="41"/>
        <v>0</v>
      </c>
      <c r="O1151" s="84" t="str">
        <f>IF($N1151,_xll.BDP($K1151,O$931),"[DISABLED]")</f>
        <v>[DISABLED]</v>
      </c>
      <c r="P1151" s="84" t="str">
        <f>IF($N1151,_xll.BDP($K1151,P$931),"[DISABLED]")</f>
        <v>[DISABLED]</v>
      </c>
      <c r="Q1151" s="84" t="str">
        <f>IF($N1151,_xll.BDP($K1151,Q$931),"[DISABLED]")</f>
        <v>[DISABLED]</v>
      </c>
      <c r="R1151" s="84" t="str">
        <f>IF($N1151,_xll.BDH($K1151,R$931,$M1151),"[DISABLED]")</f>
        <v>[DISABLED]</v>
      </c>
      <c r="S1151" s="84" t="str">
        <f>IF($N1151,_xll.BDH($K1151,S$931,$M1151),"[DISABLED]")</f>
        <v>[DISABLED]</v>
      </c>
      <c r="T1151" s="84" t="str">
        <f>IF($N1151,_xll.BDH($K1151,T$931,$M1151),"[DISABLED]")</f>
        <v>[DISABLED]</v>
      </c>
      <c r="V1151" s="106" t="s">
        <v>9694</v>
      </c>
      <c r="W1151" s="107" t="s">
        <v>1055</v>
      </c>
      <c r="X1151" s="108">
        <v>42276</v>
      </c>
      <c r="Y1151" s="107" t="b">
        <v>0</v>
      </c>
      <c r="Z1151" s="107" t="s">
        <v>5237</v>
      </c>
      <c r="AA1151" s="107" t="s">
        <v>5237</v>
      </c>
      <c r="AB1151" s="107" t="s">
        <v>5237</v>
      </c>
      <c r="AC1151" s="107" t="s">
        <v>5237</v>
      </c>
      <c r="AD1151" s="107" t="s">
        <v>5237</v>
      </c>
      <c r="AE1151" s="107" t="s">
        <v>5237</v>
      </c>
    </row>
    <row r="1152" spans="2:31" outlineLevel="1">
      <c r="B1152" s="24" t="s">
        <v>5234</v>
      </c>
      <c r="C1152" s="24" t="s">
        <v>2</v>
      </c>
      <c r="D1152" s="24" t="s">
        <v>62</v>
      </c>
      <c r="E1152" s="24" t="s">
        <v>41</v>
      </c>
      <c r="F1152" s="24" t="s">
        <v>152</v>
      </c>
      <c r="G1152" s="24">
        <v>0</v>
      </c>
      <c r="H1152" s="24" t="s">
        <v>2797</v>
      </c>
      <c r="I1152" s="24" t="s">
        <v>3676</v>
      </c>
      <c r="J1152" s="24" t="s">
        <v>73</v>
      </c>
      <c r="K1152" s="72" t="str">
        <f t="shared" si="40"/>
        <v>USPE41 ICPL Curncy</v>
      </c>
      <c r="L1152" s="25" t="str">
        <f t="shared" si="41"/>
        <v>ICPL</v>
      </c>
      <c r="M1152" s="26">
        <f t="shared" ca="1" si="41"/>
        <v>42276</v>
      </c>
      <c r="N1152" s="25" t="b">
        <f t="shared" si="41"/>
        <v>0</v>
      </c>
      <c r="O1152" s="84" t="str">
        <f>IF($N1152,_xll.BDP($K1152,O$931),"[DISABLED]")</f>
        <v>[DISABLED]</v>
      </c>
      <c r="P1152" s="84" t="str">
        <f>IF($N1152,_xll.BDP($K1152,P$931),"[DISABLED]")</f>
        <v>[DISABLED]</v>
      </c>
      <c r="Q1152" s="84" t="str">
        <f>IF($N1152,_xll.BDP($K1152,Q$931),"[DISABLED]")</f>
        <v>[DISABLED]</v>
      </c>
      <c r="R1152" s="84" t="str">
        <f>IF($N1152,_xll.BDH($K1152,R$931,$M1152),"[DISABLED]")</f>
        <v>[DISABLED]</v>
      </c>
      <c r="S1152" s="84" t="str">
        <f>IF($N1152,_xll.BDH($K1152,S$931,$M1152),"[DISABLED]")</f>
        <v>[DISABLED]</v>
      </c>
      <c r="T1152" s="84" t="str">
        <f>IF($N1152,_xll.BDH($K1152,T$931,$M1152),"[DISABLED]")</f>
        <v>[DISABLED]</v>
      </c>
      <c r="V1152" s="106" t="s">
        <v>9695</v>
      </c>
      <c r="W1152" s="107" t="s">
        <v>1055</v>
      </c>
      <c r="X1152" s="108">
        <v>42276</v>
      </c>
      <c r="Y1152" s="107" t="b">
        <v>0</v>
      </c>
      <c r="Z1152" s="107" t="s">
        <v>5237</v>
      </c>
      <c r="AA1152" s="107" t="s">
        <v>5237</v>
      </c>
      <c r="AB1152" s="107" t="s">
        <v>5237</v>
      </c>
      <c r="AC1152" s="107" t="s">
        <v>5237</v>
      </c>
      <c r="AD1152" s="107" t="s">
        <v>5237</v>
      </c>
      <c r="AE1152" s="107" t="s">
        <v>5237</v>
      </c>
    </row>
    <row r="1153" spans="2:31" outlineLevel="1">
      <c r="B1153" s="24" t="s">
        <v>5234</v>
      </c>
      <c r="C1153" s="24" t="s">
        <v>2</v>
      </c>
      <c r="D1153" s="24" t="s">
        <v>62</v>
      </c>
      <c r="E1153" s="24" t="s">
        <v>41</v>
      </c>
      <c r="F1153" s="24" t="s">
        <v>44</v>
      </c>
      <c r="G1153" s="24">
        <v>0</v>
      </c>
      <c r="H1153" s="24" t="s">
        <v>2797</v>
      </c>
      <c r="I1153" s="24" t="s">
        <v>3677</v>
      </c>
      <c r="J1153" s="24" t="s">
        <v>73</v>
      </c>
      <c r="K1153" s="72" t="str">
        <f t="shared" si="40"/>
        <v>USPE51 ICPL Curncy</v>
      </c>
      <c r="L1153" s="25" t="str">
        <f t="shared" si="41"/>
        <v>ICPL</v>
      </c>
      <c r="M1153" s="26">
        <f t="shared" ca="1" si="41"/>
        <v>42276</v>
      </c>
      <c r="N1153" s="25" t="b">
        <f t="shared" si="41"/>
        <v>0</v>
      </c>
      <c r="O1153" s="84" t="str">
        <f>IF($N1153,_xll.BDP($K1153,O$931),"[DISABLED]")</f>
        <v>[DISABLED]</v>
      </c>
      <c r="P1153" s="84" t="str">
        <f>IF($N1153,_xll.BDP($K1153,P$931),"[DISABLED]")</f>
        <v>[DISABLED]</v>
      </c>
      <c r="Q1153" s="84" t="str">
        <f>IF($N1153,_xll.BDP($K1153,Q$931),"[DISABLED]")</f>
        <v>[DISABLED]</v>
      </c>
      <c r="R1153" s="84" t="str">
        <f>IF($N1153,_xll.BDH($K1153,R$931,$M1153),"[DISABLED]")</f>
        <v>[DISABLED]</v>
      </c>
      <c r="S1153" s="84" t="str">
        <f>IF($N1153,_xll.BDH($K1153,S$931,$M1153),"[DISABLED]")</f>
        <v>[DISABLED]</v>
      </c>
      <c r="T1153" s="84" t="str">
        <f>IF($N1153,_xll.BDH($K1153,T$931,$M1153),"[DISABLED]")</f>
        <v>[DISABLED]</v>
      </c>
      <c r="V1153" s="106" t="s">
        <v>9696</v>
      </c>
      <c r="W1153" s="107" t="s">
        <v>1055</v>
      </c>
      <c r="X1153" s="108">
        <v>42276</v>
      </c>
      <c r="Y1153" s="107" t="b">
        <v>0</v>
      </c>
      <c r="Z1153" s="107" t="s">
        <v>5237</v>
      </c>
      <c r="AA1153" s="107" t="s">
        <v>5237</v>
      </c>
      <c r="AB1153" s="107" t="s">
        <v>5237</v>
      </c>
      <c r="AC1153" s="107" t="s">
        <v>5237</v>
      </c>
      <c r="AD1153" s="107" t="s">
        <v>5237</v>
      </c>
      <c r="AE1153" s="107" t="s">
        <v>5237</v>
      </c>
    </row>
    <row r="1154" spans="2:31" outlineLevel="1">
      <c r="B1154" s="24" t="s">
        <v>5234</v>
      </c>
      <c r="C1154" s="24" t="s">
        <v>2</v>
      </c>
      <c r="D1154" s="24" t="s">
        <v>62</v>
      </c>
      <c r="E1154" s="24" t="s">
        <v>41</v>
      </c>
      <c r="F1154" s="24" t="s">
        <v>155</v>
      </c>
      <c r="G1154" s="24">
        <v>0</v>
      </c>
      <c r="H1154" s="24" t="s">
        <v>2797</v>
      </c>
      <c r="I1154" s="24" t="s">
        <v>3678</v>
      </c>
      <c r="J1154" s="24" t="s">
        <v>73</v>
      </c>
      <c r="K1154" s="72" t="str">
        <f t="shared" si="40"/>
        <v>USPE61 ICPL Curncy</v>
      </c>
      <c r="L1154" s="25" t="str">
        <f t="shared" si="41"/>
        <v>ICPL</v>
      </c>
      <c r="M1154" s="26">
        <f t="shared" ca="1" si="41"/>
        <v>42276</v>
      </c>
      <c r="N1154" s="25" t="b">
        <f t="shared" si="41"/>
        <v>0</v>
      </c>
      <c r="O1154" s="84" t="str">
        <f>IF($N1154,_xll.BDP($K1154,O$931),"[DISABLED]")</f>
        <v>[DISABLED]</v>
      </c>
      <c r="P1154" s="84" t="str">
        <f>IF($N1154,_xll.BDP($K1154,P$931),"[DISABLED]")</f>
        <v>[DISABLED]</v>
      </c>
      <c r="Q1154" s="84" t="str">
        <f>IF($N1154,_xll.BDP($K1154,Q$931),"[DISABLED]")</f>
        <v>[DISABLED]</v>
      </c>
      <c r="R1154" s="84" t="str">
        <f>IF($N1154,_xll.BDH($K1154,R$931,$M1154),"[DISABLED]")</f>
        <v>[DISABLED]</v>
      </c>
      <c r="S1154" s="84" t="str">
        <f>IF($N1154,_xll.BDH($K1154,S$931,$M1154),"[DISABLED]")</f>
        <v>[DISABLED]</v>
      </c>
      <c r="T1154" s="84" t="str">
        <f>IF($N1154,_xll.BDH($K1154,T$931,$M1154),"[DISABLED]")</f>
        <v>[DISABLED]</v>
      </c>
      <c r="V1154" s="106" t="s">
        <v>9697</v>
      </c>
      <c r="W1154" s="107" t="s">
        <v>1055</v>
      </c>
      <c r="X1154" s="108">
        <v>42276</v>
      </c>
      <c r="Y1154" s="107" t="b">
        <v>0</v>
      </c>
      <c r="Z1154" s="107" t="s">
        <v>5237</v>
      </c>
      <c r="AA1154" s="107" t="s">
        <v>5237</v>
      </c>
      <c r="AB1154" s="107" t="s">
        <v>5237</v>
      </c>
      <c r="AC1154" s="107" t="s">
        <v>5237</v>
      </c>
      <c r="AD1154" s="107" t="s">
        <v>5237</v>
      </c>
      <c r="AE1154" s="107" t="s">
        <v>5237</v>
      </c>
    </row>
    <row r="1155" spans="2:31" outlineLevel="1">
      <c r="B1155" s="24" t="s">
        <v>5234</v>
      </c>
      <c r="C1155" s="24" t="s">
        <v>2</v>
      </c>
      <c r="D1155" s="24" t="s">
        <v>62</v>
      </c>
      <c r="E1155" s="24" t="s">
        <v>41</v>
      </c>
      <c r="F1155" s="24" t="s">
        <v>45</v>
      </c>
      <c r="G1155" s="24">
        <v>0</v>
      </c>
      <c r="H1155" s="24" t="s">
        <v>2797</v>
      </c>
      <c r="I1155" s="24" t="s">
        <v>3679</v>
      </c>
      <c r="J1155" s="24" t="s">
        <v>73</v>
      </c>
      <c r="K1155" s="72" t="str">
        <f t="shared" si="40"/>
        <v>USPE71 ICPL Curncy</v>
      </c>
      <c r="L1155" s="25" t="str">
        <f t="shared" si="41"/>
        <v>ICPL</v>
      </c>
      <c r="M1155" s="26">
        <f t="shared" ca="1" si="41"/>
        <v>42276</v>
      </c>
      <c r="N1155" s="25" t="b">
        <f t="shared" si="41"/>
        <v>0</v>
      </c>
      <c r="O1155" s="84" t="str">
        <f>IF($N1155,_xll.BDP($K1155,O$931),"[DISABLED]")</f>
        <v>[DISABLED]</v>
      </c>
      <c r="P1155" s="84" t="str">
        <f>IF($N1155,_xll.BDP($K1155,P$931),"[DISABLED]")</f>
        <v>[DISABLED]</v>
      </c>
      <c r="Q1155" s="84" t="str">
        <f>IF($N1155,_xll.BDP($K1155,Q$931),"[DISABLED]")</f>
        <v>[DISABLED]</v>
      </c>
      <c r="R1155" s="84" t="str">
        <f>IF($N1155,_xll.BDH($K1155,R$931,$M1155),"[DISABLED]")</f>
        <v>[DISABLED]</v>
      </c>
      <c r="S1155" s="84" t="str">
        <f>IF($N1155,_xll.BDH($K1155,S$931,$M1155),"[DISABLED]")</f>
        <v>[DISABLED]</v>
      </c>
      <c r="T1155" s="84" t="str">
        <f>IF($N1155,_xll.BDH($K1155,T$931,$M1155),"[DISABLED]")</f>
        <v>[DISABLED]</v>
      </c>
      <c r="V1155" s="106" t="s">
        <v>9698</v>
      </c>
      <c r="W1155" s="107" t="s">
        <v>1055</v>
      </c>
      <c r="X1155" s="108">
        <v>42276</v>
      </c>
      <c r="Y1155" s="107" t="b">
        <v>0</v>
      </c>
      <c r="Z1155" s="107" t="s">
        <v>5237</v>
      </c>
      <c r="AA1155" s="107" t="s">
        <v>5237</v>
      </c>
      <c r="AB1155" s="107" t="s">
        <v>5237</v>
      </c>
      <c r="AC1155" s="107" t="s">
        <v>5237</v>
      </c>
      <c r="AD1155" s="107" t="s">
        <v>5237</v>
      </c>
      <c r="AE1155" s="107" t="s">
        <v>5237</v>
      </c>
    </row>
    <row r="1156" spans="2:31" outlineLevel="1">
      <c r="B1156" s="24" t="s">
        <v>5234</v>
      </c>
      <c r="C1156" s="24" t="s">
        <v>2</v>
      </c>
      <c r="D1156" s="24" t="s">
        <v>62</v>
      </c>
      <c r="E1156" s="24" t="s">
        <v>41</v>
      </c>
      <c r="F1156" s="24" t="s">
        <v>46</v>
      </c>
      <c r="G1156" s="24">
        <v>0</v>
      </c>
      <c r="H1156" s="24" t="s">
        <v>2797</v>
      </c>
      <c r="I1156" s="24" t="s">
        <v>3680</v>
      </c>
      <c r="J1156" s="24" t="s">
        <v>73</v>
      </c>
      <c r="K1156" s="72" t="str">
        <f t="shared" si="40"/>
        <v>USPE101 ICPL Curncy</v>
      </c>
      <c r="L1156" s="25" t="str">
        <f t="shared" si="41"/>
        <v>ICPL</v>
      </c>
      <c r="M1156" s="26">
        <f t="shared" ca="1" si="41"/>
        <v>42276</v>
      </c>
      <c r="N1156" s="25" t="b">
        <f t="shared" si="41"/>
        <v>0</v>
      </c>
      <c r="O1156" s="84" t="str">
        <f>IF($N1156,_xll.BDP($K1156,O$931),"[DISABLED]")</f>
        <v>[DISABLED]</v>
      </c>
      <c r="P1156" s="84" t="str">
        <f>IF($N1156,_xll.BDP($K1156,P$931),"[DISABLED]")</f>
        <v>[DISABLED]</v>
      </c>
      <c r="Q1156" s="84" t="str">
        <f>IF($N1156,_xll.BDP($K1156,Q$931),"[DISABLED]")</f>
        <v>[DISABLED]</v>
      </c>
      <c r="R1156" s="84" t="str">
        <f>IF($N1156,_xll.BDH($K1156,R$931,$M1156),"[DISABLED]")</f>
        <v>[DISABLED]</v>
      </c>
      <c r="S1156" s="84" t="str">
        <f>IF($N1156,_xll.BDH($K1156,S$931,$M1156),"[DISABLED]")</f>
        <v>[DISABLED]</v>
      </c>
      <c r="T1156" s="84" t="str">
        <f>IF($N1156,_xll.BDH($K1156,T$931,$M1156),"[DISABLED]")</f>
        <v>[DISABLED]</v>
      </c>
      <c r="V1156" s="106" t="s">
        <v>9699</v>
      </c>
      <c r="W1156" s="107" t="s">
        <v>1055</v>
      </c>
      <c r="X1156" s="108">
        <v>42276</v>
      </c>
      <c r="Y1156" s="107" t="b">
        <v>0</v>
      </c>
      <c r="Z1156" s="107" t="s">
        <v>5237</v>
      </c>
      <c r="AA1156" s="107" t="s">
        <v>5237</v>
      </c>
      <c r="AB1156" s="107" t="s">
        <v>5237</v>
      </c>
      <c r="AC1156" s="107" t="s">
        <v>5237</v>
      </c>
      <c r="AD1156" s="107" t="s">
        <v>5237</v>
      </c>
      <c r="AE1156" s="107" t="s">
        <v>5237</v>
      </c>
    </row>
    <row r="1157" spans="2:31" outlineLevel="1">
      <c r="B1157" s="24" t="s">
        <v>5234</v>
      </c>
      <c r="C1157" s="24" t="s">
        <v>2</v>
      </c>
      <c r="D1157" s="24" t="s">
        <v>62</v>
      </c>
      <c r="E1157" s="24" t="s">
        <v>41</v>
      </c>
      <c r="F1157" s="24" t="s">
        <v>47</v>
      </c>
      <c r="G1157" s="24">
        <v>0</v>
      </c>
      <c r="H1157" s="24" t="s">
        <v>2797</v>
      </c>
      <c r="I1157" s="24" t="s">
        <v>3681</v>
      </c>
      <c r="J1157" s="24" t="s">
        <v>73</v>
      </c>
      <c r="K1157" s="72" t="str">
        <f t="shared" si="40"/>
        <v>USPE151 ICPL Curncy</v>
      </c>
      <c r="L1157" s="25" t="str">
        <f t="shared" si="41"/>
        <v>ICPL</v>
      </c>
      <c r="M1157" s="26">
        <f t="shared" ca="1" si="41"/>
        <v>42276</v>
      </c>
      <c r="N1157" s="25" t="b">
        <f t="shared" si="41"/>
        <v>0</v>
      </c>
      <c r="O1157" s="84" t="str">
        <f>IF($N1157,_xll.BDP($K1157,O$931),"[DISABLED]")</f>
        <v>[DISABLED]</v>
      </c>
      <c r="P1157" s="84" t="str">
        <f>IF($N1157,_xll.BDP($K1157,P$931),"[DISABLED]")</f>
        <v>[DISABLED]</v>
      </c>
      <c r="Q1157" s="84" t="str">
        <f>IF($N1157,_xll.BDP($K1157,Q$931),"[DISABLED]")</f>
        <v>[DISABLED]</v>
      </c>
      <c r="R1157" s="84" t="str">
        <f>IF($N1157,_xll.BDH($K1157,R$931,$M1157),"[DISABLED]")</f>
        <v>[DISABLED]</v>
      </c>
      <c r="S1157" s="84" t="str">
        <f>IF($N1157,_xll.BDH($K1157,S$931,$M1157),"[DISABLED]")</f>
        <v>[DISABLED]</v>
      </c>
      <c r="T1157" s="84" t="str">
        <f>IF($N1157,_xll.BDH($K1157,T$931,$M1157),"[DISABLED]")</f>
        <v>[DISABLED]</v>
      </c>
      <c r="V1157" s="106" t="s">
        <v>9700</v>
      </c>
      <c r="W1157" s="107" t="s">
        <v>1055</v>
      </c>
      <c r="X1157" s="108">
        <v>42276</v>
      </c>
      <c r="Y1157" s="107" t="b">
        <v>0</v>
      </c>
      <c r="Z1157" s="107" t="s">
        <v>5237</v>
      </c>
      <c r="AA1157" s="107" t="s">
        <v>5237</v>
      </c>
      <c r="AB1157" s="107" t="s">
        <v>5237</v>
      </c>
      <c r="AC1157" s="107" t="s">
        <v>5237</v>
      </c>
      <c r="AD1157" s="107" t="s">
        <v>5237</v>
      </c>
      <c r="AE1157" s="107" t="s">
        <v>5237</v>
      </c>
    </row>
    <row r="1158" spans="2:31" outlineLevel="1">
      <c r="B1158" s="24" t="s">
        <v>5234</v>
      </c>
      <c r="C1158" s="24" t="s">
        <v>2</v>
      </c>
      <c r="D1158" s="24" t="s">
        <v>62</v>
      </c>
      <c r="E1158" s="24" t="s">
        <v>41</v>
      </c>
      <c r="F1158" s="24" t="s">
        <v>48</v>
      </c>
      <c r="G1158" s="24">
        <v>0</v>
      </c>
      <c r="H1158" s="24" t="s">
        <v>2797</v>
      </c>
      <c r="I1158" s="24" t="s">
        <v>3682</v>
      </c>
      <c r="J1158" s="24" t="s">
        <v>73</v>
      </c>
      <c r="K1158" s="72" t="str">
        <f t="shared" si="40"/>
        <v>USPE201 ICPL Curncy</v>
      </c>
      <c r="L1158" s="25" t="str">
        <f t="shared" si="41"/>
        <v>ICPL</v>
      </c>
      <c r="M1158" s="26">
        <f t="shared" ca="1" si="41"/>
        <v>42276</v>
      </c>
      <c r="N1158" s="25" t="b">
        <f t="shared" si="41"/>
        <v>0</v>
      </c>
      <c r="O1158" s="84" t="str">
        <f>IF($N1158,_xll.BDP($K1158,O$931),"[DISABLED]")</f>
        <v>[DISABLED]</v>
      </c>
      <c r="P1158" s="84" t="str">
        <f>IF($N1158,_xll.BDP($K1158,P$931),"[DISABLED]")</f>
        <v>[DISABLED]</v>
      </c>
      <c r="Q1158" s="84" t="str">
        <f>IF($N1158,_xll.BDP($K1158,Q$931),"[DISABLED]")</f>
        <v>[DISABLED]</v>
      </c>
      <c r="R1158" s="84" t="str">
        <f>IF($N1158,_xll.BDH($K1158,R$931,$M1158),"[DISABLED]")</f>
        <v>[DISABLED]</v>
      </c>
      <c r="S1158" s="84" t="str">
        <f>IF($N1158,_xll.BDH($K1158,S$931,$M1158),"[DISABLED]")</f>
        <v>[DISABLED]</v>
      </c>
      <c r="T1158" s="84" t="str">
        <f>IF($N1158,_xll.BDH($K1158,T$931,$M1158),"[DISABLED]")</f>
        <v>[DISABLED]</v>
      </c>
      <c r="V1158" s="106" t="s">
        <v>9701</v>
      </c>
      <c r="W1158" s="107" t="s">
        <v>1055</v>
      </c>
      <c r="X1158" s="108">
        <v>42276</v>
      </c>
      <c r="Y1158" s="107" t="b">
        <v>0</v>
      </c>
      <c r="Z1158" s="107" t="s">
        <v>5237</v>
      </c>
      <c r="AA1158" s="107" t="s">
        <v>5237</v>
      </c>
      <c r="AB1158" s="107" t="s">
        <v>5237</v>
      </c>
      <c r="AC1158" s="107" t="s">
        <v>5237</v>
      </c>
      <c r="AD1158" s="107" t="s">
        <v>5237</v>
      </c>
      <c r="AE1158" s="107" t="s">
        <v>5237</v>
      </c>
    </row>
    <row r="1159" spans="2:31" outlineLevel="1">
      <c r="B1159" s="24" t="s">
        <v>5234</v>
      </c>
      <c r="C1159" s="24" t="s">
        <v>2</v>
      </c>
      <c r="D1159" s="24" t="s">
        <v>62</v>
      </c>
      <c r="E1159" s="24" t="s">
        <v>42</v>
      </c>
      <c r="F1159" s="24" t="s">
        <v>209</v>
      </c>
      <c r="G1159" s="24">
        <v>0</v>
      </c>
      <c r="H1159" s="24" t="s">
        <v>2797</v>
      </c>
      <c r="I1159" s="24" t="s">
        <v>3683</v>
      </c>
      <c r="J1159" s="24" t="s">
        <v>73</v>
      </c>
      <c r="K1159" s="72" t="str">
        <f t="shared" si="40"/>
        <v>USPEA2 ICPL Curncy</v>
      </c>
      <c r="L1159" s="25" t="str">
        <f t="shared" si="41"/>
        <v>ICPL</v>
      </c>
      <c r="M1159" s="26">
        <f t="shared" ca="1" si="41"/>
        <v>42276</v>
      </c>
      <c r="N1159" s="25" t="b">
        <f t="shared" si="41"/>
        <v>0</v>
      </c>
      <c r="O1159" s="84" t="str">
        <f>IF($N1159,_xll.BDP($K1159,O$931),"[DISABLED]")</f>
        <v>[DISABLED]</v>
      </c>
      <c r="P1159" s="84" t="str">
        <f>IF($N1159,_xll.BDP($K1159,P$931),"[DISABLED]")</f>
        <v>[DISABLED]</v>
      </c>
      <c r="Q1159" s="84" t="str">
        <f>IF($N1159,_xll.BDP($K1159,Q$931),"[DISABLED]")</f>
        <v>[DISABLED]</v>
      </c>
      <c r="R1159" s="84" t="str">
        <f>IF($N1159,_xll.BDH($K1159,R$931,$M1159),"[DISABLED]")</f>
        <v>[DISABLED]</v>
      </c>
      <c r="S1159" s="84" t="str">
        <f>IF($N1159,_xll.BDH($K1159,S$931,$M1159),"[DISABLED]")</f>
        <v>[DISABLED]</v>
      </c>
      <c r="T1159" s="84" t="str">
        <f>IF($N1159,_xll.BDH($K1159,T$931,$M1159),"[DISABLED]")</f>
        <v>[DISABLED]</v>
      </c>
      <c r="V1159" s="106" t="s">
        <v>9702</v>
      </c>
      <c r="W1159" s="107" t="s">
        <v>1055</v>
      </c>
      <c r="X1159" s="108">
        <v>42276</v>
      </c>
      <c r="Y1159" s="107" t="b">
        <v>0</v>
      </c>
      <c r="Z1159" s="107" t="s">
        <v>5237</v>
      </c>
      <c r="AA1159" s="107" t="s">
        <v>5237</v>
      </c>
      <c r="AB1159" s="107" t="s">
        <v>5237</v>
      </c>
      <c r="AC1159" s="107" t="s">
        <v>5237</v>
      </c>
      <c r="AD1159" s="107" t="s">
        <v>5237</v>
      </c>
      <c r="AE1159" s="107" t="s">
        <v>5237</v>
      </c>
    </row>
    <row r="1160" spans="2:31" outlineLevel="1">
      <c r="B1160" s="24" t="s">
        <v>5234</v>
      </c>
      <c r="C1160" s="24" t="s">
        <v>2</v>
      </c>
      <c r="D1160" s="24" t="s">
        <v>62</v>
      </c>
      <c r="E1160" s="24" t="s">
        <v>42</v>
      </c>
      <c r="F1160" s="24" t="s">
        <v>210</v>
      </c>
      <c r="G1160" s="24">
        <v>0</v>
      </c>
      <c r="H1160" s="24" t="s">
        <v>2797</v>
      </c>
      <c r="I1160" s="24" t="s">
        <v>3684</v>
      </c>
      <c r="J1160" s="24" t="s">
        <v>73</v>
      </c>
      <c r="K1160" s="72" t="str">
        <f t="shared" si="40"/>
        <v>USPEB2 ICPL Curncy</v>
      </c>
      <c r="L1160" s="25" t="str">
        <f t="shared" si="41"/>
        <v>ICPL</v>
      </c>
      <c r="M1160" s="26">
        <f t="shared" ca="1" si="41"/>
        <v>42276</v>
      </c>
      <c r="N1160" s="25" t="b">
        <f t="shared" si="41"/>
        <v>0</v>
      </c>
      <c r="O1160" s="84" t="str">
        <f>IF($N1160,_xll.BDP($K1160,O$931),"[DISABLED]")</f>
        <v>[DISABLED]</v>
      </c>
      <c r="P1160" s="84" t="str">
        <f>IF($N1160,_xll.BDP($K1160,P$931),"[DISABLED]")</f>
        <v>[DISABLED]</v>
      </c>
      <c r="Q1160" s="84" t="str">
        <f>IF($N1160,_xll.BDP($K1160,Q$931),"[DISABLED]")</f>
        <v>[DISABLED]</v>
      </c>
      <c r="R1160" s="84" t="str">
        <f>IF($N1160,_xll.BDH($K1160,R$931,$M1160),"[DISABLED]")</f>
        <v>[DISABLED]</v>
      </c>
      <c r="S1160" s="84" t="str">
        <f>IF($N1160,_xll.BDH($K1160,S$931,$M1160),"[DISABLED]")</f>
        <v>[DISABLED]</v>
      </c>
      <c r="T1160" s="84" t="str">
        <f>IF($N1160,_xll.BDH($K1160,T$931,$M1160),"[DISABLED]")</f>
        <v>[DISABLED]</v>
      </c>
      <c r="V1160" s="106" t="s">
        <v>9703</v>
      </c>
      <c r="W1160" s="107" t="s">
        <v>1055</v>
      </c>
      <c r="X1160" s="108">
        <v>42276</v>
      </c>
      <c r="Y1160" s="107" t="b">
        <v>0</v>
      </c>
      <c r="Z1160" s="107" t="s">
        <v>5237</v>
      </c>
      <c r="AA1160" s="107" t="s">
        <v>5237</v>
      </c>
      <c r="AB1160" s="107" t="s">
        <v>5237</v>
      </c>
      <c r="AC1160" s="107" t="s">
        <v>5237</v>
      </c>
      <c r="AD1160" s="107" t="s">
        <v>5237</v>
      </c>
      <c r="AE1160" s="107" t="s">
        <v>5237</v>
      </c>
    </row>
    <row r="1161" spans="2:31" outlineLevel="1">
      <c r="B1161" s="24" t="s">
        <v>5234</v>
      </c>
      <c r="C1161" s="24" t="s">
        <v>2</v>
      </c>
      <c r="D1161" s="24" t="s">
        <v>62</v>
      </c>
      <c r="E1161" s="24" t="s">
        <v>42</v>
      </c>
      <c r="F1161" s="24" t="s">
        <v>54</v>
      </c>
      <c r="G1161" s="24">
        <v>0</v>
      </c>
      <c r="H1161" s="24" t="s">
        <v>2797</v>
      </c>
      <c r="I1161" s="24" t="s">
        <v>3685</v>
      </c>
      <c r="J1161" s="24" t="s">
        <v>73</v>
      </c>
      <c r="K1161" s="72" t="str">
        <f t="shared" si="40"/>
        <v>USPEC2 ICPL Curncy</v>
      </c>
      <c r="L1161" s="25" t="str">
        <f t="shared" si="41"/>
        <v>ICPL</v>
      </c>
      <c r="M1161" s="26">
        <f t="shared" ca="1" si="41"/>
        <v>42276</v>
      </c>
      <c r="N1161" s="25" t="b">
        <f t="shared" si="41"/>
        <v>0</v>
      </c>
      <c r="O1161" s="84" t="str">
        <f>IF($N1161,_xll.BDP($K1161,O$931),"[DISABLED]")</f>
        <v>[DISABLED]</v>
      </c>
      <c r="P1161" s="84" t="str">
        <f>IF($N1161,_xll.BDP($K1161,P$931),"[DISABLED]")</f>
        <v>[DISABLED]</v>
      </c>
      <c r="Q1161" s="84" t="str">
        <f>IF($N1161,_xll.BDP($K1161,Q$931),"[DISABLED]")</f>
        <v>[DISABLED]</v>
      </c>
      <c r="R1161" s="84" t="str">
        <f>IF($N1161,_xll.BDH($K1161,R$931,$M1161),"[DISABLED]")</f>
        <v>[DISABLED]</v>
      </c>
      <c r="S1161" s="84" t="str">
        <f>IF($N1161,_xll.BDH($K1161,S$931,$M1161),"[DISABLED]")</f>
        <v>[DISABLED]</v>
      </c>
      <c r="T1161" s="84" t="str">
        <f>IF($N1161,_xll.BDH($K1161,T$931,$M1161),"[DISABLED]")</f>
        <v>[DISABLED]</v>
      </c>
      <c r="V1161" s="106" t="s">
        <v>9704</v>
      </c>
      <c r="W1161" s="107" t="s">
        <v>1055</v>
      </c>
      <c r="X1161" s="108">
        <v>42276</v>
      </c>
      <c r="Y1161" s="107" t="b">
        <v>0</v>
      </c>
      <c r="Z1161" s="107" t="s">
        <v>5237</v>
      </c>
      <c r="AA1161" s="107" t="s">
        <v>5237</v>
      </c>
      <c r="AB1161" s="107" t="s">
        <v>5237</v>
      </c>
      <c r="AC1161" s="107" t="s">
        <v>5237</v>
      </c>
      <c r="AD1161" s="107" t="s">
        <v>5237</v>
      </c>
      <c r="AE1161" s="107" t="s">
        <v>5237</v>
      </c>
    </row>
    <row r="1162" spans="2:31" outlineLevel="1">
      <c r="B1162" s="24" t="s">
        <v>5234</v>
      </c>
      <c r="C1162" s="24" t="s">
        <v>2</v>
      </c>
      <c r="D1162" s="24" t="s">
        <v>62</v>
      </c>
      <c r="E1162" s="24" t="s">
        <v>42</v>
      </c>
      <c r="F1162" s="24" t="s">
        <v>58</v>
      </c>
      <c r="G1162" s="24">
        <v>0</v>
      </c>
      <c r="H1162" s="24" t="s">
        <v>2797</v>
      </c>
      <c r="I1162" s="24" t="s">
        <v>3686</v>
      </c>
      <c r="J1162" s="24" t="s">
        <v>73</v>
      </c>
      <c r="K1162" s="72" t="str">
        <f t="shared" si="40"/>
        <v>USPEF2 ICPL Curncy</v>
      </c>
      <c r="L1162" s="25" t="str">
        <f t="shared" si="41"/>
        <v>ICPL</v>
      </c>
      <c r="M1162" s="26">
        <f t="shared" ca="1" si="41"/>
        <v>42276</v>
      </c>
      <c r="N1162" s="25" t="b">
        <f t="shared" si="41"/>
        <v>0</v>
      </c>
      <c r="O1162" s="84" t="str">
        <f>IF($N1162,_xll.BDP($K1162,O$931),"[DISABLED]")</f>
        <v>[DISABLED]</v>
      </c>
      <c r="P1162" s="84" t="str">
        <f>IF($N1162,_xll.BDP($K1162,P$931),"[DISABLED]")</f>
        <v>[DISABLED]</v>
      </c>
      <c r="Q1162" s="84" t="str">
        <f>IF($N1162,_xll.BDP($K1162,Q$931),"[DISABLED]")</f>
        <v>[DISABLED]</v>
      </c>
      <c r="R1162" s="84" t="str">
        <f>IF($N1162,_xll.BDH($K1162,R$931,$M1162),"[DISABLED]")</f>
        <v>[DISABLED]</v>
      </c>
      <c r="S1162" s="84" t="str">
        <f>IF($N1162,_xll.BDH($K1162,S$931,$M1162),"[DISABLED]")</f>
        <v>[DISABLED]</v>
      </c>
      <c r="T1162" s="84" t="str">
        <f>IF($N1162,_xll.BDH($K1162,T$931,$M1162),"[DISABLED]")</f>
        <v>[DISABLED]</v>
      </c>
      <c r="V1162" s="106" t="s">
        <v>9705</v>
      </c>
      <c r="W1162" s="107" t="s">
        <v>1055</v>
      </c>
      <c r="X1162" s="108">
        <v>42276</v>
      </c>
      <c r="Y1162" s="107" t="b">
        <v>0</v>
      </c>
      <c r="Z1162" s="107" t="s">
        <v>5237</v>
      </c>
      <c r="AA1162" s="107" t="s">
        <v>5237</v>
      </c>
      <c r="AB1162" s="107" t="s">
        <v>5237</v>
      </c>
      <c r="AC1162" s="107" t="s">
        <v>5237</v>
      </c>
      <c r="AD1162" s="107" t="s">
        <v>5237</v>
      </c>
      <c r="AE1162" s="107" t="s">
        <v>5237</v>
      </c>
    </row>
    <row r="1163" spans="2:31" outlineLevel="1">
      <c r="B1163" s="24" t="s">
        <v>5234</v>
      </c>
      <c r="C1163" s="24" t="s">
        <v>2</v>
      </c>
      <c r="D1163" s="24" t="s">
        <v>62</v>
      </c>
      <c r="E1163" s="24" t="s">
        <v>42</v>
      </c>
      <c r="F1163" s="24" t="s">
        <v>71</v>
      </c>
      <c r="G1163" s="24">
        <v>0</v>
      </c>
      <c r="H1163" s="24" t="s">
        <v>2797</v>
      </c>
      <c r="I1163" s="24" t="s">
        <v>3687</v>
      </c>
      <c r="J1163" s="24" t="s">
        <v>73</v>
      </c>
      <c r="K1163" s="72" t="str">
        <f t="shared" si="40"/>
        <v>USPEI2 ICPL Curncy</v>
      </c>
      <c r="L1163" s="25" t="str">
        <f t="shared" si="41"/>
        <v>ICPL</v>
      </c>
      <c r="M1163" s="26">
        <f t="shared" ca="1" si="41"/>
        <v>42276</v>
      </c>
      <c r="N1163" s="25" t="b">
        <f t="shared" si="41"/>
        <v>0</v>
      </c>
      <c r="O1163" s="84" t="str">
        <f>IF($N1163,_xll.BDP($K1163,O$931),"[DISABLED]")</f>
        <v>[DISABLED]</v>
      </c>
      <c r="P1163" s="84" t="str">
        <f>IF($N1163,_xll.BDP($K1163,P$931),"[DISABLED]")</f>
        <v>[DISABLED]</v>
      </c>
      <c r="Q1163" s="84" t="str">
        <f>IF($N1163,_xll.BDP($K1163,Q$931),"[DISABLED]")</f>
        <v>[DISABLED]</v>
      </c>
      <c r="R1163" s="84" t="str">
        <f>IF($N1163,_xll.BDH($K1163,R$931,$M1163),"[DISABLED]")</f>
        <v>[DISABLED]</v>
      </c>
      <c r="S1163" s="84" t="str">
        <f>IF($N1163,_xll.BDH($K1163,S$931,$M1163),"[DISABLED]")</f>
        <v>[DISABLED]</v>
      </c>
      <c r="T1163" s="84" t="str">
        <f>IF($N1163,_xll.BDH($K1163,T$931,$M1163),"[DISABLED]")</f>
        <v>[DISABLED]</v>
      </c>
      <c r="V1163" s="106" t="s">
        <v>9706</v>
      </c>
      <c r="W1163" s="107" t="s">
        <v>1055</v>
      </c>
      <c r="X1163" s="108">
        <v>42276</v>
      </c>
      <c r="Y1163" s="107" t="b">
        <v>0</v>
      </c>
      <c r="Z1163" s="107" t="s">
        <v>5237</v>
      </c>
      <c r="AA1163" s="107" t="s">
        <v>5237</v>
      </c>
      <c r="AB1163" s="107" t="s">
        <v>5237</v>
      </c>
      <c r="AC1163" s="107" t="s">
        <v>5237</v>
      </c>
      <c r="AD1163" s="107" t="s">
        <v>5237</v>
      </c>
      <c r="AE1163" s="107" t="s">
        <v>5237</v>
      </c>
    </row>
    <row r="1164" spans="2:31" outlineLevel="1">
      <c r="B1164" s="24" t="s">
        <v>5234</v>
      </c>
      <c r="C1164" s="24" t="s">
        <v>2</v>
      </c>
      <c r="D1164" s="24" t="s">
        <v>62</v>
      </c>
      <c r="E1164" s="24" t="s">
        <v>42</v>
      </c>
      <c r="F1164" s="24" t="s">
        <v>41</v>
      </c>
      <c r="G1164" s="24">
        <v>0</v>
      </c>
      <c r="H1164" s="24" t="s">
        <v>2797</v>
      </c>
      <c r="I1164" s="24" t="s">
        <v>3688</v>
      </c>
      <c r="J1164" s="24" t="s">
        <v>73</v>
      </c>
      <c r="K1164" s="72" t="str">
        <f t="shared" si="40"/>
        <v>USPE12 ICPL Curncy</v>
      </c>
      <c r="L1164" s="25" t="str">
        <f t="shared" si="41"/>
        <v>ICPL</v>
      </c>
      <c r="M1164" s="26">
        <f t="shared" ca="1" si="41"/>
        <v>42276</v>
      </c>
      <c r="N1164" s="25" t="b">
        <f t="shared" si="41"/>
        <v>0</v>
      </c>
      <c r="O1164" s="84" t="str">
        <f>IF($N1164,_xll.BDP($K1164,O$931),"[DISABLED]")</f>
        <v>[DISABLED]</v>
      </c>
      <c r="P1164" s="84" t="str">
        <f>IF($N1164,_xll.BDP($K1164,P$931),"[DISABLED]")</f>
        <v>[DISABLED]</v>
      </c>
      <c r="Q1164" s="84" t="str">
        <f>IF($N1164,_xll.BDP($K1164,Q$931),"[DISABLED]")</f>
        <v>[DISABLED]</v>
      </c>
      <c r="R1164" s="84" t="str">
        <f>IF($N1164,_xll.BDH($K1164,R$931,$M1164),"[DISABLED]")</f>
        <v>[DISABLED]</v>
      </c>
      <c r="S1164" s="84" t="str">
        <f>IF($N1164,_xll.BDH($K1164,S$931,$M1164),"[DISABLED]")</f>
        <v>[DISABLED]</v>
      </c>
      <c r="T1164" s="84" t="str">
        <f>IF($N1164,_xll.BDH($K1164,T$931,$M1164),"[DISABLED]")</f>
        <v>[DISABLED]</v>
      </c>
      <c r="V1164" s="106" t="s">
        <v>9707</v>
      </c>
      <c r="W1164" s="107" t="s">
        <v>1055</v>
      </c>
      <c r="X1164" s="108">
        <v>42276</v>
      </c>
      <c r="Y1164" s="107" t="b">
        <v>0</v>
      </c>
      <c r="Z1164" s="107" t="s">
        <v>5237</v>
      </c>
      <c r="AA1164" s="107" t="s">
        <v>5237</v>
      </c>
      <c r="AB1164" s="107" t="s">
        <v>5237</v>
      </c>
      <c r="AC1164" s="107" t="s">
        <v>5237</v>
      </c>
      <c r="AD1164" s="107" t="s">
        <v>5237</v>
      </c>
      <c r="AE1164" s="107" t="s">
        <v>5237</v>
      </c>
    </row>
    <row r="1165" spans="2:31" outlineLevel="1">
      <c r="B1165" s="24" t="s">
        <v>5234</v>
      </c>
      <c r="C1165" s="24" t="s">
        <v>2</v>
      </c>
      <c r="D1165" s="24" t="s">
        <v>62</v>
      </c>
      <c r="E1165" s="24" t="s">
        <v>42</v>
      </c>
      <c r="F1165" s="24" t="s">
        <v>146</v>
      </c>
      <c r="G1165" s="24">
        <v>0</v>
      </c>
      <c r="H1165" s="24" t="s">
        <v>2797</v>
      </c>
      <c r="I1165" s="24" t="s">
        <v>3689</v>
      </c>
      <c r="J1165" s="24" t="s">
        <v>73</v>
      </c>
      <c r="K1165" s="72" t="str">
        <f t="shared" si="40"/>
        <v>USPE1F2 ICPL Curncy</v>
      </c>
      <c r="L1165" s="25" t="str">
        <f t="shared" si="41"/>
        <v>ICPL</v>
      </c>
      <c r="M1165" s="26">
        <f t="shared" ca="1" si="41"/>
        <v>42276</v>
      </c>
      <c r="N1165" s="25" t="b">
        <f t="shared" si="41"/>
        <v>0</v>
      </c>
      <c r="O1165" s="84" t="str">
        <f>IF($N1165,_xll.BDP($K1165,O$931),"[DISABLED]")</f>
        <v>[DISABLED]</v>
      </c>
      <c r="P1165" s="84" t="str">
        <f>IF($N1165,_xll.BDP($K1165,P$931),"[DISABLED]")</f>
        <v>[DISABLED]</v>
      </c>
      <c r="Q1165" s="84" t="str">
        <f>IF($N1165,_xll.BDP($K1165,Q$931),"[DISABLED]")</f>
        <v>[DISABLED]</v>
      </c>
      <c r="R1165" s="84" t="str">
        <f>IF($N1165,_xll.BDH($K1165,R$931,$M1165),"[DISABLED]")</f>
        <v>[DISABLED]</v>
      </c>
      <c r="S1165" s="84" t="str">
        <f>IF($N1165,_xll.BDH($K1165,S$931,$M1165),"[DISABLED]")</f>
        <v>[DISABLED]</v>
      </c>
      <c r="T1165" s="84" t="str">
        <f>IF($N1165,_xll.BDH($K1165,T$931,$M1165),"[DISABLED]")</f>
        <v>[DISABLED]</v>
      </c>
      <c r="V1165" s="106" t="s">
        <v>9708</v>
      </c>
      <c r="W1165" s="107" t="s">
        <v>1055</v>
      </c>
      <c r="X1165" s="108">
        <v>42276</v>
      </c>
      <c r="Y1165" s="107" t="b">
        <v>0</v>
      </c>
      <c r="Z1165" s="107" t="s">
        <v>5237</v>
      </c>
      <c r="AA1165" s="107" t="s">
        <v>5237</v>
      </c>
      <c r="AB1165" s="107" t="s">
        <v>5237</v>
      </c>
      <c r="AC1165" s="107" t="s">
        <v>5237</v>
      </c>
      <c r="AD1165" s="107" t="s">
        <v>5237</v>
      </c>
      <c r="AE1165" s="107" t="s">
        <v>5237</v>
      </c>
    </row>
    <row r="1166" spans="2:31" outlineLevel="1">
      <c r="B1166" s="24" t="s">
        <v>5234</v>
      </c>
      <c r="C1166" s="24" t="s">
        <v>2</v>
      </c>
      <c r="D1166" s="24" t="s">
        <v>62</v>
      </c>
      <c r="E1166" s="24" t="s">
        <v>42</v>
      </c>
      <c r="F1166" s="24" t="s">
        <v>42</v>
      </c>
      <c r="G1166" s="24">
        <v>0</v>
      </c>
      <c r="H1166" s="24" t="s">
        <v>2797</v>
      </c>
      <c r="I1166" s="24" t="s">
        <v>3690</v>
      </c>
      <c r="J1166" s="24" t="s">
        <v>73</v>
      </c>
      <c r="K1166" s="72" t="str">
        <f t="shared" si="40"/>
        <v>USPE22 ICPL Curncy</v>
      </c>
      <c r="L1166" s="25" t="str">
        <f t="shared" si="41"/>
        <v>ICPL</v>
      </c>
      <c r="M1166" s="26">
        <f t="shared" ca="1" si="41"/>
        <v>42276</v>
      </c>
      <c r="N1166" s="25" t="b">
        <f t="shared" si="41"/>
        <v>0</v>
      </c>
      <c r="O1166" s="84" t="str">
        <f>IF($N1166,_xll.BDP($K1166,O$931),"[DISABLED]")</f>
        <v>[DISABLED]</v>
      </c>
      <c r="P1166" s="84" t="str">
        <f>IF($N1166,_xll.BDP($K1166,P$931),"[DISABLED]")</f>
        <v>[DISABLED]</v>
      </c>
      <c r="Q1166" s="84" t="str">
        <f>IF($N1166,_xll.BDP($K1166,Q$931),"[DISABLED]")</f>
        <v>[DISABLED]</v>
      </c>
      <c r="R1166" s="84" t="str">
        <f>IF($N1166,_xll.BDH($K1166,R$931,$M1166),"[DISABLED]")</f>
        <v>[DISABLED]</v>
      </c>
      <c r="S1166" s="84" t="str">
        <f>IF($N1166,_xll.BDH($K1166,S$931,$M1166),"[DISABLED]")</f>
        <v>[DISABLED]</v>
      </c>
      <c r="T1166" s="84" t="str">
        <f>IF($N1166,_xll.BDH($K1166,T$931,$M1166),"[DISABLED]")</f>
        <v>[DISABLED]</v>
      </c>
      <c r="V1166" s="106" t="s">
        <v>9709</v>
      </c>
      <c r="W1166" s="107" t="s">
        <v>1055</v>
      </c>
      <c r="X1166" s="108">
        <v>42276</v>
      </c>
      <c r="Y1166" s="107" t="b">
        <v>0</v>
      </c>
      <c r="Z1166" s="107" t="s">
        <v>5237</v>
      </c>
      <c r="AA1166" s="107" t="s">
        <v>5237</v>
      </c>
      <c r="AB1166" s="107" t="s">
        <v>5237</v>
      </c>
      <c r="AC1166" s="107" t="s">
        <v>5237</v>
      </c>
      <c r="AD1166" s="107" t="s">
        <v>5237</v>
      </c>
      <c r="AE1166" s="107" t="s">
        <v>5237</v>
      </c>
    </row>
    <row r="1167" spans="2:31" outlineLevel="1">
      <c r="B1167" s="24" t="s">
        <v>5234</v>
      </c>
      <c r="C1167" s="24" t="s">
        <v>2</v>
      </c>
      <c r="D1167" s="24" t="s">
        <v>62</v>
      </c>
      <c r="E1167" s="24" t="s">
        <v>42</v>
      </c>
      <c r="F1167" s="24" t="s">
        <v>43</v>
      </c>
      <c r="G1167" s="24">
        <v>0</v>
      </c>
      <c r="H1167" s="24" t="s">
        <v>2797</v>
      </c>
      <c r="I1167" s="24" t="s">
        <v>3691</v>
      </c>
      <c r="J1167" s="24" t="s">
        <v>73</v>
      </c>
      <c r="K1167" s="72" t="str">
        <f t="shared" si="40"/>
        <v>USPE32 ICPL Curncy</v>
      </c>
      <c r="L1167" s="25" t="str">
        <f t="shared" si="41"/>
        <v>ICPL</v>
      </c>
      <c r="M1167" s="26">
        <f t="shared" ca="1" si="41"/>
        <v>42276</v>
      </c>
      <c r="N1167" s="25" t="b">
        <f t="shared" si="41"/>
        <v>0</v>
      </c>
      <c r="O1167" s="84" t="str">
        <f>IF($N1167,_xll.BDP($K1167,O$931),"[DISABLED]")</f>
        <v>[DISABLED]</v>
      </c>
      <c r="P1167" s="84" t="str">
        <f>IF($N1167,_xll.BDP($K1167,P$931),"[DISABLED]")</f>
        <v>[DISABLED]</v>
      </c>
      <c r="Q1167" s="84" t="str">
        <f>IF($N1167,_xll.BDP($K1167,Q$931),"[DISABLED]")</f>
        <v>[DISABLED]</v>
      </c>
      <c r="R1167" s="84" t="str">
        <f>IF($N1167,_xll.BDH($K1167,R$931,$M1167),"[DISABLED]")</f>
        <v>[DISABLED]</v>
      </c>
      <c r="S1167" s="84" t="str">
        <f>IF($N1167,_xll.BDH($K1167,S$931,$M1167),"[DISABLED]")</f>
        <v>[DISABLED]</v>
      </c>
      <c r="T1167" s="84" t="str">
        <f>IF($N1167,_xll.BDH($K1167,T$931,$M1167),"[DISABLED]")</f>
        <v>[DISABLED]</v>
      </c>
      <c r="V1167" s="106" t="s">
        <v>9710</v>
      </c>
      <c r="W1167" s="107" t="s">
        <v>1055</v>
      </c>
      <c r="X1167" s="108">
        <v>42276</v>
      </c>
      <c r="Y1167" s="107" t="b">
        <v>0</v>
      </c>
      <c r="Z1167" s="107" t="s">
        <v>5237</v>
      </c>
      <c r="AA1167" s="107" t="s">
        <v>5237</v>
      </c>
      <c r="AB1167" s="107" t="s">
        <v>5237</v>
      </c>
      <c r="AC1167" s="107" t="s">
        <v>5237</v>
      </c>
      <c r="AD1167" s="107" t="s">
        <v>5237</v>
      </c>
      <c r="AE1167" s="107" t="s">
        <v>5237</v>
      </c>
    </row>
    <row r="1168" spans="2:31" outlineLevel="1">
      <c r="B1168" s="24" t="s">
        <v>5234</v>
      </c>
      <c r="C1168" s="24" t="s">
        <v>2</v>
      </c>
      <c r="D1168" s="24" t="s">
        <v>62</v>
      </c>
      <c r="E1168" s="24" t="s">
        <v>42</v>
      </c>
      <c r="F1168" s="24" t="s">
        <v>152</v>
      </c>
      <c r="G1168" s="24">
        <v>0</v>
      </c>
      <c r="H1168" s="24" t="s">
        <v>2797</v>
      </c>
      <c r="I1168" s="24" t="s">
        <v>3692</v>
      </c>
      <c r="J1168" s="24" t="s">
        <v>73</v>
      </c>
      <c r="K1168" s="72" t="str">
        <f t="shared" si="40"/>
        <v>USPE42 ICPL Curncy</v>
      </c>
      <c r="L1168" s="25" t="str">
        <f t="shared" si="41"/>
        <v>ICPL</v>
      </c>
      <c r="M1168" s="26">
        <f t="shared" ca="1" si="41"/>
        <v>42276</v>
      </c>
      <c r="N1168" s="25" t="b">
        <f t="shared" si="41"/>
        <v>0</v>
      </c>
      <c r="O1168" s="84" t="str">
        <f>IF($N1168,_xll.BDP($K1168,O$931),"[DISABLED]")</f>
        <v>[DISABLED]</v>
      </c>
      <c r="P1168" s="84" t="str">
        <f>IF($N1168,_xll.BDP($K1168,P$931),"[DISABLED]")</f>
        <v>[DISABLED]</v>
      </c>
      <c r="Q1168" s="84" t="str">
        <f>IF($N1168,_xll.BDP($K1168,Q$931),"[DISABLED]")</f>
        <v>[DISABLED]</v>
      </c>
      <c r="R1168" s="84" t="str">
        <f>IF($N1168,_xll.BDH($K1168,R$931,$M1168),"[DISABLED]")</f>
        <v>[DISABLED]</v>
      </c>
      <c r="S1168" s="84" t="str">
        <f>IF($N1168,_xll.BDH($K1168,S$931,$M1168),"[DISABLED]")</f>
        <v>[DISABLED]</v>
      </c>
      <c r="T1168" s="84" t="str">
        <f>IF($N1168,_xll.BDH($K1168,T$931,$M1168),"[DISABLED]")</f>
        <v>[DISABLED]</v>
      </c>
      <c r="V1168" s="106" t="s">
        <v>9711</v>
      </c>
      <c r="W1168" s="107" t="s">
        <v>1055</v>
      </c>
      <c r="X1168" s="108">
        <v>42276</v>
      </c>
      <c r="Y1168" s="107" t="b">
        <v>0</v>
      </c>
      <c r="Z1168" s="107" t="s">
        <v>5237</v>
      </c>
      <c r="AA1168" s="107" t="s">
        <v>5237</v>
      </c>
      <c r="AB1168" s="107" t="s">
        <v>5237</v>
      </c>
      <c r="AC1168" s="107" t="s">
        <v>5237</v>
      </c>
      <c r="AD1168" s="107" t="s">
        <v>5237</v>
      </c>
      <c r="AE1168" s="107" t="s">
        <v>5237</v>
      </c>
    </row>
    <row r="1169" spans="2:31" outlineLevel="1">
      <c r="B1169" s="24" t="s">
        <v>5234</v>
      </c>
      <c r="C1169" s="24" t="s">
        <v>2</v>
      </c>
      <c r="D1169" s="24" t="s">
        <v>62</v>
      </c>
      <c r="E1169" s="24" t="s">
        <v>42</v>
      </c>
      <c r="F1169" s="24" t="s">
        <v>44</v>
      </c>
      <c r="G1169" s="24">
        <v>0</v>
      </c>
      <c r="H1169" s="24" t="s">
        <v>2797</v>
      </c>
      <c r="I1169" s="24" t="s">
        <v>3693</v>
      </c>
      <c r="J1169" s="24" t="s">
        <v>73</v>
      </c>
      <c r="K1169" s="72" t="str">
        <f t="shared" si="40"/>
        <v>USPE52 ICPL Curncy</v>
      </c>
      <c r="L1169" s="25" t="str">
        <f t="shared" si="41"/>
        <v>ICPL</v>
      </c>
      <c r="M1169" s="26">
        <f t="shared" ca="1" si="41"/>
        <v>42276</v>
      </c>
      <c r="N1169" s="25" t="b">
        <f t="shared" si="41"/>
        <v>0</v>
      </c>
      <c r="O1169" s="84" t="str">
        <f>IF($N1169,_xll.BDP($K1169,O$931),"[DISABLED]")</f>
        <v>[DISABLED]</v>
      </c>
      <c r="P1169" s="84" t="str">
        <f>IF($N1169,_xll.BDP($K1169,P$931),"[DISABLED]")</f>
        <v>[DISABLED]</v>
      </c>
      <c r="Q1169" s="84" t="str">
        <f>IF($N1169,_xll.BDP($K1169,Q$931),"[DISABLED]")</f>
        <v>[DISABLED]</v>
      </c>
      <c r="R1169" s="84" t="str">
        <f>IF($N1169,_xll.BDH($K1169,R$931,$M1169),"[DISABLED]")</f>
        <v>[DISABLED]</v>
      </c>
      <c r="S1169" s="84" t="str">
        <f>IF($N1169,_xll.BDH($K1169,S$931,$M1169),"[DISABLED]")</f>
        <v>[DISABLED]</v>
      </c>
      <c r="T1169" s="84" t="str">
        <f>IF($N1169,_xll.BDH($K1169,T$931,$M1169),"[DISABLED]")</f>
        <v>[DISABLED]</v>
      </c>
      <c r="V1169" s="106" t="s">
        <v>9712</v>
      </c>
      <c r="W1169" s="107" t="s">
        <v>1055</v>
      </c>
      <c r="X1169" s="108">
        <v>42276</v>
      </c>
      <c r="Y1169" s="107" t="b">
        <v>0</v>
      </c>
      <c r="Z1169" s="107" t="s">
        <v>5237</v>
      </c>
      <c r="AA1169" s="107" t="s">
        <v>5237</v>
      </c>
      <c r="AB1169" s="107" t="s">
        <v>5237</v>
      </c>
      <c r="AC1169" s="107" t="s">
        <v>5237</v>
      </c>
      <c r="AD1169" s="107" t="s">
        <v>5237</v>
      </c>
      <c r="AE1169" s="107" t="s">
        <v>5237</v>
      </c>
    </row>
    <row r="1170" spans="2:31" outlineLevel="1">
      <c r="B1170" s="24" t="s">
        <v>5234</v>
      </c>
      <c r="C1170" s="24" t="s">
        <v>2</v>
      </c>
      <c r="D1170" s="24" t="s">
        <v>62</v>
      </c>
      <c r="E1170" s="24" t="s">
        <v>42</v>
      </c>
      <c r="F1170" s="24" t="s">
        <v>155</v>
      </c>
      <c r="G1170" s="24">
        <v>0</v>
      </c>
      <c r="H1170" s="24" t="s">
        <v>2797</v>
      </c>
      <c r="I1170" s="24" t="s">
        <v>3694</v>
      </c>
      <c r="J1170" s="24" t="s">
        <v>73</v>
      </c>
      <c r="K1170" s="72" t="str">
        <f t="shared" si="40"/>
        <v>USPE62 ICPL Curncy</v>
      </c>
      <c r="L1170" s="25" t="str">
        <f t="shared" si="41"/>
        <v>ICPL</v>
      </c>
      <c r="M1170" s="26">
        <f t="shared" ca="1" si="41"/>
        <v>42276</v>
      </c>
      <c r="N1170" s="25" t="b">
        <f t="shared" si="41"/>
        <v>0</v>
      </c>
      <c r="O1170" s="84" t="str">
        <f>IF($N1170,_xll.BDP($K1170,O$931),"[DISABLED]")</f>
        <v>[DISABLED]</v>
      </c>
      <c r="P1170" s="84" t="str">
        <f>IF($N1170,_xll.BDP($K1170,P$931),"[DISABLED]")</f>
        <v>[DISABLED]</v>
      </c>
      <c r="Q1170" s="84" t="str">
        <f>IF($N1170,_xll.BDP($K1170,Q$931),"[DISABLED]")</f>
        <v>[DISABLED]</v>
      </c>
      <c r="R1170" s="84" t="str">
        <f>IF($N1170,_xll.BDH($K1170,R$931,$M1170),"[DISABLED]")</f>
        <v>[DISABLED]</v>
      </c>
      <c r="S1170" s="84" t="str">
        <f>IF($N1170,_xll.BDH($K1170,S$931,$M1170),"[DISABLED]")</f>
        <v>[DISABLED]</v>
      </c>
      <c r="T1170" s="84" t="str">
        <f>IF($N1170,_xll.BDH($K1170,T$931,$M1170),"[DISABLED]")</f>
        <v>[DISABLED]</v>
      </c>
      <c r="V1170" s="106" t="s">
        <v>9713</v>
      </c>
      <c r="W1170" s="107" t="s">
        <v>1055</v>
      </c>
      <c r="X1170" s="108">
        <v>42276</v>
      </c>
      <c r="Y1170" s="107" t="b">
        <v>0</v>
      </c>
      <c r="Z1170" s="107" t="s">
        <v>5237</v>
      </c>
      <c r="AA1170" s="107" t="s">
        <v>5237</v>
      </c>
      <c r="AB1170" s="107" t="s">
        <v>5237</v>
      </c>
      <c r="AC1170" s="107" t="s">
        <v>5237</v>
      </c>
      <c r="AD1170" s="107" t="s">
        <v>5237</v>
      </c>
      <c r="AE1170" s="107" t="s">
        <v>5237</v>
      </c>
    </row>
    <row r="1171" spans="2:31" outlineLevel="1">
      <c r="B1171" s="24" t="s">
        <v>5234</v>
      </c>
      <c r="C1171" s="24" t="s">
        <v>2</v>
      </c>
      <c r="D1171" s="24" t="s">
        <v>62</v>
      </c>
      <c r="E1171" s="24" t="s">
        <v>42</v>
      </c>
      <c r="F1171" s="24" t="s">
        <v>45</v>
      </c>
      <c r="G1171" s="24">
        <v>0</v>
      </c>
      <c r="H1171" s="24" t="s">
        <v>2797</v>
      </c>
      <c r="I1171" s="24" t="s">
        <v>3695</v>
      </c>
      <c r="J1171" s="24" t="s">
        <v>73</v>
      </c>
      <c r="K1171" s="72" t="str">
        <f t="shared" si="40"/>
        <v>USPE72 ICPL Curncy</v>
      </c>
      <c r="L1171" s="25" t="str">
        <f t="shared" si="41"/>
        <v>ICPL</v>
      </c>
      <c r="M1171" s="26">
        <f t="shared" ca="1" si="41"/>
        <v>42276</v>
      </c>
      <c r="N1171" s="25" t="b">
        <f t="shared" si="41"/>
        <v>0</v>
      </c>
      <c r="O1171" s="84" t="str">
        <f>IF($N1171,_xll.BDP($K1171,O$931),"[DISABLED]")</f>
        <v>[DISABLED]</v>
      </c>
      <c r="P1171" s="84" t="str">
        <f>IF($N1171,_xll.BDP($K1171,P$931),"[DISABLED]")</f>
        <v>[DISABLED]</v>
      </c>
      <c r="Q1171" s="84" t="str">
        <f>IF($N1171,_xll.BDP($K1171,Q$931),"[DISABLED]")</f>
        <v>[DISABLED]</v>
      </c>
      <c r="R1171" s="84" t="str">
        <f>IF($N1171,_xll.BDH($K1171,R$931,$M1171),"[DISABLED]")</f>
        <v>[DISABLED]</v>
      </c>
      <c r="S1171" s="84" t="str">
        <f>IF($N1171,_xll.BDH($K1171,S$931,$M1171),"[DISABLED]")</f>
        <v>[DISABLED]</v>
      </c>
      <c r="T1171" s="84" t="str">
        <f>IF($N1171,_xll.BDH($K1171,T$931,$M1171),"[DISABLED]")</f>
        <v>[DISABLED]</v>
      </c>
      <c r="V1171" s="106" t="s">
        <v>9714</v>
      </c>
      <c r="W1171" s="107" t="s">
        <v>1055</v>
      </c>
      <c r="X1171" s="108">
        <v>42276</v>
      </c>
      <c r="Y1171" s="107" t="b">
        <v>0</v>
      </c>
      <c r="Z1171" s="107" t="s">
        <v>5237</v>
      </c>
      <c r="AA1171" s="107" t="s">
        <v>5237</v>
      </c>
      <c r="AB1171" s="107" t="s">
        <v>5237</v>
      </c>
      <c r="AC1171" s="107" t="s">
        <v>5237</v>
      </c>
      <c r="AD1171" s="107" t="s">
        <v>5237</v>
      </c>
      <c r="AE1171" s="107" t="s">
        <v>5237</v>
      </c>
    </row>
    <row r="1172" spans="2:31" outlineLevel="1">
      <c r="B1172" s="24" t="s">
        <v>5234</v>
      </c>
      <c r="C1172" s="24" t="s">
        <v>2</v>
      </c>
      <c r="D1172" s="24" t="s">
        <v>62</v>
      </c>
      <c r="E1172" s="24" t="s">
        <v>42</v>
      </c>
      <c r="F1172" s="24" t="s">
        <v>46</v>
      </c>
      <c r="G1172" s="24">
        <v>0</v>
      </c>
      <c r="H1172" s="24" t="s">
        <v>2797</v>
      </c>
      <c r="I1172" s="24" t="s">
        <v>3696</v>
      </c>
      <c r="J1172" s="24" t="s">
        <v>73</v>
      </c>
      <c r="K1172" s="72" t="str">
        <f t="shared" si="40"/>
        <v>USPE102 ICPL Curncy</v>
      </c>
      <c r="L1172" s="25" t="str">
        <f t="shared" si="41"/>
        <v>ICPL</v>
      </c>
      <c r="M1172" s="26">
        <f t="shared" ca="1" si="41"/>
        <v>42276</v>
      </c>
      <c r="N1172" s="25" t="b">
        <f t="shared" si="41"/>
        <v>0</v>
      </c>
      <c r="O1172" s="84" t="str">
        <f>IF($N1172,_xll.BDP($K1172,O$931),"[DISABLED]")</f>
        <v>[DISABLED]</v>
      </c>
      <c r="P1172" s="84" t="str">
        <f>IF($N1172,_xll.BDP($K1172,P$931),"[DISABLED]")</f>
        <v>[DISABLED]</v>
      </c>
      <c r="Q1172" s="84" t="str">
        <f>IF($N1172,_xll.BDP($K1172,Q$931),"[DISABLED]")</f>
        <v>[DISABLED]</v>
      </c>
      <c r="R1172" s="84" t="str">
        <f>IF($N1172,_xll.BDH($K1172,R$931,$M1172),"[DISABLED]")</f>
        <v>[DISABLED]</v>
      </c>
      <c r="S1172" s="84" t="str">
        <f>IF($N1172,_xll.BDH($K1172,S$931,$M1172),"[DISABLED]")</f>
        <v>[DISABLED]</v>
      </c>
      <c r="T1172" s="84" t="str">
        <f>IF($N1172,_xll.BDH($K1172,T$931,$M1172),"[DISABLED]")</f>
        <v>[DISABLED]</v>
      </c>
      <c r="V1172" s="106" t="s">
        <v>9715</v>
      </c>
      <c r="W1172" s="107" t="s">
        <v>1055</v>
      </c>
      <c r="X1172" s="108">
        <v>42276</v>
      </c>
      <c r="Y1172" s="107" t="b">
        <v>0</v>
      </c>
      <c r="Z1172" s="107" t="s">
        <v>5237</v>
      </c>
      <c r="AA1172" s="107" t="s">
        <v>5237</v>
      </c>
      <c r="AB1172" s="107" t="s">
        <v>5237</v>
      </c>
      <c r="AC1172" s="107" t="s">
        <v>5237</v>
      </c>
      <c r="AD1172" s="107" t="s">
        <v>5237</v>
      </c>
      <c r="AE1172" s="107" t="s">
        <v>5237</v>
      </c>
    </row>
    <row r="1173" spans="2:31" outlineLevel="1">
      <c r="B1173" s="24" t="s">
        <v>5234</v>
      </c>
      <c r="C1173" s="24" t="s">
        <v>2</v>
      </c>
      <c r="D1173" s="24" t="s">
        <v>62</v>
      </c>
      <c r="E1173" s="24" t="s">
        <v>42</v>
      </c>
      <c r="F1173" s="24" t="s">
        <v>47</v>
      </c>
      <c r="G1173" s="24">
        <v>0</v>
      </c>
      <c r="H1173" s="24" t="s">
        <v>2797</v>
      </c>
      <c r="I1173" s="24" t="s">
        <v>3697</v>
      </c>
      <c r="J1173" s="24" t="s">
        <v>73</v>
      </c>
      <c r="K1173" s="72" t="str">
        <f t="shared" si="40"/>
        <v>USPE152 ICPL Curncy</v>
      </c>
      <c r="L1173" s="25" t="str">
        <f t="shared" si="41"/>
        <v>ICPL</v>
      </c>
      <c r="M1173" s="26">
        <f t="shared" ca="1" si="41"/>
        <v>42276</v>
      </c>
      <c r="N1173" s="25" t="b">
        <f t="shared" si="41"/>
        <v>0</v>
      </c>
      <c r="O1173" s="84" t="str">
        <f>IF($N1173,_xll.BDP($K1173,O$931),"[DISABLED]")</f>
        <v>[DISABLED]</v>
      </c>
      <c r="P1173" s="84" t="str">
        <f>IF($N1173,_xll.BDP($K1173,P$931),"[DISABLED]")</f>
        <v>[DISABLED]</v>
      </c>
      <c r="Q1173" s="84" t="str">
        <f>IF($N1173,_xll.BDP($K1173,Q$931),"[DISABLED]")</f>
        <v>[DISABLED]</v>
      </c>
      <c r="R1173" s="84" t="str">
        <f>IF($N1173,_xll.BDH($K1173,R$931,$M1173),"[DISABLED]")</f>
        <v>[DISABLED]</v>
      </c>
      <c r="S1173" s="84" t="str">
        <f>IF($N1173,_xll.BDH($K1173,S$931,$M1173),"[DISABLED]")</f>
        <v>[DISABLED]</v>
      </c>
      <c r="T1173" s="84" t="str">
        <f>IF($N1173,_xll.BDH($K1173,T$931,$M1173),"[DISABLED]")</f>
        <v>[DISABLED]</v>
      </c>
      <c r="V1173" s="106" t="s">
        <v>9716</v>
      </c>
      <c r="W1173" s="107" t="s">
        <v>1055</v>
      </c>
      <c r="X1173" s="108">
        <v>42276</v>
      </c>
      <c r="Y1173" s="107" t="b">
        <v>0</v>
      </c>
      <c r="Z1173" s="107" t="s">
        <v>5237</v>
      </c>
      <c r="AA1173" s="107" t="s">
        <v>5237</v>
      </c>
      <c r="AB1173" s="107" t="s">
        <v>5237</v>
      </c>
      <c r="AC1173" s="107" t="s">
        <v>5237</v>
      </c>
      <c r="AD1173" s="107" t="s">
        <v>5237</v>
      </c>
      <c r="AE1173" s="107" t="s">
        <v>5237</v>
      </c>
    </row>
    <row r="1174" spans="2:31" outlineLevel="1">
      <c r="B1174" s="24" t="s">
        <v>5234</v>
      </c>
      <c r="C1174" s="24" t="s">
        <v>2</v>
      </c>
      <c r="D1174" s="24" t="s">
        <v>62</v>
      </c>
      <c r="E1174" s="24" t="s">
        <v>42</v>
      </c>
      <c r="F1174" s="24" t="s">
        <v>48</v>
      </c>
      <c r="G1174" s="24">
        <v>0</v>
      </c>
      <c r="H1174" s="24" t="s">
        <v>2797</v>
      </c>
      <c r="I1174" s="24" t="s">
        <v>3698</v>
      </c>
      <c r="J1174" s="24" t="s">
        <v>73</v>
      </c>
      <c r="K1174" s="72" t="str">
        <f t="shared" si="40"/>
        <v>USPE202 ICPL Curncy</v>
      </c>
      <c r="L1174" s="25" t="str">
        <f t="shared" si="41"/>
        <v>ICPL</v>
      </c>
      <c r="M1174" s="26">
        <f t="shared" ca="1" si="41"/>
        <v>42276</v>
      </c>
      <c r="N1174" s="25" t="b">
        <f t="shared" si="41"/>
        <v>0</v>
      </c>
      <c r="O1174" s="84" t="str">
        <f>IF($N1174,_xll.BDP($K1174,O$931),"[DISABLED]")</f>
        <v>[DISABLED]</v>
      </c>
      <c r="P1174" s="84" t="str">
        <f>IF($N1174,_xll.BDP($K1174,P$931),"[DISABLED]")</f>
        <v>[DISABLED]</v>
      </c>
      <c r="Q1174" s="84" t="str">
        <f>IF($N1174,_xll.BDP($K1174,Q$931),"[DISABLED]")</f>
        <v>[DISABLED]</v>
      </c>
      <c r="R1174" s="84" t="str">
        <f>IF($N1174,_xll.BDH($K1174,R$931,$M1174),"[DISABLED]")</f>
        <v>[DISABLED]</v>
      </c>
      <c r="S1174" s="84" t="str">
        <f>IF($N1174,_xll.BDH($K1174,S$931,$M1174),"[DISABLED]")</f>
        <v>[DISABLED]</v>
      </c>
      <c r="T1174" s="84" t="str">
        <f>IF($N1174,_xll.BDH($K1174,T$931,$M1174),"[DISABLED]")</f>
        <v>[DISABLED]</v>
      </c>
      <c r="V1174" s="106" t="s">
        <v>9717</v>
      </c>
      <c r="W1174" s="107" t="s">
        <v>1055</v>
      </c>
      <c r="X1174" s="108">
        <v>42276</v>
      </c>
      <c r="Y1174" s="107" t="b">
        <v>0</v>
      </c>
      <c r="Z1174" s="107" t="s">
        <v>5237</v>
      </c>
      <c r="AA1174" s="107" t="s">
        <v>5237</v>
      </c>
      <c r="AB1174" s="107" t="s">
        <v>5237</v>
      </c>
      <c r="AC1174" s="107" t="s">
        <v>5237</v>
      </c>
      <c r="AD1174" s="107" t="s">
        <v>5237</v>
      </c>
      <c r="AE1174" s="107" t="s">
        <v>5237</v>
      </c>
    </row>
    <row r="1175" spans="2:31" outlineLevel="1">
      <c r="B1175" s="24" t="s">
        <v>5234</v>
      </c>
      <c r="C1175" s="24" t="s">
        <v>2</v>
      </c>
      <c r="D1175" s="24" t="s">
        <v>62</v>
      </c>
      <c r="E1175" s="24" t="s">
        <v>43</v>
      </c>
      <c r="F1175" s="24" t="s">
        <v>209</v>
      </c>
      <c r="G1175" s="24">
        <v>0</v>
      </c>
      <c r="H1175" s="24" t="s">
        <v>2797</v>
      </c>
      <c r="I1175" s="24" t="s">
        <v>3699</v>
      </c>
      <c r="J1175" s="24" t="s">
        <v>73</v>
      </c>
      <c r="K1175" s="72" t="str">
        <f t="shared" si="40"/>
        <v>USPEA3 ICPL Curncy</v>
      </c>
      <c r="L1175" s="25" t="str">
        <f t="shared" si="41"/>
        <v>ICPL</v>
      </c>
      <c r="M1175" s="26">
        <f t="shared" ca="1" si="41"/>
        <v>42276</v>
      </c>
      <c r="N1175" s="25" t="b">
        <f t="shared" si="41"/>
        <v>0</v>
      </c>
      <c r="O1175" s="84" t="str">
        <f>IF($N1175,_xll.BDP($K1175,O$931),"[DISABLED]")</f>
        <v>[DISABLED]</v>
      </c>
      <c r="P1175" s="84" t="str">
        <f>IF($N1175,_xll.BDP($K1175,P$931),"[DISABLED]")</f>
        <v>[DISABLED]</v>
      </c>
      <c r="Q1175" s="84" t="str">
        <f>IF($N1175,_xll.BDP($K1175,Q$931),"[DISABLED]")</f>
        <v>[DISABLED]</v>
      </c>
      <c r="R1175" s="84" t="str">
        <f>IF($N1175,_xll.BDH($K1175,R$931,$M1175),"[DISABLED]")</f>
        <v>[DISABLED]</v>
      </c>
      <c r="S1175" s="84" t="str">
        <f>IF($N1175,_xll.BDH($K1175,S$931,$M1175),"[DISABLED]")</f>
        <v>[DISABLED]</v>
      </c>
      <c r="T1175" s="84" t="str">
        <f>IF($N1175,_xll.BDH($K1175,T$931,$M1175),"[DISABLED]")</f>
        <v>[DISABLED]</v>
      </c>
      <c r="V1175" s="106" t="s">
        <v>9718</v>
      </c>
      <c r="W1175" s="107" t="s">
        <v>1055</v>
      </c>
      <c r="X1175" s="108">
        <v>42276</v>
      </c>
      <c r="Y1175" s="107" t="b">
        <v>0</v>
      </c>
      <c r="Z1175" s="107" t="s">
        <v>5237</v>
      </c>
      <c r="AA1175" s="107" t="s">
        <v>5237</v>
      </c>
      <c r="AB1175" s="107" t="s">
        <v>5237</v>
      </c>
      <c r="AC1175" s="107" t="s">
        <v>5237</v>
      </c>
      <c r="AD1175" s="107" t="s">
        <v>5237</v>
      </c>
      <c r="AE1175" s="107" t="s">
        <v>5237</v>
      </c>
    </row>
    <row r="1176" spans="2:31" outlineLevel="1">
      <c r="B1176" s="24" t="s">
        <v>5234</v>
      </c>
      <c r="C1176" s="24" t="s">
        <v>2</v>
      </c>
      <c r="D1176" s="24" t="s">
        <v>62</v>
      </c>
      <c r="E1176" s="24" t="s">
        <v>43</v>
      </c>
      <c r="F1176" s="24" t="s">
        <v>210</v>
      </c>
      <c r="G1176" s="24">
        <v>0</v>
      </c>
      <c r="H1176" s="24" t="s">
        <v>2797</v>
      </c>
      <c r="I1176" s="24" t="s">
        <v>3700</v>
      </c>
      <c r="J1176" s="24" t="s">
        <v>73</v>
      </c>
      <c r="K1176" s="72" t="str">
        <f t="shared" si="40"/>
        <v>USPEB3 ICPL Curncy</v>
      </c>
      <c r="L1176" s="25" t="str">
        <f t="shared" si="41"/>
        <v>ICPL</v>
      </c>
      <c r="M1176" s="26">
        <f t="shared" ca="1" si="41"/>
        <v>42276</v>
      </c>
      <c r="N1176" s="25" t="b">
        <f t="shared" si="41"/>
        <v>0</v>
      </c>
      <c r="O1176" s="84" t="str">
        <f>IF($N1176,_xll.BDP($K1176,O$931),"[DISABLED]")</f>
        <v>[DISABLED]</v>
      </c>
      <c r="P1176" s="84" t="str">
        <f>IF($N1176,_xll.BDP($K1176,P$931),"[DISABLED]")</f>
        <v>[DISABLED]</v>
      </c>
      <c r="Q1176" s="84" t="str">
        <f>IF($N1176,_xll.BDP($K1176,Q$931),"[DISABLED]")</f>
        <v>[DISABLED]</v>
      </c>
      <c r="R1176" s="84" t="str">
        <f>IF($N1176,_xll.BDH($K1176,R$931,$M1176),"[DISABLED]")</f>
        <v>[DISABLED]</v>
      </c>
      <c r="S1176" s="84" t="str">
        <f>IF($N1176,_xll.BDH($K1176,S$931,$M1176),"[DISABLED]")</f>
        <v>[DISABLED]</v>
      </c>
      <c r="T1176" s="84" t="str">
        <f>IF($N1176,_xll.BDH($K1176,T$931,$M1176),"[DISABLED]")</f>
        <v>[DISABLED]</v>
      </c>
      <c r="V1176" s="106" t="s">
        <v>9719</v>
      </c>
      <c r="W1176" s="107" t="s">
        <v>1055</v>
      </c>
      <c r="X1176" s="108">
        <v>42276</v>
      </c>
      <c r="Y1176" s="107" t="b">
        <v>0</v>
      </c>
      <c r="Z1176" s="107" t="s">
        <v>5237</v>
      </c>
      <c r="AA1176" s="107" t="s">
        <v>5237</v>
      </c>
      <c r="AB1176" s="107" t="s">
        <v>5237</v>
      </c>
      <c r="AC1176" s="107" t="s">
        <v>5237</v>
      </c>
      <c r="AD1176" s="107" t="s">
        <v>5237</v>
      </c>
      <c r="AE1176" s="107" t="s">
        <v>5237</v>
      </c>
    </row>
    <row r="1177" spans="2:31" outlineLevel="1">
      <c r="B1177" s="24" t="s">
        <v>5234</v>
      </c>
      <c r="C1177" s="24" t="s">
        <v>2</v>
      </c>
      <c r="D1177" s="24" t="s">
        <v>62</v>
      </c>
      <c r="E1177" s="24" t="s">
        <v>43</v>
      </c>
      <c r="F1177" s="24" t="s">
        <v>54</v>
      </c>
      <c r="G1177" s="24">
        <v>0</v>
      </c>
      <c r="H1177" s="24" t="s">
        <v>2797</v>
      </c>
      <c r="I1177" s="24" t="s">
        <v>3701</v>
      </c>
      <c r="J1177" s="24" t="s">
        <v>73</v>
      </c>
      <c r="K1177" s="72" t="str">
        <f t="shared" si="40"/>
        <v>USPEC3 ICPL Curncy</v>
      </c>
      <c r="L1177" s="25" t="str">
        <f t="shared" si="41"/>
        <v>ICPL</v>
      </c>
      <c r="M1177" s="26">
        <f t="shared" ca="1" si="41"/>
        <v>42276</v>
      </c>
      <c r="N1177" s="25" t="b">
        <f t="shared" si="41"/>
        <v>0</v>
      </c>
      <c r="O1177" s="84" t="str">
        <f>IF($N1177,_xll.BDP($K1177,O$931),"[DISABLED]")</f>
        <v>[DISABLED]</v>
      </c>
      <c r="P1177" s="84" t="str">
        <f>IF($N1177,_xll.BDP($K1177,P$931),"[DISABLED]")</f>
        <v>[DISABLED]</v>
      </c>
      <c r="Q1177" s="84" t="str">
        <f>IF($N1177,_xll.BDP($K1177,Q$931),"[DISABLED]")</f>
        <v>[DISABLED]</v>
      </c>
      <c r="R1177" s="84" t="str">
        <f>IF($N1177,_xll.BDH($K1177,R$931,$M1177),"[DISABLED]")</f>
        <v>[DISABLED]</v>
      </c>
      <c r="S1177" s="84" t="str">
        <f>IF($N1177,_xll.BDH($K1177,S$931,$M1177),"[DISABLED]")</f>
        <v>[DISABLED]</v>
      </c>
      <c r="T1177" s="84" t="str">
        <f>IF($N1177,_xll.BDH($K1177,T$931,$M1177),"[DISABLED]")</f>
        <v>[DISABLED]</v>
      </c>
      <c r="V1177" s="106" t="s">
        <v>9720</v>
      </c>
      <c r="W1177" s="107" t="s">
        <v>1055</v>
      </c>
      <c r="X1177" s="108">
        <v>42276</v>
      </c>
      <c r="Y1177" s="107" t="b">
        <v>0</v>
      </c>
      <c r="Z1177" s="107" t="s">
        <v>5237</v>
      </c>
      <c r="AA1177" s="107" t="s">
        <v>5237</v>
      </c>
      <c r="AB1177" s="107" t="s">
        <v>5237</v>
      </c>
      <c r="AC1177" s="107" t="s">
        <v>5237</v>
      </c>
      <c r="AD1177" s="107" t="s">
        <v>5237</v>
      </c>
      <c r="AE1177" s="107" t="s">
        <v>5237</v>
      </c>
    </row>
    <row r="1178" spans="2:31" outlineLevel="1">
      <c r="B1178" s="24" t="s">
        <v>5234</v>
      </c>
      <c r="C1178" s="24" t="s">
        <v>2</v>
      </c>
      <c r="D1178" s="24" t="s">
        <v>62</v>
      </c>
      <c r="E1178" s="24" t="s">
        <v>43</v>
      </c>
      <c r="F1178" s="24" t="s">
        <v>58</v>
      </c>
      <c r="G1178" s="24">
        <v>0</v>
      </c>
      <c r="H1178" s="24" t="s">
        <v>2797</v>
      </c>
      <c r="I1178" s="24" t="s">
        <v>3702</v>
      </c>
      <c r="J1178" s="24" t="s">
        <v>73</v>
      </c>
      <c r="K1178" s="72" t="str">
        <f t="shared" si="40"/>
        <v>USPEF3 ICPL Curncy</v>
      </c>
      <c r="L1178" s="25" t="str">
        <f t="shared" si="41"/>
        <v>ICPL</v>
      </c>
      <c r="M1178" s="26">
        <f t="shared" ca="1" si="41"/>
        <v>42276</v>
      </c>
      <c r="N1178" s="25" t="b">
        <f t="shared" si="41"/>
        <v>0</v>
      </c>
      <c r="O1178" s="84" t="str">
        <f>IF($N1178,_xll.BDP($K1178,O$931),"[DISABLED]")</f>
        <v>[DISABLED]</v>
      </c>
      <c r="P1178" s="84" t="str">
        <f>IF($N1178,_xll.BDP($K1178,P$931),"[DISABLED]")</f>
        <v>[DISABLED]</v>
      </c>
      <c r="Q1178" s="84" t="str">
        <f>IF($N1178,_xll.BDP($K1178,Q$931),"[DISABLED]")</f>
        <v>[DISABLED]</v>
      </c>
      <c r="R1178" s="84" t="str">
        <f>IF($N1178,_xll.BDH($K1178,R$931,$M1178),"[DISABLED]")</f>
        <v>[DISABLED]</v>
      </c>
      <c r="S1178" s="84" t="str">
        <f>IF($N1178,_xll.BDH($K1178,S$931,$M1178),"[DISABLED]")</f>
        <v>[DISABLED]</v>
      </c>
      <c r="T1178" s="84" t="str">
        <f>IF($N1178,_xll.BDH($K1178,T$931,$M1178),"[DISABLED]")</f>
        <v>[DISABLED]</v>
      </c>
      <c r="V1178" s="106" t="s">
        <v>9721</v>
      </c>
      <c r="W1178" s="107" t="s">
        <v>1055</v>
      </c>
      <c r="X1178" s="108">
        <v>42276</v>
      </c>
      <c r="Y1178" s="107" t="b">
        <v>0</v>
      </c>
      <c r="Z1178" s="107" t="s">
        <v>5237</v>
      </c>
      <c r="AA1178" s="107" t="s">
        <v>5237</v>
      </c>
      <c r="AB1178" s="107" t="s">
        <v>5237</v>
      </c>
      <c r="AC1178" s="107" t="s">
        <v>5237</v>
      </c>
      <c r="AD1178" s="107" t="s">
        <v>5237</v>
      </c>
      <c r="AE1178" s="107" t="s">
        <v>5237</v>
      </c>
    </row>
    <row r="1179" spans="2:31" outlineLevel="1">
      <c r="B1179" s="24" t="s">
        <v>5234</v>
      </c>
      <c r="C1179" s="24" t="s">
        <v>2</v>
      </c>
      <c r="D1179" s="24" t="s">
        <v>62</v>
      </c>
      <c r="E1179" s="24" t="s">
        <v>43</v>
      </c>
      <c r="F1179" s="24" t="s">
        <v>71</v>
      </c>
      <c r="G1179" s="24">
        <v>0</v>
      </c>
      <c r="H1179" s="24" t="s">
        <v>2797</v>
      </c>
      <c r="I1179" s="24" t="s">
        <v>3703</v>
      </c>
      <c r="J1179" s="24" t="s">
        <v>73</v>
      </c>
      <c r="K1179" s="72" t="str">
        <f t="shared" si="40"/>
        <v>USPEI3 ICPL Curncy</v>
      </c>
      <c r="L1179" s="25" t="str">
        <f t="shared" si="41"/>
        <v>ICPL</v>
      </c>
      <c r="M1179" s="26">
        <f t="shared" ca="1" si="41"/>
        <v>42276</v>
      </c>
      <c r="N1179" s="25" t="b">
        <f t="shared" si="41"/>
        <v>0</v>
      </c>
      <c r="O1179" s="84" t="str">
        <f>IF($N1179,_xll.BDP($K1179,O$931),"[DISABLED]")</f>
        <v>[DISABLED]</v>
      </c>
      <c r="P1179" s="84" t="str">
        <f>IF($N1179,_xll.BDP($K1179,P$931),"[DISABLED]")</f>
        <v>[DISABLED]</v>
      </c>
      <c r="Q1179" s="84" t="str">
        <f>IF($N1179,_xll.BDP($K1179,Q$931),"[DISABLED]")</f>
        <v>[DISABLED]</v>
      </c>
      <c r="R1179" s="84" t="str">
        <f>IF($N1179,_xll.BDH($K1179,R$931,$M1179),"[DISABLED]")</f>
        <v>[DISABLED]</v>
      </c>
      <c r="S1179" s="84" t="str">
        <f>IF($N1179,_xll.BDH($K1179,S$931,$M1179),"[DISABLED]")</f>
        <v>[DISABLED]</v>
      </c>
      <c r="T1179" s="84" t="str">
        <f>IF($N1179,_xll.BDH($K1179,T$931,$M1179),"[DISABLED]")</f>
        <v>[DISABLED]</v>
      </c>
      <c r="V1179" s="106" t="s">
        <v>9722</v>
      </c>
      <c r="W1179" s="107" t="s">
        <v>1055</v>
      </c>
      <c r="X1179" s="108">
        <v>42276</v>
      </c>
      <c r="Y1179" s="107" t="b">
        <v>0</v>
      </c>
      <c r="Z1179" s="107" t="s">
        <v>5237</v>
      </c>
      <c r="AA1179" s="107" t="s">
        <v>5237</v>
      </c>
      <c r="AB1179" s="107" t="s">
        <v>5237</v>
      </c>
      <c r="AC1179" s="107" t="s">
        <v>5237</v>
      </c>
      <c r="AD1179" s="107" t="s">
        <v>5237</v>
      </c>
      <c r="AE1179" s="107" t="s">
        <v>5237</v>
      </c>
    </row>
    <row r="1180" spans="2:31" outlineLevel="1">
      <c r="B1180" s="24" t="s">
        <v>5234</v>
      </c>
      <c r="C1180" s="24" t="s">
        <v>2</v>
      </c>
      <c r="D1180" s="24" t="s">
        <v>62</v>
      </c>
      <c r="E1180" s="24" t="s">
        <v>43</v>
      </c>
      <c r="F1180" s="24" t="s">
        <v>41</v>
      </c>
      <c r="G1180" s="24">
        <v>0</v>
      </c>
      <c r="H1180" s="24" t="s">
        <v>2797</v>
      </c>
      <c r="I1180" s="24" t="s">
        <v>3704</v>
      </c>
      <c r="J1180" s="24" t="s">
        <v>73</v>
      </c>
      <c r="K1180" s="72" t="str">
        <f t="shared" si="40"/>
        <v>USPE13 ICPL Curncy</v>
      </c>
      <c r="L1180" s="25" t="str">
        <f t="shared" si="41"/>
        <v>ICPL</v>
      </c>
      <c r="M1180" s="26">
        <f t="shared" ca="1" si="41"/>
        <v>42276</v>
      </c>
      <c r="N1180" s="25" t="b">
        <f t="shared" si="41"/>
        <v>0</v>
      </c>
      <c r="O1180" s="84" t="str">
        <f>IF($N1180,_xll.BDP($K1180,O$931),"[DISABLED]")</f>
        <v>[DISABLED]</v>
      </c>
      <c r="P1180" s="84" t="str">
        <f>IF($N1180,_xll.BDP($K1180,P$931),"[DISABLED]")</f>
        <v>[DISABLED]</v>
      </c>
      <c r="Q1180" s="84" t="str">
        <f>IF($N1180,_xll.BDP($K1180,Q$931),"[DISABLED]")</f>
        <v>[DISABLED]</v>
      </c>
      <c r="R1180" s="84" t="str">
        <f>IF($N1180,_xll.BDH($K1180,R$931,$M1180),"[DISABLED]")</f>
        <v>[DISABLED]</v>
      </c>
      <c r="S1180" s="84" t="str">
        <f>IF($N1180,_xll.BDH($K1180,S$931,$M1180),"[DISABLED]")</f>
        <v>[DISABLED]</v>
      </c>
      <c r="T1180" s="84" t="str">
        <f>IF($N1180,_xll.BDH($K1180,T$931,$M1180),"[DISABLED]")</f>
        <v>[DISABLED]</v>
      </c>
      <c r="V1180" s="106" t="s">
        <v>9723</v>
      </c>
      <c r="W1180" s="107" t="s">
        <v>1055</v>
      </c>
      <c r="X1180" s="108">
        <v>42276</v>
      </c>
      <c r="Y1180" s="107" t="b">
        <v>0</v>
      </c>
      <c r="Z1180" s="107" t="s">
        <v>5237</v>
      </c>
      <c r="AA1180" s="107" t="s">
        <v>5237</v>
      </c>
      <c r="AB1180" s="107" t="s">
        <v>5237</v>
      </c>
      <c r="AC1180" s="107" t="s">
        <v>5237</v>
      </c>
      <c r="AD1180" s="107" t="s">
        <v>5237</v>
      </c>
      <c r="AE1180" s="107" t="s">
        <v>5237</v>
      </c>
    </row>
    <row r="1181" spans="2:31" outlineLevel="1">
      <c r="B1181" s="24" t="s">
        <v>5234</v>
      </c>
      <c r="C1181" s="24" t="s">
        <v>2</v>
      </c>
      <c r="D1181" s="24" t="s">
        <v>62</v>
      </c>
      <c r="E1181" s="24" t="s">
        <v>43</v>
      </c>
      <c r="F1181" s="24" t="s">
        <v>146</v>
      </c>
      <c r="G1181" s="24">
        <v>0</v>
      </c>
      <c r="H1181" s="24" t="s">
        <v>2797</v>
      </c>
      <c r="I1181" s="24" t="s">
        <v>3705</v>
      </c>
      <c r="J1181" s="24" t="s">
        <v>73</v>
      </c>
      <c r="K1181" s="72" t="str">
        <f t="shared" si="40"/>
        <v>USPE1F3 ICPL Curncy</v>
      </c>
      <c r="L1181" s="25" t="str">
        <f t="shared" si="41"/>
        <v>ICPL</v>
      </c>
      <c r="M1181" s="26">
        <f t="shared" ca="1" si="41"/>
        <v>42276</v>
      </c>
      <c r="N1181" s="25" t="b">
        <f t="shared" si="41"/>
        <v>0</v>
      </c>
      <c r="O1181" s="84" t="str">
        <f>IF($N1181,_xll.BDP($K1181,O$931),"[DISABLED]")</f>
        <v>[DISABLED]</v>
      </c>
      <c r="P1181" s="84" t="str">
        <f>IF($N1181,_xll.BDP($K1181,P$931),"[DISABLED]")</f>
        <v>[DISABLED]</v>
      </c>
      <c r="Q1181" s="84" t="str">
        <f>IF($N1181,_xll.BDP($K1181,Q$931),"[DISABLED]")</f>
        <v>[DISABLED]</v>
      </c>
      <c r="R1181" s="84" t="str">
        <f>IF($N1181,_xll.BDH($K1181,R$931,$M1181),"[DISABLED]")</f>
        <v>[DISABLED]</v>
      </c>
      <c r="S1181" s="84" t="str">
        <f>IF($N1181,_xll.BDH($K1181,S$931,$M1181),"[DISABLED]")</f>
        <v>[DISABLED]</v>
      </c>
      <c r="T1181" s="84" t="str">
        <f>IF($N1181,_xll.BDH($K1181,T$931,$M1181),"[DISABLED]")</f>
        <v>[DISABLED]</v>
      </c>
      <c r="V1181" s="106" t="s">
        <v>9724</v>
      </c>
      <c r="W1181" s="107" t="s">
        <v>1055</v>
      </c>
      <c r="X1181" s="108">
        <v>42276</v>
      </c>
      <c r="Y1181" s="107" t="b">
        <v>0</v>
      </c>
      <c r="Z1181" s="107" t="s">
        <v>5237</v>
      </c>
      <c r="AA1181" s="107" t="s">
        <v>5237</v>
      </c>
      <c r="AB1181" s="107" t="s">
        <v>5237</v>
      </c>
      <c r="AC1181" s="107" t="s">
        <v>5237</v>
      </c>
      <c r="AD1181" s="107" t="s">
        <v>5237</v>
      </c>
      <c r="AE1181" s="107" t="s">
        <v>5237</v>
      </c>
    </row>
    <row r="1182" spans="2:31" outlineLevel="1">
      <c r="B1182" s="24" t="s">
        <v>5234</v>
      </c>
      <c r="C1182" s="24" t="s">
        <v>2</v>
      </c>
      <c r="D1182" s="24" t="s">
        <v>62</v>
      </c>
      <c r="E1182" s="24" t="s">
        <v>43</v>
      </c>
      <c r="F1182" s="24" t="s">
        <v>42</v>
      </c>
      <c r="G1182" s="24">
        <v>0</v>
      </c>
      <c r="H1182" s="24" t="s">
        <v>2797</v>
      </c>
      <c r="I1182" s="24" t="s">
        <v>3706</v>
      </c>
      <c r="J1182" s="24" t="s">
        <v>73</v>
      </c>
      <c r="K1182" s="72" t="str">
        <f t="shared" si="40"/>
        <v>USPE23 ICPL Curncy</v>
      </c>
      <c r="L1182" s="25" t="str">
        <f t="shared" si="41"/>
        <v>ICPL</v>
      </c>
      <c r="M1182" s="26">
        <f t="shared" ca="1" si="41"/>
        <v>42276</v>
      </c>
      <c r="N1182" s="25" t="b">
        <f t="shared" si="41"/>
        <v>0</v>
      </c>
      <c r="O1182" s="84" t="str">
        <f>IF($N1182,_xll.BDP($K1182,O$931),"[DISABLED]")</f>
        <v>[DISABLED]</v>
      </c>
      <c r="P1182" s="84" t="str">
        <f>IF($N1182,_xll.BDP($K1182,P$931),"[DISABLED]")</f>
        <v>[DISABLED]</v>
      </c>
      <c r="Q1182" s="84" t="str">
        <f>IF($N1182,_xll.BDP($K1182,Q$931),"[DISABLED]")</f>
        <v>[DISABLED]</v>
      </c>
      <c r="R1182" s="84" t="str">
        <f>IF($N1182,_xll.BDH($K1182,R$931,$M1182),"[DISABLED]")</f>
        <v>[DISABLED]</v>
      </c>
      <c r="S1182" s="84" t="str">
        <f>IF($N1182,_xll.BDH($K1182,S$931,$M1182),"[DISABLED]")</f>
        <v>[DISABLED]</v>
      </c>
      <c r="T1182" s="84" t="str">
        <f>IF($N1182,_xll.BDH($K1182,T$931,$M1182),"[DISABLED]")</f>
        <v>[DISABLED]</v>
      </c>
      <c r="V1182" s="106" t="s">
        <v>9725</v>
      </c>
      <c r="W1182" s="107" t="s">
        <v>1055</v>
      </c>
      <c r="X1182" s="108">
        <v>42276</v>
      </c>
      <c r="Y1182" s="107" t="b">
        <v>0</v>
      </c>
      <c r="Z1182" s="107" t="s">
        <v>5237</v>
      </c>
      <c r="AA1182" s="107" t="s">
        <v>5237</v>
      </c>
      <c r="AB1182" s="107" t="s">
        <v>5237</v>
      </c>
      <c r="AC1182" s="107" t="s">
        <v>5237</v>
      </c>
      <c r="AD1182" s="107" t="s">
        <v>5237</v>
      </c>
      <c r="AE1182" s="107" t="s">
        <v>5237</v>
      </c>
    </row>
    <row r="1183" spans="2:31" outlineLevel="1">
      <c r="B1183" s="24" t="s">
        <v>5234</v>
      </c>
      <c r="C1183" s="24" t="s">
        <v>2</v>
      </c>
      <c r="D1183" s="24" t="s">
        <v>62</v>
      </c>
      <c r="E1183" s="24" t="s">
        <v>43</v>
      </c>
      <c r="F1183" s="24" t="s">
        <v>43</v>
      </c>
      <c r="G1183" s="24">
        <v>0</v>
      </c>
      <c r="H1183" s="24" t="s">
        <v>2797</v>
      </c>
      <c r="I1183" s="24" t="s">
        <v>3707</v>
      </c>
      <c r="J1183" s="24" t="s">
        <v>73</v>
      </c>
      <c r="K1183" s="72" t="str">
        <f t="shared" si="40"/>
        <v>USPE33 ICPL Curncy</v>
      </c>
      <c r="L1183" s="25" t="str">
        <f t="shared" si="41"/>
        <v>ICPL</v>
      </c>
      <c r="M1183" s="26">
        <f t="shared" ca="1" si="41"/>
        <v>42276</v>
      </c>
      <c r="N1183" s="25" t="b">
        <f t="shared" si="41"/>
        <v>0</v>
      </c>
      <c r="O1183" s="84" t="str">
        <f>IF($N1183,_xll.BDP($K1183,O$931),"[DISABLED]")</f>
        <v>[DISABLED]</v>
      </c>
      <c r="P1183" s="84" t="str">
        <f>IF($N1183,_xll.BDP($K1183,P$931),"[DISABLED]")</f>
        <v>[DISABLED]</v>
      </c>
      <c r="Q1183" s="84" t="str">
        <f>IF($N1183,_xll.BDP($K1183,Q$931),"[DISABLED]")</f>
        <v>[DISABLED]</v>
      </c>
      <c r="R1183" s="84" t="str">
        <f>IF($N1183,_xll.BDH($K1183,R$931,$M1183),"[DISABLED]")</f>
        <v>[DISABLED]</v>
      </c>
      <c r="S1183" s="84" t="str">
        <f>IF($N1183,_xll.BDH($K1183,S$931,$M1183),"[DISABLED]")</f>
        <v>[DISABLED]</v>
      </c>
      <c r="T1183" s="84" t="str">
        <f>IF($N1183,_xll.BDH($K1183,T$931,$M1183),"[DISABLED]")</f>
        <v>[DISABLED]</v>
      </c>
      <c r="V1183" s="106" t="s">
        <v>9726</v>
      </c>
      <c r="W1183" s="107" t="s">
        <v>1055</v>
      </c>
      <c r="X1183" s="108">
        <v>42276</v>
      </c>
      <c r="Y1183" s="107" t="b">
        <v>0</v>
      </c>
      <c r="Z1183" s="107" t="s">
        <v>5237</v>
      </c>
      <c r="AA1183" s="107" t="s">
        <v>5237</v>
      </c>
      <c r="AB1183" s="107" t="s">
        <v>5237</v>
      </c>
      <c r="AC1183" s="107" t="s">
        <v>5237</v>
      </c>
      <c r="AD1183" s="107" t="s">
        <v>5237</v>
      </c>
      <c r="AE1183" s="107" t="s">
        <v>5237</v>
      </c>
    </row>
    <row r="1184" spans="2:31" outlineLevel="1">
      <c r="B1184" s="24" t="s">
        <v>5234</v>
      </c>
      <c r="C1184" s="24" t="s">
        <v>2</v>
      </c>
      <c r="D1184" s="24" t="s">
        <v>62</v>
      </c>
      <c r="E1184" s="24" t="s">
        <v>43</v>
      </c>
      <c r="F1184" s="24" t="s">
        <v>152</v>
      </c>
      <c r="G1184" s="24">
        <v>0</v>
      </c>
      <c r="H1184" s="24" t="s">
        <v>2797</v>
      </c>
      <c r="I1184" s="24" t="s">
        <v>3708</v>
      </c>
      <c r="J1184" s="24" t="s">
        <v>73</v>
      </c>
      <c r="K1184" s="72" t="str">
        <f t="shared" si="40"/>
        <v>USPE43 ICPL Curncy</v>
      </c>
      <c r="L1184" s="25" t="str">
        <f t="shared" si="41"/>
        <v>ICPL</v>
      </c>
      <c r="M1184" s="26">
        <f t="shared" ca="1" si="41"/>
        <v>42276</v>
      </c>
      <c r="N1184" s="25" t="b">
        <f t="shared" si="41"/>
        <v>0</v>
      </c>
      <c r="O1184" s="84" t="str">
        <f>IF($N1184,_xll.BDP($K1184,O$931),"[DISABLED]")</f>
        <v>[DISABLED]</v>
      </c>
      <c r="P1184" s="84" t="str">
        <f>IF($N1184,_xll.BDP($K1184,P$931),"[DISABLED]")</f>
        <v>[DISABLED]</v>
      </c>
      <c r="Q1184" s="84" t="str">
        <f>IF($N1184,_xll.BDP($K1184,Q$931),"[DISABLED]")</f>
        <v>[DISABLED]</v>
      </c>
      <c r="R1184" s="84" t="str">
        <f>IF($N1184,_xll.BDH($K1184,R$931,$M1184),"[DISABLED]")</f>
        <v>[DISABLED]</v>
      </c>
      <c r="S1184" s="84" t="str">
        <f>IF($N1184,_xll.BDH($K1184,S$931,$M1184),"[DISABLED]")</f>
        <v>[DISABLED]</v>
      </c>
      <c r="T1184" s="84" t="str">
        <f>IF($N1184,_xll.BDH($K1184,T$931,$M1184),"[DISABLED]")</f>
        <v>[DISABLED]</v>
      </c>
      <c r="V1184" s="106" t="s">
        <v>9727</v>
      </c>
      <c r="W1184" s="107" t="s">
        <v>1055</v>
      </c>
      <c r="X1184" s="108">
        <v>42276</v>
      </c>
      <c r="Y1184" s="107" t="b">
        <v>0</v>
      </c>
      <c r="Z1184" s="107" t="s">
        <v>5237</v>
      </c>
      <c r="AA1184" s="107" t="s">
        <v>5237</v>
      </c>
      <c r="AB1184" s="107" t="s">
        <v>5237</v>
      </c>
      <c r="AC1184" s="107" t="s">
        <v>5237</v>
      </c>
      <c r="AD1184" s="107" t="s">
        <v>5237</v>
      </c>
      <c r="AE1184" s="107" t="s">
        <v>5237</v>
      </c>
    </row>
    <row r="1185" spans="2:31" outlineLevel="1">
      <c r="B1185" s="24" t="s">
        <v>5234</v>
      </c>
      <c r="C1185" s="24" t="s">
        <v>2</v>
      </c>
      <c r="D1185" s="24" t="s">
        <v>62</v>
      </c>
      <c r="E1185" s="24" t="s">
        <v>43</v>
      </c>
      <c r="F1185" s="24" t="s">
        <v>44</v>
      </c>
      <c r="G1185" s="24">
        <v>0</v>
      </c>
      <c r="H1185" s="24" t="s">
        <v>2797</v>
      </c>
      <c r="I1185" s="24" t="s">
        <v>3709</v>
      </c>
      <c r="J1185" s="24" t="s">
        <v>73</v>
      </c>
      <c r="K1185" s="72" t="str">
        <f t="shared" si="40"/>
        <v>USPE53 ICPL Curncy</v>
      </c>
      <c r="L1185" s="25" t="str">
        <f t="shared" si="41"/>
        <v>ICPL</v>
      </c>
      <c r="M1185" s="26">
        <f t="shared" ca="1" si="41"/>
        <v>42276</v>
      </c>
      <c r="N1185" s="25" t="b">
        <f t="shared" si="41"/>
        <v>0</v>
      </c>
      <c r="O1185" s="84" t="str">
        <f>IF($N1185,_xll.BDP($K1185,O$931),"[DISABLED]")</f>
        <v>[DISABLED]</v>
      </c>
      <c r="P1185" s="84" t="str">
        <f>IF($N1185,_xll.BDP($K1185,P$931),"[DISABLED]")</f>
        <v>[DISABLED]</v>
      </c>
      <c r="Q1185" s="84" t="str">
        <f>IF($N1185,_xll.BDP($K1185,Q$931),"[DISABLED]")</f>
        <v>[DISABLED]</v>
      </c>
      <c r="R1185" s="84" t="str">
        <f>IF($N1185,_xll.BDH($K1185,R$931,$M1185),"[DISABLED]")</f>
        <v>[DISABLED]</v>
      </c>
      <c r="S1185" s="84" t="str">
        <f>IF($N1185,_xll.BDH($K1185,S$931,$M1185),"[DISABLED]")</f>
        <v>[DISABLED]</v>
      </c>
      <c r="T1185" s="84" t="str">
        <f>IF($N1185,_xll.BDH($K1185,T$931,$M1185),"[DISABLED]")</f>
        <v>[DISABLED]</v>
      </c>
      <c r="V1185" s="106" t="s">
        <v>9728</v>
      </c>
      <c r="W1185" s="107" t="s">
        <v>1055</v>
      </c>
      <c r="X1185" s="108">
        <v>42276</v>
      </c>
      <c r="Y1185" s="107" t="b">
        <v>0</v>
      </c>
      <c r="Z1185" s="107" t="s">
        <v>5237</v>
      </c>
      <c r="AA1185" s="107" t="s">
        <v>5237</v>
      </c>
      <c r="AB1185" s="107" t="s">
        <v>5237</v>
      </c>
      <c r="AC1185" s="107" t="s">
        <v>5237</v>
      </c>
      <c r="AD1185" s="107" t="s">
        <v>5237</v>
      </c>
      <c r="AE1185" s="107" t="s">
        <v>5237</v>
      </c>
    </row>
    <row r="1186" spans="2:31" outlineLevel="1">
      <c r="B1186" s="24" t="s">
        <v>5234</v>
      </c>
      <c r="C1186" s="24" t="s">
        <v>2</v>
      </c>
      <c r="D1186" s="24" t="s">
        <v>62</v>
      </c>
      <c r="E1186" s="24" t="s">
        <v>43</v>
      </c>
      <c r="F1186" s="24" t="s">
        <v>155</v>
      </c>
      <c r="G1186" s="24">
        <v>0</v>
      </c>
      <c r="H1186" s="24" t="s">
        <v>2797</v>
      </c>
      <c r="I1186" s="24" t="s">
        <v>3710</v>
      </c>
      <c r="J1186" s="24" t="s">
        <v>73</v>
      </c>
      <c r="K1186" s="72" t="str">
        <f t="shared" si="40"/>
        <v>USPE63 ICPL Curncy</v>
      </c>
      <c r="L1186" s="25" t="str">
        <f t="shared" si="41"/>
        <v>ICPL</v>
      </c>
      <c r="M1186" s="26">
        <f t="shared" ca="1" si="41"/>
        <v>42276</v>
      </c>
      <c r="N1186" s="25" t="b">
        <f t="shared" si="41"/>
        <v>0</v>
      </c>
      <c r="O1186" s="84" t="str">
        <f>IF($N1186,_xll.BDP($K1186,O$931),"[DISABLED]")</f>
        <v>[DISABLED]</v>
      </c>
      <c r="P1186" s="84" t="str">
        <f>IF($N1186,_xll.BDP($K1186,P$931),"[DISABLED]")</f>
        <v>[DISABLED]</v>
      </c>
      <c r="Q1186" s="84" t="str">
        <f>IF($N1186,_xll.BDP($K1186,Q$931),"[DISABLED]")</f>
        <v>[DISABLED]</v>
      </c>
      <c r="R1186" s="84" t="str">
        <f>IF($N1186,_xll.BDH($K1186,R$931,$M1186),"[DISABLED]")</f>
        <v>[DISABLED]</v>
      </c>
      <c r="S1186" s="84" t="str">
        <f>IF($N1186,_xll.BDH($K1186,S$931,$M1186),"[DISABLED]")</f>
        <v>[DISABLED]</v>
      </c>
      <c r="T1186" s="84" t="str">
        <f>IF($N1186,_xll.BDH($K1186,T$931,$M1186),"[DISABLED]")</f>
        <v>[DISABLED]</v>
      </c>
      <c r="V1186" s="106" t="s">
        <v>9729</v>
      </c>
      <c r="W1186" s="107" t="s">
        <v>1055</v>
      </c>
      <c r="X1186" s="108">
        <v>42276</v>
      </c>
      <c r="Y1186" s="107" t="b">
        <v>0</v>
      </c>
      <c r="Z1186" s="107" t="s">
        <v>5237</v>
      </c>
      <c r="AA1186" s="107" t="s">
        <v>5237</v>
      </c>
      <c r="AB1186" s="107" t="s">
        <v>5237</v>
      </c>
      <c r="AC1186" s="107" t="s">
        <v>5237</v>
      </c>
      <c r="AD1186" s="107" t="s">
        <v>5237</v>
      </c>
      <c r="AE1186" s="107" t="s">
        <v>5237</v>
      </c>
    </row>
    <row r="1187" spans="2:31" outlineLevel="1">
      <c r="B1187" s="24" t="s">
        <v>5234</v>
      </c>
      <c r="C1187" s="24" t="s">
        <v>2</v>
      </c>
      <c r="D1187" s="24" t="s">
        <v>62</v>
      </c>
      <c r="E1187" s="24" t="s">
        <v>43</v>
      </c>
      <c r="F1187" s="24" t="s">
        <v>45</v>
      </c>
      <c r="G1187" s="24">
        <v>0</v>
      </c>
      <c r="H1187" s="24" t="s">
        <v>2797</v>
      </c>
      <c r="I1187" s="24" t="s">
        <v>3711</v>
      </c>
      <c r="J1187" s="24" t="s">
        <v>73</v>
      </c>
      <c r="K1187" s="72" t="str">
        <f t="shared" si="40"/>
        <v>USPE73 ICPL Curncy</v>
      </c>
      <c r="L1187" s="25" t="str">
        <f t="shared" si="41"/>
        <v>ICPL</v>
      </c>
      <c r="M1187" s="26">
        <f t="shared" ca="1" si="41"/>
        <v>42276</v>
      </c>
      <c r="N1187" s="25" t="b">
        <f t="shared" si="41"/>
        <v>0</v>
      </c>
      <c r="O1187" s="84" t="str">
        <f>IF($N1187,_xll.BDP($K1187,O$931),"[DISABLED]")</f>
        <v>[DISABLED]</v>
      </c>
      <c r="P1187" s="84" t="str">
        <f>IF($N1187,_xll.BDP($K1187,P$931),"[DISABLED]")</f>
        <v>[DISABLED]</v>
      </c>
      <c r="Q1187" s="84" t="str">
        <f>IF($N1187,_xll.BDP($K1187,Q$931),"[DISABLED]")</f>
        <v>[DISABLED]</v>
      </c>
      <c r="R1187" s="84" t="str">
        <f>IF($N1187,_xll.BDH($K1187,R$931,$M1187),"[DISABLED]")</f>
        <v>[DISABLED]</v>
      </c>
      <c r="S1187" s="84" t="str">
        <f>IF($N1187,_xll.BDH($K1187,S$931,$M1187),"[DISABLED]")</f>
        <v>[DISABLED]</v>
      </c>
      <c r="T1187" s="84" t="str">
        <f>IF($N1187,_xll.BDH($K1187,T$931,$M1187),"[DISABLED]")</f>
        <v>[DISABLED]</v>
      </c>
      <c r="V1187" s="106" t="s">
        <v>9730</v>
      </c>
      <c r="W1187" s="107" t="s">
        <v>1055</v>
      </c>
      <c r="X1187" s="108">
        <v>42276</v>
      </c>
      <c r="Y1187" s="107" t="b">
        <v>0</v>
      </c>
      <c r="Z1187" s="107" t="s">
        <v>5237</v>
      </c>
      <c r="AA1187" s="107" t="s">
        <v>5237</v>
      </c>
      <c r="AB1187" s="107" t="s">
        <v>5237</v>
      </c>
      <c r="AC1187" s="107" t="s">
        <v>5237</v>
      </c>
      <c r="AD1187" s="107" t="s">
        <v>5237</v>
      </c>
      <c r="AE1187" s="107" t="s">
        <v>5237</v>
      </c>
    </row>
    <row r="1188" spans="2:31" outlineLevel="1">
      <c r="B1188" s="24" t="s">
        <v>5234</v>
      </c>
      <c r="C1188" s="24" t="s">
        <v>2</v>
      </c>
      <c r="D1188" s="24" t="s">
        <v>62</v>
      </c>
      <c r="E1188" s="24" t="s">
        <v>43</v>
      </c>
      <c r="F1188" s="24" t="s">
        <v>46</v>
      </c>
      <c r="G1188" s="24">
        <v>0</v>
      </c>
      <c r="H1188" s="24" t="s">
        <v>2797</v>
      </c>
      <c r="I1188" s="24" t="s">
        <v>3712</v>
      </c>
      <c r="J1188" s="24" t="s">
        <v>73</v>
      </c>
      <c r="K1188" s="72" t="str">
        <f t="shared" si="40"/>
        <v>USPE103 ICPL Curncy</v>
      </c>
      <c r="L1188" s="25" t="str">
        <f t="shared" si="41"/>
        <v>ICPL</v>
      </c>
      <c r="M1188" s="26">
        <f t="shared" ca="1" si="41"/>
        <v>42276</v>
      </c>
      <c r="N1188" s="25" t="b">
        <f t="shared" si="41"/>
        <v>0</v>
      </c>
      <c r="O1188" s="84" t="str">
        <f>IF($N1188,_xll.BDP($K1188,O$931),"[DISABLED]")</f>
        <v>[DISABLED]</v>
      </c>
      <c r="P1188" s="84" t="str">
        <f>IF($N1188,_xll.BDP($K1188,P$931),"[DISABLED]")</f>
        <v>[DISABLED]</v>
      </c>
      <c r="Q1188" s="84" t="str">
        <f>IF($N1188,_xll.BDP($K1188,Q$931),"[DISABLED]")</f>
        <v>[DISABLED]</v>
      </c>
      <c r="R1188" s="84" t="str">
        <f>IF($N1188,_xll.BDH($K1188,R$931,$M1188),"[DISABLED]")</f>
        <v>[DISABLED]</v>
      </c>
      <c r="S1188" s="84" t="str">
        <f>IF($N1188,_xll.BDH($K1188,S$931,$M1188),"[DISABLED]")</f>
        <v>[DISABLED]</v>
      </c>
      <c r="T1188" s="84" t="str">
        <f>IF($N1188,_xll.BDH($K1188,T$931,$M1188),"[DISABLED]")</f>
        <v>[DISABLED]</v>
      </c>
      <c r="V1188" s="106" t="s">
        <v>9731</v>
      </c>
      <c r="W1188" s="107" t="s">
        <v>1055</v>
      </c>
      <c r="X1188" s="108">
        <v>42276</v>
      </c>
      <c r="Y1188" s="107" t="b">
        <v>0</v>
      </c>
      <c r="Z1188" s="107" t="s">
        <v>5237</v>
      </c>
      <c r="AA1188" s="107" t="s">
        <v>5237</v>
      </c>
      <c r="AB1188" s="107" t="s">
        <v>5237</v>
      </c>
      <c r="AC1188" s="107" t="s">
        <v>5237</v>
      </c>
      <c r="AD1188" s="107" t="s">
        <v>5237</v>
      </c>
      <c r="AE1188" s="107" t="s">
        <v>5237</v>
      </c>
    </row>
    <row r="1189" spans="2:31" outlineLevel="1">
      <c r="B1189" s="24" t="s">
        <v>5234</v>
      </c>
      <c r="C1189" s="24" t="s">
        <v>2</v>
      </c>
      <c r="D1189" s="24" t="s">
        <v>62</v>
      </c>
      <c r="E1189" s="24" t="s">
        <v>43</v>
      </c>
      <c r="F1189" s="24" t="s">
        <v>47</v>
      </c>
      <c r="G1189" s="24">
        <v>0</v>
      </c>
      <c r="H1189" s="24" t="s">
        <v>2797</v>
      </c>
      <c r="I1189" s="24" t="s">
        <v>3713</v>
      </c>
      <c r="J1189" s="24" t="s">
        <v>73</v>
      </c>
      <c r="K1189" s="72" t="str">
        <f t="shared" ref="K1189:K1252" si="42">I1189&amp;" "&amp;L1189&amp;" "&amp;J1189</f>
        <v>USPE153 ICPL Curncy</v>
      </c>
      <c r="L1189" s="25" t="str">
        <f t="shared" ref="L1189:N1252" si="43">L$931</f>
        <v>ICPL</v>
      </c>
      <c r="M1189" s="26">
        <f t="shared" ca="1" si="43"/>
        <v>42276</v>
      </c>
      <c r="N1189" s="25" t="b">
        <f t="shared" si="43"/>
        <v>0</v>
      </c>
      <c r="O1189" s="84" t="str">
        <f>IF($N1189,_xll.BDP($K1189,O$931),"[DISABLED]")</f>
        <v>[DISABLED]</v>
      </c>
      <c r="P1189" s="84" t="str">
        <f>IF($N1189,_xll.BDP($K1189,P$931),"[DISABLED]")</f>
        <v>[DISABLED]</v>
      </c>
      <c r="Q1189" s="84" t="str">
        <f>IF($N1189,_xll.BDP($K1189,Q$931),"[DISABLED]")</f>
        <v>[DISABLED]</v>
      </c>
      <c r="R1189" s="84" t="str">
        <f>IF($N1189,_xll.BDH($K1189,R$931,$M1189),"[DISABLED]")</f>
        <v>[DISABLED]</v>
      </c>
      <c r="S1189" s="84" t="str">
        <f>IF($N1189,_xll.BDH($K1189,S$931,$M1189),"[DISABLED]")</f>
        <v>[DISABLED]</v>
      </c>
      <c r="T1189" s="84" t="str">
        <f>IF($N1189,_xll.BDH($K1189,T$931,$M1189),"[DISABLED]")</f>
        <v>[DISABLED]</v>
      </c>
      <c r="V1189" s="106" t="s">
        <v>9732</v>
      </c>
      <c r="W1189" s="107" t="s">
        <v>1055</v>
      </c>
      <c r="X1189" s="108">
        <v>42276</v>
      </c>
      <c r="Y1189" s="107" t="b">
        <v>0</v>
      </c>
      <c r="Z1189" s="107" t="s">
        <v>5237</v>
      </c>
      <c r="AA1189" s="107" t="s">
        <v>5237</v>
      </c>
      <c r="AB1189" s="107" t="s">
        <v>5237</v>
      </c>
      <c r="AC1189" s="107" t="s">
        <v>5237</v>
      </c>
      <c r="AD1189" s="107" t="s">
        <v>5237</v>
      </c>
      <c r="AE1189" s="107" t="s">
        <v>5237</v>
      </c>
    </row>
    <row r="1190" spans="2:31" outlineLevel="1">
      <c r="B1190" s="24" t="s">
        <v>5234</v>
      </c>
      <c r="C1190" s="24" t="s">
        <v>2</v>
      </c>
      <c r="D1190" s="24" t="s">
        <v>62</v>
      </c>
      <c r="E1190" s="24" t="s">
        <v>43</v>
      </c>
      <c r="F1190" s="24" t="s">
        <v>48</v>
      </c>
      <c r="G1190" s="24">
        <v>0</v>
      </c>
      <c r="H1190" s="24" t="s">
        <v>2797</v>
      </c>
      <c r="I1190" s="24" t="s">
        <v>3714</v>
      </c>
      <c r="J1190" s="24" t="s">
        <v>73</v>
      </c>
      <c r="K1190" s="72" t="str">
        <f t="shared" si="42"/>
        <v>USPE203 ICPL Curncy</v>
      </c>
      <c r="L1190" s="25" t="str">
        <f t="shared" si="43"/>
        <v>ICPL</v>
      </c>
      <c r="M1190" s="26">
        <f t="shared" ca="1" si="43"/>
        <v>42276</v>
      </c>
      <c r="N1190" s="25" t="b">
        <f t="shared" si="43"/>
        <v>0</v>
      </c>
      <c r="O1190" s="84" t="str">
        <f>IF($N1190,_xll.BDP($K1190,O$931),"[DISABLED]")</f>
        <v>[DISABLED]</v>
      </c>
      <c r="P1190" s="84" t="str">
        <f>IF($N1190,_xll.BDP($K1190,P$931),"[DISABLED]")</f>
        <v>[DISABLED]</v>
      </c>
      <c r="Q1190" s="84" t="str">
        <f>IF($N1190,_xll.BDP($K1190,Q$931),"[DISABLED]")</f>
        <v>[DISABLED]</v>
      </c>
      <c r="R1190" s="84" t="str">
        <f>IF($N1190,_xll.BDH($K1190,R$931,$M1190),"[DISABLED]")</f>
        <v>[DISABLED]</v>
      </c>
      <c r="S1190" s="84" t="str">
        <f>IF($N1190,_xll.BDH($K1190,S$931,$M1190),"[DISABLED]")</f>
        <v>[DISABLED]</v>
      </c>
      <c r="T1190" s="84" t="str">
        <f>IF($N1190,_xll.BDH($K1190,T$931,$M1190),"[DISABLED]")</f>
        <v>[DISABLED]</v>
      </c>
      <c r="V1190" s="106" t="s">
        <v>9733</v>
      </c>
      <c r="W1190" s="107" t="s">
        <v>1055</v>
      </c>
      <c r="X1190" s="108">
        <v>42276</v>
      </c>
      <c r="Y1190" s="107" t="b">
        <v>0</v>
      </c>
      <c r="Z1190" s="107" t="s">
        <v>5237</v>
      </c>
      <c r="AA1190" s="107" t="s">
        <v>5237</v>
      </c>
      <c r="AB1190" s="107" t="s">
        <v>5237</v>
      </c>
      <c r="AC1190" s="107" t="s">
        <v>5237</v>
      </c>
      <c r="AD1190" s="107" t="s">
        <v>5237</v>
      </c>
      <c r="AE1190" s="107" t="s">
        <v>5237</v>
      </c>
    </row>
    <row r="1191" spans="2:31" outlineLevel="1">
      <c r="B1191" s="24" t="s">
        <v>5234</v>
      </c>
      <c r="C1191" s="24" t="s">
        <v>2</v>
      </c>
      <c r="D1191" s="24" t="s">
        <v>62</v>
      </c>
      <c r="E1191" s="24" t="s">
        <v>152</v>
      </c>
      <c r="F1191" s="24" t="s">
        <v>209</v>
      </c>
      <c r="G1191" s="24">
        <v>0</v>
      </c>
      <c r="H1191" s="24" t="s">
        <v>2797</v>
      </c>
      <c r="I1191" s="24" t="s">
        <v>3715</v>
      </c>
      <c r="J1191" s="24" t="s">
        <v>73</v>
      </c>
      <c r="K1191" s="72" t="str">
        <f t="shared" si="42"/>
        <v>USPEA4 ICPL Curncy</v>
      </c>
      <c r="L1191" s="25" t="str">
        <f t="shared" si="43"/>
        <v>ICPL</v>
      </c>
      <c r="M1191" s="26">
        <f t="shared" ca="1" si="43"/>
        <v>42276</v>
      </c>
      <c r="N1191" s="25" t="b">
        <f t="shared" si="43"/>
        <v>0</v>
      </c>
      <c r="O1191" s="84" t="str">
        <f>IF($N1191,_xll.BDP($K1191,O$931),"[DISABLED]")</f>
        <v>[DISABLED]</v>
      </c>
      <c r="P1191" s="84" t="str">
        <f>IF($N1191,_xll.BDP($K1191,P$931),"[DISABLED]")</f>
        <v>[DISABLED]</v>
      </c>
      <c r="Q1191" s="84" t="str">
        <f>IF($N1191,_xll.BDP($K1191,Q$931),"[DISABLED]")</f>
        <v>[DISABLED]</v>
      </c>
      <c r="R1191" s="84" t="str">
        <f>IF($N1191,_xll.BDH($K1191,R$931,$M1191),"[DISABLED]")</f>
        <v>[DISABLED]</v>
      </c>
      <c r="S1191" s="84" t="str">
        <f>IF($N1191,_xll.BDH($K1191,S$931,$M1191),"[DISABLED]")</f>
        <v>[DISABLED]</v>
      </c>
      <c r="T1191" s="84" t="str">
        <f>IF($N1191,_xll.BDH($K1191,T$931,$M1191),"[DISABLED]")</f>
        <v>[DISABLED]</v>
      </c>
      <c r="V1191" s="106" t="s">
        <v>9734</v>
      </c>
      <c r="W1191" s="107" t="s">
        <v>1055</v>
      </c>
      <c r="X1191" s="108">
        <v>42276</v>
      </c>
      <c r="Y1191" s="107" t="b">
        <v>0</v>
      </c>
      <c r="Z1191" s="107" t="s">
        <v>5237</v>
      </c>
      <c r="AA1191" s="107" t="s">
        <v>5237</v>
      </c>
      <c r="AB1191" s="107" t="s">
        <v>5237</v>
      </c>
      <c r="AC1191" s="107" t="s">
        <v>5237</v>
      </c>
      <c r="AD1191" s="107" t="s">
        <v>5237</v>
      </c>
      <c r="AE1191" s="107" t="s">
        <v>5237</v>
      </c>
    </row>
    <row r="1192" spans="2:31" outlineLevel="1">
      <c r="B1192" s="24" t="s">
        <v>5234</v>
      </c>
      <c r="C1192" s="24" t="s">
        <v>2</v>
      </c>
      <c r="D1192" s="24" t="s">
        <v>62</v>
      </c>
      <c r="E1192" s="24" t="s">
        <v>152</v>
      </c>
      <c r="F1192" s="24" t="s">
        <v>210</v>
      </c>
      <c r="G1192" s="24">
        <v>0</v>
      </c>
      <c r="H1192" s="24" t="s">
        <v>2797</v>
      </c>
      <c r="I1192" s="24" t="s">
        <v>3716</v>
      </c>
      <c r="J1192" s="24" t="s">
        <v>73</v>
      </c>
      <c r="K1192" s="72" t="str">
        <f t="shared" si="42"/>
        <v>USPEB4 ICPL Curncy</v>
      </c>
      <c r="L1192" s="25" t="str">
        <f t="shared" si="43"/>
        <v>ICPL</v>
      </c>
      <c r="M1192" s="26">
        <f t="shared" ca="1" si="43"/>
        <v>42276</v>
      </c>
      <c r="N1192" s="25" t="b">
        <f t="shared" si="43"/>
        <v>0</v>
      </c>
      <c r="O1192" s="84" t="str">
        <f>IF($N1192,_xll.BDP($K1192,O$931),"[DISABLED]")</f>
        <v>[DISABLED]</v>
      </c>
      <c r="P1192" s="84" t="str">
        <f>IF($N1192,_xll.BDP($K1192,P$931),"[DISABLED]")</f>
        <v>[DISABLED]</v>
      </c>
      <c r="Q1192" s="84" t="str">
        <f>IF($N1192,_xll.BDP($K1192,Q$931),"[DISABLED]")</f>
        <v>[DISABLED]</v>
      </c>
      <c r="R1192" s="84" t="str">
        <f>IF($N1192,_xll.BDH($K1192,R$931,$M1192),"[DISABLED]")</f>
        <v>[DISABLED]</v>
      </c>
      <c r="S1192" s="84" t="str">
        <f>IF($N1192,_xll.BDH($K1192,S$931,$M1192),"[DISABLED]")</f>
        <v>[DISABLED]</v>
      </c>
      <c r="T1192" s="84" t="str">
        <f>IF($N1192,_xll.BDH($K1192,T$931,$M1192),"[DISABLED]")</f>
        <v>[DISABLED]</v>
      </c>
      <c r="V1192" s="106" t="s">
        <v>9735</v>
      </c>
      <c r="W1192" s="107" t="s">
        <v>1055</v>
      </c>
      <c r="X1192" s="108">
        <v>42276</v>
      </c>
      <c r="Y1192" s="107" t="b">
        <v>0</v>
      </c>
      <c r="Z1192" s="107" t="s">
        <v>5237</v>
      </c>
      <c r="AA1192" s="107" t="s">
        <v>5237</v>
      </c>
      <c r="AB1192" s="107" t="s">
        <v>5237</v>
      </c>
      <c r="AC1192" s="107" t="s">
        <v>5237</v>
      </c>
      <c r="AD1192" s="107" t="s">
        <v>5237</v>
      </c>
      <c r="AE1192" s="107" t="s">
        <v>5237</v>
      </c>
    </row>
    <row r="1193" spans="2:31" outlineLevel="1">
      <c r="B1193" s="24" t="s">
        <v>5234</v>
      </c>
      <c r="C1193" s="24" t="s">
        <v>2</v>
      </c>
      <c r="D1193" s="24" t="s">
        <v>62</v>
      </c>
      <c r="E1193" s="24" t="s">
        <v>152</v>
      </c>
      <c r="F1193" s="24" t="s">
        <v>54</v>
      </c>
      <c r="G1193" s="24">
        <v>0</v>
      </c>
      <c r="H1193" s="24" t="s">
        <v>2797</v>
      </c>
      <c r="I1193" s="24" t="s">
        <v>3717</v>
      </c>
      <c r="J1193" s="24" t="s">
        <v>73</v>
      </c>
      <c r="K1193" s="72" t="str">
        <f t="shared" si="42"/>
        <v>USPEC4 ICPL Curncy</v>
      </c>
      <c r="L1193" s="25" t="str">
        <f t="shared" si="43"/>
        <v>ICPL</v>
      </c>
      <c r="M1193" s="26">
        <f t="shared" ca="1" si="43"/>
        <v>42276</v>
      </c>
      <c r="N1193" s="25" t="b">
        <f t="shared" si="43"/>
        <v>0</v>
      </c>
      <c r="O1193" s="84" t="str">
        <f>IF($N1193,_xll.BDP($K1193,O$931),"[DISABLED]")</f>
        <v>[DISABLED]</v>
      </c>
      <c r="P1193" s="84" t="str">
        <f>IF($N1193,_xll.BDP($K1193,P$931),"[DISABLED]")</f>
        <v>[DISABLED]</v>
      </c>
      <c r="Q1193" s="84" t="str">
        <f>IF($N1193,_xll.BDP($K1193,Q$931),"[DISABLED]")</f>
        <v>[DISABLED]</v>
      </c>
      <c r="R1193" s="84" t="str">
        <f>IF($N1193,_xll.BDH($K1193,R$931,$M1193),"[DISABLED]")</f>
        <v>[DISABLED]</v>
      </c>
      <c r="S1193" s="84" t="str">
        <f>IF($N1193,_xll.BDH($K1193,S$931,$M1193),"[DISABLED]")</f>
        <v>[DISABLED]</v>
      </c>
      <c r="T1193" s="84" t="str">
        <f>IF($N1193,_xll.BDH($K1193,T$931,$M1193),"[DISABLED]")</f>
        <v>[DISABLED]</v>
      </c>
      <c r="V1193" s="106" t="s">
        <v>9736</v>
      </c>
      <c r="W1193" s="107" t="s">
        <v>1055</v>
      </c>
      <c r="X1193" s="108">
        <v>42276</v>
      </c>
      <c r="Y1193" s="107" t="b">
        <v>0</v>
      </c>
      <c r="Z1193" s="107" t="s">
        <v>5237</v>
      </c>
      <c r="AA1193" s="107" t="s">
        <v>5237</v>
      </c>
      <c r="AB1193" s="107" t="s">
        <v>5237</v>
      </c>
      <c r="AC1193" s="107" t="s">
        <v>5237</v>
      </c>
      <c r="AD1193" s="107" t="s">
        <v>5237</v>
      </c>
      <c r="AE1193" s="107" t="s">
        <v>5237</v>
      </c>
    </row>
    <row r="1194" spans="2:31" outlineLevel="1">
      <c r="B1194" s="24" t="s">
        <v>5234</v>
      </c>
      <c r="C1194" s="24" t="s">
        <v>2</v>
      </c>
      <c r="D1194" s="24" t="s">
        <v>62</v>
      </c>
      <c r="E1194" s="24" t="s">
        <v>152</v>
      </c>
      <c r="F1194" s="24" t="s">
        <v>58</v>
      </c>
      <c r="G1194" s="24">
        <v>0</v>
      </c>
      <c r="H1194" s="24" t="s">
        <v>2797</v>
      </c>
      <c r="I1194" s="24" t="s">
        <v>3718</v>
      </c>
      <c r="J1194" s="24" t="s">
        <v>73</v>
      </c>
      <c r="K1194" s="72" t="str">
        <f t="shared" si="42"/>
        <v>USPEF4 ICPL Curncy</v>
      </c>
      <c r="L1194" s="25" t="str">
        <f t="shared" si="43"/>
        <v>ICPL</v>
      </c>
      <c r="M1194" s="26">
        <f t="shared" ca="1" si="43"/>
        <v>42276</v>
      </c>
      <c r="N1194" s="25" t="b">
        <f t="shared" si="43"/>
        <v>0</v>
      </c>
      <c r="O1194" s="84" t="str">
        <f>IF($N1194,_xll.BDP($K1194,O$931),"[DISABLED]")</f>
        <v>[DISABLED]</v>
      </c>
      <c r="P1194" s="84" t="str">
        <f>IF($N1194,_xll.BDP($K1194,P$931),"[DISABLED]")</f>
        <v>[DISABLED]</v>
      </c>
      <c r="Q1194" s="84" t="str">
        <f>IF($N1194,_xll.BDP($K1194,Q$931),"[DISABLED]")</f>
        <v>[DISABLED]</v>
      </c>
      <c r="R1194" s="84" t="str">
        <f>IF($N1194,_xll.BDH($K1194,R$931,$M1194),"[DISABLED]")</f>
        <v>[DISABLED]</v>
      </c>
      <c r="S1194" s="84" t="str">
        <f>IF($N1194,_xll.BDH($K1194,S$931,$M1194),"[DISABLED]")</f>
        <v>[DISABLED]</v>
      </c>
      <c r="T1194" s="84" t="str">
        <f>IF($N1194,_xll.BDH($K1194,T$931,$M1194),"[DISABLED]")</f>
        <v>[DISABLED]</v>
      </c>
      <c r="V1194" s="106" t="s">
        <v>9737</v>
      </c>
      <c r="W1194" s="107" t="s">
        <v>1055</v>
      </c>
      <c r="X1194" s="108">
        <v>42276</v>
      </c>
      <c r="Y1194" s="107" t="b">
        <v>0</v>
      </c>
      <c r="Z1194" s="107" t="s">
        <v>5237</v>
      </c>
      <c r="AA1194" s="107" t="s">
        <v>5237</v>
      </c>
      <c r="AB1194" s="107" t="s">
        <v>5237</v>
      </c>
      <c r="AC1194" s="107" t="s">
        <v>5237</v>
      </c>
      <c r="AD1194" s="107" t="s">
        <v>5237</v>
      </c>
      <c r="AE1194" s="107" t="s">
        <v>5237</v>
      </c>
    </row>
    <row r="1195" spans="2:31" outlineLevel="1">
      <c r="B1195" s="24" t="s">
        <v>5234</v>
      </c>
      <c r="C1195" s="24" t="s">
        <v>2</v>
      </c>
      <c r="D1195" s="24" t="s">
        <v>62</v>
      </c>
      <c r="E1195" s="24" t="s">
        <v>152</v>
      </c>
      <c r="F1195" s="24" t="s">
        <v>71</v>
      </c>
      <c r="G1195" s="24">
        <v>0</v>
      </c>
      <c r="H1195" s="24" t="s">
        <v>2797</v>
      </c>
      <c r="I1195" s="24" t="s">
        <v>3719</v>
      </c>
      <c r="J1195" s="24" t="s">
        <v>73</v>
      </c>
      <c r="K1195" s="72" t="str">
        <f t="shared" si="42"/>
        <v>USPEI4 ICPL Curncy</v>
      </c>
      <c r="L1195" s="25" t="str">
        <f t="shared" si="43"/>
        <v>ICPL</v>
      </c>
      <c r="M1195" s="26">
        <f t="shared" ca="1" si="43"/>
        <v>42276</v>
      </c>
      <c r="N1195" s="25" t="b">
        <f t="shared" si="43"/>
        <v>0</v>
      </c>
      <c r="O1195" s="84" t="str">
        <f>IF($N1195,_xll.BDP($K1195,O$931),"[DISABLED]")</f>
        <v>[DISABLED]</v>
      </c>
      <c r="P1195" s="84" t="str">
        <f>IF($N1195,_xll.BDP($K1195,P$931),"[DISABLED]")</f>
        <v>[DISABLED]</v>
      </c>
      <c r="Q1195" s="84" t="str">
        <f>IF($N1195,_xll.BDP($K1195,Q$931),"[DISABLED]")</f>
        <v>[DISABLED]</v>
      </c>
      <c r="R1195" s="84" t="str">
        <f>IF($N1195,_xll.BDH($K1195,R$931,$M1195),"[DISABLED]")</f>
        <v>[DISABLED]</v>
      </c>
      <c r="S1195" s="84" t="str">
        <f>IF($N1195,_xll.BDH($K1195,S$931,$M1195),"[DISABLED]")</f>
        <v>[DISABLED]</v>
      </c>
      <c r="T1195" s="84" t="str">
        <f>IF($N1195,_xll.BDH($K1195,T$931,$M1195),"[DISABLED]")</f>
        <v>[DISABLED]</v>
      </c>
      <c r="V1195" s="106" t="s">
        <v>9738</v>
      </c>
      <c r="W1195" s="107" t="s">
        <v>1055</v>
      </c>
      <c r="X1195" s="108">
        <v>42276</v>
      </c>
      <c r="Y1195" s="107" t="b">
        <v>0</v>
      </c>
      <c r="Z1195" s="107" t="s">
        <v>5237</v>
      </c>
      <c r="AA1195" s="107" t="s">
        <v>5237</v>
      </c>
      <c r="AB1195" s="107" t="s">
        <v>5237</v>
      </c>
      <c r="AC1195" s="107" t="s">
        <v>5237</v>
      </c>
      <c r="AD1195" s="107" t="s">
        <v>5237</v>
      </c>
      <c r="AE1195" s="107" t="s">
        <v>5237</v>
      </c>
    </row>
    <row r="1196" spans="2:31" outlineLevel="1">
      <c r="B1196" s="24" t="s">
        <v>5234</v>
      </c>
      <c r="C1196" s="24" t="s">
        <v>2</v>
      </c>
      <c r="D1196" s="24" t="s">
        <v>62</v>
      </c>
      <c r="E1196" s="24" t="s">
        <v>152</v>
      </c>
      <c r="F1196" s="24" t="s">
        <v>41</v>
      </c>
      <c r="G1196" s="24">
        <v>0</v>
      </c>
      <c r="H1196" s="24" t="s">
        <v>2797</v>
      </c>
      <c r="I1196" s="24" t="s">
        <v>3720</v>
      </c>
      <c r="J1196" s="24" t="s">
        <v>73</v>
      </c>
      <c r="K1196" s="72" t="str">
        <f t="shared" si="42"/>
        <v>USPE14 ICPL Curncy</v>
      </c>
      <c r="L1196" s="25" t="str">
        <f t="shared" si="43"/>
        <v>ICPL</v>
      </c>
      <c r="M1196" s="26">
        <f t="shared" ca="1" si="43"/>
        <v>42276</v>
      </c>
      <c r="N1196" s="25" t="b">
        <f t="shared" si="43"/>
        <v>0</v>
      </c>
      <c r="O1196" s="84" t="str">
        <f>IF($N1196,_xll.BDP($K1196,O$931),"[DISABLED]")</f>
        <v>[DISABLED]</v>
      </c>
      <c r="P1196" s="84" t="str">
        <f>IF($N1196,_xll.BDP($K1196,P$931),"[DISABLED]")</f>
        <v>[DISABLED]</v>
      </c>
      <c r="Q1196" s="84" t="str">
        <f>IF($N1196,_xll.BDP($K1196,Q$931),"[DISABLED]")</f>
        <v>[DISABLED]</v>
      </c>
      <c r="R1196" s="84" t="str">
        <f>IF($N1196,_xll.BDH($K1196,R$931,$M1196),"[DISABLED]")</f>
        <v>[DISABLED]</v>
      </c>
      <c r="S1196" s="84" t="str">
        <f>IF($N1196,_xll.BDH($K1196,S$931,$M1196),"[DISABLED]")</f>
        <v>[DISABLED]</v>
      </c>
      <c r="T1196" s="84" t="str">
        <f>IF($N1196,_xll.BDH($K1196,T$931,$M1196),"[DISABLED]")</f>
        <v>[DISABLED]</v>
      </c>
      <c r="V1196" s="106" t="s">
        <v>9739</v>
      </c>
      <c r="W1196" s="107" t="s">
        <v>1055</v>
      </c>
      <c r="X1196" s="108">
        <v>42276</v>
      </c>
      <c r="Y1196" s="107" t="b">
        <v>0</v>
      </c>
      <c r="Z1196" s="107" t="s">
        <v>5237</v>
      </c>
      <c r="AA1196" s="107" t="s">
        <v>5237</v>
      </c>
      <c r="AB1196" s="107" t="s">
        <v>5237</v>
      </c>
      <c r="AC1196" s="107" t="s">
        <v>5237</v>
      </c>
      <c r="AD1196" s="107" t="s">
        <v>5237</v>
      </c>
      <c r="AE1196" s="107" t="s">
        <v>5237</v>
      </c>
    </row>
    <row r="1197" spans="2:31" outlineLevel="1">
      <c r="B1197" s="24" t="s">
        <v>5234</v>
      </c>
      <c r="C1197" s="24" t="s">
        <v>2</v>
      </c>
      <c r="D1197" s="24" t="s">
        <v>62</v>
      </c>
      <c r="E1197" s="24" t="s">
        <v>152</v>
      </c>
      <c r="F1197" s="24" t="s">
        <v>146</v>
      </c>
      <c r="G1197" s="24">
        <v>0</v>
      </c>
      <c r="H1197" s="24" t="s">
        <v>2797</v>
      </c>
      <c r="I1197" s="24" t="s">
        <v>3721</v>
      </c>
      <c r="J1197" s="24" t="s">
        <v>73</v>
      </c>
      <c r="K1197" s="72" t="str">
        <f t="shared" si="42"/>
        <v>USPE1F4 ICPL Curncy</v>
      </c>
      <c r="L1197" s="25" t="str">
        <f t="shared" si="43"/>
        <v>ICPL</v>
      </c>
      <c r="M1197" s="26">
        <f t="shared" ca="1" si="43"/>
        <v>42276</v>
      </c>
      <c r="N1197" s="25" t="b">
        <f t="shared" si="43"/>
        <v>0</v>
      </c>
      <c r="O1197" s="84" t="str">
        <f>IF($N1197,_xll.BDP($K1197,O$931),"[DISABLED]")</f>
        <v>[DISABLED]</v>
      </c>
      <c r="P1197" s="84" t="str">
        <f>IF($N1197,_xll.BDP($K1197,P$931),"[DISABLED]")</f>
        <v>[DISABLED]</v>
      </c>
      <c r="Q1197" s="84" t="str">
        <f>IF($N1197,_xll.BDP($K1197,Q$931),"[DISABLED]")</f>
        <v>[DISABLED]</v>
      </c>
      <c r="R1197" s="84" t="str">
        <f>IF($N1197,_xll.BDH($K1197,R$931,$M1197),"[DISABLED]")</f>
        <v>[DISABLED]</v>
      </c>
      <c r="S1197" s="84" t="str">
        <f>IF($N1197,_xll.BDH($K1197,S$931,$M1197),"[DISABLED]")</f>
        <v>[DISABLED]</v>
      </c>
      <c r="T1197" s="84" t="str">
        <f>IF($N1197,_xll.BDH($K1197,T$931,$M1197),"[DISABLED]")</f>
        <v>[DISABLED]</v>
      </c>
      <c r="V1197" s="106" t="s">
        <v>9740</v>
      </c>
      <c r="W1197" s="107" t="s">
        <v>1055</v>
      </c>
      <c r="X1197" s="108">
        <v>42276</v>
      </c>
      <c r="Y1197" s="107" t="b">
        <v>0</v>
      </c>
      <c r="Z1197" s="107" t="s">
        <v>5237</v>
      </c>
      <c r="AA1197" s="107" t="s">
        <v>5237</v>
      </c>
      <c r="AB1197" s="107" t="s">
        <v>5237</v>
      </c>
      <c r="AC1197" s="107" t="s">
        <v>5237</v>
      </c>
      <c r="AD1197" s="107" t="s">
        <v>5237</v>
      </c>
      <c r="AE1197" s="107" t="s">
        <v>5237</v>
      </c>
    </row>
    <row r="1198" spans="2:31" outlineLevel="1">
      <c r="B1198" s="24" t="s">
        <v>5234</v>
      </c>
      <c r="C1198" s="24" t="s">
        <v>2</v>
      </c>
      <c r="D1198" s="24" t="s">
        <v>62</v>
      </c>
      <c r="E1198" s="24" t="s">
        <v>152</v>
      </c>
      <c r="F1198" s="24" t="s">
        <v>42</v>
      </c>
      <c r="G1198" s="24">
        <v>0</v>
      </c>
      <c r="H1198" s="24" t="s">
        <v>2797</v>
      </c>
      <c r="I1198" s="24" t="s">
        <v>3722</v>
      </c>
      <c r="J1198" s="24" t="s">
        <v>73</v>
      </c>
      <c r="K1198" s="72" t="str">
        <f t="shared" si="42"/>
        <v>USPE24 ICPL Curncy</v>
      </c>
      <c r="L1198" s="25" t="str">
        <f t="shared" si="43"/>
        <v>ICPL</v>
      </c>
      <c r="M1198" s="26">
        <f t="shared" ca="1" si="43"/>
        <v>42276</v>
      </c>
      <c r="N1198" s="25" t="b">
        <f t="shared" si="43"/>
        <v>0</v>
      </c>
      <c r="O1198" s="84" t="str">
        <f>IF($N1198,_xll.BDP($K1198,O$931),"[DISABLED]")</f>
        <v>[DISABLED]</v>
      </c>
      <c r="P1198" s="84" t="str">
        <f>IF($N1198,_xll.BDP($K1198,P$931),"[DISABLED]")</f>
        <v>[DISABLED]</v>
      </c>
      <c r="Q1198" s="84" t="str">
        <f>IF($N1198,_xll.BDP($K1198,Q$931),"[DISABLED]")</f>
        <v>[DISABLED]</v>
      </c>
      <c r="R1198" s="84" t="str">
        <f>IF($N1198,_xll.BDH($K1198,R$931,$M1198),"[DISABLED]")</f>
        <v>[DISABLED]</v>
      </c>
      <c r="S1198" s="84" t="str">
        <f>IF($N1198,_xll.BDH($K1198,S$931,$M1198),"[DISABLED]")</f>
        <v>[DISABLED]</v>
      </c>
      <c r="T1198" s="84" t="str">
        <f>IF($N1198,_xll.BDH($K1198,T$931,$M1198),"[DISABLED]")</f>
        <v>[DISABLED]</v>
      </c>
      <c r="V1198" s="106" t="s">
        <v>9741</v>
      </c>
      <c r="W1198" s="107" t="s">
        <v>1055</v>
      </c>
      <c r="X1198" s="108">
        <v>42276</v>
      </c>
      <c r="Y1198" s="107" t="b">
        <v>0</v>
      </c>
      <c r="Z1198" s="107" t="s">
        <v>5237</v>
      </c>
      <c r="AA1198" s="107" t="s">
        <v>5237</v>
      </c>
      <c r="AB1198" s="107" t="s">
        <v>5237</v>
      </c>
      <c r="AC1198" s="107" t="s">
        <v>5237</v>
      </c>
      <c r="AD1198" s="107" t="s">
        <v>5237</v>
      </c>
      <c r="AE1198" s="107" t="s">
        <v>5237</v>
      </c>
    </row>
    <row r="1199" spans="2:31" outlineLevel="1">
      <c r="B1199" s="24" t="s">
        <v>5234</v>
      </c>
      <c r="C1199" s="24" t="s">
        <v>2</v>
      </c>
      <c r="D1199" s="24" t="s">
        <v>62</v>
      </c>
      <c r="E1199" s="24" t="s">
        <v>152</v>
      </c>
      <c r="F1199" s="24" t="s">
        <v>43</v>
      </c>
      <c r="G1199" s="24">
        <v>0</v>
      </c>
      <c r="H1199" s="24" t="s">
        <v>2797</v>
      </c>
      <c r="I1199" s="24" t="s">
        <v>3723</v>
      </c>
      <c r="J1199" s="24" t="s">
        <v>73</v>
      </c>
      <c r="K1199" s="72" t="str">
        <f t="shared" si="42"/>
        <v>USPE34 ICPL Curncy</v>
      </c>
      <c r="L1199" s="25" t="str">
        <f t="shared" si="43"/>
        <v>ICPL</v>
      </c>
      <c r="M1199" s="26">
        <f t="shared" ca="1" si="43"/>
        <v>42276</v>
      </c>
      <c r="N1199" s="25" t="b">
        <f t="shared" si="43"/>
        <v>0</v>
      </c>
      <c r="O1199" s="84" t="str">
        <f>IF($N1199,_xll.BDP($K1199,O$931),"[DISABLED]")</f>
        <v>[DISABLED]</v>
      </c>
      <c r="P1199" s="84" t="str">
        <f>IF($N1199,_xll.BDP($K1199,P$931),"[DISABLED]")</f>
        <v>[DISABLED]</v>
      </c>
      <c r="Q1199" s="84" t="str">
        <f>IF($N1199,_xll.BDP($K1199,Q$931),"[DISABLED]")</f>
        <v>[DISABLED]</v>
      </c>
      <c r="R1199" s="84" t="str">
        <f>IF($N1199,_xll.BDH($K1199,R$931,$M1199),"[DISABLED]")</f>
        <v>[DISABLED]</v>
      </c>
      <c r="S1199" s="84" t="str">
        <f>IF($N1199,_xll.BDH($K1199,S$931,$M1199),"[DISABLED]")</f>
        <v>[DISABLED]</v>
      </c>
      <c r="T1199" s="84" t="str">
        <f>IF($N1199,_xll.BDH($K1199,T$931,$M1199),"[DISABLED]")</f>
        <v>[DISABLED]</v>
      </c>
      <c r="V1199" s="106" t="s">
        <v>9742</v>
      </c>
      <c r="W1199" s="107" t="s">
        <v>1055</v>
      </c>
      <c r="X1199" s="108">
        <v>42276</v>
      </c>
      <c r="Y1199" s="107" t="b">
        <v>0</v>
      </c>
      <c r="Z1199" s="107" t="s">
        <v>5237</v>
      </c>
      <c r="AA1199" s="107" t="s">
        <v>5237</v>
      </c>
      <c r="AB1199" s="107" t="s">
        <v>5237</v>
      </c>
      <c r="AC1199" s="107" t="s">
        <v>5237</v>
      </c>
      <c r="AD1199" s="107" t="s">
        <v>5237</v>
      </c>
      <c r="AE1199" s="107" t="s">
        <v>5237</v>
      </c>
    </row>
    <row r="1200" spans="2:31" outlineLevel="1">
      <c r="B1200" s="24" t="s">
        <v>5234</v>
      </c>
      <c r="C1200" s="24" t="s">
        <v>2</v>
      </c>
      <c r="D1200" s="24" t="s">
        <v>62</v>
      </c>
      <c r="E1200" s="24" t="s">
        <v>152</v>
      </c>
      <c r="F1200" s="24" t="s">
        <v>152</v>
      </c>
      <c r="G1200" s="24">
        <v>0</v>
      </c>
      <c r="H1200" s="24" t="s">
        <v>2797</v>
      </c>
      <c r="I1200" s="24" t="s">
        <v>3724</v>
      </c>
      <c r="J1200" s="24" t="s">
        <v>73</v>
      </c>
      <c r="K1200" s="72" t="str">
        <f t="shared" si="42"/>
        <v>USPE44 ICPL Curncy</v>
      </c>
      <c r="L1200" s="25" t="str">
        <f t="shared" si="43"/>
        <v>ICPL</v>
      </c>
      <c r="M1200" s="26">
        <f t="shared" ca="1" si="43"/>
        <v>42276</v>
      </c>
      <c r="N1200" s="25" t="b">
        <f t="shared" si="43"/>
        <v>0</v>
      </c>
      <c r="O1200" s="84" t="str">
        <f>IF($N1200,_xll.BDP($K1200,O$931),"[DISABLED]")</f>
        <v>[DISABLED]</v>
      </c>
      <c r="P1200" s="84" t="str">
        <f>IF($N1200,_xll.BDP($K1200,P$931),"[DISABLED]")</f>
        <v>[DISABLED]</v>
      </c>
      <c r="Q1200" s="84" t="str">
        <f>IF($N1200,_xll.BDP($K1200,Q$931),"[DISABLED]")</f>
        <v>[DISABLED]</v>
      </c>
      <c r="R1200" s="84" t="str">
        <f>IF($N1200,_xll.BDH($K1200,R$931,$M1200),"[DISABLED]")</f>
        <v>[DISABLED]</v>
      </c>
      <c r="S1200" s="84" t="str">
        <f>IF($N1200,_xll.BDH($K1200,S$931,$M1200),"[DISABLED]")</f>
        <v>[DISABLED]</v>
      </c>
      <c r="T1200" s="84" t="str">
        <f>IF($N1200,_xll.BDH($K1200,T$931,$M1200),"[DISABLED]")</f>
        <v>[DISABLED]</v>
      </c>
      <c r="V1200" s="106" t="s">
        <v>9743</v>
      </c>
      <c r="W1200" s="107" t="s">
        <v>1055</v>
      </c>
      <c r="X1200" s="108">
        <v>42276</v>
      </c>
      <c r="Y1200" s="107" t="b">
        <v>0</v>
      </c>
      <c r="Z1200" s="107" t="s">
        <v>5237</v>
      </c>
      <c r="AA1200" s="107" t="s">
        <v>5237</v>
      </c>
      <c r="AB1200" s="107" t="s">
        <v>5237</v>
      </c>
      <c r="AC1200" s="107" t="s">
        <v>5237</v>
      </c>
      <c r="AD1200" s="107" t="s">
        <v>5237</v>
      </c>
      <c r="AE1200" s="107" t="s">
        <v>5237</v>
      </c>
    </row>
    <row r="1201" spans="2:31" outlineLevel="1">
      <c r="B1201" s="24" t="s">
        <v>5234</v>
      </c>
      <c r="C1201" s="24" t="s">
        <v>2</v>
      </c>
      <c r="D1201" s="24" t="s">
        <v>62</v>
      </c>
      <c r="E1201" s="24" t="s">
        <v>152</v>
      </c>
      <c r="F1201" s="24" t="s">
        <v>44</v>
      </c>
      <c r="G1201" s="24">
        <v>0</v>
      </c>
      <c r="H1201" s="24" t="s">
        <v>2797</v>
      </c>
      <c r="I1201" s="24" t="s">
        <v>3725</v>
      </c>
      <c r="J1201" s="24" t="s">
        <v>73</v>
      </c>
      <c r="K1201" s="72" t="str">
        <f t="shared" si="42"/>
        <v>USPE54 ICPL Curncy</v>
      </c>
      <c r="L1201" s="25" t="str">
        <f t="shared" si="43"/>
        <v>ICPL</v>
      </c>
      <c r="M1201" s="26">
        <f t="shared" ca="1" si="43"/>
        <v>42276</v>
      </c>
      <c r="N1201" s="25" t="b">
        <f t="shared" si="43"/>
        <v>0</v>
      </c>
      <c r="O1201" s="84" t="str">
        <f>IF($N1201,_xll.BDP($K1201,O$931),"[DISABLED]")</f>
        <v>[DISABLED]</v>
      </c>
      <c r="P1201" s="84" t="str">
        <f>IF($N1201,_xll.BDP($K1201,P$931),"[DISABLED]")</f>
        <v>[DISABLED]</v>
      </c>
      <c r="Q1201" s="84" t="str">
        <f>IF($N1201,_xll.BDP($K1201,Q$931),"[DISABLED]")</f>
        <v>[DISABLED]</v>
      </c>
      <c r="R1201" s="84" t="str">
        <f>IF($N1201,_xll.BDH($K1201,R$931,$M1201),"[DISABLED]")</f>
        <v>[DISABLED]</v>
      </c>
      <c r="S1201" s="84" t="str">
        <f>IF($N1201,_xll.BDH($K1201,S$931,$M1201),"[DISABLED]")</f>
        <v>[DISABLED]</v>
      </c>
      <c r="T1201" s="84" t="str">
        <f>IF($N1201,_xll.BDH($K1201,T$931,$M1201),"[DISABLED]")</f>
        <v>[DISABLED]</v>
      </c>
      <c r="V1201" s="106" t="s">
        <v>9744</v>
      </c>
      <c r="W1201" s="107" t="s">
        <v>1055</v>
      </c>
      <c r="X1201" s="108">
        <v>42276</v>
      </c>
      <c r="Y1201" s="107" t="b">
        <v>0</v>
      </c>
      <c r="Z1201" s="107" t="s">
        <v>5237</v>
      </c>
      <c r="AA1201" s="107" t="s">
        <v>5237</v>
      </c>
      <c r="AB1201" s="107" t="s">
        <v>5237</v>
      </c>
      <c r="AC1201" s="107" t="s">
        <v>5237</v>
      </c>
      <c r="AD1201" s="107" t="s">
        <v>5237</v>
      </c>
      <c r="AE1201" s="107" t="s">
        <v>5237</v>
      </c>
    </row>
    <row r="1202" spans="2:31" outlineLevel="1">
      <c r="B1202" s="24" t="s">
        <v>5234</v>
      </c>
      <c r="C1202" s="24" t="s">
        <v>2</v>
      </c>
      <c r="D1202" s="24" t="s">
        <v>62</v>
      </c>
      <c r="E1202" s="24" t="s">
        <v>152</v>
      </c>
      <c r="F1202" s="24" t="s">
        <v>155</v>
      </c>
      <c r="G1202" s="24">
        <v>0</v>
      </c>
      <c r="H1202" s="24" t="s">
        <v>2797</v>
      </c>
      <c r="I1202" s="24" t="s">
        <v>3726</v>
      </c>
      <c r="J1202" s="24" t="s">
        <v>73</v>
      </c>
      <c r="K1202" s="72" t="str">
        <f t="shared" si="42"/>
        <v>USPE64 ICPL Curncy</v>
      </c>
      <c r="L1202" s="25" t="str">
        <f t="shared" si="43"/>
        <v>ICPL</v>
      </c>
      <c r="M1202" s="26">
        <f t="shared" ca="1" si="43"/>
        <v>42276</v>
      </c>
      <c r="N1202" s="25" t="b">
        <f t="shared" si="43"/>
        <v>0</v>
      </c>
      <c r="O1202" s="84" t="str">
        <f>IF($N1202,_xll.BDP($K1202,O$931),"[DISABLED]")</f>
        <v>[DISABLED]</v>
      </c>
      <c r="P1202" s="84" t="str">
        <f>IF($N1202,_xll.BDP($K1202,P$931),"[DISABLED]")</f>
        <v>[DISABLED]</v>
      </c>
      <c r="Q1202" s="84" t="str">
        <f>IF($N1202,_xll.BDP($K1202,Q$931),"[DISABLED]")</f>
        <v>[DISABLED]</v>
      </c>
      <c r="R1202" s="84" t="str">
        <f>IF($N1202,_xll.BDH($K1202,R$931,$M1202),"[DISABLED]")</f>
        <v>[DISABLED]</v>
      </c>
      <c r="S1202" s="84" t="str">
        <f>IF($N1202,_xll.BDH($K1202,S$931,$M1202),"[DISABLED]")</f>
        <v>[DISABLED]</v>
      </c>
      <c r="T1202" s="84" t="str">
        <f>IF($N1202,_xll.BDH($K1202,T$931,$M1202),"[DISABLED]")</f>
        <v>[DISABLED]</v>
      </c>
      <c r="V1202" s="106" t="s">
        <v>9745</v>
      </c>
      <c r="W1202" s="107" t="s">
        <v>1055</v>
      </c>
      <c r="X1202" s="108">
        <v>42276</v>
      </c>
      <c r="Y1202" s="107" t="b">
        <v>0</v>
      </c>
      <c r="Z1202" s="107" t="s">
        <v>5237</v>
      </c>
      <c r="AA1202" s="107" t="s">
        <v>5237</v>
      </c>
      <c r="AB1202" s="107" t="s">
        <v>5237</v>
      </c>
      <c r="AC1202" s="107" t="s">
        <v>5237</v>
      </c>
      <c r="AD1202" s="107" t="s">
        <v>5237</v>
      </c>
      <c r="AE1202" s="107" t="s">
        <v>5237</v>
      </c>
    </row>
    <row r="1203" spans="2:31" outlineLevel="1">
      <c r="B1203" s="24" t="s">
        <v>5234</v>
      </c>
      <c r="C1203" s="24" t="s">
        <v>2</v>
      </c>
      <c r="D1203" s="24" t="s">
        <v>62</v>
      </c>
      <c r="E1203" s="24" t="s">
        <v>152</v>
      </c>
      <c r="F1203" s="24" t="s">
        <v>45</v>
      </c>
      <c r="G1203" s="24">
        <v>0</v>
      </c>
      <c r="H1203" s="24" t="s">
        <v>2797</v>
      </c>
      <c r="I1203" s="24" t="s">
        <v>3727</v>
      </c>
      <c r="J1203" s="24" t="s">
        <v>73</v>
      </c>
      <c r="K1203" s="72" t="str">
        <f t="shared" si="42"/>
        <v>USPE74 ICPL Curncy</v>
      </c>
      <c r="L1203" s="25" t="str">
        <f t="shared" si="43"/>
        <v>ICPL</v>
      </c>
      <c r="M1203" s="26">
        <f t="shared" ca="1" si="43"/>
        <v>42276</v>
      </c>
      <c r="N1203" s="25" t="b">
        <f t="shared" si="43"/>
        <v>0</v>
      </c>
      <c r="O1203" s="84" t="str">
        <f>IF($N1203,_xll.BDP($K1203,O$931),"[DISABLED]")</f>
        <v>[DISABLED]</v>
      </c>
      <c r="P1203" s="84" t="str">
        <f>IF($N1203,_xll.BDP($K1203,P$931),"[DISABLED]")</f>
        <v>[DISABLED]</v>
      </c>
      <c r="Q1203" s="84" t="str">
        <f>IF($N1203,_xll.BDP($K1203,Q$931),"[DISABLED]")</f>
        <v>[DISABLED]</v>
      </c>
      <c r="R1203" s="84" t="str">
        <f>IF($N1203,_xll.BDH($K1203,R$931,$M1203),"[DISABLED]")</f>
        <v>[DISABLED]</v>
      </c>
      <c r="S1203" s="84" t="str">
        <f>IF($N1203,_xll.BDH($K1203,S$931,$M1203),"[DISABLED]")</f>
        <v>[DISABLED]</v>
      </c>
      <c r="T1203" s="84" t="str">
        <f>IF($N1203,_xll.BDH($K1203,T$931,$M1203),"[DISABLED]")</f>
        <v>[DISABLED]</v>
      </c>
      <c r="V1203" s="106" t="s">
        <v>9746</v>
      </c>
      <c r="W1203" s="107" t="s">
        <v>1055</v>
      </c>
      <c r="X1203" s="108">
        <v>42276</v>
      </c>
      <c r="Y1203" s="107" t="b">
        <v>0</v>
      </c>
      <c r="Z1203" s="107" t="s">
        <v>5237</v>
      </c>
      <c r="AA1203" s="107" t="s">
        <v>5237</v>
      </c>
      <c r="AB1203" s="107" t="s">
        <v>5237</v>
      </c>
      <c r="AC1203" s="107" t="s">
        <v>5237</v>
      </c>
      <c r="AD1203" s="107" t="s">
        <v>5237</v>
      </c>
      <c r="AE1203" s="107" t="s">
        <v>5237</v>
      </c>
    </row>
    <row r="1204" spans="2:31" outlineLevel="1">
      <c r="B1204" s="24" t="s">
        <v>5234</v>
      </c>
      <c r="C1204" s="24" t="s">
        <v>2</v>
      </c>
      <c r="D1204" s="24" t="s">
        <v>62</v>
      </c>
      <c r="E1204" s="24" t="s">
        <v>152</v>
      </c>
      <c r="F1204" s="24" t="s">
        <v>46</v>
      </c>
      <c r="G1204" s="24">
        <v>0</v>
      </c>
      <c r="H1204" s="24" t="s">
        <v>2797</v>
      </c>
      <c r="I1204" s="24" t="s">
        <v>3728</v>
      </c>
      <c r="J1204" s="24" t="s">
        <v>73</v>
      </c>
      <c r="K1204" s="72" t="str">
        <f t="shared" si="42"/>
        <v>USPE104 ICPL Curncy</v>
      </c>
      <c r="L1204" s="25" t="str">
        <f t="shared" si="43"/>
        <v>ICPL</v>
      </c>
      <c r="M1204" s="26">
        <f t="shared" ca="1" si="43"/>
        <v>42276</v>
      </c>
      <c r="N1204" s="25" t="b">
        <f t="shared" si="43"/>
        <v>0</v>
      </c>
      <c r="O1204" s="84" t="str">
        <f>IF($N1204,_xll.BDP($K1204,O$931),"[DISABLED]")</f>
        <v>[DISABLED]</v>
      </c>
      <c r="P1204" s="84" t="str">
        <f>IF($N1204,_xll.BDP($K1204,P$931),"[DISABLED]")</f>
        <v>[DISABLED]</v>
      </c>
      <c r="Q1204" s="84" t="str">
        <f>IF($N1204,_xll.BDP($K1204,Q$931),"[DISABLED]")</f>
        <v>[DISABLED]</v>
      </c>
      <c r="R1204" s="84" t="str">
        <f>IF($N1204,_xll.BDH($K1204,R$931,$M1204),"[DISABLED]")</f>
        <v>[DISABLED]</v>
      </c>
      <c r="S1204" s="84" t="str">
        <f>IF($N1204,_xll.BDH($K1204,S$931,$M1204),"[DISABLED]")</f>
        <v>[DISABLED]</v>
      </c>
      <c r="T1204" s="84" t="str">
        <f>IF($N1204,_xll.BDH($K1204,T$931,$M1204),"[DISABLED]")</f>
        <v>[DISABLED]</v>
      </c>
      <c r="V1204" s="106" t="s">
        <v>9747</v>
      </c>
      <c r="W1204" s="107" t="s">
        <v>1055</v>
      </c>
      <c r="X1204" s="108">
        <v>42276</v>
      </c>
      <c r="Y1204" s="107" t="b">
        <v>0</v>
      </c>
      <c r="Z1204" s="107" t="s">
        <v>5237</v>
      </c>
      <c r="AA1204" s="107" t="s">
        <v>5237</v>
      </c>
      <c r="AB1204" s="107" t="s">
        <v>5237</v>
      </c>
      <c r="AC1204" s="107" t="s">
        <v>5237</v>
      </c>
      <c r="AD1204" s="107" t="s">
        <v>5237</v>
      </c>
      <c r="AE1204" s="107" t="s">
        <v>5237</v>
      </c>
    </row>
    <row r="1205" spans="2:31" outlineLevel="1">
      <c r="B1205" s="24" t="s">
        <v>5234</v>
      </c>
      <c r="C1205" s="24" t="s">
        <v>2</v>
      </c>
      <c r="D1205" s="24" t="s">
        <v>62</v>
      </c>
      <c r="E1205" s="24" t="s">
        <v>152</v>
      </c>
      <c r="F1205" s="24" t="s">
        <v>47</v>
      </c>
      <c r="G1205" s="24">
        <v>0</v>
      </c>
      <c r="H1205" s="24" t="s">
        <v>2797</v>
      </c>
      <c r="I1205" s="24" t="s">
        <v>3729</v>
      </c>
      <c r="J1205" s="24" t="s">
        <v>73</v>
      </c>
      <c r="K1205" s="72" t="str">
        <f t="shared" si="42"/>
        <v>USPE154 ICPL Curncy</v>
      </c>
      <c r="L1205" s="25" t="str">
        <f t="shared" si="43"/>
        <v>ICPL</v>
      </c>
      <c r="M1205" s="26">
        <f t="shared" ca="1" si="43"/>
        <v>42276</v>
      </c>
      <c r="N1205" s="25" t="b">
        <f t="shared" si="43"/>
        <v>0</v>
      </c>
      <c r="O1205" s="84" t="str">
        <f>IF($N1205,_xll.BDP($K1205,O$931),"[DISABLED]")</f>
        <v>[DISABLED]</v>
      </c>
      <c r="P1205" s="84" t="str">
        <f>IF($N1205,_xll.BDP($K1205,P$931),"[DISABLED]")</f>
        <v>[DISABLED]</v>
      </c>
      <c r="Q1205" s="84" t="str">
        <f>IF($N1205,_xll.BDP($K1205,Q$931),"[DISABLED]")</f>
        <v>[DISABLED]</v>
      </c>
      <c r="R1205" s="84" t="str">
        <f>IF($N1205,_xll.BDH($K1205,R$931,$M1205),"[DISABLED]")</f>
        <v>[DISABLED]</v>
      </c>
      <c r="S1205" s="84" t="str">
        <f>IF($N1205,_xll.BDH($K1205,S$931,$M1205),"[DISABLED]")</f>
        <v>[DISABLED]</v>
      </c>
      <c r="T1205" s="84" t="str">
        <f>IF($N1205,_xll.BDH($K1205,T$931,$M1205),"[DISABLED]")</f>
        <v>[DISABLED]</v>
      </c>
      <c r="V1205" s="106" t="s">
        <v>9748</v>
      </c>
      <c r="W1205" s="107" t="s">
        <v>1055</v>
      </c>
      <c r="X1205" s="108">
        <v>42276</v>
      </c>
      <c r="Y1205" s="107" t="b">
        <v>0</v>
      </c>
      <c r="Z1205" s="107" t="s">
        <v>5237</v>
      </c>
      <c r="AA1205" s="107" t="s">
        <v>5237</v>
      </c>
      <c r="AB1205" s="107" t="s">
        <v>5237</v>
      </c>
      <c r="AC1205" s="107" t="s">
        <v>5237</v>
      </c>
      <c r="AD1205" s="107" t="s">
        <v>5237</v>
      </c>
      <c r="AE1205" s="107" t="s">
        <v>5237</v>
      </c>
    </row>
    <row r="1206" spans="2:31" outlineLevel="1">
      <c r="B1206" s="24" t="s">
        <v>5234</v>
      </c>
      <c r="C1206" s="24" t="s">
        <v>2</v>
      </c>
      <c r="D1206" s="24" t="s">
        <v>62</v>
      </c>
      <c r="E1206" s="24" t="s">
        <v>152</v>
      </c>
      <c r="F1206" s="24" t="s">
        <v>48</v>
      </c>
      <c r="G1206" s="24">
        <v>0</v>
      </c>
      <c r="H1206" s="24" t="s">
        <v>2797</v>
      </c>
      <c r="I1206" s="24" t="s">
        <v>3730</v>
      </c>
      <c r="J1206" s="24" t="s">
        <v>73</v>
      </c>
      <c r="K1206" s="72" t="str">
        <f t="shared" si="42"/>
        <v>USPE204 ICPL Curncy</v>
      </c>
      <c r="L1206" s="25" t="str">
        <f t="shared" si="43"/>
        <v>ICPL</v>
      </c>
      <c r="M1206" s="26">
        <f t="shared" ca="1" si="43"/>
        <v>42276</v>
      </c>
      <c r="N1206" s="25" t="b">
        <f t="shared" si="43"/>
        <v>0</v>
      </c>
      <c r="O1206" s="84" t="str">
        <f>IF($N1206,_xll.BDP($K1206,O$931),"[DISABLED]")</f>
        <v>[DISABLED]</v>
      </c>
      <c r="P1206" s="84" t="str">
        <f>IF($N1206,_xll.BDP($K1206,P$931),"[DISABLED]")</f>
        <v>[DISABLED]</v>
      </c>
      <c r="Q1206" s="84" t="str">
        <f>IF($N1206,_xll.BDP($K1206,Q$931),"[DISABLED]")</f>
        <v>[DISABLED]</v>
      </c>
      <c r="R1206" s="84" t="str">
        <f>IF($N1206,_xll.BDH($K1206,R$931,$M1206),"[DISABLED]")</f>
        <v>[DISABLED]</v>
      </c>
      <c r="S1206" s="84" t="str">
        <f>IF($N1206,_xll.BDH($K1206,S$931,$M1206),"[DISABLED]")</f>
        <v>[DISABLED]</v>
      </c>
      <c r="T1206" s="84" t="str">
        <f>IF($N1206,_xll.BDH($K1206,T$931,$M1206),"[DISABLED]")</f>
        <v>[DISABLED]</v>
      </c>
      <c r="V1206" s="106" t="s">
        <v>9749</v>
      </c>
      <c r="W1206" s="107" t="s">
        <v>1055</v>
      </c>
      <c r="X1206" s="108">
        <v>42276</v>
      </c>
      <c r="Y1206" s="107" t="b">
        <v>0</v>
      </c>
      <c r="Z1206" s="107" t="s">
        <v>5237</v>
      </c>
      <c r="AA1206" s="107" t="s">
        <v>5237</v>
      </c>
      <c r="AB1206" s="107" t="s">
        <v>5237</v>
      </c>
      <c r="AC1206" s="107" t="s">
        <v>5237</v>
      </c>
      <c r="AD1206" s="107" t="s">
        <v>5237</v>
      </c>
      <c r="AE1206" s="107" t="s">
        <v>5237</v>
      </c>
    </row>
    <row r="1207" spans="2:31" outlineLevel="1">
      <c r="B1207" s="24" t="s">
        <v>5234</v>
      </c>
      <c r="C1207" s="24" t="s">
        <v>2</v>
      </c>
      <c r="D1207" s="24" t="s">
        <v>62</v>
      </c>
      <c r="E1207" s="24" t="s">
        <v>44</v>
      </c>
      <c r="F1207" s="24" t="s">
        <v>209</v>
      </c>
      <c r="G1207" s="24">
        <v>0</v>
      </c>
      <c r="H1207" s="24" t="s">
        <v>2797</v>
      </c>
      <c r="I1207" s="24" t="s">
        <v>3731</v>
      </c>
      <c r="J1207" s="24" t="s">
        <v>73</v>
      </c>
      <c r="K1207" s="72" t="str">
        <f t="shared" si="42"/>
        <v>USPEA5 ICPL Curncy</v>
      </c>
      <c r="L1207" s="25" t="str">
        <f t="shared" si="43"/>
        <v>ICPL</v>
      </c>
      <c r="M1207" s="26">
        <f t="shared" ca="1" si="43"/>
        <v>42276</v>
      </c>
      <c r="N1207" s="25" t="b">
        <f t="shared" si="43"/>
        <v>0</v>
      </c>
      <c r="O1207" s="84" t="str">
        <f>IF($N1207,_xll.BDP($K1207,O$931),"[DISABLED]")</f>
        <v>[DISABLED]</v>
      </c>
      <c r="P1207" s="84" t="str">
        <f>IF($N1207,_xll.BDP($K1207,P$931),"[DISABLED]")</f>
        <v>[DISABLED]</v>
      </c>
      <c r="Q1207" s="84" t="str">
        <f>IF($N1207,_xll.BDP($K1207,Q$931),"[DISABLED]")</f>
        <v>[DISABLED]</v>
      </c>
      <c r="R1207" s="84" t="str">
        <f>IF($N1207,_xll.BDH($K1207,R$931,$M1207),"[DISABLED]")</f>
        <v>[DISABLED]</v>
      </c>
      <c r="S1207" s="84" t="str">
        <f>IF($N1207,_xll.BDH($K1207,S$931,$M1207),"[DISABLED]")</f>
        <v>[DISABLED]</v>
      </c>
      <c r="T1207" s="84" t="str">
        <f>IF($N1207,_xll.BDH($K1207,T$931,$M1207),"[DISABLED]")</f>
        <v>[DISABLED]</v>
      </c>
      <c r="V1207" s="106" t="s">
        <v>9750</v>
      </c>
      <c r="W1207" s="107" t="s">
        <v>1055</v>
      </c>
      <c r="X1207" s="108">
        <v>42276</v>
      </c>
      <c r="Y1207" s="107" t="b">
        <v>0</v>
      </c>
      <c r="Z1207" s="107" t="s">
        <v>5237</v>
      </c>
      <c r="AA1207" s="107" t="s">
        <v>5237</v>
      </c>
      <c r="AB1207" s="107" t="s">
        <v>5237</v>
      </c>
      <c r="AC1207" s="107" t="s">
        <v>5237</v>
      </c>
      <c r="AD1207" s="107" t="s">
        <v>5237</v>
      </c>
      <c r="AE1207" s="107" t="s">
        <v>5237</v>
      </c>
    </row>
    <row r="1208" spans="2:31" outlineLevel="1">
      <c r="B1208" s="24" t="s">
        <v>5234</v>
      </c>
      <c r="C1208" s="24" t="s">
        <v>2</v>
      </c>
      <c r="D1208" s="24" t="s">
        <v>62</v>
      </c>
      <c r="E1208" s="24" t="s">
        <v>44</v>
      </c>
      <c r="F1208" s="24" t="s">
        <v>210</v>
      </c>
      <c r="G1208" s="24">
        <v>0</v>
      </c>
      <c r="H1208" s="24" t="s">
        <v>2797</v>
      </c>
      <c r="I1208" s="24" t="s">
        <v>3732</v>
      </c>
      <c r="J1208" s="24" t="s">
        <v>73</v>
      </c>
      <c r="K1208" s="72" t="str">
        <f t="shared" si="42"/>
        <v>USPEB5 ICPL Curncy</v>
      </c>
      <c r="L1208" s="25" t="str">
        <f t="shared" si="43"/>
        <v>ICPL</v>
      </c>
      <c r="M1208" s="26">
        <f t="shared" ca="1" si="43"/>
        <v>42276</v>
      </c>
      <c r="N1208" s="25" t="b">
        <f t="shared" si="43"/>
        <v>0</v>
      </c>
      <c r="O1208" s="84" t="str">
        <f>IF($N1208,_xll.BDP($K1208,O$931),"[DISABLED]")</f>
        <v>[DISABLED]</v>
      </c>
      <c r="P1208" s="84" t="str">
        <f>IF($N1208,_xll.BDP($K1208,P$931),"[DISABLED]")</f>
        <v>[DISABLED]</v>
      </c>
      <c r="Q1208" s="84" t="str">
        <f>IF($N1208,_xll.BDP($K1208,Q$931),"[DISABLED]")</f>
        <v>[DISABLED]</v>
      </c>
      <c r="R1208" s="84" t="str">
        <f>IF($N1208,_xll.BDH($K1208,R$931,$M1208),"[DISABLED]")</f>
        <v>[DISABLED]</v>
      </c>
      <c r="S1208" s="84" t="str">
        <f>IF($N1208,_xll.BDH($K1208,S$931,$M1208),"[DISABLED]")</f>
        <v>[DISABLED]</v>
      </c>
      <c r="T1208" s="84" t="str">
        <f>IF($N1208,_xll.BDH($K1208,T$931,$M1208),"[DISABLED]")</f>
        <v>[DISABLED]</v>
      </c>
      <c r="V1208" s="106" t="s">
        <v>9751</v>
      </c>
      <c r="W1208" s="107" t="s">
        <v>1055</v>
      </c>
      <c r="X1208" s="108">
        <v>42276</v>
      </c>
      <c r="Y1208" s="107" t="b">
        <v>0</v>
      </c>
      <c r="Z1208" s="107" t="s">
        <v>5237</v>
      </c>
      <c r="AA1208" s="107" t="s">
        <v>5237</v>
      </c>
      <c r="AB1208" s="107" t="s">
        <v>5237</v>
      </c>
      <c r="AC1208" s="107" t="s">
        <v>5237</v>
      </c>
      <c r="AD1208" s="107" t="s">
        <v>5237</v>
      </c>
      <c r="AE1208" s="107" t="s">
        <v>5237</v>
      </c>
    </row>
    <row r="1209" spans="2:31" outlineLevel="1">
      <c r="B1209" s="24" t="s">
        <v>5234</v>
      </c>
      <c r="C1209" s="24" t="s">
        <v>2</v>
      </c>
      <c r="D1209" s="24" t="s">
        <v>62</v>
      </c>
      <c r="E1209" s="24" t="s">
        <v>44</v>
      </c>
      <c r="F1209" s="24" t="s">
        <v>54</v>
      </c>
      <c r="G1209" s="24">
        <v>0</v>
      </c>
      <c r="H1209" s="24" t="s">
        <v>2797</v>
      </c>
      <c r="I1209" s="24" t="s">
        <v>3733</v>
      </c>
      <c r="J1209" s="24" t="s">
        <v>73</v>
      </c>
      <c r="K1209" s="72" t="str">
        <f t="shared" si="42"/>
        <v>USPEC5 ICPL Curncy</v>
      </c>
      <c r="L1209" s="25" t="str">
        <f t="shared" si="43"/>
        <v>ICPL</v>
      </c>
      <c r="M1209" s="26">
        <f t="shared" ca="1" si="43"/>
        <v>42276</v>
      </c>
      <c r="N1209" s="25" t="b">
        <f t="shared" si="43"/>
        <v>0</v>
      </c>
      <c r="O1209" s="84" t="str">
        <f>IF($N1209,_xll.BDP($K1209,O$931),"[DISABLED]")</f>
        <v>[DISABLED]</v>
      </c>
      <c r="P1209" s="84" t="str">
        <f>IF($N1209,_xll.BDP($K1209,P$931),"[DISABLED]")</f>
        <v>[DISABLED]</v>
      </c>
      <c r="Q1209" s="84" t="str">
        <f>IF($N1209,_xll.BDP($K1209,Q$931),"[DISABLED]")</f>
        <v>[DISABLED]</v>
      </c>
      <c r="R1209" s="84" t="str">
        <f>IF($N1209,_xll.BDH($K1209,R$931,$M1209),"[DISABLED]")</f>
        <v>[DISABLED]</v>
      </c>
      <c r="S1209" s="84" t="str">
        <f>IF($N1209,_xll.BDH($K1209,S$931,$M1209),"[DISABLED]")</f>
        <v>[DISABLED]</v>
      </c>
      <c r="T1209" s="84" t="str">
        <f>IF($N1209,_xll.BDH($K1209,T$931,$M1209),"[DISABLED]")</f>
        <v>[DISABLED]</v>
      </c>
      <c r="V1209" s="106" t="s">
        <v>9752</v>
      </c>
      <c r="W1209" s="107" t="s">
        <v>1055</v>
      </c>
      <c r="X1209" s="108">
        <v>42276</v>
      </c>
      <c r="Y1209" s="107" t="b">
        <v>0</v>
      </c>
      <c r="Z1209" s="107" t="s">
        <v>5237</v>
      </c>
      <c r="AA1209" s="107" t="s">
        <v>5237</v>
      </c>
      <c r="AB1209" s="107" t="s">
        <v>5237</v>
      </c>
      <c r="AC1209" s="107" t="s">
        <v>5237</v>
      </c>
      <c r="AD1209" s="107" t="s">
        <v>5237</v>
      </c>
      <c r="AE1209" s="107" t="s">
        <v>5237</v>
      </c>
    </row>
    <row r="1210" spans="2:31" outlineLevel="1">
      <c r="B1210" s="24" t="s">
        <v>5234</v>
      </c>
      <c r="C1210" s="24" t="s">
        <v>2</v>
      </c>
      <c r="D1210" s="24" t="s">
        <v>62</v>
      </c>
      <c r="E1210" s="24" t="s">
        <v>44</v>
      </c>
      <c r="F1210" s="24" t="s">
        <v>58</v>
      </c>
      <c r="G1210" s="24">
        <v>0</v>
      </c>
      <c r="H1210" s="24" t="s">
        <v>2797</v>
      </c>
      <c r="I1210" s="24" t="s">
        <v>3734</v>
      </c>
      <c r="J1210" s="24" t="s">
        <v>73</v>
      </c>
      <c r="K1210" s="72" t="str">
        <f t="shared" si="42"/>
        <v>USPEF5 ICPL Curncy</v>
      </c>
      <c r="L1210" s="25" t="str">
        <f t="shared" si="43"/>
        <v>ICPL</v>
      </c>
      <c r="M1210" s="26">
        <f t="shared" ca="1" si="43"/>
        <v>42276</v>
      </c>
      <c r="N1210" s="25" t="b">
        <f t="shared" si="43"/>
        <v>0</v>
      </c>
      <c r="O1210" s="84" t="str">
        <f>IF($N1210,_xll.BDP($K1210,O$931),"[DISABLED]")</f>
        <v>[DISABLED]</v>
      </c>
      <c r="P1210" s="84" t="str">
        <f>IF($N1210,_xll.BDP($K1210,P$931),"[DISABLED]")</f>
        <v>[DISABLED]</v>
      </c>
      <c r="Q1210" s="84" t="str">
        <f>IF($N1210,_xll.BDP($K1210,Q$931),"[DISABLED]")</f>
        <v>[DISABLED]</v>
      </c>
      <c r="R1210" s="84" t="str">
        <f>IF($N1210,_xll.BDH($K1210,R$931,$M1210),"[DISABLED]")</f>
        <v>[DISABLED]</v>
      </c>
      <c r="S1210" s="84" t="str">
        <f>IF($N1210,_xll.BDH($K1210,S$931,$M1210),"[DISABLED]")</f>
        <v>[DISABLED]</v>
      </c>
      <c r="T1210" s="84" t="str">
        <f>IF($N1210,_xll.BDH($K1210,T$931,$M1210),"[DISABLED]")</f>
        <v>[DISABLED]</v>
      </c>
      <c r="V1210" s="106" t="s">
        <v>9753</v>
      </c>
      <c r="W1210" s="107" t="s">
        <v>1055</v>
      </c>
      <c r="X1210" s="108">
        <v>42276</v>
      </c>
      <c r="Y1210" s="107" t="b">
        <v>0</v>
      </c>
      <c r="Z1210" s="107" t="s">
        <v>5237</v>
      </c>
      <c r="AA1210" s="107" t="s">
        <v>5237</v>
      </c>
      <c r="AB1210" s="107" t="s">
        <v>5237</v>
      </c>
      <c r="AC1210" s="107" t="s">
        <v>5237</v>
      </c>
      <c r="AD1210" s="107" t="s">
        <v>5237</v>
      </c>
      <c r="AE1210" s="107" t="s">
        <v>5237</v>
      </c>
    </row>
    <row r="1211" spans="2:31" outlineLevel="1">
      <c r="B1211" s="24" t="s">
        <v>5234</v>
      </c>
      <c r="C1211" s="24" t="s">
        <v>2</v>
      </c>
      <c r="D1211" s="24" t="s">
        <v>62</v>
      </c>
      <c r="E1211" s="24" t="s">
        <v>44</v>
      </c>
      <c r="F1211" s="24" t="s">
        <v>71</v>
      </c>
      <c r="G1211" s="24">
        <v>0</v>
      </c>
      <c r="H1211" s="24" t="s">
        <v>2797</v>
      </c>
      <c r="I1211" s="24" t="s">
        <v>3735</v>
      </c>
      <c r="J1211" s="24" t="s">
        <v>73</v>
      </c>
      <c r="K1211" s="72" t="str">
        <f t="shared" si="42"/>
        <v>USPEI5 ICPL Curncy</v>
      </c>
      <c r="L1211" s="25" t="str">
        <f t="shared" si="43"/>
        <v>ICPL</v>
      </c>
      <c r="M1211" s="26">
        <f t="shared" ca="1" si="43"/>
        <v>42276</v>
      </c>
      <c r="N1211" s="25" t="b">
        <f t="shared" si="43"/>
        <v>0</v>
      </c>
      <c r="O1211" s="84" t="str">
        <f>IF($N1211,_xll.BDP($K1211,O$931),"[DISABLED]")</f>
        <v>[DISABLED]</v>
      </c>
      <c r="P1211" s="84" t="str">
        <f>IF($N1211,_xll.BDP($K1211,P$931),"[DISABLED]")</f>
        <v>[DISABLED]</v>
      </c>
      <c r="Q1211" s="84" t="str">
        <f>IF($N1211,_xll.BDP($K1211,Q$931),"[DISABLED]")</f>
        <v>[DISABLED]</v>
      </c>
      <c r="R1211" s="84" t="str">
        <f>IF($N1211,_xll.BDH($K1211,R$931,$M1211),"[DISABLED]")</f>
        <v>[DISABLED]</v>
      </c>
      <c r="S1211" s="84" t="str">
        <f>IF($N1211,_xll.BDH($K1211,S$931,$M1211),"[DISABLED]")</f>
        <v>[DISABLED]</v>
      </c>
      <c r="T1211" s="84" t="str">
        <f>IF($N1211,_xll.BDH($K1211,T$931,$M1211),"[DISABLED]")</f>
        <v>[DISABLED]</v>
      </c>
      <c r="V1211" s="106" t="s">
        <v>9754</v>
      </c>
      <c r="W1211" s="107" t="s">
        <v>1055</v>
      </c>
      <c r="X1211" s="108">
        <v>42276</v>
      </c>
      <c r="Y1211" s="107" t="b">
        <v>0</v>
      </c>
      <c r="Z1211" s="107" t="s">
        <v>5237</v>
      </c>
      <c r="AA1211" s="107" t="s">
        <v>5237</v>
      </c>
      <c r="AB1211" s="107" t="s">
        <v>5237</v>
      </c>
      <c r="AC1211" s="107" t="s">
        <v>5237</v>
      </c>
      <c r="AD1211" s="107" t="s">
        <v>5237</v>
      </c>
      <c r="AE1211" s="107" t="s">
        <v>5237</v>
      </c>
    </row>
    <row r="1212" spans="2:31" outlineLevel="1">
      <c r="B1212" s="24" t="s">
        <v>5234</v>
      </c>
      <c r="C1212" s="24" t="s">
        <v>2</v>
      </c>
      <c r="D1212" s="24" t="s">
        <v>62</v>
      </c>
      <c r="E1212" s="24" t="s">
        <v>44</v>
      </c>
      <c r="F1212" s="24" t="s">
        <v>41</v>
      </c>
      <c r="G1212" s="24">
        <v>0</v>
      </c>
      <c r="H1212" s="24" t="s">
        <v>2797</v>
      </c>
      <c r="I1212" s="24" t="s">
        <v>3736</v>
      </c>
      <c r="J1212" s="24" t="s">
        <v>73</v>
      </c>
      <c r="K1212" s="72" t="str">
        <f t="shared" si="42"/>
        <v>USPE15 ICPL Curncy</v>
      </c>
      <c r="L1212" s="25" t="str">
        <f t="shared" si="43"/>
        <v>ICPL</v>
      </c>
      <c r="M1212" s="26">
        <f t="shared" ca="1" si="43"/>
        <v>42276</v>
      </c>
      <c r="N1212" s="25" t="b">
        <f t="shared" si="43"/>
        <v>0</v>
      </c>
      <c r="O1212" s="84" t="str">
        <f>IF($N1212,_xll.BDP($K1212,O$931),"[DISABLED]")</f>
        <v>[DISABLED]</v>
      </c>
      <c r="P1212" s="84" t="str">
        <f>IF($N1212,_xll.BDP($K1212,P$931),"[DISABLED]")</f>
        <v>[DISABLED]</v>
      </c>
      <c r="Q1212" s="84" t="str">
        <f>IF($N1212,_xll.BDP($K1212,Q$931),"[DISABLED]")</f>
        <v>[DISABLED]</v>
      </c>
      <c r="R1212" s="84" t="str">
        <f>IF($N1212,_xll.BDH($K1212,R$931,$M1212),"[DISABLED]")</f>
        <v>[DISABLED]</v>
      </c>
      <c r="S1212" s="84" t="str">
        <f>IF($N1212,_xll.BDH($K1212,S$931,$M1212),"[DISABLED]")</f>
        <v>[DISABLED]</v>
      </c>
      <c r="T1212" s="84" t="str">
        <f>IF($N1212,_xll.BDH($K1212,T$931,$M1212),"[DISABLED]")</f>
        <v>[DISABLED]</v>
      </c>
      <c r="V1212" s="106" t="s">
        <v>9755</v>
      </c>
      <c r="W1212" s="107" t="s">
        <v>1055</v>
      </c>
      <c r="X1212" s="108">
        <v>42276</v>
      </c>
      <c r="Y1212" s="107" t="b">
        <v>0</v>
      </c>
      <c r="Z1212" s="107" t="s">
        <v>5237</v>
      </c>
      <c r="AA1212" s="107" t="s">
        <v>5237</v>
      </c>
      <c r="AB1212" s="107" t="s">
        <v>5237</v>
      </c>
      <c r="AC1212" s="107" t="s">
        <v>5237</v>
      </c>
      <c r="AD1212" s="107" t="s">
        <v>5237</v>
      </c>
      <c r="AE1212" s="107" t="s">
        <v>5237</v>
      </c>
    </row>
    <row r="1213" spans="2:31" outlineLevel="1">
      <c r="B1213" s="24" t="s">
        <v>5234</v>
      </c>
      <c r="C1213" s="24" t="s">
        <v>2</v>
      </c>
      <c r="D1213" s="24" t="s">
        <v>62</v>
      </c>
      <c r="E1213" s="24" t="s">
        <v>44</v>
      </c>
      <c r="F1213" s="24" t="s">
        <v>146</v>
      </c>
      <c r="G1213" s="24">
        <v>0</v>
      </c>
      <c r="H1213" s="24" t="s">
        <v>2797</v>
      </c>
      <c r="I1213" s="24" t="s">
        <v>3737</v>
      </c>
      <c r="J1213" s="24" t="s">
        <v>73</v>
      </c>
      <c r="K1213" s="72" t="str">
        <f t="shared" si="42"/>
        <v>USPE1F5 ICPL Curncy</v>
      </c>
      <c r="L1213" s="25" t="str">
        <f t="shared" si="43"/>
        <v>ICPL</v>
      </c>
      <c r="M1213" s="26">
        <f t="shared" ca="1" si="43"/>
        <v>42276</v>
      </c>
      <c r="N1213" s="25" t="b">
        <f t="shared" si="43"/>
        <v>0</v>
      </c>
      <c r="O1213" s="84" t="str">
        <f>IF($N1213,_xll.BDP($K1213,O$931),"[DISABLED]")</f>
        <v>[DISABLED]</v>
      </c>
      <c r="P1213" s="84" t="str">
        <f>IF($N1213,_xll.BDP($K1213,P$931),"[DISABLED]")</f>
        <v>[DISABLED]</v>
      </c>
      <c r="Q1213" s="84" t="str">
        <f>IF($N1213,_xll.BDP($K1213,Q$931),"[DISABLED]")</f>
        <v>[DISABLED]</v>
      </c>
      <c r="R1213" s="84" t="str">
        <f>IF($N1213,_xll.BDH($K1213,R$931,$M1213),"[DISABLED]")</f>
        <v>[DISABLED]</v>
      </c>
      <c r="S1213" s="84" t="str">
        <f>IF($N1213,_xll.BDH($K1213,S$931,$M1213),"[DISABLED]")</f>
        <v>[DISABLED]</v>
      </c>
      <c r="T1213" s="84" t="str">
        <f>IF($N1213,_xll.BDH($K1213,T$931,$M1213),"[DISABLED]")</f>
        <v>[DISABLED]</v>
      </c>
      <c r="V1213" s="106" t="s">
        <v>9756</v>
      </c>
      <c r="W1213" s="107" t="s">
        <v>1055</v>
      </c>
      <c r="X1213" s="108">
        <v>42276</v>
      </c>
      <c r="Y1213" s="107" t="b">
        <v>0</v>
      </c>
      <c r="Z1213" s="107" t="s">
        <v>5237</v>
      </c>
      <c r="AA1213" s="107" t="s">
        <v>5237</v>
      </c>
      <c r="AB1213" s="107" t="s">
        <v>5237</v>
      </c>
      <c r="AC1213" s="107" t="s">
        <v>5237</v>
      </c>
      <c r="AD1213" s="107" t="s">
        <v>5237</v>
      </c>
      <c r="AE1213" s="107" t="s">
        <v>5237</v>
      </c>
    </row>
    <row r="1214" spans="2:31" outlineLevel="1">
      <c r="B1214" s="24" t="s">
        <v>5234</v>
      </c>
      <c r="C1214" s="24" t="s">
        <v>2</v>
      </c>
      <c r="D1214" s="24" t="s">
        <v>62</v>
      </c>
      <c r="E1214" s="24" t="s">
        <v>44</v>
      </c>
      <c r="F1214" s="24" t="s">
        <v>42</v>
      </c>
      <c r="G1214" s="24">
        <v>0</v>
      </c>
      <c r="H1214" s="24" t="s">
        <v>2797</v>
      </c>
      <c r="I1214" s="24" t="s">
        <v>3738</v>
      </c>
      <c r="J1214" s="24" t="s">
        <v>73</v>
      </c>
      <c r="K1214" s="72" t="str">
        <f t="shared" si="42"/>
        <v>USPE25 ICPL Curncy</v>
      </c>
      <c r="L1214" s="25" t="str">
        <f t="shared" si="43"/>
        <v>ICPL</v>
      </c>
      <c r="M1214" s="26">
        <f t="shared" ca="1" si="43"/>
        <v>42276</v>
      </c>
      <c r="N1214" s="25" t="b">
        <f t="shared" si="43"/>
        <v>0</v>
      </c>
      <c r="O1214" s="84" t="str">
        <f>IF($N1214,_xll.BDP($K1214,O$931),"[DISABLED]")</f>
        <v>[DISABLED]</v>
      </c>
      <c r="P1214" s="84" t="str">
        <f>IF($N1214,_xll.BDP($K1214,P$931),"[DISABLED]")</f>
        <v>[DISABLED]</v>
      </c>
      <c r="Q1214" s="84" t="str">
        <f>IF($N1214,_xll.BDP($K1214,Q$931),"[DISABLED]")</f>
        <v>[DISABLED]</v>
      </c>
      <c r="R1214" s="84" t="str">
        <f>IF($N1214,_xll.BDH($K1214,R$931,$M1214),"[DISABLED]")</f>
        <v>[DISABLED]</v>
      </c>
      <c r="S1214" s="84" t="str">
        <f>IF($N1214,_xll.BDH($K1214,S$931,$M1214),"[DISABLED]")</f>
        <v>[DISABLED]</v>
      </c>
      <c r="T1214" s="84" t="str">
        <f>IF($N1214,_xll.BDH($K1214,T$931,$M1214),"[DISABLED]")</f>
        <v>[DISABLED]</v>
      </c>
      <c r="V1214" s="106" t="s">
        <v>9757</v>
      </c>
      <c r="W1214" s="107" t="s">
        <v>1055</v>
      </c>
      <c r="X1214" s="108">
        <v>42276</v>
      </c>
      <c r="Y1214" s="107" t="b">
        <v>0</v>
      </c>
      <c r="Z1214" s="107" t="s">
        <v>5237</v>
      </c>
      <c r="AA1214" s="107" t="s">
        <v>5237</v>
      </c>
      <c r="AB1214" s="107" t="s">
        <v>5237</v>
      </c>
      <c r="AC1214" s="107" t="s">
        <v>5237</v>
      </c>
      <c r="AD1214" s="107" t="s">
        <v>5237</v>
      </c>
      <c r="AE1214" s="107" t="s">
        <v>5237</v>
      </c>
    </row>
    <row r="1215" spans="2:31" outlineLevel="1">
      <c r="B1215" s="24" t="s">
        <v>5234</v>
      </c>
      <c r="C1215" s="24" t="s">
        <v>2</v>
      </c>
      <c r="D1215" s="24" t="s">
        <v>62</v>
      </c>
      <c r="E1215" s="24" t="s">
        <v>44</v>
      </c>
      <c r="F1215" s="24" t="s">
        <v>43</v>
      </c>
      <c r="G1215" s="24">
        <v>0</v>
      </c>
      <c r="H1215" s="24" t="s">
        <v>2797</v>
      </c>
      <c r="I1215" s="24" t="s">
        <v>3739</v>
      </c>
      <c r="J1215" s="24" t="s">
        <v>73</v>
      </c>
      <c r="K1215" s="72" t="str">
        <f t="shared" si="42"/>
        <v>USPE35 ICPL Curncy</v>
      </c>
      <c r="L1215" s="25" t="str">
        <f t="shared" si="43"/>
        <v>ICPL</v>
      </c>
      <c r="M1215" s="26">
        <f t="shared" ca="1" si="43"/>
        <v>42276</v>
      </c>
      <c r="N1215" s="25" t="b">
        <f t="shared" si="43"/>
        <v>0</v>
      </c>
      <c r="O1215" s="84" t="str">
        <f>IF($N1215,_xll.BDP($K1215,O$931),"[DISABLED]")</f>
        <v>[DISABLED]</v>
      </c>
      <c r="P1215" s="84" t="str">
        <f>IF($N1215,_xll.BDP($K1215,P$931),"[DISABLED]")</f>
        <v>[DISABLED]</v>
      </c>
      <c r="Q1215" s="84" t="str">
        <f>IF($N1215,_xll.BDP($K1215,Q$931),"[DISABLED]")</f>
        <v>[DISABLED]</v>
      </c>
      <c r="R1215" s="84" t="str">
        <f>IF($N1215,_xll.BDH($K1215,R$931,$M1215),"[DISABLED]")</f>
        <v>[DISABLED]</v>
      </c>
      <c r="S1215" s="84" t="str">
        <f>IF($N1215,_xll.BDH($K1215,S$931,$M1215),"[DISABLED]")</f>
        <v>[DISABLED]</v>
      </c>
      <c r="T1215" s="84" t="str">
        <f>IF($N1215,_xll.BDH($K1215,T$931,$M1215),"[DISABLED]")</f>
        <v>[DISABLED]</v>
      </c>
      <c r="V1215" s="106" t="s">
        <v>9758</v>
      </c>
      <c r="W1215" s="107" t="s">
        <v>1055</v>
      </c>
      <c r="X1215" s="108">
        <v>42276</v>
      </c>
      <c r="Y1215" s="107" t="b">
        <v>0</v>
      </c>
      <c r="Z1215" s="107" t="s">
        <v>5237</v>
      </c>
      <c r="AA1215" s="107" t="s">
        <v>5237</v>
      </c>
      <c r="AB1215" s="107" t="s">
        <v>5237</v>
      </c>
      <c r="AC1215" s="107" t="s">
        <v>5237</v>
      </c>
      <c r="AD1215" s="107" t="s">
        <v>5237</v>
      </c>
      <c r="AE1215" s="107" t="s">
        <v>5237</v>
      </c>
    </row>
    <row r="1216" spans="2:31" outlineLevel="1">
      <c r="B1216" s="24" t="s">
        <v>5234</v>
      </c>
      <c r="C1216" s="24" t="s">
        <v>2</v>
      </c>
      <c r="D1216" s="24" t="s">
        <v>62</v>
      </c>
      <c r="E1216" s="24" t="s">
        <v>44</v>
      </c>
      <c r="F1216" s="24" t="s">
        <v>152</v>
      </c>
      <c r="G1216" s="24">
        <v>0</v>
      </c>
      <c r="H1216" s="24" t="s">
        <v>2797</v>
      </c>
      <c r="I1216" s="24" t="s">
        <v>3740</v>
      </c>
      <c r="J1216" s="24" t="s">
        <v>73</v>
      </c>
      <c r="K1216" s="72" t="str">
        <f t="shared" si="42"/>
        <v>USPE45 ICPL Curncy</v>
      </c>
      <c r="L1216" s="25" t="str">
        <f t="shared" si="43"/>
        <v>ICPL</v>
      </c>
      <c r="M1216" s="26">
        <f t="shared" ca="1" si="43"/>
        <v>42276</v>
      </c>
      <c r="N1216" s="25" t="b">
        <f t="shared" si="43"/>
        <v>0</v>
      </c>
      <c r="O1216" s="84" t="str">
        <f>IF($N1216,_xll.BDP($K1216,O$931),"[DISABLED]")</f>
        <v>[DISABLED]</v>
      </c>
      <c r="P1216" s="84" t="str">
        <f>IF($N1216,_xll.BDP($K1216,P$931),"[DISABLED]")</f>
        <v>[DISABLED]</v>
      </c>
      <c r="Q1216" s="84" t="str">
        <f>IF($N1216,_xll.BDP($K1216,Q$931),"[DISABLED]")</f>
        <v>[DISABLED]</v>
      </c>
      <c r="R1216" s="84" t="str">
        <f>IF($N1216,_xll.BDH($K1216,R$931,$M1216),"[DISABLED]")</f>
        <v>[DISABLED]</v>
      </c>
      <c r="S1216" s="84" t="str">
        <f>IF($N1216,_xll.BDH($K1216,S$931,$M1216),"[DISABLED]")</f>
        <v>[DISABLED]</v>
      </c>
      <c r="T1216" s="84" t="str">
        <f>IF($N1216,_xll.BDH($K1216,T$931,$M1216),"[DISABLED]")</f>
        <v>[DISABLED]</v>
      </c>
      <c r="V1216" s="106" t="s">
        <v>9759</v>
      </c>
      <c r="W1216" s="107" t="s">
        <v>1055</v>
      </c>
      <c r="X1216" s="108">
        <v>42276</v>
      </c>
      <c r="Y1216" s="107" t="b">
        <v>0</v>
      </c>
      <c r="Z1216" s="107" t="s">
        <v>5237</v>
      </c>
      <c r="AA1216" s="107" t="s">
        <v>5237</v>
      </c>
      <c r="AB1216" s="107" t="s">
        <v>5237</v>
      </c>
      <c r="AC1216" s="107" t="s">
        <v>5237</v>
      </c>
      <c r="AD1216" s="107" t="s">
        <v>5237</v>
      </c>
      <c r="AE1216" s="107" t="s">
        <v>5237</v>
      </c>
    </row>
    <row r="1217" spans="2:31" outlineLevel="1">
      <c r="B1217" s="24" t="s">
        <v>5234</v>
      </c>
      <c r="C1217" s="24" t="s">
        <v>2</v>
      </c>
      <c r="D1217" s="24" t="s">
        <v>62</v>
      </c>
      <c r="E1217" s="24" t="s">
        <v>44</v>
      </c>
      <c r="F1217" s="24" t="s">
        <v>44</v>
      </c>
      <c r="G1217" s="24">
        <v>0</v>
      </c>
      <c r="H1217" s="24" t="s">
        <v>2797</v>
      </c>
      <c r="I1217" s="24" t="s">
        <v>3741</v>
      </c>
      <c r="J1217" s="24" t="s">
        <v>73</v>
      </c>
      <c r="K1217" s="72" t="str">
        <f t="shared" si="42"/>
        <v>USPE55 ICPL Curncy</v>
      </c>
      <c r="L1217" s="25" t="str">
        <f t="shared" si="43"/>
        <v>ICPL</v>
      </c>
      <c r="M1217" s="26">
        <f t="shared" ca="1" si="43"/>
        <v>42276</v>
      </c>
      <c r="N1217" s="25" t="b">
        <f t="shared" si="43"/>
        <v>0</v>
      </c>
      <c r="O1217" s="84" t="str">
        <f>IF($N1217,_xll.BDP($K1217,O$931),"[DISABLED]")</f>
        <v>[DISABLED]</v>
      </c>
      <c r="P1217" s="84" t="str">
        <f>IF($N1217,_xll.BDP($K1217,P$931),"[DISABLED]")</f>
        <v>[DISABLED]</v>
      </c>
      <c r="Q1217" s="84" t="str">
        <f>IF($N1217,_xll.BDP($K1217,Q$931),"[DISABLED]")</f>
        <v>[DISABLED]</v>
      </c>
      <c r="R1217" s="84" t="str">
        <f>IF($N1217,_xll.BDH($K1217,R$931,$M1217),"[DISABLED]")</f>
        <v>[DISABLED]</v>
      </c>
      <c r="S1217" s="84" t="str">
        <f>IF($N1217,_xll.BDH($K1217,S$931,$M1217),"[DISABLED]")</f>
        <v>[DISABLED]</v>
      </c>
      <c r="T1217" s="84" t="str">
        <f>IF($N1217,_xll.BDH($K1217,T$931,$M1217),"[DISABLED]")</f>
        <v>[DISABLED]</v>
      </c>
      <c r="V1217" s="106" t="s">
        <v>9760</v>
      </c>
      <c r="W1217" s="107" t="s">
        <v>1055</v>
      </c>
      <c r="X1217" s="108">
        <v>42276</v>
      </c>
      <c r="Y1217" s="107" t="b">
        <v>0</v>
      </c>
      <c r="Z1217" s="107" t="s">
        <v>5237</v>
      </c>
      <c r="AA1217" s="107" t="s">
        <v>5237</v>
      </c>
      <c r="AB1217" s="107" t="s">
        <v>5237</v>
      </c>
      <c r="AC1217" s="107" t="s">
        <v>5237</v>
      </c>
      <c r="AD1217" s="107" t="s">
        <v>5237</v>
      </c>
      <c r="AE1217" s="107" t="s">
        <v>5237</v>
      </c>
    </row>
    <row r="1218" spans="2:31" outlineLevel="1">
      <c r="B1218" s="24" t="s">
        <v>5234</v>
      </c>
      <c r="C1218" s="24" t="s">
        <v>2</v>
      </c>
      <c r="D1218" s="24" t="s">
        <v>62</v>
      </c>
      <c r="E1218" s="24" t="s">
        <v>44</v>
      </c>
      <c r="F1218" s="24" t="s">
        <v>155</v>
      </c>
      <c r="G1218" s="24">
        <v>0</v>
      </c>
      <c r="H1218" s="24" t="s">
        <v>2797</v>
      </c>
      <c r="I1218" s="24" t="s">
        <v>3742</v>
      </c>
      <c r="J1218" s="24" t="s">
        <v>73</v>
      </c>
      <c r="K1218" s="72" t="str">
        <f t="shared" si="42"/>
        <v>USPE65 ICPL Curncy</v>
      </c>
      <c r="L1218" s="25" t="str">
        <f t="shared" si="43"/>
        <v>ICPL</v>
      </c>
      <c r="M1218" s="26">
        <f t="shared" ca="1" si="43"/>
        <v>42276</v>
      </c>
      <c r="N1218" s="25" t="b">
        <f t="shared" si="43"/>
        <v>0</v>
      </c>
      <c r="O1218" s="84" t="str">
        <f>IF($N1218,_xll.BDP($K1218,O$931),"[DISABLED]")</f>
        <v>[DISABLED]</v>
      </c>
      <c r="P1218" s="84" t="str">
        <f>IF($N1218,_xll.BDP($K1218,P$931),"[DISABLED]")</f>
        <v>[DISABLED]</v>
      </c>
      <c r="Q1218" s="84" t="str">
        <f>IF($N1218,_xll.BDP($K1218,Q$931),"[DISABLED]")</f>
        <v>[DISABLED]</v>
      </c>
      <c r="R1218" s="84" t="str">
        <f>IF($N1218,_xll.BDH($K1218,R$931,$M1218),"[DISABLED]")</f>
        <v>[DISABLED]</v>
      </c>
      <c r="S1218" s="84" t="str">
        <f>IF($N1218,_xll.BDH($K1218,S$931,$M1218),"[DISABLED]")</f>
        <v>[DISABLED]</v>
      </c>
      <c r="T1218" s="84" t="str">
        <f>IF($N1218,_xll.BDH($K1218,T$931,$M1218),"[DISABLED]")</f>
        <v>[DISABLED]</v>
      </c>
      <c r="V1218" s="106" t="s">
        <v>9761</v>
      </c>
      <c r="W1218" s="107" t="s">
        <v>1055</v>
      </c>
      <c r="X1218" s="108">
        <v>42276</v>
      </c>
      <c r="Y1218" s="107" t="b">
        <v>0</v>
      </c>
      <c r="Z1218" s="107" t="s">
        <v>5237</v>
      </c>
      <c r="AA1218" s="107" t="s">
        <v>5237</v>
      </c>
      <c r="AB1218" s="107" t="s">
        <v>5237</v>
      </c>
      <c r="AC1218" s="107" t="s">
        <v>5237</v>
      </c>
      <c r="AD1218" s="107" t="s">
        <v>5237</v>
      </c>
      <c r="AE1218" s="107" t="s">
        <v>5237</v>
      </c>
    </row>
    <row r="1219" spans="2:31" outlineLevel="1">
      <c r="B1219" s="24" t="s">
        <v>5234</v>
      </c>
      <c r="C1219" s="24" t="s">
        <v>2</v>
      </c>
      <c r="D1219" s="24" t="s">
        <v>62</v>
      </c>
      <c r="E1219" s="24" t="s">
        <v>44</v>
      </c>
      <c r="F1219" s="24" t="s">
        <v>45</v>
      </c>
      <c r="G1219" s="24">
        <v>0</v>
      </c>
      <c r="H1219" s="24" t="s">
        <v>2797</v>
      </c>
      <c r="I1219" s="24" t="s">
        <v>3743</v>
      </c>
      <c r="J1219" s="24" t="s">
        <v>73</v>
      </c>
      <c r="K1219" s="72" t="str">
        <f t="shared" si="42"/>
        <v>USPE75 ICPL Curncy</v>
      </c>
      <c r="L1219" s="25" t="str">
        <f t="shared" si="43"/>
        <v>ICPL</v>
      </c>
      <c r="M1219" s="26">
        <f t="shared" ca="1" si="43"/>
        <v>42276</v>
      </c>
      <c r="N1219" s="25" t="b">
        <f t="shared" si="43"/>
        <v>0</v>
      </c>
      <c r="O1219" s="84" t="str">
        <f>IF($N1219,_xll.BDP($K1219,O$931),"[DISABLED]")</f>
        <v>[DISABLED]</v>
      </c>
      <c r="P1219" s="84" t="str">
        <f>IF($N1219,_xll.BDP($K1219,P$931),"[DISABLED]")</f>
        <v>[DISABLED]</v>
      </c>
      <c r="Q1219" s="84" t="str">
        <f>IF($N1219,_xll.BDP($K1219,Q$931),"[DISABLED]")</f>
        <v>[DISABLED]</v>
      </c>
      <c r="R1219" s="84" t="str">
        <f>IF($N1219,_xll.BDH($K1219,R$931,$M1219),"[DISABLED]")</f>
        <v>[DISABLED]</v>
      </c>
      <c r="S1219" s="84" t="str">
        <f>IF($N1219,_xll.BDH($K1219,S$931,$M1219),"[DISABLED]")</f>
        <v>[DISABLED]</v>
      </c>
      <c r="T1219" s="84" t="str">
        <f>IF($N1219,_xll.BDH($K1219,T$931,$M1219),"[DISABLED]")</f>
        <v>[DISABLED]</v>
      </c>
      <c r="V1219" s="106" t="s">
        <v>9762</v>
      </c>
      <c r="W1219" s="107" t="s">
        <v>1055</v>
      </c>
      <c r="X1219" s="108">
        <v>42276</v>
      </c>
      <c r="Y1219" s="107" t="b">
        <v>0</v>
      </c>
      <c r="Z1219" s="107" t="s">
        <v>5237</v>
      </c>
      <c r="AA1219" s="107" t="s">
        <v>5237</v>
      </c>
      <c r="AB1219" s="107" t="s">
        <v>5237</v>
      </c>
      <c r="AC1219" s="107" t="s">
        <v>5237</v>
      </c>
      <c r="AD1219" s="107" t="s">
        <v>5237</v>
      </c>
      <c r="AE1219" s="107" t="s">
        <v>5237</v>
      </c>
    </row>
    <row r="1220" spans="2:31" outlineLevel="1">
      <c r="B1220" s="24" t="s">
        <v>5234</v>
      </c>
      <c r="C1220" s="24" t="s">
        <v>2</v>
      </c>
      <c r="D1220" s="24" t="s">
        <v>62</v>
      </c>
      <c r="E1220" s="24" t="s">
        <v>44</v>
      </c>
      <c r="F1220" s="24" t="s">
        <v>46</v>
      </c>
      <c r="G1220" s="24">
        <v>0</v>
      </c>
      <c r="H1220" s="24" t="s">
        <v>2797</v>
      </c>
      <c r="I1220" s="24" t="s">
        <v>3744</v>
      </c>
      <c r="J1220" s="24" t="s">
        <v>73</v>
      </c>
      <c r="K1220" s="72" t="str">
        <f t="shared" si="42"/>
        <v>USPE105 ICPL Curncy</v>
      </c>
      <c r="L1220" s="25" t="str">
        <f t="shared" si="43"/>
        <v>ICPL</v>
      </c>
      <c r="M1220" s="26">
        <f t="shared" ca="1" si="43"/>
        <v>42276</v>
      </c>
      <c r="N1220" s="25" t="b">
        <f t="shared" si="43"/>
        <v>0</v>
      </c>
      <c r="O1220" s="84" t="str">
        <f>IF($N1220,_xll.BDP($K1220,O$931),"[DISABLED]")</f>
        <v>[DISABLED]</v>
      </c>
      <c r="P1220" s="84" t="str">
        <f>IF($N1220,_xll.BDP($K1220,P$931),"[DISABLED]")</f>
        <v>[DISABLED]</v>
      </c>
      <c r="Q1220" s="84" t="str">
        <f>IF($N1220,_xll.BDP($K1220,Q$931),"[DISABLED]")</f>
        <v>[DISABLED]</v>
      </c>
      <c r="R1220" s="84" t="str">
        <f>IF($N1220,_xll.BDH($K1220,R$931,$M1220),"[DISABLED]")</f>
        <v>[DISABLED]</v>
      </c>
      <c r="S1220" s="84" t="str">
        <f>IF($N1220,_xll.BDH($K1220,S$931,$M1220),"[DISABLED]")</f>
        <v>[DISABLED]</v>
      </c>
      <c r="T1220" s="84" t="str">
        <f>IF($N1220,_xll.BDH($K1220,T$931,$M1220),"[DISABLED]")</f>
        <v>[DISABLED]</v>
      </c>
      <c r="V1220" s="106" t="s">
        <v>9763</v>
      </c>
      <c r="W1220" s="107" t="s">
        <v>1055</v>
      </c>
      <c r="X1220" s="108">
        <v>42276</v>
      </c>
      <c r="Y1220" s="107" t="b">
        <v>0</v>
      </c>
      <c r="Z1220" s="107" t="s">
        <v>5237</v>
      </c>
      <c r="AA1220" s="107" t="s">
        <v>5237</v>
      </c>
      <c r="AB1220" s="107" t="s">
        <v>5237</v>
      </c>
      <c r="AC1220" s="107" t="s">
        <v>5237</v>
      </c>
      <c r="AD1220" s="107" t="s">
        <v>5237</v>
      </c>
      <c r="AE1220" s="107" t="s">
        <v>5237</v>
      </c>
    </row>
    <row r="1221" spans="2:31" outlineLevel="1">
      <c r="B1221" s="24" t="s">
        <v>5234</v>
      </c>
      <c r="C1221" s="24" t="s">
        <v>2</v>
      </c>
      <c r="D1221" s="24" t="s">
        <v>62</v>
      </c>
      <c r="E1221" s="24" t="s">
        <v>44</v>
      </c>
      <c r="F1221" s="24" t="s">
        <v>47</v>
      </c>
      <c r="G1221" s="24">
        <v>0</v>
      </c>
      <c r="H1221" s="24" t="s">
        <v>2797</v>
      </c>
      <c r="I1221" s="24" t="s">
        <v>3745</v>
      </c>
      <c r="J1221" s="24" t="s">
        <v>73</v>
      </c>
      <c r="K1221" s="72" t="str">
        <f t="shared" si="42"/>
        <v>USPE155 ICPL Curncy</v>
      </c>
      <c r="L1221" s="25" t="str">
        <f t="shared" si="43"/>
        <v>ICPL</v>
      </c>
      <c r="M1221" s="26">
        <f t="shared" ca="1" si="43"/>
        <v>42276</v>
      </c>
      <c r="N1221" s="25" t="b">
        <f t="shared" si="43"/>
        <v>0</v>
      </c>
      <c r="O1221" s="84" t="str">
        <f>IF($N1221,_xll.BDP($K1221,O$931),"[DISABLED]")</f>
        <v>[DISABLED]</v>
      </c>
      <c r="P1221" s="84" t="str">
        <f>IF($N1221,_xll.BDP($K1221,P$931),"[DISABLED]")</f>
        <v>[DISABLED]</v>
      </c>
      <c r="Q1221" s="84" t="str">
        <f>IF($N1221,_xll.BDP($K1221,Q$931),"[DISABLED]")</f>
        <v>[DISABLED]</v>
      </c>
      <c r="R1221" s="84" t="str">
        <f>IF($N1221,_xll.BDH($K1221,R$931,$M1221),"[DISABLED]")</f>
        <v>[DISABLED]</v>
      </c>
      <c r="S1221" s="84" t="str">
        <f>IF($N1221,_xll.BDH($K1221,S$931,$M1221),"[DISABLED]")</f>
        <v>[DISABLED]</v>
      </c>
      <c r="T1221" s="84" t="str">
        <f>IF($N1221,_xll.BDH($K1221,T$931,$M1221),"[DISABLED]")</f>
        <v>[DISABLED]</v>
      </c>
      <c r="V1221" s="106" t="s">
        <v>9764</v>
      </c>
      <c r="W1221" s="107" t="s">
        <v>1055</v>
      </c>
      <c r="X1221" s="108">
        <v>42276</v>
      </c>
      <c r="Y1221" s="107" t="b">
        <v>0</v>
      </c>
      <c r="Z1221" s="107" t="s">
        <v>5237</v>
      </c>
      <c r="AA1221" s="107" t="s">
        <v>5237</v>
      </c>
      <c r="AB1221" s="107" t="s">
        <v>5237</v>
      </c>
      <c r="AC1221" s="107" t="s">
        <v>5237</v>
      </c>
      <c r="AD1221" s="107" t="s">
        <v>5237</v>
      </c>
      <c r="AE1221" s="107" t="s">
        <v>5237</v>
      </c>
    </row>
    <row r="1222" spans="2:31" outlineLevel="1">
      <c r="B1222" s="24" t="s">
        <v>5234</v>
      </c>
      <c r="C1222" s="24" t="s">
        <v>2</v>
      </c>
      <c r="D1222" s="24" t="s">
        <v>62</v>
      </c>
      <c r="E1222" s="24" t="s">
        <v>44</v>
      </c>
      <c r="F1222" s="24" t="s">
        <v>48</v>
      </c>
      <c r="G1222" s="24">
        <v>0</v>
      </c>
      <c r="H1222" s="24" t="s">
        <v>2797</v>
      </c>
      <c r="I1222" s="24" t="s">
        <v>3746</v>
      </c>
      <c r="J1222" s="24" t="s">
        <v>73</v>
      </c>
      <c r="K1222" s="72" t="str">
        <f t="shared" si="42"/>
        <v>USPE205 ICPL Curncy</v>
      </c>
      <c r="L1222" s="25" t="str">
        <f t="shared" si="43"/>
        <v>ICPL</v>
      </c>
      <c r="M1222" s="26">
        <f t="shared" ca="1" si="43"/>
        <v>42276</v>
      </c>
      <c r="N1222" s="25" t="b">
        <f t="shared" si="43"/>
        <v>0</v>
      </c>
      <c r="O1222" s="84" t="str">
        <f>IF($N1222,_xll.BDP($K1222,O$931),"[DISABLED]")</f>
        <v>[DISABLED]</v>
      </c>
      <c r="P1222" s="84" t="str">
        <f>IF($N1222,_xll.BDP($K1222,P$931),"[DISABLED]")</f>
        <v>[DISABLED]</v>
      </c>
      <c r="Q1222" s="84" t="str">
        <f>IF($N1222,_xll.BDP($K1222,Q$931),"[DISABLED]")</f>
        <v>[DISABLED]</v>
      </c>
      <c r="R1222" s="84" t="str">
        <f>IF($N1222,_xll.BDH($K1222,R$931,$M1222),"[DISABLED]")</f>
        <v>[DISABLED]</v>
      </c>
      <c r="S1222" s="84" t="str">
        <f>IF($N1222,_xll.BDH($K1222,S$931,$M1222),"[DISABLED]")</f>
        <v>[DISABLED]</v>
      </c>
      <c r="T1222" s="84" t="str">
        <f>IF($N1222,_xll.BDH($K1222,T$931,$M1222),"[DISABLED]")</f>
        <v>[DISABLED]</v>
      </c>
      <c r="V1222" s="106" t="s">
        <v>9765</v>
      </c>
      <c r="W1222" s="107" t="s">
        <v>1055</v>
      </c>
      <c r="X1222" s="108">
        <v>42276</v>
      </c>
      <c r="Y1222" s="107" t="b">
        <v>0</v>
      </c>
      <c r="Z1222" s="107" t="s">
        <v>5237</v>
      </c>
      <c r="AA1222" s="107" t="s">
        <v>5237</v>
      </c>
      <c r="AB1222" s="107" t="s">
        <v>5237</v>
      </c>
      <c r="AC1222" s="107" t="s">
        <v>5237</v>
      </c>
      <c r="AD1222" s="107" t="s">
        <v>5237</v>
      </c>
      <c r="AE1222" s="107" t="s">
        <v>5237</v>
      </c>
    </row>
    <row r="1223" spans="2:31" outlineLevel="1">
      <c r="B1223" s="24" t="s">
        <v>5234</v>
      </c>
      <c r="C1223" s="24" t="s">
        <v>2</v>
      </c>
      <c r="D1223" s="24" t="s">
        <v>62</v>
      </c>
      <c r="E1223" s="24" t="s">
        <v>155</v>
      </c>
      <c r="F1223" s="24" t="s">
        <v>209</v>
      </c>
      <c r="G1223" s="24">
        <v>0</v>
      </c>
      <c r="H1223" s="24" t="s">
        <v>2797</v>
      </c>
      <c r="I1223" s="24" t="s">
        <v>3747</v>
      </c>
      <c r="J1223" s="24" t="s">
        <v>73</v>
      </c>
      <c r="K1223" s="72" t="str">
        <f t="shared" si="42"/>
        <v>USPEA6 ICPL Curncy</v>
      </c>
      <c r="L1223" s="25" t="str">
        <f t="shared" si="43"/>
        <v>ICPL</v>
      </c>
      <c r="M1223" s="26">
        <f t="shared" ca="1" si="43"/>
        <v>42276</v>
      </c>
      <c r="N1223" s="25" t="b">
        <f t="shared" si="43"/>
        <v>0</v>
      </c>
      <c r="O1223" s="84" t="str">
        <f>IF($N1223,_xll.BDP($K1223,O$931),"[DISABLED]")</f>
        <v>[DISABLED]</v>
      </c>
      <c r="P1223" s="84" t="str">
        <f>IF($N1223,_xll.BDP($K1223,P$931),"[DISABLED]")</f>
        <v>[DISABLED]</v>
      </c>
      <c r="Q1223" s="84" t="str">
        <f>IF($N1223,_xll.BDP($K1223,Q$931),"[DISABLED]")</f>
        <v>[DISABLED]</v>
      </c>
      <c r="R1223" s="84" t="str">
        <f>IF($N1223,_xll.BDH($K1223,R$931,$M1223),"[DISABLED]")</f>
        <v>[DISABLED]</v>
      </c>
      <c r="S1223" s="84" t="str">
        <f>IF($N1223,_xll.BDH($K1223,S$931,$M1223),"[DISABLED]")</f>
        <v>[DISABLED]</v>
      </c>
      <c r="T1223" s="84" t="str">
        <f>IF($N1223,_xll.BDH($K1223,T$931,$M1223),"[DISABLED]")</f>
        <v>[DISABLED]</v>
      </c>
      <c r="V1223" s="106" t="s">
        <v>9766</v>
      </c>
      <c r="W1223" s="107" t="s">
        <v>1055</v>
      </c>
      <c r="X1223" s="108">
        <v>42276</v>
      </c>
      <c r="Y1223" s="107" t="b">
        <v>0</v>
      </c>
      <c r="Z1223" s="107" t="s">
        <v>5237</v>
      </c>
      <c r="AA1223" s="107" t="s">
        <v>5237</v>
      </c>
      <c r="AB1223" s="107" t="s">
        <v>5237</v>
      </c>
      <c r="AC1223" s="107" t="s">
        <v>5237</v>
      </c>
      <c r="AD1223" s="107" t="s">
        <v>5237</v>
      </c>
      <c r="AE1223" s="107" t="s">
        <v>5237</v>
      </c>
    </row>
    <row r="1224" spans="2:31" outlineLevel="1">
      <c r="B1224" s="24" t="s">
        <v>5234</v>
      </c>
      <c r="C1224" s="24" t="s">
        <v>2</v>
      </c>
      <c r="D1224" s="24" t="s">
        <v>62</v>
      </c>
      <c r="E1224" s="24" t="s">
        <v>155</v>
      </c>
      <c r="F1224" s="24" t="s">
        <v>210</v>
      </c>
      <c r="G1224" s="24">
        <v>0</v>
      </c>
      <c r="H1224" s="24" t="s">
        <v>2797</v>
      </c>
      <c r="I1224" s="24" t="s">
        <v>3748</v>
      </c>
      <c r="J1224" s="24" t="s">
        <v>73</v>
      </c>
      <c r="K1224" s="72" t="str">
        <f t="shared" si="42"/>
        <v>USPEB6 ICPL Curncy</v>
      </c>
      <c r="L1224" s="25" t="str">
        <f t="shared" si="43"/>
        <v>ICPL</v>
      </c>
      <c r="M1224" s="26">
        <f t="shared" ca="1" si="43"/>
        <v>42276</v>
      </c>
      <c r="N1224" s="25" t="b">
        <f t="shared" si="43"/>
        <v>0</v>
      </c>
      <c r="O1224" s="84" t="str">
        <f>IF($N1224,_xll.BDP($K1224,O$931),"[DISABLED]")</f>
        <v>[DISABLED]</v>
      </c>
      <c r="P1224" s="84" t="str">
        <f>IF($N1224,_xll.BDP($K1224,P$931),"[DISABLED]")</f>
        <v>[DISABLED]</v>
      </c>
      <c r="Q1224" s="84" t="str">
        <f>IF($N1224,_xll.BDP($K1224,Q$931),"[DISABLED]")</f>
        <v>[DISABLED]</v>
      </c>
      <c r="R1224" s="84" t="str">
        <f>IF($N1224,_xll.BDH($K1224,R$931,$M1224),"[DISABLED]")</f>
        <v>[DISABLED]</v>
      </c>
      <c r="S1224" s="84" t="str">
        <f>IF($N1224,_xll.BDH($K1224,S$931,$M1224),"[DISABLED]")</f>
        <v>[DISABLED]</v>
      </c>
      <c r="T1224" s="84" t="str">
        <f>IF($N1224,_xll.BDH($K1224,T$931,$M1224),"[DISABLED]")</f>
        <v>[DISABLED]</v>
      </c>
      <c r="V1224" s="106" t="s">
        <v>9767</v>
      </c>
      <c r="W1224" s="107" t="s">
        <v>1055</v>
      </c>
      <c r="X1224" s="108">
        <v>42276</v>
      </c>
      <c r="Y1224" s="107" t="b">
        <v>0</v>
      </c>
      <c r="Z1224" s="107" t="s">
        <v>5237</v>
      </c>
      <c r="AA1224" s="107" t="s">
        <v>5237</v>
      </c>
      <c r="AB1224" s="107" t="s">
        <v>5237</v>
      </c>
      <c r="AC1224" s="107" t="s">
        <v>5237</v>
      </c>
      <c r="AD1224" s="107" t="s">
        <v>5237</v>
      </c>
      <c r="AE1224" s="107" t="s">
        <v>5237</v>
      </c>
    </row>
    <row r="1225" spans="2:31" outlineLevel="1">
      <c r="B1225" s="24" t="s">
        <v>5234</v>
      </c>
      <c r="C1225" s="24" t="s">
        <v>2</v>
      </c>
      <c r="D1225" s="24" t="s">
        <v>62</v>
      </c>
      <c r="E1225" s="24" t="s">
        <v>155</v>
      </c>
      <c r="F1225" s="24" t="s">
        <v>54</v>
      </c>
      <c r="G1225" s="24">
        <v>0</v>
      </c>
      <c r="H1225" s="24" t="s">
        <v>2797</v>
      </c>
      <c r="I1225" s="24" t="s">
        <v>3749</v>
      </c>
      <c r="J1225" s="24" t="s">
        <v>73</v>
      </c>
      <c r="K1225" s="72" t="str">
        <f t="shared" si="42"/>
        <v>USPEC6 ICPL Curncy</v>
      </c>
      <c r="L1225" s="25" t="str">
        <f t="shared" si="43"/>
        <v>ICPL</v>
      </c>
      <c r="M1225" s="26">
        <f t="shared" ca="1" si="43"/>
        <v>42276</v>
      </c>
      <c r="N1225" s="25" t="b">
        <f t="shared" si="43"/>
        <v>0</v>
      </c>
      <c r="O1225" s="84" t="str">
        <f>IF($N1225,_xll.BDP($K1225,O$931),"[DISABLED]")</f>
        <v>[DISABLED]</v>
      </c>
      <c r="P1225" s="84" t="str">
        <f>IF($N1225,_xll.BDP($K1225,P$931),"[DISABLED]")</f>
        <v>[DISABLED]</v>
      </c>
      <c r="Q1225" s="84" t="str">
        <f>IF($N1225,_xll.BDP($K1225,Q$931),"[DISABLED]")</f>
        <v>[DISABLED]</v>
      </c>
      <c r="R1225" s="84" t="str">
        <f>IF($N1225,_xll.BDH($K1225,R$931,$M1225),"[DISABLED]")</f>
        <v>[DISABLED]</v>
      </c>
      <c r="S1225" s="84" t="str">
        <f>IF($N1225,_xll.BDH($K1225,S$931,$M1225),"[DISABLED]")</f>
        <v>[DISABLED]</v>
      </c>
      <c r="T1225" s="84" t="str">
        <f>IF($N1225,_xll.BDH($K1225,T$931,$M1225),"[DISABLED]")</f>
        <v>[DISABLED]</v>
      </c>
      <c r="V1225" s="106" t="s">
        <v>9768</v>
      </c>
      <c r="W1225" s="107" t="s">
        <v>1055</v>
      </c>
      <c r="X1225" s="108">
        <v>42276</v>
      </c>
      <c r="Y1225" s="107" t="b">
        <v>0</v>
      </c>
      <c r="Z1225" s="107" t="s">
        <v>5237</v>
      </c>
      <c r="AA1225" s="107" t="s">
        <v>5237</v>
      </c>
      <c r="AB1225" s="107" t="s">
        <v>5237</v>
      </c>
      <c r="AC1225" s="107" t="s">
        <v>5237</v>
      </c>
      <c r="AD1225" s="107" t="s">
        <v>5237</v>
      </c>
      <c r="AE1225" s="107" t="s">
        <v>5237</v>
      </c>
    </row>
    <row r="1226" spans="2:31" outlineLevel="1">
      <c r="B1226" s="24" t="s">
        <v>5234</v>
      </c>
      <c r="C1226" s="24" t="s">
        <v>2</v>
      </c>
      <c r="D1226" s="24" t="s">
        <v>62</v>
      </c>
      <c r="E1226" s="24" t="s">
        <v>155</v>
      </c>
      <c r="F1226" s="24" t="s">
        <v>58</v>
      </c>
      <c r="G1226" s="24">
        <v>0</v>
      </c>
      <c r="H1226" s="24" t="s">
        <v>2797</v>
      </c>
      <c r="I1226" s="24" t="s">
        <v>3750</v>
      </c>
      <c r="J1226" s="24" t="s">
        <v>73</v>
      </c>
      <c r="K1226" s="72" t="str">
        <f t="shared" si="42"/>
        <v>USPEF6 ICPL Curncy</v>
      </c>
      <c r="L1226" s="25" t="str">
        <f t="shared" si="43"/>
        <v>ICPL</v>
      </c>
      <c r="M1226" s="26">
        <f t="shared" ca="1" si="43"/>
        <v>42276</v>
      </c>
      <c r="N1226" s="25" t="b">
        <f t="shared" si="43"/>
        <v>0</v>
      </c>
      <c r="O1226" s="84" t="str">
        <f>IF($N1226,_xll.BDP($K1226,O$931),"[DISABLED]")</f>
        <v>[DISABLED]</v>
      </c>
      <c r="P1226" s="84" t="str">
        <f>IF($N1226,_xll.BDP($K1226,P$931),"[DISABLED]")</f>
        <v>[DISABLED]</v>
      </c>
      <c r="Q1226" s="84" t="str">
        <f>IF($N1226,_xll.BDP($K1226,Q$931),"[DISABLED]")</f>
        <v>[DISABLED]</v>
      </c>
      <c r="R1226" s="84" t="str">
        <f>IF($N1226,_xll.BDH($K1226,R$931,$M1226),"[DISABLED]")</f>
        <v>[DISABLED]</v>
      </c>
      <c r="S1226" s="84" t="str">
        <f>IF($N1226,_xll.BDH($K1226,S$931,$M1226),"[DISABLED]")</f>
        <v>[DISABLED]</v>
      </c>
      <c r="T1226" s="84" t="str">
        <f>IF($N1226,_xll.BDH($K1226,T$931,$M1226),"[DISABLED]")</f>
        <v>[DISABLED]</v>
      </c>
      <c r="V1226" s="106" t="s">
        <v>9769</v>
      </c>
      <c r="W1226" s="107" t="s">
        <v>1055</v>
      </c>
      <c r="X1226" s="108">
        <v>42276</v>
      </c>
      <c r="Y1226" s="107" t="b">
        <v>0</v>
      </c>
      <c r="Z1226" s="107" t="s">
        <v>5237</v>
      </c>
      <c r="AA1226" s="107" t="s">
        <v>5237</v>
      </c>
      <c r="AB1226" s="107" t="s">
        <v>5237</v>
      </c>
      <c r="AC1226" s="107" t="s">
        <v>5237</v>
      </c>
      <c r="AD1226" s="107" t="s">
        <v>5237</v>
      </c>
      <c r="AE1226" s="107" t="s">
        <v>5237</v>
      </c>
    </row>
    <row r="1227" spans="2:31" outlineLevel="1">
      <c r="B1227" s="24" t="s">
        <v>5234</v>
      </c>
      <c r="C1227" s="24" t="s">
        <v>2</v>
      </c>
      <c r="D1227" s="24" t="s">
        <v>62</v>
      </c>
      <c r="E1227" s="24" t="s">
        <v>155</v>
      </c>
      <c r="F1227" s="24" t="s">
        <v>71</v>
      </c>
      <c r="G1227" s="24">
        <v>0</v>
      </c>
      <c r="H1227" s="24" t="s">
        <v>2797</v>
      </c>
      <c r="I1227" s="24" t="s">
        <v>3751</v>
      </c>
      <c r="J1227" s="24" t="s">
        <v>73</v>
      </c>
      <c r="K1227" s="72" t="str">
        <f t="shared" si="42"/>
        <v>USPEI6 ICPL Curncy</v>
      </c>
      <c r="L1227" s="25" t="str">
        <f t="shared" si="43"/>
        <v>ICPL</v>
      </c>
      <c r="M1227" s="26">
        <f t="shared" ca="1" si="43"/>
        <v>42276</v>
      </c>
      <c r="N1227" s="25" t="b">
        <f t="shared" si="43"/>
        <v>0</v>
      </c>
      <c r="O1227" s="84" t="str">
        <f>IF($N1227,_xll.BDP($K1227,O$931),"[DISABLED]")</f>
        <v>[DISABLED]</v>
      </c>
      <c r="P1227" s="84" t="str">
        <f>IF($N1227,_xll.BDP($K1227,P$931),"[DISABLED]")</f>
        <v>[DISABLED]</v>
      </c>
      <c r="Q1227" s="84" t="str">
        <f>IF($N1227,_xll.BDP($K1227,Q$931),"[DISABLED]")</f>
        <v>[DISABLED]</v>
      </c>
      <c r="R1227" s="84" t="str">
        <f>IF($N1227,_xll.BDH($K1227,R$931,$M1227),"[DISABLED]")</f>
        <v>[DISABLED]</v>
      </c>
      <c r="S1227" s="84" t="str">
        <f>IF($N1227,_xll.BDH($K1227,S$931,$M1227),"[DISABLED]")</f>
        <v>[DISABLED]</v>
      </c>
      <c r="T1227" s="84" t="str">
        <f>IF($N1227,_xll.BDH($K1227,T$931,$M1227),"[DISABLED]")</f>
        <v>[DISABLED]</v>
      </c>
      <c r="V1227" s="106" t="s">
        <v>9770</v>
      </c>
      <c r="W1227" s="107" t="s">
        <v>1055</v>
      </c>
      <c r="X1227" s="108">
        <v>42276</v>
      </c>
      <c r="Y1227" s="107" t="b">
        <v>0</v>
      </c>
      <c r="Z1227" s="107" t="s">
        <v>5237</v>
      </c>
      <c r="AA1227" s="107" t="s">
        <v>5237</v>
      </c>
      <c r="AB1227" s="107" t="s">
        <v>5237</v>
      </c>
      <c r="AC1227" s="107" t="s">
        <v>5237</v>
      </c>
      <c r="AD1227" s="107" t="s">
        <v>5237</v>
      </c>
      <c r="AE1227" s="107" t="s">
        <v>5237</v>
      </c>
    </row>
    <row r="1228" spans="2:31" outlineLevel="1">
      <c r="B1228" s="24" t="s">
        <v>5234</v>
      </c>
      <c r="C1228" s="24" t="s">
        <v>2</v>
      </c>
      <c r="D1228" s="24" t="s">
        <v>62</v>
      </c>
      <c r="E1228" s="24" t="s">
        <v>155</v>
      </c>
      <c r="F1228" s="24" t="s">
        <v>41</v>
      </c>
      <c r="G1228" s="24">
        <v>0</v>
      </c>
      <c r="H1228" s="24" t="s">
        <v>2797</v>
      </c>
      <c r="I1228" s="24" t="s">
        <v>3752</v>
      </c>
      <c r="J1228" s="24" t="s">
        <v>73</v>
      </c>
      <c r="K1228" s="72" t="str">
        <f t="shared" si="42"/>
        <v>USPE16 ICPL Curncy</v>
      </c>
      <c r="L1228" s="25" t="str">
        <f t="shared" si="43"/>
        <v>ICPL</v>
      </c>
      <c r="M1228" s="26">
        <f t="shared" ca="1" si="43"/>
        <v>42276</v>
      </c>
      <c r="N1228" s="25" t="b">
        <f t="shared" si="43"/>
        <v>0</v>
      </c>
      <c r="O1228" s="84" t="str">
        <f>IF($N1228,_xll.BDP($K1228,O$931),"[DISABLED]")</f>
        <v>[DISABLED]</v>
      </c>
      <c r="P1228" s="84" t="str">
        <f>IF($N1228,_xll.BDP($K1228,P$931),"[DISABLED]")</f>
        <v>[DISABLED]</v>
      </c>
      <c r="Q1228" s="84" t="str">
        <f>IF($N1228,_xll.BDP($K1228,Q$931),"[DISABLED]")</f>
        <v>[DISABLED]</v>
      </c>
      <c r="R1228" s="84" t="str">
        <f>IF($N1228,_xll.BDH($K1228,R$931,$M1228),"[DISABLED]")</f>
        <v>[DISABLED]</v>
      </c>
      <c r="S1228" s="84" t="str">
        <f>IF($N1228,_xll.BDH($K1228,S$931,$M1228),"[DISABLED]")</f>
        <v>[DISABLED]</v>
      </c>
      <c r="T1228" s="84" t="str">
        <f>IF($N1228,_xll.BDH($K1228,T$931,$M1228),"[DISABLED]")</f>
        <v>[DISABLED]</v>
      </c>
      <c r="V1228" s="106" t="s">
        <v>9771</v>
      </c>
      <c r="W1228" s="107" t="s">
        <v>1055</v>
      </c>
      <c r="X1228" s="108">
        <v>42276</v>
      </c>
      <c r="Y1228" s="107" t="b">
        <v>0</v>
      </c>
      <c r="Z1228" s="107" t="s">
        <v>5237</v>
      </c>
      <c r="AA1228" s="107" t="s">
        <v>5237</v>
      </c>
      <c r="AB1228" s="107" t="s">
        <v>5237</v>
      </c>
      <c r="AC1228" s="107" t="s">
        <v>5237</v>
      </c>
      <c r="AD1228" s="107" t="s">
        <v>5237</v>
      </c>
      <c r="AE1228" s="107" t="s">
        <v>5237</v>
      </c>
    </row>
    <row r="1229" spans="2:31" outlineLevel="1">
      <c r="B1229" s="24" t="s">
        <v>5234</v>
      </c>
      <c r="C1229" s="24" t="s">
        <v>2</v>
      </c>
      <c r="D1229" s="24" t="s">
        <v>62</v>
      </c>
      <c r="E1229" s="24" t="s">
        <v>155</v>
      </c>
      <c r="F1229" s="24" t="s">
        <v>146</v>
      </c>
      <c r="G1229" s="24">
        <v>0</v>
      </c>
      <c r="H1229" s="24" t="s">
        <v>2797</v>
      </c>
      <c r="I1229" s="24" t="s">
        <v>3753</v>
      </c>
      <c r="J1229" s="24" t="s">
        <v>73</v>
      </c>
      <c r="K1229" s="72" t="str">
        <f t="shared" si="42"/>
        <v>USPE1F6 ICPL Curncy</v>
      </c>
      <c r="L1229" s="25" t="str">
        <f t="shared" si="43"/>
        <v>ICPL</v>
      </c>
      <c r="M1229" s="26">
        <f t="shared" ca="1" si="43"/>
        <v>42276</v>
      </c>
      <c r="N1229" s="25" t="b">
        <f t="shared" si="43"/>
        <v>0</v>
      </c>
      <c r="O1229" s="84" t="str">
        <f>IF($N1229,_xll.BDP($K1229,O$931),"[DISABLED]")</f>
        <v>[DISABLED]</v>
      </c>
      <c r="P1229" s="84" t="str">
        <f>IF($N1229,_xll.BDP($K1229,P$931),"[DISABLED]")</f>
        <v>[DISABLED]</v>
      </c>
      <c r="Q1229" s="84" t="str">
        <f>IF($N1229,_xll.BDP($K1229,Q$931),"[DISABLED]")</f>
        <v>[DISABLED]</v>
      </c>
      <c r="R1229" s="84" t="str">
        <f>IF($N1229,_xll.BDH($K1229,R$931,$M1229),"[DISABLED]")</f>
        <v>[DISABLED]</v>
      </c>
      <c r="S1229" s="84" t="str">
        <f>IF($N1229,_xll.BDH($K1229,S$931,$M1229),"[DISABLED]")</f>
        <v>[DISABLED]</v>
      </c>
      <c r="T1229" s="84" t="str">
        <f>IF($N1229,_xll.BDH($K1229,T$931,$M1229),"[DISABLED]")</f>
        <v>[DISABLED]</v>
      </c>
      <c r="V1229" s="106" t="s">
        <v>9772</v>
      </c>
      <c r="W1229" s="107" t="s">
        <v>1055</v>
      </c>
      <c r="X1229" s="108">
        <v>42276</v>
      </c>
      <c r="Y1229" s="107" t="b">
        <v>0</v>
      </c>
      <c r="Z1229" s="107" t="s">
        <v>5237</v>
      </c>
      <c r="AA1229" s="107" t="s">
        <v>5237</v>
      </c>
      <c r="AB1229" s="107" t="s">
        <v>5237</v>
      </c>
      <c r="AC1229" s="107" t="s">
        <v>5237</v>
      </c>
      <c r="AD1229" s="107" t="s">
        <v>5237</v>
      </c>
      <c r="AE1229" s="107" t="s">
        <v>5237</v>
      </c>
    </row>
    <row r="1230" spans="2:31" outlineLevel="1">
      <c r="B1230" s="24" t="s">
        <v>5234</v>
      </c>
      <c r="C1230" s="24" t="s">
        <v>2</v>
      </c>
      <c r="D1230" s="24" t="s">
        <v>62</v>
      </c>
      <c r="E1230" s="24" t="s">
        <v>155</v>
      </c>
      <c r="F1230" s="24" t="s">
        <v>42</v>
      </c>
      <c r="G1230" s="24">
        <v>0</v>
      </c>
      <c r="H1230" s="24" t="s">
        <v>2797</v>
      </c>
      <c r="I1230" s="24" t="s">
        <v>3754</v>
      </c>
      <c r="J1230" s="24" t="s">
        <v>73</v>
      </c>
      <c r="K1230" s="72" t="str">
        <f t="shared" si="42"/>
        <v>USPE26 ICPL Curncy</v>
      </c>
      <c r="L1230" s="25" t="str">
        <f t="shared" si="43"/>
        <v>ICPL</v>
      </c>
      <c r="M1230" s="26">
        <f t="shared" ca="1" si="43"/>
        <v>42276</v>
      </c>
      <c r="N1230" s="25" t="b">
        <f t="shared" si="43"/>
        <v>0</v>
      </c>
      <c r="O1230" s="84" t="str">
        <f>IF($N1230,_xll.BDP($K1230,O$931),"[DISABLED]")</f>
        <v>[DISABLED]</v>
      </c>
      <c r="P1230" s="84" t="str">
        <f>IF($N1230,_xll.BDP($K1230,P$931),"[DISABLED]")</f>
        <v>[DISABLED]</v>
      </c>
      <c r="Q1230" s="84" t="str">
        <f>IF($N1230,_xll.BDP($K1230,Q$931),"[DISABLED]")</f>
        <v>[DISABLED]</v>
      </c>
      <c r="R1230" s="84" t="str">
        <f>IF($N1230,_xll.BDH($K1230,R$931,$M1230),"[DISABLED]")</f>
        <v>[DISABLED]</v>
      </c>
      <c r="S1230" s="84" t="str">
        <f>IF($N1230,_xll.BDH($K1230,S$931,$M1230),"[DISABLED]")</f>
        <v>[DISABLED]</v>
      </c>
      <c r="T1230" s="84" t="str">
        <f>IF($N1230,_xll.BDH($K1230,T$931,$M1230),"[DISABLED]")</f>
        <v>[DISABLED]</v>
      </c>
      <c r="V1230" s="106" t="s">
        <v>9773</v>
      </c>
      <c r="W1230" s="107" t="s">
        <v>1055</v>
      </c>
      <c r="X1230" s="108">
        <v>42276</v>
      </c>
      <c r="Y1230" s="107" t="b">
        <v>0</v>
      </c>
      <c r="Z1230" s="107" t="s">
        <v>5237</v>
      </c>
      <c r="AA1230" s="107" t="s">
        <v>5237</v>
      </c>
      <c r="AB1230" s="107" t="s">
        <v>5237</v>
      </c>
      <c r="AC1230" s="107" t="s">
        <v>5237</v>
      </c>
      <c r="AD1230" s="107" t="s">
        <v>5237</v>
      </c>
      <c r="AE1230" s="107" t="s">
        <v>5237</v>
      </c>
    </row>
    <row r="1231" spans="2:31" outlineLevel="1">
      <c r="B1231" s="24" t="s">
        <v>5234</v>
      </c>
      <c r="C1231" s="24" t="s">
        <v>2</v>
      </c>
      <c r="D1231" s="24" t="s">
        <v>62</v>
      </c>
      <c r="E1231" s="24" t="s">
        <v>155</v>
      </c>
      <c r="F1231" s="24" t="s">
        <v>43</v>
      </c>
      <c r="G1231" s="24">
        <v>0</v>
      </c>
      <c r="H1231" s="24" t="s">
        <v>2797</v>
      </c>
      <c r="I1231" s="24" t="s">
        <v>3755</v>
      </c>
      <c r="J1231" s="24" t="s">
        <v>73</v>
      </c>
      <c r="K1231" s="72" t="str">
        <f t="shared" si="42"/>
        <v>USPE36 ICPL Curncy</v>
      </c>
      <c r="L1231" s="25" t="str">
        <f t="shared" si="43"/>
        <v>ICPL</v>
      </c>
      <c r="M1231" s="26">
        <f t="shared" ca="1" si="43"/>
        <v>42276</v>
      </c>
      <c r="N1231" s="25" t="b">
        <f t="shared" si="43"/>
        <v>0</v>
      </c>
      <c r="O1231" s="84" t="str">
        <f>IF($N1231,_xll.BDP($K1231,O$931),"[DISABLED]")</f>
        <v>[DISABLED]</v>
      </c>
      <c r="P1231" s="84" t="str">
        <f>IF($N1231,_xll.BDP($K1231,P$931),"[DISABLED]")</f>
        <v>[DISABLED]</v>
      </c>
      <c r="Q1231" s="84" t="str">
        <f>IF($N1231,_xll.BDP($K1231,Q$931),"[DISABLED]")</f>
        <v>[DISABLED]</v>
      </c>
      <c r="R1231" s="84" t="str">
        <f>IF($N1231,_xll.BDH($K1231,R$931,$M1231),"[DISABLED]")</f>
        <v>[DISABLED]</v>
      </c>
      <c r="S1231" s="84" t="str">
        <f>IF($N1231,_xll.BDH($K1231,S$931,$M1231),"[DISABLED]")</f>
        <v>[DISABLED]</v>
      </c>
      <c r="T1231" s="84" t="str">
        <f>IF($N1231,_xll.BDH($K1231,T$931,$M1231),"[DISABLED]")</f>
        <v>[DISABLED]</v>
      </c>
      <c r="V1231" s="106" t="s">
        <v>9774</v>
      </c>
      <c r="W1231" s="107" t="s">
        <v>1055</v>
      </c>
      <c r="X1231" s="108">
        <v>42276</v>
      </c>
      <c r="Y1231" s="107" t="b">
        <v>0</v>
      </c>
      <c r="Z1231" s="107" t="s">
        <v>5237</v>
      </c>
      <c r="AA1231" s="107" t="s">
        <v>5237</v>
      </c>
      <c r="AB1231" s="107" t="s">
        <v>5237</v>
      </c>
      <c r="AC1231" s="107" t="s">
        <v>5237</v>
      </c>
      <c r="AD1231" s="107" t="s">
        <v>5237</v>
      </c>
      <c r="AE1231" s="107" t="s">
        <v>5237</v>
      </c>
    </row>
    <row r="1232" spans="2:31" outlineLevel="1">
      <c r="B1232" s="24" t="s">
        <v>5234</v>
      </c>
      <c r="C1232" s="24" t="s">
        <v>2</v>
      </c>
      <c r="D1232" s="24" t="s">
        <v>62</v>
      </c>
      <c r="E1232" s="24" t="s">
        <v>155</v>
      </c>
      <c r="F1232" s="24" t="s">
        <v>152</v>
      </c>
      <c r="G1232" s="24">
        <v>0</v>
      </c>
      <c r="H1232" s="24" t="s">
        <v>2797</v>
      </c>
      <c r="I1232" s="24" t="s">
        <v>3756</v>
      </c>
      <c r="J1232" s="24" t="s">
        <v>73</v>
      </c>
      <c r="K1232" s="72" t="str">
        <f t="shared" si="42"/>
        <v>USPE46 ICPL Curncy</v>
      </c>
      <c r="L1232" s="25" t="str">
        <f t="shared" si="43"/>
        <v>ICPL</v>
      </c>
      <c r="M1232" s="26">
        <f t="shared" ca="1" si="43"/>
        <v>42276</v>
      </c>
      <c r="N1232" s="25" t="b">
        <f t="shared" si="43"/>
        <v>0</v>
      </c>
      <c r="O1232" s="84" t="str">
        <f>IF($N1232,_xll.BDP($K1232,O$931),"[DISABLED]")</f>
        <v>[DISABLED]</v>
      </c>
      <c r="P1232" s="84" t="str">
        <f>IF($N1232,_xll.BDP($K1232,P$931),"[DISABLED]")</f>
        <v>[DISABLED]</v>
      </c>
      <c r="Q1232" s="84" t="str">
        <f>IF($N1232,_xll.BDP($K1232,Q$931),"[DISABLED]")</f>
        <v>[DISABLED]</v>
      </c>
      <c r="R1232" s="84" t="str">
        <f>IF($N1232,_xll.BDH($K1232,R$931,$M1232),"[DISABLED]")</f>
        <v>[DISABLED]</v>
      </c>
      <c r="S1232" s="84" t="str">
        <f>IF($N1232,_xll.BDH($K1232,S$931,$M1232),"[DISABLED]")</f>
        <v>[DISABLED]</v>
      </c>
      <c r="T1232" s="84" t="str">
        <f>IF($N1232,_xll.BDH($K1232,T$931,$M1232),"[DISABLED]")</f>
        <v>[DISABLED]</v>
      </c>
      <c r="V1232" s="106" t="s">
        <v>9775</v>
      </c>
      <c r="W1232" s="107" t="s">
        <v>1055</v>
      </c>
      <c r="X1232" s="108">
        <v>42276</v>
      </c>
      <c r="Y1232" s="107" t="b">
        <v>0</v>
      </c>
      <c r="Z1232" s="107" t="s">
        <v>5237</v>
      </c>
      <c r="AA1232" s="107" t="s">
        <v>5237</v>
      </c>
      <c r="AB1232" s="107" t="s">
        <v>5237</v>
      </c>
      <c r="AC1232" s="107" t="s">
        <v>5237</v>
      </c>
      <c r="AD1232" s="107" t="s">
        <v>5237</v>
      </c>
      <c r="AE1232" s="107" t="s">
        <v>5237</v>
      </c>
    </row>
    <row r="1233" spans="2:31" outlineLevel="1">
      <c r="B1233" s="24" t="s">
        <v>5234</v>
      </c>
      <c r="C1233" s="24" t="s">
        <v>2</v>
      </c>
      <c r="D1233" s="24" t="s">
        <v>62</v>
      </c>
      <c r="E1233" s="24" t="s">
        <v>155</v>
      </c>
      <c r="F1233" s="24" t="s">
        <v>44</v>
      </c>
      <c r="G1233" s="24">
        <v>0</v>
      </c>
      <c r="H1233" s="24" t="s">
        <v>2797</v>
      </c>
      <c r="I1233" s="24" t="s">
        <v>3757</v>
      </c>
      <c r="J1233" s="24" t="s">
        <v>73</v>
      </c>
      <c r="K1233" s="72" t="str">
        <f t="shared" si="42"/>
        <v>USPE56 ICPL Curncy</v>
      </c>
      <c r="L1233" s="25" t="str">
        <f t="shared" si="43"/>
        <v>ICPL</v>
      </c>
      <c r="M1233" s="26">
        <f t="shared" ca="1" si="43"/>
        <v>42276</v>
      </c>
      <c r="N1233" s="25" t="b">
        <f t="shared" si="43"/>
        <v>0</v>
      </c>
      <c r="O1233" s="84" t="str">
        <f>IF($N1233,_xll.BDP($K1233,O$931),"[DISABLED]")</f>
        <v>[DISABLED]</v>
      </c>
      <c r="P1233" s="84" t="str">
        <f>IF($N1233,_xll.BDP($K1233,P$931),"[DISABLED]")</f>
        <v>[DISABLED]</v>
      </c>
      <c r="Q1233" s="84" t="str">
        <f>IF($N1233,_xll.BDP($K1233,Q$931),"[DISABLED]")</f>
        <v>[DISABLED]</v>
      </c>
      <c r="R1233" s="84" t="str">
        <f>IF($N1233,_xll.BDH($K1233,R$931,$M1233),"[DISABLED]")</f>
        <v>[DISABLED]</v>
      </c>
      <c r="S1233" s="84" t="str">
        <f>IF($N1233,_xll.BDH($K1233,S$931,$M1233),"[DISABLED]")</f>
        <v>[DISABLED]</v>
      </c>
      <c r="T1233" s="84" t="str">
        <f>IF($N1233,_xll.BDH($K1233,T$931,$M1233),"[DISABLED]")</f>
        <v>[DISABLED]</v>
      </c>
      <c r="V1233" s="106" t="s">
        <v>9776</v>
      </c>
      <c r="W1233" s="107" t="s">
        <v>1055</v>
      </c>
      <c r="X1233" s="108">
        <v>42276</v>
      </c>
      <c r="Y1233" s="107" t="b">
        <v>0</v>
      </c>
      <c r="Z1233" s="107" t="s">
        <v>5237</v>
      </c>
      <c r="AA1233" s="107" t="s">
        <v>5237</v>
      </c>
      <c r="AB1233" s="107" t="s">
        <v>5237</v>
      </c>
      <c r="AC1233" s="107" t="s">
        <v>5237</v>
      </c>
      <c r="AD1233" s="107" t="s">
        <v>5237</v>
      </c>
      <c r="AE1233" s="107" t="s">
        <v>5237</v>
      </c>
    </row>
    <row r="1234" spans="2:31" outlineLevel="1">
      <c r="B1234" s="24" t="s">
        <v>5234</v>
      </c>
      <c r="C1234" s="24" t="s">
        <v>2</v>
      </c>
      <c r="D1234" s="24" t="s">
        <v>62</v>
      </c>
      <c r="E1234" s="24" t="s">
        <v>155</v>
      </c>
      <c r="F1234" s="24" t="s">
        <v>155</v>
      </c>
      <c r="G1234" s="24">
        <v>0</v>
      </c>
      <c r="H1234" s="24" t="s">
        <v>2797</v>
      </c>
      <c r="I1234" s="24" t="s">
        <v>3758</v>
      </c>
      <c r="J1234" s="24" t="s">
        <v>73</v>
      </c>
      <c r="K1234" s="72" t="str">
        <f t="shared" si="42"/>
        <v>USPE66 ICPL Curncy</v>
      </c>
      <c r="L1234" s="25" t="str">
        <f t="shared" si="43"/>
        <v>ICPL</v>
      </c>
      <c r="M1234" s="26">
        <f t="shared" ca="1" si="43"/>
        <v>42276</v>
      </c>
      <c r="N1234" s="25" t="b">
        <f t="shared" si="43"/>
        <v>0</v>
      </c>
      <c r="O1234" s="84" t="str">
        <f>IF($N1234,_xll.BDP($K1234,O$931),"[DISABLED]")</f>
        <v>[DISABLED]</v>
      </c>
      <c r="P1234" s="84" t="str">
        <f>IF($N1234,_xll.BDP($K1234,P$931),"[DISABLED]")</f>
        <v>[DISABLED]</v>
      </c>
      <c r="Q1234" s="84" t="str">
        <f>IF($N1234,_xll.BDP($K1234,Q$931),"[DISABLED]")</f>
        <v>[DISABLED]</v>
      </c>
      <c r="R1234" s="84" t="str">
        <f>IF($N1234,_xll.BDH($K1234,R$931,$M1234),"[DISABLED]")</f>
        <v>[DISABLED]</v>
      </c>
      <c r="S1234" s="84" t="str">
        <f>IF($N1234,_xll.BDH($K1234,S$931,$M1234),"[DISABLED]")</f>
        <v>[DISABLED]</v>
      </c>
      <c r="T1234" s="84" t="str">
        <f>IF($N1234,_xll.BDH($K1234,T$931,$M1234),"[DISABLED]")</f>
        <v>[DISABLED]</v>
      </c>
      <c r="V1234" s="106" t="s">
        <v>9777</v>
      </c>
      <c r="W1234" s="107" t="s">
        <v>1055</v>
      </c>
      <c r="X1234" s="108">
        <v>42276</v>
      </c>
      <c r="Y1234" s="107" t="b">
        <v>0</v>
      </c>
      <c r="Z1234" s="107" t="s">
        <v>5237</v>
      </c>
      <c r="AA1234" s="107" t="s">
        <v>5237</v>
      </c>
      <c r="AB1234" s="107" t="s">
        <v>5237</v>
      </c>
      <c r="AC1234" s="107" t="s">
        <v>5237</v>
      </c>
      <c r="AD1234" s="107" t="s">
        <v>5237</v>
      </c>
      <c r="AE1234" s="107" t="s">
        <v>5237</v>
      </c>
    </row>
    <row r="1235" spans="2:31" outlineLevel="1">
      <c r="B1235" s="24" t="s">
        <v>5234</v>
      </c>
      <c r="C1235" s="24" t="s">
        <v>2</v>
      </c>
      <c r="D1235" s="24" t="s">
        <v>62</v>
      </c>
      <c r="E1235" s="24" t="s">
        <v>155</v>
      </c>
      <c r="F1235" s="24" t="s">
        <v>45</v>
      </c>
      <c r="G1235" s="24">
        <v>0</v>
      </c>
      <c r="H1235" s="24" t="s">
        <v>2797</v>
      </c>
      <c r="I1235" s="24" t="s">
        <v>3759</v>
      </c>
      <c r="J1235" s="24" t="s">
        <v>73</v>
      </c>
      <c r="K1235" s="72" t="str">
        <f t="shared" si="42"/>
        <v>USPE76 ICPL Curncy</v>
      </c>
      <c r="L1235" s="25" t="str">
        <f t="shared" si="43"/>
        <v>ICPL</v>
      </c>
      <c r="M1235" s="26">
        <f t="shared" ca="1" si="43"/>
        <v>42276</v>
      </c>
      <c r="N1235" s="25" t="b">
        <f t="shared" si="43"/>
        <v>0</v>
      </c>
      <c r="O1235" s="84" t="str">
        <f>IF($N1235,_xll.BDP($K1235,O$931),"[DISABLED]")</f>
        <v>[DISABLED]</v>
      </c>
      <c r="P1235" s="84" t="str">
        <f>IF($N1235,_xll.BDP($K1235,P$931),"[DISABLED]")</f>
        <v>[DISABLED]</v>
      </c>
      <c r="Q1235" s="84" t="str">
        <f>IF($N1235,_xll.BDP($K1235,Q$931),"[DISABLED]")</f>
        <v>[DISABLED]</v>
      </c>
      <c r="R1235" s="84" t="str">
        <f>IF($N1235,_xll.BDH($K1235,R$931,$M1235),"[DISABLED]")</f>
        <v>[DISABLED]</v>
      </c>
      <c r="S1235" s="84" t="str">
        <f>IF($N1235,_xll.BDH($K1235,S$931,$M1235),"[DISABLED]")</f>
        <v>[DISABLED]</v>
      </c>
      <c r="T1235" s="84" t="str">
        <f>IF($N1235,_xll.BDH($K1235,T$931,$M1235),"[DISABLED]")</f>
        <v>[DISABLED]</v>
      </c>
      <c r="V1235" s="106" t="s">
        <v>9778</v>
      </c>
      <c r="W1235" s="107" t="s">
        <v>1055</v>
      </c>
      <c r="X1235" s="108">
        <v>42276</v>
      </c>
      <c r="Y1235" s="107" t="b">
        <v>0</v>
      </c>
      <c r="Z1235" s="107" t="s">
        <v>5237</v>
      </c>
      <c r="AA1235" s="107" t="s">
        <v>5237</v>
      </c>
      <c r="AB1235" s="107" t="s">
        <v>5237</v>
      </c>
      <c r="AC1235" s="107" t="s">
        <v>5237</v>
      </c>
      <c r="AD1235" s="107" t="s">
        <v>5237</v>
      </c>
      <c r="AE1235" s="107" t="s">
        <v>5237</v>
      </c>
    </row>
    <row r="1236" spans="2:31" outlineLevel="1">
      <c r="B1236" s="24" t="s">
        <v>5234</v>
      </c>
      <c r="C1236" s="24" t="s">
        <v>2</v>
      </c>
      <c r="D1236" s="24" t="s">
        <v>62</v>
      </c>
      <c r="E1236" s="24" t="s">
        <v>155</v>
      </c>
      <c r="F1236" s="24" t="s">
        <v>46</v>
      </c>
      <c r="G1236" s="24">
        <v>0</v>
      </c>
      <c r="H1236" s="24" t="s">
        <v>2797</v>
      </c>
      <c r="I1236" s="24" t="s">
        <v>3760</v>
      </c>
      <c r="J1236" s="24" t="s">
        <v>73</v>
      </c>
      <c r="K1236" s="72" t="str">
        <f t="shared" si="42"/>
        <v>USPE106 ICPL Curncy</v>
      </c>
      <c r="L1236" s="25" t="str">
        <f t="shared" si="43"/>
        <v>ICPL</v>
      </c>
      <c r="M1236" s="26">
        <f t="shared" ca="1" si="43"/>
        <v>42276</v>
      </c>
      <c r="N1236" s="25" t="b">
        <f t="shared" si="43"/>
        <v>0</v>
      </c>
      <c r="O1236" s="84" t="str">
        <f>IF($N1236,_xll.BDP($K1236,O$931),"[DISABLED]")</f>
        <v>[DISABLED]</v>
      </c>
      <c r="P1236" s="84" t="str">
        <f>IF($N1236,_xll.BDP($K1236,P$931),"[DISABLED]")</f>
        <v>[DISABLED]</v>
      </c>
      <c r="Q1236" s="84" t="str">
        <f>IF($N1236,_xll.BDP($K1236,Q$931),"[DISABLED]")</f>
        <v>[DISABLED]</v>
      </c>
      <c r="R1236" s="84" t="str">
        <f>IF($N1236,_xll.BDH($K1236,R$931,$M1236),"[DISABLED]")</f>
        <v>[DISABLED]</v>
      </c>
      <c r="S1236" s="84" t="str">
        <f>IF($N1236,_xll.BDH($K1236,S$931,$M1236),"[DISABLED]")</f>
        <v>[DISABLED]</v>
      </c>
      <c r="T1236" s="84" t="str">
        <f>IF($N1236,_xll.BDH($K1236,T$931,$M1236),"[DISABLED]")</f>
        <v>[DISABLED]</v>
      </c>
      <c r="V1236" s="106" t="s">
        <v>9779</v>
      </c>
      <c r="W1236" s="107" t="s">
        <v>1055</v>
      </c>
      <c r="X1236" s="108">
        <v>42276</v>
      </c>
      <c r="Y1236" s="107" t="b">
        <v>0</v>
      </c>
      <c r="Z1236" s="107" t="s">
        <v>5237</v>
      </c>
      <c r="AA1236" s="107" t="s">
        <v>5237</v>
      </c>
      <c r="AB1236" s="107" t="s">
        <v>5237</v>
      </c>
      <c r="AC1236" s="107" t="s">
        <v>5237</v>
      </c>
      <c r="AD1236" s="107" t="s">
        <v>5237</v>
      </c>
      <c r="AE1236" s="107" t="s">
        <v>5237</v>
      </c>
    </row>
    <row r="1237" spans="2:31" outlineLevel="1">
      <c r="B1237" s="24" t="s">
        <v>5234</v>
      </c>
      <c r="C1237" s="24" t="s">
        <v>2</v>
      </c>
      <c r="D1237" s="24" t="s">
        <v>62</v>
      </c>
      <c r="E1237" s="24" t="s">
        <v>155</v>
      </c>
      <c r="F1237" s="24" t="s">
        <v>47</v>
      </c>
      <c r="G1237" s="24">
        <v>0</v>
      </c>
      <c r="H1237" s="24" t="s">
        <v>2797</v>
      </c>
      <c r="I1237" s="24" t="s">
        <v>3761</v>
      </c>
      <c r="J1237" s="24" t="s">
        <v>73</v>
      </c>
      <c r="K1237" s="72" t="str">
        <f t="shared" si="42"/>
        <v>USPE156 ICPL Curncy</v>
      </c>
      <c r="L1237" s="25" t="str">
        <f t="shared" si="43"/>
        <v>ICPL</v>
      </c>
      <c r="M1237" s="26">
        <f t="shared" ca="1" si="43"/>
        <v>42276</v>
      </c>
      <c r="N1237" s="25" t="b">
        <f t="shared" si="43"/>
        <v>0</v>
      </c>
      <c r="O1237" s="84" t="str">
        <f>IF($N1237,_xll.BDP($K1237,O$931),"[DISABLED]")</f>
        <v>[DISABLED]</v>
      </c>
      <c r="P1237" s="84" t="str">
        <f>IF($N1237,_xll.BDP($K1237,P$931),"[DISABLED]")</f>
        <v>[DISABLED]</v>
      </c>
      <c r="Q1237" s="84" t="str">
        <f>IF($N1237,_xll.BDP($K1237,Q$931),"[DISABLED]")</f>
        <v>[DISABLED]</v>
      </c>
      <c r="R1237" s="84" t="str">
        <f>IF($N1237,_xll.BDH($K1237,R$931,$M1237),"[DISABLED]")</f>
        <v>[DISABLED]</v>
      </c>
      <c r="S1237" s="84" t="str">
        <f>IF($N1237,_xll.BDH($K1237,S$931,$M1237),"[DISABLED]")</f>
        <v>[DISABLED]</v>
      </c>
      <c r="T1237" s="84" t="str">
        <f>IF($N1237,_xll.BDH($K1237,T$931,$M1237),"[DISABLED]")</f>
        <v>[DISABLED]</v>
      </c>
      <c r="V1237" s="106" t="s">
        <v>9780</v>
      </c>
      <c r="W1237" s="107" t="s">
        <v>1055</v>
      </c>
      <c r="X1237" s="108">
        <v>42276</v>
      </c>
      <c r="Y1237" s="107" t="b">
        <v>0</v>
      </c>
      <c r="Z1237" s="107" t="s">
        <v>5237</v>
      </c>
      <c r="AA1237" s="107" t="s">
        <v>5237</v>
      </c>
      <c r="AB1237" s="107" t="s">
        <v>5237</v>
      </c>
      <c r="AC1237" s="107" t="s">
        <v>5237</v>
      </c>
      <c r="AD1237" s="107" t="s">
        <v>5237</v>
      </c>
      <c r="AE1237" s="107" t="s">
        <v>5237</v>
      </c>
    </row>
    <row r="1238" spans="2:31" outlineLevel="1">
      <c r="B1238" s="24" t="s">
        <v>5234</v>
      </c>
      <c r="C1238" s="24" t="s">
        <v>2</v>
      </c>
      <c r="D1238" s="24" t="s">
        <v>62</v>
      </c>
      <c r="E1238" s="24" t="s">
        <v>155</v>
      </c>
      <c r="F1238" s="24" t="s">
        <v>48</v>
      </c>
      <c r="G1238" s="24">
        <v>0</v>
      </c>
      <c r="H1238" s="24" t="s">
        <v>2797</v>
      </c>
      <c r="I1238" s="24" t="s">
        <v>3762</v>
      </c>
      <c r="J1238" s="24" t="s">
        <v>73</v>
      </c>
      <c r="K1238" s="72" t="str">
        <f t="shared" si="42"/>
        <v>USPE206 ICPL Curncy</v>
      </c>
      <c r="L1238" s="25" t="str">
        <f t="shared" si="43"/>
        <v>ICPL</v>
      </c>
      <c r="M1238" s="26">
        <f t="shared" ca="1" si="43"/>
        <v>42276</v>
      </c>
      <c r="N1238" s="25" t="b">
        <f t="shared" si="43"/>
        <v>0</v>
      </c>
      <c r="O1238" s="84" t="str">
        <f>IF($N1238,_xll.BDP($K1238,O$931),"[DISABLED]")</f>
        <v>[DISABLED]</v>
      </c>
      <c r="P1238" s="84" t="str">
        <f>IF($N1238,_xll.BDP($K1238,P$931),"[DISABLED]")</f>
        <v>[DISABLED]</v>
      </c>
      <c r="Q1238" s="84" t="str">
        <f>IF($N1238,_xll.BDP($K1238,Q$931),"[DISABLED]")</f>
        <v>[DISABLED]</v>
      </c>
      <c r="R1238" s="84" t="str">
        <f>IF($N1238,_xll.BDH($K1238,R$931,$M1238),"[DISABLED]")</f>
        <v>[DISABLED]</v>
      </c>
      <c r="S1238" s="84" t="str">
        <f>IF($N1238,_xll.BDH($K1238,S$931,$M1238),"[DISABLED]")</f>
        <v>[DISABLED]</v>
      </c>
      <c r="T1238" s="84" t="str">
        <f>IF($N1238,_xll.BDH($K1238,T$931,$M1238),"[DISABLED]")</f>
        <v>[DISABLED]</v>
      </c>
      <c r="V1238" s="106" t="s">
        <v>9781</v>
      </c>
      <c r="W1238" s="107" t="s">
        <v>1055</v>
      </c>
      <c r="X1238" s="108">
        <v>42276</v>
      </c>
      <c r="Y1238" s="107" t="b">
        <v>0</v>
      </c>
      <c r="Z1238" s="107" t="s">
        <v>5237</v>
      </c>
      <c r="AA1238" s="107" t="s">
        <v>5237</v>
      </c>
      <c r="AB1238" s="107" t="s">
        <v>5237</v>
      </c>
      <c r="AC1238" s="107" t="s">
        <v>5237</v>
      </c>
      <c r="AD1238" s="107" t="s">
        <v>5237</v>
      </c>
      <c r="AE1238" s="107" t="s">
        <v>5237</v>
      </c>
    </row>
    <row r="1239" spans="2:31" outlineLevel="1">
      <c r="B1239" s="24" t="s">
        <v>5234</v>
      </c>
      <c r="C1239" s="24" t="s">
        <v>2</v>
      </c>
      <c r="D1239" s="24" t="s">
        <v>62</v>
      </c>
      <c r="E1239" s="24" t="s">
        <v>45</v>
      </c>
      <c r="F1239" s="24" t="s">
        <v>209</v>
      </c>
      <c r="G1239" s="24">
        <v>0</v>
      </c>
      <c r="H1239" s="24" t="s">
        <v>2797</v>
      </c>
      <c r="I1239" s="24" t="s">
        <v>3763</v>
      </c>
      <c r="J1239" s="24" t="s">
        <v>73</v>
      </c>
      <c r="K1239" s="72" t="str">
        <f t="shared" si="42"/>
        <v>USPEA7 ICPL Curncy</v>
      </c>
      <c r="L1239" s="25" t="str">
        <f t="shared" si="43"/>
        <v>ICPL</v>
      </c>
      <c r="M1239" s="26">
        <f t="shared" ca="1" si="43"/>
        <v>42276</v>
      </c>
      <c r="N1239" s="25" t="b">
        <f t="shared" si="43"/>
        <v>0</v>
      </c>
      <c r="O1239" s="84" t="str">
        <f>IF($N1239,_xll.BDP($K1239,O$931),"[DISABLED]")</f>
        <v>[DISABLED]</v>
      </c>
      <c r="P1239" s="84" t="str">
        <f>IF($N1239,_xll.BDP($K1239,P$931),"[DISABLED]")</f>
        <v>[DISABLED]</v>
      </c>
      <c r="Q1239" s="84" t="str">
        <f>IF($N1239,_xll.BDP($K1239,Q$931),"[DISABLED]")</f>
        <v>[DISABLED]</v>
      </c>
      <c r="R1239" s="84" t="str">
        <f>IF($N1239,_xll.BDH($K1239,R$931,$M1239),"[DISABLED]")</f>
        <v>[DISABLED]</v>
      </c>
      <c r="S1239" s="84" t="str">
        <f>IF($N1239,_xll.BDH($K1239,S$931,$M1239),"[DISABLED]")</f>
        <v>[DISABLED]</v>
      </c>
      <c r="T1239" s="84" t="str">
        <f>IF($N1239,_xll.BDH($K1239,T$931,$M1239),"[DISABLED]")</f>
        <v>[DISABLED]</v>
      </c>
      <c r="V1239" s="106" t="s">
        <v>9782</v>
      </c>
      <c r="W1239" s="107" t="s">
        <v>1055</v>
      </c>
      <c r="X1239" s="108">
        <v>42276</v>
      </c>
      <c r="Y1239" s="107" t="b">
        <v>0</v>
      </c>
      <c r="Z1239" s="107" t="s">
        <v>5237</v>
      </c>
      <c r="AA1239" s="107" t="s">
        <v>5237</v>
      </c>
      <c r="AB1239" s="107" t="s">
        <v>5237</v>
      </c>
      <c r="AC1239" s="107" t="s">
        <v>5237</v>
      </c>
      <c r="AD1239" s="107" t="s">
        <v>5237</v>
      </c>
      <c r="AE1239" s="107" t="s">
        <v>5237</v>
      </c>
    </row>
    <row r="1240" spans="2:31" outlineLevel="1">
      <c r="B1240" s="24" t="s">
        <v>5234</v>
      </c>
      <c r="C1240" s="24" t="s">
        <v>2</v>
      </c>
      <c r="D1240" s="24" t="s">
        <v>62</v>
      </c>
      <c r="E1240" s="24" t="s">
        <v>45</v>
      </c>
      <c r="F1240" s="24" t="s">
        <v>210</v>
      </c>
      <c r="G1240" s="24">
        <v>0</v>
      </c>
      <c r="H1240" s="24" t="s">
        <v>2797</v>
      </c>
      <c r="I1240" s="24" t="s">
        <v>3764</v>
      </c>
      <c r="J1240" s="24" t="s">
        <v>73</v>
      </c>
      <c r="K1240" s="72" t="str">
        <f t="shared" si="42"/>
        <v>USPEB7 ICPL Curncy</v>
      </c>
      <c r="L1240" s="25" t="str">
        <f t="shared" si="43"/>
        <v>ICPL</v>
      </c>
      <c r="M1240" s="26">
        <f t="shared" ca="1" si="43"/>
        <v>42276</v>
      </c>
      <c r="N1240" s="25" t="b">
        <f t="shared" si="43"/>
        <v>0</v>
      </c>
      <c r="O1240" s="84" t="str">
        <f>IF($N1240,_xll.BDP($K1240,O$931),"[DISABLED]")</f>
        <v>[DISABLED]</v>
      </c>
      <c r="P1240" s="84" t="str">
        <f>IF($N1240,_xll.BDP($K1240,P$931),"[DISABLED]")</f>
        <v>[DISABLED]</v>
      </c>
      <c r="Q1240" s="84" t="str">
        <f>IF($N1240,_xll.BDP($K1240,Q$931),"[DISABLED]")</f>
        <v>[DISABLED]</v>
      </c>
      <c r="R1240" s="84" t="str">
        <f>IF($N1240,_xll.BDH($K1240,R$931,$M1240),"[DISABLED]")</f>
        <v>[DISABLED]</v>
      </c>
      <c r="S1240" s="84" t="str">
        <f>IF($N1240,_xll.BDH($K1240,S$931,$M1240),"[DISABLED]")</f>
        <v>[DISABLED]</v>
      </c>
      <c r="T1240" s="84" t="str">
        <f>IF($N1240,_xll.BDH($K1240,T$931,$M1240),"[DISABLED]")</f>
        <v>[DISABLED]</v>
      </c>
      <c r="V1240" s="106" t="s">
        <v>9783</v>
      </c>
      <c r="W1240" s="107" t="s">
        <v>1055</v>
      </c>
      <c r="X1240" s="108">
        <v>42276</v>
      </c>
      <c r="Y1240" s="107" t="b">
        <v>0</v>
      </c>
      <c r="Z1240" s="107" t="s">
        <v>5237</v>
      </c>
      <c r="AA1240" s="107" t="s">
        <v>5237</v>
      </c>
      <c r="AB1240" s="107" t="s">
        <v>5237</v>
      </c>
      <c r="AC1240" s="107" t="s">
        <v>5237</v>
      </c>
      <c r="AD1240" s="107" t="s">
        <v>5237</v>
      </c>
      <c r="AE1240" s="107" t="s">
        <v>5237</v>
      </c>
    </row>
    <row r="1241" spans="2:31" outlineLevel="1">
      <c r="B1241" s="24" t="s">
        <v>5234</v>
      </c>
      <c r="C1241" s="24" t="s">
        <v>2</v>
      </c>
      <c r="D1241" s="24" t="s">
        <v>62</v>
      </c>
      <c r="E1241" s="24" t="s">
        <v>45</v>
      </c>
      <c r="F1241" s="24" t="s">
        <v>54</v>
      </c>
      <c r="G1241" s="24">
        <v>0</v>
      </c>
      <c r="H1241" s="24" t="s">
        <v>2797</v>
      </c>
      <c r="I1241" s="24" t="s">
        <v>3765</v>
      </c>
      <c r="J1241" s="24" t="s">
        <v>73</v>
      </c>
      <c r="K1241" s="72" t="str">
        <f t="shared" si="42"/>
        <v>USPEC7 ICPL Curncy</v>
      </c>
      <c r="L1241" s="25" t="str">
        <f t="shared" si="43"/>
        <v>ICPL</v>
      </c>
      <c r="M1241" s="26">
        <f t="shared" ca="1" si="43"/>
        <v>42276</v>
      </c>
      <c r="N1241" s="25" t="b">
        <f t="shared" si="43"/>
        <v>0</v>
      </c>
      <c r="O1241" s="84" t="str">
        <f>IF($N1241,_xll.BDP($K1241,O$931),"[DISABLED]")</f>
        <v>[DISABLED]</v>
      </c>
      <c r="P1241" s="84" t="str">
        <f>IF($N1241,_xll.BDP($K1241,P$931),"[DISABLED]")</f>
        <v>[DISABLED]</v>
      </c>
      <c r="Q1241" s="84" t="str">
        <f>IF($N1241,_xll.BDP($K1241,Q$931),"[DISABLED]")</f>
        <v>[DISABLED]</v>
      </c>
      <c r="R1241" s="84" t="str">
        <f>IF($N1241,_xll.BDH($K1241,R$931,$M1241),"[DISABLED]")</f>
        <v>[DISABLED]</v>
      </c>
      <c r="S1241" s="84" t="str">
        <f>IF($N1241,_xll.BDH($K1241,S$931,$M1241),"[DISABLED]")</f>
        <v>[DISABLED]</v>
      </c>
      <c r="T1241" s="84" t="str">
        <f>IF($N1241,_xll.BDH($K1241,T$931,$M1241),"[DISABLED]")</f>
        <v>[DISABLED]</v>
      </c>
      <c r="V1241" s="106" t="s">
        <v>9784</v>
      </c>
      <c r="W1241" s="107" t="s">
        <v>1055</v>
      </c>
      <c r="X1241" s="108">
        <v>42276</v>
      </c>
      <c r="Y1241" s="107" t="b">
        <v>0</v>
      </c>
      <c r="Z1241" s="107" t="s">
        <v>5237</v>
      </c>
      <c r="AA1241" s="107" t="s">
        <v>5237</v>
      </c>
      <c r="AB1241" s="107" t="s">
        <v>5237</v>
      </c>
      <c r="AC1241" s="107" t="s">
        <v>5237</v>
      </c>
      <c r="AD1241" s="107" t="s">
        <v>5237</v>
      </c>
      <c r="AE1241" s="107" t="s">
        <v>5237</v>
      </c>
    </row>
    <row r="1242" spans="2:31" outlineLevel="1">
      <c r="B1242" s="24" t="s">
        <v>5234</v>
      </c>
      <c r="C1242" s="24" t="s">
        <v>2</v>
      </c>
      <c r="D1242" s="24" t="s">
        <v>62</v>
      </c>
      <c r="E1242" s="24" t="s">
        <v>45</v>
      </c>
      <c r="F1242" s="24" t="s">
        <v>58</v>
      </c>
      <c r="G1242" s="24">
        <v>0</v>
      </c>
      <c r="H1242" s="24" t="s">
        <v>2797</v>
      </c>
      <c r="I1242" s="24" t="s">
        <v>3766</v>
      </c>
      <c r="J1242" s="24" t="s">
        <v>73</v>
      </c>
      <c r="K1242" s="72" t="str">
        <f t="shared" si="42"/>
        <v>USPEF7 ICPL Curncy</v>
      </c>
      <c r="L1242" s="25" t="str">
        <f t="shared" si="43"/>
        <v>ICPL</v>
      </c>
      <c r="M1242" s="26">
        <f t="shared" ca="1" si="43"/>
        <v>42276</v>
      </c>
      <c r="N1242" s="25" t="b">
        <f t="shared" si="43"/>
        <v>0</v>
      </c>
      <c r="O1242" s="84" t="str">
        <f>IF($N1242,_xll.BDP($K1242,O$931),"[DISABLED]")</f>
        <v>[DISABLED]</v>
      </c>
      <c r="P1242" s="84" t="str">
        <f>IF($N1242,_xll.BDP($K1242,P$931),"[DISABLED]")</f>
        <v>[DISABLED]</v>
      </c>
      <c r="Q1242" s="84" t="str">
        <f>IF($N1242,_xll.BDP($K1242,Q$931),"[DISABLED]")</f>
        <v>[DISABLED]</v>
      </c>
      <c r="R1242" s="84" t="str">
        <f>IF($N1242,_xll.BDH($K1242,R$931,$M1242),"[DISABLED]")</f>
        <v>[DISABLED]</v>
      </c>
      <c r="S1242" s="84" t="str">
        <f>IF($N1242,_xll.BDH($K1242,S$931,$M1242),"[DISABLED]")</f>
        <v>[DISABLED]</v>
      </c>
      <c r="T1242" s="84" t="str">
        <f>IF($N1242,_xll.BDH($K1242,T$931,$M1242),"[DISABLED]")</f>
        <v>[DISABLED]</v>
      </c>
      <c r="V1242" s="106" t="s">
        <v>9785</v>
      </c>
      <c r="W1242" s="107" t="s">
        <v>1055</v>
      </c>
      <c r="X1242" s="108">
        <v>42276</v>
      </c>
      <c r="Y1242" s="107" t="b">
        <v>0</v>
      </c>
      <c r="Z1242" s="107" t="s">
        <v>5237</v>
      </c>
      <c r="AA1242" s="107" t="s">
        <v>5237</v>
      </c>
      <c r="AB1242" s="107" t="s">
        <v>5237</v>
      </c>
      <c r="AC1242" s="107" t="s">
        <v>5237</v>
      </c>
      <c r="AD1242" s="107" t="s">
        <v>5237</v>
      </c>
      <c r="AE1242" s="107" t="s">
        <v>5237</v>
      </c>
    </row>
    <row r="1243" spans="2:31" outlineLevel="1">
      <c r="B1243" s="24" t="s">
        <v>5234</v>
      </c>
      <c r="C1243" s="24" t="s">
        <v>2</v>
      </c>
      <c r="D1243" s="24" t="s">
        <v>62</v>
      </c>
      <c r="E1243" s="24" t="s">
        <v>45</v>
      </c>
      <c r="F1243" s="24" t="s">
        <v>71</v>
      </c>
      <c r="G1243" s="24">
        <v>0</v>
      </c>
      <c r="H1243" s="24" t="s">
        <v>2797</v>
      </c>
      <c r="I1243" s="24" t="s">
        <v>3767</v>
      </c>
      <c r="J1243" s="24" t="s">
        <v>73</v>
      </c>
      <c r="K1243" s="72" t="str">
        <f t="shared" si="42"/>
        <v>USPEI7 ICPL Curncy</v>
      </c>
      <c r="L1243" s="25" t="str">
        <f t="shared" si="43"/>
        <v>ICPL</v>
      </c>
      <c r="M1243" s="26">
        <f t="shared" ca="1" si="43"/>
        <v>42276</v>
      </c>
      <c r="N1243" s="25" t="b">
        <f t="shared" si="43"/>
        <v>0</v>
      </c>
      <c r="O1243" s="84" t="str">
        <f>IF($N1243,_xll.BDP($K1243,O$931),"[DISABLED]")</f>
        <v>[DISABLED]</v>
      </c>
      <c r="P1243" s="84" t="str">
        <f>IF($N1243,_xll.BDP($K1243,P$931),"[DISABLED]")</f>
        <v>[DISABLED]</v>
      </c>
      <c r="Q1243" s="84" t="str">
        <f>IF($N1243,_xll.BDP($K1243,Q$931),"[DISABLED]")</f>
        <v>[DISABLED]</v>
      </c>
      <c r="R1243" s="84" t="str">
        <f>IF($N1243,_xll.BDH($K1243,R$931,$M1243),"[DISABLED]")</f>
        <v>[DISABLED]</v>
      </c>
      <c r="S1243" s="84" t="str">
        <f>IF($N1243,_xll.BDH($K1243,S$931,$M1243),"[DISABLED]")</f>
        <v>[DISABLED]</v>
      </c>
      <c r="T1243" s="84" t="str">
        <f>IF($N1243,_xll.BDH($K1243,T$931,$M1243),"[DISABLED]")</f>
        <v>[DISABLED]</v>
      </c>
      <c r="V1243" s="106" t="s">
        <v>9786</v>
      </c>
      <c r="W1243" s="107" t="s">
        <v>1055</v>
      </c>
      <c r="X1243" s="108">
        <v>42276</v>
      </c>
      <c r="Y1243" s="107" t="b">
        <v>0</v>
      </c>
      <c r="Z1243" s="107" t="s">
        <v>5237</v>
      </c>
      <c r="AA1243" s="107" t="s">
        <v>5237</v>
      </c>
      <c r="AB1243" s="107" t="s">
        <v>5237</v>
      </c>
      <c r="AC1243" s="107" t="s">
        <v>5237</v>
      </c>
      <c r="AD1243" s="107" t="s">
        <v>5237</v>
      </c>
      <c r="AE1243" s="107" t="s">
        <v>5237</v>
      </c>
    </row>
    <row r="1244" spans="2:31" outlineLevel="1">
      <c r="B1244" s="24" t="s">
        <v>5234</v>
      </c>
      <c r="C1244" s="24" t="s">
        <v>2</v>
      </c>
      <c r="D1244" s="24" t="s">
        <v>62</v>
      </c>
      <c r="E1244" s="24" t="s">
        <v>45</v>
      </c>
      <c r="F1244" s="24" t="s">
        <v>41</v>
      </c>
      <c r="G1244" s="24">
        <v>0</v>
      </c>
      <c r="H1244" s="24" t="s">
        <v>2797</v>
      </c>
      <c r="I1244" s="24" t="s">
        <v>3768</v>
      </c>
      <c r="J1244" s="24" t="s">
        <v>73</v>
      </c>
      <c r="K1244" s="72" t="str">
        <f t="shared" si="42"/>
        <v>USPE17 ICPL Curncy</v>
      </c>
      <c r="L1244" s="25" t="str">
        <f t="shared" si="43"/>
        <v>ICPL</v>
      </c>
      <c r="M1244" s="26">
        <f t="shared" ca="1" si="43"/>
        <v>42276</v>
      </c>
      <c r="N1244" s="25" t="b">
        <f t="shared" si="43"/>
        <v>0</v>
      </c>
      <c r="O1244" s="84" t="str">
        <f>IF($N1244,_xll.BDP($K1244,O$931),"[DISABLED]")</f>
        <v>[DISABLED]</v>
      </c>
      <c r="P1244" s="84" t="str">
        <f>IF($N1244,_xll.BDP($K1244,P$931),"[DISABLED]")</f>
        <v>[DISABLED]</v>
      </c>
      <c r="Q1244" s="84" t="str">
        <f>IF($N1244,_xll.BDP($K1244,Q$931),"[DISABLED]")</f>
        <v>[DISABLED]</v>
      </c>
      <c r="R1244" s="84" t="str">
        <f>IF($N1244,_xll.BDH($K1244,R$931,$M1244),"[DISABLED]")</f>
        <v>[DISABLED]</v>
      </c>
      <c r="S1244" s="84" t="str">
        <f>IF($N1244,_xll.BDH($K1244,S$931,$M1244),"[DISABLED]")</f>
        <v>[DISABLED]</v>
      </c>
      <c r="T1244" s="84" t="str">
        <f>IF($N1244,_xll.BDH($K1244,T$931,$M1244),"[DISABLED]")</f>
        <v>[DISABLED]</v>
      </c>
      <c r="V1244" s="106" t="s">
        <v>9787</v>
      </c>
      <c r="W1244" s="107" t="s">
        <v>1055</v>
      </c>
      <c r="X1244" s="108">
        <v>42276</v>
      </c>
      <c r="Y1244" s="107" t="b">
        <v>0</v>
      </c>
      <c r="Z1244" s="107" t="s">
        <v>5237</v>
      </c>
      <c r="AA1244" s="107" t="s">
        <v>5237</v>
      </c>
      <c r="AB1244" s="107" t="s">
        <v>5237</v>
      </c>
      <c r="AC1244" s="107" t="s">
        <v>5237</v>
      </c>
      <c r="AD1244" s="107" t="s">
        <v>5237</v>
      </c>
      <c r="AE1244" s="107" t="s">
        <v>5237</v>
      </c>
    </row>
    <row r="1245" spans="2:31" outlineLevel="1">
      <c r="B1245" s="24" t="s">
        <v>5234</v>
      </c>
      <c r="C1245" s="24" t="s">
        <v>2</v>
      </c>
      <c r="D1245" s="24" t="s">
        <v>62</v>
      </c>
      <c r="E1245" s="24" t="s">
        <v>45</v>
      </c>
      <c r="F1245" s="24" t="s">
        <v>146</v>
      </c>
      <c r="G1245" s="24">
        <v>0</v>
      </c>
      <c r="H1245" s="24" t="s">
        <v>2797</v>
      </c>
      <c r="I1245" s="24" t="s">
        <v>3769</v>
      </c>
      <c r="J1245" s="24" t="s">
        <v>73</v>
      </c>
      <c r="K1245" s="72" t="str">
        <f t="shared" si="42"/>
        <v>USPE1F7 ICPL Curncy</v>
      </c>
      <c r="L1245" s="25" t="str">
        <f t="shared" si="43"/>
        <v>ICPL</v>
      </c>
      <c r="M1245" s="26">
        <f t="shared" ca="1" si="43"/>
        <v>42276</v>
      </c>
      <c r="N1245" s="25" t="b">
        <f t="shared" si="43"/>
        <v>0</v>
      </c>
      <c r="O1245" s="84" t="str">
        <f>IF($N1245,_xll.BDP($K1245,O$931),"[DISABLED]")</f>
        <v>[DISABLED]</v>
      </c>
      <c r="P1245" s="84" t="str">
        <f>IF($N1245,_xll.BDP($K1245,P$931),"[DISABLED]")</f>
        <v>[DISABLED]</v>
      </c>
      <c r="Q1245" s="84" t="str">
        <f>IF($N1245,_xll.BDP($K1245,Q$931),"[DISABLED]")</f>
        <v>[DISABLED]</v>
      </c>
      <c r="R1245" s="84" t="str">
        <f>IF($N1245,_xll.BDH($K1245,R$931,$M1245),"[DISABLED]")</f>
        <v>[DISABLED]</v>
      </c>
      <c r="S1245" s="84" t="str">
        <f>IF($N1245,_xll.BDH($K1245,S$931,$M1245),"[DISABLED]")</f>
        <v>[DISABLED]</v>
      </c>
      <c r="T1245" s="84" t="str">
        <f>IF($N1245,_xll.BDH($K1245,T$931,$M1245),"[DISABLED]")</f>
        <v>[DISABLED]</v>
      </c>
      <c r="V1245" s="106" t="s">
        <v>9788</v>
      </c>
      <c r="W1245" s="107" t="s">
        <v>1055</v>
      </c>
      <c r="X1245" s="108">
        <v>42276</v>
      </c>
      <c r="Y1245" s="107" t="b">
        <v>0</v>
      </c>
      <c r="Z1245" s="107" t="s">
        <v>5237</v>
      </c>
      <c r="AA1245" s="107" t="s">
        <v>5237</v>
      </c>
      <c r="AB1245" s="107" t="s">
        <v>5237</v>
      </c>
      <c r="AC1245" s="107" t="s">
        <v>5237</v>
      </c>
      <c r="AD1245" s="107" t="s">
        <v>5237</v>
      </c>
      <c r="AE1245" s="107" t="s">
        <v>5237</v>
      </c>
    </row>
    <row r="1246" spans="2:31" outlineLevel="1">
      <c r="B1246" s="24" t="s">
        <v>5234</v>
      </c>
      <c r="C1246" s="24" t="s">
        <v>2</v>
      </c>
      <c r="D1246" s="24" t="s">
        <v>62</v>
      </c>
      <c r="E1246" s="24" t="s">
        <v>45</v>
      </c>
      <c r="F1246" s="24" t="s">
        <v>42</v>
      </c>
      <c r="G1246" s="24">
        <v>0</v>
      </c>
      <c r="H1246" s="24" t="s">
        <v>2797</v>
      </c>
      <c r="I1246" s="24" t="s">
        <v>3770</v>
      </c>
      <c r="J1246" s="24" t="s">
        <v>73</v>
      </c>
      <c r="K1246" s="72" t="str">
        <f t="shared" si="42"/>
        <v>USPE27 ICPL Curncy</v>
      </c>
      <c r="L1246" s="25" t="str">
        <f t="shared" si="43"/>
        <v>ICPL</v>
      </c>
      <c r="M1246" s="26">
        <f t="shared" ca="1" si="43"/>
        <v>42276</v>
      </c>
      <c r="N1246" s="25" t="b">
        <f t="shared" si="43"/>
        <v>0</v>
      </c>
      <c r="O1246" s="84" t="str">
        <f>IF($N1246,_xll.BDP($K1246,O$931),"[DISABLED]")</f>
        <v>[DISABLED]</v>
      </c>
      <c r="P1246" s="84" t="str">
        <f>IF($N1246,_xll.BDP($K1246,P$931),"[DISABLED]")</f>
        <v>[DISABLED]</v>
      </c>
      <c r="Q1246" s="84" t="str">
        <f>IF($N1246,_xll.BDP($K1246,Q$931),"[DISABLED]")</f>
        <v>[DISABLED]</v>
      </c>
      <c r="R1246" s="84" t="str">
        <f>IF($N1246,_xll.BDH($K1246,R$931,$M1246),"[DISABLED]")</f>
        <v>[DISABLED]</v>
      </c>
      <c r="S1246" s="84" t="str">
        <f>IF($N1246,_xll.BDH($K1246,S$931,$M1246),"[DISABLED]")</f>
        <v>[DISABLED]</v>
      </c>
      <c r="T1246" s="84" t="str">
        <f>IF($N1246,_xll.BDH($K1246,T$931,$M1246),"[DISABLED]")</f>
        <v>[DISABLED]</v>
      </c>
      <c r="V1246" s="106" t="s">
        <v>9789</v>
      </c>
      <c r="W1246" s="107" t="s">
        <v>1055</v>
      </c>
      <c r="X1246" s="108">
        <v>42276</v>
      </c>
      <c r="Y1246" s="107" t="b">
        <v>0</v>
      </c>
      <c r="Z1246" s="107" t="s">
        <v>5237</v>
      </c>
      <c r="AA1246" s="107" t="s">
        <v>5237</v>
      </c>
      <c r="AB1246" s="107" t="s">
        <v>5237</v>
      </c>
      <c r="AC1246" s="107" t="s">
        <v>5237</v>
      </c>
      <c r="AD1246" s="107" t="s">
        <v>5237</v>
      </c>
      <c r="AE1246" s="107" t="s">
        <v>5237</v>
      </c>
    </row>
    <row r="1247" spans="2:31" outlineLevel="1">
      <c r="B1247" s="24" t="s">
        <v>5234</v>
      </c>
      <c r="C1247" s="24" t="s">
        <v>2</v>
      </c>
      <c r="D1247" s="24" t="s">
        <v>62</v>
      </c>
      <c r="E1247" s="24" t="s">
        <v>45</v>
      </c>
      <c r="F1247" s="24" t="s">
        <v>43</v>
      </c>
      <c r="G1247" s="24">
        <v>0</v>
      </c>
      <c r="H1247" s="24" t="s">
        <v>2797</v>
      </c>
      <c r="I1247" s="24" t="s">
        <v>3771</v>
      </c>
      <c r="J1247" s="24" t="s">
        <v>73</v>
      </c>
      <c r="K1247" s="72" t="str">
        <f t="shared" si="42"/>
        <v>USPE37 ICPL Curncy</v>
      </c>
      <c r="L1247" s="25" t="str">
        <f t="shared" si="43"/>
        <v>ICPL</v>
      </c>
      <c r="M1247" s="26">
        <f t="shared" ca="1" si="43"/>
        <v>42276</v>
      </c>
      <c r="N1247" s="25" t="b">
        <f t="shared" si="43"/>
        <v>0</v>
      </c>
      <c r="O1247" s="84" t="str">
        <f>IF($N1247,_xll.BDP($K1247,O$931),"[DISABLED]")</f>
        <v>[DISABLED]</v>
      </c>
      <c r="P1247" s="84" t="str">
        <f>IF($N1247,_xll.BDP($K1247,P$931),"[DISABLED]")</f>
        <v>[DISABLED]</v>
      </c>
      <c r="Q1247" s="84" t="str">
        <f>IF($N1247,_xll.BDP($K1247,Q$931),"[DISABLED]")</f>
        <v>[DISABLED]</v>
      </c>
      <c r="R1247" s="84" t="str">
        <f>IF($N1247,_xll.BDH($K1247,R$931,$M1247),"[DISABLED]")</f>
        <v>[DISABLED]</v>
      </c>
      <c r="S1247" s="84" t="str">
        <f>IF($N1247,_xll.BDH($K1247,S$931,$M1247),"[DISABLED]")</f>
        <v>[DISABLED]</v>
      </c>
      <c r="T1247" s="84" t="str">
        <f>IF($N1247,_xll.BDH($K1247,T$931,$M1247),"[DISABLED]")</f>
        <v>[DISABLED]</v>
      </c>
      <c r="V1247" s="106" t="s">
        <v>9790</v>
      </c>
      <c r="W1247" s="107" t="s">
        <v>1055</v>
      </c>
      <c r="X1247" s="108">
        <v>42276</v>
      </c>
      <c r="Y1247" s="107" t="b">
        <v>0</v>
      </c>
      <c r="Z1247" s="107" t="s">
        <v>5237</v>
      </c>
      <c r="AA1247" s="107" t="s">
        <v>5237</v>
      </c>
      <c r="AB1247" s="107" t="s">
        <v>5237</v>
      </c>
      <c r="AC1247" s="107" t="s">
        <v>5237</v>
      </c>
      <c r="AD1247" s="107" t="s">
        <v>5237</v>
      </c>
      <c r="AE1247" s="107" t="s">
        <v>5237</v>
      </c>
    </row>
    <row r="1248" spans="2:31" outlineLevel="1">
      <c r="B1248" s="24" t="s">
        <v>5234</v>
      </c>
      <c r="C1248" s="24" t="s">
        <v>2</v>
      </c>
      <c r="D1248" s="24" t="s">
        <v>62</v>
      </c>
      <c r="E1248" s="24" t="s">
        <v>45</v>
      </c>
      <c r="F1248" s="24" t="s">
        <v>152</v>
      </c>
      <c r="G1248" s="24">
        <v>0</v>
      </c>
      <c r="H1248" s="24" t="s">
        <v>2797</v>
      </c>
      <c r="I1248" s="24" t="s">
        <v>3772</v>
      </c>
      <c r="J1248" s="24" t="s">
        <v>73</v>
      </c>
      <c r="K1248" s="72" t="str">
        <f t="shared" si="42"/>
        <v>USPE47 ICPL Curncy</v>
      </c>
      <c r="L1248" s="25" t="str">
        <f t="shared" si="43"/>
        <v>ICPL</v>
      </c>
      <c r="M1248" s="26">
        <f t="shared" ca="1" si="43"/>
        <v>42276</v>
      </c>
      <c r="N1248" s="25" t="b">
        <f t="shared" si="43"/>
        <v>0</v>
      </c>
      <c r="O1248" s="84" t="str">
        <f>IF($N1248,_xll.BDP($K1248,O$931),"[DISABLED]")</f>
        <v>[DISABLED]</v>
      </c>
      <c r="P1248" s="84" t="str">
        <f>IF($N1248,_xll.BDP($K1248,P$931),"[DISABLED]")</f>
        <v>[DISABLED]</v>
      </c>
      <c r="Q1248" s="84" t="str">
        <f>IF($N1248,_xll.BDP($K1248,Q$931),"[DISABLED]")</f>
        <v>[DISABLED]</v>
      </c>
      <c r="R1248" s="84" t="str">
        <f>IF($N1248,_xll.BDH($K1248,R$931,$M1248),"[DISABLED]")</f>
        <v>[DISABLED]</v>
      </c>
      <c r="S1248" s="84" t="str">
        <f>IF($N1248,_xll.BDH($K1248,S$931,$M1248),"[DISABLED]")</f>
        <v>[DISABLED]</v>
      </c>
      <c r="T1248" s="84" t="str">
        <f>IF($N1248,_xll.BDH($K1248,T$931,$M1248),"[DISABLED]")</f>
        <v>[DISABLED]</v>
      </c>
      <c r="V1248" s="106" t="s">
        <v>9791</v>
      </c>
      <c r="W1248" s="107" t="s">
        <v>1055</v>
      </c>
      <c r="X1248" s="108">
        <v>42276</v>
      </c>
      <c r="Y1248" s="107" t="b">
        <v>0</v>
      </c>
      <c r="Z1248" s="107" t="s">
        <v>5237</v>
      </c>
      <c r="AA1248" s="107" t="s">
        <v>5237</v>
      </c>
      <c r="AB1248" s="107" t="s">
        <v>5237</v>
      </c>
      <c r="AC1248" s="107" t="s">
        <v>5237</v>
      </c>
      <c r="AD1248" s="107" t="s">
        <v>5237</v>
      </c>
      <c r="AE1248" s="107" t="s">
        <v>5237</v>
      </c>
    </row>
    <row r="1249" spans="2:31" outlineLevel="1">
      <c r="B1249" s="24" t="s">
        <v>5234</v>
      </c>
      <c r="C1249" s="24" t="s">
        <v>2</v>
      </c>
      <c r="D1249" s="24" t="s">
        <v>62</v>
      </c>
      <c r="E1249" s="24" t="s">
        <v>45</v>
      </c>
      <c r="F1249" s="24" t="s">
        <v>44</v>
      </c>
      <c r="G1249" s="24">
        <v>0</v>
      </c>
      <c r="H1249" s="24" t="s">
        <v>2797</v>
      </c>
      <c r="I1249" s="24" t="s">
        <v>3773</v>
      </c>
      <c r="J1249" s="24" t="s">
        <v>73</v>
      </c>
      <c r="K1249" s="72" t="str">
        <f t="shared" si="42"/>
        <v>USPE57 ICPL Curncy</v>
      </c>
      <c r="L1249" s="25" t="str">
        <f t="shared" si="43"/>
        <v>ICPL</v>
      </c>
      <c r="M1249" s="26">
        <f t="shared" ca="1" si="43"/>
        <v>42276</v>
      </c>
      <c r="N1249" s="25" t="b">
        <f t="shared" si="43"/>
        <v>0</v>
      </c>
      <c r="O1249" s="84" t="str">
        <f>IF($N1249,_xll.BDP($K1249,O$931),"[DISABLED]")</f>
        <v>[DISABLED]</v>
      </c>
      <c r="P1249" s="84" t="str">
        <f>IF($N1249,_xll.BDP($K1249,P$931),"[DISABLED]")</f>
        <v>[DISABLED]</v>
      </c>
      <c r="Q1249" s="84" t="str">
        <f>IF($N1249,_xll.BDP($K1249,Q$931),"[DISABLED]")</f>
        <v>[DISABLED]</v>
      </c>
      <c r="R1249" s="84" t="str">
        <f>IF($N1249,_xll.BDH($K1249,R$931,$M1249),"[DISABLED]")</f>
        <v>[DISABLED]</v>
      </c>
      <c r="S1249" s="84" t="str">
        <f>IF($N1249,_xll.BDH($K1249,S$931,$M1249),"[DISABLED]")</f>
        <v>[DISABLED]</v>
      </c>
      <c r="T1249" s="84" t="str">
        <f>IF($N1249,_xll.BDH($K1249,T$931,$M1249),"[DISABLED]")</f>
        <v>[DISABLED]</v>
      </c>
      <c r="V1249" s="106" t="s">
        <v>9792</v>
      </c>
      <c r="W1249" s="107" t="s">
        <v>1055</v>
      </c>
      <c r="X1249" s="108">
        <v>42276</v>
      </c>
      <c r="Y1249" s="107" t="b">
        <v>0</v>
      </c>
      <c r="Z1249" s="107" t="s">
        <v>5237</v>
      </c>
      <c r="AA1249" s="107" t="s">
        <v>5237</v>
      </c>
      <c r="AB1249" s="107" t="s">
        <v>5237</v>
      </c>
      <c r="AC1249" s="107" t="s">
        <v>5237</v>
      </c>
      <c r="AD1249" s="107" t="s">
        <v>5237</v>
      </c>
      <c r="AE1249" s="107" t="s">
        <v>5237</v>
      </c>
    </row>
    <row r="1250" spans="2:31" outlineLevel="1">
      <c r="B1250" s="24" t="s">
        <v>5234</v>
      </c>
      <c r="C1250" s="24" t="s">
        <v>2</v>
      </c>
      <c r="D1250" s="24" t="s">
        <v>62</v>
      </c>
      <c r="E1250" s="24" t="s">
        <v>45</v>
      </c>
      <c r="F1250" s="24" t="s">
        <v>155</v>
      </c>
      <c r="G1250" s="24">
        <v>0</v>
      </c>
      <c r="H1250" s="24" t="s">
        <v>2797</v>
      </c>
      <c r="I1250" s="24" t="s">
        <v>3774</v>
      </c>
      <c r="J1250" s="24" t="s">
        <v>73</v>
      </c>
      <c r="K1250" s="72" t="str">
        <f t="shared" si="42"/>
        <v>USPE67 ICPL Curncy</v>
      </c>
      <c r="L1250" s="25" t="str">
        <f t="shared" si="43"/>
        <v>ICPL</v>
      </c>
      <c r="M1250" s="26">
        <f t="shared" ca="1" si="43"/>
        <v>42276</v>
      </c>
      <c r="N1250" s="25" t="b">
        <f t="shared" si="43"/>
        <v>0</v>
      </c>
      <c r="O1250" s="84" t="str">
        <f>IF($N1250,_xll.BDP($K1250,O$931),"[DISABLED]")</f>
        <v>[DISABLED]</v>
      </c>
      <c r="P1250" s="84" t="str">
        <f>IF($N1250,_xll.BDP($K1250,P$931),"[DISABLED]")</f>
        <v>[DISABLED]</v>
      </c>
      <c r="Q1250" s="84" t="str">
        <f>IF($N1250,_xll.BDP($K1250,Q$931),"[DISABLED]")</f>
        <v>[DISABLED]</v>
      </c>
      <c r="R1250" s="84" t="str">
        <f>IF($N1250,_xll.BDH($K1250,R$931,$M1250),"[DISABLED]")</f>
        <v>[DISABLED]</v>
      </c>
      <c r="S1250" s="84" t="str">
        <f>IF($N1250,_xll.BDH($K1250,S$931,$M1250),"[DISABLED]")</f>
        <v>[DISABLED]</v>
      </c>
      <c r="T1250" s="84" t="str">
        <f>IF($N1250,_xll.BDH($K1250,T$931,$M1250),"[DISABLED]")</f>
        <v>[DISABLED]</v>
      </c>
      <c r="V1250" s="106" t="s">
        <v>9793</v>
      </c>
      <c r="W1250" s="107" t="s">
        <v>1055</v>
      </c>
      <c r="X1250" s="108">
        <v>42276</v>
      </c>
      <c r="Y1250" s="107" t="b">
        <v>0</v>
      </c>
      <c r="Z1250" s="107" t="s">
        <v>5237</v>
      </c>
      <c r="AA1250" s="107" t="s">
        <v>5237</v>
      </c>
      <c r="AB1250" s="107" t="s">
        <v>5237</v>
      </c>
      <c r="AC1250" s="107" t="s">
        <v>5237</v>
      </c>
      <c r="AD1250" s="107" t="s">
        <v>5237</v>
      </c>
      <c r="AE1250" s="107" t="s">
        <v>5237</v>
      </c>
    </row>
    <row r="1251" spans="2:31" outlineLevel="1">
      <c r="B1251" s="24" t="s">
        <v>5234</v>
      </c>
      <c r="C1251" s="24" t="s">
        <v>2</v>
      </c>
      <c r="D1251" s="24" t="s">
        <v>62</v>
      </c>
      <c r="E1251" s="24" t="s">
        <v>45</v>
      </c>
      <c r="F1251" s="24" t="s">
        <v>45</v>
      </c>
      <c r="G1251" s="24">
        <v>0</v>
      </c>
      <c r="H1251" s="24" t="s">
        <v>2797</v>
      </c>
      <c r="I1251" s="24" t="s">
        <v>3775</v>
      </c>
      <c r="J1251" s="24" t="s">
        <v>73</v>
      </c>
      <c r="K1251" s="72" t="str">
        <f t="shared" si="42"/>
        <v>USPE77 ICPL Curncy</v>
      </c>
      <c r="L1251" s="25" t="str">
        <f t="shared" si="43"/>
        <v>ICPL</v>
      </c>
      <c r="M1251" s="26">
        <f t="shared" ca="1" si="43"/>
        <v>42276</v>
      </c>
      <c r="N1251" s="25" t="b">
        <f t="shared" si="43"/>
        <v>0</v>
      </c>
      <c r="O1251" s="84" t="str">
        <f>IF($N1251,_xll.BDP($K1251,O$931),"[DISABLED]")</f>
        <v>[DISABLED]</v>
      </c>
      <c r="P1251" s="84" t="str">
        <f>IF($N1251,_xll.BDP($K1251,P$931),"[DISABLED]")</f>
        <v>[DISABLED]</v>
      </c>
      <c r="Q1251" s="84" t="str">
        <f>IF($N1251,_xll.BDP($K1251,Q$931),"[DISABLED]")</f>
        <v>[DISABLED]</v>
      </c>
      <c r="R1251" s="84" t="str">
        <f>IF($N1251,_xll.BDH($K1251,R$931,$M1251),"[DISABLED]")</f>
        <v>[DISABLED]</v>
      </c>
      <c r="S1251" s="84" t="str">
        <f>IF($N1251,_xll.BDH($K1251,S$931,$M1251),"[DISABLED]")</f>
        <v>[DISABLED]</v>
      </c>
      <c r="T1251" s="84" t="str">
        <f>IF($N1251,_xll.BDH($K1251,T$931,$M1251),"[DISABLED]")</f>
        <v>[DISABLED]</v>
      </c>
      <c r="V1251" s="106" t="s">
        <v>9794</v>
      </c>
      <c r="W1251" s="107" t="s">
        <v>1055</v>
      </c>
      <c r="X1251" s="108">
        <v>42276</v>
      </c>
      <c r="Y1251" s="107" t="b">
        <v>0</v>
      </c>
      <c r="Z1251" s="107" t="s">
        <v>5237</v>
      </c>
      <c r="AA1251" s="107" t="s">
        <v>5237</v>
      </c>
      <c r="AB1251" s="107" t="s">
        <v>5237</v>
      </c>
      <c r="AC1251" s="107" t="s">
        <v>5237</v>
      </c>
      <c r="AD1251" s="107" t="s">
        <v>5237</v>
      </c>
      <c r="AE1251" s="107" t="s">
        <v>5237</v>
      </c>
    </row>
    <row r="1252" spans="2:31" outlineLevel="1">
      <c r="B1252" s="24" t="s">
        <v>5234</v>
      </c>
      <c r="C1252" s="24" t="s">
        <v>2</v>
      </c>
      <c r="D1252" s="24" t="s">
        <v>62</v>
      </c>
      <c r="E1252" s="24" t="s">
        <v>45</v>
      </c>
      <c r="F1252" s="24" t="s">
        <v>46</v>
      </c>
      <c r="G1252" s="24">
        <v>0</v>
      </c>
      <c r="H1252" s="24" t="s">
        <v>2797</v>
      </c>
      <c r="I1252" s="24" t="s">
        <v>3776</v>
      </c>
      <c r="J1252" s="24" t="s">
        <v>73</v>
      </c>
      <c r="K1252" s="72" t="str">
        <f t="shared" si="42"/>
        <v>USPE107 ICPL Curncy</v>
      </c>
      <c r="L1252" s="25" t="str">
        <f t="shared" si="43"/>
        <v>ICPL</v>
      </c>
      <c r="M1252" s="26">
        <f t="shared" ca="1" si="43"/>
        <v>42276</v>
      </c>
      <c r="N1252" s="25" t="b">
        <f t="shared" si="43"/>
        <v>0</v>
      </c>
      <c r="O1252" s="84" t="str">
        <f>IF($N1252,_xll.BDP($K1252,O$931),"[DISABLED]")</f>
        <v>[DISABLED]</v>
      </c>
      <c r="P1252" s="84" t="str">
        <f>IF($N1252,_xll.BDP($K1252,P$931),"[DISABLED]")</f>
        <v>[DISABLED]</v>
      </c>
      <c r="Q1252" s="84" t="str">
        <f>IF($N1252,_xll.BDP($K1252,Q$931),"[DISABLED]")</f>
        <v>[DISABLED]</v>
      </c>
      <c r="R1252" s="84" t="str">
        <f>IF($N1252,_xll.BDH($K1252,R$931,$M1252),"[DISABLED]")</f>
        <v>[DISABLED]</v>
      </c>
      <c r="S1252" s="84" t="str">
        <f>IF($N1252,_xll.BDH($K1252,S$931,$M1252),"[DISABLED]")</f>
        <v>[DISABLED]</v>
      </c>
      <c r="T1252" s="84" t="str">
        <f>IF($N1252,_xll.BDH($K1252,T$931,$M1252),"[DISABLED]")</f>
        <v>[DISABLED]</v>
      </c>
      <c r="V1252" s="106" t="s">
        <v>9795</v>
      </c>
      <c r="W1252" s="107" t="s">
        <v>1055</v>
      </c>
      <c r="X1252" s="108">
        <v>42276</v>
      </c>
      <c r="Y1252" s="107" t="b">
        <v>0</v>
      </c>
      <c r="Z1252" s="107" t="s">
        <v>5237</v>
      </c>
      <c r="AA1252" s="107" t="s">
        <v>5237</v>
      </c>
      <c r="AB1252" s="107" t="s">
        <v>5237</v>
      </c>
      <c r="AC1252" s="107" t="s">
        <v>5237</v>
      </c>
      <c r="AD1252" s="107" t="s">
        <v>5237</v>
      </c>
      <c r="AE1252" s="107" t="s">
        <v>5237</v>
      </c>
    </row>
    <row r="1253" spans="2:31" outlineLevel="1">
      <c r="B1253" s="24" t="s">
        <v>5234</v>
      </c>
      <c r="C1253" s="24" t="s">
        <v>2</v>
      </c>
      <c r="D1253" s="24" t="s">
        <v>62</v>
      </c>
      <c r="E1253" s="24" t="s">
        <v>45</v>
      </c>
      <c r="F1253" s="24" t="s">
        <v>47</v>
      </c>
      <c r="G1253" s="24">
        <v>0</v>
      </c>
      <c r="H1253" s="24" t="s">
        <v>2797</v>
      </c>
      <c r="I1253" s="24" t="s">
        <v>3777</v>
      </c>
      <c r="J1253" s="24" t="s">
        <v>73</v>
      </c>
      <c r="K1253" s="72" t="str">
        <f t="shared" ref="K1253:K1316" si="44">I1253&amp;" "&amp;L1253&amp;" "&amp;J1253</f>
        <v>USPE157 ICPL Curncy</v>
      </c>
      <c r="L1253" s="25" t="str">
        <f t="shared" ref="L1253:N1316" si="45">L$931</f>
        <v>ICPL</v>
      </c>
      <c r="M1253" s="26">
        <f t="shared" ca="1" si="45"/>
        <v>42276</v>
      </c>
      <c r="N1253" s="25" t="b">
        <f t="shared" si="45"/>
        <v>0</v>
      </c>
      <c r="O1253" s="84" t="str">
        <f>IF($N1253,_xll.BDP($K1253,O$931),"[DISABLED]")</f>
        <v>[DISABLED]</v>
      </c>
      <c r="P1253" s="84" t="str">
        <f>IF($N1253,_xll.BDP($K1253,P$931),"[DISABLED]")</f>
        <v>[DISABLED]</v>
      </c>
      <c r="Q1253" s="84" t="str">
        <f>IF($N1253,_xll.BDP($K1253,Q$931),"[DISABLED]")</f>
        <v>[DISABLED]</v>
      </c>
      <c r="R1253" s="84" t="str">
        <f>IF($N1253,_xll.BDH($K1253,R$931,$M1253),"[DISABLED]")</f>
        <v>[DISABLED]</v>
      </c>
      <c r="S1253" s="84" t="str">
        <f>IF($N1253,_xll.BDH($K1253,S$931,$M1253),"[DISABLED]")</f>
        <v>[DISABLED]</v>
      </c>
      <c r="T1253" s="84" t="str">
        <f>IF($N1253,_xll.BDH($K1253,T$931,$M1253),"[DISABLED]")</f>
        <v>[DISABLED]</v>
      </c>
      <c r="V1253" s="106" t="s">
        <v>9796</v>
      </c>
      <c r="W1253" s="107" t="s">
        <v>1055</v>
      </c>
      <c r="X1253" s="108">
        <v>42276</v>
      </c>
      <c r="Y1253" s="107" t="b">
        <v>0</v>
      </c>
      <c r="Z1253" s="107" t="s">
        <v>5237</v>
      </c>
      <c r="AA1253" s="107" t="s">
        <v>5237</v>
      </c>
      <c r="AB1253" s="107" t="s">
        <v>5237</v>
      </c>
      <c r="AC1253" s="107" t="s">
        <v>5237</v>
      </c>
      <c r="AD1253" s="107" t="s">
        <v>5237</v>
      </c>
      <c r="AE1253" s="107" t="s">
        <v>5237</v>
      </c>
    </row>
    <row r="1254" spans="2:31" outlineLevel="1">
      <c r="B1254" s="24" t="s">
        <v>5234</v>
      </c>
      <c r="C1254" s="24" t="s">
        <v>2</v>
      </c>
      <c r="D1254" s="24" t="s">
        <v>62</v>
      </c>
      <c r="E1254" s="24" t="s">
        <v>45</v>
      </c>
      <c r="F1254" s="24" t="s">
        <v>48</v>
      </c>
      <c r="G1254" s="24">
        <v>0</v>
      </c>
      <c r="H1254" s="24" t="s">
        <v>2797</v>
      </c>
      <c r="I1254" s="24" t="s">
        <v>3778</v>
      </c>
      <c r="J1254" s="24" t="s">
        <v>73</v>
      </c>
      <c r="K1254" s="72" t="str">
        <f t="shared" si="44"/>
        <v>USPE207 ICPL Curncy</v>
      </c>
      <c r="L1254" s="25" t="str">
        <f t="shared" si="45"/>
        <v>ICPL</v>
      </c>
      <c r="M1254" s="26">
        <f t="shared" ca="1" si="45"/>
        <v>42276</v>
      </c>
      <c r="N1254" s="25" t="b">
        <f t="shared" si="45"/>
        <v>0</v>
      </c>
      <c r="O1254" s="84" t="str">
        <f>IF($N1254,_xll.BDP($K1254,O$931),"[DISABLED]")</f>
        <v>[DISABLED]</v>
      </c>
      <c r="P1254" s="84" t="str">
        <f>IF($N1254,_xll.BDP($K1254,P$931),"[DISABLED]")</f>
        <v>[DISABLED]</v>
      </c>
      <c r="Q1254" s="84" t="str">
        <f>IF($N1254,_xll.BDP($K1254,Q$931),"[DISABLED]")</f>
        <v>[DISABLED]</v>
      </c>
      <c r="R1254" s="84" t="str">
        <f>IF($N1254,_xll.BDH($K1254,R$931,$M1254),"[DISABLED]")</f>
        <v>[DISABLED]</v>
      </c>
      <c r="S1254" s="84" t="str">
        <f>IF($N1254,_xll.BDH($K1254,S$931,$M1254),"[DISABLED]")</f>
        <v>[DISABLED]</v>
      </c>
      <c r="T1254" s="84" t="str">
        <f>IF($N1254,_xll.BDH($K1254,T$931,$M1254),"[DISABLED]")</f>
        <v>[DISABLED]</v>
      </c>
      <c r="V1254" s="106" t="s">
        <v>9797</v>
      </c>
      <c r="W1254" s="107" t="s">
        <v>1055</v>
      </c>
      <c r="X1254" s="108">
        <v>42276</v>
      </c>
      <c r="Y1254" s="107" t="b">
        <v>0</v>
      </c>
      <c r="Z1254" s="107" t="s">
        <v>5237</v>
      </c>
      <c r="AA1254" s="107" t="s">
        <v>5237</v>
      </c>
      <c r="AB1254" s="107" t="s">
        <v>5237</v>
      </c>
      <c r="AC1254" s="107" t="s">
        <v>5237</v>
      </c>
      <c r="AD1254" s="107" t="s">
        <v>5237</v>
      </c>
      <c r="AE1254" s="107" t="s">
        <v>5237</v>
      </c>
    </row>
    <row r="1255" spans="2:31" outlineLevel="1">
      <c r="B1255" s="24" t="s">
        <v>5234</v>
      </c>
      <c r="C1255" s="24" t="s">
        <v>2</v>
      </c>
      <c r="D1255" s="24" t="s">
        <v>62</v>
      </c>
      <c r="E1255" s="24" t="s">
        <v>156</v>
      </c>
      <c r="F1255" s="24" t="s">
        <v>209</v>
      </c>
      <c r="G1255" s="24">
        <v>0</v>
      </c>
      <c r="H1255" s="24" t="s">
        <v>2797</v>
      </c>
      <c r="I1255" s="24" t="s">
        <v>3779</v>
      </c>
      <c r="J1255" s="24" t="s">
        <v>73</v>
      </c>
      <c r="K1255" s="72" t="str">
        <f t="shared" si="44"/>
        <v>USPEA8 ICPL Curncy</v>
      </c>
      <c r="L1255" s="25" t="str">
        <f t="shared" si="45"/>
        <v>ICPL</v>
      </c>
      <c r="M1255" s="26">
        <f t="shared" ca="1" si="45"/>
        <v>42276</v>
      </c>
      <c r="N1255" s="25" t="b">
        <f t="shared" si="45"/>
        <v>0</v>
      </c>
      <c r="O1255" s="84" t="str">
        <f>IF($N1255,_xll.BDP($K1255,O$931),"[DISABLED]")</f>
        <v>[DISABLED]</v>
      </c>
      <c r="P1255" s="84" t="str">
        <f>IF($N1255,_xll.BDP($K1255,P$931),"[DISABLED]")</f>
        <v>[DISABLED]</v>
      </c>
      <c r="Q1255" s="84" t="str">
        <f>IF($N1255,_xll.BDP($K1255,Q$931),"[DISABLED]")</f>
        <v>[DISABLED]</v>
      </c>
      <c r="R1255" s="84" t="str">
        <f>IF($N1255,_xll.BDH($K1255,R$931,$M1255),"[DISABLED]")</f>
        <v>[DISABLED]</v>
      </c>
      <c r="S1255" s="84" t="str">
        <f>IF($N1255,_xll.BDH($K1255,S$931,$M1255),"[DISABLED]")</f>
        <v>[DISABLED]</v>
      </c>
      <c r="T1255" s="84" t="str">
        <f>IF($N1255,_xll.BDH($K1255,T$931,$M1255),"[DISABLED]")</f>
        <v>[DISABLED]</v>
      </c>
      <c r="V1255" s="106" t="s">
        <v>9798</v>
      </c>
      <c r="W1255" s="107" t="s">
        <v>1055</v>
      </c>
      <c r="X1255" s="108">
        <v>42276</v>
      </c>
      <c r="Y1255" s="107" t="b">
        <v>0</v>
      </c>
      <c r="Z1255" s="107" t="s">
        <v>5237</v>
      </c>
      <c r="AA1255" s="107" t="s">
        <v>5237</v>
      </c>
      <c r="AB1255" s="107" t="s">
        <v>5237</v>
      </c>
      <c r="AC1255" s="107" t="s">
        <v>5237</v>
      </c>
      <c r="AD1255" s="107" t="s">
        <v>5237</v>
      </c>
      <c r="AE1255" s="107" t="s">
        <v>5237</v>
      </c>
    </row>
    <row r="1256" spans="2:31" outlineLevel="1">
      <c r="B1256" s="24" t="s">
        <v>5234</v>
      </c>
      <c r="C1256" s="24" t="s">
        <v>2</v>
      </c>
      <c r="D1256" s="24" t="s">
        <v>62</v>
      </c>
      <c r="E1256" s="24" t="s">
        <v>156</v>
      </c>
      <c r="F1256" s="24" t="s">
        <v>210</v>
      </c>
      <c r="G1256" s="24">
        <v>0</v>
      </c>
      <c r="H1256" s="24" t="s">
        <v>2797</v>
      </c>
      <c r="I1256" s="24" t="s">
        <v>3780</v>
      </c>
      <c r="J1256" s="24" t="s">
        <v>73</v>
      </c>
      <c r="K1256" s="72" t="str">
        <f t="shared" si="44"/>
        <v>USPEB8 ICPL Curncy</v>
      </c>
      <c r="L1256" s="25" t="str">
        <f t="shared" si="45"/>
        <v>ICPL</v>
      </c>
      <c r="M1256" s="26">
        <f t="shared" ca="1" si="45"/>
        <v>42276</v>
      </c>
      <c r="N1256" s="25" t="b">
        <f t="shared" si="45"/>
        <v>0</v>
      </c>
      <c r="O1256" s="84" t="str">
        <f>IF($N1256,_xll.BDP($K1256,O$931),"[DISABLED]")</f>
        <v>[DISABLED]</v>
      </c>
      <c r="P1256" s="84" t="str">
        <f>IF($N1256,_xll.BDP($K1256,P$931),"[DISABLED]")</f>
        <v>[DISABLED]</v>
      </c>
      <c r="Q1256" s="84" t="str">
        <f>IF($N1256,_xll.BDP($K1256,Q$931),"[DISABLED]")</f>
        <v>[DISABLED]</v>
      </c>
      <c r="R1256" s="84" t="str">
        <f>IF($N1256,_xll.BDH($K1256,R$931,$M1256),"[DISABLED]")</f>
        <v>[DISABLED]</v>
      </c>
      <c r="S1256" s="84" t="str">
        <f>IF($N1256,_xll.BDH($K1256,S$931,$M1256),"[DISABLED]")</f>
        <v>[DISABLED]</v>
      </c>
      <c r="T1256" s="84" t="str">
        <f>IF($N1256,_xll.BDH($K1256,T$931,$M1256),"[DISABLED]")</f>
        <v>[DISABLED]</v>
      </c>
      <c r="V1256" s="106" t="s">
        <v>9799</v>
      </c>
      <c r="W1256" s="107" t="s">
        <v>1055</v>
      </c>
      <c r="X1256" s="108">
        <v>42276</v>
      </c>
      <c r="Y1256" s="107" t="b">
        <v>0</v>
      </c>
      <c r="Z1256" s="107" t="s">
        <v>5237</v>
      </c>
      <c r="AA1256" s="107" t="s">
        <v>5237</v>
      </c>
      <c r="AB1256" s="107" t="s">
        <v>5237</v>
      </c>
      <c r="AC1256" s="107" t="s">
        <v>5237</v>
      </c>
      <c r="AD1256" s="107" t="s">
        <v>5237</v>
      </c>
      <c r="AE1256" s="107" t="s">
        <v>5237</v>
      </c>
    </row>
    <row r="1257" spans="2:31" outlineLevel="1">
      <c r="B1257" s="24" t="s">
        <v>5234</v>
      </c>
      <c r="C1257" s="24" t="s">
        <v>2</v>
      </c>
      <c r="D1257" s="24" t="s">
        <v>62</v>
      </c>
      <c r="E1257" s="24" t="s">
        <v>156</v>
      </c>
      <c r="F1257" s="24" t="s">
        <v>54</v>
      </c>
      <c r="G1257" s="24">
        <v>0</v>
      </c>
      <c r="H1257" s="24" t="s">
        <v>2797</v>
      </c>
      <c r="I1257" s="24" t="s">
        <v>3781</v>
      </c>
      <c r="J1257" s="24" t="s">
        <v>73</v>
      </c>
      <c r="K1257" s="72" t="str">
        <f t="shared" si="44"/>
        <v>USPEC8 ICPL Curncy</v>
      </c>
      <c r="L1257" s="25" t="str">
        <f t="shared" si="45"/>
        <v>ICPL</v>
      </c>
      <c r="M1257" s="26">
        <f t="shared" ca="1" si="45"/>
        <v>42276</v>
      </c>
      <c r="N1257" s="25" t="b">
        <f t="shared" si="45"/>
        <v>0</v>
      </c>
      <c r="O1257" s="84" t="str">
        <f>IF($N1257,_xll.BDP($K1257,O$931),"[DISABLED]")</f>
        <v>[DISABLED]</v>
      </c>
      <c r="P1257" s="84" t="str">
        <f>IF($N1257,_xll.BDP($K1257,P$931),"[DISABLED]")</f>
        <v>[DISABLED]</v>
      </c>
      <c r="Q1257" s="84" t="str">
        <f>IF($N1257,_xll.BDP($K1257,Q$931),"[DISABLED]")</f>
        <v>[DISABLED]</v>
      </c>
      <c r="R1257" s="84" t="str">
        <f>IF($N1257,_xll.BDH($K1257,R$931,$M1257),"[DISABLED]")</f>
        <v>[DISABLED]</v>
      </c>
      <c r="S1257" s="84" t="str">
        <f>IF($N1257,_xll.BDH($K1257,S$931,$M1257),"[DISABLED]")</f>
        <v>[DISABLED]</v>
      </c>
      <c r="T1257" s="84" t="str">
        <f>IF($N1257,_xll.BDH($K1257,T$931,$M1257),"[DISABLED]")</f>
        <v>[DISABLED]</v>
      </c>
      <c r="V1257" s="106" t="s">
        <v>9800</v>
      </c>
      <c r="W1257" s="107" t="s">
        <v>1055</v>
      </c>
      <c r="X1257" s="108">
        <v>42276</v>
      </c>
      <c r="Y1257" s="107" t="b">
        <v>0</v>
      </c>
      <c r="Z1257" s="107" t="s">
        <v>5237</v>
      </c>
      <c r="AA1257" s="107" t="s">
        <v>5237</v>
      </c>
      <c r="AB1257" s="107" t="s">
        <v>5237</v>
      </c>
      <c r="AC1257" s="107" t="s">
        <v>5237</v>
      </c>
      <c r="AD1257" s="107" t="s">
        <v>5237</v>
      </c>
      <c r="AE1257" s="107" t="s">
        <v>5237</v>
      </c>
    </row>
    <row r="1258" spans="2:31" outlineLevel="1">
      <c r="B1258" s="24" t="s">
        <v>5234</v>
      </c>
      <c r="C1258" s="24" t="s">
        <v>2</v>
      </c>
      <c r="D1258" s="24" t="s">
        <v>62</v>
      </c>
      <c r="E1258" s="24" t="s">
        <v>156</v>
      </c>
      <c r="F1258" s="24" t="s">
        <v>58</v>
      </c>
      <c r="G1258" s="24">
        <v>0</v>
      </c>
      <c r="H1258" s="24" t="s">
        <v>2797</v>
      </c>
      <c r="I1258" s="24" t="s">
        <v>3782</v>
      </c>
      <c r="J1258" s="24" t="s">
        <v>73</v>
      </c>
      <c r="K1258" s="72" t="str">
        <f t="shared" si="44"/>
        <v>USPEF8 ICPL Curncy</v>
      </c>
      <c r="L1258" s="25" t="str">
        <f t="shared" si="45"/>
        <v>ICPL</v>
      </c>
      <c r="M1258" s="26">
        <f t="shared" ca="1" si="45"/>
        <v>42276</v>
      </c>
      <c r="N1258" s="25" t="b">
        <f t="shared" si="45"/>
        <v>0</v>
      </c>
      <c r="O1258" s="84" t="str">
        <f>IF($N1258,_xll.BDP($K1258,O$931),"[DISABLED]")</f>
        <v>[DISABLED]</v>
      </c>
      <c r="P1258" s="84" t="str">
        <f>IF($N1258,_xll.BDP($K1258,P$931),"[DISABLED]")</f>
        <v>[DISABLED]</v>
      </c>
      <c r="Q1258" s="84" t="str">
        <f>IF($N1258,_xll.BDP($K1258,Q$931),"[DISABLED]")</f>
        <v>[DISABLED]</v>
      </c>
      <c r="R1258" s="84" t="str">
        <f>IF($N1258,_xll.BDH($K1258,R$931,$M1258),"[DISABLED]")</f>
        <v>[DISABLED]</v>
      </c>
      <c r="S1258" s="84" t="str">
        <f>IF($N1258,_xll.BDH($K1258,S$931,$M1258),"[DISABLED]")</f>
        <v>[DISABLED]</v>
      </c>
      <c r="T1258" s="84" t="str">
        <f>IF($N1258,_xll.BDH($K1258,T$931,$M1258),"[DISABLED]")</f>
        <v>[DISABLED]</v>
      </c>
      <c r="V1258" s="106" t="s">
        <v>9801</v>
      </c>
      <c r="W1258" s="107" t="s">
        <v>1055</v>
      </c>
      <c r="X1258" s="108">
        <v>42276</v>
      </c>
      <c r="Y1258" s="107" t="b">
        <v>0</v>
      </c>
      <c r="Z1258" s="107" t="s">
        <v>5237</v>
      </c>
      <c r="AA1258" s="107" t="s">
        <v>5237</v>
      </c>
      <c r="AB1258" s="107" t="s">
        <v>5237</v>
      </c>
      <c r="AC1258" s="107" t="s">
        <v>5237</v>
      </c>
      <c r="AD1258" s="107" t="s">
        <v>5237</v>
      </c>
      <c r="AE1258" s="107" t="s">
        <v>5237</v>
      </c>
    </row>
    <row r="1259" spans="2:31" outlineLevel="1">
      <c r="B1259" s="24" t="s">
        <v>5234</v>
      </c>
      <c r="C1259" s="24" t="s">
        <v>2</v>
      </c>
      <c r="D1259" s="24" t="s">
        <v>62</v>
      </c>
      <c r="E1259" s="24" t="s">
        <v>156</v>
      </c>
      <c r="F1259" s="24" t="s">
        <v>71</v>
      </c>
      <c r="G1259" s="24">
        <v>0</v>
      </c>
      <c r="H1259" s="24" t="s">
        <v>2797</v>
      </c>
      <c r="I1259" s="24" t="s">
        <v>3783</v>
      </c>
      <c r="J1259" s="24" t="s">
        <v>73</v>
      </c>
      <c r="K1259" s="72" t="str">
        <f t="shared" si="44"/>
        <v>USPEI8 ICPL Curncy</v>
      </c>
      <c r="L1259" s="25" t="str">
        <f t="shared" si="45"/>
        <v>ICPL</v>
      </c>
      <c r="M1259" s="26">
        <f t="shared" ca="1" si="45"/>
        <v>42276</v>
      </c>
      <c r="N1259" s="25" t="b">
        <f t="shared" si="45"/>
        <v>0</v>
      </c>
      <c r="O1259" s="84" t="str">
        <f>IF($N1259,_xll.BDP($K1259,O$931),"[DISABLED]")</f>
        <v>[DISABLED]</v>
      </c>
      <c r="P1259" s="84" t="str">
        <f>IF($N1259,_xll.BDP($K1259,P$931),"[DISABLED]")</f>
        <v>[DISABLED]</v>
      </c>
      <c r="Q1259" s="84" t="str">
        <f>IF($N1259,_xll.BDP($K1259,Q$931),"[DISABLED]")</f>
        <v>[DISABLED]</v>
      </c>
      <c r="R1259" s="84" t="str">
        <f>IF($N1259,_xll.BDH($K1259,R$931,$M1259),"[DISABLED]")</f>
        <v>[DISABLED]</v>
      </c>
      <c r="S1259" s="84" t="str">
        <f>IF($N1259,_xll.BDH($K1259,S$931,$M1259),"[DISABLED]")</f>
        <v>[DISABLED]</v>
      </c>
      <c r="T1259" s="84" t="str">
        <f>IF($N1259,_xll.BDH($K1259,T$931,$M1259),"[DISABLED]")</f>
        <v>[DISABLED]</v>
      </c>
      <c r="V1259" s="106" t="s">
        <v>9802</v>
      </c>
      <c r="W1259" s="107" t="s">
        <v>1055</v>
      </c>
      <c r="X1259" s="108">
        <v>42276</v>
      </c>
      <c r="Y1259" s="107" t="b">
        <v>0</v>
      </c>
      <c r="Z1259" s="107" t="s">
        <v>5237</v>
      </c>
      <c r="AA1259" s="107" t="s">
        <v>5237</v>
      </c>
      <c r="AB1259" s="107" t="s">
        <v>5237</v>
      </c>
      <c r="AC1259" s="107" t="s">
        <v>5237</v>
      </c>
      <c r="AD1259" s="107" t="s">
        <v>5237</v>
      </c>
      <c r="AE1259" s="107" t="s">
        <v>5237</v>
      </c>
    </row>
    <row r="1260" spans="2:31" outlineLevel="1">
      <c r="B1260" s="24" t="s">
        <v>5234</v>
      </c>
      <c r="C1260" s="24" t="s">
        <v>2</v>
      </c>
      <c r="D1260" s="24" t="s">
        <v>62</v>
      </c>
      <c r="E1260" s="24" t="s">
        <v>156</v>
      </c>
      <c r="F1260" s="24" t="s">
        <v>41</v>
      </c>
      <c r="G1260" s="24">
        <v>0</v>
      </c>
      <c r="H1260" s="24" t="s">
        <v>2797</v>
      </c>
      <c r="I1260" s="24" t="s">
        <v>3784</v>
      </c>
      <c r="J1260" s="24" t="s">
        <v>73</v>
      </c>
      <c r="K1260" s="72" t="str">
        <f t="shared" si="44"/>
        <v>USPE18 ICPL Curncy</v>
      </c>
      <c r="L1260" s="25" t="str">
        <f t="shared" si="45"/>
        <v>ICPL</v>
      </c>
      <c r="M1260" s="26">
        <f t="shared" ca="1" si="45"/>
        <v>42276</v>
      </c>
      <c r="N1260" s="25" t="b">
        <f t="shared" si="45"/>
        <v>0</v>
      </c>
      <c r="O1260" s="84" t="str">
        <f>IF($N1260,_xll.BDP($K1260,O$931),"[DISABLED]")</f>
        <v>[DISABLED]</v>
      </c>
      <c r="P1260" s="84" t="str">
        <f>IF($N1260,_xll.BDP($K1260,P$931),"[DISABLED]")</f>
        <v>[DISABLED]</v>
      </c>
      <c r="Q1260" s="84" t="str">
        <f>IF($N1260,_xll.BDP($K1260,Q$931),"[DISABLED]")</f>
        <v>[DISABLED]</v>
      </c>
      <c r="R1260" s="84" t="str">
        <f>IF($N1260,_xll.BDH($K1260,R$931,$M1260),"[DISABLED]")</f>
        <v>[DISABLED]</v>
      </c>
      <c r="S1260" s="84" t="str">
        <f>IF($N1260,_xll.BDH($K1260,S$931,$M1260),"[DISABLED]")</f>
        <v>[DISABLED]</v>
      </c>
      <c r="T1260" s="84" t="str">
        <f>IF($N1260,_xll.BDH($K1260,T$931,$M1260),"[DISABLED]")</f>
        <v>[DISABLED]</v>
      </c>
      <c r="V1260" s="106" t="s">
        <v>9803</v>
      </c>
      <c r="W1260" s="107" t="s">
        <v>1055</v>
      </c>
      <c r="X1260" s="108">
        <v>42276</v>
      </c>
      <c r="Y1260" s="107" t="b">
        <v>0</v>
      </c>
      <c r="Z1260" s="107" t="s">
        <v>5237</v>
      </c>
      <c r="AA1260" s="107" t="s">
        <v>5237</v>
      </c>
      <c r="AB1260" s="107" t="s">
        <v>5237</v>
      </c>
      <c r="AC1260" s="107" t="s">
        <v>5237</v>
      </c>
      <c r="AD1260" s="107" t="s">
        <v>5237</v>
      </c>
      <c r="AE1260" s="107" t="s">
        <v>5237</v>
      </c>
    </row>
    <row r="1261" spans="2:31" outlineLevel="1">
      <c r="B1261" s="24" t="s">
        <v>5234</v>
      </c>
      <c r="C1261" s="24" t="s">
        <v>2</v>
      </c>
      <c r="D1261" s="24" t="s">
        <v>62</v>
      </c>
      <c r="E1261" s="24" t="s">
        <v>156</v>
      </c>
      <c r="F1261" s="24" t="s">
        <v>146</v>
      </c>
      <c r="G1261" s="24">
        <v>0</v>
      </c>
      <c r="H1261" s="24" t="s">
        <v>2797</v>
      </c>
      <c r="I1261" s="24" t="s">
        <v>3785</v>
      </c>
      <c r="J1261" s="24" t="s">
        <v>73</v>
      </c>
      <c r="K1261" s="72" t="str">
        <f t="shared" si="44"/>
        <v>USPE1F8 ICPL Curncy</v>
      </c>
      <c r="L1261" s="25" t="str">
        <f t="shared" si="45"/>
        <v>ICPL</v>
      </c>
      <c r="M1261" s="26">
        <f t="shared" ca="1" si="45"/>
        <v>42276</v>
      </c>
      <c r="N1261" s="25" t="b">
        <f t="shared" si="45"/>
        <v>0</v>
      </c>
      <c r="O1261" s="84" t="str">
        <f>IF($N1261,_xll.BDP($K1261,O$931),"[DISABLED]")</f>
        <v>[DISABLED]</v>
      </c>
      <c r="P1261" s="84" t="str">
        <f>IF($N1261,_xll.BDP($K1261,P$931),"[DISABLED]")</f>
        <v>[DISABLED]</v>
      </c>
      <c r="Q1261" s="84" t="str">
        <f>IF($N1261,_xll.BDP($K1261,Q$931),"[DISABLED]")</f>
        <v>[DISABLED]</v>
      </c>
      <c r="R1261" s="84" t="str">
        <f>IF($N1261,_xll.BDH($K1261,R$931,$M1261),"[DISABLED]")</f>
        <v>[DISABLED]</v>
      </c>
      <c r="S1261" s="84" t="str">
        <f>IF($N1261,_xll.BDH($K1261,S$931,$M1261),"[DISABLED]")</f>
        <v>[DISABLED]</v>
      </c>
      <c r="T1261" s="84" t="str">
        <f>IF($N1261,_xll.BDH($K1261,T$931,$M1261),"[DISABLED]")</f>
        <v>[DISABLED]</v>
      </c>
      <c r="V1261" s="106" t="s">
        <v>9804</v>
      </c>
      <c r="W1261" s="107" t="s">
        <v>1055</v>
      </c>
      <c r="X1261" s="108">
        <v>42276</v>
      </c>
      <c r="Y1261" s="107" t="b">
        <v>0</v>
      </c>
      <c r="Z1261" s="107" t="s">
        <v>5237</v>
      </c>
      <c r="AA1261" s="107" t="s">
        <v>5237</v>
      </c>
      <c r="AB1261" s="107" t="s">
        <v>5237</v>
      </c>
      <c r="AC1261" s="107" t="s">
        <v>5237</v>
      </c>
      <c r="AD1261" s="107" t="s">
        <v>5237</v>
      </c>
      <c r="AE1261" s="107" t="s">
        <v>5237</v>
      </c>
    </row>
    <row r="1262" spans="2:31" outlineLevel="1">
      <c r="B1262" s="24" t="s">
        <v>5234</v>
      </c>
      <c r="C1262" s="24" t="s">
        <v>2</v>
      </c>
      <c r="D1262" s="24" t="s">
        <v>62</v>
      </c>
      <c r="E1262" s="24" t="s">
        <v>156</v>
      </c>
      <c r="F1262" s="24" t="s">
        <v>42</v>
      </c>
      <c r="G1262" s="24">
        <v>0</v>
      </c>
      <c r="H1262" s="24" t="s">
        <v>2797</v>
      </c>
      <c r="I1262" s="24" t="s">
        <v>3786</v>
      </c>
      <c r="J1262" s="24" t="s">
        <v>73</v>
      </c>
      <c r="K1262" s="72" t="str">
        <f t="shared" si="44"/>
        <v>USPE28 ICPL Curncy</v>
      </c>
      <c r="L1262" s="25" t="str">
        <f t="shared" si="45"/>
        <v>ICPL</v>
      </c>
      <c r="M1262" s="26">
        <f t="shared" ca="1" si="45"/>
        <v>42276</v>
      </c>
      <c r="N1262" s="25" t="b">
        <f t="shared" si="45"/>
        <v>0</v>
      </c>
      <c r="O1262" s="84" t="str">
        <f>IF($N1262,_xll.BDP($K1262,O$931),"[DISABLED]")</f>
        <v>[DISABLED]</v>
      </c>
      <c r="P1262" s="84" t="str">
        <f>IF($N1262,_xll.BDP($K1262,P$931),"[DISABLED]")</f>
        <v>[DISABLED]</v>
      </c>
      <c r="Q1262" s="84" t="str">
        <f>IF($N1262,_xll.BDP($K1262,Q$931),"[DISABLED]")</f>
        <v>[DISABLED]</v>
      </c>
      <c r="R1262" s="84" t="str">
        <f>IF($N1262,_xll.BDH($K1262,R$931,$M1262),"[DISABLED]")</f>
        <v>[DISABLED]</v>
      </c>
      <c r="S1262" s="84" t="str">
        <f>IF($N1262,_xll.BDH($K1262,S$931,$M1262),"[DISABLED]")</f>
        <v>[DISABLED]</v>
      </c>
      <c r="T1262" s="84" t="str">
        <f>IF($N1262,_xll.BDH($K1262,T$931,$M1262),"[DISABLED]")</f>
        <v>[DISABLED]</v>
      </c>
      <c r="V1262" s="106" t="s">
        <v>9805</v>
      </c>
      <c r="W1262" s="107" t="s">
        <v>1055</v>
      </c>
      <c r="X1262" s="108">
        <v>42276</v>
      </c>
      <c r="Y1262" s="107" t="b">
        <v>0</v>
      </c>
      <c r="Z1262" s="107" t="s">
        <v>5237</v>
      </c>
      <c r="AA1262" s="107" t="s">
        <v>5237</v>
      </c>
      <c r="AB1262" s="107" t="s">
        <v>5237</v>
      </c>
      <c r="AC1262" s="107" t="s">
        <v>5237</v>
      </c>
      <c r="AD1262" s="107" t="s">
        <v>5237</v>
      </c>
      <c r="AE1262" s="107" t="s">
        <v>5237</v>
      </c>
    </row>
    <row r="1263" spans="2:31" outlineLevel="1">
      <c r="B1263" s="24" t="s">
        <v>5234</v>
      </c>
      <c r="C1263" s="24" t="s">
        <v>2</v>
      </c>
      <c r="D1263" s="24" t="s">
        <v>62</v>
      </c>
      <c r="E1263" s="24" t="s">
        <v>156</v>
      </c>
      <c r="F1263" s="24" t="s">
        <v>43</v>
      </c>
      <c r="G1263" s="24">
        <v>0</v>
      </c>
      <c r="H1263" s="24" t="s">
        <v>2797</v>
      </c>
      <c r="I1263" s="24" t="s">
        <v>3787</v>
      </c>
      <c r="J1263" s="24" t="s">
        <v>73</v>
      </c>
      <c r="K1263" s="72" t="str">
        <f t="shared" si="44"/>
        <v>USPE38 ICPL Curncy</v>
      </c>
      <c r="L1263" s="25" t="str">
        <f t="shared" si="45"/>
        <v>ICPL</v>
      </c>
      <c r="M1263" s="26">
        <f t="shared" ca="1" si="45"/>
        <v>42276</v>
      </c>
      <c r="N1263" s="25" t="b">
        <f t="shared" si="45"/>
        <v>0</v>
      </c>
      <c r="O1263" s="84" t="str">
        <f>IF($N1263,_xll.BDP($K1263,O$931),"[DISABLED]")</f>
        <v>[DISABLED]</v>
      </c>
      <c r="P1263" s="84" t="str">
        <f>IF($N1263,_xll.BDP($K1263,P$931),"[DISABLED]")</f>
        <v>[DISABLED]</v>
      </c>
      <c r="Q1263" s="84" t="str">
        <f>IF($N1263,_xll.BDP($K1263,Q$931),"[DISABLED]")</f>
        <v>[DISABLED]</v>
      </c>
      <c r="R1263" s="84" t="str">
        <f>IF($N1263,_xll.BDH($K1263,R$931,$M1263),"[DISABLED]")</f>
        <v>[DISABLED]</v>
      </c>
      <c r="S1263" s="84" t="str">
        <f>IF($N1263,_xll.BDH($K1263,S$931,$M1263),"[DISABLED]")</f>
        <v>[DISABLED]</v>
      </c>
      <c r="T1263" s="84" t="str">
        <f>IF($N1263,_xll.BDH($K1263,T$931,$M1263),"[DISABLED]")</f>
        <v>[DISABLED]</v>
      </c>
      <c r="V1263" s="106" t="s">
        <v>9806</v>
      </c>
      <c r="W1263" s="107" t="s">
        <v>1055</v>
      </c>
      <c r="X1263" s="108">
        <v>42276</v>
      </c>
      <c r="Y1263" s="107" t="b">
        <v>0</v>
      </c>
      <c r="Z1263" s="107" t="s">
        <v>5237</v>
      </c>
      <c r="AA1263" s="107" t="s">
        <v>5237</v>
      </c>
      <c r="AB1263" s="107" t="s">
        <v>5237</v>
      </c>
      <c r="AC1263" s="107" t="s">
        <v>5237</v>
      </c>
      <c r="AD1263" s="107" t="s">
        <v>5237</v>
      </c>
      <c r="AE1263" s="107" t="s">
        <v>5237</v>
      </c>
    </row>
    <row r="1264" spans="2:31" outlineLevel="1">
      <c r="B1264" s="24" t="s">
        <v>5234</v>
      </c>
      <c r="C1264" s="24" t="s">
        <v>2</v>
      </c>
      <c r="D1264" s="24" t="s">
        <v>62</v>
      </c>
      <c r="E1264" s="24" t="s">
        <v>156</v>
      </c>
      <c r="F1264" s="24" t="s">
        <v>152</v>
      </c>
      <c r="G1264" s="24">
        <v>0</v>
      </c>
      <c r="H1264" s="24" t="s">
        <v>2797</v>
      </c>
      <c r="I1264" s="24" t="s">
        <v>3788</v>
      </c>
      <c r="J1264" s="24" t="s">
        <v>73</v>
      </c>
      <c r="K1264" s="72" t="str">
        <f t="shared" si="44"/>
        <v>USPE48 ICPL Curncy</v>
      </c>
      <c r="L1264" s="25" t="str">
        <f t="shared" si="45"/>
        <v>ICPL</v>
      </c>
      <c r="M1264" s="26">
        <f t="shared" ca="1" si="45"/>
        <v>42276</v>
      </c>
      <c r="N1264" s="25" t="b">
        <f t="shared" si="45"/>
        <v>0</v>
      </c>
      <c r="O1264" s="84" t="str">
        <f>IF($N1264,_xll.BDP($K1264,O$931),"[DISABLED]")</f>
        <v>[DISABLED]</v>
      </c>
      <c r="P1264" s="84" t="str">
        <f>IF($N1264,_xll.BDP($K1264,P$931),"[DISABLED]")</f>
        <v>[DISABLED]</v>
      </c>
      <c r="Q1264" s="84" t="str">
        <f>IF($N1264,_xll.BDP($K1264,Q$931),"[DISABLED]")</f>
        <v>[DISABLED]</v>
      </c>
      <c r="R1264" s="84" t="str">
        <f>IF($N1264,_xll.BDH($K1264,R$931,$M1264),"[DISABLED]")</f>
        <v>[DISABLED]</v>
      </c>
      <c r="S1264" s="84" t="str">
        <f>IF($N1264,_xll.BDH($K1264,S$931,$M1264),"[DISABLED]")</f>
        <v>[DISABLED]</v>
      </c>
      <c r="T1264" s="84" t="str">
        <f>IF($N1264,_xll.BDH($K1264,T$931,$M1264),"[DISABLED]")</f>
        <v>[DISABLED]</v>
      </c>
      <c r="V1264" s="106" t="s">
        <v>9807</v>
      </c>
      <c r="W1264" s="107" t="s">
        <v>1055</v>
      </c>
      <c r="X1264" s="108">
        <v>42276</v>
      </c>
      <c r="Y1264" s="107" t="b">
        <v>0</v>
      </c>
      <c r="Z1264" s="107" t="s">
        <v>5237</v>
      </c>
      <c r="AA1264" s="107" t="s">
        <v>5237</v>
      </c>
      <c r="AB1264" s="107" t="s">
        <v>5237</v>
      </c>
      <c r="AC1264" s="107" t="s">
        <v>5237</v>
      </c>
      <c r="AD1264" s="107" t="s">
        <v>5237</v>
      </c>
      <c r="AE1264" s="107" t="s">
        <v>5237</v>
      </c>
    </row>
    <row r="1265" spans="2:31" outlineLevel="1">
      <c r="B1265" s="24" t="s">
        <v>5234</v>
      </c>
      <c r="C1265" s="24" t="s">
        <v>2</v>
      </c>
      <c r="D1265" s="24" t="s">
        <v>62</v>
      </c>
      <c r="E1265" s="24" t="s">
        <v>156</v>
      </c>
      <c r="F1265" s="24" t="s">
        <v>44</v>
      </c>
      <c r="G1265" s="24">
        <v>0</v>
      </c>
      <c r="H1265" s="24" t="s">
        <v>2797</v>
      </c>
      <c r="I1265" s="24" t="s">
        <v>3789</v>
      </c>
      <c r="J1265" s="24" t="s">
        <v>73</v>
      </c>
      <c r="K1265" s="72" t="str">
        <f t="shared" si="44"/>
        <v>USPE58 ICPL Curncy</v>
      </c>
      <c r="L1265" s="25" t="str">
        <f t="shared" si="45"/>
        <v>ICPL</v>
      </c>
      <c r="M1265" s="26">
        <f t="shared" ca="1" si="45"/>
        <v>42276</v>
      </c>
      <c r="N1265" s="25" t="b">
        <f t="shared" si="45"/>
        <v>0</v>
      </c>
      <c r="O1265" s="84" t="str">
        <f>IF($N1265,_xll.BDP($K1265,O$931),"[DISABLED]")</f>
        <v>[DISABLED]</v>
      </c>
      <c r="P1265" s="84" t="str">
        <f>IF($N1265,_xll.BDP($K1265,P$931),"[DISABLED]")</f>
        <v>[DISABLED]</v>
      </c>
      <c r="Q1265" s="84" t="str">
        <f>IF($N1265,_xll.BDP($K1265,Q$931),"[DISABLED]")</f>
        <v>[DISABLED]</v>
      </c>
      <c r="R1265" s="84" t="str">
        <f>IF($N1265,_xll.BDH($K1265,R$931,$M1265),"[DISABLED]")</f>
        <v>[DISABLED]</v>
      </c>
      <c r="S1265" s="84" t="str">
        <f>IF($N1265,_xll.BDH($K1265,S$931,$M1265),"[DISABLED]")</f>
        <v>[DISABLED]</v>
      </c>
      <c r="T1265" s="84" t="str">
        <f>IF($N1265,_xll.BDH($K1265,T$931,$M1265),"[DISABLED]")</f>
        <v>[DISABLED]</v>
      </c>
      <c r="V1265" s="106" t="s">
        <v>9808</v>
      </c>
      <c r="W1265" s="107" t="s">
        <v>1055</v>
      </c>
      <c r="X1265" s="108">
        <v>42276</v>
      </c>
      <c r="Y1265" s="107" t="b">
        <v>0</v>
      </c>
      <c r="Z1265" s="107" t="s">
        <v>5237</v>
      </c>
      <c r="AA1265" s="107" t="s">
        <v>5237</v>
      </c>
      <c r="AB1265" s="107" t="s">
        <v>5237</v>
      </c>
      <c r="AC1265" s="107" t="s">
        <v>5237</v>
      </c>
      <c r="AD1265" s="107" t="s">
        <v>5237</v>
      </c>
      <c r="AE1265" s="107" t="s">
        <v>5237</v>
      </c>
    </row>
    <row r="1266" spans="2:31" outlineLevel="1">
      <c r="B1266" s="24" t="s">
        <v>5234</v>
      </c>
      <c r="C1266" s="24" t="s">
        <v>2</v>
      </c>
      <c r="D1266" s="24" t="s">
        <v>62</v>
      </c>
      <c r="E1266" s="24" t="s">
        <v>156</v>
      </c>
      <c r="F1266" s="24" t="s">
        <v>155</v>
      </c>
      <c r="G1266" s="24">
        <v>0</v>
      </c>
      <c r="H1266" s="24" t="s">
        <v>2797</v>
      </c>
      <c r="I1266" s="24" t="s">
        <v>3790</v>
      </c>
      <c r="J1266" s="24" t="s">
        <v>73</v>
      </c>
      <c r="K1266" s="72" t="str">
        <f t="shared" si="44"/>
        <v>USPE68 ICPL Curncy</v>
      </c>
      <c r="L1266" s="25" t="str">
        <f t="shared" si="45"/>
        <v>ICPL</v>
      </c>
      <c r="M1266" s="26">
        <f t="shared" ca="1" si="45"/>
        <v>42276</v>
      </c>
      <c r="N1266" s="25" t="b">
        <f t="shared" si="45"/>
        <v>0</v>
      </c>
      <c r="O1266" s="84" t="str">
        <f>IF($N1266,_xll.BDP($K1266,O$931),"[DISABLED]")</f>
        <v>[DISABLED]</v>
      </c>
      <c r="P1266" s="84" t="str">
        <f>IF($N1266,_xll.BDP($K1266,P$931),"[DISABLED]")</f>
        <v>[DISABLED]</v>
      </c>
      <c r="Q1266" s="84" t="str">
        <f>IF($N1266,_xll.BDP($K1266,Q$931),"[DISABLED]")</f>
        <v>[DISABLED]</v>
      </c>
      <c r="R1266" s="84" t="str">
        <f>IF($N1266,_xll.BDH($K1266,R$931,$M1266),"[DISABLED]")</f>
        <v>[DISABLED]</v>
      </c>
      <c r="S1266" s="84" t="str">
        <f>IF($N1266,_xll.BDH($K1266,S$931,$M1266),"[DISABLED]")</f>
        <v>[DISABLED]</v>
      </c>
      <c r="T1266" s="84" t="str">
        <f>IF($N1266,_xll.BDH($K1266,T$931,$M1266),"[DISABLED]")</f>
        <v>[DISABLED]</v>
      </c>
      <c r="V1266" s="106" t="s">
        <v>9809</v>
      </c>
      <c r="W1266" s="107" t="s">
        <v>1055</v>
      </c>
      <c r="X1266" s="108">
        <v>42276</v>
      </c>
      <c r="Y1266" s="107" t="b">
        <v>0</v>
      </c>
      <c r="Z1266" s="107" t="s">
        <v>5237</v>
      </c>
      <c r="AA1266" s="107" t="s">
        <v>5237</v>
      </c>
      <c r="AB1266" s="107" t="s">
        <v>5237</v>
      </c>
      <c r="AC1266" s="107" t="s">
        <v>5237</v>
      </c>
      <c r="AD1266" s="107" t="s">
        <v>5237</v>
      </c>
      <c r="AE1266" s="107" t="s">
        <v>5237</v>
      </c>
    </row>
    <row r="1267" spans="2:31" outlineLevel="1">
      <c r="B1267" s="24" t="s">
        <v>5234</v>
      </c>
      <c r="C1267" s="24" t="s">
        <v>2</v>
      </c>
      <c r="D1267" s="24" t="s">
        <v>62</v>
      </c>
      <c r="E1267" s="24" t="s">
        <v>156</v>
      </c>
      <c r="F1267" s="24" t="s">
        <v>45</v>
      </c>
      <c r="G1267" s="24">
        <v>0</v>
      </c>
      <c r="H1267" s="24" t="s">
        <v>2797</v>
      </c>
      <c r="I1267" s="24" t="s">
        <v>3791</v>
      </c>
      <c r="J1267" s="24" t="s">
        <v>73</v>
      </c>
      <c r="K1267" s="72" t="str">
        <f t="shared" si="44"/>
        <v>USPE78 ICPL Curncy</v>
      </c>
      <c r="L1267" s="25" t="str">
        <f t="shared" si="45"/>
        <v>ICPL</v>
      </c>
      <c r="M1267" s="26">
        <f t="shared" ca="1" si="45"/>
        <v>42276</v>
      </c>
      <c r="N1267" s="25" t="b">
        <f t="shared" si="45"/>
        <v>0</v>
      </c>
      <c r="O1267" s="84" t="str">
        <f>IF($N1267,_xll.BDP($K1267,O$931),"[DISABLED]")</f>
        <v>[DISABLED]</v>
      </c>
      <c r="P1267" s="84" t="str">
        <f>IF($N1267,_xll.BDP($K1267,P$931),"[DISABLED]")</f>
        <v>[DISABLED]</v>
      </c>
      <c r="Q1267" s="84" t="str">
        <f>IF($N1267,_xll.BDP($K1267,Q$931),"[DISABLED]")</f>
        <v>[DISABLED]</v>
      </c>
      <c r="R1267" s="84" t="str">
        <f>IF($N1267,_xll.BDH($K1267,R$931,$M1267),"[DISABLED]")</f>
        <v>[DISABLED]</v>
      </c>
      <c r="S1267" s="84" t="str">
        <f>IF($N1267,_xll.BDH($K1267,S$931,$M1267),"[DISABLED]")</f>
        <v>[DISABLED]</v>
      </c>
      <c r="T1267" s="84" t="str">
        <f>IF($N1267,_xll.BDH($K1267,T$931,$M1267),"[DISABLED]")</f>
        <v>[DISABLED]</v>
      </c>
      <c r="V1267" s="106" t="s">
        <v>9810</v>
      </c>
      <c r="W1267" s="107" t="s">
        <v>1055</v>
      </c>
      <c r="X1267" s="108">
        <v>42276</v>
      </c>
      <c r="Y1267" s="107" t="b">
        <v>0</v>
      </c>
      <c r="Z1267" s="107" t="s">
        <v>5237</v>
      </c>
      <c r="AA1267" s="107" t="s">
        <v>5237</v>
      </c>
      <c r="AB1267" s="107" t="s">
        <v>5237</v>
      </c>
      <c r="AC1267" s="107" t="s">
        <v>5237</v>
      </c>
      <c r="AD1267" s="107" t="s">
        <v>5237</v>
      </c>
      <c r="AE1267" s="107" t="s">
        <v>5237</v>
      </c>
    </row>
    <row r="1268" spans="2:31" outlineLevel="1">
      <c r="B1268" s="24" t="s">
        <v>5234</v>
      </c>
      <c r="C1268" s="24" t="s">
        <v>2</v>
      </c>
      <c r="D1268" s="24" t="s">
        <v>62</v>
      </c>
      <c r="E1268" s="24" t="s">
        <v>156</v>
      </c>
      <c r="F1268" s="24" t="s">
        <v>46</v>
      </c>
      <c r="G1268" s="24">
        <v>0</v>
      </c>
      <c r="H1268" s="24" t="s">
        <v>2797</v>
      </c>
      <c r="I1268" s="24" t="s">
        <v>3792</v>
      </c>
      <c r="J1268" s="24" t="s">
        <v>73</v>
      </c>
      <c r="K1268" s="72" t="str">
        <f t="shared" si="44"/>
        <v>USPE108 ICPL Curncy</v>
      </c>
      <c r="L1268" s="25" t="str">
        <f t="shared" si="45"/>
        <v>ICPL</v>
      </c>
      <c r="M1268" s="26">
        <f t="shared" ca="1" si="45"/>
        <v>42276</v>
      </c>
      <c r="N1268" s="25" t="b">
        <f t="shared" si="45"/>
        <v>0</v>
      </c>
      <c r="O1268" s="84" t="str">
        <f>IF($N1268,_xll.BDP($K1268,O$931),"[DISABLED]")</f>
        <v>[DISABLED]</v>
      </c>
      <c r="P1268" s="84" t="str">
        <f>IF($N1268,_xll.BDP($K1268,P$931),"[DISABLED]")</f>
        <v>[DISABLED]</v>
      </c>
      <c r="Q1268" s="84" t="str">
        <f>IF($N1268,_xll.BDP($K1268,Q$931),"[DISABLED]")</f>
        <v>[DISABLED]</v>
      </c>
      <c r="R1268" s="84" t="str">
        <f>IF($N1268,_xll.BDH($K1268,R$931,$M1268),"[DISABLED]")</f>
        <v>[DISABLED]</v>
      </c>
      <c r="S1268" s="84" t="str">
        <f>IF($N1268,_xll.BDH($K1268,S$931,$M1268),"[DISABLED]")</f>
        <v>[DISABLED]</v>
      </c>
      <c r="T1268" s="84" t="str">
        <f>IF($N1268,_xll.BDH($K1268,T$931,$M1268),"[DISABLED]")</f>
        <v>[DISABLED]</v>
      </c>
      <c r="V1268" s="106" t="s">
        <v>9811</v>
      </c>
      <c r="W1268" s="107" t="s">
        <v>1055</v>
      </c>
      <c r="X1268" s="108">
        <v>42276</v>
      </c>
      <c r="Y1268" s="107" t="b">
        <v>0</v>
      </c>
      <c r="Z1268" s="107" t="s">
        <v>5237</v>
      </c>
      <c r="AA1268" s="107" t="s">
        <v>5237</v>
      </c>
      <c r="AB1268" s="107" t="s">
        <v>5237</v>
      </c>
      <c r="AC1268" s="107" t="s">
        <v>5237</v>
      </c>
      <c r="AD1268" s="107" t="s">
        <v>5237</v>
      </c>
      <c r="AE1268" s="107" t="s">
        <v>5237</v>
      </c>
    </row>
    <row r="1269" spans="2:31" outlineLevel="1">
      <c r="B1269" s="24" t="s">
        <v>5234</v>
      </c>
      <c r="C1269" s="24" t="s">
        <v>2</v>
      </c>
      <c r="D1269" s="24" t="s">
        <v>62</v>
      </c>
      <c r="E1269" s="24" t="s">
        <v>156</v>
      </c>
      <c r="F1269" s="24" t="s">
        <v>47</v>
      </c>
      <c r="G1269" s="24">
        <v>0</v>
      </c>
      <c r="H1269" s="24" t="s">
        <v>2797</v>
      </c>
      <c r="I1269" s="24" t="s">
        <v>3793</v>
      </c>
      <c r="J1269" s="24" t="s">
        <v>73</v>
      </c>
      <c r="K1269" s="72" t="str">
        <f t="shared" si="44"/>
        <v>USPE158 ICPL Curncy</v>
      </c>
      <c r="L1269" s="25" t="str">
        <f t="shared" si="45"/>
        <v>ICPL</v>
      </c>
      <c r="M1269" s="26">
        <f t="shared" ca="1" si="45"/>
        <v>42276</v>
      </c>
      <c r="N1269" s="25" t="b">
        <f t="shared" si="45"/>
        <v>0</v>
      </c>
      <c r="O1269" s="84" t="str">
        <f>IF($N1269,_xll.BDP($K1269,O$931),"[DISABLED]")</f>
        <v>[DISABLED]</v>
      </c>
      <c r="P1269" s="84" t="str">
        <f>IF($N1269,_xll.BDP($K1269,P$931),"[DISABLED]")</f>
        <v>[DISABLED]</v>
      </c>
      <c r="Q1269" s="84" t="str">
        <f>IF($N1269,_xll.BDP($K1269,Q$931),"[DISABLED]")</f>
        <v>[DISABLED]</v>
      </c>
      <c r="R1269" s="84" t="str">
        <f>IF($N1269,_xll.BDH($K1269,R$931,$M1269),"[DISABLED]")</f>
        <v>[DISABLED]</v>
      </c>
      <c r="S1269" s="84" t="str">
        <f>IF($N1269,_xll.BDH($K1269,S$931,$M1269),"[DISABLED]")</f>
        <v>[DISABLED]</v>
      </c>
      <c r="T1269" s="84" t="str">
        <f>IF($N1269,_xll.BDH($K1269,T$931,$M1269),"[DISABLED]")</f>
        <v>[DISABLED]</v>
      </c>
      <c r="V1269" s="106" t="s">
        <v>9812</v>
      </c>
      <c r="W1269" s="107" t="s">
        <v>1055</v>
      </c>
      <c r="X1269" s="108">
        <v>42276</v>
      </c>
      <c r="Y1269" s="107" t="b">
        <v>0</v>
      </c>
      <c r="Z1269" s="107" t="s">
        <v>5237</v>
      </c>
      <c r="AA1269" s="107" t="s">
        <v>5237</v>
      </c>
      <c r="AB1269" s="107" t="s">
        <v>5237</v>
      </c>
      <c r="AC1269" s="107" t="s">
        <v>5237</v>
      </c>
      <c r="AD1269" s="107" t="s">
        <v>5237</v>
      </c>
      <c r="AE1269" s="107" t="s">
        <v>5237</v>
      </c>
    </row>
    <row r="1270" spans="2:31" outlineLevel="1">
      <c r="B1270" s="24" t="s">
        <v>5234</v>
      </c>
      <c r="C1270" s="24" t="s">
        <v>2</v>
      </c>
      <c r="D1270" s="24" t="s">
        <v>62</v>
      </c>
      <c r="E1270" s="24" t="s">
        <v>156</v>
      </c>
      <c r="F1270" s="24" t="s">
        <v>48</v>
      </c>
      <c r="G1270" s="24">
        <v>0</v>
      </c>
      <c r="H1270" s="24" t="s">
        <v>2797</v>
      </c>
      <c r="I1270" s="24" t="s">
        <v>3794</v>
      </c>
      <c r="J1270" s="24" t="s">
        <v>73</v>
      </c>
      <c r="K1270" s="72" t="str">
        <f t="shared" si="44"/>
        <v>USPE208 ICPL Curncy</v>
      </c>
      <c r="L1270" s="25" t="str">
        <f t="shared" si="45"/>
        <v>ICPL</v>
      </c>
      <c r="M1270" s="26">
        <f t="shared" ca="1" si="45"/>
        <v>42276</v>
      </c>
      <c r="N1270" s="25" t="b">
        <f t="shared" si="45"/>
        <v>0</v>
      </c>
      <c r="O1270" s="84" t="str">
        <f>IF($N1270,_xll.BDP($K1270,O$931),"[DISABLED]")</f>
        <v>[DISABLED]</v>
      </c>
      <c r="P1270" s="84" t="str">
        <f>IF($N1270,_xll.BDP($K1270,P$931),"[DISABLED]")</f>
        <v>[DISABLED]</v>
      </c>
      <c r="Q1270" s="84" t="str">
        <f>IF($N1270,_xll.BDP($K1270,Q$931),"[DISABLED]")</f>
        <v>[DISABLED]</v>
      </c>
      <c r="R1270" s="84" t="str">
        <f>IF($N1270,_xll.BDH($K1270,R$931,$M1270),"[DISABLED]")</f>
        <v>[DISABLED]</v>
      </c>
      <c r="S1270" s="84" t="str">
        <f>IF($N1270,_xll.BDH($K1270,S$931,$M1270),"[DISABLED]")</f>
        <v>[DISABLED]</v>
      </c>
      <c r="T1270" s="84" t="str">
        <f>IF($N1270,_xll.BDH($K1270,T$931,$M1270),"[DISABLED]")</f>
        <v>[DISABLED]</v>
      </c>
      <c r="V1270" s="106" t="s">
        <v>9813</v>
      </c>
      <c r="W1270" s="107" t="s">
        <v>1055</v>
      </c>
      <c r="X1270" s="108">
        <v>42276</v>
      </c>
      <c r="Y1270" s="107" t="b">
        <v>0</v>
      </c>
      <c r="Z1270" s="107" t="s">
        <v>5237</v>
      </c>
      <c r="AA1270" s="107" t="s">
        <v>5237</v>
      </c>
      <c r="AB1270" s="107" t="s">
        <v>5237</v>
      </c>
      <c r="AC1270" s="107" t="s">
        <v>5237</v>
      </c>
      <c r="AD1270" s="107" t="s">
        <v>5237</v>
      </c>
      <c r="AE1270" s="107" t="s">
        <v>5237</v>
      </c>
    </row>
    <row r="1271" spans="2:31" outlineLevel="1">
      <c r="B1271" s="24" t="s">
        <v>5234</v>
      </c>
      <c r="C1271" s="24" t="s">
        <v>2</v>
      </c>
      <c r="D1271" s="24" t="s">
        <v>62</v>
      </c>
      <c r="E1271" s="24" t="s">
        <v>157</v>
      </c>
      <c r="F1271" s="24" t="s">
        <v>209</v>
      </c>
      <c r="G1271" s="24">
        <v>0</v>
      </c>
      <c r="H1271" s="24" t="s">
        <v>2797</v>
      </c>
      <c r="I1271" s="24" t="s">
        <v>3795</v>
      </c>
      <c r="J1271" s="24" t="s">
        <v>73</v>
      </c>
      <c r="K1271" s="72" t="str">
        <f t="shared" si="44"/>
        <v>USPEA9 ICPL Curncy</v>
      </c>
      <c r="L1271" s="25" t="str">
        <f t="shared" si="45"/>
        <v>ICPL</v>
      </c>
      <c r="M1271" s="26">
        <f t="shared" ca="1" si="45"/>
        <v>42276</v>
      </c>
      <c r="N1271" s="25" t="b">
        <f t="shared" si="45"/>
        <v>0</v>
      </c>
      <c r="O1271" s="84" t="str">
        <f>IF($N1271,_xll.BDP($K1271,O$931),"[DISABLED]")</f>
        <v>[DISABLED]</v>
      </c>
      <c r="P1271" s="84" t="str">
        <f>IF($N1271,_xll.BDP($K1271,P$931),"[DISABLED]")</f>
        <v>[DISABLED]</v>
      </c>
      <c r="Q1271" s="84" t="str">
        <f>IF($N1271,_xll.BDP($K1271,Q$931),"[DISABLED]")</f>
        <v>[DISABLED]</v>
      </c>
      <c r="R1271" s="84" t="str">
        <f>IF($N1271,_xll.BDH($K1271,R$931,$M1271),"[DISABLED]")</f>
        <v>[DISABLED]</v>
      </c>
      <c r="S1271" s="84" t="str">
        <f>IF($N1271,_xll.BDH($K1271,S$931,$M1271),"[DISABLED]")</f>
        <v>[DISABLED]</v>
      </c>
      <c r="T1271" s="84" t="str">
        <f>IF($N1271,_xll.BDH($K1271,T$931,$M1271),"[DISABLED]")</f>
        <v>[DISABLED]</v>
      </c>
      <c r="V1271" s="106" t="s">
        <v>9814</v>
      </c>
      <c r="W1271" s="107" t="s">
        <v>1055</v>
      </c>
      <c r="X1271" s="108">
        <v>42276</v>
      </c>
      <c r="Y1271" s="107" t="b">
        <v>0</v>
      </c>
      <c r="Z1271" s="107" t="s">
        <v>5237</v>
      </c>
      <c r="AA1271" s="107" t="s">
        <v>5237</v>
      </c>
      <c r="AB1271" s="107" t="s">
        <v>5237</v>
      </c>
      <c r="AC1271" s="107" t="s">
        <v>5237</v>
      </c>
      <c r="AD1271" s="107" t="s">
        <v>5237</v>
      </c>
      <c r="AE1271" s="107" t="s">
        <v>5237</v>
      </c>
    </row>
    <row r="1272" spans="2:31" outlineLevel="1">
      <c r="B1272" s="24" t="s">
        <v>5234</v>
      </c>
      <c r="C1272" s="24" t="s">
        <v>2</v>
      </c>
      <c r="D1272" s="24" t="s">
        <v>62</v>
      </c>
      <c r="E1272" s="24" t="s">
        <v>157</v>
      </c>
      <c r="F1272" s="24" t="s">
        <v>210</v>
      </c>
      <c r="G1272" s="24">
        <v>0</v>
      </c>
      <c r="H1272" s="24" t="s">
        <v>2797</v>
      </c>
      <c r="I1272" s="24" t="s">
        <v>3796</v>
      </c>
      <c r="J1272" s="24" t="s">
        <v>73</v>
      </c>
      <c r="K1272" s="72" t="str">
        <f t="shared" si="44"/>
        <v>USPEB9 ICPL Curncy</v>
      </c>
      <c r="L1272" s="25" t="str">
        <f t="shared" si="45"/>
        <v>ICPL</v>
      </c>
      <c r="M1272" s="26">
        <f t="shared" ca="1" si="45"/>
        <v>42276</v>
      </c>
      <c r="N1272" s="25" t="b">
        <f t="shared" si="45"/>
        <v>0</v>
      </c>
      <c r="O1272" s="84" t="str">
        <f>IF($N1272,_xll.BDP($K1272,O$931),"[DISABLED]")</f>
        <v>[DISABLED]</v>
      </c>
      <c r="P1272" s="84" t="str">
        <f>IF($N1272,_xll.BDP($K1272,P$931),"[DISABLED]")</f>
        <v>[DISABLED]</v>
      </c>
      <c r="Q1272" s="84" t="str">
        <f>IF($N1272,_xll.BDP($K1272,Q$931),"[DISABLED]")</f>
        <v>[DISABLED]</v>
      </c>
      <c r="R1272" s="84" t="str">
        <f>IF($N1272,_xll.BDH($K1272,R$931,$M1272),"[DISABLED]")</f>
        <v>[DISABLED]</v>
      </c>
      <c r="S1272" s="84" t="str">
        <f>IF($N1272,_xll.BDH($K1272,S$931,$M1272),"[DISABLED]")</f>
        <v>[DISABLED]</v>
      </c>
      <c r="T1272" s="84" t="str">
        <f>IF($N1272,_xll.BDH($K1272,T$931,$M1272),"[DISABLED]")</f>
        <v>[DISABLED]</v>
      </c>
      <c r="V1272" s="106" t="s">
        <v>9815</v>
      </c>
      <c r="W1272" s="107" t="s">
        <v>1055</v>
      </c>
      <c r="X1272" s="108">
        <v>42276</v>
      </c>
      <c r="Y1272" s="107" t="b">
        <v>0</v>
      </c>
      <c r="Z1272" s="107" t="s">
        <v>5237</v>
      </c>
      <c r="AA1272" s="107" t="s">
        <v>5237</v>
      </c>
      <c r="AB1272" s="107" t="s">
        <v>5237</v>
      </c>
      <c r="AC1272" s="107" t="s">
        <v>5237</v>
      </c>
      <c r="AD1272" s="107" t="s">
        <v>5237</v>
      </c>
      <c r="AE1272" s="107" t="s">
        <v>5237</v>
      </c>
    </row>
    <row r="1273" spans="2:31" outlineLevel="1">
      <c r="B1273" s="24" t="s">
        <v>5234</v>
      </c>
      <c r="C1273" s="24" t="s">
        <v>2</v>
      </c>
      <c r="D1273" s="24" t="s">
        <v>62</v>
      </c>
      <c r="E1273" s="24" t="s">
        <v>157</v>
      </c>
      <c r="F1273" s="24" t="s">
        <v>54</v>
      </c>
      <c r="G1273" s="24">
        <v>0</v>
      </c>
      <c r="H1273" s="24" t="s">
        <v>2797</v>
      </c>
      <c r="I1273" s="24" t="s">
        <v>3797</v>
      </c>
      <c r="J1273" s="24" t="s">
        <v>73</v>
      </c>
      <c r="K1273" s="72" t="str">
        <f t="shared" si="44"/>
        <v>USPEC9 ICPL Curncy</v>
      </c>
      <c r="L1273" s="25" t="str">
        <f t="shared" si="45"/>
        <v>ICPL</v>
      </c>
      <c r="M1273" s="26">
        <f t="shared" ca="1" si="45"/>
        <v>42276</v>
      </c>
      <c r="N1273" s="25" t="b">
        <f t="shared" si="45"/>
        <v>0</v>
      </c>
      <c r="O1273" s="84" t="str">
        <f>IF($N1273,_xll.BDP($K1273,O$931),"[DISABLED]")</f>
        <v>[DISABLED]</v>
      </c>
      <c r="P1273" s="84" t="str">
        <f>IF($N1273,_xll.BDP($K1273,P$931),"[DISABLED]")</f>
        <v>[DISABLED]</v>
      </c>
      <c r="Q1273" s="84" t="str">
        <f>IF($N1273,_xll.BDP($K1273,Q$931),"[DISABLED]")</f>
        <v>[DISABLED]</v>
      </c>
      <c r="R1273" s="84" t="str">
        <f>IF($N1273,_xll.BDH($K1273,R$931,$M1273),"[DISABLED]")</f>
        <v>[DISABLED]</v>
      </c>
      <c r="S1273" s="84" t="str">
        <f>IF($N1273,_xll.BDH($K1273,S$931,$M1273),"[DISABLED]")</f>
        <v>[DISABLED]</v>
      </c>
      <c r="T1273" s="84" t="str">
        <f>IF($N1273,_xll.BDH($K1273,T$931,$M1273),"[DISABLED]")</f>
        <v>[DISABLED]</v>
      </c>
      <c r="V1273" s="106" t="s">
        <v>9816</v>
      </c>
      <c r="W1273" s="107" t="s">
        <v>1055</v>
      </c>
      <c r="X1273" s="108">
        <v>42276</v>
      </c>
      <c r="Y1273" s="107" t="b">
        <v>0</v>
      </c>
      <c r="Z1273" s="107" t="s">
        <v>5237</v>
      </c>
      <c r="AA1273" s="107" t="s">
        <v>5237</v>
      </c>
      <c r="AB1273" s="107" t="s">
        <v>5237</v>
      </c>
      <c r="AC1273" s="107" t="s">
        <v>5237</v>
      </c>
      <c r="AD1273" s="107" t="s">
        <v>5237</v>
      </c>
      <c r="AE1273" s="107" t="s">
        <v>5237</v>
      </c>
    </row>
    <row r="1274" spans="2:31" outlineLevel="1">
      <c r="B1274" s="24" t="s">
        <v>5234</v>
      </c>
      <c r="C1274" s="24" t="s">
        <v>2</v>
      </c>
      <c r="D1274" s="24" t="s">
        <v>62</v>
      </c>
      <c r="E1274" s="24" t="s">
        <v>157</v>
      </c>
      <c r="F1274" s="24" t="s">
        <v>58</v>
      </c>
      <c r="G1274" s="24">
        <v>0</v>
      </c>
      <c r="H1274" s="24" t="s">
        <v>2797</v>
      </c>
      <c r="I1274" s="24" t="s">
        <v>3798</v>
      </c>
      <c r="J1274" s="24" t="s">
        <v>73</v>
      </c>
      <c r="K1274" s="72" t="str">
        <f t="shared" si="44"/>
        <v>USPEF9 ICPL Curncy</v>
      </c>
      <c r="L1274" s="25" t="str">
        <f t="shared" si="45"/>
        <v>ICPL</v>
      </c>
      <c r="M1274" s="26">
        <f t="shared" ca="1" si="45"/>
        <v>42276</v>
      </c>
      <c r="N1274" s="25" t="b">
        <f t="shared" si="45"/>
        <v>0</v>
      </c>
      <c r="O1274" s="84" t="str">
        <f>IF($N1274,_xll.BDP($K1274,O$931),"[DISABLED]")</f>
        <v>[DISABLED]</v>
      </c>
      <c r="P1274" s="84" t="str">
        <f>IF($N1274,_xll.BDP($K1274,P$931),"[DISABLED]")</f>
        <v>[DISABLED]</v>
      </c>
      <c r="Q1274" s="84" t="str">
        <f>IF($N1274,_xll.BDP($K1274,Q$931),"[DISABLED]")</f>
        <v>[DISABLED]</v>
      </c>
      <c r="R1274" s="84" t="str">
        <f>IF($N1274,_xll.BDH($K1274,R$931,$M1274),"[DISABLED]")</f>
        <v>[DISABLED]</v>
      </c>
      <c r="S1274" s="84" t="str">
        <f>IF($N1274,_xll.BDH($K1274,S$931,$M1274),"[DISABLED]")</f>
        <v>[DISABLED]</v>
      </c>
      <c r="T1274" s="84" t="str">
        <f>IF($N1274,_xll.BDH($K1274,T$931,$M1274),"[DISABLED]")</f>
        <v>[DISABLED]</v>
      </c>
      <c r="V1274" s="106" t="s">
        <v>9817</v>
      </c>
      <c r="W1274" s="107" t="s">
        <v>1055</v>
      </c>
      <c r="X1274" s="108">
        <v>42276</v>
      </c>
      <c r="Y1274" s="107" t="b">
        <v>0</v>
      </c>
      <c r="Z1274" s="107" t="s">
        <v>5237</v>
      </c>
      <c r="AA1274" s="107" t="s">
        <v>5237</v>
      </c>
      <c r="AB1274" s="107" t="s">
        <v>5237</v>
      </c>
      <c r="AC1274" s="107" t="s">
        <v>5237</v>
      </c>
      <c r="AD1274" s="107" t="s">
        <v>5237</v>
      </c>
      <c r="AE1274" s="107" t="s">
        <v>5237</v>
      </c>
    </row>
    <row r="1275" spans="2:31" outlineLevel="1">
      <c r="B1275" s="24" t="s">
        <v>5234</v>
      </c>
      <c r="C1275" s="24" t="s">
        <v>2</v>
      </c>
      <c r="D1275" s="24" t="s">
        <v>62</v>
      </c>
      <c r="E1275" s="24" t="s">
        <v>157</v>
      </c>
      <c r="F1275" s="24" t="s">
        <v>71</v>
      </c>
      <c r="G1275" s="24">
        <v>0</v>
      </c>
      <c r="H1275" s="24" t="s">
        <v>2797</v>
      </c>
      <c r="I1275" s="24" t="s">
        <v>3799</v>
      </c>
      <c r="J1275" s="24" t="s">
        <v>73</v>
      </c>
      <c r="K1275" s="72" t="str">
        <f t="shared" si="44"/>
        <v>USPEI9 ICPL Curncy</v>
      </c>
      <c r="L1275" s="25" t="str">
        <f t="shared" si="45"/>
        <v>ICPL</v>
      </c>
      <c r="M1275" s="26">
        <f t="shared" ca="1" si="45"/>
        <v>42276</v>
      </c>
      <c r="N1275" s="25" t="b">
        <f t="shared" si="45"/>
        <v>0</v>
      </c>
      <c r="O1275" s="84" t="str">
        <f>IF($N1275,_xll.BDP($K1275,O$931),"[DISABLED]")</f>
        <v>[DISABLED]</v>
      </c>
      <c r="P1275" s="84" t="str">
        <f>IF($N1275,_xll.BDP($K1275,P$931),"[DISABLED]")</f>
        <v>[DISABLED]</v>
      </c>
      <c r="Q1275" s="84" t="str">
        <f>IF($N1275,_xll.BDP($K1275,Q$931),"[DISABLED]")</f>
        <v>[DISABLED]</v>
      </c>
      <c r="R1275" s="84" t="str">
        <f>IF($N1275,_xll.BDH($K1275,R$931,$M1275),"[DISABLED]")</f>
        <v>[DISABLED]</v>
      </c>
      <c r="S1275" s="84" t="str">
        <f>IF($N1275,_xll.BDH($K1275,S$931,$M1275),"[DISABLED]")</f>
        <v>[DISABLED]</v>
      </c>
      <c r="T1275" s="84" t="str">
        <f>IF($N1275,_xll.BDH($K1275,T$931,$M1275),"[DISABLED]")</f>
        <v>[DISABLED]</v>
      </c>
      <c r="V1275" s="106" t="s">
        <v>9818</v>
      </c>
      <c r="W1275" s="107" t="s">
        <v>1055</v>
      </c>
      <c r="X1275" s="108">
        <v>42276</v>
      </c>
      <c r="Y1275" s="107" t="b">
        <v>0</v>
      </c>
      <c r="Z1275" s="107" t="s">
        <v>5237</v>
      </c>
      <c r="AA1275" s="107" t="s">
        <v>5237</v>
      </c>
      <c r="AB1275" s="107" t="s">
        <v>5237</v>
      </c>
      <c r="AC1275" s="107" t="s">
        <v>5237</v>
      </c>
      <c r="AD1275" s="107" t="s">
        <v>5237</v>
      </c>
      <c r="AE1275" s="107" t="s">
        <v>5237</v>
      </c>
    </row>
    <row r="1276" spans="2:31" outlineLevel="1">
      <c r="B1276" s="24" t="s">
        <v>5234</v>
      </c>
      <c r="C1276" s="24" t="s">
        <v>2</v>
      </c>
      <c r="D1276" s="24" t="s">
        <v>62</v>
      </c>
      <c r="E1276" s="24" t="s">
        <v>157</v>
      </c>
      <c r="F1276" s="24" t="s">
        <v>41</v>
      </c>
      <c r="G1276" s="24">
        <v>0</v>
      </c>
      <c r="H1276" s="24" t="s">
        <v>2797</v>
      </c>
      <c r="I1276" s="24" t="s">
        <v>3800</v>
      </c>
      <c r="J1276" s="24" t="s">
        <v>73</v>
      </c>
      <c r="K1276" s="72" t="str">
        <f t="shared" si="44"/>
        <v>USPE19 ICPL Curncy</v>
      </c>
      <c r="L1276" s="25" t="str">
        <f t="shared" si="45"/>
        <v>ICPL</v>
      </c>
      <c r="M1276" s="26">
        <f t="shared" ca="1" si="45"/>
        <v>42276</v>
      </c>
      <c r="N1276" s="25" t="b">
        <f t="shared" si="45"/>
        <v>0</v>
      </c>
      <c r="O1276" s="84" t="str">
        <f>IF($N1276,_xll.BDP($K1276,O$931),"[DISABLED]")</f>
        <v>[DISABLED]</v>
      </c>
      <c r="P1276" s="84" t="str">
        <f>IF($N1276,_xll.BDP($K1276,P$931),"[DISABLED]")</f>
        <v>[DISABLED]</v>
      </c>
      <c r="Q1276" s="84" t="str">
        <f>IF($N1276,_xll.BDP($K1276,Q$931),"[DISABLED]")</f>
        <v>[DISABLED]</v>
      </c>
      <c r="R1276" s="84" t="str">
        <f>IF($N1276,_xll.BDH($K1276,R$931,$M1276),"[DISABLED]")</f>
        <v>[DISABLED]</v>
      </c>
      <c r="S1276" s="84" t="str">
        <f>IF($N1276,_xll.BDH($K1276,S$931,$M1276),"[DISABLED]")</f>
        <v>[DISABLED]</v>
      </c>
      <c r="T1276" s="84" t="str">
        <f>IF($N1276,_xll.BDH($K1276,T$931,$M1276),"[DISABLED]")</f>
        <v>[DISABLED]</v>
      </c>
      <c r="V1276" s="106" t="s">
        <v>9819</v>
      </c>
      <c r="W1276" s="107" t="s">
        <v>1055</v>
      </c>
      <c r="X1276" s="108">
        <v>42276</v>
      </c>
      <c r="Y1276" s="107" t="b">
        <v>0</v>
      </c>
      <c r="Z1276" s="107" t="s">
        <v>5237</v>
      </c>
      <c r="AA1276" s="107" t="s">
        <v>5237</v>
      </c>
      <c r="AB1276" s="107" t="s">
        <v>5237</v>
      </c>
      <c r="AC1276" s="107" t="s">
        <v>5237</v>
      </c>
      <c r="AD1276" s="107" t="s">
        <v>5237</v>
      </c>
      <c r="AE1276" s="107" t="s">
        <v>5237</v>
      </c>
    </row>
    <row r="1277" spans="2:31" outlineLevel="1">
      <c r="B1277" s="24" t="s">
        <v>5234</v>
      </c>
      <c r="C1277" s="24" t="s">
        <v>2</v>
      </c>
      <c r="D1277" s="24" t="s">
        <v>62</v>
      </c>
      <c r="E1277" s="24" t="s">
        <v>157</v>
      </c>
      <c r="F1277" s="24" t="s">
        <v>146</v>
      </c>
      <c r="G1277" s="24">
        <v>0</v>
      </c>
      <c r="H1277" s="24" t="s">
        <v>2797</v>
      </c>
      <c r="I1277" s="24" t="s">
        <v>3801</v>
      </c>
      <c r="J1277" s="24" t="s">
        <v>73</v>
      </c>
      <c r="K1277" s="72" t="str">
        <f t="shared" si="44"/>
        <v>USPE1F9 ICPL Curncy</v>
      </c>
      <c r="L1277" s="25" t="str">
        <f t="shared" si="45"/>
        <v>ICPL</v>
      </c>
      <c r="M1277" s="26">
        <f t="shared" ca="1" si="45"/>
        <v>42276</v>
      </c>
      <c r="N1277" s="25" t="b">
        <f t="shared" si="45"/>
        <v>0</v>
      </c>
      <c r="O1277" s="84" t="str">
        <f>IF($N1277,_xll.BDP($K1277,O$931),"[DISABLED]")</f>
        <v>[DISABLED]</v>
      </c>
      <c r="P1277" s="84" t="str">
        <f>IF($N1277,_xll.BDP($K1277,P$931),"[DISABLED]")</f>
        <v>[DISABLED]</v>
      </c>
      <c r="Q1277" s="84" t="str">
        <f>IF($N1277,_xll.BDP($K1277,Q$931),"[DISABLED]")</f>
        <v>[DISABLED]</v>
      </c>
      <c r="R1277" s="84" t="str">
        <f>IF($N1277,_xll.BDH($K1277,R$931,$M1277),"[DISABLED]")</f>
        <v>[DISABLED]</v>
      </c>
      <c r="S1277" s="84" t="str">
        <f>IF($N1277,_xll.BDH($K1277,S$931,$M1277),"[DISABLED]")</f>
        <v>[DISABLED]</v>
      </c>
      <c r="T1277" s="84" t="str">
        <f>IF($N1277,_xll.BDH($K1277,T$931,$M1277),"[DISABLED]")</f>
        <v>[DISABLED]</v>
      </c>
      <c r="V1277" s="106" t="s">
        <v>9820</v>
      </c>
      <c r="W1277" s="107" t="s">
        <v>1055</v>
      </c>
      <c r="X1277" s="108">
        <v>42276</v>
      </c>
      <c r="Y1277" s="107" t="b">
        <v>0</v>
      </c>
      <c r="Z1277" s="107" t="s">
        <v>5237</v>
      </c>
      <c r="AA1277" s="107" t="s">
        <v>5237</v>
      </c>
      <c r="AB1277" s="107" t="s">
        <v>5237</v>
      </c>
      <c r="AC1277" s="107" t="s">
        <v>5237</v>
      </c>
      <c r="AD1277" s="107" t="s">
        <v>5237</v>
      </c>
      <c r="AE1277" s="107" t="s">
        <v>5237</v>
      </c>
    </row>
    <row r="1278" spans="2:31" outlineLevel="1">
      <c r="B1278" s="24" t="s">
        <v>5234</v>
      </c>
      <c r="C1278" s="24" t="s">
        <v>2</v>
      </c>
      <c r="D1278" s="24" t="s">
        <v>62</v>
      </c>
      <c r="E1278" s="24" t="s">
        <v>157</v>
      </c>
      <c r="F1278" s="24" t="s">
        <v>42</v>
      </c>
      <c r="G1278" s="24">
        <v>0</v>
      </c>
      <c r="H1278" s="24" t="s">
        <v>2797</v>
      </c>
      <c r="I1278" s="24" t="s">
        <v>3802</v>
      </c>
      <c r="J1278" s="24" t="s">
        <v>73</v>
      </c>
      <c r="K1278" s="72" t="str">
        <f t="shared" si="44"/>
        <v>USPE29 ICPL Curncy</v>
      </c>
      <c r="L1278" s="25" t="str">
        <f t="shared" si="45"/>
        <v>ICPL</v>
      </c>
      <c r="M1278" s="26">
        <f t="shared" ca="1" si="45"/>
        <v>42276</v>
      </c>
      <c r="N1278" s="25" t="b">
        <f t="shared" si="45"/>
        <v>0</v>
      </c>
      <c r="O1278" s="84" t="str">
        <f>IF($N1278,_xll.BDP($K1278,O$931),"[DISABLED]")</f>
        <v>[DISABLED]</v>
      </c>
      <c r="P1278" s="84" t="str">
        <f>IF($N1278,_xll.BDP($K1278,P$931),"[DISABLED]")</f>
        <v>[DISABLED]</v>
      </c>
      <c r="Q1278" s="84" t="str">
        <f>IF($N1278,_xll.BDP($K1278,Q$931),"[DISABLED]")</f>
        <v>[DISABLED]</v>
      </c>
      <c r="R1278" s="84" t="str">
        <f>IF($N1278,_xll.BDH($K1278,R$931,$M1278),"[DISABLED]")</f>
        <v>[DISABLED]</v>
      </c>
      <c r="S1278" s="84" t="str">
        <f>IF($N1278,_xll.BDH($K1278,S$931,$M1278),"[DISABLED]")</f>
        <v>[DISABLED]</v>
      </c>
      <c r="T1278" s="84" t="str">
        <f>IF($N1278,_xll.BDH($K1278,T$931,$M1278),"[DISABLED]")</f>
        <v>[DISABLED]</v>
      </c>
      <c r="V1278" s="106" t="s">
        <v>9821</v>
      </c>
      <c r="W1278" s="107" t="s">
        <v>1055</v>
      </c>
      <c r="X1278" s="108">
        <v>42276</v>
      </c>
      <c r="Y1278" s="107" t="b">
        <v>0</v>
      </c>
      <c r="Z1278" s="107" t="s">
        <v>5237</v>
      </c>
      <c r="AA1278" s="107" t="s">
        <v>5237</v>
      </c>
      <c r="AB1278" s="107" t="s">
        <v>5237</v>
      </c>
      <c r="AC1278" s="107" t="s">
        <v>5237</v>
      </c>
      <c r="AD1278" s="107" t="s">
        <v>5237</v>
      </c>
      <c r="AE1278" s="107" t="s">
        <v>5237</v>
      </c>
    </row>
    <row r="1279" spans="2:31" outlineLevel="1">
      <c r="B1279" s="24" t="s">
        <v>5234</v>
      </c>
      <c r="C1279" s="24" t="s">
        <v>2</v>
      </c>
      <c r="D1279" s="24" t="s">
        <v>62</v>
      </c>
      <c r="E1279" s="24" t="s">
        <v>157</v>
      </c>
      <c r="F1279" s="24" t="s">
        <v>43</v>
      </c>
      <c r="G1279" s="24">
        <v>0</v>
      </c>
      <c r="H1279" s="24" t="s">
        <v>2797</v>
      </c>
      <c r="I1279" s="24" t="s">
        <v>3803</v>
      </c>
      <c r="J1279" s="24" t="s">
        <v>73</v>
      </c>
      <c r="K1279" s="72" t="str">
        <f t="shared" si="44"/>
        <v>USPE39 ICPL Curncy</v>
      </c>
      <c r="L1279" s="25" t="str">
        <f t="shared" si="45"/>
        <v>ICPL</v>
      </c>
      <c r="M1279" s="26">
        <f t="shared" ca="1" si="45"/>
        <v>42276</v>
      </c>
      <c r="N1279" s="25" t="b">
        <f t="shared" si="45"/>
        <v>0</v>
      </c>
      <c r="O1279" s="84" t="str">
        <f>IF($N1279,_xll.BDP($K1279,O$931),"[DISABLED]")</f>
        <v>[DISABLED]</v>
      </c>
      <c r="P1279" s="84" t="str">
        <f>IF($N1279,_xll.BDP($K1279,P$931),"[DISABLED]")</f>
        <v>[DISABLED]</v>
      </c>
      <c r="Q1279" s="84" t="str">
        <f>IF($N1279,_xll.BDP($K1279,Q$931),"[DISABLED]")</f>
        <v>[DISABLED]</v>
      </c>
      <c r="R1279" s="84" t="str">
        <f>IF($N1279,_xll.BDH($K1279,R$931,$M1279),"[DISABLED]")</f>
        <v>[DISABLED]</v>
      </c>
      <c r="S1279" s="84" t="str">
        <f>IF($N1279,_xll.BDH($K1279,S$931,$M1279),"[DISABLED]")</f>
        <v>[DISABLED]</v>
      </c>
      <c r="T1279" s="84" t="str">
        <f>IF($N1279,_xll.BDH($K1279,T$931,$M1279),"[DISABLED]")</f>
        <v>[DISABLED]</v>
      </c>
      <c r="V1279" s="106" t="s">
        <v>9822</v>
      </c>
      <c r="W1279" s="107" t="s">
        <v>1055</v>
      </c>
      <c r="X1279" s="108">
        <v>42276</v>
      </c>
      <c r="Y1279" s="107" t="b">
        <v>0</v>
      </c>
      <c r="Z1279" s="107" t="s">
        <v>5237</v>
      </c>
      <c r="AA1279" s="107" t="s">
        <v>5237</v>
      </c>
      <c r="AB1279" s="107" t="s">
        <v>5237</v>
      </c>
      <c r="AC1279" s="107" t="s">
        <v>5237</v>
      </c>
      <c r="AD1279" s="107" t="s">
        <v>5237</v>
      </c>
      <c r="AE1279" s="107" t="s">
        <v>5237</v>
      </c>
    </row>
    <row r="1280" spans="2:31" outlineLevel="1">
      <c r="B1280" s="24" t="s">
        <v>5234</v>
      </c>
      <c r="C1280" s="24" t="s">
        <v>2</v>
      </c>
      <c r="D1280" s="24" t="s">
        <v>62</v>
      </c>
      <c r="E1280" s="24" t="s">
        <v>157</v>
      </c>
      <c r="F1280" s="24" t="s">
        <v>152</v>
      </c>
      <c r="G1280" s="24">
        <v>0</v>
      </c>
      <c r="H1280" s="24" t="s">
        <v>2797</v>
      </c>
      <c r="I1280" s="24" t="s">
        <v>3804</v>
      </c>
      <c r="J1280" s="24" t="s">
        <v>73</v>
      </c>
      <c r="K1280" s="72" t="str">
        <f t="shared" si="44"/>
        <v>USPE49 ICPL Curncy</v>
      </c>
      <c r="L1280" s="25" t="str">
        <f t="shared" si="45"/>
        <v>ICPL</v>
      </c>
      <c r="M1280" s="26">
        <f t="shared" ca="1" si="45"/>
        <v>42276</v>
      </c>
      <c r="N1280" s="25" t="b">
        <f t="shared" si="45"/>
        <v>0</v>
      </c>
      <c r="O1280" s="84" t="str">
        <f>IF($N1280,_xll.BDP($K1280,O$931),"[DISABLED]")</f>
        <v>[DISABLED]</v>
      </c>
      <c r="P1280" s="84" t="str">
        <f>IF($N1280,_xll.BDP($K1280,P$931),"[DISABLED]")</f>
        <v>[DISABLED]</v>
      </c>
      <c r="Q1280" s="84" t="str">
        <f>IF($N1280,_xll.BDP($K1280,Q$931),"[DISABLED]")</f>
        <v>[DISABLED]</v>
      </c>
      <c r="R1280" s="84" t="str">
        <f>IF($N1280,_xll.BDH($K1280,R$931,$M1280),"[DISABLED]")</f>
        <v>[DISABLED]</v>
      </c>
      <c r="S1280" s="84" t="str">
        <f>IF($N1280,_xll.BDH($K1280,S$931,$M1280),"[DISABLED]")</f>
        <v>[DISABLED]</v>
      </c>
      <c r="T1280" s="84" t="str">
        <f>IF($N1280,_xll.BDH($K1280,T$931,$M1280),"[DISABLED]")</f>
        <v>[DISABLED]</v>
      </c>
      <c r="V1280" s="106" t="s">
        <v>9823</v>
      </c>
      <c r="W1280" s="107" t="s">
        <v>1055</v>
      </c>
      <c r="X1280" s="108">
        <v>42276</v>
      </c>
      <c r="Y1280" s="107" t="b">
        <v>0</v>
      </c>
      <c r="Z1280" s="107" t="s">
        <v>5237</v>
      </c>
      <c r="AA1280" s="107" t="s">
        <v>5237</v>
      </c>
      <c r="AB1280" s="107" t="s">
        <v>5237</v>
      </c>
      <c r="AC1280" s="107" t="s">
        <v>5237</v>
      </c>
      <c r="AD1280" s="107" t="s">
        <v>5237</v>
      </c>
      <c r="AE1280" s="107" t="s">
        <v>5237</v>
      </c>
    </row>
    <row r="1281" spans="2:31" outlineLevel="1">
      <c r="B1281" s="24" t="s">
        <v>5234</v>
      </c>
      <c r="C1281" s="24" t="s">
        <v>2</v>
      </c>
      <c r="D1281" s="24" t="s">
        <v>62</v>
      </c>
      <c r="E1281" s="24" t="s">
        <v>157</v>
      </c>
      <c r="F1281" s="24" t="s">
        <v>44</v>
      </c>
      <c r="G1281" s="24">
        <v>0</v>
      </c>
      <c r="H1281" s="24" t="s">
        <v>2797</v>
      </c>
      <c r="I1281" s="24" t="s">
        <v>3805</v>
      </c>
      <c r="J1281" s="24" t="s">
        <v>73</v>
      </c>
      <c r="K1281" s="72" t="str">
        <f t="shared" si="44"/>
        <v>USPE59 ICPL Curncy</v>
      </c>
      <c r="L1281" s="25" t="str">
        <f t="shared" si="45"/>
        <v>ICPL</v>
      </c>
      <c r="M1281" s="26">
        <f t="shared" ca="1" si="45"/>
        <v>42276</v>
      </c>
      <c r="N1281" s="25" t="b">
        <f t="shared" si="45"/>
        <v>0</v>
      </c>
      <c r="O1281" s="84" t="str">
        <f>IF($N1281,_xll.BDP($K1281,O$931),"[DISABLED]")</f>
        <v>[DISABLED]</v>
      </c>
      <c r="P1281" s="84" t="str">
        <f>IF($N1281,_xll.BDP($K1281,P$931),"[DISABLED]")</f>
        <v>[DISABLED]</v>
      </c>
      <c r="Q1281" s="84" t="str">
        <f>IF($N1281,_xll.BDP($K1281,Q$931),"[DISABLED]")</f>
        <v>[DISABLED]</v>
      </c>
      <c r="R1281" s="84" t="str">
        <f>IF($N1281,_xll.BDH($K1281,R$931,$M1281),"[DISABLED]")</f>
        <v>[DISABLED]</v>
      </c>
      <c r="S1281" s="84" t="str">
        <f>IF($N1281,_xll.BDH($K1281,S$931,$M1281),"[DISABLED]")</f>
        <v>[DISABLED]</v>
      </c>
      <c r="T1281" s="84" t="str">
        <f>IF($N1281,_xll.BDH($K1281,T$931,$M1281),"[DISABLED]")</f>
        <v>[DISABLED]</v>
      </c>
      <c r="V1281" s="106" t="s">
        <v>9824</v>
      </c>
      <c r="W1281" s="107" t="s">
        <v>1055</v>
      </c>
      <c r="X1281" s="108">
        <v>42276</v>
      </c>
      <c r="Y1281" s="107" t="b">
        <v>0</v>
      </c>
      <c r="Z1281" s="107" t="s">
        <v>5237</v>
      </c>
      <c r="AA1281" s="107" t="s">
        <v>5237</v>
      </c>
      <c r="AB1281" s="107" t="s">
        <v>5237</v>
      </c>
      <c r="AC1281" s="107" t="s">
        <v>5237</v>
      </c>
      <c r="AD1281" s="107" t="s">
        <v>5237</v>
      </c>
      <c r="AE1281" s="107" t="s">
        <v>5237</v>
      </c>
    </row>
    <row r="1282" spans="2:31" outlineLevel="1">
      <c r="B1282" s="24" t="s">
        <v>5234</v>
      </c>
      <c r="C1282" s="24" t="s">
        <v>2</v>
      </c>
      <c r="D1282" s="24" t="s">
        <v>62</v>
      </c>
      <c r="E1282" s="24" t="s">
        <v>157</v>
      </c>
      <c r="F1282" s="24" t="s">
        <v>155</v>
      </c>
      <c r="G1282" s="24">
        <v>0</v>
      </c>
      <c r="H1282" s="24" t="s">
        <v>2797</v>
      </c>
      <c r="I1282" s="24" t="s">
        <v>3806</v>
      </c>
      <c r="J1282" s="24" t="s">
        <v>73</v>
      </c>
      <c r="K1282" s="72" t="str">
        <f t="shared" si="44"/>
        <v>USPE69 ICPL Curncy</v>
      </c>
      <c r="L1282" s="25" t="str">
        <f t="shared" si="45"/>
        <v>ICPL</v>
      </c>
      <c r="M1282" s="26">
        <f t="shared" ca="1" si="45"/>
        <v>42276</v>
      </c>
      <c r="N1282" s="25" t="b">
        <f t="shared" si="45"/>
        <v>0</v>
      </c>
      <c r="O1282" s="84" t="str">
        <f>IF($N1282,_xll.BDP($K1282,O$931),"[DISABLED]")</f>
        <v>[DISABLED]</v>
      </c>
      <c r="P1282" s="84" t="str">
        <f>IF($N1282,_xll.BDP($K1282,P$931),"[DISABLED]")</f>
        <v>[DISABLED]</v>
      </c>
      <c r="Q1282" s="84" t="str">
        <f>IF($N1282,_xll.BDP($K1282,Q$931),"[DISABLED]")</f>
        <v>[DISABLED]</v>
      </c>
      <c r="R1282" s="84" t="str">
        <f>IF($N1282,_xll.BDH($K1282,R$931,$M1282),"[DISABLED]")</f>
        <v>[DISABLED]</v>
      </c>
      <c r="S1282" s="84" t="str">
        <f>IF($N1282,_xll.BDH($K1282,S$931,$M1282),"[DISABLED]")</f>
        <v>[DISABLED]</v>
      </c>
      <c r="T1282" s="84" t="str">
        <f>IF($N1282,_xll.BDH($K1282,T$931,$M1282),"[DISABLED]")</f>
        <v>[DISABLED]</v>
      </c>
      <c r="V1282" s="106" t="s">
        <v>9825</v>
      </c>
      <c r="W1282" s="107" t="s">
        <v>1055</v>
      </c>
      <c r="X1282" s="108">
        <v>42276</v>
      </c>
      <c r="Y1282" s="107" t="b">
        <v>0</v>
      </c>
      <c r="Z1282" s="107" t="s">
        <v>5237</v>
      </c>
      <c r="AA1282" s="107" t="s">
        <v>5237</v>
      </c>
      <c r="AB1282" s="107" t="s">
        <v>5237</v>
      </c>
      <c r="AC1282" s="107" t="s">
        <v>5237</v>
      </c>
      <c r="AD1282" s="107" t="s">
        <v>5237</v>
      </c>
      <c r="AE1282" s="107" t="s">
        <v>5237</v>
      </c>
    </row>
    <row r="1283" spans="2:31" outlineLevel="1">
      <c r="B1283" s="24" t="s">
        <v>5234</v>
      </c>
      <c r="C1283" s="24" t="s">
        <v>2</v>
      </c>
      <c r="D1283" s="24" t="s">
        <v>62</v>
      </c>
      <c r="E1283" s="24" t="s">
        <v>157</v>
      </c>
      <c r="F1283" s="24" t="s">
        <v>45</v>
      </c>
      <c r="G1283" s="24">
        <v>0</v>
      </c>
      <c r="H1283" s="24" t="s">
        <v>2797</v>
      </c>
      <c r="I1283" s="24" t="s">
        <v>3807</v>
      </c>
      <c r="J1283" s="24" t="s">
        <v>73</v>
      </c>
      <c r="K1283" s="72" t="str">
        <f t="shared" si="44"/>
        <v>USPE79 ICPL Curncy</v>
      </c>
      <c r="L1283" s="25" t="str">
        <f t="shared" si="45"/>
        <v>ICPL</v>
      </c>
      <c r="M1283" s="26">
        <f t="shared" ca="1" si="45"/>
        <v>42276</v>
      </c>
      <c r="N1283" s="25" t="b">
        <f t="shared" si="45"/>
        <v>0</v>
      </c>
      <c r="O1283" s="84" t="str">
        <f>IF($N1283,_xll.BDP($K1283,O$931),"[DISABLED]")</f>
        <v>[DISABLED]</v>
      </c>
      <c r="P1283" s="84" t="str">
        <f>IF($N1283,_xll.BDP($K1283,P$931),"[DISABLED]")</f>
        <v>[DISABLED]</v>
      </c>
      <c r="Q1283" s="84" t="str">
        <f>IF($N1283,_xll.BDP($K1283,Q$931),"[DISABLED]")</f>
        <v>[DISABLED]</v>
      </c>
      <c r="R1283" s="84" t="str">
        <f>IF($N1283,_xll.BDH($K1283,R$931,$M1283),"[DISABLED]")</f>
        <v>[DISABLED]</v>
      </c>
      <c r="S1283" s="84" t="str">
        <f>IF($N1283,_xll.BDH($K1283,S$931,$M1283),"[DISABLED]")</f>
        <v>[DISABLED]</v>
      </c>
      <c r="T1283" s="84" t="str">
        <f>IF($N1283,_xll.BDH($K1283,T$931,$M1283),"[DISABLED]")</f>
        <v>[DISABLED]</v>
      </c>
      <c r="V1283" s="106" t="s">
        <v>9826</v>
      </c>
      <c r="W1283" s="107" t="s">
        <v>1055</v>
      </c>
      <c r="X1283" s="108">
        <v>42276</v>
      </c>
      <c r="Y1283" s="107" t="b">
        <v>0</v>
      </c>
      <c r="Z1283" s="107" t="s">
        <v>5237</v>
      </c>
      <c r="AA1283" s="107" t="s">
        <v>5237</v>
      </c>
      <c r="AB1283" s="107" t="s">
        <v>5237</v>
      </c>
      <c r="AC1283" s="107" t="s">
        <v>5237</v>
      </c>
      <c r="AD1283" s="107" t="s">
        <v>5237</v>
      </c>
      <c r="AE1283" s="107" t="s">
        <v>5237</v>
      </c>
    </row>
    <row r="1284" spans="2:31" outlineLevel="1">
      <c r="B1284" s="24" t="s">
        <v>5234</v>
      </c>
      <c r="C1284" s="24" t="s">
        <v>2</v>
      </c>
      <c r="D1284" s="24" t="s">
        <v>62</v>
      </c>
      <c r="E1284" s="24" t="s">
        <v>157</v>
      </c>
      <c r="F1284" s="24" t="s">
        <v>46</v>
      </c>
      <c r="G1284" s="24">
        <v>0</v>
      </c>
      <c r="H1284" s="24" t="s">
        <v>2797</v>
      </c>
      <c r="I1284" s="24" t="s">
        <v>3808</v>
      </c>
      <c r="J1284" s="24" t="s">
        <v>73</v>
      </c>
      <c r="K1284" s="72" t="str">
        <f t="shared" si="44"/>
        <v>USPE109 ICPL Curncy</v>
      </c>
      <c r="L1284" s="25" t="str">
        <f t="shared" si="45"/>
        <v>ICPL</v>
      </c>
      <c r="M1284" s="26">
        <f t="shared" ca="1" si="45"/>
        <v>42276</v>
      </c>
      <c r="N1284" s="25" t="b">
        <f t="shared" si="45"/>
        <v>0</v>
      </c>
      <c r="O1284" s="84" t="str">
        <f>IF($N1284,_xll.BDP($K1284,O$931),"[DISABLED]")</f>
        <v>[DISABLED]</v>
      </c>
      <c r="P1284" s="84" t="str">
        <f>IF($N1284,_xll.BDP($K1284,P$931),"[DISABLED]")</f>
        <v>[DISABLED]</v>
      </c>
      <c r="Q1284" s="84" t="str">
        <f>IF($N1284,_xll.BDP($K1284,Q$931),"[DISABLED]")</f>
        <v>[DISABLED]</v>
      </c>
      <c r="R1284" s="84" t="str">
        <f>IF($N1284,_xll.BDH($K1284,R$931,$M1284),"[DISABLED]")</f>
        <v>[DISABLED]</v>
      </c>
      <c r="S1284" s="84" t="str">
        <f>IF($N1284,_xll.BDH($K1284,S$931,$M1284),"[DISABLED]")</f>
        <v>[DISABLED]</v>
      </c>
      <c r="T1284" s="84" t="str">
        <f>IF($N1284,_xll.BDH($K1284,T$931,$M1284),"[DISABLED]")</f>
        <v>[DISABLED]</v>
      </c>
      <c r="V1284" s="106" t="s">
        <v>9827</v>
      </c>
      <c r="W1284" s="107" t="s">
        <v>1055</v>
      </c>
      <c r="X1284" s="108">
        <v>42276</v>
      </c>
      <c r="Y1284" s="107" t="b">
        <v>0</v>
      </c>
      <c r="Z1284" s="107" t="s">
        <v>5237</v>
      </c>
      <c r="AA1284" s="107" t="s">
        <v>5237</v>
      </c>
      <c r="AB1284" s="107" t="s">
        <v>5237</v>
      </c>
      <c r="AC1284" s="107" t="s">
        <v>5237</v>
      </c>
      <c r="AD1284" s="107" t="s">
        <v>5237</v>
      </c>
      <c r="AE1284" s="107" t="s">
        <v>5237</v>
      </c>
    </row>
    <row r="1285" spans="2:31" outlineLevel="1">
      <c r="B1285" s="24" t="s">
        <v>5234</v>
      </c>
      <c r="C1285" s="24" t="s">
        <v>2</v>
      </c>
      <c r="D1285" s="24" t="s">
        <v>62</v>
      </c>
      <c r="E1285" s="24" t="s">
        <v>157</v>
      </c>
      <c r="F1285" s="24" t="s">
        <v>47</v>
      </c>
      <c r="G1285" s="24">
        <v>0</v>
      </c>
      <c r="H1285" s="24" t="s">
        <v>2797</v>
      </c>
      <c r="I1285" s="24" t="s">
        <v>3809</v>
      </c>
      <c r="J1285" s="24" t="s">
        <v>73</v>
      </c>
      <c r="K1285" s="72" t="str">
        <f t="shared" si="44"/>
        <v>USPE159 ICPL Curncy</v>
      </c>
      <c r="L1285" s="25" t="str">
        <f t="shared" si="45"/>
        <v>ICPL</v>
      </c>
      <c r="M1285" s="26">
        <f t="shared" ca="1" si="45"/>
        <v>42276</v>
      </c>
      <c r="N1285" s="25" t="b">
        <f t="shared" si="45"/>
        <v>0</v>
      </c>
      <c r="O1285" s="84" t="str">
        <f>IF($N1285,_xll.BDP($K1285,O$931),"[DISABLED]")</f>
        <v>[DISABLED]</v>
      </c>
      <c r="P1285" s="84" t="str">
        <f>IF($N1285,_xll.BDP($K1285,P$931),"[DISABLED]")</f>
        <v>[DISABLED]</v>
      </c>
      <c r="Q1285" s="84" t="str">
        <f>IF($N1285,_xll.BDP($K1285,Q$931),"[DISABLED]")</f>
        <v>[DISABLED]</v>
      </c>
      <c r="R1285" s="84" t="str">
        <f>IF($N1285,_xll.BDH($K1285,R$931,$M1285),"[DISABLED]")</f>
        <v>[DISABLED]</v>
      </c>
      <c r="S1285" s="84" t="str">
        <f>IF($N1285,_xll.BDH($K1285,S$931,$M1285),"[DISABLED]")</f>
        <v>[DISABLED]</v>
      </c>
      <c r="T1285" s="84" t="str">
        <f>IF($N1285,_xll.BDH($K1285,T$931,$M1285),"[DISABLED]")</f>
        <v>[DISABLED]</v>
      </c>
      <c r="V1285" s="106" t="s">
        <v>9828</v>
      </c>
      <c r="W1285" s="107" t="s">
        <v>1055</v>
      </c>
      <c r="X1285" s="108">
        <v>42276</v>
      </c>
      <c r="Y1285" s="107" t="b">
        <v>0</v>
      </c>
      <c r="Z1285" s="107" t="s">
        <v>5237</v>
      </c>
      <c r="AA1285" s="107" t="s">
        <v>5237</v>
      </c>
      <c r="AB1285" s="107" t="s">
        <v>5237</v>
      </c>
      <c r="AC1285" s="107" t="s">
        <v>5237</v>
      </c>
      <c r="AD1285" s="107" t="s">
        <v>5237</v>
      </c>
      <c r="AE1285" s="107" t="s">
        <v>5237</v>
      </c>
    </row>
    <row r="1286" spans="2:31" outlineLevel="1">
      <c r="B1286" s="24" t="s">
        <v>5234</v>
      </c>
      <c r="C1286" s="24" t="s">
        <v>2</v>
      </c>
      <c r="D1286" s="24" t="s">
        <v>62</v>
      </c>
      <c r="E1286" s="24" t="s">
        <v>157</v>
      </c>
      <c r="F1286" s="24" t="s">
        <v>48</v>
      </c>
      <c r="G1286" s="24">
        <v>0</v>
      </c>
      <c r="H1286" s="24" t="s">
        <v>2797</v>
      </c>
      <c r="I1286" s="24" t="s">
        <v>3810</v>
      </c>
      <c r="J1286" s="24" t="s">
        <v>73</v>
      </c>
      <c r="K1286" s="72" t="str">
        <f t="shared" si="44"/>
        <v>USPE209 ICPL Curncy</v>
      </c>
      <c r="L1286" s="25" t="str">
        <f t="shared" si="45"/>
        <v>ICPL</v>
      </c>
      <c r="M1286" s="26">
        <f t="shared" ca="1" si="45"/>
        <v>42276</v>
      </c>
      <c r="N1286" s="25" t="b">
        <f t="shared" si="45"/>
        <v>0</v>
      </c>
      <c r="O1286" s="84" t="str">
        <f>IF($N1286,_xll.BDP($K1286,O$931),"[DISABLED]")</f>
        <v>[DISABLED]</v>
      </c>
      <c r="P1286" s="84" t="str">
        <f>IF($N1286,_xll.BDP($K1286,P$931),"[DISABLED]")</f>
        <v>[DISABLED]</v>
      </c>
      <c r="Q1286" s="84" t="str">
        <f>IF($N1286,_xll.BDP($K1286,Q$931),"[DISABLED]")</f>
        <v>[DISABLED]</v>
      </c>
      <c r="R1286" s="84" t="str">
        <f>IF($N1286,_xll.BDH($K1286,R$931,$M1286),"[DISABLED]")</f>
        <v>[DISABLED]</v>
      </c>
      <c r="S1286" s="84" t="str">
        <f>IF($N1286,_xll.BDH($K1286,S$931,$M1286),"[DISABLED]")</f>
        <v>[DISABLED]</v>
      </c>
      <c r="T1286" s="84" t="str">
        <f>IF($N1286,_xll.BDH($K1286,T$931,$M1286),"[DISABLED]")</f>
        <v>[DISABLED]</v>
      </c>
      <c r="V1286" s="106" t="s">
        <v>9829</v>
      </c>
      <c r="W1286" s="107" t="s">
        <v>1055</v>
      </c>
      <c r="X1286" s="108">
        <v>42276</v>
      </c>
      <c r="Y1286" s="107" t="b">
        <v>0</v>
      </c>
      <c r="Z1286" s="107" t="s">
        <v>5237</v>
      </c>
      <c r="AA1286" s="107" t="s">
        <v>5237</v>
      </c>
      <c r="AB1286" s="107" t="s">
        <v>5237</v>
      </c>
      <c r="AC1286" s="107" t="s">
        <v>5237</v>
      </c>
      <c r="AD1286" s="107" t="s">
        <v>5237</v>
      </c>
      <c r="AE1286" s="107" t="s">
        <v>5237</v>
      </c>
    </row>
    <row r="1287" spans="2:31" outlineLevel="1">
      <c r="B1287" s="24" t="s">
        <v>5234</v>
      </c>
      <c r="C1287" s="24" t="s">
        <v>2</v>
      </c>
      <c r="D1287" s="24" t="s">
        <v>62</v>
      </c>
      <c r="E1287" s="24" t="s">
        <v>46</v>
      </c>
      <c r="F1287" s="24" t="s">
        <v>209</v>
      </c>
      <c r="G1287" s="24">
        <v>0</v>
      </c>
      <c r="H1287" s="24" t="s">
        <v>2797</v>
      </c>
      <c r="I1287" s="24" t="s">
        <v>3811</v>
      </c>
      <c r="J1287" s="24" t="s">
        <v>73</v>
      </c>
      <c r="K1287" s="72" t="str">
        <f t="shared" si="44"/>
        <v>USPEA10 ICPL Curncy</v>
      </c>
      <c r="L1287" s="25" t="str">
        <f t="shared" si="45"/>
        <v>ICPL</v>
      </c>
      <c r="M1287" s="26">
        <f t="shared" ca="1" si="45"/>
        <v>42276</v>
      </c>
      <c r="N1287" s="25" t="b">
        <f t="shared" si="45"/>
        <v>0</v>
      </c>
      <c r="O1287" s="84" t="str">
        <f>IF($N1287,_xll.BDP($K1287,O$931),"[DISABLED]")</f>
        <v>[DISABLED]</v>
      </c>
      <c r="P1287" s="84" t="str">
        <f>IF($N1287,_xll.BDP($K1287,P$931),"[DISABLED]")</f>
        <v>[DISABLED]</v>
      </c>
      <c r="Q1287" s="84" t="str">
        <f>IF($N1287,_xll.BDP($K1287,Q$931),"[DISABLED]")</f>
        <v>[DISABLED]</v>
      </c>
      <c r="R1287" s="84" t="str">
        <f>IF($N1287,_xll.BDH($K1287,R$931,$M1287),"[DISABLED]")</f>
        <v>[DISABLED]</v>
      </c>
      <c r="S1287" s="84" t="str">
        <f>IF($N1287,_xll.BDH($K1287,S$931,$M1287),"[DISABLED]")</f>
        <v>[DISABLED]</v>
      </c>
      <c r="T1287" s="84" t="str">
        <f>IF($N1287,_xll.BDH($K1287,T$931,$M1287),"[DISABLED]")</f>
        <v>[DISABLED]</v>
      </c>
      <c r="V1287" s="106" t="s">
        <v>9830</v>
      </c>
      <c r="W1287" s="107" t="s">
        <v>1055</v>
      </c>
      <c r="X1287" s="108">
        <v>42276</v>
      </c>
      <c r="Y1287" s="107" t="b">
        <v>0</v>
      </c>
      <c r="Z1287" s="107" t="s">
        <v>5237</v>
      </c>
      <c r="AA1287" s="107" t="s">
        <v>5237</v>
      </c>
      <c r="AB1287" s="107" t="s">
        <v>5237</v>
      </c>
      <c r="AC1287" s="107" t="s">
        <v>5237</v>
      </c>
      <c r="AD1287" s="107" t="s">
        <v>5237</v>
      </c>
      <c r="AE1287" s="107" t="s">
        <v>5237</v>
      </c>
    </row>
    <row r="1288" spans="2:31" outlineLevel="1">
      <c r="B1288" s="24" t="s">
        <v>5234</v>
      </c>
      <c r="C1288" s="24" t="s">
        <v>2</v>
      </c>
      <c r="D1288" s="24" t="s">
        <v>62</v>
      </c>
      <c r="E1288" s="24" t="s">
        <v>46</v>
      </c>
      <c r="F1288" s="24" t="s">
        <v>210</v>
      </c>
      <c r="G1288" s="24">
        <v>0</v>
      </c>
      <c r="H1288" s="24" t="s">
        <v>2797</v>
      </c>
      <c r="I1288" s="24" t="s">
        <v>3812</v>
      </c>
      <c r="J1288" s="24" t="s">
        <v>73</v>
      </c>
      <c r="K1288" s="72" t="str">
        <f t="shared" si="44"/>
        <v>USPEB10 ICPL Curncy</v>
      </c>
      <c r="L1288" s="25" t="str">
        <f t="shared" si="45"/>
        <v>ICPL</v>
      </c>
      <c r="M1288" s="26">
        <f t="shared" ca="1" si="45"/>
        <v>42276</v>
      </c>
      <c r="N1288" s="25" t="b">
        <f t="shared" si="45"/>
        <v>0</v>
      </c>
      <c r="O1288" s="84" t="str">
        <f>IF($N1288,_xll.BDP($K1288,O$931),"[DISABLED]")</f>
        <v>[DISABLED]</v>
      </c>
      <c r="P1288" s="84" t="str">
        <f>IF($N1288,_xll.BDP($K1288,P$931),"[DISABLED]")</f>
        <v>[DISABLED]</v>
      </c>
      <c r="Q1288" s="84" t="str">
        <f>IF($N1288,_xll.BDP($K1288,Q$931),"[DISABLED]")</f>
        <v>[DISABLED]</v>
      </c>
      <c r="R1288" s="84" t="str">
        <f>IF($N1288,_xll.BDH($K1288,R$931,$M1288),"[DISABLED]")</f>
        <v>[DISABLED]</v>
      </c>
      <c r="S1288" s="84" t="str">
        <f>IF($N1288,_xll.BDH($K1288,S$931,$M1288),"[DISABLED]")</f>
        <v>[DISABLED]</v>
      </c>
      <c r="T1288" s="84" t="str">
        <f>IF($N1288,_xll.BDH($K1288,T$931,$M1288),"[DISABLED]")</f>
        <v>[DISABLED]</v>
      </c>
      <c r="V1288" s="106" t="s">
        <v>9831</v>
      </c>
      <c r="W1288" s="107" t="s">
        <v>1055</v>
      </c>
      <c r="X1288" s="108">
        <v>42276</v>
      </c>
      <c r="Y1288" s="107" t="b">
        <v>0</v>
      </c>
      <c r="Z1288" s="107" t="s">
        <v>5237</v>
      </c>
      <c r="AA1288" s="107" t="s">
        <v>5237</v>
      </c>
      <c r="AB1288" s="107" t="s">
        <v>5237</v>
      </c>
      <c r="AC1288" s="107" t="s">
        <v>5237</v>
      </c>
      <c r="AD1288" s="107" t="s">
        <v>5237</v>
      </c>
      <c r="AE1288" s="107" t="s">
        <v>5237</v>
      </c>
    </row>
    <row r="1289" spans="2:31" outlineLevel="1">
      <c r="B1289" s="24" t="s">
        <v>5234</v>
      </c>
      <c r="C1289" s="24" t="s">
        <v>2</v>
      </c>
      <c r="D1289" s="24" t="s">
        <v>62</v>
      </c>
      <c r="E1289" s="24" t="s">
        <v>46</v>
      </c>
      <c r="F1289" s="24" t="s">
        <v>54</v>
      </c>
      <c r="G1289" s="24">
        <v>0</v>
      </c>
      <c r="H1289" s="24" t="s">
        <v>2797</v>
      </c>
      <c r="I1289" s="24" t="s">
        <v>3813</v>
      </c>
      <c r="J1289" s="24" t="s">
        <v>73</v>
      </c>
      <c r="K1289" s="72" t="str">
        <f t="shared" si="44"/>
        <v>USPEC10 ICPL Curncy</v>
      </c>
      <c r="L1289" s="25" t="str">
        <f t="shared" si="45"/>
        <v>ICPL</v>
      </c>
      <c r="M1289" s="26">
        <f t="shared" ca="1" si="45"/>
        <v>42276</v>
      </c>
      <c r="N1289" s="25" t="b">
        <f t="shared" si="45"/>
        <v>0</v>
      </c>
      <c r="O1289" s="84" t="str">
        <f>IF($N1289,_xll.BDP($K1289,O$931),"[DISABLED]")</f>
        <v>[DISABLED]</v>
      </c>
      <c r="P1289" s="84" t="str">
        <f>IF($N1289,_xll.BDP($K1289,P$931),"[DISABLED]")</f>
        <v>[DISABLED]</v>
      </c>
      <c r="Q1289" s="84" t="str">
        <f>IF($N1289,_xll.BDP($K1289,Q$931),"[DISABLED]")</f>
        <v>[DISABLED]</v>
      </c>
      <c r="R1289" s="84" t="str">
        <f>IF($N1289,_xll.BDH($K1289,R$931,$M1289),"[DISABLED]")</f>
        <v>[DISABLED]</v>
      </c>
      <c r="S1289" s="84" t="str">
        <f>IF($N1289,_xll.BDH($K1289,S$931,$M1289),"[DISABLED]")</f>
        <v>[DISABLED]</v>
      </c>
      <c r="T1289" s="84" t="str">
        <f>IF($N1289,_xll.BDH($K1289,T$931,$M1289),"[DISABLED]")</f>
        <v>[DISABLED]</v>
      </c>
      <c r="V1289" s="106" t="s">
        <v>9832</v>
      </c>
      <c r="W1289" s="107" t="s">
        <v>1055</v>
      </c>
      <c r="X1289" s="108">
        <v>42276</v>
      </c>
      <c r="Y1289" s="107" t="b">
        <v>0</v>
      </c>
      <c r="Z1289" s="107" t="s">
        <v>5237</v>
      </c>
      <c r="AA1289" s="107" t="s">
        <v>5237</v>
      </c>
      <c r="AB1289" s="107" t="s">
        <v>5237</v>
      </c>
      <c r="AC1289" s="107" t="s">
        <v>5237</v>
      </c>
      <c r="AD1289" s="107" t="s">
        <v>5237</v>
      </c>
      <c r="AE1289" s="107" t="s">
        <v>5237</v>
      </c>
    </row>
    <row r="1290" spans="2:31" outlineLevel="1">
      <c r="B1290" s="24" t="s">
        <v>5234</v>
      </c>
      <c r="C1290" s="24" t="s">
        <v>2</v>
      </c>
      <c r="D1290" s="24" t="s">
        <v>62</v>
      </c>
      <c r="E1290" s="24" t="s">
        <v>46</v>
      </c>
      <c r="F1290" s="24" t="s">
        <v>58</v>
      </c>
      <c r="G1290" s="24">
        <v>0</v>
      </c>
      <c r="H1290" s="24" t="s">
        <v>2797</v>
      </c>
      <c r="I1290" s="24" t="s">
        <v>3814</v>
      </c>
      <c r="J1290" s="24" t="s">
        <v>73</v>
      </c>
      <c r="K1290" s="72" t="str">
        <f t="shared" si="44"/>
        <v>USPEF10 ICPL Curncy</v>
      </c>
      <c r="L1290" s="25" t="str">
        <f t="shared" si="45"/>
        <v>ICPL</v>
      </c>
      <c r="M1290" s="26">
        <f t="shared" ca="1" si="45"/>
        <v>42276</v>
      </c>
      <c r="N1290" s="25" t="b">
        <f t="shared" si="45"/>
        <v>0</v>
      </c>
      <c r="O1290" s="84" t="str">
        <f>IF($N1290,_xll.BDP($K1290,O$931),"[DISABLED]")</f>
        <v>[DISABLED]</v>
      </c>
      <c r="P1290" s="84" t="str">
        <f>IF($N1290,_xll.BDP($K1290,P$931),"[DISABLED]")</f>
        <v>[DISABLED]</v>
      </c>
      <c r="Q1290" s="84" t="str">
        <f>IF($N1290,_xll.BDP($K1290,Q$931),"[DISABLED]")</f>
        <v>[DISABLED]</v>
      </c>
      <c r="R1290" s="84" t="str">
        <f>IF($N1290,_xll.BDH($K1290,R$931,$M1290),"[DISABLED]")</f>
        <v>[DISABLED]</v>
      </c>
      <c r="S1290" s="84" t="str">
        <f>IF($N1290,_xll.BDH($K1290,S$931,$M1290),"[DISABLED]")</f>
        <v>[DISABLED]</v>
      </c>
      <c r="T1290" s="84" t="str">
        <f>IF($N1290,_xll.BDH($K1290,T$931,$M1290),"[DISABLED]")</f>
        <v>[DISABLED]</v>
      </c>
      <c r="V1290" s="106" t="s">
        <v>9833</v>
      </c>
      <c r="W1290" s="107" t="s">
        <v>1055</v>
      </c>
      <c r="X1290" s="108">
        <v>42276</v>
      </c>
      <c r="Y1290" s="107" t="b">
        <v>0</v>
      </c>
      <c r="Z1290" s="107" t="s">
        <v>5237</v>
      </c>
      <c r="AA1290" s="107" t="s">
        <v>5237</v>
      </c>
      <c r="AB1290" s="107" t="s">
        <v>5237</v>
      </c>
      <c r="AC1290" s="107" t="s">
        <v>5237</v>
      </c>
      <c r="AD1290" s="107" t="s">
        <v>5237</v>
      </c>
      <c r="AE1290" s="107" t="s">
        <v>5237</v>
      </c>
    </row>
    <row r="1291" spans="2:31" outlineLevel="1">
      <c r="B1291" s="24" t="s">
        <v>5234</v>
      </c>
      <c r="C1291" s="24" t="s">
        <v>2</v>
      </c>
      <c r="D1291" s="24" t="s">
        <v>62</v>
      </c>
      <c r="E1291" s="24" t="s">
        <v>46</v>
      </c>
      <c r="F1291" s="24" t="s">
        <v>71</v>
      </c>
      <c r="G1291" s="24">
        <v>0</v>
      </c>
      <c r="H1291" s="24" t="s">
        <v>2797</v>
      </c>
      <c r="I1291" s="24" t="s">
        <v>3815</v>
      </c>
      <c r="J1291" s="24" t="s">
        <v>73</v>
      </c>
      <c r="K1291" s="72" t="str">
        <f t="shared" si="44"/>
        <v>USPEI10 ICPL Curncy</v>
      </c>
      <c r="L1291" s="25" t="str">
        <f t="shared" si="45"/>
        <v>ICPL</v>
      </c>
      <c r="M1291" s="26">
        <f t="shared" ca="1" si="45"/>
        <v>42276</v>
      </c>
      <c r="N1291" s="25" t="b">
        <f t="shared" si="45"/>
        <v>0</v>
      </c>
      <c r="O1291" s="84" t="str">
        <f>IF($N1291,_xll.BDP($K1291,O$931),"[DISABLED]")</f>
        <v>[DISABLED]</v>
      </c>
      <c r="P1291" s="84" t="str">
        <f>IF($N1291,_xll.BDP($K1291,P$931),"[DISABLED]")</f>
        <v>[DISABLED]</v>
      </c>
      <c r="Q1291" s="84" t="str">
        <f>IF($N1291,_xll.BDP($K1291,Q$931),"[DISABLED]")</f>
        <v>[DISABLED]</v>
      </c>
      <c r="R1291" s="84" t="str">
        <f>IF($N1291,_xll.BDH($K1291,R$931,$M1291),"[DISABLED]")</f>
        <v>[DISABLED]</v>
      </c>
      <c r="S1291" s="84" t="str">
        <f>IF($N1291,_xll.BDH($K1291,S$931,$M1291),"[DISABLED]")</f>
        <v>[DISABLED]</v>
      </c>
      <c r="T1291" s="84" t="str">
        <f>IF($N1291,_xll.BDH($K1291,T$931,$M1291),"[DISABLED]")</f>
        <v>[DISABLED]</v>
      </c>
      <c r="V1291" s="106" t="s">
        <v>9834</v>
      </c>
      <c r="W1291" s="107" t="s">
        <v>1055</v>
      </c>
      <c r="X1291" s="108">
        <v>42276</v>
      </c>
      <c r="Y1291" s="107" t="b">
        <v>0</v>
      </c>
      <c r="Z1291" s="107" t="s">
        <v>5237</v>
      </c>
      <c r="AA1291" s="107" t="s">
        <v>5237</v>
      </c>
      <c r="AB1291" s="107" t="s">
        <v>5237</v>
      </c>
      <c r="AC1291" s="107" t="s">
        <v>5237</v>
      </c>
      <c r="AD1291" s="107" t="s">
        <v>5237</v>
      </c>
      <c r="AE1291" s="107" t="s">
        <v>5237</v>
      </c>
    </row>
    <row r="1292" spans="2:31" outlineLevel="1">
      <c r="B1292" s="24" t="s">
        <v>5234</v>
      </c>
      <c r="C1292" s="24" t="s">
        <v>2</v>
      </c>
      <c r="D1292" s="24" t="s">
        <v>62</v>
      </c>
      <c r="E1292" s="24" t="s">
        <v>46</v>
      </c>
      <c r="F1292" s="24" t="s">
        <v>41</v>
      </c>
      <c r="G1292" s="24">
        <v>0</v>
      </c>
      <c r="H1292" s="24" t="s">
        <v>2797</v>
      </c>
      <c r="I1292" s="24" t="s">
        <v>3816</v>
      </c>
      <c r="J1292" s="24" t="s">
        <v>73</v>
      </c>
      <c r="K1292" s="72" t="str">
        <f t="shared" si="44"/>
        <v>USPE110 ICPL Curncy</v>
      </c>
      <c r="L1292" s="25" t="str">
        <f t="shared" si="45"/>
        <v>ICPL</v>
      </c>
      <c r="M1292" s="26">
        <f t="shared" ca="1" si="45"/>
        <v>42276</v>
      </c>
      <c r="N1292" s="25" t="b">
        <f t="shared" si="45"/>
        <v>0</v>
      </c>
      <c r="O1292" s="84" t="str">
        <f>IF($N1292,_xll.BDP($K1292,O$931),"[DISABLED]")</f>
        <v>[DISABLED]</v>
      </c>
      <c r="P1292" s="84" t="str">
        <f>IF($N1292,_xll.BDP($K1292,P$931),"[DISABLED]")</f>
        <v>[DISABLED]</v>
      </c>
      <c r="Q1292" s="84" t="str">
        <f>IF($N1292,_xll.BDP($K1292,Q$931),"[DISABLED]")</f>
        <v>[DISABLED]</v>
      </c>
      <c r="R1292" s="84" t="str">
        <f>IF($N1292,_xll.BDH($K1292,R$931,$M1292),"[DISABLED]")</f>
        <v>[DISABLED]</v>
      </c>
      <c r="S1292" s="84" t="str">
        <f>IF($N1292,_xll.BDH($K1292,S$931,$M1292),"[DISABLED]")</f>
        <v>[DISABLED]</v>
      </c>
      <c r="T1292" s="84" t="str">
        <f>IF($N1292,_xll.BDH($K1292,T$931,$M1292),"[DISABLED]")</f>
        <v>[DISABLED]</v>
      </c>
      <c r="V1292" s="106" t="s">
        <v>9835</v>
      </c>
      <c r="W1292" s="107" t="s">
        <v>1055</v>
      </c>
      <c r="X1292" s="108">
        <v>42276</v>
      </c>
      <c r="Y1292" s="107" t="b">
        <v>0</v>
      </c>
      <c r="Z1292" s="107" t="s">
        <v>5237</v>
      </c>
      <c r="AA1292" s="107" t="s">
        <v>5237</v>
      </c>
      <c r="AB1292" s="107" t="s">
        <v>5237</v>
      </c>
      <c r="AC1292" s="107" t="s">
        <v>5237</v>
      </c>
      <c r="AD1292" s="107" t="s">
        <v>5237</v>
      </c>
      <c r="AE1292" s="107" t="s">
        <v>5237</v>
      </c>
    </row>
    <row r="1293" spans="2:31" outlineLevel="1">
      <c r="B1293" s="24" t="s">
        <v>5234</v>
      </c>
      <c r="C1293" s="24" t="s">
        <v>2</v>
      </c>
      <c r="D1293" s="24" t="s">
        <v>62</v>
      </c>
      <c r="E1293" s="24" t="s">
        <v>46</v>
      </c>
      <c r="F1293" s="24" t="s">
        <v>146</v>
      </c>
      <c r="G1293" s="24">
        <v>0</v>
      </c>
      <c r="H1293" s="24" t="s">
        <v>2797</v>
      </c>
      <c r="I1293" s="24" t="s">
        <v>3817</v>
      </c>
      <c r="J1293" s="24" t="s">
        <v>73</v>
      </c>
      <c r="K1293" s="72" t="str">
        <f t="shared" si="44"/>
        <v>USPE1F10 ICPL Curncy</v>
      </c>
      <c r="L1293" s="25" t="str">
        <f t="shared" si="45"/>
        <v>ICPL</v>
      </c>
      <c r="M1293" s="26">
        <f t="shared" ca="1" si="45"/>
        <v>42276</v>
      </c>
      <c r="N1293" s="25" t="b">
        <f t="shared" si="45"/>
        <v>0</v>
      </c>
      <c r="O1293" s="84" t="str">
        <f>IF($N1293,_xll.BDP($K1293,O$931),"[DISABLED]")</f>
        <v>[DISABLED]</v>
      </c>
      <c r="P1293" s="84" t="str">
        <f>IF($N1293,_xll.BDP($K1293,P$931),"[DISABLED]")</f>
        <v>[DISABLED]</v>
      </c>
      <c r="Q1293" s="84" t="str">
        <f>IF($N1293,_xll.BDP($K1293,Q$931),"[DISABLED]")</f>
        <v>[DISABLED]</v>
      </c>
      <c r="R1293" s="84" t="str">
        <f>IF($N1293,_xll.BDH($K1293,R$931,$M1293),"[DISABLED]")</f>
        <v>[DISABLED]</v>
      </c>
      <c r="S1293" s="84" t="str">
        <f>IF($N1293,_xll.BDH($K1293,S$931,$M1293),"[DISABLED]")</f>
        <v>[DISABLED]</v>
      </c>
      <c r="T1293" s="84" t="str">
        <f>IF($N1293,_xll.BDH($K1293,T$931,$M1293),"[DISABLED]")</f>
        <v>[DISABLED]</v>
      </c>
      <c r="V1293" s="106" t="s">
        <v>9836</v>
      </c>
      <c r="W1293" s="107" t="s">
        <v>1055</v>
      </c>
      <c r="X1293" s="108">
        <v>42276</v>
      </c>
      <c r="Y1293" s="107" t="b">
        <v>0</v>
      </c>
      <c r="Z1293" s="107" t="s">
        <v>5237</v>
      </c>
      <c r="AA1293" s="107" t="s">
        <v>5237</v>
      </c>
      <c r="AB1293" s="107" t="s">
        <v>5237</v>
      </c>
      <c r="AC1293" s="107" t="s">
        <v>5237</v>
      </c>
      <c r="AD1293" s="107" t="s">
        <v>5237</v>
      </c>
      <c r="AE1293" s="107" t="s">
        <v>5237</v>
      </c>
    </row>
    <row r="1294" spans="2:31" outlineLevel="1">
      <c r="B1294" s="24" t="s">
        <v>5234</v>
      </c>
      <c r="C1294" s="24" t="s">
        <v>2</v>
      </c>
      <c r="D1294" s="24" t="s">
        <v>62</v>
      </c>
      <c r="E1294" s="24" t="s">
        <v>46</v>
      </c>
      <c r="F1294" s="24" t="s">
        <v>42</v>
      </c>
      <c r="G1294" s="24">
        <v>0</v>
      </c>
      <c r="H1294" s="24" t="s">
        <v>2797</v>
      </c>
      <c r="I1294" s="24" t="s">
        <v>3818</v>
      </c>
      <c r="J1294" s="24" t="s">
        <v>73</v>
      </c>
      <c r="K1294" s="72" t="str">
        <f t="shared" si="44"/>
        <v>USPE210 ICPL Curncy</v>
      </c>
      <c r="L1294" s="25" t="str">
        <f t="shared" si="45"/>
        <v>ICPL</v>
      </c>
      <c r="M1294" s="26">
        <f t="shared" ca="1" si="45"/>
        <v>42276</v>
      </c>
      <c r="N1294" s="25" t="b">
        <f t="shared" si="45"/>
        <v>0</v>
      </c>
      <c r="O1294" s="84" t="str">
        <f>IF($N1294,_xll.BDP($K1294,O$931),"[DISABLED]")</f>
        <v>[DISABLED]</v>
      </c>
      <c r="P1294" s="84" t="str">
        <f>IF($N1294,_xll.BDP($K1294,P$931),"[DISABLED]")</f>
        <v>[DISABLED]</v>
      </c>
      <c r="Q1294" s="84" t="str">
        <f>IF($N1294,_xll.BDP($K1294,Q$931),"[DISABLED]")</f>
        <v>[DISABLED]</v>
      </c>
      <c r="R1294" s="84" t="str">
        <f>IF($N1294,_xll.BDH($K1294,R$931,$M1294),"[DISABLED]")</f>
        <v>[DISABLED]</v>
      </c>
      <c r="S1294" s="84" t="str">
        <f>IF($N1294,_xll.BDH($K1294,S$931,$M1294),"[DISABLED]")</f>
        <v>[DISABLED]</v>
      </c>
      <c r="T1294" s="84" t="str">
        <f>IF($N1294,_xll.BDH($K1294,T$931,$M1294),"[DISABLED]")</f>
        <v>[DISABLED]</v>
      </c>
      <c r="V1294" s="106" t="s">
        <v>9837</v>
      </c>
      <c r="W1294" s="107" t="s">
        <v>1055</v>
      </c>
      <c r="X1294" s="108">
        <v>42276</v>
      </c>
      <c r="Y1294" s="107" t="b">
        <v>0</v>
      </c>
      <c r="Z1294" s="107" t="s">
        <v>5237</v>
      </c>
      <c r="AA1294" s="107" t="s">
        <v>5237</v>
      </c>
      <c r="AB1294" s="107" t="s">
        <v>5237</v>
      </c>
      <c r="AC1294" s="107" t="s">
        <v>5237</v>
      </c>
      <c r="AD1294" s="107" t="s">
        <v>5237</v>
      </c>
      <c r="AE1294" s="107" t="s">
        <v>5237</v>
      </c>
    </row>
    <row r="1295" spans="2:31" outlineLevel="1">
      <c r="B1295" s="24" t="s">
        <v>5234</v>
      </c>
      <c r="C1295" s="24" t="s">
        <v>2</v>
      </c>
      <c r="D1295" s="24" t="s">
        <v>62</v>
      </c>
      <c r="E1295" s="24" t="s">
        <v>46</v>
      </c>
      <c r="F1295" s="24" t="s">
        <v>43</v>
      </c>
      <c r="G1295" s="24">
        <v>0</v>
      </c>
      <c r="H1295" s="24" t="s">
        <v>2797</v>
      </c>
      <c r="I1295" s="24" t="s">
        <v>3819</v>
      </c>
      <c r="J1295" s="24" t="s">
        <v>73</v>
      </c>
      <c r="K1295" s="72" t="str">
        <f t="shared" si="44"/>
        <v>USPE310 ICPL Curncy</v>
      </c>
      <c r="L1295" s="25" t="str">
        <f t="shared" si="45"/>
        <v>ICPL</v>
      </c>
      <c r="M1295" s="26">
        <f t="shared" ca="1" si="45"/>
        <v>42276</v>
      </c>
      <c r="N1295" s="25" t="b">
        <f t="shared" si="45"/>
        <v>0</v>
      </c>
      <c r="O1295" s="84" t="str">
        <f>IF($N1295,_xll.BDP($K1295,O$931),"[DISABLED]")</f>
        <v>[DISABLED]</v>
      </c>
      <c r="P1295" s="84" t="str">
        <f>IF($N1295,_xll.BDP($K1295,P$931),"[DISABLED]")</f>
        <v>[DISABLED]</v>
      </c>
      <c r="Q1295" s="84" t="str">
        <f>IF($N1295,_xll.BDP($K1295,Q$931),"[DISABLED]")</f>
        <v>[DISABLED]</v>
      </c>
      <c r="R1295" s="84" t="str">
        <f>IF($N1295,_xll.BDH($K1295,R$931,$M1295),"[DISABLED]")</f>
        <v>[DISABLED]</v>
      </c>
      <c r="S1295" s="84" t="str">
        <f>IF($N1295,_xll.BDH($K1295,S$931,$M1295),"[DISABLED]")</f>
        <v>[DISABLED]</v>
      </c>
      <c r="T1295" s="84" t="str">
        <f>IF($N1295,_xll.BDH($K1295,T$931,$M1295),"[DISABLED]")</f>
        <v>[DISABLED]</v>
      </c>
      <c r="V1295" s="106" t="s">
        <v>9838</v>
      </c>
      <c r="W1295" s="107" t="s">
        <v>1055</v>
      </c>
      <c r="X1295" s="108">
        <v>42276</v>
      </c>
      <c r="Y1295" s="107" t="b">
        <v>0</v>
      </c>
      <c r="Z1295" s="107" t="s">
        <v>5237</v>
      </c>
      <c r="AA1295" s="107" t="s">
        <v>5237</v>
      </c>
      <c r="AB1295" s="107" t="s">
        <v>5237</v>
      </c>
      <c r="AC1295" s="107" t="s">
        <v>5237</v>
      </c>
      <c r="AD1295" s="107" t="s">
        <v>5237</v>
      </c>
      <c r="AE1295" s="107" t="s">
        <v>5237</v>
      </c>
    </row>
    <row r="1296" spans="2:31" outlineLevel="1">
      <c r="B1296" s="24" t="s">
        <v>5234</v>
      </c>
      <c r="C1296" s="24" t="s">
        <v>2</v>
      </c>
      <c r="D1296" s="24" t="s">
        <v>62</v>
      </c>
      <c r="E1296" s="24" t="s">
        <v>46</v>
      </c>
      <c r="F1296" s="24" t="s">
        <v>152</v>
      </c>
      <c r="G1296" s="24">
        <v>0</v>
      </c>
      <c r="H1296" s="24" t="s">
        <v>2797</v>
      </c>
      <c r="I1296" s="24" t="s">
        <v>3820</v>
      </c>
      <c r="J1296" s="24" t="s">
        <v>73</v>
      </c>
      <c r="K1296" s="72" t="str">
        <f t="shared" si="44"/>
        <v>USPE410 ICPL Curncy</v>
      </c>
      <c r="L1296" s="25" t="str">
        <f t="shared" si="45"/>
        <v>ICPL</v>
      </c>
      <c r="M1296" s="26">
        <f t="shared" ca="1" si="45"/>
        <v>42276</v>
      </c>
      <c r="N1296" s="25" t="b">
        <f t="shared" si="45"/>
        <v>0</v>
      </c>
      <c r="O1296" s="84" t="str">
        <f>IF($N1296,_xll.BDP($K1296,O$931),"[DISABLED]")</f>
        <v>[DISABLED]</v>
      </c>
      <c r="P1296" s="84" t="str">
        <f>IF($N1296,_xll.BDP($K1296,P$931),"[DISABLED]")</f>
        <v>[DISABLED]</v>
      </c>
      <c r="Q1296" s="84" t="str">
        <f>IF($N1296,_xll.BDP($K1296,Q$931),"[DISABLED]")</f>
        <v>[DISABLED]</v>
      </c>
      <c r="R1296" s="84" t="str">
        <f>IF($N1296,_xll.BDH($K1296,R$931,$M1296),"[DISABLED]")</f>
        <v>[DISABLED]</v>
      </c>
      <c r="S1296" s="84" t="str">
        <f>IF($N1296,_xll.BDH($K1296,S$931,$M1296),"[DISABLED]")</f>
        <v>[DISABLED]</v>
      </c>
      <c r="T1296" s="84" t="str">
        <f>IF($N1296,_xll.BDH($K1296,T$931,$M1296),"[DISABLED]")</f>
        <v>[DISABLED]</v>
      </c>
      <c r="V1296" s="106" t="s">
        <v>9839</v>
      </c>
      <c r="W1296" s="107" t="s">
        <v>1055</v>
      </c>
      <c r="X1296" s="108">
        <v>42276</v>
      </c>
      <c r="Y1296" s="107" t="b">
        <v>0</v>
      </c>
      <c r="Z1296" s="107" t="s">
        <v>5237</v>
      </c>
      <c r="AA1296" s="107" t="s">
        <v>5237</v>
      </c>
      <c r="AB1296" s="107" t="s">
        <v>5237</v>
      </c>
      <c r="AC1296" s="107" t="s">
        <v>5237</v>
      </c>
      <c r="AD1296" s="107" t="s">
        <v>5237</v>
      </c>
      <c r="AE1296" s="107" t="s">
        <v>5237</v>
      </c>
    </row>
    <row r="1297" spans="2:31" outlineLevel="1">
      <c r="B1297" s="24" t="s">
        <v>5234</v>
      </c>
      <c r="C1297" s="24" t="s">
        <v>2</v>
      </c>
      <c r="D1297" s="24" t="s">
        <v>62</v>
      </c>
      <c r="E1297" s="24" t="s">
        <v>46</v>
      </c>
      <c r="F1297" s="24" t="s">
        <v>44</v>
      </c>
      <c r="G1297" s="24">
        <v>0</v>
      </c>
      <c r="H1297" s="24" t="s">
        <v>2797</v>
      </c>
      <c r="I1297" s="24" t="s">
        <v>3821</v>
      </c>
      <c r="J1297" s="24" t="s">
        <v>73</v>
      </c>
      <c r="K1297" s="72" t="str">
        <f t="shared" si="44"/>
        <v>USPE510 ICPL Curncy</v>
      </c>
      <c r="L1297" s="25" t="str">
        <f t="shared" si="45"/>
        <v>ICPL</v>
      </c>
      <c r="M1297" s="26">
        <f t="shared" ca="1" si="45"/>
        <v>42276</v>
      </c>
      <c r="N1297" s="25" t="b">
        <f t="shared" si="45"/>
        <v>0</v>
      </c>
      <c r="O1297" s="84" t="str">
        <f>IF($N1297,_xll.BDP($K1297,O$931),"[DISABLED]")</f>
        <v>[DISABLED]</v>
      </c>
      <c r="P1297" s="84" t="str">
        <f>IF($N1297,_xll.BDP($K1297,P$931),"[DISABLED]")</f>
        <v>[DISABLED]</v>
      </c>
      <c r="Q1297" s="84" t="str">
        <f>IF($N1297,_xll.BDP($K1297,Q$931),"[DISABLED]")</f>
        <v>[DISABLED]</v>
      </c>
      <c r="R1297" s="84" t="str">
        <f>IF($N1297,_xll.BDH($K1297,R$931,$M1297),"[DISABLED]")</f>
        <v>[DISABLED]</v>
      </c>
      <c r="S1297" s="84" t="str">
        <f>IF($N1297,_xll.BDH($K1297,S$931,$M1297),"[DISABLED]")</f>
        <v>[DISABLED]</v>
      </c>
      <c r="T1297" s="84" t="str">
        <f>IF($N1297,_xll.BDH($K1297,T$931,$M1297),"[DISABLED]")</f>
        <v>[DISABLED]</v>
      </c>
      <c r="V1297" s="106" t="s">
        <v>9840</v>
      </c>
      <c r="W1297" s="107" t="s">
        <v>1055</v>
      </c>
      <c r="X1297" s="108">
        <v>42276</v>
      </c>
      <c r="Y1297" s="107" t="b">
        <v>0</v>
      </c>
      <c r="Z1297" s="107" t="s">
        <v>5237</v>
      </c>
      <c r="AA1297" s="107" t="s">
        <v>5237</v>
      </c>
      <c r="AB1297" s="107" t="s">
        <v>5237</v>
      </c>
      <c r="AC1297" s="107" t="s">
        <v>5237</v>
      </c>
      <c r="AD1297" s="107" t="s">
        <v>5237</v>
      </c>
      <c r="AE1297" s="107" t="s">
        <v>5237</v>
      </c>
    </row>
    <row r="1298" spans="2:31" outlineLevel="1">
      <c r="B1298" s="24" t="s">
        <v>5234</v>
      </c>
      <c r="C1298" s="24" t="s">
        <v>2</v>
      </c>
      <c r="D1298" s="24" t="s">
        <v>62</v>
      </c>
      <c r="E1298" s="24" t="s">
        <v>46</v>
      </c>
      <c r="F1298" s="24" t="s">
        <v>155</v>
      </c>
      <c r="G1298" s="24">
        <v>0</v>
      </c>
      <c r="H1298" s="24" t="s">
        <v>2797</v>
      </c>
      <c r="I1298" s="24" t="s">
        <v>3822</v>
      </c>
      <c r="J1298" s="24" t="s">
        <v>73</v>
      </c>
      <c r="K1298" s="72" t="str">
        <f t="shared" si="44"/>
        <v>USPE610 ICPL Curncy</v>
      </c>
      <c r="L1298" s="25" t="str">
        <f t="shared" si="45"/>
        <v>ICPL</v>
      </c>
      <c r="M1298" s="26">
        <f t="shared" ca="1" si="45"/>
        <v>42276</v>
      </c>
      <c r="N1298" s="25" t="b">
        <f t="shared" si="45"/>
        <v>0</v>
      </c>
      <c r="O1298" s="84" t="str">
        <f>IF($N1298,_xll.BDP($K1298,O$931),"[DISABLED]")</f>
        <v>[DISABLED]</v>
      </c>
      <c r="P1298" s="84" t="str">
        <f>IF($N1298,_xll.BDP($K1298,P$931),"[DISABLED]")</f>
        <v>[DISABLED]</v>
      </c>
      <c r="Q1298" s="84" t="str">
        <f>IF($N1298,_xll.BDP($K1298,Q$931),"[DISABLED]")</f>
        <v>[DISABLED]</v>
      </c>
      <c r="R1298" s="84" t="str">
        <f>IF($N1298,_xll.BDH($K1298,R$931,$M1298),"[DISABLED]")</f>
        <v>[DISABLED]</v>
      </c>
      <c r="S1298" s="84" t="str">
        <f>IF($N1298,_xll.BDH($K1298,S$931,$M1298),"[DISABLED]")</f>
        <v>[DISABLED]</v>
      </c>
      <c r="T1298" s="84" t="str">
        <f>IF($N1298,_xll.BDH($K1298,T$931,$M1298),"[DISABLED]")</f>
        <v>[DISABLED]</v>
      </c>
      <c r="V1298" s="106" t="s">
        <v>9841</v>
      </c>
      <c r="W1298" s="107" t="s">
        <v>1055</v>
      </c>
      <c r="X1298" s="108">
        <v>42276</v>
      </c>
      <c r="Y1298" s="107" t="b">
        <v>0</v>
      </c>
      <c r="Z1298" s="107" t="s">
        <v>5237</v>
      </c>
      <c r="AA1298" s="107" t="s">
        <v>5237</v>
      </c>
      <c r="AB1298" s="107" t="s">
        <v>5237</v>
      </c>
      <c r="AC1298" s="107" t="s">
        <v>5237</v>
      </c>
      <c r="AD1298" s="107" t="s">
        <v>5237</v>
      </c>
      <c r="AE1298" s="107" t="s">
        <v>5237</v>
      </c>
    </row>
    <row r="1299" spans="2:31" outlineLevel="1">
      <c r="B1299" s="24" t="s">
        <v>5234</v>
      </c>
      <c r="C1299" s="24" t="s">
        <v>2</v>
      </c>
      <c r="D1299" s="24" t="s">
        <v>62</v>
      </c>
      <c r="E1299" s="24" t="s">
        <v>46</v>
      </c>
      <c r="F1299" s="24" t="s">
        <v>45</v>
      </c>
      <c r="G1299" s="24">
        <v>0</v>
      </c>
      <c r="H1299" s="24" t="s">
        <v>2797</v>
      </c>
      <c r="I1299" s="24" t="s">
        <v>3823</v>
      </c>
      <c r="J1299" s="24" t="s">
        <v>73</v>
      </c>
      <c r="K1299" s="72" t="str">
        <f t="shared" si="44"/>
        <v>USPE710 ICPL Curncy</v>
      </c>
      <c r="L1299" s="25" t="str">
        <f t="shared" si="45"/>
        <v>ICPL</v>
      </c>
      <c r="M1299" s="26">
        <f t="shared" ca="1" si="45"/>
        <v>42276</v>
      </c>
      <c r="N1299" s="25" t="b">
        <f t="shared" si="45"/>
        <v>0</v>
      </c>
      <c r="O1299" s="84" t="str">
        <f>IF($N1299,_xll.BDP($K1299,O$931),"[DISABLED]")</f>
        <v>[DISABLED]</v>
      </c>
      <c r="P1299" s="84" t="str">
        <f>IF($N1299,_xll.BDP($K1299,P$931),"[DISABLED]")</f>
        <v>[DISABLED]</v>
      </c>
      <c r="Q1299" s="84" t="str">
        <f>IF($N1299,_xll.BDP($K1299,Q$931),"[DISABLED]")</f>
        <v>[DISABLED]</v>
      </c>
      <c r="R1299" s="84" t="str">
        <f>IF($N1299,_xll.BDH($K1299,R$931,$M1299),"[DISABLED]")</f>
        <v>[DISABLED]</v>
      </c>
      <c r="S1299" s="84" t="str">
        <f>IF($N1299,_xll.BDH($K1299,S$931,$M1299),"[DISABLED]")</f>
        <v>[DISABLED]</v>
      </c>
      <c r="T1299" s="84" t="str">
        <f>IF($N1299,_xll.BDH($K1299,T$931,$M1299),"[DISABLED]")</f>
        <v>[DISABLED]</v>
      </c>
      <c r="V1299" s="106" t="s">
        <v>9842</v>
      </c>
      <c r="W1299" s="107" t="s">
        <v>1055</v>
      </c>
      <c r="X1299" s="108">
        <v>42276</v>
      </c>
      <c r="Y1299" s="107" t="b">
        <v>0</v>
      </c>
      <c r="Z1299" s="107" t="s">
        <v>5237</v>
      </c>
      <c r="AA1299" s="107" t="s">
        <v>5237</v>
      </c>
      <c r="AB1299" s="107" t="s">
        <v>5237</v>
      </c>
      <c r="AC1299" s="107" t="s">
        <v>5237</v>
      </c>
      <c r="AD1299" s="107" t="s">
        <v>5237</v>
      </c>
      <c r="AE1299" s="107" t="s">
        <v>5237</v>
      </c>
    </row>
    <row r="1300" spans="2:31" outlineLevel="1">
      <c r="B1300" s="24" t="s">
        <v>5234</v>
      </c>
      <c r="C1300" s="24" t="s">
        <v>2</v>
      </c>
      <c r="D1300" s="24" t="s">
        <v>62</v>
      </c>
      <c r="E1300" s="24" t="s">
        <v>46</v>
      </c>
      <c r="F1300" s="24" t="s">
        <v>46</v>
      </c>
      <c r="G1300" s="24">
        <v>0</v>
      </c>
      <c r="H1300" s="24" t="s">
        <v>2797</v>
      </c>
      <c r="I1300" s="24" t="s">
        <v>3824</v>
      </c>
      <c r="J1300" s="24" t="s">
        <v>73</v>
      </c>
      <c r="K1300" s="72" t="str">
        <f t="shared" si="44"/>
        <v>USPE1010 ICPL Curncy</v>
      </c>
      <c r="L1300" s="25" t="str">
        <f t="shared" si="45"/>
        <v>ICPL</v>
      </c>
      <c r="M1300" s="26">
        <f t="shared" ca="1" si="45"/>
        <v>42276</v>
      </c>
      <c r="N1300" s="25" t="b">
        <f t="shared" si="45"/>
        <v>0</v>
      </c>
      <c r="O1300" s="84" t="str">
        <f>IF($N1300,_xll.BDP($K1300,O$931),"[DISABLED]")</f>
        <v>[DISABLED]</v>
      </c>
      <c r="P1300" s="84" t="str">
        <f>IF($N1300,_xll.BDP($K1300,P$931),"[DISABLED]")</f>
        <v>[DISABLED]</v>
      </c>
      <c r="Q1300" s="84" t="str">
        <f>IF($N1300,_xll.BDP($K1300,Q$931),"[DISABLED]")</f>
        <v>[DISABLED]</v>
      </c>
      <c r="R1300" s="84" t="str">
        <f>IF($N1300,_xll.BDH($K1300,R$931,$M1300),"[DISABLED]")</f>
        <v>[DISABLED]</v>
      </c>
      <c r="S1300" s="84" t="str">
        <f>IF($N1300,_xll.BDH($K1300,S$931,$M1300),"[DISABLED]")</f>
        <v>[DISABLED]</v>
      </c>
      <c r="T1300" s="84" t="str">
        <f>IF($N1300,_xll.BDH($K1300,T$931,$M1300),"[DISABLED]")</f>
        <v>[DISABLED]</v>
      </c>
      <c r="V1300" s="106" t="s">
        <v>9843</v>
      </c>
      <c r="W1300" s="107" t="s">
        <v>1055</v>
      </c>
      <c r="X1300" s="108">
        <v>42276</v>
      </c>
      <c r="Y1300" s="107" t="b">
        <v>0</v>
      </c>
      <c r="Z1300" s="107" t="s">
        <v>5237</v>
      </c>
      <c r="AA1300" s="107" t="s">
        <v>5237</v>
      </c>
      <c r="AB1300" s="107" t="s">
        <v>5237</v>
      </c>
      <c r="AC1300" s="107" t="s">
        <v>5237</v>
      </c>
      <c r="AD1300" s="107" t="s">
        <v>5237</v>
      </c>
      <c r="AE1300" s="107" t="s">
        <v>5237</v>
      </c>
    </row>
    <row r="1301" spans="2:31" outlineLevel="1">
      <c r="B1301" s="24" t="s">
        <v>5234</v>
      </c>
      <c r="C1301" s="24" t="s">
        <v>2</v>
      </c>
      <c r="D1301" s="24" t="s">
        <v>62</v>
      </c>
      <c r="E1301" s="24" t="s">
        <v>46</v>
      </c>
      <c r="F1301" s="24" t="s">
        <v>47</v>
      </c>
      <c r="G1301" s="24">
        <v>0</v>
      </c>
      <c r="H1301" s="24" t="s">
        <v>2797</v>
      </c>
      <c r="I1301" s="24" t="s">
        <v>3825</v>
      </c>
      <c r="J1301" s="24" t="s">
        <v>73</v>
      </c>
      <c r="K1301" s="72" t="str">
        <f t="shared" si="44"/>
        <v>USPE1510 ICPL Curncy</v>
      </c>
      <c r="L1301" s="25" t="str">
        <f t="shared" si="45"/>
        <v>ICPL</v>
      </c>
      <c r="M1301" s="26">
        <f t="shared" ca="1" si="45"/>
        <v>42276</v>
      </c>
      <c r="N1301" s="25" t="b">
        <f t="shared" si="45"/>
        <v>0</v>
      </c>
      <c r="O1301" s="84" t="str">
        <f>IF($N1301,_xll.BDP($K1301,O$931),"[DISABLED]")</f>
        <v>[DISABLED]</v>
      </c>
      <c r="P1301" s="84" t="str">
        <f>IF($N1301,_xll.BDP($K1301,P$931),"[DISABLED]")</f>
        <v>[DISABLED]</v>
      </c>
      <c r="Q1301" s="84" t="str">
        <f>IF($N1301,_xll.BDP($K1301,Q$931),"[DISABLED]")</f>
        <v>[DISABLED]</v>
      </c>
      <c r="R1301" s="84" t="str">
        <f>IF($N1301,_xll.BDH($K1301,R$931,$M1301),"[DISABLED]")</f>
        <v>[DISABLED]</v>
      </c>
      <c r="S1301" s="84" t="str">
        <f>IF($N1301,_xll.BDH($K1301,S$931,$M1301),"[DISABLED]")</f>
        <v>[DISABLED]</v>
      </c>
      <c r="T1301" s="84" t="str">
        <f>IF($N1301,_xll.BDH($K1301,T$931,$M1301),"[DISABLED]")</f>
        <v>[DISABLED]</v>
      </c>
      <c r="V1301" s="106" t="s">
        <v>9844</v>
      </c>
      <c r="W1301" s="107" t="s">
        <v>1055</v>
      </c>
      <c r="X1301" s="108">
        <v>42276</v>
      </c>
      <c r="Y1301" s="107" t="b">
        <v>0</v>
      </c>
      <c r="Z1301" s="107" t="s">
        <v>5237</v>
      </c>
      <c r="AA1301" s="107" t="s">
        <v>5237</v>
      </c>
      <c r="AB1301" s="107" t="s">
        <v>5237</v>
      </c>
      <c r="AC1301" s="107" t="s">
        <v>5237</v>
      </c>
      <c r="AD1301" s="107" t="s">
        <v>5237</v>
      </c>
      <c r="AE1301" s="107" t="s">
        <v>5237</v>
      </c>
    </row>
    <row r="1302" spans="2:31" outlineLevel="1">
      <c r="B1302" s="24" t="s">
        <v>5234</v>
      </c>
      <c r="C1302" s="24" t="s">
        <v>2</v>
      </c>
      <c r="D1302" s="24" t="s">
        <v>62</v>
      </c>
      <c r="E1302" s="24" t="s">
        <v>46</v>
      </c>
      <c r="F1302" s="24" t="s">
        <v>48</v>
      </c>
      <c r="G1302" s="24">
        <v>0</v>
      </c>
      <c r="H1302" s="24" t="s">
        <v>2797</v>
      </c>
      <c r="I1302" s="24" t="s">
        <v>3826</v>
      </c>
      <c r="J1302" s="24" t="s">
        <v>73</v>
      </c>
      <c r="K1302" s="72" t="str">
        <f t="shared" si="44"/>
        <v>USPE2010 ICPL Curncy</v>
      </c>
      <c r="L1302" s="25" t="str">
        <f t="shared" si="45"/>
        <v>ICPL</v>
      </c>
      <c r="M1302" s="26">
        <f t="shared" ca="1" si="45"/>
        <v>42276</v>
      </c>
      <c r="N1302" s="25" t="b">
        <f t="shared" si="45"/>
        <v>0</v>
      </c>
      <c r="O1302" s="84" t="str">
        <f>IF($N1302,_xll.BDP($K1302,O$931),"[DISABLED]")</f>
        <v>[DISABLED]</v>
      </c>
      <c r="P1302" s="84" t="str">
        <f>IF($N1302,_xll.BDP($K1302,P$931),"[DISABLED]")</f>
        <v>[DISABLED]</v>
      </c>
      <c r="Q1302" s="84" t="str">
        <f>IF($N1302,_xll.BDP($K1302,Q$931),"[DISABLED]")</f>
        <v>[DISABLED]</v>
      </c>
      <c r="R1302" s="84" t="str">
        <f>IF($N1302,_xll.BDH($K1302,R$931,$M1302),"[DISABLED]")</f>
        <v>[DISABLED]</v>
      </c>
      <c r="S1302" s="84" t="str">
        <f>IF($N1302,_xll.BDH($K1302,S$931,$M1302),"[DISABLED]")</f>
        <v>[DISABLED]</v>
      </c>
      <c r="T1302" s="84" t="str">
        <f>IF($N1302,_xll.BDH($K1302,T$931,$M1302),"[DISABLED]")</f>
        <v>[DISABLED]</v>
      </c>
      <c r="V1302" s="106" t="s">
        <v>9845</v>
      </c>
      <c r="W1302" s="107" t="s">
        <v>1055</v>
      </c>
      <c r="X1302" s="108">
        <v>42276</v>
      </c>
      <c r="Y1302" s="107" t="b">
        <v>0</v>
      </c>
      <c r="Z1302" s="107" t="s">
        <v>5237</v>
      </c>
      <c r="AA1302" s="107" t="s">
        <v>5237</v>
      </c>
      <c r="AB1302" s="107" t="s">
        <v>5237</v>
      </c>
      <c r="AC1302" s="107" t="s">
        <v>5237</v>
      </c>
      <c r="AD1302" s="107" t="s">
        <v>5237</v>
      </c>
      <c r="AE1302" s="107" t="s">
        <v>5237</v>
      </c>
    </row>
    <row r="1303" spans="2:31" outlineLevel="1">
      <c r="B1303" s="24" t="s">
        <v>5234</v>
      </c>
      <c r="C1303" s="24" t="s">
        <v>2</v>
      </c>
      <c r="D1303" s="24" t="s">
        <v>62</v>
      </c>
      <c r="E1303" s="24" t="s">
        <v>47</v>
      </c>
      <c r="F1303" s="24" t="s">
        <v>209</v>
      </c>
      <c r="G1303" s="24">
        <v>0</v>
      </c>
      <c r="H1303" s="24" t="s">
        <v>2797</v>
      </c>
      <c r="I1303" s="24" t="s">
        <v>3827</v>
      </c>
      <c r="J1303" s="24" t="s">
        <v>73</v>
      </c>
      <c r="K1303" s="72" t="str">
        <f t="shared" si="44"/>
        <v>USPEA15 ICPL Curncy</v>
      </c>
      <c r="L1303" s="25" t="str">
        <f t="shared" si="45"/>
        <v>ICPL</v>
      </c>
      <c r="M1303" s="26">
        <f t="shared" ca="1" si="45"/>
        <v>42276</v>
      </c>
      <c r="N1303" s="25" t="b">
        <f t="shared" si="45"/>
        <v>0</v>
      </c>
      <c r="O1303" s="84" t="str">
        <f>IF($N1303,_xll.BDP($K1303,O$931),"[DISABLED]")</f>
        <v>[DISABLED]</v>
      </c>
      <c r="P1303" s="84" t="str">
        <f>IF($N1303,_xll.BDP($K1303,P$931),"[DISABLED]")</f>
        <v>[DISABLED]</v>
      </c>
      <c r="Q1303" s="84" t="str">
        <f>IF($N1303,_xll.BDP($K1303,Q$931),"[DISABLED]")</f>
        <v>[DISABLED]</v>
      </c>
      <c r="R1303" s="84" t="str">
        <f>IF($N1303,_xll.BDH($K1303,R$931,$M1303),"[DISABLED]")</f>
        <v>[DISABLED]</v>
      </c>
      <c r="S1303" s="84" t="str">
        <f>IF($N1303,_xll.BDH($K1303,S$931,$M1303),"[DISABLED]")</f>
        <v>[DISABLED]</v>
      </c>
      <c r="T1303" s="84" t="str">
        <f>IF($N1303,_xll.BDH($K1303,T$931,$M1303),"[DISABLED]")</f>
        <v>[DISABLED]</v>
      </c>
      <c r="V1303" s="106" t="s">
        <v>9846</v>
      </c>
      <c r="W1303" s="107" t="s">
        <v>1055</v>
      </c>
      <c r="X1303" s="108">
        <v>42276</v>
      </c>
      <c r="Y1303" s="107" t="b">
        <v>0</v>
      </c>
      <c r="Z1303" s="107" t="s">
        <v>5237</v>
      </c>
      <c r="AA1303" s="107" t="s">
        <v>5237</v>
      </c>
      <c r="AB1303" s="107" t="s">
        <v>5237</v>
      </c>
      <c r="AC1303" s="107" t="s">
        <v>5237</v>
      </c>
      <c r="AD1303" s="107" t="s">
        <v>5237</v>
      </c>
      <c r="AE1303" s="107" t="s">
        <v>5237</v>
      </c>
    </row>
    <row r="1304" spans="2:31" outlineLevel="1">
      <c r="B1304" s="24" t="s">
        <v>5234</v>
      </c>
      <c r="C1304" s="24" t="s">
        <v>2</v>
      </c>
      <c r="D1304" s="24" t="s">
        <v>62</v>
      </c>
      <c r="E1304" s="24" t="s">
        <v>47</v>
      </c>
      <c r="F1304" s="24" t="s">
        <v>210</v>
      </c>
      <c r="G1304" s="24">
        <v>0</v>
      </c>
      <c r="H1304" s="24" t="s">
        <v>2797</v>
      </c>
      <c r="I1304" s="24" t="s">
        <v>3828</v>
      </c>
      <c r="J1304" s="24" t="s">
        <v>73</v>
      </c>
      <c r="K1304" s="72" t="str">
        <f t="shared" si="44"/>
        <v>USPEB15 ICPL Curncy</v>
      </c>
      <c r="L1304" s="25" t="str">
        <f t="shared" si="45"/>
        <v>ICPL</v>
      </c>
      <c r="M1304" s="26">
        <f t="shared" ca="1" si="45"/>
        <v>42276</v>
      </c>
      <c r="N1304" s="25" t="b">
        <f t="shared" si="45"/>
        <v>0</v>
      </c>
      <c r="O1304" s="84" t="str">
        <f>IF($N1304,_xll.BDP($K1304,O$931),"[DISABLED]")</f>
        <v>[DISABLED]</v>
      </c>
      <c r="P1304" s="84" t="str">
        <f>IF($N1304,_xll.BDP($K1304,P$931),"[DISABLED]")</f>
        <v>[DISABLED]</v>
      </c>
      <c r="Q1304" s="84" t="str">
        <f>IF($N1304,_xll.BDP($K1304,Q$931),"[DISABLED]")</f>
        <v>[DISABLED]</v>
      </c>
      <c r="R1304" s="84" t="str">
        <f>IF($N1304,_xll.BDH($K1304,R$931,$M1304),"[DISABLED]")</f>
        <v>[DISABLED]</v>
      </c>
      <c r="S1304" s="84" t="str">
        <f>IF($N1304,_xll.BDH($K1304,S$931,$M1304),"[DISABLED]")</f>
        <v>[DISABLED]</v>
      </c>
      <c r="T1304" s="84" t="str">
        <f>IF($N1304,_xll.BDH($K1304,T$931,$M1304),"[DISABLED]")</f>
        <v>[DISABLED]</v>
      </c>
      <c r="V1304" s="106" t="s">
        <v>9847</v>
      </c>
      <c r="W1304" s="107" t="s">
        <v>1055</v>
      </c>
      <c r="X1304" s="108">
        <v>42276</v>
      </c>
      <c r="Y1304" s="107" t="b">
        <v>0</v>
      </c>
      <c r="Z1304" s="107" t="s">
        <v>5237</v>
      </c>
      <c r="AA1304" s="107" t="s">
        <v>5237</v>
      </c>
      <c r="AB1304" s="107" t="s">
        <v>5237</v>
      </c>
      <c r="AC1304" s="107" t="s">
        <v>5237</v>
      </c>
      <c r="AD1304" s="107" t="s">
        <v>5237</v>
      </c>
      <c r="AE1304" s="107" t="s">
        <v>5237</v>
      </c>
    </row>
    <row r="1305" spans="2:31" outlineLevel="1">
      <c r="B1305" s="24" t="s">
        <v>5234</v>
      </c>
      <c r="C1305" s="24" t="s">
        <v>2</v>
      </c>
      <c r="D1305" s="24" t="s">
        <v>62</v>
      </c>
      <c r="E1305" s="24" t="s">
        <v>47</v>
      </c>
      <c r="F1305" s="24" t="s">
        <v>54</v>
      </c>
      <c r="G1305" s="24">
        <v>0</v>
      </c>
      <c r="H1305" s="24" t="s">
        <v>2797</v>
      </c>
      <c r="I1305" s="24" t="s">
        <v>3829</v>
      </c>
      <c r="J1305" s="24" t="s">
        <v>73</v>
      </c>
      <c r="K1305" s="72" t="str">
        <f t="shared" si="44"/>
        <v>USPEC15 ICPL Curncy</v>
      </c>
      <c r="L1305" s="25" t="str">
        <f t="shared" si="45"/>
        <v>ICPL</v>
      </c>
      <c r="M1305" s="26">
        <f t="shared" ca="1" si="45"/>
        <v>42276</v>
      </c>
      <c r="N1305" s="25" t="b">
        <f t="shared" si="45"/>
        <v>0</v>
      </c>
      <c r="O1305" s="84" t="str">
        <f>IF($N1305,_xll.BDP($K1305,O$931),"[DISABLED]")</f>
        <v>[DISABLED]</v>
      </c>
      <c r="P1305" s="84" t="str">
        <f>IF($N1305,_xll.BDP($K1305,P$931),"[DISABLED]")</f>
        <v>[DISABLED]</v>
      </c>
      <c r="Q1305" s="84" t="str">
        <f>IF($N1305,_xll.BDP($K1305,Q$931),"[DISABLED]")</f>
        <v>[DISABLED]</v>
      </c>
      <c r="R1305" s="84" t="str">
        <f>IF($N1305,_xll.BDH($K1305,R$931,$M1305),"[DISABLED]")</f>
        <v>[DISABLED]</v>
      </c>
      <c r="S1305" s="84" t="str">
        <f>IF($N1305,_xll.BDH($K1305,S$931,$M1305),"[DISABLED]")</f>
        <v>[DISABLED]</v>
      </c>
      <c r="T1305" s="84" t="str">
        <f>IF($N1305,_xll.BDH($K1305,T$931,$M1305),"[DISABLED]")</f>
        <v>[DISABLED]</v>
      </c>
      <c r="V1305" s="106" t="s">
        <v>9848</v>
      </c>
      <c r="W1305" s="107" t="s">
        <v>1055</v>
      </c>
      <c r="X1305" s="108">
        <v>42276</v>
      </c>
      <c r="Y1305" s="107" t="b">
        <v>0</v>
      </c>
      <c r="Z1305" s="107" t="s">
        <v>5237</v>
      </c>
      <c r="AA1305" s="107" t="s">
        <v>5237</v>
      </c>
      <c r="AB1305" s="107" t="s">
        <v>5237</v>
      </c>
      <c r="AC1305" s="107" t="s">
        <v>5237</v>
      </c>
      <c r="AD1305" s="107" t="s">
        <v>5237</v>
      </c>
      <c r="AE1305" s="107" t="s">
        <v>5237</v>
      </c>
    </row>
    <row r="1306" spans="2:31" outlineLevel="1">
      <c r="B1306" s="24" t="s">
        <v>5234</v>
      </c>
      <c r="C1306" s="24" t="s">
        <v>2</v>
      </c>
      <c r="D1306" s="24" t="s">
        <v>62</v>
      </c>
      <c r="E1306" s="24" t="s">
        <v>47</v>
      </c>
      <c r="F1306" s="24" t="s">
        <v>58</v>
      </c>
      <c r="G1306" s="24">
        <v>0</v>
      </c>
      <c r="H1306" s="24" t="s">
        <v>2797</v>
      </c>
      <c r="I1306" s="24" t="s">
        <v>3830</v>
      </c>
      <c r="J1306" s="24" t="s">
        <v>73</v>
      </c>
      <c r="K1306" s="72" t="str">
        <f t="shared" si="44"/>
        <v>USPEF15 ICPL Curncy</v>
      </c>
      <c r="L1306" s="25" t="str">
        <f t="shared" si="45"/>
        <v>ICPL</v>
      </c>
      <c r="M1306" s="26">
        <f t="shared" ca="1" si="45"/>
        <v>42276</v>
      </c>
      <c r="N1306" s="25" t="b">
        <f t="shared" si="45"/>
        <v>0</v>
      </c>
      <c r="O1306" s="84" t="str">
        <f>IF($N1306,_xll.BDP($K1306,O$931),"[DISABLED]")</f>
        <v>[DISABLED]</v>
      </c>
      <c r="P1306" s="84" t="str">
        <f>IF($N1306,_xll.BDP($K1306,P$931),"[DISABLED]")</f>
        <v>[DISABLED]</v>
      </c>
      <c r="Q1306" s="84" t="str">
        <f>IF($N1306,_xll.BDP($K1306,Q$931),"[DISABLED]")</f>
        <v>[DISABLED]</v>
      </c>
      <c r="R1306" s="84" t="str">
        <f>IF($N1306,_xll.BDH($K1306,R$931,$M1306),"[DISABLED]")</f>
        <v>[DISABLED]</v>
      </c>
      <c r="S1306" s="84" t="str">
        <f>IF($N1306,_xll.BDH($K1306,S$931,$M1306),"[DISABLED]")</f>
        <v>[DISABLED]</v>
      </c>
      <c r="T1306" s="84" t="str">
        <f>IF($N1306,_xll.BDH($K1306,T$931,$M1306),"[DISABLED]")</f>
        <v>[DISABLED]</v>
      </c>
      <c r="V1306" s="106" t="s">
        <v>9849</v>
      </c>
      <c r="W1306" s="107" t="s">
        <v>1055</v>
      </c>
      <c r="X1306" s="108">
        <v>42276</v>
      </c>
      <c r="Y1306" s="107" t="b">
        <v>0</v>
      </c>
      <c r="Z1306" s="107" t="s">
        <v>5237</v>
      </c>
      <c r="AA1306" s="107" t="s">
        <v>5237</v>
      </c>
      <c r="AB1306" s="107" t="s">
        <v>5237</v>
      </c>
      <c r="AC1306" s="107" t="s">
        <v>5237</v>
      </c>
      <c r="AD1306" s="107" t="s">
        <v>5237</v>
      </c>
      <c r="AE1306" s="107" t="s">
        <v>5237</v>
      </c>
    </row>
    <row r="1307" spans="2:31" outlineLevel="1">
      <c r="B1307" s="24" t="s">
        <v>5234</v>
      </c>
      <c r="C1307" s="24" t="s">
        <v>2</v>
      </c>
      <c r="D1307" s="24" t="s">
        <v>62</v>
      </c>
      <c r="E1307" s="24" t="s">
        <v>47</v>
      </c>
      <c r="F1307" s="24" t="s">
        <v>71</v>
      </c>
      <c r="G1307" s="24">
        <v>0</v>
      </c>
      <c r="H1307" s="24" t="s">
        <v>2797</v>
      </c>
      <c r="I1307" s="24" t="s">
        <v>3831</v>
      </c>
      <c r="J1307" s="24" t="s">
        <v>73</v>
      </c>
      <c r="K1307" s="72" t="str">
        <f t="shared" si="44"/>
        <v>USPEI15 ICPL Curncy</v>
      </c>
      <c r="L1307" s="25" t="str">
        <f t="shared" si="45"/>
        <v>ICPL</v>
      </c>
      <c r="M1307" s="26">
        <f t="shared" ca="1" si="45"/>
        <v>42276</v>
      </c>
      <c r="N1307" s="25" t="b">
        <f t="shared" si="45"/>
        <v>0</v>
      </c>
      <c r="O1307" s="84" t="str">
        <f>IF($N1307,_xll.BDP($K1307,O$931),"[DISABLED]")</f>
        <v>[DISABLED]</v>
      </c>
      <c r="P1307" s="84" t="str">
        <f>IF($N1307,_xll.BDP($K1307,P$931),"[DISABLED]")</f>
        <v>[DISABLED]</v>
      </c>
      <c r="Q1307" s="84" t="str">
        <f>IF($N1307,_xll.BDP($K1307,Q$931),"[DISABLED]")</f>
        <v>[DISABLED]</v>
      </c>
      <c r="R1307" s="84" t="str">
        <f>IF($N1307,_xll.BDH($K1307,R$931,$M1307),"[DISABLED]")</f>
        <v>[DISABLED]</v>
      </c>
      <c r="S1307" s="84" t="str">
        <f>IF($N1307,_xll.BDH($K1307,S$931,$M1307),"[DISABLED]")</f>
        <v>[DISABLED]</v>
      </c>
      <c r="T1307" s="84" t="str">
        <f>IF($N1307,_xll.BDH($K1307,T$931,$M1307),"[DISABLED]")</f>
        <v>[DISABLED]</v>
      </c>
      <c r="V1307" s="106" t="s">
        <v>9850</v>
      </c>
      <c r="W1307" s="107" t="s">
        <v>1055</v>
      </c>
      <c r="X1307" s="108">
        <v>42276</v>
      </c>
      <c r="Y1307" s="107" t="b">
        <v>0</v>
      </c>
      <c r="Z1307" s="107" t="s">
        <v>5237</v>
      </c>
      <c r="AA1307" s="107" t="s">
        <v>5237</v>
      </c>
      <c r="AB1307" s="107" t="s">
        <v>5237</v>
      </c>
      <c r="AC1307" s="107" t="s">
        <v>5237</v>
      </c>
      <c r="AD1307" s="107" t="s">
        <v>5237</v>
      </c>
      <c r="AE1307" s="107" t="s">
        <v>5237</v>
      </c>
    </row>
    <row r="1308" spans="2:31" outlineLevel="1">
      <c r="B1308" s="24" t="s">
        <v>5234</v>
      </c>
      <c r="C1308" s="24" t="s">
        <v>2</v>
      </c>
      <c r="D1308" s="24" t="s">
        <v>62</v>
      </c>
      <c r="E1308" s="24" t="s">
        <v>47</v>
      </c>
      <c r="F1308" s="24" t="s">
        <v>41</v>
      </c>
      <c r="G1308" s="24">
        <v>0</v>
      </c>
      <c r="H1308" s="24" t="s">
        <v>2797</v>
      </c>
      <c r="I1308" s="24" t="s">
        <v>3832</v>
      </c>
      <c r="J1308" s="24" t="s">
        <v>73</v>
      </c>
      <c r="K1308" s="72" t="str">
        <f t="shared" si="44"/>
        <v>USPE115 ICPL Curncy</v>
      </c>
      <c r="L1308" s="25" t="str">
        <f t="shared" si="45"/>
        <v>ICPL</v>
      </c>
      <c r="M1308" s="26">
        <f t="shared" ca="1" si="45"/>
        <v>42276</v>
      </c>
      <c r="N1308" s="25" t="b">
        <f t="shared" si="45"/>
        <v>0</v>
      </c>
      <c r="O1308" s="84" t="str">
        <f>IF($N1308,_xll.BDP($K1308,O$931),"[DISABLED]")</f>
        <v>[DISABLED]</v>
      </c>
      <c r="P1308" s="84" t="str">
        <f>IF($N1308,_xll.BDP($K1308,P$931),"[DISABLED]")</f>
        <v>[DISABLED]</v>
      </c>
      <c r="Q1308" s="84" t="str">
        <f>IF($N1308,_xll.BDP($K1308,Q$931),"[DISABLED]")</f>
        <v>[DISABLED]</v>
      </c>
      <c r="R1308" s="84" t="str">
        <f>IF($N1308,_xll.BDH($K1308,R$931,$M1308),"[DISABLED]")</f>
        <v>[DISABLED]</v>
      </c>
      <c r="S1308" s="84" t="str">
        <f>IF($N1308,_xll.BDH($K1308,S$931,$M1308),"[DISABLED]")</f>
        <v>[DISABLED]</v>
      </c>
      <c r="T1308" s="84" t="str">
        <f>IF($N1308,_xll.BDH($K1308,T$931,$M1308),"[DISABLED]")</f>
        <v>[DISABLED]</v>
      </c>
      <c r="V1308" s="106" t="s">
        <v>9851</v>
      </c>
      <c r="W1308" s="107" t="s">
        <v>1055</v>
      </c>
      <c r="X1308" s="108">
        <v>42276</v>
      </c>
      <c r="Y1308" s="107" t="b">
        <v>0</v>
      </c>
      <c r="Z1308" s="107" t="s">
        <v>5237</v>
      </c>
      <c r="AA1308" s="107" t="s">
        <v>5237</v>
      </c>
      <c r="AB1308" s="107" t="s">
        <v>5237</v>
      </c>
      <c r="AC1308" s="107" t="s">
        <v>5237</v>
      </c>
      <c r="AD1308" s="107" t="s">
        <v>5237</v>
      </c>
      <c r="AE1308" s="107" t="s">
        <v>5237</v>
      </c>
    </row>
    <row r="1309" spans="2:31" outlineLevel="1">
      <c r="B1309" s="24" t="s">
        <v>5234</v>
      </c>
      <c r="C1309" s="24" t="s">
        <v>2</v>
      </c>
      <c r="D1309" s="24" t="s">
        <v>62</v>
      </c>
      <c r="E1309" s="24" t="s">
        <v>47</v>
      </c>
      <c r="F1309" s="24" t="s">
        <v>146</v>
      </c>
      <c r="G1309" s="24">
        <v>0</v>
      </c>
      <c r="H1309" s="24" t="s">
        <v>2797</v>
      </c>
      <c r="I1309" s="24" t="s">
        <v>3833</v>
      </c>
      <c r="J1309" s="24" t="s">
        <v>73</v>
      </c>
      <c r="K1309" s="72" t="str">
        <f t="shared" si="44"/>
        <v>USPE1F15 ICPL Curncy</v>
      </c>
      <c r="L1309" s="25" t="str">
        <f t="shared" si="45"/>
        <v>ICPL</v>
      </c>
      <c r="M1309" s="26">
        <f t="shared" ca="1" si="45"/>
        <v>42276</v>
      </c>
      <c r="N1309" s="25" t="b">
        <f t="shared" si="45"/>
        <v>0</v>
      </c>
      <c r="O1309" s="84" t="str">
        <f>IF($N1309,_xll.BDP($K1309,O$931),"[DISABLED]")</f>
        <v>[DISABLED]</v>
      </c>
      <c r="P1309" s="84" t="str">
        <f>IF($N1309,_xll.BDP($K1309,P$931),"[DISABLED]")</f>
        <v>[DISABLED]</v>
      </c>
      <c r="Q1309" s="84" t="str">
        <f>IF($N1309,_xll.BDP($K1309,Q$931),"[DISABLED]")</f>
        <v>[DISABLED]</v>
      </c>
      <c r="R1309" s="84" t="str">
        <f>IF($N1309,_xll.BDH($K1309,R$931,$M1309),"[DISABLED]")</f>
        <v>[DISABLED]</v>
      </c>
      <c r="S1309" s="84" t="str">
        <f>IF($N1309,_xll.BDH($K1309,S$931,$M1309),"[DISABLED]")</f>
        <v>[DISABLED]</v>
      </c>
      <c r="T1309" s="84" t="str">
        <f>IF($N1309,_xll.BDH($K1309,T$931,$M1309),"[DISABLED]")</f>
        <v>[DISABLED]</v>
      </c>
      <c r="V1309" s="106" t="s">
        <v>9852</v>
      </c>
      <c r="W1309" s="107" t="s">
        <v>1055</v>
      </c>
      <c r="X1309" s="108">
        <v>42276</v>
      </c>
      <c r="Y1309" s="107" t="b">
        <v>0</v>
      </c>
      <c r="Z1309" s="107" t="s">
        <v>5237</v>
      </c>
      <c r="AA1309" s="107" t="s">
        <v>5237</v>
      </c>
      <c r="AB1309" s="107" t="s">
        <v>5237</v>
      </c>
      <c r="AC1309" s="107" t="s">
        <v>5237</v>
      </c>
      <c r="AD1309" s="107" t="s">
        <v>5237</v>
      </c>
      <c r="AE1309" s="107" t="s">
        <v>5237</v>
      </c>
    </row>
    <row r="1310" spans="2:31" outlineLevel="1">
      <c r="B1310" s="24" t="s">
        <v>5234</v>
      </c>
      <c r="C1310" s="24" t="s">
        <v>2</v>
      </c>
      <c r="D1310" s="24" t="s">
        <v>62</v>
      </c>
      <c r="E1310" s="24" t="s">
        <v>47</v>
      </c>
      <c r="F1310" s="24" t="s">
        <v>42</v>
      </c>
      <c r="G1310" s="24">
        <v>0</v>
      </c>
      <c r="H1310" s="24" t="s">
        <v>2797</v>
      </c>
      <c r="I1310" s="24" t="s">
        <v>3834</v>
      </c>
      <c r="J1310" s="24" t="s">
        <v>73</v>
      </c>
      <c r="K1310" s="72" t="str">
        <f t="shared" si="44"/>
        <v>USPE215 ICPL Curncy</v>
      </c>
      <c r="L1310" s="25" t="str">
        <f t="shared" si="45"/>
        <v>ICPL</v>
      </c>
      <c r="M1310" s="26">
        <f t="shared" ca="1" si="45"/>
        <v>42276</v>
      </c>
      <c r="N1310" s="25" t="b">
        <f t="shared" si="45"/>
        <v>0</v>
      </c>
      <c r="O1310" s="84" t="str">
        <f>IF($N1310,_xll.BDP($K1310,O$931),"[DISABLED]")</f>
        <v>[DISABLED]</v>
      </c>
      <c r="P1310" s="84" t="str">
        <f>IF($N1310,_xll.BDP($K1310,P$931),"[DISABLED]")</f>
        <v>[DISABLED]</v>
      </c>
      <c r="Q1310" s="84" t="str">
        <f>IF($N1310,_xll.BDP($K1310,Q$931),"[DISABLED]")</f>
        <v>[DISABLED]</v>
      </c>
      <c r="R1310" s="84" t="str">
        <f>IF($N1310,_xll.BDH($K1310,R$931,$M1310),"[DISABLED]")</f>
        <v>[DISABLED]</v>
      </c>
      <c r="S1310" s="84" t="str">
        <f>IF($N1310,_xll.BDH($K1310,S$931,$M1310),"[DISABLED]")</f>
        <v>[DISABLED]</v>
      </c>
      <c r="T1310" s="84" t="str">
        <f>IF($N1310,_xll.BDH($K1310,T$931,$M1310),"[DISABLED]")</f>
        <v>[DISABLED]</v>
      </c>
      <c r="V1310" s="106" t="s">
        <v>9853</v>
      </c>
      <c r="W1310" s="107" t="s">
        <v>1055</v>
      </c>
      <c r="X1310" s="108">
        <v>42276</v>
      </c>
      <c r="Y1310" s="107" t="b">
        <v>0</v>
      </c>
      <c r="Z1310" s="107" t="s">
        <v>5237</v>
      </c>
      <c r="AA1310" s="107" t="s">
        <v>5237</v>
      </c>
      <c r="AB1310" s="107" t="s">
        <v>5237</v>
      </c>
      <c r="AC1310" s="107" t="s">
        <v>5237</v>
      </c>
      <c r="AD1310" s="107" t="s">
        <v>5237</v>
      </c>
      <c r="AE1310" s="107" t="s">
        <v>5237</v>
      </c>
    </row>
    <row r="1311" spans="2:31" outlineLevel="1">
      <c r="B1311" s="24" t="s">
        <v>5234</v>
      </c>
      <c r="C1311" s="24" t="s">
        <v>2</v>
      </c>
      <c r="D1311" s="24" t="s">
        <v>62</v>
      </c>
      <c r="E1311" s="24" t="s">
        <v>47</v>
      </c>
      <c r="F1311" s="24" t="s">
        <v>43</v>
      </c>
      <c r="G1311" s="24">
        <v>0</v>
      </c>
      <c r="H1311" s="24" t="s">
        <v>2797</v>
      </c>
      <c r="I1311" s="24" t="s">
        <v>3835</v>
      </c>
      <c r="J1311" s="24" t="s">
        <v>73</v>
      </c>
      <c r="K1311" s="72" t="str">
        <f t="shared" si="44"/>
        <v>USPE315 ICPL Curncy</v>
      </c>
      <c r="L1311" s="25" t="str">
        <f t="shared" si="45"/>
        <v>ICPL</v>
      </c>
      <c r="M1311" s="26">
        <f t="shared" ca="1" si="45"/>
        <v>42276</v>
      </c>
      <c r="N1311" s="25" t="b">
        <f t="shared" si="45"/>
        <v>0</v>
      </c>
      <c r="O1311" s="84" t="str">
        <f>IF($N1311,_xll.BDP($K1311,O$931),"[DISABLED]")</f>
        <v>[DISABLED]</v>
      </c>
      <c r="P1311" s="84" t="str">
        <f>IF($N1311,_xll.BDP($K1311,P$931),"[DISABLED]")</f>
        <v>[DISABLED]</v>
      </c>
      <c r="Q1311" s="84" t="str">
        <f>IF($N1311,_xll.BDP($K1311,Q$931),"[DISABLED]")</f>
        <v>[DISABLED]</v>
      </c>
      <c r="R1311" s="84" t="str">
        <f>IF($N1311,_xll.BDH($K1311,R$931,$M1311),"[DISABLED]")</f>
        <v>[DISABLED]</v>
      </c>
      <c r="S1311" s="84" t="str">
        <f>IF($N1311,_xll.BDH($K1311,S$931,$M1311),"[DISABLED]")</f>
        <v>[DISABLED]</v>
      </c>
      <c r="T1311" s="84" t="str">
        <f>IF($N1311,_xll.BDH($K1311,T$931,$M1311),"[DISABLED]")</f>
        <v>[DISABLED]</v>
      </c>
      <c r="V1311" s="106" t="s">
        <v>9854</v>
      </c>
      <c r="W1311" s="107" t="s">
        <v>1055</v>
      </c>
      <c r="X1311" s="108">
        <v>42276</v>
      </c>
      <c r="Y1311" s="107" t="b">
        <v>0</v>
      </c>
      <c r="Z1311" s="107" t="s">
        <v>5237</v>
      </c>
      <c r="AA1311" s="107" t="s">
        <v>5237</v>
      </c>
      <c r="AB1311" s="107" t="s">
        <v>5237</v>
      </c>
      <c r="AC1311" s="107" t="s">
        <v>5237</v>
      </c>
      <c r="AD1311" s="107" t="s">
        <v>5237</v>
      </c>
      <c r="AE1311" s="107" t="s">
        <v>5237</v>
      </c>
    </row>
    <row r="1312" spans="2:31" outlineLevel="1">
      <c r="B1312" s="24" t="s">
        <v>5234</v>
      </c>
      <c r="C1312" s="24" t="s">
        <v>2</v>
      </c>
      <c r="D1312" s="24" t="s">
        <v>62</v>
      </c>
      <c r="E1312" s="24" t="s">
        <v>47</v>
      </c>
      <c r="F1312" s="24" t="s">
        <v>152</v>
      </c>
      <c r="G1312" s="24">
        <v>0</v>
      </c>
      <c r="H1312" s="24" t="s">
        <v>2797</v>
      </c>
      <c r="I1312" s="24" t="s">
        <v>3836</v>
      </c>
      <c r="J1312" s="24" t="s">
        <v>73</v>
      </c>
      <c r="K1312" s="72" t="str">
        <f t="shared" si="44"/>
        <v>USPE415 ICPL Curncy</v>
      </c>
      <c r="L1312" s="25" t="str">
        <f t="shared" si="45"/>
        <v>ICPL</v>
      </c>
      <c r="M1312" s="26">
        <f t="shared" ca="1" si="45"/>
        <v>42276</v>
      </c>
      <c r="N1312" s="25" t="b">
        <f t="shared" si="45"/>
        <v>0</v>
      </c>
      <c r="O1312" s="84" t="str">
        <f>IF($N1312,_xll.BDP($K1312,O$931),"[DISABLED]")</f>
        <v>[DISABLED]</v>
      </c>
      <c r="P1312" s="84" t="str">
        <f>IF($N1312,_xll.BDP($K1312,P$931),"[DISABLED]")</f>
        <v>[DISABLED]</v>
      </c>
      <c r="Q1312" s="84" t="str">
        <f>IF($N1312,_xll.BDP($K1312,Q$931),"[DISABLED]")</f>
        <v>[DISABLED]</v>
      </c>
      <c r="R1312" s="84" t="str">
        <f>IF($N1312,_xll.BDH($K1312,R$931,$M1312),"[DISABLED]")</f>
        <v>[DISABLED]</v>
      </c>
      <c r="S1312" s="84" t="str">
        <f>IF($N1312,_xll.BDH($K1312,S$931,$M1312),"[DISABLED]")</f>
        <v>[DISABLED]</v>
      </c>
      <c r="T1312" s="84" t="str">
        <f>IF($N1312,_xll.BDH($K1312,T$931,$M1312),"[DISABLED]")</f>
        <v>[DISABLED]</v>
      </c>
      <c r="V1312" s="106" t="s">
        <v>9855</v>
      </c>
      <c r="W1312" s="107" t="s">
        <v>1055</v>
      </c>
      <c r="X1312" s="108">
        <v>42276</v>
      </c>
      <c r="Y1312" s="107" t="b">
        <v>0</v>
      </c>
      <c r="Z1312" s="107" t="s">
        <v>5237</v>
      </c>
      <c r="AA1312" s="107" t="s">
        <v>5237</v>
      </c>
      <c r="AB1312" s="107" t="s">
        <v>5237</v>
      </c>
      <c r="AC1312" s="107" t="s">
        <v>5237</v>
      </c>
      <c r="AD1312" s="107" t="s">
        <v>5237</v>
      </c>
      <c r="AE1312" s="107" t="s">
        <v>5237</v>
      </c>
    </row>
    <row r="1313" spans="2:31" outlineLevel="1">
      <c r="B1313" s="24" t="s">
        <v>5234</v>
      </c>
      <c r="C1313" s="24" t="s">
        <v>2</v>
      </c>
      <c r="D1313" s="24" t="s">
        <v>62</v>
      </c>
      <c r="E1313" s="24" t="s">
        <v>47</v>
      </c>
      <c r="F1313" s="24" t="s">
        <v>44</v>
      </c>
      <c r="G1313" s="24">
        <v>0</v>
      </c>
      <c r="H1313" s="24" t="s">
        <v>2797</v>
      </c>
      <c r="I1313" s="24" t="s">
        <v>3837</v>
      </c>
      <c r="J1313" s="24" t="s">
        <v>73</v>
      </c>
      <c r="K1313" s="72" t="str">
        <f t="shared" si="44"/>
        <v>USPE515 ICPL Curncy</v>
      </c>
      <c r="L1313" s="25" t="str">
        <f t="shared" si="45"/>
        <v>ICPL</v>
      </c>
      <c r="M1313" s="26">
        <f t="shared" ca="1" si="45"/>
        <v>42276</v>
      </c>
      <c r="N1313" s="25" t="b">
        <f t="shared" si="45"/>
        <v>0</v>
      </c>
      <c r="O1313" s="84" t="str">
        <f>IF($N1313,_xll.BDP($K1313,O$931),"[DISABLED]")</f>
        <v>[DISABLED]</v>
      </c>
      <c r="P1313" s="84" t="str">
        <f>IF($N1313,_xll.BDP($K1313,P$931),"[DISABLED]")</f>
        <v>[DISABLED]</v>
      </c>
      <c r="Q1313" s="84" t="str">
        <f>IF($N1313,_xll.BDP($K1313,Q$931),"[DISABLED]")</f>
        <v>[DISABLED]</v>
      </c>
      <c r="R1313" s="84" t="str">
        <f>IF($N1313,_xll.BDH($K1313,R$931,$M1313),"[DISABLED]")</f>
        <v>[DISABLED]</v>
      </c>
      <c r="S1313" s="84" t="str">
        <f>IF($N1313,_xll.BDH($K1313,S$931,$M1313),"[DISABLED]")</f>
        <v>[DISABLED]</v>
      </c>
      <c r="T1313" s="84" t="str">
        <f>IF($N1313,_xll.BDH($K1313,T$931,$M1313),"[DISABLED]")</f>
        <v>[DISABLED]</v>
      </c>
      <c r="V1313" s="106" t="s">
        <v>9856</v>
      </c>
      <c r="W1313" s="107" t="s">
        <v>1055</v>
      </c>
      <c r="X1313" s="108">
        <v>42276</v>
      </c>
      <c r="Y1313" s="107" t="b">
        <v>0</v>
      </c>
      <c r="Z1313" s="107" t="s">
        <v>5237</v>
      </c>
      <c r="AA1313" s="107" t="s">
        <v>5237</v>
      </c>
      <c r="AB1313" s="107" t="s">
        <v>5237</v>
      </c>
      <c r="AC1313" s="107" t="s">
        <v>5237</v>
      </c>
      <c r="AD1313" s="107" t="s">
        <v>5237</v>
      </c>
      <c r="AE1313" s="107" t="s">
        <v>5237</v>
      </c>
    </row>
    <row r="1314" spans="2:31" outlineLevel="1">
      <c r="B1314" s="24" t="s">
        <v>5234</v>
      </c>
      <c r="C1314" s="24" t="s">
        <v>2</v>
      </c>
      <c r="D1314" s="24" t="s">
        <v>62</v>
      </c>
      <c r="E1314" s="24" t="s">
        <v>47</v>
      </c>
      <c r="F1314" s="24" t="s">
        <v>155</v>
      </c>
      <c r="G1314" s="24">
        <v>0</v>
      </c>
      <c r="H1314" s="24" t="s">
        <v>2797</v>
      </c>
      <c r="I1314" s="24" t="s">
        <v>3838</v>
      </c>
      <c r="J1314" s="24" t="s">
        <v>73</v>
      </c>
      <c r="K1314" s="72" t="str">
        <f t="shared" si="44"/>
        <v>USPE615 ICPL Curncy</v>
      </c>
      <c r="L1314" s="25" t="str">
        <f t="shared" si="45"/>
        <v>ICPL</v>
      </c>
      <c r="M1314" s="26">
        <f t="shared" ca="1" si="45"/>
        <v>42276</v>
      </c>
      <c r="N1314" s="25" t="b">
        <f t="shared" si="45"/>
        <v>0</v>
      </c>
      <c r="O1314" s="84" t="str">
        <f>IF($N1314,_xll.BDP($K1314,O$931),"[DISABLED]")</f>
        <v>[DISABLED]</v>
      </c>
      <c r="P1314" s="84" t="str">
        <f>IF($N1314,_xll.BDP($K1314,P$931),"[DISABLED]")</f>
        <v>[DISABLED]</v>
      </c>
      <c r="Q1314" s="84" t="str">
        <f>IF($N1314,_xll.BDP($K1314,Q$931),"[DISABLED]")</f>
        <v>[DISABLED]</v>
      </c>
      <c r="R1314" s="84" t="str">
        <f>IF($N1314,_xll.BDH($K1314,R$931,$M1314),"[DISABLED]")</f>
        <v>[DISABLED]</v>
      </c>
      <c r="S1314" s="84" t="str">
        <f>IF($N1314,_xll.BDH($K1314,S$931,$M1314),"[DISABLED]")</f>
        <v>[DISABLED]</v>
      </c>
      <c r="T1314" s="84" t="str">
        <f>IF($N1314,_xll.BDH($K1314,T$931,$M1314),"[DISABLED]")</f>
        <v>[DISABLED]</v>
      </c>
      <c r="V1314" s="106" t="s">
        <v>9857</v>
      </c>
      <c r="W1314" s="107" t="s">
        <v>1055</v>
      </c>
      <c r="X1314" s="108">
        <v>42276</v>
      </c>
      <c r="Y1314" s="107" t="b">
        <v>0</v>
      </c>
      <c r="Z1314" s="107" t="s">
        <v>5237</v>
      </c>
      <c r="AA1314" s="107" t="s">
        <v>5237</v>
      </c>
      <c r="AB1314" s="107" t="s">
        <v>5237</v>
      </c>
      <c r="AC1314" s="107" t="s">
        <v>5237</v>
      </c>
      <c r="AD1314" s="107" t="s">
        <v>5237</v>
      </c>
      <c r="AE1314" s="107" t="s">
        <v>5237</v>
      </c>
    </row>
    <row r="1315" spans="2:31" outlineLevel="1">
      <c r="B1315" s="24" t="s">
        <v>5234</v>
      </c>
      <c r="C1315" s="24" t="s">
        <v>2</v>
      </c>
      <c r="D1315" s="24" t="s">
        <v>62</v>
      </c>
      <c r="E1315" s="24" t="s">
        <v>47</v>
      </c>
      <c r="F1315" s="24" t="s">
        <v>45</v>
      </c>
      <c r="G1315" s="24">
        <v>0</v>
      </c>
      <c r="H1315" s="24" t="s">
        <v>2797</v>
      </c>
      <c r="I1315" s="24" t="s">
        <v>3839</v>
      </c>
      <c r="J1315" s="24" t="s">
        <v>73</v>
      </c>
      <c r="K1315" s="72" t="str">
        <f t="shared" si="44"/>
        <v>USPE715 ICPL Curncy</v>
      </c>
      <c r="L1315" s="25" t="str">
        <f t="shared" si="45"/>
        <v>ICPL</v>
      </c>
      <c r="M1315" s="26">
        <f t="shared" ca="1" si="45"/>
        <v>42276</v>
      </c>
      <c r="N1315" s="25" t="b">
        <f t="shared" si="45"/>
        <v>0</v>
      </c>
      <c r="O1315" s="84" t="str">
        <f>IF($N1315,_xll.BDP($K1315,O$931),"[DISABLED]")</f>
        <v>[DISABLED]</v>
      </c>
      <c r="P1315" s="84" t="str">
        <f>IF($N1315,_xll.BDP($K1315,P$931),"[DISABLED]")</f>
        <v>[DISABLED]</v>
      </c>
      <c r="Q1315" s="84" t="str">
        <f>IF($N1315,_xll.BDP($K1315,Q$931),"[DISABLED]")</f>
        <v>[DISABLED]</v>
      </c>
      <c r="R1315" s="84" t="str">
        <f>IF($N1315,_xll.BDH($K1315,R$931,$M1315),"[DISABLED]")</f>
        <v>[DISABLED]</v>
      </c>
      <c r="S1315" s="84" t="str">
        <f>IF($N1315,_xll.BDH($K1315,S$931,$M1315),"[DISABLED]")</f>
        <v>[DISABLED]</v>
      </c>
      <c r="T1315" s="84" t="str">
        <f>IF($N1315,_xll.BDH($K1315,T$931,$M1315),"[DISABLED]")</f>
        <v>[DISABLED]</v>
      </c>
      <c r="V1315" s="106" t="s">
        <v>9858</v>
      </c>
      <c r="W1315" s="107" t="s">
        <v>1055</v>
      </c>
      <c r="X1315" s="108">
        <v>42276</v>
      </c>
      <c r="Y1315" s="107" t="b">
        <v>0</v>
      </c>
      <c r="Z1315" s="107" t="s">
        <v>5237</v>
      </c>
      <c r="AA1315" s="107" t="s">
        <v>5237</v>
      </c>
      <c r="AB1315" s="107" t="s">
        <v>5237</v>
      </c>
      <c r="AC1315" s="107" t="s">
        <v>5237</v>
      </c>
      <c r="AD1315" s="107" t="s">
        <v>5237</v>
      </c>
      <c r="AE1315" s="107" t="s">
        <v>5237</v>
      </c>
    </row>
    <row r="1316" spans="2:31" outlineLevel="1">
      <c r="B1316" s="24" t="s">
        <v>5234</v>
      </c>
      <c r="C1316" s="24" t="s">
        <v>2</v>
      </c>
      <c r="D1316" s="24" t="s">
        <v>62</v>
      </c>
      <c r="E1316" s="24" t="s">
        <v>47</v>
      </c>
      <c r="F1316" s="24" t="s">
        <v>46</v>
      </c>
      <c r="G1316" s="24">
        <v>0</v>
      </c>
      <c r="H1316" s="24" t="s">
        <v>2797</v>
      </c>
      <c r="I1316" s="24" t="s">
        <v>3840</v>
      </c>
      <c r="J1316" s="24" t="s">
        <v>73</v>
      </c>
      <c r="K1316" s="72" t="str">
        <f t="shared" si="44"/>
        <v>USPR1015 ICPL Curncy</v>
      </c>
      <c r="L1316" s="25" t="str">
        <f t="shared" si="45"/>
        <v>ICPL</v>
      </c>
      <c r="M1316" s="26">
        <f t="shared" ca="1" si="45"/>
        <v>42276</v>
      </c>
      <c r="N1316" s="25" t="b">
        <f t="shared" si="45"/>
        <v>0</v>
      </c>
      <c r="O1316" s="84" t="str">
        <f>IF($N1316,_xll.BDP($K1316,O$931),"[DISABLED]")</f>
        <v>[DISABLED]</v>
      </c>
      <c r="P1316" s="84" t="str">
        <f>IF($N1316,_xll.BDP($K1316,P$931),"[DISABLED]")</f>
        <v>[DISABLED]</v>
      </c>
      <c r="Q1316" s="84" t="str">
        <f>IF($N1316,_xll.BDP($K1316,Q$931),"[DISABLED]")</f>
        <v>[DISABLED]</v>
      </c>
      <c r="R1316" s="84" t="str">
        <f>IF($N1316,_xll.BDH($K1316,R$931,$M1316),"[DISABLED]")</f>
        <v>[DISABLED]</v>
      </c>
      <c r="S1316" s="84" t="str">
        <f>IF($N1316,_xll.BDH($K1316,S$931,$M1316),"[DISABLED]")</f>
        <v>[DISABLED]</v>
      </c>
      <c r="T1316" s="84" t="str">
        <f>IF($N1316,_xll.BDH($K1316,T$931,$M1316),"[DISABLED]")</f>
        <v>[DISABLED]</v>
      </c>
      <c r="V1316" s="106" t="s">
        <v>9859</v>
      </c>
      <c r="W1316" s="107" t="s">
        <v>1055</v>
      </c>
      <c r="X1316" s="108">
        <v>42276</v>
      </c>
      <c r="Y1316" s="107" t="b">
        <v>0</v>
      </c>
      <c r="Z1316" s="107" t="s">
        <v>5237</v>
      </c>
      <c r="AA1316" s="107" t="s">
        <v>5237</v>
      </c>
      <c r="AB1316" s="107" t="s">
        <v>5237</v>
      </c>
      <c r="AC1316" s="107" t="s">
        <v>5237</v>
      </c>
      <c r="AD1316" s="107" t="s">
        <v>5237</v>
      </c>
      <c r="AE1316" s="107" t="s">
        <v>5237</v>
      </c>
    </row>
    <row r="1317" spans="2:31" outlineLevel="1">
      <c r="B1317" s="24" t="s">
        <v>5234</v>
      </c>
      <c r="C1317" s="24" t="s">
        <v>2</v>
      </c>
      <c r="D1317" s="24" t="s">
        <v>62</v>
      </c>
      <c r="E1317" s="24" t="s">
        <v>47</v>
      </c>
      <c r="F1317" s="24" t="s">
        <v>47</v>
      </c>
      <c r="G1317" s="24">
        <v>0</v>
      </c>
      <c r="H1317" s="24" t="s">
        <v>2797</v>
      </c>
      <c r="I1317" s="24" t="s">
        <v>3841</v>
      </c>
      <c r="J1317" s="24" t="s">
        <v>73</v>
      </c>
      <c r="K1317" s="72" t="str">
        <f t="shared" ref="K1317:K1380" si="46">I1317&amp;" "&amp;L1317&amp;" "&amp;J1317</f>
        <v>USPR1515 ICPL Curncy</v>
      </c>
      <c r="L1317" s="25" t="str">
        <f t="shared" ref="L1317:N1380" si="47">L$931</f>
        <v>ICPL</v>
      </c>
      <c r="M1317" s="26">
        <f t="shared" ca="1" si="47"/>
        <v>42276</v>
      </c>
      <c r="N1317" s="25" t="b">
        <f t="shared" si="47"/>
        <v>0</v>
      </c>
      <c r="O1317" s="84" t="str">
        <f>IF($N1317,_xll.BDP($K1317,O$931),"[DISABLED]")</f>
        <v>[DISABLED]</v>
      </c>
      <c r="P1317" s="84" t="str">
        <f>IF($N1317,_xll.BDP($K1317,P$931),"[DISABLED]")</f>
        <v>[DISABLED]</v>
      </c>
      <c r="Q1317" s="84" t="str">
        <f>IF($N1317,_xll.BDP($K1317,Q$931),"[DISABLED]")</f>
        <v>[DISABLED]</v>
      </c>
      <c r="R1317" s="84" t="str">
        <f>IF($N1317,_xll.BDH($K1317,R$931,$M1317),"[DISABLED]")</f>
        <v>[DISABLED]</v>
      </c>
      <c r="S1317" s="84" t="str">
        <f>IF($N1317,_xll.BDH($K1317,S$931,$M1317),"[DISABLED]")</f>
        <v>[DISABLED]</v>
      </c>
      <c r="T1317" s="84" t="str">
        <f>IF($N1317,_xll.BDH($K1317,T$931,$M1317),"[DISABLED]")</f>
        <v>[DISABLED]</v>
      </c>
      <c r="V1317" s="106" t="s">
        <v>9860</v>
      </c>
      <c r="W1317" s="107" t="s">
        <v>1055</v>
      </c>
      <c r="X1317" s="108">
        <v>42276</v>
      </c>
      <c r="Y1317" s="107" t="b">
        <v>0</v>
      </c>
      <c r="Z1317" s="107" t="s">
        <v>5237</v>
      </c>
      <c r="AA1317" s="107" t="s">
        <v>5237</v>
      </c>
      <c r="AB1317" s="107" t="s">
        <v>5237</v>
      </c>
      <c r="AC1317" s="107" t="s">
        <v>5237</v>
      </c>
      <c r="AD1317" s="107" t="s">
        <v>5237</v>
      </c>
      <c r="AE1317" s="107" t="s">
        <v>5237</v>
      </c>
    </row>
    <row r="1318" spans="2:31" outlineLevel="1">
      <c r="B1318" s="24" t="s">
        <v>5234</v>
      </c>
      <c r="C1318" s="24" t="s">
        <v>2</v>
      </c>
      <c r="D1318" s="24" t="s">
        <v>62</v>
      </c>
      <c r="E1318" s="24" t="s">
        <v>47</v>
      </c>
      <c r="F1318" s="24" t="s">
        <v>48</v>
      </c>
      <c r="G1318" s="24">
        <v>0</v>
      </c>
      <c r="H1318" s="24" t="s">
        <v>2797</v>
      </c>
      <c r="I1318" s="24" t="s">
        <v>3842</v>
      </c>
      <c r="J1318" s="24" t="s">
        <v>73</v>
      </c>
      <c r="K1318" s="72" t="str">
        <f t="shared" si="46"/>
        <v>USPR2015 ICPL Curncy</v>
      </c>
      <c r="L1318" s="25" t="str">
        <f t="shared" si="47"/>
        <v>ICPL</v>
      </c>
      <c r="M1318" s="26">
        <f t="shared" ca="1" si="47"/>
        <v>42276</v>
      </c>
      <c r="N1318" s="25" t="b">
        <f t="shared" si="47"/>
        <v>0</v>
      </c>
      <c r="O1318" s="84" t="str">
        <f>IF($N1318,_xll.BDP($K1318,O$931),"[DISABLED]")</f>
        <v>[DISABLED]</v>
      </c>
      <c r="P1318" s="84" t="str">
        <f>IF($N1318,_xll.BDP($K1318,P$931),"[DISABLED]")</f>
        <v>[DISABLED]</v>
      </c>
      <c r="Q1318" s="84" t="str">
        <f>IF($N1318,_xll.BDP($K1318,Q$931),"[DISABLED]")</f>
        <v>[DISABLED]</v>
      </c>
      <c r="R1318" s="84" t="str">
        <f>IF($N1318,_xll.BDH($K1318,R$931,$M1318),"[DISABLED]")</f>
        <v>[DISABLED]</v>
      </c>
      <c r="S1318" s="84" t="str">
        <f>IF($N1318,_xll.BDH($K1318,S$931,$M1318),"[DISABLED]")</f>
        <v>[DISABLED]</v>
      </c>
      <c r="T1318" s="84" t="str">
        <f>IF($N1318,_xll.BDH($K1318,T$931,$M1318),"[DISABLED]")</f>
        <v>[DISABLED]</v>
      </c>
      <c r="V1318" s="106" t="s">
        <v>9861</v>
      </c>
      <c r="W1318" s="107" t="s">
        <v>1055</v>
      </c>
      <c r="X1318" s="108">
        <v>42276</v>
      </c>
      <c r="Y1318" s="107" t="b">
        <v>0</v>
      </c>
      <c r="Z1318" s="107" t="s">
        <v>5237</v>
      </c>
      <c r="AA1318" s="107" t="s">
        <v>5237</v>
      </c>
      <c r="AB1318" s="107" t="s">
        <v>5237</v>
      </c>
      <c r="AC1318" s="107" t="s">
        <v>5237</v>
      </c>
      <c r="AD1318" s="107" t="s">
        <v>5237</v>
      </c>
      <c r="AE1318" s="107" t="s">
        <v>5237</v>
      </c>
    </row>
    <row r="1319" spans="2:31" outlineLevel="1">
      <c r="B1319" s="24" t="s">
        <v>5234</v>
      </c>
      <c r="C1319" s="24" t="s">
        <v>2</v>
      </c>
      <c r="D1319" s="24" t="s">
        <v>62</v>
      </c>
      <c r="E1319" s="24" t="s">
        <v>48</v>
      </c>
      <c r="F1319" s="24" t="s">
        <v>209</v>
      </c>
      <c r="G1319" s="24">
        <v>0</v>
      </c>
      <c r="H1319" s="24" t="s">
        <v>2797</v>
      </c>
      <c r="I1319" s="24" t="s">
        <v>3843</v>
      </c>
      <c r="J1319" s="24" t="s">
        <v>73</v>
      </c>
      <c r="K1319" s="72" t="str">
        <f t="shared" si="46"/>
        <v>USPEA20 ICPL Curncy</v>
      </c>
      <c r="L1319" s="25" t="str">
        <f t="shared" si="47"/>
        <v>ICPL</v>
      </c>
      <c r="M1319" s="26">
        <f t="shared" ca="1" si="47"/>
        <v>42276</v>
      </c>
      <c r="N1319" s="25" t="b">
        <f t="shared" si="47"/>
        <v>0</v>
      </c>
      <c r="O1319" s="84" t="str">
        <f>IF($N1319,_xll.BDP($K1319,O$931),"[DISABLED]")</f>
        <v>[DISABLED]</v>
      </c>
      <c r="P1319" s="84" t="str">
        <f>IF($N1319,_xll.BDP($K1319,P$931),"[DISABLED]")</f>
        <v>[DISABLED]</v>
      </c>
      <c r="Q1319" s="84" t="str">
        <f>IF($N1319,_xll.BDP($K1319,Q$931),"[DISABLED]")</f>
        <v>[DISABLED]</v>
      </c>
      <c r="R1319" s="84" t="str">
        <f>IF($N1319,_xll.BDH($K1319,R$931,$M1319),"[DISABLED]")</f>
        <v>[DISABLED]</v>
      </c>
      <c r="S1319" s="84" t="str">
        <f>IF($N1319,_xll.BDH($K1319,S$931,$M1319),"[DISABLED]")</f>
        <v>[DISABLED]</v>
      </c>
      <c r="T1319" s="84" t="str">
        <f>IF($N1319,_xll.BDH($K1319,T$931,$M1319),"[DISABLED]")</f>
        <v>[DISABLED]</v>
      </c>
      <c r="V1319" s="106" t="s">
        <v>9862</v>
      </c>
      <c r="W1319" s="107" t="s">
        <v>1055</v>
      </c>
      <c r="X1319" s="108">
        <v>42276</v>
      </c>
      <c r="Y1319" s="107" t="b">
        <v>0</v>
      </c>
      <c r="Z1319" s="107" t="s">
        <v>5237</v>
      </c>
      <c r="AA1319" s="107" t="s">
        <v>5237</v>
      </c>
      <c r="AB1319" s="107" t="s">
        <v>5237</v>
      </c>
      <c r="AC1319" s="107" t="s">
        <v>5237</v>
      </c>
      <c r="AD1319" s="107" t="s">
        <v>5237</v>
      </c>
      <c r="AE1319" s="107" t="s">
        <v>5237</v>
      </c>
    </row>
    <row r="1320" spans="2:31" outlineLevel="1">
      <c r="B1320" s="24" t="s">
        <v>5234</v>
      </c>
      <c r="C1320" s="24" t="s">
        <v>2</v>
      </c>
      <c r="D1320" s="24" t="s">
        <v>62</v>
      </c>
      <c r="E1320" s="24" t="s">
        <v>48</v>
      </c>
      <c r="F1320" s="24" t="s">
        <v>210</v>
      </c>
      <c r="G1320" s="24">
        <v>0</v>
      </c>
      <c r="H1320" s="24" t="s">
        <v>2797</v>
      </c>
      <c r="I1320" s="24" t="s">
        <v>3844</v>
      </c>
      <c r="J1320" s="24" t="s">
        <v>73</v>
      </c>
      <c r="K1320" s="72" t="str">
        <f t="shared" si="46"/>
        <v>USPEB20 ICPL Curncy</v>
      </c>
      <c r="L1320" s="25" t="str">
        <f t="shared" si="47"/>
        <v>ICPL</v>
      </c>
      <c r="M1320" s="26">
        <f t="shared" ca="1" si="47"/>
        <v>42276</v>
      </c>
      <c r="N1320" s="25" t="b">
        <f t="shared" si="47"/>
        <v>0</v>
      </c>
      <c r="O1320" s="84" t="str">
        <f>IF($N1320,_xll.BDP($K1320,O$931),"[DISABLED]")</f>
        <v>[DISABLED]</v>
      </c>
      <c r="P1320" s="84" t="str">
        <f>IF($N1320,_xll.BDP($K1320,P$931),"[DISABLED]")</f>
        <v>[DISABLED]</v>
      </c>
      <c r="Q1320" s="84" t="str">
        <f>IF($N1320,_xll.BDP($K1320,Q$931),"[DISABLED]")</f>
        <v>[DISABLED]</v>
      </c>
      <c r="R1320" s="84" t="str">
        <f>IF($N1320,_xll.BDH($K1320,R$931,$M1320),"[DISABLED]")</f>
        <v>[DISABLED]</v>
      </c>
      <c r="S1320" s="84" t="str">
        <f>IF($N1320,_xll.BDH($K1320,S$931,$M1320),"[DISABLED]")</f>
        <v>[DISABLED]</v>
      </c>
      <c r="T1320" s="84" t="str">
        <f>IF($N1320,_xll.BDH($K1320,T$931,$M1320),"[DISABLED]")</f>
        <v>[DISABLED]</v>
      </c>
      <c r="V1320" s="106" t="s">
        <v>9863</v>
      </c>
      <c r="W1320" s="107" t="s">
        <v>1055</v>
      </c>
      <c r="X1320" s="108">
        <v>42276</v>
      </c>
      <c r="Y1320" s="107" t="b">
        <v>0</v>
      </c>
      <c r="Z1320" s="107" t="s">
        <v>5237</v>
      </c>
      <c r="AA1320" s="107" t="s">
        <v>5237</v>
      </c>
      <c r="AB1320" s="107" t="s">
        <v>5237</v>
      </c>
      <c r="AC1320" s="107" t="s">
        <v>5237</v>
      </c>
      <c r="AD1320" s="107" t="s">
        <v>5237</v>
      </c>
      <c r="AE1320" s="107" t="s">
        <v>5237</v>
      </c>
    </row>
    <row r="1321" spans="2:31" outlineLevel="1">
      <c r="B1321" s="24" t="s">
        <v>5234</v>
      </c>
      <c r="C1321" s="24" t="s">
        <v>2</v>
      </c>
      <c r="D1321" s="24" t="s">
        <v>62</v>
      </c>
      <c r="E1321" s="24" t="s">
        <v>48</v>
      </c>
      <c r="F1321" s="24" t="s">
        <v>54</v>
      </c>
      <c r="G1321" s="24">
        <v>0</v>
      </c>
      <c r="H1321" s="24" t="s">
        <v>2797</v>
      </c>
      <c r="I1321" s="24" t="s">
        <v>3845</v>
      </c>
      <c r="J1321" s="24" t="s">
        <v>73</v>
      </c>
      <c r="K1321" s="72" t="str">
        <f t="shared" si="46"/>
        <v>USPEC20 ICPL Curncy</v>
      </c>
      <c r="L1321" s="25" t="str">
        <f t="shared" si="47"/>
        <v>ICPL</v>
      </c>
      <c r="M1321" s="26">
        <f t="shared" ca="1" si="47"/>
        <v>42276</v>
      </c>
      <c r="N1321" s="25" t="b">
        <f t="shared" si="47"/>
        <v>0</v>
      </c>
      <c r="O1321" s="84" t="str">
        <f>IF($N1321,_xll.BDP($K1321,O$931),"[DISABLED]")</f>
        <v>[DISABLED]</v>
      </c>
      <c r="P1321" s="84" t="str">
        <f>IF($N1321,_xll.BDP($K1321,P$931),"[DISABLED]")</f>
        <v>[DISABLED]</v>
      </c>
      <c r="Q1321" s="84" t="str">
        <f>IF($N1321,_xll.BDP($K1321,Q$931),"[DISABLED]")</f>
        <v>[DISABLED]</v>
      </c>
      <c r="R1321" s="84" t="str">
        <f>IF($N1321,_xll.BDH($K1321,R$931,$M1321),"[DISABLED]")</f>
        <v>[DISABLED]</v>
      </c>
      <c r="S1321" s="84" t="str">
        <f>IF($N1321,_xll.BDH($K1321,S$931,$M1321),"[DISABLED]")</f>
        <v>[DISABLED]</v>
      </c>
      <c r="T1321" s="84" t="str">
        <f>IF($N1321,_xll.BDH($K1321,T$931,$M1321),"[DISABLED]")</f>
        <v>[DISABLED]</v>
      </c>
      <c r="V1321" s="106" t="s">
        <v>9864</v>
      </c>
      <c r="W1321" s="107" t="s">
        <v>1055</v>
      </c>
      <c r="X1321" s="108">
        <v>42276</v>
      </c>
      <c r="Y1321" s="107" t="b">
        <v>0</v>
      </c>
      <c r="Z1321" s="107" t="s">
        <v>5237</v>
      </c>
      <c r="AA1321" s="107" t="s">
        <v>5237</v>
      </c>
      <c r="AB1321" s="107" t="s">
        <v>5237</v>
      </c>
      <c r="AC1321" s="107" t="s">
        <v>5237</v>
      </c>
      <c r="AD1321" s="107" t="s">
        <v>5237</v>
      </c>
      <c r="AE1321" s="107" t="s">
        <v>5237</v>
      </c>
    </row>
    <row r="1322" spans="2:31" outlineLevel="1">
      <c r="B1322" s="24" t="s">
        <v>5234</v>
      </c>
      <c r="C1322" s="24" t="s">
        <v>2</v>
      </c>
      <c r="D1322" s="24" t="s">
        <v>62</v>
      </c>
      <c r="E1322" s="24" t="s">
        <v>48</v>
      </c>
      <c r="F1322" s="24" t="s">
        <v>58</v>
      </c>
      <c r="G1322" s="24">
        <v>0</v>
      </c>
      <c r="H1322" s="24" t="s">
        <v>2797</v>
      </c>
      <c r="I1322" s="24" t="s">
        <v>3846</v>
      </c>
      <c r="J1322" s="24" t="s">
        <v>73</v>
      </c>
      <c r="K1322" s="72" t="str">
        <f t="shared" si="46"/>
        <v>USPEF20 ICPL Curncy</v>
      </c>
      <c r="L1322" s="25" t="str">
        <f t="shared" si="47"/>
        <v>ICPL</v>
      </c>
      <c r="M1322" s="26">
        <f t="shared" ca="1" si="47"/>
        <v>42276</v>
      </c>
      <c r="N1322" s="25" t="b">
        <f t="shared" si="47"/>
        <v>0</v>
      </c>
      <c r="O1322" s="84" t="str">
        <f>IF($N1322,_xll.BDP($K1322,O$931),"[DISABLED]")</f>
        <v>[DISABLED]</v>
      </c>
      <c r="P1322" s="84" t="str">
        <f>IF($N1322,_xll.BDP($K1322,P$931),"[DISABLED]")</f>
        <v>[DISABLED]</v>
      </c>
      <c r="Q1322" s="84" t="str">
        <f>IF($N1322,_xll.BDP($K1322,Q$931),"[DISABLED]")</f>
        <v>[DISABLED]</v>
      </c>
      <c r="R1322" s="84" t="str">
        <f>IF($N1322,_xll.BDH($K1322,R$931,$M1322),"[DISABLED]")</f>
        <v>[DISABLED]</v>
      </c>
      <c r="S1322" s="84" t="str">
        <f>IF($N1322,_xll.BDH($K1322,S$931,$M1322),"[DISABLED]")</f>
        <v>[DISABLED]</v>
      </c>
      <c r="T1322" s="84" t="str">
        <f>IF($N1322,_xll.BDH($K1322,T$931,$M1322),"[DISABLED]")</f>
        <v>[DISABLED]</v>
      </c>
      <c r="V1322" s="106" t="s">
        <v>9865</v>
      </c>
      <c r="W1322" s="107" t="s">
        <v>1055</v>
      </c>
      <c r="X1322" s="108">
        <v>42276</v>
      </c>
      <c r="Y1322" s="107" t="b">
        <v>0</v>
      </c>
      <c r="Z1322" s="107" t="s">
        <v>5237</v>
      </c>
      <c r="AA1322" s="107" t="s">
        <v>5237</v>
      </c>
      <c r="AB1322" s="107" t="s">
        <v>5237</v>
      </c>
      <c r="AC1322" s="107" t="s">
        <v>5237</v>
      </c>
      <c r="AD1322" s="107" t="s">
        <v>5237</v>
      </c>
      <c r="AE1322" s="107" t="s">
        <v>5237</v>
      </c>
    </row>
    <row r="1323" spans="2:31" outlineLevel="1">
      <c r="B1323" s="24" t="s">
        <v>5234</v>
      </c>
      <c r="C1323" s="24" t="s">
        <v>2</v>
      </c>
      <c r="D1323" s="24" t="s">
        <v>62</v>
      </c>
      <c r="E1323" s="24" t="s">
        <v>48</v>
      </c>
      <c r="F1323" s="24" t="s">
        <v>71</v>
      </c>
      <c r="G1323" s="24">
        <v>0</v>
      </c>
      <c r="H1323" s="24" t="s">
        <v>2797</v>
      </c>
      <c r="I1323" s="24" t="s">
        <v>3847</v>
      </c>
      <c r="J1323" s="24" t="s">
        <v>73</v>
      </c>
      <c r="K1323" s="72" t="str">
        <f t="shared" si="46"/>
        <v>USPEI20 ICPL Curncy</v>
      </c>
      <c r="L1323" s="25" t="str">
        <f t="shared" si="47"/>
        <v>ICPL</v>
      </c>
      <c r="M1323" s="26">
        <f t="shared" ca="1" si="47"/>
        <v>42276</v>
      </c>
      <c r="N1323" s="25" t="b">
        <f t="shared" si="47"/>
        <v>0</v>
      </c>
      <c r="O1323" s="84" t="str">
        <f>IF($N1323,_xll.BDP($K1323,O$931),"[DISABLED]")</f>
        <v>[DISABLED]</v>
      </c>
      <c r="P1323" s="84" t="str">
        <f>IF($N1323,_xll.BDP($K1323,P$931),"[DISABLED]")</f>
        <v>[DISABLED]</v>
      </c>
      <c r="Q1323" s="84" t="str">
        <f>IF($N1323,_xll.BDP($K1323,Q$931),"[DISABLED]")</f>
        <v>[DISABLED]</v>
      </c>
      <c r="R1323" s="84" t="str">
        <f>IF($N1323,_xll.BDH($K1323,R$931,$M1323),"[DISABLED]")</f>
        <v>[DISABLED]</v>
      </c>
      <c r="S1323" s="84" t="str">
        <f>IF($N1323,_xll.BDH($K1323,S$931,$M1323),"[DISABLED]")</f>
        <v>[DISABLED]</v>
      </c>
      <c r="T1323" s="84" t="str">
        <f>IF($N1323,_xll.BDH($K1323,T$931,$M1323),"[DISABLED]")</f>
        <v>[DISABLED]</v>
      </c>
      <c r="V1323" s="106" t="s">
        <v>9866</v>
      </c>
      <c r="W1323" s="107" t="s">
        <v>1055</v>
      </c>
      <c r="X1323" s="108">
        <v>42276</v>
      </c>
      <c r="Y1323" s="107" t="b">
        <v>0</v>
      </c>
      <c r="Z1323" s="107" t="s">
        <v>5237</v>
      </c>
      <c r="AA1323" s="107" t="s">
        <v>5237</v>
      </c>
      <c r="AB1323" s="107" t="s">
        <v>5237</v>
      </c>
      <c r="AC1323" s="107" t="s">
        <v>5237</v>
      </c>
      <c r="AD1323" s="107" t="s">
        <v>5237</v>
      </c>
      <c r="AE1323" s="107" t="s">
        <v>5237</v>
      </c>
    </row>
    <row r="1324" spans="2:31" outlineLevel="1">
      <c r="B1324" s="24" t="s">
        <v>5234</v>
      </c>
      <c r="C1324" s="24" t="s">
        <v>2</v>
      </c>
      <c r="D1324" s="24" t="s">
        <v>62</v>
      </c>
      <c r="E1324" s="24" t="s">
        <v>48</v>
      </c>
      <c r="F1324" s="24" t="s">
        <v>41</v>
      </c>
      <c r="G1324" s="24">
        <v>0</v>
      </c>
      <c r="H1324" s="24" t="s">
        <v>2797</v>
      </c>
      <c r="I1324" s="24" t="s">
        <v>3848</v>
      </c>
      <c r="J1324" s="24" t="s">
        <v>73</v>
      </c>
      <c r="K1324" s="72" t="str">
        <f t="shared" si="46"/>
        <v>USPE120 ICPL Curncy</v>
      </c>
      <c r="L1324" s="25" t="str">
        <f t="shared" si="47"/>
        <v>ICPL</v>
      </c>
      <c r="M1324" s="26">
        <f t="shared" ca="1" si="47"/>
        <v>42276</v>
      </c>
      <c r="N1324" s="25" t="b">
        <f t="shared" si="47"/>
        <v>0</v>
      </c>
      <c r="O1324" s="84" t="str">
        <f>IF($N1324,_xll.BDP($K1324,O$931),"[DISABLED]")</f>
        <v>[DISABLED]</v>
      </c>
      <c r="P1324" s="84" t="str">
        <f>IF($N1324,_xll.BDP($K1324,P$931),"[DISABLED]")</f>
        <v>[DISABLED]</v>
      </c>
      <c r="Q1324" s="84" t="str">
        <f>IF($N1324,_xll.BDP($K1324,Q$931),"[DISABLED]")</f>
        <v>[DISABLED]</v>
      </c>
      <c r="R1324" s="84" t="str">
        <f>IF($N1324,_xll.BDH($K1324,R$931,$M1324),"[DISABLED]")</f>
        <v>[DISABLED]</v>
      </c>
      <c r="S1324" s="84" t="str">
        <f>IF($N1324,_xll.BDH($K1324,S$931,$M1324),"[DISABLED]")</f>
        <v>[DISABLED]</v>
      </c>
      <c r="T1324" s="84" t="str">
        <f>IF($N1324,_xll.BDH($K1324,T$931,$M1324),"[DISABLED]")</f>
        <v>[DISABLED]</v>
      </c>
      <c r="V1324" s="106" t="s">
        <v>9867</v>
      </c>
      <c r="W1324" s="107" t="s">
        <v>1055</v>
      </c>
      <c r="X1324" s="108">
        <v>42276</v>
      </c>
      <c r="Y1324" s="107" t="b">
        <v>0</v>
      </c>
      <c r="Z1324" s="107" t="s">
        <v>5237</v>
      </c>
      <c r="AA1324" s="107" t="s">
        <v>5237</v>
      </c>
      <c r="AB1324" s="107" t="s">
        <v>5237</v>
      </c>
      <c r="AC1324" s="107" t="s">
        <v>5237</v>
      </c>
      <c r="AD1324" s="107" t="s">
        <v>5237</v>
      </c>
      <c r="AE1324" s="107" t="s">
        <v>5237</v>
      </c>
    </row>
    <row r="1325" spans="2:31" outlineLevel="1">
      <c r="B1325" s="24" t="s">
        <v>5234</v>
      </c>
      <c r="C1325" s="24" t="s">
        <v>2</v>
      </c>
      <c r="D1325" s="24" t="s">
        <v>62</v>
      </c>
      <c r="E1325" s="24" t="s">
        <v>48</v>
      </c>
      <c r="F1325" s="24" t="s">
        <v>146</v>
      </c>
      <c r="G1325" s="24">
        <v>0</v>
      </c>
      <c r="H1325" s="24" t="s">
        <v>2797</v>
      </c>
      <c r="I1325" s="24" t="s">
        <v>3849</v>
      </c>
      <c r="J1325" s="24" t="s">
        <v>73</v>
      </c>
      <c r="K1325" s="72" t="str">
        <f t="shared" si="46"/>
        <v>USPE1F20 ICPL Curncy</v>
      </c>
      <c r="L1325" s="25" t="str">
        <f t="shared" si="47"/>
        <v>ICPL</v>
      </c>
      <c r="M1325" s="26">
        <f t="shared" ca="1" si="47"/>
        <v>42276</v>
      </c>
      <c r="N1325" s="25" t="b">
        <f t="shared" si="47"/>
        <v>0</v>
      </c>
      <c r="O1325" s="84" t="str">
        <f>IF($N1325,_xll.BDP($K1325,O$931),"[DISABLED]")</f>
        <v>[DISABLED]</v>
      </c>
      <c r="P1325" s="84" t="str">
        <f>IF($N1325,_xll.BDP($K1325,P$931),"[DISABLED]")</f>
        <v>[DISABLED]</v>
      </c>
      <c r="Q1325" s="84" t="str">
        <f>IF($N1325,_xll.BDP($K1325,Q$931),"[DISABLED]")</f>
        <v>[DISABLED]</v>
      </c>
      <c r="R1325" s="84" t="str">
        <f>IF($N1325,_xll.BDH($K1325,R$931,$M1325),"[DISABLED]")</f>
        <v>[DISABLED]</v>
      </c>
      <c r="S1325" s="84" t="str">
        <f>IF($N1325,_xll.BDH($K1325,S$931,$M1325),"[DISABLED]")</f>
        <v>[DISABLED]</v>
      </c>
      <c r="T1325" s="84" t="str">
        <f>IF($N1325,_xll.BDH($K1325,T$931,$M1325),"[DISABLED]")</f>
        <v>[DISABLED]</v>
      </c>
      <c r="V1325" s="106" t="s">
        <v>9868</v>
      </c>
      <c r="W1325" s="107" t="s">
        <v>1055</v>
      </c>
      <c r="X1325" s="108">
        <v>42276</v>
      </c>
      <c r="Y1325" s="107" t="b">
        <v>0</v>
      </c>
      <c r="Z1325" s="107" t="s">
        <v>5237</v>
      </c>
      <c r="AA1325" s="107" t="s">
        <v>5237</v>
      </c>
      <c r="AB1325" s="107" t="s">
        <v>5237</v>
      </c>
      <c r="AC1325" s="107" t="s">
        <v>5237</v>
      </c>
      <c r="AD1325" s="107" t="s">
        <v>5237</v>
      </c>
      <c r="AE1325" s="107" t="s">
        <v>5237</v>
      </c>
    </row>
    <row r="1326" spans="2:31" outlineLevel="1">
      <c r="B1326" s="24" t="s">
        <v>5234</v>
      </c>
      <c r="C1326" s="24" t="s">
        <v>2</v>
      </c>
      <c r="D1326" s="24" t="s">
        <v>62</v>
      </c>
      <c r="E1326" s="24" t="s">
        <v>48</v>
      </c>
      <c r="F1326" s="24" t="s">
        <v>42</v>
      </c>
      <c r="G1326" s="24">
        <v>0</v>
      </c>
      <c r="H1326" s="24" t="s">
        <v>2797</v>
      </c>
      <c r="I1326" s="24" t="s">
        <v>3850</v>
      </c>
      <c r="J1326" s="24" t="s">
        <v>73</v>
      </c>
      <c r="K1326" s="72" t="str">
        <f t="shared" si="46"/>
        <v>USPE220 ICPL Curncy</v>
      </c>
      <c r="L1326" s="25" t="str">
        <f t="shared" si="47"/>
        <v>ICPL</v>
      </c>
      <c r="M1326" s="26">
        <f t="shared" ca="1" si="47"/>
        <v>42276</v>
      </c>
      <c r="N1326" s="25" t="b">
        <f t="shared" si="47"/>
        <v>0</v>
      </c>
      <c r="O1326" s="84" t="str">
        <f>IF($N1326,_xll.BDP($K1326,O$931),"[DISABLED]")</f>
        <v>[DISABLED]</v>
      </c>
      <c r="P1326" s="84" t="str">
        <f>IF($N1326,_xll.BDP($K1326,P$931),"[DISABLED]")</f>
        <v>[DISABLED]</v>
      </c>
      <c r="Q1326" s="84" t="str">
        <f>IF($N1326,_xll.BDP($K1326,Q$931),"[DISABLED]")</f>
        <v>[DISABLED]</v>
      </c>
      <c r="R1326" s="84" t="str">
        <f>IF($N1326,_xll.BDH($K1326,R$931,$M1326),"[DISABLED]")</f>
        <v>[DISABLED]</v>
      </c>
      <c r="S1326" s="84" t="str">
        <f>IF($N1326,_xll.BDH($K1326,S$931,$M1326),"[DISABLED]")</f>
        <v>[DISABLED]</v>
      </c>
      <c r="T1326" s="84" t="str">
        <f>IF($N1326,_xll.BDH($K1326,T$931,$M1326),"[DISABLED]")</f>
        <v>[DISABLED]</v>
      </c>
      <c r="V1326" s="106" t="s">
        <v>9869</v>
      </c>
      <c r="W1326" s="107" t="s">
        <v>1055</v>
      </c>
      <c r="X1326" s="108">
        <v>42276</v>
      </c>
      <c r="Y1326" s="107" t="b">
        <v>0</v>
      </c>
      <c r="Z1326" s="107" t="s">
        <v>5237</v>
      </c>
      <c r="AA1326" s="107" t="s">
        <v>5237</v>
      </c>
      <c r="AB1326" s="107" t="s">
        <v>5237</v>
      </c>
      <c r="AC1326" s="107" t="s">
        <v>5237</v>
      </c>
      <c r="AD1326" s="107" t="s">
        <v>5237</v>
      </c>
      <c r="AE1326" s="107" t="s">
        <v>5237</v>
      </c>
    </row>
    <row r="1327" spans="2:31" outlineLevel="1">
      <c r="B1327" s="24" t="s">
        <v>5234</v>
      </c>
      <c r="C1327" s="24" t="s">
        <v>2</v>
      </c>
      <c r="D1327" s="24" t="s">
        <v>62</v>
      </c>
      <c r="E1327" s="24" t="s">
        <v>48</v>
      </c>
      <c r="F1327" s="24" t="s">
        <v>43</v>
      </c>
      <c r="G1327" s="24">
        <v>0</v>
      </c>
      <c r="H1327" s="24" t="s">
        <v>2797</v>
      </c>
      <c r="I1327" s="24" t="s">
        <v>3851</v>
      </c>
      <c r="J1327" s="24" t="s">
        <v>73</v>
      </c>
      <c r="K1327" s="72" t="str">
        <f t="shared" si="46"/>
        <v>USPE320 ICPL Curncy</v>
      </c>
      <c r="L1327" s="25" t="str">
        <f t="shared" si="47"/>
        <v>ICPL</v>
      </c>
      <c r="M1327" s="26">
        <f t="shared" ca="1" si="47"/>
        <v>42276</v>
      </c>
      <c r="N1327" s="25" t="b">
        <f t="shared" si="47"/>
        <v>0</v>
      </c>
      <c r="O1327" s="84" t="str">
        <f>IF($N1327,_xll.BDP($K1327,O$931),"[DISABLED]")</f>
        <v>[DISABLED]</v>
      </c>
      <c r="P1327" s="84" t="str">
        <f>IF($N1327,_xll.BDP($K1327,P$931),"[DISABLED]")</f>
        <v>[DISABLED]</v>
      </c>
      <c r="Q1327" s="84" t="str">
        <f>IF($N1327,_xll.BDP($K1327,Q$931),"[DISABLED]")</f>
        <v>[DISABLED]</v>
      </c>
      <c r="R1327" s="84" t="str">
        <f>IF($N1327,_xll.BDH($K1327,R$931,$M1327),"[DISABLED]")</f>
        <v>[DISABLED]</v>
      </c>
      <c r="S1327" s="84" t="str">
        <f>IF($N1327,_xll.BDH($K1327,S$931,$M1327),"[DISABLED]")</f>
        <v>[DISABLED]</v>
      </c>
      <c r="T1327" s="84" t="str">
        <f>IF($N1327,_xll.BDH($K1327,T$931,$M1327),"[DISABLED]")</f>
        <v>[DISABLED]</v>
      </c>
      <c r="V1327" s="106" t="s">
        <v>9870</v>
      </c>
      <c r="W1327" s="107" t="s">
        <v>1055</v>
      </c>
      <c r="X1327" s="108">
        <v>42276</v>
      </c>
      <c r="Y1327" s="107" t="b">
        <v>0</v>
      </c>
      <c r="Z1327" s="107" t="s">
        <v>5237</v>
      </c>
      <c r="AA1327" s="107" t="s">
        <v>5237</v>
      </c>
      <c r="AB1327" s="107" t="s">
        <v>5237</v>
      </c>
      <c r="AC1327" s="107" t="s">
        <v>5237</v>
      </c>
      <c r="AD1327" s="107" t="s">
        <v>5237</v>
      </c>
      <c r="AE1327" s="107" t="s">
        <v>5237</v>
      </c>
    </row>
    <row r="1328" spans="2:31" outlineLevel="1">
      <c r="B1328" s="24" t="s">
        <v>5234</v>
      </c>
      <c r="C1328" s="24" t="s">
        <v>2</v>
      </c>
      <c r="D1328" s="24" t="s">
        <v>62</v>
      </c>
      <c r="E1328" s="24" t="s">
        <v>48</v>
      </c>
      <c r="F1328" s="24" t="s">
        <v>152</v>
      </c>
      <c r="G1328" s="24">
        <v>0</v>
      </c>
      <c r="H1328" s="24" t="s">
        <v>2797</v>
      </c>
      <c r="I1328" s="24" t="s">
        <v>3852</v>
      </c>
      <c r="J1328" s="24" t="s">
        <v>73</v>
      </c>
      <c r="K1328" s="72" t="str">
        <f t="shared" si="46"/>
        <v>USPE420 ICPL Curncy</v>
      </c>
      <c r="L1328" s="25" t="str">
        <f t="shared" si="47"/>
        <v>ICPL</v>
      </c>
      <c r="M1328" s="26">
        <f t="shared" ca="1" si="47"/>
        <v>42276</v>
      </c>
      <c r="N1328" s="25" t="b">
        <f t="shared" si="47"/>
        <v>0</v>
      </c>
      <c r="O1328" s="84" t="str">
        <f>IF($N1328,_xll.BDP($K1328,O$931),"[DISABLED]")</f>
        <v>[DISABLED]</v>
      </c>
      <c r="P1328" s="84" t="str">
        <f>IF($N1328,_xll.BDP($K1328,P$931),"[DISABLED]")</f>
        <v>[DISABLED]</v>
      </c>
      <c r="Q1328" s="84" t="str">
        <f>IF($N1328,_xll.BDP($K1328,Q$931),"[DISABLED]")</f>
        <v>[DISABLED]</v>
      </c>
      <c r="R1328" s="84" t="str">
        <f>IF($N1328,_xll.BDH($K1328,R$931,$M1328),"[DISABLED]")</f>
        <v>[DISABLED]</v>
      </c>
      <c r="S1328" s="84" t="str">
        <f>IF($N1328,_xll.BDH($K1328,S$931,$M1328),"[DISABLED]")</f>
        <v>[DISABLED]</v>
      </c>
      <c r="T1328" s="84" t="str">
        <f>IF($N1328,_xll.BDH($K1328,T$931,$M1328),"[DISABLED]")</f>
        <v>[DISABLED]</v>
      </c>
      <c r="V1328" s="106" t="s">
        <v>9871</v>
      </c>
      <c r="W1328" s="107" t="s">
        <v>1055</v>
      </c>
      <c r="X1328" s="108">
        <v>42276</v>
      </c>
      <c r="Y1328" s="107" t="b">
        <v>0</v>
      </c>
      <c r="Z1328" s="107" t="s">
        <v>5237</v>
      </c>
      <c r="AA1328" s="107" t="s">
        <v>5237</v>
      </c>
      <c r="AB1328" s="107" t="s">
        <v>5237</v>
      </c>
      <c r="AC1328" s="107" t="s">
        <v>5237</v>
      </c>
      <c r="AD1328" s="107" t="s">
        <v>5237</v>
      </c>
      <c r="AE1328" s="107" t="s">
        <v>5237</v>
      </c>
    </row>
    <row r="1329" spans="2:31" outlineLevel="1">
      <c r="B1329" s="24" t="s">
        <v>5234</v>
      </c>
      <c r="C1329" s="24" t="s">
        <v>2</v>
      </c>
      <c r="D1329" s="24" t="s">
        <v>62</v>
      </c>
      <c r="E1329" s="24" t="s">
        <v>48</v>
      </c>
      <c r="F1329" s="24" t="s">
        <v>44</v>
      </c>
      <c r="G1329" s="24">
        <v>0</v>
      </c>
      <c r="H1329" s="24" t="s">
        <v>2797</v>
      </c>
      <c r="I1329" s="24" t="s">
        <v>3853</v>
      </c>
      <c r="J1329" s="24" t="s">
        <v>73</v>
      </c>
      <c r="K1329" s="72" t="str">
        <f t="shared" si="46"/>
        <v>USPE520 ICPL Curncy</v>
      </c>
      <c r="L1329" s="25" t="str">
        <f t="shared" si="47"/>
        <v>ICPL</v>
      </c>
      <c r="M1329" s="26">
        <f t="shared" ca="1" si="47"/>
        <v>42276</v>
      </c>
      <c r="N1329" s="25" t="b">
        <f t="shared" si="47"/>
        <v>0</v>
      </c>
      <c r="O1329" s="84" t="str">
        <f>IF($N1329,_xll.BDP($K1329,O$931),"[DISABLED]")</f>
        <v>[DISABLED]</v>
      </c>
      <c r="P1329" s="84" t="str">
        <f>IF($N1329,_xll.BDP($K1329,P$931),"[DISABLED]")</f>
        <v>[DISABLED]</v>
      </c>
      <c r="Q1329" s="84" t="str">
        <f>IF($N1329,_xll.BDP($K1329,Q$931),"[DISABLED]")</f>
        <v>[DISABLED]</v>
      </c>
      <c r="R1329" s="84" t="str">
        <f>IF($N1329,_xll.BDH($K1329,R$931,$M1329),"[DISABLED]")</f>
        <v>[DISABLED]</v>
      </c>
      <c r="S1329" s="84" t="str">
        <f>IF($N1329,_xll.BDH($K1329,S$931,$M1329),"[DISABLED]")</f>
        <v>[DISABLED]</v>
      </c>
      <c r="T1329" s="84" t="str">
        <f>IF($N1329,_xll.BDH($K1329,T$931,$M1329),"[DISABLED]")</f>
        <v>[DISABLED]</v>
      </c>
      <c r="V1329" s="106" t="s">
        <v>9872</v>
      </c>
      <c r="W1329" s="107" t="s">
        <v>1055</v>
      </c>
      <c r="X1329" s="108">
        <v>42276</v>
      </c>
      <c r="Y1329" s="107" t="b">
        <v>0</v>
      </c>
      <c r="Z1329" s="107" t="s">
        <v>5237</v>
      </c>
      <c r="AA1329" s="107" t="s">
        <v>5237</v>
      </c>
      <c r="AB1329" s="107" t="s">
        <v>5237</v>
      </c>
      <c r="AC1329" s="107" t="s">
        <v>5237</v>
      </c>
      <c r="AD1329" s="107" t="s">
        <v>5237</v>
      </c>
      <c r="AE1329" s="107" t="s">
        <v>5237</v>
      </c>
    </row>
    <row r="1330" spans="2:31" outlineLevel="1">
      <c r="B1330" s="24" t="s">
        <v>5234</v>
      </c>
      <c r="C1330" s="24" t="s">
        <v>2</v>
      </c>
      <c r="D1330" s="24" t="s">
        <v>62</v>
      </c>
      <c r="E1330" s="24" t="s">
        <v>48</v>
      </c>
      <c r="F1330" s="24" t="s">
        <v>155</v>
      </c>
      <c r="G1330" s="24">
        <v>0</v>
      </c>
      <c r="H1330" s="24" t="s">
        <v>2797</v>
      </c>
      <c r="I1330" s="24" t="s">
        <v>3854</v>
      </c>
      <c r="J1330" s="24" t="s">
        <v>73</v>
      </c>
      <c r="K1330" s="72" t="str">
        <f t="shared" si="46"/>
        <v>USPE620 ICPL Curncy</v>
      </c>
      <c r="L1330" s="25" t="str">
        <f t="shared" si="47"/>
        <v>ICPL</v>
      </c>
      <c r="M1330" s="26">
        <f t="shared" ca="1" si="47"/>
        <v>42276</v>
      </c>
      <c r="N1330" s="25" t="b">
        <f t="shared" si="47"/>
        <v>0</v>
      </c>
      <c r="O1330" s="84" t="str">
        <f>IF($N1330,_xll.BDP($K1330,O$931),"[DISABLED]")</f>
        <v>[DISABLED]</v>
      </c>
      <c r="P1330" s="84" t="str">
        <f>IF($N1330,_xll.BDP($K1330,P$931),"[DISABLED]")</f>
        <v>[DISABLED]</v>
      </c>
      <c r="Q1330" s="84" t="str">
        <f>IF($N1330,_xll.BDP($K1330,Q$931),"[DISABLED]")</f>
        <v>[DISABLED]</v>
      </c>
      <c r="R1330" s="84" t="str">
        <f>IF($N1330,_xll.BDH($K1330,R$931,$M1330),"[DISABLED]")</f>
        <v>[DISABLED]</v>
      </c>
      <c r="S1330" s="84" t="str">
        <f>IF($N1330,_xll.BDH($K1330,S$931,$M1330),"[DISABLED]")</f>
        <v>[DISABLED]</v>
      </c>
      <c r="T1330" s="84" t="str">
        <f>IF($N1330,_xll.BDH($K1330,T$931,$M1330),"[DISABLED]")</f>
        <v>[DISABLED]</v>
      </c>
      <c r="V1330" s="106" t="s">
        <v>9873</v>
      </c>
      <c r="W1330" s="107" t="s">
        <v>1055</v>
      </c>
      <c r="X1330" s="108">
        <v>42276</v>
      </c>
      <c r="Y1330" s="107" t="b">
        <v>0</v>
      </c>
      <c r="Z1330" s="107" t="s">
        <v>5237</v>
      </c>
      <c r="AA1330" s="107" t="s">
        <v>5237</v>
      </c>
      <c r="AB1330" s="107" t="s">
        <v>5237</v>
      </c>
      <c r="AC1330" s="107" t="s">
        <v>5237</v>
      </c>
      <c r="AD1330" s="107" t="s">
        <v>5237</v>
      </c>
      <c r="AE1330" s="107" t="s">
        <v>5237</v>
      </c>
    </row>
    <row r="1331" spans="2:31" outlineLevel="1">
      <c r="B1331" s="24" t="s">
        <v>5234</v>
      </c>
      <c r="C1331" s="24" t="s">
        <v>2</v>
      </c>
      <c r="D1331" s="24" t="s">
        <v>62</v>
      </c>
      <c r="E1331" s="24" t="s">
        <v>48</v>
      </c>
      <c r="F1331" s="24" t="s">
        <v>45</v>
      </c>
      <c r="G1331" s="24">
        <v>0</v>
      </c>
      <c r="H1331" s="24" t="s">
        <v>2797</v>
      </c>
      <c r="I1331" s="24" t="s">
        <v>3855</v>
      </c>
      <c r="J1331" s="24" t="s">
        <v>73</v>
      </c>
      <c r="K1331" s="72" t="str">
        <f t="shared" si="46"/>
        <v>USPE720 ICPL Curncy</v>
      </c>
      <c r="L1331" s="25" t="str">
        <f t="shared" si="47"/>
        <v>ICPL</v>
      </c>
      <c r="M1331" s="26">
        <f t="shared" ca="1" si="47"/>
        <v>42276</v>
      </c>
      <c r="N1331" s="25" t="b">
        <f t="shared" si="47"/>
        <v>0</v>
      </c>
      <c r="O1331" s="84" t="str">
        <f>IF($N1331,_xll.BDP($K1331,O$931),"[DISABLED]")</f>
        <v>[DISABLED]</v>
      </c>
      <c r="P1331" s="84" t="str">
        <f>IF($N1331,_xll.BDP($K1331,P$931),"[DISABLED]")</f>
        <v>[DISABLED]</v>
      </c>
      <c r="Q1331" s="84" t="str">
        <f>IF($N1331,_xll.BDP($K1331,Q$931),"[DISABLED]")</f>
        <v>[DISABLED]</v>
      </c>
      <c r="R1331" s="84" t="str">
        <f>IF($N1331,_xll.BDH($K1331,R$931,$M1331),"[DISABLED]")</f>
        <v>[DISABLED]</v>
      </c>
      <c r="S1331" s="84" t="str">
        <f>IF($N1331,_xll.BDH($K1331,S$931,$M1331),"[DISABLED]")</f>
        <v>[DISABLED]</v>
      </c>
      <c r="T1331" s="84" t="str">
        <f>IF($N1331,_xll.BDH($K1331,T$931,$M1331),"[DISABLED]")</f>
        <v>[DISABLED]</v>
      </c>
      <c r="V1331" s="106" t="s">
        <v>9874</v>
      </c>
      <c r="W1331" s="107" t="s">
        <v>1055</v>
      </c>
      <c r="X1331" s="108">
        <v>42276</v>
      </c>
      <c r="Y1331" s="107" t="b">
        <v>0</v>
      </c>
      <c r="Z1331" s="107" t="s">
        <v>5237</v>
      </c>
      <c r="AA1331" s="107" t="s">
        <v>5237</v>
      </c>
      <c r="AB1331" s="107" t="s">
        <v>5237</v>
      </c>
      <c r="AC1331" s="107" t="s">
        <v>5237</v>
      </c>
      <c r="AD1331" s="107" t="s">
        <v>5237</v>
      </c>
      <c r="AE1331" s="107" t="s">
        <v>5237</v>
      </c>
    </row>
    <row r="1332" spans="2:31" outlineLevel="1">
      <c r="B1332" s="24" t="s">
        <v>5234</v>
      </c>
      <c r="C1332" s="24" t="s">
        <v>2</v>
      </c>
      <c r="D1332" s="24" t="s">
        <v>62</v>
      </c>
      <c r="E1332" s="24" t="s">
        <v>48</v>
      </c>
      <c r="F1332" s="24" t="s">
        <v>46</v>
      </c>
      <c r="G1332" s="24">
        <v>0</v>
      </c>
      <c r="H1332" s="24" t="s">
        <v>2797</v>
      </c>
      <c r="I1332" s="24" t="s">
        <v>3856</v>
      </c>
      <c r="J1332" s="24" t="s">
        <v>73</v>
      </c>
      <c r="K1332" s="72" t="str">
        <f t="shared" si="46"/>
        <v>USPE1020 ICPL Curncy</v>
      </c>
      <c r="L1332" s="25" t="str">
        <f t="shared" si="47"/>
        <v>ICPL</v>
      </c>
      <c r="M1332" s="26">
        <f t="shared" ca="1" si="47"/>
        <v>42276</v>
      </c>
      <c r="N1332" s="25" t="b">
        <f t="shared" si="47"/>
        <v>0</v>
      </c>
      <c r="O1332" s="84" t="str">
        <f>IF($N1332,_xll.BDP($K1332,O$931),"[DISABLED]")</f>
        <v>[DISABLED]</v>
      </c>
      <c r="P1332" s="84" t="str">
        <f>IF($N1332,_xll.BDP($K1332,P$931),"[DISABLED]")</f>
        <v>[DISABLED]</v>
      </c>
      <c r="Q1332" s="84" t="str">
        <f>IF($N1332,_xll.BDP($K1332,Q$931),"[DISABLED]")</f>
        <v>[DISABLED]</v>
      </c>
      <c r="R1332" s="84" t="str">
        <f>IF($N1332,_xll.BDH($K1332,R$931,$M1332),"[DISABLED]")</f>
        <v>[DISABLED]</v>
      </c>
      <c r="S1332" s="84" t="str">
        <f>IF($N1332,_xll.BDH($K1332,S$931,$M1332),"[DISABLED]")</f>
        <v>[DISABLED]</v>
      </c>
      <c r="T1332" s="84" t="str">
        <f>IF($N1332,_xll.BDH($K1332,T$931,$M1332),"[DISABLED]")</f>
        <v>[DISABLED]</v>
      </c>
      <c r="V1332" s="106" t="s">
        <v>9875</v>
      </c>
      <c r="W1332" s="107" t="s">
        <v>1055</v>
      </c>
      <c r="X1332" s="108">
        <v>42276</v>
      </c>
      <c r="Y1332" s="107" t="b">
        <v>0</v>
      </c>
      <c r="Z1332" s="107" t="s">
        <v>5237</v>
      </c>
      <c r="AA1332" s="107" t="s">
        <v>5237</v>
      </c>
      <c r="AB1332" s="107" t="s">
        <v>5237</v>
      </c>
      <c r="AC1332" s="107" t="s">
        <v>5237</v>
      </c>
      <c r="AD1332" s="107" t="s">
        <v>5237</v>
      </c>
      <c r="AE1332" s="107" t="s">
        <v>5237</v>
      </c>
    </row>
    <row r="1333" spans="2:31" outlineLevel="1">
      <c r="B1333" s="24" t="s">
        <v>5234</v>
      </c>
      <c r="C1333" s="24" t="s">
        <v>2</v>
      </c>
      <c r="D1333" s="24" t="s">
        <v>62</v>
      </c>
      <c r="E1333" s="24" t="s">
        <v>48</v>
      </c>
      <c r="F1333" s="24" t="s">
        <v>47</v>
      </c>
      <c r="G1333" s="24">
        <v>0</v>
      </c>
      <c r="H1333" s="24" t="s">
        <v>2797</v>
      </c>
      <c r="I1333" s="24" t="s">
        <v>3857</v>
      </c>
      <c r="J1333" s="24" t="s">
        <v>73</v>
      </c>
      <c r="K1333" s="72" t="str">
        <f t="shared" si="46"/>
        <v>USPE1520 ICPL Curncy</v>
      </c>
      <c r="L1333" s="25" t="str">
        <f t="shared" si="47"/>
        <v>ICPL</v>
      </c>
      <c r="M1333" s="26">
        <f t="shared" ca="1" si="47"/>
        <v>42276</v>
      </c>
      <c r="N1333" s="25" t="b">
        <f t="shared" si="47"/>
        <v>0</v>
      </c>
      <c r="O1333" s="84" t="str">
        <f>IF($N1333,_xll.BDP($K1333,O$931),"[DISABLED]")</f>
        <v>[DISABLED]</v>
      </c>
      <c r="P1333" s="84" t="str">
        <f>IF($N1333,_xll.BDP($K1333,P$931),"[DISABLED]")</f>
        <v>[DISABLED]</v>
      </c>
      <c r="Q1333" s="84" t="str">
        <f>IF($N1333,_xll.BDP($K1333,Q$931),"[DISABLED]")</f>
        <v>[DISABLED]</v>
      </c>
      <c r="R1333" s="84" t="str">
        <f>IF($N1333,_xll.BDH($K1333,R$931,$M1333),"[DISABLED]")</f>
        <v>[DISABLED]</v>
      </c>
      <c r="S1333" s="84" t="str">
        <f>IF($N1333,_xll.BDH($K1333,S$931,$M1333),"[DISABLED]")</f>
        <v>[DISABLED]</v>
      </c>
      <c r="T1333" s="84" t="str">
        <f>IF($N1333,_xll.BDH($K1333,T$931,$M1333),"[DISABLED]")</f>
        <v>[DISABLED]</v>
      </c>
      <c r="V1333" s="106" t="s">
        <v>9876</v>
      </c>
      <c r="W1333" s="107" t="s">
        <v>1055</v>
      </c>
      <c r="X1333" s="108">
        <v>42276</v>
      </c>
      <c r="Y1333" s="107" t="b">
        <v>0</v>
      </c>
      <c r="Z1333" s="107" t="s">
        <v>5237</v>
      </c>
      <c r="AA1333" s="107" t="s">
        <v>5237</v>
      </c>
      <c r="AB1333" s="107" t="s">
        <v>5237</v>
      </c>
      <c r="AC1333" s="107" t="s">
        <v>5237</v>
      </c>
      <c r="AD1333" s="107" t="s">
        <v>5237</v>
      </c>
      <c r="AE1333" s="107" t="s">
        <v>5237</v>
      </c>
    </row>
    <row r="1334" spans="2:31" outlineLevel="1">
      <c r="B1334" s="24" t="s">
        <v>5234</v>
      </c>
      <c r="C1334" s="24" t="s">
        <v>2</v>
      </c>
      <c r="D1334" s="24" t="s">
        <v>62</v>
      </c>
      <c r="E1334" s="24" t="s">
        <v>48</v>
      </c>
      <c r="F1334" s="24" t="s">
        <v>48</v>
      </c>
      <c r="G1334" s="24">
        <v>0</v>
      </c>
      <c r="H1334" s="24" t="s">
        <v>2797</v>
      </c>
      <c r="I1334" s="24" t="s">
        <v>3858</v>
      </c>
      <c r="J1334" s="24" t="s">
        <v>73</v>
      </c>
      <c r="K1334" s="72" t="str">
        <f t="shared" si="46"/>
        <v>USPE2020 ICPL Curncy</v>
      </c>
      <c r="L1334" s="25" t="str">
        <f t="shared" si="47"/>
        <v>ICPL</v>
      </c>
      <c r="M1334" s="26">
        <f t="shared" ca="1" si="47"/>
        <v>42276</v>
      </c>
      <c r="N1334" s="25" t="b">
        <f t="shared" si="47"/>
        <v>0</v>
      </c>
      <c r="O1334" s="84" t="str">
        <f>IF($N1334,_xll.BDP($K1334,O$931),"[DISABLED]")</f>
        <v>[DISABLED]</v>
      </c>
      <c r="P1334" s="84" t="str">
        <f>IF($N1334,_xll.BDP($K1334,P$931),"[DISABLED]")</f>
        <v>[DISABLED]</v>
      </c>
      <c r="Q1334" s="84" t="str">
        <f>IF($N1334,_xll.BDP($K1334,Q$931),"[DISABLED]")</f>
        <v>[DISABLED]</v>
      </c>
      <c r="R1334" s="84" t="str">
        <f>IF($N1334,_xll.BDH($K1334,R$931,$M1334),"[DISABLED]")</f>
        <v>[DISABLED]</v>
      </c>
      <c r="S1334" s="84" t="str">
        <f>IF($N1334,_xll.BDH($K1334,S$931,$M1334),"[DISABLED]")</f>
        <v>[DISABLED]</v>
      </c>
      <c r="T1334" s="84" t="str">
        <f>IF($N1334,_xll.BDH($K1334,T$931,$M1334),"[DISABLED]")</f>
        <v>[DISABLED]</v>
      </c>
      <c r="V1334" s="106" t="s">
        <v>9877</v>
      </c>
      <c r="W1334" s="107" t="s">
        <v>1055</v>
      </c>
      <c r="X1334" s="108">
        <v>42276</v>
      </c>
      <c r="Y1334" s="107" t="b">
        <v>0</v>
      </c>
      <c r="Z1334" s="107" t="s">
        <v>5237</v>
      </c>
      <c r="AA1334" s="107" t="s">
        <v>5237</v>
      </c>
      <c r="AB1334" s="107" t="s">
        <v>5237</v>
      </c>
      <c r="AC1334" s="107" t="s">
        <v>5237</v>
      </c>
      <c r="AD1334" s="107" t="s">
        <v>5237</v>
      </c>
      <c r="AE1334" s="107" t="s">
        <v>5237</v>
      </c>
    </row>
    <row r="1335" spans="2:31" outlineLevel="1">
      <c r="B1335" s="24" t="s">
        <v>5234</v>
      </c>
      <c r="C1335" s="24" t="s">
        <v>2</v>
      </c>
      <c r="D1335" s="24" t="s">
        <v>62</v>
      </c>
      <c r="E1335" s="24" t="s">
        <v>49</v>
      </c>
      <c r="F1335" s="24" t="s">
        <v>209</v>
      </c>
      <c r="G1335" s="24">
        <v>0</v>
      </c>
      <c r="H1335" s="24" t="s">
        <v>2797</v>
      </c>
      <c r="I1335" s="24" t="s">
        <v>3859</v>
      </c>
      <c r="J1335" s="24" t="s">
        <v>73</v>
      </c>
      <c r="K1335" s="72" t="str">
        <f t="shared" si="46"/>
        <v>USPEA25 ICPL Curncy</v>
      </c>
      <c r="L1335" s="25" t="str">
        <f t="shared" si="47"/>
        <v>ICPL</v>
      </c>
      <c r="M1335" s="26">
        <f t="shared" ca="1" si="47"/>
        <v>42276</v>
      </c>
      <c r="N1335" s="25" t="b">
        <f t="shared" si="47"/>
        <v>0</v>
      </c>
      <c r="O1335" s="84" t="str">
        <f>IF($N1335,_xll.BDP($K1335,O$931),"[DISABLED]")</f>
        <v>[DISABLED]</v>
      </c>
      <c r="P1335" s="84" t="str">
        <f>IF($N1335,_xll.BDP($K1335,P$931),"[DISABLED]")</f>
        <v>[DISABLED]</v>
      </c>
      <c r="Q1335" s="84" t="str">
        <f>IF($N1335,_xll.BDP($K1335,Q$931),"[DISABLED]")</f>
        <v>[DISABLED]</v>
      </c>
      <c r="R1335" s="84" t="str">
        <f>IF($N1335,_xll.BDH($K1335,R$931,$M1335),"[DISABLED]")</f>
        <v>[DISABLED]</v>
      </c>
      <c r="S1335" s="84" t="str">
        <f>IF($N1335,_xll.BDH($K1335,S$931,$M1335),"[DISABLED]")</f>
        <v>[DISABLED]</v>
      </c>
      <c r="T1335" s="84" t="str">
        <f>IF($N1335,_xll.BDH($K1335,T$931,$M1335),"[DISABLED]")</f>
        <v>[DISABLED]</v>
      </c>
      <c r="V1335" s="106" t="s">
        <v>9878</v>
      </c>
      <c r="W1335" s="107" t="s">
        <v>1055</v>
      </c>
      <c r="X1335" s="108">
        <v>42276</v>
      </c>
      <c r="Y1335" s="107" t="b">
        <v>0</v>
      </c>
      <c r="Z1335" s="107" t="s">
        <v>5237</v>
      </c>
      <c r="AA1335" s="107" t="s">
        <v>5237</v>
      </c>
      <c r="AB1335" s="107" t="s">
        <v>5237</v>
      </c>
      <c r="AC1335" s="107" t="s">
        <v>5237</v>
      </c>
      <c r="AD1335" s="107" t="s">
        <v>5237</v>
      </c>
      <c r="AE1335" s="107" t="s">
        <v>5237</v>
      </c>
    </row>
    <row r="1336" spans="2:31" outlineLevel="1">
      <c r="B1336" s="24" t="s">
        <v>5234</v>
      </c>
      <c r="C1336" s="24" t="s">
        <v>2</v>
      </c>
      <c r="D1336" s="24" t="s">
        <v>62</v>
      </c>
      <c r="E1336" s="24" t="s">
        <v>49</v>
      </c>
      <c r="F1336" s="24" t="s">
        <v>210</v>
      </c>
      <c r="G1336" s="24">
        <v>0</v>
      </c>
      <c r="H1336" s="24" t="s">
        <v>2797</v>
      </c>
      <c r="I1336" s="24" t="s">
        <v>3860</v>
      </c>
      <c r="J1336" s="24" t="s">
        <v>73</v>
      </c>
      <c r="K1336" s="72" t="str">
        <f t="shared" si="46"/>
        <v>USPEB25 ICPL Curncy</v>
      </c>
      <c r="L1336" s="25" t="str">
        <f t="shared" si="47"/>
        <v>ICPL</v>
      </c>
      <c r="M1336" s="26">
        <f t="shared" ca="1" si="47"/>
        <v>42276</v>
      </c>
      <c r="N1336" s="25" t="b">
        <f t="shared" si="47"/>
        <v>0</v>
      </c>
      <c r="O1336" s="84" t="str">
        <f>IF($N1336,_xll.BDP($K1336,O$931),"[DISABLED]")</f>
        <v>[DISABLED]</v>
      </c>
      <c r="P1336" s="84" t="str">
        <f>IF($N1336,_xll.BDP($K1336,P$931),"[DISABLED]")</f>
        <v>[DISABLED]</v>
      </c>
      <c r="Q1336" s="84" t="str">
        <f>IF($N1336,_xll.BDP($K1336,Q$931),"[DISABLED]")</f>
        <v>[DISABLED]</v>
      </c>
      <c r="R1336" s="84" t="str">
        <f>IF($N1336,_xll.BDH($K1336,R$931,$M1336),"[DISABLED]")</f>
        <v>[DISABLED]</v>
      </c>
      <c r="S1336" s="84" t="str">
        <f>IF($N1336,_xll.BDH($K1336,S$931,$M1336),"[DISABLED]")</f>
        <v>[DISABLED]</v>
      </c>
      <c r="T1336" s="84" t="str">
        <f>IF($N1336,_xll.BDH($K1336,T$931,$M1336),"[DISABLED]")</f>
        <v>[DISABLED]</v>
      </c>
      <c r="V1336" s="106" t="s">
        <v>9879</v>
      </c>
      <c r="W1336" s="107" t="s">
        <v>1055</v>
      </c>
      <c r="X1336" s="108">
        <v>42276</v>
      </c>
      <c r="Y1336" s="107" t="b">
        <v>0</v>
      </c>
      <c r="Z1336" s="107" t="s">
        <v>5237</v>
      </c>
      <c r="AA1336" s="107" t="s">
        <v>5237</v>
      </c>
      <c r="AB1336" s="107" t="s">
        <v>5237</v>
      </c>
      <c r="AC1336" s="107" t="s">
        <v>5237</v>
      </c>
      <c r="AD1336" s="107" t="s">
        <v>5237</v>
      </c>
      <c r="AE1336" s="107" t="s">
        <v>5237</v>
      </c>
    </row>
    <row r="1337" spans="2:31" outlineLevel="1">
      <c r="B1337" s="24" t="s">
        <v>5234</v>
      </c>
      <c r="C1337" s="24" t="s">
        <v>2</v>
      </c>
      <c r="D1337" s="24" t="s">
        <v>62</v>
      </c>
      <c r="E1337" s="24" t="s">
        <v>49</v>
      </c>
      <c r="F1337" s="24" t="s">
        <v>54</v>
      </c>
      <c r="G1337" s="24">
        <v>0</v>
      </c>
      <c r="H1337" s="24" t="s">
        <v>2797</v>
      </c>
      <c r="I1337" s="24" t="s">
        <v>3861</v>
      </c>
      <c r="J1337" s="24" t="s">
        <v>73</v>
      </c>
      <c r="K1337" s="72" t="str">
        <f t="shared" si="46"/>
        <v>USPEC25 ICPL Curncy</v>
      </c>
      <c r="L1337" s="25" t="str">
        <f t="shared" si="47"/>
        <v>ICPL</v>
      </c>
      <c r="M1337" s="26">
        <f t="shared" ca="1" si="47"/>
        <v>42276</v>
      </c>
      <c r="N1337" s="25" t="b">
        <f t="shared" si="47"/>
        <v>0</v>
      </c>
      <c r="O1337" s="84" t="str">
        <f>IF($N1337,_xll.BDP($K1337,O$931),"[DISABLED]")</f>
        <v>[DISABLED]</v>
      </c>
      <c r="P1337" s="84" t="str">
        <f>IF($N1337,_xll.BDP($K1337,P$931),"[DISABLED]")</f>
        <v>[DISABLED]</v>
      </c>
      <c r="Q1337" s="84" t="str">
        <f>IF($N1337,_xll.BDP($K1337,Q$931),"[DISABLED]")</f>
        <v>[DISABLED]</v>
      </c>
      <c r="R1337" s="84" t="str">
        <f>IF($N1337,_xll.BDH($K1337,R$931,$M1337),"[DISABLED]")</f>
        <v>[DISABLED]</v>
      </c>
      <c r="S1337" s="84" t="str">
        <f>IF($N1337,_xll.BDH($K1337,S$931,$M1337),"[DISABLED]")</f>
        <v>[DISABLED]</v>
      </c>
      <c r="T1337" s="84" t="str">
        <f>IF($N1337,_xll.BDH($K1337,T$931,$M1337),"[DISABLED]")</f>
        <v>[DISABLED]</v>
      </c>
      <c r="V1337" s="106" t="s">
        <v>9880</v>
      </c>
      <c r="W1337" s="107" t="s">
        <v>1055</v>
      </c>
      <c r="X1337" s="108">
        <v>42276</v>
      </c>
      <c r="Y1337" s="107" t="b">
        <v>0</v>
      </c>
      <c r="Z1337" s="107" t="s">
        <v>5237</v>
      </c>
      <c r="AA1337" s="107" t="s">
        <v>5237</v>
      </c>
      <c r="AB1337" s="107" t="s">
        <v>5237</v>
      </c>
      <c r="AC1337" s="107" t="s">
        <v>5237</v>
      </c>
      <c r="AD1337" s="107" t="s">
        <v>5237</v>
      </c>
      <c r="AE1337" s="107" t="s">
        <v>5237</v>
      </c>
    </row>
    <row r="1338" spans="2:31" outlineLevel="1">
      <c r="B1338" s="24" t="s">
        <v>5234</v>
      </c>
      <c r="C1338" s="24" t="s">
        <v>2</v>
      </c>
      <c r="D1338" s="24" t="s">
        <v>62</v>
      </c>
      <c r="E1338" s="24" t="s">
        <v>49</v>
      </c>
      <c r="F1338" s="24" t="s">
        <v>58</v>
      </c>
      <c r="G1338" s="24">
        <v>0</v>
      </c>
      <c r="H1338" s="24" t="s">
        <v>2797</v>
      </c>
      <c r="I1338" s="24" t="s">
        <v>3862</v>
      </c>
      <c r="J1338" s="24" t="s">
        <v>73</v>
      </c>
      <c r="K1338" s="72" t="str">
        <f t="shared" si="46"/>
        <v>USPEF25 ICPL Curncy</v>
      </c>
      <c r="L1338" s="25" t="str">
        <f t="shared" si="47"/>
        <v>ICPL</v>
      </c>
      <c r="M1338" s="26">
        <f t="shared" ca="1" si="47"/>
        <v>42276</v>
      </c>
      <c r="N1338" s="25" t="b">
        <f t="shared" si="47"/>
        <v>0</v>
      </c>
      <c r="O1338" s="84" t="str">
        <f>IF($N1338,_xll.BDP($K1338,O$931),"[DISABLED]")</f>
        <v>[DISABLED]</v>
      </c>
      <c r="P1338" s="84" t="str">
        <f>IF($N1338,_xll.BDP($K1338,P$931),"[DISABLED]")</f>
        <v>[DISABLED]</v>
      </c>
      <c r="Q1338" s="84" t="str">
        <f>IF($N1338,_xll.BDP($K1338,Q$931),"[DISABLED]")</f>
        <v>[DISABLED]</v>
      </c>
      <c r="R1338" s="84" t="str">
        <f>IF($N1338,_xll.BDH($K1338,R$931,$M1338),"[DISABLED]")</f>
        <v>[DISABLED]</v>
      </c>
      <c r="S1338" s="84" t="str">
        <f>IF($N1338,_xll.BDH($K1338,S$931,$M1338),"[DISABLED]")</f>
        <v>[DISABLED]</v>
      </c>
      <c r="T1338" s="84" t="str">
        <f>IF($N1338,_xll.BDH($K1338,T$931,$M1338),"[DISABLED]")</f>
        <v>[DISABLED]</v>
      </c>
      <c r="V1338" s="106" t="s">
        <v>9881</v>
      </c>
      <c r="W1338" s="107" t="s">
        <v>1055</v>
      </c>
      <c r="X1338" s="108">
        <v>42276</v>
      </c>
      <c r="Y1338" s="107" t="b">
        <v>0</v>
      </c>
      <c r="Z1338" s="107" t="s">
        <v>5237</v>
      </c>
      <c r="AA1338" s="107" t="s">
        <v>5237</v>
      </c>
      <c r="AB1338" s="107" t="s">
        <v>5237</v>
      </c>
      <c r="AC1338" s="107" t="s">
        <v>5237</v>
      </c>
      <c r="AD1338" s="107" t="s">
        <v>5237</v>
      </c>
      <c r="AE1338" s="107" t="s">
        <v>5237</v>
      </c>
    </row>
    <row r="1339" spans="2:31" outlineLevel="1">
      <c r="B1339" s="24" t="s">
        <v>5234</v>
      </c>
      <c r="C1339" s="24" t="s">
        <v>2</v>
      </c>
      <c r="D1339" s="24" t="s">
        <v>62</v>
      </c>
      <c r="E1339" s="24" t="s">
        <v>49</v>
      </c>
      <c r="F1339" s="24" t="s">
        <v>71</v>
      </c>
      <c r="G1339" s="24">
        <v>0</v>
      </c>
      <c r="H1339" s="24" t="s">
        <v>2797</v>
      </c>
      <c r="I1339" s="24" t="s">
        <v>3863</v>
      </c>
      <c r="J1339" s="24" t="s">
        <v>73</v>
      </c>
      <c r="K1339" s="72" t="str">
        <f t="shared" si="46"/>
        <v>USPEI25 ICPL Curncy</v>
      </c>
      <c r="L1339" s="25" t="str">
        <f t="shared" si="47"/>
        <v>ICPL</v>
      </c>
      <c r="M1339" s="26">
        <f t="shared" ca="1" si="47"/>
        <v>42276</v>
      </c>
      <c r="N1339" s="25" t="b">
        <f t="shared" si="47"/>
        <v>0</v>
      </c>
      <c r="O1339" s="84" t="str">
        <f>IF($N1339,_xll.BDP($K1339,O$931),"[DISABLED]")</f>
        <v>[DISABLED]</v>
      </c>
      <c r="P1339" s="84" t="str">
        <f>IF($N1339,_xll.BDP($K1339,P$931),"[DISABLED]")</f>
        <v>[DISABLED]</v>
      </c>
      <c r="Q1339" s="84" t="str">
        <f>IF($N1339,_xll.BDP($K1339,Q$931),"[DISABLED]")</f>
        <v>[DISABLED]</v>
      </c>
      <c r="R1339" s="84" t="str">
        <f>IF($N1339,_xll.BDH($K1339,R$931,$M1339),"[DISABLED]")</f>
        <v>[DISABLED]</v>
      </c>
      <c r="S1339" s="84" t="str">
        <f>IF($N1339,_xll.BDH($K1339,S$931,$M1339),"[DISABLED]")</f>
        <v>[DISABLED]</v>
      </c>
      <c r="T1339" s="84" t="str">
        <f>IF($N1339,_xll.BDH($K1339,T$931,$M1339),"[DISABLED]")</f>
        <v>[DISABLED]</v>
      </c>
      <c r="V1339" s="106" t="s">
        <v>9882</v>
      </c>
      <c r="W1339" s="107" t="s">
        <v>1055</v>
      </c>
      <c r="X1339" s="108">
        <v>42276</v>
      </c>
      <c r="Y1339" s="107" t="b">
        <v>0</v>
      </c>
      <c r="Z1339" s="107" t="s">
        <v>5237</v>
      </c>
      <c r="AA1339" s="107" t="s">
        <v>5237</v>
      </c>
      <c r="AB1339" s="107" t="s">
        <v>5237</v>
      </c>
      <c r="AC1339" s="107" t="s">
        <v>5237</v>
      </c>
      <c r="AD1339" s="107" t="s">
        <v>5237</v>
      </c>
      <c r="AE1339" s="107" t="s">
        <v>5237</v>
      </c>
    </row>
    <row r="1340" spans="2:31" outlineLevel="1">
      <c r="B1340" s="24" t="s">
        <v>5234</v>
      </c>
      <c r="C1340" s="24" t="s">
        <v>2</v>
      </c>
      <c r="D1340" s="24" t="s">
        <v>62</v>
      </c>
      <c r="E1340" s="24" t="s">
        <v>49</v>
      </c>
      <c r="F1340" s="24" t="s">
        <v>41</v>
      </c>
      <c r="G1340" s="24">
        <v>0</v>
      </c>
      <c r="H1340" s="24" t="s">
        <v>2797</v>
      </c>
      <c r="I1340" s="24" t="s">
        <v>3864</v>
      </c>
      <c r="J1340" s="24" t="s">
        <v>73</v>
      </c>
      <c r="K1340" s="72" t="str">
        <f t="shared" si="46"/>
        <v>USPE125 ICPL Curncy</v>
      </c>
      <c r="L1340" s="25" t="str">
        <f t="shared" si="47"/>
        <v>ICPL</v>
      </c>
      <c r="M1340" s="26">
        <f t="shared" ca="1" si="47"/>
        <v>42276</v>
      </c>
      <c r="N1340" s="25" t="b">
        <f t="shared" si="47"/>
        <v>0</v>
      </c>
      <c r="O1340" s="84" t="str">
        <f>IF($N1340,_xll.BDP($K1340,O$931),"[DISABLED]")</f>
        <v>[DISABLED]</v>
      </c>
      <c r="P1340" s="84" t="str">
        <f>IF($N1340,_xll.BDP($K1340,P$931),"[DISABLED]")</f>
        <v>[DISABLED]</v>
      </c>
      <c r="Q1340" s="84" t="str">
        <f>IF($N1340,_xll.BDP($K1340,Q$931),"[DISABLED]")</f>
        <v>[DISABLED]</v>
      </c>
      <c r="R1340" s="84" t="str">
        <f>IF($N1340,_xll.BDH($K1340,R$931,$M1340),"[DISABLED]")</f>
        <v>[DISABLED]</v>
      </c>
      <c r="S1340" s="84" t="str">
        <f>IF($N1340,_xll.BDH($K1340,S$931,$M1340),"[DISABLED]")</f>
        <v>[DISABLED]</v>
      </c>
      <c r="T1340" s="84" t="str">
        <f>IF($N1340,_xll.BDH($K1340,T$931,$M1340),"[DISABLED]")</f>
        <v>[DISABLED]</v>
      </c>
      <c r="V1340" s="106" t="s">
        <v>9883</v>
      </c>
      <c r="W1340" s="107" t="s">
        <v>1055</v>
      </c>
      <c r="X1340" s="108">
        <v>42276</v>
      </c>
      <c r="Y1340" s="107" t="b">
        <v>0</v>
      </c>
      <c r="Z1340" s="107" t="s">
        <v>5237</v>
      </c>
      <c r="AA1340" s="107" t="s">
        <v>5237</v>
      </c>
      <c r="AB1340" s="107" t="s">
        <v>5237</v>
      </c>
      <c r="AC1340" s="107" t="s">
        <v>5237</v>
      </c>
      <c r="AD1340" s="107" t="s">
        <v>5237</v>
      </c>
      <c r="AE1340" s="107" t="s">
        <v>5237</v>
      </c>
    </row>
    <row r="1341" spans="2:31" outlineLevel="1">
      <c r="B1341" s="24" t="s">
        <v>5234</v>
      </c>
      <c r="C1341" s="24" t="s">
        <v>2</v>
      </c>
      <c r="D1341" s="24" t="s">
        <v>62</v>
      </c>
      <c r="E1341" s="24" t="s">
        <v>49</v>
      </c>
      <c r="F1341" s="24" t="s">
        <v>146</v>
      </c>
      <c r="G1341" s="24">
        <v>0</v>
      </c>
      <c r="H1341" s="24" t="s">
        <v>2797</v>
      </c>
      <c r="I1341" s="24" t="s">
        <v>3865</v>
      </c>
      <c r="J1341" s="24" t="s">
        <v>73</v>
      </c>
      <c r="K1341" s="72" t="str">
        <f t="shared" si="46"/>
        <v>USPE1F25 ICPL Curncy</v>
      </c>
      <c r="L1341" s="25" t="str">
        <f t="shared" si="47"/>
        <v>ICPL</v>
      </c>
      <c r="M1341" s="26">
        <f t="shared" ca="1" si="47"/>
        <v>42276</v>
      </c>
      <c r="N1341" s="25" t="b">
        <f t="shared" si="47"/>
        <v>0</v>
      </c>
      <c r="O1341" s="84" t="str">
        <f>IF($N1341,_xll.BDP($K1341,O$931),"[DISABLED]")</f>
        <v>[DISABLED]</v>
      </c>
      <c r="P1341" s="84" t="str">
        <f>IF($N1341,_xll.BDP($K1341,P$931),"[DISABLED]")</f>
        <v>[DISABLED]</v>
      </c>
      <c r="Q1341" s="84" t="str">
        <f>IF($N1341,_xll.BDP($K1341,Q$931),"[DISABLED]")</f>
        <v>[DISABLED]</v>
      </c>
      <c r="R1341" s="84" t="str">
        <f>IF($N1341,_xll.BDH($K1341,R$931,$M1341),"[DISABLED]")</f>
        <v>[DISABLED]</v>
      </c>
      <c r="S1341" s="84" t="str">
        <f>IF($N1341,_xll.BDH($K1341,S$931,$M1341),"[DISABLED]")</f>
        <v>[DISABLED]</v>
      </c>
      <c r="T1341" s="84" t="str">
        <f>IF($N1341,_xll.BDH($K1341,T$931,$M1341),"[DISABLED]")</f>
        <v>[DISABLED]</v>
      </c>
      <c r="V1341" s="106" t="s">
        <v>9884</v>
      </c>
      <c r="W1341" s="107" t="s">
        <v>1055</v>
      </c>
      <c r="X1341" s="108">
        <v>42276</v>
      </c>
      <c r="Y1341" s="107" t="b">
        <v>0</v>
      </c>
      <c r="Z1341" s="107" t="s">
        <v>5237</v>
      </c>
      <c r="AA1341" s="107" t="s">
        <v>5237</v>
      </c>
      <c r="AB1341" s="107" t="s">
        <v>5237</v>
      </c>
      <c r="AC1341" s="107" t="s">
        <v>5237</v>
      </c>
      <c r="AD1341" s="107" t="s">
        <v>5237</v>
      </c>
      <c r="AE1341" s="107" t="s">
        <v>5237</v>
      </c>
    </row>
    <row r="1342" spans="2:31" outlineLevel="1">
      <c r="B1342" s="24" t="s">
        <v>5234</v>
      </c>
      <c r="C1342" s="24" t="s">
        <v>2</v>
      </c>
      <c r="D1342" s="24" t="s">
        <v>62</v>
      </c>
      <c r="E1342" s="24" t="s">
        <v>49</v>
      </c>
      <c r="F1342" s="24" t="s">
        <v>42</v>
      </c>
      <c r="G1342" s="24">
        <v>0</v>
      </c>
      <c r="H1342" s="24" t="s">
        <v>2797</v>
      </c>
      <c r="I1342" s="24" t="s">
        <v>3866</v>
      </c>
      <c r="J1342" s="24" t="s">
        <v>73</v>
      </c>
      <c r="K1342" s="72" t="str">
        <f t="shared" si="46"/>
        <v>USPE225 ICPL Curncy</v>
      </c>
      <c r="L1342" s="25" t="str">
        <f t="shared" si="47"/>
        <v>ICPL</v>
      </c>
      <c r="M1342" s="26">
        <f t="shared" ca="1" si="47"/>
        <v>42276</v>
      </c>
      <c r="N1342" s="25" t="b">
        <f t="shared" si="47"/>
        <v>0</v>
      </c>
      <c r="O1342" s="84" t="str">
        <f>IF($N1342,_xll.BDP($K1342,O$931),"[DISABLED]")</f>
        <v>[DISABLED]</v>
      </c>
      <c r="P1342" s="84" t="str">
        <f>IF($N1342,_xll.BDP($K1342,P$931),"[DISABLED]")</f>
        <v>[DISABLED]</v>
      </c>
      <c r="Q1342" s="84" t="str">
        <f>IF($N1342,_xll.BDP($K1342,Q$931),"[DISABLED]")</f>
        <v>[DISABLED]</v>
      </c>
      <c r="R1342" s="84" t="str">
        <f>IF($N1342,_xll.BDH($K1342,R$931,$M1342),"[DISABLED]")</f>
        <v>[DISABLED]</v>
      </c>
      <c r="S1342" s="84" t="str">
        <f>IF($N1342,_xll.BDH($K1342,S$931,$M1342),"[DISABLED]")</f>
        <v>[DISABLED]</v>
      </c>
      <c r="T1342" s="84" t="str">
        <f>IF($N1342,_xll.BDH($K1342,T$931,$M1342),"[DISABLED]")</f>
        <v>[DISABLED]</v>
      </c>
      <c r="V1342" s="106" t="s">
        <v>9885</v>
      </c>
      <c r="W1342" s="107" t="s">
        <v>1055</v>
      </c>
      <c r="X1342" s="108">
        <v>42276</v>
      </c>
      <c r="Y1342" s="107" t="b">
        <v>0</v>
      </c>
      <c r="Z1342" s="107" t="s">
        <v>5237</v>
      </c>
      <c r="AA1342" s="107" t="s">
        <v>5237</v>
      </c>
      <c r="AB1342" s="107" t="s">
        <v>5237</v>
      </c>
      <c r="AC1342" s="107" t="s">
        <v>5237</v>
      </c>
      <c r="AD1342" s="107" t="s">
        <v>5237</v>
      </c>
      <c r="AE1342" s="107" t="s">
        <v>5237</v>
      </c>
    </row>
    <row r="1343" spans="2:31" outlineLevel="1">
      <c r="B1343" s="24" t="s">
        <v>5234</v>
      </c>
      <c r="C1343" s="24" t="s">
        <v>2</v>
      </c>
      <c r="D1343" s="24" t="s">
        <v>62</v>
      </c>
      <c r="E1343" s="24" t="s">
        <v>49</v>
      </c>
      <c r="F1343" s="24" t="s">
        <v>43</v>
      </c>
      <c r="G1343" s="24">
        <v>0</v>
      </c>
      <c r="H1343" s="24" t="s">
        <v>2797</v>
      </c>
      <c r="I1343" s="24" t="s">
        <v>3867</v>
      </c>
      <c r="J1343" s="24" t="s">
        <v>73</v>
      </c>
      <c r="K1343" s="72" t="str">
        <f t="shared" si="46"/>
        <v>USPE325 ICPL Curncy</v>
      </c>
      <c r="L1343" s="25" t="str">
        <f t="shared" si="47"/>
        <v>ICPL</v>
      </c>
      <c r="M1343" s="26">
        <f t="shared" ca="1" si="47"/>
        <v>42276</v>
      </c>
      <c r="N1343" s="25" t="b">
        <f t="shared" si="47"/>
        <v>0</v>
      </c>
      <c r="O1343" s="84" t="str">
        <f>IF($N1343,_xll.BDP($K1343,O$931),"[DISABLED]")</f>
        <v>[DISABLED]</v>
      </c>
      <c r="P1343" s="84" t="str">
        <f>IF($N1343,_xll.BDP($K1343,P$931),"[DISABLED]")</f>
        <v>[DISABLED]</v>
      </c>
      <c r="Q1343" s="84" t="str">
        <f>IF($N1343,_xll.BDP($K1343,Q$931),"[DISABLED]")</f>
        <v>[DISABLED]</v>
      </c>
      <c r="R1343" s="84" t="str">
        <f>IF($N1343,_xll.BDH($K1343,R$931,$M1343),"[DISABLED]")</f>
        <v>[DISABLED]</v>
      </c>
      <c r="S1343" s="84" t="str">
        <f>IF($N1343,_xll.BDH($K1343,S$931,$M1343),"[DISABLED]")</f>
        <v>[DISABLED]</v>
      </c>
      <c r="T1343" s="84" t="str">
        <f>IF($N1343,_xll.BDH($K1343,T$931,$M1343),"[DISABLED]")</f>
        <v>[DISABLED]</v>
      </c>
      <c r="V1343" s="106" t="s">
        <v>9886</v>
      </c>
      <c r="W1343" s="107" t="s">
        <v>1055</v>
      </c>
      <c r="X1343" s="108">
        <v>42276</v>
      </c>
      <c r="Y1343" s="107" t="b">
        <v>0</v>
      </c>
      <c r="Z1343" s="107" t="s">
        <v>5237</v>
      </c>
      <c r="AA1343" s="107" t="s">
        <v>5237</v>
      </c>
      <c r="AB1343" s="107" t="s">
        <v>5237</v>
      </c>
      <c r="AC1343" s="107" t="s">
        <v>5237</v>
      </c>
      <c r="AD1343" s="107" t="s">
        <v>5237</v>
      </c>
      <c r="AE1343" s="107" t="s">
        <v>5237</v>
      </c>
    </row>
    <row r="1344" spans="2:31" outlineLevel="1">
      <c r="B1344" s="24" t="s">
        <v>5234</v>
      </c>
      <c r="C1344" s="24" t="s">
        <v>2</v>
      </c>
      <c r="D1344" s="24" t="s">
        <v>62</v>
      </c>
      <c r="E1344" s="24" t="s">
        <v>49</v>
      </c>
      <c r="F1344" s="24" t="s">
        <v>152</v>
      </c>
      <c r="G1344" s="24">
        <v>0</v>
      </c>
      <c r="H1344" s="24" t="s">
        <v>2797</v>
      </c>
      <c r="I1344" s="24" t="s">
        <v>3868</v>
      </c>
      <c r="J1344" s="24" t="s">
        <v>73</v>
      </c>
      <c r="K1344" s="72" t="str">
        <f t="shared" si="46"/>
        <v>USPE425 ICPL Curncy</v>
      </c>
      <c r="L1344" s="25" t="str">
        <f t="shared" si="47"/>
        <v>ICPL</v>
      </c>
      <c r="M1344" s="26">
        <f t="shared" ca="1" si="47"/>
        <v>42276</v>
      </c>
      <c r="N1344" s="25" t="b">
        <f t="shared" si="47"/>
        <v>0</v>
      </c>
      <c r="O1344" s="84" t="str">
        <f>IF($N1344,_xll.BDP($K1344,O$931),"[DISABLED]")</f>
        <v>[DISABLED]</v>
      </c>
      <c r="P1344" s="84" t="str">
        <f>IF($N1344,_xll.BDP($K1344,P$931),"[DISABLED]")</f>
        <v>[DISABLED]</v>
      </c>
      <c r="Q1344" s="84" t="str">
        <f>IF($N1344,_xll.BDP($K1344,Q$931),"[DISABLED]")</f>
        <v>[DISABLED]</v>
      </c>
      <c r="R1344" s="84" t="str">
        <f>IF($N1344,_xll.BDH($K1344,R$931,$M1344),"[DISABLED]")</f>
        <v>[DISABLED]</v>
      </c>
      <c r="S1344" s="84" t="str">
        <f>IF($N1344,_xll.BDH($K1344,S$931,$M1344),"[DISABLED]")</f>
        <v>[DISABLED]</v>
      </c>
      <c r="T1344" s="84" t="str">
        <f>IF($N1344,_xll.BDH($K1344,T$931,$M1344),"[DISABLED]")</f>
        <v>[DISABLED]</v>
      </c>
      <c r="V1344" s="106" t="s">
        <v>9887</v>
      </c>
      <c r="W1344" s="107" t="s">
        <v>1055</v>
      </c>
      <c r="X1344" s="108">
        <v>42276</v>
      </c>
      <c r="Y1344" s="107" t="b">
        <v>0</v>
      </c>
      <c r="Z1344" s="107" t="s">
        <v>5237</v>
      </c>
      <c r="AA1344" s="107" t="s">
        <v>5237</v>
      </c>
      <c r="AB1344" s="107" t="s">
        <v>5237</v>
      </c>
      <c r="AC1344" s="107" t="s">
        <v>5237</v>
      </c>
      <c r="AD1344" s="107" t="s">
        <v>5237</v>
      </c>
      <c r="AE1344" s="107" t="s">
        <v>5237</v>
      </c>
    </row>
    <row r="1345" spans="2:31" outlineLevel="1">
      <c r="B1345" s="24" t="s">
        <v>5234</v>
      </c>
      <c r="C1345" s="24" t="s">
        <v>2</v>
      </c>
      <c r="D1345" s="24" t="s">
        <v>62</v>
      </c>
      <c r="E1345" s="24" t="s">
        <v>49</v>
      </c>
      <c r="F1345" s="24" t="s">
        <v>44</v>
      </c>
      <c r="G1345" s="24">
        <v>0</v>
      </c>
      <c r="H1345" s="24" t="s">
        <v>2797</v>
      </c>
      <c r="I1345" s="24" t="s">
        <v>3869</v>
      </c>
      <c r="J1345" s="24" t="s">
        <v>73</v>
      </c>
      <c r="K1345" s="72" t="str">
        <f t="shared" si="46"/>
        <v>USPE525 ICPL Curncy</v>
      </c>
      <c r="L1345" s="25" t="str">
        <f t="shared" si="47"/>
        <v>ICPL</v>
      </c>
      <c r="M1345" s="26">
        <f t="shared" ca="1" si="47"/>
        <v>42276</v>
      </c>
      <c r="N1345" s="25" t="b">
        <f t="shared" si="47"/>
        <v>0</v>
      </c>
      <c r="O1345" s="84" t="str">
        <f>IF($N1345,_xll.BDP($K1345,O$931),"[DISABLED]")</f>
        <v>[DISABLED]</v>
      </c>
      <c r="P1345" s="84" t="str">
        <f>IF($N1345,_xll.BDP($K1345,P$931),"[DISABLED]")</f>
        <v>[DISABLED]</v>
      </c>
      <c r="Q1345" s="84" t="str">
        <f>IF($N1345,_xll.BDP($K1345,Q$931),"[DISABLED]")</f>
        <v>[DISABLED]</v>
      </c>
      <c r="R1345" s="84" t="str">
        <f>IF($N1345,_xll.BDH($K1345,R$931,$M1345),"[DISABLED]")</f>
        <v>[DISABLED]</v>
      </c>
      <c r="S1345" s="84" t="str">
        <f>IF($N1345,_xll.BDH($K1345,S$931,$M1345),"[DISABLED]")</f>
        <v>[DISABLED]</v>
      </c>
      <c r="T1345" s="84" t="str">
        <f>IF($N1345,_xll.BDH($K1345,T$931,$M1345),"[DISABLED]")</f>
        <v>[DISABLED]</v>
      </c>
      <c r="V1345" s="106" t="s">
        <v>9888</v>
      </c>
      <c r="W1345" s="107" t="s">
        <v>1055</v>
      </c>
      <c r="X1345" s="108">
        <v>42276</v>
      </c>
      <c r="Y1345" s="107" t="b">
        <v>0</v>
      </c>
      <c r="Z1345" s="107" t="s">
        <v>5237</v>
      </c>
      <c r="AA1345" s="107" t="s">
        <v>5237</v>
      </c>
      <c r="AB1345" s="107" t="s">
        <v>5237</v>
      </c>
      <c r="AC1345" s="107" t="s">
        <v>5237</v>
      </c>
      <c r="AD1345" s="107" t="s">
        <v>5237</v>
      </c>
      <c r="AE1345" s="107" t="s">
        <v>5237</v>
      </c>
    </row>
    <row r="1346" spans="2:31" outlineLevel="1">
      <c r="B1346" s="24" t="s">
        <v>5234</v>
      </c>
      <c r="C1346" s="24" t="s">
        <v>2</v>
      </c>
      <c r="D1346" s="24" t="s">
        <v>62</v>
      </c>
      <c r="E1346" s="24" t="s">
        <v>49</v>
      </c>
      <c r="F1346" s="24" t="s">
        <v>155</v>
      </c>
      <c r="G1346" s="24">
        <v>0</v>
      </c>
      <c r="H1346" s="24" t="s">
        <v>2797</v>
      </c>
      <c r="I1346" s="24" t="s">
        <v>3870</v>
      </c>
      <c r="J1346" s="24" t="s">
        <v>73</v>
      </c>
      <c r="K1346" s="72" t="str">
        <f t="shared" si="46"/>
        <v>USPE625 ICPL Curncy</v>
      </c>
      <c r="L1346" s="25" t="str">
        <f t="shared" si="47"/>
        <v>ICPL</v>
      </c>
      <c r="M1346" s="26">
        <f t="shared" ca="1" si="47"/>
        <v>42276</v>
      </c>
      <c r="N1346" s="25" t="b">
        <f t="shared" si="47"/>
        <v>0</v>
      </c>
      <c r="O1346" s="84" t="str">
        <f>IF($N1346,_xll.BDP($K1346,O$931),"[DISABLED]")</f>
        <v>[DISABLED]</v>
      </c>
      <c r="P1346" s="84" t="str">
        <f>IF($N1346,_xll.BDP($K1346,P$931),"[DISABLED]")</f>
        <v>[DISABLED]</v>
      </c>
      <c r="Q1346" s="84" t="str">
        <f>IF($N1346,_xll.BDP($K1346,Q$931),"[DISABLED]")</f>
        <v>[DISABLED]</v>
      </c>
      <c r="R1346" s="84" t="str">
        <f>IF($N1346,_xll.BDH($K1346,R$931,$M1346),"[DISABLED]")</f>
        <v>[DISABLED]</v>
      </c>
      <c r="S1346" s="84" t="str">
        <f>IF($N1346,_xll.BDH($K1346,S$931,$M1346),"[DISABLED]")</f>
        <v>[DISABLED]</v>
      </c>
      <c r="T1346" s="84" t="str">
        <f>IF($N1346,_xll.BDH($K1346,T$931,$M1346),"[DISABLED]")</f>
        <v>[DISABLED]</v>
      </c>
      <c r="V1346" s="106" t="s">
        <v>9889</v>
      </c>
      <c r="W1346" s="107" t="s">
        <v>1055</v>
      </c>
      <c r="X1346" s="108">
        <v>42276</v>
      </c>
      <c r="Y1346" s="107" t="b">
        <v>0</v>
      </c>
      <c r="Z1346" s="107" t="s">
        <v>5237</v>
      </c>
      <c r="AA1346" s="107" t="s">
        <v>5237</v>
      </c>
      <c r="AB1346" s="107" t="s">
        <v>5237</v>
      </c>
      <c r="AC1346" s="107" t="s">
        <v>5237</v>
      </c>
      <c r="AD1346" s="107" t="s">
        <v>5237</v>
      </c>
      <c r="AE1346" s="107" t="s">
        <v>5237</v>
      </c>
    </row>
    <row r="1347" spans="2:31" outlineLevel="1">
      <c r="B1347" s="24" t="s">
        <v>5234</v>
      </c>
      <c r="C1347" s="24" t="s">
        <v>2</v>
      </c>
      <c r="D1347" s="24" t="s">
        <v>62</v>
      </c>
      <c r="E1347" s="24" t="s">
        <v>49</v>
      </c>
      <c r="F1347" s="24" t="s">
        <v>45</v>
      </c>
      <c r="G1347" s="24">
        <v>0</v>
      </c>
      <c r="H1347" s="24" t="s">
        <v>2797</v>
      </c>
      <c r="I1347" s="24" t="s">
        <v>3871</v>
      </c>
      <c r="J1347" s="24" t="s">
        <v>73</v>
      </c>
      <c r="K1347" s="72" t="str">
        <f t="shared" si="46"/>
        <v>USPE725 ICPL Curncy</v>
      </c>
      <c r="L1347" s="25" t="str">
        <f t="shared" si="47"/>
        <v>ICPL</v>
      </c>
      <c r="M1347" s="26">
        <f t="shared" ca="1" si="47"/>
        <v>42276</v>
      </c>
      <c r="N1347" s="25" t="b">
        <f t="shared" si="47"/>
        <v>0</v>
      </c>
      <c r="O1347" s="84" t="str">
        <f>IF($N1347,_xll.BDP($K1347,O$931),"[DISABLED]")</f>
        <v>[DISABLED]</v>
      </c>
      <c r="P1347" s="84" t="str">
        <f>IF($N1347,_xll.BDP($K1347,P$931),"[DISABLED]")</f>
        <v>[DISABLED]</v>
      </c>
      <c r="Q1347" s="84" t="str">
        <f>IF($N1347,_xll.BDP($K1347,Q$931),"[DISABLED]")</f>
        <v>[DISABLED]</v>
      </c>
      <c r="R1347" s="84" t="str">
        <f>IF($N1347,_xll.BDH($K1347,R$931,$M1347),"[DISABLED]")</f>
        <v>[DISABLED]</v>
      </c>
      <c r="S1347" s="84" t="str">
        <f>IF($N1347,_xll.BDH($K1347,S$931,$M1347),"[DISABLED]")</f>
        <v>[DISABLED]</v>
      </c>
      <c r="T1347" s="84" t="str">
        <f>IF($N1347,_xll.BDH($K1347,T$931,$M1347),"[DISABLED]")</f>
        <v>[DISABLED]</v>
      </c>
      <c r="V1347" s="106" t="s">
        <v>9890</v>
      </c>
      <c r="W1347" s="107" t="s">
        <v>1055</v>
      </c>
      <c r="X1347" s="108">
        <v>42276</v>
      </c>
      <c r="Y1347" s="107" t="b">
        <v>0</v>
      </c>
      <c r="Z1347" s="107" t="s">
        <v>5237</v>
      </c>
      <c r="AA1347" s="107" t="s">
        <v>5237</v>
      </c>
      <c r="AB1347" s="107" t="s">
        <v>5237</v>
      </c>
      <c r="AC1347" s="107" t="s">
        <v>5237</v>
      </c>
      <c r="AD1347" s="107" t="s">
        <v>5237</v>
      </c>
      <c r="AE1347" s="107" t="s">
        <v>5237</v>
      </c>
    </row>
    <row r="1348" spans="2:31" outlineLevel="1">
      <c r="B1348" s="24" t="s">
        <v>5234</v>
      </c>
      <c r="C1348" s="24" t="s">
        <v>2</v>
      </c>
      <c r="D1348" s="24" t="s">
        <v>62</v>
      </c>
      <c r="E1348" s="24" t="s">
        <v>49</v>
      </c>
      <c r="F1348" s="24" t="s">
        <v>46</v>
      </c>
      <c r="G1348" s="24">
        <v>0</v>
      </c>
      <c r="H1348" s="24" t="s">
        <v>2797</v>
      </c>
      <c r="I1348" s="24" t="s">
        <v>3872</v>
      </c>
      <c r="J1348" s="24" t="s">
        <v>73</v>
      </c>
      <c r="K1348" s="72" t="str">
        <f t="shared" si="46"/>
        <v>USPR1025 ICPL Curncy</v>
      </c>
      <c r="L1348" s="25" t="str">
        <f t="shared" si="47"/>
        <v>ICPL</v>
      </c>
      <c r="M1348" s="26">
        <f t="shared" ca="1" si="47"/>
        <v>42276</v>
      </c>
      <c r="N1348" s="25" t="b">
        <f t="shared" si="47"/>
        <v>0</v>
      </c>
      <c r="O1348" s="84" t="str">
        <f>IF($N1348,_xll.BDP($K1348,O$931),"[DISABLED]")</f>
        <v>[DISABLED]</v>
      </c>
      <c r="P1348" s="84" t="str">
        <f>IF($N1348,_xll.BDP($K1348,P$931),"[DISABLED]")</f>
        <v>[DISABLED]</v>
      </c>
      <c r="Q1348" s="84" t="str">
        <f>IF($N1348,_xll.BDP($K1348,Q$931),"[DISABLED]")</f>
        <v>[DISABLED]</v>
      </c>
      <c r="R1348" s="84" t="str">
        <f>IF($N1348,_xll.BDH($K1348,R$931,$M1348),"[DISABLED]")</f>
        <v>[DISABLED]</v>
      </c>
      <c r="S1348" s="84" t="str">
        <f>IF($N1348,_xll.BDH($K1348,S$931,$M1348),"[DISABLED]")</f>
        <v>[DISABLED]</v>
      </c>
      <c r="T1348" s="84" t="str">
        <f>IF($N1348,_xll.BDH($K1348,T$931,$M1348),"[DISABLED]")</f>
        <v>[DISABLED]</v>
      </c>
      <c r="V1348" s="106" t="s">
        <v>9891</v>
      </c>
      <c r="W1348" s="107" t="s">
        <v>1055</v>
      </c>
      <c r="X1348" s="108">
        <v>42276</v>
      </c>
      <c r="Y1348" s="107" t="b">
        <v>0</v>
      </c>
      <c r="Z1348" s="107" t="s">
        <v>5237</v>
      </c>
      <c r="AA1348" s="107" t="s">
        <v>5237</v>
      </c>
      <c r="AB1348" s="107" t="s">
        <v>5237</v>
      </c>
      <c r="AC1348" s="107" t="s">
        <v>5237</v>
      </c>
      <c r="AD1348" s="107" t="s">
        <v>5237</v>
      </c>
      <c r="AE1348" s="107" t="s">
        <v>5237</v>
      </c>
    </row>
    <row r="1349" spans="2:31" outlineLevel="1">
      <c r="B1349" s="24" t="s">
        <v>5234</v>
      </c>
      <c r="C1349" s="24" t="s">
        <v>2</v>
      </c>
      <c r="D1349" s="24" t="s">
        <v>62</v>
      </c>
      <c r="E1349" s="24" t="s">
        <v>49</v>
      </c>
      <c r="F1349" s="24" t="s">
        <v>47</v>
      </c>
      <c r="G1349" s="24">
        <v>0</v>
      </c>
      <c r="H1349" s="24" t="s">
        <v>2797</v>
      </c>
      <c r="I1349" s="24" t="s">
        <v>3873</v>
      </c>
      <c r="J1349" s="24" t="s">
        <v>73</v>
      </c>
      <c r="K1349" s="72" t="str">
        <f t="shared" si="46"/>
        <v>USPR1525 ICPL Curncy</v>
      </c>
      <c r="L1349" s="25" t="str">
        <f t="shared" si="47"/>
        <v>ICPL</v>
      </c>
      <c r="M1349" s="26">
        <f t="shared" ca="1" si="47"/>
        <v>42276</v>
      </c>
      <c r="N1349" s="25" t="b">
        <f t="shared" si="47"/>
        <v>0</v>
      </c>
      <c r="O1349" s="84" t="str">
        <f>IF($N1349,_xll.BDP($K1349,O$931),"[DISABLED]")</f>
        <v>[DISABLED]</v>
      </c>
      <c r="P1349" s="84" t="str">
        <f>IF($N1349,_xll.BDP($K1349,P$931),"[DISABLED]")</f>
        <v>[DISABLED]</v>
      </c>
      <c r="Q1349" s="84" t="str">
        <f>IF($N1349,_xll.BDP($K1349,Q$931),"[DISABLED]")</f>
        <v>[DISABLED]</v>
      </c>
      <c r="R1349" s="84" t="str">
        <f>IF($N1349,_xll.BDH($K1349,R$931,$M1349),"[DISABLED]")</f>
        <v>[DISABLED]</v>
      </c>
      <c r="S1349" s="84" t="str">
        <f>IF($N1349,_xll.BDH($K1349,S$931,$M1349),"[DISABLED]")</f>
        <v>[DISABLED]</v>
      </c>
      <c r="T1349" s="84" t="str">
        <f>IF($N1349,_xll.BDH($K1349,T$931,$M1349),"[DISABLED]")</f>
        <v>[DISABLED]</v>
      </c>
      <c r="V1349" s="106" t="s">
        <v>9892</v>
      </c>
      <c r="W1349" s="107" t="s">
        <v>1055</v>
      </c>
      <c r="X1349" s="108">
        <v>42276</v>
      </c>
      <c r="Y1349" s="107" t="b">
        <v>0</v>
      </c>
      <c r="Z1349" s="107" t="s">
        <v>5237</v>
      </c>
      <c r="AA1349" s="107" t="s">
        <v>5237</v>
      </c>
      <c r="AB1349" s="107" t="s">
        <v>5237</v>
      </c>
      <c r="AC1349" s="107" t="s">
        <v>5237</v>
      </c>
      <c r="AD1349" s="107" t="s">
        <v>5237</v>
      </c>
      <c r="AE1349" s="107" t="s">
        <v>5237</v>
      </c>
    </row>
    <row r="1350" spans="2:31" outlineLevel="1">
      <c r="B1350" s="24" t="s">
        <v>5234</v>
      </c>
      <c r="C1350" s="24" t="s">
        <v>2</v>
      </c>
      <c r="D1350" s="24" t="s">
        <v>62</v>
      </c>
      <c r="E1350" s="24" t="s">
        <v>49</v>
      </c>
      <c r="F1350" s="24" t="s">
        <v>48</v>
      </c>
      <c r="G1350" s="24">
        <v>0</v>
      </c>
      <c r="H1350" s="24" t="s">
        <v>2797</v>
      </c>
      <c r="I1350" s="24" t="s">
        <v>3874</v>
      </c>
      <c r="J1350" s="24" t="s">
        <v>73</v>
      </c>
      <c r="K1350" s="72" t="str">
        <f t="shared" si="46"/>
        <v>USPR2025 ICPL Curncy</v>
      </c>
      <c r="L1350" s="25" t="str">
        <f t="shared" si="47"/>
        <v>ICPL</v>
      </c>
      <c r="M1350" s="26">
        <f t="shared" ca="1" si="47"/>
        <v>42276</v>
      </c>
      <c r="N1350" s="25" t="b">
        <f t="shared" si="47"/>
        <v>0</v>
      </c>
      <c r="O1350" s="84" t="str">
        <f>IF($N1350,_xll.BDP($K1350,O$931),"[DISABLED]")</f>
        <v>[DISABLED]</v>
      </c>
      <c r="P1350" s="84" t="str">
        <f>IF($N1350,_xll.BDP($K1350,P$931),"[DISABLED]")</f>
        <v>[DISABLED]</v>
      </c>
      <c r="Q1350" s="84" t="str">
        <f>IF($N1350,_xll.BDP($K1350,Q$931),"[DISABLED]")</f>
        <v>[DISABLED]</v>
      </c>
      <c r="R1350" s="84" t="str">
        <f>IF($N1350,_xll.BDH($K1350,R$931,$M1350),"[DISABLED]")</f>
        <v>[DISABLED]</v>
      </c>
      <c r="S1350" s="84" t="str">
        <f>IF($N1350,_xll.BDH($K1350,S$931,$M1350),"[DISABLED]")</f>
        <v>[DISABLED]</v>
      </c>
      <c r="T1350" s="84" t="str">
        <f>IF($N1350,_xll.BDH($K1350,T$931,$M1350),"[DISABLED]")</f>
        <v>[DISABLED]</v>
      </c>
      <c r="V1350" s="106" t="s">
        <v>9893</v>
      </c>
      <c r="W1350" s="107" t="s">
        <v>1055</v>
      </c>
      <c r="X1350" s="108">
        <v>42276</v>
      </c>
      <c r="Y1350" s="107" t="b">
        <v>0</v>
      </c>
      <c r="Z1350" s="107" t="s">
        <v>5237</v>
      </c>
      <c r="AA1350" s="107" t="s">
        <v>5237</v>
      </c>
      <c r="AB1350" s="107" t="s">
        <v>5237</v>
      </c>
      <c r="AC1350" s="107" t="s">
        <v>5237</v>
      </c>
      <c r="AD1350" s="107" t="s">
        <v>5237</v>
      </c>
      <c r="AE1350" s="107" t="s">
        <v>5237</v>
      </c>
    </row>
    <row r="1351" spans="2:31" outlineLevel="1">
      <c r="B1351" s="24" t="s">
        <v>5234</v>
      </c>
      <c r="C1351" s="24" t="s">
        <v>2</v>
      </c>
      <c r="D1351" s="24" t="s">
        <v>62</v>
      </c>
      <c r="E1351" s="24" t="s">
        <v>50</v>
      </c>
      <c r="F1351" s="24" t="s">
        <v>209</v>
      </c>
      <c r="G1351" s="24">
        <v>0</v>
      </c>
      <c r="H1351" s="24" t="s">
        <v>2797</v>
      </c>
      <c r="I1351" s="24" t="s">
        <v>3875</v>
      </c>
      <c r="J1351" s="24" t="s">
        <v>73</v>
      </c>
      <c r="K1351" s="72" t="str">
        <f t="shared" si="46"/>
        <v>USPEA30 ICPL Curncy</v>
      </c>
      <c r="L1351" s="25" t="str">
        <f t="shared" si="47"/>
        <v>ICPL</v>
      </c>
      <c r="M1351" s="26">
        <f t="shared" ca="1" si="47"/>
        <v>42276</v>
      </c>
      <c r="N1351" s="25" t="b">
        <f t="shared" si="47"/>
        <v>0</v>
      </c>
      <c r="O1351" s="84" t="str">
        <f>IF($N1351,_xll.BDP($K1351,O$931),"[DISABLED]")</f>
        <v>[DISABLED]</v>
      </c>
      <c r="P1351" s="84" t="str">
        <f>IF($N1351,_xll.BDP($K1351,P$931),"[DISABLED]")</f>
        <v>[DISABLED]</v>
      </c>
      <c r="Q1351" s="84" t="str">
        <f>IF($N1351,_xll.BDP($K1351,Q$931),"[DISABLED]")</f>
        <v>[DISABLED]</v>
      </c>
      <c r="R1351" s="84" t="str">
        <f>IF($N1351,_xll.BDH($K1351,R$931,$M1351),"[DISABLED]")</f>
        <v>[DISABLED]</v>
      </c>
      <c r="S1351" s="84" t="str">
        <f>IF($N1351,_xll.BDH($K1351,S$931,$M1351),"[DISABLED]")</f>
        <v>[DISABLED]</v>
      </c>
      <c r="T1351" s="84" t="str">
        <f>IF($N1351,_xll.BDH($K1351,T$931,$M1351),"[DISABLED]")</f>
        <v>[DISABLED]</v>
      </c>
      <c r="V1351" s="106" t="s">
        <v>9894</v>
      </c>
      <c r="W1351" s="107" t="s">
        <v>1055</v>
      </c>
      <c r="X1351" s="108">
        <v>42276</v>
      </c>
      <c r="Y1351" s="107" t="b">
        <v>0</v>
      </c>
      <c r="Z1351" s="107" t="s">
        <v>5237</v>
      </c>
      <c r="AA1351" s="107" t="s">
        <v>5237</v>
      </c>
      <c r="AB1351" s="107" t="s">
        <v>5237</v>
      </c>
      <c r="AC1351" s="107" t="s">
        <v>5237</v>
      </c>
      <c r="AD1351" s="107" t="s">
        <v>5237</v>
      </c>
      <c r="AE1351" s="107" t="s">
        <v>5237</v>
      </c>
    </row>
    <row r="1352" spans="2:31" outlineLevel="1">
      <c r="B1352" s="24" t="s">
        <v>5234</v>
      </c>
      <c r="C1352" s="24" t="s">
        <v>2</v>
      </c>
      <c r="D1352" s="24" t="s">
        <v>62</v>
      </c>
      <c r="E1352" s="24" t="s">
        <v>50</v>
      </c>
      <c r="F1352" s="24" t="s">
        <v>210</v>
      </c>
      <c r="G1352" s="24">
        <v>0</v>
      </c>
      <c r="H1352" s="24" t="s">
        <v>2797</v>
      </c>
      <c r="I1352" s="24" t="s">
        <v>3876</v>
      </c>
      <c r="J1352" s="24" t="s">
        <v>73</v>
      </c>
      <c r="K1352" s="72" t="str">
        <f t="shared" si="46"/>
        <v>USPEB30 ICPL Curncy</v>
      </c>
      <c r="L1352" s="25" t="str">
        <f t="shared" si="47"/>
        <v>ICPL</v>
      </c>
      <c r="M1352" s="26">
        <f t="shared" ca="1" si="47"/>
        <v>42276</v>
      </c>
      <c r="N1352" s="25" t="b">
        <f t="shared" si="47"/>
        <v>0</v>
      </c>
      <c r="O1352" s="84" t="str">
        <f>IF($N1352,_xll.BDP($K1352,O$931),"[DISABLED]")</f>
        <v>[DISABLED]</v>
      </c>
      <c r="P1352" s="84" t="str">
        <f>IF($N1352,_xll.BDP($K1352,P$931),"[DISABLED]")</f>
        <v>[DISABLED]</v>
      </c>
      <c r="Q1352" s="84" t="str">
        <f>IF($N1352,_xll.BDP($K1352,Q$931),"[DISABLED]")</f>
        <v>[DISABLED]</v>
      </c>
      <c r="R1352" s="84" t="str">
        <f>IF($N1352,_xll.BDH($K1352,R$931,$M1352),"[DISABLED]")</f>
        <v>[DISABLED]</v>
      </c>
      <c r="S1352" s="84" t="str">
        <f>IF($N1352,_xll.BDH($K1352,S$931,$M1352),"[DISABLED]")</f>
        <v>[DISABLED]</v>
      </c>
      <c r="T1352" s="84" t="str">
        <f>IF($N1352,_xll.BDH($K1352,T$931,$M1352),"[DISABLED]")</f>
        <v>[DISABLED]</v>
      </c>
      <c r="V1352" s="106" t="s">
        <v>9895</v>
      </c>
      <c r="W1352" s="107" t="s">
        <v>1055</v>
      </c>
      <c r="X1352" s="108">
        <v>42276</v>
      </c>
      <c r="Y1352" s="107" t="b">
        <v>0</v>
      </c>
      <c r="Z1352" s="107" t="s">
        <v>5237</v>
      </c>
      <c r="AA1352" s="107" t="s">
        <v>5237</v>
      </c>
      <c r="AB1352" s="107" t="s">
        <v>5237</v>
      </c>
      <c r="AC1352" s="107" t="s">
        <v>5237</v>
      </c>
      <c r="AD1352" s="107" t="s">
        <v>5237</v>
      </c>
      <c r="AE1352" s="107" t="s">
        <v>5237</v>
      </c>
    </row>
    <row r="1353" spans="2:31" outlineLevel="1">
      <c r="B1353" s="24" t="s">
        <v>5234</v>
      </c>
      <c r="C1353" s="24" t="s">
        <v>2</v>
      </c>
      <c r="D1353" s="24" t="s">
        <v>62</v>
      </c>
      <c r="E1353" s="24" t="s">
        <v>50</v>
      </c>
      <c r="F1353" s="24" t="s">
        <v>54</v>
      </c>
      <c r="G1353" s="24">
        <v>0</v>
      </c>
      <c r="H1353" s="24" t="s">
        <v>2797</v>
      </c>
      <c r="I1353" s="24" t="s">
        <v>3877</v>
      </c>
      <c r="J1353" s="24" t="s">
        <v>73</v>
      </c>
      <c r="K1353" s="72" t="str">
        <f t="shared" si="46"/>
        <v>USPEC30 ICPL Curncy</v>
      </c>
      <c r="L1353" s="25" t="str">
        <f t="shared" si="47"/>
        <v>ICPL</v>
      </c>
      <c r="M1353" s="26">
        <f t="shared" ca="1" si="47"/>
        <v>42276</v>
      </c>
      <c r="N1353" s="25" t="b">
        <f t="shared" si="47"/>
        <v>0</v>
      </c>
      <c r="O1353" s="84" t="str">
        <f>IF($N1353,_xll.BDP($K1353,O$931),"[DISABLED]")</f>
        <v>[DISABLED]</v>
      </c>
      <c r="P1353" s="84" t="str">
        <f>IF($N1353,_xll.BDP($K1353,P$931),"[DISABLED]")</f>
        <v>[DISABLED]</v>
      </c>
      <c r="Q1353" s="84" t="str">
        <f>IF($N1353,_xll.BDP($K1353,Q$931),"[DISABLED]")</f>
        <v>[DISABLED]</v>
      </c>
      <c r="R1353" s="84" t="str">
        <f>IF($N1353,_xll.BDH($K1353,R$931,$M1353),"[DISABLED]")</f>
        <v>[DISABLED]</v>
      </c>
      <c r="S1353" s="84" t="str">
        <f>IF($N1353,_xll.BDH($K1353,S$931,$M1353),"[DISABLED]")</f>
        <v>[DISABLED]</v>
      </c>
      <c r="T1353" s="84" t="str">
        <f>IF($N1353,_xll.BDH($K1353,T$931,$M1353),"[DISABLED]")</f>
        <v>[DISABLED]</v>
      </c>
      <c r="V1353" s="106" t="s">
        <v>9896</v>
      </c>
      <c r="W1353" s="107" t="s">
        <v>1055</v>
      </c>
      <c r="X1353" s="108">
        <v>42276</v>
      </c>
      <c r="Y1353" s="107" t="b">
        <v>0</v>
      </c>
      <c r="Z1353" s="107" t="s">
        <v>5237</v>
      </c>
      <c r="AA1353" s="107" t="s">
        <v>5237</v>
      </c>
      <c r="AB1353" s="107" t="s">
        <v>5237</v>
      </c>
      <c r="AC1353" s="107" t="s">
        <v>5237</v>
      </c>
      <c r="AD1353" s="107" t="s">
        <v>5237</v>
      </c>
      <c r="AE1353" s="107" t="s">
        <v>5237</v>
      </c>
    </row>
    <row r="1354" spans="2:31" outlineLevel="1">
      <c r="B1354" s="24" t="s">
        <v>5234</v>
      </c>
      <c r="C1354" s="24" t="s">
        <v>2</v>
      </c>
      <c r="D1354" s="24" t="s">
        <v>62</v>
      </c>
      <c r="E1354" s="24" t="s">
        <v>50</v>
      </c>
      <c r="F1354" s="24" t="s">
        <v>58</v>
      </c>
      <c r="G1354" s="24">
        <v>0</v>
      </c>
      <c r="H1354" s="24" t="s">
        <v>2797</v>
      </c>
      <c r="I1354" s="24" t="s">
        <v>3878</v>
      </c>
      <c r="J1354" s="24" t="s">
        <v>73</v>
      </c>
      <c r="K1354" s="72" t="str">
        <f t="shared" si="46"/>
        <v>USPEF30 ICPL Curncy</v>
      </c>
      <c r="L1354" s="25" t="str">
        <f t="shared" si="47"/>
        <v>ICPL</v>
      </c>
      <c r="M1354" s="26">
        <f t="shared" ca="1" si="47"/>
        <v>42276</v>
      </c>
      <c r="N1354" s="25" t="b">
        <f t="shared" si="47"/>
        <v>0</v>
      </c>
      <c r="O1354" s="84" t="str">
        <f>IF($N1354,_xll.BDP($K1354,O$931),"[DISABLED]")</f>
        <v>[DISABLED]</v>
      </c>
      <c r="P1354" s="84" t="str">
        <f>IF($N1354,_xll.BDP($K1354,P$931),"[DISABLED]")</f>
        <v>[DISABLED]</v>
      </c>
      <c r="Q1354" s="84" t="str">
        <f>IF($N1354,_xll.BDP($K1354,Q$931),"[DISABLED]")</f>
        <v>[DISABLED]</v>
      </c>
      <c r="R1354" s="84" t="str">
        <f>IF($N1354,_xll.BDH($K1354,R$931,$M1354),"[DISABLED]")</f>
        <v>[DISABLED]</v>
      </c>
      <c r="S1354" s="84" t="str">
        <f>IF($N1354,_xll.BDH($K1354,S$931,$M1354),"[DISABLED]")</f>
        <v>[DISABLED]</v>
      </c>
      <c r="T1354" s="84" t="str">
        <f>IF($N1354,_xll.BDH($K1354,T$931,$M1354),"[DISABLED]")</f>
        <v>[DISABLED]</v>
      </c>
      <c r="V1354" s="106" t="s">
        <v>9897</v>
      </c>
      <c r="W1354" s="107" t="s">
        <v>1055</v>
      </c>
      <c r="X1354" s="108">
        <v>42276</v>
      </c>
      <c r="Y1354" s="107" t="b">
        <v>0</v>
      </c>
      <c r="Z1354" s="107" t="s">
        <v>5237</v>
      </c>
      <c r="AA1354" s="107" t="s">
        <v>5237</v>
      </c>
      <c r="AB1354" s="107" t="s">
        <v>5237</v>
      </c>
      <c r="AC1354" s="107" t="s">
        <v>5237</v>
      </c>
      <c r="AD1354" s="107" t="s">
        <v>5237</v>
      </c>
      <c r="AE1354" s="107" t="s">
        <v>5237</v>
      </c>
    </row>
    <row r="1355" spans="2:31" outlineLevel="1">
      <c r="B1355" s="24" t="s">
        <v>5234</v>
      </c>
      <c r="C1355" s="24" t="s">
        <v>2</v>
      </c>
      <c r="D1355" s="24" t="s">
        <v>62</v>
      </c>
      <c r="E1355" s="24" t="s">
        <v>50</v>
      </c>
      <c r="F1355" s="24" t="s">
        <v>71</v>
      </c>
      <c r="G1355" s="24">
        <v>0</v>
      </c>
      <c r="H1355" s="24" t="s">
        <v>2797</v>
      </c>
      <c r="I1355" s="24" t="s">
        <v>3879</v>
      </c>
      <c r="J1355" s="24" t="s">
        <v>73</v>
      </c>
      <c r="K1355" s="72" t="str">
        <f t="shared" si="46"/>
        <v>USPEI30 ICPL Curncy</v>
      </c>
      <c r="L1355" s="25" t="str">
        <f t="shared" si="47"/>
        <v>ICPL</v>
      </c>
      <c r="M1355" s="26">
        <f t="shared" ca="1" si="47"/>
        <v>42276</v>
      </c>
      <c r="N1355" s="25" t="b">
        <f t="shared" si="47"/>
        <v>0</v>
      </c>
      <c r="O1355" s="84" t="str">
        <f>IF($N1355,_xll.BDP($K1355,O$931),"[DISABLED]")</f>
        <v>[DISABLED]</v>
      </c>
      <c r="P1355" s="84" t="str">
        <f>IF($N1355,_xll.BDP($K1355,P$931),"[DISABLED]")</f>
        <v>[DISABLED]</v>
      </c>
      <c r="Q1355" s="84" t="str">
        <f>IF($N1355,_xll.BDP($K1355,Q$931),"[DISABLED]")</f>
        <v>[DISABLED]</v>
      </c>
      <c r="R1355" s="84" t="str">
        <f>IF($N1355,_xll.BDH($K1355,R$931,$M1355),"[DISABLED]")</f>
        <v>[DISABLED]</v>
      </c>
      <c r="S1355" s="84" t="str">
        <f>IF($N1355,_xll.BDH($K1355,S$931,$M1355),"[DISABLED]")</f>
        <v>[DISABLED]</v>
      </c>
      <c r="T1355" s="84" t="str">
        <f>IF($N1355,_xll.BDH($K1355,T$931,$M1355),"[DISABLED]")</f>
        <v>[DISABLED]</v>
      </c>
      <c r="V1355" s="106" t="s">
        <v>9898</v>
      </c>
      <c r="W1355" s="107" t="s">
        <v>1055</v>
      </c>
      <c r="X1355" s="108">
        <v>42276</v>
      </c>
      <c r="Y1355" s="107" t="b">
        <v>0</v>
      </c>
      <c r="Z1355" s="107" t="s">
        <v>5237</v>
      </c>
      <c r="AA1355" s="107" t="s">
        <v>5237</v>
      </c>
      <c r="AB1355" s="107" t="s">
        <v>5237</v>
      </c>
      <c r="AC1355" s="107" t="s">
        <v>5237</v>
      </c>
      <c r="AD1355" s="107" t="s">
        <v>5237</v>
      </c>
      <c r="AE1355" s="107" t="s">
        <v>5237</v>
      </c>
    </row>
    <row r="1356" spans="2:31" outlineLevel="1">
      <c r="B1356" s="24" t="s">
        <v>5234</v>
      </c>
      <c r="C1356" s="24" t="s">
        <v>2</v>
      </c>
      <c r="D1356" s="24" t="s">
        <v>62</v>
      </c>
      <c r="E1356" s="24" t="s">
        <v>50</v>
      </c>
      <c r="F1356" s="24" t="s">
        <v>41</v>
      </c>
      <c r="G1356" s="24">
        <v>0</v>
      </c>
      <c r="H1356" s="24" t="s">
        <v>2797</v>
      </c>
      <c r="I1356" s="24" t="s">
        <v>3880</v>
      </c>
      <c r="J1356" s="24" t="s">
        <v>73</v>
      </c>
      <c r="K1356" s="72" t="str">
        <f t="shared" si="46"/>
        <v>USPE130 ICPL Curncy</v>
      </c>
      <c r="L1356" s="25" t="str">
        <f t="shared" si="47"/>
        <v>ICPL</v>
      </c>
      <c r="M1356" s="26">
        <f t="shared" ca="1" si="47"/>
        <v>42276</v>
      </c>
      <c r="N1356" s="25" t="b">
        <f t="shared" si="47"/>
        <v>0</v>
      </c>
      <c r="O1356" s="84" t="str">
        <f>IF($N1356,_xll.BDP($K1356,O$931),"[DISABLED]")</f>
        <v>[DISABLED]</v>
      </c>
      <c r="P1356" s="84" t="str">
        <f>IF($N1356,_xll.BDP($K1356,P$931),"[DISABLED]")</f>
        <v>[DISABLED]</v>
      </c>
      <c r="Q1356" s="84" t="str">
        <f>IF($N1356,_xll.BDP($K1356,Q$931),"[DISABLED]")</f>
        <v>[DISABLED]</v>
      </c>
      <c r="R1356" s="84" t="str">
        <f>IF($N1356,_xll.BDH($K1356,R$931,$M1356),"[DISABLED]")</f>
        <v>[DISABLED]</v>
      </c>
      <c r="S1356" s="84" t="str">
        <f>IF($N1356,_xll.BDH($K1356,S$931,$M1356),"[DISABLED]")</f>
        <v>[DISABLED]</v>
      </c>
      <c r="T1356" s="84" t="str">
        <f>IF($N1356,_xll.BDH($K1356,T$931,$M1356),"[DISABLED]")</f>
        <v>[DISABLED]</v>
      </c>
      <c r="V1356" s="106" t="s">
        <v>9899</v>
      </c>
      <c r="W1356" s="107" t="s">
        <v>1055</v>
      </c>
      <c r="X1356" s="108">
        <v>42276</v>
      </c>
      <c r="Y1356" s="107" t="b">
        <v>0</v>
      </c>
      <c r="Z1356" s="107" t="s">
        <v>5237</v>
      </c>
      <c r="AA1356" s="107" t="s">
        <v>5237</v>
      </c>
      <c r="AB1356" s="107" t="s">
        <v>5237</v>
      </c>
      <c r="AC1356" s="107" t="s">
        <v>5237</v>
      </c>
      <c r="AD1356" s="107" t="s">
        <v>5237</v>
      </c>
      <c r="AE1356" s="107" t="s">
        <v>5237</v>
      </c>
    </row>
    <row r="1357" spans="2:31" outlineLevel="1">
      <c r="B1357" s="24" t="s">
        <v>5234</v>
      </c>
      <c r="C1357" s="24" t="s">
        <v>2</v>
      </c>
      <c r="D1357" s="24" t="s">
        <v>62</v>
      </c>
      <c r="E1357" s="24" t="s">
        <v>50</v>
      </c>
      <c r="F1357" s="24" t="s">
        <v>146</v>
      </c>
      <c r="G1357" s="24">
        <v>0</v>
      </c>
      <c r="H1357" s="24" t="s">
        <v>2797</v>
      </c>
      <c r="I1357" s="24" t="s">
        <v>3881</v>
      </c>
      <c r="J1357" s="24" t="s">
        <v>73</v>
      </c>
      <c r="K1357" s="72" t="str">
        <f t="shared" si="46"/>
        <v>USPE1F30 ICPL Curncy</v>
      </c>
      <c r="L1357" s="25" t="str">
        <f t="shared" si="47"/>
        <v>ICPL</v>
      </c>
      <c r="M1357" s="26">
        <f t="shared" ca="1" si="47"/>
        <v>42276</v>
      </c>
      <c r="N1357" s="25" t="b">
        <f t="shared" si="47"/>
        <v>0</v>
      </c>
      <c r="O1357" s="84" t="str">
        <f>IF($N1357,_xll.BDP($K1357,O$931),"[DISABLED]")</f>
        <v>[DISABLED]</v>
      </c>
      <c r="P1357" s="84" t="str">
        <f>IF($N1357,_xll.BDP($K1357,P$931),"[DISABLED]")</f>
        <v>[DISABLED]</v>
      </c>
      <c r="Q1357" s="84" t="str">
        <f>IF($N1357,_xll.BDP($K1357,Q$931),"[DISABLED]")</f>
        <v>[DISABLED]</v>
      </c>
      <c r="R1357" s="84" t="str">
        <f>IF($N1357,_xll.BDH($K1357,R$931,$M1357),"[DISABLED]")</f>
        <v>[DISABLED]</v>
      </c>
      <c r="S1357" s="84" t="str">
        <f>IF($N1357,_xll.BDH($K1357,S$931,$M1357),"[DISABLED]")</f>
        <v>[DISABLED]</v>
      </c>
      <c r="T1357" s="84" t="str">
        <f>IF($N1357,_xll.BDH($K1357,T$931,$M1357),"[DISABLED]")</f>
        <v>[DISABLED]</v>
      </c>
      <c r="V1357" s="106" t="s">
        <v>9900</v>
      </c>
      <c r="W1357" s="107" t="s">
        <v>1055</v>
      </c>
      <c r="X1357" s="108">
        <v>42276</v>
      </c>
      <c r="Y1357" s="107" t="b">
        <v>0</v>
      </c>
      <c r="Z1357" s="107" t="s">
        <v>5237</v>
      </c>
      <c r="AA1357" s="107" t="s">
        <v>5237</v>
      </c>
      <c r="AB1357" s="107" t="s">
        <v>5237</v>
      </c>
      <c r="AC1357" s="107" t="s">
        <v>5237</v>
      </c>
      <c r="AD1357" s="107" t="s">
        <v>5237</v>
      </c>
      <c r="AE1357" s="107" t="s">
        <v>5237</v>
      </c>
    </row>
    <row r="1358" spans="2:31" outlineLevel="1">
      <c r="B1358" s="24" t="s">
        <v>5234</v>
      </c>
      <c r="C1358" s="24" t="s">
        <v>2</v>
      </c>
      <c r="D1358" s="24" t="s">
        <v>62</v>
      </c>
      <c r="E1358" s="24" t="s">
        <v>50</v>
      </c>
      <c r="F1358" s="24" t="s">
        <v>42</v>
      </c>
      <c r="G1358" s="24">
        <v>0</v>
      </c>
      <c r="H1358" s="24" t="s">
        <v>2797</v>
      </c>
      <c r="I1358" s="24" t="s">
        <v>3882</v>
      </c>
      <c r="J1358" s="24" t="s">
        <v>73</v>
      </c>
      <c r="K1358" s="72" t="str">
        <f t="shared" si="46"/>
        <v>USPE230 ICPL Curncy</v>
      </c>
      <c r="L1358" s="25" t="str">
        <f t="shared" si="47"/>
        <v>ICPL</v>
      </c>
      <c r="M1358" s="26">
        <f t="shared" ca="1" si="47"/>
        <v>42276</v>
      </c>
      <c r="N1358" s="25" t="b">
        <f t="shared" si="47"/>
        <v>0</v>
      </c>
      <c r="O1358" s="84" t="str">
        <f>IF($N1358,_xll.BDP($K1358,O$931),"[DISABLED]")</f>
        <v>[DISABLED]</v>
      </c>
      <c r="P1358" s="84" t="str">
        <f>IF($N1358,_xll.BDP($K1358,P$931),"[DISABLED]")</f>
        <v>[DISABLED]</v>
      </c>
      <c r="Q1358" s="84" t="str">
        <f>IF($N1358,_xll.BDP($K1358,Q$931),"[DISABLED]")</f>
        <v>[DISABLED]</v>
      </c>
      <c r="R1358" s="84" t="str">
        <f>IF($N1358,_xll.BDH($K1358,R$931,$M1358),"[DISABLED]")</f>
        <v>[DISABLED]</v>
      </c>
      <c r="S1358" s="84" t="str">
        <f>IF($N1358,_xll.BDH($K1358,S$931,$M1358),"[DISABLED]")</f>
        <v>[DISABLED]</v>
      </c>
      <c r="T1358" s="84" t="str">
        <f>IF($N1358,_xll.BDH($K1358,T$931,$M1358),"[DISABLED]")</f>
        <v>[DISABLED]</v>
      </c>
      <c r="V1358" s="106" t="s">
        <v>9901</v>
      </c>
      <c r="W1358" s="107" t="s">
        <v>1055</v>
      </c>
      <c r="X1358" s="108">
        <v>42276</v>
      </c>
      <c r="Y1358" s="107" t="b">
        <v>0</v>
      </c>
      <c r="Z1358" s="107" t="s">
        <v>5237</v>
      </c>
      <c r="AA1358" s="107" t="s">
        <v>5237</v>
      </c>
      <c r="AB1358" s="107" t="s">
        <v>5237</v>
      </c>
      <c r="AC1358" s="107" t="s">
        <v>5237</v>
      </c>
      <c r="AD1358" s="107" t="s">
        <v>5237</v>
      </c>
      <c r="AE1358" s="107" t="s">
        <v>5237</v>
      </c>
    </row>
    <row r="1359" spans="2:31" outlineLevel="1">
      <c r="B1359" s="24" t="s">
        <v>5234</v>
      </c>
      <c r="C1359" s="24" t="s">
        <v>2</v>
      </c>
      <c r="D1359" s="24" t="s">
        <v>62</v>
      </c>
      <c r="E1359" s="24" t="s">
        <v>50</v>
      </c>
      <c r="F1359" s="24" t="s">
        <v>43</v>
      </c>
      <c r="G1359" s="24">
        <v>0</v>
      </c>
      <c r="H1359" s="24" t="s">
        <v>2797</v>
      </c>
      <c r="I1359" s="24" t="s">
        <v>3883</v>
      </c>
      <c r="J1359" s="24" t="s">
        <v>73</v>
      </c>
      <c r="K1359" s="72" t="str">
        <f t="shared" si="46"/>
        <v>USPE330 ICPL Curncy</v>
      </c>
      <c r="L1359" s="25" t="str">
        <f t="shared" si="47"/>
        <v>ICPL</v>
      </c>
      <c r="M1359" s="26">
        <f t="shared" ca="1" si="47"/>
        <v>42276</v>
      </c>
      <c r="N1359" s="25" t="b">
        <f t="shared" si="47"/>
        <v>0</v>
      </c>
      <c r="O1359" s="84" t="str">
        <f>IF($N1359,_xll.BDP($K1359,O$931),"[DISABLED]")</f>
        <v>[DISABLED]</v>
      </c>
      <c r="P1359" s="84" t="str">
        <f>IF($N1359,_xll.BDP($K1359,P$931),"[DISABLED]")</f>
        <v>[DISABLED]</v>
      </c>
      <c r="Q1359" s="84" t="str">
        <f>IF($N1359,_xll.BDP($K1359,Q$931),"[DISABLED]")</f>
        <v>[DISABLED]</v>
      </c>
      <c r="R1359" s="84" t="str">
        <f>IF($N1359,_xll.BDH($K1359,R$931,$M1359),"[DISABLED]")</f>
        <v>[DISABLED]</v>
      </c>
      <c r="S1359" s="84" t="str">
        <f>IF($N1359,_xll.BDH($K1359,S$931,$M1359),"[DISABLED]")</f>
        <v>[DISABLED]</v>
      </c>
      <c r="T1359" s="84" t="str">
        <f>IF($N1359,_xll.BDH($K1359,T$931,$M1359),"[DISABLED]")</f>
        <v>[DISABLED]</v>
      </c>
      <c r="V1359" s="106" t="s">
        <v>9902</v>
      </c>
      <c r="W1359" s="107" t="s">
        <v>1055</v>
      </c>
      <c r="X1359" s="108">
        <v>42276</v>
      </c>
      <c r="Y1359" s="107" t="b">
        <v>0</v>
      </c>
      <c r="Z1359" s="107" t="s">
        <v>5237</v>
      </c>
      <c r="AA1359" s="107" t="s">
        <v>5237</v>
      </c>
      <c r="AB1359" s="107" t="s">
        <v>5237</v>
      </c>
      <c r="AC1359" s="107" t="s">
        <v>5237</v>
      </c>
      <c r="AD1359" s="107" t="s">
        <v>5237</v>
      </c>
      <c r="AE1359" s="107" t="s">
        <v>5237</v>
      </c>
    </row>
    <row r="1360" spans="2:31" outlineLevel="1">
      <c r="B1360" s="24" t="s">
        <v>5234</v>
      </c>
      <c r="C1360" s="24" t="s">
        <v>2</v>
      </c>
      <c r="D1360" s="24" t="s">
        <v>62</v>
      </c>
      <c r="E1360" s="24" t="s">
        <v>50</v>
      </c>
      <c r="F1360" s="24" t="s">
        <v>152</v>
      </c>
      <c r="G1360" s="24">
        <v>0</v>
      </c>
      <c r="H1360" s="24" t="s">
        <v>2797</v>
      </c>
      <c r="I1360" s="24" t="s">
        <v>3884</v>
      </c>
      <c r="J1360" s="24" t="s">
        <v>73</v>
      </c>
      <c r="K1360" s="72" t="str">
        <f t="shared" si="46"/>
        <v>USPE430 ICPL Curncy</v>
      </c>
      <c r="L1360" s="25" t="str">
        <f t="shared" si="47"/>
        <v>ICPL</v>
      </c>
      <c r="M1360" s="26">
        <f t="shared" ca="1" si="47"/>
        <v>42276</v>
      </c>
      <c r="N1360" s="25" t="b">
        <f t="shared" si="47"/>
        <v>0</v>
      </c>
      <c r="O1360" s="84" t="str">
        <f>IF($N1360,_xll.BDP($K1360,O$931),"[DISABLED]")</f>
        <v>[DISABLED]</v>
      </c>
      <c r="P1360" s="84" t="str">
        <f>IF($N1360,_xll.BDP($K1360,P$931),"[DISABLED]")</f>
        <v>[DISABLED]</v>
      </c>
      <c r="Q1360" s="84" t="str">
        <f>IF($N1360,_xll.BDP($K1360,Q$931),"[DISABLED]")</f>
        <v>[DISABLED]</v>
      </c>
      <c r="R1360" s="84" t="str">
        <f>IF($N1360,_xll.BDH($K1360,R$931,$M1360),"[DISABLED]")</f>
        <v>[DISABLED]</v>
      </c>
      <c r="S1360" s="84" t="str">
        <f>IF($N1360,_xll.BDH($K1360,S$931,$M1360),"[DISABLED]")</f>
        <v>[DISABLED]</v>
      </c>
      <c r="T1360" s="84" t="str">
        <f>IF($N1360,_xll.BDH($K1360,T$931,$M1360),"[DISABLED]")</f>
        <v>[DISABLED]</v>
      </c>
      <c r="V1360" s="106" t="s">
        <v>9903</v>
      </c>
      <c r="W1360" s="107" t="s">
        <v>1055</v>
      </c>
      <c r="X1360" s="108">
        <v>42276</v>
      </c>
      <c r="Y1360" s="107" t="b">
        <v>0</v>
      </c>
      <c r="Z1360" s="107" t="s">
        <v>5237</v>
      </c>
      <c r="AA1360" s="107" t="s">
        <v>5237</v>
      </c>
      <c r="AB1360" s="107" t="s">
        <v>5237</v>
      </c>
      <c r="AC1360" s="107" t="s">
        <v>5237</v>
      </c>
      <c r="AD1360" s="107" t="s">
        <v>5237</v>
      </c>
      <c r="AE1360" s="107" t="s">
        <v>5237</v>
      </c>
    </row>
    <row r="1361" spans="2:31" outlineLevel="1">
      <c r="B1361" s="24" t="s">
        <v>5234</v>
      </c>
      <c r="C1361" s="24" t="s">
        <v>2</v>
      </c>
      <c r="D1361" s="24" t="s">
        <v>62</v>
      </c>
      <c r="E1361" s="24" t="s">
        <v>50</v>
      </c>
      <c r="F1361" s="24" t="s">
        <v>44</v>
      </c>
      <c r="G1361" s="24">
        <v>0</v>
      </c>
      <c r="H1361" s="24" t="s">
        <v>2797</v>
      </c>
      <c r="I1361" s="24" t="s">
        <v>3885</v>
      </c>
      <c r="J1361" s="24" t="s">
        <v>73</v>
      </c>
      <c r="K1361" s="72" t="str">
        <f t="shared" si="46"/>
        <v>USPE530 ICPL Curncy</v>
      </c>
      <c r="L1361" s="25" t="str">
        <f t="shared" si="47"/>
        <v>ICPL</v>
      </c>
      <c r="M1361" s="26">
        <f t="shared" ca="1" si="47"/>
        <v>42276</v>
      </c>
      <c r="N1361" s="25" t="b">
        <f t="shared" si="47"/>
        <v>0</v>
      </c>
      <c r="O1361" s="84" t="str">
        <f>IF($N1361,_xll.BDP($K1361,O$931),"[DISABLED]")</f>
        <v>[DISABLED]</v>
      </c>
      <c r="P1361" s="84" t="str">
        <f>IF($N1361,_xll.BDP($K1361,P$931),"[DISABLED]")</f>
        <v>[DISABLED]</v>
      </c>
      <c r="Q1361" s="84" t="str">
        <f>IF($N1361,_xll.BDP($K1361,Q$931),"[DISABLED]")</f>
        <v>[DISABLED]</v>
      </c>
      <c r="R1361" s="84" t="str">
        <f>IF($N1361,_xll.BDH($K1361,R$931,$M1361),"[DISABLED]")</f>
        <v>[DISABLED]</v>
      </c>
      <c r="S1361" s="84" t="str">
        <f>IF($N1361,_xll.BDH($K1361,S$931,$M1361),"[DISABLED]")</f>
        <v>[DISABLED]</v>
      </c>
      <c r="T1361" s="84" t="str">
        <f>IF($N1361,_xll.BDH($K1361,T$931,$M1361),"[DISABLED]")</f>
        <v>[DISABLED]</v>
      </c>
      <c r="V1361" s="106" t="s">
        <v>9904</v>
      </c>
      <c r="W1361" s="107" t="s">
        <v>1055</v>
      </c>
      <c r="X1361" s="108">
        <v>42276</v>
      </c>
      <c r="Y1361" s="107" t="b">
        <v>0</v>
      </c>
      <c r="Z1361" s="107" t="s">
        <v>5237</v>
      </c>
      <c r="AA1361" s="107" t="s">
        <v>5237</v>
      </c>
      <c r="AB1361" s="107" t="s">
        <v>5237</v>
      </c>
      <c r="AC1361" s="107" t="s">
        <v>5237</v>
      </c>
      <c r="AD1361" s="107" t="s">
        <v>5237</v>
      </c>
      <c r="AE1361" s="107" t="s">
        <v>5237</v>
      </c>
    </row>
    <row r="1362" spans="2:31" outlineLevel="1">
      <c r="B1362" s="24" t="s">
        <v>5234</v>
      </c>
      <c r="C1362" s="24" t="s">
        <v>2</v>
      </c>
      <c r="D1362" s="24" t="s">
        <v>62</v>
      </c>
      <c r="E1362" s="24" t="s">
        <v>50</v>
      </c>
      <c r="F1362" s="24" t="s">
        <v>155</v>
      </c>
      <c r="G1362" s="24">
        <v>0</v>
      </c>
      <c r="H1362" s="24" t="s">
        <v>2797</v>
      </c>
      <c r="I1362" s="24" t="s">
        <v>3886</v>
      </c>
      <c r="J1362" s="24" t="s">
        <v>73</v>
      </c>
      <c r="K1362" s="72" t="str">
        <f t="shared" si="46"/>
        <v>USPE630 ICPL Curncy</v>
      </c>
      <c r="L1362" s="25" t="str">
        <f t="shared" si="47"/>
        <v>ICPL</v>
      </c>
      <c r="M1362" s="26">
        <f t="shared" ca="1" si="47"/>
        <v>42276</v>
      </c>
      <c r="N1362" s="25" t="b">
        <f t="shared" si="47"/>
        <v>0</v>
      </c>
      <c r="O1362" s="84" t="str">
        <f>IF($N1362,_xll.BDP($K1362,O$931),"[DISABLED]")</f>
        <v>[DISABLED]</v>
      </c>
      <c r="P1362" s="84" t="str">
        <f>IF($N1362,_xll.BDP($K1362,P$931),"[DISABLED]")</f>
        <v>[DISABLED]</v>
      </c>
      <c r="Q1362" s="84" t="str">
        <f>IF($N1362,_xll.BDP($K1362,Q$931),"[DISABLED]")</f>
        <v>[DISABLED]</v>
      </c>
      <c r="R1362" s="84" t="str">
        <f>IF($N1362,_xll.BDH($K1362,R$931,$M1362),"[DISABLED]")</f>
        <v>[DISABLED]</v>
      </c>
      <c r="S1362" s="84" t="str">
        <f>IF($N1362,_xll.BDH($K1362,S$931,$M1362),"[DISABLED]")</f>
        <v>[DISABLED]</v>
      </c>
      <c r="T1362" s="84" t="str">
        <f>IF($N1362,_xll.BDH($K1362,T$931,$M1362),"[DISABLED]")</f>
        <v>[DISABLED]</v>
      </c>
      <c r="V1362" s="106" t="s">
        <v>9905</v>
      </c>
      <c r="W1362" s="107" t="s">
        <v>1055</v>
      </c>
      <c r="X1362" s="108">
        <v>42276</v>
      </c>
      <c r="Y1362" s="107" t="b">
        <v>0</v>
      </c>
      <c r="Z1362" s="107" t="s">
        <v>5237</v>
      </c>
      <c r="AA1362" s="107" t="s">
        <v>5237</v>
      </c>
      <c r="AB1362" s="107" t="s">
        <v>5237</v>
      </c>
      <c r="AC1362" s="107" t="s">
        <v>5237</v>
      </c>
      <c r="AD1362" s="107" t="s">
        <v>5237</v>
      </c>
      <c r="AE1362" s="107" t="s">
        <v>5237</v>
      </c>
    </row>
    <row r="1363" spans="2:31" outlineLevel="1">
      <c r="B1363" s="24" t="s">
        <v>5234</v>
      </c>
      <c r="C1363" s="24" t="s">
        <v>2</v>
      </c>
      <c r="D1363" s="24" t="s">
        <v>62</v>
      </c>
      <c r="E1363" s="24" t="s">
        <v>50</v>
      </c>
      <c r="F1363" s="24" t="s">
        <v>45</v>
      </c>
      <c r="G1363" s="24">
        <v>0</v>
      </c>
      <c r="H1363" s="24" t="s">
        <v>2797</v>
      </c>
      <c r="I1363" s="24" t="s">
        <v>3887</v>
      </c>
      <c r="J1363" s="24" t="s">
        <v>73</v>
      </c>
      <c r="K1363" s="72" t="str">
        <f t="shared" si="46"/>
        <v>USPE730 ICPL Curncy</v>
      </c>
      <c r="L1363" s="25" t="str">
        <f t="shared" si="47"/>
        <v>ICPL</v>
      </c>
      <c r="M1363" s="26">
        <f t="shared" ca="1" si="47"/>
        <v>42276</v>
      </c>
      <c r="N1363" s="25" t="b">
        <f t="shared" si="47"/>
        <v>0</v>
      </c>
      <c r="O1363" s="84" t="str">
        <f>IF($N1363,_xll.BDP($K1363,O$931),"[DISABLED]")</f>
        <v>[DISABLED]</v>
      </c>
      <c r="P1363" s="84" t="str">
        <f>IF($N1363,_xll.BDP($K1363,P$931),"[DISABLED]")</f>
        <v>[DISABLED]</v>
      </c>
      <c r="Q1363" s="84" t="str">
        <f>IF($N1363,_xll.BDP($K1363,Q$931),"[DISABLED]")</f>
        <v>[DISABLED]</v>
      </c>
      <c r="R1363" s="84" t="str">
        <f>IF($N1363,_xll.BDH($K1363,R$931,$M1363),"[DISABLED]")</f>
        <v>[DISABLED]</v>
      </c>
      <c r="S1363" s="84" t="str">
        <f>IF($N1363,_xll.BDH($K1363,S$931,$M1363),"[DISABLED]")</f>
        <v>[DISABLED]</v>
      </c>
      <c r="T1363" s="84" t="str">
        <f>IF($N1363,_xll.BDH($K1363,T$931,$M1363),"[DISABLED]")</f>
        <v>[DISABLED]</v>
      </c>
      <c r="V1363" s="106" t="s">
        <v>9906</v>
      </c>
      <c r="W1363" s="107" t="s">
        <v>1055</v>
      </c>
      <c r="X1363" s="108">
        <v>42276</v>
      </c>
      <c r="Y1363" s="107" t="b">
        <v>0</v>
      </c>
      <c r="Z1363" s="107" t="s">
        <v>5237</v>
      </c>
      <c r="AA1363" s="107" t="s">
        <v>5237</v>
      </c>
      <c r="AB1363" s="107" t="s">
        <v>5237</v>
      </c>
      <c r="AC1363" s="107" t="s">
        <v>5237</v>
      </c>
      <c r="AD1363" s="107" t="s">
        <v>5237</v>
      </c>
      <c r="AE1363" s="107" t="s">
        <v>5237</v>
      </c>
    </row>
    <row r="1364" spans="2:31" outlineLevel="1">
      <c r="B1364" s="24" t="s">
        <v>5234</v>
      </c>
      <c r="C1364" s="24" t="s">
        <v>2</v>
      </c>
      <c r="D1364" s="24" t="s">
        <v>62</v>
      </c>
      <c r="E1364" s="24" t="s">
        <v>50</v>
      </c>
      <c r="F1364" s="24" t="s">
        <v>46</v>
      </c>
      <c r="G1364" s="24">
        <v>0</v>
      </c>
      <c r="H1364" s="24" t="s">
        <v>2797</v>
      </c>
      <c r="I1364" s="24" t="s">
        <v>3888</v>
      </c>
      <c r="J1364" s="24" t="s">
        <v>73</v>
      </c>
      <c r="K1364" s="72" t="str">
        <f t="shared" si="46"/>
        <v>USPE1030 ICPL Curncy</v>
      </c>
      <c r="L1364" s="25" t="str">
        <f t="shared" si="47"/>
        <v>ICPL</v>
      </c>
      <c r="M1364" s="26">
        <f t="shared" ca="1" si="47"/>
        <v>42276</v>
      </c>
      <c r="N1364" s="25" t="b">
        <f t="shared" si="47"/>
        <v>0</v>
      </c>
      <c r="O1364" s="84" t="str">
        <f>IF($N1364,_xll.BDP($K1364,O$931),"[DISABLED]")</f>
        <v>[DISABLED]</v>
      </c>
      <c r="P1364" s="84" t="str">
        <f>IF($N1364,_xll.BDP($K1364,P$931),"[DISABLED]")</f>
        <v>[DISABLED]</v>
      </c>
      <c r="Q1364" s="84" t="str">
        <f>IF($N1364,_xll.BDP($K1364,Q$931),"[DISABLED]")</f>
        <v>[DISABLED]</v>
      </c>
      <c r="R1364" s="84" t="str">
        <f>IF($N1364,_xll.BDH($K1364,R$931,$M1364),"[DISABLED]")</f>
        <v>[DISABLED]</v>
      </c>
      <c r="S1364" s="84" t="str">
        <f>IF($N1364,_xll.BDH($K1364,S$931,$M1364),"[DISABLED]")</f>
        <v>[DISABLED]</v>
      </c>
      <c r="T1364" s="84" t="str">
        <f>IF($N1364,_xll.BDH($K1364,T$931,$M1364),"[DISABLED]")</f>
        <v>[DISABLED]</v>
      </c>
      <c r="V1364" s="106" t="s">
        <v>9907</v>
      </c>
      <c r="W1364" s="107" t="s">
        <v>1055</v>
      </c>
      <c r="X1364" s="108">
        <v>42276</v>
      </c>
      <c r="Y1364" s="107" t="b">
        <v>0</v>
      </c>
      <c r="Z1364" s="107" t="s">
        <v>5237</v>
      </c>
      <c r="AA1364" s="107" t="s">
        <v>5237</v>
      </c>
      <c r="AB1364" s="107" t="s">
        <v>5237</v>
      </c>
      <c r="AC1364" s="107" t="s">
        <v>5237</v>
      </c>
      <c r="AD1364" s="107" t="s">
        <v>5237</v>
      </c>
      <c r="AE1364" s="107" t="s">
        <v>5237</v>
      </c>
    </row>
    <row r="1365" spans="2:31" outlineLevel="1">
      <c r="B1365" s="24" t="s">
        <v>5234</v>
      </c>
      <c r="C1365" s="24" t="s">
        <v>2</v>
      </c>
      <c r="D1365" s="24" t="s">
        <v>62</v>
      </c>
      <c r="E1365" s="24" t="s">
        <v>50</v>
      </c>
      <c r="F1365" s="24" t="s">
        <v>47</v>
      </c>
      <c r="G1365" s="24">
        <v>0</v>
      </c>
      <c r="H1365" s="24" t="s">
        <v>2797</v>
      </c>
      <c r="I1365" s="24" t="s">
        <v>3889</v>
      </c>
      <c r="J1365" s="24" t="s">
        <v>73</v>
      </c>
      <c r="K1365" s="72" t="str">
        <f t="shared" si="46"/>
        <v>USPE1530 ICPL Curncy</v>
      </c>
      <c r="L1365" s="25" t="str">
        <f t="shared" si="47"/>
        <v>ICPL</v>
      </c>
      <c r="M1365" s="26">
        <f t="shared" ca="1" si="47"/>
        <v>42276</v>
      </c>
      <c r="N1365" s="25" t="b">
        <f t="shared" si="47"/>
        <v>0</v>
      </c>
      <c r="O1365" s="84" t="str">
        <f>IF($N1365,_xll.BDP($K1365,O$931),"[DISABLED]")</f>
        <v>[DISABLED]</v>
      </c>
      <c r="P1365" s="84" t="str">
        <f>IF($N1365,_xll.BDP($K1365,P$931),"[DISABLED]")</f>
        <v>[DISABLED]</v>
      </c>
      <c r="Q1365" s="84" t="str">
        <f>IF($N1365,_xll.BDP($K1365,Q$931),"[DISABLED]")</f>
        <v>[DISABLED]</v>
      </c>
      <c r="R1365" s="84" t="str">
        <f>IF($N1365,_xll.BDH($K1365,R$931,$M1365),"[DISABLED]")</f>
        <v>[DISABLED]</v>
      </c>
      <c r="S1365" s="84" t="str">
        <f>IF($N1365,_xll.BDH($K1365,S$931,$M1365),"[DISABLED]")</f>
        <v>[DISABLED]</v>
      </c>
      <c r="T1365" s="84" t="str">
        <f>IF($N1365,_xll.BDH($K1365,T$931,$M1365),"[DISABLED]")</f>
        <v>[DISABLED]</v>
      </c>
      <c r="V1365" s="106" t="s">
        <v>9908</v>
      </c>
      <c r="W1365" s="107" t="s">
        <v>1055</v>
      </c>
      <c r="X1365" s="108">
        <v>42276</v>
      </c>
      <c r="Y1365" s="107" t="b">
        <v>0</v>
      </c>
      <c r="Z1365" s="107" t="s">
        <v>5237</v>
      </c>
      <c r="AA1365" s="107" t="s">
        <v>5237</v>
      </c>
      <c r="AB1365" s="107" t="s">
        <v>5237</v>
      </c>
      <c r="AC1365" s="107" t="s">
        <v>5237</v>
      </c>
      <c r="AD1365" s="107" t="s">
        <v>5237</v>
      </c>
      <c r="AE1365" s="107" t="s">
        <v>5237</v>
      </c>
    </row>
    <row r="1366" spans="2:31" outlineLevel="1">
      <c r="B1366" s="24" t="s">
        <v>5234</v>
      </c>
      <c r="C1366" s="24" t="s">
        <v>2</v>
      </c>
      <c r="D1366" s="24" t="s">
        <v>62</v>
      </c>
      <c r="E1366" s="24" t="s">
        <v>50</v>
      </c>
      <c r="F1366" s="24" t="s">
        <v>48</v>
      </c>
      <c r="G1366" s="24">
        <v>0</v>
      </c>
      <c r="H1366" s="24" t="s">
        <v>2797</v>
      </c>
      <c r="I1366" s="24" t="s">
        <v>3890</v>
      </c>
      <c r="J1366" s="24" t="s">
        <v>73</v>
      </c>
      <c r="K1366" s="72" t="str">
        <f t="shared" si="46"/>
        <v>USPE2030 ICPL Curncy</v>
      </c>
      <c r="L1366" s="25" t="str">
        <f t="shared" si="47"/>
        <v>ICPL</v>
      </c>
      <c r="M1366" s="26">
        <f t="shared" ca="1" si="47"/>
        <v>42276</v>
      </c>
      <c r="N1366" s="25" t="b">
        <f t="shared" si="47"/>
        <v>0</v>
      </c>
      <c r="O1366" s="84" t="str">
        <f>IF($N1366,_xll.BDP($K1366,O$931),"[DISABLED]")</f>
        <v>[DISABLED]</v>
      </c>
      <c r="P1366" s="84" t="str">
        <f>IF($N1366,_xll.BDP($K1366,P$931),"[DISABLED]")</f>
        <v>[DISABLED]</v>
      </c>
      <c r="Q1366" s="84" t="str">
        <f>IF($N1366,_xll.BDP($K1366,Q$931),"[DISABLED]")</f>
        <v>[DISABLED]</v>
      </c>
      <c r="R1366" s="84" t="str">
        <f>IF($N1366,_xll.BDH($K1366,R$931,$M1366),"[DISABLED]")</f>
        <v>[DISABLED]</v>
      </c>
      <c r="S1366" s="84" t="str">
        <f>IF($N1366,_xll.BDH($K1366,S$931,$M1366),"[DISABLED]")</f>
        <v>[DISABLED]</v>
      </c>
      <c r="T1366" s="84" t="str">
        <f>IF($N1366,_xll.BDH($K1366,T$931,$M1366),"[DISABLED]")</f>
        <v>[DISABLED]</v>
      </c>
      <c r="V1366" s="106" t="s">
        <v>9909</v>
      </c>
      <c r="W1366" s="107" t="s">
        <v>1055</v>
      </c>
      <c r="X1366" s="108">
        <v>42276</v>
      </c>
      <c r="Y1366" s="107" t="b">
        <v>0</v>
      </c>
      <c r="Z1366" s="107" t="s">
        <v>5237</v>
      </c>
      <c r="AA1366" s="107" t="s">
        <v>5237</v>
      </c>
      <c r="AB1366" s="107" t="s">
        <v>5237</v>
      </c>
      <c r="AC1366" s="107" t="s">
        <v>5237</v>
      </c>
      <c r="AD1366" s="107" t="s">
        <v>5237</v>
      </c>
      <c r="AE1366" s="107" t="s">
        <v>5237</v>
      </c>
    </row>
    <row r="1367" spans="2:31" outlineLevel="1">
      <c r="K1367" s="72"/>
      <c r="L1367" s="25"/>
      <c r="M1367" s="26"/>
      <c r="N1367" s="25"/>
      <c r="O1367" s="84"/>
      <c r="P1367" s="84"/>
      <c r="Q1367" s="84"/>
      <c r="R1367" s="84"/>
      <c r="S1367" s="84"/>
      <c r="T1367" s="84"/>
      <c r="V1367" s="106"/>
      <c r="W1367" s="107"/>
      <c r="X1367" s="108"/>
      <c r="Y1367" s="107"/>
      <c r="Z1367" s="107"/>
      <c r="AA1367" s="107"/>
      <c r="AB1367" s="107"/>
      <c r="AC1367" s="107"/>
      <c r="AD1367" s="107"/>
      <c r="AE1367" s="107"/>
    </row>
    <row r="1368" spans="2:31" outlineLevel="1">
      <c r="B1368" s="24" t="s">
        <v>5234</v>
      </c>
      <c r="C1368" s="24" t="s">
        <v>2</v>
      </c>
      <c r="D1368" s="24" t="s">
        <v>62</v>
      </c>
      <c r="E1368" s="24" t="s">
        <v>41</v>
      </c>
      <c r="F1368" s="24" t="s">
        <v>209</v>
      </c>
      <c r="G1368" s="24">
        <v>-200</v>
      </c>
      <c r="H1368" s="24" t="s">
        <v>3008</v>
      </c>
      <c r="I1368" s="24" t="s">
        <v>3891</v>
      </c>
      <c r="J1368" s="24" t="s">
        <v>73</v>
      </c>
      <c r="K1368" s="72" t="str">
        <f t="shared" si="46"/>
        <v>USPKA01 ICPL Curncy</v>
      </c>
      <c r="L1368" s="25" t="str">
        <f t="shared" si="47"/>
        <v>ICPL</v>
      </c>
      <c r="M1368" s="26">
        <f t="shared" ca="1" si="47"/>
        <v>42276</v>
      </c>
      <c r="N1368" s="25" t="b">
        <f t="shared" si="47"/>
        <v>0</v>
      </c>
      <c r="O1368" s="84" t="str">
        <f>IF($N1368,_xll.BDP($K1368,O$931),"[DISABLED]")</f>
        <v>[DISABLED]</v>
      </c>
      <c r="P1368" s="84" t="str">
        <f>IF($N1368,_xll.BDP($K1368,P$931),"[DISABLED]")</f>
        <v>[DISABLED]</v>
      </c>
      <c r="Q1368" s="84" t="str">
        <f>IF($N1368,_xll.BDP($K1368,Q$931),"[DISABLED]")</f>
        <v>[DISABLED]</v>
      </c>
      <c r="R1368" s="84" t="str">
        <f>IF($N1368,_xll.BDH($K1368,R$931,$M1368),"[DISABLED]")</f>
        <v>[DISABLED]</v>
      </c>
      <c r="S1368" s="84" t="str">
        <f>IF($N1368,_xll.BDH($K1368,S$931,$M1368),"[DISABLED]")</f>
        <v>[DISABLED]</v>
      </c>
      <c r="T1368" s="84" t="str">
        <f>IF($N1368,_xll.BDH($K1368,T$931,$M1368),"[DISABLED]")</f>
        <v>[DISABLED]</v>
      </c>
      <c r="V1368" s="106" t="s">
        <v>9910</v>
      </c>
      <c r="W1368" s="107" t="s">
        <v>1055</v>
      </c>
      <c r="X1368" s="108">
        <v>42276</v>
      </c>
      <c r="Y1368" s="107" t="b">
        <v>0</v>
      </c>
      <c r="Z1368" s="107" t="s">
        <v>5237</v>
      </c>
      <c r="AA1368" s="107" t="s">
        <v>5237</v>
      </c>
      <c r="AB1368" s="107" t="s">
        <v>5237</v>
      </c>
      <c r="AC1368" s="107" t="s">
        <v>5237</v>
      </c>
      <c r="AD1368" s="107" t="s">
        <v>5237</v>
      </c>
      <c r="AE1368" s="107" t="s">
        <v>5237</v>
      </c>
    </row>
    <row r="1369" spans="2:31" outlineLevel="1">
      <c r="B1369" s="24" t="s">
        <v>5234</v>
      </c>
      <c r="C1369" s="24" t="s">
        <v>2</v>
      </c>
      <c r="D1369" s="24" t="s">
        <v>62</v>
      </c>
      <c r="E1369" s="24" t="s">
        <v>41</v>
      </c>
      <c r="F1369" s="24" t="s">
        <v>209</v>
      </c>
      <c r="G1369" s="24">
        <v>-100</v>
      </c>
      <c r="H1369" s="24" t="s">
        <v>3008</v>
      </c>
      <c r="I1369" s="24" t="s">
        <v>3892</v>
      </c>
      <c r="J1369" s="24" t="s">
        <v>73</v>
      </c>
      <c r="K1369" s="72" t="str">
        <f t="shared" si="46"/>
        <v>USPLA01 ICPL Curncy</v>
      </c>
      <c r="L1369" s="25" t="str">
        <f t="shared" si="47"/>
        <v>ICPL</v>
      </c>
      <c r="M1369" s="26">
        <f t="shared" ca="1" si="47"/>
        <v>42276</v>
      </c>
      <c r="N1369" s="25" t="b">
        <f t="shared" si="47"/>
        <v>0</v>
      </c>
      <c r="O1369" s="84" t="str">
        <f>IF($N1369,_xll.BDP($K1369,O$931),"[DISABLED]")</f>
        <v>[DISABLED]</v>
      </c>
      <c r="P1369" s="84" t="str">
        <f>IF($N1369,_xll.BDP($K1369,P$931),"[DISABLED]")</f>
        <v>[DISABLED]</v>
      </c>
      <c r="Q1369" s="84" t="str">
        <f>IF($N1369,_xll.BDP($K1369,Q$931),"[DISABLED]")</f>
        <v>[DISABLED]</v>
      </c>
      <c r="R1369" s="84" t="str">
        <f>IF($N1369,_xll.BDH($K1369,R$931,$M1369),"[DISABLED]")</f>
        <v>[DISABLED]</v>
      </c>
      <c r="S1369" s="84" t="str">
        <f>IF($N1369,_xll.BDH($K1369,S$931,$M1369),"[DISABLED]")</f>
        <v>[DISABLED]</v>
      </c>
      <c r="T1369" s="84" t="str">
        <f>IF($N1369,_xll.BDH($K1369,T$931,$M1369),"[DISABLED]")</f>
        <v>[DISABLED]</v>
      </c>
      <c r="V1369" s="106" t="s">
        <v>9911</v>
      </c>
      <c r="W1369" s="107" t="s">
        <v>1055</v>
      </c>
      <c r="X1369" s="108">
        <v>42276</v>
      </c>
      <c r="Y1369" s="107" t="b">
        <v>0</v>
      </c>
      <c r="Z1369" s="107" t="s">
        <v>5237</v>
      </c>
      <c r="AA1369" s="107" t="s">
        <v>5237</v>
      </c>
      <c r="AB1369" s="107" t="s">
        <v>5237</v>
      </c>
      <c r="AC1369" s="107" t="s">
        <v>5237</v>
      </c>
      <c r="AD1369" s="107" t="s">
        <v>5237</v>
      </c>
      <c r="AE1369" s="107" t="s">
        <v>5237</v>
      </c>
    </row>
    <row r="1370" spans="2:31" outlineLevel="1">
      <c r="B1370" s="24" t="s">
        <v>5234</v>
      </c>
      <c r="C1370" s="24" t="s">
        <v>2</v>
      </c>
      <c r="D1370" s="24" t="s">
        <v>62</v>
      </c>
      <c r="E1370" s="24" t="s">
        <v>41</v>
      </c>
      <c r="F1370" s="24" t="s">
        <v>209</v>
      </c>
      <c r="G1370" s="24">
        <v>-50</v>
      </c>
      <c r="H1370" s="24" t="s">
        <v>3008</v>
      </c>
      <c r="I1370" s="24" t="s">
        <v>3893</v>
      </c>
      <c r="J1370" s="24" t="s">
        <v>73</v>
      </c>
      <c r="K1370" s="72" t="str">
        <f t="shared" si="46"/>
        <v>USPMA01 ICPL Curncy</v>
      </c>
      <c r="L1370" s="25" t="str">
        <f t="shared" si="47"/>
        <v>ICPL</v>
      </c>
      <c r="M1370" s="26">
        <f t="shared" ca="1" si="47"/>
        <v>42276</v>
      </c>
      <c r="N1370" s="25" t="b">
        <f t="shared" si="47"/>
        <v>0</v>
      </c>
      <c r="O1370" s="84" t="str">
        <f>IF($N1370,_xll.BDP($K1370,O$931),"[DISABLED]")</f>
        <v>[DISABLED]</v>
      </c>
      <c r="P1370" s="84" t="str">
        <f>IF($N1370,_xll.BDP($K1370,P$931),"[DISABLED]")</f>
        <v>[DISABLED]</v>
      </c>
      <c r="Q1370" s="84" t="str">
        <f>IF($N1370,_xll.BDP($K1370,Q$931),"[DISABLED]")</f>
        <v>[DISABLED]</v>
      </c>
      <c r="R1370" s="84" t="str">
        <f>IF($N1370,_xll.BDH($K1370,R$931,$M1370),"[DISABLED]")</f>
        <v>[DISABLED]</v>
      </c>
      <c r="S1370" s="84" t="str">
        <f>IF($N1370,_xll.BDH($K1370,S$931,$M1370),"[DISABLED]")</f>
        <v>[DISABLED]</v>
      </c>
      <c r="T1370" s="84" t="str">
        <f>IF($N1370,_xll.BDH($K1370,T$931,$M1370),"[DISABLED]")</f>
        <v>[DISABLED]</v>
      </c>
      <c r="V1370" s="106" t="s">
        <v>9912</v>
      </c>
      <c r="W1370" s="107" t="s">
        <v>1055</v>
      </c>
      <c r="X1370" s="108">
        <v>42276</v>
      </c>
      <c r="Y1370" s="107" t="b">
        <v>0</v>
      </c>
      <c r="Z1370" s="107" t="s">
        <v>5237</v>
      </c>
      <c r="AA1370" s="107" t="s">
        <v>5237</v>
      </c>
      <c r="AB1370" s="107" t="s">
        <v>5237</v>
      </c>
      <c r="AC1370" s="107" t="s">
        <v>5237</v>
      </c>
      <c r="AD1370" s="107" t="s">
        <v>5237</v>
      </c>
      <c r="AE1370" s="107" t="s">
        <v>5237</v>
      </c>
    </row>
    <row r="1371" spans="2:31" outlineLevel="1">
      <c r="B1371" s="24" t="s">
        <v>5234</v>
      </c>
      <c r="C1371" s="24" t="s">
        <v>2</v>
      </c>
      <c r="D1371" s="24" t="s">
        <v>62</v>
      </c>
      <c r="E1371" s="24" t="s">
        <v>41</v>
      </c>
      <c r="F1371" s="24" t="s">
        <v>209</v>
      </c>
      <c r="G1371" s="24">
        <v>-25</v>
      </c>
      <c r="H1371" s="24" t="s">
        <v>3008</v>
      </c>
      <c r="I1371" s="24" t="s">
        <v>3894</v>
      </c>
      <c r="J1371" s="24" t="s">
        <v>73</v>
      </c>
      <c r="K1371" s="72" t="str">
        <f t="shared" si="46"/>
        <v>USPNA01 ICPL Curncy</v>
      </c>
      <c r="L1371" s="25" t="str">
        <f t="shared" si="47"/>
        <v>ICPL</v>
      </c>
      <c r="M1371" s="26">
        <f t="shared" ca="1" si="47"/>
        <v>42276</v>
      </c>
      <c r="N1371" s="25" t="b">
        <f t="shared" si="47"/>
        <v>0</v>
      </c>
      <c r="O1371" s="84" t="str">
        <f>IF($N1371,_xll.BDP($K1371,O$931),"[DISABLED]")</f>
        <v>[DISABLED]</v>
      </c>
      <c r="P1371" s="84" t="str">
        <f>IF($N1371,_xll.BDP($K1371,P$931),"[DISABLED]")</f>
        <v>[DISABLED]</v>
      </c>
      <c r="Q1371" s="84" t="str">
        <f>IF($N1371,_xll.BDP($K1371,Q$931),"[DISABLED]")</f>
        <v>[DISABLED]</v>
      </c>
      <c r="R1371" s="84" t="str">
        <f>IF($N1371,_xll.BDH($K1371,R$931,$M1371),"[DISABLED]")</f>
        <v>[DISABLED]</v>
      </c>
      <c r="S1371" s="84" t="str">
        <f>IF($N1371,_xll.BDH($K1371,S$931,$M1371),"[DISABLED]")</f>
        <v>[DISABLED]</v>
      </c>
      <c r="T1371" s="84" t="str">
        <f>IF($N1371,_xll.BDH($K1371,T$931,$M1371),"[DISABLED]")</f>
        <v>[DISABLED]</v>
      </c>
      <c r="V1371" s="106" t="s">
        <v>9913</v>
      </c>
      <c r="W1371" s="107" t="s">
        <v>1055</v>
      </c>
      <c r="X1371" s="108">
        <v>42276</v>
      </c>
      <c r="Y1371" s="107" t="b">
        <v>0</v>
      </c>
      <c r="Z1371" s="107" t="s">
        <v>5237</v>
      </c>
      <c r="AA1371" s="107" t="s">
        <v>5237</v>
      </c>
      <c r="AB1371" s="107" t="s">
        <v>5237</v>
      </c>
      <c r="AC1371" s="107" t="s">
        <v>5237</v>
      </c>
      <c r="AD1371" s="107" t="s">
        <v>5237</v>
      </c>
      <c r="AE1371" s="107" t="s">
        <v>5237</v>
      </c>
    </row>
    <row r="1372" spans="2:31" outlineLevel="1">
      <c r="B1372" s="24" t="s">
        <v>5234</v>
      </c>
      <c r="C1372" s="24" t="s">
        <v>2</v>
      </c>
      <c r="D1372" s="24" t="s">
        <v>62</v>
      </c>
      <c r="E1372" s="24" t="s">
        <v>41</v>
      </c>
      <c r="F1372" s="24" t="s">
        <v>209</v>
      </c>
      <c r="G1372" s="24">
        <v>25</v>
      </c>
      <c r="H1372" s="24" t="s">
        <v>3008</v>
      </c>
      <c r="I1372" s="24" t="s">
        <v>3895</v>
      </c>
      <c r="J1372" s="24" t="s">
        <v>73</v>
      </c>
      <c r="K1372" s="72" t="str">
        <f t="shared" si="46"/>
        <v>USPOA01 ICPL Curncy</v>
      </c>
      <c r="L1372" s="25" t="str">
        <f t="shared" si="47"/>
        <v>ICPL</v>
      </c>
      <c r="M1372" s="26">
        <f t="shared" ca="1" si="47"/>
        <v>42276</v>
      </c>
      <c r="N1372" s="25" t="b">
        <f t="shared" si="47"/>
        <v>0</v>
      </c>
      <c r="O1372" s="84" t="str">
        <f>IF($N1372,_xll.BDP($K1372,O$931),"[DISABLED]")</f>
        <v>[DISABLED]</v>
      </c>
      <c r="P1372" s="84" t="str">
        <f>IF($N1372,_xll.BDP($K1372,P$931),"[DISABLED]")</f>
        <v>[DISABLED]</v>
      </c>
      <c r="Q1372" s="84" t="str">
        <f>IF($N1372,_xll.BDP($K1372,Q$931),"[DISABLED]")</f>
        <v>[DISABLED]</v>
      </c>
      <c r="R1372" s="84" t="str">
        <f>IF($N1372,_xll.BDH($K1372,R$931,$M1372),"[DISABLED]")</f>
        <v>[DISABLED]</v>
      </c>
      <c r="S1372" s="84" t="str">
        <f>IF($N1372,_xll.BDH($K1372,S$931,$M1372),"[DISABLED]")</f>
        <v>[DISABLED]</v>
      </c>
      <c r="T1372" s="84" t="str">
        <f>IF($N1372,_xll.BDH($K1372,T$931,$M1372),"[DISABLED]")</f>
        <v>[DISABLED]</v>
      </c>
      <c r="V1372" s="106" t="s">
        <v>9914</v>
      </c>
      <c r="W1372" s="107" t="s">
        <v>1055</v>
      </c>
      <c r="X1372" s="108">
        <v>42276</v>
      </c>
      <c r="Y1372" s="107" t="b">
        <v>0</v>
      </c>
      <c r="Z1372" s="107" t="s">
        <v>5237</v>
      </c>
      <c r="AA1372" s="107" t="s">
        <v>5237</v>
      </c>
      <c r="AB1372" s="107" t="s">
        <v>5237</v>
      </c>
      <c r="AC1372" s="107" t="s">
        <v>5237</v>
      </c>
      <c r="AD1372" s="107" t="s">
        <v>5237</v>
      </c>
      <c r="AE1372" s="107" t="s">
        <v>5237</v>
      </c>
    </row>
    <row r="1373" spans="2:31" outlineLevel="1">
      <c r="B1373" s="24" t="s">
        <v>5234</v>
      </c>
      <c r="C1373" s="24" t="s">
        <v>2</v>
      </c>
      <c r="D1373" s="24" t="s">
        <v>62</v>
      </c>
      <c r="E1373" s="24" t="s">
        <v>41</v>
      </c>
      <c r="F1373" s="24" t="s">
        <v>209</v>
      </c>
      <c r="G1373" s="24">
        <v>50</v>
      </c>
      <c r="H1373" s="24" t="s">
        <v>3008</v>
      </c>
      <c r="I1373" s="24" t="s">
        <v>3896</v>
      </c>
      <c r="J1373" s="24" t="s">
        <v>73</v>
      </c>
      <c r="K1373" s="72" t="str">
        <f t="shared" si="46"/>
        <v>USPPA01 ICPL Curncy</v>
      </c>
      <c r="L1373" s="25" t="str">
        <f t="shared" si="47"/>
        <v>ICPL</v>
      </c>
      <c r="M1373" s="26">
        <f t="shared" ca="1" si="47"/>
        <v>42276</v>
      </c>
      <c r="N1373" s="25" t="b">
        <f t="shared" si="47"/>
        <v>0</v>
      </c>
      <c r="O1373" s="84" t="str">
        <f>IF($N1373,_xll.BDP($K1373,O$931),"[DISABLED]")</f>
        <v>[DISABLED]</v>
      </c>
      <c r="P1373" s="84" t="str">
        <f>IF($N1373,_xll.BDP($K1373,P$931),"[DISABLED]")</f>
        <v>[DISABLED]</v>
      </c>
      <c r="Q1373" s="84" t="str">
        <f>IF($N1373,_xll.BDP($K1373,Q$931),"[DISABLED]")</f>
        <v>[DISABLED]</v>
      </c>
      <c r="R1373" s="84" t="str">
        <f>IF($N1373,_xll.BDH($K1373,R$931,$M1373),"[DISABLED]")</f>
        <v>[DISABLED]</v>
      </c>
      <c r="S1373" s="84" t="str">
        <f>IF($N1373,_xll.BDH($K1373,S$931,$M1373),"[DISABLED]")</f>
        <v>[DISABLED]</v>
      </c>
      <c r="T1373" s="84" t="str">
        <f>IF($N1373,_xll.BDH($K1373,T$931,$M1373),"[DISABLED]")</f>
        <v>[DISABLED]</v>
      </c>
      <c r="V1373" s="106" t="s">
        <v>9915</v>
      </c>
      <c r="W1373" s="107" t="s">
        <v>1055</v>
      </c>
      <c r="X1373" s="108">
        <v>42276</v>
      </c>
      <c r="Y1373" s="107" t="b">
        <v>0</v>
      </c>
      <c r="Z1373" s="107" t="s">
        <v>5237</v>
      </c>
      <c r="AA1373" s="107" t="s">
        <v>5237</v>
      </c>
      <c r="AB1373" s="107" t="s">
        <v>5237</v>
      </c>
      <c r="AC1373" s="107" t="s">
        <v>5237</v>
      </c>
      <c r="AD1373" s="107" t="s">
        <v>5237</v>
      </c>
      <c r="AE1373" s="107" t="s">
        <v>5237</v>
      </c>
    </row>
    <row r="1374" spans="2:31" outlineLevel="1">
      <c r="B1374" s="24" t="s">
        <v>5234</v>
      </c>
      <c r="C1374" s="24" t="s">
        <v>2</v>
      </c>
      <c r="D1374" s="24" t="s">
        <v>62</v>
      </c>
      <c r="E1374" s="24" t="s">
        <v>41</v>
      </c>
      <c r="F1374" s="24" t="s">
        <v>209</v>
      </c>
      <c r="G1374" s="24">
        <v>100</v>
      </c>
      <c r="H1374" s="24" t="s">
        <v>3008</v>
      </c>
      <c r="I1374" s="24" t="s">
        <v>3897</v>
      </c>
      <c r="J1374" s="24" t="s">
        <v>73</v>
      </c>
      <c r="K1374" s="72" t="str">
        <f t="shared" si="46"/>
        <v>USPQA01 ICPL Curncy</v>
      </c>
      <c r="L1374" s="25" t="str">
        <f t="shared" si="47"/>
        <v>ICPL</v>
      </c>
      <c r="M1374" s="26">
        <f t="shared" ca="1" si="47"/>
        <v>42276</v>
      </c>
      <c r="N1374" s="25" t="b">
        <f t="shared" si="47"/>
        <v>0</v>
      </c>
      <c r="O1374" s="84" t="str">
        <f>IF($N1374,_xll.BDP($K1374,O$931),"[DISABLED]")</f>
        <v>[DISABLED]</v>
      </c>
      <c r="P1374" s="84" t="str">
        <f>IF($N1374,_xll.BDP($K1374,P$931),"[DISABLED]")</f>
        <v>[DISABLED]</v>
      </c>
      <c r="Q1374" s="84" t="str">
        <f>IF($N1374,_xll.BDP($K1374,Q$931),"[DISABLED]")</f>
        <v>[DISABLED]</v>
      </c>
      <c r="R1374" s="84" t="str">
        <f>IF($N1374,_xll.BDH($K1374,R$931,$M1374),"[DISABLED]")</f>
        <v>[DISABLED]</v>
      </c>
      <c r="S1374" s="84" t="str">
        <f>IF($N1374,_xll.BDH($K1374,S$931,$M1374),"[DISABLED]")</f>
        <v>[DISABLED]</v>
      </c>
      <c r="T1374" s="84" t="str">
        <f>IF($N1374,_xll.BDH($K1374,T$931,$M1374),"[DISABLED]")</f>
        <v>[DISABLED]</v>
      </c>
      <c r="V1374" s="106" t="s">
        <v>9916</v>
      </c>
      <c r="W1374" s="107" t="s">
        <v>1055</v>
      </c>
      <c r="X1374" s="108">
        <v>42276</v>
      </c>
      <c r="Y1374" s="107" t="b">
        <v>0</v>
      </c>
      <c r="Z1374" s="107" t="s">
        <v>5237</v>
      </c>
      <c r="AA1374" s="107" t="s">
        <v>5237</v>
      </c>
      <c r="AB1374" s="107" t="s">
        <v>5237</v>
      </c>
      <c r="AC1374" s="107" t="s">
        <v>5237</v>
      </c>
      <c r="AD1374" s="107" t="s">
        <v>5237</v>
      </c>
      <c r="AE1374" s="107" t="s">
        <v>5237</v>
      </c>
    </row>
    <row r="1375" spans="2:31" outlineLevel="1">
      <c r="B1375" s="24" t="s">
        <v>5234</v>
      </c>
      <c r="C1375" s="24" t="s">
        <v>2</v>
      </c>
      <c r="D1375" s="24" t="s">
        <v>62</v>
      </c>
      <c r="E1375" s="24" t="s">
        <v>41</v>
      </c>
      <c r="F1375" s="24" t="s">
        <v>209</v>
      </c>
      <c r="G1375" s="24">
        <v>200</v>
      </c>
      <c r="H1375" s="24" t="s">
        <v>3008</v>
      </c>
      <c r="I1375" s="24" t="s">
        <v>3898</v>
      </c>
      <c r="J1375" s="24" t="s">
        <v>73</v>
      </c>
      <c r="K1375" s="72" t="str">
        <f t="shared" si="46"/>
        <v>USPSA01 ICPL Curncy</v>
      </c>
      <c r="L1375" s="25" t="str">
        <f t="shared" si="47"/>
        <v>ICPL</v>
      </c>
      <c r="M1375" s="26">
        <f t="shared" ca="1" si="47"/>
        <v>42276</v>
      </c>
      <c r="N1375" s="25" t="b">
        <f t="shared" si="47"/>
        <v>0</v>
      </c>
      <c r="O1375" s="84" t="str">
        <f>IF($N1375,_xll.BDP($K1375,O$931),"[DISABLED]")</f>
        <v>[DISABLED]</v>
      </c>
      <c r="P1375" s="84" t="str">
        <f>IF($N1375,_xll.BDP($K1375,P$931),"[DISABLED]")</f>
        <v>[DISABLED]</v>
      </c>
      <c r="Q1375" s="84" t="str">
        <f>IF($N1375,_xll.BDP($K1375,Q$931),"[DISABLED]")</f>
        <v>[DISABLED]</v>
      </c>
      <c r="R1375" s="84" t="str">
        <f>IF($N1375,_xll.BDH($K1375,R$931,$M1375),"[DISABLED]")</f>
        <v>[DISABLED]</v>
      </c>
      <c r="S1375" s="84" t="str">
        <f>IF($N1375,_xll.BDH($K1375,S$931,$M1375),"[DISABLED]")</f>
        <v>[DISABLED]</v>
      </c>
      <c r="T1375" s="84" t="str">
        <f>IF($N1375,_xll.BDH($K1375,T$931,$M1375),"[DISABLED]")</f>
        <v>[DISABLED]</v>
      </c>
      <c r="V1375" s="106" t="s">
        <v>9917</v>
      </c>
      <c r="W1375" s="107" t="s">
        <v>1055</v>
      </c>
      <c r="X1375" s="108">
        <v>42276</v>
      </c>
      <c r="Y1375" s="107" t="b">
        <v>0</v>
      </c>
      <c r="Z1375" s="107" t="s">
        <v>5237</v>
      </c>
      <c r="AA1375" s="107" t="s">
        <v>5237</v>
      </c>
      <c r="AB1375" s="107" t="s">
        <v>5237</v>
      </c>
      <c r="AC1375" s="107" t="s">
        <v>5237</v>
      </c>
      <c r="AD1375" s="107" t="s">
        <v>5237</v>
      </c>
      <c r="AE1375" s="107" t="s">
        <v>5237</v>
      </c>
    </row>
    <row r="1376" spans="2:31" outlineLevel="1">
      <c r="B1376" s="24" t="s">
        <v>5234</v>
      </c>
      <c r="C1376" s="24" t="s">
        <v>2</v>
      </c>
      <c r="D1376" s="24" t="s">
        <v>62</v>
      </c>
      <c r="E1376" s="24" t="s">
        <v>41</v>
      </c>
      <c r="F1376" s="24" t="s">
        <v>54</v>
      </c>
      <c r="G1376" s="24">
        <v>-200</v>
      </c>
      <c r="H1376" s="24" t="s">
        <v>3008</v>
      </c>
      <c r="I1376" s="24" t="s">
        <v>3899</v>
      </c>
      <c r="J1376" s="24" t="s">
        <v>73</v>
      </c>
      <c r="K1376" s="72" t="str">
        <f t="shared" si="46"/>
        <v>USPKC01 ICPL Curncy</v>
      </c>
      <c r="L1376" s="25" t="str">
        <f t="shared" si="47"/>
        <v>ICPL</v>
      </c>
      <c r="M1376" s="26">
        <f t="shared" ca="1" si="47"/>
        <v>42276</v>
      </c>
      <c r="N1376" s="25" t="b">
        <f t="shared" si="47"/>
        <v>0</v>
      </c>
      <c r="O1376" s="84" t="str">
        <f>IF($N1376,_xll.BDP($K1376,O$931),"[DISABLED]")</f>
        <v>[DISABLED]</v>
      </c>
      <c r="P1376" s="84" t="str">
        <f>IF($N1376,_xll.BDP($K1376,P$931),"[DISABLED]")</f>
        <v>[DISABLED]</v>
      </c>
      <c r="Q1376" s="84" t="str">
        <f>IF($N1376,_xll.BDP($K1376,Q$931),"[DISABLED]")</f>
        <v>[DISABLED]</v>
      </c>
      <c r="R1376" s="84" t="str">
        <f>IF($N1376,_xll.BDH($K1376,R$931,$M1376),"[DISABLED]")</f>
        <v>[DISABLED]</v>
      </c>
      <c r="S1376" s="84" t="str">
        <f>IF($N1376,_xll.BDH($K1376,S$931,$M1376),"[DISABLED]")</f>
        <v>[DISABLED]</v>
      </c>
      <c r="T1376" s="84" t="str">
        <f>IF($N1376,_xll.BDH($K1376,T$931,$M1376),"[DISABLED]")</f>
        <v>[DISABLED]</v>
      </c>
      <c r="V1376" s="106" t="s">
        <v>9918</v>
      </c>
      <c r="W1376" s="107" t="s">
        <v>1055</v>
      </c>
      <c r="X1376" s="108">
        <v>42276</v>
      </c>
      <c r="Y1376" s="107" t="b">
        <v>0</v>
      </c>
      <c r="Z1376" s="107" t="s">
        <v>5237</v>
      </c>
      <c r="AA1376" s="107" t="s">
        <v>5237</v>
      </c>
      <c r="AB1376" s="107" t="s">
        <v>5237</v>
      </c>
      <c r="AC1376" s="107" t="s">
        <v>5237</v>
      </c>
      <c r="AD1376" s="107" t="s">
        <v>5237</v>
      </c>
      <c r="AE1376" s="107" t="s">
        <v>5237</v>
      </c>
    </row>
    <row r="1377" spans="2:31" outlineLevel="1">
      <c r="B1377" s="24" t="s">
        <v>5234</v>
      </c>
      <c r="C1377" s="24" t="s">
        <v>2</v>
      </c>
      <c r="D1377" s="24" t="s">
        <v>62</v>
      </c>
      <c r="E1377" s="24" t="s">
        <v>41</v>
      </c>
      <c r="F1377" s="24" t="s">
        <v>54</v>
      </c>
      <c r="G1377" s="24">
        <v>-100</v>
      </c>
      <c r="H1377" s="24" t="s">
        <v>3008</v>
      </c>
      <c r="I1377" s="24" t="s">
        <v>3900</v>
      </c>
      <c r="J1377" s="24" t="s">
        <v>73</v>
      </c>
      <c r="K1377" s="72" t="str">
        <f t="shared" si="46"/>
        <v>USPLC01 ICPL Curncy</v>
      </c>
      <c r="L1377" s="25" t="str">
        <f t="shared" si="47"/>
        <v>ICPL</v>
      </c>
      <c r="M1377" s="26">
        <f t="shared" ca="1" si="47"/>
        <v>42276</v>
      </c>
      <c r="N1377" s="25" t="b">
        <f t="shared" si="47"/>
        <v>0</v>
      </c>
      <c r="O1377" s="84" t="str">
        <f>IF($N1377,_xll.BDP($K1377,O$931),"[DISABLED]")</f>
        <v>[DISABLED]</v>
      </c>
      <c r="P1377" s="84" t="str">
        <f>IF($N1377,_xll.BDP($K1377,P$931),"[DISABLED]")</f>
        <v>[DISABLED]</v>
      </c>
      <c r="Q1377" s="84" t="str">
        <f>IF($N1377,_xll.BDP($K1377,Q$931),"[DISABLED]")</f>
        <v>[DISABLED]</v>
      </c>
      <c r="R1377" s="84" t="str">
        <f>IF($N1377,_xll.BDH($K1377,R$931,$M1377),"[DISABLED]")</f>
        <v>[DISABLED]</v>
      </c>
      <c r="S1377" s="84" t="str">
        <f>IF($N1377,_xll.BDH($K1377,S$931,$M1377),"[DISABLED]")</f>
        <v>[DISABLED]</v>
      </c>
      <c r="T1377" s="84" t="str">
        <f>IF($N1377,_xll.BDH($K1377,T$931,$M1377),"[DISABLED]")</f>
        <v>[DISABLED]</v>
      </c>
      <c r="V1377" s="106" t="s">
        <v>9919</v>
      </c>
      <c r="W1377" s="107" t="s">
        <v>1055</v>
      </c>
      <c r="X1377" s="108">
        <v>42276</v>
      </c>
      <c r="Y1377" s="107" t="b">
        <v>0</v>
      </c>
      <c r="Z1377" s="107" t="s">
        <v>5237</v>
      </c>
      <c r="AA1377" s="107" t="s">
        <v>5237</v>
      </c>
      <c r="AB1377" s="107" t="s">
        <v>5237</v>
      </c>
      <c r="AC1377" s="107" t="s">
        <v>5237</v>
      </c>
      <c r="AD1377" s="107" t="s">
        <v>5237</v>
      </c>
      <c r="AE1377" s="107" t="s">
        <v>5237</v>
      </c>
    </row>
    <row r="1378" spans="2:31" outlineLevel="1">
      <c r="B1378" s="24" t="s">
        <v>5234</v>
      </c>
      <c r="C1378" s="24" t="s">
        <v>2</v>
      </c>
      <c r="D1378" s="24" t="s">
        <v>62</v>
      </c>
      <c r="E1378" s="24" t="s">
        <v>41</v>
      </c>
      <c r="F1378" s="24" t="s">
        <v>54</v>
      </c>
      <c r="G1378" s="24">
        <v>-50</v>
      </c>
      <c r="H1378" s="24" t="s">
        <v>3008</v>
      </c>
      <c r="I1378" s="24" t="s">
        <v>3901</v>
      </c>
      <c r="J1378" s="24" t="s">
        <v>73</v>
      </c>
      <c r="K1378" s="72" t="str">
        <f t="shared" si="46"/>
        <v>USPMC01 ICPL Curncy</v>
      </c>
      <c r="L1378" s="25" t="str">
        <f t="shared" si="47"/>
        <v>ICPL</v>
      </c>
      <c r="M1378" s="26">
        <f t="shared" ca="1" si="47"/>
        <v>42276</v>
      </c>
      <c r="N1378" s="25" t="b">
        <f t="shared" si="47"/>
        <v>0</v>
      </c>
      <c r="O1378" s="84" t="str">
        <f>IF($N1378,_xll.BDP($K1378,O$931),"[DISABLED]")</f>
        <v>[DISABLED]</v>
      </c>
      <c r="P1378" s="84" t="str">
        <f>IF($N1378,_xll.BDP($K1378,P$931),"[DISABLED]")</f>
        <v>[DISABLED]</v>
      </c>
      <c r="Q1378" s="84" t="str">
        <f>IF($N1378,_xll.BDP($K1378,Q$931),"[DISABLED]")</f>
        <v>[DISABLED]</v>
      </c>
      <c r="R1378" s="84" t="str">
        <f>IF($N1378,_xll.BDH($K1378,R$931,$M1378),"[DISABLED]")</f>
        <v>[DISABLED]</v>
      </c>
      <c r="S1378" s="84" t="str">
        <f>IF($N1378,_xll.BDH($K1378,S$931,$M1378),"[DISABLED]")</f>
        <v>[DISABLED]</v>
      </c>
      <c r="T1378" s="84" t="str">
        <f>IF($N1378,_xll.BDH($K1378,T$931,$M1378),"[DISABLED]")</f>
        <v>[DISABLED]</v>
      </c>
      <c r="V1378" s="106" t="s">
        <v>9920</v>
      </c>
      <c r="W1378" s="107" t="s">
        <v>1055</v>
      </c>
      <c r="X1378" s="108">
        <v>42276</v>
      </c>
      <c r="Y1378" s="107" t="b">
        <v>0</v>
      </c>
      <c r="Z1378" s="107" t="s">
        <v>5237</v>
      </c>
      <c r="AA1378" s="107" t="s">
        <v>5237</v>
      </c>
      <c r="AB1378" s="107" t="s">
        <v>5237</v>
      </c>
      <c r="AC1378" s="107" t="s">
        <v>5237</v>
      </c>
      <c r="AD1378" s="107" t="s">
        <v>5237</v>
      </c>
      <c r="AE1378" s="107" t="s">
        <v>5237</v>
      </c>
    </row>
    <row r="1379" spans="2:31" outlineLevel="1">
      <c r="B1379" s="24" t="s">
        <v>5234</v>
      </c>
      <c r="C1379" s="24" t="s">
        <v>2</v>
      </c>
      <c r="D1379" s="24" t="s">
        <v>62</v>
      </c>
      <c r="E1379" s="24" t="s">
        <v>41</v>
      </c>
      <c r="F1379" s="24" t="s">
        <v>54</v>
      </c>
      <c r="G1379" s="24">
        <v>-25</v>
      </c>
      <c r="H1379" s="24" t="s">
        <v>3008</v>
      </c>
      <c r="I1379" s="24" t="s">
        <v>3902</v>
      </c>
      <c r="J1379" s="24" t="s">
        <v>73</v>
      </c>
      <c r="K1379" s="72" t="str">
        <f t="shared" si="46"/>
        <v>USPNC01 ICPL Curncy</v>
      </c>
      <c r="L1379" s="25" t="str">
        <f t="shared" si="47"/>
        <v>ICPL</v>
      </c>
      <c r="M1379" s="26">
        <f t="shared" ca="1" si="47"/>
        <v>42276</v>
      </c>
      <c r="N1379" s="25" t="b">
        <f t="shared" si="47"/>
        <v>0</v>
      </c>
      <c r="O1379" s="84" t="str">
        <f>IF($N1379,_xll.BDP($K1379,O$931),"[DISABLED]")</f>
        <v>[DISABLED]</v>
      </c>
      <c r="P1379" s="84" t="str">
        <f>IF($N1379,_xll.BDP($K1379,P$931),"[DISABLED]")</f>
        <v>[DISABLED]</v>
      </c>
      <c r="Q1379" s="84" t="str">
        <f>IF($N1379,_xll.BDP($K1379,Q$931),"[DISABLED]")</f>
        <v>[DISABLED]</v>
      </c>
      <c r="R1379" s="84" t="str">
        <f>IF($N1379,_xll.BDH($K1379,R$931,$M1379),"[DISABLED]")</f>
        <v>[DISABLED]</v>
      </c>
      <c r="S1379" s="84" t="str">
        <f>IF($N1379,_xll.BDH($K1379,S$931,$M1379),"[DISABLED]")</f>
        <v>[DISABLED]</v>
      </c>
      <c r="T1379" s="84" t="str">
        <f>IF($N1379,_xll.BDH($K1379,T$931,$M1379),"[DISABLED]")</f>
        <v>[DISABLED]</v>
      </c>
      <c r="V1379" s="106" t="s">
        <v>9921</v>
      </c>
      <c r="W1379" s="107" t="s">
        <v>1055</v>
      </c>
      <c r="X1379" s="108">
        <v>42276</v>
      </c>
      <c r="Y1379" s="107" t="b">
        <v>0</v>
      </c>
      <c r="Z1379" s="107" t="s">
        <v>5237</v>
      </c>
      <c r="AA1379" s="107" t="s">
        <v>5237</v>
      </c>
      <c r="AB1379" s="107" t="s">
        <v>5237</v>
      </c>
      <c r="AC1379" s="107" t="s">
        <v>5237</v>
      </c>
      <c r="AD1379" s="107" t="s">
        <v>5237</v>
      </c>
      <c r="AE1379" s="107" t="s">
        <v>5237</v>
      </c>
    </row>
    <row r="1380" spans="2:31" outlineLevel="1">
      <c r="B1380" s="24" t="s">
        <v>5234</v>
      </c>
      <c r="C1380" s="24" t="s">
        <v>2</v>
      </c>
      <c r="D1380" s="24" t="s">
        <v>62</v>
      </c>
      <c r="E1380" s="24" t="s">
        <v>41</v>
      </c>
      <c r="F1380" s="24" t="s">
        <v>54</v>
      </c>
      <c r="G1380" s="24">
        <v>25</v>
      </c>
      <c r="H1380" s="24" t="s">
        <v>3008</v>
      </c>
      <c r="I1380" s="24" t="s">
        <v>3903</v>
      </c>
      <c r="J1380" s="24" t="s">
        <v>73</v>
      </c>
      <c r="K1380" s="72" t="str">
        <f t="shared" si="46"/>
        <v>USPOC01 ICPL Curncy</v>
      </c>
      <c r="L1380" s="25" t="str">
        <f t="shared" si="47"/>
        <v>ICPL</v>
      </c>
      <c r="M1380" s="26">
        <f t="shared" ca="1" si="47"/>
        <v>42276</v>
      </c>
      <c r="N1380" s="25" t="b">
        <f t="shared" si="47"/>
        <v>0</v>
      </c>
      <c r="O1380" s="84" t="str">
        <f>IF($N1380,_xll.BDP($K1380,O$931),"[DISABLED]")</f>
        <v>[DISABLED]</v>
      </c>
      <c r="P1380" s="84" t="str">
        <f>IF($N1380,_xll.BDP($K1380,P$931),"[DISABLED]")</f>
        <v>[DISABLED]</v>
      </c>
      <c r="Q1380" s="84" t="str">
        <f>IF($N1380,_xll.BDP($K1380,Q$931),"[DISABLED]")</f>
        <v>[DISABLED]</v>
      </c>
      <c r="R1380" s="84" t="str">
        <f>IF($N1380,_xll.BDH($K1380,R$931,$M1380),"[DISABLED]")</f>
        <v>[DISABLED]</v>
      </c>
      <c r="S1380" s="84" t="str">
        <f>IF($N1380,_xll.BDH($K1380,S$931,$M1380),"[DISABLED]")</f>
        <v>[DISABLED]</v>
      </c>
      <c r="T1380" s="84" t="str">
        <f>IF($N1380,_xll.BDH($K1380,T$931,$M1380),"[DISABLED]")</f>
        <v>[DISABLED]</v>
      </c>
      <c r="V1380" s="106" t="s">
        <v>9922</v>
      </c>
      <c r="W1380" s="107" t="s">
        <v>1055</v>
      </c>
      <c r="X1380" s="108">
        <v>42276</v>
      </c>
      <c r="Y1380" s="107" t="b">
        <v>0</v>
      </c>
      <c r="Z1380" s="107" t="s">
        <v>5237</v>
      </c>
      <c r="AA1380" s="107" t="s">
        <v>5237</v>
      </c>
      <c r="AB1380" s="107" t="s">
        <v>5237</v>
      </c>
      <c r="AC1380" s="107" t="s">
        <v>5237</v>
      </c>
      <c r="AD1380" s="107" t="s">
        <v>5237</v>
      </c>
      <c r="AE1380" s="107" t="s">
        <v>5237</v>
      </c>
    </row>
    <row r="1381" spans="2:31" outlineLevel="1">
      <c r="B1381" s="24" t="s">
        <v>5234</v>
      </c>
      <c r="C1381" s="24" t="s">
        <v>2</v>
      </c>
      <c r="D1381" s="24" t="s">
        <v>62</v>
      </c>
      <c r="E1381" s="24" t="s">
        <v>41</v>
      </c>
      <c r="F1381" s="24" t="s">
        <v>54</v>
      </c>
      <c r="G1381" s="24">
        <v>50</v>
      </c>
      <c r="H1381" s="24" t="s">
        <v>3008</v>
      </c>
      <c r="I1381" s="24" t="s">
        <v>3904</v>
      </c>
      <c r="J1381" s="24" t="s">
        <v>73</v>
      </c>
      <c r="K1381" s="72" t="str">
        <f t="shared" ref="K1381:K1444" si="48">I1381&amp;" "&amp;L1381&amp;" "&amp;J1381</f>
        <v>USPPC01 ICPL Curncy</v>
      </c>
      <c r="L1381" s="25" t="str">
        <f t="shared" ref="L1381:N1444" si="49">L$931</f>
        <v>ICPL</v>
      </c>
      <c r="M1381" s="26">
        <f t="shared" ca="1" si="49"/>
        <v>42276</v>
      </c>
      <c r="N1381" s="25" t="b">
        <f t="shared" si="49"/>
        <v>0</v>
      </c>
      <c r="O1381" s="84" t="str">
        <f>IF($N1381,_xll.BDP($K1381,O$931),"[DISABLED]")</f>
        <v>[DISABLED]</v>
      </c>
      <c r="P1381" s="84" t="str">
        <f>IF($N1381,_xll.BDP($K1381,P$931),"[DISABLED]")</f>
        <v>[DISABLED]</v>
      </c>
      <c r="Q1381" s="84" t="str">
        <f>IF($N1381,_xll.BDP($K1381,Q$931),"[DISABLED]")</f>
        <v>[DISABLED]</v>
      </c>
      <c r="R1381" s="84" t="str">
        <f>IF($N1381,_xll.BDH($K1381,R$931,$M1381),"[DISABLED]")</f>
        <v>[DISABLED]</v>
      </c>
      <c r="S1381" s="84" t="str">
        <f>IF($N1381,_xll.BDH($K1381,S$931,$M1381),"[DISABLED]")</f>
        <v>[DISABLED]</v>
      </c>
      <c r="T1381" s="84" t="str">
        <f>IF($N1381,_xll.BDH($K1381,T$931,$M1381),"[DISABLED]")</f>
        <v>[DISABLED]</v>
      </c>
      <c r="V1381" s="106" t="s">
        <v>9923</v>
      </c>
      <c r="W1381" s="107" t="s">
        <v>1055</v>
      </c>
      <c r="X1381" s="108">
        <v>42276</v>
      </c>
      <c r="Y1381" s="107" t="b">
        <v>0</v>
      </c>
      <c r="Z1381" s="107" t="s">
        <v>5237</v>
      </c>
      <c r="AA1381" s="107" t="s">
        <v>5237</v>
      </c>
      <c r="AB1381" s="107" t="s">
        <v>5237</v>
      </c>
      <c r="AC1381" s="107" t="s">
        <v>5237</v>
      </c>
      <c r="AD1381" s="107" t="s">
        <v>5237</v>
      </c>
      <c r="AE1381" s="107" t="s">
        <v>5237</v>
      </c>
    </row>
    <row r="1382" spans="2:31" outlineLevel="1">
      <c r="B1382" s="24" t="s">
        <v>5234</v>
      </c>
      <c r="C1382" s="24" t="s">
        <v>2</v>
      </c>
      <c r="D1382" s="24" t="s">
        <v>62</v>
      </c>
      <c r="E1382" s="24" t="s">
        <v>41</v>
      </c>
      <c r="F1382" s="24" t="s">
        <v>54</v>
      </c>
      <c r="G1382" s="24">
        <v>100</v>
      </c>
      <c r="H1382" s="24" t="s">
        <v>3008</v>
      </c>
      <c r="I1382" s="24" t="s">
        <v>3905</v>
      </c>
      <c r="J1382" s="24" t="s">
        <v>73</v>
      </c>
      <c r="K1382" s="72" t="str">
        <f t="shared" si="48"/>
        <v>USPQC01 ICPL Curncy</v>
      </c>
      <c r="L1382" s="25" t="str">
        <f t="shared" si="49"/>
        <v>ICPL</v>
      </c>
      <c r="M1382" s="26">
        <f t="shared" ca="1" si="49"/>
        <v>42276</v>
      </c>
      <c r="N1382" s="25" t="b">
        <f t="shared" si="49"/>
        <v>0</v>
      </c>
      <c r="O1382" s="84" t="str">
        <f>IF($N1382,_xll.BDP($K1382,O$931),"[DISABLED]")</f>
        <v>[DISABLED]</v>
      </c>
      <c r="P1382" s="84" t="str">
        <f>IF($N1382,_xll.BDP($K1382,P$931),"[DISABLED]")</f>
        <v>[DISABLED]</v>
      </c>
      <c r="Q1382" s="84" t="str">
        <f>IF($N1382,_xll.BDP($K1382,Q$931),"[DISABLED]")</f>
        <v>[DISABLED]</v>
      </c>
      <c r="R1382" s="84" t="str">
        <f>IF($N1382,_xll.BDH($K1382,R$931,$M1382),"[DISABLED]")</f>
        <v>[DISABLED]</v>
      </c>
      <c r="S1382" s="84" t="str">
        <f>IF($N1382,_xll.BDH($K1382,S$931,$M1382),"[DISABLED]")</f>
        <v>[DISABLED]</v>
      </c>
      <c r="T1382" s="84" t="str">
        <f>IF($N1382,_xll.BDH($K1382,T$931,$M1382),"[DISABLED]")</f>
        <v>[DISABLED]</v>
      </c>
      <c r="V1382" s="106" t="s">
        <v>9924</v>
      </c>
      <c r="W1382" s="107" t="s">
        <v>1055</v>
      </c>
      <c r="X1382" s="108">
        <v>42276</v>
      </c>
      <c r="Y1382" s="107" t="b">
        <v>0</v>
      </c>
      <c r="Z1382" s="107" t="s">
        <v>5237</v>
      </c>
      <c r="AA1382" s="107" t="s">
        <v>5237</v>
      </c>
      <c r="AB1382" s="107" t="s">
        <v>5237</v>
      </c>
      <c r="AC1382" s="107" t="s">
        <v>5237</v>
      </c>
      <c r="AD1382" s="107" t="s">
        <v>5237</v>
      </c>
      <c r="AE1382" s="107" t="s">
        <v>5237</v>
      </c>
    </row>
    <row r="1383" spans="2:31" outlineLevel="1">
      <c r="B1383" s="24" t="s">
        <v>5234</v>
      </c>
      <c r="C1383" s="24" t="s">
        <v>2</v>
      </c>
      <c r="D1383" s="24" t="s">
        <v>62</v>
      </c>
      <c r="E1383" s="24" t="s">
        <v>41</v>
      </c>
      <c r="F1383" s="24" t="s">
        <v>54</v>
      </c>
      <c r="G1383" s="24">
        <v>200</v>
      </c>
      <c r="H1383" s="24" t="s">
        <v>3008</v>
      </c>
      <c r="I1383" s="24" t="s">
        <v>3906</v>
      </c>
      <c r="J1383" s="24" t="s">
        <v>73</v>
      </c>
      <c r="K1383" s="72" t="str">
        <f t="shared" si="48"/>
        <v>USPSC01 ICPL Curncy</v>
      </c>
      <c r="L1383" s="25" t="str">
        <f t="shared" si="49"/>
        <v>ICPL</v>
      </c>
      <c r="M1383" s="26">
        <f t="shared" ca="1" si="49"/>
        <v>42276</v>
      </c>
      <c r="N1383" s="25" t="b">
        <f t="shared" si="49"/>
        <v>0</v>
      </c>
      <c r="O1383" s="84" t="str">
        <f>IF($N1383,_xll.BDP($K1383,O$931),"[DISABLED]")</f>
        <v>[DISABLED]</v>
      </c>
      <c r="P1383" s="84" t="str">
        <f>IF($N1383,_xll.BDP($K1383,P$931),"[DISABLED]")</f>
        <v>[DISABLED]</v>
      </c>
      <c r="Q1383" s="84" t="str">
        <f>IF($N1383,_xll.BDP($K1383,Q$931),"[DISABLED]")</f>
        <v>[DISABLED]</v>
      </c>
      <c r="R1383" s="84" t="str">
        <f>IF($N1383,_xll.BDH($K1383,R$931,$M1383),"[DISABLED]")</f>
        <v>[DISABLED]</v>
      </c>
      <c r="S1383" s="84" t="str">
        <f>IF($N1383,_xll.BDH($K1383,S$931,$M1383),"[DISABLED]")</f>
        <v>[DISABLED]</v>
      </c>
      <c r="T1383" s="84" t="str">
        <f>IF($N1383,_xll.BDH($K1383,T$931,$M1383),"[DISABLED]")</f>
        <v>[DISABLED]</v>
      </c>
      <c r="V1383" s="106" t="s">
        <v>9925</v>
      </c>
      <c r="W1383" s="107" t="s">
        <v>1055</v>
      </c>
      <c r="X1383" s="108">
        <v>42276</v>
      </c>
      <c r="Y1383" s="107" t="b">
        <v>0</v>
      </c>
      <c r="Z1383" s="107" t="s">
        <v>5237</v>
      </c>
      <c r="AA1383" s="107" t="s">
        <v>5237</v>
      </c>
      <c r="AB1383" s="107" t="s">
        <v>5237</v>
      </c>
      <c r="AC1383" s="107" t="s">
        <v>5237</v>
      </c>
      <c r="AD1383" s="107" t="s">
        <v>5237</v>
      </c>
      <c r="AE1383" s="107" t="s">
        <v>5237</v>
      </c>
    </row>
    <row r="1384" spans="2:31" outlineLevel="1">
      <c r="B1384" s="24" t="s">
        <v>5234</v>
      </c>
      <c r="C1384" s="24" t="s">
        <v>2</v>
      </c>
      <c r="D1384" s="24" t="s">
        <v>62</v>
      </c>
      <c r="E1384" s="24" t="s">
        <v>41</v>
      </c>
      <c r="F1384" s="24" t="s">
        <v>58</v>
      </c>
      <c r="G1384" s="24">
        <v>-200</v>
      </c>
      <c r="H1384" s="24" t="s">
        <v>3008</v>
      </c>
      <c r="I1384" s="24" t="s">
        <v>3907</v>
      </c>
      <c r="J1384" s="24" t="s">
        <v>73</v>
      </c>
      <c r="K1384" s="72" t="str">
        <f t="shared" si="48"/>
        <v>USPKF01 ICPL Curncy</v>
      </c>
      <c r="L1384" s="25" t="str">
        <f t="shared" si="49"/>
        <v>ICPL</v>
      </c>
      <c r="M1384" s="26">
        <f t="shared" ca="1" si="49"/>
        <v>42276</v>
      </c>
      <c r="N1384" s="25" t="b">
        <f t="shared" si="49"/>
        <v>0</v>
      </c>
      <c r="O1384" s="84" t="str">
        <f>IF($N1384,_xll.BDP($K1384,O$931),"[DISABLED]")</f>
        <v>[DISABLED]</v>
      </c>
      <c r="P1384" s="84" t="str">
        <f>IF($N1384,_xll.BDP($K1384,P$931),"[DISABLED]")</f>
        <v>[DISABLED]</v>
      </c>
      <c r="Q1384" s="84" t="str">
        <f>IF($N1384,_xll.BDP($K1384,Q$931),"[DISABLED]")</f>
        <v>[DISABLED]</v>
      </c>
      <c r="R1384" s="84" t="str">
        <f>IF($N1384,_xll.BDH($K1384,R$931,$M1384),"[DISABLED]")</f>
        <v>[DISABLED]</v>
      </c>
      <c r="S1384" s="84" t="str">
        <f>IF($N1384,_xll.BDH($K1384,S$931,$M1384),"[DISABLED]")</f>
        <v>[DISABLED]</v>
      </c>
      <c r="T1384" s="84" t="str">
        <f>IF($N1384,_xll.BDH($K1384,T$931,$M1384),"[DISABLED]")</f>
        <v>[DISABLED]</v>
      </c>
      <c r="V1384" s="106" t="s">
        <v>9926</v>
      </c>
      <c r="W1384" s="107" t="s">
        <v>1055</v>
      </c>
      <c r="X1384" s="108">
        <v>42276</v>
      </c>
      <c r="Y1384" s="107" t="b">
        <v>0</v>
      </c>
      <c r="Z1384" s="107" t="s">
        <v>5237</v>
      </c>
      <c r="AA1384" s="107" t="s">
        <v>5237</v>
      </c>
      <c r="AB1384" s="107" t="s">
        <v>5237</v>
      </c>
      <c r="AC1384" s="107" t="s">
        <v>5237</v>
      </c>
      <c r="AD1384" s="107" t="s">
        <v>5237</v>
      </c>
      <c r="AE1384" s="107" t="s">
        <v>5237</v>
      </c>
    </row>
    <row r="1385" spans="2:31" outlineLevel="1">
      <c r="B1385" s="24" t="s">
        <v>5234</v>
      </c>
      <c r="C1385" s="24" t="s">
        <v>2</v>
      </c>
      <c r="D1385" s="24" t="s">
        <v>62</v>
      </c>
      <c r="E1385" s="24" t="s">
        <v>41</v>
      </c>
      <c r="F1385" s="24" t="s">
        <v>58</v>
      </c>
      <c r="G1385" s="24">
        <v>-100</v>
      </c>
      <c r="H1385" s="24" t="s">
        <v>3008</v>
      </c>
      <c r="I1385" s="24" t="s">
        <v>3908</v>
      </c>
      <c r="J1385" s="24" t="s">
        <v>73</v>
      </c>
      <c r="K1385" s="72" t="str">
        <f t="shared" si="48"/>
        <v>USPLF01 ICPL Curncy</v>
      </c>
      <c r="L1385" s="25" t="str">
        <f t="shared" si="49"/>
        <v>ICPL</v>
      </c>
      <c r="M1385" s="26">
        <f t="shared" ca="1" si="49"/>
        <v>42276</v>
      </c>
      <c r="N1385" s="25" t="b">
        <f t="shared" si="49"/>
        <v>0</v>
      </c>
      <c r="O1385" s="84" t="str">
        <f>IF($N1385,_xll.BDP($K1385,O$931),"[DISABLED]")</f>
        <v>[DISABLED]</v>
      </c>
      <c r="P1385" s="84" t="str">
        <f>IF($N1385,_xll.BDP($K1385,P$931),"[DISABLED]")</f>
        <v>[DISABLED]</v>
      </c>
      <c r="Q1385" s="84" t="str">
        <f>IF($N1385,_xll.BDP($K1385,Q$931),"[DISABLED]")</f>
        <v>[DISABLED]</v>
      </c>
      <c r="R1385" s="84" t="str">
        <f>IF($N1385,_xll.BDH($K1385,R$931,$M1385),"[DISABLED]")</f>
        <v>[DISABLED]</v>
      </c>
      <c r="S1385" s="84" t="str">
        <f>IF($N1385,_xll.BDH($K1385,S$931,$M1385),"[DISABLED]")</f>
        <v>[DISABLED]</v>
      </c>
      <c r="T1385" s="84" t="str">
        <f>IF($N1385,_xll.BDH($K1385,T$931,$M1385),"[DISABLED]")</f>
        <v>[DISABLED]</v>
      </c>
      <c r="V1385" s="106" t="s">
        <v>9927</v>
      </c>
      <c r="W1385" s="107" t="s">
        <v>1055</v>
      </c>
      <c r="X1385" s="108">
        <v>42276</v>
      </c>
      <c r="Y1385" s="107" t="b">
        <v>0</v>
      </c>
      <c r="Z1385" s="107" t="s">
        <v>5237</v>
      </c>
      <c r="AA1385" s="107" t="s">
        <v>5237</v>
      </c>
      <c r="AB1385" s="107" t="s">
        <v>5237</v>
      </c>
      <c r="AC1385" s="107" t="s">
        <v>5237</v>
      </c>
      <c r="AD1385" s="107" t="s">
        <v>5237</v>
      </c>
      <c r="AE1385" s="107" t="s">
        <v>5237</v>
      </c>
    </row>
    <row r="1386" spans="2:31" outlineLevel="1">
      <c r="B1386" s="24" t="s">
        <v>5234</v>
      </c>
      <c r="C1386" s="24" t="s">
        <v>2</v>
      </c>
      <c r="D1386" s="24" t="s">
        <v>62</v>
      </c>
      <c r="E1386" s="24" t="s">
        <v>41</v>
      </c>
      <c r="F1386" s="24" t="s">
        <v>58</v>
      </c>
      <c r="G1386" s="24">
        <v>-50</v>
      </c>
      <c r="H1386" s="24" t="s">
        <v>3008</v>
      </c>
      <c r="I1386" s="24" t="s">
        <v>3909</v>
      </c>
      <c r="J1386" s="24" t="s">
        <v>73</v>
      </c>
      <c r="K1386" s="72" t="str">
        <f t="shared" si="48"/>
        <v>USPMF01 ICPL Curncy</v>
      </c>
      <c r="L1386" s="25" t="str">
        <f t="shared" si="49"/>
        <v>ICPL</v>
      </c>
      <c r="M1386" s="26">
        <f t="shared" ca="1" si="49"/>
        <v>42276</v>
      </c>
      <c r="N1386" s="25" t="b">
        <f t="shared" si="49"/>
        <v>0</v>
      </c>
      <c r="O1386" s="84" t="str">
        <f>IF($N1386,_xll.BDP($K1386,O$931),"[DISABLED]")</f>
        <v>[DISABLED]</v>
      </c>
      <c r="P1386" s="84" t="str">
        <f>IF($N1386,_xll.BDP($K1386,P$931),"[DISABLED]")</f>
        <v>[DISABLED]</v>
      </c>
      <c r="Q1386" s="84" t="str">
        <f>IF($N1386,_xll.BDP($K1386,Q$931),"[DISABLED]")</f>
        <v>[DISABLED]</v>
      </c>
      <c r="R1386" s="84" t="str">
        <f>IF($N1386,_xll.BDH($K1386,R$931,$M1386),"[DISABLED]")</f>
        <v>[DISABLED]</v>
      </c>
      <c r="S1386" s="84" t="str">
        <f>IF($N1386,_xll.BDH($K1386,S$931,$M1386),"[DISABLED]")</f>
        <v>[DISABLED]</v>
      </c>
      <c r="T1386" s="84" t="str">
        <f>IF($N1386,_xll.BDH($K1386,T$931,$M1386),"[DISABLED]")</f>
        <v>[DISABLED]</v>
      </c>
      <c r="V1386" s="106" t="s">
        <v>9928</v>
      </c>
      <c r="W1386" s="107" t="s">
        <v>1055</v>
      </c>
      <c r="X1386" s="108">
        <v>42276</v>
      </c>
      <c r="Y1386" s="107" t="b">
        <v>0</v>
      </c>
      <c r="Z1386" s="107" t="s">
        <v>5237</v>
      </c>
      <c r="AA1386" s="107" t="s">
        <v>5237</v>
      </c>
      <c r="AB1386" s="107" t="s">
        <v>5237</v>
      </c>
      <c r="AC1386" s="107" t="s">
        <v>5237</v>
      </c>
      <c r="AD1386" s="107" t="s">
        <v>5237</v>
      </c>
      <c r="AE1386" s="107" t="s">
        <v>5237</v>
      </c>
    </row>
    <row r="1387" spans="2:31" outlineLevel="1">
      <c r="B1387" s="24" t="s">
        <v>5234</v>
      </c>
      <c r="C1387" s="24" t="s">
        <v>2</v>
      </c>
      <c r="D1387" s="24" t="s">
        <v>62</v>
      </c>
      <c r="E1387" s="24" t="s">
        <v>41</v>
      </c>
      <c r="F1387" s="24" t="s">
        <v>58</v>
      </c>
      <c r="G1387" s="24">
        <v>-25</v>
      </c>
      <c r="H1387" s="24" t="s">
        <v>3008</v>
      </c>
      <c r="I1387" s="24" t="s">
        <v>3910</v>
      </c>
      <c r="J1387" s="24" t="s">
        <v>73</v>
      </c>
      <c r="K1387" s="72" t="str">
        <f t="shared" si="48"/>
        <v>USPNF01 ICPL Curncy</v>
      </c>
      <c r="L1387" s="25" t="str">
        <f t="shared" si="49"/>
        <v>ICPL</v>
      </c>
      <c r="M1387" s="26">
        <f t="shared" ca="1" si="49"/>
        <v>42276</v>
      </c>
      <c r="N1387" s="25" t="b">
        <f t="shared" si="49"/>
        <v>0</v>
      </c>
      <c r="O1387" s="84" t="str">
        <f>IF($N1387,_xll.BDP($K1387,O$931),"[DISABLED]")</f>
        <v>[DISABLED]</v>
      </c>
      <c r="P1387" s="84" t="str">
        <f>IF($N1387,_xll.BDP($K1387,P$931),"[DISABLED]")</f>
        <v>[DISABLED]</v>
      </c>
      <c r="Q1387" s="84" t="str">
        <f>IF($N1387,_xll.BDP($K1387,Q$931),"[DISABLED]")</f>
        <v>[DISABLED]</v>
      </c>
      <c r="R1387" s="84" t="str">
        <f>IF($N1387,_xll.BDH($K1387,R$931,$M1387),"[DISABLED]")</f>
        <v>[DISABLED]</v>
      </c>
      <c r="S1387" s="84" t="str">
        <f>IF($N1387,_xll.BDH($K1387,S$931,$M1387),"[DISABLED]")</f>
        <v>[DISABLED]</v>
      </c>
      <c r="T1387" s="84" t="str">
        <f>IF($N1387,_xll.BDH($K1387,T$931,$M1387),"[DISABLED]")</f>
        <v>[DISABLED]</v>
      </c>
      <c r="V1387" s="106" t="s">
        <v>9929</v>
      </c>
      <c r="W1387" s="107" t="s">
        <v>1055</v>
      </c>
      <c r="X1387" s="108">
        <v>42276</v>
      </c>
      <c r="Y1387" s="107" t="b">
        <v>0</v>
      </c>
      <c r="Z1387" s="107" t="s">
        <v>5237</v>
      </c>
      <c r="AA1387" s="107" t="s">
        <v>5237</v>
      </c>
      <c r="AB1387" s="107" t="s">
        <v>5237</v>
      </c>
      <c r="AC1387" s="107" t="s">
        <v>5237</v>
      </c>
      <c r="AD1387" s="107" t="s">
        <v>5237</v>
      </c>
      <c r="AE1387" s="107" t="s">
        <v>5237</v>
      </c>
    </row>
    <row r="1388" spans="2:31" outlineLevel="1">
      <c r="B1388" s="24" t="s">
        <v>5234</v>
      </c>
      <c r="C1388" s="24" t="s">
        <v>2</v>
      </c>
      <c r="D1388" s="24" t="s">
        <v>62</v>
      </c>
      <c r="E1388" s="24" t="s">
        <v>41</v>
      </c>
      <c r="F1388" s="24" t="s">
        <v>58</v>
      </c>
      <c r="G1388" s="24">
        <v>25</v>
      </c>
      <c r="H1388" s="24" t="s">
        <v>3008</v>
      </c>
      <c r="I1388" s="24" t="s">
        <v>3911</v>
      </c>
      <c r="J1388" s="24" t="s">
        <v>73</v>
      </c>
      <c r="K1388" s="72" t="str">
        <f t="shared" si="48"/>
        <v>USPOF01 ICPL Curncy</v>
      </c>
      <c r="L1388" s="25" t="str">
        <f t="shared" si="49"/>
        <v>ICPL</v>
      </c>
      <c r="M1388" s="26">
        <f t="shared" ca="1" si="49"/>
        <v>42276</v>
      </c>
      <c r="N1388" s="25" t="b">
        <f t="shared" si="49"/>
        <v>0</v>
      </c>
      <c r="O1388" s="84" t="str">
        <f>IF($N1388,_xll.BDP($K1388,O$931),"[DISABLED]")</f>
        <v>[DISABLED]</v>
      </c>
      <c r="P1388" s="84" t="str">
        <f>IF($N1388,_xll.BDP($K1388,P$931),"[DISABLED]")</f>
        <v>[DISABLED]</v>
      </c>
      <c r="Q1388" s="84" t="str">
        <f>IF($N1388,_xll.BDP($K1388,Q$931),"[DISABLED]")</f>
        <v>[DISABLED]</v>
      </c>
      <c r="R1388" s="84" t="str">
        <f>IF($N1388,_xll.BDH($K1388,R$931,$M1388),"[DISABLED]")</f>
        <v>[DISABLED]</v>
      </c>
      <c r="S1388" s="84" t="str">
        <f>IF($N1388,_xll.BDH($K1388,S$931,$M1388),"[DISABLED]")</f>
        <v>[DISABLED]</v>
      </c>
      <c r="T1388" s="84" t="str">
        <f>IF($N1388,_xll.BDH($K1388,T$931,$M1388),"[DISABLED]")</f>
        <v>[DISABLED]</v>
      </c>
      <c r="V1388" s="106" t="s">
        <v>9930</v>
      </c>
      <c r="W1388" s="107" t="s">
        <v>1055</v>
      </c>
      <c r="X1388" s="108">
        <v>42276</v>
      </c>
      <c r="Y1388" s="107" t="b">
        <v>0</v>
      </c>
      <c r="Z1388" s="107" t="s">
        <v>5237</v>
      </c>
      <c r="AA1388" s="107" t="s">
        <v>5237</v>
      </c>
      <c r="AB1388" s="107" t="s">
        <v>5237</v>
      </c>
      <c r="AC1388" s="107" t="s">
        <v>5237</v>
      </c>
      <c r="AD1388" s="107" t="s">
        <v>5237</v>
      </c>
      <c r="AE1388" s="107" t="s">
        <v>5237</v>
      </c>
    </row>
    <row r="1389" spans="2:31" outlineLevel="1">
      <c r="B1389" s="24" t="s">
        <v>5234</v>
      </c>
      <c r="C1389" s="24" t="s">
        <v>2</v>
      </c>
      <c r="D1389" s="24" t="s">
        <v>62</v>
      </c>
      <c r="E1389" s="24" t="s">
        <v>41</v>
      </c>
      <c r="F1389" s="24" t="s">
        <v>58</v>
      </c>
      <c r="G1389" s="24">
        <v>50</v>
      </c>
      <c r="H1389" s="24" t="s">
        <v>3008</v>
      </c>
      <c r="I1389" s="24" t="s">
        <v>3912</v>
      </c>
      <c r="J1389" s="24" t="s">
        <v>73</v>
      </c>
      <c r="K1389" s="72" t="str">
        <f t="shared" si="48"/>
        <v>USPPF01 ICPL Curncy</v>
      </c>
      <c r="L1389" s="25" t="str">
        <f t="shared" si="49"/>
        <v>ICPL</v>
      </c>
      <c r="M1389" s="26">
        <f t="shared" ca="1" si="49"/>
        <v>42276</v>
      </c>
      <c r="N1389" s="25" t="b">
        <f t="shared" si="49"/>
        <v>0</v>
      </c>
      <c r="O1389" s="84" t="str">
        <f>IF($N1389,_xll.BDP($K1389,O$931),"[DISABLED]")</f>
        <v>[DISABLED]</v>
      </c>
      <c r="P1389" s="84" t="str">
        <f>IF($N1389,_xll.BDP($K1389,P$931),"[DISABLED]")</f>
        <v>[DISABLED]</v>
      </c>
      <c r="Q1389" s="84" t="str">
        <f>IF($N1389,_xll.BDP($K1389,Q$931),"[DISABLED]")</f>
        <v>[DISABLED]</v>
      </c>
      <c r="R1389" s="84" t="str">
        <f>IF($N1389,_xll.BDH($K1389,R$931,$M1389),"[DISABLED]")</f>
        <v>[DISABLED]</v>
      </c>
      <c r="S1389" s="84" t="str">
        <f>IF($N1389,_xll.BDH($K1389,S$931,$M1389),"[DISABLED]")</f>
        <v>[DISABLED]</v>
      </c>
      <c r="T1389" s="84" t="str">
        <f>IF($N1389,_xll.BDH($K1389,T$931,$M1389),"[DISABLED]")</f>
        <v>[DISABLED]</v>
      </c>
      <c r="V1389" s="106" t="s">
        <v>9931</v>
      </c>
      <c r="W1389" s="107" t="s">
        <v>1055</v>
      </c>
      <c r="X1389" s="108">
        <v>42276</v>
      </c>
      <c r="Y1389" s="107" t="b">
        <v>0</v>
      </c>
      <c r="Z1389" s="107" t="s">
        <v>5237</v>
      </c>
      <c r="AA1389" s="107" t="s">
        <v>5237</v>
      </c>
      <c r="AB1389" s="107" t="s">
        <v>5237</v>
      </c>
      <c r="AC1389" s="107" t="s">
        <v>5237</v>
      </c>
      <c r="AD1389" s="107" t="s">
        <v>5237</v>
      </c>
      <c r="AE1389" s="107" t="s">
        <v>5237</v>
      </c>
    </row>
    <row r="1390" spans="2:31" outlineLevel="1">
      <c r="B1390" s="24" t="s">
        <v>5234</v>
      </c>
      <c r="C1390" s="24" t="s">
        <v>2</v>
      </c>
      <c r="D1390" s="24" t="s">
        <v>62</v>
      </c>
      <c r="E1390" s="24" t="s">
        <v>41</v>
      </c>
      <c r="F1390" s="24" t="s">
        <v>58</v>
      </c>
      <c r="G1390" s="24">
        <v>100</v>
      </c>
      <c r="H1390" s="24" t="s">
        <v>3008</v>
      </c>
      <c r="I1390" s="24" t="s">
        <v>3913</v>
      </c>
      <c r="J1390" s="24" t="s">
        <v>73</v>
      </c>
      <c r="K1390" s="72" t="str">
        <f t="shared" si="48"/>
        <v>USPQF01 ICPL Curncy</v>
      </c>
      <c r="L1390" s="25" t="str">
        <f t="shared" si="49"/>
        <v>ICPL</v>
      </c>
      <c r="M1390" s="26">
        <f t="shared" ca="1" si="49"/>
        <v>42276</v>
      </c>
      <c r="N1390" s="25" t="b">
        <f t="shared" si="49"/>
        <v>0</v>
      </c>
      <c r="O1390" s="84" t="str">
        <f>IF($N1390,_xll.BDP($K1390,O$931),"[DISABLED]")</f>
        <v>[DISABLED]</v>
      </c>
      <c r="P1390" s="84" t="str">
        <f>IF($N1390,_xll.BDP($K1390,P$931),"[DISABLED]")</f>
        <v>[DISABLED]</v>
      </c>
      <c r="Q1390" s="84" t="str">
        <f>IF($N1390,_xll.BDP($K1390,Q$931),"[DISABLED]")</f>
        <v>[DISABLED]</v>
      </c>
      <c r="R1390" s="84" t="str">
        <f>IF($N1390,_xll.BDH($K1390,R$931,$M1390),"[DISABLED]")</f>
        <v>[DISABLED]</v>
      </c>
      <c r="S1390" s="84" t="str">
        <f>IF($N1390,_xll.BDH($K1390,S$931,$M1390),"[DISABLED]")</f>
        <v>[DISABLED]</v>
      </c>
      <c r="T1390" s="84" t="str">
        <f>IF($N1390,_xll.BDH($K1390,T$931,$M1390),"[DISABLED]")</f>
        <v>[DISABLED]</v>
      </c>
      <c r="V1390" s="106" t="s">
        <v>9932</v>
      </c>
      <c r="W1390" s="107" t="s">
        <v>1055</v>
      </c>
      <c r="X1390" s="108">
        <v>42276</v>
      </c>
      <c r="Y1390" s="107" t="b">
        <v>0</v>
      </c>
      <c r="Z1390" s="107" t="s">
        <v>5237</v>
      </c>
      <c r="AA1390" s="107" t="s">
        <v>5237</v>
      </c>
      <c r="AB1390" s="107" t="s">
        <v>5237</v>
      </c>
      <c r="AC1390" s="107" t="s">
        <v>5237</v>
      </c>
      <c r="AD1390" s="107" t="s">
        <v>5237</v>
      </c>
      <c r="AE1390" s="107" t="s">
        <v>5237</v>
      </c>
    </row>
    <row r="1391" spans="2:31" outlineLevel="1">
      <c r="B1391" s="24" t="s">
        <v>5234</v>
      </c>
      <c r="C1391" s="24" t="s">
        <v>2</v>
      </c>
      <c r="D1391" s="24" t="s">
        <v>62</v>
      </c>
      <c r="E1391" s="24" t="s">
        <v>41</v>
      </c>
      <c r="F1391" s="24" t="s">
        <v>58</v>
      </c>
      <c r="G1391" s="24">
        <v>200</v>
      </c>
      <c r="H1391" s="24" t="s">
        <v>3008</v>
      </c>
      <c r="I1391" s="24" t="s">
        <v>3914</v>
      </c>
      <c r="J1391" s="24" t="s">
        <v>73</v>
      </c>
      <c r="K1391" s="72" t="str">
        <f t="shared" si="48"/>
        <v>USPSF01 ICPL Curncy</v>
      </c>
      <c r="L1391" s="25" t="str">
        <f t="shared" si="49"/>
        <v>ICPL</v>
      </c>
      <c r="M1391" s="26">
        <f t="shared" ca="1" si="49"/>
        <v>42276</v>
      </c>
      <c r="N1391" s="25" t="b">
        <f t="shared" si="49"/>
        <v>0</v>
      </c>
      <c r="O1391" s="84" t="str">
        <f>IF($N1391,_xll.BDP($K1391,O$931),"[DISABLED]")</f>
        <v>[DISABLED]</v>
      </c>
      <c r="P1391" s="84" t="str">
        <f>IF($N1391,_xll.BDP($K1391,P$931),"[DISABLED]")</f>
        <v>[DISABLED]</v>
      </c>
      <c r="Q1391" s="84" t="str">
        <f>IF($N1391,_xll.BDP($K1391,Q$931),"[DISABLED]")</f>
        <v>[DISABLED]</v>
      </c>
      <c r="R1391" s="84" t="str">
        <f>IF($N1391,_xll.BDH($K1391,R$931,$M1391),"[DISABLED]")</f>
        <v>[DISABLED]</v>
      </c>
      <c r="S1391" s="84" t="str">
        <f>IF($N1391,_xll.BDH($K1391,S$931,$M1391),"[DISABLED]")</f>
        <v>[DISABLED]</v>
      </c>
      <c r="T1391" s="84" t="str">
        <f>IF($N1391,_xll.BDH($K1391,T$931,$M1391),"[DISABLED]")</f>
        <v>[DISABLED]</v>
      </c>
      <c r="V1391" s="106" t="s">
        <v>9933</v>
      </c>
      <c r="W1391" s="107" t="s">
        <v>1055</v>
      </c>
      <c r="X1391" s="108">
        <v>42276</v>
      </c>
      <c r="Y1391" s="107" t="b">
        <v>0</v>
      </c>
      <c r="Z1391" s="107" t="s">
        <v>5237</v>
      </c>
      <c r="AA1391" s="107" t="s">
        <v>5237</v>
      </c>
      <c r="AB1391" s="107" t="s">
        <v>5237</v>
      </c>
      <c r="AC1391" s="107" t="s">
        <v>5237</v>
      </c>
      <c r="AD1391" s="107" t="s">
        <v>5237</v>
      </c>
      <c r="AE1391" s="107" t="s">
        <v>5237</v>
      </c>
    </row>
    <row r="1392" spans="2:31" outlineLevel="1">
      <c r="B1392" s="24" t="s">
        <v>5234</v>
      </c>
      <c r="C1392" s="24" t="s">
        <v>2</v>
      </c>
      <c r="D1392" s="24" t="s">
        <v>62</v>
      </c>
      <c r="E1392" s="24" t="s">
        <v>41</v>
      </c>
      <c r="F1392" s="24" t="s">
        <v>41</v>
      </c>
      <c r="G1392" s="24">
        <v>-200</v>
      </c>
      <c r="H1392" s="24" t="s">
        <v>3008</v>
      </c>
      <c r="I1392" s="24" t="s">
        <v>3915</v>
      </c>
      <c r="J1392" s="24" t="s">
        <v>73</v>
      </c>
      <c r="K1392" s="72" t="str">
        <f t="shared" si="48"/>
        <v>USPK0101 ICPL Curncy</v>
      </c>
      <c r="L1392" s="25" t="str">
        <f t="shared" si="49"/>
        <v>ICPL</v>
      </c>
      <c r="M1392" s="26">
        <f t="shared" ca="1" si="49"/>
        <v>42276</v>
      </c>
      <c r="N1392" s="25" t="b">
        <f t="shared" si="49"/>
        <v>0</v>
      </c>
      <c r="O1392" s="84" t="str">
        <f>IF($N1392,_xll.BDP($K1392,O$931),"[DISABLED]")</f>
        <v>[DISABLED]</v>
      </c>
      <c r="P1392" s="84" t="str">
        <f>IF($N1392,_xll.BDP($K1392,P$931),"[DISABLED]")</f>
        <v>[DISABLED]</v>
      </c>
      <c r="Q1392" s="84" t="str">
        <f>IF($N1392,_xll.BDP($K1392,Q$931),"[DISABLED]")</f>
        <v>[DISABLED]</v>
      </c>
      <c r="R1392" s="84" t="str">
        <f>IF($N1392,_xll.BDH($K1392,R$931,$M1392),"[DISABLED]")</f>
        <v>[DISABLED]</v>
      </c>
      <c r="S1392" s="84" t="str">
        <f>IF($N1392,_xll.BDH($K1392,S$931,$M1392),"[DISABLED]")</f>
        <v>[DISABLED]</v>
      </c>
      <c r="T1392" s="84" t="str">
        <f>IF($N1392,_xll.BDH($K1392,T$931,$M1392),"[DISABLED]")</f>
        <v>[DISABLED]</v>
      </c>
      <c r="V1392" s="106" t="s">
        <v>9934</v>
      </c>
      <c r="W1392" s="107" t="s">
        <v>1055</v>
      </c>
      <c r="X1392" s="108">
        <v>42276</v>
      </c>
      <c r="Y1392" s="107" t="b">
        <v>0</v>
      </c>
      <c r="Z1392" s="107" t="s">
        <v>5237</v>
      </c>
      <c r="AA1392" s="107" t="s">
        <v>5237</v>
      </c>
      <c r="AB1392" s="107" t="s">
        <v>5237</v>
      </c>
      <c r="AC1392" s="107" t="s">
        <v>5237</v>
      </c>
      <c r="AD1392" s="107" t="s">
        <v>5237</v>
      </c>
      <c r="AE1392" s="107" t="s">
        <v>5237</v>
      </c>
    </row>
    <row r="1393" spans="2:31" outlineLevel="1">
      <c r="B1393" s="24" t="s">
        <v>5234</v>
      </c>
      <c r="C1393" s="24" t="s">
        <v>2</v>
      </c>
      <c r="D1393" s="24" t="s">
        <v>62</v>
      </c>
      <c r="E1393" s="24" t="s">
        <v>41</v>
      </c>
      <c r="F1393" s="24" t="s">
        <v>41</v>
      </c>
      <c r="G1393" s="24">
        <v>-200</v>
      </c>
      <c r="H1393" s="24" t="s">
        <v>3008</v>
      </c>
      <c r="I1393" s="24" t="s">
        <v>3915</v>
      </c>
      <c r="J1393" s="24" t="s">
        <v>73</v>
      </c>
      <c r="K1393" s="72" t="str">
        <f t="shared" si="48"/>
        <v>USPK0101 ICPL Curncy</v>
      </c>
      <c r="L1393" s="25" t="str">
        <f t="shared" si="49"/>
        <v>ICPL</v>
      </c>
      <c r="M1393" s="26">
        <f t="shared" ca="1" si="49"/>
        <v>42276</v>
      </c>
      <c r="N1393" s="25" t="b">
        <f t="shared" si="49"/>
        <v>0</v>
      </c>
      <c r="O1393" s="84" t="str">
        <f>IF($N1393,_xll.BDP($K1393,O$931),"[DISABLED]")</f>
        <v>[DISABLED]</v>
      </c>
      <c r="P1393" s="84" t="str">
        <f>IF($N1393,_xll.BDP($K1393,P$931),"[DISABLED]")</f>
        <v>[DISABLED]</v>
      </c>
      <c r="Q1393" s="84" t="str">
        <f>IF($N1393,_xll.BDP($K1393,Q$931),"[DISABLED]")</f>
        <v>[DISABLED]</v>
      </c>
      <c r="R1393" s="84" t="str">
        <f>IF($N1393,_xll.BDH($K1393,R$931,$M1393),"[DISABLED]")</f>
        <v>[DISABLED]</v>
      </c>
      <c r="S1393" s="84" t="str">
        <f>IF($N1393,_xll.BDH($K1393,S$931,$M1393),"[DISABLED]")</f>
        <v>[DISABLED]</v>
      </c>
      <c r="T1393" s="84" t="str">
        <f>IF($N1393,_xll.BDH($K1393,T$931,$M1393),"[DISABLED]")</f>
        <v>[DISABLED]</v>
      </c>
      <c r="V1393" s="106" t="s">
        <v>9934</v>
      </c>
      <c r="W1393" s="107" t="s">
        <v>1055</v>
      </c>
      <c r="X1393" s="108">
        <v>42276</v>
      </c>
      <c r="Y1393" s="107" t="b">
        <v>0</v>
      </c>
      <c r="Z1393" s="107" t="s">
        <v>5237</v>
      </c>
      <c r="AA1393" s="107" t="s">
        <v>5237</v>
      </c>
      <c r="AB1393" s="107" t="s">
        <v>5237</v>
      </c>
      <c r="AC1393" s="107" t="s">
        <v>5237</v>
      </c>
      <c r="AD1393" s="107" t="s">
        <v>5237</v>
      </c>
      <c r="AE1393" s="107" t="s">
        <v>5237</v>
      </c>
    </row>
    <row r="1394" spans="2:31" outlineLevel="1">
      <c r="B1394" s="24" t="s">
        <v>5234</v>
      </c>
      <c r="C1394" s="24" t="s">
        <v>2</v>
      </c>
      <c r="D1394" s="24" t="s">
        <v>62</v>
      </c>
      <c r="E1394" s="24" t="s">
        <v>41</v>
      </c>
      <c r="F1394" s="24" t="s">
        <v>41</v>
      </c>
      <c r="G1394" s="24">
        <v>-100</v>
      </c>
      <c r="H1394" s="24" t="s">
        <v>3008</v>
      </c>
      <c r="I1394" s="24" t="s">
        <v>3916</v>
      </c>
      <c r="J1394" s="24" t="s">
        <v>73</v>
      </c>
      <c r="K1394" s="72" t="str">
        <f t="shared" si="48"/>
        <v>USPL0101 ICPL Curncy</v>
      </c>
      <c r="L1394" s="25" t="str">
        <f t="shared" si="49"/>
        <v>ICPL</v>
      </c>
      <c r="M1394" s="26">
        <f t="shared" ca="1" si="49"/>
        <v>42276</v>
      </c>
      <c r="N1394" s="25" t="b">
        <f t="shared" si="49"/>
        <v>0</v>
      </c>
      <c r="O1394" s="84" t="str">
        <f>IF($N1394,_xll.BDP($K1394,O$931),"[DISABLED]")</f>
        <v>[DISABLED]</v>
      </c>
      <c r="P1394" s="84" t="str">
        <f>IF($N1394,_xll.BDP($K1394,P$931),"[DISABLED]")</f>
        <v>[DISABLED]</v>
      </c>
      <c r="Q1394" s="84" t="str">
        <f>IF($N1394,_xll.BDP($K1394,Q$931),"[DISABLED]")</f>
        <v>[DISABLED]</v>
      </c>
      <c r="R1394" s="84" t="str">
        <f>IF($N1394,_xll.BDH($K1394,R$931,$M1394),"[DISABLED]")</f>
        <v>[DISABLED]</v>
      </c>
      <c r="S1394" s="84" t="str">
        <f>IF($N1394,_xll.BDH($K1394,S$931,$M1394),"[DISABLED]")</f>
        <v>[DISABLED]</v>
      </c>
      <c r="T1394" s="84" t="str">
        <f>IF($N1394,_xll.BDH($K1394,T$931,$M1394),"[DISABLED]")</f>
        <v>[DISABLED]</v>
      </c>
      <c r="V1394" s="106" t="s">
        <v>9935</v>
      </c>
      <c r="W1394" s="107" t="s">
        <v>1055</v>
      </c>
      <c r="X1394" s="108">
        <v>42276</v>
      </c>
      <c r="Y1394" s="107" t="b">
        <v>0</v>
      </c>
      <c r="Z1394" s="107" t="s">
        <v>5237</v>
      </c>
      <c r="AA1394" s="107" t="s">
        <v>5237</v>
      </c>
      <c r="AB1394" s="107" t="s">
        <v>5237</v>
      </c>
      <c r="AC1394" s="107" t="s">
        <v>5237</v>
      </c>
      <c r="AD1394" s="107" t="s">
        <v>5237</v>
      </c>
      <c r="AE1394" s="107" t="s">
        <v>5237</v>
      </c>
    </row>
    <row r="1395" spans="2:31" outlineLevel="1">
      <c r="B1395" s="24" t="s">
        <v>5234</v>
      </c>
      <c r="C1395" s="24" t="s">
        <v>2</v>
      </c>
      <c r="D1395" s="24" t="s">
        <v>62</v>
      </c>
      <c r="E1395" s="24" t="s">
        <v>41</v>
      </c>
      <c r="F1395" s="24" t="s">
        <v>41</v>
      </c>
      <c r="G1395" s="24">
        <v>-50</v>
      </c>
      <c r="H1395" s="24" t="s">
        <v>3008</v>
      </c>
      <c r="I1395" s="24" t="s">
        <v>3917</v>
      </c>
      <c r="J1395" s="24" t="s">
        <v>73</v>
      </c>
      <c r="K1395" s="72" t="str">
        <f t="shared" si="48"/>
        <v>USPM0101 ICPL Curncy</v>
      </c>
      <c r="L1395" s="25" t="str">
        <f t="shared" si="49"/>
        <v>ICPL</v>
      </c>
      <c r="M1395" s="26">
        <f t="shared" ca="1" si="49"/>
        <v>42276</v>
      </c>
      <c r="N1395" s="25" t="b">
        <f t="shared" si="49"/>
        <v>0</v>
      </c>
      <c r="O1395" s="84" t="str">
        <f>IF($N1395,_xll.BDP($K1395,O$931),"[DISABLED]")</f>
        <v>[DISABLED]</v>
      </c>
      <c r="P1395" s="84" t="str">
        <f>IF($N1395,_xll.BDP($K1395,P$931),"[DISABLED]")</f>
        <v>[DISABLED]</v>
      </c>
      <c r="Q1395" s="84" t="str">
        <f>IF($N1395,_xll.BDP($K1395,Q$931),"[DISABLED]")</f>
        <v>[DISABLED]</v>
      </c>
      <c r="R1395" s="84" t="str">
        <f>IF($N1395,_xll.BDH($K1395,R$931,$M1395),"[DISABLED]")</f>
        <v>[DISABLED]</v>
      </c>
      <c r="S1395" s="84" t="str">
        <f>IF($N1395,_xll.BDH($K1395,S$931,$M1395),"[DISABLED]")</f>
        <v>[DISABLED]</v>
      </c>
      <c r="T1395" s="84" t="str">
        <f>IF($N1395,_xll.BDH($K1395,T$931,$M1395),"[DISABLED]")</f>
        <v>[DISABLED]</v>
      </c>
      <c r="V1395" s="106" t="s">
        <v>9936</v>
      </c>
      <c r="W1395" s="107" t="s">
        <v>1055</v>
      </c>
      <c r="X1395" s="108">
        <v>42276</v>
      </c>
      <c r="Y1395" s="107" t="b">
        <v>0</v>
      </c>
      <c r="Z1395" s="107" t="s">
        <v>5237</v>
      </c>
      <c r="AA1395" s="107" t="s">
        <v>5237</v>
      </c>
      <c r="AB1395" s="107" t="s">
        <v>5237</v>
      </c>
      <c r="AC1395" s="107" t="s">
        <v>5237</v>
      </c>
      <c r="AD1395" s="107" t="s">
        <v>5237</v>
      </c>
      <c r="AE1395" s="107" t="s">
        <v>5237</v>
      </c>
    </row>
    <row r="1396" spans="2:31" outlineLevel="1">
      <c r="B1396" s="24" t="s">
        <v>5234</v>
      </c>
      <c r="C1396" s="24" t="s">
        <v>2</v>
      </c>
      <c r="D1396" s="24" t="s">
        <v>62</v>
      </c>
      <c r="E1396" s="24" t="s">
        <v>41</v>
      </c>
      <c r="F1396" s="24" t="s">
        <v>41</v>
      </c>
      <c r="G1396" s="24">
        <v>-25</v>
      </c>
      <c r="H1396" s="24" t="s">
        <v>3008</v>
      </c>
      <c r="I1396" s="24" t="s">
        <v>3918</v>
      </c>
      <c r="J1396" s="24" t="s">
        <v>73</v>
      </c>
      <c r="K1396" s="72" t="str">
        <f t="shared" si="48"/>
        <v>USPN0101 ICPL Curncy</v>
      </c>
      <c r="L1396" s="25" t="str">
        <f t="shared" si="49"/>
        <v>ICPL</v>
      </c>
      <c r="M1396" s="26">
        <f t="shared" ca="1" si="49"/>
        <v>42276</v>
      </c>
      <c r="N1396" s="25" t="b">
        <f t="shared" si="49"/>
        <v>0</v>
      </c>
      <c r="O1396" s="84" t="str">
        <f>IF($N1396,_xll.BDP($K1396,O$931),"[DISABLED]")</f>
        <v>[DISABLED]</v>
      </c>
      <c r="P1396" s="84" t="str">
        <f>IF($N1396,_xll.BDP($K1396,P$931),"[DISABLED]")</f>
        <v>[DISABLED]</v>
      </c>
      <c r="Q1396" s="84" t="str">
        <f>IF($N1396,_xll.BDP($K1396,Q$931),"[DISABLED]")</f>
        <v>[DISABLED]</v>
      </c>
      <c r="R1396" s="84" t="str">
        <f>IF($N1396,_xll.BDH($K1396,R$931,$M1396),"[DISABLED]")</f>
        <v>[DISABLED]</v>
      </c>
      <c r="S1396" s="84" t="str">
        <f>IF($N1396,_xll.BDH($K1396,S$931,$M1396),"[DISABLED]")</f>
        <v>[DISABLED]</v>
      </c>
      <c r="T1396" s="84" t="str">
        <f>IF($N1396,_xll.BDH($K1396,T$931,$M1396),"[DISABLED]")</f>
        <v>[DISABLED]</v>
      </c>
      <c r="V1396" s="106" t="s">
        <v>9937</v>
      </c>
      <c r="W1396" s="107" t="s">
        <v>1055</v>
      </c>
      <c r="X1396" s="108">
        <v>42276</v>
      </c>
      <c r="Y1396" s="107" t="b">
        <v>0</v>
      </c>
      <c r="Z1396" s="107" t="s">
        <v>5237</v>
      </c>
      <c r="AA1396" s="107" t="s">
        <v>5237</v>
      </c>
      <c r="AB1396" s="107" t="s">
        <v>5237</v>
      </c>
      <c r="AC1396" s="107" t="s">
        <v>5237</v>
      </c>
      <c r="AD1396" s="107" t="s">
        <v>5237</v>
      </c>
      <c r="AE1396" s="107" t="s">
        <v>5237</v>
      </c>
    </row>
    <row r="1397" spans="2:31" outlineLevel="1">
      <c r="B1397" s="24" t="s">
        <v>5234</v>
      </c>
      <c r="C1397" s="24" t="s">
        <v>2</v>
      </c>
      <c r="D1397" s="24" t="s">
        <v>62</v>
      </c>
      <c r="E1397" s="24" t="s">
        <v>41</v>
      </c>
      <c r="F1397" s="24" t="s">
        <v>41</v>
      </c>
      <c r="G1397" s="24">
        <v>25</v>
      </c>
      <c r="H1397" s="24" t="s">
        <v>3008</v>
      </c>
      <c r="I1397" s="24" t="s">
        <v>3919</v>
      </c>
      <c r="J1397" s="24" t="s">
        <v>73</v>
      </c>
      <c r="K1397" s="72" t="str">
        <f t="shared" si="48"/>
        <v>USPO0101 ICPL Curncy</v>
      </c>
      <c r="L1397" s="25" t="str">
        <f t="shared" si="49"/>
        <v>ICPL</v>
      </c>
      <c r="M1397" s="26">
        <f t="shared" ca="1" si="49"/>
        <v>42276</v>
      </c>
      <c r="N1397" s="25" t="b">
        <f t="shared" si="49"/>
        <v>0</v>
      </c>
      <c r="O1397" s="84" t="str">
        <f>IF($N1397,_xll.BDP($K1397,O$931),"[DISABLED]")</f>
        <v>[DISABLED]</v>
      </c>
      <c r="P1397" s="84" t="str">
        <f>IF($N1397,_xll.BDP($K1397,P$931),"[DISABLED]")</f>
        <v>[DISABLED]</v>
      </c>
      <c r="Q1397" s="84" t="str">
        <f>IF($N1397,_xll.BDP($K1397,Q$931),"[DISABLED]")</f>
        <v>[DISABLED]</v>
      </c>
      <c r="R1397" s="84" t="str">
        <f>IF($N1397,_xll.BDH($K1397,R$931,$M1397),"[DISABLED]")</f>
        <v>[DISABLED]</v>
      </c>
      <c r="S1397" s="84" t="str">
        <f>IF($N1397,_xll.BDH($K1397,S$931,$M1397),"[DISABLED]")</f>
        <v>[DISABLED]</v>
      </c>
      <c r="T1397" s="84" t="str">
        <f>IF($N1397,_xll.BDH($K1397,T$931,$M1397),"[DISABLED]")</f>
        <v>[DISABLED]</v>
      </c>
      <c r="V1397" s="106" t="s">
        <v>9938</v>
      </c>
      <c r="W1397" s="107" t="s">
        <v>1055</v>
      </c>
      <c r="X1397" s="108">
        <v>42276</v>
      </c>
      <c r="Y1397" s="107" t="b">
        <v>0</v>
      </c>
      <c r="Z1397" s="107" t="s">
        <v>5237</v>
      </c>
      <c r="AA1397" s="107" t="s">
        <v>5237</v>
      </c>
      <c r="AB1397" s="107" t="s">
        <v>5237</v>
      </c>
      <c r="AC1397" s="107" t="s">
        <v>5237</v>
      </c>
      <c r="AD1397" s="107" t="s">
        <v>5237</v>
      </c>
      <c r="AE1397" s="107" t="s">
        <v>5237</v>
      </c>
    </row>
    <row r="1398" spans="2:31" outlineLevel="1">
      <c r="B1398" s="24" t="s">
        <v>5234</v>
      </c>
      <c r="C1398" s="24" t="s">
        <v>2</v>
      </c>
      <c r="D1398" s="24" t="s">
        <v>62</v>
      </c>
      <c r="E1398" s="24" t="s">
        <v>41</v>
      </c>
      <c r="F1398" s="24" t="s">
        <v>41</v>
      </c>
      <c r="G1398" s="24">
        <v>50</v>
      </c>
      <c r="H1398" s="24" t="s">
        <v>3008</v>
      </c>
      <c r="I1398" s="24" t="s">
        <v>3920</v>
      </c>
      <c r="J1398" s="24" t="s">
        <v>73</v>
      </c>
      <c r="K1398" s="72" t="str">
        <f t="shared" si="48"/>
        <v>USPP0101 ICPL Curncy</v>
      </c>
      <c r="L1398" s="25" t="str">
        <f t="shared" si="49"/>
        <v>ICPL</v>
      </c>
      <c r="M1398" s="26">
        <f t="shared" ca="1" si="49"/>
        <v>42276</v>
      </c>
      <c r="N1398" s="25" t="b">
        <f t="shared" si="49"/>
        <v>0</v>
      </c>
      <c r="O1398" s="84" t="str">
        <f>IF($N1398,_xll.BDP($K1398,O$931),"[DISABLED]")</f>
        <v>[DISABLED]</v>
      </c>
      <c r="P1398" s="84" t="str">
        <f>IF($N1398,_xll.BDP($K1398,P$931),"[DISABLED]")</f>
        <v>[DISABLED]</v>
      </c>
      <c r="Q1398" s="84" t="str">
        <f>IF($N1398,_xll.BDP($K1398,Q$931),"[DISABLED]")</f>
        <v>[DISABLED]</v>
      </c>
      <c r="R1398" s="84" t="str">
        <f>IF($N1398,_xll.BDH($K1398,R$931,$M1398),"[DISABLED]")</f>
        <v>[DISABLED]</v>
      </c>
      <c r="S1398" s="84" t="str">
        <f>IF($N1398,_xll.BDH($K1398,S$931,$M1398),"[DISABLED]")</f>
        <v>[DISABLED]</v>
      </c>
      <c r="T1398" s="84" t="str">
        <f>IF($N1398,_xll.BDH($K1398,T$931,$M1398),"[DISABLED]")</f>
        <v>[DISABLED]</v>
      </c>
      <c r="V1398" s="106" t="s">
        <v>9939</v>
      </c>
      <c r="W1398" s="107" t="s">
        <v>1055</v>
      </c>
      <c r="X1398" s="108">
        <v>42276</v>
      </c>
      <c r="Y1398" s="107" t="b">
        <v>0</v>
      </c>
      <c r="Z1398" s="107" t="s">
        <v>5237</v>
      </c>
      <c r="AA1398" s="107" t="s">
        <v>5237</v>
      </c>
      <c r="AB1398" s="107" t="s">
        <v>5237</v>
      </c>
      <c r="AC1398" s="107" t="s">
        <v>5237</v>
      </c>
      <c r="AD1398" s="107" t="s">
        <v>5237</v>
      </c>
      <c r="AE1398" s="107" t="s">
        <v>5237</v>
      </c>
    </row>
    <row r="1399" spans="2:31" outlineLevel="1">
      <c r="B1399" s="24" t="s">
        <v>5234</v>
      </c>
      <c r="C1399" s="24" t="s">
        <v>2</v>
      </c>
      <c r="D1399" s="24" t="s">
        <v>62</v>
      </c>
      <c r="E1399" s="24" t="s">
        <v>41</v>
      </c>
      <c r="F1399" s="24" t="s">
        <v>41</v>
      </c>
      <c r="G1399" s="24">
        <v>100</v>
      </c>
      <c r="H1399" s="24" t="s">
        <v>3008</v>
      </c>
      <c r="I1399" s="24" t="s">
        <v>3921</v>
      </c>
      <c r="J1399" s="24" t="s">
        <v>73</v>
      </c>
      <c r="K1399" s="72" t="str">
        <f t="shared" si="48"/>
        <v>USPQ0101 ICPL Curncy</v>
      </c>
      <c r="L1399" s="25" t="str">
        <f t="shared" si="49"/>
        <v>ICPL</v>
      </c>
      <c r="M1399" s="26">
        <f t="shared" ca="1" si="49"/>
        <v>42276</v>
      </c>
      <c r="N1399" s="25" t="b">
        <f t="shared" si="49"/>
        <v>0</v>
      </c>
      <c r="O1399" s="84" t="str">
        <f>IF($N1399,_xll.BDP($K1399,O$931),"[DISABLED]")</f>
        <v>[DISABLED]</v>
      </c>
      <c r="P1399" s="84" t="str">
        <f>IF($N1399,_xll.BDP($K1399,P$931),"[DISABLED]")</f>
        <v>[DISABLED]</v>
      </c>
      <c r="Q1399" s="84" t="str">
        <f>IF($N1399,_xll.BDP($K1399,Q$931),"[DISABLED]")</f>
        <v>[DISABLED]</v>
      </c>
      <c r="R1399" s="84" t="str">
        <f>IF($N1399,_xll.BDH($K1399,R$931,$M1399),"[DISABLED]")</f>
        <v>[DISABLED]</v>
      </c>
      <c r="S1399" s="84" t="str">
        <f>IF($N1399,_xll.BDH($K1399,S$931,$M1399),"[DISABLED]")</f>
        <v>[DISABLED]</v>
      </c>
      <c r="T1399" s="84" t="str">
        <f>IF($N1399,_xll.BDH($K1399,T$931,$M1399),"[DISABLED]")</f>
        <v>[DISABLED]</v>
      </c>
      <c r="V1399" s="106" t="s">
        <v>9940</v>
      </c>
      <c r="W1399" s="107" t="s">
        <v>1055</v>
      </c>
      <c r="X1399" s="108">
        <v>42276</v>
      </c>
      <c r="Y1399" s="107" t="b">
        <v>0</v>
      </c>
      <c r="Z1399" s="107" t="s">
        <v>5237</v>
      </c>
      <c r="AA1399" s="107" t="s">
        <v>5237</v>
      </c>
      <c r="AB1399" s="107" t="s">
        <v>5237</v>
      </c>
      <c r="AC1399" s="107" t="s">
        <v>5237</v>
      </c>
      <c r="AD1399" s="107" t="s">
        <v>5237</v>
      </c>
      <c r="AE1399" s="107" t="s">
        <v>5237</v>
      </c>
    </row>
    <row r="1400" spans="2:31" outlineLevel="1">
      <c r="B1400" s="24" t="s">
        <v>5234</v>
      </c>
      <c r="C1400" s="24" t="s">
        <v>2</v>
      </c>
      <c r="D1400" s="24" t="s">
        <v>62</v>
      </c>
      <c r="E1400" s="24" t="s">
        <v>41</v>
      </c>
      <c r="F1400" s="24" t="s">
        <v>41</v>
      </c>
      <c r="G1400" s="24">
        <v>200</v>
      </c>
      <c r="H1400" s="24" t="s">
        <v>3008</v>
      </c>
      <c r="I1400" s="24" t="s">
        <v>3922</v>
      </c>
      <c r="J1400" s="24" t="s">
        <v>73</v>
      </c>
      <c r="K1400" s="72" t="str">
        <f t="shared" si="48"/>
        <v>USPS0101 ICPL Curncy</v>
      </c>
      <c r="L1400" s="25" t="str">
        <f t="shared" si="49"/>
        <v>ICPL</v>
      </c>
      <c r="M1400" s="26">
        <f t="shared" ca="1" si="49"/>
        <v>42276</v>
      </c>
      <c r="N1400" s="25" t="b">
        <f t="shared" si="49"/>
        <v>0</v>
      </c>
      <c r="O1400" s="84" t="str">
        <f>IF($N1400,_xll.BDP($K1400,O$931),"[DISABLED]")</f>
        <v>[DISABLED]</v>
      </c>
      <c r="P1400" s="84" t="str">
        <f>IF($N1400,_xll.BDP($K1400,P$931),"[DISABLED]")</f>
        <v>[DISABLED]</v>
      </c>
      <c r="Q1400" s="84" t="str">
        <f>IF($N1400,_xll.BDP($K1400,Q$931),"[DISABLED]")</f>
        <v>[DISABLED]</v>
      </c>
      <c r="R1400" s="84" t="str">
        <f>IF($N1400,_xll.BDH($K1400,R$931,$M1400),"[DISABLED]")</f>
        <v>[DISABLED]</v>
      </c>
      <c r="S1400" s="84" t="str">
        <f>IF($N1400,_xll.BDH($K1400,S$931,$M1400),"[DISABLED]")</f>
        <v>[DISABLED]</v>
      </c>
      <c r="T1400" s="84" t="str">
        <f>IF($N1400,_xll.BDH($K1400,T$931,$M1400),"[DISABLED]")</f>
        <v>[DISABLED]</v>
      </c>
      <c r="V1400" s="106" t="s">
        <v>9941</v>
      </c>
      <c r="W1400" s="107" t="s">
        <v>1055</v>
      </c>
      <c r="X1400" s="108">
        <v>42276</v>
      </c>
      <c r="Y1400" s="107" t="b">
        <v>0</v>
      </c>
      <c r="Z1400" s="107" t="s">
        <v>5237</v>
      </c>
      <c r="AA1400" s="107" t="s">
        <v>5237</v>
      </c>
      <c r="AB1400" s="107" t="s">
        <v>5237</v>
      </c>
      <c r="AC1400" s="107" t="s">
        <v>5237</v>
      </c>
      <c r="AD1400" s="107" t="s">
        <v>5237</v>
      </c>
      <c r="AE1400" s="107" t="s">
        <v>5237</v>
      </c>
    </row>
    <row r="1401" spans="2:31" outlineLevel="1">
      <c r="B1401" s="24" t="s">
        <v>5234</v>
      </c>
      <c r="C1401" s="24" t="s">
        <v>2</v>
      </c>
      <c r="D1401" s="24" t="s">
        <v>62</v>
      </c>
      <c r="E1401" s="24" t="s">
        <v>41</v>
      </c>
      <c r="F1401" s="24" t="s">
        <v>42</v>
      </c>
      <c r="G1401" s="24">
        <v>-200</v>
      </c>
      <c r="H1401" s="24" t="s">
        <v>3008</v>
      </c>
      <c r="I1401" s="24" t="s">
        <v>3923</v>
      </c>
      <c r="J1401" s="24" t="s">
        <v>73</v>
      </c>
      <c r="K1401" s="72" t="str">
        <f t="shared" si="48"/>
        <v>USPK0201 ICPL Curncy</v>
      </c>
      <c r="L1401" s="25" t="str">
        <f t="shared" si="49"/>
        <v>ICPL</v>
      </c>
      <c r="M1401" s="26">
        <f t="shared" ca="1" si="49"/>
        <v>42276</v>
      </c>
      <c r="N1401" s="25" t="b">
        <f t="shared" si="49"/>
        <v>0</v>
      </c>
      <c r="O1401" s="84" t="str">
        <f>IF($N1401,_xll.BDP($K1401,O$931),"[DISABLED]")</f>
        <v>[DISABLED]</v>
      </c>
      <c r="P1401" s="84" t="str">
        <f>IF($N1401,_xll.BDP($K1401,P$931),"[DISABLED]")</f>
        <v>[DISABLED]</v>
      </c>
      <c r="Q1401" s="84" t="str">
        <f>IF($N1401,_xll.BDP($K1401,Q$931),"[DISABLED]")</f>
        <v>[DISABLED]</v>
      </c>
      <c r="R1401" s="84" t="str">
        <f>IF($N1401,_xll.BDH($K1401,R$931,$M1401),"[DISABLED]")</f>
        <v>[DISABLED]</v>
      </c>
      <c r="S1401" s="84" t="str">
        <f>IF($N1401,_xll.BDH($K1401,S$931,$M1401),"[DISABLED]")</f>
        <v>[DISABLED]</v>
      </c>
      <c r="T1401" s="84" t="str">
        <f>IF($N1401,_xll.BDH($K1401,T$931,$M1401),"[DISABLED]")</f>
        <v>[DISABLED]</v>
      </c>
      <c r="V1401" s="106" t="s">
        <v>9942</v>
      </c>
      <c r="W1401" s="107" t="s">
        <v>1055</v>
      </c>
      <c r="X1401" s="108">
        <v>42276</v>
      </c>
      <c r="Y1401" s="107" t="b">
        <v>0</v>
      </c>
      <c r="Z1401" s="107" t="s">
        <v>5237</v>
      </c>
      <c r="AA1401" s="107" t="s">
        <v>5237</v>
      </c>
      <c r="AB1401" s="107" t="s">
        <v>5237</v>
      </c>
      <c r="AC1401" s="107" t="s">
        <v>5237</v>
      </c>
      <c r="AD1401" s="107" t="s">
        <v>5237</v>
      </c>
      <c r="AE1401" s="107" t="s">
        <v>5237</v>
      </c>
    </row>
    <row r="1402" spans="2:31" outlineLevel="1">
      <c r="B1402" s="24" t="s">
        <v>5234</v>
      </c>
      <c r="C1402" s="24" t="s">
        <v>2</v>
      </c>
      <c r="D1402" s="24" t="s">
        <v>62</v>
      </c>
      <c r="E1402" s="24" t="s">
        <v>41</v>
      </c>
      <c r="F1402" s="24" t="s">
        <v>42</v>
      </c>
      <c r="G1402" s="24">
        <v>-100</v>
      </c>
      <c r="H1402" s="24" t="s">
        <v>3008</v>
      </c>
      <c r="I1402" s="24" t="s">
        <v>3924</v>
      </c>
      <c r="J1402" s="24" t="s">
        <v>73</v>
      </c>
      <c r="K1402" s="72" t="str">
        <f t="shared" si="48"/>
        <v>USPL0201 ICPL Curncy</v>
      </c>
      <c r="L1402" s="25" t="str">
        <f t="shared" si="49"/>
        <v>ICPL</v>
      </c>
      <c r="M1402" s="26">
        <f t="shared" ca="1" si="49"/>
        <v>42276</v>
      </c>
      <c r="N1402" s="25" t="b">
        <f t="shared" si="49"/>
        <v>0</v>
      </c>
      <c r="O1402" s="84" t="str">
        <f>IF($N1402,_xll.BDP($K1402,O$931),"[DISABLED]")</f>
        <v>[DISABLED]</v>
      </c>
      <c r="P1402" s="84" t="str">
        <f>IF($N1402,_xll.BDP($K1402,P$931),"[DISABLED]")</f>
        <v>[DISABLED]</v>
      </c>
      <c r="Q1402" s="84" t="str">
        <f>IF($N1402,_xll.BDP($K1402,Q$931),"[DISABLED]")</f>
        <v>[DISABLED]</v>
      </c>
      <c r="R1402" s="84" t="str">
        <f>IF($N1402,_xll.BDH($K1402,R$931,$M1402),"[DISABLED]")</f>
        <v>[DISABLED]</v>
      </c>
      <c r="S1402" s="84" t="str">
        <f>IF($N1402,_xll.BDH($K1402,S$931,$M1402),"[DISABLED]")</f>
        <v>[DISABLED]</v>
      </c>
      <c r="T1402" s="84" t="str">
        <f>IF($N1402,_xll.BDH($K1402,T$931,$M1402),"[DISABLED]")</f>
        <v>[DISABLED]</v>
      </c>
      <c r="V1402" s="106" t="s">
        <v>9943</v>
      </c>
      <c r="W1402" s="107" t="s">
        <v>1055</v>
      </c>
      <c r="X1402" s="108">
        <v>42276</v>
      </c>
      <c r="Y1402" s="107" t="b">
        <v>0</v>
      </c>
      <c r="Z1402" s="107" t="s">
        <v>5237</v>
      </c>
      <c r="AA1402" s="107" t="s">
        <v>5237</v>
      </c>
      <c r="AB1402" s="107" t="s">
        <v>5237</v>
      </c>
      <c r="AC1402" s="107" t="s">
        <v>5237</v>
      </c>
      <c r="AD1402" s="107" t="s">
        <v>5237</v>
      </c>
      <c r="AE1402" s="107" t="s">
        <v>5237</v>
      </c>
    </row>
    <row r="1403" spans="2:31" outlineLevel="1">
      <c r="B1403" s="24" t="s">
        <v>5234</v>
      </c>
      <c r="C1403" s="24" t="s">
        <v>2</v>
      </c>
      <c r="D1403" s="24" t="s">
        <v>62</v>
      </c>
      <c r="E1403" s="24" t="s">
        <v>41</v>
      </c>
      <c r="F1403" s="24" t="s">
        <v>42</v>
      </c>
      <c r="G1403" s="24">
        <v>-50</v>
      </c>
      <c r="H1403" s="24" t="s">
        <v>3008</v>
      </c>
      <c r="I1403" s="24" t="s">
        <v>3925</v>
      </c>
      <c r="J1403" s="24" t="s">
        <v>73</v>
      </c>
      <c r="K1403" s="72" t="str">
        <f t="shared" si="48"/>
        <v>USPM0201 ICPL Curncy</v>
      </c>
      <c r="L1403" s="25" t="str">
        <f t="shared" si="49"/>
        <v>ICPL</v>
      </c>
      <c r="M1403" s="26">
        <f t="shared" ca="1" si="49"/>
        <v>42276</v>
      </c>
      <c r="N1403" s="25" t="b">
        <f t="shared" si="49"/>
        <v>0</v>
      </c>
      <c r="O1403" s="84" t="str">
        <f>IF($N1403,_xll.BDP($K1403,O$931),"[DISABLED]")</f>
        <v>[DISABLED]</v>
      </c>
      <c r="P1403" s="84" t="str">
        <f>IF($N1403,_xll.BDP($K1403,P$931),"[DISABLED]")</f>
        <v>[DISABLED]</v>
      </c>
      <c r="Q1403" s="84" t="str">
        <f>IF($N1403,_xll.BDP($K1403,Q$931),"[DISABLED]")</f>
        <v>[DISABLED]</v>
      </c>
      <c r="R1403" s="84" t="str">
        <f>IF($N1403,_xll.BDH($K1403,R$931,$M1403),"[DISABLED]")</f>
        <v>[DISABLED]</v>
      </c>
      <c r="S1403" s="84" t="str">
        <f>IF($N1403,_xll.BDH($K1403,S$931,$M1403),"[DISABLED]")</f>
        <v>[DISABLED]</v>
      </c>
      <c r="T1403" s="84" t="str">
        <f>IF($N1403,_xll.BDH($K1403,T$931,$M1403),"[DISABLED]")</f>
        <v>[DISABLED]</v>
      </c>
      <c r="V1403" s="106" t="s">
        <v>9944</v>
      </c>
      <c r="W1403" s="107" t="s">
        <v>1055</v>
      </c>
      <c r="X1403" s="108">
        <v>42276</v>
      </c>
      <c r="Y1403" s="107" t="b">
        <v>0</v>
      </c>
      <c r="Z1403" s="107" t="s">
        <v>5237</v>
      </c>
      <c r="AA1403" s="107" t="s">
        <v>5237</v>
      </c>
      <c r="AB1403" s="107" t="s">
        <v>5237</v>
      </c>
      <c r="AC1403" s="107" t="s">
        <v>5237</v>
      </c>
      <c r="AD1403" s="107" t="s">
        <v>5237</v>
      </c>
      <c r="AE1403" s="107" t="s">
        <v>5237</v>
      </c>
    </row>
    <row r="1404" spans="2:31" outlineLevel="1">
      <c r="B1404" s="24" t="s">
        <v>5234</v>
      </c>
      <c r="C1404" s="24" t="s">
        <v>2</v>
      </c>
      <c r="D1404" s="24" t="s">
        <v>62</v>
      </c>
      <c r="E1404" s="24" t="s">
        <v>41</v>
      </c>
      <c r="F1404" s="24" t="s">
        <v>42</v>
      </c>
      <c r="G1404" s="24">
        <v>-25</v>
      </c>
      <c r="H1404" s="24" t="s">
        <v>3008</v>
      </c>
      <c r="I1404" s="24" t="s">
        <v>3926</v>
      </c>
      <c r="J1404" s="24" t="s">
        <v>73</v>
      </c>
      <c r="K1404" s="72" t="str">
        <f t="shared" si="48"/>
        <v>USPN0201 ICPL Curncy</v>
      </c>
      <c r="L1404" s="25" t="str">
        <f t="shared" si="49"/>
        <v>ICPL</v>
      </c>
      <c r="M1404" s="26">
        <f t="shared" ca="1" si="49"/>
        <v>42276</v>
      </c>
      <c r="N1404" s="25" t="b">
        <f t="shared" si="49"/>
        <v>0</v>
      </c>
      <c r="O1404" s="84" t="str">
        <f>IF($N1404,_xll.BDP($K1404,O$931),"[DISABLED]")</f>
        <v>[DISABLED]</v>
      </c>
      <c r="P1404" s="84" t="str">
        <f>IF($N1404,_xll.BDP($K1404,P$931),"[DISABLED]")</f>
        <v>[DISABLED]</v>
      </c>
      <c r="Q1404" s="84" t="str">
        <f>IF($N1404,_xll.BDP($K1404,Q$931),"[DISABLED]")</f>
        <v>[DISABLED]</v>
      </c>
      <c r="R1404" s="84" t="str">
        <f>IF($N1404,_xll.BDH($K1404,R$931,$M1404),"[DISABLED]")</f>
        <v>[DISABLED]</v>
      </c>
      <c r="S1404" s="84" t="str">
        <f>IF($N1404,_xll.BDH($K1404,S$931,$M1404),"[DISABLED]")</f>
        <v>[DISABLED]</v>
      </c>
      <c r="T1404" s="84" t="str">
        <f>IF($N1404,_xll.BDH($K1404,T$931,$M1404),"[DISABLED]")</f>
        <v>[DISABLED]</v>
      </c>
      <c r="V1404" s="106" t="s">
        <v>9945</v>
      </c>
      <c r="W1404" s="107" t="s">
        <v>1055</v>
      </c>
      <c r="X1404" s="108">
        <v>42276</v>
      </c>
      <c r="Y1404" s="107" t="b">
        <v>0</v>
      </c>
      <c r="Z1404" s="107" t="s">
        <v>5237</v>
      </c>
      <c r="AA1404" s="107" t="s">
        <v>5237</v>
      </c>
      <c r="AB1404" s="107" t="s">
        <v>5237</v>
      </c>
      <c r="AC1404" s="107" t="s">
        <v>5237</v>
      </c>
      <c r="AD1404" s="107" t="s">
        <v>5237</v>
      </c>
      <c r="AE1404" s="107" t="s">
        <v>5237</v>
      </c>
    </row>
    <row r="1405" spans="2:31" outlineLevel="1">
      <c r="B1405" s="24" t="s">
        <v>5234</v>
      </c>
      <c r="C1405" s="24" t="s">
        <v>2</v>
      </c>
      <c r="D1405" s="24" t="s">
        <v>62</v>
      </c>
      <c r="E1405" s="24" t="s">
        <v>41</v>
      </c>
      <c r="F1405" s="24" t="s">
        <v>42</v>
      </c>
      <c r="G1405" s="24">
        <v>25</v>
      </c>
      <c r="H1405" s="24" t="s">
        <v>3008</v>
      </c>
      <c r="I1405" s="24" t="s">
        <v>3927</v>
      </c>
      <c r="J1405" s="24" t="s">
        <v>73</v>
      </c>
      <c r="K1405" s="72" t="str">
        <f t="shared" si="48"/>
        <v>USPO0201 ICPL Curncy</v>
      </c>
      <c r="L1405" s="25" t="str">
        <f t="shared" si="49"/>
        <v>ICPL</v>
      </c>
      <c r="M1405" s="26">
        <f t="shared" ca="1" si="49"/>
        <v>42276</v>
      </c>
      <c r="N1405" s="25" t="b">
        <f t="shared" si="49"/>
        <v>0</v>
      </c>
      <c r="O1405" s="84" t="str">
        <f>IF($N1405,_xll.BDP($K1405,O$931),"[DISABLED]")</f>
        <v>[DISABLED]</v>
      </c>
      <c r="P1405" s="84" t="str">
        <f>IF($N1405,_xll.BDP($K1405,P$931),"[DISABLED]")</f>
        <v>[DISABLED]</v>
      </c>
      <c r="Q1405" s="84" t="str">
        <f>IF($N1405,_xll.BDP($K1405,Q$931),"[DISABLED]")</f>
        <v>[DISABLED]</v>
      </c>
      <c r="R1405" s="84" t="str">
        <f>IF($N1405,_xll.BDH($K1405,R$931,$M1405),"[DISABLED]")</f>
        <v>[DISABLED]</v>
      </c>
      <c r="S1405" s="84" t="str">
        <f>IF($N1405,_xll.BDH($K1405,S$931,$M1405),"[DISABLED]")</f>
        <v>[DISABLED]</v>
      </c>
      <c r="T1405" s="84" t="str">
        <f>IF($N1405,_xll.BDH($K1405,T$931,$M1405),"[DISABLED]")</f>
        <v>[DISABLED]</v>
      </c>
      <c r="V1405" s="106" t="s">
        <v>9946</v>
      </c>
      <c r="W1405" s="107" t="s">
        <v>1055</v>
      </c>
      <c r="X1405" s="108">
        <v>42276</v>
      </c>
      <c r="Y1405" s="107" t="b">
        <v>0</v>
      </c>
      <c r="Z1405" s="107" t="s">
        <v>5237</v>
      </c>
      <c r="AA1405" s="107" t="s">
        <v>5237</v>
      </c>
      <c r="AB1405" s="107" t="s">
        <v>5237</v>
      </c>
      <c r="AC1405" s="107" t="s">
        <v>5237</v>
      </c>
      <c r="AD1405" s="107" t="s">
        <v>5237</v>
      </c>
      <c r="AE1405" s="107" t="s">
        <v>5237</v>
      </c>
    </row>
    <row r="1406" spans="2:31" outlineLevel="1">
      <c r="B1406" s="24" t="s">
        <v>5234</v>
      </c>
      <c r="C1406" s="24" t="s">
        <v>2</v>
      </c>
      <c r="D1406" s="24" t="s">
        <v>62</v>
      </c>
      <c r="E1406" s="24" t="s">
        <v>41</v>
      </c>
      <c r="F1406" s="24" t="s">
        <v>42</v>
      </c>
      <c r="G1406" s="24">
        <v>50</v>
      </c>
      <c r="H1406" s="24" t="s">
        <v>3008</v>
      </c>
      <c r="I1406" s="24" t="s">
        <v>3928</v>
      </c>
      <c r="J1406" s="24" t="s">
        <v>73</v>
      </c>
      <c r="K1406" s="72" t="str">
        <f t="shared" si="48"/>
        <v>USPP0201 ICPL Curncy</v>
      </c>
      <c r="L1406" s="25" t="str">
        <f t="shared" si="49"/>
        <v>ICPL</v>
      </c>
      <c r="M1406" s="26">
        <f t="shared" ca="1" si="49"/>
        <v>42276</v>
      </c>
      <c r="N1406" s="25" t="b">
        <f t="shared" si="49"/>
        <v>0</v>
      </c>
      <c r="O1406" s="84" t="str">
        <f>IF($N1406,_xll.BDP($K1406,O$931),"[DISABLED]")</f>
        <v>[DISABLED]</v>
      </c>
      <c r="P1406" s="84" t="str">
        <f>IF($N1406,_xll.BDP($K1406,P$931),"[DISABLED]")</f>
        <v>[DISABLED]</v>
      </c>
      <c r="Q1406" s="84" t="str">
        <f>IF($N1406,_xll.BDP($K1406,Q$931),"[DISABLED]")</f>
        <v>[DISABLED]</v>
      </c>
      <c r="R1406" s="84" t="str">
        <f>IF($N1406,_xll.BDH($K1406,R$931,$M1406),"[DISABLED]")</f>
        <v>[DISABLED]</v>
      </c>
      <c r="S1406" s="84" t="str">
        <f>IF($N1406,_xll.BDH($K1406,S$931,$M1406),"[DISABLED]")</f>
        <v>[DISABLED]</v>
      </c>
      <c r="T1406" s="84" t="str">
        <f>IF($N1406,_xll.BDH($K1406,T$931,$M1406),"[DISABLED]")</f>
        <v>[DISABLED]</v>
      </c>
      <c r="V1406" s="106" t="s">
        <v>9947</v>
      </c>
      <c r="W1406" s="107" t="s">
        <v>1055</v>
      </c>
      <c r="X1406" s="108">
        <v>42276</v>
      </c>
      <c r="Y1406" s="107" t="b">
        <v>0</v>
      </c>
      <c r="Z1406" s="107" t="s">
        <v>5237</v>
      </c>
      <c r="AA1406" s="107" t="s">
        <v>5237</v>
      </c>
      <c r="AB1406" s="107" t="s">
        <v>5237</v>
      </c>
      <c r="AC1406" s="107" t="s">
        <v>5237</v>
      </c>
      <c r="AD1406" s="107" t="s">
        <v>5237</v>
      </c>
      <c r="AE1406" s="107" t="s">
        <v>5237</v>
      </c>
    </row>
    <row r="1407" spans="2:31" outlineLevel="1">
      <c r="B1407" s="24" t="s">
        <v>5234</v>
      </c>
      <c r="C1407" s="24" t="s">
        <v>2</v>
      </c>
      <c r="D1407" s="24" t="s">
        <v>62</v>
      </c>
      <c r="E1407" s="24" t="s">
        <v>41</v>
      </c>
      <c r="F1407" s="24" t="s">
        <v>42</v>
      </c>
      <c r="G1407" s="24">
        <v>100</v>
      </c>
      <c r="H1407" s="24" t="s">
        <v>3008</v>
      </c>
      <c r="I1407" s="24" t="s">
        <v>3929</v>
      </c>
      <c r="J1407" s="24" t="s">
        <v>73</v>
      </c>
      <c r="K1407" s="72" t="str">
        <f t="shared" si="48"/>
        <v>USPQ0201 ICPL Curncy</v>
      </c>
      <c r="L1407" s="25" t="str">
        <f t="shared" si="49"/>
        <v>ICPL</v>
      </c>
      <c r="M1407" s="26">
        <f t="shared" ca="1" si="49"/>
        <v>42276</v>
      </c>
      <c r="N1407" s="25" t="b">
        <f t="shared" si="49"/>
        <v>0</v>
      </c>
      <c r="O1407" s="84" t="str">
        <f>IF($N1407,_xll.BDP($K1407,O$931),"[DISABLED]")</f>
        <v>[DISABLED]</v>
      </c>
      <c r="P1407" s="84" t="str">
        <f>IF($N1407,_xll.BDP($K1407,P$931),"[DISABLED]")</f>
        <v>[DISABLED]</v>
      </c>
      <c r="Q1407" s="84" t="str">
        <f>IF($N1407,_xll.BDP($K1407,Q$931),"[DISABLED]")</f>
        <v>[DISABLED]</v>
      </c>
      <c r="R1407" s="84" t="str">
        <f>IF($N1407,_xll.BDH($K1407,R$931,$M1407),"[DISABLED]")</f>
        <v>[DISABLED]</v>
      </c>
      <c r="S1407" s="84" t="str">
        <f>IF($N1407,_xll.BDH($K1407,S$931,$M1407),"[DISABLED]")</f>
        <v>[DISABLED]</v>
      </c>
      <c r="T1407" s="84" t="str">
        <f>IF($N1407,_xll.BDH($K1407,T$931,$M1407),"[DISABLED]")</f>
        <v>[DISABLED]</v>
      </c>
      <c r="V1407" s="106" t="s">
        <v>9948</v>
      </c>
      <c r="W1407" s="107" t="s">
        <v>1055</v>
      </c>
      <c r="X1407" s="108">
        <v>42276</v>
      </c>
      <c r="Y1407" s="107" t="b">
        <v>0</v>
      </c>
      <c r="Z1407" s="107" t="s">
        <v>5237</v>
      </c>
      <c r="AA1407" s="107" t="s">
        <v>5237</v>
      </c>
      <c r="AB1407" s="107" t="s">
        <v>5237</v>
      </c>
      <c r="AC1407" s="107" t="s">
        <v>5237</v>
      </c>
      <c r="AD1407" s="107" t="s">
        <v>5237</v>
      </c>
      <c r="AE1407" s="107" t="s">
        <v>5237</v>
      </c>
    </row>
    <row r="1408" spans="2:31" outlineLevel="1">
      <c r="B1408" s="24" t="s">
        <v>5234</v>
      </c>
      <c r="C1408" s="24" t="s">
        <v>2</v>
      </c>
      <c r="D1408" s="24" t="s">
        <v>62</v>
      </c>
      <c r="E1408" s="24" t="s">
        <v>41</v>
      </c>
      <c r="F1408" s="24" t="s">
        <v>42</v>
      </c>
      <c r="G1408" s="24">
        <v>200</v>
      </c>
      <c r="H1408" s="24" t="s">
        <v>3008</v>
      </c>
      <c r="I1408" s="24" t="s">
        <v>3930</v>
      </c>
      <c r="J1408" s="24" t="s">
        <v>73</v>
      </c>
      <c r="K1408" s="72" t="str">
        <f t="shared" si="48"/>
        <v>USPS0201 ICPL Curncy</v>
      </c>
      <c r="L1408" s="25" t="str">
        <f t="shared" si="49"/>
        <v>ICPL</v>
      </c>
      <c r="M1408" s="26">
        <f t="shared" ca="1" si="49"/>
        <v>42276</v>
      </c>
      <c r="N1408" s="25" t="b">
        <f t="shared" si="49"/>
        <v>0</v>
      </c>
      <c r="O1408" s="84" t="str">
        <f>IF($N1408,_xll.BDP($K1408,O$931),"[DISABLED]")</f>
        <v>[DISABLED]</v>
      </c>
      <c r="P1408" s="84" t="str">
        <f>IF($N1408,_xll.BDP($K1408,P$931),"[DISABLED]")</f>
        <v>[DISABLED]</v>
      </c>
      <c r="Q1408" s="84" t="str">
        <f>IF($N1408,_xll.BDP($K1408,Q$931),"[DISABLED]")</f>
        <v>[DISABLED]</v>
      </c>
      <c r="R1408" s="84" t="str">
        <f>IF($N1408,_xll.BDH($K1408,R$931,$M1408),"[DISABLED]")</f>
        <v>[DISABLED]</v>
      </c>
      <c r="S1408" s="84" t="str">
        <f>IF($N1408,_xll.BDH($K1408,S$931,$M1408),"[DISABLED]")</f>
        <v>[DISABLED]</v>
      </c>
      <c r="T1408" s="84" t="str">
        <f>IF($N1408,_xll.BDH($K1408,T$931,$M1408),"[DISABLED]")</f>
        <v>[DISABLED]</v>
      </c>
      <c r="V1408" s="106" t="s">
        <v>9949</v>
      </c>
      <c r="W1408" s="107" t="s">
        <v>1055</v>
      </c>
      <c r="X1408" s="108">
        <v>42276</v>
      </c>
      <c r="Y1408" s="107" t="b">
        <v>0</v>
      </c>
      <c r="Z1408" s="107" t="s">
        <v>5237</v>
      </c>
      <c r="AA1408" s="107" t="s">
        <v>5237</v>
      </c>
      <c r="AB1408" s="107" t="s">
        <v>5237</v>
      </c>
      <c r="AC1408" s="107" t="s">
        <v>5237</v>
      </c>
      <c r="AD1408" s="107" t="s">
        <v>5237</v>
      </c>
      <c r="AE1408" s="107" t="s">
        <v>5237</v>
      </c>
    </row>
    <row r="1409" spans="2:31" outlineLevel="1">
      <c r="B1409" s="24" t="s">
        <v>5234</v>
      </c>
      <c r="C1409" s="24" t="s">
        <v>2</v>
      </c>
      <c r="D1409" s="24" t="s">
        <v>62</v>
      </c>
      <c r="E1409" s="24" t="s">
        <v>41</v>
      </c>
      <c r="F1409" s="24" t="s">
        <v>44</v>
      </c>
      <c r="G1409" s="24">
        <v>-200</v>
      </c>
      <c r="H1409" s="24" t="s">
        <v>3008</v>
      </c>
      <c r="I1409" s="24" t="s">
        <v>3931</v>
      </c>
      <c r="J1409" s="24" t="s">
        <v>73</v>
      </c>
      <c r="K1409" s="72" t="str">
        <f t="shared" si="48"/>
        <v>USPK0501 ICPL Curncy</v>
      </c>
      <c r="L1409" s="25" t="str">
        <f t="shared" si="49"/>
        <v>ICPL</v>
      </c>
      <c r="M1409" s="26">
        <f t="shared" ca="1" si="49"/>
        <v>42276</v>
      </c>
      <c r="N1409" s="25" t="b">
        <f t="shared" si="49"/>
        <v>0</v>
      </c>
      <c r="O1409" s="84" t="str">
        <f>IF($N1409,_xll.BDP($K1409,O$931),"[DISABLED]")</f>
        <v>[DISABLED]</v>
      </c>
      <c r="P1409" s="84" t="str">
        <f>IF($N1409,_xll.BDP($K1409,P$931),"[DISABLED]")</f>
        <v>[DISABLED]</v>
      </c>
      <c r="Q1409" s="84" t="str">
        <f>IF($N1409,_xll.BDP($K1409,Q$931),"[DISABLED]")</f>
        <v>[DISABLED]</v>
      </c>
      <c r="R1409" s="84" t="str">
        <f>IF($N1409,_xll.BDH($K1409,R$931,$M1409),"[DISABLED]")</f>
        <v>[DISABLED]</v>
      </c>
      <c r="S1409" s="84" t="str">
        <f>IF($N1409,_xll.BDH($K1409,S$931,$M1409),"[DISABLED]")</f>
        <v>[DISABLED]</v>
      </c>
      <c r="T1409" s="84" t="str">
        <f>IF($N1409,_xll.BDH($K1409,T$931,$M1409),"[DISABLED]")</f>
        <v>[DISABLED]</v>
      </c>
      <c r="V1409" s="106" t="s">
        <v>9950</v>
      </c>
      <c r="W1409" s="107" t="s">
        <v>1055</v>
      </c>
      <c r="X1409" s="108">
        <v>42276</v>
      </c>
      <c r="Y1409" s="107" t="b">
        <v>0</v>
      </c>
      <c r="Z1409" s="107" t="s">
        <v>5237</v>
      </c>
      <c r="AA1409" s="107" t="s">
        <v>5237</v>
      </c>
      <c r="AB1409" s="107" t="s">
        <v>5237</v>
      </c>
      <c r="AC1409" s="107" t="s">
        <v>5237</v>
      </c>
      <c r="AD1409" s="107" t="s">
        <v>5237</v>
      </c>
      <c r="AE1409" s="107" t="s">
        <v>5237</v>
      </c>
    </row>
    <row r="1410" spans="2:31" outlineLevel="1">
      <c r="B1410" s="24" t="s">
        <v>5234</v>
      </c>
      <c r="C1410" s="24" t="s">
        <v>2</v>
      </c>
      <c r="D1410" s="24" t="s">
        <v>62</v>
      </c>
      <c r="E1410" s="24" t="s">
        <v>41</v>
      </c>
      <c r="F1410" s="24" t="s">
        <v>44</v>
      </c>
      <c r="G1410" s="24">
        <v>-100</v>
      </c>
      <c r="H1410" s="24" t="s">
        <v>3008</v>
      </c>
      <c r="I1410" s="24" t="s">
        <v>3932</v>
      </c>
      <c r="J1410" s="24" t="s">
        <v>73</v>
      </c>
      <c r="K1410" s="72" t="str">
        <f t="shared" si="48"/>
        <v>USPL0501 ICPL Curncy</v>
      </c>
      <c r="L1410" s="25" t="str">
        <f t="shared" si="49"/>
        <v>ICPL</v>
      </c>
      <c r="M1410" s="26">
        <f t="shared" ca="1" si="49"/>
        <v>42276</v>
      </c>
      <c r="N1410" s="25" t="b">
        <f t="shared" si="49"/>
        <v>0</v>
      </c>
      <c r="O1410" s="84" t="str">
        <f>IF($N1410,_xll.BDP($K1410,O$931),"[DISABLED]")</f>
        <v>[DISABLED]</v>
      </c>
      <c r="P1410" s="84" t="str">
        <f>IF($N1410,_xll.BDP($K1410,P$931),"[DISABLED]")</f>
        <v>[DISABLED]</v>
      </c>
      <c r="Q1410" s="84" t="str">
        <f>IF($N1410,_xll.BDP($K1410,Q$931),"[DISABLED]")</f>
        <v>[DISABLED]</v>
      </c>
      <c r="R1410" s="84" t="str">
        <f>IF($N1410,_xll.BDH($K1410,R$931,$M1410),"[DISABLED]")</f>
        <v>[DISABLED]</v>
      </c>
      <c r="S1410" s="84" t="str">
        <f>IF($N1410,_xll.BDH($K1410,S$931,$M1410),"[DISABLED]")</f>
        <v>[DISABLED]</v>
      </c>
      <c r="T1410" s="84" t="str">
        <f>IF($N1410,_xll.BDH($K1410,T$931,$M1410),"[DISABLED]")</f>
        <v>[DISABLED]</v>
      </c>
      <c r="V1410" s="106" t="s">
        <v>9951</v>
      </c>
      <c r="W1410" s="107" t="s">
        <v>1055</v>
      </c>
      <c r="X1410" s="108">
        <v>42276</v>
      </c>
      <c r="Y1410" s="107" t="b">
        <v>0</v>
      </c>
      <c r="Z1410" s="107" t="s">
        <v>5237</v>
      </c>
      <c r="AA1410" s="107" t="s">
        <v>5237</v>
      </c>
      <c r="AB1410" s="107" t="s">
        <v>5237</v>
      </c>
      <c r="AC1410" s="107" t="s">
        <v>5237</v>
      </c>
      <c r="AD1410" s="107" t="s">
        <v>5237</v>
      </c>
      <c r="AE1410" s="107" t="s">
        <v>5237</v>
      </c>
    </row>
    <row r="1411" spans="2:31" outlineLevel="1">
      <c r="B1411" s="24" t="s">
        <v>5234</v>
      </c>
      <c r="C1411" s="24" t="s">
        <v>2</v>
      </c>
      <c r="D1411" s="24" t="s">
        <v>62</v>
      </c>
      <c r="E1411" s="24" t="s">
        <v>41</v>
      </c>
      <c r="F1411" s="24" t="s">
        <v>44</v>
      </c>
      <c r="G1411" s="24">
        <v>-50</v>
      </c>
      <c r="H1411" s="24" t="s">
        <v>3008</v>
      </c>
      <c r="I1411" s="24" t="s">
        <v>3933</v>
      </c>
      <c r="J1411" s="24" t="s">
        <v>73</v>
      </c>
      <c r="K1411" s="72" t="str">
        <f t="shared" si="48"/>
        <v>USPM0501 ICPL Curncy</v>
      </c>
      <c r="L1411" s="25" t="str">
        <f t="shared" si="49"/>
        <v>ICPL</v>
      </c>
      <c r="M1411" s="26">
        <f t="shared" ca="1" si="49"/>
        <v>42276</v>
      </c>
      <c r="N1411" s="25" t="b">
        <f t="shared" si="49"/>
        <v>0</v>
      </c>
      <c r="O1411" s="84" t="str">
        <f>IF($N1411,_xll.BDP($K1411,O$931),"[DISABLED]")</f>
        <v>[DISABLED]</v>
      </c>
      <c r="P1411" s="84" t="str">
        <f>IF($N1411,_xll.BDP($K1411,P$931),"[DISABLED]")</f>
        <v>[DISABLED]</v>
      </c>
      <c r="Q1411" s="84" t="str">
        <f>IF($N1411,_xll.BDP($K1411,Q$931),"[DISABLED]")</f>
        <v>[DISABLED]</v>
      </c>
      <c r="R1411" s="84" t="str">
        <f>IF($N1411,_xll.BDH($K1411,R$931,$M1411),"[DISABLED]")</f>
        <v>[DISABLED]</v>
      </c>
      <c r="S1411" s="84" t="str">
        <f>IF($N1411,_xll.BDH($K1411,S$931,$M1411),"[DISABLED]")</f>
        <v>[DISABLED]</v>
      </c>
      <c r="T1411" s="84" t="str">
        <f>IF($N1411,_xll.BDH($K1411,T$931,$M1411),"[DISABLED]")</f>
        <v>[DISABLED]</v>
      </c>
      <c r="V1411" s="106" t="s">
        <v>9952</v>
      </c>
      <c r="W1411" s="107" t="s">
        <v>1055</v>
      </c>
      <c r="X1411" s="108">
        <v>42276</v>
      </c>
      <c r="Y1411" s="107" t="b">
        <v>0</v>
      </c>
      <c r="Z1411" s="107" t="s">
        <v>5237</v>
      </c>
      <c r="AA1411" s="107" t="s">
        <v>5237</v>
      </c>
      <c r="AB1411" s="107" t="s">
        <v>5237</v>
      </c>
      <c r="AC1411" s="107" t="s">
        <v>5237</v>
      </c>
      <c r="AD1411" s="107" t="s">
        <v>5237</v>
      </c>
      <c r="AE1411" s="107" t="s">
        <v>5237</v>
      </c>
    </row>
    <row r="1412" spans="2:31" outlineLevel="1">
      <c r="B1412" s="24" t="s">
        <v>5234</v>
      </c>
      <c r="C1412" s="24" t="s">
        <v>2</v>
      </c>
      <c r="D1412" s="24" t="s">
        <v>62</v>
      </c>
      <c r="E1412" s="24" t="s">
        <v>41</v>
      </c>
      <c r="F1412" s="24" t="s">
        <v>44</v>
      </c>
      <c r="G1412" s="24">
        <v>-25</v>
      </c>
      <c r="H1412" s="24" t="s">
        <v>3008</v>
      </c>
      <c r="I1412" s="24" t="s">
        <v>3934</v>
      </c>
      <c r="J1412" s="24" t="s">
        <v>73</v>
      </c>
      <c r="K1412" s="72" t="str">
        <f t="shared" si="48"/>
        <v>USPN0501 ICPL Curncy</v>
      </c>
      <c r="L1412" s="25" t="str">
        <f t="shared" si="49"/>
        <v>ICPL</v>
      </c>
      <c r="M1412" s="26">
        <f t="shared" ca="1" si="49"/>
        <v>42276</v>
      </c>
      <c r="N1412" s="25" t="b">
        <f t="shared" si="49"/>
        <v>0</v>
      </c>
      <c r="O1412" s="84" t="str">
        <f>IF($N1412,_xll.BDP($K1412,O$931),"[DISABLED]")</f>
        <v>[DISABLED]</v>
      </c>
      <c r="P1412" s="84" t="str">
        <f>IF($N1412,_xll.BDP($K1412,P$931),"[DISABLED]")</f>
        <v>[DISABLED]</v>
      </c>
      <c r="Q1412" s="84" t="str">
        <f>IF($N1412,_xll.BDP($K1412,Q$931),"[DISABLED]")</f>
        <v>[DISABLED]</v>
      </c>
      <c r="R1412" s="84" t="str">
        <f>IF($N1412,_xll.BDH($K1412,R$931,$M1412),"[DISABLED]")</f>
        <v>[DISABLED]</v>
      </c>
      <c r="S1412" s="84" t="str">
        <f>IF($N1412,_xll.BDH($K1412,S$931,$M1412),"[DISABLED]")</f>
        <v>[DISABLED]</v>
      </c>
      <c r="T1412" s="84" t="str">
        <f>IF($N1412,_xll.BDH($K1412,T$931,$M1412),"[DISABLED]")</f>
        <v>[DISABLED]</v>
      </c>
      <c r="V1412" s="106" t="s">
        <v>9953</v>
      </c>
      <c r="W1412" s="107" t="s">
        <v>1055</v>
      </c>
      <c r="X1412" s="108">
        <v>42276</v>
      </c>
      <c r="Y1412" s="107" t="b">
        <v>0</v>
      </c>
      <c r="Z1412" s="107" t="s">
        <v>5237</v>
      </c>
      <c r="AA1412" s="107" t="s">
        <v>5237</v>
      </c>
      <c r="AB1412" s="107" t="s">
        <v>5237</v>
      </c>
      <c r="AC1412" s="107" t="s">
        <v>5237</v>
      </c>
      <c r="AD1412" s="107" t="s">
        <v>5237</v>
      </c>
      <c r="AE1412" s="107" t="s">
        <v>5237</v>
      </c>
    </row>
    <row r="1413" spans="2:31" outlineLevel="1">
      <c r="B1413" s="24" t="s">
        <v>5234</v>
      </c>
      <c r="C1413" s="24" t="s">
        <v>2</v>
      </c>
      <c r="D1413" s="24" t="s">
        <v>62</v>
      </c>
      <c r="E1413" s="24" t="s">
        <v>41</v>
      </c>
      <c r="F1413" s="24" t="s">
        <v>44</v>
      </c>
      <c r="G1413" s="24">
        <v>25</v>
      </c>
      <c r="H1413" s="24" t="s">
        <v>3008</v>
      </c>
      <c r="I1413" s="24" t="s">
        <v>3935</v>
      </c>
      <c r="J1413" s="24" t="s">
        <v>73</v>
      </c>
      <c r="K1413" s="72" t="str">
        <f t="shared" si="48"/>
        <v>USPO0501 ICPL Curncy</v>
      </c>
      <c r="L1413" s="25" t="str">
        <f t="shared" si="49"/>
        <v>ICPL</v>
      </c>
      <c r="M1413" s="26">
        <f t="shared" ca="1" si="49"/>
        <v>42276</v>
      </c>
      <c r="N1413" s="25" t="b">
        <f t="shared" si="49"/>
        <v>0</v>
      </c>
      <c r="O1413" s="84" t="str">
        <f>IF($N1413,_xll.BDP($K1413,O$931),"[DISABLED]")</f>
        <v>[DISABLED]</v>
      </c>
      <c r="P1413" s="84" t="str">
        <f>IF($N1413,_xll.BDP($K1413,P$931),"[DISABLED]")</f>
        <v>[DISABLED]</v>
      </c>
      <c r="Q1413" s="84" t="str">
        <f>IF($N1413,_xll.BDP($K1413,Q$931),"[DISABLED]")</f>
        <v>[DISABLED]</v>
      </c>
      <c r="R1413" s="84" t="str">
        <f>IF($N1413,_xll.BDH($K1413,R$931,$M1413),"[DISABLED]")</f>
        <v>[DISABLED]</v>
      </c>
      <c r="S1413" s="84" t="str">
        <f>IF($N1413,_xll.BDH($K1413,S$931,$M1413),"[DISABLED]")</f>
        <v>[DISABLED]</v>
      </c>
      <c r="T1413" s="84" t="str">
        <f>IF($N1413,_xll.BDH($K1413,T$931,$M1413),"[DISABLED]")</f>
        <v>[DISABLED]</v>
      </c>
      <c r="V1413" s="106" t="s">
        <v>9954</v>
      </c>
      <c r="W1413" s="107" t="s">
        <v>1055</v>
      </c>
      <c r="X1413" s="108">
        <v>42276</v>
      </c>
      <c r="Y1413" s="107" t="b">
        <v>0</v>
      </c>
      <c r="Z1413" s="107" t="s">
        <v>5237</v>
      </c>
      <c r="AA1413" s="107" t="s">
        <v>5237</v>
      </c>
      <c r="AB1413" s="107" t="s">
        <v>5237</v>
      </c>
      <c r="AC1413" s="107" t="s">
        <v>5237</v>
      </c>
      <c r="AD1413" s="107" t="s">
        <v>5237</v>
      </c>
      <c r="AE1413" s="107" t="s">
        <v>5237</v>
      </c>
    </row>
    <row r="1414" spans="2:31" outlineLevel="1">
      <c r="B1414" s="24" t="s">
        <v>5234</v>
      </c>
      <c r="C1414" s="24" t="s">
        <v>2</v>
      </c>
      <c r="D1414" s="24" t="s">
        <v>62</v>
      </c>
      <c r="E1414" s="24" t="s">
        <v>41</v>
      </c>
      <c r="F1414" s="24" t="s">
        <v>44</v>
      </c>
      <c r="G1414" s="24">
        <v>50</v>
      </c>
      <c r="H1414" s="24" t="s">
        <v>3008</v>
      </c>
      <c r="I1414" s="24" t="s">
        <v>3936</v>
      </c>
      <c r="J1414" s="24" t="s">
        <v>73</v>
      </c>
      <c r="K1414" s="72" t="str">
        <f t="shared" si="48"/>
        <v>USPP0501 ICPL Curncy</v>
      </c>
      <c r="L1414" s="25" t="str">
        <f t="shared" si="49"/>
        <v>ICPL</v>
      </c>
      <c r="M1414" s="26">
        <f t="shared" ca="1" si="49"/>
        <v>42276</v>
      </c>
      <c r="N1414" s="25" t="b">
        <f t="shared" si="49"/>
        <v>0</v>
      </c>
      <c r="O1414" s="84" t="str">
        <f>IF($N1414,_xll.BDP($K1414,O$931),"[DISABLED]")</f>
        <v>[DISABLED]</v>
      </c>
      <c r="P1414" s="84" t="str">
        <f>IF($N1414,_xll.BDP($K1414,P$931),"[DISABLED]")</f>
        <v>[DISABLED]</v>
      </c>
      <c r="Q1414" s="84" t="str">
        <f>IF($N1414,_xll.BDP($K1414,Q$931),"[DISABLED]")</f>
        <v>[DISABLED]</v>
      </c>
      <c r="R1414" s="84" t="str">
        <f>IF($N1414,_xll.BDH($K1414,R$931,$M1414),"[DISABLED]")</f>
        <v>[DISABLED]</v>
      </c>
      <c r="S1414" s="84" t="str">
        <f>IF($N1414,_xll.BDH($K1414,S$931,$M1414),"[DISABLED]")</f>
        <v>[DISABLED]</v>
      </c>
      <c r="T1414" s="84" t="str">
        <f>IF($N1414,_xll.BDH($K1414,T$931,$M1414),"[DISABLED]")</f>
        <v>[DISABLED]</v>
      </c>
      <c r="V1414" s="106" t="s">
        <v>9955</v>
      </c>
      <c r="W1414" s="107" t="s">
        <v>1055</v>
      </c>
      <c r="X1414" s="108">
        <v>42276</v>
      </c>
      <c r="Y1414" s="107" t="b">
        <v>0</v>
      </c>
      <c r="Z1414" s="107" t="s">
        <v>5237</v>
      </c>
      <c r="AA1414" s="107" t="s">
        <v>5237</v>
      </c>
      <c r="AB1414" s="107" t="s">
        <v>5237</v>
      </c>
      <c r="AC1414" s="107" t="s">
        <v>5237</v>
      </c>
      <c r="AD1414" s="107" t="s">
        <v>5237</v>
      </c>
      <c r="AE1414" s="107" t="s">
        <v>5237</v>
      </c>
    </row>
    <row r="1415" spans="2:31" outlineLevel="1">
      <c r="B1415" s="24" t="s">
        <v>5234</v>
      </c>
      <c r="C1415" s="24" t="s">
        <v>2</v>
      </c>
      <c r="D1415" s="24" t="s">
        <v>62</v>
      </c>
      <c r="E1415" s="24" t="s">
        <v>41</v>
      </c>
      <c r="F1415" s="24" t="s">
        <v>44</v>
      </c>
      <c r="G1415" s="24">
        <v>100</v>
      </c>
      <c r="H1415" s="24" t="s">
        <v>3008</v>
      </c>
      <c r="I1415" s="24" t="s">
        <v>3937</v>
      </c>
      <c r="J1415" s="24" t="s">
        <v>73</v>
      </c>
      <c r="K1415" s="72" t="str">
        <f t="shared" si="48"/>
        <v>USPQ0501 ICPL Curncy</v>
      </c>
      <c r="L1415" s="25" t="str">
        <f t="shared" si="49"/>
        <v>ICPL</v>
      </c>
      <c r="M1415" s="26">
        <f t="shared" ca="1" si="49"/>
        <v>42276</v>
      </c>
      <c r="N1415" s="25" t="b">
        <f t="shared" si="49"/>
        <v>0</v>
      </c>
      <c r="O1415" s="84" t="str">
        <f>IF($N1415,_xll.BDP($K1415,O$931),"[DISABLED]")</f>
        <v>[DISABLED]</v>
      </c>
      <c r="P1415" s="84" t="str">
        <f>IF($N1415,_xll.BDP($K1415,P$931),"[DISABLED]")</f>
        <v>[DISABLED]</v>
      </c>
      <c r="Q1415" s="84" t="str">
        <f>IF($N1415,_xll.BDP($K1415,Q$931),"[DISABLED]")</f>
        <v>[DISABLED]</v>
      </c>
      <c r="R1415" s="84" t="str">
        <f>IF($N1415,_xll.BDH($K1415,R$931,$M1415),"[DISABLED]")</f>
        <v>[DISABLED]</v>
      </c>
      <c r="S1415" s="84" t="str">
        <f>IF($N1415,_xll.BDH($K1415,S$931,$M1415),"[DISABLED]")</f>
        <v>[DISABLED]</v>
      </c>
      <c r="T1415" s="84" t="str">
        <f>IF($N1415,_xll.BDH($K1415,T$931,$M1415),"[DISABLED]")</f>
        <v>[DISABLED]</v>
      </c>
      <c r="V1415" s="106" t="s">
        <v>9956</v>
      </c>
      <c r="W1415" s="107" t="s">
        <v>1055</v>
      </c>
      <c r="X1415" s="108">
        <v>42276</v>
      </c>
      <c r="Y1415" s="107" t="b">
        <v>0</v>
      </c>
      <c r="Z1415" s="107" t="s">
        <v>5237</v>
      </c>
      <c r="AA1415" s="107" t="s">
        <v>5237</v>
      </c>
      <c r="AB1415" s="107" t="s">
        <v>5237</v>
      </c>
      <c r="AC1415" s="107" t="s">
        <v>5237</v>
      </c>
      <c r="AD1415" s="107" t="s">
        <v>5237</v>
      </c>
      <c r="AE1415" s="107" t="s">
        <v>5237</v>
      </c>
    </row>
    <row r="1416" spans="2:31" outlineLevel="1">
      <c r="B1416" s="24" t="s">
        <v>5234</v>
      </c>
      <c r="C1416" s="24" t="s">
        <v>2</v>
      </c>
      <c r="D1416" s="24" t="s">
        <v>62</v>
      </c>
      <c r="E1416" s="24" t="s">
        <v>41</v>
      </c>
      <c r="F1416" s="24" t="s">
        <v>44</v>
      </c>
      <c r="G1416" s="24">
        <v>200</v>
      </c>
      <c r="H1416" s="24" t="s">
        <v>3008</v>
      </c>
      <c r="I1416" s="24" t="s">
        <v>3938</v>
      </c>
      <c r="J1416" s="24" t="s">
        <v>73</v>
      </c>
      <c r="K1416" s="72" t="str">
        <f t="shared" si="48"/>
        <v>USPS0501 ICPL Curncy</v>
      </c>
      <c r="L1416" s="25" t="str">
        <f t="shared" si="49"/>
        <v>ICPL</v>
      </c>
      <c r="M1416" s="26">
        <f t="shared" ca="1" si="49"/>
        <v>42276</v>
      </c>
      <c r="N1416" s="25" t="b">
        <f t="shared" si="49"/>
        <v>0</v>
      </c>
      <c r="O1416" s="84" t="str">
        <f>IF($N1416,_xll.BDP($K1416,O$931),"[DISABLED]")</f>
        <v>[DISABLED]</v>
      </c>
      <c r="P1416" s="84" t="str">
        <f>IF($N1416,_xll.BDP($K1416,P$931),"[DISABLED]")</f>
        <v>[DISABLED]</v>
      </c>
      <c r="Q1416" s="84" t="str">
        <f>IF($N1416,_xll.BDP($K1416,Q$931),"[DISABLED]")</f>
        <v>[DISABLED]</v>
      </c>
      <c r="R1416" s="84" t="str">
        <f>IF($N1416,_xll.BDH($K1416,R$931,$M1416),"[DISABLED]")</f>
        <v>[DISABLED]</v>
      </c>
      <c r="S1416" s="84" t="str">
        <f>IF($N1416,_xll.BDH($K1416,S$931,$M1416),"[DISABLED]")</f>
        <v>[DISABLED]</v>
      </c>
      <c r="T1416" s="84" t="str">
        <f>IF($N1416,_xll.BDH($K1416,T$931,$M1416),"[DISABLED]")</f>
        <v>[DISABLED]</v>
      </c>
      <c r="V1416" s="106" t="s">
        <v>9957</v>
      </c>
      <c r="W1416" s="107" t="s">
        <v>1055</v>
      </c>
      <c r="X1416" s="108">
        <v>42276</v>
      </c>
      <c r="Y1416" s="107" t="b">
        <v>0</v>
      </c>
      <c r="Z1416" s="107" t="s">
        <v>5237</v>
      </c>
      <c r="AA1416" s="107" t="s">
        <v>5237</v>
      </c>
      <c r="AB1416" s="107" t="s">
        <v>5237</v>
      </c>
      <c r="AC1416" s="107" t="s">
        <v>5237</v>
      </c>
      <c r="AD1416" s="107" t="s">
        <v>5237</v>
      </c>
      <c r="AE1416" s="107" t="s">
        <v>5237</v>
      </c>
    </row>
    <row r="1417" spans="2:31" outlineLevel="1">
      <c r="B1417" s="24" t="s">
        <v>5234</v>
      </c>
      <c r="C1417" s="24" t="s">
        <v>2</v>
      </c>
      <c r="D1417" s="24" t="s">
        <v>62</v>
      </c>
      <c r="E1417" s="24" t="s">
        <v>41</v>
      </c>
      <c r="F1417" s="24" t="s">
        <v>46</v>
      </c>
      <c r="G1417" s="24">
        <v>-200</v>
      </c>
      <c r="H1417" s="24" t="s">
        <v>3008</v>
      </c>
      <c r="I1417" s="24" t="s">
        <v>3939</v>
      </c>
      <c r="J1417" s="24" t="s">
        <v>73</v>
      </c>
      <c r="K1417" s="72" t="str">
        <f t="shared" si="48"/>
        <v>USPK1001 ICPL Curncy</v>
      </c>
      <c r="L1417" s="25" t="str">
        <f t="shared" si="49"/>
        <v>ICPL</v>
      </c>
      <c r="M1417" s="26">
        <f t="shared" ca="1" si="49"/>
        <v>42276</v>
      </c>
      <c r="N1417" s="25" t="b">
        <f t="shared" si="49"/>
        <v>0</v>
      </c>
      <c r="O1417" s="84" t="str">
        <f>IF($N1417,_xll.BDP($K1417,O$931),"[DISABLED]")</f>
        <v>[DISABLED]</v>
      </c>
      <c r="P1417" s="84" t="str">
        <f>IF($N1417,_xll.BDP($K1417,P$931),"[DISABLED]")</f>
        <v>[DISABLED]</v>
      </c>
      <c r="Q1417" s="84" t="str">
        <f>IF($N1417,_xll.BDP($K1417,Q$931),"[DISABLED]")</f>
        <v>[DISABLED]</v>
      </c>
      <c r="R1417" s="84" t="str">
        <f>IF($N1417,_xll.BDH($K1417,R$931,$M1417),"[DISABLED]")</f>
        <v>[DISABLED]</v>
      </c>
      <c r="S1417" s="84" t="str">
        <f>IF($N1417,_xll.BDH($K1417,S$931,$M1417),"[DISABLED]")</f>
        <v>[DISABLED]</v>
      </c>
      <c r="T1417" s="84" t="str">
        <f>IF($N1417,_xll.BDH($K1417,T$931,$M1417),"[DISABLED]")</f>
        <v>[DISABLED]</v>
      </c>
      <c r="V1417" s="106" t="s">
        <v>9958</v>
      </c>
      <c r="W1417" s="107" t="s">
        <v>1055</v>
      </c>
      <c r="X1417" s="108">
        <v>42276</v>
      </c>
      <c r="Y1417" s="107" t="b">
        <v>0</v>
      </c>
      <c r="Z1417" s="107" t="s">
        <v>5237</v>
      </c>
      <c r="AA1417" s="107" t="s">
        <v>5237</v>
      </c>
      <c r="AB1417" s="107" t="s">
        <v>5237</v>
      </c>
      <c r="AC1417" s="107" t="s">
        <v>5237</v>
      </c>
      <c r="AD1417" s="107" t="s">
        <v>5237</v>
      </c>
      <c r="AE1417" s="107" t="s">
        <v>5237</v>
      </c>
    </row>
    <row r="1418" spans="2:31" outlineLevel="1">
      <c r="B1418" s="24" t="s">
        <v>5234</v>
      </c>
      <c r="C1418" s="24" t="s">
        <v>2</v>
      </c>
      <c r="D1418" s="24" t="s">
        <v>62</v>
      </c>
      <c r="E1418" s="24" t="s">
        <v>41</v>
      </c>
      <c r="F1418" s="24" t="s">
        <v>46</v>
      </c>
      <c r="G1418" s="24">
        <v>-100</v>
      </c>
      <c r="H1418" s="24" t="s">
        <v>3008</v>
      </c>
      <c r="I1418" s="24" t="s">
        <v>3940</v>
      </c>
      <c r="J1418" s="24" t="s">
        <v>73</v>
      </c>
      <c r="K1418" s="72" t="str">
        <f t="shared" si="48"/>
        <v>USPL1001 ICPL Curncy</v>
      </c>
      <c r="L1418" s="25" t="str">
        <f t="shared" si="49"/>
        <v>ICPL</v>
      </c>
      <c r="M1418" s="26">
        <f t="shared" ca="1" si="49"/>
        <v>42276</v>
      </c>
      <c r="N1418" s="25" t="b">
        <f t="shared" si="49"/>
        <v>0</v>
      </c>
      <c r="O1418" s="84" t="str">
        <f>IF($N1418,_xll.BDP($K1418,O$931),"[DISABLED]")</f>
        <v>[DISABLED]</v>
      </c>
      <c r="P1418" s="84" t="str">
        <f>IF($N1418,_xll.BDP($K1418,P$931),"[DISABLED]")</f>
        <v>[DISABLED]</v>
      </c>
      <c r="Q1418" s="84" t="str">
        <f>IF($N1418,_xll.BDP($K1418,Q$931),"[DISABLED]")</f>
        <v>[DISABLED]</v>
      </c>
      <c r="R1418" s="84" t="str">
        <f>IF($N1418,_xll.BDH($K1418,R$931,$M1418),"[DISABLED]")</f>
        <v>[DISABLED]</v>
      </c>
      <c r="S1418" s="84" t="str">
        <f>IF($N1418,_xll.BDH($K1418,S$931,$M1418),"[DISABLED]")</f>
        <v>[DISABLED]</v>
      </c>
      <c r="T1418" s="84" t="str">
        <f>IF($N1418,_xll.BDH($K1418,T$931,$M1418),"[DISABLED]")</f>
        <v>[DISABLED]</v>
      </c>
      <c r="V1418" s="106" t="s">
        <v>9959</v>
      </c>
      <c r="W1418" s="107" t="s">
        <v>1055</v>
      </c>
      <c r="X1418" s="108">
        <v>42276</v>
      </c>
      <c r="Y1418" s="107" t="b">
        <v>0</v>
      </c>
      <c r="Z1418" s="107" t="s">
        <v>5237</v>
      </c>
      <c r="AA1418" s="107" t="s">
        <v>5237</v>
      </c>
      <c r="AB1418" s="107" t="s">
        <v>5237</v>
      </c>
      <c r="AC1418" s="107" t="s">
        <v>5237</v>
      </c>
      <c r="AD1418" s="107" t="s">
        <v>5237</v>
      </c>
      <c r="AE1418" s="107" t="s">
        <v>5237</v>
      </c>
    </row>
    <row r="1419" spans="2:31" outlineLevel="1">
      <c r="B1419" s="24" t="s">
        <v>5234</v>
      </c>
      <c r="C1419" s="24" t="s">
        <v>2</v>
      </c>
      <c r="D1419" s="24" t="s">
        <v>62</v>
      </c>
      <c r="E1419" s="24" t="s">
        <v>41</v>
      </c>
      <c r="F1419" s="24" t="s">
        <v>46</v>
      </c>
      <c r="G1419" s="24">
        <v>-50</v>
      </c>
      <c r="H1419" s="24" t="s">
        <v>3008</v>
      </c>
      <c r="I1419" s="24" t="s">
        <v>3941</v>
      </c>
      <c r="J1419" s="24" t="s">
        <v>73</v>
      </c>
      <c r="K1419" s="72" t="str">
        <f t="shared" si="48"/>
        <v>USPM1001 ICPL Curncy</v>
      </c>
      <c r="L1419" s="25" t="str">
        <f t="shared" si="49"/>
        <v>ICPL</v>
      </c>
      <c r="M1419" s="26">
        <f t="shared" ca="1" si="49"/>
        <v>42276</v>
      </c>
      <c r="N1419" s="25" t="b">
        <f t="shared" si="49"/>
        <v>0</v>
      </c>
      <c r="O1419" s="84" t="str">
        <f>IF($N1419,_xll.BDP($K1419,O$931),"[DISABLED]")</f>
        <v>[DISABLED]</v>
      </c>
      <c r="P1419" s="84" t="str">
        <f>IF($N1419,_xll.BDP($K1419,P$931),"[DISABLED]")</f>
        <v>[DISABLED]</v>
      </c>
      <c r="Q1419" s="84" t="str">
        <f>IF($N1419,_xll.BDP($K1419,Q$931),"[DISABLED]")</f>
        <v>[DISABLED]</v>
      </c>
      <c r="R1419" s="84" t="str">
        <f>IF($N1419,_xll.BDH($K1419,R$931,$M1419),"[DISABLED]")</f>
        <v>[DISABLED]</v>
      </c>
      <c r="S1419" s="84" t="str">
        <f>IF($N1419,_xll.BDH($K1419,S$931,$M1419),"[DISABLED]")</f>
        <v>[DISABLED]</v>
      </c>
      <c r="T1419" s="84" t="str">
        <f>IF($N1419,_xll.BDH($K1419,T$931,$M1419),"[DISABLED]")</f>
        <v>[DISABLED]</v>
      </c>
      <c r="V1419" s="106" t="s">
        <v>9960</v>
      </c>
      <c r="W1419" s="107" t="s">
        <v>1055</v>
      </c>
      <c r="X1419" s="108">
        <v>42276</v>
      </c>
      <c r="Y1419" s="107" t="b">
        <v>0</v>
      </c>
      <c r="Z1419" s="107" t="s">
        <v>5237</v>
      </c>
      <c r="AA1419" s="107" t="s">
        <v>5237</v>
      </c>
      <c r="AB1419" s="107" t="s">
        <v>5237</v>
      </c>
      <c r="AC1419" s="107" t="s">
        <v>5237</v>
      </c>
      <c r="AD1419" s="107" t="s">
        <v>5237</v>
      </c>
      <c r="AE1419" s="107" t="s">
        <v>5237</v>
      </c>
    </row>
    <row r="1420" spans="2:31" outlineLevel="1">
      <c r="B1420" s="24" t="s">
        <v>5234</v>
      </c>
      <c r="C1420" s="24" t="s">
        <v>2</v>
      </c>
      <c r="D1420" s="24" t="s">
        <v>62</v>
      </c>
      <c r="E1420" s="24" t="s">
        <v>41</v>
      </c>
      <c r="F1420" s="24" t="s">
        <v>46</v>
      </c>
      <c r="G1420" s="24">
        <v>-25</v>
      </c>
      <c r="H1420" s="24" t="s">
        <v>3008</v>
      </c>
      <c r="I1420" s="24" t="s">
        <v>3942</v>
      </c>
      <c r="J1420" s="24" t="s">
        <v>73</v>
      </c>
      <c r="K1420" s="72" t="str">
        <f t="shared" si="48"/>
        <v>USPN1001 ICPL Curncy</v>
      </c>
      <c r="L1420" s="25" t="str">
        <f t="shared" si="49"/>
        <v>ICPL</v>
      </c>
      <c r="M1420" s="26">
        <f t="shared" ca="1" si="49"/>
        <v>42276</v>
      </c>
      <c r="N1420" s="25" t="b">
        <f t="shared" si="49"/>
        <v>0</v>
      </c>
      <c r="O1420" s="84" t="str">
        <f>IF($N1420,_xll.BDP($K1420,O$931),"[DISABLED]")</f>
        <v>[DISABLED]</v>
      </c>
      <c r="P1420" s="84" t="str">
        <f>IF($N1420,_xll.BDP($K1420,P$931),"[DISABLED]")</f>
        <v>[DISABLED]</v>
      </c>
      <c r="Q1420" s="84" t="str">
        <f>IF($N1420,_xll.BDP($K1420,Q$931),"[DISABLED]")</f>
        <v>[DISABLED]</v>
      </c>
      <c r="R1420" s="84" t="str">
        <f>IF($N1420,_xll.BDH($K1420,R$931,$M1420),"[DISABLED]")</f>
        <v>[DISABLED]</v>
      </c>
      <c r="S1420" s="84" t="str">
        <f>IF($N1420,_xll.BDH($K1420,S$931,$M1420),"[DISABLED]")</f>
        <v>[DISABLED]</v>
      </c>
      <c r="T1420" s="84" t="str">
        <f>IF($N1420,_xll.BDH($K1420,T$931,$M1420),"[DISABLED]")</f>
        <v>[DISABLED]</v>
      </c>
      <c r="V1420" s="106" t="s">
        <v>9961</v>
      </c>
      <c r="W1420" s="107" t="s">
        <v>1055</v>
      </c>
      <c r="X1420" s="108">
        <v>42276</v>
      </c>
      <c r="Y1420" s="107" t="b">
        <v>0</v>
      </c>
      <c r="Z1420" s="107" t="s">
        <v>5237</v>
      </c>
      <c r="AA1420" s="107" t="s">
        <v>5237</v>
      </c>
      <c r="AB1420" s="107" t="s">
        <v>5237</v>
      </c>
      <c r="AC1420" s="107" t="s">
        <v>5237</v>
      </c>
      <c r="AD1420" s="107" t="s">
        <v>5237</v>
      </c>
      <c r="AE1420" s="107" t="s">
        <v>5237</v>
      </c>
    </row>
    <row r="1421" spans="2:31" outlineLevel="1">
      <c r="B1421" s="24" t="s">
        <v>5234</v>
      </c>
      <c r="C1421" s="24" t="s">
        <v>2</v>
      </c>
      <c r="D1421" s="24" t="s">
        <v>62</v>
      </c>
      <c r="E1421" s="24" t="s">
        <v>41</v>
      </c>
      <c r="F1421" s="24" t="s">
        <v>46</v>
      </c>
      <c r="G1421" s="24">
        <v>25</v>
      </c>
      <c r="H1421" s="24" t="s">
        <v>3008</v>
      </c>
      <c r="I1421" s="24" t="s">
        <v>3943</v>
      </c>
      <c r="J1421" s="24" t="s">
        <v>73</v>
      </c>
      <c r="K1421" s="72" t="str">
        <f t="shared" si="48"/>
        <v>USPO1001 ICPL Curncy</v>
      </c>
      <c r="L1421" s="25" t="str">
        <f t="shared" si="49"/>
        <v>ICPL</v>
      </c>
      <c r="M1421" s="26">
        <f t="shared" ca="1" si="49"/>
        <v>42276</v>
      </c>
      <c r="N1421" s="25" t="b">
        <f t="shared" si="49"/>
        <v>0</v>
      </c>
      <c r="O1421" s="84" t="str">
        <f>IF($N1421,_xll.BDP($K1421,O$931),"[DISABLED]")</f>
        <v>[DISABLED]</v>
      </c>
      <c r="P1421" s="84" t="str">
        <f>IF($N1421,_xll.BDP($K1421,P$931),"[DISABLED]")</f>
        <v>[DISABLED]</v>
      </c>
      <c r="Q1421" s="84" t="str">
        <f>IF($N1421,_xll.BDP($K1421,Q$931),"[DISABLED]")</f>
        <v>[DISABLED]</v>
      </c>
      <c r="R1421" s="84" t="str">
        <f>IF($N1421,_xll.BDH($K1421,R$931,$M1421),"[DISABLED]")</f>
        <v>[DISABLED]</v>
      </c>
      <c r="S1421" s="84" t="str">
        <f>IF($N1421,_xll.BDH($K1421,S$931,$M1421),"[DISABLED]")</f>
        <v>[DISABLED]</v>
      </c>
      <c r="T1421" s="84" t="str">
        <f>IF($N1421,_xll.BDH($K1421,T$931,$M1421),"[DISABLED]")</f>
        <v>[DISABLED]</v>
      </c>
      <c r="V1421" s="106" t="s">
        <v>9962</v>
      </c>
      <c r="W1421" s="107" t="s">
        <v>1055</v>
      </c>
      <c r="X1421" s="108">
        <v>42276</v>
      </c>
      <c r="Y1421" s="107" t="b">
        <v>0</v>
      </c>
      <c r="Z1421" s="107" t="s">
        <v>5237</v>
      </c>
      <c r="AA1421" s="107" t="s">
        <v>5237</v>
      </c>
      <c r="AB1421" s="107" t="s">
        <v>5237</v>
      </c>
      <c r="AC1421" s="107" t="s">
        <v>5237</v>
      </c>
      <c r="AD1421" s="107" t="s">
        <v>5237</v>
      </c>
      <c r="AE1421" s="107" t="s">
        <v>5237</v>
      </c>
    </row>
    <row r="1422" spans="2:31" outlineLevel="1">
      <c r="B1422" s="24" t="s">
        <v>5234</v>
      </c>
      <c r="C1422" s="24" t="s">
        <v>2</v>
      </c>
      <c r="D1422" s="24" t="s">
        <v>62</v>
      </c>
      <c r="E1422" s="24" t="s">
        <v>41</v>
      </c>
      <c r="F1422" s="24" t="s">
        <v>46</v>
      </c>
      <c r="G1422" s="24">
        <v>50</v>
      </c>
      <c r="H1422" s="24" t="s">
        <v>3008</v>
      </c>
      <c r="I1422" s="24" t="s">
        <v>3944</v>
      </c>
      <c r="J1422" s="24" t="s">
        <v>73</v>
      </c>
      <c r="K1422" s="72" t="str">
        <f t="shared" si="48"/>
        <v>USPP1001 ICPL Curncy</v>
      </c>
      <c r="L1422" s="25" t="str">
        <f t="shared" si="49"/>
        <v>ICPL</v>
      </c>
      <c r="M1422" s="26">
        <f t="shared" ca="1" si="49"/>
        <v>42276</v>
      </c>
      <c r="N1422" s="25" t="b">
        <f t="shared" si="49"/>
        <v>0</v>
      </c>
      <c r="O1422" s="84" t="str">
        <f>IF($N1422,_xll.BDP($K1422,O$931),"[DISABLED]")</f>
        <v>[DISABLED]</v>
      </c>
      <c r="P1422" s="84" t="str">
        <f>IF($N1422,_xll.BDP($K1422,P$931),"[DISABLED]")</f>
        <v>[DISABLED]</v>
      </c>
      <c r="Q1422" s="84" t="str">
        <f>IF($N1422,_xll.BDP($K1422,Q$931),"[DISABLED]")</f>
        <v>[DISABLED]</v>
      </c>
      <c r="R1422" s="84" t="str">
        <f>IF($N1422,_xll.BDH($K1422,R$931,$M1422),"[DISABLED]")</f>
        <v>[DISABLED]</v>
      </c>
      <c r="S1422" s="84" t="str">
        <f>IF($N1422,_xll.BDH($K1422,S$931,$M1422),"[DISABLED]")</f>
        <v>[DISABLED]</v>
      </c>
      <c r="T1422" s="84" t="str">
        <f>IF($N1422,_xll.BDH($K1422,T$931,$M1422),"[DISABLED]")</f>
        <v>[DISABLED]</v>
      </c>
      <c r="V1422" s="106" t="s">
        <v>9963</v>
      </c>
      <c r="W1422" s="107" t="s">
        <v>1055</v>
      </c>
      <c r="X1422" s="108">
        <v>42276</v>
      </c>
      <c r="Y1422" s="107" t="b">
        <v>0</v>
      </c>
      <c r="Z1422" s="107" t="s">
        <v>5237</v>
      </c>
      <c r="AA1422" s="107" t="s">
        <v>5237</v>
      </c>
      <c r="AB1422" s="107" t="s">
        <v>5237</v>
      </c>
      <c r="AC1422" s="107" t="s">
        <v>5237</v>
      </c>
      <c r="AD1422" s="107" t="s">
        <v>5237</v>
      </c>
      <c r="AE1422" s="107" t="s">
        <v>5237</v>
      </c>
    </row>
    <row r="1423" spans="2:31" outlineLevel="1">
      <c r="B1423" s="24" t="s">
        <v>5234</v>
      </c>
      <c r="C1423" s="24" t="s">
        <v>2</v>
      </c>
      <c r="D1423" s="24" t="s">
        <v>62</v>
      </c>
      <c r="E1423" s="24" t="s">
        <v>41</v>
      </c>
      <c r="F1423" s="24" t="s">
        <v>46</v>
      </c>
      <c r="G1423" s="24">
        <v>100</v>
      </c>
      <c r="H1423" s="24" t="s">
        <v>3008</v>
      </c>
      <c r="I1423" s="24" t="s">
        <v>3945</v>
      </c>
      <c r="J1423" s="24" t="s">
        <v>73</v>
      </c>
      <c r="K1423" s="72" t="str">
        <f t="shared" si="48"/>
        <v>USPQ1001 ICPL Curncy</v>
      </c>
      <c r="L1423" s="25" t="str">
        <f t="shared" si="49"/>
        <v>ICPL</v>
      </c>
      <c r="M1423" s="26">
        <f t="shared" ca="1" si="49"/>
        <v>42276</v>
      </c>
      <c r="N1423" s="25" t="b">
        <f t="shared" si="49"/>
        <v>0</v>
      </c>
      <c r="O1423" s="84" t="str">
        <f>IF($N1423,_xll.BDP($K1423,O$931),"[DISABLED]")</f>
        <v>[DISABLED]</v>
      </c>
      <c r="P1423" s="84" t="str">
        <f>IF($N1423,_xll.BDP($K1423,P$931),"[DISABLED]")</f>
        <v>[DISABLED]</v>
      </c>
      <c r="Q1423" s="84" t="str">
        <f>IF($N1423,_xll.BDP($K1423,Q$931),"[DISABLED]")</f>
        <v>[DISABLED]</v>
      </c>
      <c r="R1423" s="84" t="str">
        <f>IF($N1423,_xll.BDH($K1423,R$931,$M1423),"[DISABLED]")</f>
        <v>[DISABLED]</v>
      </c>
      <c r="S1423" s="84" t="str">
        <f>IF($N1423,_xll.BDH($K1423,S$931,$M1423),"[DISABLED]")</f>
        <v>[DISABLED]</v>
      </c>
      <c r="T1423" s="84" t="str">
        <f>IF($N1423,_xll.BDH($K1423,T$931,$M1423),"[DISABLED]")</f>
        <v>[DISABLED]</v>
      </c>
      <c r="V1423" s="106" t="s">
        <v>9964</v>
      </c>
      <c r="W1423" s="107" t="s">
        <v>1055</v>
      </c>
      <c r="X1423" s="108">
        <v>42276</v>
      </c>
      <c r="Y1423" s="107" t="b">
        <v>0</v>
      </c>
      <c r="Z1423" s="107" t="s">
        <v>5237</v>
      </c>
      <c r="AA1423" s="107" t="s">
        <v>5237</v>
      </c>
      <c r="AB1423" s="107" t="s">
        <v>5237</v>
      </c>
      <c r="AC1423" s="107" t="s">
        <v>5237</v>
      </c>
      <c r="AD1423" s="107" t="s">
        <v>5237</v>
      </c>
      <c r="AE1423" s="107" t="s">
        <v>5237</v>
      </c>
    </row>
    <row r="1424" spans="2:31" outlineLevel="1">
      <c r="B1424" s="24" t="s">
        <v>5234</v>
      </c>
      <c r="C1424" s="24" t="s">
        <v>2</v>
      </c>
      <c r="D1424" s="24" t="s">
        <v>62</v>
      </c>
      <c r="E1424" s="24" t="s">
        <v>41</v>
      </c>
      <c r="F1424" s="24" t="s">
        <v>46</v>
      </c>
      <c r="G1424" s="24">
        <v>200</v>
      </c>
      <c r="H1424" s="24" t="s">
        <v>3008</v>
      </c>
      <c r="I1424" s="24" t="s">
        <v>3946</v>
      </c>
      <c r="J1424" s="24" t="s">
        <v>73</v>
      </c>
      <c r="K1424" s="72" t="str">
        <f t="shared" si="48"/>
        <v>USPS1001 ICPL Curncy</v>
      </c>
      <c r="L1424" s="25" t="str">
        <f t="shared" si="49"/>
        <v>ICPL</v>
      </c>
      <c r="M1424" s="26">
        <f t="shared" ca="1" si="49"/>
        <v>42276</v>
      </c>
      <c r="N1424" s="25" t="b">
        <f t="shared" si="49"/>
        <v>0</v>
      </c>
      <c r="O1424" s="84" t="str">
        <f>IF($N1424,_xll.BDP($K1424,O$931),"[DISABLED]")</f>
        <v>[DISABLED]</v>
      </c>
      <c r="P1424" s="84" t="str">
        <f>IF($N1424,_xll.BDP($K1424,P$931),"[DISABLED]")</f>
        <v>[DISABLED]</v>
      </c>
      <c r="Q1424" s="84" t="str">
        <f>IF($N1424,_xll.BDP($K1424,Q$931),"[DISABLED]")</f>
        <v>[DISABLED]</v>
      </c>
      <c r="R1424" s="84" t="str">
        <f>IF($N1424,_xll.BDH($K1424,R$931,$M1424),"[DISABLED]")</f>
        <v>[DISABLED]</v>
      </c>
      <c r="S1424" s="84" t="str">
        <f>IF($N1424,_xll.BDH($K1424,S$931,$M1424),"[DISABLED]")</f>
        <v>[DISABLED]</v>
      </c>
      <c r="T1424" s="84" t="str">
        <f>IF($N1424,_xll.BDH($K1424,T$931,$M1424),"[DISABLED]")</f>
        <v>[DISABLED]</v>
      </c>
      <c r="V1424" s="106" t="s">
        <v>9965</v>
      </c>
      <c r="W1424" s="107" t="s">
        <v>1055</v>
      </c>
      <c r="X1424" s="108">
        <v>42276</v>
      </c>
      <c r="Y1424" s="107" t="b">
        <v>0</v>
      </c>
      <c r="Z1424" s="107" t="s">
        <v>5237</v>
      </c>
      <c r="AA1424" s="107" t="s">
        <v>5237</v>
      </c>
      <c r="AB1424" s="107" t="s">
        <v>5237</v>
      </c>
      <c r="AC1424" s="107" t="s">
        <v>5237</v>
      </c>
      <c r="AD1424" s="107" t="s">
        <v>5237</v>
      </c>
      <c r="AE1424" s="107" t="s">
        <v>5237</v>
      </c>
    </row>
    <row r="1425" spans="2:31" outlineLevel="1">
      <c r="B1425" s="24" t="s">
        <v>5234</v>
      </c>
      <c r="C1425" s="24" t="s">
        <v>2</v>
      </c>
      <c r="D1425" s="24" t="s">
        <v>62</v>
      </c>
      <c r="E1425" s="24" t="s">
        <v>41</v>
      </c>
      <c r="F1425" s="24" t="s">
        <v>47</v>
      </c>
      <c r="G1425" s="24">
        <v>-200</v>
      </c>
      <c r="H1425" s="24" t="s">
        <v>3008</v>
      </c>
      <c r="I1425" s="24" t="s">
        <v>3947</v>
      </c>
      <c r="J1425" s="24" t="s">
        <v>73</v>
      </c>
      <c r="K1425" s="72" t="str">
        <f t="shared" si="48"/>
        <v>USPK1501 ICPL Curncy</v>
      </c>
      <c r="L1425" s="25" t="str">
        <f t="shared" si="49"/>
        <v>ICPL</v>
      </c>
      <c r="M1425" s="26">
        <f t="shared" ca="1" si="49"/>
        <v>42276</v>
      </c>
      <c r="N1425" s="25" t="b">
        <f t="shared" si="49"/>
        <v>0</v>
      </c>
      <c r="O1425" s="84" t="str">
        <f>IF($N1425,_xll.BDP($K1425,O$931),"[DISABLED]")</f>
        <v>[DISABLED]</v>
      </c>
      <c r="P1425" s="84" t="str">
        <f>IF($N1425,_xll.BDP($K1425,P$931),"[DISABLED]")</f>
        <v>[DISABLED]</v>
      </c>
      <c r="Q1425" s="84" t="str">
        <f>IF($N1425,_xll.BDP($K1425,Q$931),"[DISABLED]")</f>
        <v>[DISABLED]</v>
      </c>
      <c r="R1425" s="84" t="str">
        <f>IF($N1425,_xll.BDH($K1425,R$931,$M1425),"[DISABLED]")</f>
        <v>[DISABLED]</v>
      </c>
      <c r="S1425" s="84" t="str">
        <f>IF($N1425,_xll.BDH($K1425,S$931,$M1425),"[DISABLED]")</f>
        <v>[DISABLED]</v>
      </c>
      <c r="T1425" s="84" t="str">
        <f>IF($N1425,_xll.BDH($K1425,T$931,$M1425),"[DISABLED]")</f>
        <v>[DISABLED]</v>
      </c>
      <c r="V1425" s="106" t="s">
        <v>9966</v>
      </c>
      <c r="W1425" s="107" t="s">
        <v>1055</v>
      </c>
      <c r="X1425" s="108">
        <v>42276</v>
      </c>
      <c r="Y1425" s="107" t="b">
        <v>0</v>
      </c>
      <c r="Z1425" s="107" t="s">
        <v>5237</v>
      </c>
      <c r="AA1425" s="107" t="s">
        <v>5237</v>
      </c>
      <c r="AB1425" s="107" t="s">
        <v>5237</v>
      </c>
      <c r="AC1425" s="107" t="s">
        <v>5237</v>
      </c>
      <c r="AD1425" s="107" t="s">
        <v>5237</v>
      </c>
      <c r="AE1425" s="107" t="s">
        <v>5237</v>
      </c>
    </row>
    <row r="1426" spans="2:31" outlineLevel="1">
      <c r="B1426" s="24" t="s">
        <v>5234</v>
      </c>
      <c r="C1426" s="24" t="s">
        <v>2</v>
      </c>
      <c r="D1426" s="24" t="s">
        <v>62</v>
      </c>
      <c r="E1426" s="24" t="s">
        <v>41</v>
      </c>
      <c r="F1426" s="24" t="s">
        <v>47</v>
      </c>
      <c r="G1426" s="24">
        <v>-100</v>
      </c>
      <c r="H1426" s="24" t="s">
        <v>3008</v>
      </c>
      <c r="I1426" s="24" t="s">
        <v>3948</v>
      </c>
      <c r="J1426" s="24" t="s">
        <v>73</v>
      </c>
      <c r="K1426" s="72" t="str">
        <f t="shared" si="48"/>
        <v>USPL1501 ICPL Curncy</v>
      </c>
      <c r="L1426" s="25" t="str">
        <f t="shared" si="49"/>
        <v>ICPL</v>
      </c>
      <c r="M1426" s="26">
        <f t="shared" ca="1" si="49"/>
        <v>42276</v>
      </c>
      <c r="N1426" s="25" t="b">
        <f t="shared" si="49"/>
        <v>0</v>
      </c>
      <c r="O1426" s="84" t="str">
        <f>IF($N1426,_xll.BDP($K1426,O$931),"[DISABLED]")</f>
        <v>[DISABLED]</v>
      </c>
      <c r="P1426" s="84" t="str">
        <f>IF($N1426,_xll.BDP($K1426,P$931),"[DISABLED]")</f>
        <v>[DISABLED]</v>
      </c>
      <c r="Q1426" s="84" t="str">
        <f>IF($N1426,_xll.BDP($K1426,Q$931),"[DISABLED]")</f>
        <v>[DISABLED]</v>
      </c>
      <c r="R1426" s="84" t="str">
        <f>IF($N1426,_xll.BDH($K1426,R$931,$M1426),"[DISABLED]")</f>
        <v>[DISABLED]</v>
      </c>
      <c r="S1426" s="84" t="str">
        <f>IF($N1426,_xll.BDH($K1426,S$931,$M1426),"[DISABLED]")</f>
        <v>[DISABLED]</v>
      </c>
      <c r="T1426" s="84" t="str">
        <f>IF($N1426,_xll.BDH($K1426,T$931,$M1426),"[DISABLED]")</f>
        <v>[DISABLED]</v>
      </c>
      <c r="V1426" s="106" t="s">
        <v>9967</v>
      </c>
      <c r="W1426" s="107" t="s">
        <v>1055</v>
      </c>
      <c r="X1426" s="108">
        <v>42276</v>
      </c>
      <c r="Y1426" s="107" t="b">
        <v>0</v>
      </c>
      <c r="Z1426" s="107" t="s">
        <v>5237</v>
      </c>
      <c r="AA1426" s="107" t="s">
        <v>5237</v>
      </c>
      <c r="AB1426" s="107" t="s">
        <v>5237</v>
      </c>
      <c r="AC1426" s="107" t="s">
        <v>5237</v>
      </c>
      <c r="AD1426" s="107" t="s">
        <v>5237</v>
      </c>
      <c r="AE1426" s="107" t="s">
        <v>5237</v>
      </c>
    </row>
    <row r="1427" spans="2:31" outlineLevel="1">
      <c r="B1427" s="24" t="s">
        <v>5234</v>
      </c>
      <c r="C1427" s="24" t="s">
        <v>2</v>
      </c>
      <c r="D1427" s="24" t="s">
        <v>62</v>
      </c>
      <c r="E1427" s="24" t="s">
        <v>41</v>
      </c>
      <c r="F1427" s="24" t="s">
        <v>47</v>
      </c>
      <c r="G1427" s="24">
        <v>-50</v>
      </c>
      <c r="H1427" s="24" t="s">
        <v>3008</v>
      </c>
      <c r="I1427" s="24" t="s">
        <v>3949</v>
      </c>
      <c r="J1427" s="24" t="s">
        <v>73</v>
      </c>
      <c r="K1427" s="72" t="str">
        <f t="shared" si="48"/>
        <v>USPM1501 ICPL Curncy</v>
      </c>
      <c r="L1427" s="25" t="str">
        <f t="shared" si="49"/>
        <v>ICPL</v>
      </c>
      <c r="M1427" s="26">
        <f t="shared" ca="1" si="49"/>
        <v>42276</v>
      </c>
      <c r="N1427" s="25" t="b">
        <f t="shared" si="49"/>
        <v>0</v>
      </c>
      <c r="O1427" s="84" t="str">
        <f>IF($N1427,_xll.BDP($K1427,O$931),"[DISABLED]")</f>
        <v>[DISABLED]</v>
      </c>
      <c r="P1427" s="84" t="str">
        <f>IF($N1427,_xll.BDP($K1427,P$931),"[DISABLED]")</f>
        <v>[DISABLED]</v>
      </c>
      <c r="Q1427" s="84" t="str">
        <f>IF($N1427,_xll.BDP($K1427,Q$931),"[DISABLED]")</f>
        <v>[DISABLED]</v>
      </c>
      <c r="R1427" s="84" t="str">
        <f>IF($N1427,_xll.BDH($K1427,R$931,$M1427),"[DISABLED]")</f>
        <v>[DISABLED]</v>
      </c>
      <c r="S1427" s="84" t="str">
        <f>IF($N1427,_xll.BDH($K1427,S$931,$M1427),"[DISABLED]")</f>
        <v>[DISABLED]</v>
      </c>
      <c r="T1427" s="84" t="str">
        <f>IF($N1427,_xll.BDH($K1427,T$931,$M1427),"[DISABLED]")</f>
        <v>[DISABLED]</v>
      </c>
      <c r="V1427" s="106" t="s">
        <v>9968</v>
      </c>
      <c r="W1427" s="107" t="s">
        <v>1055</v>
      </c>
      <c r="X1427" s="108">
        <v>42276</v>
      </c>
      <c r="Y1427" s="107" t="b">
        <v>0</v>
      </c>
      <c r="Z1427" s="107" t="s">
        <v>5237</v>
      </c>
      <c r="AA1427" s="107" t="s">
        <v>5237</v>
      </c>
      <c r="AB1427" s="107" t="s">
        <v>5237</v>
      </c>
      <c r="AC1427" s="107" t="s">
        <v>5237</v>
      </c>
      <c r="AD1427" s="107" t="s">
        <v>5237</v>
      </c>
      <c r="AE1427" s="107" t="s">
        <v>5237</v>
      </c>
    </row>
    <row r="1428" spans="2:31" outlineLevel="1">
      <c r="B1428" s="24" t="s">
        <v>5234</v>
      </c>
      <c r="C1428" s="24" t="s">
        <v>2</v>
      </c>
      <c r="D1428" s="24" t="s">
        <v>62</v>
      </c>
      <c r="E1428" s="24" t="s">
        <v>41</v>
      </c>
      <c r="F1428" s="24" t="s">
        <v>47</v>
      </c>
      <c r="G1428" s="24">
        <v>-25</v>
      </c>
      <c r="H1428" s="24" t="s">
        <v>3008</v>
      </c>
      <c r="I1428" s="24" t="s">
        <v>3950</v>
      </c>
      <c r="J1428" s="24" t="s">
        <v>73</v>
      </c>
      <c r="K1428" s="72" t="str">
        <f t="shared" si="48"/>
        <v>USPN1501 ICPL Curncy</v>
      </c>
      <c r="L1428" s="25" t="str">
        <f t="shared" si="49"/>
        <v>ICPL</v>
      </c>
      <c r="M1428" s="26">
        <f t="shared" ca="1" si="49"/>
        <v>42276</v>
      </c>
      <c r="N1428" s="25" t="b">
        <f t="shared" si="49"/>
        <v>0</v>
      </c>
      <c r="O1428" s="84" t="str">
        <f>IF($N1428,_xll.BDP($K1428,O$931),"[DISABLED]")</f>
        <v>[DISABLED]</v>
      </c>
      <c r="P1428" s="84" t="str">
        <f>IF($N1428,_xll.BDP($K1428,P$931),"[DISABLED]")</f>
        <v>[DISABLED]</v>
      </c>
      <c r="Q1428" s="84" t="str">
        <f>IF($N1428,_xll.BDP($K1428,Q$931),"[DISABLED]")</f>
        <v>[DISABLED]</v>
      </c>
      <c r="R1428" s="84" t="str">
        <f>IF($N1428,_xll.BDH($K1428,R$931,$M1428),"[DISABLED]")</f>
        <v>[DISABLED]</v>
      </c>
      <c r="S1428" s="84" t="str">
        <f>IF($N1428,_xll.BDH($K1428,S$931,$M1428),"[DISABLED]")</f>
        <v>[DISABLED]</v>
      </c>
      <c r="T1428" s="84" t="str">
        <f>IF($N1428,_xll.BDH($K1428,T$931,$M1428),"[DISABLED]")</f>
        <v>[DISABLED]</v>
      </c>
      <c r="V1428" s="106" t="s">
        <v>9969</v>
      </c>
      <c r="W1428" s="107" t="s">
        <v>1055</v>
      </c>
      <c r="X1428" s="108">
        <v>42276</v>
      </c>
      <c r="Y1428" s="107" t="b">
        <v>0</v>
      </c>
      <c r="Z1428" s="107" t="s">
        <v>5237</v>
      </c>
      <c r="AA1428" s="107" t="s">
        <v>5237</v>
      </c>
      <c r="AB1428" s="107" t="s">
        <v>5237</v>
      </c>
      <c r="AC1428" s="107" t="s">
        <v>5237</v>
      </c>
      <c r="AD1428" s="107" t="s">
        <v>5237</v>
      </c>
      <c r="AE1428" s="107" t="s">
        <v>5237</v>
      </c>
    </row>
    <row r="1429" spans="2:31" outlineLevel="1">
      <c r="B1429" s="24" t="s">
        <v>5234</v>
      </c>
      <c r="C1429" s="24" t="s">
        <v>2</v>
      </c>
      <c r="D1429" s="24" t="s">
        <v>62</v>
      </c>
      <c r="E1429" s="24" t="s">
        <v>41</v>
      </c>
      <c r="F1429" s="24" t="s">
        <v>47</v>
      </c>
      <c r="G1429" s="24">
        <v>25</v>
      </c>
      <c r="H1429" s="24" t="s">
        <v>3008</v>
      </c>
      <c r="I1429" s="24" t="s">
        <v>3951</v>
      </c>
      <c r="J1429" s="24" t="s">
        <v>73</v>
      </c>
      <c r="K1429" s="72" t="str">
        <f t="shared" si="48"/>
        <v>USPO1501 ICPL Curncy</v>
      </c>
      <c r="L1429" s="25" t="str">
        <f t="shared" si="49"/>
        <v>ICPL</v>
      </c>
      <c r="M1429" s="26">
        <f t="shared" ca="1" si="49"/>
        <v>42276</v>
      </c>
      <c r="N1429" s="25" t="b">
        <f t="shared" si="49"/>
        <v>0</v>
      </c>
      <c r="O1429" s="84" t="str">
        <f>IF($N1429,_xll.BDP($K1429,O$931),"[DISABLED]")</f>
        <v>[DISABLED]</v>
      </c>
      <c r="P1429" s="84" t="str">
        <f>IF($N1429,_xll.BDP($K1429,P$931),"[DISABLED]")</f>
        <v>[DISABLED]</v>
      </c>
      <c r="Q1429" s="84" t="str">
        <f>IF($N1429,_xll.BDP($K1429,Q$931),"[DISABLED]")</f>
        <v>[DISABLED]</v>
      </c>
      <c r="R1429" s="84" t="str">
        <f>IF($N1429,_xll.BDH($K1429,R$931,$M1429),"[DISABLED]")</f>
        <v>[DISABLED]</v>
      </c>
      <c r="S1429" s="84" t="str">
        <f>IF($N1429,_xll.BDH($K1429,S$931,$M1429),"[DISABLED]")</f>
        <v>[DISABLED]</v>
      </c>
      <c r="T1429" s="84" t="str">
        <f>IF($N1429,_xll.BDH($K1429,T$931,$M1429),"[DISABLED]")</f>
        <v>[DISABLED]</v>
      </c>
      <c r="V1429" s="106" t="s">
        <v>9970</v>
      </c>
      <c r="W1429" s="107" t="s">
        <v>1055</v>
      </c>
      <c r="X1429" s="108">
        <v>42276</v>
      </c>
      <c r="Y1429" s="107" t="b">
        <v>0</v>
      </c>
      <c r="Z1429" s="107" t="s">
        <v>5237</v>
      </c>
      <c r="AA1429" s="107" t="s">
        <v>5237</v>
      </c>
      <c r="AB1429" s="107" t="s">
        <v>5237</v>
      </c>
      <c r="AC1429" s="107" t="s">
        <v>5237</v>
      </c>
      <c r="AD1429" s="107" t="s">
        <v>5237</v>
      </c>
      <c r="AE1429" s="107" t="s">
        <v>5237</v>
      </c>
    </row>
    <row r="1430" spans="2:31" outlineLevel="1">
      <c r="B1430" s="24" t="s">
        <v>5234</v>
      </c>
      <c r="C1430" s="24" t="s">
        <v>2</v>
      </c>
      <c r="D1430" s="24" t="s">
        <v>62</v>
      </c>
      <c r="E1430" s="24" t="s">
        <v>41</v>
      </c>
      <c r="F1430" s="24" t="s">
        <v>47</v>
      </c>
      <c r="G1430" s="24">
        <v>50</v>
      </c>
      <c r="H1430" s="24" t="s">
        <v>3008</v>
      </c>
      <c r="I1430" s="24" t="s">
        <v>3952</v>
      </c>
      <c r="J1430" s="24" t="s">
        <v>73</v>
      </c>
      <c r="K1430" s="72" t="str">
        <f t="shared" si="48"/>
        <v>USPP1501 ICPL Curncy</v>
      </c>
      <c r="L1430" s="25" t="str">
        <f t="shared" si="49"/>
        <v>ICPL</v>
      </c>
      <c r="M1430" s="26">
        <f t="shared" ca="1" si="49"/>
        <v>42276</v>
      </c>
      <c r="N1430" s="25" t="b">
        <f t="shared" si="49"/>
        <v>0</v>
      </c>
      <c r="O1430" s="84" t="str">
        <f>IF($N1430,_xll.BDP($K1430,O$931),"[DISABLED]")</f>
        <v>[DISABLED]</v>
      </c>
      <c r="P1430" s="84" t="str">
        <f>IF($N1430,_xll.BDP($K1430,P$931),"[DISABLED]")</f>
        <v>[DISABLED]</v>
      </c>
      <c r="Q1430" s="84" t="str">
        <f>IF($N1430,_xll.BDP($K1430,Q$931),"[DISABLED]")</f>
        <v>[DISABLED]</v>
      </c>
      <c r="R1430" s="84" t="str">
        <f>IF($N1430,_xll.BDH($K1430,R$931,$M1430),"[DISABLED]")</f>
        <v>[DISABLED]</v>
      </c>
      <c r="S1430" s="84" t="str">
        <f>IF($N1430,_xll.BDH($K1430,S$931,$M1430),"[DISABLED]")</f>
        <v>[DISABLED]</v>
      </c>
      <c r="T1430" s="84" t="str">
        <f>IF($N1430,_xll.BDH($K1430,T$931,$M1430),"[DISABLED]")</f>
        <v>[DISABLED]</v>
      </c>
      <c r="V1430" s="106" t="s">
        <v>9971</v>
      </c>
      <c r="W1430" s="107" t="s">
        <v>1055</v>
      </c>
      <c r="X1430" s="108">
        <v>42276</v>
      </c>
      <c r="Y1430" s="107" t="b">
        <v>0</v>
      </c>
      <c r="Z1430" s="107" t="s">
        <v>5237</v>
      </c>
      <c r="AA1430" s="107" t="s">
        <v>5237</v>
      </c>
      <c r="AB1430" s="107" t="s">
        <v>5237</v>
      </c>
      <c r="AC1430" s="107" t="s">
        <v>5237</v>
      </c>
      <c r="AD1430" s="107" t="s">
        <v>5237</v>
      </c>
      <c r="AE1430" s="107" t="s">
        <v>5237</v>
      </c>
    </row>
    <row r="1431" spans="2:31" outlineLevel="1">
      <c r="B1431" s="24" t="s">
        <v>5234</v>
      </c>
      <c r="C1431" s="24" t="s">
        <v>2</v>
      </c>
      <c r="D1431" s="24" t="s">
        <v>62</v>
      </c>
      <c r="E1431" s="24" t="s">
        <v>41</v>
      </c>
      <c r="F1431" s="24" t="s">
        <v>47</v>
      </c>
      <c r="G1431" s="24">
        <v>100</v>
      </c>
      <c r="H1431" s="24" t="s">
        <v>3008</v>
      </c>
      <c r="I1431" s="24" t="s">
        <v>3953</v>
      </c>
      <c r="J1431" s="24" t="s">
        <v>73</v>
      </c>
      <c r="K1431" s="72" t="str">
        <f t="shared" si="48"/>
        <v>USPQ1501 ICPL Curncy</v>
      </c>
      <c r="L1431" s="25" t="str">
        <f t="shared" si="49"/>
        <v>ICPL</v>
      </c>
      <c r="M1431" s="26">
        <f t="shared" ca="1" si="49"/>
        <v>42276</v>
      </c>
      <c r="N1431" s="25" t="b">
        <f t="shared" si="49"/>
        <v>0</v>
      </c>
      <c r="O1431" s="84" t="str">
        <f>IF($N1431,_xll.BDP($K1431,O$931),"[DISABLED]")</f>
        <v>[DISABLED]</v>
      </c>
      <c r="P1431" s="84" t="str">
        <f>IF($N1431,_xll.BDP($K1431,P$931),"[DISABLED]")</f>
        <v>[DISABLED]</v>
      </c>
      <c r="Q1431" s="84" t="str">
        <f>IF($N1431,_xll.BDP($K1431,Q$931),"[DISABLED]")</f>
        <v>[DISABLED]</v>
      </c>
      <c r="R1431" s="84" t="str">
        <f>IF($N1431,_xll.BDH($K1431,R$931,$M1431),"[DISABLED]")</f>
        <v>[DISABLED]</v>
      </c>
      <c r="S1431" s="84" t="str">
        <f>IF($N1431,_xll.BDH($K1431,S$931,$M1431),"[DISABLED]")</f>
        <v>[DISABLED]</v>
      </c>
      <c r="T1431" s="84" t="str">
        <f>IF($N1431,_xll.BDH($K1431,T$931,$M1431),"[DISABLED]")</f>
        <v>[DISABLED]</v>
      </c>
      <c r="V1431" s="106" t="s">
        <v>9972</v>
      </c>
      <c r="W1431" s="107" t="s">
        <v>1055</v>
      </c>
      <c r="X1431" s="108">
        <v>42276</v>
      </c>
      <c r="Y1431" s="107" t="b">
        <v>0</v>
      </c>
      <c r="Z1431" s="107" t="s">
        <v>5237</v>
      </c>
      <c r="AA1431" s="107" t="s">
        <v>5237</v>
      </c>
      <c r="AB1431" s="107" t="s">
        <v>5237</v>
      </c>
      <c r="AC1431" s="107" t="s">
        <v>5237</v>
      </c>
      <c r="AD1431" s="107" t="s">
        <v>5237</v>
      </c>
      <c r="AE1431" s="107" t="s">
        <v>5237</v>
      </c>
    </row>
    <row r="1432" spans="2:31" outlineLevel="1">
      <c r="B1432" s="24" t="s">
        <v>5234</v>
      </c>
      <c r="C1432" s="24" t="s">
        <v>2</v>
      </c>
      <c r="D1432" s="24" t="s">
        <v>62</v>
      </c>
      <c r="E1432" s="24" t="s">
        <v>41</v>
      </c>
      <c r="F1432" s="24" t="s">
        <v>47</v>
      </c>
      <c r="G1432" s="24">
        <v>200</v>
      </c>
      <c r="H1432" s="24" t="s">
        <v>3008</v>
      </c>
      <c r="I1432" s="24" t="s">
        <v>3954</v>
      </c>
      <c r="J1432" s="24" t="s">
        <v>73</v>
      </c>
      <c r="K1432" s="72" t="str">
        <f t="shared" si="48"/>
        <v>USPS1501 ICPL Curncy</v>
      </c>
      <c r="L1432" s="25" t="str">
        <f t="shared" si="49"/>
        <v>ICPL</v>
      </c>
      <c r="M1432" s="26">
        <f t="shared" ca="1" si="49"/>
        <v>42276</v>
      </c>
      <c r="N1432" s="25" t="b">
        <f t="shared" si="49"/>
        <v>0</v>
      </c>
      <c r="O1432" s="84" t="str">
        <f>IF($N1432,_xll.BDP($K1432,O$931),"[DISABLED]")</f>
        <v>[DISABLED]</v>
      </c>
      <c r="P1432" s="84" t="str">
        <f>IF($N1432,_xll.BDP($K1432,P$931),"[DISABLED]")</f>
        <v>[DISABLED]</v>
      </c>
      <c r="Q1432" s="84" t="str">
        <f>IF($N1432,_xll.BDP($K1432,Q$931),"[DISABLED]")</f>
        <v>[DISABLED]</v>
      </c>
      <c r="R1432" s="84" t="str">
        <f>IF($N1432,_xll.BDH($K1432,R$931,$M1432),"[DISABLED]")</f>
        <v>[DISABLED]</v>
      </c>
      <c r="S1432" s="84" t="str">
        <f>IF($N1432,_xll.BDH($K1432,S$931,$M1432),"[DISABLED]")</f>
        <v>[DISABLED]</v>
      </c>
      <c r="T1432" s="84" t="str">
        <f>IF($N1432,_xll.BDH($K1432,T$931,$M1432),"[DISABLED]")</f>
        <v>[DISABLED]</v>
      </c>
      <c r="V1432" s="106" t="s">
        <v>9973</v>
      </c>
      <c r="W1432" s="107" t="s">
        <v>1055</v>
      </c>
      <c r="X1432" s="108">
        <v>42276</v>
      </c>
      <c r="Y1432" s="107" t="b">
        <v>0</v>
      </c>
      <c r="Z1432" s="107" t="s">
        <v>5237</v>
      </c>
      <c r="AA1432" s="107" t="s">
        <v>5237</v>
      </c>
      <c r="AB1432" s="107" t="s">
        <v>5237</v>
      </c>
      <c r="AC1432" s="107" t="s">
        <v>5237</v>
      </c>
      <c r="AD1432" s="107" t="s">
        <v>5237</v>
      </c>
      <c r="AE1432" s="107" t="s">
        <v>5237</v>
      </c>
    </row>
    <row r="1433" spans="2:31" outlineLevel="1">
      <c r="B1433" s="24" t="s">
        <v>5234</v>
      </c>
      <c r="C1433" s="24" t="s">
        <v>2</v>
      </c>
      <c r="D1433" s="24" t="s">
        <v>62</v>
      </c>
      <c r="E1433" s="24" t="s">
        <v>42</v>
      </c>
      <c r="F1433" s="24" t="s">
        <v>209</v>
      </c>
      <c r="G1433" s="24">
        <v>-200</v>
      </c>
      <c r="H1433" s="24" t="s">
        <v>3008</v>
      </c>
      <c r="I1433" s="24" t="s">
        <v>3955</v>
      </c>
      <c r="J1433" s="24" t="s">
        <v>73</v>
      </c>
      <c r="K1433" s="72" t="str">
        <f t="shared" si="48"/>
        <v>USPKA02 ICPL Curncy</v>
      </c>
      <c r="L1433" s="25" t="str">
        <f t="shared" si="49"/>
        <v>ICPL</v>
      </c>
      <c r="M1433" s="26">
        <f t="shared" ca="1" si="49"/>
        <v>42276</v>
      </c>
      <c r="N1433" s="25" t="b">
        <f t="shared" si="49"/>
        <v>0</v>
      </c>
      <c r="O1433" s="84" t="str">
        <f>IF($N1433,_xll.BDP($K1433,O$931),"[DISABLED]")</f>
        <v>[DISABLED]</v>
      </c>
      <c r="P1433" s="84" t="str">
        <f>IF($N1433,_xll.BDP($K1433,P$931),"[DISABLED]")</f>
        <v>[DISABLED]</v>
      </c>
      <c r="Q1433" s="84" t="str">
        <f>IF($N1433,_xll.BDP($K1433,Q$931),"[DISABLED]")</f>
        <v>[DISABLED]</v>
      </c>
      <c r="R1433" s="84" t="str">
        <f>IF($N1433,_xll.BDH($K1433,R$931,$M1433),"[DISABLED]")</f>
        <v>[DISABLED]</v>
      </c>
      <c r="S1433" s="84" t="str">
        <f>IF($N1433,_xll.BDH($K1433,S$931,$M1433),"[DISABLED]")</f>
        <v>[DISABLED]</v>
      </c>
      <c r="T1433" s="84" t="str">
        <f>IF($N1433,_xll.BDH($K1433,T$931,$M1433),"[DISABLED]")</f>
        <v>[DISABLED]</v>
      </c>
      <c r="V1433" s="106" t="s">
        <v>9974</v>
      </c>
      <c r="W1433" s="107" t="s">
        <v>1055</v>
      </c>
      <c r="X1433" s="108">
        <v>42276</v>
      </c>
      <c r="Y1433" s="107" t="b">
        <v>0</v>
      </c>
      <c r="Z1433" s="107" t="s">
        <v>5237</v>
      </c>
      <c r="AA1433" s="107" t="s">
        <v>5237</v>
      </c>
      <c r="AB1433" s="107" t="s">
        <v>5237</v>
      </c>
      <c r="AC1433" s="107" t="s">
        <v>5237</v>
      </c>
      <c r="AD1433" s="107" t="s">
        <v>5237</v>
      </c>
      <c r="AE1433" s="107" t="s">
        <v>5237</v>
      </c>
    </row>
    <row r="1434" spans="2:31" outlineLevel="1">
      <c r="B1434" s="24" t="s">
        <v>5234</v>
      </c>
      <c r="C1434" s="24" t="s">
        <v>2</v>
      </c>
      <c r="D1434" s="24" t="s">
        <v>62</v>
      </c>
      <c r="E1434" s="24" t="s">
        <v>42</v>
      </c>
      <c r="F1434" s="24" t="s">
        <v>209</v>
      </c>
      <c r="G1434" s="24">
        <v>-100</v>
      </c>
      <c r="H1434" s="24" t="s">
        <v>3008</v>
      </c>
      <c r="I1434" s="24" t="s">
        <v>3956</v>
      </c>
      <c r="J1434" s="24" t="s">
        <v>73</v>
      </c>
      <c r="K1434" s="72" t="str">
        <f t="shared" si="48"/>
        <v>USPLA02 ICPL Curncy</v>
      </c>
      <c r="L1434" s="25" t="str">
        <f t="shared" si="49"/>
        <v>ICPL</v>
      </c>
      <c r="M1434" s="26">
        <f t="shared" ca="1" si="49"/>
        <v>42276</v>
      </c>
      <c r="N1434" s="25" t="b">
        <f t="shared" si="49"/>
        <v>0</v>
      </c>
      <c r="O1434" s="84" t="str">
        <f>IF($N1434,_xll.BDP($K1434,O$931),"[DISABLED]")</f>
        <v>[DISABLED]</v>
      </c>
      <c r="P1434" s="84" t="str">
        <f>IF($N1434,_xll.BDP($K1434,P$931),"[DISABLED]")</f>
        <v>[DISABLED]</v>
      </c>
      <c r="Q1434" s="84" t="str">
        <f>IF($N1434,_xll.BDP($K1434,Q$931),"[DISABLED]")</f>
        <v>[DISABLED]</v>
      </c>
      <c r="R1434" s="84" t="str">
        <f>IF($N1434,_xll.BDH($K1434,R$931,$M1434),"[DISABLED]")</f>
        <v>[DISABLED]</v>
      </c>
      <c r="S1434" s="84" t="str">
        <f>IF($N1434,_xll.BDH($K1434,S$931,$M1434),"[DISABLED]")</f>
        <v>[DISABLED]</v>
      </c>
      <c r="T1434" s="84" t="str">
        <f>IF($N1434,_xll.BDH($K1434,T$931,$M1434),"[DISABLED]")</f>
        <v>[DISABLED]</v>
      </c>
      <c r="V1434" s="106" t="s">
        <v>9975</v>
      </c>
      <c r="W1434" s="107" t="s">
        <v>1055</v>
      </c>
      <c r="X1434" s="108">
        <v>42276</v>
      </c>
      <c r="Y1434" s="107" t="b">
        <v>0</v>
      </c>
      <c r="Z1434" s="107" t="s">
        <v>5237</v>
      </c>
      <c r="AA1434" s="107" t="s">
        <v>5237</v>
      </c>
      <c r="AB1434" s="107" t="s">
        <v>5237</v>
      </c>
      <c r="AC1434" s="107" t="s">
        <v>5237</v>
      </c>
      <c r="AD1434" s="107" t="s">
        <v>5237</v>
      </c>
      <c r="AE1434" s="107" t="s">
        <v>5237</v>
      </c>
    </row>
    <row r="1435" spans="2:31" outlineLevel="1">
      <c r="B1435" s="24" t="s">
        <v>5234</v>
      </c>
      <c r="C1435" s="24" t="s">
        <v>2</v>
      </c>
      <c r="D1435" s="24" t="s">
        <v>62</v>
      </c>
      <c r="E1435" s="24" t="s">
        <v>42</v>
      </c>
      <c r="F1435" s="24" t="s">
        <v>209</v>
      </c>
      <c r="G1435" s="24">
        <v>-50</v>
      </c>
      <c r="H1435" s="24" t="s">
        <v>3008</v>
      </c>
      <c r="I1435" s="24" t="s">
        <v>3957</v>
      </c>
      <c r="J1435" s="24" t="s">
        <v>73</v>
      </c>
      <c r="K1435" s="72" t="str">
        <f t="shared" si="48"/>
        <v>USPMA02 ICPL Curncy</v>
      </c>
      <c r="L1435" s="25" t="str">
        <f t="shared" si="49"/>
        <v>ICPL</v>
      </c>
      <c r="M1435" s="26">
        <f t="shared" ca="1" si="49"/>
        <v>42276</v>
      </c>
      <c r="N1435" s="25" t="b">
        <f t="shared" si="49"/>
        <v>0</v>
      </c>
      <c r="O1435" s="84" t="str">
        <f>IF($N1435,_xll.BDP($K1435,O$931),"[DISABLED]")</f>
        <v>[DISABLED]</v>
      </c>
      <c r="P1435" s="84" t="str">
        <f>IF($N1435,_xll.BDP($K1435,P$931),"[DISABLED]")</f>
        <v>[DISABLED]</v>
      </c>
      <c r="Q1435" s="84" t="str">
        <f>IF($N1435,_xll.BDP($K1435,Q$931),"[DISABLED]")</f>
        <v>[DISABLED]</v>
      </c>
      <c r="R1435" s="84" t="str">
        <f>IF($N1435,_xll.BDH($K1435,R$931,$M1435),"[DISABLED]")</f>
        <v>[DISABLED]</v>
      </c>
      <c r="S1435" s="84" t="str">
        <f>IF($N1435,_xll.BDH($K1435,S$931,$M1435),"[DISABLED]")</f>
        <v>[DISABLED]</v>
      </c>
      <c r="T1435" s="84" t="str">
        <f>IF($N1435,_xll.BDH($K1435,T$931,$M1435),"[DISABLED]")</f>
        <v>[DISABLED]</v>
      </c>
      <c r="V1435" s="106" t="s">
        <v>9976</v>
      </c>
      <c r="W1435" s="107" t="s">
        <v>1055</v>
      </c>
      <c r="X1435" s="108">
        <v>42276</v>
      </c>
      <c r="Y1435" s="107" t="b">
        <v>0</v>
      </c>
      <c r="Z1435" s="107" t="s">
        <v>5237</v>
      </c>
      <c r="AA1435" s="107" t="s">
        <v>5237</v>
      </c>
      <c r="AB1435" s="107" t="s">
        <v>5237</v>
      </c>
      <c r="AC1435" s="107" t="s">
        <v>5237</v>
      </c>
      <c r="AD1435" s="107" t="s">
        <v>5237</v>
      </c>
      <c r="AE1435" s="107" t="s">
        <v>5237</v>
      </c>
    </row>
    <row r="1436" spans="2:31" outlineLevel="1">
      <c r="B1436" s="24" t="s">
        <v>5234</v>
      </c>
      <c r="C1436" s="24" t="s">
        <v>2</v>
      </c>
      <c r="D1436" s="24" t="s">
        <v>62</v>
      </c>
      <c r="E1436" s="24" t="s">
        <v>42</v>
      </c>
      <c r="F1436" s="24" t="s">
        <v>209</v>
      </c>
      <c r="G1436" s="24">
        <v>-25</v>
      </c>
      <c r="H1436" s="24" t="s">
        <v>3008</v>
      </c>
      <c r="I1436" s="24" t="s">
        <v>3958</v>
      </c>
      <c r="J1436" s="24" t="s">
        <v>73</v>
      </c>
      <c r="K1436" s="72" t="str">
        <f t="shared" si="48"/>
        <v>USPNA02 ICPL Curncy</v>
      </c>
      <c r="L1436" s="25" t="str">
        <f t="shared" si="49"/>
        <v>ICPL</v>
      </c>
      <c r="M1436" s="26">
        <f t="shared" ca="1" si="49"/>
        <v>42276</v>
      </c>
      <c r="N1436" s="25" t="b">
        <f t="shared" si="49"/>
        <v>0</v>
      </c>
      <c r="O1436" s="84" t="str">
        <f>IF($N1436,_xll.BDP($K1436,O$931),"[DISABLED]")</f>
        <v>[DISABLED]</v>
      </c>
      <c r="P1436" s="84" t="str">
        <f>IF($N1436,_xll.BDP($K1436,P$931),"[DISABLED]")</f>
        <v>[DISABLED]</v>
      </c>
      <c r="Q1436" s="84" t="str">
        <f>IF($N1436,_xll.BDP($K1436,Q$931),"[DISABLED]")</f>
        <v>[DISABLED]</v>
      </c>
      <c r="R1436" s="84" t="str">
        <f>IF($N1436,_xll.BDH($K1436,R$931,$M1436),"[DISABLED]")</f>
        <v>[DISABLED]</v>
      </c>
      <c r="S1436" s="84" t="str">
        <f>IF($N1436,_xll.BDH($K1436,S$931,$M1436),"[DISABLED]")</f>
        <v>[DISABLED]</v>
      </c>
      <c r="T1436" s="84" t="str">
        <f>IF($N1436,_xll.BDH($K1436,T$931,$M1436),"[DISABLED]")</f>
        <v>[DISABLED]</v>
      </c>
      <c r="V1436" s="106" t="s">
        <v>9977</v>
      </c>
      <c r="W1436" s="107" t="s">
        <v>1055</v>
      </c>
      <c r="X1436" s="108">
        <v>42276</v>
      </c>
      <c r="Y1436" s="107" t="b">
        <v>0</v>
      </c>
      <c r="Z1436" s="107" t="s">
        <v>5237</v>
      </c>
      <c r="AA1436" s="107" t="s">
        <v>5237</v>
      </c>
      <c r="AB1436" s="107" t="s">
        <v>5237</v>
      </c>
      <c r="AC1436" s="107" t="s">
        <v>5237</v>
      </c>
      <c r="AD1436" s="107" t="s">
        <v>5237</v>
      </c>
      <c r="AE1436" s="107" t="s">
        <v>5237</v>
      </c>
    </row>
    <row r="1437" spans="2:31" outlineLevel="1">
      <c r="B1437" s="24" t="s">
        <v>5234</v>
      </c>
      <c r="C1437" s="24" t="s">
        <v>2</v>
      </c>
      <c r="D1437" s="24" t="s">
        <v>62</v>
      </c>
      <c r="E1437" s="24" t="s">
        <v>42</v>
      </c>
      <c r="F1437" s="24" t="s">
        <v>209</v>
      </c>
      <c r="G1437" s="24">
        <v>25</v>
      </c>
      <c r="H1437" s="24" t="s">
        <v>3008</v>
      </c>
      <c r="I1437" s="24" t="s">
        <v>3959</v>
      </c>
      <c r="J1437" s="24" t="s">
        <v>73</v>
      </c>
      <c r="K1437" s="72" t="str">
        <f t="shared" si="48"/>
        <v>USPOA02 ICPL Curncy</v>
      </c>
      <c r="L1437" s="25" t="str">
        <f t="shared" si="49"/>
        <v>ICPL</v>
      </c>
      <c r="M1437" s="26">
        <f t="shared" ca="1" si="49"/>
        <v>42276</v>
      </c>
      <c r="N1437" s="25" t="b">
        <f t="shared" si="49"/>
        <v>0</v>
      </c>
      <c r="O1437" s="84" t="str">
        <f>IF($N1437,_xll.BDP($K1437,O$931),"[DISABLED]")</f>
        <v>[DISABLED]</v>
      </c>
      <c r="P1437" s="84" t="str">
        <f>IF($N1437,_xll.BDP($K1437,P$931),"[DISABLED]")</f>
        <v>[DISABLED]</v>
      </c>
      <c r="Q1437" s="84" t="str">
        <f>IF($N1437,_xll.BDP($K1437,Q$931),"[DISABLED]")</f>
        <v>[DISABLED]</v>
      </c>
      <c r="R1437" s="84" t="str">
        <f>IF($N1437,_xll.BDH($K1437,R$931,$M1437),"[DISABLED]")</f>
        <v>[DISABLED]</v>
      </c>
      <c r="S1437" s="84" t="str">
        <f>IF($N1437,_xll.BDH($K1437,S$931,$M1437),"[DISABLED]")</f>
        <v>[DISABLED]</v>
      </c>
      <c r="T1437" s="84" t="str">
        <f>IF($N1437,_xll.BDH($K1437,T$931,$M1437),"[DISABLED]")</f>
        <v>[DISABLED]</v>
      </c>
      <c r="V1437" s="106" t="s">
        <v>9978</v>
      </c>
      <c r="W1437" s="107" t="s">
        <v>1055</v>
      </c>
      <c r="X1437" s="108">
        <v>42276</v>
      </c>
      <c r="Y1437" s="107" t="b">
        <v>0</v>
      </c>
      <c r="Z1437" s="107" t="s">
        <v>5237</v>
      </c>
      <c r="AA1437" s="107" t="s">
        <v>5237</v>
      </c>
      <c r="AB1437" s="107" t="s">
        <v>5237</v>
      </c>
      <c r="AC1437" s="107" t="s">
        <v>5237</v>
      </c>
      <c r="AD1437" s="107" t="s">
        <v>5237</v>
      </c>
      <c r="AE1437" s="107" t="s">
        <v>5237</v>
      </c>
    </row>
    <row r="1438" spans="2:31" outlineLevel="1">
      <c r="B1438" s="24" t="s">
        <v>5234</v>
      </c>
      <c r="C1438" s="24" t="s">
        <v>2</v>
      </c>
      <c r="D1438" s="24" t="s">
        <v>62</v>
      </c>
      <c r="E1438" s="24" t="s">
        <v>42</v>
      </c>
      <c r="F1438" s="24" t="s">
        <v>209</v>
      </c>
      <c r="G1438" s="24">
        <v>50</v>
      </c>
      <c r="H1438" s="24" t="s">
        <v>3008</v>
      </c>
      <c r="I1438" s="24" t="s">
        <v>3960</v>
      </c>
      <c r="J1438" s="24" t="s">
        <v>73</v>
      </c>
      <c r="K1438" s="72" t="str">
        <f t="shared" si="48"/>
        <v>USPPA02 ICPL Curncy</v>
      </c>
      <c r="L1438" s="25" t="str">
        <f t="shared" si="49"/>
        <v>ICPL</v>
      </c>
      <c r="M1438" s="26">
        <f t="shared" ca="1" si="49"/>
        <v>42276</v>
      </c>
      <c r="N1438" s="25" t="b">
        <f t="shared" si="49"/>
        <v>0</v>
      </c>
      <c r="O1438" s="84" t="str">
        <f>IF($N1438,_xll.BDP($K1438,O$931),"[DISABLED]")</f>
        <v>[DISABLED]</v>
      </c>
      <c r="P1438" s="84" t="str">
        <f>IF($N1438,_xll.BDP($K1438,P$931),"[DISABLED]")</f>
        <v>[DISABLED]</v>
      </c>
      <c r="Q1438" s="84" t="str">
        <f>IF($N1438,_xll.BDP($K1438,Q$931),"[DISABLED]")</f>
        <v>[DISABLED]</v>
      </c>
      <c r="R1438" s="84" t="str">
        <f>IF($N1438,_xll.BDH($K1438,R$931,$M1438),"[DISABLED]")</f>
        <v>[DISABLED]</v>
      </c>
      <c r="S1438" s="84" t="str">
        <f>IF($N1438,_xll.BDH($K1438,S$931,$M1438),"[DISABLED]")</f>
        <v>[DISABLED]</v>
      </c>
      <c r="T1438" s="84" t="str">
        <f>IF($N1438,_xll.BDH($K1438,T$931,$M1438),"[DISABLED]")</f>
        <v>[DISABLED]</v>
      </c>
      <c r="V1438" s="106" t="s">
        <v>9979</v>
      </c>
      <c r="W1438" s="107" t="s">
        <v>1055</v>
      </c>
      <c r="X1438" s="108">
        <v>42276</v>
      </c>
      <c r="Y1438" s="107" t="b">
        <v>0</v>
      </c>
      <c r="Z1438" s="107" t="s">
        <v>5237</v>
      </c>
      <c r="AA1438" s="107" t="s">
        <v>5237</v>
      </c>
      <c r="AB1438" s="107" t="s">
        <v>5237</v>
      </c>
      <c r="AC1438" s="107" t="s">
        <v>5237</v>
      </c>
      <c r="AD1438" s="107" t="s">
        <v>5237</v>
      </c>
      <c r="AE1438" s="107" t="s">
        <v>5237</v>
      </c>
    </row>
    <row r="1439" spans="2:31" outlineLevel="1">
      <c r="B1439" s="24" t="s">
        <v>5234</v>
      </c>
      <c r="C1439" s="24" t="s">
        <v>2</v>
      </c>
      <c r="D1439" s="24" t="s">
        <v>62</v>
      </c>
      <c r="E1439" s="24" t="s">
        <v>42</v>
      </c>
      <c r="F1439" s="24" t="s">
        <v>209</v>
      </c>
      <c r="G1439" s="24">
        <v>100</v>
      </c>
      <c r="H1439" s="24" t="s">
        <v>3008</v>
      </c>
      <c r="I1439" s="24" t="s">
        <v>3961</v>
      </c>
      <c r="J1439" s="24" t="s">
        <v>73</v>
      </c>
      <c r="K1439" s="72" t="str">
        <f t="shared" si="48"/>
        <v>USPQA02 ICPL Curncy</v>
      </c>
      <c r="L1439" s="25" t="str">
        <f t="shared" si="49"/>
        <v>ICPL</v>
      </c>
      <c r="M1439" s="26">
        <f t="shared" ca="1" si="49"/>
        <v>42276</v>
      </c>
      <c r="N1439" s="25" t="b">
        <f t="shared" si="49"/>
        <v>0</v>
      </c>
      <c r="O1439" s="84" t="str">
        <f>IF($N1439,_xll.BDP($K1439,O$931),"[DISABLED]")</f>
        <v>[DISABLED]</v>
      </c>
      <c r="P1439" s="84" t="str">
        <f>IF($N1439,_xll.BDP($K1439,P$931),"[DISABLED]")</f>
        <v>[DISABLED]</v>
      </c>
      <c r="Q1439" s="84" t="str">
        <f>IF($N1439,_xll.BDP($K1439,Q$931),"[DISABLED]")</f>
        <v>[DISABLED]</v>
      </c>
      <c r="R1439" s="84" t="str">
        <f>IF($N1439,_xll.BDH($K1439,R$931,$M1439),"[DISABLED]")</f>
        <v>[DISABLED]</v>
      </c>
      <c r="S1439" s="84" t="str">
        <f>IF($N1439,_xll.BDH($K1439,S$931,$M1439),"[DISABLED]")</f>
        <v>[DISABLED]</v>
      </c>
      <c r="T1439" s="84" t="str">
        <f>IF($N1439,_xll.BDH($K1439,T$931,$M1439),"[DISABLED]")</f>
        <v>[DISABLED]</v>
      </c>
      <c r="V1439" s="106" t="s">
        <v>9980</v>
      </c>
      <c r="W1439" s="107" t="s">
        <v>1055</v>
      </c>
      <c r="X1439" s="108">
        <v>42276</v>
      </c>
      <c r="Y1439" s="107" t="b">
        <v>0</v>
      </c>
      <c r="Z1439" s="107" t="s">
        <v>5237</v>
      </c>
      <c r="AA1439" s="107" t="s">
        <v>5237</v>
      </c>
      <c r="AB1439" s="107" t="s">
        <v>5237</v>
      </c>
      <c r="AC1439" s="107" t="s">
        <v>5237</v>
      </c>
      <c r="AD1439" s="107" t="s">
        <v>5237</v>
      </c>
      <c r="AE1439" s="107" t="s">
        <v>5237</v>
      </c>
    </row>
    <row r="1440" spans="2:31" outlineLevel="1">
      <c r="B1440" s="24" t="s">
        <v>5234</v>
      </c>
      <c r="C1440" s="24" t="s">
        <v>2</v>
      </c>
      <c r="D1440" s="24" t="s">
        <v>62</v>
      </c>
      <c r="E1440" s="24" t="s">
        <v>42</v>
      </c>
      <c r="F1440" s="24" t="s">
        <v>209</v>
      </c>
      <c r="G1440" s="24">
        <v>200</v>
      </c>
      <c r="H1440" s="24" t="s">
        <v>3008</v>
      </c>
      <c r="I1440" s="24" t="s">
        <v>3962</v>
      </c>
      <c r="J1440" s="24" t="s">
        <v>73</v>
      </c>
      <c r="K1440" s="72" t="str">
        <f t="shared" si="48"/>
        <v>USPSA02 ICPL Curncy</v>
      </c>
      <c r="L1440" s="25" t="str">
        <f t="shared" si="49"/>
        <v>ICPL</v>
      </c>
      <c r="M1440" s="26">
        <f t="shared" ca="1" si="49"/>
        <v>42276</v>
      </c>
      <c r="N1440" s="25" t="b">
        <f t="shared" si="49"/>
        <v>0</v>
      </c>
      <c r="O1440" s="84" t="str">
        <f>IF($N1440,_xll.BDP($K1440,O$931),"[DISABLED]")</f>
        <v>[DISABLED]</v>
      </c>
      <c r="P1440" s="84" t="str">
        <f>IF($N1440,_xll.BDP($K1440,P$931),"[DISABLED]")</f>
        <v>[DISABLED]</v>
      </c>
      <c r="Q1440" s="84" t="str">
        <f>IF($N1440,_xll.BDP($K1440,Q$931),"[DISABLED]")</f>
        <v>[DISABLED]</v>
      </c>
      <c r="R1440" s="84" t="str">
        <f>IF($N1440,_xll.BDH($K1440,R$931,$M1440),"[DISABLED]")</f>
        <v>[DISABLED]</v>
      </c>
      <c r="S1440" s="84" t="str">
        <f>IF($N1440,_xll.BDH($K1440,S$931,$M1440),"[DISABLED]")</f>
        <v>[DISABLED]</v>
      </c>
      <c r="T1440" s="84" t="str">
        <f>IF($N1440,_xll.BDH($K1440,T$931,$M1440),"[DISABLED]")</f>
        <v>[DISABLED]</v>
      </c>
      <c r="V1440" s="106" t="s">
        <v>9981</v>
      </c>
      <c r="W1440" s="107" t="s">
        <v>1055</v>
      </c>
      <c r="X1440" s="108">
        <v>42276</v>
      </c>
      <c r="Y1440" s="107" t="b">
        <v>0</v>
      </c>
      <c r="Z1440" s="107" t="s">
        <v>5237</v>
      </c>
      <c r="AA1440" s="107" t="s">
        <v>5237</v>
      </c>
      <c r="AB1440" s="107" t="s">
        <v>5237</v>
      </c>
      <c r="AC1440" s="107" t="s">
        <v>5237</v>
      </c>
      <c r="AD1440" s="107" t="s">
        <v>5237</v>
      </c>
      <c r="AE1440" s="107" t="s">
        <v>5237</v>
      </c>
    </row>
    <row r="1441" spans="2:31" outlineLevel="1">
      <c r="B1441" s="24" t="s">
        <v>5234</v>
      </c>
      <c r="C1441" s="24" t="s">
        <v>2</v>
      </c>
      <c r="D1441" s="24" t="s">
        <v>62</v>
      </c>
      <c r="E1441" s="24" t="s">
        <v>42</v>
      </c>
      <c r="F1441" s="24" t="s">
        <v>54</v>
      </c>
      <c r="G1441" s="24">
        <v>-200</v>
      </c>
      <c r="H1441" s="24" t="s">
        <v>3008</v>
      </c>
      <c r="I1441" s="24" t="s">
        <v>3963</v>
      </c>
      <c r="J1441" s="24" t="s">
        <v>73</v>
      </c>
      <c r="K1441" s="72" t="str">
        <f t="shared" si="48"/>
        <v>USPKC02 ICPL Curncy</v>
      </c>
      <c r="L1441" s="25" t="str">
        <f t="shared" si="49"/>
        <v>ICPL</v>
      </c>
      <c r="M1441" s="26">
        <f t="shared" ca="1" si="49"/>
        <v>42276</v>
      </c>
      <c r="N1441" s="25" t="b">
        <f t="shared" si="49"/>
        <v>0</v>
      </c>
      <c r="O1441" s="84" t="str">
        <f>IF($N1441,_xll.BDP($K1441,O$931),"[DISABLED]")</f>
        <v>[DISABLED]</v>
      </c>
      <c r="P1441" s="84" t="str">
        <f>IF($N1441,_xll.BDP($K1441,P$931),"[DISABLED]")</f>
        <v>[DISABLED]</v>
      </c>
      <c r="Q1441" s="84" t="str">
        <f>IF($N1441,_xll.BDP($K1441,Q$931),"[DISABLED]")</f>
        <v>[DISABLED]</v>
      </c>
      <c r="R1441" s="84" t="str">
        <f>IF($N1441,_xll.BDH($K1441,R$931,$M1441),"[DISABLED]")</f>
        <v>[DISABLED]</v>
      </c>
      <c r="S1441" s="84" t="str">
        <f>IF($N1441,_xll.BDH($K1441,S$931,$M1441),"[DISABLED]")</f>
        <v>[DISABLED]</v>
      </c>
      <c r="T1441" s="84" t="str">
        <f>IF($N1441,_xll.BDH($K1441,T$931,$M1441),"[DISABLED]")</f>
        <v>[DISABLED]</v>
      </c>
      <c r="V1441" s="106" t="s">
        <v>9982</v>
      </c>
      <c r="W1441" s="107" t="s">
        <v>1055</v>
      </c>
      <c r="X1441" s="108">
        <v>42276</v>
      </c>
      <c r="Y1441" s="107" t="b">
        <v>0</v>
      </c>
      <c r="Z1441" s="107" t="s">
        <v>5237</v>
      </c>
      <c r="AA1441" s="107" t="s">
        <v>5237</v>
      </c>
      <c r="AB1441" s="107" t="s">
        <v>5237</v>
      </c>
      <c r="AC1441" s="107" t="s">
        <v>5237</v>
      </c>
      <c r="AD1441" s="107" t="s">
        <v>5237</v>
      </c>
      <c r="AE1441" s="107" t="s">
        <v>5237</v>
      </c>
    </row>
    <row r="1442" spans="2:31" outlineLevel="1">
      <c r="B1442" s="24" t="s">
        <v>5234</v>
      </c>
      <c r="C1442" s="24" t="s">
        <v>2</v>
      </c>
      <c r="D1442" s="24" t="s">
        <v>62</v>
      </c>
      <c r="E1442" s="24" t="s">
        <v>42</v>
      </c>
      <c r="F1442" s="24" t="s">
        <v>54</v>
      </c>
      <c r="G1442" s="24">
        <v>-100</v>
      </c>
      <c r="H1442" s="24" t="s">
        <v>3008</v>
      </c>
      <c r="I1442" s="24" t="s">
        <v>3964</v>
      </c>
      <c r="J1442" s="24" t="s">
        <v>73</v>
      </c>
      <c r="K1442" s="72" t="str">
        <f t="shared" si="48"/>
        <v>USPLC02 ICPL Curncy</v>
      </c>
      <c r="L1442" s="25" t="str">
        <f t="shared" si="49"/>
        <v>ICPL</v>
      </c>
      <c r="M1442" s="26">
        <f t="shared" ca="1" si="49"/>
        <v>42276</v>
      </c>
      <c r="N1442" s="25" t="b">
        <f t="shared" si="49"/>
        <v>0</v>
      </c>
      <c r="O1442" s="84" t="str">
        <f>IF($N1442,_xll.BDP($K1442,O$931),"[DISABLED]")</f>
        <v>[DISABLED]</v>
      </c>
      <c r="P1442" s="84" t="str">
        <f>IF($N1442,_xll.BDP($K1442,P$931),"[DISABLED]")</f>
        <v>[DISABLED]</v>
      </c>
      <c r="Q1442" s="84" t="str">
        <f>IF($N1442,_xll.BDP($K1442,Q$931),"[DISABLED]")</f>
        <v>[DISABLED]</v>
      </c>
      <c r="R1442" s="84" t="str">
        <f>IF($N1442,_xll.BDH($K1442,R$931,$M1442),"[DISABLED]")</f>
        <v>[DISABLED]</v>
      </c>
      <c r="S1442" s="84" t="str">
        <f>IF($N1442,_xll.BDH($K1442,S$931,$M1442),"[DISABLED]")</f>
        <v>[DISABLED]</v>
      </c>
      <c r="T1442" s="84" t="str">
        <f>IF($N1442,_xll.BDH($K1442,T$931,$M1442),"[DISABLED]")</f>
        <v>[DISABLED]</v>
      </c>
      <c r="V1442" s="106" t="s">
        <v>9983</v>
      </c>
      <c r="W1442" s="107" t="s">
        <v>1055</v>
      </c>
      <c r="X1442" s="108">
        <v>42276</v>
      </c>
      <c r="Y1442" s="107" t="b">
        <v>0</v>
      </c>
      <c r="Z1442" s="107" t="s">
        <v>5237</v>
      </c>
      <c r="AA1442" s="107" t="s">
        <v>5237</v>
      </c>
      <c r="AB1442" s="107" t="s">
        <v>5237</v>
      </c>
      <c r="AC1442" s="107" t="s">
        <v>5237</v>
      </c>
      <c r="AD1442" s="107" t="s">
        <v>5237</v>
      </c>
      <c r="AE1442" s="107" t="s">
        <v>5237</v>
      </c>
    </row>
    <row r="1443" spans="2:31" outlineLevel="1">
      <c r="B1443" s="24" t="s">
        <v>5234</v>
      </c>
      <c r="C1443" s="24" t="s">
        <v>2</v>
      </c>
      <c r="D1443" s="24" t="s">
        <v>62</v>
      </c>
      <c r="E1443" s="24" t="s">
        <v>42</v>
      </c>
      <c r="F1443" s="24" t="s">
        <v>54</v>
      </c>
      <c r="G1443" s="24">
        <v>-50</v>
      </c>
      <c r="H1443" s="24" t="s">
        <v>3008</v>
      </c>
      <c r="I1443" s="24" t="s">
        <v>3965</v>
      </c>
      <c r="J1443" s="24" t="s">
        <v>73</v>
      </c>
      <c r="K1443" s="72" t="str">
        <f t="shared" si="48"/>
        <v>USPMC02 ICPL Curncy</v>
      </c>
      <c r="L1443" s="25" t="str">
        <f t="shared" si="49"/>
        <v>ICPL</v>
      </c>
      <c r="M1443" s="26">
        <f t="shared" ca="1" si="49"/>
        <v>42276</v>
      </c>
      <c r="N1443" s="25" t="b">
        <f t="shared" si="49"/>
        <v>0</v>
      </c>
      <c r="O1443" s="84" t="str">
        <f>IF($N1443,_xll.BDP($K1443,O$931),"[DISABLED]")</f>
        <v>[DISABLED]</v>
      </c>
      <c r="P1443" s="84" t="str">
        <f>IF($N1443,_xll.BDP($K1443,P$931),"[DISABLED]")</f>
        <v>[DISABLED]</v>
      </c>
      <c r="Q1443" s="84" t="str">
        <f>IF($N1443,_xll.BDP($K1443,Q$931),"[DISABLED]")</f>
        <v>[DISABLED]</v>
      </c>
      <c r="R1443" s="84" t="str">
        <f>IF($N1443,_xll.BDH($K1443,R$931,$M1443),"[DISABLED]")</f>
        <v>[DISABLED]</v>
      </c>
      <c r="S1443" s="84" t="str">
        <f>IF($N1443,_xll.BDH($K1443,S$931,$M1443),"[DISABLED]")</f>
        <v>[DISABLED]</v>
      </c>
      <c r="T1443" s="84" t="str">
        <f>IF($N1443,_xll.BDH($K1443,T$931,$M1443),"[DISABLED]")</f>
        <v>[DISABLED]</v>
      </c>
      <c r="V1443" s="106" t="s">
        <v>9984</v>
      </c>
      <c r="W1443" s="107" t="s">
        <v>1055</v>
      </c>
      <c r="X1443" s="108">
        <v>42276</v>
      </c>
      <c r="Y1443" s="107" t="b">
        <v>0</v>
      </c>
      <c r="Z1443" s="107" t="s">
        <v>5237</v>
      </c>
      <c r="AA1443" s="107" t="s">
        <v>5237</v>
      </c>
      <c r="AB1443" s="107" t="s">
        <v>5237</v>
      </c>
      <c r="AC1443" s="107" t="s">
        <v>5237</v>
      </c>
      <c r="AD1443" s="107" t="s">
        <v>5237</v>
      </c>
      <c r="AE1443" s="107" t="s">
        <v>5237</v>
      </c>
    </row>
    <row r="1444" spans="2:31" outlineLevel="1">
      <c r="B1444" s="24" t="s">
        <v>5234</v>
      </c>
      <c r="C1444" s="24" t="s">
        <v>2</v>
      </c>
      <c r="D1444" s="24" t="s">
        <v>62</v>
      </c>
      <c r="E1444" s="24" t="s">
        <v>42</v>
      </c>
      <c r="F1444" s="24" t="s">
        <v>54</v>
      </c>
      <c r="G1444" s="24">
        <v>-25</v>
      </c>
      <c r="H1444" s="24" t="s">
        <v>3008</v>
      </c>
      <c r="I1444" s="24" t="s">
        <v>3966</v>
      </c>
      <c r="J1444" s="24" t="s">
        <v>73</v>
      </c>
      <c r="K1444" s="72" t="str">
        <f t="shared" si="48"/>
        <v>USPNC02 ICPL Curncy</v>
      </c>
      <c r="L1444" s="25" t="str">
        <f t="shared" si="49"/>
        <v>ICPL</v>
      </c>
      <c r="M1444" s="26">
        <f t="shared" ca="1" si="49"/>
        <v>42276</v>
      </c>
      <c r="N1444" s="25" t="b">
        <f t="shared" si="49"/>
        <v>0</v>
      </c>
      <c r="O1444" s="84" t="str">
        <f>IF($N1444,_xll.BDP($K1444,O$931),"[DISABLED]")</f>
        <v>[DISABLED]</v>
      </c>
      <c r="P1444" s="84" t="str">
        <f>IF($N1444,_xll.BDP($K1444,P$931),"[DISABLED]")</f>
        <v>[DISABLED]</v>
      </c>
      <c r="Q1444" s="84" t="str">
        <f>IF($N1444,_xll.BDP($K1444,Q$931),"[DISABLED]")</f>
        <v>[DISABLED]</v>
      </c>
      <c r="R1444" s="84" t="str">
        <f>IF($N1444,_xll.BDH($K1444,R$931,$M1444),"[DISABLED]")</f>
        <v>[DISABLED]</v>
      </c>
      <c r="S1444" s="84" t="str">
        <f>IF($N1444,_xll.BDH($K1444,S$931,$M1444),"[DISABLED]")</f>
        <v>[DISABLED]</v>
      </c>
      <c r="T1444" s="84" t="str">
        <f>IF($N1444,_xll.BDH($K1444,T$931,$M1444),"[DISABLED]")</f>
        <v>[DISABLED]</v>
      </c>
      <c r="V1444" s="106" t="s">
        <v>9985</v>
      </c>
      <c r="W1444" s="107" t="s">
        <v>1055</v>
      </c>
      <c r="X1444" s="108">
        <v>42276</v>
      </c>
      <c r="Y1444" s="107" t="b">
        <v>0</v>
      </c>
      <c r="Z1444" s="107" t="s">
        <v>5237</v>
      </c>
      <c r="AA1444" s="107" t="s">
        <v>5237</v>
      </c>
      <c r="AB1444" s="107" t="s">
        <v>5237</v>
      </c>
      <c r="AC1444" s="107" t="s">
        <v>5237</v>
      </c>
      <c r="AD1444" s="107" t="s">
        <v>5237</v>
      </c>
      <c r="AE1444" s="107" t="s">
        <v>5237</v>
      </c>
    </row>
    <row r="1445" spans="2:31" outlineLevel="1">
      <c r="B1445" s="24" t="s">
        <v>5234</v>
      </c>
      <c r="C1445" s="24" t="s">
        <v>2</v>
      </c>
      <c r="D1445" s="24" t="s">
        <v>62</v>
      </c>
      <c r="E1445" s="24" t="s">
        <v>42</v>
      </c>
      <c r="F1445" s="24" t="s">
        <v>54</v>
      </c>
      <c r="G1445" s="24">
        <v>25</v>
      </c>
      <c r="H1445" s="24" t="s">
        <v>3008</v>
      </c>
      <c r="I1445" s="24" t="s">
        <v>3967</v>
      </c>
      <c r="J1445" s="24" t="s">
        <v>73</v>
      </c>
      <c r="K1445" s="72" t="str">
        <f t="shared" ref="K1445:K1508" si="50">I1445&amp;" "&amp;L1445&amp;" "&amp;J1445</f>
        <v>USPOC02 ICPL Curncy</v>
      </c>
      <c r="L1445" s="25" t="str">
        <f t="shared" ref="L1445:N1508" si="51">L$931</f>
        <v>ICPL</v>
      </c>
      <c r="M1445" s="26">
        <f t="shared" ca="1" si="51"/>
        <v>42276</v>
      </c>
      <c r="N1445" s="25" t="b">
        <f t="shared" si="51"/>
        <v>0</v>
      </c>
      <c r="O1445" s="84" t="str">
        <f>IF($N1445,_xll.BDP($K1445,O$931),"[DISABLED]")</f>
        <v>[DISABLED]</v>
      </c>
      <c r="P1445" s="84" t="str">
        <f>IF($N1445,_xll.BDP($K1445,P$931),"[DISABLED]")</f>
        <v>[DISABLED]</v>
      </c>
      <c r="Q1445" s="84" t="str">
        <f>IF($N1445,_xll.BDP($K1445,Q$931),"[DISABLED]")</f>
        <v>[DISABLED]</v>
      </c>
      <c r="R1445" s="84" t="str">
        <f>IF($N1445,_xll.BDH($K1445,R$931,$M1445),"[DISABLED]")</f>
        <v>[DISABLED]</v>
      </c>
      <c r="S1445" s="84" t="str">
        <f>IF($N1445,_xll.BDH($K1445,S$931,$M1445),"[DISABLED]")</f>
        <v>[DISABLED]</v>
      </c>
      <c r="T1445" s="84" t="str">
        <f>IF($N1445,_xll.BDH($K1445,T$931,$M1445),"[DISABLED]")</f>
        <v>[DISABLED]</v>
      </c>
      <c r="V1445" s="106" t="s">
        <v>9986</v>
      </c>
      <c r="W1445" s="107" t="s">
        <v>1055</v>
      </c>
      <c r="X1445" s="108">
        <v>42276</v>
      </c>
      <c r="Y1445" s="107" t="b">
        <v>0</v>
      </c>
      <c r="Z1445" s="107" t="s">
        <v>5237</v>
      </c>
      <c r="AA1445" s="107" t="s">
        <v>5237</v>
      </c>
      <c r="AB1445" s="107" t="s">
        <v>5237</v>
      </c>
      <c r="AC1445" s="107" t="s">
        <v>5237</v>
      </c>
      <c r="AD1445" s="107" t="s">
        <v>5237</v>
      </c>
      <c r="AE1445" s="107" t="s">
        <v>5237</v>
      </c>
    </row>
    <row r="1446" spans="2:31" outlineLevel="1">
      <c r="B1446" s="24" t="s">
        <v>5234</v>
      </c>
      <c r="C1446" s="24" t="s">
        <v>2</v>
      </c>
      <c r="D1446" s="24" t="s">
        <v>62</v>
      </c>
      <c r="E1446" s="24" t="s">
        <v>42</v>
      </c>
      <c r="F1446" s="24" t="s">
        <v>54</v>
      </c>
      <c r="G1446" s="24">
        <v>50</v>
      </c>
      <c r="H1446" s="24" t="s">
        <v>3008</v>
      </c>
      <c r="I1446" s="24" t="s">
        <v>3968</v>
      </c>
      <c r="J1446" s="24" t="s">
        <v>73</v>
      </c>
      <c r="K1446" s="72" t="str">
        <f t="shared" si="50"/>
        <v>USPPC02 ICPL Curncy</v>
      </c>
      <c r="L1446" s="25" t="str">
        <f t="shared" si="51"/>
        <v>ICPL</v>
      </c>
      <c r="M1446" s="26">
        <f t="shared" ca="1" si="51"/>
        <v>42276</v>
      </c>
      <c r="N1446" s="25" t="b">
        <f t="shared" si="51"/>
        <v>0</v>
      </c>
      <c r="O1446" s="84" t="str">
        <f>IF($N1446,_xll.BDP($K1446,O$931),"[DISABLED]")</f>
        <v>[DISABLED]</v>
      </c>
      <c r="P1446" s="84" t="str">
        <f>IF($N1446,_xll.BDP($K1446,P$931),"[DISABLED]")</f>
        <v>[DISABLED]</v>
      </c>
      <c r="Q1446" s="84" t="str">
        <f>IF($N1446,_xll.BDP($K1446,Q$931),"[DISABLED]")</f>
        <v>[DISABLED]</v>
      </c>
      <c r="R1446" s="84" t="str">
        <f>IF($N1446,_xll.BDH($K1446,R$931,$M1446),"[DISABLED]")</f>
        <v>[DISABLED]</v>
      </c>
      <c r="S1446" s="84" t="str">
        <f>IF($N1446,_xll.BDH($K1446,S$931,$M1446),"[DISABLED]")</f>
        <v>[DISABLED]</v>
      </c>
      <c r="T1446" s="84" t="str">
        <f>IF($N1446,_xll.BDH($K1446,T$931,$M1446),"[DISABLED]")</f>
        <v>[DISABLED]</v>
      </c>
      <c r="V1446" s="106" t="s">
        <v>9987</v>
      </c>
      <c r="W1446" s="107" t="s">
        <v>1055</v>
      </c>
      <c r="X1446" s="108">
        <v>42276</v>
      </c>
      <c r="Y1446" s="107" t="b">
        <v>0</v>
      </c>
      <c r="Z1446" s="107" t="s">
        <v>5237</v>
      </c>
      <c r="AA1446" s="107" t="s">
        <v>5237</v>
      </c>
      <c r="AB1446" s="107" t="s">
        <v>5237</v>
      </c>
      <c r="AC1446" s="107" t="s">
        <v>5237</v>
      </c>
      <c r="AD1446" s="107" t="s">
        <v>5237</v>
      </c>
      <c r="AE1446" s="107" t="s">
        <v>5237</v>
      </c>
    </row>
    <row r="1447" spans="2:31" outlineLevel="1">
      <c r="B1447" s="24" t="s">
        <v>5234</v>
      </c>
      <c r="C1447" s="24" t="s">
        <v>2</v>
      </c>
      <c r="D1447" s="24" t="s">
        <v>62</v>
      </c>
      <c r="E1447" s="24" t="s">
        <v>42</v>
      </c>
      <c r="F1447" s="24" t="s">
        <v>54</v>
      </c>
      <c r="G1447" s="24">
        <v>100</v>
      </c>
      <c r="H1447" s="24" t="s">
        <v>3008</v>
      </c>
      <c r="I1447" s="24" t="s">
        <v>3969</v>
      </c>
      <c r="J1447" s="24" t="s">
        <v>73</v>
      </c>
      <c r="K1447" s="72" t="str">
        <f t="shared" si="50"/>
        <v>USPQC02 ICPL Curncy</v>
      </c>
      <c r="L1447" s="25" t="str">
        <f t="shared" si="51"/>
        <v>ICPL</v>
      </c>
      <c r="M1447" s="26">
        <f t="shared" ca="1" si="51"/>
        <v>42276</v>
      </c>
      <c r="N1447" s="25" t="b">
        <f t="shared" si="51"/>
        <v>0</v>
      </c>
      <c r="O1447" s="84" t="str">
        <f>IF($N1447,_xll.BDP($K1447,O$931),"[DISABLED]")</f>
        <v>[DISABLED]</v>
      </c>
      <c r="P1447" s="84" t="str">
        <f>IF($N1447,_xll.BDP($K1447,P$931),"[DISABLED]")</f>
        <v>[DISABLED]</v>
      </c>
      <c r="Q1447" s="84" t="str">
        <f>IF($N1447,_xll.BDP($K1447,Q$931),"[DISABLED]")</f>
        <v>[DISABLED]</v>
      </c>
      <c r="R1447" s="84" t="str">
        <f>IF($N1447,_xll.BDH($K1447,R$931,$M1447),"[DISABLED]")</f>
        <v>[DISABLED]</v>
      </c>
      <c r="S1447" s="84" t="str">
        <f>IF($N1447,_xll.BDH($K1447,S$931,$M1447),"[DISABLED]")</f>
        <v>[DISABLED]</v>
      </c>
      <c r="T1447" s="84" t="str">
        <f>IF($N1447,_xll.BDH($K1447,T$931,$M1447),"[DISABLED]")</f>
        <v>[DISABLED]</v>
      </c>
      <c r="V1447" s="106" t="s">
        <v>9988</v>
      </c>
      <c r="W1447" s="107" t="s">
        <v>1055</v>
      </c>
      <c r="X1447" s="108">
        <v>42276</v>
      </c>
      <c r="Y1447" s="107" t="b">
        <v>0</v>
      </c>
      <c r="Z1447" s="107" t="s">
        <v>5237</v>
      </c>
      <c r="AA1447" s="107" t="s">
        <v>5237</v>
      </c>
      <c r="AB1447" s="107" t="s">
        <v>5237</v>
      </c>
      <c r="AC1447" s="107" t="s">
        <v>5237</v>
      </c>
      <c r="AD1447" s="107" t="s">
        <v>5237</v>
      </c>
      <c r="AE1447" s="107" t="s">
        <v>5237</v>
      </c>
    </row>
    <row r="1448" spans="2:31" outlineLevel="1">
      <c r="B1448" s="24" t="s">
        <v>5234</v>
      </c>
      <c r="C1448" s="24" t="s">
        <v>2</v>
      </c>
      <c r="D1448" s="24" t="s">
        <v>62</v>
      </c>
      <c r="E1448" s="24" t="s">
        <v>42</v>
      </c>
      <c r="F1448" s="24" t="s">
        <v>54</v>
      </c>
      <c r="G1448" s="24">
        <v>200</v>
      </c>
      <c r="H1448" s="24" t="s">
        <v>3008</v>
      </c>
      <c r="I1448" s="24" t="s">
        <v>3970</v>
      </c>
      <c r="J1448" s="24" t="s">
        <v>73</v>
      </c>
      <c r="K1448" s="72" t="str">
        <f t="shared" si="50"/>
        <v>USPSC02 ICPL Curncy</v>
      </c>
      <c r="L1448" s="25" t="str">
        <f t="shared" si="51"/>
        <v>ICPL</v>
      </c>
      <c r="M1448" s="26">
        <f t="shared" ca="1" si="51"/>
        <v>42276</v>
      </c>
      <c r="N1448" s="25" t="b">
        <f t="shared" si="51"/>
        <v>0</v>
      </c>
      <c r="O1448" s="84" t="str">
        <f>IF($N1448,_xll.BDP($K1448,O$931),"[DISABLED]")</f>
        <v>[DISABLED]</v>
      </c>
      <c r="P1448" s="84" t="str">
        <f>IF($N1448,_xll.BDP($K1448,P$931),"[DISABLED]")</f>
        <v>[DISABLED]</v>
      </c>
      <c r="Q1448" s="84" t="str">
        <f>IF($N1448,_xll.BDP($K1448,Q$931),"[DISABLED]")</f>
        <v>[DISABLED]</v>
      </c>
      <c r="R1448" s="84" t="str">
        <f>IF($N1448,_xll.BDH($K1448,R$931,$M1448),"[DISABLED]")</f>
        <v>[DISABLED]</v>
      </c>
      <c r="S1448" s="84" t="str">
        <f>IF($N1448,_xll.BDH($K1448,S$931,$M1448),"[DISABLED]")</f>
        <v>[DISABLED]</v>
      </c>
      <c r="T1448" s="84" t="str">
        <f>IF($N1448,_xll.BDH($K1448,T$931,$M1448),"[DISABLED]")</f>
        <v>[DISABLED]</v>
      </c>
      <c r="V1448" s="106" t="s">
        <v>9989</v>
      </c>
      <c r="W1448" s="107" t="s">
        <v>1055</v>
      </c>
      <c r="X1448" s="108">
        <v>42276</v>
      </c>
      <c r="Y1448" s="107" t="b">
        <v>0</v>
      </c>
      <c r="Z1448" s="107" t="s">
        <v>5237</v>
      </c>
      <c r="AA1448" s="107" t="s">
        <v>5237</v>
      </c>
      <c r="AB1448" s="107" t="s">
        <v>5237</v>
      </c>
      <c r="AC1448" s="107" t="s">
        <v>5237</v>
      </c>
      <c r="AD1448" s="107" t="s">
        <v>5237</v>
      </c>
      <c r="AE1448" s="107" t="s">
        <v>5237</v>
      </c>
    </row>
    <row r="1449" spans="2:31" outlineLevel="1">
      <c r="B1449" s="24" t="s">
        <v>5234</v>
      </c>
      <c r="C1449" s="24" t="s">
        <v>2</v>
      </c>
      <c r="D1449" s="24" t="s">
        <v>62</v>
      </c>
      <c r="E1449" s="24" t="s">
        <v>42</v>
      </c>
      <c r="F1449" s="24" t="s">
        <v>58</v>
      </c>
      <c r="G1449" s="24">
        <v>-200</v>
      </c>
      <c r="H1449" s="24" t="s">
        <v>3008</v>
      </c>
      <c r="I1449" s="24" t="s">
        <v>3971</v>
      </c>
      <c r="J1449" s="24" t="s">
        <v>73</v>
      </c>
      <c r="K1449" s="72" t="str">
        <f t="shared" si="50"/>
        <v>USPKF02 ICPL Curncy</v>
      </c>
      <c r="L1449" s="25" t="str">
        <f t="shared" si="51"/>
        <v>ICPL</v>
      </c>
      <c r="M1449" s="26">
        <f t="shared" ca="1" si="51"/>
        <v>42276</v>
      </c>
      <c r="N1449" s="25" t="b">
        <f t="shared" si="51"/>
        <v>0</v>
      </c>
      <c r="O1449" s="84" t="str">
        <f>IF($N1449,_xll.BDP($K1449,O$931),"[DISABLED]")</f>
        <v>[DISABLED]</v>
      </c>
      <c r="P1449" s="84" t="str">
        <f>IF($N1449,_xll.BDP($K1449,P$931),"[DISABLED]")</f>
        <v>[DISABLED]</v>
      </c>
      <c r="Q1449" s="84" t="str">
        <f>IF($N1449,_xll.BDP($K1449,Q$931),"[DISABLED]")</f>
        <v>[DISABLED]</v>
      </c>
      <c r="R1449" s="84" t="str">
        <f>IF($N1449,_xll.BDH($K1449,R$931,$M1449),"[DISABLED]")</f>
        <v>[DISABLED]</v>
      </c>
      <c r="S1449" s="84" t="str">
        <f>IF($N1449,_xll.BDH($K1449,S$931,$M1449),"[DISABLED]")</f>
        <v>[DISABLED]</v>
      </c>
      <c r="T1449" s="84" t="str">
        <f>IF($N1449,_xll.BDH($K1449,T$931,$M1449),"[DISABLED]")</f>
        <v>[DISABLED]</v>
      </c>
      <c r="V1449" s="106" t="s">
        <v>9990</v>
      </c>
      <c r="W1449" s="107" t="s">
        <v>1055</v>
      </c>
      <c r="X1449" s="108">
        <v>42276</v>
      </c>
      <c r="Y1449" s="107" t="b">
        <v>0</v>
      </c>
      <c r="Z1449" s="107" t="s">
        <v>5237</v>
      </c>
      <c r="AA1449" s="107" t="s">
        <v>5237</v>
      </c>
      <c r="AB1449" s="107" t="s">
        <v>5237</v>
      </c>
      <c r="AC1449" s="107" t="s">
        <v>5237</v>
      </c>
      <c r="AD1449" s="107" t="s">
        <v>5237</v>
      </c>
      <c r="AE1449" s="107" t="s">
        <v>5237</v>
      </c>
    </row>
    <row r="1450" spans="2:31" outlineLevel="1">
      <c r="B1450" s="24" t="s">
        <v>5234</v>
      </c>
      <c r="C1450" s="24" t="s">
        <v>2</v>
      </c>
      <c r="D1450" s="24" t="s">
        <v>62</v>
      </c>
      <c r="E1450" s="24" t="s">
        <v>42</v>
      </c>
      <c r="F1450" s="24" t="s">
        <v>58</v>
      </c>
      <c r="G1450" s="24">
        <v>-100</v>
      </c>
      <c r="H1450" s="24" t="s">
        <v>3008</v>
      </c>
      <c r="I1450" s="24" t="s">
        <v>3972</v>
      </c>
      <c r="J1450" s="24" t="s">
        <v>73</v>
      </c>
      <c r="K1450" s="72" t="str">
        <f t="shared" si="50"/>
        <v>USPLF02 ICPL Curncy</v>
      </c>
      <c r="L1450" s="25" t="str">
        <f t="shared" si="51"/>
        <v>ICPL</v>
      </c>
      <c r="M1450" s="26">
        <f t="shared" ca="1" si="51"/>
        <v>42276</v>
      </c>
      <c r="N1450" s="25" t="b">
        <f t="shared" si="51"/>
        <v>0</v>
      </c>
      <c r="O1450" s="84" t="str">
        <f>IF($N1450,_xll.BDP($K1450,O$931),"[DISABLED]")</f>
        <v>[DISABLED]</v>
      </c>
      <c r="P1450" s="84" t="str">
        <f>IF($N1450,_xll.BDP($K1450,P$931),"[DISABLED]")</f>
        <v>[DISABLED]</v>
      </c>
      <c r="Q1450" s="84" t="str">
        <f>IF($N1450,_xll.BDP($K1450,Q$931),"[DISABLED]")</f>
        <v>[DISABLED]</v>
      </c>
      <c r="R1450" s="84" t="str">
        <f>IF($N1450,_xll.BDH($K1450,R$931,$M1450),"[DISABLED]")</f>
        <v>[DISABLED]</v>
      </c>
      <c r="S1450" s="84" t="str">
        <f>IF($N1450,_xll.BDH($K1450,S$931,$M1450),"[DISABLED]")</f>
        <v>[DISABLED]</v>
      </c>
      <c r="T1450" s="84" t="str">
        <f>IF($N1450,_xll.BDH($K1450,T$931,$M1450),"[DISABLED]")</f>
        <v>[DISABLED]</v>
      </c>
      <c r="V1450" s="106" t="s">
        <v>9991</v>
      </c>
      <c r="W1450" s="107" t="s">
        <v>1055</v>
      </c>
      <c r="X1450" s="108">
        <v>42276</v>
      </c>
      <c r="Y1450" s="107" t="b">
        <v>0</v>
      </c>
      <c r="Z1450" s="107" t="s">
        <v>5237</v>
      </c>
      <c r="AA1450" s="107" t="s">
        <v>5237</v>
      </c>
      <c r="AB1450" s="107" t="s">
        <v>5237</v>
      </c>
      <c r="AC1450" s="107" t="s">
        <v>5237</v>
      </c>
      <c r="AD1450" s="107" t="s">
        <v>5237</v>
      </c>
      <c r="AE1450" s="107" t="s">
        <v>5237</v>
      </c>
    </row>
    <row r="1451" spans="2:31" outlineLevel="1">
      <c r="B1451" s="24" t="s">
        <v>5234</v>
      </c>
      <c r="C1451" s="24" t="s">
        <v>2</v>
      </c>
      <c r="D1451" s="24" t="s">
        <v>62</v>
      </c>
      <c r="E1451" s="24" t="s">
        <v>42</v>
      </c>
      <c r="F1451" s="24" t="s">
        <v>58</v>
      </c>
      <c r="G1451" s="24">
        <v>-50</v>
      </c>
      <c r="H1451" s="24" t="s">
        <v>3008</v>
      </c>
      <c r="I1451" s="24" t="s">
        <v>3973</v>
      </c>
      <c r="J1451" s="24" t="s">
        <v>73</v>
      </c>
      <c r="K1451" s="72" t="str">
        <f t="shared" si="50"/>
        <v>USPMF02 ICPL Curncy</v>
      </c>
      <c r="L1451" s="25" t="str">
        <f t="shared" si="51"/>
        <v>ICPL</v>
      </c>
      <c r="M1451" s="26">
        <f t="shared" ca="1" si="51"/>
        <v>42276</v>
      </c>
      <c r="N1451" s="25" t="b">
        <f t="shared" si="51"/>
        <v>0</v>
      </c>
      <c r="O1451" s="84" t="str">
        <f>IF($N1451,_xll.BDP($K1451,O$931),"[DISABLED]")</f>
        <v>[DISABLED]</v>
      </c>
      <c r="P1451" s="84" t="str">
        <f>IF($N1451,_xll.BDP($K1451,P$931),"[DISABLED]")</f>
        <v>[DISABLED]</v>
      </c>
      <c r="Q1451" s="84" t="str">
        <f>IF($N1451,_xll.BDP($K1451,Q$931),"[DISABLED]")</f>
        <v>[DISABLED]</v>
      </c>
      <c r="R1451" s="84" t="str">
        <f>IF($N1451,_xll.BDH($K1451,R$931,$M1451),"[DISABLED]")</f>
        <v>[DISABLED]</v>
      </c>
      <c r="S1451" s="84" t="str">
        <f>IF($N1451,_xll.BDH($K1451,S$931,$M1451),"[DISABLED]")</f>
        <v>[DISABLED]</v>
      </c>
      <c r="T1451" s="84" t="str">
        <f>IF($N1451,_xll.BDH($K1451,T$931,$M1451),"[DISABLED]")</f>
        <v>[DISABLED]</v>
      </c>
      <c r="V1451" s="106" t="s">
        <v>9992</v>
      </c>
      <c r="W1451" s="107" t="s">
        <v>1055</v>
      </c>
      <c r="X1451" s="108">
        <v>42276</v>
      </c>
      <c r="Y1451" s="107" t="b">
        <v>0</v>
      </c>
      <c r="Z1451" s="107" t="s">
        <v>5237</v>
      </c>
      <c r="AA1451" s="107" t="s">
        <v>5237</v>
      </c>
      <c r="AB1451" s="107" t="s">
        <v>5237</v>
      </c>
      <c r="AC1451" s="107" t="s">
        <v>5237</v>
      </c>
      <c r="AD1451" s="107" t="s">
        <v>5237</v>
      </c>
      <c r="AE1451" s="107" t="s">
        <v>5237</v>
      </c>
    </row>
    <row r="1452" spans="2:31" outlineLevel="1">
      <c r="B1452" s="24" t="s">
        <v>5234</v>
      </c>
      <c r="C1452" s="24" t="s">
        <v>2</v>
      </c>
      <c r="D1452" s="24" t="s">
        <v>62</v>
      </c>
      <c r="E1452" s="24" t="s">
        <v>42</v>
      </c>
      <c r="F1452" s="24" t="s">
        <v>58</v>
      </c>
      <c r="G1452" s="24">
        <v>-25</v>
      </c>
      <c r="H1452" s="24" t="s">
        <v>3008</v>
      </c>
      <c r="I1452" s="24" t="s">
        <v>3974</v>
      </c>
      <c r="J1452" s="24" t="s">
        <v>73</v>
      </c>
      <c r="K1452" s="72" t="str">
        <f t="shared" si="50"/>
        <v>USPNF02 ICPL Curncy</v>
      </c>
      <c r="L1452" s="25" t="str">
        <f t="shared" si="51"/>
        <v>ICPL</v>
      </c>
      <c r="M1452" s="26">
        <f t="shared" ca="1" si="51"/>
        <v>42276</v>
      </c>
      <c r="N1452" s="25" t="b">
        <f t="shared" si="51"/>
        <v>0</v>
      </c>
      <c r="O1452" s="84" t="str">
        <f>IF($N1452,_xll.BDP($K1452,O$931),"[DISABLED]")</f>
        <v>[DISABLED]</v>
      </c>
      <c r="P1452" s="84" t="str">
        <f>IF($N1452,_xll.BDP($K1452,P$931),"[DISABLED]")</f>
        <v>[DISABLED]</v>
      </c>
      <c r="Q1452" s="84" t="str">
        <f>IF($N1452,_xll.BDP($K1452,Q$931),"[DISABLED]")</f>
        <v>[DISABLED]</v>
      </c>
      <c r="R1452" s="84" t="str">
        <f>IF($N1452,_xll.BDH($K1452,R$931,$M1452),"[DISABLED]")</f>
        <v>[DISABLED]</v>
      </c>
      <c r="S1452" s="84" t="str">
        <f>IF($N1452,_xll.BDH($K1452,S$931,$M1452),"[DISABLED]")</f>
        <v>[DISABLED]</v>
      </c>
      <c r="T1452" s="84" t="str">
        <f>IF($N1452,_xll.BDH($K1452,T$931,$M1452),"[DISABLED]")</f>
        <v>[DISABLED]</v>
      </c>
      <c r="V1452" s="106" t="s">
        <v>9993</v>
      </c>
      <c r="W1452" s="107" t="s">
        <v>1055</v>
      </c>
      <c r="X1452" s="108">
        <v>42276</v>
      </c>
      <c r="Y1452" s="107" t="b">
        <v>0</v>
      </c>
      <c r="Z1452" s="107" t="s">
        <v>5237</v>
      </c>
      <c r="AA1452" s="107" t="s">
        <v>5237</v>
      </c>
      <c r="AB1452" s="107" t="s">
        <v>5237</v>
      </c>
      <c r="AC1452" s="107" t="s">
        <v>5237</v>
      </c>
      <c r="AD1452" s="107" t="s">
        <v>5237</v>
      </c>
      <c r="AE1452" s="107" t="s">
        <v>5237</v>
      </c>
    </row>
    <row r="1453" spans="2:31" outlineLevel="1">
      <c r="B1453" s="24" t="s">
        <v>5234</v>
      </c>
      <c r="C1453" s="24" t="s">
        <v>2</v>
      </c>
      <c r="D1453" s="24" t="s">
        <v>62</v>
      </c>
      <c r="E1453" s="24" t="s">
        <v>42</v>
      </c>
      <c r="F1453" s="24" t="s">
        <v>58</v>
      </c>
      <c r="G1453" s="24">
        <v>25</v>
      </c>
      <c r="H1453" s="24" t="s">
        <v>3008</v>
      </c>
      <c r="I1453" s="24" t="s">
        <v>3975</v>
      </c>
      <c r="J1453" s="24" t="s">
        <v>73</v>
      </c>
      <c r="K1453" s="72" t="str">
        <f t="shared" si="50"/>
        <v>USPOF02 ICPL Curncy</v>
      </c>
      <c r="L1453" s="25" t="str">
        <f t="shared" si="51"/>
        <v>ICPL</v>
      </c>
      <c r="M1453" s="26">
        <f t="shared" ca="1" si="51"/>
        <v>42276</v>
      </c>
      <c r="N1453" s="25" t="b">
        <f t="shared" si="51"/>
        <v>0</v>
      </c>
      <c r="O1453" s="84" t="str">
        <f>IF($N1453,_xll.BDP($K1453,O$931),"[DISABLED]")</f>
        <v>[DISABLED]</v>
      </c>
      <c r="P1453" s="84" t="str">
        <f>IF($N1453,_xll.BDP($K1453,P$931),"[DISABLED]")</f>
        <v>[DISABLED]</v>
      </c>
      <c r="Q1453" s="84" t="str">
        <f>IF($N1453,_xll.BDP($K1453,Q$931),"[DISABLED]")</f>
        <v>[DISABLED]</v>
      </c>
      <c r="R1453" s="84" t="str">
        <f>IF($N1453,_xll.BDH($K1453,R$931,$M1453),"[DISABLED]")</f>
        <v>[DISABLED]</v>
      </c>
      <c r="S1453" s="84" t="str">
        <f>IF($N1453,_xll.BDH($K1453,S$931,$M1453),"[DISABLED]")</f>
        <v>[DISABLED]</v>
      </c>
      <c r="T1453" s="84" t="str">
        <f>IF($N1453,_xll.BDH($K1453,T$931,$M1453),"[DISABLED]")</f>
        <v>[DISABLED]</v>
      </c>
      <c r="V1453" s="106" t="s">
        <v>9994</v>
      </c>
      <c r="W1453" s="107" t="s">
        <v>1055</v>
      </c>
      <c r="X1453" s="108">
        <v>42276</v>
      </c>
      <c r="Y1453" s="107" t="b">
        <v>0</v>
      </c>
      <c r="Z1453" s="107" t="s">
        <v>5237</v>
      </c>
      <c r="AA1453" s="107" t="s">
        <v>5237</v>
      </c>
      <c r="AB1453" s="107" t="s">
        <v>5237</v>
      </c>
      <c r="AC1453" s="107" t="s">
        <v>5237</v>
      </c>
      <c r="AD1453" s="107" t="s">
        <v>5237</v>
      </c>
      <c r="AE1453" s="107" t="s">
        <v>5237</v>
      </c>
    </row>
    <row r="1454" spans="2:31" outlineLevel="1">
      <c r="B1454" s="24" t="s">
        <v>5234</v>
      </c>
      <c r="C1454" s="24" t="s">
        <v>2</v>
      </c>
      <c r="D1454" s="24" t="s">
        <v>62</v>
      </c>
      <c r="E1454" s="24" t="s">
        <v>42</v>
      </c>
      <c r="F1454" s="24" t="s">
        <v>58</v>
      </c>
      <c r="G1454" s="24">
        <v>50</v>
      </c>
      <c r="H1454" s="24" t="s">
        <v>3008</v>
      </c>
      <c r="I1454" s="24" t="s">
        <v>3976</v>
      </c>
      <c r="J1454" s="24" t="s">
        <v>73</v>
      </c>
      <c r="K1454" s="72" t="str">
        <f t="shared" si="50"/>
        <v>USPPF02 ICPL Curncy</v>
      </c>
      <c r="L1454" s="25" t="str">
        <f t="shared" si="51"/>
        <v>ICPL</v>
      </c>
      <c r="M1454" s="26">
        <f t="shared" ca="1" si="51"/>
        <v>42276</v>
      </c>
      <c r="N1454" s="25" t="b">
        <f t="shared" si="51"/>
        <v>0</v>
      </c>
      <c r="O1454" s="84" t="str">
        <f>IF($N1454,_xll.BDP($K1454,O$931),"[DISABLED]")</f>
        <v>[DISABLED]</v>
      </c>
      <c r="P1454" s="84" t="str">
        <f>IF($N1454,_xll.BDP($K1454,P$931),"[DISABLED]")</f>
        <v>[DISABLED]</v>
      </c>
      <c r="Q1454" s="84" t="str">
        <f>IF($N1454,_xll.BDP($K1454,Q$931),"[DISABLED]")</f>
        <v>[DISABLED]</v>
      </c>
      <c r="R1454" s="84" t="str">
        <f>IF($N1454,_xll.BDH($K1454,R$931,$M1454),"[DISABLED]")</f>
        <v>[DISABLED]</v>
      </c>
      <c r="S1454" s="84" t="str">
        <f>IF($N1454,_xll.BDH($K1454,S$931,$M1454),"[DISABLED]")</f>
        <v>[DISABLED]</v>
      </c>
      <c r="T1454" s="84" t="str">
        <f>IF($N1454,_xll.BDH($K1454,T$931,$M1454),"[DISABLED]")</f>
        <v>[DISABLED]</v>
      </c>
      <c r="V1454" s="106" t="s">
        <v>9995</v>
      </c>
      <c r="W1454" s="107" t="s">
        <v>1055</v>
      </c>
      <c r="X1454" s="108">
        <v>42276</v>
      </c>
      <c r="Y1454" s="107" t="b">
        <v>0</v>
      </c>
      <c r="Z1454" s="107" t="s">
        <v>5237</v>
      </c>
      <c r="AA1454" s="107" t="s">
        <v>5237</v>
      </c>
      <c r="AB1454" s="107" t="s">
        <v>5237</v>
      </c>
      <c r="AC1454" s="107" t="s">
        <v>5237</v>
      </c>
      <c r="AD1454" s="107" t="s">
        <v>5237</v>
      </c>
      <c r="AE1454" s="107" t="s">
        <v>5237</v>
      </c>
    </row>
    <row r="1455" spans="2:31" outlineLevel="1">
      <c r="B1455" s="24" t="s">
        <v>5234</v>
      </c>
      <c r="C1455" s="24" t="s">
        <v>2</v>
      </c>
      <c r="D1455" s="24" t="s">
        <v>62</v>
      </c>
      <c r="E1455" s="24" t="s">
        <v>42</v>
      </c>
      <c r="F1455" s="24" t="s">
        <v>58</v>
      </c>
      <c r="G1455" s="24">
        <v>100</v>
      </c>
      <c r="H1455" s="24" t="s">
        <v>3008</v>
      </c>
      <c r="I1455" s="24" t="s">
        <v>3977</v>
      </c>
      <c r="J1455" s="24" t="s">
        <v>73</v>
      </c>
      <c r="K1455" s="72" t="str">
        <f t="shared" si="50"/>
        <v>USPQF02 ICPL Curncy</v>
      </c>
      <c r="L1455" s="25" t="str">
        <f t="shared" si="51"/>
        <v>ICPL</v>
      </c>
      <c r="M1455" s="26">
        <f t="shared" ca="1" si="51"/>
        <v>42276</v>
      </c>
      <c r="N1455" s="25" t="b">
        <f t="shared" si="51"/>
        <v>0</v>
      </c>
      <c r="O1455" s="84" t="str">
        <f>IF($N1455,_xll.BDP($K1455,O$931),"[DISABLED]")</f>
        <v>[DISABLED]</v>
      </c>
      <c r="P1455" s="84" t="str">
        <f>IF($N1455,_xll.BDP($K1455,P$931),"[DISABLED]")</f>
        <v>[DISABLED]</v>
      </c>
      <c r="Q1455" s="84" t="str">
        <f>IF($N1455,_xll.BDP($K1455,Q$931),"[DISABLED]")</f>
        <v>[DISABLED]</v>
      </c>
      <c r="R1455" s="84" t="str">
        <f>IF($N1455,_xll.BDH($K1455,R$931,$M1455),"[DISABLED]")</f>
        <v>[DISABLED]</v>
      </c>
      <c r="S1455" s="84" t="str">
        <f>IF($N1455,_xll.BDH($K1455,S$931,$M1455),"[DISABLED]")</f>
        <v>[DISABLED]</v>
      </c>
      <c r="T1455" s="84" t="str">
        <f>IF($N1455,_xll.BDH($K1455,T$931,$M1455),"[DISABLED]")</f>
        <v>[DISABLED]</v>
      </c>
      <c r="V1455" s="106" t="s">
        <v>9996</v>
      </c>
      <c r="W1455" s="107" t="s">
        <v>1055</v>
      </c>
      <c r="X1455" s="108">
        <v>42276</v>
      </c>
      <c r="Y1455" s="107" t="b">
        <v>0</v>
      </c>
      <c r="Z1455" s="107" t="s">
        <v>5237</v>
      </c>
      <c r="AA1455" s="107" t="s">
        <v>5237</v>
      </c>
      <c r="AB1455" s="107" t="s">
        <v>5237</v>
      </c>
      <c r="AC1455" s="107" t="s">
        <v>5237</v>
      </c>
      <c r="AD1455" s="107" t="s">
        <v>5237</v>
      </c>
      <c r="AE1455" s="107" t="s">
        <v>5237</v>
      </c>
    </row>
    <row r="1456" spans="2:31" outlineLevel="1">
      <c r="B1456" s="24" t="s">
        <v>5234</v>
      </c>
      <c r="C1456" s="24" t="s">
        <v>2</v>
      </c>
      <c r="D1456" s="24" t="s">
        <v>62</v>
      </c>
      <c r="E1456" s="24" t="s">
        <v>42</v>
      </c>
      <c r="F1456" s="24" t="s">
        <v>58</v>
      </c>
      <c r="G1456" s="24">
        <v>200</v>
      </c>
      <c r="H1456" s="24" t="s">
        <v>3008</v>
      </c>
      <c r="I1456" s="24" t="s">
        <v>3978</v>
      </c>
      <c r="J1456" s="24" t="s">
        <v>73</v>
      </c>
      <c r="K1456" s="72" t="str">
        <f t="shared" si="50"/>
        <v>USPSF02 ICPL Curncy</v>
      </c>
      <c r="L1456" s="25" t="str">
        <f t="shared" si="51"/>
        <v>ICPL</v>
      </c>
      <c r="M1456" s="26">
        <f t="shared" ca="1" si="51"/>
        <v>42276</v>
      </c>
      <c r="N1456" s="25" t="b">
        <f t="shared" si="51"/>
        <v>0</v>
      </c>
      <c r="O1456" s="84" t="str">
        <f>IF($N1456,_xll.BDP($K1456,O$931),"[DISABLED]")</f>
        <v>[DISABLED]</v>
      </c>
      <c r="P1456" s="84" t="str">
        <f>IF($N1456,_xll.BDP($K1456,P$931),"[DISABLED]")</f>
        <v>[DISABLED]</v>
      </c>
      <c r="Q1456" s="84" t="str">
        <f>IF($N1456,_xll.BDP($K1456,Q$931),"[DISABLED]")</f>
        <v>[DISABLED]</v>
      </c>
      <c r="R1456" s="84" t="str">
        <f>IF($N1456,_xll.BDH($K1456,R$931,$M1456),"[DISABLED]")</f>
        <v>[DISABLED]</v>
      </c>
      <c r="S1456" s="84" t="str">
        <f>IF($N1456,_xll.BDH($K1456,S$931,$M1456),"[DISABLED]")</f>
        <v>[DISABLED]</v>
      </c>
      <c r="T1456" s="84" t="str">
        <f>IF($N1456,_xll.BDH($K1456,T$931,$M1456),"[DISABLED]")</f>
        <v>[DISABLED]</v>
      </c>
      <c r="V1456" s="106" t="s">
        <v>9997</v>
      </c>
      <c r="W1456" s="107" t="s">
        <v>1055</v>
      </c>
      <c r="X1456" s="108">
        <v>42276</v>
      </c>
      <c r="Y1456" s="107" t="b">
        <v>0</v>
      </c>
      <c r="Z1456" s="107" t="s">
        <v>5237</v>
      </c>
      <c r="AA1456" s="107" t="s">
        <v>5237</v>
      </c>
      <c r="AB1456" s="107" t="s">
        <v>5237</v>
      </c>
      <c r="AC1456" s="107" t="s">
        <v>5237</v>
      </c>
      <c r="AD1456" s="107" t="s">
        <v>5237</v>
      </c>
      <c r="AE1456" s="107" t="s">
        <v>5237</v>
      </c>
    </row>
    <row r="1457" spans="2:31" outlineLevel="1">
      <c r="B1457" s="24" t="s">
        <v>5234</v>
      </c>
      <c r="C1457" s="24" t="s">
        <v>2</v>
      </c>
      <c r="D1457" s="24" t="s">
        <v>62</v>
      </c>
      <c r="E1457" s="24" t="s">
        <v>42</v>
      </c>
      <c r="F1457" s="24" t="s">
        <v>41</v>
      </c>
      <c r="G1457" s="24">
        <v>-200</v>
      </c>
      <c r="H1457" s="24" t="s">
        <v>3008</v>
      </c>
      <c r="I1457" s="24" t="s">
        <v>3979</v>
      </c>
      <c r="J1457" s="24" t="s">
        <v>73</v>
      </c>
      <c r="K1457" s="72" t="str">
        <f t="shared" si="50"/>
        <v>USPK0102 ICPL Curncy</v>
      </c>
      <c r="L1457" s="25" t="str">
        <f t="shared" si="51"/>
        <v>ICPL</v>
      </c>
      <c r="M1457" s="26">
        <f t="shared" ca="1" si="51"/>
        <v>42276</v>
      </c>
      <c r="N1457" s="25" t="b">
        <f t="shared" si="51"/>
        <v>0</v>
      </c>
      <c r="O1457" s="84" t="str">
        <f>IF($N1457,_xll.BDP($K1457,O$931),"[DISABLED]")</f>
        <v>[DISABLED]</v>
      </c>
      <c r="P1457" s="84" t="str">
        <f>IF($N1457,_xll.BDP($K1457,P$931),"[DISABLED]")</f>
        <v>[DISABLED]</v>
      </c>
      <c r="Q1457" s="84" t="str">
        <f>IF($N1457,_xll.BDP($K1457,Q$931),"[DISABLED]")</f>
        <v>[DISABLED]</v>
      </c>
      <c r="R1457" s="84" t="str">
        <f>IF($N1457,_xll.BDH($K1457,R$931,$M1457),"[DISABLED]")</f>
        <v>[DISABLED]</v>
      </c>
      <c r="S1457" s="84" t="str">
        <f>IF($N1457,_xll.BDH($K1457,S$931,$M1457),"[DISABLED]")</f>
        <v>[DISABLED]</v>
      </c>
      <c r="T1457" s="84" t="str">
        <f>IF($N1457,_xll.BDH($K1457,T$931,$M1457),"[DISABLED]")</f>
        <v>[DISABLED]</v>
      </c>
      <c r="V1457" s="106" t="s">
        <v>9998</v>
      </c>
      <c r="W1457" s="107" t="s">
        <v>1055</v>
      </c>
      <c r="X1457" s="108">
        <v>42276</v>
      </c>
      <c r="Y1457" s="107" t="b">
        <v>0</v>
      </c>
      <c r="Z1457" s="107" t="s">
        <v>5237</v>
      </c>
      <c r="AA1457" s="107" t="s">
        <v>5237</v>
      </c>
      <c r="AB1457" s="107" t="s">
        <v>5237</v>
      </c>
      <c r="AC1457" s="107" t="s">
        <v>5237</v>
      </c>
      <c r="AD1457" s="107" t="s">
        <v>5237</v>
      </c>
      <c r="AE1457" s="107" t="s">
        <v>5237</v>
      </c>
    </row>
    <row r="1458" spans="2:31" outlineLevel="1">
      <c r="B1458" s="24" t="s">
        <v>5234</v>
      </c>
      <c r="C1458" s="24" t="s">
        <v>2</v>
      </c>
      <c r="D1458" s="24" t="s">
        <v>62</v>
      </c>
      <c r="E1458" s="24" t="s">
        <v>42</v>
      </c>
      <c r="F1458" s="24" t="s">
        <v>41</v>
      </c>
      <c r="G1458" s="24">
        <v>-100</v>
      </c>
      <c r="H1458" s="24" t="s">
        <v>3008</v>
      </c>
      <c r="I1458" s="24" t="s">
        <v>3980</v>
      </c>
      <c r="J1458" s="24" t="s">
        <v>73</v>
      </c>
      <c r="K1458" s="72" t="str">
        <f t="shared" si="50"/>
        <v>USPL0102 ICPL Curncy</v>
      </c>
      <c r="L1458" s="25" t="str">
        <f t="shared" si="51"/>
        <v>ICPL</v>
      </c>
      <c r="M1458" s="26">
        <f t="shared" ca="1" si="51"/>
        <v>42276</v>
      </c>
      <c r="N1458" s="25" t="b">
        <f t="shared" si="51"/>
        <v>0</v>
      </c>
      <c r="O1458" s="84" t="str">
        <f>IF($N1458,_xll.BDP($K1458,O$931),"[DISABLED]")</f>
        <v>[DISABLED]</v>
      </c>
      <c r="P1458" s="84" t="str">
        <f>IF($N1458,_xll.BDP($K1458,P$931),"[DISABLED]")</f>
        <v>[DISABLED]</v>
      </c>
      <c r="Q1458" s="84" t="str">
        <f>IF($N1458,_xll.BDP($K1458,Q$931),"[DISABLED]")</f>
        <v>[DISABLED]</v>
      </c>
      <c r="R1458" s="84" t="str">
        <f>IF($N1458,_xll.BDH($K1458,R$931,$M1458),"[DISABLED]")</f>
        <v>[DISABLED]</v>
      </c>
      <c r="S1458" s="84" t="str">
        <f>IF($N1458,_xll.BDH($K1458,S$931,$M1458),"[DISABLED]")</f>
        <v>[DISABLED]</v>
      </c>
      <c r="T1458" s="84" t="str">
        <f>IF($N1458,_xll.BDH($K1458,T$931,$M1458),"[DISABLED]")</f>
        <v>[DISABLED]</v>
      </c>
      <c r="V1458" s="106" t="s">
        <v>9999</v>
      </c>
      <c r="W1458" s="107" t="s">
        <v>1055</v>
      </c>
      <c r="X1458" s="108">
        <v>42276</v>
      </c>
      <c r="Y1458" s="107" t="b">
        <v>0</v>
      </c>
      <c r="Z1458" s="107" t="s">
        <v>5237</v>
      </c>
      <c r="AA1458" s="107" t="s">
        <v>5237</v>
      </c>
      <c r="AB1458" s="107" t="s">
        <v>5237</v>
      </c>
      <c r="AC1458" s="107" t="s">
        <v>5237</v>
      </c>
      <c r="AD1458" s="107" t="s">
        <v>5237</v>
      </c>
      <c r="AE1458" s="107" t="s">
        <v>5237</v>
      </c>
    </row>
    <row r="1459" spans="2:31" outlineLevel="1">
      <c r="B1459" s="24" t="s">
        <v>5234</v>
      </c>
      <c r="C1459" s="24" t="s">
        <v>2</v>
      </c>
      <c r="D1459" s="24" t="s">
        <v>62</v>
      </c>
      <c r="E1459" s="24" t="s">
        <v>42</v>
      </c>
      <c r="F1459" s="24" t="s">
        <v>41</v>
      </c>
      <c r="G1459" s="24">
        <v>-50</v>
      </c>
      <c r="H1459" s="24" t="s">
        <v>3008</v>
      </c>
      <c r="I1459" s="24" t="s">
        <v>3981</v>
      </c>
      <c r="J1459" s="24" t="s">
        <v>73</v>
      </c>
      <c r="K1459" s="72" t="str">
        <f t="shared" si="50"/>
        <v>USPM0102 ICPL Curncy</v>
      </c>
      <c r="L1459" s="25" t="str">
        <f t="shared" si="51"/>
        <v>ICPL</v>
      </c>
      <c r="M1459" s="26">
        <f t="shared" ca="1" si="51"/>
        <v>42276</v>
      </c>
      <c r="N1459" s="25" t="b">
        <f t="shared" si="51"/>
        <v>0</v>
      </c>
      <c r="O1459" s="84" t="str">
        <f>IF($N1459,_xll.BDP($K1459,O$931),"[DISABLED]")</f>
        <v>[DISABLED]</v>
      </c>
      <c r="P1459" s="84" t="str">
        <f>IF($N1459,_xll.BDP($K1459,P$931),"[DISABLED]")</f>
        <v>[DISABLED]</v>
      </c>
      <c r="Q1459" s="84" t="str">
        <f>IF($N1459,_xll.BDP($K1459,Q$931),"[DISABLED]")</f>
        <v>[DISABLED]</v>
      </c>
      <c r="R1459" s="84" t="str">
        <f>IF($N1459,_xll.BDH($K1459,R$931,$M1459),"[DISABLED]")</f>
        <v>[DISABLED]</v>
      </c>
      <c r="S1459" s="84" t="str">
        <f>IF($N1459,_xll.BDH($K1459,S$931,$M1459),"[DISABLED]")</f>
        <v>[DISABLED]</v>
      </c>
      <c r="T1459" s="84" t="str">
        <f>IF($N1459,_xll.BDH($K1459,T$931,$M1459),"[DISABLED]")</f>
        <v>[DISABLED]</v>
      </c>
      <c r="V1459" s="106" t="s">
        <v>10000</v>
      </c>
      <c r="W1459" s="107" t="s">
        <v>1055</v>
      </c>
      <c r="X1459" s="108">
        <v>42276</v>
      </c>
      <c r="Y1459" s="107" t="b">
        <v>0</v>
      </c>
      <c r="Z1459" s="107" t="s">
        <v>5237</v>
      </c>
      <c r="AA1459" s="107" t="s">
        <v>5237</v>
      </c>
      <c r="AB1459" s="107" t="s">
        <v>5237</v>
      </c>
      <c r="AC1459" s="107" t="s">
        <v>5237</v>
      </c>
      <c r="AD1459" s="107" t="s">
        <v>5237</v>
      </c>
      <c r="AE1459" s="107" t="s">
        <v>5237</v>
      </c>
    </row>
    <row r="1460" spans="2:31" outlineLevel="1">
      <c r="B1460" s="24" t="s">
        <v>5234</v>
      </c>
      <c r="C1460" s="24" t="s">
        <v>2</v>
      </c>
      <c r="D1460" s="24" t="s">
        <v>62</v>
      </c>
      <c r="E1460" s="24" t="s">
        <v>42</v>
      </c>
      <c r="F1460" s="24" t="s">
        <v>41</v>
      </c>
      <c r="G1460" s="24">
        <v>-25</v>
      </c>
      <c r="H1460" s="24" t="s">
        <v>3008</v>
      </c>
      <c r="I1460" s="24" t="s">
        <v>3982</v>
      </c>
      <c r="J1460" s="24" t="s">
        <v>73</v>
      </c>
      <c r="K1460" s="72" t="str">
        <f t="shared" si="50"/>
        <v>USPN0102 ICPL Curncy</v>
      </c>
      <c r="L1460" s="25" t="str">
        <f t="shared" si="51"/>
        <v>ICPL</v>
      </c>
      <c r="M1460" s="26">
        <f t="shared" ca="1" si="51"/>
        <v>42276</v>
      </c>
      <c r="N1460" s="25" t="b">
        <f t="shared" si="51"/>
        <v>0</v>
      </c>
      <c r="O1460" s="84" t="str">
        <f>IF($N1460,_xll.BDP($K1460,O$931),"[DISABLED]")</f>
        <v>[DISABLED]</v>
      </c>
      <c r="P1460" s="84" t="str">
        <f>IF($N1460,_xll.BDP($K1460,P$931),"[DISABLED]")</f>
        <v>[DISABLED]</v>
      </c>
      <c r="Q1460" s="84" t="str">
        <f>IF($N1460,_xll.BDP($K1460,Q$931),"[DISABLED]")</f>
        <v>[DISABLED]</v>
      </c>
      <c r="R1460" s="84" t="str">
        <f>IF($N1460,_xll.BDH($K1460,R$931,$M1460),"[DISABLED]")</f>
        <v>[DISABLED]</v>
      </c>
      <c r="S1460" s="84" t="str">
        <f>IF($N1460,_xll.BDH($K1460,S$931,$M1460),"[DISABLED]")</f>
        <v>[DISABLED]</v>
      </c>
      <c r="T1460" s="84" t="str">
        <f>IF($N1460,_xll.BDH($K1460,T$931,$M1460),"[DISABLED]")</f>
        <v>[DISABLED]</v>
      </c>
      <c r="V1460" s="106" t="s">
        <v>10001</v>
      </c>
      <c r="W1460" s="107" t="s">
        <v>1055</v>
      </c>
      <c r="X1460" s="108">
        <v>42276</v>
      </c>
      <c r="Y1460" s="107" t="b">
        <v>0</v>
      </c>
      <c r="Z1460" s="107" t="s">
        <v>5237</v>
      </c>
      <c r="AA1460" s="107" t="s">
        <v>5237</v>
      </c>
      <c r="AB1460" s="107" t="s">
        <v>5237</v>
      </c>
      <c r="AC1460" s="107" t="s">
        <v>5237</v>
      </c>
      <c r="AD1460" s="107" t="s">
        <v>5237</v>
      </c>
      <c r="AE1460" s="107" t="s">
        <v>5237</v>
      </c>
    </row>
    <row r="1461" spans="2:31" outlineLevel="1">
      <c r="B1461" s="24" t="s">
        <v>5234</v>
      </c>
      <c r="C1461" s="24" t="s">
        <v>2</v>
      </c>
      <c r="D1461" s="24" t="s">
        <v>62</v>
      </c>
      <c r="E1461" s="24" t="s">
        <v>42</v>
      </c>
      <c r="F1461" s="24" t="s">
        <v>41</v>
      </c>
      <c r="G1461" s="24">
        <v>25</v>
      </c>
      <c r="H1461" s="24" t="s">
        <v>3008</v>
      </c>
      <c r="I1461" s="24" t="s">
        <v>3983</v>
      </c>
      <c r="J1461" s="24" t="s">
        <v>73</v>
      </c>
      <c r="K1461" s="72" t="str">
        <f t="shared" si="50"/>
        <v>USPO0102 ICPL Curncy</v>
      </c>
      <c r="L1461" s="25" t="str">
        <f t="shared" si="51"/>
        <v>ICPL</v>
      </c>
      <c r="M1461" s="26">
        <f t="shared" ca="1" si="51"/>
        <v>42276</v>
      </c>
      <c r="N1461" s="25" t="b">
        <f t="shared" si="51"/>
        <v>0</v>
      </c>
      <c r="O1461" s="84" t="str">
        <f>IF($N1461,_xll.BDP($K1461,O$931),"[DISABLED]")</f>
        <v>[DISABLED]</v>
      </c>
      <c r="P1461" s="84" t="str">
        <f>IF($N1461,_xll.BDP($K1461,P$931),"[DISABLED]")</f>
        <v>[DISABLED]</v>
      </c>
      <c r="Q1461" s="84" t="str">
        <f>IF($N1461,_xll.BDP($K1461,Q$931),"[DISABLED]")</f>
        <v>[DISABLED]</v>
      </c>
      <c r="R1461" s="84" t="str">
        <f>IF($N1461,_xll.BDH($K1461,R$931,$M1461),"[DISABLED]")</f>
        <v>[DISABLED]</v>
      </c>
      <c r="S1461" s="84" t="str">
        <f>IF($N1461,_xll.BDH($K1461,S$931,$M1461),"[DISABLED]")</f>
        <v>[DISABLED]</v>
      </c>
      <c r="T1461" s="84" t="str">
        <f>IF($N1461,_xll.BDH($K1461,T$931,$M1461),"[DISABLED]")</f>
        <v>[DISABLED]</v>
      </c>
      <c r="V1461" s="106" t="s">
        <v>10002</v>
      </c>
      <c r="W1461" s="107" t="s">
        <v>1055</v>
      </c>
      <c r="X1461" s="108">
        <v>42276</v>
      </c>
      <c r="Y1461" s="107" t="b">
        <v>0</v>
      </c>
      <c r="Z1461" s="107" t="s">
        <v>5237</v>
      </c>
      <c r="AA1461" s="107" t="s">
        <v>5237</v>
      </c>
      <c r="AB1461" s="107" t="s">
        <v>5237</v>
      </c>
      <c r="AC1461" s="107" t="s">
        <v>5237</v>
      </c>
      <c r="AD1461" s="107" t="s">
        <v>5237</v>
      </c>
      <c r="AE1461" s="107" t="s">
        <v>5237</v>
      </c>
    </row>
    <row r="1462" spans="2:31" outlineLevel="1">
      <c r="B1462" s="24" t="s">
        <v>5234</v>
      </c>
      <c r="C1462" s="24" t="s">
        <v>2</v>
      </c>
      <c r="D1462" s="24" t="s">
        <v>62</v>
      </c>
      <c r="E1462" s="24" t="s">
        <v>42</v>
      </c>
      <c r="F1462" s="24" t="s">
        <v>41</v>
      </c>
      <c r="G1462" s="24">
        <v>50</v>
      </c>
      <c r="H1462" s="24" t="s">
        <v>3008</v>
      </c>
      <c r="I1462" s="24" t="s">
        <v>3984</v>
      </c>
      <c r="J1462" s="24" t="s">
        <v>73</v>
      </c>
      <c r="K1462" s="72" t="str">
        <f t="shared" si="50"/>
        <v>USPP0102 ICPL Curncy</v>
      </c>
      <c r="L1462" s="25" t="str">
        <f t="shared" si="51"/>
        <v>ICPL</v>
      </c>
      <c r="M1462" s="26">
        <f t="shared" ca="1" si="51"/>
        <v>42276</v>
      </c>
      <c r="N1462" s="25" t="b">
        <f t="shared" si="51"/>
        <v>0</v>
      </c>
      <c r="O1462" s="84" t="str">
        <f>IF($N1462,_xll.BDP($K1462,O$931),"[DISABLED]")</f>
        <v>[DISABLED]</v>
      </c>
      <c r="P1462" s="84" t="str">
        <f>IF($N1462,_xll.BDP($K1462,P$931),"[DISABLED]")</f>
        <v>[DISABLED]</v>
      </c>
      <c r="Q1462" s="84" t="str">
        <f>IF($N1462,_xll.BDP($K1462,Q$931),"[DISABLED]")</f>
        <v>[DISABLED]</v>
      </c>
      <c r="R1462" s="84" t="str">
        <f>IF($N1462,_xll.BDH($K1462,R$931,$M1462),"[DISABLED]")</f>
        <v>[DISABLED]</v>
      </c>
      <c r="S1462" s="84" t="str">
        <f>IF($N1462,_xll.BDH($K1462,S$931,$M1462),"[DISABLED]")</f>
        <v>[DISABLED]</v>
      </c>
      <c r="T1462" s="84" t="str">
        <f>IF($N1462,_xll.BDH($K1462,T$931,$M1462),"[DISABLED]")</f>
        <v>[DISABLED]</v>
      </c>
      <c r="V1462" s="106" t="s">
        <v>10003</v>
      </c>
      <c r="W1462" s="107" t="s">
        <v>1055</v>
      </c>
      <c r="X1462" s="108">
        <v>42276</v>
      </c>
      <c r="Y1462" s="107" t="b">
        <v>0</v>
      </c>
      <c r="Z1462" s="107" t="s">
        <v>5237</v>
      </c>
      <c r="AA1462" s="107" t="s">
        <v>5237</v>
      </c>
      <c r="AB1462" s="107" t="s">
        <v>5237</v>
      </c>
      <c r="AC1462" s="107" t="s">
        <v>5237</v>
      </c>
      <c r="AD1462" s="107" t="s">
        <v>5237</v>
      </c>
      <c r="AE1462" s="107" t="s">
        <v>5237</v>
      </c>
    </row>
    <row r="1463" spans="2:31" outlineLevel="1">
      <c r="B1463" s="24" t="s">
        <v>5234</v>
      </c>
      <c r="C1463" s="24" t="s">
        <v>2</v>
      </c>
      <c r="D1463" s="24" t="s">
        <v>62</v>
      </c>
      <c r="E1463" s="24" t="s">
        <v>42</v>
      </c>
      <c r="F1463" s="24" t="s">
        <v>41</v>
      </c>
      <c r="G1463" s="24">
        <v>100</v>
      </c>
      <c r="H1463" s="24" t="s">
        <v>3008</v>
      </c>
      <c r="I1463" s="24" t="s">
        <v>3985</v>
      </c>
      <c r="J1463" s="24" t="s">
        <v>73</v>
      </c>
      <c r="K1463" s="72" t="str">
        <f t="shared" si="50"/>
        <v>USPQ0102 ICPL Curncy</v>
      </c>
      <c r="L1463" s="25" t="str">
        <f t="shared" si="51"/>
        <v>ICPL</v>
      </c>
      <c r="M1463" s="26">
        <f t="shared" ca="1" si="51"/>
        <v>42276</v>
      </c>
      <c r="N1463" s="25" t="b">
        <f t="shared" si="51"/>
        <v>0</v>
      </c>
      <c r="O1463" s="84" t="str">
        <f>IF($N1463,_xll.BDP($K1463,O$931),"[DISABLED]")</f>
        <v>[DISABLED]</v>
      </c>
      <c r="P1463" s="84" t="str">
        <f>IF($N1463,_xll.BDP($K1463,P$931),"[DISABLED]")</f>
        <v>[DISABLED]</v>
      </c>
      <c r="Q1463" s="84" t="str">
        <f>IF($N1463,_xll.BDP($K1463,Q$931),"[DISABLED]")</f>
        <v>[DISABLED]</v>
      </c>
      <c r="R1463" s="84" t="str">
        <f>IF($N1463,_xll.BDH($K1463,R$931,$M1463),"[DISABLED]")</f>
        <v>[DISABLED]</v>
      </c>
      <c r="S1463" s="84" t="str">
        <f>IF($N1463,_xll.BDH($K1463,S$931,$M1463),"[DISABLED]")</f>
        <v>[DISABLED]</v>
      </c>
      <c r="T1463" s="84" t="str">
        <f>IF($N1463,_xll.BDH($K1463,T$931,$M1463),"[DISABLED]")</f>
        <v>[DISABLED]</v>
      </c>
      <c r="V1463" s="106" t="s">
        <v>10004</v>
      </c>
      <c r="W1463" s="107" t="s">
        <v>1055</v>
      </c>
      <c r="X1463" s="108">
        <v>42276</v>
      </c>
      <c r="Y1463" s="107" t="b">
        <v>0</v>
      </c>
      <c r="Z1463" s="107" t="s">
        <v>5237</v>
      </c>
      <c r="AA1463" s="107" t="s">
        <v>5237</v>
      </c>
      <c r="AB1463" s="107" t="s">
        <v>5237</v>
      </c>
      <c r="AC1463" s="107" t="s">
        <v>5237</v>
      </c>
      <c r="AD1463" s="107" t="s">
        <v>5237</v>
      </c>
      <c r="AE1463" s="107" t="s">
        <v>5237</v>
      </c>
    </row>
    <row r="1464" spans="2:31" outlineLevel="1">
      <c r="B1464" s="24" t="s">
        <v>5234</v>
      </c>
      <c r="C1464" s="24" t="s">
        <v>2</v>
      </c>
      <c r="D1464" s="24" t="s">
        <v>62</v>
      </c>
      <c r="E1464" s="24" t="s">
        <v>42</v>
      </c>
      <c r="F1464" s="24" t="s">
        <v>41</v>
      </c>
      <c r="G1464" s="24">
        <v>200</v>
      </c>
      <c r="H1464" s="24" t="s">
        <v>3008</v>
      </c>
      <c r="I1464" s="24" t="s">
        <v>3986</v>
      </c>
      <c r="J1464" s="24" t="s">
        <v>73</v>
      </c>
      <c r="K1464" s="72" t="str">
        <f t="shared" si="50"/>
        <v>USPS0102 ICPL Curncy</v>
      </c>
      <c r="L1464" s="25" t="str">
        <f t="shared" si="51"/>
        <v>ICPL</v>
      </c>
      <c r="M1464" s="26">
        <f t="shared" ca="1" si="51"/>
        <v>42276</v>
      </c>
      <c r="N1464" s="25" t="b">
        <f t="shared" si="51"/>
        <v>0</v>
      </c>
      <c r="O1464" s="84" t="str">
        <f>IF($N1464,_xll.BDP($K1464,O$931),"[DISABLED]")</f>
        <v>[DISABLED]</v>
      </c>
      <c r="P1464" s="84" t="str">
        <f>IF($N1464,_xll.BDP($K1464,P$931),"[DISABLED]")</f>
        <v>[DISABLED]</v>
      </c>
      <c r="Q1464" s="84" t="str">
        <f>IF($N1464,_xll.BDP($K1464,Q$931),"[DISABLED]")</f>
        <v>[DISABLED]</v>
      </c>
      <c r="R1464" s="84" t="str">
        <f>IF($N1464,_xll.BDH($K1464,R$931,$M1464),"[DISABLED]")</f>
        <v>[DISABLED]</v>
      </c>
      <c r="S1464" s="84" t="str">
        <f>IF($N1464,_xll.BDH($K1464,S$931,$M1464),"[DISABLED]")</f>
        <v>[DISABLED]</v>
      </c>
      <c r="T1464" s="84" t="str">
        <f>IF($N1464,_xll.BDH($K1464,T$931,$M1464),"[DISABLED]")</f>
        <v>[DISABLED]</v>
      </c>
      <c r="V1464" s="106" t="s">
        <v>10005</v>
      </c>
      <c r="W1464" s="107" t="s">
        <v>1055</v>
      </c>
      <c r="X1464" s="108">
        <v>42276</v>
      </c>
      <c r="Y1464" s="107" t="b">
        <v>0</v>
      </c>
      <c r="Z1464" s="107" t="s">
        <v>5237</v>
      </c>
      <c r="AA1464" s="107" t="s">
        <v>5237</v>
      </c>
      <c r="AB1464" s="107" t="s">
        <v>5237</v>
      </c>
      <c r="AC1464" s="107" t="s">
        <v>5237</v>
      </c>
      <c r="AD1464" s="107" t="s">
        <v>5237</v>
      </c>
      <c r="AE1464" s="107" t="s">
        <v>5237</v>
      </c>
    </row>
    <row r="1465" spans="2:31" outlineLevel="1">
      <c r="B1465" s="24" t="s">
        <v>5234</v>
      </c>
      <c r="C1465" s="24" t="s">
        <v>2</v>
      </c>
      <c r="D1465" s="24" t="s">
        <v>62</v>
      </c>
      <c r="E1465" s="24" t="s">
        <v>42</v>
      </c>
      <c r="F1465" s="24" t="s">
        <v>42</v>
      </c>
      <c r="G1465" s="24">
        <v>-200</v>
      </c>
      <c r="H1465" s="24" t="s">
        <v>3008</v>
      </c>
      <c r="I1465" s="24" t="s">
        <v>3987</v>
      </c>
      <c r="J1465" s="24" t="s">
        <v>73</v>
      </c>
      <c r="K1465" s="72" t="str">
        <f t="shared" si="50"/>
        <v>USPK0202 ICPL Curncy</v>
      </c>
      <c r="L1465" s="25" t="str">
        <f t="shared" si="51"/>
        <v>ICPL</v>
      </c>
      <c r="M1465" s="26">
        <f t="shared" ca="1" si="51"/>
        <v>42276</v>
      </c>
      <c r="N1465" s="25" t="b">
        <f t="shared" si="51"/>
        <v>0</v>
      </c>
      <c r="O1465" s="84" t="str">
        <f>IF($N1465,_xll.BDP($K1465,O$931),"[DISABLED]")</f>
        <v>[DISABLED]</v>
      </c>
      <c r="P1465" s="84" t="str">
        <f>IF($N1465,_xll.BDP($K1465,P$931),"[DISABLED]")</f>
        <v>[DISABLED]</v>
      </c>
      <c r="Q1465" s="84" t="str">
        <f>IF($N1465,_xll.BDP($K1465,Q$931),"[DISABLED]")</f>
        <v>[DISABLED]</v>
      </c>
      <c r="R1465" s="84" t="str">
        <f>IF($N1465,_xll.BDH($K1465,R$931,$M1465),"[DISABLED]")</f>
        <v>[DISABLED]</v>
      </c>
      <c r="S1465" s="84" t="str">
        <f>IF($N1465,_xll.BDH($K1465,S$931,$M1465),"[DISABLED]")</f>
        <v>[DISABLED]</v>
      </c>
      <c r="T1465" s="84" t="str">
        <f>IF($N1465,_xll.BDH($K1465,T$931,$M1465),"[DISABLED]")</f>
        <v>[DISABLED]</v>
      </c>
      <c r="V1465" s="106" t="s">
        <v>10006</v>
      </c>
      <c r="W1465" s="107" t="s">
        <v>1055</v>
      </c>
      <c r="X1465" s="108">
        <v>42276</v>
      </c>
      <c r="Y1465" s="107" t="b">
        <v>0</v>
      </c>
      <c r="Z1465" s="107" t="s">
        <v>5237</v>
      </c>
      <c r="AA1465" s="107" t="s">
        <v>5237</v>
      </c>
      <c r="AB1465" s="107" t="s">
        <v>5237</v>
      </c>
      <c r="AC1465" s="107" t="s">
        <v>5237</v>
      </c>
      <c r="AD1465" s="107" t="s">
        <v>5237</v>
      </c>
      <c r="AE1465" s="107" t="s">
        <v>5237</v>
      </c>
    </row>
    <row r="1466" spans="2:31" outlineLevel="1">
      <c r="B1466" s="24" t="s">
        <v>5234</v>
      </c>
      <c r="C1466" s="24" t="s">
        <v>2</v>
      </c>
      <c r="D1466" s="24" t="s">
        <v>62</v>
      </c>
      <c r="E1466" s="24" t="s">
        <v>42</v>
      </c>
      <c r="F1466" s="24" t="s">
        <v>42</v>
      </c>
      <c r="G1466" s="24">
        <v>-100</v>
      </c>
      <c r="H1466" s="24" t="s">
        <v>3008</v>
      </c>
      <c r="I1466" s="24" t="s">
        <v>3988</v>
      </c>
      <c r="J1466" s="24" t="s">
        <v>73</v>
      </c>
      <c r="K1466" s="72" t="str">
        <f t="shared" si="50"/>
        <v>USPL0202 ICPL Curncy</v>
      </c>
      <c r="L1466" s="25" t="str">
        <f t="shared" si="51"/>
        <v>ICPL</v>
      </c>
      <c r="M1466" s="26">
        <f t="shared" ca="1" si="51"/>
        <v>42276</v>
      </c>
      <c r="N1466" s="25" t="b">
        <f t="shared" si="51"/>
        <v>0</v>
      </c>
      <c r="O1466" s="84" t="str">
        <f>IF($N1466,_xll.BDP($K1466,O$931),"[DISABLED]")</f>
        <v>[DISABLED]</v>
      </c>
      <c r="P1466" s="84" t="str">
        <f>IF($N1466,_xll.BDP($K1466,P$931),"[DISABLED]")</f>
        <v>[DISABLED]</v>
      </c>
      <c r="Q1466" s="84" t="str">
        <f>IF($N1466,_xll.BDP($K1466,Q$931),"[DISABLED]")</f>
        <v>[DISABLED]</v>
      </c>
      <c r="R1466" s="84" t="str">
        <f>IF($N1466,_xll.BDH($K1466,R$931,$M1466),"[DISABLED]")</f>
        <v>[DISABLED]</v>
      </c>
      <c r="S1466" s="84" t="str">
        <f>IF($N1466,_xll.BDH($K1466,S$931,$M1466),"[DISABLED]")</f>
        <v>[DISABLED]</v>
      </c>
      <c r="T1466" s="84" t="str">
        <f>IF($N1466,_xll.BDH($K1466,T$931,$M1466),"[DISABLED]")</f>
        <v>[DISABLED]</v>
      </c>
      <c r="V1466" s="106" t="s">
        <v>10007</v>
      </c>
      <c r="W1466" s="107" t="s">
        <v>1055</v>
      </c>
      <c r="X1466" s="108">
        <v>42276</v>
      </c>
      <c r="Y1466" s="107" t="b">
        <v>0</v>
      </c>
      <c r="Z1466" s="107" t="s">
        <v>5237</v>
      </c>
      <c r="AA1466" s="107" t="s">
        <v>5237</v>
      </c>
      <c r="AB1466" s="107" t="s">
        <v>5237</v>
      </c>
      <c r="AC1466" s="107" t="s">
        <v>5237</v>
      </c>
      <c r="AD1466" s="107" t="s">
        <v>5237</v>
      </c>
      <c r="AE1466" s="107" t="s">
        <v>5237</v>
      </c>
    </row>
    <row r="1467" spans="2:31" outlineLevel="1">
      <c r="B1467" s="24" t="s">
        <v>5234</v>
      </c>
      <c r="C1467" s="24" t="s">
        <v>2</v>
      </c>
      <c r="D1467" s="24" t="s">
        <v>62</v>
      </c>
      <c r="E1467" s="24" t="s">
        <v>42</v>
      </c>
      <c r="F1467" s="24" t="s">
        <v>42</v>
      </c>
      <c r="G1467" s="24">
        <v>-50</v>
      </c>
      <c r="H1467" s="24" t="s">
        <v>3008</v>
      </c>
      <c r="I1467" s="24" t="s">
        <v>3989</v>
      </c>
      <c r="J1467" s="24" t="s">
        <v>73</v>
      </c>
      <c r="K1467" s="72" t="str">
        <f t="shared" si="50"/>
        <v>USPM0202 ICPL Curncy</v>
      </c>
      <c r="L1467" s="25" t="str">
        <f t="shared" si="51"/>
        <v>ICPL</v>
      </c>
      <c r="M1467" s="26">
        <f t="shared" ca="1" si="51"/>
        <v>42276</v>
      </c>
      <c r="N1467" s="25" t="b">
        <f t="shared" si="51"/>
        <v>0</v>
      </c>
      <c r="O1467" s="84" t="str">
        <f>IF($N1467,_xll.BDP($K1467,O$931),"[DISABLED]")</f>
        <v>[DISABLED]</v>
      </c>
      <c r="P1467" s="84" t="str">
        <f>IF($N1467,_xll.BDP($K1467,P$931),"[DISABLED]")</f>
        <v>[DISABLED]</v>
      </c>
      <c r="Q1467" s="84" t="str">
        <f>IF($N1467,_xll.BDP($K1467,Q$931),"[DISABLED]")</f>
        <v>[DISABLED]</v>
      </c>
      <c r="R1467" s="84" t="str">
        <f>IF($N1467,_xll.BDH($K1467,R$931,$M1467),"[DISABLED]")</f>
        <v>[DISABLED]</v>
      </c>
      <c r="S1467" s="84" t="str">
        <f>IF($N1467,_xll.BDH($K1467,S$931,$M1467),"[DISABLED]")</f>
        <v>[DISABLED]</v>
      </c>
      <c r="T1467" s="84" t="str">
        <f>IF($N1467,_xll.BDH($K1467,T$931,$M1467),"[DISABLED]")</f>
        <v>[DISABLED]</v>
      </c>
      <c r="V1467" s="106" t="s">
        <v>10008</v>
      </c>
      <c r="W1467" s="107" t="s">
        <v>1055</v>
      </c>
      <c r="X1467" s="108">
        <v>42276</v>
      </c>
      <c r="Y1467" s="107" t="b">
        <v>0</v>
      </c>
      <c r="Z1467" s="107" t="s">
        <v>5237</v>
      </c>
      <c r="AA1467" s="107" t="s">
        <v>5237</v>
      </c>
      <c r="AB1467" s="107" t="s">
        <v>5237</v>
      </c>
      <c r="AC1467" s="107" t="s">
        <v>5237</v>
      </c>
      <c r="AD1467" s="107" t="s">
        <v>5237</v>
      </c>
      <c r="AE1467" s="107" t="s">
        <v>5237</v>
      </c>
    </row>
    <row r="1468" spans="2:31" outlineLevel="1">
      <c r="B1468" s="24" t="s">
        <v>5234</v>
      </c>
      <c r="C1468" s="24" t="s">
        <v>2</v>
      </c>
      <c r="D1468" s="24" t="s">
        <v>62</v>
      </c>
      <c r="E1468" s="24" t="s">
        <v>42</v>
      </c>
      <c r="F1468" s="24" t="s">
        <v>42</v>
      </c>
      <c r="G1468" s="24">
        <v>-25</v>
      </c>
      <c r="H1468" s="24" t="s">
        <v>3008</v>
      </c>
      <c r="I1468" s="24" t="s">
        <v>3990</v>
      </c>
      <c r="J1468" s="24" t="s">
        <v>73</v>
      </c>
      <c r="K1468" s="72" t="str">
        <f t="shared" si="50"/>
        <v>USPN0202 ICPL Curncy</v>
      </c>
      <c r="L1468" s="25" t="str">
        <f t="shared" si="51"/>
        <v>ICPL</v>
      </c>
      <c r="M1468" s="26">
        <f t="shared" ca="1" si="51"/>
        <v>42276</v>
      </c>
      <c r="N1468" s="25" t="b">
        <f t="shared" si="51"/>
        <v>0</v>
      </c>
      <c r="O1468" s="84" t="str">
        <f>IF($N1468,_xll.BDP($K1468,O$931),"[DISABLED]")</f>
        <v>[DISABLED]</v>
      </c>
      <c r="P1468" s="84" t="str">
        <f>IF($N1468,_xll.BDP($K1468,P$931),"[DISABLED]")</f>
        <v>[DISABLED]</v>
      </c>
      <c r="Q1468" s="84" t="str">
        <f>IF($N1468,_xll.BDP($K1468,Q$931),"[DISABLED]")</f>
        <v>[DISABLED]</v>
      </c>
      <c r="R1468" s="84" t="str">
        <f>IF($N1468,_xll.BDH($K1468,R$931,$M1468),"[DISABLED]")</f>
        <v>[DISABLED]</v>
      </c>
      <c r="S1468" s="84" t="str">
        <f>IF($N1468,_xll.BDH($K1468,S$931,$M1468),"[DISABLED]")</f>
        <v>[DISABLED]</v>
      </c>
      <c r="T1468" s="84" t="str">
        <f>IF($N1468,_xll.BDH($K1468,T$931,$M1468),"[DISABLED]")</f>
        <v>[DISABLED]</v>
      </c>
      <c r="V1468" s="106" t="s">
        <v>10009</v>
      </c>
      <c r="W1468" s="107" t="s">
        <v>1055</v>
      </c>
      <c r="X1468" s="108">
        <v>42276</v>
      </c>
      <c r="Y1468" s="107" t="b">
        <v>0</v>
      </c>
      <c r="Z1468" s="107" t="s">
        <v>5237</v>
      </c>
      <c r="AA1468" s="107" t="s">
        <v>5237</v>
      </c>
      <c r="AB1468" s="107" t="s">
        <v>5237</v>
      </c>
      <c r="AC1468" s="107" t="s">
        <v>5237</v>
      </c>
      <c r="AD1468" s="107" t="s">
        <v>5237</v>
      </c>
      <c r="AE1468" s="107" t="s">
        <v>5237</v>
      </c>
    </row>
    <row r="1469" spans="2:31" outlineLevel="1">
      <c r="B1469" s="24" t="s">
        <v>5234</v>
      </c>
      <c r="C1469" s="24" t="s">
        <v>2</v>
      </c>
      <c r="D1469" s="24" t="s">
        <v>62</v>
      </c>
      <c r="E1469" s="24" t="s">
        <v>42</v>
      </c>
      <c r="F1469" s="24" t="s">
        <v>42</v>
      </c>
      <c r="G1469" s="24">
        <v>25</v>
      </c>
      <c r="H1469" s="24" t="s">
        <v>3008</v>
      </c>
      <c r="I1469" s="24" t="s">
        <v>3991</v>
      </c>
      <c r="J1469" s="24" t="s">
        <v>73</v>
      </c>
      <c r="K1469" s="72" t="str">
        <f t="shared" si="50"/>
        <v>USPO0202 ICPL Curncy</v>
      </c>
      <c r="L1469" s="25" t="str">
        <f t="shared" si="51"/>
        <v>ICPL</v>
      </c>
      <c r="M1469" s="26">
        <f t="shared" ca="1" si="51"/>
        <v>42276</v>
      </c>
      <c r="N1469" s="25" t="b">
        <f t="shared" si="51"/>
        <v>0</v>
      </c>
      <c r="O1469" s="84" t="str">
        <f>IF($N1469,_xll.BDP($K1469,O$931),"[DISABLED]")</f>
        <v>[DISABLED]</v>
      </c>
      <c r="P1469" s="84" t="str">
        <f>IF($N1469,_xll.BDP($K1469,P$931),"[DISABLED]")</f>
        <v>[DISABLED]</v>
      </c>
      <c r="Q1469" s="84" t="str">
        <f>IF($N1469,_xll.BDP($K1469,Q$931),"[DISABLED]")</f>
        <v>[DISABLED]</v>
      </c>
      <c r="R1469" s="84" t="str">
        <f>IF($N1469,_xll.BDH($K1469,R$931,$M1469),"[DISABLED]")</f>
        <v>[DISABLED]</v>
      </c>
      <c r="S1469" s="84" t="str">
        <f>IF($N1469,_xll.BDH($K1469,S$931,$M1469),"[DISABLED]")</f>
        <v>[DISABLED]</v>
      </c>
      <c r="T1469" s="84" t="str">
        <f>IF($N1469,_xll.BDH($K1469,T$931,$M1469),"[DISABLED]")</f>
        <v>[DISABLED]</v>
      </c>
      <c r="V1469" s="106" t="s">
        <v>10010</v>
      </c>
      <c r="W1469" s="107" t="s">
        <v>1055</v>
      </c>
      <c r="X1469" s="108">
        <v>42276</v>
      </c>
      <c r="Y1469" s="107" t="b">
        <v>0</v>
      </c>
      <c r="Z1469" s="107" t="s">
        <v>5237</v>
      </c>
      <c r="AA1469" s="107" t="s">
        <v>5237</v>
      </c>
      <c r="AB1469" s="107" t="s">
        <v>5237</v>
      </c>
      <c r="AC1469" s="107" t="s">
        <v>5237</v>
      </c>
      <c r="AD1469" s="107" t="s">
        <v>5237</v>
      </c>
      <c r="AE1469" s="107" t="s">
        <v>5237</v>
      </c>
    </row>
    <row r="1470" spans="2:31" outlineLevel="1">
      <c r="B1470" s="24" t="s">
        <v>5234</v>
      </c>
      <c r="C1470" s="24" t="s">
        <v>2</v>
      </c>
      <c r="D1470" s="24" t="s">
        <v>62</v>
      </c>
      <c r="E1470" s="24" t="s">
        <v>42</v>
      </c>
      <c r="F1470" s="24" t="s">
        <v>42</v>
      </c>
      <c r="G1470" s="24">
        <v>50</v>
      </c>
      <c r="H1470" s="24" t="s">
        <v>3008</v>
      </c>
      <c r="I1470" s="24" t="s">
        <v>3992</v>
      </c>
      <c r="J1470" s="24" t="s">
        <v>73</v>
      </c>
      <c r="K1470" s="72" t="str">
        <f t="shared" si="50"/>
        <v>USPP0202 ICPL Curncy</v>
      </c>
      <c r="L1470" s="25" t="str">
        <f t="shared" si="51"/>
        <v>ICPL</v>
      </c>
      <c r="M1470" s="26">
        <f t="shared" ca="1" si="51"/>
        <v>42276</v>
      </c>
      <c r="N1470" s="25" t="b">
        <f t="shared" si="51"/>
        <v>0</v>
      </c>
      <c r="O1470" s="84" t="str">
        <f>IF($N1470,_xll.BDP($K1470,O$931),"[DISABLED]")</f>
        <v>[DISABLED]</v>
      </c>
      <c r="P1470" s="84" t="str">
        <f>IF($N1470,_xll.BDP($K1470,P$931),"[DISABLED]")</f>
        <v>[DISABLED]</v>
      </c>
      <c r="Q1470" s="84" t="str">
        <f>IF($N1470,_xll.BDP($K1470,Q$931),"[DISABLED]")</f>
        <v>[DISABLED]</v>
      </c>
      <c r="R1470" s="84" t="str">
        <f>IF($N1470,_xll.BDH($K1470,R$931,$M1470),"[DISABLED]")</f>
        <v>[DISABLED]</v>
      </c>
      <c r="S1470" s="84" t="str">
        <f>IF($N1470,_xll.BDH($K1470,S$931,$M1470),"[DISABLED]")</f>
        <v>[DISABLED]</v>
      </c>
      <c r="T1470" s="84" t="str">
        <f>IF($N1470,_xll.BDH($K1470,T$931,$M1470),"[DISABLED]")</f>
        <v>[DISABLED]</v>
      </c>
      <c r="V1470" s="106" t="s">
        <v>10011</v>
      </c>
      <c r="W1470" s="107" t="s">
        <v>1055</v>
      </c>
      <c r="X1470" s="108">
        <v>42276</v>
      </c>
      <c r="Y1470" s="107" t="b">
        <v>0</v>
      </c>
      <c r="Z1470" s="107" t="s">
        <v>5237</v>
      </c>
      <c r="AA1470" s="107" t="s">
        <v>5237</v>
      </c>
      <c r="AB1470" s="107" t="s">
        <v>5237</v>
      </c>
      <c r="AC1470" s="107" t="s">
        <v>5237</v>
      </c>
      <c r="AD1470" s="107" t="s">
        <v>5237</v>
      </c>
      <c r="AE1470" s="107" t="s">
        <v>5237</v>
      </c>
    </row>
    <row r="1471" spans="2:31" outlineLevel="1">
      <c r="B1471" s="24" t="s">
        <v>5234</v>
      </c>
      <c r="C1471" s="24" t="s">
        <v>2</v>
      </c>
      <c r="D1471" s="24" t="s">
        <v>62</v>
      </c>
      <c r="E1471" s="24" t="s">
        <v>42</v>
      </c>
      <c r="F1471" s="24" t="s">
        <v>42</v>
      </c>
      <c r="G1471" s="24">
        <v>100</v>
      </c>
      <c r="H1471" s="24" t="s">
        <v>3008</v>
      </c>
      <c r="I1471" s="24" t="s">
        <v>3993</v>
      </c>
      <c r="J1471" s="24" t="s">
        <v>73</v>
      </c>
      <c r="K1471" s="72" t="str">
        <f t="shared" si="50"/>
        <v>USPQ0202 ICPL Curncy</v>
      </c>
      <c r="L1471" s="25" t="str">
        <f t="shared" si="51"/>
        <v>ICPL</v>
      </c>
      <c r="M1471" s="26">
        <f t="shared" ca="1" si="51"/>
        <v>42276</v>
      </c>
      <c r="N1471" s="25" t="b">
        <f t="shared" si="51"/>
        <v>0</v>
      </c>
      <c r="O1471" s="84" t="str">
        <f>IF($N1471,_xll.BDP($K1471,O$931),"[DISABLED]")</f>
        <v>[DISABLED]</v>
      </c>
      <c r="P1471" s="84" t="str">
        <f>IF($N1471,_xll.BDP($K1471,P$931),"[DISABLED]")</f>
        <v>[DISABLED]</v>
      </c>
      <c r="Q1471" s="84" t="str">
        <f>IF($N1471,_xll.BDP($K1471,Q$931),"[DISABLED]")</f>
        <v>[DISABLED]</v>
      </c>
      <c r="R1471" s="84" t="str">
        <f>IF($N1471,_xll.BDH($K1471,R$931,$M1471),"[DISABLED]")</f>
        <v>[DISABLED]</v>
      </c>
      <c r="S1471" s="84" t="str">
        <f>IF($N1471,_xll.BDH($K1471,S$931,$M1471),"[DISABLED]")</f>
        <v>[DISABLED]</v>
      </c>
      <c r="T1471" s="84" t="str">
        <f>IF($N1471,_xll.BDH($K1471,T$931,$M1471),"[DISABLED]")</f>
        <v>[DISABLED]</v>
      </c>
      <c r="V1471" s="106" t="s">
        <v>10012</v>
      </c>
      <c r="W1471" s="107" t="s">
        <v>1055</v>
      </c>
      <c r="X1471" s="108">
        <v>42276</v>
      </c>
      <c r="Y1471" s="107" t="b">
        <v>0</v>
      </c>
      <c r="Z1471" s="107" t="s">
        <v>5237</v>
      </c>
      <c r="AA1471" s="107" t="s">
        <v>5237</v>
      </c>
      <c r="AB1471" s="107" t="s">
        <v>5237</v>
      </c>
      <c r="AC1471" s="107" t="s">
        <v>5237</v>
      </c>
      <c r="AD1471" s="107" t="s">
        <v>5237</v>
      </c>
      <c r="AE1471" s="107" t="s">
        <v>5237</v>
      </c>
    </row>
    <row r="1472" spans="2:31" outlineLevel="1">
      <c r="B1472" s="24" t="s">
        <v>5234</v>
      </c>
      <c r="C1472" s="24" t="s">
        <v>2</v>
      </c>
      <c r="D1472" s="24" t="s">
        <v>62</v>
      </c>
      <c r="E1472" s="24" t="s">
        <v>42</v>
      </c>
      <c r="F1472" s="24" t="s">
        <v>42</v>
      </c>
      <c r="G1472" s="24">
        <v>200</v>
      </c>
      <c r="H1472" s="24" t="s">
        <v>3008</v>
      </c>
      <c r="I1472" s="24" t="s">
        <v>3994</v>
      </c>
      <c r="J1472" s="24" t="s">
        <v>73</v>
      </c>
      <c r="K1472" s="72" t="str">
        <f t="shared" si="50"/>
        <v>USPS0202 ICPL Curncy</v>
      </c>
      <c r="L1472" s="25" t="str">
        <f t="shared" si="51"/>
        <v>ICPL</v>
      </c>
      <c r="M1472" s="26">
        <f t="shared" ca="1" si="51"/>
        <v>42276</v>
      </c>
      <c r="N1472" s="25" t="b">
        <f t="shared" si="51"/>
        <v>0</v>
      </c>
      <c r="O1472" s="84" t="str">
        <f>IF($N1472,_xll.BDP($K1472,O$931),"[DISABLED]")</f>
        <v>[DISABLED]</v>
      </c>
      <c r="P1472" s="84" t="str">
        <f>IF($N1472,_xll.BDP($K1472,P$931),"[DISABLED]")</f>
        <v>[DISABLED]</v>
      </c>
      <c r="Q1472" s="84" t="str">
        <f>IF($N1472,_xll.BDP($K1472,Q$931),"[DISABLED]")</f>
        <v>[DISABLED]</v>
      </c>
      <c r="R1472" s="84" t="str">
        <f>IF($N1472,_xll.BDH($K1472,R$931,$M1472),"[DISABLED]")</f>
        <v>[DISABLED]</v>
      </c>
      <c r="S1472" s="84" t="str">
        <f>IF($N1472,_xll.BDH($K1472,S$931,$M1472),"[DISABLED]")</f>
        <v>[DISABLED]</v>
      </c>
      <c r="T1472" s="84" t="str">
        <f>IF($N1472,_xll.BDH($K1472,T$931,$M1472),"[DISABLED]")</f>
        <v>[DISABLED]</v>
      </c>
      <c r="V1472" s="106" t="s">
        <v>10013</v>
      </c>
      <c r="W1472" s="107" t="s">
        <v>1055</v>
      </c>
      <c r="X1472" s="108">
        <v>42276</v>
      </c>
      <c r="Y1472" s="107" t="b">
        <v>0</v>
      </c>
      <c r="Z1472" s="107" t="s">
        <v>5237</v>
      </c>
      <c r="AA1472" s="107" t="s">
        <v>5237</v>
      </c>
      <c r="AB1472" s="107" t="s">
        <v>5237</v>
      </c>
      <c r="AC1472" s="107" t="s">
        <v>5237</v>
      </c>
      <c r="AD1472" s="107" t="s">
        <v>5237</v>
      </c>
      <c r="AE1472" s="107" t="s">
        <v>5237</v>
      </c>
    </row>
    <row r="1473" spans="2:31" outlineLevel="1">
      <c r="B1473" s="24" t="s">
        <v>5234</v>
      </c>
      <c r="C1473" s="24" t="s">
        <v>2</v>
      </c>
      <c r="D1473" s="24" t="s">
        <v>62</v>
      </c>
      <c r="E1473" s="24" t="s">
        <v>42</v>
      </c>
      <c r="F1473" s="24" t="s">
        <v>44</v>
      </c>
      <c r="G1473" s="24">
        <v>-200</v>
      </c>
      <c r="H1473" s="24" t="s">
        <v>3008</v>
      </c>
      <c r="I1473" s="24" t="s">
        <v>3995</v>
      </c>
      <c r="J1473" s="24" t="s">
        <v>73</v>
      </c>
      <c r="K1473" s="72" t="str">
        <f t="shared" si="50"/>
        <v>USPK0502 ICPL Curncy</v>
      </c>
      <c r="L1473" s="25" t="str">
        <f t="shared" si="51"/>
        <v>ICPL</v>
      </c>
      <c r="M1473" s="26">
        <f t="shared" ca="1" si="51"/>
        <v>42276</v>
      </c>
      <c r="N1473" s="25" t="b">
        <f t="shared" si="51"/>
        <v>0</v>
      </c>
      <c r="O1473" s="84" t="str">
        <f>IF($N1473,_xll.BDP($K1473,O$931),"[DISABLED]")</f>
        <v>[DISABLED]</v>
      </c>
      <c r="P1473" s="84" t="str">
        <f>IF($N1473,_xll.BDP($K1473,P$931),"[DISABLED]")</f>
        <v>[DISABLED]</v>
      </c>
      <c r="Q1473" s="84" t="str">
        <f>IF($N1473,_xll.BDP($K1473,Q$931),"[DISABLED]")</f>
        <v>[DISABLED]</v>
      </c>
      <c r="R1473" s="84" t="str">
        <f>IF($N1473,_xll.BDH($K1473,R$931,$M1473),"[DISABLED]")</f>
        <v>[DISABLED]</v>
      </c>
      <c r="S1473" s="84" t="str">
        <f>IF($N1473,_xll.BDH($K1473,S$931,$M1473),"[DISABLED]")</f>
        <v>[DISABLED]</v>
      </c>
      <c r="T1473" s="84" t="str">
        <f>IF($N1473,_xll.BDH($K1473,T$931,$M1473),"[DISABLED]")</f>
        <v>[DISABLED]</v>
      </c>
      <c r="V1473" s="106" t="s">
        <v>10014</v>
      </c>
      <c r="W1473" s="107" t="s">
        <v>1055</v>
      </c>
      <c r="X1473" s="108">
        <v>42276</v>
      </c>
      <c r="Y1473" s="107" t="b">
        <v>0</v>
      </c>
      <c r="Z1473" s="107" t="s">
        <v>5237</v>
      </c>
      <c r="AA1473" s="107" t="s">
        <v>5237</v>
      </c>
      <c r="AB1473" s="107" t="s">
        <v>5237</v>
      </c>
      <c r="AC1473" s="107" t="s">
        <v>5237</v>
      </c>
      <c r="AD1473" s="107" t="s">
        <v>5237</v>
      </c>
      <c r="AE1473" s="107" t="s">
        <v>5237</v>
      </c>
    </row>
    <row r="1474" spans="2:31" outlineLevel="1">
      <c r="B1474" s="24" t="s">
        <v>5234</v>
      </c>
      <c r="C1474" s="24" t="s">
        <v>2</v>
      </c>
      <c r="D1474" s="24" t="s">
        <v>62</v>
      </c>
      <c r="E1474" s="24" t="s">
        <v>42</v>
      </c>
      <c r="F1474" s="24" t="s">
        <v>44</v>
      </c>
      <c r="G1474" s="24">
        <v>-100</v>
      </c>
      <c r="H1474" s="24" t="s">
        <v>3008</v>
      </c>
      <c r="I1474" s="24" t="s">
        <v>3996</v>
      </c>
      <c r="J1474" s="24" t="s">
        <v>73</v>
      </c>
      <c r="K1474" s="72" t="str">
        <f t="shared" si="50"/>
        <v>USPL0502 ICPL Curncy</v>
      </c>
      <c r="L1474" s="25" t="str">
        <f t="shared" si="51"/>
        <v>ICPL</v>
      </c>
      <c r="M1474" s="26">
        <f t="shared" ca="1" si="51"/>
        <v>42276</v>
      </c>
      <c r="N1474" s="25" t="b">
        <f t="shared" si="51"/>
        <v>0</v>
      </c>
      <c r="O1474" s="84" t="str">
        <f>IF($N1474,_xll.BDP($K1474,O$931),"[DISABLED]")</f>
        <v>[DISABLED]</v>
      </c>
      <c r="P1474" s="84" t="str">
        <f>IF($N1474,_xll.BDP($K1474,P$931),"[DISABLED]")</f>
        <v>[DISABLED]</v>
      </c>
      <c r="Q1474" s="84" t="str">
        <f>IF($N1474,_xll.BDP($K1474,Q$931),"[DISABLED]")</f>
        <v>[DISABLED]</v>
      </c>
      <c r="R1474" s="84" t="str">
        <f>IF($N1474,_xll.BDH($K1474,R$931,$M1474),"[DISABLED]")</f>
        <v>[DISABLED]</v>
      </c>
      <c r="S1474" s="84" t="str">
        <f>IF($N1474,_xll.BDH($K1474,S$931,$M1474),"[DISABLED]")</f>
        <v>[DISABLED]</v>
      </c>
      <c r="T1474" s="84" t="str">
        <f>IF($N1474,_xll.BDH($K1474,T$931,$M1474),"[DISABLED]")</f>
        <v>[DISABLED]</v>
      </c>
      <c r="V1474" s="106" t="s">
        <v>10015</v>
      </c>
      <c r="W1474" s="107" t="s">
        <v>1055</v>
      </c>
      <c r="X1474" s="108">
        <v>42276</v>
      </c>
      <c r="Y1474" s="107" t="b">
        <v>0</v>
      </c>
      <c r="Z1474" s="107" t="s">
        <v>5237</v>
      </c>
      <c r="AA1474" s="107" t="s">
        <v>5237</v>
      </c>
      <c r="AB1474" s="107" t="s">
        <v>5237</v>
      </c>
      <c r="AC1474" s="107" t="s">
        <v>5237</v>
      </c>
      <c r="AD1474" s="107" t="s">
        <v>5237</v>
      </c>
      <c r="AE1474" s="107" t="s">
        <v>5237</v>
      </c>
    </row>
    <row r="1475" spans="2:31" outlineLevel="1">
      <c r="B1475" s="24" t="s">
        <v>5234</v>
      </c>
      <c r="C1475" s="24" t="s">
        <v>2</v>
      </c>
      <c r="D1475" s="24" t="s">
        <v>62</v>
      </c>
      <c r="E1475" s="24" t="s">
        <v>42</v>
      </c>
      <c r="F1475" s="24" t="s">
        <v>44</v>
      </c>
      <c r="G1475" s="24">
        <v>-50</v>
      </c>
      <c r="H1475" s="24" t="s">
        <v>3008</v>
      </c>
      <c r="I1475" s="24" t="s">
        <v>3997</v>
      </c>
      <c r="J1475" s="24" t="s">
        <v>73</v>
      </c>
      <c r="K1475" s="72" t="str">
        <f t="shared" si="50"/>
        <v>USPM0502 ICPL Curncy</v>
      </c>
      <c r="L1475" s="25" t="str">
        <f t="shared" si="51"/>
        <v>ICPL</v>
      </c>
      <c r="M1475" s="26">
        <f t="shared" ca="1" si="51"/>
        <v>42276</v>
      </c>
      <c r="N1475" s="25" t="b">
        <f t="shared" si="51"/>
        <v>0</v>
      </c>
      <c r="O1475" s="84" t="str">
        <f>IF($N1475,_xll.BDP($K1475,O$931),"[DISABLED]")</f>
        <v>[DISABLED]</v>
      </c>
      <c r="P1475" s="84" t="str">
        <f>IF($N1475,_xll.BDP($K1475,P$931),"[DISABLED]")</f>
        <v>[DISABLED]</v>
      </c>
      <c r="Q1475" s="84" t="str">
        <f>IF($N1475,_xll.BDP($K1475,Q$931),"[DISABLED]")</f>
        <v>[DISABLED]</v>
      </c>
      <c r="R1475" s="84" t="str">
        <f>IF($N1475,_xll.BDH($K1475,R$931,$M1475),"[DISABLED]")</f>
        <v>[DISABLED]</v>
      </c>
      <c r="S1475" s="84" t="str">
        <f>IF($N1475,_xll.BDH($K1475,S$931,$M1475),"[DISABLED]")</f>
        <v>[DISABLED]</v>
      </c>
      <c r="T1475" s="84" t="str">
        <f>IF($N1475,_xll.BDH($K1475,T$931,$M1475),"[DISABLED]")</f>
        <v>[DISABLED]</v>
      </c>
      <c r="V1475" s="106" t="s">
        <v>10016</v>
      </c>
      <c r="W1475" s="107" t="s">
        <v>1055</v>
      </c>
      <c r="X1475" s="108">
        <v>42276</v>
      </c>
      <c r="Y1475" s="107" t="b">
        <v>0</v>
      </c>
      <c r="Z1475" s="107" t="s">
        <v>5237</v>
      </c>
      <c r="AA1475" s="107" t="s">
        <v>5237</v>
      </c>
      <c r="AB1475" s="107" t="s">
        <v>5237</v>
      </c>
      <c r="AC1475" s="107" t="s">
        <v>5237</v>
      </c>
      <c r="AD1475" s="107" t="s">
        <v>5237</v>
      </c>
      <c r="AE1475" s="107" t="s">
        <v>5237</v>
      </c>
    </row>
    <row r="1476" spans="2:31" outlineLevel="1">
      <c r="B1476" s="24" t="s">
        <v>5234</v>
      </c>
      <c r="C1476" s="24" t="s">
        <v>2</v>
      </c>
      <c r="D1476" s="24" t="s">
        <v>62</v>
      </c>
      <c r="E1476" s="24" t="s">
        <v>42</v>
      </c>
      <c r="F1476" s="24" t="s">
        <v>44</v>
      </c>
      <c r="G1476" s="24">
        <v>-25</v>
      </c>
      <c r="H1476" s="24" t="s">
        <v>3008</v>
      </c>
      <c r="I1476" s="24" t="s">
        <v>3998</v>
      </c>
      <c r="J1476" s="24" t="s">
        <v>73</v>
      </c>
      <c r="K1476" s="72" t="str">
        <f t="shared" si="50"/>
        <v>USPN0502 ICPL Curncy</v>
      </c>
      <c r="L1476" s="25" t="str">
        <f t="shared" si="51"/>
        <v>ICPL</v>
      </c>
      <c r="M1476" s="26">
        <f t="shared" ca="1" si="51"/>
        <v>42276</v>
      </c>
      <c r="N1476" s="25" t="b">
        <f t="shared" si="51"/>
        <v>0</v>
      </c>
      <c r="O1476" s="84" t="str">
        <f>IF($N1476,_xll.BDP($K1476,O$931),"[DISABLED]")</f>
        <v>[DISABLED]</v>
      </c>
      <c r="P1476" s="84" t="str">
        <f>IF($N1476,_xll.BDP($K1476,P$931),"[DISABLED]")</f>
        <v>[DISABLED]</v>
      </c>
      <c r="Q1476" s="84" t="str">
        <f>IF($N1476,_xll.BDP($K1476,Q$931),"[DISABLED]")</f>
        <v>[DISABLED]</v>
      </c>
      <c r="R1476" s="84" t="str">
        <f>IF($N1476,_xll.BDH($K1476,R$931,$M1476),"[DISABLED]")</f>
        <v>[DISABLED]</v>
      </c>
      <c r="S1476" s="84" t="str">
        <f>IF($N1476,_xll.BDH($K1476,S$931,$M1476),"[DISABLED]")</f>
        <v>[DISABLED]</v>
      </c>
      <c r="T1476" s="84" t="str">
        <f>IF($N1476,_xll.BDH($K1476,T$931,$M1476),"[DISABLED]")</f>
        <v>[DISABLED]</v>
      </c>
      <c r="V1476" s="106" t="s">
        <v>10017</v>
      </c>
      <c r="W1476" s="107" t="s">
        <v>1055</v>
      </c>
      <c r="X1476" s="108">
        <v>42276</v>
      </c>
      <c r="Y1476" s="107" t="b">
        <v>0</v>
      </c>
      <c r="Z1476" s="107" t="s">
        <v>5237</v>
      </c>
      <c r="AA1476" s="107" t="s">
        <v>5237</v>
      </c>
      <c r="AB1476" s="107" t="s">
        <v>5237</v>
      </c>
      <c r="AC1476" s="107" t="s">
        <v>5237</v>
      </c>
      <c r="AD1476" s="107" t="s">
        <v>5237</v>
      </c>
      <c r="AE1476" s="107" t="s">
        <v>5237</v>
      </c>
    </row>
    <row r="1477" spans="2:31" outlineLevel="1">
      <c r="B1477" s="24" t="s">
        <v>5234</v>
      </c>
      <c r="C1477" s="24" t="s">
        <v>2</v>
      </c>
      <c r="D1477" s="24" t="s">
        <v>62</v>
      </c>
      <c r="E1477" s="24" t="s">
        <v>42</v>
      </c>
      <c r="F1477" s="24" t="s">
        <v>44</v>
      </c>
      <c r="G1477" s="24">
        <v>25</v>
      </c>
      <c r="H1477" s="24" t="s">
        <v>3008</v>
      </c>
      <c r="I1477" s="24" t="s">
        <v>3999</v>
      </c>
      <c r="J1477" s="24" t="s">
        <v>73</v>
      </c>
      <c r="K1477" s="72" t="str">
        <f t="shared" si="50"/>
        <v>USPO0502 ICPL Curncy</v>
      </c>
      <c r="L1477" s="25" t="str">
        <f t="shared" si="51"/>
        <v>ICPL</v>
      </c>
      <c r="M1477" s="26">
        <f t="shared" ca="1" si="51"/>
        <v>42276</v>
      </c>
      <c r="N1477" s="25" t="b">
        <f t="shared" si="51"/>
        <v>0</v>
      </c>
      <c r="O1477" s="84" t="str">
        <f>IF($N1477,_xll.BDP($K1477,O$931),"[DISABLED]")</f>
        <v>[DISABLED]</v>
      </c>
      <c r="P1477" s="84" t="str">
        <f>IF($N1477,_xll.BDP($K1477,P$931),"[DISABLED]")</f>
        <v>[DISABLED]</v>
      </c>
      <c r="Q1477" s="84" t="str">
        <f>IF($N1477,_xll.BDP($K1477,Q$931),"[DISABLED]")</f>
        <v>[DISABLED]</v>
      </c>
      <c r="R1477" s="84" t="str">
        <f>IF($N1477,_xll.BDH($K1477,R$931,$M1477),"[DISABLED]")</f>
        <v>[DISABLED]</v>
      </c>
      <c r="S1477" s="84" t="str">
        <f>IF($N1477,_xll.BDH($K1477,S$931,$M1477),"[DISABLED]")</f>
        <v>[DISABLED]</v>
      </c>
      <c r="T1477" s="84" t="str">
        <f>IF($N1477,_xll.BDH($K1477,T$931,$M1477),"[DISABLED]")</f>
        <v>[DISABLED]</v>
      </c>
      <c r="V1477" s="106" t="s">
        <v>10018</v>
      </c>
      <c r="W1477" s="107" t="s">
        <v>1055</v>
      </c>
      <c r="X1477" s="108">
        <v>42276</v>
      </c>
      <c r="Y1477" s="107" t="b">
        <v>0</v>
      </c>
      <c r="Z1477" s="107" t="s">
        <v>5237</v>
      </c>
      <c r="AA1477" s="107" t="s">
        <v>5237</v>
      </c>
      <c r="AB1477" s="107" t="s">
        <v>5237</v>
      </c>
      <c r="AC1477" s="107" t="s">
        <v>5237</v>
      </c>
      <c r="AD1477" s="107" t="s">
        <v>5237</v>
      </c>
      <c r="AE1477" s="107" t="s">
        <v>5237</v>
      </c>
    </row>
    <row r="1478" spans="2:31" outlineLevel="1">
      <c r="B1478" s="24" t="s">
        <v>5234</v>
      </c>
      <c r="C1478" s="24" t="s">
        <v>2</v>
      </c>
      <c r="D1478" s="24" t="s">
        <v>62</v>
      </c>
      <c r="E1478" s="24" t="s">
        <v>42</v>
      </c>
      <c r="F1478" s="24" t="s">
        <v>44</v>
      </c>
      <c r="G1478" s="24">
        <v>50</v>
      </c>
      <c r="H1478" s="24" t="s">
        <v>3008</v>
      </c>
      <c r="I1478" s="24" t="s">
        <v>4000</v>
      </c>
      <c r="J1478" s="24" t="s">
        <v>73</v>
      </c>
      <c r="K1478" s="72" t="str">
        <f t="shared" si="50"/>
        <v>USPP0502 ICPL Curncy</v>
      </c>
      <c r="L1478" s="25" t="str">
        <f t="shared" si="51"/>
        <v>ICPL</v>
      </c>
      <c r="M1478" s="26">
        <f t="shared" ca="1" si="51"/>
        <v>42276</v>
      </c>
      <c r="N1478" s="25" t="b">
        <f t="shared" si="51"/>
        <v>0</v>
      </c>
      <c r="O1478" s="84" t="str">
        <f>IF($N1478,_xll.BDP($K1478,O$931),"[DISABLED]")</f>
        <v>[DISABLED]</v>
      </c>
      <c r="P1478" s="84" t="str">
        <f>IF($N1478,_xll.BDP($K1478,P$931),"[DISABLED]")</f>
        <v>[DISABLED]</v>
      </c>
      <c r="Q1478" s="84" t="str">
        <f>IF($N1478,_xll.BDP($K1478,Q$931),"[DISABLED]")</f>
        <v>[DISABLED]</v>
      </c>
      <c r="R1478" s="84" t="str">
        <f>IF($N1478,_xll.BDH($K1478,R$931,$M1478),"[DISABLED]")</f>
        <v>[DISABLED]</v>
      </c>
      <c r="S1478" s="84" t="str">
        <f>IF($N1478,_xll.BDH($K1478,S$931,$M1478),"[DISABLED]")</f>
        <v>[DISABLED]</v>
      </c>
      <c r="T1478" s="84" t="str">
        <f>IF($N1478,_xll.BDH($K1478,T$931,$M1478),"[DISABLED]")</f>
        <v>[DISABLED]</v>
      </c>
      <c r="V1478" s="106" t="s">
        <v>10019</v>
      </c>
      <c r="W1478" s="107" t="s">
        <v>1055</v>
      </c>
      <c r="X1478" s="108">
        <v>42276</v>
      </c>
      <c r="Y1478" s="107" t="b">
        <v>0</v>
      </c>
      <c r="Z1478" s="107" t="s">
        <v>5237</v>
      </c>
      <c r="AA1478" s="107" t="s">
        <v>5237</v>
      </c>
      <c r="AB1478" s="107" t="s">
        <v>5237</v>
      </c>
      <c r="AC1478" s="107" t="s">
        <v>5237</v>
      </c>
      <c r="AD1478" s="107" t="s">
        <v>5237</v>
      </c>
      <c r="AE1478" s="107" t="s">
        <v>5237</v>
      </c>
    </row>
    <row r="1479" spans="2:31" outlineLevel="1">
      <c r="B1479" s="24" t="s">
        <v>5234</v>
      </c>
      <c r="C1479" s="24" t="s">
        <v>2</v>
      </c>
      <c r="D1479" s="24" t="s">
        <v>62</v>
      </c>
      <c r="E1479" s="24" t="s">
        <v>42</v>
      </c>
      <c r="F1479" s="24" t="s">
        <v>44</v>
      </c>
      <c r="G1479" s="24">
        <v>100</v>
      </c>
      <c r="H1479" s="24" t="s">
        <v>3008</v>
      </c>
      <c r="I1479" s="24" t="s">
        <v>4001</v>
      </c>
      <c r="J1479" s="24" t="s">
        <v>73</v>
      </c>
      <c r="K1479" s="72" t="str">
        <f t="shared" si="50"/>
        <v>USPQ0502 ICPL Curncy</v>
      </c>
      <c r="L1479" s="25" t="str">
        <f t="shared" si="51"/>
        <v>ICPL</v>
      </c>
      <c r="M1479" s="26">
        <f t="shared" ca="1" si="51"/>
        <v>42276</v>
      </c>
      <c r="N1479" s="25" t="b">
        <f t="shared" si="51"/>
        <v>0</v>
      </c>
      <c r="O1479" s="84" t="str">
        <f>IF($N1479,_xll.BDP($K1479,O$931),"[DISABLED]")</f>
        <v>[DISABLED]</v>
      </c>
      <c r="P1479" s="84" t="str">
        <f>IF($N1479,_xll.BDP($K1479,P$931),"[DISABLED]")</f>
        <v>[DISABLED]</v>
      </c>
      <c r="Q1479" s="84" t="str">
        <f>IF($N1479,_xll.BDP($K1479,Q$931),"[DISABLED]")</f>
        <v>[DISABLED]</v>
      </c>
      <c r="R1479" s="84" t="str">
        <f>IF($N1479,_xll.BDH($K1479,R$931,$M1479),"[DISABLED]")</f>
        <v>[DISABLED]</v>
      </c>
      <c r="S1479" s="84" t="str">
        <f>IF($N1479,_xll.BDH($K1479,S$931,$M1479),"[DISABLED]")</f>
        <v>[DISABLED]</v>
      </c>
      <c r="T1479" s="84" t="str">
        <f>IF($N1479,_xll.BDH($K1479,T$931,$M1479),"[DISABLED]")</f>
        <v>[DISABLED]</v>
      </c>
      <c r="V1479" s="106" t="s">
        <v>10020</v>
      </c>
      <c r="W1479" s="107" t="s">
        <v>1055</v>
      </c>
      <c r="X1479" s="108">
        <v>42276</v>
      </c>
      <c r="Y1479" s="107" t="b">
        <v>0</v>
      </c>
      <c r="Z1479" s="107" t="s">
        <v>5237</v>
      </c>
      <c r="AA1479" s="107" t="s">
        <v>5237</v>
      </c>
      <c r="AB1479" s="107" t="s">
        <v>5237</v>
      </c>
      <c r="AC1479" s="107" t="s">
        <v>5237</v>
      </c>
      <c r="AD1479" s="107" t="s">
        <v>5237</v>
      </c>
      <c r="AE1479" s="107" t="s">
        <v>5237</v>
      </c>
    </row>
    <row r="1480" spans="2:31" outlineLevel="1">
      <c r="B1480" s="24" t="s">
        <v>5234</v>
      </c>
      <c r="C1480" s="24" t="s">
        <v>2</v>
      </c>
      <c r="D1480" s="24" t="s">
        <v>62</v>
      </c>
      <c r="E1480" s="24" t="s">
        <v>42</v>
      </c>
      <c r="F1480" s="24" t="s">
        <v>44</v>
      </c>
      <c r="G1480" s="24">
        <v>200</v>
      </c>
      <c r="H1480" s="24" t="s">
        <v>3008</v>
      </c>
      <c r="I1480" s="24" t="s">
        <v>4002</v>
      </c>
      <c r="J1480" s="24" t="s">
        <v>73</v>
      </c>
      <c r="K1480" s="72" t="str">
        <f t="shared" si="50"/>
        <v>USPS0502 ICPL Curncy</v>
      </c>
      <c r="L1480" s="25" t="str">
        <f t="shared" si="51"/>
        <v>ICPL</v>
      </c>
      <c r="M1480" s="26">
        <f t="shared" ca="1" si="51"/>
        <v>42276</v>
      </c>
      <c r="N1480" s="25" t="b">
        <f t="shared" si="51"/>
        <v>0</v>
      </c>
      <c r="O1480" s="84" t="str">
        <f>IF($N1480,_xll.BDP($K1480,O$931),"[DISABLED]")</f>
        <v>[DISABLED]</v>
      </c>
      <c r="P1480" s="84" t="str">
        <f>IF($N1480,_xll.BDP($K1480,P$931),"[DISABLED]")</f>
        <v>[DISABLED]</v>
      </c>
      <c r="Q1480" s="84" t="str">
        <f>IF($N1480,_xll.BDP($K1480,Q$931),"[DISABLED]")</f>
        <v>[DISABLED]</v>
      </c>
      <c r="R1480" s="84" t="str">
        <f>IF($N1480,_xll.BDH($K1480,R$931,$M1480),"[DISABLED]")</f>
        <v>[DISABLED]</v>
      </c>
      <c r="S1480" s="84" t="str">
        <f>IF($N1480,_xll.BDH($K1480,S$931,$M1480),"[DISABLED]")</f>
        <v>[DISABLED]</v>
      </c>
      <c r="T1480" s="84" t="str">
        <f>IF($N1480,_xll.BDH($K1480,T$931,$M1480),"[DISABLED]")</f>
        <v>[DISABLED]</v>
      </c>
      <c r="V1480" s="106" t="s">
        <v>10021</v>
      </c>
      <c r="W1480" s="107" t="s">
        <v>1055</v>
      </c>
      <c r="X1480" s="108">
        <v>42276</v>
      </c>
      <c r="Y1480" s="107" t="b">
        <v>0</v>
      </c>
      <c r="Z1480" s="107" t="s">
        <v>5237</v>
      </c>
      <c r="AA1480" s="107" t="s">
        <v>5237</v>
      </c>
      <c r="AB1480" s="107" t="s">
        <v>5237</v>
      </c>
      <c r="AC1480" s="107" t="s">
        <v>5237</v>
      </c>
      <c r="AD1480" s="107" t="s">
        <v>5237</v>
      </c>
      <c r="AE1480" s="107" t="s">
        <v>5237</v>
      </c>
    </row>
    <row r="1481" spans="2:31" outlineLevel="1">
      <c r="B1481" s="24" t="s">
        <v>5234</v>
      </c>
      <c r="C1481" s="24" t="s">
        <v>2</v>
      </c>
      <c r="D1481" s="24" t="s">
        <v>62</v>
      </c>
      <c r="E1481" s="24" t="s">
        <v>42</v>
      </c>
      <c r="F1481" s="24" t="s">
        <v>46</v>
      </c>
      <c r="G1481" s="24">
        <v>-200</v>
      </c>
      <c r="H1481" s="24" t="s">
        <v>3008</v>
      </c>
      <c r="I1481" s="24" t="s">
        <v>4003</v>
      </c>
      <c r="J1481" s="24" t="s">
        <v>73</v>
      </c>
      <c r="K1481" s="72" t="str">
        <f t="shared" si="50"/>
        <v>USPK1002 ICPL Curncy</v>
      </c>
      <c r="L1481" s="25" t="str">
        <f t="shared" si="51"/>
        <v>ICPL</v>
      </c>
      <c r="M1481" s="26">
        <f t="shared" ca="1" si="51"/>
        <v>42276</v>
      </c>
      <c r="N1481" s="25" t="b">
        <f t="shared" si="51"/>
        <v>0</v>
      </c>
      <c r="O1481" s="84" t="str">
        <f>IF($N1481,_xll.BDP($K1481,O$931),"[DISABLED]")</f>
        <v>[DISABLED]</v>
      </c>
      <c r="P1481" s="84" t="str">
        <f>IF($N1481,_xll.BDP($K1481,P$931),"[DISABLED]")</f>
        <v>[DISABLED]</v>
      </c>
      <c r="Q1481" s="84" t="str">
        <f>IF($N1481,_xll.BDP($K1481,Q$931),"[DISABLED]")</f>
        <v>[DISABLED]</v>
      </c>
      <c r="R1481" s="84" t="str">
        <f>IF($N1481,_xll.BDH($K1481,R$931,$M1481),"[DISABLED]")</f>
        <v>[DISABLED]</v>
      </c>
      <c r="S1481" s="84" t="str">
        <f>IF($N1481,_xll.BDH($K1481,S$931,$M1481),"[DISABLED]")</f>
        <v>[DISABLED]</v>
      </c>
      <c r="T1481" s="84" t="str">
        <f>IF($N1481,_xll.BDH($K1481,T$931,$M1481),"[DISABLED]")</f>
        <v>[DISABLED]</v>
      </c>
      <c r="V1481" s="106" t="s">
        <v>10022</v>
      </c>
      <c r="W1481" s="107" t="s">
        <v>1055</v>
      </c>
      <c r="X1481" s="108">
        <v>42276</v>
      </c>
      <c r="Y1481" s="107" t="b">
        <v>0</v>
      </c>
      <c r="Z1481" s="107" t="s">
        <v>5237</v>
      </c>
      <c r="AA1481" s="107" t="s">
        <v>5237</v>
      </c>
      <c r="AB1481" s="107" t="s">
        <v>5237</v>
      </c>
      <c r="AC1481" s="107" t="s">
        <v>5237</v>
      </c>
      <c r="AD1481" s="107" t="s">
        <v>5237</v>
      </c>
      <c r="AE1481" s="107" t="s">
        <v>5237</v>
      </c>
    </row>
    <row r="1482" spans="2:31" outlineLevel="1">
      <c r="B1482" s="24" t="s">
        <v>5234</v>
      </c>
      <c r="C1482" s="24" t="s">
        <v>2</v>
      </c>
      <c r="D1482" s="24" t="s">
        <v>62</v>
      </c>
      <c r="E1482" s="24" t="s">
        <v>42</v>
      </c>
      <c r="F1482" s="24" t="s">
        <v>46</v>
      </c>
      <c r="G1482" s="24">
        <v>-100</v>
      </c>
      <c r="H1482" s="24" t="s">
        <v>3008</v>
      </c>
      <c r="I1482" s="24" t="s">
        <v>4004</v>
      </c>
      <c r="J1482" s="24" t="s">
        <v>73</v>
      </c>
      <c r="K1482" s="72" t="str">
        <f t="shared" si="50"/>
        <v>USPL1002 ICPL Curncy</v>
      </c>
      <c r="L1482" s="25" t="str">
        <f t="shared" si="51"/>
        <v>ICPL</v>
      </c>
      <c r="M1482" s="26">
        <f t="shared" ca="1" si="51"/>
        <v>42276</v>
      </c>
      <c r="N1482" s="25" t="b">
        <f t="shared" si="51"/>
        <v>0</v>
      </c>
      <c r="O1482" s="84" t="str">
        <f>IF($N1482,_xll.BDP($K1482,O$931),"[DISABLED]")</f>
        <v>[DISABLED]</v>
      </c>
      <c r="P1482" s="84" t="str">
        <f>IF($N1482,_xll.BDP($K1482,P$931),"[DISABLED]")</f>
        <v>[DISABLED]</v>
      </c>
      <c r="Q1482" s="84" t="str">
        <f>IF($N1482,_xll.BDP($K1482,Q$931),"[DISABLED]")</f>
        <v>[DISABLED]</v>
      </c>
      <c r="R1482" s="84" t="str">
        <f>IF($N1482,_xll.BDH($K1482,R$931,$M1482),"[DISABLED]")</f>
        <v>[DISABLED]</v>
      </c>
      <c r="S1482" s="84" t="str">
        <f>IF($N1482,_xll.BDH($K1482,S$931,$M1482),"[DISABLED]")</f>
        <v>[DISABLED]</v>
      </c>
      <c r="T1482" s="84" t="str">
        <f>IF($N1482,_xll.BDH($K1482,T$931,$M1482),"[DISABLED]")</f>
        <v>[DISABLED]</v>
      </c>
      <c r="V1482" s="106" t="s">
        <v>10023</v>
      </c>
      <c r="W1482" s="107" t="s">
        <v>1055</v>
      </c>
      <c r="X1482" s="108">
        <v>42276</v>
      </c>
      <c r="Y1482" s="107" t="b">
        <v>0</v>
      </c>
      <c r="Z1482" s="107" t="s">
        <v>5237</v>
      </c>
      <c r="AA1482" s="107" t="s">
        <v>5237</v>
      </c>
      <c r="AB1482" s="107" t="s">
        <v>5237</v>
      </c>
      <c r="AC1482" s="107" t="s">
        <v>5237</v>
      </c>
      <c r="AD1482" s="107" t="s">
        <v>5237</v>
      </c>
      <c r="AE1482" s="107" t="s">
        <v>5237</v>
      </c>
    </row>
    <row r="1483" spans="2:31" outlineLevel="1">
      <c r="B1483" s="24" t="s">
        <v>5234</v>
      </c>
      <c r="C1483" s="24" t="s">
        <v>2</v>
      </c>
      <c r="D1483" s="24" t="s">
        <v>62</v>
      </c>
      <c r="E1483" s="24" t="s">
        <v>42</v>
      </c>
      <c r="F1483" s="24" t="s">
        <v>46</v>
      </c>
      <c r="G1483" s="24">
        <v>-50</v>
      </c>
      <c r="H1483" s="24" t="s">
        <v>3008</v>
      </c>
      <c r="I1483" s="24" t="s">
        <v>4005</v>
      </c>
      <c r="J1483" s="24" t="s">
        <v>73</v>
      </c>
      <c r="K1483" s="72" t="str">
        <f t="shared" si="50"/>
        <v>USPM1002 ICPL Curncy</v>
      </c>
      <c r="L1483" s="25" t="str">
        <f t="shared" si="51"/>
        <v>ICPL</v>
      </c>
      <c r="M1483" s="26">
        <f t="shared" ca="1" si="51"/>
        <v>42276</v>
      </c>
      <c r="N1483" s="25" t="b">
        <f t="shared" si="51"/>
        <v>0</v>
      </c>
      <c r="O1483" s="84" t="str">
        <f>IF($N1483,_xll.BDP($K1483,O$931),"[DISABLED]")</f>
        <v>[DISABLED]</v>
      </c>
      <c r="P1483" s="84" t="str">
        <f>IF($N1483,_xll.BDP($K1483,P$931),"[DISABLED]")</f>
        <v>[DISABLED]</v>
      </c>
      <c r="Q1483" s="84" t="str">
        <f>IF($N1483,_xll.BDP($K1483,Q$931),"[DISABLED]")</f>
        <v>[DISABLED]</v>
      </c>
      <c r="R1483" s="84" t="str">
        <f>IF($N1483,_xll.BDH($K1483,R$931,$M1483),"[DISABLED]")</f>
        <v>[DISABLED]</v>
      </c>
      <c r="S1483" s="84" t="str">
        <f>IF($N1483,_xll.BDH($K1483,S$931,$M1483),"[DISABLED]")</f>
        <v>[DISABLED]</v>
      </c>
      <c r="T1483" s="84" t="str">
        <f>IF($N1483,_xll.BDH($K1483,T$931,$M1483),"[DISABLED]")</f>
        <v>[DISABLED]</v>
      </c>
      <c r="V1483" s="106" t="s">
        <v>10024</v>
      </c>
      <c r="W1483" s="107" t="s">
        <v>1055</v>
      </c>
      <c r="X1483" s="108">
        <v>42276</v>
      </c>
      <c r="Y1483" s="107" t="b">
        <v>0</v>
      </c>
      <c r="Z1483" s="107" t="s">
        <v>5237</v>
      </c>
      <c r="AA1483" s="107" t="s">
        <v>5237</v>
      </c>
      <c r="AB1483" s="107" t="s">
        <v>5237</v>
      </c>
      <c r="AC1483" s="107" t="s">
        <v>5237</v>
      </c>
      <c r="AD1483" s="107" t="s">
        <v>5237</v>
      </c>
      <c r="AE1483" s="107" t="s">
        <v>5237</v>
      </c>
    </row>
    <row r="1484" spans="2:31" outlineLevel="1">
      <c r="B1484" s="24" t="s">
        <v>5234</v>
      </c>
      <c r="C1484" s="24" t="s">
        <v>2</v>
      </c>
      <c r="D1484" s="24" t="s">
        <v>62</v>
      </c>
      <c r="E1484" s="24" t="s">
        <v>42</v>
      </c>
      <c r="F1484" s="24" t="s">
        <v>46</v>
      </c>
      <c r="G1484" s="24">
        <v>-25</v>
      </c>
      <c r="H1484" s="24" t="s">
        <v>3008</v>
      </c>
      <c r="I1484" s="24" t="s">
        <v>4006</v>
      </c>
      <c r="J1484" s="24" t="s">
        <v>73</v>
      </c>
      <c r="K1484" s="72" t="str">
        <f t="shared" si="50"/>
        <v>USPN1002 ICPL Curncy</v>
      </c>
      <c r="L1484" s="25" t="str">
        <f t="shared" si="51"/>
        <v>ICPL</v>
      </c>
      <c r="M1484" s="26">
        <f t="shared" ca="1" si="51"/>
        <v>42276</v>
      </c>
      <c r="N1484" s="25" t="b">
        <f t="shared" si="51"/>
        <v>0</v>
      </c>
      <c r="O1484" s="84" t="str">
        <f>IF($N1484,_xll.BDP($K1484,O$931),"[DISABLED]")</f>
        <v>[DISABLED]</v>
      </c>
      <c r="P1484" s="84" t="str">
        <f>IF($N1484,_xll.BDP($K1484,P$931),"[DISABLED]")</f>
        <v>[DISABLED]</v>
      </c>
      <c r="Q1484" s="84" t="str">
        <f>IF($N1484,_xll.BDP($K1484,Q$931),"[DISABLED]")</f>
        <v>[DISABLED]</v>
      </c>
      <c r="R1484" s="84" t="str">
        <f>IF($N1484,_xll.BDH($K1484,R$931,$M1484),"[DISABLED]")</f>
        <v>[DISABLED]</v>
      </c>
      <c r="S1484" s="84" t="str">
        <f>IF($N1484,_xll.BDH($K1484,S$931,$M1484),"[DISABLED]")</f>
        <v>[DISABLED]</v>
      </c>
      <c r="T1484" s="84" t="str">
        <f>IF($N1484,_xll.BDH($K1484,T$931,$M1484),"[DISABLED]")</f>
        <v>[DISABLED]</v>
      </c>
      <c r="V1484" s="106" t="s">
        <v>10025</v>
      </c>
      <c r="W1484" s="107" t="s">
        <v>1055</v>
      </c>
      <c r="X1484" s="108">
        <v>42276</v>
      </c>
      <c r="Y1484" s="107" t="b">
        <v>0</v>
      </c>
      <c r="Z1484" s="107" t="s">
        <v>5237</v>
      </c>
      <c r="AA1484" s="107" t="s">
        <v>5237</v>
      </c>
      <c r="AB1484" s="107" t="s">
        <v>5237</v>
      </c>
      <c r="AC1484" s="107" t="s">
        <v>5237</v>
      </c>
      <c r="AD1484" s="107" t="s">
        <v>5237</v>
      </c>
      <c r="AE1484" s="107" t="s">
        <v>5237</v>
      </c>
    </row>
    <row r="1485" spans="2:31" outlineLevel="1">
      <c r="B1485" s="24" t="s">
        <v>5234</v>
      </c>
      <c r="C1485" s="24" t="s">
        <v>2</v>
      </c>
      <c r="D1485" s="24" t="s">
        <v>62</v>
      </c>
      <c r="E1485" s="24" t="s">
        <v>42</v>
      </c>
      <c r="F1485" s="24" t="s">
        <v>46</v>
      </c>
      <c r="G1485" s="24">
        <v>25</v>
      </c>
      <c r="H1485" s="24" t="s">
        <v>3008</v>
      </c>
      <c r="I1485" s="24" t="s">
        <v>4007</v>
      </c>
      <c r="J1485" s="24" t="s">
        <v>73</v>
      </c>
      <c r="K1485" s="72" t="str">
        <f t="shared" si="50"/>
        <v>USPO1002 ICPL Curncy</v>
      </c>
      <c r="L1485" s="25" t="str">
        <f t="shared" si="51"/>
        <v>ICPL</v>
      </c>
      <c r="M1485" s="26">
        <f t="shared" ca="1" si="51"/>
        <v>42276</v>
      </c>
      <c r="N1485" s="25" t="b">
        <f t="shared" si="51"/>
        <v>0</v>
      </c>
      <c r="O1485" s="84" t="str">
        <f>IF($N1485,_xll.BDP($K1485,O$931),"[DISABLED]")</f>
        <v>[DISABLED]</v>
      </c>
      <c r="P1485" s="84" t="str">
        <f>IF($N1485,_xll.BDP($K1485,P$931),"[DISABLED]")</f>
        <v>[DISABLED]</v>
      </c>
      <c r="Q1485" s="84" t="str">
        <f>IF($N1485,_xll.BDP($K1485,Q$931),"[DISABLED]")</f>
        <v>[DISABLED]</v>
      </c>
      <c r="R1485" s="84" t="str">
        <f>IF($N1485,_xll.BDH($K1485,R$931,$M1485),"[DISABLED]")</f>
        <v>[DISABLED]</v>
      </c>
      <c r="S1485" s="84" t="str">
        <f>IF($N1485,_xll.BDH($K1485,S$931,$M1485),"[DISABLED]")</f>
        <v>[DISABLED]</v>
      </c>
      <c r="T1485" s="84" t="str">
        <f>IF($N1485,_xll.BDH($K1485,T$931,$M1485),"[DISABLED]")</f>
        <v>[DISABLED]</v>
      </c>
      <c r="V1485" s="106" t="s">
        <v>10026</v>
      </c>
      <c r="W1485" s="107" t="s">
        <v>1055</v>
      </c>
      <c r="X1485" s="108">
        <v>42276</v>
      </c>
      <c r="Y1485" s="107" t="b">
        <v>0</v>
      </c>
      <c r="Z1485" s="107" t="s">
        <v>5237</v>
      </c>
      <c r="AA1485" s="107" t="s">
        <v>5237</v>
      </c>
      <c r="AB1485" s="107" t="s">
        <v>5237</v>
      </c>
      <c r="AC1485" s="107" t="s">
        <v>5237</v>
      </c>
      <c r="AD1485" s="107" t="s">
        <v>5237</v>
      </c>
      <c r="AE1485" s="107" t="s">
        <v>5237</v>
      </c>
    </row>
    <row r="1486" spans="2:31" outlineLevel="1">
      <c r="B1486" s="24" t="s">
        <v>5234</v>
      </c>
      <c r="C1486" s="24" t="s">
        <v>2</v>
      </c>
      <c r="D1486" s="24" t="s">
        <v>62</v>
      </c>
      <c r="E1486" s="24" t="s">
        <v>42</v>
      </c>
      <c r="F1486" s="24" t="s">
        <v>46</v>
      </c>
      <c r="G1486" s="24">
        <v>50</v>
      </c>
      <c r="H1486" s="24" t="s">
        <v>3008</v>
      </c>
      <c r="I1486" s="24" t="s">
        <v>4008</v>
      </c>
      <c r="J1486" s="24" t="s">
        <v>73</v>
      </c>
      <c r="K1486" s="72" t="str">
        <f t="shared" si="50"/>
        <v>USPP1002 ICPL Curncy</v>
      </c>
      <c r="L1486" s="25" t="str">
        <f t="shared" si="51"/>
        <v>ICPL</v>
      </c>
      <c r="M1486" s="26">
        <f t="shared" ca="1" si="51"/>
        <v>42276</v>
      </c>
      <c r="N1486" s="25" t="b">
        <f t="shared" si="51"/>
        <v>0</v>
      </c>
      <c r="O1486" s="84" t="str">
        <f>IF($N1486,_xll.BDP($K1486,O$931),"[DISABLED]")</f>
        <v>[DISABLED]</v>
      </c>
      <c r="P1486" s="84" t="str">
        <f>IF($N1486,_xll.BDP($K1486,P$931),"[DISABLED]")</f>
        <v>[DISABLED]</v>
      </c>
      <c r="Q1486" s="84" t="str">
        <f>IF($N1486,_xll.BDP($K1486,Q$931),"[DISABLED]")</f>
        <v>[DISABLED]</v>
      </c>
      <c r="R1486" s="84" t="str">
        <f>IF($N1486,_xll.BDH($K1486,R$931,$M1486),"[DISABLED]")</f>
        <v>[DISABLED]</v>
      </c>
      <c r="S1486" s="84" t="str">
        <f>IF($N1486,_xll.BDH($K1486,S$931,$M1486),"[DISABLED]")</f>
        <v>[DISABLED]</v>
      </c>
      <c r="T1486" s="84" t="str">
        <f>IF($N1486,_xll.BDH($K1486,T$931,$M1486),"[DISABLED]")</f>
        <v>[DISABLED]</v>
      </c>
      <c r="V1486" s="106" t="s">
        <v>10027</v>
      </c>
      <c r="W1486" s="107" t="s">
        <v>1055</v>
      </c>
      <c r="X1486" s="108">
        <v>42276</v>
      </c>
      <c r="Y1486" s="107" t="b">
        <v>0</v>
      </c>
      <c r="Z1486" s="107" t="s">
        <v>5237</v>
      </c>
      <c r="AA1486" s="107" t="s">
        <v>5237</v>
      </c>
      <c r="AB1486" s="107" t="s">
        <v>5237</v>
      </c>
      <c r="AC1486" s="107" t="s">
        <v>5237</v>
      </c>
      <c r="AD1486" s="107" t="s">
        <v>5237</v>
      </c>
      <c r="AE1486" s="107" t="s">
        <v>5237</v>
      </c>
    </row>
    <row r="1487" spans="2:31" outlineLevel="1">
      <c r="B1487" s="24" t="s">
        <v>5234</v>
      </c>
      <c r="C1487" s="24" t="s">
        <v>2</v>
      </c>
      <c r="D1487" s="24" t="s">
        <v>62</v>
      </c>
      <c r="E1487" s="24" t="s">
        <v>42</v>
      </c>
      <c r="F1487" s="24" t="s">
        <v>46</v>
      </c>
      <c r="G1487" s="24">
        <v>100</v>
      </c>
      <c r="H1487" s="24" t="s">
        <v>3008</v>
      </c>
      <c r="I1487" s="24" t="s">
        <v>4009</v>
      </c>
      <c r="J1487" s="24" t="s">
        <v>73</v>
      </c>
      <c r="K1487" s="72" t="str">
        <f t="shared" si="50"/>
        <v>USPQ1002 ICPL Curncy</v>
      </c>
      <c r="L1487" s="25" t="str">
        <f t="shared" si="51"/>
        <v>ICPL</v>
      </c>
      <c r="M1487" s="26">
        <f t="shared" ca="1" si="51"/>
        <v>42276</v>
      </c>
      <c r="N1487" s="25" t="b">
        <f t="shared" si="51"/>
        <v>0</v>
      </c>
      <c r="O1487" s="84" t="str">
        <f>IF($N1487,_xll.BDP($K1487,O$931),"[DISABLED]")</f>
        <v>[DISABLED]</v>
      </c>
      <c r="P1487" s="84" t="str">
        <f>IF($N1487,_xll.BDP($K1487,P$931),"[DISABLED]")</f>
        <v>[DISABLED]</v>
      </c>
      <c r="Q1487" s="84" t="str">
        <f>IF($N1487,_xll.BDP($K1487,Q$931),"[DISABLED]")</f>
        <v>[DISABLED]</v>
      </c>
      <c r="R1487" s="84" t="str">
        <f>IF($N1487,_xll.BDH($K1487,R$931,$M1487),"[DISABLED]")</f>
        <v>[DISABLED]</v>
      </c>
      <c r="S1487" s="84" t="str">
        <f>IF($N1487,_xll.BDH($K1487,S$931,$M1487),"[DISABLED]")</f>
        <v>[DISABLED]</v>
      </c>
      <c r="T1487" s="84" t="str">
        <f>IF($N1487,_xll.BDH($K1487,T$931,$M1487),"[DISABLED]")</f>
        <v>[DISABLED]</v>
      </c>
      <c r="V1487" s="106" t="s">
        <v>10028</v>
      </c>
      <c r="W1487" s="107" t="s">
        <v>1055</v>
      </c>
      <c r="X1487" s="108">
        <v>42276</v>
      </c>
      <c r="Y1487" s="107" t="b">
        <v>0</v>
      </c>
      <c r="Z1487" s="107" t="s">
        <v>5237</v>
      </c>
      <c r="AA1487" s="107" t="s">
        <v>5237</v>
      </c>
      <c r="AB1487" s="107" t="s">
        <v>5237</v>
      </c>
      <c r="AC1487" s="107" t="s">
        <v>5237</v>
      </c>
      <c r="AD1487" s="107" t="s">
        <v>5237</v>
      </c>
      <c r="AE1487" s="107" t="s">
        <v>5237</v>
      </c>
    </row>
    <row r="1488" spans="2:31" outlineLevel="1">
      <c r="B1488" s="24" t="s">
        <v>5234</v>
      </c>
      <c r="C1488" s="24" t="s">
        <v>2</v>
      </c>
      <c r="D1488" s="24" t="s">
        <v>62</v>
      </c>
      <c r="E1488" s="24" t="s">
        <v>42</v>
      </c>
      <c r="F1488" s="24" t="s">
        <v>46</v>
      </c>
      <c r="G1488" s="24">
        <v>200</v>
      </c>
      <c r="H1488" s="24" t="s">
        <v>3008</v>
      </c>
      <c r="I1488" s="24" t="s">
        <v>4010</v>
      </c>
      <c r="J1488" s="24" t="s">
        <v>73</v>
      </c>
      <c r="K1488" s="72" t="str">
        <f t="shared" si="50"/>
        <v>USPS1002 ICPL Curncy</v>
      </c>
      <c r="L1488" s="25" t="str">
        <f t="shared" si="51"/>
        <v>ICPL</v>
      </c>
      <c r="M1488" s="26">
        <f t="shared" ca="1" si="51"/>
        <v>42276</v>
      </c>
      <c r="N1488" s="25" t="b">
        <f t="shared" si="51"/>
        <v>0</v>
      </c>
      <c r="O1488" s="84" t="str">
        <f>IF($N1488,_xll.BDP($K1488,O$931),"[DISABLED]")</f>
        <v>[DISABLED]</v>
      </c>
      <c r="P1488" s="84" t="str">
        <f>IF($N1488,_xll.BDP($K1488,P$931),"[DISABLED]")</f>
        <v>[DISABLED]</v>
      </c>
      <c r="Q1488" s="84" t="str">
        <f>IF($N1488,_xll.BDP($K1488,Q$931),"[DISABLED]")</f>
        <v>[DISABLED]</v>
      </c>
      <c r="R1488" s="84" t="str">
        <f>IF($N1488,_xll.BDH($K1488,R$931,$M1488),"[DISABLED]")</f>
        <v>[DISABLED]</v>
      </c>
      <c r="S1488" s="84" t="str">
        <f>IF($N1488,_xll.BDH($K1488,S$931,$M1488),"[DISABLED]")</f>
        <v>[DISABLED]</v>
      </c>
      <c r="T1488" s="84" t="str">
        <f>IF($N1488,_xll.BDH($K1488,T$931,$M1488),"[DISABLED]")</f>
        <v>[DISABLED]</v>
      </c>
      <c r="V1488" s="106" t="s">
        <v>10029</v>
      </c>
      <c r="W1488" s="107" t="s">
        <v>1055</v>
      </c>
      <c r="X1488" s="108">
        <v>42276</v>
      </c>
      <c r="Y1488" s="107" t="b">
        <v>0</v>
      </c>
      <c r="Z1488" s="107" t="s">
        <v>5237</v>
      </c>
      <c r="AA1488" s="107" t="s">
        <v>5237</v>
      </c>
      <c r="AB1488" s="107" t="s">
        <v>5237</v>
      </c>
      <c r="AC1488" s="107" t="s">
        <v>5237</v>
      </c>
      <c r="AD1488" s="107" t="s">
        <v>5237</v>
      </c>
      <c r="AE1488" s="107" t="s">
        <v>5237</v>
      </c>
    </row>
    <row r="1489" spans="2:31" outlineLevel="1">
      <c r="B1489" s="24" t="s">
        <v>5234</v>
      </c>
      <c r="C1489" s="24" t="s">
        <v>2</v>
      </c>
      <c r="D1489" s="24" t="s">
        <v>62</v>
      </c>
      <c r="E1489" s="24" t="s">
        <v>42</v>
      </c>
      <c r="F1489" s="24" t="s">
        <v>47</v>
      </c>
      <c r="G1489" s="24">
        <v>-200</v>
      </c>
      <c r="H1489" s="24" t="s">
        <v>3008</v>
      </c>
      <c r="I1489" s="24" t="s">
        <v>4011</v>
      </c>
      <c r="J1489" s="24" t="s">
        <v>73</v>
      </c>
      <c r="K1489" s="72" t="str">
        <f t="shared" si="50"/>
        <v>USPK1502 ICPL Curncy</v>
      </c>
      <c r="L1489" s="25" t="str">
        <f t="shared" si="51"/>
        <v>ICPL</v>
      </c>
      <c r="M1489" s="26">
        <f t="shared" ca="1" si="51"/>
        <v>42276</v>
      </c>
      <c r="N1489" s="25" t="b">
        <f t="shared" si="51"/>
        <v>0</v>
      </c>
      <c r="O1489" s="84" t="str">
        <f>IF($N1489,_xll.BDP($K1489,O$931),"[DISABLED]")</f>
        <v>[DISABLED]</v>
      </c>
      <c r="P1489" s="84" t="str">
        <f>IF($N1489,_xll.BDP($K1489,P$931),"[DISABLED]")</f>
        <v>[DISABLED]</v>
      </c>
      <c r="Q1489" s="84" t="str">
        <f>IF($N1489,_xll.BDP($K1489,Q$931),"[DISABLED]")</f>
        <v>[DISABLED]</v>
      </c>
      <c r="R1489" s="84" t="str">
        <f>IF($N1489,_xll.BDH($K1489,R$931,$M1489),"[DISABLED]")</f>
        <v>[DISABLED]</v>
      </c>
      <c r="S1489" s="84" t="str">
        <f>IF($N1489,_xll.BDH($K1489,S$931,$M1489),"[DISABLED]")</f>
        <v>[DISABLED]</v>
      </c>
      <c r="T1489" s="84" t="str">
        <f>IF($N1489,_xll.BDH($K1489,T$931,$M1489),"[DISABLED]")</f>
        <v>[DISABLED]</v>
      </c>
      <c r="V1489" s="106" t="s">
        <v>10030</v>
      </c>
      <c r="W1489" s="107" t="s">
        <v>1055</v>
      </c>
      <c r="X1489" s="108">
        <v>42276</v>
      </c>
      <c r="Y1489" s="107" t="b">
        <v>0</v>
      </c>
      <c r="Z1489" s="107" t="s">
        <v>5237</v>
      </c>
      <c r="AA1489" s="107" t="s">
        <v>5237</v>
      </c>
      <c r="AB1489" s="107" t="s">
        <v>5237</v>
      </c>
      <c r="AC1489" s="107" t="s">
        <v>5237</v>
      </c>
      <c r="AD1489" s="107" t="s">
        <v>5237</v>
      </c>
      <c r="AE1489" s="107" t="s">
        <v>5237</v>
      </c>
    </row>
    <row r="1490" spans="2:31" outlineLevel="1">
      <c r="B1490" s="24" t="s">
        <v>5234</v>
      </c>
      <c r="C1490" s="24" t="s">
        <v>2</v>
      </c>
      <c r="D1490" s="24" t="s">
        <v>62</v>
      </c>
      <c r="E1490" s="24" t="s">
        <v>42</v>
      </c>
      <c r="F1490" s="24" t="s">
        <v>47</v>
      </c>
      <c r="G1490" s="24">
        <v>-100</v>
      </c>
      <c r="H1490" s="24" t="s">
        <v>3008</v>
      </c>
      <c r="I1490" s="24" t="s">
        <v>4012</v>
      </c>
      <c r="J1490" s="24" t="s">
        <v>73</v>
      </c>
      <c r="K1490" s="72" t="str">
        <f t="shared" si="50"/>
        <v>USPL1502 ICPL Curncy</v>
      </c>
      <c r="L1490" s="25" t="str">
        <f t="shared" si="51"/>
        <v>ICPL</v>
      </c>
      <c r="M1490" s="26">
        <f t="shared" ca="1" si="51"/>
        <v>42276</v>
      </c>
      <c r="N1490" s="25" t="b">
        <f t="shared" si="51"/>
        <v>0</v>
      </c>
      <c r="O1490" s="84" t="str">
        <f>IF($N1490,_xll.BDP($K1490,O$931),"[DISABLED]")</f>
        <v>[DISABLED]</v>
      </c>
      <c r="P1490" s="84" t="str">
        <f>IF($N1490,_xll.BDP($K1490,P$931),"[DISABLED]")</f>
        <v>[DISABLED]</v>
      </c>
      <c r="Q1490" s="84" t="str">
        <f>IF($N1490,_xll.BDP($K1490,Q$931),"[DISABLED]")</f>
        <v>[DISABLED]</v>
      </c>
      <c r="R1490" s="84" t="str">
        <f>IF($N1490,_xll.BDH($K1490,R$931,$M1490),"[DISABLED]")</f>
        <v>[DISABLED]</v>
      </c>
      <c r="S1490" s="84" t="str">
        <f>IF($N1490,_xll.BDH($K1490,S$931,$M1490),"[DISABLED]")</f>
        <v>[DISABLED]</v>
      </c>
      <c r="T1490" s="84" t="str">
        <f>IF($N1490,_xll.BDH($K1490,T$931,$M1490),"[DISABLED]")</f>
        <v>[DISABLED]</v>
      </c>
      <c r="V1490" s="106" t="s">
        <v>10031</v>
      </c>
      <c r="W1490" s="107" t="s">
        <v>1055</v>
      </c>
      <c r="X1490" s="108">
        <v>42276</v>
      </c>
      <c r="Y1490" s="107" t="b">
        <v>0</v>
      </c>
      <c r="Z1490" s="107" t="s">
        <v>5237</v>
      </c>
      <c r="AA1490" s="107" t="s">
        <v>5237</v>
      </c>
      <c r="AB1490" s="107" t="s">
        <v>5237</v>
      </c>
      <c r="AC1490" s="107" t="s">
        <v>5237</v>
      </c>
      <c r="AD1490" s="107" t="s">
        <v>5237</v>
      </c>
      <c r="AE1490" s="107" t="s">
        <v>5237</v>
      </c>
    </row>
    <row r="1491" spans="2:31" outlineLevel="1">
      <c r="B1491" s="24" t="s">
        <v>5234</v>
      </c>
      <c r="C1491" s="24" t="s">
        <v>2</v>
      </c>
      <c r="D1491" s="24" t="s">
        <v>62</v>
      </c>
      <c r="E1491" s="24" t="s">
        <v>42</v>
      </c>
      <c r="F1491" s="24" t="s">
        <v>47</v>
      </c>
      <c r="G1491" s="24">
        <v>-50</v>
      </c>
      <c r="H1491" s="24" t="s">
        <v>3008</v>
      </c>
      <c r="I1491" s="24" t="s">
        <v>4013</v>
      </c>
      <c r="J1491" s="24" t="s">
        <v>73</v>
      </c>
      <c r="K1491" s="72" t="str">
        <f t="shared" si="50"/>
        <v>USPM1502 ICPL Curncy</v>
      </c>
      <c r="L1491" s="25" t="str">
        <f t="shared" si="51"/>
        <v>ICPL</v>
      </c>
      <c r="M1491" s="26">
        <f t="shared" ca="1" si="51"/>
        <v>42276</v>
      </c>
      <c r="N1491" s="25" t="b">
        <f t="shared" si="51"/>
        <v>0</v>
      </c>
      <c r="O1491" s="84" t="str">
        <f>IF($N1491,_xll.BDP($K1491,O$931),"[DISABLED]")</f>
        <v>[DISABLED]</v>
      </c>
      <c r="P1491" s="84" t="str">
        <f>IF($N1491,_xll.BDP($K1491,P$931),"[DISABLED]")</f>
        <v>[DISABLED]</v>
      </c>
      <c r="Q1491" s="84" t="str">
        <f>IF($N1491,_xll.BDP($K1491,Q$931),"[DISABLED]")</f>
        <v>[DISABLED]</v>
      </c>
      <c r="R1491" s="84" t="str">
        <f>IF($N1491,_xll.BDH($K1491,R$931,$M1491),"[DISABLED]")</f>
        <v>[DISABLED]</v>
      </c>
      <c r="S1491" s="84" t="str">
        <f>IF($N1491,_xll.BDH($K1491,S$931,$M1491),"[DISABLED]")</f>
        <v>[DISABLED]</v>
      </c>
      <c r="T1491" s="84" t="str">
        <f>IF($N1491,_xll.BDH($K1491,T$931,$M1491),"[DISABLED]")</f>
        <v>[DISABLED]</v>
      </c>
      <c r="V1491" s="106" t="s">
        <v>10032</v>
      </c>
      <c r="W1491" s="107" t="s">
        <v>1055</v>
      </c>
      <c r="X1491" s="108">
        <v>42276</v>
      </c>
      <c r="Y1491" s="107" t="b">
        <v>0</v>
      </c>
      <c r="Z1491" s="107" t="s">
        <v>5237</v>
      </c>
      <c r="AA1491" s="107" t="s">
        <v>5237</v>
      </c>
      <c r="AB1491" s="107" t="s">
        <v>5237</v>
      </c>
      <c r="AC1491" s="107" t="s">
        <v>5237</v>
      </c>
      <c r="AD1491" s="107" t="s">
        <v>5237</v>
      </c>
      <c r="AE1491" s="107" t="s">
        <v>5237</v>
      </c>
    </row>
    <row r="1492" spans="2:31" outlineLevel="1">
      <c r="B1492" s="24" t="s">
        <v>5234</v>
      </c>
      <c r="C1492" s="24" t="s">
        <v>2</v>
      </c>
      <c r="D1492" s="24" t="s">
        <v>62</v>
      </c>
      <c r="E1492" s="24" t="s">
        <v>42</v>
      </c>
      <c r="F1492" s="24" t="s">
        <v>47</v>
      </c>
      <c r="G1492" s="24">
        <v>-25</v>
      </c>
      <c r="H1492" s="24" t="s">
        <v>3008</v>
      </c>
      <c r="I1492" s="24" t="s">
        <v>4014</v>
      </c>
      <c r="J1492" s="24" t="s">
        <v>73</v>
      </c>
      <c r="K1492" s="72" t="str">
        <f t="shared" si="50"/>
        <v>USPN1502 ICPL Curncy</v>
      </c>
      <c r="L1492" s="25" t="str">
        <f t="shared" si="51"/>
        <v>ICPL</v>
      </c>
      <c r="M1492" s="26">
        <f t="shared" ca="1" si="51"/>
        <v>42276</v>
      </c>
      <c r="N1492" s="25" t="b">
        <f t="shared" si="51"/>
        <v>0</v>
      </c>
      <c r="O1492" s="84" t="str">
        <f>IF($N1492,_xll.BDP($K1492,O$931),"[DISABLED]")</f>
        <v>[DISABLED]</v>
      </c>
      <c r="P1492" s="84" t="str">
        <f>IF($N1492,_xll.BDP($K1492,P$931),"[DISABLED]")</f>
        <v>[DISABLED]</v>
      </c>
      <c r="Q1492" s="84" t="str">
        <f>IF($N1492,_xll.BDP($K1492,Q$931),"[DISABLED]")</f>
        <v>[DISABLED]</v>
      </c>
      <c r="R1492" s="84" t="str">
        <f>IF($N1492,_xll.BDH($K1492,R$931,$M1492),"[DISABLED]")</f>
        <v>[DISABLED]</v>
      </c>
      <c r="S1492" s="84" t="str">
        <f>IF($N1492,_xll.BDH($K1492,S$931,$M1492),"[DISABLED]")</f>
        <v>[DISABLED]</v>
      </c>
      <c r="T1492" s="84" t="str">
        <f>IF($N1492,_xll.BDH($K1492,T$931,$M1492),"[DISABLED]")</f>
        <v>[DISABLED]</v>
      </c>
      <c r="V1492" s="106" t="s">
        <v>10033</v>
      </c>
      <c r="W1492" s="107" t="s">
        <v>1055</v>
      </c>
      <c r="X1492" s="108">
        <v>42276</v>
      </c>
      <c r="Y1492" s="107" t="b">
        <v>0</v>
      </c>
      <c r="Z1492" s="107" t="s">
        <v>5237</v>
      </c>
      <c r="AA1492" s="107" t="s">
        <v>5237</v>
      </c>
      <c r="AB1492" s="107" t="s">
        <v>5237</v>
      </c>
      <c r="AC1492" s="107" t="s">
        <v>5237</v>
      </c>
      <c r="AD1492" s="107" t="s">
        <v>5237</v>
      </c>
      <c r="AE1492" s="107" t="s">
        <v>5237</v>
      </c>
    </row>
    <row r="1493" spans="2:31" outlineLevel="1">
      <c r="B1493" s="24" t="s">
        <v>5234</v>
      </c>
      <c r="C1493" s="24" t="s">
        <v>2</v>
      </c>
      <c r="D1493" s="24" t="s">
        <v>62</v>
      </c>
      <c r="E1493" s="24" t="s">
        <v>42</v>
      </c>
      <c r="F1493" s="24" t="s">
        <v>47</v>
      </c>
      <c r="G1493" s="24">
        <v>25</v>
      </c>
      <c r="H1493" s="24" t="s">
        <v>3008</v>
      </c>
      <c r="I1493" s="24" t="s">
        <v>4015</v>
      </c>
      <c r="J1493" s="24" t="s">
        <v>73</v>
      </c>
      <c r="K1493" s="72" t="str">
        <f t="shared" si="50"/>
        <v>USPO1502 ICPL Curncy</v>
      </c>
      <c r="L1493" s="25" t="str">
        <f t="shared" si="51"/>
        <v>ICPL</v>
      </c>
      <c r="M1493" s="26">
        <f t="shared" ca="1" si="51"/>
        <v>42276</v>
      </c>
      <c r="N1493" s="25" t="b">
        <f t="shared" si="51"/>
        <v>0</v>
      </c>
      <c r="O1493" s="84" t="str">
        <f>IF($N1493,_xll.BDP($K1493,O$931),"[DISABLED]")</f>
        <v>[DISABLED]</v>
      </c>
      <c r="P1493" s="84" t="str">
        <f>IF($N1493,_xll.BDP($K1493,P$931),"[DISABLED]")</f>
        <v>[DISABLED]</v>
      </c>
      <c r="Q1493" s="84" t="str">
        <f>IF($N1493,_xll.BDP($K1493,Q$931),"[DISABLED]")</f>
        <v>[DISABLED]</v>
      </c>
      <c r="R1493" s="84" t="str">
        <f>IF($N1493,_xll.BDH($K1493,R$931,$M1493),"[DISABLED]")</f>
        <v>[DISABLED]</v>
      </c>
      <c r="S1493" s="84" t="str">
        <f>IF($N1493,_xll.BDH($K1493,S$931,$M1493),"[DISABLED]")</f>
        <v>[DISABLED]</v>
      </c>
      <c r="T1493" s="84" t="str">
        <f>IF($N1493,_xll.BDH($K1493,T$931,$M1493),"[DISABLED]")</f>
        <v>[DISABLED]</v>
      </c>
      <c r="V1493" s="106" t="s">
        <v>10034</v>
      </c>
      <c r="W1493" s="107" t="s">
        <v>1055</v>
      </c>
      <c r="X1493" s="108">
        <v>42276</v>
      </c>
      <c r="Y1493" s="107" t="b">
        <v>0</v>
      </c>
      <c r="Z1493" s="107" t="s">
        <v>5237</v>
      </c>
      <c r="AA1493" s="107" t="s">
        <v>5237</v>
      </c>
      <c r="AB1493" s="107" t="s">
        <v>5237</v>
      </c>
      <c r="AC1493" s="107" t="s">
        <v>5237</v>
      </c>
      <c r="AD1493" s="107" t="s">
        <v>5237</v>
      </c>
      <c r="AE1493" s="107" t="s">
        <v>5237</v>
      </c>
    </row>
    <row r="1494" spans="2:31" outlineLevel="1">
      <c r="B1494" s="24" t="s">
        <v>5234</v>
      </c>
      <c r="C1494" s="24" t="s">
        <v>2</v>
      </c>
      <c r="D1494" s="24" t="s">
        <v>62</v>
      </c>
      <c r="E1494" s="24" t="s">
        <v>42</v>
      </c>
      <c r="F1494" s="24" t="s">
        <v>47</v>
      </c>
      <c r="G1494" s="24">
        <v>50</v>
      </c>
      <c r="H1494" s="24" t="s">
        <v>3008</v>
      </c>
      <c r="I1494" s="24" t="s">
        <v>4016</v>
      </c>
      <c r="J1494" s="24" t="s">
        <v>73</v>
      </c>
      <c r="K1494" s="72" t="str">
        <f t="shared" si="50"/>
        <v>USPP1502 ICPL Curncy</v>
      </c>
      <c r="L1494" s="25" t="str">
        <f t="shared" si="51"/>
        <v>ICPL</v>
      </c>
      <c r="M1494" s="26">
        <f t="shared" ca="1" si="51"/>
        <v>42276</v>
      </c>
      <c r="N1494" s="25" t="b">
        <f t="shared" si="51"/>
        <v>0</v>
      </c>
      <c r="O1494" s="84" t="str">
        <f>IF($N1494,_xll.BDP($K1494,O$931),"[DISABLED]")</f>
        <v>[DISABLED]</v>
      </c>
      <c r="P1494" s="84" t="str">
        <f>IF($N1494,_xll.BDP($K1494,P$931),"[DISABLED]")</f>
        <v>[DISABLED]</v>
      </c>
      <c r="Q1494" s="84" t="str">
        <f>IF($N1494,_xll.BDP($K1494,Q$931),"[DISABLED]")</f>
        <v>[DISABLED]</v>
      </c>
      <c r="R1494" s="84" t="str">
        <f>IF($N1494,_xll.BDH($K1494,R$931,$M1494),"[DISABLED]")</f>
        <v>[DISABLED]</v>
      </c>
      <c r="S1494" s="84" t="str">
        <f>IF($N1494,_xll.BDH($K1494,S$931,$M1494),"[DISABLED]")</f>
        <v>[DISABLED]</v>
      </c>
      <c r="T1494" s="84" t="str">
        <f>IF($N1494,_xll.BDH($K1494,T$931,$M1494),"[DISABLED]")</f>
        <v>[DISABLED]</v>
      </c>
      <c r="V1494" s="106" t="s">
        <v>10035</v>
      </c>
      <c r="W1494" s="107" t="s">
        <v>1055</v>
      </c>
      <c r="X1494" s="108">
        <v>42276</v>
      </c>
      <c r="Y1494" s="107" t="b">
        <v>0</v>
      </c>
      <c r="Z1494" s="107" t="s">
        <v>5237</v>
      </c>
      <c r="AA1494" s="107" t="s">
        <v>5237</v>
      </c>
      <c r="AB1494" s="107" t="s">
        <v>5237</v>
      </c>
      <c r="AC1494" s="107" t="s">
        <v>5237</v>
      </c>
      <c r="AD1494" s="107" t="s">
        <v>5237</v>
      </c>
      <c r="AE1494" s="107" t="s">
        <v>5237</v>
      </c>
    </row>
    <row r="1495" spans="2:31" outlineLevel="1">
      <c r="B1495" s="24" t="s">
        <v>5234</v>
      </c>
      <c r="C1495" s="24" t="s">
        <v>2</v>
      </c>
      <c r="D1495" s="24" t="s">
        <v>62</v>
      </c>
      <c r="E1495" s="24" t="s">
        <v>42</v>
      </c>
      <c r="F1495" s="24" t="s">
        <v>47</v>
      </c>
      <c r="G1495" s="24">
        <v>100</v>
      </c>
      <c r="H1495" s="24" t="s">
        <v>3008</v>
      </c>
      <c r="I1495" s="24" t="s">
        <v>4017</v>
      </c>
      <c r="J1495" s="24" t="s">
        <v>73</v>
      </c>
      <c r="K1495" s="72" t="str">
        <f t="shared" si="50"/>
        <v>USPQ1502 ICPL Curncy</v>
      </c>
      <c r="L1495" s="25" t="str">
        <f t="shared" si="51"/>
        <v>ICPL</v>
      </c>
      <c r="M1495" s="26">
        <f t="shared" ca="1" si="51"/>
        <v>42276</v>
      </c>
      <c r="N1495" s="25" t="b">
        <f t="shared" si="51"/>
        <v>0</v>
      </c>
      <c r="O1495" s="84" t="str">
        <f>IF($N1495,_xll.BDP($K1495,O$931),"[DISABLED]")</f>
        <v>[DISABLED]</v>
      </c>
      <c r="P1495" s="84" t="str">
        <f>IF($N1495,_xll.BDP($K1495,P$931),"[DISABLED]")</f>
        <v>[DISABLED]</v>
      </c>
      <c r="Q1495" s="84" t="str">
        <f>IF($N1495,_xll.BDP($K1495,Q$931),"[DISABLED]")</f>
        <v>[DISABLED]</v>
      </c>
      <c r="R1495" s="84" t="str">
        <f>IF($N1495,_xll.BDH($K1495,R$931,$M1495),"[DISABLED]")</f>
        <v>[DISABLED]</v>
      </c>
      <c r="S1495" s="84" t="str">
        <f>IF($N1495,_xll.BDH($K1495,S$931,$M1495),"[DISABLED]")</f>
        <v>[DISABLED]</v>
      </c>
      <c r="T1495" s="84" t="str">
        <f>IF($N1495,_xll.BDH($K1495,T$931,$M1495),"[DISABLED]")</f>
        <v>[DISABLED]</v>
      </c>
      <c r="V1495" s="106" t="s">
        <v>10036</v>
      </c>
      <c r="W1495" s="107" t="s">
        <v>1055</v>
      </c>
      <c r="X1495" s="108">
        <v>42276</v>
      </c>
      <c r="Y1495" s="107" t="b">
        <v>0</v>
      </c>
      <c r="Z1495" s="107" t="s">
        <v>5237</v>
      </c>
      <c r="AA1495" s="107" t="s">
        <v>5237</v>
      </c>
      <c r="AB1495" s="107" t="s">
        <v>5237</v>
      </c>
      <c r="AC1495" s="107" t="s">
        <v>5237</v>
      </c>
      <c r="AD1495" s="107" t="s">
        <v>5237</v>
      </c>
      <c r="AE1495" s="107" t="s">
        <v>5237</v>
      </c>
    </row>
    <row r="1496" spans="2:31" outlineLevel="1">
      <c r="B1496" s="24" t="s">
        <v>5234</v>
      </c>
      <c r="C1496" s="24" t="s">
        <v>2</v>
      </c>
      <c r="D1496" s="24" t="s">
        <v>62</v>
      </c>
      <c r="E1496" s="24" t="s">
        <v>42</v>
      </c>
      <c r="F1496" s="24" t="s">
        <v>47</v>
      </c>
      <c r="G1496" s="24">
        <v>200</v>
      </c>
      <c r="H1496" s="24" t="s">
        <v>3008</v>
      </c>
      <c r="I1496" s="24" t="s">
        <v>4018</v>
      </c>
      <c r="J1496" s="24" t="s">
        <v>73</v>
      </c>
      <c r="K1496" s="72" t="str">
        <f t="shared" si="50"/>
        <v>USPS1502 ICPL Curncy</v>
      </c>
      <c r="L1496" s="25" t="str">
        <f t="shared" si="51"/>
        <v>ICPL</v>
      </c>
      <c r="M1496" s="26">
        <f t="shared" ca="1" si="51"/>
        <v>42276</v>
      </c>
      <c r="N1496" s="25" t="b">
        <f t="shared" si="51"/>
        <v>0</v>
      </c>
      <c r="O1496" s="84" t="str">
        <f>IF($N1496,_xll.BDP($K1496,O$931),"[DISABLED]")</f>
        <v>[DISABLED]</v>
      </c>
      <c r="P1496" s="84" t="str">
        <f>IF($N1496,_xll.BDP($K1496,P$931),"[DISABLED]")</f>
        <v>[DISABLED]</v>
      </c>
      <c r="Q1496" s="84" t="str">
        <f>IF($N1496,_xll.BDP($K1496,Q$931),"[DISABLED]")</f>
        <v>[DISABLED]</v>
      </c>
      <c r="R1496" s="84" t="str">
        <f>IF($N1496,_xll.BDH($K1496,R$931,$M1496),"[DISABLED]")</f>
        <v>[DISABLED]</v>
      </c>
      <c r="S1496" s="84" t="str">
        <f>IF($N1496,_xll.BDH($K1496,S$931,$M1496),"[DISABLED]")</f>
        <v>[DISABLED]</v>
      </c>
      <c r="T1496" s="84" t="str">
        <f>IF($N1496,_xll.BDH($K1496,T$931,$M1496),"[DISABLED]")</f>
        <v>[DISABLED]</v>
      </c>
      <c r="V1496" s="106" t="s">
        <v>10037</v>
      </c>
      <c r="W1496" s="107" t="s">
        <v>1055</v>
      </c>
      <c r="X1496" s="108">
        <v>42276</v>
      </c>
      <c r="Y1496" s="107" t="b">
        <v>0</v>
      </c>
      <c r="Z1496" s="107" t="s">
        <v>5237</v>
      </c>
      <c r="AA1496" s="107" t="s">
        <v>5237</v>
      </c>
      <c r="AB1496" s="107" t="s">
        <v>5237</v>
      </c>
      <c r="AC1496" s="107" t="s">
        <v>5237</v>
      </c>
      <c r="AD1496" s="107" t="s">
        <v>5237</v>
      </c>
      <c r="AE1496" s="107" t="s">
        <v>5237</v>
      </c>
    </row>
    <row r="1497" spans="2:31" outlineLevel="1">
      <c r="B1497" s="24" t="s">
        <v>5234</v>
      </c>
      <c r="C1497" s="24" t="s">
        <v>2</v>
      </c>
      <c r="D1497" s="24" t="s">
        <v>62</v>
      </c>
      <c r="E1497" s="24" t="s">
        <v>44</v>
      </c>
      <c r="F1497" s="24" t="s">
        <v>209</v>
      </c>
      <c r="G1497" s="24">
        <v>-200</v>
      </c>
      <c r="H1497" s="24" t="s">
        <v>3008</v>
      </c>
      <c r="I1497" s="24" t="s">
        <v>4019</v>
      </c>
      <c r="J1497" s="24" t="s">
        <v>73</v>
      </c>
      <c r="K1497" s="72" t="str">
        <f t="shared" si="50"/>
        <v>USPKA05 ICPL Curncy</v>
      </c>
      <c r="L1497" s="25" t="str">
        <f t="shared" si="51"/>
        <v>ICPL</v>
      </c>
      <c r="M1497" s="26">
        <f t="shared" ca="1" si="51"/>
        <v>42276</v>
      </c>
      <c r="N1497" s="25" t="b">
        <f t="shared" si="51"/>
        <v>0</v>
      </c>
      <c r="O1497" s="84" t="str">
        <f>IF($N1497,_xll.BDP($K1497,O$931),"[DISABLED]")</f>
        <v>[DISABLED]</v>
      </c>
      <c r="P1497" s="84" t="str">
        <f>IF($N1497,_xll.BDP($K1497,P$931),"[DISABLED]")</f>
        <v>[DISABLED]</v>
      </c>
      <c r="Q1497" s="84" t="str">
        <f>IF($N1497,_xll.BDP($K1497,Q$931),"[DISABLED]")</f>
        <v>[DISABLED]</v>
      </c>
      <c r="R1497" s="84" t="str">
        <f>IF($N1497,_xll.BDH($K1497,R$931,$M1497),"[DISABLED]")</f>
        <v>[DISABLED]</v>
      </c>
      <c r="S1497" s="84" t="str">
        <f>IF($N1497,_xll.BDH($K1497,S$931,$M1497),"[DISABLED]")</f>
        <v>[DISABLED]</v>
      </c>
      <c r="T1497" s="84" t="str">
        <f>IF($N1497,_xll.BDH($K1497,T$931,$M1497),"[DISABLED]")</f>
        <v>[DISABLED]</v>
      </c>
      <c r="V1497" s="106" t="s">
        <v>10038</v>
      </c>
      <c r="W1497" s="107" t="s">
        <v>1055</v>
      </c>
      <c r="X1497" s="108">
        <v>42276</v>
      </c>
      <c r="Y1497" s="107" t="b">
        <v>0</v>
      </c>
      <c r="Z1497" s="107" t="s">
        <v>5237</v>
      </c>
      <c r="AA1497" s="107" t="s">
        <v>5237</v>
      </c>
      <c r="AB1497" s="107" t="s">
        <v>5237</v>
      </c>
      <c r="AC1497" s="107" t="s">
        <v>5237</v>
      </c>
      <c r="AD1497" s="107" t="s">
        <v>5237</v>
      </c>
      <c r="AE1497" s="107" t="s">
        <v>5237</v>
      </c>
    </row>
    <row r="1498" spans="2:31" outlineLevel="1">
      <c r="B1498" s="24" t="s">
        <v>5234</v>
      </c>
      <c r="C1498" s="24" t="s">
        <v>2</v>
      </c>
      <c r="D1498" s="24" t="s">
        <v>62</v>
      </c>
      <c r="E1498" s="24" t="s">
        <v>44</v>
      </c>
      <c r="F1498" s="24" t="s">
        <v>209</v>
      </c>
      <c r="G1498" s="24">
        <v>-100</v>
      </c>
      <c r="H1498" s="24" t="s">
        <v>3008</v>
      </c>
      <c r="I1498" s="24" t="s">
        <v>4020</v>
      </c>
      <c r="J1498" s="24" t="s">
        <v>73</v>
      </c>
      <c r="K1498" s="72" t="str">
        <f t="shared" si="50"/>
        <v>USPLA05 ICPL Curncy</v>
      </c>
      <c r="L1498" s="25" t="str">
        <f t="shared" si="51"/>
        <v>ICPL</v>
      </c>
      <c r="M1498" s="26">
        <f t="shared" ca="1" si="51"/>
        <v>42276</v>
      </c>
      <c r="N1498" s="25" t="b">
        <f t="shared" si="51"/>
        <v>0</v>
      </c>
      <c r="O1498" s="84" t="str">
        <f>IF($N1498,_xll.BDP($K1498,O$931),"[DISABLED]")</f>
        <v>[DISABLED]</v>
      </c>
      <c r="P1498" s="84" t="str">
        <f>IF($N1498,_xll.BDP($K1498,P$931),"[DISABLED]")</f>
        <v>[DISABLED]</v>
      </c>
      <c r="Q1498" s="84" t="str">
        <f>IF($N1498,_xll.BDP($K1498,Q$931),"[DISABLED]")</f>
        <v>[DISABLED]</v>
      </c>
      <c r="R1498" s="84" t="str">
        <f>IF($N1498,_xll.BDH($K1498,R$931,$M1498),"[DISABLED]")</f>
        <v>[DISABLED]</v>
      </c>
      <c r="S1498" s="84" t="str">
        <f>IF($N1498,_xll.BDH($K1498,S$931,$M1498),"[DISABLED]")</f>
        <v>[DISABLED]</v>
      </c>
      <c r="T1498" s="84" t="str">
        <f>IF($N1498,_xll.BDH($K1498,T$931,$M1498),"[DISABLED]")</f>
        <v>[DISABLED]</v>
      </c>
      <c r="V1498" s="106" t="s">
        <v>10039</v>
      </c>
      <c r="W1498" s="107" t="s">
        <v>1055</v>
      </c>
      <c r="X1498" s="108">
        <v>42276</v>
      </c>
      <c r="Y1498" s="107" t="b">
        <v>0</v>
      </c>
      <c r="Z1498" s="107" t="s">
        <v>5237</v>
      </c>
      <c r="AA1498" s="107" t="s">
        <v>5237</v>
      </c>
      <c r="AB1498" s="107" t="s">
        <v>5237</v>
      </c>
      <c r="AC1498" s="107" t="s">
        <v>5237</v>
      </c>
      <c r="AD1498" s="107" t="s">
        <v>5237</v>
      </c>
      <c r="AE1498" s="107" t="s">
        <v>5237</v>
      </c>
    </row>
    <row r="1499" spans="2:31" outlineLevel="1">
      <c r="B1499" s="24" t="s">
        <v>5234</v>
      </c>
      <c r="C1499" s="24" t="s">
        <v>2</v>
      </c>
      <c r="D1499" s="24" t="s">
        <v>62</v>
      </c>
      <c r="E1499" s="24" t="s">
        <v>44</v>
      </c>
      <c r="F1499" s="24" t="s">
        <v>209</v>
      </c>
      <c r="G1499" s="24">
        <v>-50</v>
      </c>
      <c r="H1499" s="24" t="s">
        <v>3008</v>
      </c>
      <c r="I1499" s="24" t="s">
        <v>4021</v>
      </c>
      <c r="J1499" s="24" t="s">
        <v>73</v>
      </c>
      <c r="K1499" s="72" t="str">
        <f t="shared" si="50"/>
        <v>USPMA05 ICPL Curncy</v>
      </c>
      <c r="L1499" s="25" t="str">
        <f t="shared" si="51"/>
        <v>ICPL</v>
      </c>
      <c r="M1499" s="26">
        <f t="shared" ca="1" si="51"/>
        <v>42276</v>
      </c>
      <c r="N1499" s="25" t="b">
        <f t="shared" si="51"/>
        <v>0</v>
      </c>
      <c r="O1499" s="84" t="str">
        <f>IF($N1499,_xll.BDP($K1499,O$931),"[DISABLED]")</f>
        <v>[DISABLED]</v>
      </c>
      <c r="P1499" s="84" t="str">
        <f>IF($N1499,_xll.BDP($K1499,P$931),"[DISABLED]")</f>
        <v>[DISABLED]</v>
      </c>
      <c r="Q1499" s="84" t="str">
        <f>IF($N1499,_xll.BDP($K1499,Q$931),"[DISABLED]")</f>
        <v>[DISABLED]</v>
      </c>
      <c r="R1499" s="84" t="str">
        <f>IF($N1499,_xll.BDH($K1499,R$931,$M1499),"[DISABLED]")</f>
        <v>[DISABLED]</v>
      </c>
      <c r="S1499" s="84" t="str">
        <f>IF($N1499,_xll.BDH($K1499,S$931,$M1499),"[DISABLED]")</f>
        <v>[DISABLED]</v>
      </c>
      <c r="T1499" s="84" t="str">
        <f>IF($N1499,_xll.BDH($K1499,T$931,$M1499),"[DISABLED]")</f>
        <v>[DISABLED]</v>
      </c>
      <c r="V1499" s="106" t="s">
        <v>10040</v>
      </c>
      <c r="W1499" s="107" t="s">
        <v>1055</v>
      </c>
      <c r="X1499" s="108">
        <v>42276</v>
      </c>
      <c r="Y1499" s="107" t="b">
        <v>0</v>
      </c>
      <c r="Z1499" s="107" t="s">
        <v>5237</v>
      </c>
      <c r="AA1499" s="107" t="s">
        <v>5237</v>
      </c>
      <c r="AB1499" s="107" t="s">
        <v>5237</v>
      </c>
      <c r="AC1499" s="107" t="s">
        <v>5237</v>
      </c>
      <c r="AD1499" s="107" t="s">
        <v>5237</v>
      </c>
      <c r="AE1499" s="107" t="s">
        <v>5237</v>
      </c>
    </row>
    <row r="1500" spans="2:31" outlineLevel="1">
      <c r="B1500" s="24" t="s">
        <v>5234</v>
      </c>
      <c r="C1500" s="24" t="s">
        <v>2</v>
      </c>
      <c r="D1500" s="24" t="s">
        <v>62</v>
      </c>
      <c r="E1500" s="24" t="s">
        <v>44</v>
      </c>
      <c r="F1500" s="24" t="s">
        <v>209</v>
      </c>
      <c r="G1500" s="24">
        <v>-25</v>
      </c>
      <c r="H1500" s="24" t="s">
        <v>3008</v>
      </c>
      <c r="I1500" s="24" t="s">
        <v>4022</v>
      </c>
      <c r="J1500" s="24" t="s">
        <v>73</v>
      </c>
      <c r="K1500" s="72" t="str">
        <f t="shared" si="50"/>
        <v>USPNA05 ICPL Curncy</v>
      </c>
      <c r="L1500" s="25" t="str">
        <f t="shared" si="51"/>
        <v>ICPL</v>
      </c>
      <c r="M1500" s="26">
        <f t="shared" ca="1" si="51"/>
        <v>42276</v>
      </c>
      <c r="N1500" s="25" t="b">
        <f t="shared" si="51"/>
        <v>0</v>
      </c>
      <c r="O1500" s="84" t="str">
        <f>IF($N1500,_xll.BDP($K1500,O$931),"[DISABLED]")</f>
        <v>[DISABLED]</v>
      </c>
      <c r="P1500" s="84" t="str">
        <f>IF($N1500,_xll.BDP($K1500,P$931),"[DISABLED]")</f>
        <v>[DISABLED]</v>
      </c>
      <c r="Q1500" s="84" t="str">
        <f>IF($N1500,_xll.BDP($K1500,Q$931),"[DISABLED]")</f>
        <v>[DISABLED]</v>
      </c>
      <c r="R1500" s="84" t="str">
        <f>IF($N1500,_xll.BDH($K1500,R$931,$M1500),"[DISABLED]")</f>
        <v>[DISABLED]</v>
      </c>
      <c r="S1500" s="84" t="str">
        <f>IF($N1500,_xll.BDH($K1500,S$931,$M1500),"[DISABLED]")</f>
        <v>[DISABLED]</v>
      </c>
      <c r="T1500" s="84" t="str">
        <f>IF($N1500,_xll.BDH($K1500,T$931,$M1500),"[DISABLED]")</f>
        <v>[DISABLED]</v>
      </c>
      <c r="V1500" s="106" t="s">
        <v>10041</v>
      </c>
      <c r="W1500" s="107" t="s">
        <v>1055</v>
      </c>
      <c r="X1500" s="108">
        <v>42276</v>
      </c>
      <c r="Y1500" s="107" t="b">
        <v>0</v>
      </c>
      <c r="Z1500" s="107" t="s">
        <v>5237</v>
      </c>
      <c r="AA1500" s="107" t="s">
        <v>5237</v>
      </c>
      <c r="AB1500" s="107" t="s">
        <v>5237</v>
      </c>
      <c r="AC1500" s="107" t="s">
        <v>5237</v>
      </c>
      <c r="AD1500" s="107" t="s">
        <v>5237</v>
      </c>
      <c r="AE1500" s="107" t="s">
        <v>5237</v>
      </c>
    </row>
    <row r="1501" spans="2:31" outlineLevel="1">
      <c r="B1501" s="24" t="s">
        <v>5234</v>
      </c>
      <c r="C1501" s="24" t="s">
        <v>2</v>
      </c>
      <c r="D1501" s="24" t="s">
        <v>62</v>
      </c>
      <c r="E1501" s="24" t="s">
        <v>44</v>
      </c>
      <c r="F1501" s="24" t="s">
        <v>209</v>
      </c>
      <c r="G1501" s="24">
        <v>25</v>
      </c>
      <c r="H1501" s="24" t="s">
        <v>3008</v>
      </c>
      <c r="I1501" s="24" t="s">
        <v>4023</v>
      </c>
      <c r="J1501" s="24" t="s">
        <v>73</v>
      </c>
      <c r="K1501" s="72" t="str">
        <f t="shared" si="50"/>
        <v>USPOA05 ICPL Curncy</v>
      </c>
      <c r="L1501" s="25" t="str">
        <f t="shared" si="51"/>
        <v>ICPL</v>
      </c>
      <c r="M1501" s="26">
        <f t="shared" ca="1" si="51"/>
        <v>42276</v>
      </c>
      <c r="N1501" s="25" t="b">
        <f t="shared" si="51"/>
        <v>0</v>
      </c>
      <c r="O1501" s="84" t="str">
        <f>IF($N1501,_xll.BDP($K1501,O$931),"[DISABLED]")</f>
        <v>[DISABLED]</v>
      </c>
      <c r="P1501" s="84" t="str">
        <f>IF($N1501,_xll.BDP($K1501,P$931),"[DISABLED]")</f>
        <v>[DISABLED]</v>
      </c>
      <c r="Q1501" s="84" t="str">
        <f>IF($N1501,_xll.BDP($K1501,Q$931),"[DISABLED]")</f>
        <v>[DISABLED]</v>
      </c>
      <c r="R1501" s="84" t="str">
        <f>IF($N1501,_xll.BDH($K1501,R$931,$M1501),"[DISABLED]")</f>
        <v>[DISABLED]</v>
      </c>
      <c r="S1501" s="84" t="str">
        <f>IF($N1501,_xll.BDH($K1501,S$931,$M1501),"[DISABLED]")</f>
        <v>[DISABLED]</v>
      </c>
      <c r="T1501" s="84" t="str">
        <f>IF($N1501,_xll.BDH($K1501,T$931,$M1501),"[DISABLED]")</f>
        <v>[DISABLED]</v>
      </c>
      <c r="V1501" s="106" t="s">
        <v>10042</v>
      </c>
      <c r="W1501" s="107" t="s">
        <v>1055</v>
      </c>
      <c r="X1501" s="108">
        <v>42276</v>
      </c>
      <c r="Y1501" s="107" t="b">
        <v>0</v>
      </c>
      <c r="Z1501" s="107" t="s">
        <v>5237</v>
      </c>
      <c r="AA1501" s="107" t="s">
        <v>5237</v>
      </c>
      <c r="AB1501" s="107" t="s">
        <v>5237</v>
      </c>
      <c r="AC1501" s="107" t="s">
        <v>5237</v>
      </c>
      <c r="AD1501" s="107" t="s">
        <v>5237</v>
      </c>
      <c r="AE1501" s="107" t="s">
        <v>5237</v>
      </c>
    </row>
    <row r="1502" spans="2:31" outlineLevel="1">
      <c r="B1502" s="24" t="s">
        <v>5234</v>
      </c>
      <c r="C1502" s="24" t="s">
        <v>2</v>
      </c>
      <c r="D1502" s="24" t="s">
        <v>62</v>
      </c>
      <c r="E1502" s="24" t="s">
        <v>44</v>
      </c>
      <c r="F1502" s="24" t="s">
        <v>209</v>
      </c>
      <c r="G1502" s="24">
        <v>50</v>
      </c>
      <c r="H1502" s="24" t="s">
        <v>3008</v>
      </c>
      <c r="I1502" s="24" t="s">
        <v>4024</v>
      </c>
      <c r="J1502" s="24" t="s">
        <v>73</v>
      </c>
      <c r="K1502" s="72" t="str">
        <f t="shared" si="50"/>
        <v>USPPA05 ICPL Curncy</v>
      </c>
      <c r="L1502" s="25" t="str">
        <f t="shared" si="51"/>
        <v>ICPL</v>
      </c>
      <c r="M1502" s="26">
        <f t="shared" ca="1" si="51"/>
        <v>42276</v>
      </c>
      <c r="N1502" s="25" t="b">
        <f t="shared" si="51"/>
        <v>0</v>
      </c>
      <c r="O1502" s="84" t="str">
        <f>IF($N1502,_xll.BDP($K1502,O$931),"[DISABLED]")</f>
        <v>[DISABLED]</v>
      </c>
      <c r="P1502" s="84" t="str">
        <f>IF($N1502,_xll.BDP($K1502,P$931),"[DISABLED]")</f>
        <v>[DISABLED]</v>
      </c>
      <c r="Q1502" s="84" t="str">
        <f>IF($N1502,_xll.BDP($K1502,Q$931),"[DISABLED]")</f>
        <v>[DISABLED]</v>
      </c>
      <c r="R1502" s="84" t="str">
        <f>IF($N1502,_xll.BDH($K1502,R$931,$M1502),"[DISABLED]")</f>
        <v>[DISABLED]</v>
      </c>
      <c r="S1502" s="84" t="str">
        <f>IF($N1502,_xll.BDH($K1502,S$931,$M1502),"[DISABLED]")</f>
        <v>[DISABLED]</v>
      </c>
      <c r="T1502" s="84" t="str">
        <f>IF($N1502,_xll.BDH($K1502,T$931,$M1502),"[DISABLED]")</f>
        <v>[DISABLED]</v>
      </c>
      <c r="V1502" s="106" t="s">
        <v>10043</v>
      </c>
      <c r="W1502" s="107" t="s">
        <v>1055</v>
      </c>
      <c r="X1502" s="108">
        <v>42276</v>
      </c>
      <c r="Y1502" s="107" t="b">
        <v>0</v>
      </c>
      <c r="Z1502" s="107" t="s">
        <v>5237</v>
      </c>
      <c r="AA1502" s="107" t="s">
        <v>5237</v>
      </c>
      <c r="AB1502" s="107" t="s">
        <v>5237</v>
      </c>
      <c r="AC1502" s="107" t="s">
        <v>5237</v>
      </c>
      <c r="AD1502" s="107" t="s">
        <v>5237</v>
      </c>
      <c r="AE1502" s="107" t="s">
        <v>5237</v>
      </c>
    </row>
    <row r="1503" spans="2:31" outlineLevel="1">
      <c r="B1503" s="24" t="s">
        <v>5234</v>
      </c>
      <c r="C1503" s="24" t="s">
        <v>2</v>
      </c>
      <c r="D1503" s="24" t="s">
        <v>62</v>
      </c>
      <c r="E1503" s="24" t="s">
        <v>44</v>
      </c>
      <c r="F1503" s="24" t="s">
        <v>209</v>
      </c>
      <c r="G1503" s="24">
        <v>100</v>
      </c>
      <c r="H1503" s="24" t="s">
        <v>3008</v>
      </c>
      <c r="I1503" s="24" t="s">
        <v>4025</v>
      </c>
      <c r="J1503" s="24" t="s">
        <v>73</v>
      </c>
      <c r="K1503" s="72" t="str">
        <f t="shared" si="50"/>
        <v>USPQA05 ICPL Curncy</v>
      </c>
      <c r="L1503" s="25" t="str">
        <f t="shared" si="51"/>
        <v>ICPL</v>
      </c>
      <c r="M1503" s="26">
        <f t="shared" ca="1" si="51"/>
        <v>42276</v>
      </c>
      <c r="N1503" s="25" t="b">
        <f t="shared" si="51"/>
        <v>0</v>
      </c>
      <c r="O1503" s="84" t="str">
        <f>IF($N1503,_xll.BDP($K1503,O$931),"[DISABLED]")</f>
        <v>[DISABLED]</v>
      </c>
      <c r="P1503" s="84" t="str">
        <f>IF($N1503,_xll.BDP($K1503,P$931),"[DISABLED]")</f>
        <v>[DISABLED]</v>
      </c>
      <c r="Q1503" s="84" t="str">
        <f>IF($N1503,_xll.BDP($K1503,Q$931),"[DISABLED]")</f>
        <v>[DISABLED]</v>
      </c>
      <c r="R1503" s="84" t="str">
        <f>IF($N1503,_xll.BDH($K1503,R$931,$M1503),"[DISABLED]")</f>
        <v>[DISABLED]</v>
      </c>
      <c r="S1503" s="84" t="str">
        <f>IF($N1503,_xll.BDH($K1503,S$931,$M1503),"[DISABLED]")</f>
        <v>[DISABLED]</v>
      </c>
      <c r="T1503" s="84" t="str">
        <f>IF($N1503,_xll.BDH($K1503,T$931,$M1503),"[DISABLED]")</f>
        <v>[DISABLED]</v>
      </c>
      <c r="V1503" s="106" t="s">
        <v>10044</v>
      </c>
      <c r="W1503" s="107" t="s">
        <v>1055</v>
      </c>
      <c r="X1503" s="108">
        <v>42276</v>
      </c>
      <c r="Y1503" s="107" t="b">
        <v>0</v>
      </c>
      <c r="Z1503" s="107" t="s">
        <v>5237</v>
      </c>
      <c r="AA1503" s="107" t="s">
        <v>5237</v>
      </c>
      <c r="AB1503" s="107" t="s">
        <v>5237</v>
      </c>
      <c r="AC1503" s="107" t="s">
        <v>5237</v>
      </c>
      <c r="AD1503" s="107" t="s">
        <v>5237</v>
      </c>
      <c r="AE1503" s="107" t="s">
        <v>5237</v>
      </c>
    </row>
    <row r="1504" spans="2:31" outlineLevel="1">
      <c r="B1504" s="24" t="s">
        <v>5234</v>
      </c>
      <c r="C1504" s="24" t="s">
        <v>2</v>
      </c>
      <c r="D1504" s="24" t="s">
        <v>62</v>
      </c>
      <c r="E1504" s="24" t="s">
        <v>44</v>
      </c>
      <c r="F1504" s="24" t="s">
        <v>209</v>
      </c>
      <c r="G1504" s="24">
        <v>200</v>
      </c>
      <c r="H1504" s="24" t="s">
        <v>3008</v>
      </c>
      <c r="I1504" s="24" t="s">
        <v>4026</v>
      </c>
      <c r="J1504" s="24" t="s">
        <v>73</v>
      </c>
      <c r="K1504" s="72" t="str">
        <f t="shared" si="50"/>
        <v>USPSA05 ICPL Curncy</v>
      </c>
      <c r="L1504" s="25" t="str">
        <f t="shared" si="51"/>
        <v>ICPL</v>
      </c>
      <c r="M1504" s="26">
        <f t="shared" ca="1" si="51"/>
        <v>42276</v>
      </c>
      <c r="N1504" s="25" t="b">
        <f t="shared" si="51"/>
        <v>0</v>
      </c>
      <c r="O1504" s="84" t="str">
        <f>IF($N1504,_xll.BDP($K1504,O$931),"[DISABLED]")</f>
        <v>[DISABLED]</v>
      </c>
      <c r="P1504" s="84" t="str">
        <f>IF($N1504,_xll.BDP($K1504,P$931),"[DISABLED]")</f>
        <v>[DISABLED]</v>
      </c>
      <c r="Q1504" s="84" t="str">
        <f>IF($N1504,_xll.BDP($K1504,Q$931),"[DISABLED]")</f>
        <v>[DISABLED]</v>
      </c>
      <c r="R1504" s="84" t="str">
        <f>IF($N1504,_xll.BDH($K1504,R$931,$M1504),"[DISABLED]")</f>
        <v>[DISABLED]</v>
      </c>
      <c r="S1504" s="84" t="str">
        <f>IF($N1504,_xll.BDH($K1504,S$931,$M1504),"[DISABLED]")</f>
        <v>[DISABLED]</v>
      </c>
      <c r="T1504" s="84" t="str">
        <f>IF($N1504,_xll.BDH($K1504,T$931,$M1504),"[DISABLED]")</f>
        <v>[DISABLED]</v>
      </c>
      <c r="V1504" s="106" t="s">
        <v>10045</v>
      </c>
      <c r="W1504" s="107" t="s">
        <v>1055</v>
      </c>
      <c r="X1504" s="108">
        <v>42276</v>
      </c>
      <c r="Y1504" s="107" t="b">
        <v>0</v>
      </c>
      <c r="Z1504" s="107" t="s">
        <v>5237</v>
      </c>
      <c r="AA1504" s="107" t="s">
        <v>5237</v>
      </c>
      <c r="AB1504" s="107" t="s">
        <v>5237</v>
      </c>
      <c r="AC1504" s="107" t="s">
        <v>5237</v>
      </c>
      <c r="AD1504" s="107" t="s">
        <v>5237</v>
      </c>
      <c r="AE1504" s="107" t="s">
        <v>5237</v>
      </c>
    </row>
    <row r="1505" spans="2:31" outlineLevel="1">
      <c r="B1505" s="24" t="s">
        <v>5234</v>
      </c>
      <c r="C1505" s="24" t="s">
        <v>2</v>
      </c>
      <c r="D1505" s="24" t="s">
        <v>62</v>
      </c>
      <c r="E1505" s="24" t="s">
        <v>44</v>
      </c>
      <c r="F1505" s="24" t="s">
        <v>54</v>
      </c>
      <c r="G1505" s="24">
        <v>-200</v>
      </c>
      <c r="H1505" s="24" t="s">
        <v>3008</v>
      </c>
      <c r="I1505" s="24" t="s">
        <v>4027</v>
      </c>
      <c r="J1505" s="24" t="s">
        <v>73</v>
      </c>
      <c r="K1505" s="72" t="str">
        <f t="shared" si="50"/>
        <v>USPKC05 ICPL Curncy</v>
      </c>
      <c r="L1505" s="25" t="str">
        <f t="shared" si="51"/>
        <v>ICPL</v>
      </c>
      <c r="M1505" s="26">
        <f t="shared" ca="1" si="51"/>
        <v>42276</v>
      </c>
      <c r="N1505" s="25" t="b">
        <f t="shared" si="51"/>
        <v>0</v>
      </c>
      <c r="O1505" s="84" t="str">
        <f>IF($N1505,_xll.BDP($K1505,O$931),"[DISABLED]")</f>
        <v>[DISABLED]</v>
      </c>
      <c r="P1505" s="84" t="str">
        <f>IF($N1505,_xll.BDP($K1505,P$931),"[DISABLED]")</f>
        <v>[DISABLED]</v>
      </c>
      <c r="Q1505" s="84" t="str">
        <f>IF($N1505,_xll.BDP($K1505,Q$931),"[DISABLED]")</f>
        <v>[DISABLED]</v>
      </c>
      <c r="R1505" s="84" t="str">
        <f>IF($N1505,_xll.BDH($K1505,R$931,$M1505),"[DISABLED]")</f>
        <v>[DISABLED]</v>
      </c>
      <c r="S1505" s="84" t="str">
        <f>IF($N1505,_xll.BDH($K1505,S$931,$M1505),"[DISABLED]")</f>
        <v>[DISABLED]</v>
      </c>
      <c r="T1505" s="84" t="str">
        <f>IF($N1505,_xll.BDH($K1505,T$931,$M1505),"[DISABLED]")</f>
        <v>[DISABLED]</v>
      </c>
      <c r="V1505" s="106" t="s">
        <v>10046</v>
      </c>
      <c r="W1505" s="107" t="s">
        <v>1055</v>
      </c>
      <c r="X1505" s="108">
        <v>42276</v>
      </c>
      <c r="Y1505" s="107" t="b">
        <v>0</v>
      </c>
      <c r="Z1505" s="107" t="s">
        <v>5237</v>
      </c>
      <c r="AA1505" s="107" t="s">
        <v>5237</v>
      </c>
      <c r="AB1505" s="107" t="s">
        <v>5237</v>
      </c>
      <c r="AC1505" s="107" t="s">
        <v>5237</v>
      </c>
      <c r="AD1505" s="107" t="s">
        <v>5237</v>
      </c>
      <c r="AE1505" s="107" t="s">
        <v>5237</v>
      </c>
    </row>
    <row r="1506" spans="2:31" outlineLevel="1">
      <c r="B1506" s="24" t="s">
        <v>5234</v>
      </c>
      <c r="C1506" s="24" t="s">
        <v>2</v>
      </c>
      <c r="D1506" s="24" t="s">
        <v>62</v>
      </c>
      <c r="E1506" s="24" t="s">
        <v>44</v>
      </c>
      <c r="F1506" s="24" t="s">
        <v>54</v>
      </c>
      <c r="G1506" s="24">
        <v>-100</v>
      </c>
      <c r="H1506" s="24" t="s">
        <v>3008</v>
      </c>
      <c r="I1506" s="24" t="s">
        <v>4028</v>
      </c>
      <c r="J1506" s="24" t="s">
        <v>73</v>
      </c>
      <c r="K1506" s="72" t="str">
        <f t="shared" si="50"/>
        <v>USPLC05 ICPL Curncy</v>
      </c>
      <c r="L1506" s="25" t="str">
        <f t="shared" si="51"/>
        <v>ICPL</v>
      </c>
      <c r="M1506" s="26">
        <f t="shared" ca="1" si="51"/>
        <v>42276</v>
      </c>
      <c r="N1506" s="25" t="b">
        <f t="shared" si="51"/>
        <v>0</v>
      </c>
      <c r="O1506" s="84" t="str">
        <f>IF($N1506,_xll.BDP($K1506,O$931),"[DISABLED]")</f>
        <v>[DISABLED]</v>
      </c>
      <c r="P1506" s="84" t="str">
        <f>IF($N1506,_xll.BDP($K1506,P$931),"[DISABLED]")</f>
        <v>[DISABLED]</v>
      </c>
      <c r="Q1506" s="84" t="str">
        <f>IF($N1506,_xll.BDP($K1506,Q$931),"[DISABLED]")</f>
        <v>[DISABLED]</v>
      </c>
      <c r="R1506" s="84" t="str">
        <f>IF($N1506,_xll.BDH($K1506,R$931,$M1506),"[DISABLED]")</f>
        <v>[DISABLED]</v>
      </c>
      <c r="S1506" s="84" t="str">
        <f>IF($N1506,_xll.BDH($K1506,S$931,$M1506),"[DISABLED]")</f>
        <v>[DISABLED]</v>
      </c>
      <c r="T1506" s="84" t="str">
        <f>IF($N1506,_xll.BDH($K1506,T$931,$M1506),"[DISABLED]")</f>
        <v>[DISABLED]</v>
      </c>
      <c r="V1506" s="106" t="s">
        <v>10047</v>
      </c>
      <c r="W1506" s="107" t="s">
        <v>1055</v>
      </c>
      <c r="X1506" s="108">
        <v>42276</v>
      </c>
      <c r="Y1506" s="107" t="b">
        <v>0</v>
      </c>
      <c r="Z1506" s="107" t="s">
        <v>5237</v>
      </c>
      <c r="AA1506" s="107" t="s">
        <v>5237</v>
      </c>
      <c r="AB1506" s="107" t="s">
        <v>5237</v>
      </c>
      <c r="AC1506" s="107" t="s">
        <v>5237</v>
      </c>
      <c r="AD1506" s="107" t="s">
        <v>5237</v>
      </c>
      <c r="AE1506" s="107" t="s">
        <v>5237</v>
      </c>
    </row>
    <row r="1507" spans="2:31" outlineLevel="1">
      <c r="B1507" s="24" t="s">
        <v>5234</v>
      </c>
      <c r="C1507" s="24" t="s">
        <v>2</v>
      </c>
      <c r="D1507" s="24" t="s">
        <v>62</v>
      </c>
      <c r="E1507" s="24" t="s">
        <v>44</v>
      </c>
      <c r="F1507" s="24" t="s">
        <v>54</v>
      </c>
      <c r="G1507" s="24">
        <v>-50</v>
      </c>
      <c r="H1507" s="24" t="s">
        <v>3008</v>
      </c>
      <c r="I1507" s="24" t="s">
        <v>4029</v>
      </c>
      <c r="J1507" s="24" t="s">
        <v>73</v>
      </c>
      <c r="K1507" s="72" t="str">
        <f t="shared" si="50"/>
        <v>USPMC05 ICPL Curncy</v>
      </c>
      <c r="L1507" s="25" t="str">
        <f t="shared" si="51"/>
        <v>ICPL</v>
      </c>
      <c r="M1507" s="26">
        <f t="shared" ca="1" si="51"/>
        <v>42276</v>
      </c>
      <c r="N1507" s="25" t="b">
        <f t="shared" si="51"/>
        <v>0</v>
      </c>
      <c r="O1507" s="84" t="str">
        <f>IF($N1507,_xll.BDP($K1507,O$931),"[DISABLED]")</f>
        <v>[DISABLED]</v>
      </c>
      <c r="P1507" s="84" t="str">
        <f>IF($N1507,_xll.BDP($K1507,P$931),"[DISABLED]")</f>
        <v>[DISABLED]</v>
      </c>
      <c r="Q1507" s="84" t="str">
        <f>IF($N1507,_xll.BDP($K1507,Q$931),"[DISABLED]")</f>
        <v>[DISABLED]</v>
      </c>
      <c r="R1507" s="84" t="str">
        <f>IF($N1507,_xll.BDH($K1507,R$931,$M1507),"[DISABLED]")</f>
        <v>[DISABLED]</v>
      </c>
      <c r="S1507" s="84" t="str">
        <f>IF($N1507,_xll.BDH($K1507,S$931,$M1507),"[DISABLED]")</f>
        <v>[DISABLED]</v>
      </c>
      <c r="T1507" s="84" t="str">
        <f>IF($N1507,_xll.BDH($K1507,T$931,$M1507),"[DISABLED]")</f>
        <v>[DISABLED]</v>
      </c>
      <c r="V1507" s="106" t="s">
        <v>10048</v>
      </c>
      <c r="W1507" s="107" t="s">
        <v>1055</v>
      </c>
      <c r="X1507" s="108">
        <v>42276</v>
      </c>
      <c r="Y1507" s="107" t="b">
        <v>0</v>
      </c>
      <c r="Z1507" s="107" t="s">
        <v>5237</v>
      </c>
      <c r="AA1507" s="107" t="s">
        <v>5237</v>
      </c>
      <c r="AB1507" s="107" t="s">
        <v>5237</v>
      </c>
      <c r="AC1507" s="107" t="s">
        <v>5237</v>
      </c>
      <c r="AD1507" s="107" t="s">
        <v>5237</v>
      </c>
      <c r="AE1507" s="107" t="s">
        <v>5237</v>
      </c>
    </row>
    <row r="1508" spans="2:31" outlineLevel="1">
      <c r="B1508" s="24" t="s">
        <v>5234</v>
      </c>
      <c r="C1508" s="24" t="s">
        <v>2</v>
      </c>
      <c r="D1508" s="24" t="s">
        <v>62</v>
      </c>
      <c r="E1508" s="24" t="s">
        <v>44</v>
      </c>
      <c r="F1508" s="24" t="s">
        <v>54</v>
      </c>
      <c r="G1508" s="24">
        <v>-25</v>
      </c>
      <c r="H1508" s="24" t="s">
        <v>3008</v>
      </c>
      <c r="I1508" s="24" t="s">
        <v>4030</v>
      </c>
      <c r="J1508" s="24" t="s">
        <v>73</v>
      </c>
      <c r="K1508" s="72" t="str">
        <f t="shared" si="50"/>
        <v>USPNC05 ICPL Curncy</v>
      </c>
      <c r="L1508" s="25" t="str">
        <f t="shared" si="51"/>
        <v>ICPL</v>
      </c>
      <c r="M1508" s="26">
        <f t="shared" ca="1" si="51"/>
        <v>42276</v>
      </c>
      <c r="N1508" s="25" t="b">
        <f t="shared" si="51"/>
        <v>0</v>
      </c>
      <c r="O1508" s="84" t="str">
        <f>IF($N1508,_xll.BDP($K1508,O$931),"[DISABLED]")</f>
        <v>[DISABLED]</v>
      </c>
      <c r="P1508" s="84" t="str">
        <f>IF($N1508,_xll.BDP($K1508,P$931),"[DISABLED]")</f>
        <v>[DISABLED]</v>
      </c>
      <c r="Q1508" s="84" t="str">
        <f>IF($N1508,_xll.BDP($K1508,Q$931),"[DISABLED]")</f>
        <v>[DISABLED]</v>
      </c>
      <c r="R1508" s="84" t="str">
        <f>IF($N1508,_xll.BDH($K1508,R$931,$M1508),"[DISABLED]")</f>
        <v>[DISABLED]</v>
      </c>
      <c r="S1508" s="84" t="str">
        <f>IF($N1508,_xll.BDH($K1508,S$931,$M1508),"[DISABLED]")</f>
        <v>[DISABLED]</v>
      </c>
      <c r="T1508" s="84" t="str">
        <f>IF($N1508,_xll.BDH($K1508,T$931,$M1508),"[DISABLED]")</f>
        <v>[DISABLED]</v>
      </c>
      <c r="V1508" s="106" t="s">
        <v>10049</v>
      </c>
      <c r="W1508" s="107" t="s">
        <v>1055</v>
      </c>
      <c r="X1508" s="108">
        <v>42276</v>
      </c>
      <c r="Y1508" s="107" t="b">
        <v>0</v>
      </c>
      <c r="Z1508" s="107" t="s">
        <v>5237</v>
      </c>
      <c r="AA1508" s="107" t="s">
        <v>5237</v>
      </c>
      <c r="AB1508" s="107" t="s">
        <v>5237</v>
      </c>
      <c r="AC1508" s="107" t="s">
        <v>5237</v>
      </c>
      <c r="AD1508" s="107" t="s">
        <v>5237</v>
      </c>
      <c r="AE1508" s="107" t="s">
        <v>5237</v>
      </c>
    </row>
    <row r="1509" spans="2:31" outlineLevel="1">
      <c r="B1509" s="24" t="s">
        <v>5234</v>
      </c>
      <c r="C1509" s="24" t="s">
        <v>2</v>
      </c>
      <c r="D1509" s="24" t="s">
        <v>62</v>
      </c>
      <c r="E1509" s="24" t="s">
        <v>44</v>
      </c>
      <c r="F1509" s="24" t="s">
        <v>54</v>
      </c>
      <c r="G1509" s="24">
        <v>25</v>
      </c>
      <c r="H1509" s="24" t="s">
        <v>3008</v>
      </c>
      <c r="I1509" s="24" t="s">
        <v>4031</v>
      </c>
      <c r="J1509" s="24" t="s">
        <v>73</v>
      </c>
      <c r="K1509" s="72" t="str">
        <f t="shared" ref="K1509:K1572" si="52">I1509&amp;" "&amp;L1509&amp;" "&amp;J1509</f>
        <v>USPOC05 ICPL Curncy</v>
      </c>
      <c r="L1509" s="25" t="str">
        <f t="shared" ref="L1509:N1572" si="53">L$931</f>
        <v>ICPL</v>
      </c>
      <c r="M1509" s="26">
        <f t="shared" ca="1" si="53"/>
        <v>42276</v>
      </c>
      <c r="N1509" s="25" t="b">
        <f t="shared" si="53"/>
        <v>0</v>
      </c>
      <c r="O1509" s="84" t="str">
        <f>IF($N1509,_xll.BDP($K1509,O$931),"[DISABLED]")</f>
        <v>[DISABLED]</v>
      </c>
      <c r="P1509" s="84" t="str">
        <f>IF($N1509,_xll.BDP($K1509,P$931),"[DISABLED]")</f>
        <v>[DISABLED]</v>
      </c>
      <c r="Q1509" s="84" t="str">
        <f>IF($N1509,_xll.BDP($K1509,Q$931),"[DISABLED]")</f>
        <v>[DISABLED]</v>
      </c>
      <c r="R1509" s="84" t="str">
        <f>IF($N1509,_xll.BDH($K1509,R$931,$M1509),"[DISABLED]")</f>
        <v>[DISABLED]</v>
      </c>
      <c r="S1509" s="84" t="str">
        <f>IF($N1509,_xll.BDH($K1509,S$931,$M1509),"[DISABLED]")</f>
        <v>[DISABLED]</v>
      </c>
      <c r="T1509" s="84" t="str">
        <f>IF($N1509,_xll.BDH($K1509,T$931,$M1509),"[DISABLED]")</f>
        <v>[DISABLED]</v>
      </c>
      <c r="V1509" s="106" t="s">
        <v>10050</v>
      </c>
      <c r="W1509" s="107" t="s">
        <v>1055</v>
      </c>
      <c r="X1509" s="108">
        <v>42276</v>
      </c>
      <c r="Y1509" s="107" t="b">
        <v>0</v>
      </c>
      <c r="Z1509" s="107" t="s">
        <v>5237</v>
      </c>
      <c r="AA1509" s="107" t="s">
        <v>5237</v>
      </c>
      <c r="AB1509" s="107" t="s">
        <v>5237</v>
      </c>
      <c r="AC1509" s="107" t="s">
        <v>5237</v>
      </c>
      <c r="AD1509" s="107" t="s">
        <v>5237</v>
      </c>
      <c r="AE1509" s="107" t="s">
        <v>5237</v>
      </c>
    </row>
    <row r="1510" spans="2:31" outlineLevel="1">
      <c r="B1510" s="24" t="s">
        <v>5234</v>
      </c>
      <c r="C1510" s="24" t="s">
        <v>2</v>
      </c>
      <c r="D1510" s="24" t="s">
        <v>62</v>
      </c>
      <c r="E1510" s="24" t="s">
        <v>44</v>
      </c>
      <c r="F1510" s="24" t="s">
        <v>54</v>
      </c>
      <c r="G1510" s="24">
        <v>50</v>
      </c>
      <c r="H1510" s="24" t="s">
        <v>3008</v>
      </c>
      <c r="I1510" s="24" t="s">
        <v>4032</v>
      </c>
      <c r="J1510" s="24" t="s">
        <v>73</v>
      </c>
      <c r="K1510" s="72" t="str">
        <f t="shared" si="52"/>
        <v>USPPC05 ICPL Curncy</v>
      </c>
      <c r="L1510" s="25" t="str">
        <f t="shared" si="53"/>
        <v>ICPL</v>
      </c>
      <c r="M1510" s="26">
        <f t="shared" ca="1" si="53"/>
        <v>42276</v>
      </c>
      <c r="N1510" s="25" t="b">
        <f t="shared" si="53"/>
        <v>0</v>
      </c>
      <c r="O1510" s="84" t="str">
        <f>IF($N1510,_xll.BDP($K1510,O$931),"[DISABLED]")</f>
        <v>[DISABLED]</v>
      </c>
      <c r="P1510" s="84" t="str">
        <f>IF($N1510,_xll.BDP($K1510,P$931),"[DISABLED]")</f>
        <v>[DISABLED]</v>
      </c>
      <c r="Q1510" s="84" t="str">
        <f>IF($N1510,_xll.BDP($K1510,Q$931),"[DISABLED]")</f>
        <v>[DISABLED]</v>
      </c>
      <c r="R1510" s="84" t="str">
        <f>IF($N1510,_xll.BDH($K1510,R$931,$M1510),"[DISABLED]")</f>
        <v>[DISABLED]</v>
      </c>
      <c r="S1510" s="84" t="str">
        <f>IF($N1510,_xll.BDH($K1510,S$931,$M1510),"[DISABLED]")</f>
        <v>[DISABLED]</v>
      </c>
      <c r="T1510" s="84" t="str">
        <f>IF($N1510,_xll.BDH($K1510,T$931,$M1510),"[DISABLED]")</f>
        <v>[DISABLED]</v>
      </c>
      <c r="V1510" s="106" t="s">
        <v>10051</v>
      </c>
      <c r="W1510" s="107" t="s">
        <v>1055</v>
      </c>
      <c r="X1510" s="108">
        <v>42276</v>
      </c>
      <c r="Y1510" s="107" t="b">
        <v>0</v>
      </c>
      <c r="Z1510" s="107" t="s">
        <v>5237</v>
      </c>
      <c r="AA1510" s="107" t="s">
        <v>5237</v>
      </c>
      <c r="AB1510" s="107" t="s">
        <v>5237</v>
      </c>
      <c r="AC1510" s="107" t="s">
        <v>5237</v>
      </c>
      <c r="AD1510" s="107" t="s">
        <v>5237</v>
      </c>
      <c r="AE1510" s="107" t="s">
        <v>5237</v>
      </c>
    </row>
    <row r="1511" spans="2:31" outlineLevel="1">
      <c r="B1511" s="24" t="s">
        <v>5234</v>
      </c>
      <c r="C1511" s="24" t="s">
        <v>2</v>
      </c>
      <c r="D1511" s="24" t="s">
        <v>62</v>
      </c>
      <c r="E1511" s="24" t="s">
        <v>44</v>
      </c>
      <c r="F1511" s="24" t="s">
        <v>54</v>
      </c>
      <c r="G1511" s="24">
        <v>100</v>
      </c>
      <c r="H1511" s="24" t="s">
        <v>3008</v>
      </c>
      <c r="I1511" s="24" t="s">
        <v>4033</v>
      </c>
      <c r="J1511" s="24" t="s">
        <v>73</v>
      </c>
      <c r="K1511" s="72" t="str">
        <f t="shared" si="52"/>
        <v>USPQC05 ICPL Curncy</v>
      </c>
      <c r="L1511" s="25" t="str">
        <f t="shared" si="53"/>
        <v>ICPL</v>
      </c>
      <c r="M1511" s="26">
        <f t="shared" ca="1" si="53"/>
        <v>42276</v>
      </c>
      <c r="N1511" s="25" t="b">
        <f t="shared" si="53"/>
        <v>0</v>
      </c>
      <c r="O1511" s="84" t="str">
        <f>IF($N1511,_xll.BDP($K1511,O$931),"[DISABLED]")</f>
        <v>[DISABLED]</v>
      </c>
      <c r="P1511" s="84" t="str">
        <f>IF($N1511,_xll.BDP($K1511,P$931),"[DISABLED]")</f>
        <v>[DISABLED]</v>
      </c>
      <c r="Q1511" s="84" t="str">
        <f>IF($N1511,_xll.BDP($K1511,Q$931),"[DISABLED]")</f>
        <v>[DISABLED]</v>
      </c>
      <c r="R1511" s="84" t="str">
        <f>IF($N1511,_xll.BDH($K1511,R$931,$M1511),"[DISABLED]")</f>
        <v>[DISABLED]</v>
      </c>
      <c r="S1511" s="84" t="str">
        <f>IF($N1511,_xll.BDH($K1511,S$931,$M1511),"[DISABLED]")</f>
        <v>[DISABLED]</v>
      </c>
      <c r="T1511" s="84" t="str">
        <f>IF($N1511,_xll.BDH($K1511,T$931,$M1511),"[DISABLED]")</f>
        <v>[DISABLED]</v>
      </c>
      <c r="V1511" s="106" t="s">
        <v>10052</v>
      </c>
      <c r="W1511" s="107" t="s">
        <v>1055</v>
      </c>
      <c r="X1511" s="108">
        <v>42276</v>
      </c>
      <c r="Y1511" s="107" t="b">
        <v>0</v>
      </c>
      <c r="Z1511" s="107" t="s">
        <v>5237</v>
      </c>
      <c r="AA1511" s="107" t="s">
        <v>5237</v>
      </c>
      <c r="AB1511" s="107" t="s">
        <v>5237</v>
      </c>
      <c r="AC1511" s="107" t="s">
        <v>5237</v>
      </c>
      <c r="AD1511" s="107" t="s">
        <v>5237</v>
      </c>
      <c r="AE1511" s="107" t="s">
        <v>5237</v>
      </c>
    </row>
    <row r="1512" spans="2:31" outlineLevel="1">
      <c r="B1512" s="24" t="s">
        <v>5234</v>
      </c>
      <c r="C1512" s="24" t="s">
        <v>2</v>
      </c>
      <c r="D1512" s="24" t="s">
        <v>62</v>
      </c>
      <c r="E1512" s="24" t="s">
        <v>44</v>
      </c>
      <c r="F1512" s="24" t="s">
        <v>54</v>
      </c>
      <c r="G1512" s="24">
        <v>200</v>
      </c>
      <c r="H1512" s="24" t="s">
        <v>3008</v>
      </c>
      <c r="I1512" s="24" t="s">
        <v>4034</v>
      </c>
      <c r="J1512" s="24" t="s">
        <v>73</v>
      </c>
      <c r="K1512" s="72" t="str">
        <f t="shared" si="52"/>
        <v>USPSC05 ICPL Curncy</v>
      </c>
      <c r="L1512" s="25" t="str">
        <f t="shared" si="53"/>
        <v>ICPL</v>
      </c>
      <c r="M1512" s="26">
        <f t="shared" ca="1" si="53"/>
        <v>42276</v>
      </c>
      <c r="N1512" s="25" t="b">
        <f t="shared" si="53"/>
        <v>0</v>
      </c>
      <c r="O1512" s="84" t="str">
        <f>IF($N1512,_xll.BDP($K1512,O$931),"[DISABLED]")</f>
        <v>[DISABLED]</v>
      </c>
      <c r="P1512" s="84" t="str">
        <f>IF($N1512,_xll.BDP($K1512,P$931),"[DISABLED]")</f>
        <v>[DISABLED]</v>
      </c>
      <c r="Q1512" s="84" t="str">
        <f>IF($N1512,_xll.BDP($K1512,Q$931),"[DISABLED]")</f>
        <v>[DISABLED]</v>
      </c>
      <c r="R1512" s="84" t="str">
        <f>IF($N1512,_xll.BDH($K1512,R$931,$M1512),"[DISABLED]")</f>
        <v>[DISABLED]</v>
      </c>
      <c r="S1512" s="84" t="str">
        <f>IF($N1512,_xll.BDH($K1512,S$931,$M1512),"[DISABLED]")</f>
        <v>[DISABLED]</v>
      </c>
      <c r="T1512" s="84" t="str">
        <f>IF($N1512,_xll.BDH($K1512,T$931,$M1512),"[DISABLED]")</f>
        <v>[DISABLED]</v>
      </c>
      <c r="V1512" s="106" t="s">
        <v>10053</v>
      </c>
      <c r="W1512" s="107" t="s">
        <v>1055</v>
      </c>
      <c r="X1512" s="108">
        <v>42276</v>
      </c>
      <c r="Y1512" s="107" t="b">
        <v>0</v>
      </c>
      <c r="Z1512" s="107" t="s">
        <v>5237</v>
      </c>
      <c r="AA1512" s="107" t="s">
        <v>5237</v>
      </c>
      <c r="AB1512" s="107" t="s">
        <v>5237</v>
      </c>
      <c r="AC1512" s="107" t="s">
        <v>5237</v>
      </c>
      <c r="AD1512" s="107" t="s">
        <v>5237</v>
      </c>
      <c r="AE1512" s="107" t="s">
        <v>5237</v>
      </c>
    </row>
    <row r="1513" spans="2:31" outlineLevel="1">
      <c r="B1513" s="24" t="s">
        <v>5234</v>
      </c>
      <c r="C1513" s="24" t="s">
        <v>2</v>
      </c>
      <c r="D1513" s="24" t="s">
        <v>62</v>
      </c>
      <c r="E1513" s="24" t="s">
        <v>44</v>
      </c>
      <c r="F1513" s="24" t="s">
        <v>58</v>
      </c>
      <c r="G1513" s="24">
        <v>-200</v>
      </c>
      <c r="H1513" s="24" t="s">
        <v>3008</v>
      </c>
      <c r="I1513" s="24" t="s">
        <v>4035</v>
      </c>
      <c r="J1513" s="24" t="s">
        <v>73</v>
      </c>
      <c r="K1513" s="72" t="str">
        <f t="shared" si="52"/>
        <v>USPKF05 ICPL Curncy</v>
      </c>
      <c r="L1513" s="25" t="str">
        <f t="shared" si="53"/>
        <v>ICPL</v>
      </c>
      <c r="M1513" s="26">
        <f t="shared" ca="1" si="53"/>
        <v>42276</v>
      </c>
      <c r="N1513" s="25" t="b">
        <f t="shared" si="53"/>
        <v>0</v>
      </c>
      <c r="O1513" s="84" t="str">
        <f>IF($N1513,_xll.BDP($K1513,O$931),"[DISABLED]")</f>
        <v>[DISABLED]</v>
      </c>
      <c r="P1513" s="84" t="str">
        <f>IF($N1513,_xll.BDP($K1513,P$931),"[DISABLED]")</f>
        <v>[DISABLED]</v>
      </c>
      <c r="Q1513" s="84" t="str">
        <f>IF($N1513,_xll.BDP($K1513,Q$931),"[DISABLED]")</f>
        <v>[DISABLED]</v>
      </c>
      <c r="R1513" s="84" t="str">
        <f>IF($N1513,_xll.BDH($K1513,R$931,$M1513),"[DISABLED]")</f>
        <v>[DISABLED]</v>
      </c>
      <c r="S1513" s="84" t="str">
        <f>IF($N1513,_xll.BDH($K1513,S$931,$M1513),"[DISABLED]")</f>
        <v>[DISABLED]</v>
      </c>
      <c r="T1513" s="84" t="str">
        <f>IF($N1513,_xll.BDH($K1513,T$931,$M1513),"[DISABLED]")</f>
        <v>[DISABLED]</v>
      </c>
      <c r="V1513" s="106" t="s">
        <v>10054</v>
      </c>
      <c r="W1513" s="107" t="s">
        <v>1055</v>
      </c>
      <c r="X1513" s="108">
        <v>42276</v>
      </c>
      <c r="Y1513" s="107" t="b">
        <v>0</v>
      </c>
      <c r="Z1513" s="107" t="s">
        <v>5237</v>
      </c>
      <c r="AA1513" s="107" t="s">
        <v>5237</v>
      </c>
      <c r="AB1513" s="107" t="s">
        <v>5237</v>
      </c>
      <c r="AC1513" s="107" t="s">
        <v>5237</v>
      </c>
      <c r="AD1513" s="107" t="s">
        <v>5237</v>
      </c>
      <c r="AE1513" s="107" t="s">
        <v>5237</v>
      </c>
    </row>
    <row r="1514" spans="2:31" outlineLevel="1">
      <c r="B1514" s="24" t="s">
        <v>5234</v>
      </c>
      <c r="C1514" s="24" t="s">
        <v>2</v>
      </c>
      <c r="D1514" s="24" t="s">
        <v>62</v>
      </c>
      <c r="E1514" s="24" t="s">
        <v>44</v>
      </c>
      <c r="F1514" s="24" t="s">
        <v>58</v>
      </c>
      <c r="G1514" s="24">
        <v>-100</v>
      </c>
      <c r="H1514" s="24" t="s">
        <v>3008</v>
      </c>
      <c r="I1514" s="24" t="s">
        <v>4036</v>
      </c>
      <c r="J1514" s="24" t="s">
        <v>73</v>
      </c>
      <c r="K1514" s="72" t="str">
        <f t="shared" si="52"/>
        <v>USPLF05 ICPL Curncy</v>
      </c>
      <c r="L1514" s="25" t="str">
        <f t="shared" si="53"/>
        <v>ICPL</v>
      </c>
      <c r="M1514" s="26">
        <f t="shared" ca="1" si="53"/>
        <v>42276</v>
      </c>
      <c r="N1514" s="25" t="b">
        <f t="shared" si="53"/>
        <v>0</v>
      </c>
      <c r="O1514" s="84" t="str">
        <f>IF($N1514,_xll.BDP($K1514,O$931),"[DISABLED]")</f>
        <v>[DISABLED]</v>
      </c>
      <c r="P1514" s="84" t="str">
        <f>IF($N1514,_xll.BDP($K1514,P$931),"[DISABLED]")</f>
        <v>[DISABLED]</v>
      </c>
      <c r="Q1514" s="84" t="str">
        <f>IF($N1514,_xll.BDP($K1514,Q$931),"[DISABLED]")</f>
        <v>[DISABLED]</v>
      </c>
      <c r="R1514" s="84" t="str">
        <f>IF($N1514,_xll.BDH($K1514,R$931,$M1514),"[DISABLED]")</f>
        <v>[DISABLED]</v>
      </c>
      <c r="S1514" s="84" t="str">
        <f>IF($N1514,_xll.BDH($K1514,S$931,$M1514),"[DISABLED]")</f>
        <v>[DISABLED]</v>
      </c>
      <c r="T1514" s="84" t="str">
        <f>IF($N1514,_xll.BDH($K1514,T$931,$M1514),"[DISABLED]")</f>
        <v>[DISABLED]</v>
      </c>
      <c r="V1514" s="106" t="s">
        <v>10055</v>
      </c>
      <c r="W1514" s="107" t="s">
        <v>1055</v>
      </c>
      <c r="X1514" s="108">
        <v>42276</v>
      </c>
      <c r="Y1514" s="107" t="b">
        <v>0</v>
      </c>
      <c r="Z1514" s="107" t="s">
        <v>5237</v>
      </c>
      <c r="AA1514" s="107" t="s">
        <v>5237</v>
      </c>
      <c r="AB1514" s="107" t="s">
        <v>5237</v>
      </c>
      <c r="AC1514" s="107" t="s">
        <v>5237</v>
      </c>
      <c r="AD1514" s="107" t="s">
        <v>5237</v>
      </c>
      <c r="AE1514" s="107" t="s">
        <v>5237</v>
      </c>
    </row>
    <row r="1515" spans="2:31" outlineLevel="1">
      <c r="B1515" s="24" t="s">
        <v>5234</v>
      </c>
      <c r="C1515" s="24" t="s">
        <v>2</v>
      </c>
      <c r="D1515" s="24" t="s">
        <v>62</v>
      </c>
      <c r="E1515" s="24" t="s">
        <v>44</v>
      </c>
      <c r="F1515" s="24" t="s">
        <v>58</v>
      </c>
      <c r="G1515" s="24">
        <v>-50</v>
      </c>
      <c r="H1515" s="24" t="s">
        <v>3008</v>
      </c>
      <c r="I1515" s="24" t="s">
        <v>4037</v>
      </c>
      <c r="J1515" s="24" t="s">
        <v>73</v>
      </c>
      <c r="K1515" s="72" t="str">
        <f t="shared" si="52"/>
        <v>USPMF05 ICPL Curncy</v>
      </c>
      <c r="L1515" s="25" t="str">
        <f t="shared" si="53"/>
        <v>ICPL</v>
      </c>
      <c r="M1515" s="26">
        <f t="shared" ca="1" si="53"/>
        <v>42276</v>
      </c>
      <c r="N1515" s="25" t="b">
        <f t="shared" si="53"/>
        <v>0</v>
      </c>
      <c r="O1515" s="84" t="str">
        <f>IF($N1515,_xll.BDP($K1515,O$931),"[DISABLED]")</f>
        <v>[DISABLED]</v>
      </c>
      <c r="P1515" s="84" t="str">
        <f>IF($N1515,_xll.BDP($K1515,P$931),"[DISABLED]")</f>
        <v>[DISABLED]</v>
      </c>
      <c r="Q1515" s="84" t="str">
        <f>IF($N1515,_xll.BDP($K1515,Q$931),"[DISABLED]")</f>
        <v>[DISABLED]</v>
      </c>
      <c r="R1515" s="84" t="str">
        <f>IF($N1515,_xll.BDH($K1515,R$931,$M1515),"[DISABLED]")</f>
        <v>[DISABLED]</v>
      </c>
      <c r="S1515" s="84" t="str">
        <f>IF($N1515,_xll.BDH($K1515,S$931,$M1515),"[DISABLED]")</f>
        <v>[DISABLED]</v>
      </c>
      <c r="T1515" s="84" t="str">
        <f>IF($N1515,_xll.BDH($K1515,T$931,$M1515),"[DISABLED]")</f>
        <v>[DISABLED]</v>
      </c>
      <c r="V1515" s="106" t="s">
        <v>10056</v>
      </c>
      <c r="W1515" s="107" t="s">
        <v>1055</v>
      </c>
      <c r="X1515" s="108">
        <v>42276</v>
      </c>
      <c r="Y1515" s="107" t="b">
        <v>0</v>
      </c>
      <c r="Z1515" s="107" t="s">
        <v>5237</v>
      </c>
      <c r="AA1515" s="107" t="s">
        <v>5237</v>
      </c>
      <c r="AB1515" s="107" t="s">
        <v>5237</v>
      </c>
      <c r="AC1515" s="107" t="s">
        <v>5237</v>
      </c>
      <c r="AD1515" s="107" t="s">
        <v>5237</v>
      </c>
      <c r="AE1515" s="107" t="s">
        <v>5237</v>
      </c>
    </row>
    <row r="1516" spans="2:31" outlineLevel="1">
      <c r="B1516" s="24" t="s">
        <v>5234</v>
      </c>
      <c r="C1516" s="24" t="s">
        <v>2</v>
      </c>
      <c r="D1516" s="24" t="s">
        <v>62</v>
      </c>
      <c r="E1516" s="24" t="s">
        <v>44</v>
      </c>
      <c r="F1516" s="24" t="s">
        <v>58</v>
      </c>
      <c r="G1516" s="24">
        <v>-25</v>
      </c>
      <c r="H1516" s="24" t="s">
        <v>3008</v>
      </c>
      <c r="I1516" s="24" t="s">
        <v>4038</v>
      </c>
      <c r="J1516" s="24" t="s">
        <v>73</v>
      </c>
      <c r="K1516" s="72" t="str">
        <f t="shared" si="52"/>
        <v>USPNF05 ICPL Curncy</v>
      </c>
      <c r="L1516" s="25" t="str">
        <f t="shared" si="53"/>
        <v>ICPL</v>
      </c>
      <c r="M1516" s="26">
        <f t="shared" ca="1" si="53"/>
        <v>42276</v>
      </c>
      <c r="N1516" s="25" t="b">
        <f t="shared" si="53"/>
        <v>0</v>
      </c>
      <c r="O1516" s="84" t="str">
        <f>IF($N1516,_xll.BDP($K1516,O$931),"[DISABLED]")</f>
        <v>[DISABLED]</v>
      </c>
      <c r="P1516" s="84" t="str">
        <f>IF($N1516,_xll.BDP($K1516,P$931),"[DISABLED]")</f>
        <v>[DISABLED]</v>
      </c>
      <c r="Q1516" s="84" t="str">
        <f>IF($N1516,_xll.BDP($K1516,Q$931),"[DISABLED]")</f>
        <v>[DISABLED]</v>
      </c>
      <c r="R1516" s="84" t="str">
        <f>IF($N1516,_xll.BDH($K1516,R$931,$M1516),"[DISABLED]")</f>
        <v>[DISABLED]</v>
      </c>
      <c r="S1516" s="84" t="str">
        <f>IF($N1516,_xll.BDH($K1516,S$931,$M1516),"[DISABLED]")</f>
        <v>[DISABLED]</v>
      </c>
      <c r="T1516" s="84" t="str">
        <f>IF($N1516,_xll.BDH($K1516,T$931,$M1516),"[DISABLED]")</f>
        <v>[DISABLED]</v>
      </c>
      <c r="V1516" s="106" t="s">
        <v>10057</v>
      </c>
      <c r="W1516" s="107" t="s">
        <v>1055</v>
      </c>
      <c r="X1516" s="108">
        <v>42276</v>
      </c>
      <c r="Y1516" s="107" t="b">
        <v>0</v>
      </c>
      <c r="Z1516" s="107" t="s">
        <v>5237</v>
      </c>
      <c r="AA1516" s="107" t="s">
        <v>5237</v>
      </c>
      <c r="AB1516" s="107" t="s">
        <v>5237</v>
      </c>
      <c r="AC1516" s="107" t="s">
        <v>5237</v>
      </c>
      <c r="AD1516" s="107" t="s">
        <v>5237</v>
      </c>
      <c r="AE1516" s="107" t="s">
        <v>5237</v>
      </c>
    </row>
    <row r="1517" spans="2:31" outlineLevel="1">
      <c r="B1517" s="24" t="s">
        <v>5234</v>
      </c>
      <c r="C1517" s="24" t="s">
        <v>2</v>
      </c>
      <c r="D1517" s="24" t="s">
        <v>62</v>
      </c>
      <c r="E1517" s="24" t="s">
        <v>44</v>
      </c>
      <c r="F1517" s="24" t="s">
        <v>58</v>
      </c>
      <c r="G1517" s="24">
        <v>25</v>
      </c>
      <c r="H1517" s="24" t="s">
        <v>3008</v>
      </c>
      <c r="I1517" s="24" t="s">
        <v>4039</v>
      </c>
      <c r="J1517" s="24" t="s">
        <v>73</v>
      </c>
      <c r="K1517" s="72" t="str">
        <f t="shared" si="52"/>
        <v>USPOF05 ICPL Curncy</v>
      </c>
      <c r="L1517" s="25" t="str">
        <f t="shared" si="53"/>
        <v>ICPL</v>
      </c>
      <c r="M1517" s="26">
        <f t="shared" ca="1" si="53"/>
        <v>42276</v>
      </c>
      <c r="N1517" s="25" t="b">
        <f t="shared" si="53"/>
        <v>0</v>
      </c>
      <c r="O1517" s="84" t="str">
        <f>IF($N1517,_xll.BDP($K1517,O$931),"[DISABLED]")</f>
        <v>[DISABLED]</v>
      </c>
      <c r="P1517" s="84" t="str">
        <f>IF($N1517,_xll.BDP($K1517,P$931),"[DISABLED]")</f>
        <v>[DISABLED]</v>
      </c>
      <c r="Q1517" s="84" t="str">
        <f>IF($N1517,_xll.BDP($K1517,Q$931),"[DISABLED]")</f>
        <v>[DISABLED]</v>
      </c>
      <c r="R1517" s="84" t="str">
        <f>IF($N1517,_xll.BDH($K1517,R$931,$M1517),"[DISABLED]")</f>
        <v>[DISABLED]</v>
      </c>
      <c r="S1517" s="84" t="str">
        <f>IF($N1517,_xll.BDH($K1517,S$931,$M1517),"[DISABLED]")</f>
        <v>[DISABLED]</v>
      </c>
      <c r="T1517" s="84" t="str">
        <f>IF($N1517,_xll.BDH($K1517,T$931,$M1517),"[DISABLED]")</f>
        <v>[DISABLED]</v>
      </c>
      <c r="V1517" s="106" t="s">
        <v>10058</v>
      </c>
      <c r="W1517" s="107" t="s">
        <v>1055</v>
      </c>
      <c r="X1517" s="108">
        <v>42276</v>
      </c>
      <c r="Y1517" s="107" t="b">
        <v>0</v>
      </c>
      <c r="Z1517" s="107" t="s">
        <v>5237</v>
      </c>
      <c r="AA1517" s="107" t="s">
        <v>5237</v>
      </c>
      <c r="AB1517" s="107" t="s">
        <v>5237</v>
      </c>
      <c r="AC1517" s="107" t="s">
        <v>5237</v>
      </c>
      <c r="AD1517" s="107" t="s">
        <v>5237</v>
      </c>
      <c r="AE1517" s="107" t="s">
        <v>5237</v>
      </c>
    </row>
    <row r="1518" spans="2:31" outlineLevel="1">
      <c r="B1518" s="24" t="s">
        <v>5234</v>
      </c>
      <c r="C1518" s="24" t="s">
        <v>2</v>
      </c>
      <c r="D1518" s="24" t="s">
        <v>62</v>
      </c>
      <c r="E1518" s="24" t="s">
        <v>44</v>
      </c>
      <c r="F1518" s="24" t="s">
        <v>58</v>
      </c>
      <c r="G1518" s="24">
        <v>50</v>
      </c>
      <c r="H1518" s="24" t="s">
        <v>3008</v>
      </c>
      <c r="I1518" s="24" t="s">
        <v>4040</v>
      </c>
      <c r="J1518" s="24" t="s">
        <v>73</v>
      </c>
      <c r="K1518" s="72" t="str">
        <f t="shared" si="52"/>
        <v>USPPF05 ICPL Curncy</v>
      </c>
      <c r="L1518" s="25" t="str">
        <f t="shared" si="53"/>
        <v>ICPL</v>
      </c>
      <c r="M1518" s="26">
        <f t="shared" ca="1" si="53"/>
        <v>42276</v>
      </c>
      <c r="N1518" s="25" t="b">
        <f t="shared" si="53"/>
        <v>0</v>
      </c>
      <c r="O1518" s="84" t="str">
        <f>IF($N1518,_xll.BDP($K1518,O$931),"[DISABLED]")</f>
        <v>[DISABLED]</v>
      </c>
      <c r="P1518" s="84" t="str">
        <f>IF($N1518,_xll.BDP($K1518,P$931),"[DISABLED]")</f>
        <v>[DISABLED]</v>
      </c>
      <c r="Q1518" s="84" t="str">
        <f>IF($N1518,_xll.BDP($K1518,Q$931),"[DISABLED]")</f>
        <v>[DISABLED]</v>
      </c>
      <c r="R1518" s="84" t="str">
        <f>IF($N1518,_xll.BDH($K1518,R$931,$M1518),"[DISABLED]")</f>
        <v>[DISABLED]</v>
      </c>
      <c r="S1518" s="84" t="str">
        <f>IF($N1518,_xll.BDH($K1518,S$931,$M1518),"[DISABLED]")</f>
        <v>[DISABLED]</v>
      </c>
      <c r="T1518" s="84" t="str">
        <f>IF($N1518,_xll.BDH($K1518,T$931,$M1518),"[DISABLED]")</f>
        <v>[DISABLED]</v>
      </c>
      <c r="V1518" s="106" t="s">
        <v>10059</v>
      </c>
      <c r="W1518" s="107" t="s">
        <v>1055</v>
      </c>
      <c r="X1518" s="108">
        <v>42276</v>
      </c>
      <c r="Y1518" s="107" t="b">
        <v>0</v>
      </c>
      <c r="Z1518" s="107" t="s">
        <v>5237</v>
      </c>
      <c r="AA1518" s="107" t="s">
        <v>5237</v>
      </c>
      <c r="AB1518" s="107" t="s">
        <v>5237</v>
      </c>
      <c r="AC1518" s="107" t="s">
        <v>5237</v>
      </c>
      <c r="AD1518" s="107" t="s">
        <v>5237</v>
      </c>
      <c r="AE1518" s="107" t="s">
        <v>5237</v>
      </c>
    </row>
    <row r="1519" spans="2:31" outlineLevel="1">
      <c r="B1519" s="24" t="s">
        <v>5234</v>
      </c>
      <c r="C1519" s="24" t="s">
        <v>2</v>
      </c>
      <c r="D1519" s="24" t="s">
        <v>62</v>
      </c>
      <c r="E1519" s="24" t="s">
        <v>44</v>
      </c>
      <c r="F1519" s="24" t="s">
        <v>58</v>
      </c>
      <c r="G1519" s="24">
        <v>100</v>
      </c>
      <c r="H1519" s="24" t="s">
        <v>3008</v>
      </c>
      <c r="I1519" s="24" t="s">
        <v>4041</v>
      </c>
      <c r="J1519" s="24" t="s">
        <v>73</v>
      </c>
      <c r="K1519" s="72" t="str">
        <f t="shared" si="52"/>
        <v>USPQF05 ICPL Curncy</v>
      </c>
      <c r="L1519" s="25" t="str">
        <f t="shared" si="53"/>
        <v>ICPL</v>
      </c>
      <c r="M1519" s="26">
        <f t="shared" ca="1" si="53"/>
        <v>42276</v>
      </c>
      <c r="N1519" s="25" t="b">
        <f t="shared" si="53"/>
        <v>0</v>
      </c>
      <c r="O1519" s="84" t="str">
        <f>IF($N1519,_xll.BDP($K1519,O$931),"[DISABLED]")</f>
        <v>[DISABLED]</v>
      </c>
      <c r="P1519" s="84" t="str">
        <f>IF($N1519,_xll.BDP($K1519,P$931),"[DISABLED]")</f>
        <v>[DISABLED]</v>
      </c>
      <c r="Q1519" s="84" t="str">
        <f>IF($N1519,_xll.BDP($K1519,Q$931),"[DISABLED]")</f>
        <v>[DISABLED]</v>
      </c>
      <c r="R1519" s="84" t="str">
        <f>IF($N1519,_xll.BDH($K1519,R$931,$M1519),"[DISABLED]")</f>
        <v>[DISABLED]</v>
      </c>
      <c r="S1519" s="84" t="str">
        <f>IF($N1519,_xll.BDH($K1519,S$931,$M1519),"[DISABLED]")</f>
        <v>[DISABLED]</v>
      </c>
      <c r="T1519" s="84" t="str">
        <f>IF($N1519,_xll.BDH($K1519,T$931,$M1519),"[DISABLED]")</f>
        <v>[DISABLED]</v>
      </c>
      <c r="V1519" s="106" t="s">
        <v>10060</v>
      </c>
      <c r="W1519" s="107" t="s">
        <v>1055</v>
      </c>
      <c r="X1519" s="108">
        <v>42276</v>
      </c>
      <c r="Y1519" s="107" t="b">
        <v>0</v>
      </c>
      <c r="Z1519" s="107" t="s">
        <v>5237</v>
      </c>
      <c r="AA1519" s="107" t="s">
        <v>5237</v>
      </c>
      <c r="AB1519" s="107" t="s">
        <v>5237</v>
      </c>
      <c r="AC1519" s="107" t="s">
        <v>5237</v>
      </c>
      <c r="AD1519" s="107" t="s">
        <v>5237</v>
      </c>
      <c r="AE1519" s="107" t="s">
        <v>5237</v>
      </c>
    </row>
    <row r="1520" spans="2:31" outlineLevel="1">
      <c r="B1520" s="24" t="s">
        <v>5234</v>
      </c>
      <c r="C1520" s="24" t="s">
        <v>2</v>
      </c>
      <c r="D1520" s="24" t="s">
        <v>62</v>
      </c>
      <c r="E1520" s="24" t="s">
        <v>44</v>
      </c>
      <c r="F1520" s="24" t="s">
        <v>58</v>
      </c>
      <c r="G1520" s="24">
        <v>200</v>
      </c>
      <c r="H1520" s="24" t="s">
        <v>3008</v>
      </c>
      <c r="I1520" s="24" t="s">
        <v>4042</v>
      </c>
      <c r="J1520" s="24" t="s">
        <v>73</v>
      </c>
      <c r="K1520" s="72" t="str">
        <f t="shared" si="52"/>
        <v>USPSF05 ICPL Curncy</v>
      </c>
      <c r="L1520" s="25" t="str">
        <f t="shared" si="53"/>
        <v>ICPL</v>
      </c>
      <c r="M1520" s="26">
        <f t="shared" ca="1" si="53"/>
        <v>42276</v>
      </c>
      <c r="N1520" s="25" t="b">
        <f t="shared" si="53"/>
        <v>0</v>
      </c>
      <c r="O1520" s="84" t="str">
        <f>IF($N1520,_xll.BDP($K1520,O$931),"[DISABLED]")</f>
        <v>[DISABLED]</v>
      </c>
      <c r="P1520" s="84" t="str">
        <f>IF($N1520,_xll.BDP($K1520,P$931),"[DISABLED]")</f>
        <v>[DISABLED]</v>
      </c>
      <c r="Q1520" s="84" t="str">
        <f>IF($N1520,_xll.BDP($K1520,Q$931),"[DISABLED]")</f>
        <v>[DISABLED]</v>
      </c>
      <c r="R1520" s="84" t="str">
        <f>IF($N1520,_xll.BDH($K1520,R$931,$M1520),"[DISABLED]")</f>
        <v>[DISABLED]</v>
      </c>
      <c r="S1520" s="84" t="str">
        <f>IF($N1520,_xll.BDH($K1520,S$931,$M1520),"[DISABLED]")</f>
        <v>[DISABLED]</v>
      </c>
      <c r="T1520" s="84" t="str">
        <f>IF($N1520,_xll.BDH($K1520,T$931,$M1520),"[DISABLED]")</f>
        <v>[DISABLED]</v>
      </c>
      <c r="V1520" s="106" t="s">
        <v>10061</v>
      </c>
      <c r="W1520" s="107" t="s">
        <v>1055</v>
      </c>
      <c r="X1520" s="108">
        <v>42276</v>
      </c>
      <c r="Y1520" s="107" t="b">
        <v>0</v>
      </c>
      <c r="Z1520" s="107" t="s">
        <v>5237</v>
      </c>
      <c r="AA1520" s="107" t="s">
        <v>5237</v>
      </c>
      <c r="AB1520" s="107" t="s">
        <v>5237</v>
      </c>
      <c r="AC1520" s="107" t="s">
        <v>5237</v>
      </c>
      <c r="AD1520" s="107" t="s">
        <v>5237</v>
      </c>
      <c r="AE1520" s="107" t="s">
        <v>5237</v>
      </c>
    </row>
    <row r="1521" spans="2:31" outlineLevel="1">
      <c r="B1521" s="24" t="s">
        <v>5234</v>
      </c>
      <c r="C1521" s="24" t="s">
        <v>2</v>
      </c>
      <c r="D1521" s="24" t="s">
        <v>62</v>
      </c>
      <c r="E1521" s="24" t="s">
        <v>44</v>
      </c>
      <c r="F1521" s="24" t="s">
        <v>41</v>
      </c>
      <c r="G1521" s="24">
        <v>-200</v>
      </c>
      <c r="H1521" s="24" t="s">
        <v>3008</v>
      </c>
      <c r="I1521" s="24" t="s">
        <v>4043</v>
      </c>
      <c r="J1521" s="24" t="s">
        <v>73</v>
      </c>
      <c r="K1521" s="72" t="str">
        <f t="shared" si="52"/>
        <v>USPK0105 ICPL Curncy</v>
      </c>
      <c r="L1521" s="25" t="str">
        <f t="shared" si="53"/>
        <v>ICPL</v>
      </c>
      <c r="M1521" s="26">
        <f t="shared" ca="1" si="53"/>
        <v>42276</v>
      </c>
      <c r="N1521" s="25" t="b">
        <f t="shared" si="53"/>
        <v>0</v>
      </c>
      <c r="O1521" s="84" t="str">
        <f>IF($N1521,_xll.BDP($K1521,O$931),"[DISABLED]")</f>
        <v>[DISABLED]</v>
      </c>
      <c r="P1521" s="84" t="str">
        <f>IF($N1521,_xll.BDP($K1521,P$931),"[DISABLED]")</f>
        <v>[DISABLED]</v>
      </c>
      <c r="Q1521" s="84" t="str">
        <f>IF($N1521,_xll.BDP($K1521,Q$931),"[DISABLED]")</f>
        <v>[DISABLED]</v>
      </c>
      <c r="R1521" s="84" t="str">
        <f>IF($N1521,_xll.BDH($K1521,R$931,$M1521),"[DISABLED]")</f>
        <v>[DISABLED]</v>
      </c>
      <c r="S1521" s="84" t="str">
        <f>IF($N1521,_xll.BDH($K1521,S$931,$M1521),"[DISABLED]")</f>
        <v>[DISABLED]</v>
      </c>
      <c r="T1521" s="84" t="str">
        <f>IF($N1521,_xll.BDH($K1521,T$931,$M1521),"[DISABLED]")</f>
        <v>[DISABLED]</v>
      </c>
      <c r="V1521" s="106" t="s">
        <v>10062</v>
      </c>
      <c r="W1521" s="107" t="s">
        <v>1055</v>
      </c>
      <c r="X1521" s="108">
        <v>42276</v>
      </c>
      <c r="Y1521" s="107" t="b">
        <v>0</v>
      </c>
      <c r="Z1521" s="107" t="s">
        <v>5237</v>
      </c>
      <c r="AA1521" s="107" t="s">
        <v>5237</v>
      </c>
      <c r="AB1521" s="107" t="s">
        <v>5237</v>
      </c>
      <c r="AC1521" s="107" t="s">
        <v>5237</v>
      </c>
      <c r="AD1521" s="107" t="s">
        <v>5237</v>
      </c>
      <c r="AE1521" s="107" t="s">
        <v>5237</v>
      </c>
    </row>
    <row r="1522" spans="2:31" outlineLevel="1">
      <c r="B1522" s="24" t="s">
        <v>5234</v>
      </c>
      <c r="C1522" s="24" t="s">
        <v>2</v>
      </c>
      <c r="D1522" s="24" t="s">
        <v>62</v>
      </c>
      <c r="E1522" s="24" t="s">
        <v>44</v>
      </c>
      <c r="F1522" s="24" t="s">
        <v>41</v>
      </c>
      <c r="G1522" s="24">
        <v>-100</v>
      </c>
      <c r="H1522" s="24" t="s">
        <v>3008</v>
      </c>
      <c r="I1522" s="24" t="s">
        <v>4044</v>
      </c>
      <c r="J1522" s="24" t="s">
        <v>73</v>
      </c>
      <c r="K1522" s="72" t="str">
        <f t="shared" si="52"/>
        <v>USPL0105 ICPL Curncy</v>
      </c>
      <c r="L1522" s="25" t="str">
        <f t="shared" si="53"/>
        <v>ICPL</v>
      </c>
      <c r="M1522" s="26">
        <f t="shared" ca="1" si="53"/>
        <v>42276</v>
      </c>
      <c r="N1522" s="25" t="b">
        <f t="shared" si="53"/>
        <v>0</v>
      </c>
      <c r="O1522" s="84" t="str">
        <f>IF($N1522,_xll.BDP($K1522,O$931),"[DISABLED]")</f>
        <v>[DISABLED]</v>
      </c>
      <c r="P1522" s="84" t="str">
        <f>IF($N1522,_xll.BDP($K1522,P$931),"[DISABLED]")</f>
        <v>[DISABLED]</v>
      </c>
      <c r="Q1522" s="84" t="str">
        <f>IF($N1522,_xll.BDP($K1522,Q$931),"[DISABLED]")</f>
        <v>[DISABLED]</v>
      </c>
      <c r="R1522" s="84" t="str">
        <f>IF($N1522,_xll.BDH($K1522,R$931,$M1522),"[DISABLED]")</f>
        <v>[DISABLED]</v>
      </c>
      <c r="S1522" s="84" t="str">
        <f>IF($N1522,_xll.BDH($K1522,S$931,$M1522),"[DISABLED]")</f>
        <v>[DISABLED]</v>
      </c>
      <c r="T1522" s="84" t="str">
        <f>IF($N1522,_xll.BDH($K1522,T$931,$M1522),"[DISABLED]")</f>
        <v>[DISABLED]</v>
      </c>
      <c r="V1522" s="106" t="s">
        <v>10063</v>
      </c>
      <c r="W1522" s="107" t="s">
        <v>1055</v>
      </c>
      <c r="X1522" s="108">
        <v>42276</v>
      </c>
      <c r="Y1522" s="107" t="b">
        <v>0</v>
      </c>
      <c r="Z1522" s="107" t="s">
        <v>5237</v>
      </c>
      <c r="AA1522" s="107" t="s">
        <v>5237</v>
      </c>
      <c r="AB1522" s="107" t="s">
        <v>5237</v>
      </c>
      <c r="AC1522" s="107" t="s">
        <v>5237</v>
      </c>
      <c r="AD1522" s="107" t="s">
        <v>5237</v>
      </c>
      <c r="AE1522" s="107" t="s">
        <v>5237</v>
      </c>
    </row>
    <row r="1523" spans="2:31" outlineLevel="1">
      <c r="B1523" s="24" t="s">
        <v>5234</v>
      </c>
      <c r="C1523" s="24" t="s">
        <v>2</v>
      </c>
      <c r="D1523" s="24" t="s">
        <v>62</v>
      </c>
      <c r="E1523" s="24" t="s">
        <v>44</v>
      </c>
      <c r="F1523" s="24" t="s">
        <v>41</v>
      </c>
      <c r="G1523" s="24">
        <v>-50</v>
      </c>
      <c r="H1523" s="24" t="s">
        <v>3008</v>
      </c>
      <c r="I1523" s="24" t="s">
        <v>4045</v>
      </c>
      <c r="J1523" s="24" t="s">
        <v>73</v>
      </c>
      <c r="K1523" s="72" t="str">
        <f t="shared" si="52"/>
        <v>USPM0105 ICPL Curncy</v>
      </c>
      <c r="L1523" s="25" t="str">
        <f t="shared" si="53"/>
        <v>ICPL</v>
      </c>
      <c r="M1523" s="26">
        <f t="shared" ca="1" si="53"/>
        <v>42276</v>
      </c>
      <c r="N1523" s="25" t="b">
        <f t="shared" si="53"/>
        <v>0</v>
      </c>
      <c r="O1523" s="84" t="str">
        <f>IF($N1523,_xll.BDP($K1523,O$931),"[DISABLED]")</f>
        <v>[DISABLED]</v>
      </c>
      <c r="P1523" s="84" t="str">
        <f>IF($N1523,_xll.BDP($K1523,P$931),"[DISABLED]")</f>
        <v>[DISABLED]</v>
      </c>
      <c r="Q1523" s="84" t="str">
        <f>IF($N1523,_xll.BDP($K1523,Q$931),"[DISABLED]")</f>
        <v>[DISABLED]</v>
      </c>
      <c r="R1523" s="84" t="str">
        <f>IF($N1523,_xll.BDH($K1523,R$931,$M1523),"[DISABLED]")</f>
        <v>[DISABLED]</v>
      </c>
      <c r="S1523" s="84" t="str">
        <f>IF($N1523,_xll.BDH($K1523,S$931,$M1523),"[DISABLED]")</f>
        <v>[DISABLED]</v>
      </c>
      <c r="T1523" s="84" t="str">
        <f>IF($N1523,_xll.BDH($K1523,T$931,$M1523),"[DISABLED]")</f>
        <v>[DISABLED]</v>
      </c>
      <c r="V1523" s="106" t="s">
        <v>10064</v>
      </c>
      <c r="W1523" s="107" t="s">
        <v>1055</v>
      </c>
      <c r="X1523" s="108">
        <v>42276</v>
      </c>
      <c r="Y1523" s="107" t="b">
        <v>0</v>
      </c>
      <c r="Z1523" s="107" t="s">
        <v>5237</v>
      </c>
      <c r="AA1523" s="107" t="s">
        <v>5237</v>
      </c>
      <c r="AB1523" s="107" t="s">
        <v>5237</v>
      </c>
      <c r="AC1523" s="107" t="s">
        <v>5237</v>
      </c>
      <c r="AD1523" s="107" t="s">
        <v>5237</v>
      </c>
      <c r="AE1523" s="107" t="s">
        <v>5237</v>
      </c>
    </row>
    <row r="1524" spans="2:31" outlineLevel="1">
      <c r="B1524" s="24" t="s">
        <v>5234</v>
      </c>
      <c r="C1524" s="24" t="s">
        <v>2</v>
      </c>
      <c r="D1524" s="24" t="s">
        <v>62</v>
      </c>
      <c r="E1524" s="24" t="s">
        <v>44</v>
      </c>
      <c r="F1524" s="24" t="s">
        <v>41</v>
      </c>
      <c r="G1524" s="24">
        <v>-25</v>
      </c>
      <c r="H1524" s="24" t="s">
        <v>3008</v>
      </c>
      <c r="I1524" s="24" t="s">
        <v>4046</v>
      </c>
      <c r="J1524" s="24" t="s">
        <v>73</v>
      </c>
      <c r="K1524" s="72" t="str">
        <f t="shared" si="52"/>
        <v>USPN0105 ICPL Curncy</v>
      </c>
      <c r="L1524" s="25" t="str">
        <f t="shared" si="53"/>
        <v>ICPL</v>
      </c>
      <c r="M1524" s="26">
        <f t="shared" ca="1" si="53"/>
        <v>42276</v>
      </c>
      <c r="N1524" s="25" t="b">
        <f t="shared" si="53"/>
        <v>0</v>
      </c>
      <c r="O1524" s="84" t="str">
        <f>IF($N1524,_xll.BDP($K1524,O$931),"[DISABLED]")</f>
        <v>[DISABLED]</v>
      </c>
      <c r="P1524" s="84" t="str">
        <f>IF($N1524,_xll.BDP($K1524,P$931),"[DISABLED]")</f>
        <v>[DISABLED]</v>
      </c>
      <c r="Q1524" s="84" t="str">
        <f>IF($N1524,_xll.BDP($K1524,Q$931),"[DISABLED]")</f>
        <v>[DISABLED]</v>
      </c>
      <c r="R1524" s="84" t="str">
        <f>IF($N1524,_xll.BDH($K1524,R$931,$M1524),"[DISABLED]")</f>
        <v>[DISABLED]</v>
      </c>
      <c r="S1524" s="84" t="str">
        <f>IF($N1524,_xll.BDH($K1524,S$931,$M1524),"[DISABLED]")</f>
        <v>[DISABLED]</v>
      </c>
      <c r="T1524" s="84" t="str">
        <f>IF($N1524,_xll.BDH($K1524,T$931,$M1524),"[DISABLED]")</f>
        <v>[DISABLED]</v>
      </c>
      <c r="V1524" s="106" t="s">
        <v>10065</v>
      </c>
      <c r="W1524" s="107" t="s">
        <v>1055</v>
      </c>
      <c r="X1524" s="108">
        <v>42276</v>
      </c>
      <c r="Y1524" s="107" t="b">
        <v>0</v>
      </c>
      <c r="Z1524" s="107" t="s">
        <v>5237</v>
      </c>
      <c r="AA1524" s="107" t="s">
        <v>5237</v>
      </c>
      <c r="AB1524" s="107" t="s">
        <v>5237</v>
      </c>
      <c r="AC1524" s="107" t="s">
        <v>5237</v>
      </c>
      <c r="AD1524" s="107" t="s">
        <v>5237</v>
      </c>
      <c r="AE1524" s="107" t="s">
        <v>5237</v>
      </c>
    </row>
    <row r="1525" spans="2:31" outlineLevel="1">
      <c r="B1525" s="24" t="s">
        <v>5234</v>
      </c>
      <c r="C1525" s="24" t="s">
        <v>2</v>
      </c>
      <c r="D1525" s="24" t="s">
        <v>62</v>
      </c>
      <c r="E1525" s="24" t="s">
        <v>44</v>
      </c>
      <c r="F1525" s="24" t="s">
        <v>41</v>
      </c>
      <c r="G1525" s="24">
        <v>25</v>
      </c>
      <c r="H1525" s="24" t="s">
        <v>3008</v>
      </c>
      <c r="I1525" s="24" t="s">
        <v>4047</v>
      </c>
      <c r="J1525" s="24" t="s">
        <v>73</v>
      </c>
      <c r="K1525" s="72" t="str">
        <f t="shared" si="52"/>
        <v>USPO0105 ICPL Curncy</v>
      </c>
      <c r="L1525" s="25" t="str">
        <f t="shared" si="53"/>
        <v>ICPL</v>
      </c>
      <c r="M1525" s="26">
        <f t="shared" ca="1" si="53"/>
        <v>42276</v>
      </c>
      <c r="N1525" s="25" t="b">
        <f t="shared" si="53"/>
        <v>0</v>
      </c>
      <c r="O1525" s="84" t="str">
        <f>IF($N1525,_xll.BDP($K1525,O$931),"[DISABLED]")</f>
        <v>[DISABLED]</v>
      </c>
      <c r="P1525" s="84" t="str">
        <f>IF($N1525,_xll.BDP($K1525,P$931),"[DISABLED]")</f>
        <v>[DISABLED]</v>
      </c>
      <c r="Q1525" s="84" t="str">
        <f>IF($N1525,_xll.BDP($K1525,Q$931),"[DISABLED]")</f>
        <v>[DISABLED]</v>
      </c>
      <c r="R1525" s="84" t="str">
        <f>IF($N1525,_xll.BDH($K1525,R$931,$M1525),"[DISABLED]")</f>
        <v>[DISABLED]</v>
      </c>
      <c r="S1525" s="84" t="str">
        <f>IF($N1525,_xll.BDH($K1525,S$931,$M1525),"[DISABLED]")</f>
        <v>[DISABLED]</v>
      </c>
      <c r="T1525" s="84" t="str">
        <f>IF($N1525,_xll.BDH($K1525,T$931,$M1525),"[DISABLED]")</f>
        <v>[DISABLED]</v>
      </c>
      <c r="V1525" s="106" t="s">
        <v>10066</v>
      </c>
      <c r="W1525" s="107" t="s">
        <v>1055</v>
      </c>
      <c r="X1525" s="108">
        <v>42276</v>
      </c>
      <c r="Y1525" s="107" t="b">
        <v>0</v>
      </c>
      <c r="Z1525" s="107" t="s">
        <v>5237</v>
      </c>
      <c r="AA1525" s="107" t="s">
        <v>5237</v>
      </c>
      <c r="AB1525" s="107" t="s">
        <v>5237</v>
      </c>
      <c r="AC1525" s="107" t="s">
        <v>5237</v>
      </c>
      <c r="AD1525" s="107" t="s">
        <v>5237</v>
      </c>
      <c r="AE1525" s="107" t="s">
        <v>5237</v>
      </c>
    </row>
    <row r="1526" spans="2:31" outlineLevel="1">
      <c r="B1526" s="24" t="s">
        <v>5234</v>
      </c>
      <c r="C1526" s="24" t="s">
        <v>2</v>
      </c>
      <c r="D1526" s="24" t="s">
        <v>62</v>
      </c>
      <c r="E1526" s="24" t="s">
        <v>44</v>
      </c>
      <c r="F1526" s="24" t="s">
        <v>41</v>
      </c>
      <c r="G1526" s="24">
        <v>50</v>
      </c>
      <c r="H1526" s="24" t="s">
        <v>3008</v>
      </c>
      <c r="I1526" s="24" t="s">
        <v>4048</v>
      </c>
      <c r="J1526" s="24" t="s">
        <v>73</v>
      </c>
      <c r="K1526" s="72" t="str">
        <f t="shared" si="52"/>
        <v>USPP0105 ICPL Curncy</v>
      </c>
      <c r="L1526" s="25" t="str">
        <f t="shared" si="53"/>
        <v>ICPL</v>
      </c>
      <c r="M1526" s="26">
        <f t="shared" ca="1" si="53"/>
        <v>42276</v>
      </c>
      <c r="N1526" s="25" t="b">
        <f t="shared" si="53"/>
        <v>0</v>
      </c>
      <c r="O1526" s="84" t="str">
        <f>IF($N1526,_xll.BDP($K1526,O$931),"[DISABLED]")</f>
        <v>[DISABLED]</v>
      </c>
      <c r="P1526" s="84" t="str">
        <f>IF($N1526,_xll.BDP($K1526,P$931),"[DISABLED]")</f>
        <v>[DISABLED]</v>
      </c>
      <c r="Q1526" s="84" t="str">
        <f>IF($N1526,_xll.BDP($K1526,Q$931),"[DISABLED]")</f>
        <v>[DISABLED]</v>
      </c>
      <c r="R1526" s="84" t="str">
        <f>IF($N1526,_xll.BDH($K1526,R$931,$M1526),"[DISABLED]")</f>
        <v>[DISABLED]</v>
      </c>
      <c r="S1526" s="84" t="str">
        <f>IF($N1526,_xll.BDH($K1526,S$931,$M1526),"[DISABLED]")</f>
        <v>[DISABLED]</v>
      </c>
      <c r="T1526" s="84" t="str">
        <f>IF($N1526,_xll.BDH($K1526,T$931,$M1526),"[DISABLED]")</f>
        <v>[DISABLED]</v>
      </c>
      <c r="V1526" s="106" t="s">
        <v>10067</v>
      </c>
      <c r="W1526" s="107" t="s">
        <v>1055</v>
      </c>
      <c r="X1526" s="108">
        <v>42276</v>
      </c>
      <c r="Y1526" s="107" t="b">
        <v>0</v>
      </c>
      <c r="Z1526" s="107" t="s">
        <v>5237</v>
      </c>
      <c r="AA1526" s="107" t="s">
        <v>5237</v>
      </c>
      <c r="AB1526" s="107" t="s">
        <v>5237</v>
      </c>
      <c r="AC1526" s="107" t="s">
        <v>5237</v>
      </c>
      <c r="AD1526" s="107" t="s">
        <v>5237</v>
      </c>
      <c r="AE1526" s="107" t="s">
        <v>5237</v>
      </c>
    </row>
    <row r="1527" spans="2:31" outlineLevel="1">
      <c r="B1527" s="24" t="s">
        <v>5234</v>
      </c>
      <c r="C1527" s="24" t="s">
        <v>2</v>
      </c>
      <c r="D1527" s="24" t="s">
        <v>62</v>
      </c>
      <c r="E1527" s="24" t="s">
        <v>44</v>
      </c>
      <c r="F1527" s="24" t="s">
        <v>41</v>
      </c>
      <c r="G1527" s="24">
        <v>100</v>
      </c>
      <c r="H1527" s="24" t="s">
        <v>3008</v>
      </c>
      <c r="I1527" s="24" t="s">
        <v>4049</v>
      </c>
      <c r="J1527" s="24" t="s">
        <v>73</v>
      </c>
      <c r="K1527" s="72" t="str">
        <f t="shared" si="52"/>
        <v>USPQ0105 ICPL Curncy</v>
      </c>
      <c r="L1527" s="25" t="str">
        <f t="shared" si="53"/>
        <v>ICPL</v>
      </c>
      <c r="M1527" s="26">
        <f t="shared" ca="1" si="53"/>
        <v>42276</v>
      </c>
      <c r="N1527" s="25" t="b">
        <f t="shared" si="53"/>
        <v>0</v>
      </c>
      <c r="O1527" s="84" t="str">
        <f>IF($N1527,_xll.BDP($K1527,O$931),"[DISABLED]")</f>
        <v>[DISABLED]</v>
      </c>
      <c r="P1527" s="84" t="str">
        <f>IF($N1527,_xll.BDP($K1527,P$931),"[DISABLED]")</f>
        <v>[DISABLED]</v>
      </c>
      <c r="Q1527" s="84" t="str">
        <f>IF($N1527,_xll.BDP($K1527,Q$931),"[DISABLED]")</f>
        <v>[DISABLED]</v>
      </c>
      <c r="R1527" s="84" t="str">
        <f>IF($N1527,_xll.BDH($K1527,R$931,$M1527),"[DISABLED]")</f>
        <v>[DISABLED]</v>
      </c>
      <c r="S1527" s="84" t="str">
        <f>IF($N1527,_xll.BDH($K1527,S$931,$M1527),"[DISABLED]")</f>
        <v>[DISABLED]</v>
      </c>
      <c r="T1527" s="84" t="str">
        <f>IF($N1527,_xll.BDH($K1527,T$931,$M1527),"[DISABLED]")</f>
        <v>[DISABLED]</v>
      </c>
      <c r="V1527" s="106" t="s">
        <v>10068</v>
      </c>
      <c r="W1527" s="107" t="s">
        <v>1055</v>
      </c>
      <c r="X1527" s="108">
        <v>42276</v>
      </c>
      <c r="Y1527" s="107" t="b">
        <v>0</v>
      </c>
      <c r="Z1527" s="107" t="s">
        <v>5237</v>
      </c>
      <c r="AA1527" s="107" t="s">
        <v>5237</v>
      </c>
      <c r="AB1527" s="107" t="s">
        <v>5237</v>
      </c>
      <c r="AC1527" s="107" t="s">
        <v>5237</v>
      </c>
      <c r="AD1527" s="107" t="s">
        <v>5237</v>
      </c>
      <c r="AE1527" s="107" t="s">
        <v>5237</v>
      </c>
    </row>
    <row r="1528" spans="2:31" outlineLevel="1">
      <c r="B1528" s="24" t="s">
        <v>5234</v>
      </c>
      <c r="C1528" s="24" t="s">
        <v>2</v>
      </c>
      <c r="D1528" s="24" t="s">
        <v>62</v>
      </c>
      <c r="E1528" s="24" t="s">
        <v>44</v>
      </c>
      <c r="F1528" s="24" t="s">
        <v>41</v>
      </c>
      <c r="G1528" s="24">
        <v>200</v>
      </c>
      <c r="H1528" s="24" t="s">
        <v>3008</v>
      </c>
      <c r="I1528" s="24" t="s">
        <v>4050</v>
      </c>
      <c r="J1528" s="24" t="s">
        <v>73</v>
      </c>
      <c r="K1528" s="72" t="str">
        <f t="shared" si="52"/>
        <v>USPS0105 ICPL Curncy</v>
      </c>
      <c r="L1528" s="25" t="str">
        <f t="shared" si="53"/>
        <v>ICPL</v>
      </c>
      <c r="M1528" s="26">
        <f t="shared" ca="1" si="53"/>
        <v>42276</v>
      </c>
      <c r="N1528" s="25" t="b">
        <f t="shared" si="53"/>
        <v>0</v>
      </c>
      <c r="O1528" s="84" t="str">
        <f>IF($N1528,_xll.BDP($K1528,O$931),"[DISABLED]")</f>
        <v>[DISABLED]</v>
      </c>
      <c r="P1528" s="84" t="str">
        <f>IF($N1528,_xll.BDP($K1528,P$931),"[DISABLED]")</f>
        <v>[DISABLED]</v>
      </c>
      <c r="Q1528" s="84" t="str">
        <f>IF($N1528,_xll.BDP($K1528,Q$931),"[DISABLED]")</f>
        <v>[DISABLED]</v>
      </c>
      <c r="R1528" s="84" t="str">
        <f>IF($N1528,_xll.BDH($K1528,R$931,$M1528),"[DISABLED]")</f>
        <v>[DISABLED]</v>
      </c>
      <c r="S1528" s="84" t="str">
        <f>IF($N1528,_xll.BDH($K1528,S$931,$M1528),"[DISABLED]")</f>
        <v>[DISABLED]</v>
      </c>
      <c r="T1528" s="84" t="str">
        <f>IF($N1528,_xll.BDH($K1528,T$931,$M1528),"[DISABLED]")</f>
        <v>[DISABLED]</v>
      </c>
      <c r="V1528" s="106" t="s">
        <v>10069</v>
      </c>
      <c r="W1528" s="107" t="s">
        <v>1055</v>
      </c>
      <c r="X1528" s="108">
        <v>42276</v>
      </c>
      <c r="Y1528" s="107" t="b">
        <v>0</v>
      </c>
      <c r="Z1528" s="107" t="s">
        <v>5237</v>
      </c>
      <c r="AA1528" s="107" t="s">
        <v>5237</v>
      </c>
      <c r="AB1528" s="107" t="s">
        <v>5237</v>
      </c>
      <c r="AC1528" s="107" t="s">
        <v>5237</v>
      </c>
      <c r="AD1528" s="107" t="s">
        <v>5237</v>
      </c>
      <c r="AE1528" s="107" t="s">
        <v>5237</v>
      </c>
    </row>
    <row r="1529" spans="2:31" outlineLevel="1">
      <c r="B1529" s="24" t="s">
        <v>5234</v>
      </c>
      <c r="C1529" s="24" t="s">
        <v>2</v>
      </c>
      <c r="D1529" s="24" t="s">
        <v>62</v>
      </c>
      <c r="E1529" s="24" t="s">
        <v>44</v>
      </c>
      <c r="F1529" s="24" t="s">
        <v>42</v>
      </c>
      <c r="G1529" s="24">
        <v>-200</v>
      </c>
      <c r="H1529" s="24" t="s">
        <v>3008</v>
      </c>
      <c r="I1529" s="24" t="s">
        <v>4051</v>
      </c>
      <c r="J1529" s="24" t="s">
        <v>73</v>
      </c>
      <c r="K1529" s="72" t="str">
        <f t="shared" si="52"/>
        <v>USPK0205 ICPL Curncy</v>
      </c>
      <c r="L1529" s="25" t="str">
        <f t="shared" si="53"/>
        <v>ICPL</v>
      </c>
      <c r="M1529" s="26">
        <f t="shared" ca="1" si="53"/>
        <v>42276</v>
      </c>
      <c r="N1529" s="25" t="b">
        <f t="shared" si="53"/>
        <v>0</v>
      </c>
      <c r="O1529" s="84" t="str">
        <f>IF($N1529,_xll.BDP($K1529,O$931),"[DISABLED]")</f>
        <v>[DISABLED]</v>
      </c>
      <c r="P1529" s="84" t="str">
        <f>IF($N1529,_xll.BDP($K1529,P$931),"[DISABLED]")</f>
        <v>[DISABLED]</v>
      </c>
      <c r="Q1529" s="84" t="str">
        <f>IF($N1529,_xll.BDP($K1529,Q$931),"[DISABLED]")</f>
        <v>[DISABLED]</v>
      </c>
      <c r="R1529" s="84" t="str">
        <f>IF($N1529,_xll.BDH($K1529,R$931,$M1529),"[DISABLED]")</f>
        <v>[DISABLED]</v>
      </c>
      <c r="S1529" s="84" t="str">
        <f>IF($N1529,_xll.BDH($K1529,S$931,$M1529),"[DISABLED]")</f>
        <v>[DISABLED]</v>
      </c>
      <c r="T1529" s="84" t="str">
        <f>IF($N1529,_xll.BDH($K1529,T$931,$M1529),"[DISABLED]")</f>
        <v>[DISABLED]</v>
      </c>
      <c r="V1529" s="106" t="s">
        <v>10070</v>
      </c>
      <c r="W1529" s="107" t="s">
        <v>1055</v>
      </c>
      <c r="X1529" s="108">
        <v>42276</v>
      </c>
      <c r="Y1529" s="107" t="b">
        <v>0</v>
      </c>
      <c r="Z1529" s="107" t="s">
        <v>5237</v>
      </c>
      <c r="AA1529" s="107" t="s">
        <v>5237</v>
      </c>
      <c r="AB1529" s="107" t="s">
        <v>5237</v>
      </c>
      <c r="AC1529" s="107" t="s">
        <v>5237</v>
      </c>
      <c r="AD1529" s="107" t="s">
        <v>5237</v>
      </c>
      <c r="AE1529" s="107" t="s">
        <v>5237</v>
      </c>
    </row>
    <row r="1530" spans="2:31" outlineLevel="1">
      <c r="B1530" s="24" t="s">
        <v>5234</v>
      </c>
      <c r="C1530" s="24" t="s">
        <v>2</v>
      </c>
      <c r="D1530" s="24" t="s">
        <v>62</v>
      </c>
      <c r="E1530" s="24" t="s">
        <v>44</v>
      </c>
      <c r="F1530" s="24" t="s">
        <v>42</v>
      </c>
      <c r="G1530" s="24">
        <v>-100</v>
      </c>
      <c r="H1530" s="24" t="s">
        <v>3008</v>
      </c>
      <c r="I1530" s="24" t="s">
        <v>4052</v>
      </c>
      <c r="J1530" s="24" t="s">
        <v>73</v>
      </c>
      <c r="K1530" s="72" t="str">
        <f t="shared" si="52"/>
        <v>USPL0205 ICPL Curncy</v>
      </c>
      <c r="L1530" s="25" t="str">
        <f t="shared" si="53"/>
        <v>ICPL</v>
      </c>
      <c r="M1530" s="26">
        <f t="shared" ca="1" si="53"/>
        <v>42276</v>
      </c>
      <c r="N1530" s="25" t="b">
        <f t="shared" si="53"/>
        <v>0</v>
      </c>
      <c r="O1530" s="84" t="str">
        <f>IF($N1530,_xll.BDP($K1530,O$931),"[DISABLED]")</f>
        <v>[DISABLED]</v>
      </c>
      <c r="P1530" s="84" t="str">
        <f>IF($N1530,_xll.BDP($K1530,P$931),"[DISABLED]")</f>
        <v>[DISABLED]</v>
      </c>
      <c r="Q1530" s="84" t="str">
        <f>IF($N1530,_xll.BDP($K1530,Q$931),"[DISABLED]")</f>
        <v>[DISABLED]</v>
      </c>
      <c r="R1530" s="84" t="str">
        <f>IF($N1530,_xll.BDH($K1530,R$931,$M1530),"[DISABLED]")</f>
        <v>[DISABLED]</v>
      </c>
      <c r="S1530" s="84" t="str">
        <f>IF($N1530,_xll.BDH($K1530,S$931,$M1530),"[DISABLED]")</f>
        <v>[DISABLED]</v>
      </c>
      <c r="T1530" s="84" t="str">
        <f>IF($N1530,_xll.BDH($K1530,T$931,$M1530),"[DISABLED]")</f>
        <v>[DISABLED]</v>
      </c>
      <c r="V1530" s="106" t="s">
        <v>10071</v>
      </c>
      <c r="W1530" s="107" t="s">
        <v>1055</v>
      </c>
      <c r="X1530" s="108">
        <v>42276</v>
      </c>
      <c r="Y1530" s="107" t="b">
        <v>0</v>
      </c>
      <c r="Z1530" s="107" t="s">
        <v>5237</v>
      </c>
      <c r="AA1530" s="107" t="s">
        <v>5237</v>
      </c>
      <c r="AB1530" s="107" t="s">
        <v>5237</v>
      </c>
      <c r="AC1530" s="107" t="s">
        <v>5237</v>
      </c>
      <c r="AD1530" s="107" t="s">
        <v>5237</v>
      </c>
      <c r="AE1530" s="107" t="s">
        <v>5237</v>
      </c>
    </row>
    <row r="1531" spans="2:31" outlineLevel="1">
      <c r="B1531" s="24" t="s">
        <v>5234</v>
      </c>
      <c r="C1531" s="24" t="s">
        <v>2</v>
      </c>
      <c r="D1531" s="24" t="s">
        <v>62</v>
      </c>
      <c r="E1531" s="24" t="s">
        <v>44</v>
      </c>
      <c r="F1531" s="24" t="s">
        <v>42</v>
      </c>
      <c r="G1531" s="24">
        <v>-50</v>
      </c>
      <c r="H1531" s="24" t="s">
        <v>3008</v>
      </c>
      <c r="I1531" s="24" t="s">
        <v>4053</v>
      </c>
      <c r="J1531" s="24" t="s">
        <v>73</v>
      </c>
      <c r="K1531" s="72" t="str">
        <f t="shared" si="52"/>
        <v>USPM0205 ICPL Curncy</v>
      </c>
      <c r="L1531" s="25" t="str">
        <f t="shared" si="53"/>
        <v>ICPL</v>
      </c>
      <c r="M1531" s="26">
        <f t="shared" ca="1" si="53"/>
        <v>42276</v>
      </c>
      <c r="N1531" s="25" t="b">
        <f t="shared" si="53"/>
        <v>0</v>
      </c>
      <c r="O1531" s="84" t="str">
        <f>IF($N1531,_xll.BDP($K1531,O$931),"[DISABLED]")</f>
        <v>[DISABLED]</v>
      </c>
      <c r="P1531" s="84" t="str">
        <f>IF($N1531,_xll.BDP($K1531,P$931),"[DISABLED]")</f>
        <v>[DISABLED]</v>
      </c>
      <c r="Q1531" s="84" t="str">
        <f>IF($N1531,_xll.BDP($K1531,Q$931),"[DISABLED]")</f>
        <v>[DISABLED]</v>
      </c>
      <c r="R1531" s="84" t="str">
        <f>IF($N1531,_xll.BDH($K1531,R$931,$M1531),"[DISABLED]")</f>
        <v>[DISABLED]</v>
      </c>
      <c r="S1531" s="84" t="str">
        <f>IF($N1531,_xll.BDH($K1531,S$931,$M1531),"[DISABLED]")</f>
        <v>[DISABLED]</v>
      </c>
      <c r="T1531" s="84" t="str">
        <f>IF($N1531,_xll.BDH($K1531,T$931,$M1531),"[DISABLED]")</f>
        <v>[DISABLED]</v>
      </c>
      <c r="V1531" s="106" t="s">
        <v>10072</v>
      </c>
      <c r="W1531" s="107" t="s">
        <v>1055</v>
      </c>
      <c r="X1531" s="108">
        <v>42276</v>
      </c>
      <c r="Y1531" s="107" t="b">
        <v>0</v>
      </c>
      <c r="Z1531" s="107" t="s">
        <v>5237</v>
      </c>
      <c r="AA1531" s="107" t="s">
        <v>5237</v>
      </c>
      <c r="AB1531" s="107" t="s">
        <v>5237</v>
      </c>
      <c r="AC1531" s="107" t="s">
        <v>5237</v>
      </c>
      <c r="AD1531" s="107" t="s">
        <v>5237</v>
      </c>
      <c r="AE1531" s="107" t="s">
        <v>5237</v>
      </c>
    </row>
    <row r="1532" spans="2:31" outlineLevel="1">
      <c r="B1532" s="24" t="s">
        <v>5234</v>
      </c>
      <c r="C1532" s="24" t="s">
        <v>2</v>
      </c>
      <c r="D1532" s="24" t="s">
        <v>62</v>
      </c>
      <c r="E1532" s="24" t="s">
        <v>44</v>
      </c>
      <c r="F1532" s="24" t="s">
        <v>42</v>
      </c>
      <c r="G1532" s="24">
        <v>-25</v>
      </c>
      <c r="H1532" s="24" t="s">
        <v>3008</v>
      </c>
      <c r="I1532" s="24" t="s">
        <v>4054</v>
      </c>
      <c r="J1532" s="24" t="s">
        <v>73</v>
      </c>
      <c r="K1532" s="72" t="str">
        <f t="shared" si="52"/>
        <v>USPN0205 ICPL Curncy</v>
      </c>
      <c r="L1532" s="25" t="str">
        <f t="shared" si="53"/>
        <v>ICPL</v>
      </c>
      <c r="M1532" s="26">
        <f t="shared" ca="1" si="53"/>
        <v>42276</v>
      </c>
      <c r="N1532" s="25" t="b">
        <f t="shared" si="53"/>
        <v>0</v>
      </c>
      <c r="O1532" s="84" t="str">
        <f>IF($N1532,_xll.BDP($K1532,O$931),"[DISABLED]")</f>
        <v>[DISABLED]</v>
      </c>
      <c r="P1532" s="84" t="str">
        <f>IF($N1532,_xll.BDP($K1532,P$931),"[DISABLED]")</f>
        <v>[DISABLED]</v>
      </c>
      <c r="Q1532" s="84" t="str">
        <f>IF($N1532,_xll.BDP($K1532,Q$931),"[DISABLED]")</f>
        <v>[DISABLED]</v>
      </c>
      <c r="R1532" s="84" t="str">
        <f>IF($N1532,_xll.BDH($K1532,R$931,$M1532),"[DISABLED]")</f>
        <v>[DISABLED]</v>
      </c>
      <c r="S1532" s="84" t="str">
        <f>IF($N1532,_xll.BDH($K1532,S$931,$M1532),"[DISABLED]")</f>
        <v>[DISABLED]</v>
      </c>
      <c r="T1532" s="84" t="str">
        <f>IF($N1532,_xll.BDH($K1532,T$931,$M1532),"[DISABLED]")</f>
        <v>[DISABLED]</v>
      </c>
      <c r="V1532" s="106" t="s">
        <v>10073</v>
      </c>
      <c r="W1532" s="107" t="s">
        <v>1055</v>
      </c>
      <c r="X1532" s="108">
        <v>42276</v>
      </c>
      <c r="Y1532" s="107" t="b">
        <v>0</v>
      </c>
      <c r="Z1532" s="107" t="s">
        <v>5237</v>
      </c>
      <c r="AA1532" s="107" t="s">
        <v>5237</v>
      </c>
      <c r="AB1532" s="107" t="s">
        <v>5237</v>
      </c>
      <c r="AC1532" s="107" t="s">
        <v>5237</v>
      </c>
      <c r="AD1532" s="107" t="s">
        <v>5237</v>
      </c>
      <c r="AE1532" s="107" t="s">
        <v>5237</v>
      </c>
    </row>
    <row r="1533" spans="2:31" outlineLevel="1">
      <c r="B1533" s="24" t="s">
        <v>5234</v>
      </c>
      <c r="C1533" s="24" t="s">
        <v>2</v>
      </c>
      <c r="D1533" s="24" t="s">
        <v>62</v>
      </c>
      <c r="E1533" s="24" t="s">
        <v>44</v>
      </c>
      <c r="F1533" s="24" t="s">
        <v>42</v>
      </c>
      <c r="G1533" s="24">
        <v>25</v>
      </c>
      <c r="H1533" s="24" t="s">
        <v>3008</v>
      </c>
      <c r="I1533" s="24" t="s">
        <v>4055</v>
      </c>
      <c r="J1533" s="24" t="s">
        <v>73</v>
      </c>
      <c r="K1533" s="72" t="str">
        <f t="shared" si="52"/>
        <v>USPO0205 ICPL Curncy</v>
      </c>
      <c r="L1533" s="25" t="str">
        <f t="shared" si="53"/>
        <v>ICPL</v>
      </c>
      <c r="M1533" s="26">
        <f t="shared" ca="1" si="53"/>
        <v>42276</v>
      </c>
      <c r="N1533" s="25" t="b">
        <f t="shared" si="53"/>
        <v>0</v>
      </c>
      <c r="O1533" s="84" t="str">
        <f>IF($N1533,_xll.BDP($K1533,O$931),"[DISABLED]")</f>
        <v>[DISABLED]</v>
      </c>
      <c r="P1533" s="84" t="str">
        <f>IF($N1533,_xll.BDP($K1533,P$931),"[DISABLED]")</f>
        <v>[DISABLED]</v>
      </c>
      <c r="Q1533" s="84" t="str">
        <f>IF($N1533,_xll.BDP($K1533,Q$931),"[DISABLED]")</f>
        <v>[DISABLED]</v>
      </c>
      <c r="R1533" s="84" t="str">
        <f>IF($N1533,_xll.BDH($K1533,R$931,$M1533),"[DISABLED]")</f>
        <v>[DISABLED]</v>
      </c>
      <c r="S1533" s="84" t="str">
        <f>IF($N1533,_xll.BDH($K1533,S$931,$M1533),"[DISABLED]")</f>
        <v>[DISABLED]</v>
      </c>
      <c r="T1533" s="84" t="str">
        <f>IF($N1533,_xll.BDH($K1533,T$931,$M1533),"[DISABLED]")</f>
        <v>[DISABLED]</v>
      </c>
      <c r="V1533" s="106" t="s">
        <v>10074</v>
      </c>
      <c r="W1533" s="107" t="s">
        <v>1055</v>
      </c>
      <c r="X1533" s="108">
        <v>42276</v>
      </c>
      <c r="Y1533" s="107" t="b">
        <v>0</v>
      </c>
      <c r="Z1533" s="107" t="s">
        <v>5237</v>
      </c>
      <c r="AA1533" s="107" t="s">
        <v>5237</v>
      </c>
      <c r="AB1533" s="107" t="s">
        <v>5237</v>
      </c>
      <c r="AC1533" s="107" t="s">
        <v>5237</v>
      </c>
      <c r="AD1533" s="107" t="s">
        <v>5237</v>
      </c>
      <c r="AE1533" s="107" t="s">
        <v>5237</v>
      </c>
    </row>
    <row r="1534" spans="2:31" outlineLevel="1">
      <c r="B1534" s="24" t="s">
        <v>5234</v>
      </c>
      <c r="C1534" s="24" t="s">
        <v>2</v>
      </c>
      <c r="D1534" s="24" t="s">
        <v>62</v>
      </c>
      <c r="E1534" s="24" t="s">
        <v>44</v>
      </c>
      <c r="F1534" s="24" t="s">
        <v>42</v>
      </c>
      <c r="G1534" s="24">
        <v>50</v>
      </c>
      <c r="H1534" s="24" t="s">
        <v>3008</v>
      </c>
      <c r="I1534" s="24" t="s">
        <v>4056</v>
      </c>
      <c r="J1534" s="24" t="s">
        <v>73</v>
      </c>
      <c r="K1534" s="72" t="str">
        <f t="shared" si="52"/>
        <v>USPP0205 ICPL Curncy</v>
      </c>
      <c r="L1534" s="25" t="str">
        <f t="shared" si="53"/>
        <v>ICPL</v>
      </c>
      <c r="M1534" s="26">
        <f t="shared" ca="1" si="53"/>
        <v>42276</v>
      </c>
      <c r="N1534" s="25" t="b">
        <f t="shared" si="53"/>
        <v>0</v>
      </c>
      <c r="O1534" s="84" t="str">
        <f>IF($N1534,_xll.BDP($K1534,O$931),"[DISABLED]")</f>
        <v>[DISABLED]</v>
      </c>
      <c r="P1534" s="84" t="str">
        <f>IF($N1534,_xll.BDP($K1534,P$931),"[DISABLED]")</f>
        <v>[DISABLED]</v>
      </c>
      <c r="Q1534" s="84" t="str">
        <f>IF($N1534,_xll.BDP($K1534,Q$931),"[DISABLED]")</f>
        <v>[DISABLED]</v>
      </c>
      <c r="R1534" s="84" t="str">
        <f>IF($N1534,_xll.BDH($K1534,R$931,$M1534),"[DISABLED]")</f>
        <v>[DISABLED]</v>
      </c>
      <c r="S1534" s="84" t="str">
        <f>IF($N1534,_xll.BDH($K1534,S$931,$M1534),"[DISABLED]")</f>
        <v>[DISABLED]</v>
      </c>
      <c r="T1534" s="84" t="str">
        <f>IF($N1534,_xll.BDH($K1534,T$931,$M1534),"[DISABLED]")</f>
        <v>[DISABLED]</v>
      </c>
      <c r="V1534" s="106" t="s">
        <v>10075</v>
      </c>
      <c r="W1534" s="107" t="s">
        <v>1055</v>
      </c>
      <c r="X1534" s="108">
        <v>42276</v>
      </c>
      <c r="Y1534" s="107" t="b">
        <v>0</v>
      </c>
      <c r="Z1534" s="107" t="s">
        <v>5237</v>
      </c>
      <c r="AA1534" s="107" t="s">
        <v>5237</v>
      </c>
      <c r="AB1534" s="107" t="s">
        <v>5237</v>
      </c>
      <c r="AC1534" s="107" t="s">
        <v>5237</v>
      </c>
      <c r="AD1534" s="107" t="s">
        <v>5237</v>
      </c>
      <c r="AE1534" s="107" t="s">
        <v>5237</v>
      </c>
    </row>
    <row r="1535" spans="2:31" outlineLevel="1">
      <c r="B1535" s="24" t="s">
        <v>5234</v>
      </c>
      <c r="C1535" s="24" t="s">
        <v>2</v>
      </c>
      <c r="D1535" s="24" t="s">
        <v>62</v>
      </c>
      <c r="E1535" s="24" t="s">
        <v>44</v>
      </c>
      <c r="F1535" s="24" t="s">
        <v>42</v>
      </c>
      <c r="G1535" s="24">
        <v>100</v>
      </c>
      <c r="H1535" s="24" t="s">
        <v>3008</v>
      </c>
      <c r="I1535" s="24" t="s">
        <v>4057</v>
      </c>
      <c r="J1535" s="24" t="s">
        <v>73</v>
      </c>
      <c r="K1535" s="72" t="str">
        <f t="shared" si="52"/>
        <v>USPQ0205 ICPL Curncy</v>
      </c>
      <c r="L1535" s="25" t="str">
        <f t="shared" si="53"/>
        <v>ICPL</v>
      </c>
      <c r="M1535" s="26">
        <f t="shared" ca="1" si="53"/>
        <v>42276</v>
      </c>
      <c r="N1535" s="25" t="b">
        <f t="shared" si="53"/>
        <v>0</v>
      </c>
      <c r="O1535" s="84" t="str">
        <f>IF($N1535,_xll.BDP($K1535,O$931),"[DISABLED]")</f>
        <v>[DISABLED]</v>
      </c>
      <c r="P1535" s="84" t="str">
        <f>IF($N1535,_xll.BDP($K1535,P$931),"[DISABLED]")</f>
        <v>[DISABLED]</v>
      </c>
      <c r="Q1535" s="84" t="str">
        <f>IF($N1535,_xll.BDP($K1535,Q$931),"[DISABLED]")</f>
        <v>[DISABLED]</v>
      </c>
      <c r="R1535" s="84" t="str">
        <f>IF($N1535,_xll.BDH($K1535,R$931,$M1535),"[DISABLED]")</f>
        <v>[DISABLED]</v>
      </c>
      <c r="S1535" s="84" t="str">
        <f>IF($N1535,_xll.BDH($K1535,S$931,$M1535),"[DISABLED]")</f>
        <v>[DISABLED]</v>
      </c>
      <c r="T1535" s="84" t="str">
        <f>IF($N1535,_xll.BDH($K1535,T$931,$M1535),"[DISABLED]")</f>
        <v>[DISABLED]</v>
      </c>
      <c r="V1535" s="106" t="s">
        <v>10076</v>
      </c>
      <c r="W1535" s="107" t="s">
        <v>1055</v>
      </c>
      <c r="X1535" s="108">
        <v>42276</v>
      </c>
      <c r="Y1535" s="107" t="b">
        <v>0</v>
      </c>
      <c r="Z1535" s="107" t="s">
        <v>5237</v>
      </c>
      <c r="AA1535" s="107" t="s">
        <v>5237</v>
      </c>
      <c r="AB1535" s="107" t="s">
        <v>5237</v>
      </c>
      <c r="AC1535" s="107" t="s">
        <v>5237</v>
      </c>
      <c r="AD1535" s="107" t="s">
        <v>5237</v>
      </c>
      <c r="AE1535" s="107" t="s">
        <v>5237</v>
      </c>
    </row>
    <row r="1536" spans="2:31" outlineLevel="1">
      <c r="B1536" s="24" t="s">
        <v>5234</v>
      </c>
      <c r="C1536" s="24" t="s">
        <v>2</v>
      </c>
      <c r="D1536" s="24" t="s">
        <v>62</v>
      </c>
      <c r="E1536" s="24" t="s">
        <v>44</v>
      </c>
      <c r="F1536" s="24" t="s">
        <v>42</v>
      </c>
      <c r="G1536" s="24">
        <v>200</v>
      </c>
      <c r="H1536" s="24" t="s">
        <v>3008</v>
      </c>
      <c r="I1536" s="24" t="s">
        <v>4058</v>
      </c>
      <c r="J1536" s="24" t="s">
        <v>73</v>
      </c>
      <c r="K1536" s="72" t="str">
        <f t="shared" si="52"/>
        <v>USPS0205 ICPL Curncy</v>
      </c>
      <c r="L1536" s="25" t="str">
        <f t="shared" si="53"/>
        <v>ICPL</v>
      </c>
      <c r="M1536" s="26">
        <f t="shared" ca="1" si="53"/>
        <v>42276</v>
      </c>
      <c r="N1536" s="25" t="b">
        <f t="shared" si="53"/>
        <v>0</v>
      </c>
      <c r="O1536" s="84" t="str">
        <f>IF($N1536,_xll.BDP($K1536,O$931),"[DISABLED]")</f>
        <v>[DISABLED]</v>
      </c>
      <c r="P1536" s="84" t="str">
        <f>IF($N1536,_xll.BDP($K1536,P$931),"[DISABLED]")</f>
        <v>[DISABLED]</v>
      </c>
      <c r="Q1536" s="84" t="str">
        <f>IF($N1536,_xll.BDP($K1536,Q$931),"[DISABLED]")</f>
        <v>[DISABLED]</v>
      </c>
      <c r="R1536" s="84" t="str">
        <f>IF($N1536,_xll.BDH($K1536,R$931,$M1536),"[DISABLED]")</f>
        <v>[DISABLED]</v>
      </c>
      <c r="S1536" s="84" t="str">
        <f>IF($N1536,_xll.BDH($K1536,S$931,$M1536),"[DISABLED]")</f>
        <v>[DISABLED]</v>
      </c>
      <c r="T1536" s="84" t="str">
        <f>IF($N1536,_xll.BDH($K1536,T$931,$M1536),"[DISABLED]")</f>
        <v>[DISABLED]</v>
      </c>
      <c r="V1536" s="106" t="s">
        <v>10077</v>
      </c>
      <c r="W1536" s="107" t="s">
        <v>1055</v>
      </c>
      <c r="X1536" s="108">
        <v>42276</v>
      </c>
      <c r="Y1536" s="107" t="b">
        <v>0</v>
      </c>
      <c r="Z1536" s="107" t="s">
        <v>5237</v>
      </c>
      <c r="AA1536" s="107" t="s">
        <v>5237</v>
      </c>
      <c r="AB1536" s="107" t="s">
        <v>5237</v>
      </c>
      <c r="AC1536" s="107" t="s">
        <v>5237</v>
      </c>
      <c r="AD1536" s="107" t="s">
        <v>5237</v>
      </c>
      <c r="AE1536" s="107" t="s">
        <v>5237</v>
      </c>
    </row>
    <row r="1537" spans="2:31" outlineLevel="1">
      <c r="B1537" s="24" t="s">
        <v>5234</v>
      </c>
      <c r="C1537" s="24" t="s">
        <v>2</v>
      </c>
      <c r="D1537" s="24" t="s">
        <v>62</v>
      </c>
      <c r="E1537" s="24" t="s">
        <v>44</v>
      </c>
      <c r="F1537" s="24" t="s">
        <v>44</v>
      </c>
      <c r="G1537" s="24">
        <v>-200</v>
      </c>
      <c r="H1537" s="24" t="s">
        <v>3008</v>
      </c>
      <c r="I1537" s="24" t="s">
        <v>4059</v>
      </c>
      <c r="J1537" s="24" t="s">
        <v>73</v>
      </c>
      <c r="K1537" s="72" t="str">
        <f t="shared" si="52"/>
        <v>USPK0505 ICPL Curncy</v>
      </c>
      <c r="L1537" s="25" t="str">
        <f t="shared" si="53"/>
        <v>ICPL</v>
      </c>
      <c r="M1537" s="26">
        <f t="shared" ca="1" si="53"/>
        <v>42276</v>
      </c>
      <c r="N1537" s="25" t="b">
        <f t="shared" si="53"/>
        <v>0</v>
      </c>
      <c r="O1537" s="84" t="str">
        <f>IF($N1537,_xll.BDP($K1537,O$931),"[DISABLED]")</f>
        <v>[DISABLED]</v>
      </c>
      <c r="P1537" s="84" t="str">
        <f>IF($N1537,_xll.BDP($K1537,P$931),"[DISABLED]")</f>
        <v>[DISABLED]</v>
      </c>
      <c r="Q1537" s="84" t="str">
        <f>IF($N1537,_xll.BDP($K1537,Q$931),"[DISABLED]")</f>
        <v>[DISABLED]</v>
      </c>
      <c r="R1537" s="84" t="str">
        <f>IF($N1537,_xll.BDH($K1537,R$931,$M1537),"[DISABLED]")</f>
        <v>[DISABLED]</v>
      </c>
      <c r="S1537" s="84" t="str">
        <f>IF($N1537,_xll.BDH($K1537,S$931,$M1537),"[DISABLED]")</f>
        <v>[DISABLED]</v>
      </c>
      <c r="T1537" s="84" t="str">
        <f>IF($N1537,_xll.BDH($K1537,T$931,$M1537),"[DISABLED]")</f>
        <v>[DISABLED]</v>
      </c>
      <c r="V1537" s="106" t="s">
        <v>10078</v>
      </c>
      <c r="W1537" s="107" t="s">
        <v>1055</v>
      </c>
      <c r="X1537" s="108">
        <v>42276</v>
      </c>
      <c r="Y1537" s="107" t="b">
        <v>0</v>
      </c>
      <c r="Z1537" s="107" t="s">
        <v>5237</v>
      </c>
      <c r="AA1537" s="107" t="s">
        <v>5237</v>
      </c>
      <c r="AB1537" s="107" t="s">
        <v>5237</v>
      </c>
      <c r="AC1537" s="107" t="s">
        <v>5237</v>
      </c>
      <c r="AD1537" s="107" t="s">
        <v>5237</v>
      </c>
      <c r="AE1537" s="107" t="s">
        <v>5237</v>
      </c>
    </row>
    <row r="1538" spans="2:31" outlineLevel="1">
      <c r="B1538" s="24" t="s">
        <v>5234</v>
      </c>
      <c r="C1538" s="24" t="s">
        <v>2</v>
      </c>
      <c r="D1538" s="24" t="s">
        <v>62</v>
      </c>
      <c r="E1538" s="24" t="s">
        <v>44</v>
      </c>
      <c r="F1538" s="24" t="s">
        <v>44</v>
      </c>
      <c r="G1538" s="24">
        <v>-100</v>
      </c>
      <c r="H1538" s="24" t="s">
        <v>3008</v>
      </c>
      <c r="I1538" s="24" t="s">
        <v>4060</v>
      </c>
      <c r="J1538" s="24" t="s">
        <v>73</v>
      </c>
      <c r="K1538" s="72" t="str">
        <f t="shared" si="52"/>
        <v>USPL0505 ICPL Curncy</v>
      </c>
      <c r="L1538" s="25" t="str">
        <f t="shared" si="53"/>
        <v>ICPL</v>
      </c>
      <c r="M1538" s="26">
        <f t="shared" ca="1" si="53"/>
        <v>42276</v>
      </c>
      <c r="N1538" s="25" t="b">
        <f t="shared" si="53"/>
        <v>0</v>
      </c>
      <c r="O1538" s="84" t="str">
        <f>IF($N1538,_xll.BDP($K1538,O$931),"[DISABLED]")</f>
        <v>[DISABLED]</v>
      </c>
      <c r="P1538" s="84" t="str">
        <f>IF($N1538,_xll.BDP($K1538,P$931),"[DISABLED]")</f>
        <v>[DISABLED]</v>
      </c>
      <c r="Q1538" s="84" t="str">
        <f>IF($N1538,_xll.BDP($K1538,Q$931),"[DISABLED]")</f>
        <v>[DISABLED]</v>
      </c>
      <c r="R1538" s="84" t="str">
        <f>IF($N1538,_xll.BDH($K1538,R$931,$M1538),"[DISABLED]")</f>
        <v>[DISABLED]</v>
      </c>
      <c r="S1538" s="84" t="str">
        <f>IF($N1538,_xll.BDH($K1538,S$931,$M1538),"[DISABLED]")</f>
        <v>[DISABLED]</v>
      </c>
      <c r="T1538" s="84" t="str">
        <f>IF($N1538,_xll.BDH($K1538,T$931,$M1538),"[DISABLED]")</f>
        <v>[DISABLED]</v>
      </c>
      <c r="V1538" s="106" t="s">
        <v>10079</v>
      </c>
      <c r="W1538" s="107" t="s">
        <v>1055</v>
      </c>
      <c r="X1538" s="108">
        <v>42276</v>
      </c>
      <c r="Y1538" s="107" t="b">
        <v>0</v>
      </c>
      <c r="Z1538" s="107" t="s">
        <v>5237</v>
      </c>
      <c r="AA1538" s="107" t="s">
        <v>5237</v>
      </c>
      <c r="AB1538" s="107" t="s">
        <v>5237</v>
      </c>
      <c r="AC1538" s="107" t="s">
        <v>5237</v>
      </c>
      <c r="AD1538" s="107" t="s">
        <v>5237</v>
      </c>
      <c r="AE1538" s="107" t="s">
        <v>5237</v>
      </c>
    </row>
    <row r="1539" spans="2:31" outlineLevel="1">
      <c r="B1539" s="24" t="s">
        <v>5234</v>
      </c>
      <c r="C1539" s="24" t="s">
        <v>2</v>
      </c>
      <c r="D1539" s="24" t="s">
        <v>62</v>
      </c>
      <c r="E1539" s="24" t="s">
        <v>44</v>
      </c>
      <c r="F1539" s="24" t="s">
        <v>44</v>
      </c>
      <c r="G1539" s="24">
        <v>-50</v>
      </c>
      <c r="H1539" s="24" t="s">
        <v>3008</v>
      </c>
      <c r="I1539" s="24" t="s">
        <v>4061</v>
      </c>
      <c r="J1539" s="24" t="s">
        <v>73</v>
      </c>
      <c r="K1539" s="72" t="str">
        <f t="shared" si="52"/>
        <v>USPM0505 ICPL Curncy</v>
      </c>
      <c r="L1539" s="25" t="str">
        <f t="shared" si="53"/>
        <v>ICPL</v>
      </c>
      <c r="M1539" s="26">
        <f t="shared" ca="1" si="53"/>
        <v>42276</v>
      </c>
      <c r="N1539" s="25" t="b">
        <f t="shared" si="53"/>
        <v>0</v>
      </c>
      <c r="O1539" s="84" t="str">
        <f>IF($N1539,_xll.BDP($K1539,O$931),"[DISABLED]")</f>
        <v>[DISABLED]</v>
      </c>
      <c r="P1539" s="84" t="str">
        <f>IF($N1539,_xll.BDP($K1539,P$931),"[DISABLED]")</f>
        <v>[DISABLED]</v>
      </c>
      <c r="Q1539" s="84" t="str">
        <f>IF($N1539,_xll.BDP($K1539,Q$931),"[DISABLED]")</f>
        <v>[DISABLED]</v>
      </c>
      <c r="R1539" s="84" t="str">
        <f>IF($N1539,_xll.BDH($K1539,R$931,$M1539),"[DISABLED]")</f>
        <v>[DISABLED]</v>
      </c>
      <c r="S1539" s="84" t="str">
        <f>IF($N1539,_xll.BDH($K1539,S$931,$M1539),"[DISABLED]")</f>
        <v>[DISABLED]</v>
      </c>
      <c r="T1539" s="84" t="str">
        <f>IF($N1539,_xll.BDH($K1539,T$931,$M1539),"[DISABLED]")</f>
        <v>[DISABLED]</v>
      </c>
      <c r="V1539" s="106" t="s">
        <v>10080</v>
      </c>
      <c r="W1539" s="107" t="s">
        <v>1055</v>
      </c>
      <c r="X1539" s="108">
        <v>42276</v>
      </c>
      <c r="Y1539" s="107" t="b">
        <v>0</v>
      </c>
      <c r="Z1539" s="107" t="s">
        <v>5237</v>
      </c>
      <c r="AA1539" s="107" t="s">
        <v>5237</v>
      </c>
      <c r="AB1539" s="107" t="s">
        <v>5237</v>
      </c>
      <c r="AC1539" s="107" t="s">
        <v>5237</v>
      </c>
      <c r="AD1539" s="107" t="s">
        <v>5237</v>
      </c>
      <c r="AE1539" s="107" t="s">
        <v>5237</v>
      </c>
    </row>
    <row r="1540" spans="2:31" outlineLevel="1">
      <c r="B1540" s="24" t="s">
        <v>5234</v>
      </c>
      <c r="C1540" s="24" t="s">
        <v>2</v>
      </c>
      <c r="D1540" s="24" t="s">
        <v>62</v>
      </c>
      <c r="E1540" s="24" t="s">
        <v>44</v>
      </c>
      <c r="F1540" s="24" t="s">
        <v>44</v>
      </c>
      <c r="G1540" s="24">
        <v>-25</v>
      </c>
      <c r="H1540" s="24" t="s">
        <v>3008</v>
      </c>
      <c r="I1540" s="24" t="s">
        <v>4062</v>
      </c>
      <c r="J1540" s="24" t="s">
        <v>73</v>
      </c>
      <c r="K1540" s="72" t="str">
        <f t="shared" si="52"/>
        <v>USPN0505 ICPL Curncy</v>
      </c>
      <c r="L1540" s="25" t="str">
        <f t="shared" si="53"/>
        <v>ICPL</v>
      </c>
      <c r="M1540" s="26">
        <f t="shared" ca="1" si="53"/>
        <v>42276</v>
      </c>
      <c r="N1540" s="25" t="b">
        <f t="shared" si="53"/>
        <v>0</v>
      </c>
      <c r="O1540" s="84" t="str">
        <f>IF($N1540,_xll.BDP($K1540,O$931),"[DISABLED]")</f>
        <v>[DISABLED]</v>
      </c>
      <c r="P1540" s="84" t="str">
        <f>IF($N1540,_xll.BDP($K1540,P$931),"[DISABLED]")</f>
        <v>[DISABLED]</v>
      </c>
      <c r="Q1540" s="84" t="str">
        <f>IF($N1540,_xll.BDP($K1540,Q$931),"[DISABLED]")</f>
        <v>[DISABLED]</v>
      </c>
      <c r="R1540" s="84" t="str">
        <f>IF($N1540,_xll.BDH($K1540,R$931,$M1540),"[DISABLED]")</f>
        <v>[DISABLED]</v>
      </c>
      <c r="S1540" s="84" t="str">
        <f>IF($N1540,_xll.BDH($K1540,S$931,$M1540),"[DISABLED]")</f>
        <v>[DISABLED]</v>
      </c>
      <c r="T1540" s="84" t="str">
        <f>IF($N1540,_xll.BDH($K1540,T$931,$M1540),"[DISABLED]")</f>
        <v>[DISABLED]</v>
      </c>
      <c r="V1540" s="106" t="s">
        <v>10081</v>
      </c>
      <c r="W1540" s="107" t="s">
        <v>1055</v>
      </c>
      <c r="X1540" s="108">
        <v>42276</v>
      </c>
      <c r="Y1540" s="107" t="b">
        <v>0</v>
      </c>
      <c r="Z1540" s="107" t="s">
        <v>5237</v>
      </c>
      <c r="AA1540" s="107" t="s">
        <v>5237</v>
      </c>
      <c r="AB1540" s="107" t="s">
        <v>5237</v>
      </c>
      <c r="AC1540" s="107" t="s">
        <v>5237</v>
      </c>
      <c r="AD1540" s="107" t="s">
        <v>5237</v>
      </c>
      <c r="AE1540" s="107" t="s">
        <v>5237</v>
      </c>
    </row>
    <row r="1541" spans="2:31" outlineLevel="1">
      <c r="B1541" s="24" t="s">
        <v>5234</v>
      </c>
      <c r="C1541" s="24" t="s">
        <v>2</v>
      </c>
      <c r="D1541" s="24" t="s">
        <v>62</v>
      </c>
      <c r="E1541" s="24" t="s">
        <v>44</v>
      </c>
      <c r="F1541" s="24" t="s">
        <v>44</v>
      </c>
      <c r="G1541" s="24">
        <v>25</v>
      </c>
      <c r="H1541" s="24" t="s">
        <v>3008</v>
      </c>
      <c r="I1541" s="24" t="s">
        <v>4063</v>
      </c>
      <c r="J1541" s="24" t="s">
        <v>73</v>
      </c>
      <c r="K1541" s="72" t="str">
        <f t="shared" si="52"/>
        <v>USPO0505 ICPL Curncy</v>
      </c>
      <c r="L1541" s="25" t="str">
        <f t="shared" si="53"/>
        <v>ICPL</v>
      </c>
      <c r="M1541" s="26">
        <f t="shared" ca="1" si="53"/>
        <v>42276</v>
      </c>
      <c r="N1541" s="25" t="b">
        <f t="shared" si="53"/>
        <v>0</v>
      </c>
      <c r="O1541" s="84" t="str">
        <f>IF($N1541,_xll.BDP($K1541,O$931),"[DISABLED]")</f>
        <v>[DISABLED]</v>
      </c>
      <c r="P1541" s="84" t="str">
        <f>IF($N1541,_xll.BDP($K1541,P$931),"[DISABLED]")</f>
        <v>[DISABLED]</v>
      </c>
      <c r="Q1541" s="84" t="str">
        <f>IF($N1541,_xll.BDP($K1541,Q$931),"[DISABLED]")</f>
        <v>[DISABLED]</v>
      </c>
      <c r="R1541" s="84" t="str">
        <f>IF($N1541,_xll.BDH($K1541,R$931,$M1541),"[DISABLED]")</f>
        <v>[DISABLED]</v>
      </c>
      <c r="S1541" s="84" t="str">
        <f>IF($N1541,_xll.BDH($K1541,S$931,$M1541),"[DISABLED]")</f>
        <v>[DISABLED]</v>
      </c>
      <c r="T1541" s="84" t="str">
        <f>IF($N1541,_xll.BDH($K1541,T$931,$M1541),"[DISABLED]")</f>
        <v>[DISABLED]</v>
      </c>
      <c r="V1541" s="106" t="s">
        <v>10082</v>
      </c>
      <c r="W1541" s="107" t="s">
        <v>1055</v>
      </c>
      <c r="X1541" s="108">
        <v>42276</v>
      </c>
      <c r="Y1541" s="107" t="b">
        <v>0</v>
      </c>
      <c r="Z1541" s="107" t="s">
        <v>5237</v>
      </c>
      <c r="AA1541" s="107" t="s">
        <v>5237</v>
      </c>
      <c r="AB1541" s="107" t="s">
        <v>5237</v>
      </c>
      <c r="AC1541" s="107" t="s">
        <v>5237</v>
      </c>
      <c r="AD1541" s="107" t="s">
        <v>5237</v>
      </c>
      <c r="AE1541" s="107" t="s">
        <v>5237</v>
      </c>
    </row>
    <row r="1542" spans="2:31" outlineLevel="1">
      <c r="B1542" s="24" t="s">
        <v>5234</v>
      </c>
      <c r="C1542" s="24" t="s">
        <v>2</v>
      </c>
      <c r="D1542" s="24" t="s">
        <v>62</v>
      </c>
      <c r="E1542" s="24" t="s">
        <v>44</v>
      </c>
      <c r="F1542" s="24" t="s">
        <v>44</v>
      </c>
      <c r="G1542" s="24">
        <v>50</v>
      </c>
      <c r="H1542" s="24" t="s">
        <v>3008</v>
      </c>
      <c r="I1542" s="24" t="s">
        <v>4064</v>
      </c>
      <c r="J1542" s="24" t="s">
        <v>73</v>
      </c>
      <c r="K1542" s="72" t="str">
        <f t="shared" si="52"/>
        <v>USPP0505 ICPL Curncy</v>
      </c>
      <c r="L1542" s="25" t="str">
        <f t="shared" si="53"/>
        <v>ICPL</v>
      </c>
      <c r="M1542" s="26">
        <f t="shared" ca="1" si="53"/>
        <v>42276</v>
      </c>
      <c r="N1542" s="25" t="b">
        <f t="shared" si="53"/>
        <v>0</v>
      </c>
      <c r="O1542" s="84" t="str">
        <f>IF($N1542,_xll.BDP($K1542,O$931),"[DISABLED]")</f>
        <v>[DISABLED]</v>
      </c>
      <c r="P1542" s="84" t="str">
        <f>IF($N1542,_xll.BDP($K1542,P$931),"[DISABLED]")</f>
        <v>[DISABLED]</v>
      </c>
      <c r="Q1542" s="84" t="str">
        <f>IF($N1542,_xll.BDP($K1542,Q$931),"[DISABLED]")</f>
        <v>[DISABLED]</v>
      </c>
      <c r="R1542" s="84" t="str">
        <f>IF($N1542,_xll.BDH($K1542,R$931,$M1542),"[DISABLED]")</f>
        <v>[DISABLED]</v>
      </c>
      <c r="S1542" s="84" t="str">
        <f>IF($N1542,_xll.BDH($K1542,S$931,$M1542),"[DISABLED]")</f>
        <v>[DISABLED]</v>
      </c>
      <c r="T1542" s="84" t="str">
        <f>IF($N1542,_xll.BDH($K1542,T$931,$M1542),"[DISABLED]")</f>
        <v>[DISABLED]</v>
      </c>
      <c r="V1542" s="106" t="s">
        <v>10083</v>
      </c>
      <c r="W1542" s="107" t="s">
        <v>1055</v>
      </c>
      <c r="X1542" s="108">
        <v>42276</v>
      </c>
      <c r="Y1542" s="107" t="b">
        <v>0</v>
      </c>
      <c r="Z1542" s="107" t="s">
        <v>5237</v>
      </c>
      <c r="AA1542" s="107" t="s">
        <v>5237</v>
      </c>
      <c r="AB1542" s="107" t="s">
        <v>5237</v>
      </c>
      <c r="AC1542" s="107" t="s">
        <v>5237</v>
      </c>
      <c r="AD1542" s="107" t="s">
        <v>5237</v>
      </c>
      <c r="AE1542" s="107" t="s">
        <v>5237</v>
      </c>
    </row>
    <row r="1543" spans="2:31" outlineLevel="1">
      <c r="B1543" s="24" t="s">
        <v>5234</v>
      </c>
      <c r="C1543" s="24" t="s">
        <v>2</v>
      </c>
      <c r="D1543" s="24" t="s">
        <v>62</v>
      </c>
      <c r="E1543" s="24" t="s">
        <v>44</v>
      </c>
      <c r="F1543" s="24" t="s">
        <v>44</v>
      </c>
      <c r="G1543" s="24">
        <v>100</v>
      </c>
      <c r="H1543" s="24" t="s">
        <v>3008</v>
      </c>
      <c r="I1543" s="24" t="s">
        <v>4065</v>
      </c>
      <c r="J1543" s="24" t="s">
        <v>73</v>
      </c>
      <c r="K1543" s="72" t="str">
        <f t="shared" si="52"/>
        <v>USPQ0505 ICPL Curncy</v>
      </c>
      <c r="L1543" s="25" t="str">
        <f t="shared" si="53"/>
        <v>ICPL</v>
      </c>
      <c r="M1543" s="26">
        <f t="shared" ca="1" si="53"/>
        <v>42276</v>
      </c>
      <c r="N1543" s="25" t="b">
        <f t="shared" si="53"/>
        <v>0</v>
      </c>
      <c r="O1543" s="84" t="str">
        <f>IF($N1543,_xll.BDP($K1543,O$931),"[DISABLED]")</f>
        <v>[DISABLED]</v>
      </c>
      <c r="P1543" s="84" t="str">
        <f>IF($N1543,_xll.BDP($K1543,P$931),"[DISABLED]")</f>
        <v>[DISABLED]</v>
      </c>
      <c r="Q1543" s="84" t="str">
        <f>IF($N1543,_xll.BDP($K1543,Q$931),"[DISABLED]")</f>
        <v>[DISABLED]</v>
      </c>
      <c r="R1543" s="84" t="str">
        <f>IF($N1543,_xll.BDH($K1543,R$931,$M1543),"[DISABLED]")</f>
        <v>[DISABLED]</v>
      </c>
      <c r="S1543" s="84" t="str">
        <f>IF($N1543,_xll.BDH($K1543,S$931,$M1543),"[DISABLED]")</f>
        <v>[DISABLED]</v>
      </c>
      <c r="T1543" s="84" t="str">
        <f>IF($N1543,_xll.BDH($K1543,T$931,$M1543),"[DISABLED]")</f>
        <v>[DISABLED]</v>
      </c>
      <c r="V1543" s="106" t="s">
        <v>10084</v>
      </c>
      <c r="W1543" s="107" t="s">
        <v>1055</v>
      </c>
      <c r="X1543" s="108">
        <v>42276</v>
      </c>
      <c r="Y1543" s="107" t="b">
        <v>0</v>
      </c>
      <c r="Z1543" s="107" t="s">
        <v>5237</v>
      </c>
      <c r="AA1543" s="107" t="s">
        <v>5237</v>
      </c>
      <c r="AB1543" s="107" t="s">
        <v>5237</v>
      </c>
      <c r="AC1543" s="107" t="s">
        <v>5237</v>
      </c>
      <c r="AD1543" s="107" t="s">
        <v>5237</v>
      </c>
      <c r="AE1543" s="107" t="s">
        <v>5237</v>
      </c>
    </row>
    <row r="1544" spans="2:31" outlineLevel="1">
      <c r="B1544" s="24" t="s">
        <v>5234</v>
      </c>
      <c r="C1544" s="24" t="s">
        <v>2</v>
      </c>
      <c r="D1544" s="24" t="s">
        <v>62</v>
      </c>
      <c r="E1544" s="24" t="s">
        <v>44</v>
      </c>
      <c r="F1544" s="24" t="s">
        <v>44</v>
      </c>
      <c r="G1544" s="24">
        <v>200</v>
      </c>
      <c r="H1544" s="24" t="s">
        <v>3008</v>
      </c>
      <c r="I1544" s="24" t="s">
        <v>4066</v>
      </c>
      <c r="J1544" s="24" t="s">
        <v>73</v>
      </c>
      <c r="K1544" s="72" t="str">
        <f t="shared" si="52"/>
        <v>USPS0505 ICPL Curncy</v>
      </c>
      <c r="L1544" s="25" t="str">
        <f t="shared" si="53"/>
        <v>ICPL</v>
      </c>
      <c r="M1544" s="26">
        <f t="shared" ca="1" si="53"/>
        <v>42276</v>
      </c>
      <c r="N1544" s="25" t="b">
        <f t="shared" si="53"/>
        <v>0</v>
      </c>
      <c r="O1544" s="84" t="str">
        <f>IF($N1544,_xll.BDP($K1544,O$931),"[DISABLED]")</f>
        <v>[DISABLED]</v>
      </c>
      <c r="P1544" s="84" t="str">
        <f>IF($N1544,_xll.BDP($K1544,P$931),"[DISABLED]")</f>
        <v>[DISABLED]</v>
      </c>
      <c r="Q1544" s="84" t="str">
        <f>IF($N1544,_xll.BDP($K1544,Q$931),"[DISABLED]")</f>
        <v>[DISABLED]</v>
      </c>
      <c r="R1544" s="84" t="str">
        <f>IF($N1544,_xll.BDH($K1544,R$931,$M1544),"[DISABLED]")</f>
        <v>[DISABLED]</v>
      </c>
      <c r="S1544" s="84" t="str">
        <f>IF($N1544,_xll.BDH($K1544,S$931,$M1544),"[DISABLED]")</f>
        <v>[DISABLED]</v>
      </c>
      <c r="T1544" s="84" t="str">
        <f>IF($N1544,_xll.BDH($K1544,T$931,$M1544),"[DISABLED]")</f>
        <v>[DISABLED]</v>
      </c>
      <c r="V1544" s="106" t="s">
        <v>10085</v>
      </c>
      <c r="W1544" s="107" t="s">
        <v>1055</v>
      </c>
      <c r="X1544" s="108">
        <v>42276</v>
      </c>
      <c r="Y1544" s="107" t="b">
        <v>0</v>
      </c>
      <c r="Z1544" s="107" t="s">
        <v>5237</v>
      </c>
      <c r="AA1544" s="107" t="s">
        <v>5237</v>
      </c>
      <c r="AB1544" s="107" t="s">
        <v>5237</v>
      </c>
      <c r="AC1544" s="107" t="s">
        <v>5237</v>
      </c>
      <c r="AD1544" s="107" t="s">
        <v>5237</v>
      </c>
      <c r="AE1544" s="107" t="s">
        <v>5237</v>
      </c>
    </row>
    <row r="1545" spans="2:31" outlineLevel="1">
      <c r="B1545" s="24" t="s">
        <v>5234</v>
      </c>
      <c r="C1545" s="24" t="s">
        <v>2</v>
      </c>
      <c r="D1545" s="24" t="s">
        <v>62</v>
      </c>
      <c r="E1545" s="24" t="s">
        <v>44</v>
      </c>
      <c r="F1545" s="24" t="s">
        <v>46</v>
      </c>
      <c r="G1545" s="24">
        <v>-200</v>
      </c>
      <c r="H1545" s="24" t="s">
        <v>3008</v>
      </c>
      <c r="I1545" s="24" t="s">
        <v>4067</v>
      </c>
      <c r="J1545" s="24" t="s">
        <v>73</v>
      </c>
      <c r="K1545" s="72" t="str">
        <f t="shared" si="52"/>
        <v>USPK1005 ICPL Curncy</v>
      </c>
      <c r="L1545" s="25" t="str">
        <f t="shared" si="53"/>
        <v>ICPL</v>
      </c>
      <c r="M1545" s="26">
        <f t="shared" ca="1" si="53"/>
        <v>42276</v>
      </c>
      <c r="N1545" s="25" t="b">
        <f t="shared" si="53"/>
        <v>0</v>
      </c>
      <c r="O1545" s="84" t="str">
        <f>IF($N1545,_xll.BDP($K1545,O$931),"[DISABLED]")</f>
        <v>[DISABLED]</v>
      </c>
      <c r="P1545" s="84" t="str">
        <f>IF($N1545,_xll.BDP($K1545,P$931),"[DISABLED]")</f>
        <v>[DISABLED]</v>
      </c>
      <c r="Q1545" s="84" t="str">
        <f>IF($N1545,_xll.BDP($K1545,Q$931),"[DISABLED]")</f>
        <v>[DISABLED]</v>
      </c>
      <c r="R1545" s="84" t="str">
        <f>IF($N1545,_xll.BDH($K1545,R$931,$M1545),"[DISABLED]")</f>
        <v>[DISABLED]</v>
      </c>
      <c r="S1545" s="84" t="str">
        <f>IF($N1545,_xll.BDH($K1545,S$931,$M1545),"[DISABLED]")</f>
        <v>[DISABLED]</v>
      </c>
      <c r="T1545" s="84" t="str">
        <f>IF($N1545,_xll.BDH($K1545,T$931,$M1545),"[DISABLED]")</f>
        <v>[DISABLED]</v>
      </c>
      <c r="V1545" s="106" t="s">
        <v>10086</v>
      </c>
      <c r="W1545" s="107" t="s">
        <v>1055</v>
      </c>
      <c r="X1545" s="108">
        <v>42276</v>
      </c>
      <c r="Y1545" s="107" t="b">
        <v>0</v>
      </c>
      <c r="Z1545" s="107" t="s">
        <v>5237</v>
      </c>
      <c r="AA1545" s="107" t="s">
        <v>5237</v>
      </c>
      <c r="AB1545" s="107" t="s">
        <v>5237</v>
      </c>
      <c r="AC1545" s="107" t="s">
        <v>5237</v>
      </c>
      <c r="AD1545" s="107" t="s">
        <v>5237</v>
      </c>
      <c r="AE1545" s="107" t="s">
        <v>5237</v>
      </c>
    </row>
    <row r="1546" spans="2:31" outlineLevel="1">
      <c r="B1546" s="24" t="s">
        <v>5234</v>
      </c>
      <c r="C1546" s="24" t="s">
        <v>2</v>
      </c>
      <c r="D1546" s="24" t="s">
        <v>62</v>
      </c>
      <c r="E1546" s="24" t="s">
        <v>44</v>
      </c>
      <c r="F1546" s="24" t="s">
        <v>46</v>
      </c>
      <c r="G1546" s="24">
        <v>-100</v>
      </c>
      <c r="H1546" s="24" t="s">
        <v>3008</v>
      </c>
      <c r="I1546" s="24" t="s">
        <v>4068</v>
      </c>
      <c r="J1546" s="24" t="s">
        <v>73</v>
      </c>
      <c r="K1546" s="72" t="str">
        <f t="shared" si="52"/>
        <v>USPL1005 ICPL Curncy</v>
      </c>
      <c r="L1546" s="25" t="str">
        <f t="shared" si="53"/>
        <v>ICPL</v>
      </c>
      <c r="M1546" s="26">
        <f t="shared" ca="1" si="53"/>
        <v>42276</v>
      </c>
      <c r="N1546" s="25" t="b">
        <f t="shared" si="53"/>
        <v>0</v>
      </c>
      <c r="O1546" s="84" t="str">
        <f>IF($N1546,_xll.BDP($K1546,O$931),"[DISABLED]")</f>
        <v>[DISABLED]</v>
      </c>
      <c r="P1546" s="84" t="str">
        <f>IF($N1546,_xll.BDP($K1546,P$931),"[DISABLED]")</f>
        <v>[DISABLED]</v>
      </c>
      <c r="Q1546" s="84" t="str">
        <f>IF($N1546,_xll.BDP($K1546,Q$931),"[DISABLED]")</f>
        <v>[DISABLED]</v>
      </c>
      <c r="R1546" s="84" t="str">
        <f>IF($N1546,_xll.BDH($K1546,R$931,$M1546),"[DISABLED]")</f>
        <v>[DISABLED]</v>
      </c>
      <c r="S1546" s="84" t="str">
        <f>IF($N1546,_xll.BDH($K1546,S$931,$M1546),"[DISABLED]")</f>
        <v>[DISABLED]</v>
      </c>
      <c r="T1546" s="84" t="str">
        <f>IF($N1546,_xll.BDH($K1546,T$931,$M1546),"[DISABLED]")</f>
        <v>[DISABLED]</v>
      </c>
      <c r="V1546" s="106" t="s">
        <v>10087</v>
      </c>
      <c r="W1546" s="107" t="s">
        <v>1055</v>
      </c>
      <c r="X1546" s="108">
        <v>42276</v>
      </c>
      <c r="Y1546" s="107" t="b">
        <v>0</v>
      </c>
      <c r="Z1546" s="107" t="s">
        <v>5237</v>
      </c>
      <c r="AA1546" s="107" t="s">
        <v>5237</v>
      </c>
      <c r="AB1546" s="107" t="s">
        <v>5237</v>
      </c>
      <c r="AC1546" s="107" t="s">
        <v>5237</v>
      </c>
      <c r="AD1546" s="107" t="s">
        <v>5237</v>
      </c>
      <c r="AE1546" s="107" t="s">
        <v>5237</v>
      </c>
    </row>
    <row r="1547" spans="2:31" outlineLevel="1">
      <c r="B1547" s="24" t="s">
        <v>5234</v>
      </c>
      <c r="C1547" s="24" t="s">
        <v>2</v>
      </c>
      <c r="D1547" s="24" t="s">
        <v>62</v>
      </c>
      <c r="E1547" s="24" t="s">
        <v>44</v>
      </c>
      <c r="F1547" s="24" t="s">
        <v>46</v>
      </c>
      <c r="G1547" s="24">
        <v>-50</v>
      </c>
      <c r="H1547" s="24" t="s">
        <v>3008</v>
      </c>
      <c r="I1547" s="24" t="s">
        <v>4069</v>
      </c>
      <c r="J1547" s="24" t="s">
        <v>73</v>
      </c>
      <c r="K1547" s="72" t="str">
        <f t="shared" si="52"/>
        <v>USPM1005 ICPL Curncy</v>
      </c>
      <c r="L1547" s="25" t="str">
        <f t="shared" si="53"/>
        <v>ICPL</v>
      </c>
      <c r="M1547" s="26">
        <f t="shared" ca="1" si="53"/>
        <v>42276</v>
      </c>
      <c r="N1547" s="25" t="b">
        <f t="shared" si="53"/>
        <v>0</v>
      </c>
      <c r="O1547" s="84" t="str">
        <f>IF($N1547,_xll.BDP($K1547,O$931),"[DISABLED]")</f>
        <v>[DISABLED]</v>
      </c>
      <c r="P1547" s="84" t="str">
        <f>IF($N1547,_xll.BDP($K1547,P$931),"[DISABLED]")</f>
        <v>[DISABLED]</v>
      </c>
      <c r="Q1547" s="84" t="str">
        <f>IF($N1547,_xll.BDP($K1547,Q$931),"[DISABLED]")</f>
        <v>[DISABLED]</v>
      </c>
      <c r="R1547" s="84" t="str">
        <f>IF($N1547,_xll.BDH($K1547,R$931,$M1547),"[DISABLED]")</f>
        <v>[DISABLED]</v>
      </c>
      <c r="S1547" s="84" t="str">
        <f>IF($N1547,_xll.BDH($K1547,S$931,$M1547),"[DISABLED]")</f>
        <v>[DISABLED]</v>
      </c>
      <c r="T1547" s="84" t="str">
        <f>IF($N1547,_xll.BDH($K1547,T$931,$M1547),"[DISABLED]")</f>
        <v>[DISABLED]</v>
      </c>
      <c r="V1547" s="106" t="s">
        <v>10088</v>
      </c>
      <c r="W1547" s="107" t="s">
        <v>1055</v>
      </c>
      <c r="X1547" s="108">
        <v>42276</v>
      </c>
      <c r="Y1547" s="107" t="b">
        <v>0</v>
      </c>
      <c r="Z1547" s="107" t="s">
        <v>5237</v>
      </c>
      <c r="AA1547" s="107" t="s">
        <v>5237</v>
      </c>
      <c r="AB1547" s="107" t="s">
        <v>5237</v>
      </c>
      <c r="AC1547" s="107" t="s">
        <v>5237</v>
      </c>
      <c r="AD1547" s="107" t="s">
        <v>5237</v>
      </c>
      <c r="AE1547" s="107" t="s">
        <v>5237</v>
      </c>
    </row>
    <row r="1548" spans="2:31" outlineLevel="1">
      <c r="B1548" s="24" t="s">
        <v>5234</v>
      </c>
      <c r="C1548" s="24" t="s">
        <v>2</v>
      </c>
      <c r="D1548" s="24" t="s">
        <v>62</v>
      </c>
      <c r="E1548" s="24" t="s">
        <v>44</v>
      </c>
      <c r="F1548" s="24" t="s">
        <v>46</v>
      </c>
      <c r="G1548" s="24">
        <v>-25</v>
      </c>
      <c r="H1548" s="24" t="s">
        <v>3008</v>
      </c>
      <c r="I1548" s="24" t="s">
        <v>4070</v>
      </c>
      <c r="J1548" s="24" t="s">
        <v>73</v>
      </c>
      <c r="K1548" s="72" t="str">
        <f t="shared" si="52"/>
        <v>USPN1005 ICPL Curncy</v>
      </c>
      <c r="L1548" s="25" t="str">
        <f t="shared" si="53"/>
        <v>ICPL</v>
      </c>
      <c r="M1548" s="26">
        <f t="shared" ca="1" si="53"/>
        <v>42276</v>
      </c>
      <c r="N1548" s="25" t="b">
        <f t="shared" si="53"/>
        <v>0</v>
      </c>
      <c r="O1548" s="84" t="str">
        <f>IF($N1548,_xll.BDP($K1548,O$931),"[DISABLED]")</f>
        <v>[DISABLED]</v>
      </c>
      <c r="P1548" s="84" t="str">
        <f>IF($N1548,_xll.BDP($K1548,P$931),"[DISABLED]")</f>
        <v>[DISABLED]</v>
      </c>
      <c r="Q1548" s="84" t="str">
        <f>IF($N1548,_xll.BDP($K1548,Q$931),"[DISABLED]")</f>
        <v>[DISABLED]</v>
      </c>
      <c r="R1548" s="84" t="str">
        <f>IF($N1548,_xll.BDH($K1548,R$931,$M1548),"[DISABLED]")</f>
        <v>[DISABLED]</v>
      </c>
      <c r="S1548" s="84" t="str">
        <f>IF($N1548,_xll.BDH($K1548,S$931,$M1548),"[DISABLED]")</f>
        <v>[DISABLED]</v>
      </c>
      <c r="T1548" s="84" t="str">
        <f>IF($N1548,_xll.BDH($K1548,T$931,$M1548),"[DISABLED]")</f>
        <v>[DISABLED]</v>
      </c>
      <c r="V1548" s="106" t="s">
        <v>10089</v>
      </c>
      <c r="W1548" s="107" t="s">
        <v>1055</v>
      </c>
      <c r="X1548" s="108">
        <v>42276</v>
      </c>
      <c r="Y1548" s="107" t="b">
        <v>0</v>
      </c>
      <c r="Z1548" s="107" t="s">
        <v>5237</v>
      </c>
      <c r="AA1548" s="107" t="s">
        <v>5237</v>
      </c>
      <c r="AB1548" s="107" t="s">
        <v>5237</v>
      </c>
      <c r="AC1548" s="107" t="s">
        <v>5237</v>
      </c>
      <c r="AD1548" s="107" t="s">
        <v>5237</v>
      </c>
      <c r="AE1548" s="107" t="s">
        <v>5237</v>
      </c>
    </row>
    <row r="1549" spans="2:31" outlineLevel="1">
      <c r="B1549" s="24" t="s">
        <v>5234</v>
      </c>
      <c r="C1549" s="24" t="s">
        <v>2</v>
      </c>
      <c r="D1549" s="24" t="s">
        <v>62</v>
      </c>
      <c r="E1549" s="24" t="s">
        <v>44</v>
      </c>
      <c r="F1549" s="24" t="s">
        <v>46</v>
      </c>
      <c r="G1549" s="24">
        <v>25</v>
      </c>
      <c r="H1549" s="24" t="s">
        <v>3008</v>
      </c>
      <c r="I1549" s="24" t="s">
        <v>4071</v>
      </c>
      <c r="J1549" s="24" t="s">
        <v>73</v>
      </c>
      <c r="K1549" s="72" t="str">
        <f t="shared" si="52"/>
        <v>USPO1005 ICPL Curncy</v>
      </c>
      <c r="L1549" s="25" t="str">
        <f t="shared" si="53"/>
        <v>ICPL</v>
      </c>
      <c r="M1549" s="26">
        <f t="shared" ca="1" si="53"/>
        <v>42276</v>
      </c>
      <c r="N1549" s="25" t="b">
        <f t="shared" si="53"/>
        <v>0</v>
      </c>
      <c r="O1549" s="84" t="str">
        <f>IF($N1549,_xll.BDP($K1549,O$931),"[DISABLED]")</f>
        <v>[DISABLED]</v>
      </c>
      <c r="P1549" s="84" t="str">
        <f>IF($N1549,_xll.BDP($K1549,P$931),"[DISABLED]")</f>
        <v>[DISABLED]</v>
      </c>
      <c r="Q1549" s="84" t="str">
        <f>IF($N1549,_xll.BDP($K1549,Q$931),"[DISABLED]")</f>
        <v>[DISABLED]</v>
      </c>
      <c r="R1549" s="84" t="str">
        <f>IF($N1549,_xll.BDH($K1549,R$931,$M1549),"[DISABLED]")</f>
        <v>[DISABLED]</v>
      </c>
      <c r="S1549" s="84" t="str">
        <f>IF($N1549,_xll.BDH($K1549,S$931,$M1549),"[DISABLED]")</f>
        <v>[DISABLED]</v>
      </c>
      <c r="T1549" s="84" t="str">
        <f>IF($N1549,_xll.BDH($K1549,T$931,$M1549),"[DISABLED]")</f>
        <v>[DISABLED]</v>
      </c>
      <c r="V1549" s="106" t="s">
        <v>10090</v>
      </c>
      <c r="W1549" s="107" t="s">
        <v>1055</v>
      </c>
      <c r="X1549" s="108">
        <v>42276</v>
      </c>
      <c r="Y1549" s="107" t="b">
        <v>0</v>
      </c>
      <c r="Z1549" s="107" t="s">
        <v>5237</v>
      </c>
      <c r="AA1549" s="107" t="s">
        <v>5237</v>
      </c>
      <c r="AB1549" s="107" t="s">
        <v>5237</v>
      </c>
      <c r="AC1549" s="107" t="s">
        <v>5237</v>
      </c>
      <c r="AD1549" s="107" t="s">
        <v>5237</v>
      </c>
      <c r="AE1549" s="107" t="s">
        <v>5237</v>
      </c>
    </row>
    <row r="1550" spans="2:31" outlineLevel="1">
      <c r="B1550" s="24" t="s">
        <v>5234</v>
      </c>
      <c r="C1550" s="24" t="s">
        <v>2</v>
      </c>
      <c r="D1550" s="24" t="s">
        <v>62</v>
      </c>
      <c r="E1550" s="24" t="s">
        <v>44</v>
      </c>
      <c r="F1550" s="24" t="s">
        <v>46</v>
      </c>
      <c r="G1550" s="24">
        <v>50</v>
      </c>
      <c r="H1550" s="24" t="s">
        <v>3008</v>
      </c>
      <c r="I1550" s="24" t="s">
        <v>4072</v>
      </c>
      <c r="J1550" s="24" t="s">
        <v>73</v>
      </c>
      <c r="K1550" s="72" t="str">
        <f t="shared" si="52"/>
        <v>USPP1005 ICPL Curncy</v>
      </c>
      <c r="L1550" s="25" t="str">
        <f t="shared" si="53"/>
        <v>ICPL</v>
      </c>
      <c r="M1550" s="26">
        <f t="shared" ca="1" si="53"/>
        <v>42276</v>
      </c>
      <c r="N1550" s="25" t="b">
        <f t="shared" si="53"/>
        <v>0</v>
      </c>
      <c r="O1550" s="84" t="str">
        <f>IF($N1550,_xll.BDP($K1550,O$931),"[DISABLED]")</f>
        <v>[DISABLED]</v>
      </c>
      <c r="P1550" s="84" t="str">
        <f>IF($N1550,_xll.BDP($K1550,P$931),"[DISABLED]")</f>
        <v>[DISABLED]</v>
      </c>
      <c r="Q1550" s="84" t="str">
        <f>IF($N1550,_xll.BDP($K1550,Q$931),"[DISABLED]")</f>
        <v>[DISABLED]</v>
      </c>
      <c r="R1550" s="84" t="str">
        <f>IF($N1550,_xll.BDH($K1550,R$931,$M1550),"[DISABLED]")</f>
        <v>[DISABLED]</v>
      </c>
      <c r="S1550" s="84" t="str">
        <f>IF($N1550,_xll.BDH($K1550,S$931,$M1550),"[DISABLED]")</f>
        <v>[DISABLED]</v>
      </c>
      <c r="T1550" s="84" t="str">
        <f>IF($N1550,_xll.BDH($K1550,T$931,$M1550),"[DISABLED]")</f>
        <v>[DISABLED]</v>
      </c>
      <c r="V1550" s="106" t="s">
        <v>10091</v>
      </c>
      <c r="W1550" s="107" t="s">
        <v>1055</v>
      </c>
      <c r="X1550" s="108">
        <v>42276</v>
      </c>
      <c r="Y1550" s="107" t="b">
        <v>0</v>
      </c>
      <c r="Z1550" s="107" t="s">
        <v>5237</v>
      </c>
      <c r="AA1550" s="107" t="s">
        <v>5237</v>
      </c>
      <c r="AB1550" s="107" t="s">
        <v>5237</v>
      </c>
      <c r="AC1550" s="107" t="s">
        <v>5237</v>
      </c>
      <c r="AD1550" s="107" t="s">
        <v>5237</v>
      </c>
      <c r="AE1550" s="107" t="s">
        <v>5237</v>
      </c>
    </row>
    <row r="1551" spans="2:31" outlineLevel="1">
      <c r="B1551" s="24" t="s">
        <v>5234</v>
      </c>
      <c r="C1551" s="24" t="s">
        <v>2</v>
      </c>
      <c r="D1551" s="24" t="s">
        <v>62</v>
      </c>
      <c r="E1551" s="24" t="s">
        <v>44</v>
      </c>
      <c r="F1551" s="24" t="s">
        <v>46</v>
      </c>
      <c r="G1551" s="24">
        <v>100</v>
      </c>
      <c r="H1551" s="24" t="s">
        <v>3008</v>
      </c>
      <c r="I1551" s="24" t="s">
        <v>4073</v>
      </c>
      <c r="J1551" s="24" t="s">
        <v>73</v>
      </c>
      <c r="K1551" s="72" t="str">
        <f t="shared" si="52"/>
        <v>USPQ1005 ICPL Curncy</v>
      </c>
      <c r="L1551" s="25" t="str">
        <f t="shared" si="53"/>
        <v>ICPL</v>
      </c>
      <c r="M1551" s="26">
        <f t="shared" ca="1" si="53"/>
        <v>42276</v>
      </c>
      <c r="N1551" s="25" t="b">
        <f t="shared" si="53"/>
        <v>0</v>
      </c>
      <c r="O1551" s="84" t="str">
        <f>IF($N1551,_xll.BDP($K1551,O$931),"[DISABLED]")</f>
        <v>[DISABLED]</v>
      </c>
      <c r="P1551" s="84" t="str">
        <f>IF($N1551,_xll.BDP($K1551,P$931),"[DISABLED]")</f>
        <v>[DISABLED]</v>
      </c>
      <c r="Q1551" s="84" t="str">
        <f>IF($N1551,_xll.BDP($K1551,Q$931),"[DISABLED]")</f>
        <v>[DISABLED]</v>
      </c>
      <c r="R1551" s="84" t="str">
        <f>IF($N1551,_xll.BDH($K1551,R$931,$M1551),"[DISABLED]")</f>
        <v>[DISABLED]</v>
      </c>
      <c r="S1551" s="84" t="str">
        <f>IF($N1551,_xll.BDH($K1551,S$931,$M1551),"[DISABLED]")</f>
        <v>[DISABLED]</v>
      </c>
      <c r="T1551" s="84" t="str">
        <f>IF($N1551,_xll.BDH($K1551,T$931,$M1551),"[DISABLED]")</f>
        <v>[DISABLED]</v>
      </c>
      <c r="V1551" s="106" t="s">
        <v>10092</v>
      </c>
      <c r="W1551" s="107" t="s">
        <v>1055</v>
      </c>
      <c r="X1551" s="108">
        <v>42276</v>
      </c>
      <c r="Y1551" s="107" t="b">
        <v>0</v>
      </c>
      <c r="Z1551" s="107" t="s">
        <v>5237</v>
      </c>
      <c r="AA1551" s="107" t="s">
        <v>5237</v>
      </c>
      <c r="AB1551" s="107" t="s">
        <v>5237</v>
      </c>
      <c r="AC1551" s="107" t="s">
        <v>5237</v>
      </c>
      <c r="AD1551" s="107" t="s">
        <v>5237</v>
      </c>
      <c r="AE1551" s="107" t="s">
        <v>5237</v>
      </c>
    </row>
    <row r="1552" spans="2:31" outlineLevel="1">
      <c r="B1552" s="24" t="s">
        <v>5234</v>
      </c>
      <c r="C1552" s="24" t="s">
        <v>2</v>
      </c>
      <c r="D1552" s="24" t="s">
        <v>62</v>
      </c>
      <c r="E1552" s="24" t="s">
        <v>44</v>
      </c>
      <c r="F1552" s="24" t="s">
        <v>46</v>
      </c>
      <c r="G1552" s="24">
        <v>200</v>
      </c>
      <c r="H1552" s="24" t="s">
        <v>3008</v>
      </c>
      <c r="I1552" s="24" t="s">
        <v>4074</v>
      </c>
      <c r="J1552" s="24" t="s">
        <v>73</v>
      </c>
      <c r="K1552" s="72" t="str">
        <f t="shared" si="52"/>
        <v>USPS1005 ICPL Curncy</v>
      </c>
      <c r="L1552" s="25" t="str">
        <f t="shared" si="53"/>
        <v>ICPL</v>
      </c>
      <c r="M1552" s="26">
        <f t="shared" ca="1" si="53"/>
        <v>42276</v>
      </c>
      <c r="N1552" s="25" t="b">
        <f t="shared" si="53"/>
        <v>0</v>
      </c>
      <c r="O1552" s="84" t="str">
        <f>IF($N1552,_xll.BDP($K1552,O$931),"[DISABLED]")</f>
        <v>[DISABLED]</v>
      </c>
      <c r="P1552" s="84" t="str">
        <f>IF($N1552,_xll.BDP($K1552,P$931),"[DISABLED]")</f>
        <v>[DISABLED]</v>
      </c>
      <c r="Q1552" s="84" t="str">
        <f>IF($N1552,_xll.BDP($K1552,Q$931),"[DISABLED]")</f>
        <v>[DISABLED]</v>
      </c>
      <c r="R1552" s="84" t="str">
        <f>IF($N1552,_xll.BDH($K1552,R$931,$M1552),"[DISABLED]")</f>
        <v>[DISABLED]</v>
      </c>
      <c r="S1552" s="84" t="str">
        <f>IF($N1552,_xll.BDH($K1552,S$931,$M1552),"[DISABLED]")</f>
        <v>[DISABLED]</v>
      </c>
      <c r="T1552" s="84" t="str">
        <f>IF($N1552,_xll.BDH($K1552,T$931,$M1552),"[DISABLED]")</f>
        <v>[DISABLED]</v>
      </c>
      <c r="V1552" s="106" t="s">
        <v>10093</v>
      </c>
      <c r="W1552" s="107" t="s">
        <v>1055</v>
      </c>
      <c r="X1552" s="108">
        <v>42276</v>
      </c>
      <c r="Y1552" s="107" t="b">
        <v>0</v>
      </c>
      <c r="Z1552" s="107" t="s">
        <v>5237</v>
      </c>
      <c r="AA1552" s="107" t="s">
        <v>5237</v>
      </c>
      <c r="AB1552" s="107" t="s">
        <v>5237</v>
      </c>
      <c r="AC1552" s="107" t="s">
        <v>5237</v>
      </c>
      <c r="AD1552" s="107" t="s">
        <v>5237</v>
      </c>
      <c r="AE1552" s="107" t="s">
        <v>5237</v>
      </c>
    </row>
    <row r="1553" spans="2:31" outlineLevel="1">
      <c r="B1553" s="24" t="s">
        <v>5234</v>
      </c>
      <c r="C1553" s="24" t="s">
        <v>2</v>
      </c>
      <c r="D1553" s="24" t="s">
        <v>62</v>
      </c>
      <c r="E1553" s="24" t="s">
        <v>44</v>
      </c>
      <c r="F1553" s="24" t="s">
        <v>47</v>
      </c>
      <c r="G1553" s="24">
        <v>-200</v>
      </c>
      <c r="H1553" s="24" t="s">
        <v>3008</v>
      </c>
      <c r="I1553" s="24" t="s">
        <v>4075</v>
      </c>
      <c r="J1553" s="24" t="s">
        <v>73</v>
      </c>
      <c r="K1553" s="72" t="str">
        <f t="shared" si="52"/>
        <v>USPK1505 ICPL Curncy</v>
      </c>
      <c r="L1553" s="25" t="str">
        <f t="shared" si="53"/>
        <v>ICPL</v>
      </c>
      <c r="M1553" s="26">
        <f t="shared" ca="1" si="53"/>
        <v>42276</v>
      </c>
      <c r="N1553" s="25" t="b">
        <f t="shared" si="53"/>
        <v>0</v>
      </c>
      <c r="O1553" s="84" t="str">
        <f>IF($N1553,_xll.BDP($K1553,O$931),"[DISABLED]")</f>
        <v>[DISABLED]</v>
      </c>
      <c r="P1553" s="84" t="str">
        <f>IF($N1553,_xll.BDP($K1553,P$931),"[DISABLED]")</f>
        <v>[DISABLED]</v>
      </c>
      <c r="Q1553" s="84" t="str">
        <f>IF($N1553,_xll.BDP($K1553,Q$931),"[DISABLED]")</f>
        <v>[DISABLED]</v>
      </c>
      <c r="R1553" s="84" t="str">
        <f>IF($N1553,_xll.BDH($K1553,R$931,$M1553),"[DISABLED]")</f>
        <v>[DISABLED]</v>
      </c>
      <c r="S1553" s="84" t="str">
        <f>IF($N1553,_xll.BDH($K1553,S$931,$M1553),"[DISABLED]")</f>
        <v>[DISABLED]</v>
      </c>
      <c r="T1553" s="84" t="str">
        <f>IF($N1553,_xll.BDH($K1553,T$931,$M1553),"[DISABLED]")</f>
        <v>[DISABLED]</v>
      </c>
      <c r="V1553" s="106" t="s">
        <v>10094</v>
      </c>
      <c r="W1553" s="107" t="s">
        <v>1055</v>
      </c>
      <c r="X1553" s="108">
        <v>42276</v>
      </c>
      <c r="Y1553" s="107" t="b">
        <v>0</v>
      </c>
      <c r="Z1553" s="107" t="s">
        <v>5237</v>
      </c>
      <c r="AA1553" s="107" t="s">
        <v>5237</v>
      </c>
      <c r="AB1553" s="107" t="s">
        <v>5237</v>
      </c>
      <c r="AC1553" s="107" t="s">
        <v>5237</v>
      </c>
      <c r="AD1553" s="107" t="s">
        <v>5237</v>
      </c>
      <c r="AE1553" s="107" t="s">
        <v>5237</v>
      </c>
    </row>
    <row r="1554" spans="2:31" outlineLevel="1">
      <c r="B1554" s="24" t="s">
        <v>5234</v>
      </c>
      <c r="C1554" s="24" t="s">
        <v>2</v>
      </c>
      <c r="D1554" s="24" t="s">
        <v>62</v>
      </c>
      <c r="E1554" s="24" t="s">
        <v>44</v>
      </c>
      <c r="F1554" s="24" t="s">
        <v>47</v>
      </c>
      <c r="G1554" s="24">
        <v>-100</v>
      </c>
      <c r="H1554" s="24" t="s">
        <v>3008</v>
      </c>
      <c r="I1554" s="24" t="s">
        <v>4076</v>
      </c>
      <c r="J1554" s="24" t="s">
        <v>73</v>
      </c>
      <c r="K1554" s="72" t="str">
        <f t="shared" si="52"/>
        <v>USPL1505 ICPL Curncy</v>
      </c>
      <c r="L1554" s="25" t="str">
        <f t="shared" si="53"/>
        <v>ICPL</v>
      </c>
      <c r="M1554" s="26">
        <f t="shared" ca="1" si="53"/>
        <v>42276</v>
      </c>
      <c r="N1554" s="25" t="b">
        <f t="shared" si="53"/>
        <v>0</v>
      </c>
      <c r="O1554" s="84" t="str">
        <f>IF($N1554,_xll.BDP($K1554,O$931),"[DISABLED]")</f>
        <v>[DISABLED]</v>
      </c>
      <c r="P1554" s="84" t="str">
        <f>IF($N1554,_xll.BDP($K1554,P$931),"[DISABLED]")</f>
        <v>[DISABLED]</v>
      </c>
      <c r="Q1554" s="84" t="str">
        <f>IF($N1554,_xll.BDP($K1554,Q$931),"[DISABLED]")</f>
        <v>[DISABLED]</v>
      </c>
      <c r="R1554" s="84" t="str">
        <f>IF($N1554,_xll.BDH($K1554,R$931,$M1554),"[DISABLED]")</f>
        <v>[DISABLED]</v>
      </c>
      <c r="S1554" s="84" t="str">
        <f>IF($N1554,_xll.BDH($K1554,S$931,$M1554),"[DISABLED]")</f>
        <v>[DISABLED]</v>
      </c>
      <c r="T1554" s="84" t="str">
        <f>IF($N1554,_xll.BDH($K1554,T$931,$M1554),"[DISABLED]")</f>
        <v>[DISABLED]</v>
      </c>
      <c r="V1554" s="106" t="s">
        <v>10095</v>
      </c>
      <c r="W1554" s="107" t="s">
        <v>1055</v>
      </c>
      <c r="X1554" s="108">
        <v>42276</v>
      </c>
      <c r="Y1554" s="107" t="b">
        <v>0</v>
      </c>
      <c r="Z1554" s="107" t="s">
        <v>5237</v>
      </c>
      <c r="AA1554" s="107" t="s">
        <v>5237</v>
      </c>
      <c r="AB1554" s="107" t="s">
        <v>5237</v>
      </c>
      <c r="AC1554" s="107" t="s">
        <v>5237</v>
      </c>
      <c r="AD1554" s="107" t="s">
        <v>5237</v>
      </c>
      <c r="AE1554" s="107" t="s">
        <v>5237</v>
      </c>
    </row>
    <row r="1555" spans="2:31" outlineLevel="1">
      <c r="B1555" s="24" t="s">
        <v>5234</v>
      </c>
      <c r="C1555" s="24" t="s">
        <v>2</v>
      </c>
      <c r="D1555" s="24" t="s">
        <v>62</v>
      </c>
      <c r="E1555" s="24" t="s">
        <v>44</v>
      </c>
      <c r="F1555" s="24" t="s">
        <v>47</v>
      </c>
      <c r="G1555" s="24">
        <v>-50</v>
      </c>
      <c r="H1555" s="24" t="s">
        <v>3008</v>
      </c>
      <c r="I1555" s="24" t="s">
        <v>4077</v>
      </c>
      <c r="J1555" s="24" t="s">
        <v>73</v>
      </c>
      <c r="K1555" s="72" t="str">
        <f t="shared" si="52"/>
        <v>USPM1505 ICPL Curncy</v>
      </c>
      <c r="L1555" s="25" t="str">
        <f t="shared" si="53"/>
        <v>ICPL</v>
      </c>
      <c r="M1555" s="26">
        <f t="shared" ca="1" si="53"/>
        <v>42276</v>
      </c>
      <c r="N1555" s="25" t="b">
        <f t="shared" si="53"/>
        <v>0</v>
      </c>
      <c r="O1555" s="84" t="str">
        <f>IF($N1555,_xll.BDP($K1555,O$931),"[DISABLED]")</f>
        <v>[DISABLED]</v>
      </c>
      <c r="P1555" s="84" t="str">
        <f>IF($N1555,_xll.BDP($K1555,P$931),"[DISABLED]")</f>
        <v>[DISABLED]</v>
      </c>
      <c r="Q1555" s="84" t="str">
        <f>IF($N1555,_xll.BDP($K1555,Q$931),"[DISABLED]")</f>
        <v>[DISABLED]</v>
      </c>
      <c r="R1555" s="84" t="str">
        <f>IF($N1555,_xll.BDH($K1555,R$931,$M1555),"[DISABLED]")</f>
        <v>[DISABLED]</v>
      </c>
      <c r="S1555" s="84" t="str">
        <f>IF($N1555,_xll.BDH($K1555,S$931,$M1555),"[DISABLED]")</f>
        <v>[DISABLED]</v>
      </c>
      <c r="T1555" s="84" t="str">
        <f>IF($N1555,_xll.BDH($K1555,T$931,$M1555),"[DISABLED]")</f>
        <v>[DISABLED]</v>
      </c>
      <c r="V1555" s="106" t="s">
        <v>10096</v>
      </c>
      <c r="W1555" s="107" t="s">
        <v>1055</v>
      </c>
      <c r="X1555" s="108">
        <v>42276</v>
      </c>
      <c r="Y1555" s="107" t="b">
        <v>0</v>
      </c>
      <c r="Z1555" s="107" t="s">
        <v>5237</v>
      </c>
      <c r="AA1555" s="107" t="s">
        <v>5237</v>
      </c>
      <c r="AB1555" s="107" t="s">
        <v>5237</v>
      </c>
      <c r="AC1555" s="107" t="s">
        <v>5237</v>
      </c>
      <c r="AD1555" s="107" t="s">
        <v>5237</v>
      </c>
      <c r="AE1555" s="107" t="s">
        <v>5237</v>
      </c>
    </row>
    <row r="1556" spans="2:31" outlineLevel="1">
      <c r="B1556" s="24" t="s">
        <v>5234</v>
      </c>
      <c r="C1556" s="24" t="s">
        <v>2</v>
      </c>
      <c r="D1556" s="24" t="s">
        <v>62</v>
      </c>
      <c r="E1556" s="24" t="s">
        <v>44</v>
      </c>
      <c r="F1556" s="24" t="s">
        <v>47</v>
      </c>
      <c r="G1556" s="24">
        <v>-25</v>
      </c>
      <c r="H1556" s="24" t="s">
        <v>3008</v>
      </c>
      <c r="I1556" s="24" t="s">
        <v>4078</v>
      </c>
      <c r="J1556" s="24" t="s">
        <v>73</v>
      </c>
      <c r="K1556" s="72" t="str">
        <f t="shared" si="52"/>
        <v>USPN1505 ICPL Curncy</v>
      </c>
      <c r="L1556" s="25" t="str">
        <f t="shared" si="53"/>
        <v>ICPL</v>
      </c>
      <c r="M1556" s="26">
        <f t="shared" ca="1" si="53"/>
        <v>42276</v>
      </c>
      <c r="N1556" s="25" t="b">
        <f t="shared" si="53"/>
        <v>0</v>
      </c>
      <c r="O1556" s="84" t="str">
        <f>IF($N1556,_xll.BDP($K1556,O$931),"[DISABLED]")</f>
        <v>[DISABLED]</v>
      </c>
      <c r="P1556" s="84" t="str">
        <f>IF($N1556,_xll.BDP($K1556,P$931),"[DISABLED]")</f>
        <v>[DISABLED]</v>
      </c>
      <c r="Q1556" s="84" t="str">
        <f>IF($N1556,_xll.BDP($K1556,Q$931),"[DISABLED]")</f>
        <v>[DISABLED]</v>
      </c>
      <c r="R1556" s="84" t="str">
        <f>IF($N1556,_xll.BDH($K1556,R$931,$M1556),"[DISABLED]")</f>
        <v>[DISABLED]</v>
      </c>
      <c r="S1556" s="84" t="str">
        <f>IF($N1556,_xll.BDH($K1556,S$931,$M1556),"[DISABLED]")</f>
        <v>[DISABLED]</v>
      </c>
      <c r="T1556" s="84" t="str">
        <f>IF($N1556,_xll.BDH($K1556,T$931,$M1556),"[DISABLED]")</f>
        <v>[DISABLED]</v>
      </c>
      <c r="V1556" s="106" t="s">
        <v>10097</v>
      </c>
      <c r="W1556" s="107" t="s">
        <v>1055</v>
      </c>
      <c r="X1556" s="108">
        <v>42276</v>
      </c>
      <c r="Y1556" s="107" t="b">
        <v>0</v>
      </c>
      <c r="Z1556" s="107" t="s">
        <v>5237</v>
      </c>
      <c r="AA1556" s="107" t="s">
        <v>5237</v>
      </c>
      <c r="AB1556" s="107" t="s">
        <v>5237</v>
      </c>
      <c r="AC1556" s="107" t="s">
        <v>5237</v>
      </c>
      <c r="AD1556" s="107" t="s">
        <v>5237</v>
      </c>
      <c r="AE1556" s="107" t="s">
        <v>5237</v>
      </c>
    </row>
    <row r="1557" spans="2:31" outlineLevel="1">
      <c r="B1557" s="24" t="s">
        <v>5234</v>
      </c>
      <c r="C1557" s="24" t="s">
        <v>2</v>
      </c>
      <c r="D1557" s="24" t="s">
        <v>62</v>
      </c>
      <c r="E1557" s="24" t="s">
        <v>44</v>
      </c>
      <c r="F1557" s="24" t="s">
        <v>47</v>
      </c>
      <c r="G1557" s="24">
        <v>25</v>
      </c>
      <c r="H1557" s="24" t="s">
        <v>3008</v>
      </c>
      <c r="I1557" s="24" t="s">
        <v>4079</v>
      </c>
      <c r="J1557" s="24" t="s">
        <v>73</v>
      </c>
      <c r="K1557" s="72" t="str">
        <f t="shared" si="52"/>
        <v>USPO1505 ICPL Curncy</v>
      </c>
      <c r="L1557" s="25" t="str">
        <f t="shared" si="53"/>
        <v>ICPL</v>
      </c>
      <c r="M1557" s="26">
        <f t="shared" ca="1" si="53"/>
        <v>42276</v>
      </c>
      <c r="N1557" s="25" t="b">
        <f t="shared" si="53"/>
        <v>0</v>
      </c>
      <c r="O1557" s="84" t="str">
        <f>IF($N1557,_xll.BDP($K1557,O$931),"[DISABLED]")</f>
        <v>[DISABLED]</v>
      </c>
      <c r="P1557" s="84" t="str">
        <f>IF($N1557,_xll.BDP($K1557,P$931),"[DISABLED]")</f>
        <v>[DISABLED]</v>
      </c>
      <c r="Q1557" s="84" t="str">
        <f>IF($N1557,_xll.BDP($K1557,Q$931),"[DISABLED]")</f>
        <v>[DISABLED]</v>
      </c>
      <c r="R1557" s="84" t="str">
        <f>IF($N1557,_xll.BDH($K1557,R$931,$M1557),"[DISABLED]")</f>
        <v>[DISABLED]</v>
      </c>
      <c r="S1557" s="84" t="str">
        <f>IF($N1557,_xll.BDH($K1557,S$931,$M1557),"[DISABLED]")</f>
        <v>[DISABLED]</v>
      </c>
      <c r="T1557" s="84" t="str">
        <f>IF($N1557,_xll.BDH($K1557,T$931,$M1557),"[DISABLED]")</f>
        <v>[DISABLED]</v>
      </c>
      <c r="V1557" s="106" t="s">
        <v>10098</v>
      </c>
      <c r="W1557" s="107" t="s">
        <v>1055</v>
      </c>
      <c r="X1557" s="108">
        <v>42276</v>
      </c>
      <c r="Y1557" s="107" t="b">
        <v>0</v>
      </c>
      <c r="Z1557" s="107" t="s">
        <v>5237</v>
      </c>
      <c r="AA1557" s="107" t="s">
        <v>5237</v>
      </c>
      <c r="AB1557" s="107" t="s">
        <v>5237</v>
      </c>
      <c r="AC1557" s="107" t="s">
        <v>5237</v>
      </c>
      <c r="AD1557" s="107" t="s">
        <v>5237</v>
      </c>
      <c r="AE1557" s="107" t="s">
        <v>5237</v>
      </c>
    </row>
    <row r="1558" spans="2:31" outlineLevel="1">
      <c r="B1558" s="24" t="s">
        <v>5234</v>
      </c>
      <c r="C1558" s="24" t="s">
        <v>2</v>
      </c>
      <c r="D1558" s="24" t="s">
        <v>62</v>
      </c>
      <c r="E1558" s="24" t="s">
        <v>44</v>
      </c>
      <c r="F1558" s="24" t="s">
        <v>47</v>
      </c>
      <c r="G1558" s="24">
        <v>50</v>
      </c>
      <c r="H1558" s="24" t="s">
        <v>3008</v>
      </c>
      <c r="I1558" s="24" t="s">
        <v>4080</v>
      </c>
      <c r="J1558" s="24" t="s">
        <v>73</v>
      </c>
      <c r="K1558" s="72" t="str">
        <f t="shared" si="52"/>
        <v>USPP1505 ICPL Curncy</v>
      </c>
      <c r="L1558" s="25" t="str">
        <f t="shared" si="53"/>
        <v>ICPL</v>
      </c>
      <c r="M1558" s="26">
        <f t="shared" ca="1" si="53"/>
        <v>42276</v>
      </c>
      <c r="N1558" s="25" t="b">
        <f t="shared" si="53"/>
        <v>0</v>
      </c>
      <c r="O1558" s="84" t="str">
        <f>IF($N1558,_xll.BDP($K1558,O$931),"[DISABLED]")</f>
        <v>[DISABLED]</v>
      </c>
      <c r="P1558" s="84" t="str">
        <f>IF($N1558,_xll.BDP($K1558,P$931),"[DISABLED]")</f>
        <v>[DISABLED]</v>
      </c>
      <c r="Q1558" s="84" t="str">
        <f>IF($N1558,_xll.BDP($K1558,Q$931),"[DISABLED]")</f>
        <v>[DISABLED]</v>
      </c>
      <c r="R1558" s="84" t="str">
        <f>IF($N1558,_xll.BDH($K1558,R$931,$M1558),"[DISABLED]")</f>
        <v>[DISABLED]</v>
      </c>
      <c r="S1558" s="84" t="str">
        <f>IF($N1558,_xll.BDH($K1558,S$931,$M1558),"[DISABLED]")</f>
        <v>[DISABLED]</v>
      </c>
      <c r="T1558" s="84" t="str">
        <f>IF($N1558,_xll.BDH($K1558,T$931,$M1558),"[DISABLED]")</f>
        <v>[DISABLED]</v>
      </c>
      <c r="V1558" s="106" t="s">
        <v>10099</v>
      </c>
      <c r="W1558" s="107" t="s">
        <v>1055</v>
      </c>
      <c r="X1558" s="108">
        <v>42276</v>
      </c>
      <c r="Y1558" s="107" t="b">
        <v>0</v>
      </c>
      <c r="Z1558" s="107" t="s">
        <v>5237</v>
      </c>
      <c r="AA1558" s="107" t="s">
        <v>5237</v>
      </c>
      <c r="AB1558" s="107" t="s">
        <v>5237</v>
      </c>
      <c r="AC1558" s="107" t="s">
        <v>5237</v>
      </c>
      <c r="AD1558" s="107" t="s">
        <v>5237</v>
      </c>
      <c r="AE1558" s="107" t="s">
        <v>5237</v>
      </c>
    </row>
    <row r="1559" spans="2:31" outlineLevel="1">
      <c r="B1559" s="24" t="s">
        <v>5234</v>
      </c>
      <c r="C1559" s="24" t="s">
        <v>2</v>
      </c>
      <c r="D1559" s="24" t="s">
        <v>62</v>
      </c>
      <c r="E1559" s="24" t="s">
        <v>44</v>
      </c>
      <c r="F1559" s="24" t="s">
        <v>47</v>
      </c>
      <c r="G1559" s="24">
        <v>100</v>
      </c>
      <c r="H1559" s="24" t="s">
        <v>3008</v>
      </c>
      <c r="I1559" s="24" t="s">
        <v>4081</v>
      </c>
      <c r="J1559" s="24" t="s">
        <v>73</v>
      </c>
      <c r="K1559" s="72" t="str">
        <f t="shared" si="52"/>
        <v>USPQ1505 ICPL Curncy</v>
      </c>
      <c r="L1559" s="25" t="str">
        <f t="shared" si="53"/>
        <v>ICPL</v>
      </c>
      <c r="M1559" s="26">
        <f t="shared" ca="1" si="53"/>
        <v>42276</v>
      </c>
      <c r="N1559" s="25" t="b">
        <f t="shared" si="53"/>
        <v>0</v>
      </c>
      <c r="O1559" s="84" t="str">
        <f>IF($N1559,_xll.BDP($K1559,O$931),"[DISABLED]")</f>
        <v>[DISABLED]</v>
      </c>
      <c r="P1559" s="84" t="str">
        <f>IF($N1559,_xll.BDP($K1559,P$931),"[DISABLED]")</f>
        <v>[DISABLED]</v>
      </c>
      <c r="Q1559" s="84" t="str">
        <f>IF($N1559,_xll.BDP($K1559,Q$931),"[DISABLED]")</f>
        <v>[DISABLED]</v>
      </c>
      <c r="R1559" s="84" t="str">
        <f>IF($N1559,_xll.BDH($K1559,R$931,$M1559),"[DISABLED]")</f>
        <v>[DISABLED]</v>
      </c>
      <c r="S1559" s="84" t="str">
        <f>IF($N1559,_xll.BDH($K1559,S$931,$M1559),"[DISABLED]")</f>
        <v>[DISABLED]</v>
      </c>
      <c r="T1559" s="84" t="str">
        <f>IF($N1559,_xll.BDH($K1559,T$931,$M1559),"[DISABLED]")</f>
        <v>[DISABLED]</v>
      </c>
      <c r="V1559" s="106" t="s">
        <v>10100</v>
      </c>
      <c r="W1559" s="107" t="s">
        <v>1055</v>
      </c>
      <c r="X1559" s="108">
        <v>42276</v>
      </c>
      <c r="Y1559" s="107" t="b">
        <v>0</v>
      </c>
      <c r="Z1559" s="107" t="s">
        <v>5237</v>
      </c>
      <c r="AA1559" s="107" t="s">
        <v>5237</v>
      </c>
      <c r="AB1559" s="107" t="s">
        <v>5237</v>
      </c>
      <c r="AC1559" s="107" t="s">
        <v>5237</v>
      </c>
      <c r="AD1559" s="107" t="s">
        <v>5237</v>
      </c>
      <c r="AE1559" s="107" t="s">
        <v>5237</v>
      </c>
    </row>
    <row r="1560" spans="2:31" outlineLevel="1">
      <c r="B1560" s="24" t="s">
        <v>5234</v>
      </c>
      <c r="C1560" s="24" t="s">
        <v>2</v>
      </c>
      <c r="D1560" s="24" t="s">
        <v>62</v>
      </c>
      <c r="E1560" s="24" t="s">
        <v>44</v>
      </c>
      <c r="F1560" s="24" t="s">
        <v>47</v>
      </c>
      <c r="G1560" s="24">
        <v>200</v>
      </c>
      <c r="H1560" s="24" t="s">
        <v>3008</v>
      </c>
      <c r="I1560" s="24" t="s">
        <v>4082</v>
      </c>
      <c r="J1560" s="24" t="s">
        <v>73</v>
      </c>
      <c r="K1560" s="72" t="str">
        <f t="shared" si="52"/>
        <v>USPS1505 ICPL Curncy</v>
      </c>
      <c r="L1560" s="25" t="str">
        <f t="shared" si="53"/>
        <v>ICPL</v>
      </c>
      <c r="M1560" s="26">
        <f t="shared" ca="1" si="53"/>
        <v>42276</v>
      </c>
      <c r="N1560" s="25" t="b">
        <f t="shared" si="53"/>
        <v>0</v>
      </c>
      <c r="O1560" s="84" t="str">
        <f>IF($N1560,_xll.BDP($K1560,O$931),"[DISABLED]")</f>
        <v>[DISABLED]</v>
      </c>
      <c r="P1560" s="84" t="str">
        <f>IF($N1560,_xll.BDP($K1560,P$931),"[DISABLED]")</f>
        <v>[DISABLED]</v>
      </c>
      <c r="Q1560" s="84" t="str">
        <f>IF($N1560,_xll.BDP($K1560,Q$931),"[DISABLED]")</f>
        <v>[DISABLED]</v>
      </c>
      <c r="R1560" s="84" t="str">
        <f>IF($N1560,_xll.BDH($K1560,R$931,$M1560),"[DISABLED]")</f>
        <v>[DISABLED]</v>
      </c>
      <c r="S1560" s="84" t="str">
        <f>IF($N1560,_xll.BDH($K1560,S$931,$M1560),"[DISABLED]")</f>
        <v>[DISABLED]</v>
      </c>
      <c r="T1560" s="84" t="str">
        <f>IF($N1560,_xll.BDH($K1560,T$931,$M1560),"[DISABLED]")</f>
        <v>[DISABLED]</v>
      </c>
      <c r="V1560" s="106" t="s">
        <v>10101</v>
      </c>
      <c r="W1560" s="107" t="s">
        <v>1055</v>
      </c>
      <c r="X1560" s="108">
        <v>42276</v>
      </c>
      <c r="Y1560" s="107" t="b">
        <v>0</v>
      </c>
      <c r="Z1560" s="107" t="s">
        <v>5237</v>
      </c>
      <c r="AA1560" s="107" t="s">
        <v>5237</v>
      </c>
      <c r="AB1560" s="107" t="s">
        <v>5237</v>
      </c>
      <c r="AC1560" s="107" t="s">
        <v>5237</v>
      </c>
      <c r="AD1560" s="107" t="s">
        <v>5237</v>
      </c>
      <c r="AE1560" s="107" t="s">
        <v>5237</v>
      </c>
    </row>
    <row r="1561" spans="2:31" outlineLevel="1">
      <c r="B1561" s="24" t="s">
        <v>5234</v>
      </c>
      <c r="C1561" s="24" t="s">
        <v>2</v>
      </c>
      <c r="D1561" s="24" t="s">
        <v>62</v>
      </c>
      <c r="E1561" s="24" t="s">
        <v>46</v>
      </c>
      <c r="F1561" s="24" t="s">
        <v>209</v>
      </c>
      <c r="G1561" s="24">
        <v>-200</v>
      </c>
      <c r="H1561" s="24" t="s">
        <v>3008</v>
      </c>
      <c r="I1561" s="24" t="s">
        <v>4083</v>
      </c>
      <c r="J1561" s="24" t="s">
        <v>73</v>
      </c>
      <c r="K1561" s="72" t="str">
        <f t="shared" si="52"/>
        <v>USPKA10 ICPL Curncy</v>
      </c>
      <c r="L1561" s="25" t="str">
        <f t="shared" si="53"/>
        <v>ICPL</v>
      </c>
      <c r="M1561" s="26">
        <f t="shared" ca="1" si="53"/>
        <v>42276</v>
      </c>
      <c r="N1561" s="25" t="b">
        <f t="shared" si="53"/>
        <v>0</v>
      </c>
      <c r="O1561" s="84" t="str">
        <f>IF($N1561,_xll.BDP($K1561,O$931),"[DISABLED]")</f>
        <v>[DISABLED]</v>
      </c>
      <c r="P1561" s="84" t="str">
        <f>IF($N1561,_xll.BDP($K1561,P$931),"[DISABLED]")</f>
        <v>[DISABLED]</v>
      </c>
      <c r="Q1561" s="84" t="str">
        <f>IF($N1561,_xll.BDP($K1561,Q$931),"[DISABLED]")</f>
        <v>[DISABLED]</v>
      </c>
      <c r="R1561" s="84" t="str">
        <f>IF($N1561,_xll.BDH($K1561,R$931,$M1561),"[DISABLED]")</f>
        <v>[DISABLED]</v>
      </c>
      <c r="S1561" s="84" t="str">
        <f>IF($N1561,_xll.BDH($K1561,S$931,$M1561),"[DISABLED]")</f>
        <v>[DISABLED]</v>
      </c>
      <c r="T1561" s="84" t="str">
        <f>IF($N1561,_xll.BDH($K1561,T$931,$M1561),"[DISABLED]")</f>
        <v>[DISABLED]</v>
      </c>
      <c r="V1561" s="106" t="s">
        <v>10102</v>
      </c>
      <c r="W1561" s="107" t="s">
        <v>1055</v>
      </c>
      <c r="X1561" s="108">
        <v>42276</v>
      </c>
      <c r="Y1561" s="107" t="b">
        <v>0</v>
      </c>
      <c r="Z1561" s="107" t="s">
        <v>5237</v>
      </c>
      <c r="AA1561" s="107" t="s">
        <v>5237</v>
      </c>
      <c r="AB1561" s="107" t="s">
        <v>5237</v>
      </c>
      <c r="AC1561" s="107" t="s">
        <v>5237</v>
      </c>
      <c r="AD1561" s="107" t="s">
        <v>5237</v>
      </c>
      <c r="AE1561" s="107" t="s">
        <v>5237</v>
      </c>
    </row>
    <row r="1562" spans="2:31" outlineLevel="1">
      <c r="B1562" s="24" t="s">
        <v>5234</v>
      </c>
      <c r="C1562" s="24" t="s">
        <v>2</v>
      </c>
      <c r="D1562" s="24" t="s">
        <v>62</v>
      </c>
      <c r="E1562" s="24" t="s">
        <v>46</v>
      </c>
      <c r="F1562" s="24" t="s">
        <v>209</v>
      </c>
      <c r="G1562" s="24">
        <v>-100</v>
      </c>
      <c r="H1562" s="24" t="s">
        <v>3008</v>
      </c>
      <c r="I1562" s="24" t="s">
        <v>4084</v>
      </c>
      <c r="J1562" s="24" t="s">
        <v>73</v>
      </c>
      <c r="K1562" s="72" t="str">
        <f t="shared" si="52"/>
        <v>USPLA10 ICPL Curncy</v>
      </c>
      <c r="L1562" s="25" t="str">
        <f t="shared" si="53"/>
        <v>ICPL</v>
      </c>
      <c r="M1562" s="26">
        <f t="shared" ca="1" si="53"/>
        <v>42276</v>
      </c>
      <c r="N1562" s="25" t="b">
        <f t="shared" si="53"/>
        <v>0</v>
      </c>
      <c r="O1562" s="84" t="str">
        <f>IF($N1562,_xll.BDP($K1562,O$931),"[DISABLED]")</f>
        <v>[DISABLED]</v>
      </c>
      <c r="P1562" s="84" t="str">
        <f>IF($N1562,_xll.BDP($K1562,P$931),"[DISABLED]")</f>
        <v>[DISABLED]</v>
      </c>
      <c r="Q1562" s="84" t="str">
        <f>IF($N1562,_xll.BDP($K1562,Q$931),"[DISABLED]")</f>
        <v>[DISABLED]</v>
      </c>
      <c r="R1562" s="84" t="str">
        <f>IF($N1562,_xll.BDH($K1562,R$931,$M1562),"[DISABLED]")</f>
        <v>[DISABLED]</v>
      </c>
      <c r="S1562" s="84" t="str">
        <f>IF($N1562,_xll.BDH($K1562,S$931,$M1562),"[DISABLED]")</f>
        <v>[DISABLED]</v>
      </c>
      <c r="T1562" s="84" t="str">
        <f>IF($N1562,_xll.BDH($K1562,T$931,$M1562),"[DISABLED]")</f>
        <v>[DISABLED]</v>
      </c>
      <c r="V1562" s="106" t="s">
        <v>10103</v>
      </c>
      <c r="W1562" s="107" t="s">
        <v>1055</v>
      </c>
      <c r="X1562" s="108">
        <v>42276</v>
      </c>
      <c r="Y1562" s="107" t="b">
        <v>0</v>
      </c>
      <c r="Z1562" s="107" t="s">
        <v>5237</v>
      </c>
      <c r="AA1562" s="107" t="s">
        <v>5237</v>
      </c>
      <c r="AB1562" s="107" t="s">
        <v>5237</v>
      </c>
      <c r="AC1562" s="107" t="s">
        <v>5237</v>
      </c>
      <c r="AD1562" s="107" t="s">
        <v>5237</v>
      </c>
      <c r="AE1562" s="107" t="s">
        <v>5237</v>
      </c>
    </row>
    <row r="1563" spans="2:31" outlineLevel="1">
      <c r="B1563" s="24" t="s">
        <v>5234</v>
      </c>
      <c r="C1563" s="24" t="s">
        <v>2</v>
      </c>
      <c r="D1563" s="24" t="s">
        <v>62</v>
      </c>
      <c r="E1563" s="24" t="s">
        <v>46</v>
      </c>
      <c r="F1563" s="24" t="s">
        <v>209</v>
      </c>
      <c r="G1563" s="24">
        <v>-50</v>
      </c>
      <c r="H1563" s="24" t="s">
        <v>3008</v>
      </c>
      <c r="I1563" s="24" t="s">
        <v>4085</v>
      </c>
      <c r="J1563" s="24" t="s">
        <v>73</v>
      </c>
      <c r="K1563" s="72" t="str">
        <f t="shared" si="52"/>
        <v>USPMA10 ICPL Curncy</v>
      </c>
      <c r="L1563" s="25" t="str">
        <f t="shared" si="53"/>
        <v>ICPL</v>
      </c>
      <c r="M1563" s="26">
        <f t="shared" ca="1" si="53"/>
        <v>42276</v>
      </c>
      <c r="N1563" s="25" t="b">
        <f t="shared" si="53"/>
        <v>0</v>
      </c>
      <c r="O1563" s="84" t="str">
        <f>IF($N1563,_xll.BDP($K1563,O$931),"[DISABLED]")</f>
        <v>[DISABLED]</v>
      </c>
      <c r="P1563" s="84" t="str">
        <f>IF($N1563,_xll.BDP($K1563,P$931),"[DISABLED]")</f>
        <v>[DISABLED]</v>
      </c>
      <c r="Q1563" s="84" t="str">
        <f>IF($N1563,_xll.BDP($K1563,Q$931),"[DISABLED]")</f>
        <v>[DISABLED]</v>
      </c>
      <c r="R1563" s="84" t="str">
        <f>IF($N1563,_xll.BDH($K1563,R$931,$M1563),"[DISABLED]")</f>
        <v>[DISABLED]</v>
      </c>
      <c r="S1563" s="84" t="str">
        <f>IF($N1563,_xll.BDH($K1563,S$931,$M1563),"[DISABLED]")</f>
        <v>[DISABLED]</v>
      </c>
      <c r="T1563" s="84" t="str">
        <f>IF($N1563,_xll.BDH($K1563,T$931,$M1563),"[DISABLED]")</f>
        <v>[DISABLED]</v>
      </c>
      <c r="V1563" s="106" t="s">
        <v>10104</v>
      </c>
      <c r="W1563" s="107" t="s">
        <v>1055</v>
      </c>
      <c r="X1563" s="108">
        <v>42276</v>
      </c>
      <c r="Y1563" s="107" t="b">
        <v>0</v>
      </c>
      <c r="Z1563" s="107" t="s">
        <v>5237</v>
      </c>
      <c r="AA1563" s="107" t="s">
        <v>5237</v>
      </c>
      <c r="AB1563" s="107" t="s">
        <v>5237</v>
      </c>
      <c r="AC1563" s="107" t="s">
        <v>5237</v>
      </c>
      <c r="AD1563" s="107" t="s">
        <v>5237</v>
      </c>
      <c r="AE1563" s="107" t="s">
        <v>5237</v>
      </c>
    </row>
    <row r="1564" spans="2:31" outlineLevel="1">
      <c r="B1564" s="24" t="s">
        <v>5234</v>
      </c>
      <c r="C1564" s="24" t="s">
        <v>2</v>
      </c>
      <c r="D1564" s="24" t="s">
        <v>62</v>
      </c>
      <c r="E1564" s="24" t="s">
        <v>46</v>
      </c>
      <c r="F1564" s="24" t="s">
        <v>209</v>
      </c>
      <c r="G1564" s="24">
        <v>-25</v>
      </c>
      <c r="H1564" s="24" t="s">
        <v>3008</v>
      </c>
      <c r="I1564" s="24" t="s">
        <v>4086</v>
      </c>
      <c r="J1564" s="24" t="s">
        <v>73</v>
      </c>
      <c r="K1564" s="72" t="str">
        <f t="shared" si="52"/>
        <v>USPNA10 ICPL Curncy</v>
      </c>
      <c r="L1564" s="25" t="str">
        <f t="shared" si="53"/>
        <v>ICPL</v>
      </c>
      <c r="M1564" s="26">
        <f t="shared" ca="1" si="53"/>
        <v>42276</v>
      </c>
      <c r="N1564" s="25" t="b">
        <f t="shared" si="53"/>
        <v>0</v>
      </c>
      <c r="O1564" s="84" t="str">
        <f>IF($N1564,_xll.BDP($K1564,O$931),"[DISABLED]")</f>
        <v>[DISABLED]</v>
      </c>
      <c r="P1564" s="84" t="str">
        <f>IF($N1564,_xll.BDP($K1564,P$931),"[DISABLED]")</f>
        <v>[DISABLED]</v>
      </c>
      <c r="Q1564" s="84" t="str">
        <f>IF($N1564,_xll.BDP($K1564,Q$931),"[DISABLED]")</f>
        <v>[DISABLED]</v>
      </c>
      <c r="R1564" s="84" t="str">
        <f>IF($N1564,_xll.BDH($K1564,R$931,$M1564),"[DISABLED]")</f>
        <v>[DISABLED]</v>
      </c>
      <c r="S1564" s="84" t="str">
        <f>IF($N1564,_xll.BDH($K1564,S$931,$M1564),"[DISABLED]")</f>
        <v>[DISABLED]</v>
      </c>
      <c r="T1564" s="84" t="str">
        <f>IF($N1564,_xll.BDH($K1564,T$931,$M1564),"[DISABLED]")</f>
        <v>[DISABLED]</v>
      </c>
      <c r="V1564" s="106" t="s">
        <v>10105</v>
      </c>
      <c r="W1564" s="107" t="s">
        <v>1055</v>
      </c>
      <c r="X1564" s="108">
        <v>42276</v>
      </c>
      <c r="Y1564" s="107" t="b">
        <v>0</v>
      </c>
      <c r="Z1564" s="107" t="s">
        <v>5237</v>
      </c>
      <c r="AA1564" s="107" t="s">
        <v>5237</v>
      </c>
      <c r="AB1564" s="107" t="s">
        <v>5237</v>
      </c>
      <c r="AC1564" s="107" t="s">
        <v>5237</v>
      </c>
      <c r="AD1564" s="107" t="s">
        <v>5237</v>
      </c>
      <c r="AE1564" s="107" t="s">
        <v>5237</v>
      </c>
    </row>
    <row r="1565" spans="2:31" outlineLevel="1">
      <c r="B1565" s="24" t="s">
        <v>5234</v>
      </c>
      <c r="C1565" s="24" t="s">
        <v>2</v>
      </c>
      <c r="D1565" s="24" t="s">
        <v>62</v>
      </c>
      <c r="E1565" s="24" t="s">
        <v>46</v>
      </c>
      <c r="F1565" s="24" t="s">
        <v>209</v>
      </c>
      <c r="G1565" s="24">
        <v>25</v>
      </c>
      <c r="H1565" s="24" t="s">
        <v>3008</v>
      </c>
      <c r="I1565" s="24" t="s">
        <v>4087</v>
      </c>
      <c r="J1565" s="24" t="s">
        <v>73</v>
      </c>
      <c r="K1565" s="72" t="str">
        <f t="shared" si="52"/>
        <v>USPOA10 ICPL Curncy</v>
      </c>
      <c r="L1565" s="25" t="str">
        <f t="shared" si="53"/>
        <v>ICPL</v>
      </c>
      <c r="M1565" s="26">
        <f t="shared" ca="1" si="53"/>
        <v>42276</v>
      </c>
      <c r="N1565" s="25" t="b">
        <f t="shared" si="53"/>
        <v>0</v>
      </c>
      <c r="O1565" s="84" t="str">
        <f>IF($N1565,_xll.BDP($K1565,O$931),"[DISABLED]")</f>
        <v>[DISABLED]</v>
      </c>
      <c r="P1565" s="84" t="str">
        <f>IF($N1565,_xll.BDP($K1565,P$931),"[DISABLED]")</f>
        <v>[DISABLED]</v>
      </c>
      <c r="Q1565" s="84" t="str">
        <f>IF($N1565,_xll.BDP($K1565,Q$931),"[DISABLED]")</f>
        <v>[DISABLED]</v>
      </c>
      <c r="R1565" s="84" t="str">
        <f>IF($N1565,_xll.BDH($K1565,R$931,$M1565),"[DISABLED]")</f>
        <v>[DISABLED]</v>
      </c>
      <c r="S1565" s="84" t="str">
        <f>IF($N1565,_xll.BDH($K1565,S$931,$M1565),"[DISABLED]")</f>
        <v>[DISABLED]</v>
      </c>
      <c r="T1565" s="84" t="str">
        <f>IF($N1565,_xll.BDH($K1565,T$931,$M1565),"[DISABLED]")</f>
        <v>[DISABLED]</v>
      </c>
      <c r="V1565" s="106" t="s">
        <v>10106</v>
      </c>
      <c r="W1565" s="107" t="s">
        <v>1055</v>
      </c>
      <c r="X1565" s="108">
        <v>42276</v>
      </c>
      <c r="Y1565" s="107" t="b">
        <v>0</v>
      </c>
      <c r="Z1565" s="107" t="s">
        <v>5237</v>
      </c>
      <c r="AA1565" s="107" t="s">
        <v>5237</v>
      </c>
      <c r="AB1565" s="107" t="s">
        <v>5237</v>
      </c>
      <c r="AC1565" s="107" t="s">
        <v>5237</v>
      </c>
      <c r="AD1565" s="107" t="s">
        <v>5237</v>
      </c>
      <c r="AE1565" s="107" t="s">
        <v>5237</v>
      </c>
    </row>
    <row r="1566" spans="2:31" outlineLevel="1">
      <c r="B1566" s="24" t="s">
        <v>5234</v>
      </c>
      <c r="C1566" s="24" t="s">
        <v>2</v>
      </c>
      <c r="D1566" s="24" t="s">
        <v>62</v>
      </c>
      <c r="E1566" s="24" t="s">
        <v>46</v>
      </c>
      <c r="F1566" s="24" t="s">
        <v>209</v>
      </c>
      <c r="G1566" s="24">
        <v>50</v>
      </c>
      <c r="H1566" s="24" t="s">
        <v>3008</v>
      </c>
      <c r="I1566" s="24" t="s">
        <v>4088</v>
      </c>
      <c r="J1566" s="24" t="s">
        <v>73</v>
      </c>
      <c r="K1566" s="72" t="str">
        <f t="shared" si="52"/>
        <v>USPPA10 ICPL Curncy</v>
      </c>
      <c r="L1566" s="25" t="str">
        <f t="shared" si="53"/>
        <v>ICPL</v>
      </c>
      <c r="M1566" s="26">
        <f t="shared" ca="1" si="53"/>
        <v>42276</v>
      </c>
      <c r="N1566" s="25" t="b">
        <f t="shared" si="53"/>
        <v>0</v>
      </c>
      <c r="O1566" s="84" t="str">
        <f>IF($N1566,_xll.BDP($K1566,O$931),"[DISABLED]")</f>
        <v>[DISABLED]</v>
      </c>
      <c r="P1566" s="84" t="str">
        <f>IF($N1566,_xll.BDP($K1566,P$931),"[DISABLED]")</f>
        <v>[DISABLED]</v>
      </c>
      <c r="Q1566" s="84" t="str">
        <f>IF($N1566,_xll.BDP($K1566,Q$931),"[DISABLED]")</f>
        <v>[DISABLED]</v>
      </c>
      <c r="R1566" s="84" t="str">
        <f>IF($N1566,_xll.BDH($K1566,R$931,$M1566),"[DISABLED]")</f>
        <v>[DISABLED]</v>
      </c>
      <c r="S1566" s="84" t="str">
        <f>IF($N1566,_xll.BDH($K1566,S$931,$M1566),"[DISABLED]")</f>
        <v>[DISABLED]</v>
      </c>
      <c r="T1566" s="84" t="str">
        <f>IF($N1566,_xll.BDH($K1566,T$931,$M1566),"[DISABLED]")</f>
        <v>[DISABLED]</v>
      </c>
      <c r="V1566" s="106" t="s">
        <v>10107</v>
      </c>
      <c r="W1566" s="107" t="s">
        <v>1055</v>
      </c>
      <c r="X1566" s="108">
        <v>42276</v>
      </c>
      <c r="Y1566" s="107" t="b">
        <v>0</v>
      </c>
      <c r="Z1566" s="107" t="s">
        <v>5237</v>
      </c>
      <c r="AA1566" s="107" t="s">
        <v>5237</v>
      </c>
      <c r="AB1566" s="107" t="s">
        <v>5237</v>
      </c>
      <c r="AC1566" s="107" t="s">
        <v>5237</v>
      </c>
      <c r="AD1566" s="107" t="s">
        <v>5237</v>
      </c>
      <c r="AE1566" s="107" t="s">
        <v>5237</v>
      </c>
    </row>
    <row r="1567" spans="2:31" outlineLevel="1">
      <c r="B1567" s="24" t="s">
        <v>5234</v>
      </c>
      <c r="C1567" s="24" t="s">
        <v>2</v>
      </c>
      <c r="D1567" s="24" t="s">
        <v>62</v>
      </c>
      <c r="E1567" s="24" t="s">
        <v>46</v>
      </c>
      <c r="F1567" s="24" t="s">
        <v>209</v>
      </c>
      <c r="G1567" s="24">
        <v>100</v>
      </c>
      <c r="H1567" s="24" t="s">
        <v>3008</v>
      </c>
      <c r="I1567" s="24" t="s">
        <v>4089</v>
      </c>
      <c r="J1567" s="24" t="s">
        <v>73</v>
      </c>
      <c r="K1567" s="72" t="str">
        <f t="shared" si="52"/>
        <v>USPQA10 ICPL Curncy</v>
      </c>
      <c r="L1567" s="25" t="str">
        <f t="shared" si="53"/>
        <v>ICPL</v>
      </c>
      <c r="M1567" s="26">
        <f t="shared" ca="1" si="53"/>
        <v>42276</v>
      </c>
      <c r="N1567" s="25" t="b">
        <f t="shared" si="53"/>
        <v>0</v>
      </c>
      <c r="O1567" s="84" t="str">
        <f>IF($N1567,_xll.BDP($K1567,O$931),"[DISABLED]")</f>
        <v>[DISABLED]</v>
      </c>
      <c r="P1567" s="84" t="str">
        <f>IF($N1567,_xll.BDP($K1567,P$931),"[DISABLED]")</f>
        <v>[DISABLED]</v>
      </c>
      <c r="Q1567" s="84" t="str">
        <f>IF($N1567,_xll.BDP($K1567,Q$931),"[DISABLED]")</f>
        <v>[DISABLED]</v>
      </c>
      <c r="R1567" s="84" t="str">
        <f>IF($N1567,_xll.BDH($K1567,R$931,$M1567),"[DISABLED]")</f>
        <v>[DISABLED]</v>
      </c>
      <c r="S1567" s="84" t="str">
        <f>IF($N1567,_xll.BDH($K1567,S$931,$M1567),"[DISABLED]")</f>
        <v>[DISABLED]</v>
      </c>
      <c r="T1567" s="84" t="str">
        <f>IF($N1567,_xll.BDH($K1567,T$931,$M1567),"[DISABLED]")</f>
        <v>[DISABLED]</v>
      </c>
      <c r="V1567" s="106" t="s">
        <v>10108</v>
      </c>
      <c r="W1567" s="107" t="s">
        <v>1055</v>
      </c>
      <c r="X1567" s="108">
        <v>42276</v>
      </c>
      <c r="Y1567" s="107" t="b">
        <v>0</v>
      </c>
      <c r="Z1567" s="107" t="s">
        <v>5237</v>
      </c>
      <c r="AA1567" s="107" t="s">
        <v>5237</v>
      </c>
      <c r="AB1567" s="107" t="s">
        <v>5237</v>
      </c>
      <c r="AC1567" s="107" t="s">
        <v>5237</v>
      </c>
      <c r="AD1567" s="107" t="s">
        <v>5237</v>
      </c>
      <c r="AE1567" s="107" t="s">
        <v>5237</v>
      </c>
    </row>
    <row r="1568" spans="2:31" outlineLevel="1">
      <c r="B1568" s="24" t="s">
        <v>5234</v>
      </c>
      <c r="C1568" s="24" t="s">
        <v>2</v>
      </c>
      <c r="D1568" s="24" t="s">
        <v>62</v>
      </c>
      <c r="E1568" s="24" t="s">
        <v>46</v>
      </c>
      <c r="F1568" s="24" t="s">
        <v>209</v>
      </c>
      <c r="G1568" s="24">
        <v>200</v>
      </c>
      <c r="H1568" s="24" t="s">
        <v>3008</v>
      </c>
      <c r="I1568" s="24" t="s">
        <v>4090</v>
      </c>
      <c r="J1568" s="24" t="s">
        <v>73</v>
      </c>
      <c r="K1568" s="72" t="str">
        <f t="shared" si="52"/>
        <v>USPSA10 ICPL Curncy</v>
      </c>
      <c r="L1568" s="25" t="str">
        <f t="shared" si="53"/>
        <v>ICPL</v>
      </c>
      <c r="M1568" s="26">
        <f t="shared" ca="1" si="53"/>
        <v>42276</v>
      </c>
      <c r="N1568" s="25" t="b">
        <f t="shared" si="53"/>
        <v>0</v>
      </c>
      <c r="O1568" s="84" t="str">
        <f>IF($N1568,_xll.BDP($K1568,O$931),"[DISABLED]")</f>
        <v>[DISABLED]</v>
      </c>
      <c r="P1568" s="84" t="str">
        <f>IF($N1568,_xll.BDP($K1568,P$931),"[DISABLED]")</f>
        <v>[DISABLED]</v>
      </c>
      <c r="Q1568" s="84" t="str">
        <f>IF($N1568,_xll.BDP($K1568,Q$931),"[DISABLED]")</f>
        <v>[DISABLED]</v>
      </c>
      <c r="R1568" s="84" t="str">
        <f>IF($N1568,_xll.BDH($K1568,R$931,$M1568),"[DISABLED]")</f>
        <v>[DISABLED]</v>
      </c>
      <c r="S1568" s="84" t="str">
        <f>IF($N1568,_xll.BDH($K1568,S$931,$M1568),"[DISABLED]")</f>
        <v>[DISABLED]</v>
      </c>
      <c r="T1568" s="84" t="str">
        <f>IF($N1568,_xll.BDH($K1568,T$931,$M1568),"[DISABLED]")</f>
        <v>[DISABLED]</v>
      </c>
      <c r="V1568" s="106" t="s">
        <v>10109</v>
      </c>
      <c r="W1568" s="107" t="s">
        <v>1055</v>
      </c>
      <c r="X1568" s="108">
        <v>42276</v>
      </c>
      <c r="Y1568" s="107" t="b">
        <v>0</v>
      </c>
      <c r="Z1568" s="107" t="s">
        <v>5237</v>
      </c>
      <c r="AA1568" s="107" t="s">
        <v>5237</v>
      </c>
      <c r="AB1568" s="107" t="s">
        <v>5237</v>
      </c>
      <c r="AC1568" s="107" t="s">
        <v>5237</v>
      </c>
      <c r="AD1568" s="107" t="s">
        <v>5237</v>
      </c>
      <c r="AE1568" s="107" t="s">
        <v>5237</v>
      </c>
    </row>
    <row r="1569" spans="2:31" outlineLevel="1">
      <c r="B1569" s="24" t="s">
        <v>5234</v>
      </c>
      <c r="C1569" s="24" t="s">
        <v>2</v>
      </c>
      <c r="D1569" s="24" t="s">
        <v>62</v>
      </c>
      <c r="E1569" s="24" t="s">
        <v>46</v>
      </c>
      <c r="F1569" s="24" t="s">
        <v>54</v>
      </c>
      <c r="G1569" s="24">
        <v>-200</v>
      </c>
      <c r="H1569" s="24" t="s">
        <v>3008</v>
      </c>
      <c r="I1569" s="24" t="s">
        <v>4091</v>
      </c>
      <c r="J1569" s="24" t="s">
        <v>73</v>
      </c>
      <c r="K1569" s="72" t="str">
        <f t="shared" si="52"/>
        <v>USPKC10 ICPL Curncy</v>
      </c>
      <c r="L1569" s="25" t="str">
        <f t="shared" si="53"/>
        <v>ICPL</v>
      </c>
      <c r="M1569" s="26">
        <f t="shared" ca="1" si="53"/>
        <v>42276</v>
      </c>
      <c r="N1569" s="25" t="b">
        <f t="shared" si="53"/>
        <v>0</v>
      </c>
      <c r="O1569" s="84" t="str">
        <f>IF($N1569,_xll.BDP($K1569,O$931),"[DISABLED]")</f>
        <v>[DISABLED]</v>
      </c>
      <c r="P1569" s="84" t="str">
        <f>IF($N1569,_xll.BDP($K1569,P$931),"[DISABLED]")</f>
        <v>[DISABLED]</v>
      </c>
      <c r="Q1569" s="84" t="str">
        <f>IF($N1569,_xll.BDP($K1569,Q$931),"[DISABLED]")</f>
        <v>[DISABLED]</v>
      </c>
      <c r="R1569" s="84" t="str">
        <f>IF($N1569,_xll.BDH($K1569,R$931,$M1569),"[DISABLED]")</f>
        <v>[DISABLED]</v>
      </c>
      <c r="S1569" s="84" t="str">
        <f>IF($N1569,_xll.BDH($K1569,S$931,$M1569),"[DISABLED]")</f>
        <v>[DISABLED]</v>
      </c>
      <c r="T1569" s="84" t="str">
        <f>IF($N1569,_xll.BDH($K1569,T$931,$M1569),"[DISABLED]")</f>
        <v>[DISABLED]</v>
      </c>
      <c r="V1569" s="106" t="s">
        <v>10110</v>
      </c>
      <c r="W1569" s="107" t="s">
        <v>1055</v>
      </c>
      <c r="X1569" s="108">
        <v>42276</v>
      </c>
      <c r="Y1569" s="107" t="b">
        <v>0</v>
      </c>
      <c r="Z1569" s="107" t="s">
        <v>5237</v>
      </c>
      <c r="AA1569" s="107" t="s">
        <v>5237</v>
      </c>
      <c r="AB1569" s="107" t="s">
        <v>5237</v>
      </c>
      <c r="AC1569" s="107" t="s">
        <v>5237</v>
      </c>
      <c r="AD1569" s="107" t="s">
        <v>5237</v>
      </c>
      <c r="AE1569" s="107" t="s">
        <v>5237</v>
      </c>
    </row>
    <row r="1570" spans="2:31" outlineLevel="1">
      <c r="B1570" s="24" t="s">
        <v>5234</v>
      </c>
      <c r="C1570" s="24" t="s">
        <v>2</v>
      </c>
      <c r="D1570" s="24" t="s">
        <v>62</v>
      </c>
      <c r="E1570" s="24" t="s">
        <v>46</v>
      </c>
      <c r="F1570" s="24" t="s">
        <v>54</v>
      </c>
      <c r="G1570" s="24">
        <v>-100</v>
      </c>
      <c r="H1570" s="24" t="s">
        <v>3008</v>
      </c>
      <c r="I1570" s="24" t="s">
        <v>4092</v>
      </c>
      <c r="J1570" s="24" t="s">
        <v>73</v>
      </c>
      <c r="K1570" s="72" t="str">
        <f t="shared" si="52"/>
        <v>USPLC10 ICPL Curncy</v>
      </c>
      <c r="L1570" s="25" t="str">
        <f t="shared" si="53"/>
        <v>ICPL</v>
      </c>
      <c r="M1570" s="26">
        <f t="shared" ca="1" si="53"/>
        <v>42276</v>
      </c>
      <c r="N1570" s="25" t="b">
        <f t="shared" si="53"/>
        <v>0</v>
      </c>
      <c r="O1570" s="84" t="str">
        <f>IF($N1570,_xll.BDP($K1570,O$931),"[DISABLED]")</f>
        <v>[DISABLED]</v>
      </c>
      <c r="P1570" s="84" t="str">
        <f>IF($N1570,_xll.BDP($K1570,P$931),"[DISABLED]")</f>
        <v>[DISABLED]</v>
      </c>
      <c r="Q1570" s="84" t="str">
        <f>IF($N1570,_xll.BDP($K1570,Q$931),"[DISABLED]")</f>
        <v>[DISABLED]</v>
      </c>
      <c r="R1570" s="84" t="str">
        <f>IF($N1570,_xll.BDH($K1570,R$931,$M1570),"[DISABLED]")</f>
        <v>[DISABLED]</v>
      </c>
      <c r="S1570" s="84" t="str">
        <f>IF($N1570,_xll.BDH($K1570,S$931,$M1570),"[DISABLED]")</f>
        <v>[DISABLED]</v>
      </c>
      <c r="T1570" s="84" t="str">
        <f>IF($N1570,_xll.BDH($K1570,T$931,$M1570),"[DISABLED]")</f>
        <v>[DISABLED]</v>
      </c>
      <c r="V1570" s="106" t="s">
        <v>10111</v>
      </c>
      <c r="W1570" s="107" t="s">
        <v>1055</v>
      </c>
      <c r="X1570" s="108">
        <v>42276</v>
      </c>
      <c r="Y1570" s="107" t="b">
        <v>0</v>
      </c>
      <c r="Z1570" s="107" t="s">
        <v>5237</v>
      </c>
      <c r="AA1570" s="107" t="s">
        <v>5237</v>
      </c>
      <c r="AB1570" s="107" t="s">
        <v>5237</v>
      </c>
      <c r="AC1570" s="107" t="s">
        <v>5237</v>
      </c>
      <c r="AD1570" s="107" t="s">
        <v>5237</v>
      </c>
      <c r="AE1570" s="107" t="s">
        <v>5237</v>
      </c>
    </row>
    <row r="1571" spans="2:31" outlineLevel="1">
      <c r="B1571" s="24" t="s">
        <v>5234</v>
      </c>
      <c r="C1571" s="24" t="s">
        <v>2</v>
      </c>
      <c r="D1571" s="24" t="s">
        <v>62</v>
      </c>
      <c r="E1571" s="24" t="s">
        <v>46</v>
      </c>
      <c r="F1571" s="24" t="s">
        <v>54</v>
      </c>
      <c r="G1571" s="24">
        <v>-50</v>
      </c>
      <c r="H1571" s="24" t="s">
        <v>3008</v>
      </c>
      <c r="I1571" s="24" t="s">
        <v>4093</v>
      </c>
      <c r="J1571" s="24" t="s">
        <v>73</v>
      </c>
      <c r="K1571" s="72" t="str">
        <f t="shared" si="52"/>
        <v>USPMC10 ICPL Curncy</v>
      </c>
      <c r="L1571" s="25" t="str">
        <f t="shared" si="53"/>
        <v>ICPL</v>
      </c>
      <c r="M1571" s="26">
        <f t="shared" ca="1" si="53"/>
        <v>42276</v>
      </c>
      <c r="N1571" s="25" t="b">
        <f t="shared" si="53"/>
        <v>0</v>
      </c>
      <c r="O1571" s="84" t="str">
        <f>IF($N1571,_xll.BDP($K1571,O$931),"[DISABLED]")</f>
        <v>[DISABLED]</v>
      </c>
      <c r="P1571" s="84" t="str">
        <f>IF($N1571,_xll.BDP($K1571,P$931),"[DISABLED]")</f>
        <v>[DISABLED]</v>
      </c>
      <c r="Q1571" s="84" t="str">
        <f>IF($N1571,_xll.BDP($K1571,Q$931),"[DISABLED]")</f>
        <v>[DISABLED]</v>
      </c>
      <c r="R1571" s="84" t="str">
        <f>IF($N1571,_xll.BDH($K1571,R$931,$M1571),"[DISABLED]")</f>
        <v>[DISABLED]</v>
      </c>
      <c r="S1571" s="84" t="str">
        <f>IF($N1571,_xll.BDH($K1571,S$931,$M1571),"[DISABLED]")</f>
        <v>[DISABLED]</v>
      </c>
      <c r="T1571" s="84" t="str">
        <f>IF($N1571,_xll.BDH($K1571,T$931,$M1571),"[DISABLED]")</f>
        <v>[DISABLED]</v>
      </c>
      <c r="V1571" s="106" t="s">
        <v>10112</v>
      </c>
      <c r="W1571" s="107" t="s">
        <v>1055</v>
      </c>
      <c r="X1571" s="108">
        <v>42276</v>
      </c>
      <c r="Y1571" s="107" t="b">
        <v>0</v>
      </c>
      <c r="Z1571" s="107" t="s">
        <v>5237</v>
      </c>
      <c r="AA1571" s="107" t="s">
        <v>5237</v>
      </c>
      <c r="AB1571" s="107" t="s">
        <v>5237</v>
      </c>
      <c r="AC1571" s="107" t="s">
        <v>5237</v>
      </c>
      <c r="AD1571" s="107" t="s">
        <v>5237</v>
      </c>
      <c r="AE1571" s="107" t="s">
        <v>5237</v>
      </c>
    </row>
    <row r="1572" spans="2:31" outlineLevel="1">
      <c r="B1572" s="24" t="s">
        <v>5234</v>
      </c>
      <c r="C1572" s="24" t="s">
        <v>2</v>
      </c>
      <c r="D1572" s="24" t="s">
        <v>62</v>
      </c>
      <c r="E1572" s="24" t="s">
        <v>46</v>
      </c>
      <c r="F1572" s="24" t="s">
        <v>54</v>
      </c>
      <c r="G1572" s="24">
        <v>-25</v>
      </c>
      <c r="H1572" s="24" t="s">
        <v>3008</v>
      </c>
      <c r="I1572" s="24" t="s">
        <v>4094</v>
      </c>
      <c r="J1572" s="24" t="s">
        <v>73</v>
      </c>
      <c r="K1572" s="72" t="str">
        <f t="shared" si="52"/>
        <v>USPNC10 ICPL Curncy</v>
      </c>
      <c r="L1572" s="25" t="str">
        <f t="shared" si="53"/>
        <v>ICPL</v>
      </c>
      <c r="M1572" s="26">
        <f t="shared" ca="1" si="53"/>
        <v>42276</v>
      </c>
      <c r="N1572" s="25" t="b">
        <f t="shared" si="53"/>
        <v>0</v>
      </c>
      <c r="O1572" s="84" t="str">
        <f>IF($N1572,_xll.BDP($K1572,O$931),"[DISABLED]")</f>
        <v>[DISABLED]</v>
      </c>
      <c r="P1572" s="84" t="str">
        <f>IF($N1572,_xll.BDP($K1572,P$931),"[DISABLED]")</f>
        <v>[DISABLED]</v>
      </c>
      <c r="Q1572" s="84" t="str">
        <f>IF($N1572,_xll.BDP($K1572,Q$931),"[DISABLED]")</f>
        <v>[DISABLED]</v>
      </c>
      <c r="R1572" s="84" t="str">
        <f>IF($N1572,_xll.BDH($K1572,R$931,$M1572),"[DISABLED]")</f>
        <v>[DISABLED]</v>
      </c>
      <c r="S1572" s="84" t="str">
        <f>IF($N1572,_xll.BDH($K1572,S$931,$M1572),"[DISABLED]")</f>
        <v>[DISABLED]</v>
      </c>
      <c r="T1572" s="84" t="str">
        <f>IF($N1572,_xll.BDH($K1572,T$931,$M1572),"[DISABLED]")</f>
        <v>[DISABLED]</v>
      </c>
      <c r="V1572" s="106" t="s">
        <v>10113</v>
      </c>
      <c r="W1572" s="107" t="s">
        <v>1055</v>
      </c>
      <c r="X1572" s="108">
        <v>42276</v>
      </c>
      <c r="Y1572" s="107" t="b">
        <v>0</v>
      </c>
      <c r="Z1572" s="107" t="s">
        <v>5237</v>
      </c>
      <c r="AA1572" s="107" t="s">
        <v>5237</v>
      </c>
      <c r="AB1572" s="107" t="s">
        <v>5237</v>
      </c>
      <c r="AC1572" s="107" t="s">
        <v>5237</v>
      </c>
      <c r="AD1572" s="107" t="s">
        <v>5237</v>
      </c>
      <c r="AE1572" s="107" t="s">
        <v>5237</v>
      </c>
    </row>
    <row r="1573" spans="2:31" outlineLevel="1">
      <c r="B1573" s="24" t="s">
        <v>5234</v>
      </c>
      <c r="C1573" s="24" t="s">
        <v>2</v>
      </c>
      <c r="D1573" s="24" t="s">
        <v>62</v>
      </c>
      <c r="E1573" s="24" t="s">
        <v>46</v>
      </c>
      <c r="F1573" s="24" t="s">
        <v>54</v>
      </c>
      <c r="G1573" s="24">
        <v>25</v>
      </c>
      <c r="H1573" s="24" t="s">
        <v>3008</v>
      </c>
      <c r="I1573" s="24" t="s">
        <v>4095</v>
      </c>
      <c r="J1573" s="24" t="s">
        <v>73</v>
      </c>
      <c r="K1573" s="72" t="str">
        <f t="shared" ref="K1573:K1636" si="54">I1573&amp;" "&amp;L1573&amp;" "&amp;J1573</f>
        <v>USPOC10 ICPL Curncy</v>
      </c>
      <c r="L1573" s="25" t="str">
        <f t="shared" ref="L1573:N1636" si="55">L$931</f>
        <v>ICPL</v>
      </c>
      <c r="M1573" s="26">
        <f t="shared" ca="1" si="55"/>
        <v>42276</v>
      </c>
      <c r="N1573" s="25" t="b">
        <f t="shared" si="55"/>
        <v>0</v>
      </c>
      <c r="O1573" s="84" t="str">
        <f>IF($N1573,_xll.BDP($K1573,O$931),"[DISABLED]")</f>
        <v>[DISABLED]</v>
      </c>
      <c r="P1573" s="84" t="str">
        <f>IF($N1573,_xll.BDP($K1573,P$931),"[DISABLED]")</f>
        <v>[DISABLED]</v>
      </c>
      <c r="Q1573" s="84" t="str">
        <f>IF($N1573,_xll.BDP($K1573,Q$931),"[DISABLED]")</f>
        <v>[DISABLED]</v>
      </c>
      <c r="R1573" s="84" t="str">
        <f>IF($N1573,_xll.BDH($K1573,R$931,$M1573),"[DISABLED]")</f>
        <v>[DISABLED]</v>
      </c>
      <c r="S1573" s="84" t="str">
        <f>IF($N1573,_xll.BDH($K1573,S$931,$M1573),"[DISABLED]")</f>
        <v>[DISABLED]</v>
      </c>
      <c r="T1573" s="84" t="str">
        <f>IF($N1573,_xll.BDH($K1573,T$931,$M1573),"[DISABLED]")</f>
        <v>[DISABLED]</v>
      </c>
      <c r="V1573" s="106" t="s">
        <v>10114</v>
      </c>
      <c r="W1573" s="107" t="s">
        <v>1055</v>
      </c>
      <c r="X1573" s="108">
        <v>42276</v>
      </c>
      <c r="Y1573" s="107" t="b">
        <v>0</v>
      </c>
      <c r="Z1573" s="107" t="s">
        <v>5237</v>
      </c>
      <c r="AA1573" s="107" t="s">
        <v>5237</v>
      </c>
      <c r="AB1573" s="107" t="s">
        <v>5237</v>
      </c>
      <c r="AC1573" s="107" t="s">
        <v>5237</v>
      </c>
      <c r="AD1573" s="107" t="s">
        <v>5237</v>
      </c>
      <c r="AE1573" s="107" t="s">
        <v>5237</v>
      </c>
    </row>
    <row r="1574" spans="2:31" outlineLevel="1">
      <c r="B1574" s="24" t="s">
        <v>5234</v>
      </c>
      <c r="C1574" s="24" t="s">
        <v>2</v>
      </c>
      <c r="D1574" s="24" t="s">
        <v>62</v>
      </c>
      <c r="E1574" s="24" t="s">
        <v>46</v>
      </c>
      <c r="F1574" s="24" t="s">
        <v>54</v>
      </c>
      <c r="G1574" s="24">
        <v>50</v>
      </c>
      <c r="H1574" s="24" t="s">
        <v>3008</v>
      </c>
      <c r="I1574" s="24" t="s">
        <v>4096</v>
      </c>
      <c r="J1574" s="24" t="s">
        <v>73</v>
      </c>
      <c r="K1574" s="72" t="str">
        <f t="shared" si="54"/>
        <v>USPPC10 ICPL Curncy</v>
      </c>
      <c r="L1574" s="25" t="str">
        <f t="shared" si="55"/>
        <v>ICPL</v>
      </c>
      <c r="M1574" s="26">
        <f t="shared" ca="1" si="55"/>
        <v>42276</v>
      </c>
      <c r="N1574" s="25" t="b">
        <f t="shared" si="55"/>
        <v>0</v>
      </c>
      <c r="O1574" s="84" t="str">
        <f>IF($N1574,_xll.BDP($K1574,O$931),"[DISABLED]")</f>
        <v>[DISABLED]</v>
      </c>
      <c r="P1574" s="84" t="str">
        <f>IF($N1574,_xll.BDP($K1574,P$931),"[DISABLED]")</f>
        <v>[DISABLED]</v>
      </c>
      <c r="Q1574" s="84" t="str">
        <f>IF($N1574,_xll.BDP($K1574,Q$931),"[DISABLED]")</f>
        <v>[DISABLED]</v>
      </c>
      <c r="R1574" s="84" t="str">
        <f>IF($N1574,_xll.BDH($K1574,R$931,$M1574),"[DISABLED]")</f>
        <v>[DISABLED]</v>
      </c>
      <c r="S1574" s="84" t="str">
        <f>IF($N1574,_xll.BDH($K1574,S$931,$M1574),"[DISABLED]")</f>
        <v>[DISABLED]</v>
      </c>
      <c r="T1574" s="84" t="str">
        <f>IF($N1574,_xll.BDH($K1574,T$931,$M1574),"[DISABLED]")</f>
        <v>[DISABLED]</v>
      </c>
      <c r="V1574" s="106" t="s">
        <v>10115</v>
      </c>
      <c r="W1574" s="107" t="s">
        <v>1055</v>
      </c>
      <c r="X1574" s="108">
        <v>42276</v>
      </c>
      <c r="Y1574" s="107" t="b">
        <v>0</v>
      </c>
      <c r="Z1574" s="107" t="s">
        <v>5237</v>
      </c>
      <c r="AA1574" s="107" t="s">
        <v>5237</v>
      </c>
      <c r="AB1574" s="107" t="s">
        <v>5237</v>
      </c>
      <c r="AC1574" s="107" t="s">
        <v>5237</v>
      </c>
      <c r="AD1574" s="107" t="s">
        <v>5237</v>
      </c>
      <c r="AE1574" s="107" t="s">
        <v>5237</v>
      </c>
    </row>
    <row r="1575" spans="2:31" outlineLevel="1">
      <c r="B1575" s="24" t="s">
        <v>5234</v>
      </c>
      <c r="C1575" s="24" t="s">
        <v>2</v>
      </c>
      <c r="D1575" s="24" t="s">
        <v>62</v>
      </c>
      <c r="E1575" s="24" t="s">
        <v>46</v>
      </c>
      <c r="F1575" s="24" t="s">
        <v>54</v>
      </c>
      <c r="G1575" s="24">
        <v>100</v>
      </c>
      <c r="H1575" s="24" t="s">
        <v>3008</v>
      </c>
      <c r="I1575" s="24" t="s">
        <v>4097</v>
      </c>
      <c r="J1575" s="24" t="s">
        <v>73</v>
      </c>
      <c r="K1575" s="72" t="str">
        <f t="shared" si="54"/>
        <v>USPQC10 ICPL Curncy</v>
      </c>
      <c r="L1575" s="25" t="str">
        <f t="shared" si="55"/>
        <v>ICPL</v>
      </c>
      <c r="M1575" s="26">
        <f t="shared" ca="1" si="55"/>
        <v>42276</v>
      </c>
      <c r="N1575" s="25" t="b">
        <f t="shared" si="55"/>
        <v>0</v>
      </c>
      <c r="O1575" s="84" t="str">
        <f>IF($N1575,_xll.BDP($K1575,O$931),"[DISABLED]")</f>
        <v>[DISABLED]</v>
      </c>
      <c r="P1575" s="84" t="str">
        <f>IF($N1575,_xll.BDP($K1575,P$931),"[DISABLED]")</f>
        <v>[DISABLED]</v>
      </c>
      <c r="Q1575" s="84" t="str">
        <f>IF($N1575,_xll.BDP($K1575,Q$931),"[DISABLED]")</f>
        <v>[DISABLED]</v>
      </c>
      <c r="R1575" s="84" t="str">
        <f>IF($N1575,_xll.BDH($K1575,R$931,$M1575),"[DISABLED]")</f>
        <v>[DISABLED]</v>
      </c>
      <c r="S1575" s="84" t="str">
        <f>IF($N1575,_xll.BDH($K1575,S$931,$M1575),"[DISABLED]")</f>
        <v>[DISABLED]</v>
      </c>
      <c r="T1575" s="84" t="str">
        <f>IF($N1575,_xll.BDH($K1575,T$931,$M1575),"[DISABLED]")</f>
        <v>[DISABLED]</v>
      </c>
      <c r="V1575" s="106" t="s">
        <v>10116</v>
      </c>
      <c r="W1575" s="107" t="s">
        <v>1055</v>
      </c>
      <c r="X1575" s="108">
        <v>42276</v>
      </c>
      <c r="Y1575" s="107" t="b">
        <v>0</v>
      </c>
      <c r="Z1575" s="107" t="s">
        <v>5237</v>
      </c>
      <c r="AA1575" s="107" t="s">
        <v>5237</v>
      </c>
      <c r="AB1575" s="107" t="s">
        <v>5237</v>
      </c>
      <c r="AC1575" s="107" t="s">
        <v>5237</v>
      </c>
      <c r="AD1575" s="107" t="s">
        <v>5237</v>
      </c>
      <c r="AE1575" s="107" t="s">
        <v>5237</v>
      </c>
    </row>
    <row r="1576" spans="2:31" outlineLevel="1">
      <c r="B1576" s="24" t="s">
        <v>5234</v>
      </c>
      <c r="C1576" s="24" t="s">
        <v>2</v>
      </c>
      <c r="D1576" s="24" t="s">
        <v>62</v>
      </c>
      <c r="E1576" s="24" t="s">
        <v>46</v>
      </c>
      <c r="F1576" s="24" t="s">
        <v>54</v>
      </c>
      <c r="G1576" s="24">
        <v>200</v>
      </c>
      <c r="H1576" s="24" t="s">
        <v>3008</v>
      </c>
      <c r="I1576" s="24" t="s">
        <v>4098</v>
      </c>
      <c r="J1576" s="24" t="s">
        <v>73</v>
      </c>
      <c r="K1576" s="72" t="str">
        <f t="shared" si="54"/>
        <v>USPSC10 ICPL Curncy</v>
      </c>
      <c r="L1576" s="25" t="str">
        <f t="shared" si="55"/>
        <v>ICPL</v>
      </c>
      <c r="M1576" s="26">
        <f t="shared" ca="1" si="55"/>
        <v>42276</v>
      </c>
      <c r="N1576" s="25" t="b">
        <f t="shared" si="55"/>
        <v>0</v>
      </c>
      <c r="O1576" s="84" t="str">
        <f>IF($N1576,_xll.BDP($K1576,O$931),"[DISABLED]")</f>
        <v>[DISABLED]</v>
      </c>
      <c r="P1576" s="84" t="str">
        <f>IF($N1576,_xll.BDP($K1576,P$931),"[DISABLED]")</f>
        <v>[DISABLED]</v>
      </c>
      <c r="Q1576" s="84" t="str">
        <f>IF($N1576,_xll.BDP($K1576,Q$931),"[DISABLED]")</f>
        <v>[DISABLED]</v>
      </c>
      <c r="R1576" s="84" t="str">
        <f>IF($N1576,_xll.BDH($K1576,R$931,$M1576),"[DISABLED]")</f>
        <v>[DISABLED]</v>
      </c>
      <c r="S1576" s="84" t="str">
        <f>IF($N1576,_xll.BDH($K1576,S$931,$M1576),"[DISABLED]")</f>
        <v>[DISABLED]</v>
      </c>
      <c r="T1576" s="84" t="str">
        <f>IF($N1576,_xll.BDH($K1576,T$931,$M1576),"[DISABLED]")</f>
        <v>[DISABLED]</v>
      </c>
      <c r="V1576" s="106" t="s">
        <v>10117</v>
      </c>
      <c r="W1576" s="107" t="s">
        <v>1055</v>
      </c>
      <c r="X1576" s="108">
        <v>42276</v>
      </c>
      <c r="Y1576" s="107" t="b">
        <v>0</v>
      </c>
      <c r="Z1576" s="107" t="s">
        <v>5237</v>
      </c>
      <c r="AA1576" s="107" t="s">
        <v>5237</v>
      </c>
      <c r="AB1576" s="107" t="s">
        <v>5237</v>
      </c>
      <c r="AC1576" s="107" t="s">
        <v>5237</v>
      </c>
      <c r="AD1576" s="107" t="s">
        <v>5237</v>
      </c>
      <c r="AE1576" s="107" t="s">
        <v>5237</v>
      </c>
    </row>
    <row r="1577" spans="2:31" outlineLevel="1">
      <c r="B1577" s="24" t="s">
        <v>5234</v>
      </c>
      <c r="C1577" s="24" t="s">
        <v>2</v>
      </c>
      <c r="D1577" s="24" t="s">
        <v>62</v>
      </c>
      <c r="E1577" s="24" t="s">
        <v>46</v>
      </c>
      <c r="F1577" s="24" t="s">
        <v>58</v>
      </c>
      <c r="G1577" s="24">
        <v>-200</v>
      </c>
      <c r="H1577" s="24" t="s">
        <v>3008</v>
      </c>
      <c r="I1577" s="24" t="s">
        <v>4099</v>
      </c>
      <c r="J1577" s="24" t="s">
        <v>73</v>
      </c>
      <c r="K1577" s="72" t="str">
        <f t="shared" si="54"/>
        <v>USPKF10 ICPL Curncy</v>
      </c>
      <c r="L1577" s="25" t="str">
        <f t="shared" si="55"/>
        <v>ICPL</v>
      </c>
      <c r="M1577" s="26">
        <f t="shared" ca="1" si="55"/>
        <v>42276</v>
      </c>
      <c r="N1577" s="25" t="b">
        <f t="shared" si="55"/>
        <v>0</v>
      </c>
      <c r="O1577" s="84" t="str">
        <f>IF($N1577,_xll.BDP($K1577,O$931),"[DISABLED]")</f>
        <v>[DISABLED]</v>
      </c>
      <c r="P1577" s="84" t="str">
        <f>IF($N1577,_xll.BDP($K1577,P$931),"[DISABLED]")</f>
        <v>[DISABLED]</v>
      </c>
      <c r="Q1577" s="84" t="str">
        <f>IF($N1577,_xll.BDP($K1577,Q$931),"[DISABLED]")</f>
        <v>[DISABLED]</v>
      </c>
      <c r="R1577" s="84" t="str">
        <f>IF($N1577,_xll.BDH($K1577,R$931,$M1577),"[DISABLED]")</f>
        <v>[DISABLED]</v>
      </c>
      <c r="S1577" s="84" t="str">
        <f>IF($N1577,_xll.BDH($K1577,S$931,$M1577),"[DISABLED]")</f>
        <v>[DISABLED]</v>
      </c>
      <c r="T1577" s="84" t="str">
        <f>IF($N1577,_xll.BDH($K1577,T$931,$M1577),"[DISABLED]")</f>
        <v>[DISABLED]</v>
      </c>
      <c r="V1577" s="106" t="s">
        <v>10118</v>
      </c>
      <c r="W1577" s="107" t="s">
        <v>1055</v>
      </c>
      <c r="X1577" s="108">
        <v>42276</v>
      </c>
      <c r="Y1577" s="107" t="b">
        <v>0</v>
      </c>
      <c r="Z1577" s="107" t="s">
        <v>5237</v>
      </c>
      <c r="AA1577" s="107" t="s">
        <v>5237</v>
      </c>
      <c r="AB1577" s="107" t="s">
        <v>5237</v>
      </c>
      <c r="AC1577" s="107" t="s">
        <v>5237</v>
      </c>
      <c r="AD1577" s="107" t="s">
        <v>5237</v>
      </c>
      <c r="AE1577" s="107" t="s">
        <v>5237</v>
      </c>
    </row>
    <row r="1578" spans="2:31" outlineLevel="1">
      <c r="B1578" s="24" t="s">
        <v>5234</v>
      </c>
      <c r="C1578" s="24" t="s">
        <v>2</v>
      </c>
      <c r="D1578" s="24" t="s">
        <v>62</v>
      </c>
      <c r="E1578" s="24" t="s">
        <v>46</v>
      </c>
      <c r="F1578" s="24" t="s">
        <v>58</v>
      </c>
      <c r="G1578" s="24">
        <v>-100</v>
      </c>
      <c r="H1578" s="24" t="s">
        <v>3008</v>
      </c>
      <c r="I1578" s="24" t="s">
        <v>4100</v>
      </c>
      <c r="J1578" s="24" t="s">
        <v>73</v>
      </c>
      <c r="K1578" s="72" t="str">
        <f t="shared" si="54"/>
        <v>USPLF10 ICPL Curncy</v>
      </c>
      <c r="L1578" s="25" t="str">
        <f t="shared" si="55"/>
        <v>ICPL</v>
      </c>
      <c r="M1578" s="26">
        <f t="shared" ca="1" si="55"/>
        <v>42276</v>
      </c>
      <c r="N1578" s="25" t="b">
        <f t="shared" si="55"/>
        <v>0</v>
      </c>
      <c r="O1578" s="84" t="str">
        <f>IF($N1578,_xll.BDP($K1578,O$931),"[DISABLED]")</f>
        <v>[DISABLED]</v>
      </c>
      <c r="P1578" s="84" t="str">
        <f>IF($N1578,_xll.BDP($K1578,P$931),"[DISABLED]")</f>
        <v>[DISABLED]</v>
      </c>
      <c r="Q1578" s="84" t="str">
        <f>IF($N1578,_xll.BDP($K1578,Q$931),"[DISABLED]")</f>
        <v>[DISABLED]</v>
      </c>
      <c r="R1578" s="84" t="str">
        <f>IF($N1578,_xll.BDH($K1578,R$931,$M1578),"[DISABLED]")</f>
        <v>[DISABLED]</v>
      </c>
      <c r="S1578" s="84" t="str">
        <f>IF($N1578,_xll.BDH($K1578,S$931,$M1578),"[DISABLED]")</f>
        <v>[DISABLED]</v>
      </c>
      <c r="T1578" s="84" t="str">
        <f>IF($N1578,_xll.BDH($K1578,T$931,$M1578),"[DISABLED]")</f>
        <v>[DISABLED]</v>
      </c>
      <c r="V1578" s="106" t="s">
        <v>10119</v>
      </c>
      <c r="W1578" s="107" t="s">
        <v>1055</v>
      </c>
      <c r="X1578" s="108">
        <v>42276</v>
      </c>
      <c r="Y1578" s="107" t="b">
        <v>0</v>
      </c>
      <c r="Z1578" s="107" t="s">
        <v>5237</v>
      </c>
      <c r="AA1578" s="107" t="s">
        <v>5237</v>
      </c>
      <c r="AB1578" s="107" t="s">
        <v>5237</v>
      </c>
      <c r="AC1578" s="107" t="s">
        <v>5237</v>
      </c>
      <c r="AD1578" s="107" t="s">
        <v>5237</v>
      </c>
      <c r="AE1578" s="107" t="s">
        <v>5237</v>
      </c>
    </row>
    <row r="1579" spans="2:31" outlineLevel="1">
      <c r="B1579" s="24" t="s">
        <v>5234</v>
      </c>
      <c r="C1579" s="24" t="s">
        <v>2</v>
      </c>
      <c r="D1579" s="24" t="s">
        <v>62</v>
      </c>
      <c r="E1579" s="24" t="s">
        <v>46</v>
      </c>
      <c r="F1579" s="24" t="s">
        <v>58</v>
      </c>
      <c r="G1579" s="24">
        <v>-50</v>
      </c>
      <c r="H1579" s="24" t="s">
        <v>3008</v>
      </c>
      <c r="I1579" s="24" t="s">
        <v>4101</v>
      </c>
      <c r="J1579" s="24" t="s">
        <v>73</v>
      </c>
      <c r="K1579" s="72" t="str">
        <f t="shared" si="54"/>
        <v>USPMF10 ICPL Curncy</v>
      </c>
      <c r="L1579" s="25" t="str">
        <f t="shared" si="55"/>
        <v>ICPL</v>
      </c>
      <c r="M1579" s="26">
        <f t="shared" ca="1" si="55"/>
        <v>42276</v>
      </c>
      <c r="N1579" s="25" t="b">
        <f t="shared" si="55"/>
        <v>0</v>
      </c>
      <c r="O1579" s="84" t="str">
        <f>IF($N1579,_xll.BDP($K1579,O$931),"[DISABLED]")</f>
        <v>[DISABLED]</v>
      </c>
      <c r="P1579" s="84" t="str">
        <f>IF($N1579,_xll.BDP($K1579,P$931),"[DISABLED]")</f>
        <v>[DISABLED]</v>
      </c>
      <c r="Q1579" s="84" t="str">
        <f>IF($N1579,_xll.BDP($K1579,Q$931),"[DISABLED]")</f>
        <v>[DISABLED]</v>
      </c>
      <c r="R1579" s="84" t="str">
        <f>IF($N1579,_xll.BDH($K1579,R$931,$M1579),"[DISABLED]")</f>
        <v>[DISABLED]</v>
      </c>
      <c r="S1579" s="84" t="str">
        <f>IF($N1579,_xll.BDH($K1579,S$931,$M1579),"[DISABLED]")</f>
        <v>[DISABLED]</v>
      </c>
      <c r="T1579" s="84" t="str">
        <f>IF($N1579,_xll.BDH($K1579,T$931,$M1579),"[DISABLED]")</f>
        <v>[DISABLED]</v>
      </c>
      <c r="V1579" s="106" t="s">
        <v>10120</v>
      </c>
      <c r="W1579" s="107" t="s">
        <v>1055</v>
      </c>
      <c r="X1579" s="108">
        <v>42276</v>
      </c>
      <c r="Y1579" s="107" t="b">
        <v>0</v>
      </c>
      <c r="Z1579" s="107" t="s">
        <v>5237</v>
      </c>
      <c r="AA1579" s="107" t="s">
        <v>5237</v>
      </c>
      <c r="AB1579" s="107" t="s">
        <v>5237</v>
      </c>
      <c r="AC1579" s="107" t="s">
        <v>5237</v>
      </c>
      <c r="AD1579" s="107" t="s">
        <v>5237</v>
      </c>
      <c r="AE1579" s="107" t="s">
        <v>5237</v>
      </c>
    </row>
    <row r="1580" spans="2:31" outlineLevel="1">
      <c r="B1580" s="24" t="s">
        <v>5234</v>
      </c>
      <c r="C1580" s="24" t="s">
        <v>2</v>
      </c>
      <c r="D1580" s="24" t="s">
        <v>62</v>
      </c>
      <c r="E1580" s="24" t="s">
        <v>46</v>
      </c>
      <c r="F1580" s="24" t="s">
        <v>58</v>
      </c>
      <c r="G1580" s="24">
        <v>-25</v>
      </c>
      <c r="H1580" s="24" t="s">
        <v>3008</v>
      </c>
      <c r="I1580" s="24" t="s">
        <v>4102</v>
      </c>
      <c r="J1580" s="24" t="s">
        <v>73</v>
      </c>
      <c r="K1580" s="72" t="str">
        <f t="shared" si="54"/>
        <v>USPNF10 ICPL Curncy</v>
      </c>
      <c r="L1580" s="25" t="str">
        <f t="shared" si="55"/>
        <v>ICPL</v>
      </c>
      <c r="M1580" s="26">
        <f t="shared" ca="1" si="55"/>
        <v>42276</v>
      </c>
      <c r="N1580" s="25" t="b">
        <f t="shared" si="55"/>
        <v>0</v>
      </c>
      <c r="O1580" s="84" t="str">
        <f>IF($N1580,_xll.BDP($K1580,O$931),"[DISABLED]")</f>
        <v>[DISABLED]</v>
      </c>
      <c r="P1580" s="84" t="str">
        <f>IF($N1580,_xll.BDP($K1580,P$931),"[DISABLED]")</f>
        <v>[DISABLED]</v>
      </c>
      <c r="Q1580" s="84" t="str">
        <f>IF($N1580,_xll.BDP($K1580,Q$931),"[DISABLED]")</f>
        <v>[DISABLED]</v>
      </c>
      <c r="R1580" s="84" t="str">
        <f>IF($N1580,_xll.BDH($K1580,R$931,$M1580),"[DISABLED]")</f>
        <v>[DISABLED]</v>
      </c>
      <c r="S1580" s="84" t="str">
        <f>IF($N1580,_xll.BDH($K1580,S$931,$M1580),"[DISABLED]")</f>
        <v>[DISABLED]</v>
      </c>
      <c r="T1580" s="84" t="str">
        <f>IF($N1580,_xll.BDH($K1580,T$931,$M1580),"[DISABLED]")</f>
        <v>[DISABLED]</v>
      </c>
      <c r="V1580" s="106" t="s">
        <v>10121</v>
      </c>
      <c r="W1580" s="107" t="s">
        <v>1055</v>
      </c>
      <c r="X1580" s="108">
        <v>42276</v>
      </c>
      <c r="Y1580" s="107" t="b">
        <v>0</v>
      </c>
      <c r="Z1580" s="107" t="s">
        <v>5237</v>
      </c>
      <c r="AA1580" s="107" t="s">
        <v>5237</v>
      </c>
      <c r="AB1580" s="107" t="s">
        <v>5237</v>
      </c>
      <c r="AC1580" s="107" t="s">
        <v>5237</v>
      </c>
      <c r="AD1580" s="107" t="s">
        <v>5237</v>
      </c>
      <c r="AE1580" s="107" t="s">
        <v>5237</v>
      </c>
    </row>
    <row r="1581" spans="2:31" outlineLevel="1">
      <c r="B1581" s="24" t="s">
        <v>5234</v>
      </c>
      <c r="C1581" s="24" t="s">
        <v>2</v>
      </c>
      <c r="D1581" s="24" t="s">
        <v>62</v>
      </c>
      <c r="E1581" s="24" t="s">
        <v>46</v>
      </c>
      <c r="F1581" s="24" t="s">
        <v>58</v>
      </c>
      <c r="G1581" s="24">
        <v>25</v>
      </c>
      <c r="H1581" s="24" t="s">
        <v>3008</v>
      </c>
      <c r="I1581" s="24" t="s">
        <v>4103</v>
      </c>
      <c r="J1581" s="24" t="s">
        <v>73</v>
      </c>
      <c r="K1581" s="72" t="str">
        <f t="shared" si="54"/>
        <v>USPOF10 ICPL Curncy</v>
      </c>
      <c r="L1581" s="25" t="str">
        <f t="shared" si="55"/>
        <v>ICPL</v>
      </c>
      <c r="M1581" s="26">
        <f t="shared" ca="1" si="55"/>
        <v>42276</v>
      </c>
      <c r="N1581" s="25" t="b">
        <f t="shared" si="55"/>
        <v>0</v>
      </c>
      <c r="O1581" s="84" t="str">
        <f>IF($N1581,_xll.BDP($K1581,O$931),"[DISABLED]")</f>
        <v>[DISABLED]</v>
      </c>
      <c r="P1581" s="84" t="str">
        <f>IF($N1581,_xll.BDP($K1581,P$931),"[DISABLED]")</f>
        <v>[DISABLED]</v>
      </c>
      <c r="Q1581" s="84" t="str">
        <f>IF($N1581,_xll.BDP($K1581,Q$931),"[DISABLED]")</f>
        <v>[DISABLED]</v>
      </c>
      <c r="R1581" s="84" t="str">
        <f>IF($N1581,_xll.BDH($K1581,R$931,$M1581),"[DISABLED]")</f>
        <v>[DISABLED]</v>
      </c>
      <c r="S1581" s="84" t="str">
        <f>IF($N1581,_xll.BDH($K1581,S$931,$M1581),"[DISABLED]")</f>
        <v>[DISABLED]</v>
      </c>
      <c r="T1581" s="84" t="str">
        <f>IF($N1581,_xll.BDH($K1581,T$931,$M1581),"[DISABLED]")</f>
        <v>[DISABLED]</v>
      </c>
      <c r="V1581" s="106" t="s">
        <v>10122</v>
      </c>
      <c r="W1581" s="107" t="s">
        <v>1055</v>
      </c>
      <c r="X1581" s="108">
        <v>42276</v>
      </c>
      <c r="Y1581" s="107" t="b">
        <v>0</v>
      </c>
      <c r="Z1581" s="107" t="s">
        <v>5237</v>
      </c>
      <c r="AA1581" s="107" t="s">
        <v>5237</v>
      </c>
      <c r="AB1581" s="107" t="s">
        <v>5237</v>
      </c>
      <c r="AC1581" s="107" t="s">
        <v>5237</v>
      </c>
      <c r="AD1581" s="107" t="s">
        <v>5237</v>
      </c>
      <c r="AE1581" s="107" t="s">
        <v>5237</v>
      </c>
    </row>
    <row r="1582" spans="2:31" outlineLevel="1">
      <c r="B1582" s="24" t="s">
        <v>5234</v>
      </c>
      <c r="C1582" s="24" t="s">
        <v>2</v>
      </c>
      <c r="D1582" s="24" t="s">
        <v>62</v>
      </c>
      <c r="E1582" s="24" t="s">
        <v>46</v>
      </c>
      <c r="F1582" s="24" t="s">
        <v>58</v>
      </c>
      <c r="G1582" s="24">
        <v>50</v>
      </c>
      <c r="H1582" s="24" t="s">
        <v>3008</v>
      </c>
      <c r="I1582" s="24" t="s">
        <v>4104</v>
      </c>
      <c r="J1582" s="24" t="s">
        <v>73</v>
      </c>
      <c r="K1582" s="72" t="str">
        <f t="shared" si="54"/>
        <v>USPPF10 ICPL Curncy</v>
      </c>
      <c r="L1582" s="25" t="str">
        <f t="shared" si="55"/>
        <v>ICPL</v>
      </c>
      <c r="M1582" s="26">
        <f t="shared" ca="1" si="55"/>
        <v>42276</v>
      </c>
      <c r="N1582" s="25" t="b">
        <f t="shared" si="55"/>
        <v>0</v>
      </c>
      <c r="O1582" s="84" t="str">
        <f>IF($N1582,_xll.BDP($K1582,O$931),"[DISABLED]")</f>
        <v>[DISABLED]</v>
      </c>
      <c r="P1582" s="84" t="str">
        <f>IF($N1582,_xll.BDP($K1582,P$931),"[DISABLED]")</f>
        <v>[DISABLED]</v>
      </c>
      <c r="Q1582" s="84" t="str">
        <f>IF($N1582,_xll.BDP($K1582,Q$931),"[DISABLED]")</f>
        <v>[DISABLED]</v>
      </c>
      <c r="R1582" s="84" t="str">
        <f>IF($N1582,_xll.BDH($K1582,R$931,$M1582),"[DISABLED]")</f>
        <v>[DISABLED]</v>
      </c>
      <c r="S1582" s="84" t="str">
        <f>IF($N1582,_xll.BDH($K1582,S$931,$M1582),"[DISABLED]")</f>
        <v>[DISABLED]</v>
      </c>
      <c r="T1582" s="84" t="str">
        <f>IF($N1582,_xll.BDH($K1582,T$931,$M1582),"[DISABLED]")</f>
        <v>[DISABLED]</v>
      </c>
      <c r="V1582" s="106" t="s">
        <v>10123</v>
      </c>
      <c r="W1582" s="107" t="s">
        <v>1055</v>
      </c>
      <c r="X1582" s="108">
        <v>42276</v>
      </c>
      <c r="Y1582" s="107" t="b">
        <v>0</v>
      </c>
      <c r="Z1582" s="107" t="s">
        <v>5237</v>
      </c>
      <c r="AA1582" s="107" t="s">
        <v>5237</v>
      </c>
      <c r="AB1582" s="107" t="s">
        <v>5237</v>
      </c>
      <c r="AC1582" s="107" t="s">
        <v>5237</v>
      </c>
      <c r="AD1582" s="107" t="s">
        <v>5237</v>
      </c>
      <c r="AE1582" s="107" t="s">
        <v>5237</v>
      </c>
    </row>
    <row r="1583" spans="2:31" outlineLevel="1">
      <c r="B1583" s="24" t="s">
        <v>5234</v>
      </c>
      <c r="C1583" s="24" t="s">
        <v>2</v>
      </c>
      <c r="D1583" s="24" t="s">
        <v>62</v>
      </c>
      <c r="E1583" s="24" t="s">
        <v>46</v>
      </c>
      <c r="F1583" s="24" t="s">
        <v>58</v>
      </c>
      <c r="G1583" s="24">
        <v>100</v>
      </c>
      <c r="H1583" s="24" t="s">
        <v>3008</v>
      </c>
      <c r="I1583" s="24" t="s">
        <v>4105</v>
      </c>
      <c r="J1583" s="24" t="s">
        <v>73</v>
      </c>
      <c r="K1583" s="72" t="str">
        <f t="shared" si="54"/>
        <v>USPQF10 ICPL Curncy</v>
      </c>
      <c r="L1583" s="25" t="str">
        <f t="shared" si="55"/>
        <v>ICPL</v>
      </c>
      <c r="M1583" s="26">
        <f t="shared" ca="1" si="55"/>
        <v>42276</v>
      </c>
      <c r="N1583" s="25" t="b">
        <f t="shared" si="55"/>
        <v>0</v>
      </c>
      <c r="O1583" s="84" t="str">
        <f>IF($N1583,_xll.BDP($K1583,O$931),"[DISABLED]")</f>
        <v>[DISABLED]</v>
      </c>
      <c r="P1583" s="84" t="str">
        <f>IF($N1583,_xll.BDP($K1583,P$931),"[DISABLED]")</f>
        <v>[DISABLED]</v>
      </c>
      <c r="Q1583" s="84" t="str">
        <f>IF($N1583,_xll.BDP($K1583,Q$931),"[DISABLED]")</f>
        <v>[DISABLED]</v>
      </c>
      <c r="R1583" s="84" t="str">
        <f>IF($N1583,_xll.BDH($K1583,R$931,$M1583),"[DISABLED]")</f>
        <v>[DISABLED]</v>
      </c>
      <c r="S1583" s="84" t="str">
        <f>IF($N1583,_xll.BDH($K1583,S$931,$M1583),"[DISABLED]")</f>
        <v>[DISABLED]</v>
      </c>
      <c r="T1583" s="84" t="str">
        <f>IF($N1583,_xll.BDH($K1583,T$931,$M1583),"[DISABLED]")</f>
        <v>[DISABLED]</v>
      </c>
      <c r="V1583" s="106" t="s">
        <v>10124</v>
      </c>
      <c r="W1583" s="107" t="s">
        <v>1055</v>
      </c>
      <c r="X1583" s="108">
        <v>42276</v>
      </c>
      <c r="Y1583" s="107" t="b">
        <v>0</v>
      </c>
      <c r="Z1583" s="107" t="s">
        <v>5237</v>
      </c>
      <c r="AA1583" s="107" t="s">
        <v>5237</v>
      </c>
      <c r="AB1583" s="107" t="s">
        <v>5237</v>
      </c>
      <c r="AC1583" s="107" t="s">
        <v>5237</v>
      </c>
      <c r="AD1583" s="107" t="s">
        <v>5237</v>
      </c>
      <c r="AE1583" s="107" t="s">
        <v>5237</v>
      </c>
    </row>
    <row r="1584" spans="2:31" outlineLevel="1">
      <c r="B1584" s="24" t="s">
        <v>5234</v>
      </c>
      <c r="C1584" s="24" t="s">
        <v>2</v>
      </c>
      <c r="D1584" s="24" t="s">
        <v>62</v>
      </c>
      <c r="E1584" s="24" t="s">
        <v>46</v>
      </c>
      <c r="F1584" s="24" t="s">
        <v>58</v>
      </c>
      <c r="G1584" s="24">
        <v>200</v>
      </c>
      <c r="H1584" s="24" t="s">
        <v>3008</v>
      </c>
      <c r="I1584" s="24" t="s">
        <v>4106</v>
      </c>
      <c r="J1584" s="24" t="s">
        <v>73</v>
      </c>
      <c r="K1584" s="72" t="str">
        <f t="shared" si="54"/>
        <v>USPSF10 ICPL Curncy</v>
      </c>
      <c r="L1584" s="25" t="str">
        <f t="shared" si="55"/>
        <v>ICPL</v>
      </c>
      <c r="M1584" s="26">
        <f t="shared" ca="1" si="55"/>
        <v>42276</v>
      </c>
      <c r="N1584" s="25" t="b">
        <f t="shared" si="55"/>
        <v>0</v>
      </c>
      <c r="O1584" s="84" t="str">
        <f>IF($N1584,_xll.BDP($K1584,O$931),"[DISABLED]")</f>
        <v>[DISABLED]</v>
      </c>
      <c r="P1584" s="84" t="str">
        <f>IF($N1584,_xll.BDP($K1584,P$931),"[DISABLED]")</f>
        <v>[DISABLED]</v>
      </c>
      <c r="Q1584" s="84" t="str">
        <f>IF($N1584,_xll.BDP($K1584,Q$931),"[DISABLED]")</f>
        <v>[DISABLED]</v>
      </c>
      <c r="R1584" s="84" t="str">
        <f>IF($N1584,_xll.BDH($K1584,R$931,$M1584),"[DISABLED]")</f>
        <v>[DISABLED]</v>
      </c>
      <c r="S1584" s="84" t="str">
        <f>IF($N1584,_xll.BDH($K1584,S$931,$M1584),"[DISABLED]")</f>
        <v>[DISABLED]</v>
      </c>
      <c r="T1584" s="84" t="str">
        <f>IF($N1584,_xll.BDH($K1584,T$931,$M1584),"[DISABLED]")</f>
        <v>[DISABLED]</v>
      </c>
      <c r="V1584" s="106" t="s">
        <v>10125</v>
      </c>
      <c r="W1584" s="107" t="s">
        <v>1055</v>
      </c>
      <c r="X1584" s="108">
        <v>42276</v>
      </c>
      <c r="Y1584" s="107" t="b">
        <v>0</v>
      </c>
      <c r="Z1584" s="107" t="s">
        <v>5237</v>
      </c>
      <c r="AA1584" s="107" t="s">
        <v>5237</v>
      </c>
      <c r="AB1584" s="107" t="s">
        <v>5237</v>
      </c>
      <c r="AC1584" s="107" t="s">
        <v>5237</v>
      </c>
      <c r="AD1584" s="107" t="s">
        <v>5237</v>
      </c>
      <c r="AE1584" s="107" t="s">
        <v>5237</v>
      </c>
    </row>
    <row r="1585" spans="2:31" outlineLevel="1">
      <c r="B1585" s="24" t="s">
        <v>5234</v>
      </c>
      <c r="C1585" s="24" t="s">
        <v>2</v>
      </c>
      <c r="D1585" s="24" t="s">
        <v>62</v>
      </c>
      <c r="E1585" s="24" t="s">
        <v>46</v>
      </c>
      <c r="F1585" s="24" t="s">
        <v>41</v>
      </c>
      <c r="G1585" s="24">
        <v>-200</v>
      </c>
      <c r="H1585" s="24" t="s">
        <v>3008</v>
      </c>
      <c r="I1585" s="24" t="s">
        <v>4107</v>
      </c>
      <c r="J1585" s="24" t="s">
        <v>73</v>
      </c>
      <c r="K1585" s="72" t="str">
        <f t="shared" si="54"/>
        <v>USPK0110 ICPL Curncy</v>
      </c>
      <c r="L1585" s="25" t="str">
        <f t="shared" si="55"/>
        <v>ICPL</v>
      </c>
      <c r="M1585" s="26">
        <f t="shared" ca="1" si="55"/>
        <v>42276</v>
      </c>
      <c r="N1585" s="25" t="b">
        <f t="shared" si="55"/>
        <v>0</v>
      </c>
      <c r="O1585" s="84" t="str">
        <f>IF($N1585,_xll.BDP($K1585,O$931),"[DISABLED]")</f>
        <v>[DISABLED]</v>
      </c>
      <c r="P1585" s="84" t="str">
        <f>IF($N1585,_xll.BDP($K1585,P$931),"[DISABLED]")</f>
        <v>[DISABLED]</v>
      </c>
      <c r="Q1585" s="84" t="str">
        <f>IF($N1585,_xll.BDP($K1585,Q$931),"[DISABLED]")</f>
        <v>[DISABLED]</v>
      </c>
      <c r="R1585" s="84" t="str">
        <f>IF($N1585,_xll.BDH($K1585,R$931,$M1585),"[DISABLED]")</f>
        <v>[DISABLED]</v>
      </c>
      <c r="S1585" s="84" t="str">
        <f>IF($N1585,_xll.BDH($K1585,S$931,$M1585),"[DISABLED]")</f>
        <v>[DISABLED]</v>
      </c>
      <c r="T1585" s="84" t="str">
        <f>IF($N1585,_xll.BDH($K1585,T$931,$M1585),"[DISABLED]")</f>
        <v>[DISABLED]</v>
      </c>
      <c r="V1585" s="106" t="s">
        <v>10126</v>
      </c>
      <c r="W1585" s="107" t="s">
        <v>1055</v>
      </c>
      <c r="X1585" s="108">
        <v>42276</v>
      </c>
      <c r="Y1585" s="107" t="b">
        <v>0</v>
      </c>
      <c r="Z1585" s="107" t="s">
        <v>5237</v>
      </c>
      <c r="AA1585" s="107" t="s">
        <v>5237</v>
      </c>
      <c r="AB1585" s="107" t="s">
        <v>5237</v>
      </c>
      <c r="AC1585" s="107" t="s">
        <v>5237</v>
      </c>
      <c r="AD1585" s="107" t="s">
        <v>5237</v>
      </c>
      <c r="AE1585" s="107" t="s">
        <v>5237</v>
      </c>
    </row>
    <row r="1586" spans="2:31" outlineLevel="1">
      <c r="B1586" s="24" t="s">
        <v>5234</v>
      </c>
      <c r="C1586" s="24" t="s">
        <v>2</v>
      </c>
      <c r="D1586" s="24" t="s">
        <v>62</v>
      </c>
      <c r="E1586" s="24" t="s">
        <v>46</v>
      </c>
      <c r="F1586" s="24" t="s">
        <v>41</v>
      </c>
      <c r="G1586" s="24">
        <v>-100</v>
      </c>
      <c r="H1586" s="24" t="s">
        <v>3008</v>
      </c>
      <c r="I1586" s="24" t="s">
        <v>4108</v>
      </c>
      <c r="J1586" s="24" t="s">
        <v>73</v>
      </c>
      <c r="K1586" s="72" t="str">
        <f t="shared" si="54"/>
        <v>USPL0110 ICPL Curncy</v>
      </c>
      <c r="L1586" s="25" t="str">
        <f t="shared" si="55"/>
        <v>ICPL</v>
      </c>
      <c r="M1586" s="26">
        <f t="shared" ca="1" si="55"/>
        <v>42276</v>
      </c>
      <c r="N1586" s="25" t="b">
        <f t="shared" si="55"/>
        <v>0</v>
      </c>
      <c r="O1586" s="84" t="str">
        <f>IF($N1586,_xll.BDP($K1586,O$931),"[DISABLED]")</f>
        <v>[DISABLED]</v>
      </c>
      <c r="P1586" s="84" t="str">
        <f>IF($N1586,_xll.BDP($K1586,P$931),"[DISABLED]")</f>
        <v>[DISABLED]</v>
      </c>
      <c r="Q1586" s="84" t="str">
        <f>IF($N1586,_xll.BDP($K1586,Q$931),"[DISABLED]")</f>
        <v>[DISABLED]</v>
      </c>
      <c r="R1586" s="84" t="str">
        <f>IF($N1586,_xll.BDH($K1586,R$931,$M1586),"[DISABLED]")</f>
        <v>[DISABLED]</v>
      </c>
      <c r="S1586" s="84" t="str">
        <f>IF($N1586,_xll.BDH($K1586,S$931,$M1586),"[DISABLED]")</f>
        <v>[DISABLED]</v>
      </c>
      <c r="T1586" s="84" t="str">
        <f>IF($N1586,_xll.BDH($K1586,T$931,$M1586),"[DISABLED]")</f>
        <v>[DISABLED]</v>
      </c>
      <c r="V1586" s="106" t="s">
        <v>10127</v>
      </c>
      <c r="W1586" s="107" t="s">
        <v>1055</v>
      </c>
      <c r="X1586" s="108">
        <v>42276</v>
      </c>
      <c r="Y1586" s="107" t="b">
        <v>0</v>
      </c>
      <c r="Z1586" s="107" t="s">
        <v>5237</v>
      </c>
      <c r="AA1586" s="107" t="s">
        <v>5237</v>
      </c>
      <c r="AB1586" s="107" t="s">
        <v>5237</v>
      </c>
      <c r="AC1586" s="107" t="s">
        <v>5237</v>
      </c>
      <c r="AD1586" s="107" t="s">
        <v>5237</v>
      </c>
      <c r="AE1586" s="107" t="s">
        <v>5237</v>
      </c>
    </row>
    <row r="1587" spans="2:31" outlineLevel="1">
      <c r="B1587" s="24" t="s">
        <v>5234</v>
      </c>
      <c r="C1587" s="24" t="s">
        <v>2</v>
      </c>
      <c r="D1587" s="24" t="s">
        <v>62</v>
      </c>
      <c r="E1587" s="24" t="s">
        <v>46</v>
      </c>
      <c r="F1587" s="24" t="s">
        <v>41</v>
      </c>
      <c r="G1587" s="24">
        <v>-50</v>
      </c>
      <c r="H1587" s="24" t="s">
        <v>3008</v>
      </c>
      <c r="I1587" s="24" t="s">
        <v>4109</v>
      </c>
      <c r="J1587" s="24" t="s">
        <v>73</v>
      </c>
      <c r="K1587" s="72" t="str">
        <f t="shared" si="54"/>
        <v>USPM0110 ICPL Curncy</v>
      </c>
      <c r="L1587" s="25" t="str">
        <f t="shared" si="55"/>
        <v>ICPL</v>
      </c>
      <c r="M1587" s="26">
        <f t="shared" ca="1" si="55"/>
        <v>42276</v>
      </c>
      <c r="N1587" s="25" t="b">
        <f t="shared" si="55"/>
        <v>0</v>
      </c>
      <c r="O1587" s="84" t="str">
        <f>IF($N1587,_xll.BDP($K1587,O$931),"[DISABLED]")</f>
        <v>[DISABLED]</v>
      </c>
      <c r="P1587" s="84" t="str">
        <f>IF($N1587,_xll.BDP($K1587,P$931),"[DISABLED]")</f>
        <v>[DISABLED]</v>
      </c>
      <c r="Q1587" s="84" t="str">
        <f>IF($N1587,_xll.BDP($K1587,Q$931),"[DISABLED]")</f>
        <v>[DISABLED]</v>
      </c>
      <c r="R1587" s="84" t="str">
        <f>IF($N1587,_xll.BDH($K1587,R$931,$M1587),"[DISABLED]")</f>
        <v>[DISABLED]</v>
      </c>
      <c r="S1587" s="84" t="str">
        <f>IF($N1587,_xll.BDH($K1587,S$931,$M1587),"[DISABLED]")</f>
        <v>[DISABLED]</v>
      </c>
      <c r="T1587" s="84" t="str">
        <f>IF($N1587,_xll.BDH($K1587,T$931,$M1587),"[DISABLED]")</f>
        <v>[DISABLED]</v>
      </c>
      <c r="V1587" s="106" t="s">
        <v>10128</v>
      </c>
      <c r="W1587" s="107" t="s">
        <v>1055</v>
      </c>
      <c r="X1587" s="108">
        <v>42276</v>
      </c>
      <c r="Y1587" s="107" t="b">
        <v>0</v>
      </c>
      <c r="Z1587" s="107" t="s">
        <v>5237</v>
      </c>
      <c r="AA1587" s="107" t="s">
        <v>5237</v>
      </c>
      <c r="AB1587" s="107" t="s">
        <v>5237</v>
      </c>
      <c r="AC1587" s="107" t="s">
        <v>5237</v>
      </c>
      <c r="AD1587" s="107" t="s">
        <v>5237</v>
      </c>
      <c r="AE1587" s="107" t="s">
        <v>5237</v>
      </c>
    </row>
    <row r="1588" spans="2:31" outlineLevel="1">
      <c r="B1588" s="24" t="s">
        <v>5234</v>
      </c>
      <c r="C1588" s="24" t="s">
        <v>2</v>
      </c>
      <c r="D1588" s="24" t="s">
        <v>62</v>
      </c>
      <c r="E1588" s="24" t="s">
        <v>46</v>
      </c>
      <c r="F1588" s="24" t="s">
        <v>41</v>
      </c>
      <c r="G1588" s="24">
        <v>-25</v>
      </c>
      <c r="H1588" s="24" t="s">
        <v>3008</v>
      </c>
      <c r="I1588" s="24" t="s">
        <v>4110</v>
      </c>
      <c r="J1588" s="24" t="s">
        <v>73</v>
      </c>
      <c r="K1588" s="72" t="str">
        <f t="shared" si="54"/>
        <v>USPN0110 ICPL Curncy</v>
      </c>
      <c r="L1588" s="25" t="str">
        <f t="shared" si="55"/>
        <v>ICPL</v>
      </c>
      <c r="M1588" s="26">
        <f t="shared" ca="1" si="55"/>
        <v>42276</v>
      </c>
      <c r="N1588" s="25" t="b">
        <f t="shared" si="55"/>
        <v>0</v>
      </c>
      <c r="O1588" s="84" t="str">
        <f>IF($N1588,_xll.BDP($K1588,O$931),"[DISABLED]")</f>
        <v>[DISABLED]</v>
      </c>
      <c r="P1588" s="84" t="str">
        <f>IF($N1588,_xll.BDP($K1588,P$931),"[DISABLED]")</f>
        <v>[DISABLED]</v>
      </c>
      <c r="Q1588" s="84" t="str">
        <f>IF($N1588,_xll.BDP($K1588,Q$931),"[DISABLED]")</f>
        <v>[DISABLED]</v>
      </c>
      <c r="R1588" s="84" t="str">
        <f>IF($N1588,_xll.BDH($K1588,R$931,$M1588),"[DISABLED]")</f>
        <v>[DISABLED]</v>
      </c>
      <c r="S1588" s="84" t="str">
        <f>IF($N1588,_xll.BDH($K1588,S$931,$M1588),"[DISABLED]")</f>
        <v>[DISABLED]</v>
      </c>
      <c r="T1588" s="84" t="str">
        <f>IF($N1588,_xll.BDH($K1588,T$931,$M1588),"[DISABLED]")</f>
        <v>[DISABLED]</v>
      </c>
      <c r="V1588" s="106" t="s">
        <v>10129</v>
      </c>
      <c r="W1588" s="107" t="s">
        <v>1055</v>
      </c>
      <c r="X1588" s="108">
        <v>42276</v>
      </c>
      <c r="Y1588" s="107" t="b">
        <v>0</v>
      </c>
      <c r="Z1588" s="107" t="s">
        <v>5237</v>
      </c>
      <c r="AA1588" s="107" t="s">
        <v>5237</v>
      </c>
      <c r="AB1588" s="107" t="s">
        <v>5237</v>
      </c>
      <c r="AC1588" s="107" t="s">
        <v>5237</v>
      </c>
      <c r="AD1588" s="107" t="s">
        <v>5237</v>
      </c>
      <c r="AE1588" s="107" t="s">
        <v>5237</v>
      </c>
    </row>
    <row r="1589" spans="2:31" outlineLevel="1">
      <c r="B1589" s="24" t="s">
        <v>5234</v>
      </c>
      <c r="C1589" s="24" t="s">
        <v>2</v>
      </c>
      <c r="D1589" s="24" t="s">
        <v>62</v>
      </c>
      <c r="E1589" s="24" t="s">
        <v>46</v>
      </c>
      <c r="F1589" s="24" t="s">
        <v>41</v>
      </c>
      <c r="G1589" s="24">
        <v>25</v>
      </c>
      <c r="H1589" s="24" t="s">
        <v>3008</v>
      </c>
      <c r="I1589" s="24" t="s">
        <v>4111</v>
      </c>
      <c r="J1589" s="24" t="s">
        <v>73</v>
      </c>
      <c r="K1589" s="72" t="str">
        <f t="shared" si="54"/>
        <v>USPO0110 ICPL Curncy</v>
      </c>
      <c r="L1589" s="25" t="str">
        <f t="shared" si="55"/>
        <v>ICPL</v>
      </c>
      <c r="M1589" s="26">
        <f t="shared" ca="1" si="55"/>
        <v>42276</v>
      </c>
      <c r="N1589" s="25" t="b">
        <f t="shared" si="55"/>
        <v>0</v>
      </c>
      <c r="O1589" s="84" t="str">
        <f>IF($N1589,_xll.BDP($K1589,O$931),"[DISABLED]")</f>
        <v>[DISABLED]</v>
      </c>
      <c r="P1589" s="84" t="str">
        <f>IF($N1589,_xll.BDP($K1589,P$931),"[DISABLED]")</f>
        <v>[DISABLED]</v>
      </c>
      <c r="Q1589" s="84" t="str">
        <f>IF($N1589,_xll.BDP($K1589,Q$931),"[DISABLED]")</f>
        <v>[DISABLED]</v>
      </c>
      <c r="R1589" s="84" t="str">
        <f>IF($N1589,_xll.BDH($K1589,R$931,$M1589),"[DISABLED]")</f>
        <v>[DISABLED]</v>
      </c>
      <c r="S1589" s="84" t="str">
        <f>IF($N1589,_xll.BDH($K1589,S$931,$M1589),"[DISABLED]")</f>
        <v>[DISABLED]</v>
      </c>
      <c r="T1589" s="84" t="str">
        <f>IF($N1589,_xll.BDH($K1589,T$931,$M1589),"[DISABLED]")</f>
        <v>[DISABLED]</v>
      </c>
      <c r="V1589" s="106" t="s">
        <v>10130</v>
      </c>
      <c r="W1589" s="107" t="s">
        <v>1055</v>
      </c>
      <c r="X1589" s="108">
        <v>42276</v>
      </c>
      <c r="Y1589" s="107" t="b">
        <v>0</v>
      </c>
      <c r="Z1589" s="107" t="s">
        <v>5237</v>
      </c>
      <c r="AA1589" s="107" t="s">
        <v>5237</v>
      </c>
      <c r="AB1589" s="107" t="s">
        <v>5237</v>
      </c>
      <c r="AC1589" s="107" t="s">
        <v>5237</v>
      </c>
      <c r="AD1589" s="107" t="s">
        <v>5237</v>
      </c>
      <c r="AE1589" s="107" t="s">
        <v>5237</v>
      </c>
    </row>
    <row r="1590" spans="2:31" outlineLevel="1">
      <c r="B1590" s="24" t="s">
        <v>5234</v>
      </c>
      <c r="C1590" s="24" t="s">
        <v>2</v>
      </c>
      <c r="D1590" s="24" t="s">
        <v>62</v>
      </c>
      <c r="E1590" s="24" t="s">
        <v>46</v>
      </c>
      <c r="F1590" s="24" t="s">
        <v>41</v>
      </c>
      <c r="G1590" s="24">
        <v>50</v>
      </c>
      <c r="H1590" s="24" t="s">
        <v>3008</v>
      </c>
      <c r="I1590" s="24" t="s">
        <v>4112</v>
      </c>
      <c r="J1590" s="24" t="s">
        <v>73</v>
      </c>
      <c r="K1590" s="72" t="str">
        <f t="shared" si="54"/>
        <v>USPP0110 ICPL Curncy</v>
      </c>
      <c r="L1590" s="25" t="str">
        <f t="shared" si="55"/>
        <v>ICPL</v>
      </c>
      <c r="M1590" s="26">
        <f t="shared" ca="1" si="55"/>
        <v>42276</v>
      </c>
      <c r="N1590" s="25" t="b">
        <f t="shared" si="55"/>
        <v>0</v>
      </c>
      <c r="O1590" s="84" t="str">
        <f>IF($N1590,_xll.BDP($K1590,O$931),"[DISABLED]")</f>
        <v>[DISABLED]</v>
      </c>
      <c r="P1590" s="84" t="str">
        <f>IF($N1590,_xll.BDP($K1590,P$931),"[DISABLED]")</f>
        <v>[DISABLED]</v>
      </c>
      <c r="Q1590" s="84" t="str">
        <f>IF($N1590,_xll.BDP($K1590,Q$931),"[DISABLED]")</f>
        <v>[DISABLED]</v>
      </c>
      <c r="R1590" s="84" t="str">
        <f>IF($N1590,_xll.BDH($K1590,R$931,$M1590),"[DISABLED]")</f>
        <v>[DISABLED]</v>
      </c>
      <c r="S1590" s="84" t="str">
        <f>IF($N1590,_xll.BDH($K1590,S$931,$M1590),"[DISABLED]")</f>
        <v>[DISABLED]</v>
      </c>
      <c r="T1590" s="84" t="str">
        <f>IF($N1590,_xll.BDH($K1590,T$931,$M1590),"[DISABLED]")</f>
        <v>[DISABLED]</v>
      </c>
      <c r="V1590" s="106" t="s">
        <v>10131</v>
      </c>
      <c r="W1590" s="107" t="s">
        <v>1055</v>
      </c>
      <c r="X1590" s="108">
        <v>42276</v>
      </c>
      <c r="Y1590" s="107" t="b">
        <v>0</v>
      </c>
      <c r="Z1590" s="107" t="s">
        <v>5237</v>
      </c>
      <c r="AA1590" s="107" t="s">
        <v>5237</v>
      </c>
      <c r="AB1590" s="107" t="s">
        <v>5237</v>
      </c>
      <c r="AC1590" s="107" t="s">
        <v>5237</v>
      </c>
      <c r="AD1590" s="107" t="s">
        <v>5237</v>
      </c>
      <c r="AE1590" s="107" t="s">
        <v>5237</v>
      </c>
    </row>
    <row r="1591" spans="2:31" outlineLevel="1">
      <c r="B1591" s="24" t="s">
        <v>5234</v>
      </c>
      <c r="C1591" s="24" t="s">
        <v>2</v>
      </c>
      <c r="D1591" s="24" t="s">
        <v>62</v>
      </c>
      <c r="E1591" s="24" t="s">
        <v>46</v>
      </c>
      <c r="F1591" s="24" t="s">
        <v>41</v>
      </c>
      <c r="G1591" s="24">
        <v>100</v>
      </c>
      <c r="H1591" s="24" t="s">
        <v>3008</v>
      </c>
      <c r="I1591" s="24" t="s">
        <v>4113</v>
      </c>
      <c r="J1591" s="24" t="s">
        <v>73</v>
      </c>
      <c r="K1591" s="72" t="str">
        <f t="shared" si="54"/>
        <v>USPQ0110 ICPL Curncy</v>
      </c>
      <c r="L1591" s="25" t="str">
        <f t="shared" si="55"/>
        <v>ICPL</v>
      </c>
      <c r="M1591" s="26">
        <f t="shared" ca="1" si="55"/>
        <v>42276</v>
      </c>
      <c r="N1591" s="25" t="b">
        <f t="shared" si="55"/>
        <v>0</v>
      </c>
      <c r="O1591" s="84" t="str">
        <f>IF($N1591,_xll.BDP($K1591,O$931),"[DISABLED]")</f>
        <v>[DISABLED]</v>
      </c>
      <c r="P1591" s="84" t="str">
        <f>IF($N1591,_xll.BDP($K1591,P$931),"[DISABLED]")</f>
        <v>[DISABLED]</v>
      </c>
      <c r="Q1591" s="84" t="str">
        <f>IF($N1591,_xll.BDP($K1591,Q$931),"[DISABLED]")</f>
        <v>[DISABLED]</v>
      </c>
      <c r="R1591" s="84" t="str">
        <f>IF($N1591,_xll.BDH($K1591,R$931,$M1591),"[DISABLED]")</f>
        <v>[DISABLED]</v>
      </c>
      <c r="S1591" s="84" t="str">
        <f>IF($N1591,_xll.BDH($K1591,S$931,$M1591),"[DISABLED]")</f>
        <v>[DISABLED]</v>
      </c>
      <c r="T1591" s="84" t="str">
        <f>IF($N1591,_xll.BDH($K1591,T$931,$M1591),"[DISABLED]")</f>
        <v>[DISABLED]</v>
      </c>
      <c r="V1591" s="106" t="s">
        <v>10132</v>
      </c>
      <c r="W1591" s="107" t="s">
        <v>1055</v>
      </c>
      <c r="X1591" s="108">
        <v>42276</v>
      </c>
      <c r="Y1591" s="107" t="b">
        <v>0</v>
      </c>
      <c r="Z1591" s="107" t="s">
        <v>5237</v>
      </c>
      <c r="AA1591" s="107" t="s">
        <v>5237</v>
      </c>
      <c r="AB1591" s="107" t="s">
        <v>5237</v>
      </c>
      <c r="AC1591" s="107" t="s">
        <v>5237</v>
      </c>
      <c r="AD1591" s="107" t="s">
        <v>5237</v>
      </c>
      <c r="AE1591" s="107" t="s">
        <v>5237</v>
      </c>
    </row>
    <row r="1592" spans="2:31" outlineLevel="1">
      <c r="B1592" s="24" t="s">
        <v>5234</v>
      </c>
      <c r="C1592" s="24" t="s">
        <v>2</v>
      </c>
      <c r="D1592" s="24" t="s">
        <v>62</v>
      </c>
      <c r="E1592" s="24" t="s">
        <v>46</v>
      </c>
      <c r="F1592" s="24" t="s">
        <v>41</v>
      </c>
      <c r="G1592" s="24">
        <v>200</v>
      </c>
      <c r="H1592" s="24" t="s">
        <v>3008</v>
      </c>
      <c r="I1592" s="24" t="s">
        <v>4114</v>
      </c>
      <c r="J1592" s="24" t="s">
        <v>73</v>
      </c>
      <c r="K1592" s="72" t="str">
        <f t="shared" si="54"/>
        <v>USPS0110 ICPL Curncy</v>
      </c>
      <c r="L1592" s="25" t="str">
        <f t="shared" si="55"/>
        <v>ICPL</v>
      </c>
      <c r="M1592" s="26">
        <f t="shared" ca="1" si="55"/>
        <v>42276</v>
      </c>
      <c r="N1592" s="25" t="b">
        <f t="shared" si="55"/>
        <v>0</v>
      </c>
      <c r="O1592" s="84" t="str">
        <f>IF($N1592,_xll.BDP($K1592,O$931),"[DISABLED]")</f>
        <v>[DISABLED]</v>
      </c>
      <c r="P1592" s="84" t="str">
        <f>IF($N1592,_xll.BDP($K1592,P$931),"[DISABLED]")</f>
        <v>[DISABLED]</v>
      </c>
      <c r="Q1592" s="84" t="str">
        <f>IF($N1592,_xll.BDP($K1592,Q$931),"[DISABLED]")</f>
        <v>[DISABLED]</v>
      </c>
      <c r="R1592" s="84" t="str">
        <f>IF($N1592,_xll.BDH($K1592,R$931,$M1592),"[DISABLED]")</f>
        <v>[DISABLED]</v>
      </c>
      <c r="S1592" s="84" t="str">
        <f>IF($N1592,_xll.BDH($K1592,S$931,$M1592),"[DISABLED]")</f>
        <v>[DISABLED]</v>
      </c>
      <c r="T1592" s="84" t="str">
        <f>IF($N1592,_xll.BDH($K1592,T$931,$M1592),"[DISABLED]")</f>
        <v>[DISABLED]</v>
      </c>
      <c r="V1592" s="106" t="s">
        <v>10133</v>
      </c>
      <c r="W1592" s="107" t="s">
        <v>1055</v>
      </c>
      <c r="X1592" s="108">
        <v>42276</v>
      </c>
      <c r="Y1592" s="107" t="b">
        <v>0</v>
      </c>
      <c r="Z1592" s="107" t="s">
        <v>5237</v>
      </c>
      <c r="AA1592" s="107" t="s">
        <v>5237</v>
      </c>
      <c r="AB1592" s="107" t="s">
        <v>5237</v>
      </c>
      <c r="AC1592" s="107" t="s">
        <v>5237</v>
      </c>
      <c r="AD1592" s="107" t="s">
        <v>5237</v>
      </c>
      <c r="AE1592" s="107" t="s">
        <v>5237</v>
      </c>
    </row>
    <row r="1593" spans="2:31" outlineLevel="1">
      <c r="B1593" s="24" t="s">
        <v>5234</v>
      </c>
      <c r="C1593" s="24" t="s">
        <v>2</v>
      </c>
      <c r="D1593" s="24" t="s">
        <v>62</v>
      </c>
      <c r="E1593" s="24" t="s">
        <v>46</v>
      </c>
      <c r="F1593" s="24" t="s">
        <v>42</v>
      </c>
      <c r="G1593" s="24">
        <v>-200</v>
      </c>
      <c r="H1593" s="24" t="s">
        <v>3008</v>
      </c>
      <c r="I1593" s="24" t="s">
        <v>4115</v>
      </c>
      <c r="J1593" s="24" t="s">
        <v>73</v>
      </c>
      <c r="K1593" s="72" t="str">
        <f t="shared" si="54"/>
        <v>USPK0210 ICPL Curncy</v>
      </c>
      <c r="L1593" s="25" t="str">
        <f t="shared" si="55"/>
        <v>ICPL</v>
      </c>
      <c r="M1593" s="26">
        <f t="shared" ca="1" si="55"/>
        <v>42276</v>
      </c>
      <c r="N1593" s="25" t="b">
        <f t="shared" si="55"/>
        <v>0</v>
      </c>
      <c r="O1593" s="84" t="str">
        <f>IF($N1593,_xll.BDP($K1593,O$931),"[DISABLED]")</f>
        <v>[DISABLED]</v>
      </c>
      <c r="P1593" s="84" t="str">
        <f>IF($N1593,_xll.BDP($K1593,P$931),"[DISABLED]")</f>
        <v>[DISABLED]</v>
      </c>
      <c r="Q1593" s="84" t="str">
        <f>IF($N1593,_xll.BDP($K1593,Q$931),"[DISABLED]")</f>
        <v>[DISABLED]</v>
      </c>
      <c r="R1593" s="84" t="str">
        <f>IF($N1593,_xll.BDH($K1593,R$931,$M1593),"[DISABLED]")</f>
        <v>[DISABLED]</v>
      </c>
      <c r="S1593" s="84" t="str">
        <f>IF($N1593,_xll.BDH($K1593,S$931,$M1593),"[DISABLED]")</f>
        <v>[DISABLED]</v>
      </c>
      <c r="T1593" s="84" t="str">
        <f>IF($N1593,_xll.BDH($K1593,T$931,$M1593),"[DISABLED]")</f>
        <v>[DISABLED]</v>
      </c>
      <c r="V1593" s="106" t="s">
        <v>10134</v>
      </c>
      <c r="W1593" s="107" t="s">
        <v>1055</v>
      </c>
      <c r="X1593" s="108">
        <v>42276</v>
      </c>
      <c r="Y1593" s="107" t="b">
        <v>0</v>
      </c>
      <c r="Z1593" s="107" t="s">
        <v>5237</v>
      </c>
      <c r="AA1593" s="107" t="s">
        <v>5237</v>
      </c>
      <c r="AB1593" s="107" t="s">
        <v>5237</v>
      </c>
      <c r="AC1593" s="107" t="s">
        <v>5237</v>
      </c>
      <c r="AD1593" s="107" t="s">
        <v>5237</v>
      </c>
      <c r="AE1593" s="107" t="s">
        <v>5237</v>
      </c>
    </row>
    <row r="1594" spans="2:31" outlineLevel="1">
      <c r="B1594" s="24" t="s">
        <v>5234</v>
      </c>
      <c r="C1594" s="24" t="s">
        <v>2</v>
      </c>
      <c r="D1594" s="24" t="s">
        <v>62</v>
      </c>
      <c r="E1594" s="24" t="s">
        <v>46</v>
      </c>
      <c r="F1594" s="24" t="s">
        <v>42</v>
      </c>
      <c r="G1594" s="24">
        <v>-100</v>
      </c>
      <c r="H1594" s="24" t="s">
        <v>3008</v>
      </c>
      <c r="I1594" s="24" t="s">
        <v>4116</v>
      </c>
      <c r="J1594" s="24" t="s">
        <v>73</v>
      </c>
      <c r="K1594" s="72" t="str">
        <f t="shared" si="54"/>
        <v>USPL0210 ICPL Curncy</v>
      </c>
      <c r="L1594" s="25" t="str">
        <f t="shared" si="55"/>
        <v>ICPL</v>
      </c>
      <c r="M1594" s="26">
        <f t="shared" ca="1" si="55"/>
        <v>42276</v>
      </c>
      <c r="N1594" s="25" t="b">
        <f t="shared" si="55"/>
        <v>0</v>
      </c>
      <c r="O1594" s="84" t="str">
        <f>IF($N1594,_xll.BDP($K1594,O$931),"[DISABLED]")</f>
        <v>[DISABLED]</v>
      </c>
      <c r="P1594" s="84" t="str">
        <f>IF($N1594,_xll.BDP($K1594,P$931),"[DISABLED]")</f>
        <v>[DISABLED]</v>
      </c>
      <c r="Q1594" s="84" t="str">
        <f>IF($N1594,_xll.BDP($K1594,Q$931),"[DISABLED]")</f>
        <v>[DISABLED]</v>
      </c>
      <c r="R1594" s="84" t="str">
        <f>IF($N1594,_xll.BDH($K1594,R$931,$M1594),"[DISABLED]")</f>
        <v>[DISABLED]</v>
      </c>
      <c r="S1594" s="84" t="str">
        <f>IF($N1594,_xll.BDH($K1594,S$931,$M1594),"[DISABLED]")</f>
        <v>[DISABLED]</v>
      </c>
      <c r="T1594" s="84" t="str">
        <f>IF($N1594,_xll.BDH($K1594,T$931,$M1594),"[DISABLED]")</f>
        <v>[DISABLED]</v>
      </c>
      <c r="V1594" s="106" t="s">
        <v>10135</v>
      </c>
      <c r="W1594" s="107" t="s">
        <v>1055</v>
      </c>
      <c r="X1594" s="108">
        <v>42276</v>
      </c>
      <c r="Y1594" s="107" t="b">
        <v>0</v>
      </c>
      <c r="Z1594" s="107" t="s">
        <v>5237</v>
      </c>
      <c r="AA1594" s="107" t="s">
        <v>5237</v>
      </c>
      <c r="AB1594" s="107" t="s">
        <v>5237</v>
      </c>
      <c r="AC1594" s="107" t="s">
        <v>5237</v>
      </c>
      <c r="AD1594" s="107" t="s">
        <v>5237</v>
      </c>
      <c r="AE1594" s="107" t="s">
        <v>5237</v>
      </c>
    </row>
    <row r="1595" spans="2:31" outlineLevel="1">
      <c r="B1595" s="24" t="s">
        <v>5234</v>
      </c>
      <c r="C1595" s="24" t="s">
        <v>2</v>
      </c>
      <c r="D1595" s="24" t="s">
        <v>62</v>
      </c>
      <c r="E1595" s="24" t="s">
        <v>46</v>
      </c>
      <c r="F1595" s="24" t="s">
        <v>42</v>
      </c>
      <c r="G1595" s="24">
        <v>-50</v>
      </c>
      <c r="H1595" s="24" t="s">
        <v>3008</v>
      </c>
      <c r="I1595" s="24" t="s">
        <v>4117</v>
      </c>
      <c r="J1595" s="24" t="s">
        <v>73</v>
      </c>
      <c r="K1595" s="72" t="str">
        <f t="shared" si="54"/>
        <v>USPM0210 ICPL Curncy</v>
      </c>
      <c r="L1595" s="25" t="str">
        <f t="shared" si="55"/>
        <v>ICPL</v>
      </c>
      <c r="M1595" s="26">
        <f t="shared" ca="1" si="55"/>
        <v>42276</v>
      </c>
      <c r="N1595" s="25" t="b">
        <f t="shared" si="55"/>
        <v>0</v>
      </c>
      <c r="O1595" s="84" t="str">
        <f>IF($N1595,_xll.BDP($K1595,O$931),"[DISABLED]")</f>
        <v>[DISABLED]</v>
      </c>
      <c r="P1595" s="84" t="str">
        <f>IF($N1595,_xll.BDP($K1595,P$931),"[DISABLED]")</f>
        <v>[DISABLED]</v>
      </c>
      <c r="Q1595" s="84" t="str">
        <f>IF($N1595,_xll.BDP($K1595,Q$931),"[DISABLED]")</f>
        <v>[DISABLED]</v>
      </c>
      <c r="R1595" s="84" t="str">
        <f>IF($N1595,_xll.BDH($K1595,R$931,$M1595),"[DISABLED]")</f>
        <v>[DISABLED]</v>
      </c>
      <c r="S1595" s="84" t="str">
        <f>IF($N1595,_xll.BDH($K1595,S$931,$M1595),"[DISABLED]")</f>
        <v>[DISABLED]</v>
      </c>
      <c r="T1595" s="84" t="str">
        <f>IF($N1595,_xll.BDH($K1595,T$931,$M1595),"[DISABLED]")</f>
        <v>[DISABLED]</v>
      </c>
      <c r="V1595" s="106" t="s">
        <v>10136</v>
      </c>
      <c r="W1595" s="107" t="s">
        <v>1055</v>
      </c>
      <c r="X1595" s="108">
        <v>42276</v>
      </c>
      <c r="Y1595" s="107" t="b">
        <v>0</v>
      </c>
      <c r="Z1595" s="107" t="s">
        <v>5237</v>
      </c>
      <c r="AA1595" s="107" t="s">
        <v>5237</v>
      </c>
      <c r="AB1595" s="107" t="s">
        <v>5237</v>
      </c>
      <c r="AC1595" s="107" t="s">
        <v>5237</v>
      </c>
      <c r="AD1595" s="107" t="s">
        <v>5237</v>
      </c>
      <c r="AE1595" s="107" t="s">
        <v>5237</v>
      </c>
    </row>
    <row r="1596" spans="2:31" outlineLevel="1">
      <c r="B1596" s="24" t="s">
        <v>5234</v>
      </c>
      <c r="C1596" s="24" t="s">
        <v>2</v>
      </c>
      <c r="D1596" s="24" t="s">
        <v>62</v>
      </c>
      <c r="E1596" s="24" t="s">
        <v>46</v>
      </c>
      <c r="F1596" s="24" t="s">
        <v>42</v>
      </c>
      <c r="G1596" s="24">
        <v>-25</v>
      </c>
      <c r="H1596" s="24" t="s">
        <v>3008</v>
      </c>
      <c r="I1596" s="24" t="s">
        <v>4118</v>
      </c>
      <c r="J1596" s="24" t="s">
        <v>73</v>
      </c>
      <c r="K1596" s="72" t="str">
        <f t="shared" si="54"/>
        <v>USPN0210 ICPL Curncy</v>
      </c>
      <c r="L1596" s="25" t="str">
        <f t="shared" si="55"/>
        <v>ICPL</v>
      </c>
      <c r="M1596" s="26">
        <f t="shared" ca="1" si="55"/>
        <v>42276</v>
      </c>
      <c r="N1596" s="25" t="b">
        <f t="shared" si="55"/>
        <v>0</v>
      </c>
      <c r="O1596" s="84" t="str">
        <f>IF($N1596,_xll.BDP($K1596,O$931),"[DISABLED]")</f>
        <v>[DISABLED]</v>
      </c>
      <c r="P1596" s="84" t="str">
        <f>IF($N1596,_xll.BDP($K1596,P$931),"[DISABLED]")</f>
        <v>[DISABLED]</v>
      </c>
      <c r="Q1596" s="84" t="str">
        <f>IF($N1596,_xll.BDP($K1596,Q$931),"[DISABLED]")</f>
        <v>[DISABLED]</v>
      </c>
      <c r="R1596" s="84" t="str">
        <f>IF($N1596,_xll.BDH($K1596,R$931,$M1596),"[DISABLED]")</f>
        <v>[DISABLED]</v>
      </c>
      <c r="S1596" s="84" t="str">
        <f>IF($N1596,_xll.BDH($K1596,S$931,$M1596),"[DISABLED]")</f>
        <v>[DISABLED]</v>
      </c>
      <c r="T1596" s="84" t="str">
        <f>IF($N1596,_xll.BDH($K1596,T$931,$M1596),"[DISABLED]")</f>
        <v>[DISABLED]</v>
      </c>
      <c r="V1596" s="106" t="s">
        <v>10137</v>
      </c>
      <c r="W1596" s="107" t="s">
        <v>1055</v>
      </c>
      <c r="X1596" s="108">
        <v>42276</v>
      </c>
      <c r="Y1596" s="107" t="b">
        <v>0</v>
      </c>
      <c r="Z1596" s="107" t="s">
        <v>5237</v>
      </c>
      <c r="AA1596" s="107" t="s">
        <v>5237</v>
      </c>
      <c r="AB1596" s="107" t="s">
        <v>5237</v>
      </c>
      <c r="AC1596" s="107" t="s">
        <v>5237</v>
      </c>
      <c r="AD1596" s="107" t="s">
        <v>5237</v>
      </c>
      <c r="AE1596" s="107" t="s">
        <v>5237</v>
      </c>
    </row>
    <row r="1597" spans="2:31" outlineLevel="1">
      <c r="B1597" s="24" t="s">
        <v>5234</v>
      </c>
      <c r="C1597" s="24" t="s">
        <v>2</v>
      </c>
      <c r="D1597" s="24" t="s">
        <v>62</v>
      </c>
      <c r="E1597" s="24" t="s">
        <v>46</v>
      </c>
      <c r="F1597" s="24" t="s">
        <v>42</v>
      </c>
      <c r="G1597" s="24">
        <v>25</v>
      </c>
      <c r="H1597" s="24" t="s">
        <v>3008</v>
      </c>
      <c r="I1597" s="24" t="s">
        <v>4119</v>
      </c>
      <c r="J1597" s="24" t="s">
        <v>73</v>
      </c>
      <c r="K1597" s="72" t="str">
        <f t="shared" si="54"/>
        <v>USPO0210 ICPL Curncy</v>
      </c>
      <c r="L1597" s="25" t="str">
        <f t="shared" si="55"/>
        <v>ICPL</v>
      </c>
      <c r="M1597" s="26">
        <f t="shared" ca="1" si="55"/>
        <v>42276</v>
      </c>
      <c r="N1597" s="25" t="b">
        <f t="shared" si="55"/>
        <v>0</v>
      </c>
      <c r="O1597" s="84" t="str">
        <f>IF($N1597,_xll.BDP($K1597,O$931),"[DISABLED]")</f>
        <v>[DISABLED]</v>
      </c>
      <c r="P1597" s="84" t="str">
        <f>IF($N1597,_xll.BDP($K1597,P$931),"[DISABLED]")</f>
        <v>[DISABLED]</v>
      </c>
      <c r="Q1597" s="84" t="str">
        <f>IF($N1597,_xll.BDP($K1597,Q$931),"[DISABLED]")</f>
        <v>[DISABLED]</v>
      </c>
      <c r="R1597" s="84" t="str">
        <f>IF($N1597,_xll.BDH($K1597,R$931,$M1597),"[DISABLED]")</f>
        <v>[DISABLED]</v>
      </c>
      <c r="S1597" s="84" t="str">
        <f>IF($N1597,_xll.BDH($K1597,S$931,$M1597),"[DISABLED]")</f>
        <v>[DISABLED]</v>
      </c>
      <c r="T1597" s="84" t="str">
        <f>IF($N1597,_xll.BDH($K1597,T$931,$M1597),"[DISABLED]")</f>
        <v>[DISABLED]</v>
      </c>
      <c r="V1597" s="106" t="s">
        <v>10138</v>
      </c>
      <c r="W1597" s="107" t="s">
        <v>1055</v>
      </c>
      <c r="X1597" s="108">
        <v>42276</v>
      </c>
      <c r="Y1597" s="107" t="b">
        <v>0</v>
      </c>
      <c r="Z1597" s="107" t="s">
        <v>5237</v>
      </c>
      <c r="AA1597" s="107" t="s">
        <v>5237</v>
      </c>
      <c r="AB1597" s="107" t="s">
        <v>5237</v>
      </c>
      <c r="AC1597" s="107" t="s">
        <v>5237</v>
      </c>
      <c r="AD1597" s="107" t="s">
        <v>5237</v>
      </c>
      <c r="AE1597" s="107" t="s">
        <v>5237</v>
      </c>
    </row>
    <row r="1598" spans="2:31" outlineLevel="1">
      <c r="B1598" s="24" t="s">
        <v>5234</v>
      </c>
      <c r="C1598" s="24" t="s">
        <v>2</v>
      </c>
      <c r="D1598" s="24" t="s">
        <v>62</v>
      </c>
      <c r="E1598" s="24" t="s">
        <v>46</v>
      </c>
      <c r="F1598" s="24" t="s">
        <v>42</v>
      </c>
      <c r="G1598" s="24">
        <v>50</v>
      </c>
      <c r="H1598" s="24" t="s">
        <v>3008</v>
      </c>
      <c r="I1598" s="24" t="s">
        <v>4120</v>
      </c>
      <c r="J1598" s="24" t="s">
        <v>73</v>
      </c>
      <c r="K1598" s="72" t="str">
        <f t="shared" si="54"/>
        <v>USPP0210 ICPL Curncy</v>
      </c>
      <c r="L1598" s="25" t="str">
        <f t="shared" si="55"/>
        <v>ICPL</v>
      </c>
      <c r="M1598" s="26">
        <f t="shared" ca="1" si="55"/>
        <v>42276</v>
      </c>
      <c r="N1598" s="25" t="b">
        <f t="shared" si="55"/>
        <v>0</v>
      </c>
      <c r="O1598" s="84" t="str">
        <f>IF($N1598,_xll.BDP($K1598,O$931),"[DISABLED]")</f>
        <v>[DISABLED]</v>
      </c>
      <c r="P1598" s="84" t="str">
        <f>IF($N1598,_xll.BDP($K1598,P$931),"[DISABLED]")</f>
        <v>[DISABLED]</v>
      </c>
      <c r="Q1598" s="84" t="str">
        <f>IF($N1598,_xll.BDP($K1598,Q$931),"[DISABLED]")</f>
        <v>[DISABLED]</v>
      </c>
      <c r="R1598" s="84" t="str">
        <f>IF($N1598,_xll.BDH($K1598,R$931,$M1598),"[DISABLED]")</f>
        <v>[DISABLED]</v>
      </c>
      <c r="S1598" s="84" t="str">
        <f>IF($N1598,_xll.BDH($K1598,S$931,$M1598),"[DISABLED]")</f>
        <v>[DISABLED]</v>
      </c>
      <c r="T1598" s="84" t="str">
        <f>IF($N1598,_xll.BDH($K1598,T$931,$M1598),"[DISABLED]")</f>
        <v>[DISABLED]</v>
      </c>
      <c r="V1598" s="106" t="s">
        <v>10139</v>
      </c>
      <c r="W1598" s="107" t="s">
        <v>1055</v>
      </c>
      <c r="X1598" s="108">
        <v>42276</v>
      </c>
      <c r="Y1598" s="107" t="b">
        <v>0</v>
      </c>
      <c r="Z1598" s="107" t="s">
        <v>5237</v>
      </c>
      <c r="AA1598" s="107" t="s">
        <v>5237</v>
      </c>
      <c r="AB1598" s="107" t="s">
        <v>5237</v>
      </c>
      <c r="AC1598" s="107" t="s">
        <v>5237</v>
      </c>
      <c r="AD1598" s="107" t="s">
        <v>5237</v>
      </c>
      <c r="AE1598" s="107" t="s">
        <v>5237</v>
      </c>
    </row>
    <row r="1599" spans="2:31" outlineLevel="1">
      <c r="B1599" s="24" t="s">
        <v>5234</v>
      </c>
      <c r="C1599" s="24" t="s">
        <v>2</v>
      </c>
      <c r="D1599" s="24" t="s">
        <v>62</v>
      </c>
      <c r="E1599" s="24" t="s">
        <v>46</v>
      </c>
      <c r="F1599" s="24" t="s">
        <v>42</v>
      </c>
      <c r="G1599" s="24">
        <v>100</v>
      </c>
      <c r="H1599" s="24" t="s">
        <v>3008</v>
      </c>
      <c r="I1599" s="24" t="s">
        <v>4121</v>
      </c>
      <c r="J1599" s="24" t="s">
        <v>73</v>
      </c>
      <c r="K1599" s="72" t="str">
        <f t="shared" si="54"/>
        <v>USPQ0210 ICPL Curncy</v>
      </c>
      <c r="L1599" s="25" t="str">
        <f t="shared" si="55"/>
        <v>ICPL</v>
      </c>
      <c r="M1599" s="26">
        <f t="shared" ca="1" si="55"/>
        <v>42276</v>
      </c>
      <c r="N1599" s="25" t="b">
        <f t="shared" si="55"/>
        <v>0</v>
      </c>
      <c r="O1599" s="84" t="str">
        <f>IF($N1599,_xll.BDP($K1599,O$931),"[DISABLED]")</f>
        <v>[DISABLED]</v>
      </c>
      <c r="P1599" s="84" t="str">
        <f>IF($N1599,_xll.BDP($K1599,P$931),"[DISABLED]")</f>
        <v>[DISABLED]</v>
      </c>
      <c r="Q1599" s="84" t="str">
        <f>IF($N1599,_xll.BDP($K1599,Q$931),"[DISABLED]")</f>
        <v>[DISABLED]</v>
      </c>
      <c r="R1599" s="84" t="str">
        <f>IF($N1599,_xll.BDH($K1599,R$931,$M1599),"[DISABLED]")</f>
        <v>[DISABLED]</v>
      </c>
      <c r="S1599" s="84" t="str">
        <f>IF($N1599,_xll.BDH($K1599,S$931,$M1599),"[DISABLED]")</f>
        <v>[DISABLED]</v>
      </c>
      <c r="T1599" s="84" t="str">
        <f>IF($N1599,_xll.BDH($K1599,T$931,$M1599),"[DISABLED]")</f>
        <v>[DISABLED]</v>
      </c>
      <c r="V1599" s="106" t="s">
        <v>10140</v>
      </c>
      <c r="W1599" s="107" t="s">
        <v>1055</v>
      </c>
      <c r="X1599" s="108">
        <v>42276</v>
      </c>
      <c r="Y1599" s="107" t="b">
        <v>0</v>
      </c>
      <c r="Z1599" s="107" t="s">
        <v>5237</v>
      </c>
      <c r="AA1599" s="107" t="s">
        <v>5237</v>
      </c>
      <c r="AB1599" s="107" t="s">
        <v>5237</v>
      </c>
      <c r="AC1599" s="107" t="s">
        <v>5237</v>
      </c>
      <c r="AD1599" s="107" t="s">
        <v>5237</v>
      </c>
      <c r="AE1599" s="107" t="s">
        <v>5237</v>
      </c>
    </row>
    <row r="1600" spans="2:31" outlineLevel="1">
      <c r="B1600" s="24" t="s">
        <v>5234</v>
      </c>
      <c r="C1600" s="24" t="s">
        <v>2</v>
      </c>
      <c r="D1600" s="24" t="s">
        <v>62</v>
      </c>
      <c r="E1600" s="24" t="s">
        <v>46</v>
      </c>
      <c r="F1600" s="24" t="s">
        <v>42</v>
      </c>
      <c r="G1600" s="24">
        <v>200</v>
      </c>
      <c r="H1600" s="24" t="s">
        <v>3008</v>
      </c>
      <c r="I1600" s="24" t="s">
        <v>4122</v>
      </c>
      <c r="J1600" s="24" t="s">
        <v>73</v>
      </c>
      <c r="K1600" s="72" t="str">
        <f t="shared" si="54"/>
        <v>USPS0210 ICPL Curncy</v>
      </c>
      <c r="L1600" s="25" t="str">
        <f t="shared" si="55"/>
        <v>ICPL</v>
      </c>
      <c r="M1600" s="26">
        <f t="shared" ca="1" si="55"/>
        <v>42276</v>
      </c>
      <c r="N1600" s="25" t="b">
        <f t="shared" si="55"/>
        <v>0</v>
      </c>
      <c r="O1600" s="84" t="str">
        <f>IF($N1600,_xll.BDP($K1600,O$931),"[DISABLED]")</f>
        <v>[DISABLED]</v>
      </c>
      <c r="P1600" s="84" t="str">
        <f>IF($N1600,_xll.BDP($K1600,P$931),"[DISABLED]")</f>
        <v>[DISABLED]</v>
      </c>
      <c r="Q1600" s="84" t="str">
        <f>IF($N1600,_xll.BDP($K1600,Q$931),"[DISABLED]")</f>
        <v>[DISABLED]</v>
      </c>
      <c r="R1600" s="84" t="str">
        <f>IF($N1600,_xll.BDH($K1600,R$931,$M1600),"[DISABLED]")</f>
        <v>[DISABLED]</v>
      </c>
      <c r="S1600" s="84" t="str">
        <f>IF($N1600,_xll.BDH($K1600,S$931,$M1600),"[DISABLED]")</f>
        <v>[DISABLED]</v>
      </c>
      <c r="T1600" s="84" t="str">
        <f>IF($N1600,_xll.BDH($K1600,T$931,$M1600),"[DISABLED]")</f>
        <v>[DISABLED]</v>
      </c>
      <c r="V1600" s="106" t="s">
        <v>10141</v>
      </c>
      <c r="W1600" s="107" t="s">
        <v>1055</v>
      </c>
      <c r="X1600" s="108">
        <v>42276</v>
      </c>
      <c r="Y1600" s="107" t="b">
        <v>0</v>
      </c>
      <c r="Z1600" s="107" t="s">
        <v>5237</v>
      </c>
      <c r="AA1600" s="107" t="s">
        <v>5237</v>
      </c>
      <c r="AB1600" s="107" t="s">
        <v>5237</v>
      </c>
      <c r="AC1600" s="107" t="s">
        <v>5237</v>
      </c>
      <c r="AD1600" s="107" t="s">
        <v>5237</v>
      </c>
      <c r="AE1600" s="107" t="s">
        <v>5237</v>
      </c>
    </row>
    <row r="1601" spans="2:31" outlineLevel="1">
      <c r="B1601" s="24" t="s">
        <v>5234</v>
      </c>
      <c r="C1601" s="24" t="s">
        <v>2</v>
      </c>
      <c r="D1601" s="24" t="s">
        <v>62</v>
      </c>
      <c r="E1601" s="24" t="s">
        <v>46</v>
      </c>
      <c r="F1601" s="24" t="s">
        <v>44</v>
      </c>
      <c r="G1601" s="24">
        <v>-200</v>
      </c>
      <c r="H1601" s="24" t="s">
        <v>3008</v>
      </c>
      <c r="I1601" s="24" t="s">
        <v>4123</v>
      </c>
      <c r="J1601" s="24" t="s">
        <v>73</v>
      </c>
      <c r="K1601" s="72" t="str">
        <f t="shared" si="54"/>
        <v>USPK0510 ICPL Curncy</v>
      </c>
      <c r="L1601" s="25" t="str">
        <f t="shared" si="55"/>
        <v>ICPL</v>
      </c>
      <c r="M1601" s="26">
        <f t="shared" ca="1" si="55"/>
        <v>42276</v>
      </c>
      <c r="N1601" s="25" t="b">
        <f t="shared" si="55"/>
        <v>0</v>
      </c>
      <c r="O1601" s="84" t="str">
        <f>IF($N1601,_xll.BDP($K1601,O$931),"[DISABLED]")</f>
        <v>[DISABLED]</v>
      </c>
      <c r="P1601" s="84" t="str">
        <f>IF($N1601,_xll.BDP($K1601,P$931),"[DISABLED]")</f>
        <v>[DISABLED]</v>
      </c>
      <c r="Q1601" s="84" t="str">
        <f>IF($N1601,_xll.BDP($K1601,Q$931),"[DISABLED]")</f>
        <v>[DISABLED]</v>
      </c>
      <c r="R1601" s="84" t="str">
        <f>IF($N1601,_xll.BDH($K1601,R$931,$M1601),"[DISABLED]")</f>
        <v>[DISABLED]</v>
      </c>
      <c r="S1601" s="84" t="str">
        <f>IF($N1601,_xll.BDH($K1601,S$931,$M1601),"[DISABLED]")</f>
        <v>[DISABLED]</v>
      </c>
      <c r="T1601" s="84" t="str">
        <f>IF($N1601,_xll.BDH($K1601,T$931,$M1601),"[DISABLED]")</f>
        <v>[DISABLED]</v>
      </c>
      <c r="V1601" s="106" t="s">
        <v>10142</v>
      </c>
      <c r="W1601" s="107" t="s">
        <v>1055</v>
      </c>
      <c r="X1601" s="108">
        <v>42276</v>
      </c>
      <c r="Y1601" s="107" t="b">
        <v>0</v>
      </c>
      <c r="Z1601" s="107" t="s">
        <v>5237</v>
      </c>
      <c r="AA1601" s="107" t="s">
        <v>5237</v>
      </c>
      <c r="AB1601" s="107" t="s">
        <v>5237</v>
      </c>
      <c r="AC1601" s="107" t="s">
        <v>5237</v>
      </c>
      <c r="AD1601" s="107" t="s">
        <v>5237</v>
      </c>
      <c r="AE1601" s="107" t="s">
        <v>5237</v>
      </c>
    </row>
    <row r="1602" spans="2:31" outlineLevel="1">
      <c r="B1602" s="24" t="s">
        <v>5234</v>
      </c>
      <c r="C1602" s="24" t="s">
        <v>2</v>
      </c>
      <c r="D1602" s="24" t="s">
        <v>62</v>
      </c>
      <c r="E1602" s="24" t="s">
        <v>46</v>
      </c>
      <c r="F1602" s="24" t="s">
        <v>44</v>
      </c>
      <c r="G1602" s="24">
        <v>-100</v>
      </c>
      <c r="H1602" s="24" t="s">
        <v>3008</v>
      </c>
      <c r="I1602" s="24" t="s">
        <v>4124</v>
      </c>
      <c r="J1602" s="24" t="s">
        <v>73</v>
      </c>
      <c r="K1602" s="72" t="str">
        <f t="shared" si="54"/>
        <v>USPL0510 ICPL Curncy</v>
      </c>
      <c r="L1602" s="25" t="str">
        <f t="shared" si="55"/>
        <v>ICPL</v>
      </c>
      <c r="M1602" s="26">
        <f t="shared" ca="1" si="55"/>
        <v>42276</v>
      </c>
      <c r="N1602" s="25" t="b">
        <f t="shared" si="55"/>
        <v>0</v>
      </c>
      <c r="O1602" s="84" t="str">
        <f>IF($N1602,_xll.BDP($K1602,O$931),"[DISABLED]")</f>
        <v>[DISABLED]</v>
      </c>
      <c r="P1602" s="84" t="str">
        <f>IF($N1602,_xll.BDP($K1602,P$931),"[DISABLED]")</f>
        <v>[DISABLED]</v>
      </c>
      <c r="Q1602" s="84" t="str">
        <f>IF($N1602,_xll.BDP($K1602,Q$931),"[DISABLED]")</f>
        <v>[DISABLED]</v>
      </c>
      <c r="R1602" s="84" t="str">
        <f>IF($N1602,_xll.BDH($K1602,R$931,$M1602),"[DISABLED]")</f>
        <v>[DISABLED]</v>
      </c>
      <c r="S1602" s="84" t="str">
        <f>IF($N1602,_xll.BDH($K1602,S$931,$M1602),"[DISABLED]")</f>
        <v>[DISABLED]</v>
      </c>
      <c r="T1602" s="84" t="str">
        <f>IF($N1602,_xll.BDH($K1602,T$931,$M1602),"[DISABLED]")</f>
        <v>[DISABLED]</v>
      </c>
      <c r="V1602" s="106" t="s">
        <v>10143</v>
      </c>
      <c r="W1602" s="107" t="s">
        <v>1055</v>
      </c>
      <c r="X1602" s="108">
        <v>42276</v>
      </c>
      <c r="Y1602" s="107" t="b">
        <v>0</v>
      </c>
      <c r="Z1602" s="107" t="s">
        <v>5237</v>
      </c>
      <c r="AA1602" s="107" t="s">
        <v>5237</v>
      </c>
      <c r="AB1602" s="107" t="s">
        <v>5237</v>
      </c>
      <c r="AC1602" s="107" t="s">
        <v>5237</v>
      </c>
      <c r="AD1602" s="107" t="s">
        <v>5237</v>
      </c>
      <c r="AE1602" s="107" t="s">
        <v>5237</v>
      </c>
    </row>
    <row r="1603" spans="2:31" outlineLevel="1">
      <c r="B1603" s="24" t="s">
        <v>5234</v>
      </c>
      <c r="C1603" s="24" t="s">
        <v>2</v>
      </c>
      <c r="D1603" s="24" t="s">
        <v>62</v>
      </c>
      <c r="E1603" s="24" t="s">
        <v>46</v>
      </c>
      <c r="F1603" s="24" t="s">
        <v>44</v>
      </c>
      <c r="G1603" s="24">
        <v>-50</v>
      </c>
      <c r="H1603" s="24" t="s">
        <v>3008</v>
      </c>
      <c r="I1603" s="24" t="s">
        <v>4125</v>
      </c>
      <c r="J1603" s="24" t="s">
        <v>73</v>
      </c>
      <c r="K1603" s="72" t="str">
        <f t="shared" si="54"/>
        <v>USPM0510 ICPL Curncy</v>
      </c>
      <c r="L1603" s="25" t="str">
        <f t="shared" si="55"/>
        <v>ICPL</v>
      </c>
      <c r="M1603" s="26">
        <f t="shared" ca="1" si="55"/>
        <v>42276</v>
      </c>
      <c r="N1603" s="25" t="b">
        <f t="shared" si="55"/>
        <v>0</v>
      </c>
      <c r="O1603" s="84" t="str">
        <f>IF($N1603,_xll.BDP($K1603,O$931),"[DISABLED]")</f>
        <v>[DISABLED]</v>
      </c>
      <c r="P1603" s="84" t="str">
        <f>IF($N1603,_xll.BDP($K1603,P$931),"[DISABLED]")</f>
        <v>[DISABLED]</v>
      </c>
      <c r="Q1603" s="84" t="str">
        <f>IF($N1603,_xll.BDP($K1603,Q$931),"[DISABLED]")</f>
        <v>[DISABLED]</v>
      </c>
      <c r="R1603" s="84" t="str">
        <f>IF($N1603,_xll.BDH($K1603,R$931,$M1603),"[DISABLED]")</f>
        <v>[DISABLED]</v>
      </c>
      <c r="S1603" s="84" t="str">
        <f>IF($N1603,_xll.BDH($K1603,S$931,$M1603),"[DISABLED]")</f>
        <v>[DISABLED]</v>
      </c>
      <c r="T1603" s="84" t="str">
        <f>IF($N1603,_xll.BDH($K1603,T$931,$M1603),"[DISABLED]")</f>
        <v>[DISABLED]</v>
      </c>
      <c r="V1603" s="106" t="s">
        <v>10144</v>
      </c>
      <c r="W1603" s="107" t="s">
        <v>1055</v>
      </c>
      <c r="X1603" s="108">
        <v>42276</v>
      </c>
      <c r="Y1603" s="107" t="b">
        <v>0</v>
      </c>
      <c r="Z1603" s="107" t="s">
        <v>5237</v>
      </c>
      <c r="AA1603" s="107" t="s">
        <v>5237</v>
      </c>
      <c r="AB1603" s="107" t="s">
        <v>5237</v>
      </c>
      <c r="AC1603" s="107" t="s">
        <v>5237</v>
      </c>
      <c r="AD1603" s="107" t="s">
        <v>5237</v>
      </c>
      <c r="AE1603" s="107" t="s">
        <v>5237</v>
      </c>
    </row>
    <row r="1604" spans="2:31" outlineLevel="1">
      <c r="B1604" s="24" t="s">
        <v>5234</v>
      </c>
      <c r="C1604" s="24" t="s">
        <v>2</v>
      </c>
      <c r="D1604" s="24" t="s">
        <v>62</v>
      </c>
      <c r="E1604" s="24" t="s">
        <v>46</v>
      </c>
      <c r="F1604" s="24" t="s">
        <v>44</v>
      </c>
      <c r="G1604" s="24">
        <v>-25</v>
      </c>
      <c r="H1604" s="24" t="s">
        <v>3008</v>
      </c>
      <c r="I1604" s="24" t="s">
        <v>4126</v>
      </c>
      <c r="J1604" s="24" t="s">
        <v>73</v>
      </c>
      <c r="K1604" s="72" t="str">
        <f t="shared" si="54"/>
        <v>USPN0510 ICPL Curncy</v>
      </c>
      <c r="L1604" s="25" t="str">
        <f t="shared" si="55"/>
        <v>ICPL</v>
      </c>
      <c r="M1604" s="26">
        <f t="shared" ca="1" si="55"/>
        <v>42276</v>
      </c>
      <c r="N1604" s="25" t="b">
        <f t="shared" si="55"/>
        <v>0</v>
      </c>
      <c r="O1604" s="84" t="str">
        <f>IF($N1604,_xll.BDP($K1604,O$931),"[DISABLED]")</f>
        <v>[DISABLED]</v>
      </c>
      <c r="P1604" s="84" t="str">
        <f>IF($N1604,_xll.BDP($K1604,P$931),"[DISABLED]")</f>
        <v>[DISABLED]</v>
      </c>
      <c r="Q1604" s="84" t="str">
        <f>IF($N1604,_xll.BDP($K1604,Q$931),"[DISABLED]")</f>
        <v>[DISABLED]</v>
      </c>
      <c r="R1604" s="84" t="str">
        <f>IF($N1604,_xll.BDH($K1604,R$931,$M1604),"[DISABLED]")</f>
        <v>[DISABLED]</v>
      </c>
      <c r="S1604" s="84" t="str">
        <f>IF($N1604,_xll.BDH($K1604,S$931,$M1604),"[DISABLED]")</f>
        <v>[DISABLED]</v>
      </c>
      <c r="T1604" s="84" t="str">
        <f>IF($N1604,_xll.BDH($K1604,T$931,$M1604),"[DISABLED]")</f>
        <v>[DISABLED]</v>
      </c>
      <c r="V1604" s="106" t="s">
        <v>10145</v>
      </c>
      <c r="W1604" s="107" t="s">
        <v>1055</v>
      </c>
      <c r="X1604" s="108">
        <v>42276</v>
      </c>
      <c r="Y1604" s="107" t="b">
        <v>0</v>
      </c>
      <c r="Z1604" s="107" t="s">
        <v>5237</v>
      </c>
      <c r="AA1604" s="107" t="s">
        <v>5237</v>
      </c>
      <c r="AB1604" s="107" t="s">
        <v>5237</v>
      </c>
      <c r="AC1604" s="107" t="s">
        <v>5237</v>
      </c>
      <c r="AD1604" s="107" t="s">
        <v>5237</v>
      </c>
      <c r="AE1604" s="107" t="s">
        <v>5237</v>
      </c>
    </row>
    <row r="1605" spans="2:31" outlineLevel="1">
      <c r="B1605" s="24" t="s">
        <v>5234</v>
      </c>
      <c r="C1605" s="24" t="s">
        <v>2</v>
      </c>
      <c r="D1605" s="24" t="s">
        <v>62</v>
      </c>
      <c r="E1605" s="24" t="s">
        <v>46</v>
      </c>
      <c r="F1605" s="24" t="s">
        <v>44</v>
      </c>
      <c r="G1605" s="24">
        <v>25</v>
      </c>
      <c r="H1605" s="24" t="s">
        <v>3008</v>
      </c>
      <c r="I1605" s="24" t="s">
        <v>4127</v>
      </c>
      <c r="J1605" s="24" t="s">
        <v>73</v>
      </c>
      <c r="K1605" s="72" t="str">
        <f t="shared" si="54"/>
        <v>USPO0510 ICPL Curncy</v>
      </c>
      <c r="L1605" s="25" t="str">
        <f t="shared" si="55"/>
        <v>ICPL</v>
      </c>
      <c r="M1605" s="26">
        <f t="shared" ca="1" si="55"/>
        <v>42276</v>
      </c>
      <c r="N1605" s="25" t="b">
        <f t="shared" si="55"/>
        <v>0</v>
      </c>
      <c r="O1605" s="84" t="str">
        <f>IF($N1605,_xll.BDP($K1605,O$931),"[DISABLED]")</f>
        <v>[DISABLED]</v>
      </c>
      <c r="P1605" s="84" t="str">
        <f>IF($N1605,_xll.BDP($K1605,P$931),"[DISABLED]")</f>
        <v>[DISABLED]</v>
      </c>
      <c r="Q1605" s="84" t="str">
        <f>IF($N1605,_xll.BDP($K1605,Q$931),"[DISABLED]")</f>
        <v>[DISABLED]</v>
      </c>
      <c r="R1605" s="84" t="str">
        <f>IF($N1605,_xll.BDH($K1605,R$931,$M1605),"[DISABLED]")</f>
        <v>[DISABLED]</v>
      </c>
      <c r="S1605" s="84" t="str">
        <f>IF($N1605,_xll.BDH($K1605,S$931,$M1605),"[DISABLED]")</f>
        <v>[DISABLED]</v>
      </c>
      <c r="T1605" s="84" t="str">
        <f>IF($N1605,_xll.BDH($K1605,T$931,$M1605),"[DISABLED]")</f>
        <v>[DISABLED]</v>
      </c>
      <c r="V1605" s="106" t="s">
        <v>10146</v>
      </c>
      <c r="W1605" s="107" t="s">
        <v>1055</v>
      </c>
      <c r="X1605" s="108">
        <v>42276</v>
      </c>
      <c r="Y1605" s="107" t="b">
        <v>0</v>
      </c>
      <c r="Z1605" s="107" t="s">
        <v>5237</v>
      </c>
      <c r="AA1605" s="107" t="s">
        <v>5237</v>
      </c>
      <c r="AB1605" s="107" t="s">
        <v>5237</v>
      </c>
      <c r="AC1605" s="107" t="s">
        <v>5237</v>
      </c>
      <c r="AD1605" s="107" t="s">
        <v>5237</v>
      </c>
      <c r="AE1605" s="107" t="s">
        <v>5237</v>
      </c>
    </row>
    <row r="1606" spans="2:31" outlineLevel="1">
      <c r="B1606" s="24" t="s">
        <v>5234</v>
      </c>
      <c r="C1606" s="24" t="s">
        <v>2</v>
      </c>
      <c r="D1606" s="24" t="s">
        <v>62</v>
      </c>
      <c r="E1606" s="24" t="s">
        <v>46</v>
      </c>
      <c r="F1606" s="24" t="s">
        <v>44</v>
      </c>
      <c r="G1606" s="24">
        <v>50</v>
      </c>
      <c r="H1606" s="24" t="s">
        <v>3008</v>
      </c>
      <c r="I1606" s="24" t="s">
        <v>4128</v>
      </c>
      <c r="J1606" s="24" t="s">
        <v>73</v>
      </c>
      <c r="K1606" s="72" t="str">
        <f t="shared" si="54"/>
        <v>USPP0510 ICPL Curncy</v>
      </c>
      <c r="L1606" s="25" t="str">
        <f t="shared" si="55"/>
        <v>ICPL</v>
      </c>
      <c r="M1606" s="26">
        <f t="shared" ca="1" si="55"/>
        <v>42276</v>
      </c>
      <c r="N1606" s="25" t="b">
        <f t="shared" si="55"/>
        <v>0</v>
      </c>
      <c r="O1606" s="84" t="str">
        <f>IF($N1606,_xll.BDP($K1606,O$931),"[DISABLED]")</f>
        <v>[DISABLED]</v>
      </c>
      <c r="P1606" s="84" t="str">
        <f>IF($N1606,_xll.BDP($K1606,P$931),"[DISABLED]")</f>
        <v>[DISABLED]</v>
      </c>
      <c r="Q1606" s="84" t="str">
        <f>IF($N1606,_xll.BDP($K1606,Q$931),"[DISABLED]")</f>
        <v>[DISABLED]</v>
      </c>
      <c r="R1606" s="84" t="str">
        <f>IF($N1606,_xll.BDH($K1606,R$931,$M1606),"[DISABLED]")</f>
        <v>[DISABLED]</v>
      </c>
      <c r="S1606" s="84" t="str">
        <f>IF($N1606,_xll.BDH($K1606,S$931,$M1606),"[DISABLED]")</f>
        <v>[DISABLED]</v>
      </c>
      <c r="T1606" s="84" t="str">
        <f>IF($N1606,_xll.BDH($K1606,T$931,$M1606),"[DISABLED]")</f>
        <v>[DISABLED]</v>
      </c>
      <c r="V1606" s="106" t="s">
        <v>10147</v>
      </c>
      <c r="W1606" s="107" t="s">
        <v>1055</v>
      </c>
      <c r="X1606" s="108">
        <v>42276</v>
      </c>
      <c r="Y1606" s="107" t="b">
        <v>0</v>
      </c>
      <c r="Z1606" s="107" t="s">
        <v>5237</v>
      </c>
      <c r="AA1606" s="107" t="s">
        <v>5237</v>
      </c>
      <c r="AB1606" s="107" t="s">
        <v>5237</v>
      </c>
      <c r="AC1606" s="107" t="s">
        <v>5237</v>
      </c>
      <c r="AD1606" s="107" t="s">
        <v>5237</v>
      </c>
      <c r="AE1606" s="107" t="s">
        <v>5237</v>
      </c>
    </row>
    <row r="1607" spans="2:31" outlineLevel="1">
      <c r="B1607" s="24" t="s">
        <v>5234</v>
      </c>
      <c r="C1607" s="24" t="s">
        <v>2</v>
      </c>
      <c r="D1607" s="24" t="s">
        <v>62</v>
      </c>
      <c r="E1607" s="24" t="s">
        <v>46</v>
      </c>
      <c r="F1607" s="24" t="s">
        <v>44</v>
      </c>
      <c r="G1607" s="24">
        <v>100</v>
      </c>
      <c r="H1607" s="24" t="s">
        <v>3008</v>
      </c>
      <c r="I1607" s="24" t="s">
        <v>4129</v>
      </c>
      <c r="J1607" s="24" t="s">
        <v>73</v>
      </c>
      <c r="K1607" s="72" t="str">
        <f t="shared" si="54"/>
        <v>USPQ0510 ICPL Curncy</v>
      </c>
      <c r="L1607" s="25" t="str">
        <f t="shared" si="55"/>
        <v>ICPL</v>
      </c>
      <c r="M1607" s="26">
        <f t="shared" ca="1" si="55"/>
        <v>42276</v>
      </c>
      <c r="N1607" s="25" t="b">
        <f t="shared" si="55"/>
        <v>0</v>
      </c>
      <c r="O1607" s="84" t="str">
        <f>IF($N1607,_xll.BDP($K1607,O$931),"[DISABLED]")</f>
        <v>[DISABLED]</v>
      </c>
      <c r="P1607" s="84" t="str">
        <f>IF($N1607,_xll.BDP($K1607,P$931),"[DISABLED]")</f>
        <v>[DISABLED]</v>
      </c>
      <c r="Q1607" s="84" t="str">
        <f>IF($N1607,_xll.BDP($K1607,Q$931),"[DISABLED]")</f>
        <v>[DISABLED]</v>
      </c>
      <c r="R1607" s="84" t="str">
        <f>IF($N1607,_xll.BDH($K1607,R$931,$M1607),"[DISABLED]")</f>
        <v>[DISABLED]</v>
      </c>
      <c r="S1607" s="84" t="str">
        <f>IF($N1607,_xll.BDH($K1607,S$931,$M1607),"[DISABLED]")</f>
        <v>[DISABLED]</v>
      </c>
      <c r="T1607" s="84" t="str">
        <f>IF($N1607,_xll.BDH($K1607,T$931,$M1607),"[DISABLED]")</f>
        <v>[DISABLED]</v>
      </c>
      <c r="V1607" s="106" t="s">
        <v>10148</v>
      </c>
      <c r="W1607" s="107" t="s">
        <v>1055</v>
      </c>
      <c r="X1607" s="108">
        <v>42276</v>
      </c>
      <c r="Y1607" s="107" t="b">
        <v>0</v>
      </c>
      <c r="Z1607" s="107" t="s">
        <v>5237</v>
      </c>
      <c r="AA1607" s="107" t="s">
        <v>5237</v>
      </c>
      <c r="AB1607" s="107" t="s">
        <v>5237</v>
      </c>
      <c r="AC1607" s="107" t="s">
        <v>5237</v>
      </c>
      <c r="AD1607" s="107" t="s">
        <v>5237</v>
      </c>
      <c r="AE1607" s="107" t="s">
        <v>5237</v>
      </c>
    </row>
    <row r="1608" spans="2:31" outlineLevel="1">
      <c r="B1608" s="24" t="s">
        <v>5234</v>
      </c>
      <c r="C1608" s="24" t="s">
        <v>2</v>
      </c>
      <c r="D1608" s="24" t="s">
        <v>62</v>
      </c>
      <c r="E1608" s="24" t="s">
        <v>46</v>
      </c>
      <c r="F1608" s="24" t="s">
        <v>44</v>
      </c>
      <c r="G1608" s="24">
        <v>200</v>
      </c>
      <c r="H1608" s="24" t="s">
        <v>3008</v>
      </c>
      <c r="I1608" s="24" t="s">
        <v>4130</v>
      </c>
      <c r="J1608" s="24" t="s">
        <v>73</v>
      </c>
      <c r="K1608" s="72" t="str">
        <f t="shared" si="54"/>
        <v>USPS0510 ICPL Curncy</v>
      </c>
      <c r="L1608" s="25" t="str">
        <f t="shared" si="55"/>
        <v>ICPL</v>
      </c>
      <c r="M1608" s="26">
        <f t="shared" ca="1" si="55"/>
        <v>42276</v>
      </c>
      <c r="N1608" s="25" t="b">
        <f t="shared" si="55"/>
        <v>0</v>
      </c>
      <c r="O1608" s="84" t="str">
        <f>IF($N1608,_xll.BDP($K1608,O$931),"[DISABLED]")</f>
        <v>[DISABLED]</v>
      </c>
      <c r="P1608" s="84" t="str">
        <f>IF($N1608,_xll.BDP($K1608,P$931),"[DISABLED]")</f>
        <v>[DISABLED]</v>
      </c>
      <c r="Q1608" s="84" t="str">
        <f>IF($N1608,_xll.BDP($K1608,Q$931),"[DISABLED]")</f>
        <v>[DISABLED]</v>
      </c>
      <c r="R1608" s="84" t="str">
        <f>IF($N1608,_xll.BDH($K1608,R$931,$M1608),"[DISABLED]")</f>
        <v>[DISABLED]</v>
      </c>
      <c r="S1608" s="84" t="str">
        <f>IF($N1608,_xll.BDH($K1608,S$931,$M1608),"[DISABLED]")</f>
        <v>[DISABLED]</v>
      </c>
      <c r="T1608" s="84" t="str">
        <f>IF($N1608,_xll.BDH($K1608,T$931,$M1608),"[DISABLED]")</f>
        <v>[DISABLED]</v>
      </c>
      <c r="V1608" s="106" t="s">
        <v>10149</v>
      </c>
      <c r="W1608" s="107" t="s">
        <v>1055</v>
      </c>
      <c r="X1608" s="108">
        <v>42276</v>
      </c>
      <c r="Y1608" s="107" t="b">
        <v>0</v>
      </c>
      <c r="Z1608" s="107" t="s">
        <v>5237</v>
      </c>
      <c r="AA1608" s="107" t="s">
        <v>5237</v>
      </c>
      <c r="AB1608" s="107" t="s">
        <v>5237</v>
      </c>
      <c r="AC1608" s="107" t="s">
        <v>5237</v>
      </c>
      <c r="AD1608" s="107" t="s">
        <v>5237</v>
      </c>
      <c r="AE1608" s="107" t="s">
        <v>5237</v>
      </c>
    </row>
    <row r="1609" spans="2:31" outlineLevel="1">
      <c r="B1609" s="24" t="s">
        <v>5234</v>
      </c>
      <c r="C1609" s="24" t="s">
        <v>2</v>
      </c>
      <c r="D1609" s="24" t="s">
        <v>62</v>
      </c>
      <c r="E1609" s="24" t="s">
        <v>46</v>
      </c>
      <c r="F1609" s="24" t="s">
        <v>46</v>
      </c>
      <c r="G1609" s="24">
        <v>-200</v>
      </c>
      <c r="H1609" s="24" t="s">
        <v>3008</v>
      </c>
      <c r="I1609" s="24" t="s">
        <v>4131</v>
      </c>
      <c r="J1609" s="24" t="s">
        <v>73</v>
      </c>
      <c r="K1609" s="72" t="str">
        <f t="shared" si="54"/>
        <v>USPK1010 ICPL Curncy</v>
      </c>
      <c r="L1609" s="25" t="str">
        <f t="shared" si="55"/>
        <v>ICPL</v>
      </c>
      <c r="M1609" s="26">
        <f t="shared" ca="1" si="55"/>
        <v>42276</v>
      </c>
      <c r="N1609" s="25" t="b">
        <f t="shared" si="55"/>
        <v>0</v>
      </c>
      <c r="O1609" s="84" t="str">
        <f>IF($N1609,_xll.BDP($K1609,O$931),"[DISABLED]")</f>
        <v>[DISABLED]</v>
      </c>
      <c r="P1609" s="84" t="str">
        <f>IF($N1609,_xll.BDP($K1609,P$931),"[DISABLED]")</f>
        <v>[DISABLED]</v>
      </c>
      <c r="Q1609" s="84" t="str">
        <f>IF($N1609,_xll.BDP($K1609,Q$931),"[DISABLED]")</f>
        <v>[DISABLED]</v>
      </c>
      <c r="R1609" s="84" t="str">
        <f>IF($N1609,_xll.BDH($K1609,R$931,$M1609),"[DISABLED]")</f>
        <v>[DISABLED]</v>
      </c>
      <c r="S1609" s="84" t="str">
        <f>IF($N1609,_xll.BDH($K1609,S$931,$M1609),"[DISABLED]")</f>
        <v>[DISABLED]</v>
      </c>
      <c r="T1609" s="84" t="str">
        <f>IF($N1609,_xll.BDH($K1609,T$931,$M1609),"[DISABLED]")</f>
        <v>[DISABLED]</v>
      </c>
      <c r="V1609" s="106" t="s">
        <v>10150</v>
      </c>
      <c r="W1609" s="107" t="s">
        <v>1055</v>
      </c>
      <c r="X1609" s="108">
        <v>42276</v>
      </c>
      <c r="Y1609" s="107" t="b">
        <v>0</v>
      </c>
      <c r="Z1609" s="107" t="s">
        <v>5237</v>
      </c>
      <c r="AA1609" s="107" t="s">
        <v>5237</v>
      </c>
      <c r="AB1609" s="107" t="s">
        <v>5237</v>
      </c>
      <c r="AC1609" s="107" t="s">
        <v>5237</v>
      </c>
      <c r="AD1609" s="107" t="s">
        <v>5237</v>
      </c>
      <c r="AE1609" s="107" t="s">
        <v>5237</v>
      </c>
    </row>
    <row r="1610" spans="2:31" outlineLevel="1">
      <c r="B1610" s="24" t="s">
        <v>5234</v>
      </c>
      <c r="C1610" s="24" t="s">
        <v>2</v>
      </c>
      <c r="D1610" s="24" t="s">
        <v>62</v>
      </c>
      <c r="E1610" s="24" t="s">
        <v>46</v>
      </c>
      <c r="F1610" s="24" t="s">
        <v>46</v>
      </c>
      <c r="G1610" s="24">
        <v>-100</v>
      </c>
      <c r="H1610" s="24" t="s">
        <v>3008</v>
      </c>
      <c r="I1610" s="24" t="s">
        <v>4132</v>
      </c>
      <c r="J1610" s="24" t="s">
        <v>73</v>
      </c>
      <c r="K1610" s="72" t="str">
        <f t="shared" si="54"/>
        <v>USPL1010 ICPL Curncy</v>
      </c>
      <c r="L1610" s="25" t="str">
        <f t="shared" si="55"/>
        <v>ICPL</v>
      </c>
      <c r="M1610" s="26">
        <f t="shared" ca="1" si="55"/>
        <v>42276</v>
      </c>
      <c r="N1610" s="25" t="b">
        <f t="shared" si="55"/>
        <v>0</v>
      </c>
      <c r="O1610" s="84" t="str">
        <f>IF($N1610,_xll.BDP($K1610,O$931),"[DISABLED]")</f>
        <v>[DISABLED]</v>
      </c>
      <c r="P1610" s="84" t="str">
        <f>IF($N1610,_xll.BDP($K1610,P$931),"[DISABLED]")</f>
        <v>[DISABLED]</v>
      </c>
      <c r="Q1610" s="84" t="str">
        <f>IF($N1610,_xll.BDP($K1610,Q$931),"[DISABLED]")</f>
        <v>[DISABLED]</v>
      </c>
      <c r="R1610" s="84" t="str">
        <f>IF($N1610,_xll.BDH($K1610,R$931,$M1610),"[DISABLED]")</f>
        <v>[DISABLED]</v>
      </c>
      <c r="S1610" s="84" t="str">
        <f>IF($N1610,_xll.BDH($K1610,S$931,$M1610),"[DISABLED]")</f>
        <v>[DISABLED]</v>
      </c>
      <c r="T1610" s="84" t="str">
        <f>IF($N1610,_xll.BDH($K1610,T$931,$M1610),"[DISABLED]")</f>
        <v>[DISABLED]</v>
      </c>
      <c r="V1610" s="106" t="s">
        <v>10151</v>
      </c>
      <c r="W1610" s="107" t="s">
        <v>1055</v>
      </c>
      <c r="X1610" s="108">
        <v>42276</v>
      </c>
      <c r="Y1610" s="107" t="b">
        <v>0</v>
      </c>
      <c r="Z1610" s="107" t="s">
        <v>5237</v>
      </c>
      <c r="AA1610" s="107" t="s">
        <v>5237</v>
      </c>
      <c r="AB1610" s="107" t="s">
        <v>5237</v>
      </c>
      <c r="AC1610" s="107" t="s">
        <v>5237</v>
      </c>
      <c r="AD1610" s="107" t="s">
        <v>5237</v>
      </c>
      <c r="AE1610" s="107" t="s">
        <v>5237</v>
      </c>
    </row>
    <row r="1611" spans="2:31" outlineLevel="1">
      <c r="B1611" s="24" t="s">
        <v>5234</v>
      </c>
      <c r="C1611" s="24" t="s">
        <v>2</v>
      </c>
      <c r="D1611" s="24" t="s">
        <v>62</v>
      </c>
      <c r="E1611" s="24" t="s">
        <v>46</v>
      </c>
      <c r="F1611" s="24" t="s">
        <v>46</v>
      </c>
      <c r="G1611" s="24">
        <v>-50</v>
      </c>
      <c r="H1611" s="24" t="s">
        <v>3008</v>
      </c>
      <c r="I1611" s="24" t="s">
        <v>4133</v>
      </c>
      <c r="J1611" s="24" t="s">
        <v>73</v>
      </c>
      <c r="K1611" s="72" t="str">
        <f t="shared" si="54"/>
        <v>USPM1010 ICPL Curncy</v>
      </c>
      <c r="L1611" s="25" t="str">
        <f t="shared" si="55"/>
        <v>ICPL</v>
      </c>
      <c r="M1611" s="26">
        <f t="shared" ca="1" si="55"/>
        <v>42276</v>
      </c>
      <c r="N1611" s="25" t="b">
        <f t="shared" si="55"/>
        <v>0</v>
      </c>
      <c r="O1611" s="84" t="str">
        <f>IF($N1611,_xll.BDP($K1611,O$931),"[DISABLED]")</f>
        <v>[DISABLED]</v>
      </c>
      <c r="P1611" s="84" t="str">
        <f>IF($N1611,_xll.BDP($K1611,P$931),"[DISABLED]")</f>
        <v>[DISABLED]</v>
      </c>
      <c r="Q1611" s="84" t="str">
        <f>IF($N1611,_xll.BDP($K1611,Q$931),"[DISABLED]")</f>
        <v>[DISABLED]</v>
      </c>
      <c r="R1611" s="84" t="str">
        <f>IF($N1611,_xll.BDH($K1611,R$931,$M1611),"[DISABLED]")</f>
        <v>[DISABLED]</v>
      </c>
      <c r="S1611" s="84" t="str">
        <f>IF($N1611,_xll.BDH($K1611,S$931,$M1611),"[DISABLED]")</f>
        <v>[DISABLED]</v>
      </c>
      <c r="T1611" s="84" t="str">
        <f>IF($N1611,_xll.BDH($K1611,T$931,$M1611),"[DISABLED]")</f>
        <v>[DISABLED]</v>
      </c>
      <c r="V1611" s="106" t="s">
        <v>10152</v>
      </c>
      <c r="W1611" s="107" t="s">
        <v>1055</v>
      </c>
      <c r="X1611" s="108">
        <v>42276</v>
      </c>
      <c r="Y1611" s="107" t="b">
        <v>0</v>
      </c>
      <c r="Z1611" s="107" t="s">
        <v>5237</v>
      </c>
      <c r="AA1611" s="107" t="s">
        <v>5237</v>
      </c>
      <c r="AB1611" s="107" t="s">
        <v>5237</v>
      </c>
      <c r="AC1611" s="107" t="s">
        <v>5237</v>
      </c>
      <c r="AD1611" s="107" t="s">
        <v>5237</v>
      </c>
      <c r="AE1611" s="107" t="s">
        <v>5237</v>
      </c>
    </row>
    <row r="1612" spans="2:31" outlineLevel="1">
      <c r="B1612" s="24" t="s">
        <v>5234</v>
      </c>
      <c r="C1612" s="24" t="s">
        <v>2</v>
      </c>
      <c r="D1612" s="24" t="s">
        <v>62</v>
      </c>
      <c r="E1612" s="24" t="s">
        <v>46</v>
      </c>
      <c r="F1612" s="24" t="s">
        <v>46</v>
      </c>
      <c r="G1612" s="24">
        <v>-25</v>
      </c>
      <c r="H1612" s="24" t="s">
        <v>3008</v>
      </c>
      <c r="I1612" s="24" t="s">
        <v>4134</v>
      </c>
      <c r="J1612" s="24" t="s">
        <v>73</v>
      </c>
      <c r="K1612" s="72" t="str">
        <f t="shared" si="54"/>
        <v>USPN1010 ICPL Curncy</v>
      </c>
      <c r="L1612" s="25" t="str">
        <f t="shared" si="55"/>
        <v>ICPL</v>
      </c>
      <c r="M1612" s="26">
        <f t="shared" ca="1" si="55"/>
        <v>42276</v>
      </c>
      <c r="N1612" s="25" t="b">
        <f t="shared" si="55"/>
        <v>0</v>
      </c>
      <c r="O1612" s="84" t="str">
        <f>IF($N1612,_xll.BDP($K1612,O$931),"[DISABLED]")</f>
        <v>[DISABLED]</v>
      </c>
      <c r="P1612" s="84" t="str">
        <f>IF($N1612,_xll.BDP($K1612,P$931),"[DISABLED]")</f>
        <v>[DISABLED]</v>
      </c>
      <c r="Q1612" s="84" t="str">
        <f>IF($N1612,_xll.BDP($K1612,Q$931),"[DISABLED]")</f>
        <v>[DISABLED]</v>
      </c>
      <c r="R1612" s="84" t="str">
        <f>IF($N1612,_xll.BDH($K1612,R$931,$M1612),"[DISABLED]")</f>
        <v>[DISABLED]</v>
      </c>
      <c r="S1612" s="84" t="str">
        <f>IF($N1612,_xll.BDH($K1612,S$931,$M1612),"[DISABLED]")</f>
        <v>[DISABLED]</v>
      </c>
      <c r="T1612" s="84" t="str">
        <f>IF($N1612,_xll.BDH($K1612,T$931,$M1612),"[DISABLED]")</f>
        <v>[DISABLED]</v>
      </c>
      <c r="V1612" s="106" t="s">
        <v>10153</v>
      </c>
      <c r="W1612" s="107" t="s">
        <v>1055</v>
      </c>
      <c r="X1612" s="108">
        <v>42276</v>
      </c>
      <c r="Y1612" s="107" t="b">
        <v>0</v>
      </c>
      <c r="Z1612" s="107" t="s">
        <v>5237</v>
      </c>
      <c r="AA1612" s="107" t="s">
        <v>5237</v>
      </c>
      <c r="AB1612" s="107" t="s">
        <v>5237</v>
      </c>
      <c r="AC1612" s="107" t="s">
        <v>5237</v>
      </c>
      <c r="AD1612" s="107" t="s">
        <v>5237</v>
      </c>
      <c r="AE1612" s="107" t="s">
        <v>5237</v>
      </c>
    </row>
    <row r="1613" spans="2:31" outlineLevel="1">
      <c r="B1613" s="24" t="s">
        <v>5234</v>
      </c>
      <c r="C1613" s="24" t="s">
        <v>2</v>
      </c>
      <c r="D1613" s="24" t="s">
        <v>62</v>
      </c>
      <c r="E1613" s="24" t="s">
        <v>46</v>
      </c>
      <c r="F1613" s="24" t="s">
        <v>46</v>
      </c>
      <c r="G1613" s="24">
        <v>25</v>
      </c>
      <c r="H1613" s="24" t="s">
        <v>3008</v>
      </c>
      <c r="I1613" s="24" t="s">
        <v>4135</v>
      </c>
      <c r="J1613" s="24" t="s">
        <v>73</v>
      </c>
      <c r="K1613" s="72" t="str">
        <f t="shared" si="54"/>
        <v>USPO1010 ICPL Curncy</v>
      </c>
      <c r="L1613" s="25" t="str">
        <f t="shared" si="55"/>
        <v>ICPL</v>
      </c>
      <c r="M1613" s="26">
        <f t="shared" ca="1" si="55"/>
        <v>42276</v>
      </c>
      <c r="N1613" s="25" t="b">
        <f t="shared" si="55"/>
        <v>0</v>
      </c>
      <c r="O1613" s="84" t="str">
        <f>IF($N1613,_xll.BDP($K1613,O$931),"[DISABLED]")</f>
        <v>[DISABLED]</v>
      </c>
      <c r="P1613" s="84" t="str">
        <f>IF($N1613,_xll.BDP($K1613,P$931),"[DISABLED]")</f>
        <v>[DISABLED]</v>
      </c>
      <c r="Q1613" s="84" t="str">
        <f>IF($N1613,_xll.BDP($K1613,Q$931),"[DISABLED]")</f>
        <v>[DISABLED]</v>
      </c>
      <c r="R1613" s="84" t="str">
        <f>IF($N1613,_xll.BDH($K1613,R$931,$M1613),"[DISABLED]")</f>
        <v>[DISABLED]</v>
      </c>
      <c r="S1613" s="84" t="str">
        <f>IF($N1613,_xll.BDH($K1613,S$931,$M1613),"[DISABLED]")</f>
        <v>[DISABLED]</v>
      </c>
      <c r="T1613" s="84" t="str">
        <f>IF($N1613,_xll.BDH($K1613,T$931,$M1613),"[DISABLED]")</f>
        <v>[DISABLED]</v>
      </c>
      <c r="V1613" s="106" t="s">
        <v>10154</v>
      </c>
      <c r="W1613" s="107" t="s">
        <v>1055</v>
      </c>
      <c r="X1613" s="108">
        <v>42276</v>
      </c>
      <c r="Y1613" s="107" t="b">
        <v>0</v>
      </c>
      <c r="Z1613" s="107" t="s">
        <v>5237</v>
      </c>
      <c r="AA1613" s="107" t="s">
        <v>5237</v>
      </c>
      <c r="AB1613" s="107" t="s">
        <v>5237</v>
      </c>
      <c r="AC1613" s="107" t="s">
        <v>5237</v>
      </c>
      <c r="AD1613" s="107" t="s">
        <v>5237</v>
      </c>
      <c r="AE1613" s="107" t="s">
        <v>5237</v>
      </c>
    </row>
    <row r="1614" spans="2:31" outlineLevel="1">
      <c r="B1614" s="24" t="s">
        <v>5234</v>
      </c>
      <c r="C1614" s="24" t="s">
        <v>2</v>
      </c>
      <c r="D1614" s="24" t="s">
        <v>62</v>
      </c>
      <c r="E1614" s="24" t="s">
        <v>46</v>
      </c>
      <c r="F1614" s="24" t="s">
        <v>46</v>
      </c>
      <c r="G1614" s="24">
        <v>50</v>
      </c>
      <c r="H1614" s="24" t="s">
        <v>3008</v>
      </c>
      <c r="I1614" s="24" t="s">
        <v>4136</v>
      </c>
      <c r="J1614" s="24" t="s">
        <v>73</v>
      </c>
      <c r="K1614" s="72" t="str">
        <f t="shared" si="54"/>
        <v>USPP1010 ICPL Curncy</v>
      </c>
      <c r="L1614" s="25" t="str">
        <f t="shared" si="55"/>
        <v>ICPL</v>
      </c>
      <c r="M1614" s="26">
        <f t="shared" ca="1" si="55"/>
        <v>42276</v>
      </c>
      <c r="N1614" s="25" t="b">
        <f t="shared" si="55"/>
        <v>0</v>
      </c>
      <c r="O1614" s="84" t="str">
        <f>IF($N1614,_xll.BDP($K1614,O$931),"[DISABLED]")</f>
        <v>[DISABLED]</v>
      </c>
      <c r="P1614" s="84" t="str">
        <f>IF($N1614,_xll.BDP($K1614,P$931),"[DISABLED]")</f>
        <v>[DISABLED]</v>
      </c>
      <c r="Q1614" s="84" t="str">
        <f>IF($N1614,_xll.BDP($K1614,Q$931),"[DISABLED]")</f>
        <v>[DISABLED]</v>
      </c>
      <c r="R1614" s="84" t="str">
        <f>IF($N1614,_xll.BDH($K1614,R$931,$M1614),"[DISABLED]")</f>
        <v>[DISABLED]</v>
      </c>
      <c r="S1614" s="84" t="str">
        <f>IF($N1614,_xll.BDH($K1614,S$931,$M1614),"[DISABLED]")</f>
        <v>[DISABLED]</v>
      </c>
      <c r="T1614" s="84" t="str">
        <f>IF($N1614,_xll.BDH($K1614,T$931,$M1614),"[DISABLED]")</f>
        <v>[DISABLED]</v>
      </c>
      <c r="V1614" s="106" t="s">
        <v>10155</v>
      </c>
      <c r="W1614" s="107" t="s">
        <v>1055</v>
      </c>
      <c r="X1614" s="108">
        <v>42276</v>
      </c>
      <c r="Y1614" s="107" t="b">
        <v>0</v>
      </c>
      <c r="Z1614" s="107" t="s">
        <v>5237</v>
      </c>
      <c r="AA1614" s="107" t="s">
        <v>5237</v>
      </c>
      <c r="AB1614" s="107" t="s">
        <v>5237</v>
      </c>
      <c r="AC1614" s="107" t="s">
        <v>5237</v>
      </c>
      <c r="AD1614" s="107" t="s">
        <v>5237</v>
      </c>
      <c r="AE1614" s="107" t="s">
        <v>5237</v>
      </c>
    </row>
    <row r="1615" spans="2:31" outlineLevel="1">
      <c r="B1615" s="24" t="s">
        <v>5234</v>
      </c>
      <c r="C1615" s="24" t="s">
        <v>2</v>
      </c>
      <c r="D1615" s="24" t="s">
        <v>62</v>
      </c>
      <c r="E1615" s="24" t="s">
        <v>46</v>
      </c>
      <c r="F1615" s="24" t="s">
        <v>46</v>
      </c>
      <c r="G1615" s="24">
        <v>100</v>
      </c>
      <c r="H1615" s="24" t="s">
        <v>3008</v>
      </c>
      <c r="I1615" s="24" t="s">
        <v>4137</v>
      </c>
      <c r="J1615" s="24" t="s">
        <v>73</v>
      </c>
      <c r="K1615" s="72" t="str">
        <f t="shared" si="54"/>
        <v>USPQ1010 ICPL Curncy</v>
      </c>
      <c r="L1615" s="25" t="str">
        <f t="shared" si="55"/>
        <v>ICPL</v>
      </c>
      <c r="M1615" s="26">
        <f t="shared" ca="1" si="55"/>
        <v>42276</v>
      </c>
      <c r="N1615" s="25" t="b">
        <f t="shared" si="55"/>
        <v>0</v>
      </c>
      <c r="O1615" s="84" t="str">
        <f>IF($N1615,_xll.BDP($K1615,O$931),"[DISABLED]")</f>
        <v>[DISABLED]</v>
      </c>
      <c r="P1615" s="84" t="str">
        <f>IF($N1615,_xll.BDP($K1615,P$931),"[DISABLED]")</f>
        <v>[DISABLED]</v>
      </c>
      <c r="Q1615" s="84" t="str">
        <f>IF($N1615,_xll.BDP($K1615,Q$931),"[DISABLED]")</f>
        <v>[DISABLED]</v>
      </c>
      <c r="R1615" s="84" t="str">
        <f>IF($N1615,_xll.BDH($K1615,R$931,$M1615),"[DISABLED]")</f>
        <v>[DISABLED]</v>
      </c>
      <c r="S1615" s="84" t="str">
        <f>IF($N1615,_xll.BDH($K1615,S$931,$M1615),"[DISABLED]")</f>
        <v>[DISABLED]</v>
      </c>
      <c r="T1615" s="84" t="str">
        <f>IF($N1615,_xll.BDH($K1615,T$931,$M1615),"[DISABLED]")</f>
        <v>[DISABLED]</v>
      </c>
      <c r="V1615" s="106" t="s">
        <v>10156</v>
      </c>
      <c r="W1615" s="107" t="s">
        <v>1055</v>
      </c>
      <c r="X1615" s="108">
        <v>42276</v>
      </c>
      <c r="Y1615" s="107" t="b">
        <v>0</v>
      </c>
      <c r="Z1615" s="107" t="s">
        <v>5237</v>
      </c>
      <c r="AA1615" s="107" t="s">
        <v>5237</v>
      </c>
      <c r="AB1615" s="107" t="s">
        <v>5237</v>
      </c>
      <c r="AC1615" s="107" t="s">
        <v>5237</v>
      </c>
      <c r="AD1615" s="107" t="s">
        <v>5237</v>
      </c>
      <c r="AE1615" s="107" t="s">
        <v>5237</v>
      </c>
    </row>
    <row r="1616" spans="2:31" outlineLevel="1">
      <c r="B1616" s="24" t="s">
        <v>5234</v>
      </c>
      <c r="C1616" s="24" t="s">
        <v>2</v>
      </c>
      <c r="D1616" s="24" t="s">
        <v>62</v>
      </c>
      <c r="E1616" s="24" t="s">
        <v>46</v>
      </c>
      <c r="F1616" s="24" t="s">
        <v>46</v>
      </c>
      <c r="G1616" s="24">
        <v>200</v>
      </c>
      <c r="H1616" s="24" t="s">
        <v>3008</v>
      </c>
      <c r="I1616" s="24" t="s">
        <v>4138</v>
      </c>
      <c r="J1616" s="24" t="s">
        <v>73</v>
      </c>
      <c r="K1616" s="72" t="str">
        <f t="shared" si="54"/>
        <v>USPS1010 ICPL Curncy</v>
      </c>
      <c r="L1616" s="25" t="str">
        <f t="shared" si="55"/>
        <v>ICPL</v>
      </c>
      <c r="M1616" s="26">
        <f t="shared" ca="1" si="55"/>
        <v>42276</v>
      </c>
      <c r="N1616" s="25" t="b">
        <f t="shared" si="55"/>
        <v>0</v>
      </c>
      <c r="O1616" s="84" t="str">
        <f>IF($N1616,_xll.BDP($K1616,O$931),"[DISABLED]")</f>
        <v>[DISABLED]</v>
      </c>
      <c r="P1616" s="84" t="str">
        <f>IF($N1616,_xll.BDP($K1616,P$931),"[DISABLED]")</f>
        <v>[DISABLED]</v>
      </c>
      <c r="Q1616" s="84" t="str">
        <f>IF($N1616,_xll.BDP($K1616,Q$931),"[DISABLED]")</f>
        <v>[DISABLED]</v>
      </c>
      <c r="R1616" s="84" t="str">
        <f>IF($N1616,_xll.BDH($K1616,R$931,$M1616),"[DISABLED]")</f>
        <v>[DISABLED]</v>
      </c>
      <c r="S1616" s="84" t="str">
        <f>IF($N1616,_xll.BDH($K1616,S$931,$M1616),"[DISABLED]")</f>
        <v>[DISABLED]</v>
      </c>
      <c r="T1616" s="84" t="str">
        <f>IF($N1616,_xll.BDH($K1616,T$931,$M1616),"[DISABLED]")</f>
        <v>[DISABLED]</v>
      </c>
      <c r="V1616" s="106" t="s">
        <v>10157</v>
      </c>
      <c r="W1616" s="107" t="s">
        <v>1055</v>
      </c>
      <c r="X1616" s="108">
        <v>42276</v>
      </c>
      <c r="Y1616" s="107" t="b">
        <v>0</v>
      </c>
      <c r="Z1616" s="107" t="s">
        <v>5237</v>
      </c>
      <c r="AA1616" s="107" t="s">
        <v>5237</v>
      </c>
      <c r="AB1616" s="107" t="s">
        <v>5237</v>
      </c>
      <c r="AC1616" s="107" t="s">
        <v>5237</v>
      </c>
      <c r="AD1616" s="107" t="s">
        <v>5237</v>
      </c>
      <c r="AE1616" s="107" t="s">
        <v>5237</v>
      </c>
    </row>
    <row r="1617" spans="2:31" outlineLevel="1">
      <c r="B1617" s="24" t="s">
        <v>5234</v>
      </c>
      <c r="C1617" s="24" t="s">
        <v>2</v>
      </c>
      <c r="D1617" s="24" t="s">
        <v>62</v>
      </c>
      <c r="E1617" s="24" t="s">
        <v>46</v>
      </c>
      <c r="F1617" s="24" t="s">
        <v>47</v>
      </c>
      <c r="G1617" s="24">
        <v>-200</v>
      </c>
      <c r="H1617" s="24" t="s">
        <v>3008</v>
      </c>
      <c r="I1617" s="24" t="s">
        <v>4139</v>
      </c>
      <c r="J1617" s="24" t="s">
        <v>73</v>
      </c>
      <c r="K1617" s="72" t="str">
        <f t="shared" si="54"/>
        <v>USPK1510 ICPL Curncy</v>
      </c>
      <c r="L1617" s="25" t="str">
        <f t="shared" si="55"/>
        <v>ICPL</v>
      </c>
      <c r="M1617" s="26">
        <f t="shared" ca="1" si="55"/>
        <v>42276</v>
      </c>
      <c r="N1617" s="25" t="b">
        <f t="shared" si="55"/>
        <v>0</v>
      </c>
      <c r="O1617" s="84" t="str">
        <f>IF($N1617,_xll.BDP($K1617,O$931),"[DISABLED]")</f>
        <v>[DISABLED]</v>
      </c>
      <c r="P1617" s="84" t="str">
        <f>IF($N1617,_xll.BDP($K1617,P$931),"[DISABLED]")</f>
        <v>[DISABLED]</v>
      </c>
      <c r="Q1617" s="84" t="str">
        <f>IF($N1617,_xll.BDP($K1617,Q$931),"[DISABLED]")</f>
        <v>[DISABLED]</v>
      </c>
      <c r="R1617" s="84" t="str">
        <f>IF($N1617,_xll.BDH($K1617,R$931,$M1617),"[DISABLED]")</f>
        <v>[DISABLED]</v>
      </c>
      <c r="S1617" s="84" t="str">
        <f>IF($N1617,_xll.BDH($K1617,S$931,$M1617),"[DISABLED]")</f>
        <v>[DISABLED]</v>
      </c>
      <c r="T1617" s="84" t="str">
        <f>IF($N1617,_xll.BDH($K1617,T$931,$M1617),"[DISABLED]")</f>
        <v>[DISABLED]</v>
      </c>
      <c r="V1617" s="106" t="s">
        <v>10158</v>
      </c>
      <c r="W1617" s="107" t="s">
        <v>1055</v>
      </c>
      <c r="X1617" s="108">
        <v>42276</v>
      </c>
      <c r="Y1617" s="107" t="b">
        <v>0</v>
      </c>
      <c r="Z1617" s="107" t="s">
        <v>5237</v>
      </c>
      <c r="AA1617" s="107" t="s">
        <v>5237</v>
      </c>
      <c r="AB1617" s="107" t="s">
        <v>5237</v>
      </c>
      <c r="AC1617" s="107" t="s">
        <v>5237</v>
      </c>
      <c r="AD1617" s="107" t="s">
        <v>5237</v>
      </c>
      <c r="AE1617" s="107" t="s">
        <v>5237</v>
      </c>
    </row>
    <row r="1618" spans="2:31" outlineLevel="1">
      <c r="B1618" s="24" t="s">
        <v>5234</v>
      </c>
      <c r="C1618" s="24" t="s">
        <v>2</v>
      </c>
      <c r="D1618" s="24" t="s">
        <v>62</v>
      </c>
      <c r="E1618" s="24" t="s">
        <v>46</v>
      </c>
      <c r="F1618" s="24" t="s">
        <v>47</v>
      </c>
      <c r="G1618" s="24">
        <v>-100</v>
      </c>
      <c r="H1618" s="24" t="s">
        <v>3008</v>
      </c>
      <c r="I1618" s="24" t="s">
        <v>4140</v>
      </c>
      <c r="J1618" s="24" t="s">
        <v>73</v>
      </c>
      <c r="K1618" s="72" t="str">
        <f t="shared" si="54"/>
        <v>USPL1510 ICPL Curncy</v>
      </c>
      <c r="L1618" s="25" t="str">
        <f t="shared" si="55"/>
        <v>ICPL</v>
      </c>
      <c r="M1618" s="26">
        <f t="shared" ca="1" si="55"/>
        <v>42276</v>
      </c>
      <c r="N1618" s="25" t="b">
        <f t="shared" si="55"/>
        <v>0</v>
      </c>
      <c r="O1618" s="84" t="str">
        <f>IF($N1618,_xll.BDP($K1618,O$931),"[DISABLED]")</f>
        <v>[DISABLED]</v>
      </c>
      <c r="P1618" s="84" t="str">
        <f>IF($N1618,_xll.BDP($K1618,P$931),"[DISABLED]")</f>
        <v>[DISABLED]</v>
      </c>
      <c r="Q1618" s="84" t="str">
        <f>IF($N1618,_xll.BDP($K1618,Q$931),"[DISABLED]")</f>
        <v>[DISABLED]</v>
      </c>
      <c r="R1618" s="84" t="str">
        <f>IF($N1618,_xll.BDH($K1618,R$931,$M1618),"[DISABLED]")</f>
        <v>[DISABLED]</v>
      </c>
      <c r="S1618" s="84" t="str">
        <f>IF($N1618,_xll.BDH($K1618,S$931,$M1618),"[DISABLED]")</f>
        <v>[DISABLED]</v>
      </c>
      <c r="T1618" s="84" t="str">
        <f>IF($N1618,_xll.BDH($K1618,T$931,$M1618),"[DISABLED]")</f>
        <v>[DISABLED]</v>
      </c>
      <c r="V1618" s="106" t="s">
        <v>10159</v>
      </c>
      <c r="W1618" s="107" t="s">
        <v>1055</v>
      </c>
      <c r="X1618" s="108">
        <v>42276</v>
      </c>
      <c r="Y1618" s="107" t="b">
        <v>0</v>
      </c>
      <c r="Z1618" s="107" t="s">
        <v>5237</v>
      </c>
      <c r="AA1618" s="107" t="s">
        <v>5237</v>
      </c>
      <c r="AB1618" s="107" t="s">
        <v>5237</v>
      </c>
      <c r="AC1618" s="107" t="s">
        <v>5237</v>
      </c>
      <c r="AD1618" s="107" t="s">
        <v>5237</v>
      </c>
      <c r="AE1618" s="107" t="s">
        <v>5237</v>
      </c>
    </row>
    <row r="1619" spans="2:31" outlineLevel="1">
      <c r="B1619" s="24" t="s">
        <v>5234</v>
      </c>
      <c r="C1619" s="24" t="s">
        <v>2</v>
      </c>
      <c r="D1619" s="24" t="s">
        <v>62</v>
      </c>
      <c r="E1619" s="24" t="s">
        <v>46</v>
      </c>
      <c r="F1619" s="24" t="s">
        <v>47</v>
      </c>
      <c r="G1619" s="24">
        <v>-50</v>
      </c>
      <c r="H1619" s="24" t="s">
        <v>3008</v>
      </c>
      <c r="I1619" s="24" t="s">
        <v>4141</v>
      </c>
      <c r="J1619" s="24" t="s">
        <v>73</v>
      </c>
      <c r="K1619" s="72" t="str">
        <f t="shared" si="54"/>
        <v>USPM1510 ICPL Curncy</v>
      </c>
      <c r="L1619" s="25" t="str">
        <f t="shared" si="55"/>
        <v>ICPL</v>
      </c>
      <c r="M1619" s="26">
        <f t="shared" ca="1" si="55"/>
        <v>42276</v>
      </c>
      <c r="N1619" s="25" t="b">
        <f t="shared" si="55"/>
        <v>0</v>
      </c>
      <c r="O1619" s="84" t="str">
        <f>IF($N1619,_xll.BDP($K1619,O$931),"[DISABLED]")</f>
        <v>[DISABLED]</v>
      </c>
      <c r="P1619" s="84" t="str">
        <f>IF($N1619,_xll.BDP($K1619,P$931),"[DISABLED]")</f>
        <v>[DISABLED]</v>
      </c>
      <c r="Q1619" s="84" t="str">
        <f>IF($N1619,_xll.BDP($K1619,Q$931),"[DISABLED]")</f>
        <v>[DISABLED]</v>
      </c>
      <c r="R1619" s="84" t="str">
        <f>IF($N1619,_xll.BDH($K1619,R$931,$M1619),"[DISABLED]")</f>
        <v>[DISABLED]</v>
      </c>
      <c r="S1619" s="84" t="str">
        <f>IF($N1619,_xll.BDH($K1619,S$931,$M1619),"[DISABLED]")</f>
        <v>[DISABLED]</v>
      </c>
      <c r="T1619" s="84" t="str">
        <f>IF($N1619,_xll.BDH($K1619,T$931,$M1619),"[DISABLED]")</f>
        <v>[DISABLED]</v>
      </c>
      <c r="V1619" s="106" t="s">
        <v>10160</v>
      </c>
      <c r="W1619" s="107" t="s">
        <v>1055</v>
      </c>
      <c r="X1619" s="108">
        <v>42276</v>
      </c>
      <c r="Y1619" s="107" t="b">
        <v>0</v>
      </c>
      <c r="Z1619" s="107" t="s">
        <v>5237</v>
      </c>
      <c r="AA1619" s="107" t="s">
        <v>5237</v>
      </c>
      <c r="AB1619" s="107" t="s">
        <v>5237</v>
      </c>
      <c r="AC1619" s="107" t="s">
        <v>5237</v>
      </c>
      <c r="AD1619" s="107" t="s">
        <v>5237</v>
      </c>
      <c r="AE1619" s="107" t="s">
        <v>5237</v>
      </c>
    </row>
    <row r="1620" spans="2:31" outlineLevel="1">
      <c r="B1620" s="24" t="s">
        <v>5234</v>
      </c>
      <c r="C1620" s="24" t="s">
        <v>2</v>
      </c>
      <c r="D1620" s="24" t="s">
        <v>62</v>
      </c>
      <c r="E1620" s="24" t="s">
        <v>46</v>
      </c>
      <c r="F1620" s="24" t="s">
        <v>47</v>
      </c>
      <c r="G1620" s="24">
        <v>-25</v>
      </c>
      <c r="H1620" s="24" t="s">
        <v>3008</v>
      </c>
      <c r="I1620" s="24" t="s">
        <v>4142</v>
      </c>
      <c r="J1620" s="24" t="s">
        <v>73</v>
      </c>
      <c r="K1620" s="72" t="str">
        <f t="shared" si="54"/>
        <v>USPN1510 ICPL Curncy</v>
      </c>
      <c r="L1620" s="25" t="str">
        <f t="shared" si="55"/>
        <v>ICPL</v>
      </c>
      <c r="M1620" s="26">
        <f t="shared" ca="1" si="55"/>
        <v>42276</v>
      </c>
      <c r="N1620" s="25" t="b">
        <f t="shared" si="55"/>
        <v>0</v>
      </c>
      <c r="O1620" s="84" t="str">
        <f>IF($N1620,_xll.BDP($K1620,O$931),"[DISABLED]")</f>
        <v>[DISABLED]</v>
      </c>
      <c r="P1620" s="84" t="str">
        <f>IF($N1620,_xll.BDP($K1620,P$931),"[DISABLED]")</f>
        <v>[DISABLED]</v>
      </c>
      <c r="Q1620" s="84" t="str">
        <f>IF($N1620,_xll.BDP($K1620,Q$931),"[DISABLED]")</f>
        <v>[DISABLED]</v>
      </c>
      <c r="R1620" s="84" t="str">
        <f>IF($N1620,_xll.BDH($K1620,R$931,$M1620),"[DISABLED]")</f>
        <v>[DISABLED]</v>
      </c>
      <c r="S1620" s="84" t="str">
        <f>IF($N1620,_xll.BDH($K1620,S$931,$M1620),"[DISABLED]")</f>
        <v>[DISABLED]</v>
      </c>
      <c r="T1620" s="84" t="str">
        <f>IF($N1620,_xll.BDH($K1620,T$931,$M1620),"[DISABLED]")</f>
        <v>[DISABLED]</v>
      </c>
      <c r="V1620" s="106" t="s">
        <v>10161</v>
      </c>
      <c r="W1620" s="107" t="s">
        <v>1055</v>
      </c>
      <c r="X1620" s="108">
        <v>42276</v>
      </c>
      <c r="Y1620" s="107" t="b">
        <v>0</v>
      </c>
      <c r="Z1620" s="107" t="s">
        <v>5237</v>
      </c>
      <c r="AA1620" s="107" t="s">
        <v>5237</v>
      </c>
      <c r="AB1620" s="107" t="s">
        <v>5237</v>
      </c>
      <c r="AC1620" s="107" t="s">
        <v>5237</v>
      </c>
      <c r="AD1620" s="107" t="s">
        <v>5237</v>
      </c>
      <c r="AE1620" s="107" t="s">
        <v>5237</v>
      </c>
    </row>
    <row r="1621" spans="2:31" outlineLevel="1">
      <c r="B1621" s="24" t="s">
        <v>5234</v>
      </c>
      <c r="C1621" s="24" t="s">
        <v>2</v>
      </c>
      <c r="D1621" s="24" t="s">
        <v>62</v>
      </c>
      <c r="E1621" s="24" t="s">
        <v>46</v>
      </c>
      <c r="F1621" s="24" t="s">
        <v>47</v>
      </c>
      <c r="G1621" s="24">
        <v>25</v>
      </c>
      <c r="H1621" s="24" t="s">
        <v>3008</v>
      </c>
      <c r="I1621" s="24" t="s">
        <v>4143</v>
      </c>
      <c r="J1621" s="24" t="s">
        <v>73</v>
      </c>
      <c r="K1621" s="72" t="str">
        <f t="shared" si="54"/>
        <v>USPO1510 ICPL Curncy</v>
      </c>
      <c r="L1621" s="25" t="str">
        <f t="shared" si="55"/>
        <v>ICPL</v>
      </c>
      <c r="M1621" s="26">
        <f t="shared" ca="1" si="55"/>
        <v>42276</v>
      </c>
      <c r="N1621" s="25" t="b">
        <f t="shared" si="55"/>
        <v>0</v>
      </c>
      <c r="O1621" s="84" t="str">
        <f>IF($N1621,_xll.BDP($K1621,O$931),"[DISABLED]")</f>
        <v>[DISABLED]</v>
      </c>
      <c r="P1621" s="84" t="str">
        <f>IF($N1621,_xll.BDP($K1621,P$931),"[DISABLED]")</f>
        <v>[DISABLED]</v>
      </c>
      <c r="Q1621" s="84" t="str">
        <f>IF($N1621,_xll.BDP($K1621,Q$931),"[DISABLED]")</f>
        <v>[DISABLED]</v>
      </c>
      <c r="R1621" s="84" t="str">
        <f>IF($N1621,_xll.BDH($K1621,R$931,$M1621),"[DISABLED]")</f>
        <v>[DISABLED]</v>
      </c>
      <c r="S1621" s="84" t="str">
        <f>IF($N1621,_xll.BDH($K1621,S$931,$M1621),"[DISABLED]")</f>
        <v>[DISABLED]</v>
      </c>
      <c r="T1621" s="84" t="str">
        <f>IF($N1621,_xll.BDH($K1621,T$931,$M1621),"[DISABLED]")</f>
        <v>[DISABLED]</v>
      </c>
      <c r="V1621" s="106" t="s">
        <v>10162</v>
      </c>
      <c r="W1621" s="107" t="s">
        <v>1055</v>
      </c>
      <c r="X1621" s="108">
        <v>42276</v>
      </c>
      <c r="Y1621" s="107" t="b">
        <v>0</v>
      </c>
      <c r="Z1621" s="107" t="s">
        <v>5237</v>
      </c>
      <c r="AA1621" s="107" t="s">
        <v>5237</v>
      </c>
      <c r="AB1621" s="107" t="s">
        <v>5237</v>
      </c>
      <c r="AC1621" s="107" t="s">
        <v>5237</v>
      </c>
      <c r="AD1621" s="107" t="s">
        <v>5237</v>
      </c>
      <c r="AE1621" s="107" t="s">
        <v>5237</v>
      </c>
    </row>
    <row r="1622" spans="2:31" outlineLevel="1">
      <c r="B1622" s="24" t="s">
        <v>5234</v>
      </c>
      <c r="C1622" s="24" t="s">
        <v>2</v>
      </c>
      <c r="D1622" s="24" t="s">
        <v>62</v>
      </c>
      <c r="E1622" s="24" t="s">
        <v>46</v>
      </c>
      <c r="F1622" s="24" t="s">
        <v>47</v>
      </c>
      <c r="G1622" s="24">
        <v>50</v>
      </c>
      <c r="H1622" s="24" t="s">
        <v>3008</v>
      </c>
      <c r="I1622" s="24" t="s">
        <v>4144</v>
      </c>
      <c r="J1622" s="24" t="s">
        <v>73</v>
      </c>
      <c r="K1622" s="72" t="str">
        <f t="shared" si="54"/>
        <v>USPP1510 ICPL Curncy</v>
      </c>
      <c r="L1622" s="25" t="str">
        <f t="shared" si="55"/>
        <v>ICPL</v>
      </c>
      <c r="M1622" s="26">
        <f t="shared" ca="1" si="55"/>
        <v>42276</v>
      </c>
      <c r="N1622" s="25" t="b">
        <f t="shared" si="55"/>
        <v>0</v>
      </c>
      <c r="O1622" s="84" t="str">
        <f>IF($N1622,_xll.BDP($K1622,O$931),"[DISABLED]")</f>
        <v>[DISABLED]</v>
      </c>
      <c r="P1622" s="84" t="str">
        <f>IF($N1622,_xll.BDP($K1622,P$931),"[DISABLED]")</f>
        <v>[DISABLED]</v>
      </c>
      <c r="Q1622" s="84" t="str">
        <f>IF($N1622,_xll.BDP($K1622,Q$931),"[DISABLED]")</f>
        <v>[DISABLED]</v>
      </c>
      <c r="R1622" s="84" t="str">
        <f>IF($N1622,_xll.BDH($K1622,R$931,$M1622),"[DISABLED]")</f>
        <v>[DISABLED]</v>
      </c>
      <c r="S1622" s="84" t="str">
        <f>IF($N1622,_xll.BDH($K1622,S$931,$M1622),"[DISABLED]")</f>
        <v>[DISABLED]</v>
      </c>
      <c r="T1622" s="84" t="str">
        <f>IF($N1622,_xll.BDH($K1622,T$931,$M1622),"[DISABLED]")</f>
        <v>[DISABLED]</v>
      </c>
      <c r="V1622" s="106" t="s">
        <v>10163</v>
      </c>
      <c r="W1622" s="107" t="s">
        <v>1055</v>
      </c>
      <c r="X1622" s="108">
        <v>42276</v>
      </c>
      <c r="Y1622" s="107" t="b">
        <v>0</v>
      </c>
      <c r="Z1622" s="107" t="s">
        <v>5237</v>
      </c>
      <c r="AA1622" s="107" t="s">
        <v>5237</v>
      </c>
      <c r="AB1622" s="107" t="s">
        <v>5237</v>
      </c>
      <c r="AC1622" s="107" t="s">
        <v>5237</v>
      </c>
      <c r="AD1622" s="107" t="s">
        <v>5237</v>
      </c>
      <c r="AE1622" s="107" t="s">
        <v>5237</v>
      </c>
    </row>
    <row r="1623" spans="2:31" outlineLevel="1">
      <c r="B1623" s="24" t="s">
        <v>5234</v>
      </c>
      <c r="C1623" s="24" t="s">
        <v>2</v>
      </c>
      <c r="D1623" s="24" t="s">
        <v>62</v>
      </c>
      <c r="E1623" s="24" t="s">
        <v>46</v>
      </c>
      <c r="F1623" s="24" t="s">
        <v>47</v>
      </c>
      <c r="G1623" s="24">
        <v>100</v>
      </c>
      <c r="H1623" s="24" t="s">
        <v>3008</v>
      </c>
      <c r="I1623" s="24" t="s">
        <v>4145</v>
      </c>
      <c r="J1623" s="24" t="s">
        <v>73</v>
      </c>
      <c r="K1623" s="72" t="str">
        <f t="shared" si="54"/>
        <v>USPQ1510 ICPL Curncy</v>
      </c>
      <c r="L1623" s="25" t="str">
        <f t="shared" si="55"/>
        <v>ICPL</v>
      </c>
      <c r="M1623" s="26">
        <f t="shared" ca="1" si="55"/>
        <v>42276</v>
      </c>
      <c r="N1623" s="25" t="b">
        <f t="shared" si="55"/>
        <v>0</v>
      </c>
      <c r="O1623" s="84" t="str">
        <f>IF($N1623,_xll.BDP($K1623,O$931),"[DISABLED]")</f>
        <v>[DISABLED]</v>
      </c>
      <c r="P1623" s="84" t="str">
        <f>IF($N1623,_xll.BDP($K1623,P$931),"[DISABLED]")</f>
        <v>[DISABLED]</v>
      </c>
      <c r="Q1623" s="84" t="str">
        <f>IF($N1623,_xll.BDP($K1623,Q$931),"[DISABLED]")</f>
        <v>[DISABLED]</v>
      </c>
      <c r="R1623" s="84" t="str">
        <f>IF($N1623,_xll.BDH($K1623,R$931,$M1623),"[DISABLED]")</f>
        <v>[DISABLED]</v>
      </c>
      <c r="S1623" s="84" t="str">
        <f>IF($N1623,_xll.BDH($K1623,S$931,$M1623),"[DISABLED]")</f>
        <v>[DISABLED]</v>
      </c>
      <c r="T1623" s="84" t="str">
        <f>IF($N1623,_xll.BDH($K1623,T$931,$M1623),"[DISABLED]")</f>
        <v>[DISABLED]</v>
      </c>
      <c r="V1623" s="106" t="s">
        <v>10164</v>
      </c>
      <c r="W1623" s="107" t="s">
        <v>1055</v>
      </c>
      <c r="X1623" s="108">
        <v>42276</v>
      </c>
      <c r="Y1623" s="107" t="b">
        <v>0</v>
      </c>
      <c r="Z1623" s="107" t="s">
        <v>5237</v>
      </c>
      <c r="AA1623" s="107" t="s">
        <v>5237</v>
      </c>
      <c r="AB1623" s="107" t="s">
        <v>5237</v>
      </c>
      <c r="AC1623" s="107" t="s">
        <v>5237</v>
      </c>
      <c r="AD1623" s="107" t="s">
        <v>5237</v>
      </c>
      <c r="AE1623" s="107" t="s">
        <v>5237</v>
      </c>
    </row>
    <row r="1624" spans="2:31" outlineLevel="1">
      <c r="B1624" s="24" t="s">
        <v>5234</v>
      </c>
      <c r="C1624" s="24" t="s">
        <v>2</v>
      </c>
      <c r="D1624" s="24" t="s">
        <v>62</v>
      </c>
      <c r="E1624" s="24" t="s">
        <v>46</v>
      </c>
      <c r="F1624" s="24" t="s">
        <v>47</v>
      </c>
      <c r="G1624" s="24">
        <v>200</v>
      </c>
      <c r="H1624" s="24" t="s">
        <v>3008</v>
      </c>
      <c r="I1624" s="24" t="s">
        <v>4146</v>
      </c>
      <c r="J1624" s="24" t="s">
        <v>73</v>
      </c>
      <c r="K1624" s="72" t="str">
        <f t="shared" si="54"/>
        <v>USPS1510 ICPL Curncy</v>
      </c>
      <c r="L1624" s="25" t="str">
        <f t="shared" si="55"/>
        <v>ICPL</v>
      </c>
      <c r="M1624" s="26">
        <f t="shared" ca="1" si="55"/>
        <v>42276</v>
      </c>
      <c r="N1624" s="25" t="b">
        <f t="shared" si="55"/>
        <v>0</v>
      </c>
      <c r="O1624" s="84" t="str">
        <f>IF($N1624,_xll.BDP($K1624,O$931),"[DISABLED]")</f>
        <v>[DISABLED]</v>
      </c>
      <c r="P1624" s="84" t="str">
        <f>IF($N1624,_xll.BDP($K1624,P$931),"[DISABLED]")</f>
        <v>[DISABLED]</v>
      </c>
      <c r="Q1624" s="84" t="str">
        <f>IF($N1624,_xll.BDP($K1624,Q$931),"[DISABLED]")</f>
        <v>[DISABLED]</v>
      </c>
      <c r="R1624" s="84" t="str">
        <f>IF($N1624,_xll.BDH($K1624,R$931,$M1624),"[DISABLED]")</f>
        <v>[DISABLED]</v>
      </c>
      <c r="S1624" s="84" t="str">
        <f>IF($N1624,_xll.BDH($K1624,S$931,$M1624),"[DISABLED]")</f>
        <v>[DISABLED]</v>
      </c>
      <c r="T1624" s="84" t="str">
        <f>IF($N1624,_xll.BDH($K1624,T$931,$M1624),"[DISABLED]")</f>
        <v>[DISABLED]</v>
      </c>
      <c r="V1624" s="106" t="s">
        <v>10165</v>
      </c>
      <c r="W1624" s="107" t="s">
        <v>1055</v>
      </c>
      <c r="X1624" s="108">
        <v>42276</v>
      </c>
      <c r="Y1624" s="107" t="b">
        <v>0</v>
      </c>
      <c r="Z1624" s="107" t="s">
        <v>5237</v>
      </c>
      <c r="AA1624" s="107" t="s">
        <v>5237</v>
      </c>
      <c r="AB1624" s="107" t="s">
        <v>5237</v>
      </c>
      <c r="AC1624" s="107" t="s">
        <v>5237</v>
      </c>
      <c r="AD1624" s="107" t="s">
        <v>5237</v>
      </c>
      <c r="AE1624" s="107" t="s">
        <v>5237</v>
      </c>
    </row>
    <row r="1625" spans="2:31" outlineLevel="1">
      <c r="B1625" s="24" t="s">
        <v>5234</v>
      </c>
      <c r="C1625" s="24" t="s">
        <v>2</v>
      </c>
      <c r="D1625" s="24" t="s">
        <v>62</v>
      </c>
      <c r="E1625" s="24" t="s">
        <v>47</v>
      </c>
      <c r="F1625" s="24" t="s">
        <v>209</v>
      </c>
      <c r="G1625" s="24">
        <v>-200</v>
      </c>
      <c r="H1625" s="24" t="s">
        <v>3008</v>
      </c>
      <c r="I1625" s="24" t="s">
        <v>4147</v>
      </c>
      <c r="J1625" s="24" t="s">
        <v>73</v>
      </c>
      <c r="K1625" s="72" t="str">
        <f t="shared" si="54"/>
        <v>USPKA15 ICPL Curncy</v>
      </c>
      <c r="L1625" s="25" t="str">
        <f t="shared" si="55"/>
        <v>ICPL</v>
      </c>
      <c r="M1625" s="26">
        <f t="shared" ca="1" si="55"/>
        <v>42276</v>
      </c>
      <c r="N1625" s="25" t="b">
        <f t="shared" si="55"/>
        <v>0</v>
      </c>
      <c r="O1625" s="84" t="str">
        <f>IF($N1625,_xll.BDP($K1625,O$931),"[DISABLED]")</f>
        <v>[DISABLED]</v>
      </c>
      <c r="P1625" s="84" t="str">
        <f>IF($N1625,_xll.BDP($K1625,P$931),"[DISABLED]")</f>
        <v>[DISABLED]</v>
      </c>
      <c r="Q1625" s="84" t="str">
        <f>IF($N1625,_xll.BDP($K1625,Q$931),"[DISABLED]")</f>
        <v>[DISABLED]</v>
      </c>
      <c r="R1625" s="84" t="str">
        <f>IF($N1625,_xll.BDH($K1625,R$931,$M1625),"[DISABLED]")</f>
        <v>[DISABLED]</v>
      </c>
      <c r="S1625" s="84" t="str">
        <f>IF($N1625,_xll.BDH($K1625,S$931,$M1625),"[DISABLED]")</f>
        <v>[DISABLED]</v>
      </c>
      <c r="T1625" s="84" t="str">
        <f>IF($N1625,_xll.BDH($K1625,T$931,$M1625),"[DISABLED]")</f>
        <v>[DISABLED]</v>
      </c>
      <c r="V1625" s="106" t="s">
        <v>10166</v>
      </c>
      <c r="W1625" s="107" t="s">
        <v>1055</v>
      </c>
      <c r="X1625" s="108">
        <v>42276</v>
      </c>
      <c r="Y1625" s="107" t="b">
        <v>0</v>
      </c>
      <c r="Z1625" s="107" t="s">
        <v>5237</v>
      </c>
      <c r="AA1625" s="107" t="s">
        <v>5237</v>
      </c>
      <c r="AB1625" s="107" t="s">
        <v>5237</v>
      </c>
      <c r="AC1625" s="107" t="s">
        <v>5237</v>
      </c>
      <c r="AD1625" s="107" t="s">
        <v>5237</v>
      </c>
      <c r="AE1625" s="107" t="s">
        <v>5237</v>
      </c>
    </row>
    <row r="1626" spans="2:31" outlineLevel="1">
      <c r="B1626" s="24" t="s">
        <v>5234</v>
      </c>
      <c r="C1626" s="24" t="s">
        <v>2</v>
      </c>
      <c r="D1626" s="24" t="s">
        <v>62</v>
      </c>
      <c r="E1626" s="24" t="s">
        <v>47</v>
      </c>
      <c r="F1626" s="24" t="s">
        <v>209</v>
      </c>
      <c r="G1626" s="24">
        <v>-100</v>
      </c>
      <c r="H1626" s="24" t="s">
        <v>3008</v>
      </c>
      <c r="I1626" s="24" t="s">
        <v>4148</v>
      </c>
      <c r="J1626" s="24" t="s">
        <v>73</v>
      </c>
      <c r="K1626" s="72" t="str">
        <f t="shared" si="54"/>
        <v>USPLA15 ICPL Curncy</v>
      </c>
      <c r="L1626" s="25" t="str">
        <f t="shared" si="55"/>
        <v>ICPL</v>
      </c>
      <c r="M1626" s="26">
        <f t="shared" ca="1" si="55"/>
        <v>42276</v>
      </c>
      <c r="N1626" s="25" t="b">
        <f t="shared" si="55"/>
        <v>0</v>
      </c>
      <c r="O1626" s="84" t="str">
        <f>IF($N1626,_xll.BDP($K1626,O$931),"[DISABLED]")</f>
        <v>[DISABLED]</v>
      </c>
      <c r="P1626" s="84" t="str">
        <f>IF($N1626,_xll.BDP($K1626,P$931),"[DISABLED]")</f>
        <v>[DISABLED]</v>
      </c>
      <c r="Q1626" s="84" t="str">
        <f>IF($N1626,_xll.BDP($K1626,Q$931),"[DISABLED]")</f>
        <v>[DISABLED]</v>
      </c>
      <c r="R1626" s="84" t="str">
        <f>IF($N1626,_xll.BDH($K1626,R$931,$M1626),"[DISABLED]")</f>
        <v>[DISABLED]</v>
      </c>
      <c r="S1626" s="84" t="str">
        <f>IF($N1626,_xll.BDH($K1626,S$931,$M1626),"[DISABLED]")</f>
        <v>[DISABLED]</v>
      </c>
      <c r="T1626" s="84" t="str">
        <f>IF($N1626,_xll.BDH($K1626,T$931,$M1626),"[DISABLED]")</f>
        <v>[DISABLED]</v>
      </c>
      <c r="V1626" s="106" t="s">
        <v>10167</v>
      </c>
      <c r="W1626" s="107" t="s">
        <v>1055</v>
      </c>
      <c r="X1626" s="108">
        <v>42276</v>
      </c>
      <c r="Y1626" s="107" t="b">
        <v>0</v>
      </c>
      <c r="Z1626" s="107" t="s">
        <v>5237</v>
      </c>
      <c r="AA1626" s="107" t="s">
        <v>5237</v>
      </c>
      <c r="AB1626" s="107" t="s">
        <v>5237</v>
      </c>
      <c r="AC1626" s="107" t="s">
        <v>5237</v>
      </c>
      <c r="AD1626" s="107" t="s">
        <v>5237</v>
      </c>
      <c r="AE1626" s="107" t="s">
        <v>5237</v>
      </c>
    </row>
    <row r="1627" spans="2:31" outlineLevel="1">
      <c r="B1627" s="24" t="s">
        <v>5234</v>
      </c>
      <c r="C1627" s="24" t="s">
        <v>2</v>
      </c>
      <c r="D1627" s="24" t="s">
        <v>62</v>
      </c>
      <c r="E1627" s="24" t="s">
        <v>47</v>
      </c>
      <c r="F1627" s="24" t="s">
        <v>209</v>
      </c>
      <c r="G1627" s="24">
        <v>-50</v>
      </c>
      <c r="H1627" s="24" t="s">
        <v>3008</v>
      </c>
      <c r="I1627" s="24" t="s">
        <v>4149</v>
      </c>
      <c r="J1627" s="24" t="s">
        <v>73</v>
      </c>
      <c r="K1627" s="72" t="str">
        <f t="shared" si="54"/>
        <v>USPMA15 ICPL Curncy</v>
      </c>
      <c r="L1627" s="25" t="str">
        <f t="shared" si="55"/>
        <v>ICPL</v>
      </c>
      <c r="M1627" s="26">
        <f t="shared" ca="1" si="55"/>
        <v>42276</v>
      </c>
      <c r="N1627" s="25" t="b">
        <f t="shared" si="55"/>
        <v>0</v>
      </c>
      <c r="O1627" s="84" t="str">
        <f>IF($N1627,_xll.BDP($K1627,O$931),"[DISABLED]")</f>
        <v>[DISABLED]</v>
      </c>
      <c r="P1627" s="84" t="str">
        <f>IF($N1627,_xll.BDP($K1627,P$931),"[DISABLED]")</f>
        <v>[DISABLED]</v>
      </c>
      <c r="Q1627" s="84" t="str">
        <f>IF($N1627,_xll.BDP($K1627,Q$931),"[DISABLED]")</f>
        <v>[DISABLED]</v>
      </c>
      <c r="R1627" s="84" t="str">
        <f>IF($N1627,_xll.BDH($K1627,R$931,$M1627),"[DISABLED]")</f>
        <v>[DISABLED]</v>
      </c>
      <c r="S1627" s="84" t="str">
        <f>IF($N1627,_xll.BDH($K1627,S$931,$M1627),"[DISABLED]")</f>
        <v>[DISABLED]</v>
      </c>
      <c r="T1627" s="84" t="str">
        <f>IF($N1627,_xll.BDH($K1627,T$931,$M1627),"[DISABLED]")</f>
        <v>[DISABLED]</v>
      </c>
      <c r="V1627" s="106" t="s">
        <v>10168</v>
      </c>
      <c r="W1627" s="107" t="s">
        <v>1055</v>
      </c>
      <c r="X1627" s="108">
        <v>42276</v>
      </c>
      <c r="Y1627" s="107" t="b">
        <v>0</v>
      </c>
      <c r="Z1627" s="107" t="s">
        <v>5237</v>
      </c>
      <c r="AA1627" s="107" t="s">
        <v>5237</v>
      </c>
      <c r="AB1627" s="107" t="s">
        <v>5237</v>
      </c>
      <c r="AC1627" s="107" t="s">
        <v>5237</v>
      </c>
      <c r="AD1627" s="107" t="s">
        <v>5237</v>
      </c>
      <c r="AE1627" s="107" t="s">
        <v>5237</v>
      </c>
    </row>
    <row r="1628" spans="2:31" outlineLevel="1">
      <c r="B1628" s="24" t="s">
        <v>5234</v>
      </c>
      <c r="C1628" s="24" t="s">
        <v>2</v>
      </c>
      <c r="D1628" s="24" t="s">
        <v>62</v>
      </c>
      <c r="E1628" s="24" t="s">
        <v>47</v>
      </c>
      <c r="F1628" s="24" t="s">
        <v>209</v>
      </c>
      <c r="G1628" s="24">
        <v>-25</v>
      </c>
      <c r="H1628" s="24" t="s">
        <v>3008</v>
      </c>
      <c r="I1628" s="24" t="s">
        <v>4150</v>
      </c>
      <c r="J1628" s="24" t="s">
        <v>73</v>
      </c>
      <c r="K1628" s="72" t="str">
        <f t="shared" si="54"/>
        <v>USPNA15 ICPL Curncy</v>
      </c>
      <c r="L1628" s="25" t="str">
        <f t="shared" si="55"/>
        <v>ICPL</v>
      </c>
      <c r="M1628" s="26">
        <f t="shared" ca="1" si="55"/>
        <v>42276</v>
      </c>
      <c r="N1628" s="25" t="b">
        <f t="shared" si="55"/>
        <v>0</v>
      </c>
      <c r="O1628" s="84" t="str">
        <f>IF($N1628,_xll.BDP($K1628,O$931),"[DISABLED]")</f>
        <v>[DISABLED]</v>
      </c>
      <c r="P1628" s="84" t="str">
        <f>IF($N1628,_xll.BDP($K1628,P$931),"[DISABLED]")</f>
        <v>[DISABLED]</v>
      </c>
      <c r="Q1628" s="84" t="str">
        <f>IF($N1628,_xll.BDP($K1628,Q$931),"[DISABLED]")</f>
        <v>[DISABLED]</v>
      </c>
      <c r="R1628" s="84" t="str">
        <f>IF($N1628,_xll.BDH($K1628,R$931,$M1628),"[DISABLED]")</f>
        <v>[DISABLED]</v>
      </c>
      <c r="S1628" s="84" t="str">
        <f>IF($N1628,_xll.BDH($K1628,S$931,$M1628),"[DISABLED]")</f>
        <v>[DISABLED]</v>
      </c>
      <c r="T1628" s="84" t="str">
        <f>IF($N1628,_xll.BDH($K1628,T$931,$M1628),"[DISABLED]")</f>
        <v>[DISABLED]</v>
      </c>
      <c r="V1628" s="106" t="s">
        <v>10169</v>
      </c>
      <c r="W1628" s="107" t="s">
        <v>1055</v>
      </c>
      <c r="X1628" s="108">
        <v>42276</v>
      </c>
      <c r="Y1628" s="107" t="b">
        <v>0</v>
      </c>
      <c r="Z1628" s="107" t="s">
        <v>5237</v>
      </c>
      <c r="AA1628" s="107" t="s">
        <v>5237</v>
      </c>
      <c r="AB1628" s="107" t="s">
        <v>5237</v>
      </c>
      <c r="AC1628" s="107" t="s">
        <v>5237</v>
      </c>
      <c r="AD1628" s="107" t="s">
        <v>5237</v>
      </c>
      <c r="AE1628" s="107" t="s">
        <v>5237</v>
      </c>
    </row>
    <row r="1629" spans="2:31" outlineLevel="1">
      <c r="B1629" s="24" t="s">
        <v>5234</v>
      </c>
      <c r="C1629" s="24" t="s">
        <v>2</v>
      </c>
      <c r="D1629" s="24" t="s">
        <v>62</v>
      </c>
      <c r="E1629" s="24" t="s">
        <v>47</v>
      </c>
      <c r="F1629" s="24" t="s">
        <v>209</v>
      </c>
      <c r="G1629" s="24">
        <v>25</v>
      </c>
      <c r="H1629" s="24" t="s">
        <v>3008</v>
      </c>
      <c r="I1629" s="24" t="s">
        <v>4151</v>
      </c>
      <c r="J1629" s="24" t="s">
        <v>73</v>
      </c>
      <c r="K1629" s="72" t="str">
        <f t="shared" si="54"/>
        <v>USPOA15 ICPL Curncy</v>
      </c>
      <c r="L1629" s="25" t="str">
        <f t="shared" si="55"/>
        <v>ICPL</v>
      </c>
      <c r="M1629" s="26">
        <f t="shared" ca="1" si="55"/>
        <v>42276</v>
      </c>
      <c r="N1629" s="25" t="b">
        <f t="shared" si="55"/>
        <v>0</v>
      </c>
      <c r="O1629" s="84" t="str">
        <f>IF($N1629,_xll.BDP($K1629,O$931),"[DISABLED]")</f>
        <v>[DISABLED]</v>
      </c>
      <c r="P1629" s="84" t="str">
        <f>IF($N1629,_xll.BDP($K1629,P$931),"[DISABLED]")</f>
        <v>[DISABLED]</v>
      </c>
      <c r="Q1629" s="84" t="str">
        <f>IF($N1629,_xll.BDP($K1629,Q$931),"[DISABLED]")</f>
        <v>[DISABLED]</v>
      </c>
      <c r="R1629" s="84" t="str">
        <f>IF($N1629,_xll.BDH($K1629,R$931,$M1629),"[DISABLED]")</f>
        <v>[DISABLED]</v>
      </c>
      <c r="S1629" s="84" t="str">
        <f>IF($N1629,_xll.BDH($K1629,S$931,$M1629),"[DISABLED]")</f>
        <v>[DISABLED]</v>
      </c>
      <c r="T1629" s="84" t="str">
        <f>IF($N1629,_xll.BDH($K1629,T$931,$M1629),"[DISABLED]")</f>
        <v>[DISABLED]</v>
      </c>
      <c r="V1629" s="106" t="s">
        <v>10170</v>
      </c>
      <c r="W1629" s="107" t="s">
        <v>1055</v>
      </c>
      <c r="X1629" s="108">
        <v>42276</v>
      </c>
      <c r="Y1629" s="107" t="b">
        <v>0</v>
      </c>
      <c r="Z1629" s="107" t="s">
        <v>5237</v>
      </c>
      <c r="AA1629" s="107" t="s">
        <v>5237</v>
      </c>
      <c r="AB1629" s="107" t="s">
        <v>5237</v>
      </c>
      <c r="AC1629" s="107" t="s">
        <v>5237</v>
      </c>
      <c r="AD1629" s="107" t="s">
        <v>5237</v>
      </c>
      <c r="AE1629" s="107" t="s">
        <v>5237</v>
      </c>
    </row>
    <row r="1630" spans="2:31" outlineLevel="1">
      <c r="B1630" s="24" t="s">
        <v>5234</v>
      </c>
      <c r="C1630" s="24" t="s">
        <v>2</v>
      </c>
      <c r="D1630" s="24" t="s">
        <v>62</v>
      </c>
      <c r="E1630" s="24" t="s">
        <v>47</v>
      </c>
      <c r="F1630" s="24" t="s">
        <v>209</v>
      </c>
      <c r="G1630" s="24">
        <v>50</v>
      </c>
      <c r="H1630" s="24" t="s">
        <v>3008</v>
      </c>
      <c r="I1630" s="24" t="s">
        <v>4152</v>
      </c>
      <c r="J1630" s="24" t="s">
        <v>73</v>
      </c>
      <c r="K1630" s="72" t="str">
        <f t="shared" si="54"/>
        <v>USPPA15 ICPL Curncy</v>
      </c>
      <c r="L1630" s="25" t="str">
        <f t="shared" si="55"/>
        <v>ICPL</v>
      </c>
      <c r="M1630" s="26">
        <f t="shared" ca="1" si="55"/>
        <v>42276</v>
      </c>
      <c r="N1630" s="25" t="b">
        <f t="shared" si="55"/>
        <v>0</v>
      </c>
      <c r="O1630" s="84" t="str">
        <f>IF($N1630,_xll.BDP($K1630,O$931),"[DISABLED]")</f>
        <v>[DISABLED]</v>
      </c>
      <c r="P1630" s="84" t="str">
        <f>IF($N1630,_xll.BDP($K1630,P$931),"[DISABLED]")</f>
        <v>[DISABLED]</v>
      </c>
      <c r="Q1630" s="84" t="str">
        <f>IF($N1630,_xll.BDP($K1630,Q$931),"[DISABLED]")</f>
        <v>[DISABLED]</v>
      </c>
      <c r="R1630" s="84" t="str">
        <f>IF($N1630,_xll.BDH($K1630,R$931,$M1630),"[DISABLED]")</f>
        <v>[DISABLED]</v>
      </c>
      <c r="S1630" s="84" t="str">
        <f>IF($N1630,_xll.BDH($K1630,S$931,$M1630),"[DISABLED]")</f>
        <v>[DISABLED]</v>
      </c>
      <c r="T1630" s="84" t="str">
        <f>IF($N1630,_xll.BDH($K1630,T$931,$M1630),"[DISABLED]")</f>
        <v>[DISABLED]</v>
      </c>
      <c r="V1630" s="106" t="s">
        <v>10171</v>
      </c>
      <c r="W1630" s="107" t="s">
        <v>1055</v>
      </c>
      <c r="X1630" s="108">
        <v>42276</v>
      </c>
      <c r="Y1630" s="107" t="b">
        <v>0</v>
      </c>
      <c r="Z1630" s="107" t="s">
        <v>5237</v>
      </c>
      <c r="AA1630" s="107" t="s">
        <v>5237</v>
      </c>
      <c r="AB1630" s="107" t="s">
        <v>5237</v>
      </c>
      <c r="AC1630" s="107" t="s">
        <v>5237</v>
      </c>
      <c r="AD1630" s="107" t="s">
        <v>5237</v>
      </c>
      <c r="AE1630" s="107" t="s">
        <v>5237</v>
      </c>
    </row>
    <row r="1631" spans="2:31" outlineLevel="1">
      <c r="B1631" s="24" t="s">
        <v>5234</v>
      </c>
      <c r="C1631" s="24" t="s">
        <v>2</v>
      </c>
      <c r="D1631" s="24" t="s">
        <v>62</v>
      </c>
      <c r="E1631" s="24" t="s">
        <v>47</v>
      </c>
      <c r="F1631" s="24" t="s">
        <v>209</v>
      </c>
      <c r="G1631" s="24">
        <v>100</v>
      </c>
      <c r="H1631" s="24" t="s">
        <v>3008</v>
      </c>
      <c r="I1631" s="24" t="s">
        <v>4153</v>
      </c>
      <c r="J1631" s="24" t="s">
        <v>73</v>
      </c>
      <c r="K1631" s="72" t="str">
        <f t="shared" si="54"/>
        <v>USPQA15 ICPL Curncy</v>
      </c>
      <c r="L1631" s="25" t="str">
        <f t="shared" si="55"/>
        <v>ICPL</v>
      </c>
      <c r="M1631" s="26">
        <f t="shared" ca="1" si="55"/>
        <v>42276</v>
      </c>
      <c r="N1631" s="25" t="b">
        <f t="shared" si="55"/>
        <v>0</v>
      </c>
      <c r="O1631" s="84" t="str">
        <f>IF($N1631,_xll.BDP($K1631,O$931),"[DISABLED]")</f>
        <v>[DISABLED]</v>
      </c>
      <c r="P1631" s="84" t="str">
        <f>IF($N1631,_xll.BDP($K1631,P$931),"[DISABLED]")</f>
        <v>[DISABLED]</v>
      </c>
      <c r="Q1631" s="84" t="str">
        <f>IF($N1631,_xll.BDP($K1631,Q$931),"[DISABLED]")</f>
        <v>[DISABLED]</v>
      </c>
      <c r="R1631" s="84" t="str">
        <f>IF($N1631,_xll.BDH($K1631,R$931,$M1631),"[DISABLED]")</f>
        <v>[DISABLED]</v>
      </c>
      <c r="S1631" s="84" t="str">
        <f>IF($N1631,_xll.BDH($K1631,S$931,$M1631),"[DISABLED]")</f>
        <v>[DISABLED]</v>
      </c>
      <c r="T1631" s="84" t="str">
        <f>IF($N1631,_xll.BDH($K1631,T$931,$M1631),"[DISABLED]")</f>
        <v>[DISABLED]</v>
      </c>
      <c r="V1631" s="106" t="s">
        <v>10172</v>
      </c>
      <c r="W1631" s="107" t="s">
        <v>1055</v>
      </c>
      <c r="X1631" s="108">
        <v>42276</v>
      </c>
      <c r="Y1631" s="107" t="b">
        <v>0</v>
      </c>
      <c r="Z1631" s="107" t="s">
        <v>5237</v>
      </c>
      <c r="AA1631" s="107" t="s">
        <v>5237</v>
      </c>
      <c r="AB1631" s="107" t="s">
        <v>5237</v>
      </c>
      <c r="AC1631" s="107" t="s">
        <v>5237</v>
      </c>
      <c r="AD1631" s="107" t="s">
        <v>5237</v>
      </c>
      <c r="AE1631" s="107" t="s">
        <v>5237</v>
      </c>
    </row>
    <row r="1632" spans="2:31" outlineLevel="1">
      <c r="B1632" s="24" t="s">
        <v>5234</v>
      </c>
      <c r="C1632" s="24" t="s">
        <v>2</v>
      </c>
      <c r="D1632" s="24" t="s">
        <v>62</v>
      </c>
      <c r="E1632" s="24" t="s">
        <v>47</v>
      </c>
      <c r="F1632" s="24" t="s">
        <v>209</v>
      </c>
      <c r="G1632" s="24">
        <v>200</v>
      </c>
      <c r="H1632" s="24" t="s">
        <v>3008</v>
      </c>
      <c r="I1632" s="24" t="s">
        <v>4154</v>
      </c>
      <c r="J1632" s="24" t="s">
        <v>73</v>
      </c>
      <c r="K1632" s="72" t="str">
        <f t="shared" si="54"/>
        <v>USPSA15 ICPL Curncy</v>
      </c>
      <c r="L1632" s="25" t="str">
        <f t="shared" si="55"/>
        <v>ICPL</v>
      </c>
      <c r="M1632" s="26">
        <f t="shared" ca="1" si="55"/>
        <v>42276</v>
      </c>
      <c r="N1632" s="25" t="b">
        <f t="shared" si="55"/>
        <v>0</v>
      </c>
      <c r="O1632" s="84" t="str">
        <f>IF($N1632,_xll.BDP($K1632,O$931),"[DISABLED]")</f>
        <v>[DISABLED]</v>
      </c>
      <c r="P1632" s="84" t="str">
        <f>IF($N1632,_xll.BDP($K1632,P$931),"[DISABLED]")</f>
        <v>[DISABLED]</v>
      </c>
      <c r="Q1632" s="84" t="str">
        <f>IF($N1632,_xll.BDP($K1632,Q$931),"[DISABLED]")</f>
        <v>[DISABLED]</v>
      </c>
      <c r="R1632" s="84" t="str">
        <f>IF($N1632,_xll.BDH($K1632,R$931,$M1632),"[DISABLED]")</f>
        <v>[DISABLED]</v>
      </c>
      <c r="S1632" s="84" t="str">
        <f>IF($N1632,_xll.BDH($K1632,S$931,$M1632),"[DISABLED]")</f>
        <v>[DISABLED]</v>
      </c>
      <c r="T1632" s="84" t="str">
        <f>IF($N1632,_xll.BDH($K1632,T$931,$M1632),"[DISABLED]")</f>
        <v>[DISABLED]</v>
      </c>
      <c r="V1632" s="106" t="s">
        <v>10173</v>
      </c>
      <c r="W1632" s="107" t="s">
        <v>1055</v>
      </c>
      <c r="X1632" s="108">
        <v>42276</v>
      </c>
      <c r="Y1632" s="107" t="b">
        <v>0</v>
      </c>
      <c r="Z1632" s="107" t="s">
        <v>5237</v>
      </c>
      <c r="AA1632" s="107" t="s">
        <v>5237</v>
      </c>
      <c r="AB1632" s="107" t="s">
        <v>5237</v>
      </c>
      <c r="AC1632" s="107" t="s">
        <v>5237</v>
      </c>
      <c r="AD1632" s="107" t="s">
        <v>5237</v>
      </c>
      <c r="AE1632" s="107" t="s">
        <v>5237</v>
      </c>
    </row>
    <row r="1633" spans="2:31" outlineLevel="1">
      <c r="B1633" s="24" t="s">
        <v>5234</v>
      </c>
      <c r="C1633" s="24" t="s">
        <v>2</v>
      </c>
      <c r="D1633" s="24" t="s">
        <v>62</v>
      </c>
      <c r="E1633" s="24" t="s">
        <v>47</v>
      </c>
      <c r="F1633" s="24" t="s">
        <v>54</v>
      </c>
      <c r="G1633" s="24">
        <v>-200</v>
      </c>
      <c r="H1633" s="24" t="s">
        <v>3008</v>
      </c>
      <c r="I1633" s="24" t="s">
        <v>4155</v>
      </c>
      <c r="J1633" s="24" t="s">
        <v>73</v>
      </c>
      <c r="K1633" s="72" t="str">
        <f t="shared" si="54"/>
        <v>USPKC15 ICPL Curncy</v>
      </c>
      <c r="L1633" s="25" t="str">
        <f t="shared" si="55"/>
        <v>ICPL</v>
      </c>
      <c r="M1633" s="26">
        <f t="shared" ca="1" si="55"/>
        <v>42276</v>
      </c>
      <c r="N1633" s="25" t="b">
        <f t="shared" si="55"/>
        <v>0</v>
      </c>
      <c r="O1633" s="84" t="str">
        <f>IF($N1633,_xll.BDP($K1633,O$931),"[DISABLED]")</f>
        <v>[DISABLED]</v>
      </c>
      <c r="P1633" s="84" t="str">
        <f>IF($N1633,_xll.BDP($K1633,P$931),"[DISABLED]")</f>
        <v>[DISABLED]</v>
      </c>
      <c r="Q1633" s="84" t="str">
        <f>IF($N1633,_xll.BDP($K1633,Q$931),"[DISABLED]")</f>
        <v>[DISABLED]</v>
      </c>
      <c r="R1633" s="84" t="str">
        <f>IF($N1633,_xll.BDH($K1633,R$931,$M1633),"[DISABLED]")</f>
        <v>[DISABLED]</v>
      </c>
      <c r="S1633" s="84" t="str">
        <f>IF($N1633,_xll.BDH($K1633,S$931,$M1633),"[DISABLED]")</f>
        <v>[DISABLED]</v>
      </c>
      <c r="T1633" s="84" t="str">
        <f>IF($N1633,_xll.BDH($K1633,T$931,$M1633),"[DISABLED]")</f>
        <v>[DISABLED]</v>
      </c>
      <c r="V1633" s="106" t="s">
        <v>10174</v>
      </c>
      <c r="W1633" s="107" t="s">
        <v>1055</v>
      </c>
      <c r="X1633" s="108">
        <v>42276</v>
      </c>
      <c r="Y1633" s="107" t="b">
        <v>0</v>
      </c>
      <c r="Z1633" s="107" t="s">
        <v>5237</v>
      </c>
      <c r="AA1633" s="107" t="s">
        <v>5237</v>
      </c>
      <c r="AB1633" s="107" t="s">
        <v>5237</v>
      </c>
      <c r="AC1633" s="107" t="s">
        <v>5237</v>
      </c>
      <c r="AD1633" s="107" t="s">
        <v>5237</v>
      </c>
      <c r="AE1633" s="107" t="s">
        <v>5237</v>
      </c>
    </row>
    <row r="1634" spans="2:31" outlineLevel="1">
      <c r="B1634" s="24" t="s">
        <v>5234</v>
      </c>
      <c r="C1634" s="24" t="s">
        <v>2</v>
      </c>
      <c r="D1634" s="24" t="s">
        <v>62</v>
      </c>
      <c r="E1634" s="24" t="s">
        <v>47</v>
      </c>
      <c r="F1634" s="24" t="s">
        <v>54</v>
      </c>
      <c r="G1634" s="24">
        <v>-100</v>
      </c>
      <c r="H1634" s="24" t="s">
        <v>3008</v>
      </c>
      <c r="I1634" s="24" t="s">
        <v>4156</v>
      </c>
      <c r="J1634" s="24" t="s">
        <v>73</v>
      </c>
      <c r="K1634" s="72" t="str">
        <f t="shared" si="54"/>
        <v>USPLC15 ICPL Curncy</v>
      </c>
      <c r="L1634" s="25" t="str">
        <f t="shared" si="55"/>
        <v>ICPL</v>
      </c>
      <c r="M1634" s="26">
        <f t="shared" ca="1" si="55"/>
        <v>42276</v>
      </c>
      <c r="N1634" s="25" t="b">
        <f t="shared" si="55"/>
        <v>0</v>
      </c>
      <c r="O1634" s="84" t="str">
        <f>IF($N1634,_xll.BDP($K1634,O$931),"[DISABLED]")</f>
        <v>[DISABLED]</v>
      </c>
      <c r="P1634" s="84" t="str">
        <f>IF($N1634,_xll.BDP($K1634,P$931),"[DISABLED]")</f>
        <v>[DISABLED]</v>
      </c>
      <c r="Q1634" s="84" t="str">
        <f>IF($N1634,_xll.BDP($K1634,Q$931),"[DISABLED]")</f>
        <v>[DISABLED]</v>
      </c>
      <c r="R1634" s="84" t="str">
        <f>IF($N1634,_xll.BDH($K1634,R$931,$M1634),"[DISABLED]")</f>
        <v>[DISABLED]</v>
      </c>
      <c r="S1634" s="84" t="str">
        <f>IF($N1634,_xll.BDH($K1634,S$931,$M1634),"[DISABLED]")</f>
        <v>[DISABLED]</v>
      </c>
      <c r="T1634" s="84" t="str">
        <f>IF($N1634,_xll.BDH($K1634,T$931,$M1634),"[DISABLED]")</f>
        <v>[DISABLED]</v>
      </c>
      <c r="V1634" s="106" t="s">
        <v>10175</v>
      </c>
      <c r="W1634" s="107" t="s">
        <v>1055</v>
      </c>
      <c r="X1634" s="108">
        <v>42276</v>
      </c>
      <c r="Y1634" s="107" t="b">
        <v>0</v>
      </c>
      <c r="Z1634" s="107" t="s">
        <v>5237</v>
      </c>
      <c r="AA1634" s="107" t="s">
        <v>5237</v>
      </c>
      <c r="AB1634" s="107" t="s">
        <v>5237</v>
      </c>
      <c r="AC1634" s="107" t="s">
        <v>5237</v>
      </c>
      <c r="AD1634" s="107" t="s">
        <v>5237</v>
      </c>
      <c r="AE1634" s="107" t="s">
        <v>5237</v>
      </c>
    </row>
    <row r="1635" spans="2:31" outlineLevel="1">
      <c r="B1635" s="24" t="s">
        <v>5234</v>
      </c>
      <c r="C1635" s="24" t="s">
        <v>2</v>
      </c>
      <c r="D1635" s="24" t="s">
        <v>62</v>
      </c>
      <c r="E1635" s="24" t="s">
        <v>47</v>
      </c>
      <c r="F1635" s="24" t="s">
        <v>54</v>
      </c>
      <c r="G1635" s="24">
        <v>-50</v>
      </c>
      <c r="H1635" s="24" t="s">
        <v>3008</v>
      </c>
      <c r="I1635" s="24" t="s">
        <v>4157</v>
      </c>
      <c r="J1635" s="24" t="s">
        <v>73</v>
      </c>
      <c r="K1635" s="72" t="str">
        <f t="shared" si="54"/>
        <v>USPMC15 ICPL Curncy</v>
      </c>
      <c r="L1635" s="25" t="str">
        <f t="shared" si="55"/>
        <v>ICPL</v>
      </c>
      <c r="M1635" s="26">
        <f t="shared" ca="1" si="55"/>
        <v>42276</v>
      </c>
      <c r="N1635" s="25" t="b">
        <f t="shared" si="55"/>
        <v>0</v>
      </c>
      <c r="O1635" s="84" t="str">
        <f>IF($N1635,_xll.BDP($K1635,O$931),"[DISABLED]")</f>
        <v>[DISABLED]</v>
      </c>
      <c r="P1635" s="84" t="str">
        <f>IF($N1635,_xll.BDP($K1635,P$931),"[DISABLED]")</f>
        <v>[DISABLED]</v>
      </c>
      <c r="Q1635" s="84" t="str">
        <f>IF($N1635,_xll.BDP($K1635,Q$931),"[DISABLED]")</f>
        <v>[DISABLED]</v>
      </c>
      <c r="R1635" s="84" t="str">
        <f>IF($N1635,_xll.BDH($K1635,R$931,$M1635),"[DISABLED]")</f>
        <v>[DISABLED]</v>
      </c>
      <c r="S1635" s="84" t="str">
        <f>IF($N1635,_xll.BDH($K1635,S$931,$M1635),"[DISABLED]")</f>
        <v>[DISABLED]</v>
      </c>
      <c r="T1635" s="84" t="str">
        <f>IF($N1635,_xll.BDH($K1635,T$931,$M1635),"[DISABLED]")</f>
        <v>[DISABLED]</v>
      </c>
      <c r="V1635" s="106" t="s">
        <v>10176</v>
      </c>
      <c r="W1635" s="107" t="s">
        <v>1055</v>
      </c>
      <c r="X1635" s="108">
        <v>42276</v>
      </c>
      <c r="Y1635" s="107" t="b">
        <v>0</v>
      </c>
      <c r="Z1635" s="107" t="s">
        <v>5237</v>
      </c>
      <c r="AA1635" s="107" t="s">
        <v>5237</v>
      </c>
      <c r="AB1635" s="107" t="s">
        <v>5237</v>
      </c>
      <c r="AC1635" s="107" t="s">
        <v>5237</v>
      </c>
      <c r="AD1635" s="107" t="s">
        <v>5237</v>
      </c>
      <c r="AE1635" s="107" t="s">
        <v>5237</v>
      </c>
    </row>
    <row r="1636" spans="2:31" outlineLevel="1">
      <c r="B1636" s="24" t="s">
        <v>5234</v>
      </c>
      <c r="C1636" s="24" t="s">
        <v>2</v>
      </c>
      <c r="D1636" s="24" t="s">
        <v>62</v>
      </c>
      <c r="E1636" s="24" t="s">
        <v>47</v>
      </c>
      <c r="F1636" s="24" t="s">
        <v>54</v>
      </c>
      <c r="G1636" s="24">
        <v>-25</v>
      </c>
      <c r="H1636" s="24" t="s">
        <v>3008</v>
      </c>
      <c r="I1636" s="24" t="s">
        <v>4158</v>
      </c>
      <c r="J1636" s="24" t="s">
        <v>73</v>
      </c>
      <c r="K1636" s="72" t="str">
        <f t="shared" si="54"/>
        <v>USPNC15 ICPL Curncy</v>
      </c>
      <c r="L1636" s="25" t="str">
        <f t="shared" si="55"/>
        <v>ICPL</v>
      </c>
      <c r="M1636" s="26">
        <f t="shared" ca="1" si="55"/>
        <v>42276</v>
      </c>
      <c r="N1636" s="25" t="b">
        <f t="shared" si="55"/>
        <v>0</v>
      </c>
      <c r="O1636" s="84" t="str">
        <f>IF($N1636,_xll.BDP($K1636,O$931),"[DISABLED]")</f>
        <v>[DISABLED]</v>
      </c>
      <c r="P1636" s="84" t="str">
        <f>IF($N1636,_xll.BDP($K1636,P$931),"[DISABLED]")</f>
        <v>[DISABLED]</v>
      </c>
      <c r="Q1636" s="84" t="str">
        <f>IF($N1636,_xll.BDP($K1636,Q$931),"[DISABLED]")</f>
        <v>[DISABLED]</v>
      </c>
      <c r="R1636" s="84" t="str">
        <f>IF($N1636,_xll.BDH($K1636,R$931,$M1636),"[DISABLED]")</f>
        <v>[DISABLED]</v>
      </c>
      <c r="S1636" s="84" t="str">
        <f>IF($N1636,_xll.BDH($K1636,S$931,$M1636),"[DISABLED]")</f>
        <v>[DISABLED]</v>
      </c>
      <c r="T1636" s="84" t="str">
        <f>IF($N1636,_xll.BDH($K1636,T$931,$M1636),"[DISABLED]")</f>
        <v>[DISABLED]</v>
      </c>
      <c r="V1636" s="106" t="s">
        <v>10177</v>
      </c>
      <c r="W1636" s="107" t="s">
        <v>1055</v>
      </c>
      <c r="X1636" s="108">
        <v>42276</v>
      </c>
      <c r="Y1636" s="107" t="b">
        <v>0</v>
      </c>
      <c r="Z1636" s="107" t="s">
        <v>5237</v>
      </c>
      <c r="AA1636" s="107" t="s">
        <v>5237</v>
      </c>
      <c r="AB1636" s="107" t="s">
        <v>5237</v>
      </c>
      <c r="AC1636" s="107" t="s">
        <v>5237</v>
      </c>
      <c r="AD1636" s="107" t="s">
        <v>5237</v>
      </c>
      <c r="AE1636" s="107" t="s">
        <v>5237</v>
      </c>
    </row>
    <row r="1637" spans="2:31" outlineLevel="1">
      <c r="B1637" s="24" t="s">
        <v>5234</v>
      </c>
      <c r="C1637" s="24" t="s">
        <v>2</v>
      </c>
      <c r="D1637" s="24" t="s">
        <v>62</v>
      </c>
      <c r="E1637" s="24" t="s">
        <v>47</v>
      </c>
      <c r="F1637" s="24" t="s">
        <v>54</v>
      </c>
      <c r="G1637" s="24">
        <v>25</v>
      </c>
      <c r="H1637" s="24" t="s">
        <v>3008</v>
      </c>
      <c r="I1637" s="24" t="s">
        <v>4159</v>
      </c>
      <c r="J1637" s="24" t="s">
        <v>73</v>
      </c>
      <c r="K1637" s="72" t="str">
        <f t="shared" ref="K1637:K1700" si="56">I1637&amp;" "&amp;L1637&amp;" "&amp;J1637</f>
        <v>USPOC15 ICPL Curncy</v>
      </c>
      <c r="L1637" s="25" t="str">
        <f t="shared" ref="L1637:N1668" si="57">L$931</f>
        <v>ICPL</v>
      </c>
      <c r="M1637" s="26">
        <f t="shared" ca="1" si="57"/>
        <v>42276</v>
      </c>
      <c r="N1637" s="25" t="b">
        <f t="shared" si="57"/>
        <v>0</v>
      </c>
      <c r="O1637" s="84" t="str">
        <f>IF($N1637,_xll.BDP($K1637,O$931),"[DISABLED]")</f>
        <v>[DISABLED]</v>
      </c>
      <c r="P1637" s="84" t="str">
        <f>IF($N1637,_xll.BDP($K1637,P$931),"[DISABLED]")</f>
        <v>[DISABLED]</v>
      </c>
      <c r="Q1637" s="84" t="str">
        <f>IF($N1637,_xll.BDP($K1637,Q$931),"[DISABLED]")</f>
        <v>[DISABLED]</v>
      </c>
      <c r="R1637" s="84" t="str">
        <f>IF($N1637,_xll.BDH($K1637,R$931,$M1637),"[DISABLED]")</f>
        <v>[DISABLED]</v>
      </c>
      <c r="S1637" s="84" t="str">
        <f>IF($N1637,_xll.BDH($K1637,S$931,$M1637),"[DISABLED]")</f>
        <v>[DISABLED]</v>
      </c>
      <c r="T1637" s="84" t="str">
        <f>IF($N1637,_xll.BDH($K1637,T$931,$M1637),"[DISABLED]")</f>
        <v>[DISABLED]</v>
      </c>
      <c r="V1637" s="106" t="s">
        <v>10178</v>
      </c>
      <c r="W1637" s="107" t="s">
        <v>1055</v>
      </c>
      <c r="X1637" s="108">
        <v>42276</v>
      </c>
      <c r="Y1637" s="107" t="b">
        <v>0</v>
      </c>
      <c r="Z1637" s="107" t="s">
        <v>5237</v>
      </c>
      <c r="AA1637" s="107" t="s">
        <v>5237</v>
      </c>
      <c r="AB1637" s="107" t="s">
        <v>5237</v>
      </c>
      <c r="AC1637" s="107" t="s">
        <v>5237</v>
      </c>
      <c r="AD1637" s="107" t="s">
        <v>5237</v>
      </c>
      <c r="AE1637" s="107" t="s">
        <v>5237</v>
      </c>
    </row>
    <row r="1638" spans="2:31" outlineLevel="1">
      <c r="B1638" s="24" t="s">
        <v>5234</v>
      </c>
      <c r="C1638" s="24" t="s">
        <v>2</v>
      </c>
      <c r="D1638" s="24" t="s">
        <v>62</v>
      </c>
      <c r="E1638" s="24" t="s">
        <v>47</v>
      </c>
      <c r="F1638" s="24" t="s">
        <v>54</v>
      </c>
      <c r="G1638" s="24">
        <v>50</v>
      </c>
      <c r="H1638" s="24" t="s">
        <v>3008</v>
      </c>
      <c r="I1638" s="24" t="s">
        <v>4160</v>
      </c>
      <c r="J1638" s="24" t="s">
        <v>73</v>
      </c>
      <c r="K1638" s="72" t="str">
        <f t="shared" si="56"/>
        <v>USPPC15 ICPL Curncy</v>
      </c>
      <c r="L1638" s="25" t="str">
        <f t="shared" si="57"/>
        <v>ICPL</v>
      </c>
      <c r="M1638" s="26">
        <f t="shared" ca="1" si="57"/>
        <v>42276</v>
      </c>
      <c r="N1638" s="25" t="b">
        <f t="shared" si="57"/>
        <v>0</v>
      </c>
      <c r="O1638" s="84" t="str">
        <f>IF($N1638,_xll.BDP($K1638,O$931),"[DISABLED]")</f>
        <v>[DISABLED]</v>
      </c>
      <c r="P1638" s="84" t="str">
        <f>IF($N1638,_xll.BDP($K1638,P$931),"[DISABLED]")</f>
        <v>[DISABLED]</v>
      </c>
      <c r="Q1638" s="84" t="str">
        <f>IF($N1638,_xll.BDP($K1638,Q$931),"[DISABLED]")</f>
        <v>[DISABLED]</v>
      </c>
      <c r="R1638" s="84" t="str">
        <f>IF($N1638,_xll.BDH($K1638,R$931,$M1638),"[DISABLED]")</f>
        <v>[DISABLED]</v>
      </c>
      <c r="S1638" s="84" t="str">
        <f>IF($N1638,_xll.BDH($K1638,S$931,$M1638),"[DISABLED]")</f>
        <v>[DISABLED]</v>
      </c>
      <c r="T1638" s="84" t="str">
        <f>IF($N1638,_xll.BDH($K1638,T$931,$M1638),"[DISABLED]")</f>
        <v>[DISABLED]</v>
      </c>
      <c r="V1638" s="106" t="s">
        <v>10179</v>
      </c>
      <c r="W1638" s="107" t="s">
        <v>1055</v>
      </c>
      <c r="X1638" s="108">
        <v>42276</v>
      </c>
      <c r="Y1638" s="107" t="b">
        <v>0</v>
      </c>
      <c r="Z1638" s="107" t="s">
        <v>5237</v>
      </c>
      <c r="AA1638" s="107" t="s">
        <v>5237</v>
      </c>
      <c r="AB1638" s="107" t="s">
        <v>5237</v>
      </c>
      <c r="AC1638" s="107" t="s">
        <v>5237</v>
      </c>
      <c r="AD1638" s="107" t="s">
        <v>5237</v>
      </c>
      <c r="AE1638" s="107" t="s">
        <v>5237</v>
      </c>
    </row>
    <row r="1639" spans="2:31" outlineLevel="1">
      <c r="B1639" s="24" t="s">
        <v>5234</v>
      </c>
      <c r="C1639" s="24" t="s">
        <v>2</v>
      </c>
      <c r="D1639" s="24" t="s">
        <v>62</v>
      </c>
      <c r="E1639" s="24" t="s">
        <v>47</v>
      </c>
      <c r="F1639" s="24" t="s">
        <v>54</v>
      </c>
      <c r="G1639" s="24">
        <v>100</v>
      </c>
      <c r="H1639" s="24" t="s">
        <v>3008</v>
      </c>
      <c r="I1639" s="24" t="s">
        <v>4161</v>
      </c>
      <c r="J1639" s="24" t="s">
        <v>73</v>
      </c>
      <c r="K1639" s="72" t="str">
        <f t="shared" si="56"/>
        <v>USPQC15 ICPL Curncy</v>
      </c>
      <c r="L1639" s="25" t="str">
        <f t="shared" si="57"/>
        <v>ICPL</v>
      </c>
      <c r="M1639" s="26">
        <f t="shared" ca="1" si="57"/>
        <v>42276</v>
      </c>
      <c r="N1639" s="25" t="b">
        <f t="shared" si="57"/>
        <v>0</v>
      </c>
      <c r="O1639" s="84" t="str">
        <f>IF($N1639,_xll.BDP($K1639,O$931),"[DISABLED]")</f>
        <v>[DISABLED]</v>
      </c>
      <c r="P1639" s="84" t="str">
        <f>IF($N1639,_xll.BDP($K1639,P$931),"[DISABLED]")</f>
        <v>[DISABLED]</v>
      </c>
      <c r="Q1639" s="84" t="str">
        <f>IF($N1639,_xll.BDP($K1639,Q$931),"[DISABLED]")</f>
        <v>[DISABLED]</v>
      </c>
      <c r="R1639" s="84" t="str">
        <f>IF($N1639,_xll.BDH($K1639,R$931,$M1639),"[DISABLED]")</f>
        <v>[DISABLED]</v>
      </c>
      <c r="S1639" s="84" t="str">
        <f>IF($N1639,_xll.BDH($K1639,S$931,$M1639),"[DISABLED]")</f>
        <v>[DISABLED]</v>
      </c>
      <c r="T1639" s="84" t="str">
        <f>IF($N1639,_xll.BDH($K1639,T$931,$M1639),"[DISABLED]")</f>
        <v>[DISABLED]</v>
      </c>
      <c r="V1639" s="106" t="s">
        <v>10180</v>
      </c>
      <c r="W1639" s="107" t="s">
        <v>1055</v>
      </c>
      <c r="X1639" s="108">
        <v>42276</v>
      </c>
      <c r="Y1639" s="107" t="b">
        <v>0</v>
      </c>
      <c r="Z1639" s="107" t="s">
        <v>5237</v>
      </c>
      <c r="AA1639" s="107" t="s">
        <v>5237</v>
      </c>
      <c r="AB1639" s="107" t="s">
        <v>5237</v>
      </c>
      <c r="AC1639" s="107" t="s">
        <v>5237</v>
      </c>
      <c r="AD1639" s="107" t="s">
        <v>5237</v>
      </c>
      <c r="AE1639" s="107" t="s">
        <v>5237</v>
      </c>
    </row>
    <row r="1640" spans="2:31" outlineLevel="1">
      <c r="B1640" s="24" t="s">
        <v>5234</v>
      </c>
      <c r="C1640" s="24" t="s">
        <v>2</v>
      </c>
      <c r="D1640" s="24" t="s">
        <v>62</v>
      </c>
      <c r="E1640" s="24" t="s">
        <v>47</v>
      </c>
      <c r="F1640" s="24" t="s">
        <v>54</v>
      </c>
      <c r="G1640" s="24">
        <v>200</v>
      </c>
      <c r="H1640" s="24" t="s">
        <v>3008</v>
      </c>
      <c r="I1640" s="24" t="s">
        <v>4162</v>
      </c>
      <c r="J1640" s="24" t="s">
        <v>73</v>
      </c>
      <c r="K1640" s="72" t="str">
        <f t="shared" si="56"/>
        <v>USPSC15 ICPL Curncy</v>
      </c>
      <c r="L1640" s="25" t="str">
        <f t="shared" si="57"/>
        <v>ICPL</v>
      </c>
      <c r="M1640" s="26">
        <f t="shared" ca="1" si="57"/>
        <v>42276</v>
      </c>
      <c r="N1640" s="25" t="b">
        <f t="shared" si="57"/>
        <v>0</v>
      </c>
      <c r="O1640" s="84" t="str">
        <f>IF($N1640,_xll.BDP($K1640,O$931),"[DISABLED]")</f>
        <v>[DISABLED]</v>
      </c>
      <c r="P1640" s="84" t="str">
        <f>IF($N1640,_xll.BDP($K1640,P$931),"[DISABLED]")</f>
        <v>[DISABLED]</v>
      </c>
      <c r="Q1640" s="84" t="str">
        <f>IF($N1640,_xll.BDP($K1640,Q$931),"[DISABLED]")</f>
        <v>[DISABLED]</v>
      </c>
      <c r="R1640" s="84" t="str">
        <f>IF($N1640,_xll.BDH($K1640,R$931,$M1640),"[DISABLED]")</f>
        <v>[DISABLED]</v>
      </c>
      <c r="S1640" s="84" t="str">
        <f>IF($N1640,_xll.BDH($K1640,S$931,$M1640),"[DISABLED]")</f>
        <v>[DISABLED]</v>
      </c>
      <c r="T1640" s="84" t="str">
        <f>IF($N1640,_xll.BDH($K1640,T$931,$M1640),"[DISABLED]")</f>
        <v>[DISABLED]</v>
      </c>
      <c r="V1640" s="106" t="s">
        <v>10181</v>
      </c>
      <c r="W1640" s="107" t="s">
        <v>1055</v>
      </c>
      <c r="X1640" s="108">
        <v>42276</v>
      </c>
      <c r="Y1640" s="107" t="b">
        <v>0</v>
      </c>
      <c r="Z1640" s="107" t="s">
        <v>5237</v>
      </c>
      <c r="AA1640" s="107" t="s">
        <v>5237</v>
      </c>
      <c r="AB1640" s="107" t="s">
        <v>5237</v>
      </c>
      <c r="AC1640" s="107" t="s">
        <v>5237</v>
      </c>
      <c r="AD1640" s="107" t="s">
        <v>5237</v>
      </c>
      <c r="AE1640" s="107" t="s">
        <v>5237</v>
      </c>
    </row>
    <row r="1641" spans="2:31" outlineLevel="1">
      <c r="B1641" s="24" t="s">
        <v>5234</v>
      </c>
      <c r="C1641" s="24" t="s">
        <v>2</v>
      </c>
      <c r="D1641" s="24" t="s">
        <v>62</v>
      </c>
      <c r="E1641" s="24" t="s">
        <v>47</v>
      </c>
      <c r="F1641" s="24" t="s">
        <v>58</v>
      </c>
      <c r="G1641" s="24">
        <v>-200</v>
      </c>
      <c r="H1641" s="24" t="s">
        <v>3008</v>
      </c>
      <c r="I1641" s="24" t="s">
        <v>4163</v>
      </c>
      <c r="J1641" s="24" t="s">
        <v>73</v>
      </c>
      <c r="K1641" s="72" t="str">
        <f t="shared" si="56"/>
        <v>USPKF15 ICPL Curncy</v>
      </c>
      <c r="L1641" s="25" t="str">
        <f t="shared" si="57"/>
        <v>ICPL</v>
      </c>
      <c r="M1641" s="26">
        <f t="shared" ca="1" si="57"/>
        <v>42276</v>
      </c>
      <c r="N1641" s="25" t="b">
        <f t="shared" si="57"/>
        <v>0</v>
      </c>
      <c r="O1641" s="84" t="str">
        <f>IF($N1641,_xll.BDP($K1641,O$931),"[DISABLED]")</f>
        <v>[DISABLED]</v>
      </c>
      <c r="P1641" s="84" t="str">
        <f>IF($N1641,_xll.BDP($K1641,P$931),"[DISABLED]")</f>
        <v>[DISABLED]</v>
      </c>
      <c r="Q1641" s="84" t="str">
        <f>IF($N1641,_xll.BDP($K1641,Q$931),"[DISABLED]")</f>
        <v>[DISABLED]</v>
      </c>
      <c r="R1641" s="84" t="str">
        <f>IF($N1641,_xll.BDH($K1641,R$931,$M1641),"[DISABLED]")</f>
        <v>[DISABLED]</v>
      </c>
      <c r="S1641" s="84" t="str">
        <f>IF($N1641,_xll.BDH($K1641,S$931,$M1641),"[DISABLED]")</f>
        <v>[DISABLED]</v>
      </c>
      <c r="T1641" s="84" t="str">
        <f>IF($N1641,_xll.BDH($K1641,T$931,$M1641),"[DISABLED]")</f>
        <v>[DISABLED]</v>
      </c>
      <c r="V1641" s="106" t="s">
        <v>10182</v>
      </c>
      <c r="W1641" s="107" t="s">
        <v>1055</v>
      </c>
      <c r="X1641" s="108">
        <v>42276</v>
      </c>
      <c r="Y1641" s="107" t="b">
        <v>0</v>
      </c>
      <c r="Z1641" s="107" t="s">
        <v>5237</v>
      </c>
      <c r="AA1641" s="107" t="s">
        <v>5237</v>
      </c>
      <c r="AB1641" s="107" t="s">
        <v>5237</v>
      </c>
      <c r="AC1641" s="107" t="s">
        <v>5237</v>
      </c>
      <c r="AD1641" s="107" t="s">
        <v>5237</v>
      </c>
      <c r="AE1641" s="107" t="s">
        <v>5237</v>
      </c>
    </row>
    <row r="1642" spans="2:31" outlineLevel="1">
      <c r="B1642" s="24" t="s">
        <v>5234</v>
      </c>
      <c r="C1642" s="24" t="s">
        <v>2</v>
      </c>
      <c r="D1642" s="24" t="s">
        <v>62</v>
      </c>
      <c r="E1642" s="24" t="s">
        <v>47</v>
      </c>
      <c r="F1642" s="24" t="s">
        <v>58</v>
      </c>
      <c r="G1642" s="24">
        <v>-100</v>
      </c>
      <c r="H1642" s="24" t="s">
        <v>3008</v>
      </c>
      <c r="I1642" s="24" t="s">
        <v>4164</v>
      </c>
      <c r="J1642" s="24" t="s">
        <v>73</v>
      </c>
      <c r="K1642" s="72" t="str">
        <f t="shared" si="56"/>
        <v>USPLF15 ICPL Curncy</v>
      </c>
      <c r="L1642" s="25" t="str">
        <f t="shared" si="57"/>
        <v>ICPL</v>
      </c>
      <c r="M1642" s="26">
        <f t="shared" ca="1" si="57"/>
        <v>42276</v>
      </c>
      <c r="N1642" s="25" t="b">
        <f t="shared" si="57"/>
        <v>0</v>
      </c>
      <c r="O1642" s="84" t="str">
        <f>IF($N1642,_xll.BDP($K1642,O$931),"[DISABLED]")</f>
        <v>[DISABLED]</v>
      </c>
      <c r="P1642" s="84" t="str">
        <f>IF($N1642,_xll.BDP($K1642,P$931),"[DISABLED]")</f>
        <v>[DISABLED]</v>
      </c>
      <c r="Q1642" s="84" t="str">
        <f>IF($N1642,_xll.BDP($K1642,Q$931),"[DISABLED]")</f>
        <v>[DISABLED]</v>
      </c>
      <c r="R1642" s="84" t="str">
        <f>IF($N1642,_xll.BDH($K1642,R$931,$M1642),"[DISABLED]")</f>
        <v>[DISABLED]</v>
      </c>
      <c r="S1642" s="84" t="str">
        <f>IF($N1642,_xll.BDH($K1642,S$931,$M1642),"[DISABLED]")</f>
        <v>[DISABLED]</v>
      </c>
      <c r="T1642" s="84" t="str">
        <f>IF($N1642,_xll.BDH($K1642,T$931,$M1642),"[DISABLED]")</f>
        <v>[DISABLED]</v>
      </c>
      <c r="V1642" s="106" t="s">
        <v>10183</v>
      </c>
      <c r="W1642" s="107" t="s">
        <v>1055</v>
      </c>
      <c r="X1642" s="108">
        <v>42276</v>
      </c>
      <c r="Y1642" s="107" t="b">
        <v>0</v>
      </c>
      <c r="Z1642" s="107" t="s">
        <v>5237</v>
      </c>
      <c r="AA1642" s="107" t="s">
        <v>5237</v>
      </c>
      <c r="AB1642" s="107" t="s">
        <v>5237</v>
      </c>
      <c r="AC1642" s="107" t="s">
        <v>5237</v>
      </c>
      <c r="AD1642" s="107" t="s">
        <v>5237</v>
      </c>
      <c r="AE1642" s="107" t="s">
        <v>5237</v>
      </c>
    </row>
    <row r="1643" spans="2:31" outlineLevel="1">
      <c r="B1643" s="24" t="s">
        <v>5234</v>
      </c>
      <c r="C1643" s="24" t="s">
        <v>2</v>
      </c>
      <c r="D1643" s="24" t="s">
        <v>62</v>
      </c>
      <c r="E1643" s="24" t="s">
        <v>47</v>
      </c>
      <c r="F1643" s="24" t="s">
        <v>58</v>
      </c>
      <c r="G1643" s="24">
        <v>-50</v>
      </c>
      <c r="H1643" s="24" t="s">
        <v>3008</v>
      </c>
      <c r="I1643" s="24" t="s">
        <v>4165</v>
      </c>
      <c r="J1643" s="24" t="s">
        <v>73</v>
      </c>
      <c r="K1643" s="72" t="str">
        <f t="shared" si="56"/>
        <v>USPMF15 ICPL Curncy</v>
      </c>
      <c r="L1643" s="25" t="str">
        <f t="shared" si="57"/>
        <v>ICPL</v>
      </c>
      <c r="M1643" s="26">
        <f t="shared" ca="1" si="57"/>
        <v>42276</v>
      </c>
      <c r="N1643" s="25" t="b">
        <f t="shared" si="57"/>
        <v>0</v>
      </c>
      <c r="O1643" s="84" t="str">
        <f>IF($N1643,_xll.BDP($K1643,O$931),"[DISABLED]")</f>
        <v>[DISABLED]</v>
      </c>
      <c r="P1643" s="84" t="str">
        <f>IF($N1643,_xll.BDP($K1643,P$931),"[DISABLED]")</f>
        <v>[DISABLED]</v>
      </c>
      <c r="Q1643" s="84" t="str">
        <f>IF($N1643,_xll.BDP($K1643,Q$931),"[DISABLED]")</f>
        <v>[DISABLED]</v>
      </c>
      <c r="R1643" s="84" t="str">
        <f>IF($N1643,_xll.BDH($K1643,R$931,$M1643),"[DISABLED]")</f>
        <v>[DISABLED]</v>
      </c>
      <c r="S1643" s="84" t="str">
        <f>IF($N1643,_xll.BDH($K1643,S$931,$M1643),"[DISABLED]")</f>
        <v>[DISABLED]</v>
      </c>
      <c r="T1643" s="84" t="str">
        <f>IF($N1643,_xll.BDH($K1643,T$931,$M1643),"[DISABLED]")</f>
        <v>[DISABLED]</v>
      </c>
      <c r="V1643" s="106" t="s">
        <v>10184</v>
      </c>
      <c r="W1643" s="107" t="s">
        <v>1055</v>
      </c>
      <c r="X1643" s="108">
        <v>42276</v>
      </c>
      <c r="Y1643" s="107" t="b">
        <v>0</v>
      </c>
      <c r="Z1643" s="107" t="s">
        <v>5237</v>
      </c>
      <c r="AA1643" s="107" t="s">
        <v>5237</v>
      </c>
      <c r="AB1643" s="107" t="s">
        <v>5237</v>
      </c>
      <c r="AC1643" s="107" t="s">
        <v>5237</v>
      </c>
      <c r="AD1643" s="107" t="s">
        <v>5237</v>
      </c>
      <c r="AE1643" s="107" t="s">
        <v>5237</v>
      </c>
    </row>
    <row r="1644" spans="2:31" outlineLevel="1">
      <c r="B1644" s="24" t="s">
        <v>5234</v>
      </c>
      <c r="C1644" s="24" t="s">
        <v>2</v>
      </c>
      <c r="D1644" s="24" t="s">
        <v>62</v>
      </c>
      <c r="E1644" s="24" t="s">
        <v>47</v>
      </c>
      <c r="F1644" s="24" t="s">
        <v>58</v>
      </c>
      <c r="G1644" s="24">
        <v>-25</v>
      </c>
      <c r="H1644" s="24" t="s">
        <v>3008</v>
      </c>
      <c r="I1644" s="24" t="s">
        <v>4166</v>
      </c>
      <c r="J1644" s="24" t="s">
        <v>73</v>
      </c>
      <c r="K1644" s="72" t="str">
        <f t="shared" si="56"/>
        <v>USPNF15 ICPL Curncy</v>
      </c>
      <c r="L1644" s="25" t="str">
        <f t="shared" si="57"/>
        <v>ICPL</v>
      </c>
      <c r="M1644" s="26">
        <f t="shared" ca="1" si="57"/>
        <v>42276</v>
      </c>
      <c r="N1644" s="25" t="b">
        <f t="shared" si="57"/>
        <v>0</v>
      </c>
      <c r="O1644" s="84" t="str">
        <f>IF($N1644,_xll.BDP($K1644,O$931),"[DISABLED]")</f>
        <v>[DISABLED]</v>
      </c>
      <c r="P1644" s="84" t="str">
        <f>IF($N1644,_xll.BDP($K1644,P$931),"[DISABLED]")</f>
        <v>[DISABLED]</v>
      </c>
      <c r="Q1644" s="84" t="str">
        <f>IF($N1644,_xll.BDP($K1644,Q$931),"[DISABLED]")</f>
        <v>[DISABLED]</v>
      </c>
      <c r="R1644" s="84" t="str">
        <f>IF($N1644,_xll.BDH($K1644,R$931,$M1644),"[DISABLED]")</f>
        <v>[DISABLED]</v>
      </c>
      <c r="S1644" s="84" t="str">
        <f>IF($N1644,_xll.BDH($K1644,S$931,$M1644),"[DISABLED]")</f>
        <v>[DISABLED]</v>
      </c>
      <c r="T1644" s="84" t="str">
        <f>IF($N1644,_xll.BDH($K1644,T$931,$M1644),"[DISABLED]")</f>
        <v>[DISABLED]</v>
      </c>
      <c r="V1644" s="106" t="s">
        <v>10185</v>
      </c>
      <c r="W1644" s="107" t="s">
        <v>1055</v>
      </c>
      <c r="X1644" s="108">
        <v>42276</v>
      </c>
      <c r="Y1644" s="107" t="b">
        <v>0</v>
      </c>
      <c r="Z1644" s="107" t="s">
        <v>5237</v>
      </c>
      <c r="AA1644" s="107" t="s">
        <v>5237</v>
      </c>
      <c r="AB1644" s="107" t="s">
        <v>5237</v>
      </c>
      <c r="AC1644" s="107" t="s">
        <v>5237</v>
      </c>
      <c r="AD1644" s="107" t="s">
        <v>5237</v>
      </c>
      <c r="AE1644" s="107" t="s">
        <v>5237</v>
      </c>
    </row>
    <row r="1645" spans="2:31" outlineLevel="1">
      <c r="B1645" s="24" t="s">
        <v>5234</v>
      </c>
      <c r="C1645" s="24" t="s">
        <v>2</v>
      </c>
      <c r="D1645" s="24" t="s">
        <v>62</v>
      </c>
      <c r="E1645" s="24" t="s">
        <v>47</v>
      </c>
      <c r="F1645" s="24" t="s">
        <v>58</v>
      </c>
      <c r="G1645" s="24">
        <v>25</v>
      </c>
      <c r="H1645" s="24" t="s">
        <v>3008</v>
      </c>
      <c r="I1645" s="24" t="s">
        <v>4167</v>
      </c>
      <c r="J1645" s="24" t="s">
        <v>73</v>
      </c>
      <c r="K1645" s="72" t="str">
        <f t="shared" si="56"/>
        <v>USPOF15 ICPL Curncy</v>
      </c>
      <c r="L1645" s="25" t="str">
        <f t="shared" si="57"/>
        <v>ICPL</v>
      </c>
      <c r="M1645" s="26">
        <f t="shared" ca="1" si="57"/>
        <v>42276</v>
      </c>
      <c r="N1645" s="25" t="b">
        <f t="shared" si="57"/>
        <v>0</v>
      </c>
      <c r="O1645" s="84" t="str">
        <f>IF($N1645,_xll.BDP($K1645,O$931),"[DISABLED]")</f>
        <v>[DISABLED]</v>
      </c>
      <c r="P1645" s="84" t="str">
        <f>IF($N1645,_xll.BDP($K1645,P$931),"[DISABLED]")</f>
        <v>[DISABLED]</v>
      </c>
      <c r="Q1645" s="84" t="str">
        <f>IF($N1645,_xll.BDP($K1645,Q$931),"[DISABLED]")</f>
        <v>[DISABLED]</v>
      </c>
      <c r="R1645" s="84" t="str">
        <f>IF($N1645,_xll.BDH($K1645,R$931,$M1645),"[DISABLED]")</f>
        <v>[DISABLED]</v>
      </c>
      <c r="S1645" s="84" t="str">
        <f>IF($N1645,_xll.BDH($K1645,S$931,$M1645),"[DISABLED]")</f>
        <v>[DISABLED]</v>
      </c>
      <c r="T1645" s="84" t="str">
        <f>IF($N1645,_xll.BDH($K1645,T$931,$M1645),"[DISABLED]")</f>
        <v>[DISABLED]</v>
      </c>
      <c r="V1645" s="106" t="s">
        <v>10186</v>
      </c>
      <c r="W1645" s="107" t="s">
        <v>1055</v>
      </c>
      <c r="X1645" s="108">
        <v>42276</v>
      </c>
      <c r="Y1645" s="107" t="b">
        <v>0</v>
      </c>
      <c r="Z1645" s="107" t="s">
        <v>5237</v>
      </c>
      <c r="AA1645" s="107" t="s">
        <v>5237</v>
      </c>
      <c r="AB1645" s="107" t="s">
        <v>5237</v>
      </c>
      <c r="AC1645" s="107" t="s">
        <v>5237</v>
      </c>
      <c r="AD1645" s="107" t="s">
        <v>5237</v>
      </c>
      <c r="AE1645" s="107" t="s">
        <v>5237</v>
      </c>
    </row>
    <row r="1646" spans="2:31" outlineLevel="1">
      <c r="B1646" s="24" t="s">
        <v>5234</v>
      </c>
      <c r="C1646" s="24" t="s">
        <v>2</v>
      </c>
      <c r="D1646" s="24" t="s">
        <v>62</v>
      </c>
      <c r="E1646" s="24" t="s">
        <v>47</v>
      </c>
      <c r="F1646" s="24" t="s">
        <v>58</v>
      </c>
      <c r="G1646" s="24">
        <v>50</v>
      </c>
      <c r="H1646" s="24" t="s">
        <v>3008</v>
      </c>
      <c r="I1646" s="24" t="s">
        <v>4168</v>
      </c>
      <c r="J1646" s="24" t="s">
        <v>73</v>
      </c>
      <c r="K1646" s="72" t="str">
        <f t="shared" si="56"/>
        <v>USPPF15 ICPL Curncy</v>
      </c>
      <c r="L1646" s="25" t="str">
        <f t="shared" si="57"/>
        <v>ICPL</v>
      </c>
      <c r="M1646" s="26">
        <f t="shared" ca="1" si="57"/>
        <v>42276</v>
      </c>
      <c r="N1646" s="25" t="b">
        <f t="shared" si="57"/>
        <v>0</v>
      </c>
      <c r="O1646" s="84" t="str">
        <f>IF($N1646,_xll.BDP($K1646,O$931),"[DISABLED]")</f>
        <v>[DISABLED]</v>
      </c>
      <c r="P1646" s="84" t="str">
        <f>IF($N1646,_xll.BDP($K1646,P$931),"[DISABLED]")</f>
        <v>[DISABLED]</v>
      </c>
      <c r="Q1646" s="84" t="str">
        <f>IF($N1646,_xll.BDP($K1646,Q$931),"[DISABLED]")</f>
        <v>[DISABLED]</v>
      </c>
      <c r="R1646" s="84" t="str">
        <f>IF($N1646,_xll.BDH($K1646,R$931,$M1646),"[DISABLED]")</f>
        <v>[DISABLED]</v>
      </c>
      <c r="S1646" s="84" t="str">
        <f>IF($N1646,_xll.BDH($K1646,S$931,$M1646),"[DISABLED]")</f>
        <v>[DISABLED]</v>
      </c>
      <c r="T1646" s="84" t="str">
        <f>IF($N1646,_xll.BDH($K1646,T$931,$M1646),"[DISABLED]")</f>
        <v>[DISABLED]</v>
      </c>
      <c r="V1646" s="106" t="s">
        <v>10187</v>
      </c>
      <c r="W1646" s="107" t="s">
        <v>1055</v>
      </c>
      <c r="X1646" s="108">
        <v>42276</v>
      </c>
      <c r="Y1646" s="107" t="b">
        <v>0</v>
      </c>
      <c r="Z1646" s="107" t="s">
        <v>5237</v>
      </c>
      <c r="AA1646" s="107" t="s">
        <v>5237</v>
      </c>
      <c r="AB1646" s="107" t="s">
        <v>5237</v>
      </c>
      <c r="AC1646" s="107" t="s">
        <v>5237</v>
      </c>
      <c r="AD1646" s="107" t="s">
        <v>5237</v>
      </c>
      <c r="AE1646" s="107" t="s">
        <v>5237</v>
      </c>
    </row>
    <row r="1647" spans="2:31" outlineLevel="1">
      <c r="B1647" s="24" t="s">
        <v>5234</v>
      </c>
      <c r="C1647" s="24" t="s">
        <v>2</v>
      </c>
      <c r="D1647" s="24" t="s">
        <v>62</v>
      </c>
      <c r="E1647" s="24" t="s">
        <v>47</v>
      </c>
      <c r="F1647" s="24" t="s">
        <v>58</v>
      </c>
      <c r="G1647" s="24">
        <v>100</v>
      </c>
      <c r="H1647" s="24" t="s">
        <v>3008</v>
      </c>
      <c r="I1647" s="24" t="s">
        <v>4169</v>
      </c>
      <c r="J1647" s="24" t="s">
        <v>73</v>
      </c>
      <c r="K1647" s="72" t="str">
        <f t="shared" si="56"/>
        <v>USPQF15 ICPL Curncy</v>
      </c>
      <c r="L1647" s="25" t="str">
        <f t="shared" si="57"/>
        <v>ICPL</v>
      </c>
      <c r="M1647" s="26">
        <f t="shared" ca="1" si="57"/>
        <v>42276</v>
      </c>
      <c r="N1647" s="25" t="b">
        <f t="shared" si="57"/>
        <v>0</v>
      </c>
      <c r="O1647" s="84" t="str">
        <f>IF($N1647,_xll.BDP($K1647,O$931),"[DISABLED]")</f>
        <v>[DISABLED]</v>
      </c>
      <c r="P1647" s="84" t="str">
        <f>IF($N1647,_xll.BDP($K1647,P$931),"[DISABLED]")</f>
        <v>[DISABLED]</v>
      </c>
      <c r="Q1647" s="84" t="str">
        <f>IF($N1647,_xll.BDP($K1647,Q$931),"[DISABLED]")</f>
        <v>[DISABLED]</v>
      </c>
      <c r="R1647" s="84" t="str">
        <f>IF($N1647,_xll.BDH($K1647,R$931,$M1647),"[DISABLED]")</f>
        <v>[DISABLED]</v>
      </c>
      <c r="S1647" s="84" t="str">
        <f>IF($N1647,_xll.BDH($K1647,S$931,$M1647),"[DISABLED]")</f>
        <v>[DISABLED]</v>
      </c>
      <c r="T1647" s="84" t="str">
        <f>IF($N1647,_xll.BDH($K1647,T$931,$M1647),"[DISABLED]")</f>
        <v>[DISABLED]</v>
      </c>
      <c r="V1647" s="106" t="s">
        <v>10188</v>
      </c>
      <c r="W1647" s="107" t="s">
        <v>1055</v>
      </c>
      <c r="X1647" s="108">
        <v>42276</v>
      </c>
      <c r="Y1647" s="107" t="b">
        <v>0</v>
      </c>
      <c r="Z1647" s="107" t="s">
        <v>5237</v>
      </c>
      <c r="AA1647" s="107" t="s">
        <v>5237</v>
      </c>
      <c r="AB1647" s="107" t="s">
        <v>5237</v>
      </c>
      <c r="AC1647" s="107" t="s">
        <v>5237</v>
      </c>
      <c r="AD1647" s="107" t="s">
        <v>5237</v>
      </c>
      <c r="AE1647" s="107" t="s">
        <v>5237</v>
      </c>
    </row>
    <row r="1648" spans="2:31" outlineLevel="1">
      <c r="B1648" s="24" t="s">
        <v>5234</v>
      </c>
      <c r="C1648" s="24" t="s">
        <v>2</v>
      </c>
      <c r="D1648" s="24" t="s">
        <v>62</v>
      </c>
      <c r="E1648" s="24" t="s">
        <v>47</v>
      </c>
      <c r="F1648" s="24" t="s">
        <v>58</v>
      </c>
      <c r="G1648" s="24">
        <v>200</v>
      </c>
      <c r="H1648" s="24" t="s">
        <v>3008</v>
      </c>
      <c r="I1648" s="24" t="s">
        <v>4170</v>
      </c>
      <c r="J1648" s="24" t="s">
        <v>73</v>
      </c>
      <c r="K1648" s="72" t="str">
        <f t="shared" si="56"/>
        <v>USPSF15 ICPL Curncy</v>
      </c>
      <c r="L1648" s="25" t="str">
        <f t="shared" si="57"/>
        <v>ICPL</v>
      </c>
      <c r="M1648" s="26">
        <f t="shared" ca="1" si="57"/>
        <v>42276</v>
      </c>
      <c r="N1648" s="25" t="b">
        <f t="shared" si="57"/>
        <v>0</v>
      </c>
      <c r="O1648" s="84" t="str">
        <f>IF($N1648,_xll.BDP($K1648,O$931),"[DISABLED]")</f>
        <v>[DISABLED]</v>
      </c>
      <c r="P1648" s="84" t="str">
        <f>IF($N1648,_xll.BDP($K1648,P$931),"[DISABLED]")</f>
        <v>[DISABLED]</v>
      </c>
      <c r="Q1648" s="84" t="str">
        <f>IF($N1648,_xll.BDP($K1648,Q$931),"[DISABLED]")</f>
        <v>[DISABLED]</v>
      </c>
      <c r="R1648" s="84" t="str">
        <f>IF($N1648,_xll.BDH($K1648,R$931,$M1648),"[DISABLED]")</f>
        <v>[DISABLED]</v>
      </c>
      <c r="S1648" s="84" t="str">
        <f>IF($N1648,_xll.BDH($K1648,S$931,$M1648),"[DISABLED]")</f>
        <v>[DISABLED]</v>
      </c>
      <c r="T1648" s="84" t="str">
        <f>IF($N1648,_xll.BDH($K1648,T$931,$M1648),"[DISABLED]")</f>
        <v>[DISABLED]</v>
      </c>
      <c r="V1648" s="106" t="s">
        <v>10189</v>
      </c>
      <c r="W1648" s="107" t="s">
        <v>1055</v>
      </c>
      <c r="X1648" s="108">
        <v>42276</v>
      </c>
      <c r="Y1648" s="107" t="b">
        <v>0</v>
      </c>
      <c r="Z1648" s="107" t="s">
        <v>5237</v>
      </c>
      <c r="AA1648" s="107" t="s">
        <v>5237</v>
      </c>
      <c r="AB1648" s="107" t="s">
        <v>5237</v>
      </c>
      <c r="AC1648" s="107" t="s">
        <v>5237</v>
      </c>
      <c r="AD1648" s="107" t="s">
        <v>5237</v>
      </c>
      <c r="AE1648" s="107" t="s">
        <v>5237</v>
      </c>
    </row>
    <row r="1649" spans="2:31" outlineLevel="1">
      <c r="B1649" s="24" t="s">
        <v>5234</v>
      </c>
      <c r="C1649" s="24" t="s">
        <v>2</v>
      </c>
      <c r="D1649" s="24" t="s">
        <v>62</v>
      </c>
      <c r="E1649" s="24" t="s">
        <v>47</v>
      </c>
      <c r="F1649" s="24" t="s">
        <v>41</v>
      </c>
      <c r="G1649" s="24">
        <v>-200</v>
      </c>
      <c r="H1649" s="24" t="s">
        <v>3008</v>
      </c>
      <c r="I1649" s="24" t="s">
        <v>4171</v>
      </c>
      <c r="J1649" s="24" t="s">
        <v>73</v>
      </c>
      <c r="K1649" s="72" t="str">
        <f t="shared" si="56"/>
        <v>USPK0115 ICPL Curncy</v>
      </c>
      <c r="L1649" s="25" t="str">
        <f t="shared" si="57"/>
        <v>ICPL</v>
      </c>
      <c r="M1649" s="26">
        <f t="shared" ca="1" si="57"/>
        <v>42276</v>
      </c>
      <c r="N1649" s="25" t="b">
        <f t="shared" si="57"/>
        <v>0</v>
      </c>
      <c r="O1649" s="84" t="str">
        <f>IF($N1649,_xll.BDP($K1649,O$931),"[DISABLED]")</f>
        <v>[DISABLED]</v>
      </c>
      <c r="P1649" s="84" t="str">
        <f>IF($N1649,_xll.BDP($K1649,P$931),"[DISABLED]")</f>
        <v>[DISABLED]</v>
      </c>
      <c r="Q1649" s="84" t="str">
        <f>IF($N1649,_xll.BDP($K1649,Q$931),"[DISABLED]")</f>
        <v>[DISABLED]</v>
      </c>
      <c r="R1649" s="84" t="str">
        <f>IF($N1649,_xll.BDH($K1649,R$931,$M1649),"[DISABLED]")</f>
        <v>[DISABLED]</v>
      </c>
      <c r="S1649" s="84" t="str">
        <f>IF($N1649,_xll.BDH($K1649,S$931,$M1649),"[DISABLED]")</f>
        <v>[DISABLED]</v>
      </c>
      <c r="T1649" s="84" t="str">
        <f>IF($N1649,_xll.BDH($K1649,T$931,$M1649),"[DISABLED]")</f>
        <v>[DISABLED]</v>
      </c>
      <c r="V1649" s="106" t="s">
        <v>10190</v>
      </c>
      <c r="W1649" s="107" t="s">
        <v>1055</v>
      </c>
      <c r="X1649" s="108">
        <v>42276</v>
      </c>
      <c r="Y1649" s="107" t="b">
        <v>0</v>
      </c>
      <c r="Z1649" s="107" t="s">
        <v>5237</v>
      </c>
      <c r="AA1649" s="107" t="s">
        <v>5237</v>
      </c>
      <c r="AB1649" s="107" t="s">
        <v>5237</v>
      </c>
      <c r="AC1649" s="107" t="s">
        <v>5237</v>
      </c>
      <c r="AD1649" s="107" t="s">
        <v>5237</v>
      </c>
      <c r="AE1649" s="107" t="s">
        <v>5237</v>
      </c>
    </row>
    <row r="1650" spans="2:31" outlineLevel="1">
      <c r="B1650" s="24" t="s">
        <v>5234</v>
      </c>
      <c r="C1650" s="24" t="s">
        <v>2</v>
      </c>
      <c r="D1650" s="24" t="s">
        <v>62</v>
      </c>
      <c r="E1650" s="24" t="s">
        <v>47</v>
      </c>
      <c r="F1650" s="24" t="s">
        <v>41</v>
      </c>
      <c r="G1650" s="24">
        <v>-100</v>
      </c>
      <c r="H1650" s="24" t="s">
        <v>3008</v>
      </c>
      <c r="I1650" s="24" t="s">
        <v>4172</v>
      </c>
      <c r="J1650" s="24" t="s">
        <v>73</v>
      </c>
      <c r="K1650" s="72" t="str">
        <f t="shared" si="56"/>
        <v>USPL0115 ICPL Curncy</v>
      </c>
      <c r="L1650" s="25" t="str">
        <f t="shared" si="57"/>
        <v>ICPL</v>
      </c>
      <c r="M1650" s="26">
        <f t="shared" ca="1" si="57"/>
        <v>42276</v>
      </c>
      <c r="N1650" s="25" t="b">
        <f t="shared" si="57"/>
        <v>0</v>
      </c>
      <c r="O1650" s="84" t="str">
        <f>IF($N1650,_xll.BDP($K1650,O$931),"[DISABLED]")</f>
        <v>[DISABLED]</v>
      </c>
      <c r="P1650" s="84" t="str">
        <f>IF($N1650,_xll.BDP($K1650,P$931),"[DISABLED]")</f>
        <v>[DISABLED]</v>
      </c>
      <c r="Q1650" s="84" t="str">
        <f>IF($N1650,_xll.BDP($K1650,Q$931),"[DISABLED]")</f>
        <v>[DISABLED]</v>
      </c>
      <c r="R1650" s="84" t="str">
        <f>IF($N1650,_xll.BDH($K1650,R$931,$M1650),"[DISABLED]")</f>
        <v>[DISABLED]</v>
      </c>
      <c r="S1650" s="84" t="str">
        <f>IF($N1650,_xll.BDH($K1650,S$931,$M1650),"[DISABLED]")</f>
        <v>[DISABLED]</v>
      </c>
      <c r="T1650" s="84" t="str">
        <f>IF($N1650,_xll.BDH($K1650,T$931,$M1650),"[DISABLED]")</f>
        <v>[DISABLED]</v>
      </c>
      <c r="V1650" s="106" t="s">
        <v>10191</v>
      </c>
      <c r="W1650" s="107" t="s">
        <v>1055</v>
      </c>
      <c r="X1650" s="108">
        <v>42276</v>
      </c>
      <c r="Y1650" s="107" t="b">
        <v>0</v>
      </c>
      <c r="Z1650" s="107" t="s">
        <v>5237</v>
      </c>
      <c r="AA1650" s="107" t="s">
        <v>5237</v>
      </c>
      <c r="AB1650" s="107" t="s">
        <v>5237</v>
      </c>
      <c r="AC1650" s="107" t="s">
        <v>5237</v>
      </c>
      <c r="AD1650" s="107" t="s">
        <v>5237</v>
      </c>
      <c r="AE1650" s="107" t="s">
        <v>5237</v>
      </c>
    </row>
    <row r="1651" spans="2:31" outlineLevel="1">
      <c r="B1651" s="24" t="s">
        <v>5234</v>
      </c>
      <c r="C1651" s="24" t="s">
        <v>2</v>
      </c>
      <c r="D1651" s="24" t="s">
        <v>62</v>
      </c>
      <c r="E1651" s="24" t="s">
        <v>47</v>
      </c>
      <c r="F1651" s="24" t="s">
        <v>41</v>
      </c>
      <c r="G1651" s="24">
        <v>-50</v>
      </c>
      <c r="H1651" s="24" t="s">
        <v>3008</v>
      </c>
      <c r="I1651" s="24" t="s">
        <v>4173</v>
      </c>
      <c r="J1651" s="24" t="s">
        <v>73</v>
      </c>
      <c r="K1651" s="72" t="str">
        <f t="shared" si="56"/>
        <v>USPM0115 ICPL Curncy</v>
      </c>
      <c r="L1651" s="25" t="str">
        <f t="shared" si="57"/>
        <v>ICPL</v>
      </c>
      <c r="M1651" s="26">
        <f t="shared" ca="1" si="57"/>
        <v>42276</v>
      </c>
      <c r="N1651" s="25" t="b">
        <f t="shared" si="57"/>
        <v>0</v>
      </c>
      <c r="O1651" s="84" t="str">
        <f>IF($N1651,_xll.BDP($K1651,O$931),"[DISABLED]")</f>
        <v>[DISABLED]</v>
      </c>
      <c r="P1651" s="84" t="str">
        <f>IF($N1651,_xll.BDP($K1651,P$931),"[DISABLED]")</f>
        <v>[DISABLED]</v>
      </c>
      <c r="Q1651" s="84" t="str">
        <f>IF($N1651,_xll.BDP($K1651,Q$931),"[DISABLED]")</f>
        <v>[DISABLED]</v>
      </c>
      <c r="R1651" s="84" t="str">
        <f>IF($N1651,_xll.BDH($K1651,R$931,$M1651),"[DISABLED]")</f>
        <v>[DISABLED]</v>
      </c>
      <c r="S1651" s="84" t="str">
        <f>IF($N1651,_xll.BDH($K1651,S$931,$M1651),"[DISABLED]")</f>
        <v>[DISABLED]</v>
      </c>
      <c r="T1651" s="84" t="str">
        <f>IF($N1651,_xll.BDH($K1651,T$931,$M1651),"[DISABLED]")</f>
        <v>[DISABLED]</v>
      </c>
      <c r="V1651" s="106" t="s">
        <v>10192</v>
      </c>
      <c r="W1651" s="107" t="s">
        <v>1055</v>
      </c>
      <c r="X1651" s="108">
        <v>42276</v>
      </c>
      <c r="Y1651" s="107" t="b">
        <v>0</v>
      </c>
      <c r="Z1651" s="107" t="s">
        <v>5237</v>
      </c>
      <c r="AA1651" s="107" t="s">
        <v>5237</v>
      </c>
      <c r="AB1651" s="107" t="s">
        <v>5237</v>
      </c>
      <c r="AC1651" s="107" t="s">
        <v>5237</v>
      </c>
      <c r="AD1651" s="107" t="s">
        <v>5237</v>
      </c>
      <c r="AE1651" s="107" t="s">
        <v>5237</v>
      </c>
    </row>
    <row r="1652" spans="2:31" outlineLevel="1">
      <c r="B1652" s="24" t="s">
        <v>5234</v>
      </c>
      <c r="C1652" s="24" t="s">
        <v>2</v>
      </c>
      <c r="D1652" s="24" t="s">
        <v>62</v>
      </c>
      <c r="E1652" s="24" t="s">
        <v>47</v>
      </c>
      <c r="F1652" s="24" t="s">
        <v>41</v>
      </c>
      <c r="G1652" s="24">
        <v>-25</v>
      </c>
      <c r="H1652" s="24" t="s">
        <v>3008</v>
      </c>
      <c r="I1652" s="24" t="s">
        <v>4174</v>
      </c>
      <c r="J1652" s="24" t="s">
        <v>73</v>
      </c>
      <c r="K1652" s="72" t="str">
        <f t="shared" si="56"/>
        <v>USPN0115 ICPL Curncy</v>
      </c>
      <c r="L1652" s="25" t="str">
        <f t="shared" si="57"/>
        <v>ICPL</v>
      </c>
      <c r="M1652" s="26">
        <f t="shared" ca="1" si="57"/>
        <v>42276</v>
      </c>
      <c r="N1652" s="25" t="b">
        <f t="shared" si="57"/>
        <v>0</v>
      </c>
      <c r="O1652" s="84" t="str">
        <f>IF($N1652,_xll.BDP($K1652,O$931),"[DISABLED]")</f>
        <v>[DISABLED]</v>
      </c>
      <c r="P1652" s="84" t="str">
        <f>IF($N1652,_xll.BDP($K1652,P$931),"[DISABLED]")</f>
        <v>[DISABLED]</v>
      </c>
      <c r="Q1652" s="84" t="str">
        <f>IF($N1652,_xll.BDP($K1652,Q$931),"[DISABLED]")</f>
        <v>[DISABLED]</v>
      </c>
      <c r="R1652" s="84" t="str">
        <f>IF($N1652,_xll.BDH($K1652,R$931,$M1652),"[DISABLED]")</f>
        <v>[DISABLED]</v>
      </c>
      <c r="S1652" s="84" t="str">
        <f>IF($N1652,_xll.BDH($K1652,S$931,$M1652),"[DISABLED]")</f>
        <v>[DISABLED]</v>
      </c>
      <c r="T1652" s="84" t="str">
        <f>IF($N1652,_xll.BDH($K1652,T$931,$M1652),"[DISABLED]")</f>
        <v>[DISABLED]</v>
      </c>
      <c r="V1652" s="106" t="s">
        <v>10193</v>
      </c>
      <c r="W1652" s="107" t="s">
        <v>1055</v>
      </c>
      <c r="X1652" s="108">
        <v>42276</v>
      </c>
      <c r="Y1652" s="107" t="b">
        <v>0</v>
      </c>
      <c r="Z1652" s="107" t="s">
        <v>5237</v>
      </c>
      <c r="AA1652" s="107" t="s">
        <v>5237</v>
      </c>
      <c r="AB1652" s="107" t="s">
        <v>5237</v>
      </c>
      <c r="AC1652" s="107" t="s">
        <v>5237</v>
      </c>
      <c r="AD1652" s="107" t="s">
        <v>5237</v>
      </c>
      <c r="AE1652" s="107" t="s">
        <v>5237</v>
      </c>
    </row>
    <row r="1653" spans="2:31" outlineLevel="1">
      <c r="B1653" s="24" t="s">
        <v>5234</v>
      </c>
      <c r="C1653" s="24" t="s">
        <v>2</v>
      </c>
      <c r="D1653" s="24" t="s">
        <v>62</v>
      </c>
      <c r="E1653" s="24" t="s">
        <v>47</v>
      </c>
      <c r="F1653" s="24" t="s">
        <v>41</v>
      </c>
      <c r="G1653" s="24">
        <v>25</v>
      </c>
      <c r="H1653" s="24" t="s">
        <v>3008</v>
      </c>
      <c r="I1653" s="24" t="s">
        <v>4175</v>
      </c>
      <c r="J1653" s="24" t="s">
        <v>73</v>
      </c>
      <c r="K1653" s="72" t="str">
        <f t="shared" si="56"/>
        <v>USPO0115 ICPL Curncy</v>
      </c>
      <c r="L1653" s="25" t="str">
        <f t="shared" si="57"/>
        <v>ICPL</v>
      </c>
      <c r="M1653" s="26">
        <f t="shared" ca="1" si="57"/>
        <v>42276</v>
      </c>
      <c r="N1653" s="25" t="b">
        <f t="shared" si="57"/>
        <v>0</v>
      </c>
      <c r="O1653" s="84" t="str">
        <f>IF($N1653,_xll.BDP($K1653,O$931),"[DISABLED]")</f>
        <v>[DISABLED]</v>
      </c>
      <c r="P1653" s="84" t="str">
        <f>IF($N1653,_xll.BDP($K1653,P$931),"[DISABLED]")</f>
        <v>[DISABLED]</v>
      </c>
      <c r="Q1653" s="84" t="str">
        <f>IF($N1653,_xll.BDP($K1653,Q$931),"[DISABLED]")</f>
        <v>[DISABLED]</v>
      </c>
      <c r="R1653" s="84" t="str">
        <f>IF($N1653,_xll.BDH($K1653,R$931,$M1653),"[DISABLED]")</f>
        <v>[DISABLED]</v>
      </c>
      <c r="S1653" s="84" t="str">
        <f>IF($N1653,_xll.BDH($K1653,S$931,$M1653),"[DISABLED]")</f>
        <v>[DISABLED]</v>
      </c>
      <c r="T1653" s="84" t="str">
        <f>IF($N1653,_xll.BDH($K1653,T$931,$M1653),"[DISABLED]")</f>
        <v>[DISABLED]</v>
      </c>
      <c r="V1653" s="106" t="s">
        <v>10194</v>
      </c>
      <c r="W1653" s="107" t="s">
        <v>1055</v>
      </c>
      <c r="X1653" s="108">
        <v>42276</v>
      </c>
      <c r="Y1653" s="107" t="b">
        <v>0</v>
      </c>
      <c r="Z1653" s="107" t="s">
        <v>5237</v>
      </c>
      <c r="AA1653" s="107" t="s">
        <v>5237</v>
      </c>
      <c r="AB1653" s="107" t="s">
        <v>5237</v>
      </c>
      <c r="AC1653" s="107" t="s">
        <v>5237</v>
      </c>
      <c r="AD1653" s="107" t="s">
        <v>5237</v>
      </c>
      <c r="AE1653" s="107" t="s">
        <v>5237</v>
      </c>
    </row>
    <row r="1654" spans="2:31" outlineLevel="1">
      <c r="B1654" s="24" t="s">
        <v>5234</v>
      </c>
      <c r="C1654" s="24" t="s">
        <v>2</v>
      </c>
      <c r="D1654" s="24" t="s">
        <v>62</v>
      </c>
      <c r="E1654" s="24" t="s">
        <v>47</v>
      </c>
      <c r="F1654" s="24" t="s">
        <v>41</v>
      </c>
      <c r="G1654" s="24">
        <v>50</v>
      </c>
      <c r="H1654" s="24" t="s">
        <v>3008</v>
      </c>
      <c r="I1654" s="24" t="s">
        <v>4176</v>
      </c>
      <c r="J1654" s="24" t="s">
        <v>73</v>
      </c>
      <c r="K1654" s="72" t="str">
        <f t="shared" si="56"/>
        <v>USPP0115 ICPL Curncy</v>
      </c>
      <c r="L1654" s="25" t="str">
        <f t="shared" si="57"/>
        <v>ICPL</v>
      </c>
      <c r="M1654" s="26">
        <f t="shared" ca="1" si="57"/>
        <v>42276</v>
      </c>
      <c r="N1654" s="25" t="b">
        <f t="shared" si="57"/>
        <v>0</v>
      </c>
      <c r="O1654" s="84" t="str">
        <f>IF($N1654,_xll.BDP($K1654,O$931),"[DISABLED]")</f>
        <v>[DISABLED]</v>
      </c>
      <c r="P1654" s="84" t="str">
        <f>IF($N1654,_xll.BDP($K1654,P$931),"[DISABLED]")</f>
        <v>[DISABLED]</v>
      </c>
      <c r="Q1654" s="84" t="str">
        <f>IF($N1654,_xll.BDP($K1654,Q$931),"[DISABLED]")</f>
        <v>[DISABLED]</v>
      </c>
      <c r="R1654" s="84" t="str">
        <f>IF($N1654,_xll.BDH($K1654,R$931,$M1654),"[DISABLED]")</f>
        <v>[DISABLED]</v>
      </c>
      <c r="S1654" s="84" t="str">
        <f>IF($N1654,_xll.BDH($K1654,S$931,$M1654),"[DISABLED]")</f>
        <v>[DISABLED]</v>
      </c>
      <c r="T1654" s="84" t="str">
        <f>IF($N1654,_xll.BDH($K1654,T$931,$M1654),"[DISABLED]")</f>
        <v>[DISABLED]</v>
      </c>
      <c r="V1654" s="106" t="s">
        <v>10195</v>
      </c>
      <c r="W1654" s="107" t="s">
        <v>1055</v>
      </c>
      <c r="X1654" s="108">
        <v>42276</v>
      </c>
      <c r="Y1654" s="107" t="b">
        <v>0</v>
      </c>
      <c r="Z1654" s="107" t="s">
        <v>5237</v>
      </c>
      <c r="AA1654" s="107" t="s">
        <v>5237</v>
      </c>
      <c r="AB1654" s="107" t="s">
        <v>5237</v>
      </c>
      <c r="AC1654" s="107" t="s">
        <v>5237</v>
      </c>
      <c r="AD1654" s="107" t="s">
        <v>5237</v>
      </c>
      <c r="AE1654" s="107" t="s">
        <v>5237</v>
      </c>
    </row>
    <row r="1655" spans="2:31" outlineLevel="1">
      <c r="B1655" s="24" t="s">
        <v>5234</v>
      </c>
      <c r="C1655" s="24" t="s">
        <v>2</v>
      </c>
      <c r="D1655" s="24" t="s">
        <v>62</v>
      </c>
      <c r="E1655" s="24" t="s">
        <v>47</v>
      </c>
      <c r="F1655" s="24" t="s">
        <v>41</v>
      </c>
      <c r="G1655" s="24">
        <v>100</v>
      </c>
      <c r="H1655" s="24" t="s">
        <v>3008</v>
      </c>
      <c r="I1655" s="24" t="s">
        <v>4177</v>
      </c>
      <c r="J1655" s="24" t="s">
        <v>73</v>
      </c>
      <c r="K1655" s="72" t="str">
        <f t="shared" si="56"/>
        <v>USPQ0115 ICPL Curncy</v>
      </c>
      <c r="L1655" s="25" t="str">
        <f t="shared" si="57"/>
        <v>ICPL</v>
      </c>
      <c r="M1655" s="26">
        <f t="shared" ca="1" si="57"/>
        <v>42276</v>
      </c>
      <c r="N1655" s="25" t="b">
        <f t="shared" si="57"/>
        <v>0</v>
      </c>
      <c r="O1655" s="84" t="str">
        <f>IF($N1655,_xll.BDP($K1655,O$931),"[DISABLED]")</f>
        <v>[DISABLED]</v>
      </c>
      <c r="P1655" s="84" t="str">
        <f>IF($N1655,_xll.BDP($K1655,P$931),"[DISABLED]")</f>
        <v>[DISABLED]</v>
      </c>
      <c r="Q1655" s="84" t="str">
        <f>IF($N1655,_xll.BDP($K1655,Q$931),"[DISABLED]")</f>
        <v>[DISABLED]</v>
      </c>
      <c r="R1655" s="84" t="str">
        <f>IF($N1655,_xll.BDH($K1655,R$931,$M1655),"[DISABLED]")</f>
        <v>[DISABLED]</v>
      </c>
      <c r="S1655" s="84" t="str">
        <f>IF($N1655,_xll.BDH($K1655,S$931,$M1655),"[DISABLED]")</f>
        <v>[DISABLED]</v>
      </c>
      <c r="T1655" s="84" t="str">
        <f>IF($N1655,_xll.BDH($K1655,T$931,$M1655),"[DISABLED]")</f>
        <v>[DISABLED]</v>
      </c>
      <c r="V1655" s="106" t="s">
        <v>10196</v>
      </c>
      <c r="W1655" s="107" t="s">
        <v>1055</v>
      </c>
      <c r="X1655" s="108">
        <v>42276</v>
      </c>
      <c r="Y1655" s="107" t="b">
        <v>0</v>
      </c>
      <c r="Z1655" s="107" t="s">
        <v>5237</v>
      </c>
      <c r="AA1655" s="107" t="s">
        <v>5237</v>
      </c>
      <c r="AB1655" s="107" t="s">
        <v>5237</v>
      </c>
      <c r="AC1655" s="107" t="s">
        <v>5237</v>
      </c>
      <c r="AD1655" s="107" t="s">
        <v>5237</v>
      </c>
      <c r="AE1655" s="107" t="s">
        <v>5237</v>
      </c>
    </row>
    <row r="1656" spans="2:31" outlineLevel="1">
      <c r="B1656" s="24" t="s">
        <v>5234</v>
      </c>
      <c r="C1656" s="24" t="s">
        <v>2</v>
      </c>
      <c r="D1656" s="24" t="s">
        <v>62</v>
      </c>
      <c r="E1656" s="24" t="s">
        <v>47</v>
      </c>
      <c r="F1656" s="24" t="s">
        <v>41</v>
      </c>
      <c r="G1656" s="24">
        <v>200</v>
      </c>
      <c r="H1656" s="24" t="s">
        <v>3008</v>
      </c>
      <c r="I1656" s="24" t="s">
        <v>4178</v>
      </c>
      <c r="J1656" s="24" t="s">
        <v>73</v>
      </c>
      <c r="K1656" s="72" t="str">
        <f t="shared" si="56"/>
        <v>USPS0115 ICPL Curncy</v>
      </c>
      <c r="L1656" s="25" t="str">
        <f t="shared" si="57"/>
        <v>ICPL</v>
      </c>
      <c r="M1656" s="26">
        <f t="shared" ca="1" si="57"/>
        <v>42276</v>
      </c>
      <c r="N1656" s="25" t="b">
        <f t="shared" si="57"/>
        <v>0</v>
      </c>
      <c r="O1656" s="84" t="str">
        <f>IF($N1656,_xll.BDP($K1656,O$931),"[DISABLED]")</f>
        <v>[DISABLED]</v>
      </c>
      <c r="P1656" s="84" t="str">
        <f>IF($N1656,_xll.BDP($K1656,P$931),"[DISABLED]")</f>
        <v>[DISABLED]</v>
      </c>
      <c r="Q1656" s="84" t="str">
        <f>IF($N1656,_xll.BDP($K1656,Q$931),"[DISABLED]")</f>
        <v>[DISABLED]</v>
      </c>
      <c r="R1656" s="84" t="str">
        <f>IF($N1656,_xll.BDH($K1656,R$931,$M1656),"[DISABLED]")</f>
        <v>[DISABLED]</v>
      </c>
      <c r="S1656" s="84" t="str">
        <f>IF($N1656,_xll.BDH($K1656,S$931,$M1656),"[DISABLED]")</f>
        <v>[DISABLED]</v>
      </c>
      <c r="T1656" s="84" t="str">
        <f>IF($N1656,_xll.BDH($K1656,T$931,$M1656),"[DISABLED]")</f>
        <v>[DISABLED]</v>
      </c>
      <c r="V1656" s="106" t="s">
        <v>10197</v>
      </c>
      <c r="W1656" s="107" t="s">
        <v>1055</v>
      </c>
      <c r="X1656" s="108">
        <v>42276</v>
      </c>
      <c r="Y1656" s="107" t="b">
        <v>0</v>
      </c>
      <c r="Z1656" s="107" t="s">
        <v>5237</v>
      </c>
      <c r="AA1656" s="107" t="s">
        <v>5237</v>
      </c>
      <c r="AB1656" s="107" t="s">
        <v>5237</v>
      </c>
      <c r="AC1656" s="107" t="s">
        <v>5237</v>
      </c>
      <c r="AD1656" s="107" t="s">
        <v>5237</v>
      </c>
      <c r="AE1656" s="107" t="s">
        <v>5237</v>
      </c>
    </row>
    <row r="1657" spans="2:31" outlineLevel="1">
      <c r="B1657" s="24" t="s">
        <v>5234</v>
      </c>
      <c r="C1657" s="24" t="s">
        <v>2</v>
      </c>
      <c r="D1657" s="24" t="s">
        <v>62</v>
      </c>
      <c r="E1657" s="24" t="s">
        <v>47</v>
      </c>
      <c r="F1657" s="24" t="s">
        <v>42</v>
      </c>
      <c r="G1657" s="24">
        <v>-200</v>
      </c>
      <c r="H1657" s="24" t="s">
        <v>3008</v>
      </c>
      <c r="I1657" s="24" t="s">
        <v>4179</v>
      </c>
      <c r="J1657" s="24" t="s">
        <v>73</v>
      </c>
      <c r="K1657" s="72" t="str">
        <f t="shared" si="56"/>
        <v>USPK0215 ICPL Curncy</v>
      </c>
      <c r="L1657" s="25" t="str">
        <f t="shared" si="57"/>
        <v>ICPL</v>
      </c>
      <c r="M1657" s="26">
        <f t="shared" ca="1" si="57"/>
        <v>42276</v>
      </c>
      <c r="N1657" s="25" t="b">
        <f t="shared" si="57"/>
        <v>0</v>
      </c>
      <c r="O1657" s="84" t="str">
        <f>IF($N1657,_xll.BDP($K1657,O$931),"[DISABLED]")</f>
        <v>[DISABLED]</v>
      </c>
      <c r="P1657" s="84" t="str">
        <f>IF($N1657,_xll.BDP($K1657,P$931),"[DISABLED]")</f>
        <v>[DISABLED]</v>
      </c>
      <c r="Q1657" s="84" t="str">
        <f>IF($N1657,_xll.BDP($K1657,Q$931),"[DISABLED]")</f>
        <v>[DISABLED]</v>
      </c>
      <c r="R1657" s="84" t="str">
        <f>IF($N1657,_xll.BDH($K1657,R$931,$M1657),"[DISABLED]")</f>
        <v>[DISABLED]</v>
      </c>
      <c r="S1657" s="84" t="str">
        <f>IF($N1657,_xll.BDH($K1657,S$931,$M1657),"[DISABLED]")</f>
        <v>[DISABLED]</v>
      </c>
      <c r="T1657" s="84" t="str">
        <f>IF($N1657,_xll.BDH($K1657,T$931,$M1657),"[DISABLED]")</f>
        <v>[DISABLED]</v>
      </c>
      <c r="V1657" s="106" t="s">
        <v>10198</v>
      </c>
      <c r="W1657" s="107" t="s">
        <v>1055</v>
      </c>
      <c r="X1657" s="108">
        <v>42276</v>
      </c>
      <c r="Y1657" s="107" t="b">
        <v>0</v>
      </c>
      <c r="Z1657" s="107" t="s">
        <v>5237</v>
      </c>
      <c r="AA1657" s="107" t="s">
        <v>5237</v>
      </c>
      <c r="AB1657" s="107" t="s">
        <v>5237</v>
      </c>
      <c r="AC1657" s="107" t="s">
        <v>5237</v>
      </c>
      <c r="AD1657" s="107" t="s">
        <v>5237</v>
      </c>
      <c r="AE1657" s="107" t="s">
        <v>5237</v>
      </c>
    </row>
    <row r="1658" spans="2:31" outlineLevel="1">
      <c r="B1658" s="24" t="s">
        <v>5234</v>
      </c>
      <c r="C1658" s="24" t="s">
        <v>2</v>
      </c>
      <c r="D1658" s="24" t="s">
        <v>62</v>
      </c>
      <c r="E1658" s="24" t="s">
        <v>47</v>
      </c>
      <c r="F1658" s="24" t="s">
        <v>42</v>
      </c>
      <c r="G1658" s="24">
        <v>-100</v>
      </c>
      <c r="H1658" s="24" t="s">
        <v>3008</v>
      </c>
      <c r="I1658" s="24" t="s">
        <v>4180</v>
      </c>
      <c r="J1658" s="24" t="s">
        <v>73</v>
      </c>
      <c r="K1658" s="72" t="str">
        <f t="shared" si="56"/>
        <v>USPL0215 ICPL Curncy</v>
      </c>
      <c r="L1658" s="25" t="str">
        <f t="shared" si="57"/>
        <v>ICPL</v>
      </c>
      <c r="M1658" s="26">
        <f t="shared" ca="1" si="57"/>
        <v>42276</v>
      </c>
      <c r="N1658" s="25" t="b">
        <f t="shared" si="57"/>
        <v>0</v>
      </c>
      <c r="O1658" s="84" t="str">
        <f>IF($N1658,_xll.BDP($K1658,O$931),"[DISABLED]")</f>
        <v>[DISABLED]</v>
      </c>
      <c r="P1658" s="84" t="str">
        <f>IF($N1658,_xll.BDP($K1658,P$931),"[DISABLED]")</f>
        <v>[DISABLED]</v>
      </c>
      <c r="Q1658" s="84" t="str">
        <f>IF($N1658,_xll.BDP($K1658,Q$931),"[DISABLED]")</f>
        <v>[DISABLED]</v>
      </c>
      <c r="R1658" s="84" t="str">
        <f>IF($N1658,_xll.BDH($K1658,R$931,$M1658),"[DISABLED]")</f>
        <v>[DISABLED]</v>
      </c>
      <c r="S1658" s="84" t="str">
        <f>IF($N1658,_xll.BDH($K1658,S$931,$M1658),"[DISABLED]")</f>
        <v>[DISABLED]</v>
      </c>
      <c r="T1658" s="84" t="str">
        <f>IF($N1658,_xll.BDH($K1658,T$931,$M1658),"[DISABLED]")</f>
        <v>[DISABLED]</v>
      </c>
      <c r="V1658" s="106" t="s">
        <v>10199</v>
      </c>
      <c r="W1658" s="107" t="s">
        <v>1055</v>
      </c>
      <c r="X1658" s="108">
        <v>42276</v>
      </c>
      <c r="Y1658" s="107" t="b">
        <v>0</v>
      </c>
      <c r="Z1658" s="107" t="s">
        <v>5237</v>
      </c>
      <c r="AA1658" s="107" t="s">
        <v>5237</v>
      </c>
      <c r="AB1658" s="107" t="s">
        <v>5237</v>
      </c>
      <c r="AC1658" s="107" t="s">
        <v>5237</v>
      </c>
      <c r="AD1658" s="107" t="s">
        <v>5237</v>
      </c>
      <c r="AE1658" s="107" t="s">
        <v>5237</v>
      </c>
    </row>
    <row r="1659" spans="2:31" outlineLevel="1">
      <c r="B1659" s="24" t="s">
        <v>5234</v>
      </c>
      <c r="C1659" s="24" t="s">
        <v>2</v>
      </c>
      <c r="D1659" s="24" t="s">
        <v>62</v>
      </c>
      <c r="E1659" s="24" t="s">
        <v>47</v>
      </c>
      <c r="F1659" s="24" t="s">
        <v>42</v>
      </c>
      <c r="G1659" s="24">
        <v>-50</v>
      </c>
      <c r="H1659" s="24" t="s">
        <v>3008</v>
      </c>
      <c r="I1659" s="24" t="s">
        <v>4181</v>
      </c>
      <c r="J1659" s="24" t="s">
        <v>73</v>
      </c>
      <c r="K1659" s="72" t="str">
        <f t="shared" si="56"/>
        <v>USPM0215 ICPL Curncy</v>
      </c>
      <c r="L1659" s="25" t="str">
        <f t="shared" si="57"/>
        <v>ICPL</v>
      </c>
      <c r="M1659" s="26">
        <f t="shared" ca="1" si="57"/>
        <v>42276</v>
      </c>
      <c r="N1659" s="25" t="b">
        <f t="shared" si="57"/>
        <v>0</v>
      </c>
      <c r="O1659" s="84" t="str">
        <f>IF($N1659,_xll.BDP($K1659,O$931),"[DISABLED]")</f>
        <v>[DISABLED]</v>
      </c>
      <c r="P1659" s="84" t="str">
        <f>IF($N1659,_xll.BDP($K1659,P$931),"[DISABLED]")</f>
        <v>[DISABLED]</v>
      </c>
      <c r="Q1659" s="84" t="str">
        <f>IF($N1659,_xll.BDP($K1659,Q$931),"[DISABLED]")</f>
        <v>[DISABLED]</v>
      </c>
      <c r="R1659" s="84" t="str">
        <f>IF($N1659,_xll.BDH($K1659,R$931,$M1659),"[DISABLED]")</f>
        <v>[DISABLED]</v>
      </c>
      <c r="S1659" s="84" t="str">
        <f>IF($N1659,_xll.BDH($K1659,S$931,$M1659),"[DISABLED]")</f>
        <v>[DISABLED]</v>
      </c>
      <c r="T1659" s="84" t="str">
        <f>IF($N1659,_xll.BDH($K1659,T$931,$M1659),"[DISABLED]")</f>
        <v>[DISABLED]</v>
      </c>
      <c r="V1659" s="106" t="s">
        <v>10200</v>
      </c>
      <c r="W1659" s="107" t="s">
        <v>1055</v>
      </c>
      <c r="X1659" s="108">
        <v>42276</v>
      </c>
      <c r="Y1659" s="107" t="b">
        <v>0</v>
      </c>
      <c r="Z1659" s="107" t="s">
        <v>5237</v>
      </c>
      <c r="AA1659" s="107" t="s">
        <v>5237</v>
      </c>
      <c r="AB1659" s="107" t="s">
        <v>5237</v>
      </c>
      <c r="AC1659" s="107" t="s">
        <v>5237</v>
      </c>
      <c r="AD1659" s="107" t="s">
        <v>5237</v>
      </c>
      <c r="AE1659" s="107" t="s">
        <v>5237</v>
      </c>
    </row>
    <row r="1660" spans="2:31" outlineLevel="1">
      <c r="B1660" s="24" t="s">
        <v>5234</v>
      </c>
      <c r="C1660" s="24" t="s">
        <v>2</v>
      </c>
      <c r="D1660" s="24" t="s">
        <v>62</v>
      </c>
      <c r="E1660" s="24" t="s">
        <v>47</v>
      </c>
      <c r="F1660" s="24" t="s">
        <v>42</v>
      </c>
      <c r="G1660" s="24">
        <v>-25</v>
      </c>
      <c r="H1660" s="24" t="s">
        <v>3008</v>
      </c>
      <c r="I1660" s="24" t="s">
        <v>4182</v>
      </c>
      <c r="J1660" s="24" t="s">
        <v>73</v>
      </c>
      <c r="K1660" s="72" t="str">
        <f t="shared" si="56"/>
        <v>USPN0215 ICPL Curncy</v>
      </c>
      <c r="L1660" s="25" t="str">
        <f t="shared" si="57"/>
        <v>ICPL</v>
      </c>
      <c r="M1660" s="26">
        <f t="shared" ca="1" si="57"/>
        <v>42276</v>
      </c>
      <c r="N1660" s="25" t="b">
        <f t="shared" si="57"/>
        <v>0</v>
      </c>
      <c r="O1660" s="84" t="str">
        <f>IF($N1660,_xll.BDP($K1660,O$931),"[DISABLED]")</f>
        <v>[DISABLED]</v>
      </c>
      <c r="P1660" s="84" t="str">
        <f>IF($N1660,_xll.BDP($K1660,P$931),"[DISABLED]")</f>
        <v>[DISABLED]</v>
      </c>
      <c r="Q1660" s="84" t="str">
        <f>IF($N1660,_xll.BDP($K1660,Q$931),"[DISABLED]")</f>
        <v>[DISABLED]</v>
      </c>
      <c r="R1660" s="84" t="str">
        <f>IF($N1660,_xll.BDH($K1660,R$931,$M1660),"[DISABLED]")</f>
        <v>[DISABLED]</v>
      </c>
      <c r="S1660" s="84" t="str">
        <f>IF($N1660,_xll.BDH($K1660,S$931,$M1660),"[DISABLED]")</f>
        <v>[DISABLED]</v>
      </c>
      <c r="T1660" s="84" t="str">
        <f>IF($N1660,_xll.BDH($K1660,T$931,$M1660),"[DISABLED]")</f>
        <v>[DISABLED]</v>
      </c>
      <c r="V1660" s="106" t="s">
        <v>10201</v>
      </c>
      <c r="W1660" s="107" t="s">
        <v>1055</v>
      </c>
      <c r="X1660" s="108">
        <v>42276</v>
      </c>
      <c r="Y1660" s="107" t="b">
        <v>0</v>
      </c>
      <c r="Z1660" s="107" t="s">
        <v>5237</v>
      </c>
      <c r="AA1660" s="107" t="s">
        <v>5237</v>
      </c>
      <c r="AB1660" s="107" t="s">
        <v>5237</v>
      </c>
      <c r="AC1660" s="107" t="s">
        <v>5237</v>
      </c>
      <c r="AD1660" s="107" t="s">
        <v>5237</v>
      </c>
      <c r="AE1660" s="107" t="s">
        <v>5237</v>
      </c>
    </row>
    <row r="1661" spans="2:31" outlineLevel="1">
      <c r="B1661" s="24" t="s">
        <v>5234</v>
      </c>
      <c r="C1661" s="24" t="s">
        <v>2</v>
      </c>
      <c r="D1661" s="24" t="s">
        <v>62</v>
      </c>
      <c r="E1661" s="24" t="s">
        <v>47</v>
      </c>
      <c r="F1661" s="24" t="s">
        <v>42</v>
      </c>
      <c r="G1661" s="24">
        <v>25</v>
      </c>
      <c r="H1661" s="24" t="s">
        <v>3008</v>
      </c>
      <c r="I1661" s="24" t="s">
        <v>4183</v>
      </c>
      <c r="J1661" s="24" t="s">
        <v>73</v>
      </c>
      <c r="K1661" s="72" t="str">
        <f t="shared" si="56"/>
        <v>USPO0215 ICPL Curncy</v>
      </c>
      <c r="L1661" s="25" t="str">
        <f t="shared" si="57"/>
        <v>ICPL</v>
      </c>
      <c r="M1661" s="26">
        <f t="shared" ca="1" si="57"/>
        <v>42276</v>
      </c>
      <c r="N1661" s="25" t="b">
        <f t="shared" si="57"/>
        <v>0</v>
      </c>
      <c r="O1661" s="84" t="str">
        <f>IF($N1661,_xll.BDP($K1661,O$931),"[DISABLED]")</f>
        <v>[DISABLED]</v>
      </c>
      <c r="P1661" s="84" t="str">
        <f>IF($N1661,_xll.BDP($K1661,P$931),"[DISABLED]")</f>
        <v>[DISABLED]</v>
      </c>
      <c r="Q1661" s="84" t="str">
        <f>IF($N1661,_xll.BDP($K1661,Q$931),"[DISABLED]")</f>
        <v>[DISABLED]</v>
      </c>
      <c r="R1661" s="84" t="str">
        <f>IF($N1661,_xll.BDH($K1661,R$931,$M1661),"[DISABLED]")</f>
        <v>[DISABLED]</v>
      </c>
      <c r="S1661" s="84" t="str">
        <f>IF($N1661,_xll.BDH($K1661,S$931,$M1661),"[DISABLED]")</f>
        <v>[DISABLED]</v>
      </c>
      <c r="T1661" s="84" t="str">
        <f>IF($N1661,_xll.BDH($K1661,T$931,$M1661),"[DISABLED]")</f>
        <v>[DISABLED]</v>
      </c>
      <c r="V1661" s="106" t="s">
        <v>10202</v>
      </c>
      <c r="W1661" s="107" t="s">
        <v>1055</v>
      </c>
      <c r="X1661" s="108">
        <v>42276</v>
      </c>
      <c r="Y1661" s="107" t="b">
        <v>0</v>
      </c>
      <c r="Z1661" s="107" t="s">
        <v>5237</v>
      </c>
      <c r="AA1661" s="107" t="s">
        <v>5237</v>
      </c>
      <c r="AB1661" s="107" t="s">
        <v>5237</v>
      </c>
      <c r="AC1661" s="107" t="s">
        <v>5237</v>
      </c>
      <c r="AD1661" s="107" t="s">
        <v>5237</v>
      </c>
      <c r="AE1661" s="107" t="s">
        <v>5237</v>
      </c>
    </row>
    <row r="1662" spans="2:31" outlineLevel="1">
      <c r="B1662" s="24" t="s">
        <v>5234</v>
      </c>
      <c r="C1662" s="24" t="s">
        <v>2</v>
      </c>
      <c r="D1662" s="24" t="s">
        <v>62</v>
      </c>
      <c r="E1662" s="24" t="s">
        <v>47</v>
      </c>
      <c r="F1662" s="24" t="s">
        <v>42</v>
      </c>
      <c r="G1662" s="24">
        <v>50</v>
      </c>
      <c r="H1662" s="24" t="s">
        <v>3008</v>
      </c>
      <c r="I1662" s="24" t="s">
        <v>4184</v>
      </c>
      <c r="J1662" s="24" t="s">
        <v>73</v>
      </c>
      <c r="K1662" s="72" t="str">
        <f t="shared" si="56"/>
        <v>USPP0215 ICPL Curncy</v>
      </c>
      <c r="L1662" s="25" t="str">
        <f t="shared" si="57"/>
        <v>ICPL</v>
      </c>
      <c r="M1662" s="26">
        <f t="shared" ca="1" si="57"/>
        <v>42276</v>
      </c>
      <c r="N1662" s="25" t="b">
        <f t="shared" si="57"/>
        <v>0</v>
      </c>
      <c r="O1662" s="84" t="str">
        <f>IF($N1662,_xll.BDP($K1662,O$931),"[DISABLED]")</f>
        <v>[DISABLED]</v>
      </c>
      <c r="P1662" s="84" t="str">
        <f>IF($N1662,_xll.BDP($K1662,P$931),"[DISABLED]")</f>
        <v>[DISABLED]</v>
      </c>
      <c r="Q1662" s="84" t="str">
        <f>IF($N1662,_xll.BDP($K1662,Q$931),"[DISABLED]")</f>
        <v>[DISABLED]</v>
      </c>
      <c r="R1662" s="84" t="str">
        <f>IF($N1662,_xll.BDH($K1662,R$931,$M1662),"[DISABLED]")</f>
        <v>[DISABLED]</v>
      </c>
      <c r="S1662" s="84" t="str">
        <f>IF($N1662,_xll.BDH($K1662,S$931,$M1662),"[DISABLED]")</f>
        <v>[DISABLED]</v>
      </c>
      <c r="T1662" s="84" t="str">
        <f>IF($N1662,_xll.BDH($K1662,T$931,$M1662),"[DISABLED]")</f>
        <v>[DISABLED]</v>
      </c>
      <c r="V1662" s="106" t="s">
        <v>10203</v>
      </c>
      <c r="W1662" s="107" t="s">
        <v>1055</v>
      </c>
      <c r="X1662" s="108">
        <v>42276</v>
      </c>
      <c r="Y1662" s="107" t="b">
        <v>0</v>
      </c>
      <c r="Z1662" s="107" t="s">
        <v>5237</v>
      </c>
      <c r="AA1662" s="107" t="s">
        <v>5237</v>
      </c>
      <c r="AB1662" s="107" t="s">
        <v>5237</v>
      </c>
      <c r="AC1662" s="107" t="s">
        <v>5237</v>
      </c>
      <c r="AD1662" s="107" t="s">
        <v>5237</v>
      </c>
      <c r="AE1662" s="107" t="s">
        <v>5237</v>
      </c>
    </row>
    <row r="1663" spans="2:31" outlineLevel="1">
      <c r="B1663" s="24" t="s">
        <v>5234</v>
      </c>
      <c r="C1663" s="24" t="s">
        <v>2</v>
      </c>
      <c r="D1663" s="24" t="s">
        <v>62</v>
      </c>
      <c r="E1663" s="24" t="s">
        <v>47</v>
      </c>
      <c r="F1663" s="24" t="s">
        <v>42</v>
      </c>
      <c r="G1663" s="24">
        <v>100</v>
      </c>
      <c r="H1663" s="24" t="s">
        <v>3008</v>
      </c>
      <c r="I1663" s="24" t="s">
        <v>4185</v>
      </c>
      <c r="J1663" s="24" t="s">
        <v>73</v>
      </c>
      <c r="K1663" s="72" t="str">
        <f t="shared" si="56"/>
        <v>USPQ0215 ICPL Curncy</v>
      </c>
      <c r="L1663" s="25" t="str">
        <f t="shared" si="57"/>
        <v>ICPL</v>
      </c>
      <c r="M1663" s="26">
        <f t="shared" ca="1" si="57"/>
        <v>42276</v>
      </c>
      <c r="N1663" s="25" t="b">
        <f t="shared" si="57"/>
        <v>0</v>
      </c>
      <c r="O1663" s="84" t="str">
        <f>IF($N1663,_xll.BDP($K1663,O$931),"[DISABLED]")</f>
        <v>[DISABLED]</v>
      </c>
      <c r="P1663" s="84" t="str">
        <f>IF($N1663,_xll.BDP($K1663,P$931),"[DISABLED]")</f>
        <v>[DISABLED]</v>
      </c>
      <c r="Q1663" s="84" t="str">
        <f>IF($N1663,_xll.BDP($K1663,Q$931),"[DISABLED]")</f>
        <v>[DISABLED]</v>
      </c>
      <c r="R1663" s="84" t="str">
        <f>IF($N1663,_xll.BDH($K1663,R$931,$M1663),"[DISABLED]")</f>
        <v>[DISABLED]</v>
      </c>
      <c r="S1663" s="84" t="str">
        <f>IF($N1663,_xll.BDH($K1663,S$931,$M1663),"[DISABLED]")</f>
        <v>[DISABLED]</v>
      </c>
      <c r="T1663" s="84" t="str">
        <f>IF($N1663,_xll.BDH($K1663,T$931,$M1663),"[DISABLED]")</f>
        <v>[DISABLED]</v>
      </c>
      <c r="V1663" s="106" t="s">
        <v>10204</v>
      </c>
      <c r="W1663" s="107" t="s">
        <v>1055</v>
      </c>
      <c r="X1663" s="108">
        <v>42276</v>
      </c>
      <c r="Y1663" s="107" t="b">
        <v>0</v>
      </c>
      <c r="Z1663" s="107" t="s">
        <v>5237</v>
      </c>
      <c r="AA1663" s="107" t="s">
        <v>5237</v>
      </c>
      <c r="AB1663" s="107" t="s">
        <v>5237</v>
      </c>
      <c r="AC1663" s="107" t="s">
        <v>5237</v>
      </c>
      <c r="AD1663" s="107" t="s">
        <v>5237</v>
      </c>
      <c r="AE1663" s="107" t="s">
        <v>5237</v>
      </c>
    </row>
    <row r="1664" spans="2:31" outlineLevel="1">
      <c r="B1664" s="24" t="s">
        <v>5234</v>
      </c>
      <c r="C1664" s="24" t="s">
        <v>2</v>
      </c>
      <c r="D1664" s="24" t="s">
        <v>62</v>
      </c>
      <c r="E1664" s="24" t="s">
        <v>47</v>
      </c>
      <c r="F1664" s="24" t="s">
        <v>42</v>
      </c>
      <c r="G1664" s="24">
        <v>200</v>
      </c>
      <c r="H1664" s="24" t="s">
        <v>3008</v>
      </c>
      <c r="I1664" s="24" t="s">
        <v>4186</v>
      </c>
      <c r="J1664" s="24" t="s">
        <v>73</v>
      </c>
      <c r="K1664" s="72" t="str">
        <f t="shared" si="56"/>
        <v>USPS0215 ICPL Curncy</v>
      </c>
      <c r="L1664" s="25" t="str">
        <f t="shared" si="57"/>
        <v>ICPL</v>
      </c>
      <c r="M1664" s="26">
        <f t="shared" ca="1" si="57"/>
        <v>42276</v>
      </c>
      <c r="N1664" s="25" t="b">
        <f t="shared" si="57"/>
        <v>0</v>
      </c>
      <c r="O1664" s="84" t="str">
        <f>IF($N1664,_xll.BDP($K1664,O$931),"[DISABLED]")</f>
        <v>[DISABLED]</v>
      </c>
      <c r="P1664" s="84" t="str">
        <f>IF($N1664,_xll.BDP($K1664,P$931),"[DISABLED]")</f>
        <v>[DISABLED]</v>
      </c>
      <c r="Q1664" s="84" t="str">
        <f>IF($N1664,_xll.BDP($K1664,Q$931),"[DISABLED]")</f>
        <v>[DISABLED]</v>
      </c>
      <c r="R1664" s="84" t="str">
        <f>IF($N1664,_xll.BDH($K1664,R$931,$M1664),"[DISABLED]")</f>
        <v>[DISABLED]</v>
      </c>
      <c r="S1664" s="84" t="str">
        <f>IF($N1664,_xll.BDH($K1664,S$931,$M1664),"[DISABLED]")</f>
        <v>[DISABLED]</v>
      </c>
      <c r="T1664" s="84" t="str">
        <f>IF($N1664,_xll.BDH($K1664,T$931,$M1664),"[DISABLED]")</f>
        <v>[DISABLED]</v>
      </c>
      <c r="V1664" s="106" t="s">
        <v>10205</v>
      </c>
      <c r="W1664" s="107" t="s">
        <v>1055</v>
      </c>
      <c r="X1664" s="108">
        <v>42276</v>
      </c>
      <c r="Y1664" s="107" t="b">
        <v>0</v>
      </c>
      <c r="Z1664" s="107" t="s">
        <v>5237</v>
      </c>
      <c r="AA1664" s="107" t="s">
        <v>5237</v>
      </c>
      <c r="AB1664" s="107" t="s">
        <v>5237</v>
      </c>
      <c r="AC1664" s="107" t="s">
        <v>5237</v>
      </c>
      <c r="AD1664" s="107" t="s">
        <v>5237</v>
      </c>
      <c r="AE1664" s="107" t="s">
        <v>5237</v>
      </c>
    </row>
    <row r="1665" spans="2:31" outlineLevel="1">
      <c r="B1665" s="24" t="s">
        <v>5234</v>
      </c>
      <c r="C1665" s="24" t="s">
        <v>2</v>
      </c>
      <c r="D1665" s="24" t="s">
        <v>62</v>
      </c>
      <c r="E1665" s="24" t="s">
        <v>47</v>
      </c>
      <c r="F1665" s="24" t="s">
        <v>44</v>
      </c>
      <c r="G1665" s="24">
        <v>-200</v>
      </c>
      <c r="H1665" s="24" t="s">
        <v>3008</v>
      </c>
      <c r="I1665" s="24" t="s">
        <v>4187</v>
      </c>
      <c r="J1665" s="24" t="s">
        <v>73</v>
      </c>
      <c r="K1665" s="72" t="str">
        <f t="shared" si="56"/>
        <v>USPK0515 ICPL Curncy</v>
      </c>
      <c r="L1665" s="25" t="str">
        <f t="shared" si="57"/>
        <v>ICPL</v>
      </c>
      <c r="M1665" s="26">
        <f t="shared" ca="1" si="57"/>
        <v>42276</v>
      </c>
      <c r="N1665" s="25" t="b">
        <f t="shared" si="57"/>
        <v>0</v>
      </c>
      <c r="O1665" s="84" t="str">
        <f>IF($N1665,_xll.BDP($K1665,O$931),"[DISABLED]")</f>
        <v>[DISABLED]</v>
      </c>
      <c r="P1665" s="84" t="str">
        <f>IF($N1665,_xll.BDP($K1665,P$931),"[DISABLED]")</f>
        <v>[DISABLED]</v>
      </c>
      <c r="Q1665" s="84" t="str">
        <f>IF($N1665,_xll.BDP($K1665,Q$931),"[DISABLED]")</f>
        <v>[DISABLED]</v>
      </c>
      <c r="R1665" s="84" t="str">
        <f>IF($N1665,_xll.BDH($K1665,R$931,$M1665),"[DISABLED]")</f>
        <v>[DISABLED]</v>
      </c>
      <c r="S1665" s="84" t="str">
        <f>IF($N1665,_xll.BDH($K1665,S$931,$M1665),"[DISABLED]")</f>
        <v>[DISABLED]</v>
      </c>
      <c r="T1665" s="84" t="str">
        <f>IF($N1665,_xll.BDH($K1665,T$931,$M1665),"[DISABLED]")</f>
        <v>[DISABLED]</v>
      </c>
      <c r="V1665" s="106" t="s">
        <v>10206</v>
      </c>
      <c r="W1665" s="107" t="s">
        <v>1055</v>
      </c>
      <c r="X1665" s="108">
        <v>42276</v>
      </c>
      <c r="Y1665" s="107" t="b">
        <v>0</v>
      </c>
      <c r="Z1665" s="107" t="s">
        <v>5237</v>
      </c>
      <c r="AA1665" s="107" t="s">
        <v>5237</v>
      </c>
      <c r="AB1665" s="107" t="s">
        <v>5237</v>
      </c>
      <c r="AC1665" s="107" t="s">
        <v>5237</v>
      </c>
      <c r="AD1665" s="107" t="s">
        <v>5237</v>
      </c>
      <c r="AE1665" s="107" t="s">
        <v>5237</v>
      </c>
    </row>
    <row r="1666" spans="2:31" outlineLevel="1">
      <c r="B1666" s="24" t="s">
        <v>5234</v>
      </c>
      <c r="C1666" s="24" t="s">
        <v>2</v>
      </c>
      <c r="D1666" s="24" t="s">
        <v>62</v>
      </c>
      <c r="E1666" s="24" t="s">
        <v>47</v>
      </c>
      <c r="F1666" s="24" t="s">
        <v>44</v>
      </c>
      <c r="G1666" s="24">
        <v>-100</v>
      </c>
      <c r="H1666" s="24" t="s">
        <v>3008</v>
      </c>
      <c r="I1666" s="24" t="s">
        <v>4188</v>
      </c>
      <c r="J1666" s="24" t="s">
        <v>73</v>
      </c>
      <c r="K1666" s="72" t="str">
        <f t="shared" si="56"/>
        <v>USPL0515 ICPL Curncy</v>
      </c>
      <c r="L1666" s="25" t="str">
        <f t="shared" si="57"/>
        <v>ICPL</v>
      </c>
      <c r="M1666" s="26">
        <f t="shared" ca="1" si="57"/>
        <v>42276</v>
      </c>
      <c r="N1666" s="25" t="b">
        <f t="shared" si="57"/>
        <v>0</v>
      </c>
      <c r="O1666" s="84" t="str">
        <f>IF($N1666,_xll.BDP($K1666,O$931),"[DISABLED]")</f>
        <v>[DISABLED]</v>
      </c>
      <c r="P1666" s="84" t="str">
        <f>IF($N1666,_xll.BDP($K1666,P$931),"[DISABLED]")</f>
        <v>[DISABLED]</v>
      </c>
      <c r="Q1666" s="84" t="str">
        <f>IF($N1666,_xll.BDP($K1666,Q$931),"[DISABLED]")</f>
        <v>[DISABLED]</v>
      </c>
      <c r="R1666" s="84" t="str">
        <f>IF($N1666,_xll.BDH($K1666,R$931,$M1666),"[DISABLED]")</f>
        <v>[DISABLED]</v>
      </c>
      <c r="S1666" s="84" t="str">
        <f>IF($N1666,_xll.BDH($K1666,S$931,$M1666),"[DISABLED]")</f>
        <v>[DISABLED]</v>
      </c>
      <c r="T1666" s="84" t="str">
        <f>IF($N1666,_xll.BDH($K1666,T$931,$M1666),"[DISABLED]")</f>
        <v>[DISABLED]</v>
      </c>
      <c r="V1666" s="106" t="s">
        <v>10207</v>
      </c>
      <c r="W1666" s="107" t="s">
        <v>1055</v>
      </c>
      <c r="X1666" s="108">
        <v>42276</v>
      </c>
      <c r="Y1666" s="107" t="b">
        <v>0</v>
      </c>
      <c r="Z1666" s="107" t="s">
        <v>5237</v>
      </c>
      <c r="AA1666" s="107" t="s">
        <v>5237</v>
      </c>
      <c r="AB1666" s="107" t="s">
        <v>5237</v>
      </c>
      <c r="AC1666" s="107" t="s">
        <v>5237</v>
      </c>
      <c r="AD1666" s="107" t="s">
        <v>5237</v>
      </c>
      <c r="AE1666" s="107" t="s">
        <v>5237</v>
      </c>
    </row>
    <row r="1667" spans="2:31" outlineLevel="1">
      <c r="B1667" s="24" t="s">
        <v>5234</v>
      </c>
      <c r="C1667" s="24" t="s">
        <v>2</v>
      </c>
      <c r="D1667" s="24" t="s">
        <v>62</v>
      </c>
      <c r="E1667" s="24" t="s">
        <v>47</v>
      </c>
      <c r="F1667" s="24" t="s">
        <v>44</v>
      </c>
      <c r="G1667" s="24">
        <v>-50</v>
      </c>
      <c r="H1667" s="24" t="s">
        <v>3008</v>
      </c>
      <c r="I1667" s="24" t="s">
        <v>4189</v>
      </c>
      <c r="J1667" s="24" t="s">
        <v>73</v>
      </c>
      <c r="K1667" s="72" t="str">
        <f t="shared" si="56"/>
        <v>USPM0515 ICPL Curncy</v>
      </c>
      <c r="L1667" s="25" t="str">
        <f t="shared" si="57"/>
        <v>ICPL</v>
      </c>
      <c r="M1667" s="26">
        <f t="shared" ca="1" si="57"/>
        <v>42276</v>
      </c>
      <c r="N1667" s="25" t="b">
        <f t="shared" si="57"/>
        <v>0</v>
      </c>
      <c r="O1667" s="84" t="str">
        <f>IF($N1667,_xll.BDP($K1667,O$931),"[DISABLED]")</f>
        <v>[DISABLED]</v>
      </c>
      <c r="P1667" s="84" t="str">
        <f>IF($N1667,_xll.BDP($K1667,P$931),"[DISABLED]")</f>
        <v>[DISABLED]</v>
      </c>
      <c r="Q1667" s="84" t="str">
        <f>IF($N1667,_xll.BDP($K1667,Q$931),"[DISABLED]")</f>
        <v>[DISABLED]</v>
      </c>
      <c r="R1667" s="84" t="str">
        <f>IF($N1667,_xll.BDH($K1667,R$931,$M1667),"[DISABLED]")</f>
        <v>[DISABLED]</v>
      </c>
      <c r="S1667" s="84" t="str">
        <f>IF($N1667,_xll.BDH($K1667,S$931,$M1667),"[DISABLED]")</f>
        <v>[DISABLED]</v>
      </c>
      <c r="T1667" s="84" t="str">
        <f>IF($N1667,_xll.BDH($K1667,T$931,$M1667),"[DISABLED]")</f>
        <v>[DISABLED]</v>
      </c>
      <c r="V1667" s="106" t="s">
        <v>10208</v>
      </c>
      <c r="W1667" s="107" t="s">
        <v>1055</v>
      </c>
      <c r="X1667" s="108">
        <v>42276</v>
      </c>
      <c r="Y1667" s="107" t="b">
        <v>0</v>
      </c>
      <c r="Z1667" s="107" t="s">
        <v>5237</v>
      </c>
      <c r="AA1667" s="107" t="s">
        <v>5237</v>
      </c>
      <c r="AB1667" s="107" t="s">
        <v>5237</v>
      </c>
      <c r="AC1667" s="107" t="s">
        <v>5237</v>
      </c>
      <c r="AD1667" s="107" t="s">
        <v>5237</v>
      </c>
      <c r="AE1667" s="107" t="s">
        <v>5237</v>
      </c>
    </row>
    <row r="1668" spans="2:31" outlineLevel="1">
      <c r="B1668" s="24" t="s">
        <v>5234</v>
      </c>
      <c r="C1668" s="24" t="s">
        <v>2</v>
      </c>
      <c r="D1668" s="24" t="s">
        <v>62</v>
      </c>
      <c r="E1668" s="24" t="s">
        <v>47</v>
      </c>
      <c r="F1668" s="24" t="s">
        <v>44</v>
      </c>
      <c r="G1668" s="24">
        <v>-25</v>
      </c>
      <c r="H1668" s="24" t="s">
        <v>3008</v>
      </c>
      <c r="I1668" s="24" t="s">
        <v>4190</v>
      </c>
      <c r="J1668" s="24" t="s">
        <v>73</v>
      </c>
      <c r="K1668" s="72" t="str">
        <f t="shared" si="56"/>
        <v>USPN0515 ICPL Curncy</v>
      </c>
      <c r="L1668" s="25" t="str">
        <f t="shared" si="57"/>
        <v>ICPL</v>
      </c>
      <c r="M1668" s="26">
        <f t="shared" ca="1" si="57"/>
        <v>42276</v>
      </c>
      <c r="N1668" s="25" t="b">
        <f t="shared" si="57"/>
        <v>0</v>
      </c>
      <c r="O1668" s="84" t="str">
        <f>IF($N1668,_xll.BDP($K1668,O$931),"[DISABLED]")</f>
        <v>[DISABLED]</v>
      </c>
      <c r="P1668" s="84" t="str">
        <f>IF($N1668,_xll.BDP($K1668,P$931),"[DISABLED]")</f>
        <v>[DISABLED]</v>
      </c>
      <c r="Q1668" s="84" t="str">
        <f>IF($N1668,_xll.BDP($K1668,Q$931),"[DISABLED]")</f>
        <v>[DISABLED]</v>
      </c>
      <c r="R1668" s="84" t="str">
        <f>IF($N1668,_xll.BDH($K1668,R$931,$M1668),"[DISABLED]")</f>
        <v>[DISABLED]</v>
      </c>
      <c r="S1668" s="84" t="str">
        <f>IF($N1668,_xll.BDH($K1668,S$931,$M1668),"[DISABLED]")</f>
        <v>[DISABLED]</v>
      </c>
      <c r="T1668" s="84" t="str">
        <f>IF($N1668,_xll.BDH($K1668,T$931,$M1668),"[DISABLED]")</f>
        <v>[DISABLED]</v>
      </c>
      <c r="V1668" s="106" t="s">
        <v>10209</v>
      </c>
      <c r="W1668" s="107" t="s">
        <v>1055</v>
      </c>
      <c r="X1668" s="108">
        <v>42276</v>
      </c>
      <c r="Y1668" s="107" t="b">
        <v>0</v>
      </c>
      <c r="Z1668" s="107" t="s">
        <v>5237</v>
      </c>
      <c r="AA1668" s="107" t="s">
        <v>5237</v>
      </c>
      <c r="AB1668" s="107" t="s">
        <v>5237</v>
      </c>
      <c r="AC1668" s="107" t="s">
        <v>5237</v>
      </c>
      <c r="AD1668" s="107" t="s">
        <v>5237</v>
      </c>
      <c r="AE1668" s="107" t="s">
        <v>5237</v>
      </c>
    </row>
    <row r="1669" spans="2:31" outlineLevel="1">
      <c r="B1669" s="24" t="s">
        <v>5234</v>
      </c>
      <c r="C1669" s="24" t="s">
        <v>2</v>
      </c>
      <c r="D1669" s="24" t="s">
        <v>62</v>
      </c>
      <c r="E1669" s="24" t="s">
        <v>47</v>
      </c>
      <c r="F1669" s="24" t="s">
        <v>44</v>
      </c>
      <c r="G1669" s="24">
        <v>25</v>
      </c>
      <c r="H1669" s="24" t="s">
        <v>3008</v>
      </c>
      <c r="I1669" s="24" t="s">
        <v>4191</v>
      </c>
      <c r="J1669" s="24" t="s">
        <v>73</v>
      </c>
      <c r="K1669" s="72" t="str">
        <f t="shared" si="56"/>
        <v>USPO0515 ICPL Curncy</v>
      </c>
      <c r="L1669" s="25" t="str">
        <f t="shared" ref="L1669:N1700" si="58">L$931</f>
        <v>ICPL</v>
      </c>
      <c r="M1669" s="26">
        <f t="shared" ca="1" si="58"/>
        <v>42276</v>
      </c>
      <c r="N1669" s="25" t="b">
        <f t="shared" si="58"/>
        <v>0</v>
      </c>
      <c r="O1669" s="84" t="str">
        <f>IF($N1669,_xll.BDP($K1669,O$931),"[DISABLED]")</f>
        <v>[DISABLED]</v>
      </c>
      <c r="P1669" s="84" t="str">
        <f>IF($N1669,_xll.BDP($K1669,P$931),"[DISABLED]")</f>
        <v>[DISABLED]</v>
      </c>
      <c r="Q1669" s="84" t="str">
        <f>IF($N1669,_xll.BDP($K1669,Q$931),"[DISABLED]")</f>
        <v>[DISABLED]</v>
      </c>
      <c r="R1669" s="84" t="str">
        <f>IF($N1669,_xll.BDH($K1669,R$931,$M1669),"[DISABLED]")</f>
        <v>[DISABLED]</v>
      </c>
      <c r="S1669" s="84" t="str">
        <f>IF($N1669,_xll.BDH($K1669,S$931,$M1669),"[DISABLED]")</f>
        <v>[DISABLED]</v>
      </c>
      <c r="T1669" s="84" t="str">
        <f>IF($N1669,_xll.BDH($K1669,T$931,$M1669),"[DISABLED]")</f>
        <v>[DISABLED]</v>
      </c>
      <c r="V1669" s="106" t="s">
        <v>10210</v>
      </c>
      <c r="W1669" s="107" t="s">
        <v>1055</v>
      </c>
      <c r="X1669" s="108">
        <v>42276</v>
      </c>
      <c r="Y1669" s="107" t="b">
        <v>0</v>
      </c>
      <c r="Z1669" s="107" t="s">
        <v>5237</v>
      </c>
      <c r="AA1669" s="107" t="s">
        <v>5237</v>
      </c>
      <c r="AB1669" s="107" t="s">
        <v>5237</v>
      </c>
      <c r="AC1669" s="107" t="s">
        <v>5237</v>
      </c>
      <c r="AD1669" s="107" t="s">
        <v>5237</v>
      </c>
      <c r="AE1669" s="107" t="s">
        <v>5237</v>
      </c>
    </row>
    <row r="1670" spans="2:31" outlineLevel="1">
      <c r="B1670" s="24" t="s">
        <v>5234</v>
      </c>
      <c r="C1670" s="24" t="s">
        <v>2</v>
      </c>
      <c r="D1670" s="24" t="s">
        <v>62</v>
      </c>
      <c r="E1670" s="24" t="s">
        <v>47</v>
      </c>
      <c r="F1670" s="24" t="s">
        <v>44</v>
      </c>
      <c r="G1670" s="24">
        <v>50</v>
      </c>
      <c r="H1670" s="24" t="s">
        <v>3008</v>
      </c>
      <c r="I1670" s="24" t="s">
        <v>4192</v>
      </c>
      <c r="J1670" s="24" t="s">
        <v>73</v>
      </c>
      <c r="K1670" s="72" t="str">
        <f t="shared" si="56"/>
        <v>USPP0515 ICPL Curncy</v>
      </c>
      <c r="L1670" s="25" t="str">
        <f t="shared" si="58"/>
        <v>ICPL</v>
      </c>
      <c r="M1670" s="26">
        <f t="shared" ca="1" si="58"/>
        <v>42276</v>
      </c>
      <c r="N1670" s="25" t="b">
        <f t="shared" si="58"/>
        <v>0</v>
      </c>
      <c r="O1670" s="84" t="str">
        <f>IF($N1670,_xll.BDP($K1670,O$931),"[DISABLED]")</f>
        <v>[DISABLED]</v>
      </c>
      <c r="P1670" s="84" t="str">
        <f>IF($N1670,_xll.BDP($K1670,P$931),"[DISABLED]")</f>
        <v>[DISABLED]</v>
      </c>
      <c r="Q1670" s="84" t="str">
        <f>IF($N1670,_xll.BDP($K1670,Q$931),"[DISABLED]")</f>
        <v>[DISABLED]</v>
      </c>
      <c r="R1670" s="84" t="str">
        <f>IF($N1670,_xll.BDH($K1670,R$931,$M1670),"[DISABLED]")</f>
        <v>[DISABLED]</v>
      </c>
      <c r="S1670" s="84" t="str">
        <f>IF($N1670,_xll.BDH($K1670,S$931,$M1670),"[DISABLED]")</f>
        <v>[DISABLED]</v>
      </c>
      <c r="T1670" s="84" t="str">
        <f>IF($N1670,_xll.BDH($K1670,T$931,$M1670),"[DISABLED]")</f>
        <v>[DISABLED]</v>
      </c>
      <c r="V1670" s="106" t="s">
        <v>10211</v>
      </c>
      <c r="W1670" s="107" t="s">
        <v>1055</v>
      </c>
      <c r="X1670" s="108">
        <v>42276</v>
      </c>
      <c r="Y1670" s="107" t="b">
        <v>0</v>
      </c>
      <c r="Z1670" s="107" t="s">
        <v>5237</v>
      </c>
      <c r="AA1670" s="107" t="s">
        <v>5237</v>
      </c>
      <c r="AB1670" s="107" t="s">
        <v>5237</v>
      </c>
      <c r="AC1670" s="107" t="s">
        <v>5237</v>
      </c>
      <c r="AD1670" s="107" t="s">
        <v>5237</v>
      </c>
      <c r="AE1670" s="107" t="s">
        <v>5237</v>
      </c>
    </row>
    <row r="1671" spans="2:31" outlineLevel="1">
      <c r="B1671" s="24" t="s">
        <v>5234</v>
      </c>
      <c r="C1671" s="24" t="s">
        <v>2</v>
      </c>
      <c r="D1671" s="24" t="s">
        <v>62</v>
      </c>
      <c r="E1671" s="24" t="s">
        <v>47</v>
      </c>
      <c r="F1671" s="24" t="s">
        <v>44</v>
      </c>
      <c r="G1671" s="24">
        <v>100</v>
      </c>
      <c r="H1671" s="24" t="s">
        <v>3008</v>
      </c>
      <c r="I1671" s="24" t="s">
        <v>4193</v>
      </c>
      <c r="J1671" s="24" t="s">
        <v>73</v>
      </c>
      <c r="K1671" s="72" t="str">
        <f t="shared" si="56"/>
        <v>USPQ0515 ICPL Curncy</v>
      </c>
      <c r="L1671" s="25" t="str">
        <f t="shared" si="58"/>
        <v>ICPL</v>
      </c>
      <c r="M1671" s="26">
        <f t="shared" ca="1" si="58"/>
        <v>42276</v>
      </c>
      <c r="N1671" s="25" t="b">
        <f t="shared" si="58"/>
        <v>0</v>
      </c>
      <c r="O1671" s="84" t="str">
        <f>IF($N1671,_xll.BDP($K1671,O$931),"[DISABLED]")</f>
        <v>[DISABLED]</v>
      </c>
      <c r="P1671" s="84" t="str">
        <f>IF($N1671,_xll.BDP($K1671,P$931),"[DISABLED]")</f>
        <v>[DISABLED]</v>
      </c>
      <c r="Q1671" s="84" t="str">
        <f>IF($N1671,_xll.BDP($K1671,Q$931),"[DISABLED]")</f>
        <v>[DISABLED]</v>
      </c>
      <c r="R1671" s="84" t="str">
        <f>IF($N1671,_xll.BDH($K1671,R$931,$M1671),"[DISABLED]")</f>
        <v>[DISABLED]</v>
      </c>
      <c r="S1671" s="84" t="str">
        <f>IF($N1671,_xll.BDH($K1671,S$931,$M1671),"[DISABLED]")</f>
        <v>[DISABLED]</v>
      </c>
      <c r="T1671" s="84" t="str">
        <f>IF($N1671,_xll.BDH($K1671,T$931,$M1671),"[DISABLED]")</f>
        <v>[DISABLED]</v>
      </c>
      <c r="V1671" s="106" t="s">
        <v>10212</v>
      </c>
      <c r="W1671" s="107" t="s">
        <v>1055</v>
      </c>
      <c r="X1671" s="108">
        <v>42276</v>
      </c>
      <c r="Y1671" s="107" t="b">
        <v>0</v>
      </c>
      <c r="Z1671" s="107" t="s">
        <v>5237</v>
      </c>
      <c r="AA1671" s="107" t="s">
        <v>5237</v>
      </c>
      <c r="AB1671" s="107" t="s">
        <v>5237</v>
      </c>
      <c r="AC1671" s="107" t="s">
        <v>5237</v>
      </c>
      <c r="AD1671" s="107" t="s">
        <v>5237</v>
      </c>
      <c r="AE1671" s="107" t="s">
        <v>5237</v>
      </c>
    </row>
    <row r="1672" spans="2:31" outlineLevel="1">
      <c r="B1672" s="24" t="s">
        <v>5234</v>
      </c>
      <c r="C1672" s="24" t="s">
        <v>2</v>
      </c>
      <c r="D1672" s="24" t="s">
        <v>62</v>
      </c>
      <c r="E1672" s="24" t="s">
        <v>47</v>
      </c>
      <c r="F1672" s="24" t="s">
        <v>44</v>
      </c>
      <c r="G1672" s="24">
        <v>200</v>
      </c>
      <c r="H1672" s="24" t="s">
        <v>3008</v>
      </c>
      <c r="I1672" s="24" t="s">
        <v>4194</v>
      </c>
      <c r="J1672" s="24" t="s">
        <v>73</v>
      </c>
      <c r="K1672" s="72" t="str">
        <f t="shared" si="56"/>
        <v>USPS0515 ICPL Curncy</v>
      </c>
      <c r="L1672" s="25" t="str">
        <f t="shared" si="58"/>
        <v>ICPL</v>
      </c>
      <c r="M1672" s="26">
        <f t="shared" ca="1" si="58"/>
        <v>42276</v>
      </c>
      <c r="N1672" s="25" t="b">
        <f t="shared" si="58"/>
        <v>0</v>
      </c>
      <c r="O1672" s="84" t="str">
        <f>IF($N1672,_xll.BDP($K1672,O$931),"[DISABLED]")</f>
        <v>[DISABLED]</v>
      </c>
      <c r="P1672" s="84" t="str">
        <f>IF($N1672,_xll.BDP($K1672,P$931),"[DISABLED]")</f>
        <v>[DISABLED]</v>
      </c>
      <c r="Q1672" s="84" t="str">
        <f>IF($N1672,_xll.BDP($K1672,Q$931),"[DISABLED]")</f>
        <v>[DISABLED]</v>
      </c>
      <c r="R1672" s="84" t="str">
        <f>IF($N1672,_xll.BDH($K1672,R$931,$M1672),"[DISABLED]")</f>
        <v>[DISABLED]</v>
      </c>
      <c r="S1672" s="84" t="str">
        <f>IF($N1672,_xll.BDH($K1672,S$931,$M1672),"[DISABLED]")</f>
        <v>[DISABLED]</v>
      </c>
      <c r="T1672" s="84" t="str">
        <f>IF($N1672,_xll.BDH($K1672,T$931,$M1672),"[DISABLED]")</f>
        <v>[DISABLED]</v>
      </c>
      <c r="V1672" s="106" t="s">
        <v>10213</v>
      </c>
      <c r="W1672" s="107" t="s">
        <v>1055</v>
      </c>
      <c r="X1672" s="108">
        <v>42276</v>
      </c>
      <c r="Y1672" s="107" t="b">
        <v>0</v>
      </c>
      <c r="Z1672" s="107" t="s">
        <v>5237</v>
      </c>
      <c r="AA1672" s="107" t="s">
        <v>5237</v>
      </c>
      <c r="AB1672" s="107" t="s">
        <v>5237</v>
      </c>
      <c r="AC1672" s="107" t="s">
        <v>5237</v>
      </c>
      <c r="AD1672" s="107" t="s">
        <v>5237</v>
      </c>
      <c r="AE1672" s="107" t="s">
        <v>5237</v>
      </c>
    </row>
    <row r="1673" spans="2:31" outlineLevel="1">
      <c r="B1673" s="24" t="s">
        <v>5234</v>
      </c>
      <c r="C1673" s="24" t="s">
        <v>2</v>
      </c>
      <c r="D1673" s="24" t="s">
        <v>62</v>
      </c>
      <c r="E1673" s="24" t="s">
        <v>47</v>
      </c>
      <c r="F1673" s="24" t="s">
        <v>46</v>
      </c>
      <c r="G1673" s="24">
        <v>-200</v>
      </c>
      <c r="H1673" s="24" t="s">
        <v>3008</v>
      </c>
      <c r="I1673" s="24" t="s">
        <v>4195</v>
      </c>
      <c r="J1673" s="24" t="s">
        <v>73</v>
      </c>
      <c r="K1673" s="72" t="str">
        <f t="shared" si="56"/>
        <v>USPK1015 ICPL Curncy</v>
      </c>
      <c r="L1673" s="25" t="str">
        <f t="shared" si="58"/>
        <v>ICPL</v>
      </c>
      <c r="M1673" s="26">
        <f t="shared" ca="1" si="58"/>
        <v>42276</v>
      </c>
      <c r="N1673" s="25" t="b">
        <f t="shared" si="58"/>
        <v>0</v>
      </c>
      <c r="O1673" s="84" t="str">
        <f>IF($N1673,_xll.BDP($K1673,O$931),"[DISABLED]")</f>
        <v>[DISABLED]</v>
      </c>
      <c r="P1673" s="84" t="str">
        <f>IF($N1673,_xll.BDP($K1673,P$931),"[DISABLED]")</f>
        <v>[DISABLED]</v>
      </c>
      <c r="Q1673" s="84" t="str">
        <f>IF($N1673,_xll.BDP($K1673,Q$931),"[DISABLED]")</f>
        <v>[DISABLED]</v>
      </c>
      <c r="R1673" s="84" t="str">
        <f>IF($N1673,_xll.BDH($K1673,R$931,$M1673),"[DISABLED]")</f>
        <v>[DISABLED]</v>
      </c>
      <c r="S1673" s="84" t="str">
        <f>IF($N1673,_xll.BDH($K1673,S$931,$M1673),"[DISABLED]")</f>
        <v>[DISABLED]</v>
      </c>
      <c r="T1673" s="84" t="str">
        <f>IF($N1673,_xll.BDH($K1673,T$931,$M1673),"[DISABLED]")</f>
        <v>[DISABLED]</v>
      </c>
      <c r="V1673" s="106" t="s">
        <v>10214</v>
      </c>
      <c r="W1673" s="107" t="s">
        <v>1055</v>
      </c>
      <c r="X1673" s="108">
        <v>42276</v>
      </c>
      <c r="Y1673" s="107" t="b">
        <v>0</v>
      </c>
      <c r="Z1673" s="107" t="s">
        <v>5237</v>
      </c>
      <c r="AA1673" s="107" t="s">
        <v>5237</v>
      </c>
      <c r="AB1673" s="107" t="s">
        <v>5237</v>
      </c>
      <c r="AC1673" s="107" t="s">
        <v>5237</v>
      </c>
      <c r="AD1673" s="107" t="s">
        <v>5237</v>
      </c>
      <c r="AE1673" s="107" t="s">
        <v>5237</v>
      </c>
    </row>
    <row r="1674" spans="2:31" outlineLevel="1">
      <c r="B1674" s="24" t="s">
        <v>5234</v>
      </c>
      <c r="C1674" s="24" t="s">
        <v>2</v>
      </c>
      <c r="D1674" s="24" t="s">
        <v>62</v>
      </c>
      <c r="E1674" s="24" t="s">
        <v>47</v>
      </c>
      <c r="F1674" s="24" t="s">
        <v>46</v>
      </c>
      <c r="G1674" s="24">
        <v>-100</v>
      </c>
      <c r="H1674" s="24" t="s">
        <v>3008</v>
      </c>
      <c r="I1674" s="24" t="s">
        <v>4196</v>
      </c>
      <c r="J1674" s="24" t="s">
        <v>73</v>
      </c>
      <c r="K1674" s="72" t="str">
        <f t="shared" si="56"/>
        <v>USPL1015 ICPL Curncy</v>
      </c>
      <c r="L1674" s="25" t="str">
        <f t="shared" si="58"/>
        <v>ICPL</v>
      </c>
      <c r="M1674" s="26">
        <f t="shared" ca="1" si="58"/>
        <v>42276</v>
      </c>
      <c r="N1674" s="25" t="b">
        <f t="shared" si="58"/>
        <v>0</v>
      </c>
      <c r="O1674" s="84" t="str">
        <f>IF($N1674,_xll.BDP($K1674,O$931),"[DISABLED]")</f>
        <v>[DISABLED]</v>
      </c>
      <c r="P1674" s="84" t="str">
        <f>IF($N1674,_xll.BDP($K1674,P$931),"[DISABLED]")</f>
        <v>[DISABLED]</v>
      </c>
      <c r="Q1674" s="84" t="str">
        <f>IF($N1674,_xll.BDP($K1674,Q$931),"[DISABLED]")</f>
        <v>[DISABLED]</v>
      </c>
      <c r="R1674" s="84" t="str">
        <f>IF($N1674,_xll.BDH($K1674,R$931,$M1674),"[DISABLED]")</f>
        <v>[DISABLED]</v>
      </c>
      <c r="S1674" s="84" t="str">
        <f>IF($N1674,_xll.BDH($K1674,S$931,$M1674),"[DISABLED]")</f>
        <v>[DISABLED]</v>
      </c>
      <c r="T1674" s="84" t="str">
        <f>IF($N1674,_xll.BDH($K1674,T$931,$M1674),"[DISABLED]")</f>
        <v>[DISABLED]</v>
      </c>
      <c r="V1674" s="106" t="s">
        <v>10215</v>
      </c>
      <c r="W1674" s="107" t="s">
        <v>1055</v>
      </c>
      <c r="X1674" s="108">
        <v>42276</v>
      </c>
      <c r="Y1674" s="107" t="b">
        <v>0</v>
      </c>
      <c r="Z1674" s="107" t="s">
        <v>5237</v>
      </c>
      <c r="AA1674" s="107" t="s">
        <v>5237</v>
      </c>
      <c r="AB1674" s="107" t="s">
        <v>5237</v>
      </c>
      <c r="AC1674" s="107" t="s">
        <v>5237</v>
      </c>
      <c r="AD1674" s="107" t="s">
        <v>5237</v>
      </c>
      <c r="AE1674" s="107" t="s">
        <v>5237</v>
      </c>
    </row>
    <row r="1675" spans="2:31" outlineLevel="1">
      <c r="B1675" s="24" t="s">
        <v>5234</v>
      </c>
      <c r="C1675" s="24" t="s">
        <v>2</v>
      </c>
      <c r="D1675" s="24" t="s">
        <v>62</v>
      </c>
      <c r="E1675" s="24" t="s">
        <v>47</v>
      </c>
      <c r="F1675" s="24" t="s">
        <v>46</v>
      </c>
      <c r="G1675" s="24">
        <v>-50</v>
      </c>
      <c r="H1675" s="24" t="s">
        <v>3008</v>
      </c>
      <c r="I1675" s="24" t="s">
        <v>4197</v>
      </c>
      <c r="J1675" s="24" t="s">
        <v>73</v>
      </c>
      <c r="K1675" s="72" t="str">
        <f t="shared" si="56"/>
        <v>USPM1015 ICPL Curncy</v>
      </c>
      <c r="L1675" s="25" t="str">
        <f t="shared" si="58"/>
        <v>ICPL</v>
      </c>
      <c r="M1675" s="26">
        <f t="shared" ca="1" si="58"/>
        <v>42276</v>
      </c>
      <c r="N1675" s="25" t="b">
        <f t="shared" si="58"/>
        <v>0</v>
      </c>
      <c r="O1675" s="84" t="str">
        <f>IF($N1675,_xll.BDP($K1675,O$931),"[DISABLED]")</f>
        <v>[DISABLED]</v>
      </c>
      <c r="P1675" s="84" t="str">
        <f>IF($N1675,_xll.BDP($K1675,P$931),"[DISABLED]")</f>
        <v>[DISABLED]</v>
      </c>
      <c r="Q1675" s="84" t="str">
        <f>IF($N1675,_xll.BDP($K1675,Q$931),"[DISABLED]")</f>
        <v>[DISABLED]</v>
      </c>
      <c r="R1675" s="84" t="str">
        <f>IF($N1675,_xll.BDH($K1675,R$931,$M1675),"[DISABLED]")</f>
        <v>[DISABLED]</v>
      </c>
      <c r="S1675" s="84" t="str">
        <f>IF($N1675,_xll.BDH($K1675,S$931,$M1675),"[DISABLED]")</f>
        <v>[DISABLED]</v>
      </c>
      <c r="T1675" s="84" t="str">
        <f>IF($N1675,_xll.BDH($K1675,T$931,$M1675),"[DISABLED]")</f>
        <v>[DISABLED]</v>
      </c>
      <c r="V1675" s="106" t="s">
        <v>10216</v>
      </c>
      <c r="W1675" s="107" t="s">
        <v>1055</v>
      </c>
      <c r="X1675" s="108">
        <v>42276</v>
      </c>
      <c r="Y1675" s="107" t="b">
        <v>0</v>
      </c>
      <c r="Z1675" s="107" t="s">
        <v>5237</v>
      </c>
      <c r="AA1675" s="107" t="s">
        <v>5237</v>
      </c>
      <c r="AB1675" s="107" t="s">
        <v>5237</v>
      </c>
      <c r="AC1675" s="107" t="s">
        <v>5237</v>
      </c>
      <c r="AD1675" s="107" t="s">
        <v>5237</v>
      </c>
      <c r="AE1675" s="107" t="s">
        <v>5237</v>
      </c>
    </row>
    <row r="1676" spans="2:31" outlineLevel="1">
      <c r="B1676" s="24" t="s">
        <v>5234</v>
      </c>
      <c r="C1676" s="24" t="s">
        <v>2</v>
      </c>
      <c r="D1676" s="24" t="s">
        <v>62</v>
      </c>
      <c r="E1676" s="24" t="s">
        <v>47</v>
      </c>
      <c r="F1676" s="24" t="s">
        <v>46</v>
      </c>
      <c r="G1676" s="24">
        <v>-25</v>
      </c>
      <c r="H1676" s="24" t="s">
        <v>3008</v>
      </c>
      <c r="I1676" s="24" t="s">
        <v>4198</v>
      </c>
      <c r="J1676" s="24" t="s">
        <v>73</v>
      </c>
      <c r="K1676" s="72" t="str">
        <f t="shared" si="56"/>
        <v>USPN1015 ICPL Curncy</v>
      </c>
      <c r="L1676" s="25" t="str">
        <f t="shared" si="58"/>
        <v>ICPL</v>
      </c>
      <c r="M1676" s="26">
        <f t="shared" ca="1" si="58"/>
        <v>42276</v>
      </c>
      <c r="N1676" s="25" t="b">
        <f t="shared" si="58"/>
        <v>0</v>
      </c>
      <c r="O1676" s="84" t="str">
        <f>IF($N1676,_xll.BDP($K1676,O$931),"[DISABLED]")</f>
        <v>[DISABLED]</v>
      </c>
      <c r="P1676" s="84" t="str">
        <f>IF($N1676,_xll.BDP($K1676,P$931),"[DISABLED]")</f>
        <v>[DISABLED]</v>
      </c>
      <c r="Q1676" s="84" t="str">
        <f>IF($N1676,_xll.BDP($K1676,Q$931),"[DISABLED]")</f>
        <v>[DISABLED]</v>
      </c>
      <c r="R1676" s="84" t="str">
        <f>IF($N1676,_xll.BDH($K1676,R$931,$M1676),"[DISABLED]")</f>
        <v>[DISABLED]</v>
      </c>
      <c r="S1676" s="84" t="str">
        <f>IF($N1676,_xll.BDH($K1676,S$931,$M1676),"[DISABLED]")</f>
        <v>[DISABLED]</v>
      </c>
      <c r="T1676" s="84" t="str">
        <f>IF($N1676,_xll.BDH($K1676,T$931,$M1676),"[DISABLED]")</f>
        <v>[DISABLED]</v>
      </c>
      <c r="V1676" s="106" t="s">
        <v>10217</v>
      </c>
      <c r="W1676" s="107" t="s">
        <v>1055</v>
      </c>
      <c r="X1676" s="108">
        <v>42276</v>
      </c>
      <c r="Y1676" s="107" t="b">
        <v>0</v>
      </c>
      <c r="Z1676" s="107" t="s">
        <v>5237</v>
      </c>
      <c r="AA1676" s="107" t="s">
        <v>5237</v>
      </c>
      <c r="AB1676" s="107" t="s">
        <v>5237</v>
      </c>
      <c r="AC1676" s="107" t="s">
        <v>5237</v>
      </c>
      <c r="AD1676" s="107" t="s">
        <v>5237</v>
      </c>
      <c r="AE1676" s="107" t="s">
        <v>5237</v>
      </c>
    </row>
    <row r="1677" spans="2:31" outlineLevel="1">
      <c r="B1677" s="24" t="s">
        <v>5234</v>
      </c>
      <c r="C1677" s="24" t="s">
        <v>2</v>
      </c>
      <c r="D1677" s="24" t="s">
        <v>62</v>
      </c>
      <c r="E1677" s="24" t="s">
        <v>47</v>
      </c>
      <c r="F1677" s="24" t="s">
        <v>46</v>
      </c>
      <c r="G1677" s="24">
        <v>25</v>
      </c>
      <c r="H1677" s="24" t="s">
        <v>3008</v>
      </c>
      <c r="I1677" s="24" t="s">
        <v>4199</v>
      </c>
      <c r="J1677" s="24" t="s">
        <v>73</v>
      </c>
      <c r="K1677" s="72" t="str">
        <f t="shared" si="56"/>
        <v>USPO1015 ICPL Curncy</v>
      </c>
      <c r="L1677" s="25" t="str">
        <f t="shared" si="58"/>
        <v>ICPL</v>
      </c>
      <c r="M1677" s="26">
        <f t="shared" ca="1" si="58"/>
        <v>42276</v>
      </c>
      <c r="N1677" s="25" t="b">
        <f t="shared" si="58"/>
        <v>0</v>
      </c>
      <c r="O1677" s="84" t="str">
        <f>IF($N1677,_xll.BDP($K1677,O$931),"[DISABLED]")</f>
        <v>[DISABLED]</v>
      </c>
      <c r="P1677" s="84" t="str">
        <f>IF($N1677,_xll.BDP($K1677,P$931),"[DISABLED]")</f>
        <v>[DISABLED]</v>
      </c>
      <c r="Q1677" s="84" t="str">
        <f>IF($N1677,_xll.BDP($K1677,Q$931),"[DISABLED]")</f>
        <v>[DISABLED]</v>
      </c>
      <c r="R1677" s="84" t="str">
        <f>IF($N1677,_xll.BDH($K1677,R$931,$M1677),"[DISABLED]")</f>
        <v>[DISABLED]</v>
      </c>
      <c r="S1677" s="84" t="str">
        <f>IF($N1677,_xll.BDH($K1677,S$931,$M1677),"[DISABLED]")</f>
        <v>[DISABLED]</v>
      </c>
      <c r="T1677" s="84" t="str">
        <f>IF($N1677,_xll.BDH($K1677,T$931,$M1677),"[DISABLED]")</f>
        <v>[DISABLED]</v>
      </c>
      <c r="V1677" s="106" t="s">
        <v>10218</v>
      </c>
      <c r="W1677" s="107" t="s">
        <v>1055</v>
      </c>
      <c r="X1677" s="108">
        <v>42276</v>
      </c>
      <c r="Y1677" s="107" t="b">
        <v>0</v>
      </c>
      <c r="Z1677" s="107" t="s">
        <v>5237</v>
      </c>
      <c r="AA1677" s="107" t="s">
        <v>5237</v>
      </c>
      <c r="AB1677" s="107" t="s">
        <v>5237</v>
      </c>
      <c r="AC1677" s="107" t="s">
        <v>5237</v>
      </c>
      <c r="AD1677" s="107" t="s">
        <v>5237</v>
      </c>
      <c r="AE1677" s="107" t="s">
        <v>5237</v>
      </c>
    </row>
    <row r="1678" spans="2:31" outlineLevel="1">
      <c r="B1678" s="24" t="s">
        <v>5234</v>
      </c>
      <c r="C1678" s="24" t="s">
        <v>2</v>
      </c>
      <c r="D1678" s="24" t="s">
        <v>62</v>
      </c>
      <c r="E1678" s="24" t="s">
        <v>47</v>
      </c>
      <c r="F1678" s="24" t="s">
        <v>46</v>
      </c>
      <c r="G1678" s="24">
        <v>50</v>
      </c>
      <c r="H1678" s="24" t="s">
        <v>3008</v>
      </c>
      <c r="I1678" s="24" t="s">
        <v>4200</v>
      </c>
      <c r="J1678" s="24" t="s">
        <v>73</v>
      </c>
      <c r="K1678" s="72" t="str">
        <f t="shared" si="56"/>
        <v>USPP1015 ICPL Curncy</v>
      </c>
      <c r="L1678" s="25" t="str">
        <f t="shared" si="58"/>
        <v>ICPL</v>
      </c>
      <c r="M1678" s="26">
        <f t="shared" ca="1" si="58"/>
        <v>42276</v>
      </c>
      <c r="N1678" s="25" t="b">
        <f t="shared" si="58"/>
        <v>0</v>
      </c>
      <c r="O1678" s="84" t="str">
        <f>IF($N1678,_xll.BDP($K1678,O$931),"[DISABLED]")</f>
        <v>[DISABLED]</v>
      </c>
      <c r="P1678" s="84" t="str">
        <f>IF($N1678,_xll.BDP($K1678,P$931),"[DISABLED]")</f>
        <v>[DISABLED]</v>
      </c>
      <c r="Q1678" s="84" t="str">
        <f>IF($N1678,_xll.BDP($K1678,Q$931),"[DISABLED]")</f>
        <v>[DISABLED]</v>
      </c>
      <c r="R1678" s="84" t="str">
        <f>IF($N1678,_xll.BDH($K1678,R$931,$M1678),"[DISABLED]")</f>
        <v>[DISABLED]</v>
      </c>
      <c r="S1678" s="84" t="str">
        <f>IF($N1678,_xll.BDH($K1678,S$931,$M1678),"[DISABLED]")</f>
        <v>[DISABLED]</v>
      </c>
      <c r="T1678" s="84" t="str">
        <f>IF($N1678,_xll.BDH($K1678,T$931,$M1678),"[DISABLED]")</f>
        <v>[DISABLED]</v>
      </c>
      <c r="V1678" s="106" t="s">
        <v>10219</v>
      </c>
      <c r="W1678" s="107" t="s">
        <v>1055</v>
      </c>
      <c r="X1678" s="108">
        <v>42276</v>
      </c>
      <c r="Y1678" s="107" t="b">
        <v>0</v>
      </c>
      <c r="Z1678" s="107" t="s">
        <v>5237</v>
      </c>
      <c r="AA1678" s="107" t="s">
        <v>5237</v>
      </c>
      <c r="AB1678" s="107" t="s">
        <v>5237</v>
      </c>
      <c r="AC1678" s="107" t="s">
        <v>5237</v>
      </c>
      <c r="AD1678" s="107" t="s">
        <v>5237</v>
      </c>
      <c r="AE1678" s="107" t="s">
        <v>5237</v>
      </c>
    </row>
    <row r="1679" spans="2:31" outlineLevel="1">
      <c r="B1679" s="24" t="s">
        <v>5234</v>
      </c>
      <c r="C1679" s="24" t="s">
        <v>2</v>
      </c>
      <c r="D1679" s="24" t="s">
        <v>62</v>
      </c>
      <c r="E1679" s="24" t="s">
        <v>47</v>
      </c>
      <c r="F1679" s="24" t="s">
        <v>46</v>
      </c>
      <c r="G1679" s="24">
        <v>100</v>
      </c>
      <c r="H1679" s="24" t="s">
        <v>3008</v>
      </c>
      <c r="I1679" s="24" t="s">
        <v>4201</v>
      </c>
      <c r="J1679" s="24" t="s">
        <v>73</v>
      </c>
      <c r="K1679" s="72" t="str">
        <f t="shared" si="56"/>
        <v>USPQ1015 ICPL Curncy</v>
      </c>
      <c r="L1679" s="25" t="str">
        <f t="shared" si="58"/>
        <v>ICPL</v>
      </c>
      <c r="M1679" s="26">
        <f t="shared" ca="1" si="58"/>
        <v>42276</v>
      </c>
      <c r="N1679" s="25" t="b">
        <f t="shared" si="58"/>
        <v>0</v>
      </c>
      <c r="O1679" s="84" t="str">
        <f>IF($N1679,_xll.BDP($K1679,O$931),"[DISABLED]")</f>
        <v>[DISABLED]</v>
      </c>
      <c r="P1679" s="84" t="str">
        <f>IF($N1679,_xll.BDP($K1679,P$931),"[DISABLED]")</f>
        <v>[DISABLED]</v>
      </c>
      <c r="Q1679" s="84" t="str">
        <f>IF($N1679,_xll.BDP($K1679,Q$931),"[DISABLED]")</f>
        <v>[DISABLED]</v>
      </c>
      <c r="R1679" s="84" t="str">
        <f>IF($N1679,_xll.BDH($K1679,R$931,$M1679),"[DISABLED]")</f>
        <v>[DISABLED]</v>
      </c>
      <c r="S1679" s="84" t="str">
        <f>IF($N1679,_xll.BDH($K1679,S$931,$M1679),"[DISABLED]")</f>
        <v>[DISABLED]</v>
      </c>
      <c r="T1679" s="84" t="str">
        <f>IF($N1679,_xll.BDH($K1679,T$931,$M1679),"[DISABLED]")</f>
        <v>[DISABLED]</v>
      </c>
      <c r="V1679" s="106" t="s">
        <v>10220</v>
      </c>
      <c r="W1679" s="107" t="s">
        <v>1055</v>
      </c>
      <c r="X1679" s="108">
        <v>42276</v>
      </c>
      <c r="Y1679" s="107" t="b">
        <v>0</v>
      </c>
      <c r="Z1679" s="107" t="s">
        <v>5237</v>
      </c>
      <c r="AA1679" s="107" t="s">
        <v>5237</v>
      </c>
      <c r="AB1679" s="107" t="s">
        <v>5237</v>
      </c>
      <c r="AC1679" s="107" t="s">
        <v>5237</v>
      </c>
      <c r="AD1679" s="107" t="s">
        <v>5237</v>
      </c>
      <c r="AE1679" s="107" t="s">
        <v>5237</v>
      </c>
    </row>
    <row r="1680" spans="2:31" outlineLevel="1">
      <c r="B1680" s="24" t="s">
        <v>5234</v>
      </c>
      <c r="C1680" s="24" t="s">
        <v>2</v>
      </c>
      <c r="D1680" s="24" t="s">
        <v>62</v>
      </c>
      <c r="E1680" s="24" t="s">
        <v>47</v>
      </c>
      <c r="F1680" s="24" t="s">
        <v>46</v>
      </c>
      <c r="G1680" s="24">
        <v>200</v>
      </c>
      <c r="H1680" s="24" t="s">
        <v>3008</v>
      </c>
      <c r="I1680" s="24" t="s">
        <v>4202</v>
      </c>
      <c r="J1680" s="24" t="s">
        <v>73</v>
      </c>
      <c r="K1680" s="72" t="str">
        <f t="shared" si="56"/>
        <v>USPS1015 ICPL Curncy</v>
      </c>
      <c r="L1680" s="25" t="str">
        <f t="shared" si="58"/>
        <v>ICPL</v>
      </c>
      <c r="M1680" s="26">
        <f t="shared" ca="1" si="58"/>
        <v>42276</v>
      </c>
      <c r="N1680" s="25" t="b">
        <f t="shared" si="58"/>
        <v>0</v>
      </c>
      <c r="O1680" s="84" t="str">
        <f>IF($N1680,_xll.BDP($K1680,O$931),"[DISABLED]")</f>
        <v>[DISABLED]</v>
      </c>
      <c r="P1680" s="84" t="str">
        <f>IF($N1680,_xll.BDP($K1680,P$931),"[DISABLED]")</f>
        <v>[DISABLED]</v>
      </c>
      <c r="Q1680" s="84" t="str">
        <f>IF($N1680,_xll.BDP($K1680,Q$931),"[DISABLED]")</f>
        <v>[DISABLED]</v>
      </c>
      <c r="R1680" s="84" t="str">
        <f>IF($N1680,_xll.BDH($K1680,R$931,$M1680),"[DISABLED]")</f>
        <v>[DISABLED]</v>
      </c>
      <c r="S1680" s="84" t="str">
        <f>IF($N1680,_xll.BDH($K1680,S$931,$M1680),"[DISABLED]")</f>
        <v>[DISABLED]</v>
      </c>
      <c r="T1680" s="84" t="str">
        <f>IF($N1680,_xll.BDH($K1680,T$931,$M1680),"[DISABLED]")</f>
        <v>[DISABLED]</v>
      </c>
      <c r="V1680" s="106" t="s">
        <v>10221</v>
      </c>
      <c r="W1680" s="107" t="s">
        <v>1055</v>
      </c>
      <c r="X1680" s="108">
        <v>42276</v>
      </c>
      <c r="Y1680" s="107" t="b">
        <v>0</v>
      </c>
      <c r="Z1680" s="107" t="s">
        <v>5237</v>
      </c>
      <c r="AA1680" s="107" t="s">
        <v>5237</v>
      </c>
      <c r="AB1680" s="107" t="s">
        <v>5237</v>
      </c>
      <c r="AC1680" s="107" t="s">
        <v>5237</v>
      </c>
      <c r="AD1680" s="107" t="s">
        <v>5237</v>
      </c>
      <c r="AE1680" s="107" t="s">
        <v>5237</v>
      </c>
    </row>
    <row r="1681" spans="2:31" outlineLevel="1">
      <c r="B1681" s="24" t="s">
        <v>5234</v>
      </c>
      <c r="C1681" s="24" t="s">
        <v>2</v>
      </c>
      <c r="D1681" s="24" t="s">
        <v>62</v>
      </c>
      <c r="E1681" s="24" t="s">
        <v>47</v>
      </c>
      <c r="F1681" s="24" t="s">
        <v>47</v>
      </c>
      <c r="G1681" s="24">
        <v>-200</v>
      </c>
      <c r="H1681" s="24" t="s">
        <v>3008</v>
      </c>
      <c r="I1681" s="24" t="s">
        <v>4203</v>
      </c>
      <c r="J1681" s="24" t="s">
        <v>73</v>
      </c>
      <c r="K1681" s="72" t="str">
        <f t="shared" si="56"/>
        <v>USPK1515 ICPL Curncy</v>
      </c>
      <c r="L1681" s="25" t="str">
        <f t="shared" si="58"/>
        <v>ICPL</v>
      </c>
      <c r="M1681" s="26">
        <f t="shared" ca="1" si="58"/>
        <v>42276</v>
      </c>
      <c r="N1681" s="25" t="b">
        <f t="shared" si="58"/>
        <v>0</v>
      </c>
      <c r="O1681" s="84" t="str">
        <f>IF($N1681,_xll.BDP($K1681,O$931),"[DISABLED]")</f>
        <v>[DISABLED]</v>
      </c>
      <c r="P1681" s="84" t="str">
        <f>IF($N1681,_xll.BDP($K1681,P$931),"[DISABLED]")</f>
        <v>[DISABLED]</v>
      </c>
      <c r="Q1681" s="84" t="str">
        <f>IF($N1681,_xll.BDP($K1681,Q$931),"[DISABLED]")</f>
        <v>[DISABLED]</v>
      </c>
      <c r="R1681" s="84" t="str">
        <f>IF($N1681,_xll.BDH($K1681,R$931,$M1681),"[DISABLED]")</f>
        <v>[DISABLED]</v>
      </c>
      <c r="S1681" s="84" t="str">
        <f>IF($N1681,_xll.BDH($K1681,S$931,$M1681),"[DISABLED]")</f>
        <v>[DISABLED]</v>
      </c>
      <c r="T1681" s="84" t="str">
        <f>IF($N1681,_xll.BDH($K1681,T$931,$M1681),"[DISABLED]")</f>
        <v>[DISABLED]</v>
      </c>
      <c r="V1681" s="106" t="s">
        <v>10222</v>
      </c>
      <c r="W1681" s="107" t="s">
        <v>1055</v>
      </c>
      <c r="X1681" s="108">
        <v>42276</v>
      </c>
      <c r="Y1681" s="107" t="b">
        <v>0</v>
      </c>
      <c r="Z1681" s="107" t="s">
        <v>5237</v>
      </c>
      <c r="AA1681" s="107" t="s">
        <v>5237</v>
      </c>
      <c r="AB1681" s="107" t="s">
        <v>5237</v>
      </c>
      <c r="AC1681" s="107" t="s">
        <v>5237</v>
      </c>
      <c r="AD1681" s="107" t="s">
        <v>5237</v>
      </c>
      <c r="AE1681" s="107" t="s">
        <v>5237</v>
      </c>
    </row>
    <row r="1682" spans="2:31" outlineLevel="1">
      <c r="B1682" s="24" t="s">
        <v>5234</v>
      </c>
      <c r="C1682" s="24" t="s">
        <v>2</v>
      </c>
      <c r="D1682" s="24" t="s">
        <v>62</v>
      </c>
      <c r="E1682" s="24" t="s">
        <v>47</v>
      </c>
      <c r="F1682" s="24" t="s">
        <v>47</v>
      </c>
      <c r="G1682" s="24">
        <v>-100</v>
      </c>
      <c r="H1682" s="24" t="s">
        <v>3008</v>
      </c>
      <c r="I1682" s="24" t="s">
        <v>4204</v>
      </c>
      <c r="J1682" s="24" t="s">
        <v>73</v>
      </c>
      <c r="K1682" s="72" t="str">
        <f t="shared" si="56"/>
        <v>USPL1515 ICPL Curncy</v>
      </c>
      <c r="L1682" s="25" t="str">
        <f t="shared" si="58"/>
        <v>ICPL</v>
      </c>
      <c r="M1682" s="26">
        <f t="shared" ca="1" si="58"/>
        <v>42276</v>
      </c>
      <c r="N1682" s="25" t="b">
        <f t="shared" si="58"/>
        <v>0</v>
      </c>
      <c r="O1682" s="84" t="str">
        <f>IF($N1682,_xll.BDP($K1682,O$931),"[DISABLED]")</f>
        <v>[DISABLED]</v>
      </c>
      <c r="P1682" s="84" t="str">
        <f>IF($N1682,_xll.BDP($K1682,P$931),"[DISABLED]")</f>
        <v>[DISABLED]</v>
      </c>
      <c r="Q1682" s="84" t="str">
        <f>IF($N1682,_xll.BDP($K1682,Q$931),"[DISABLED]")</f>
        <v>[DISABLED]</v>
      </c>
      <c r="R1682" s="84" t="str">
        <f>IF($N1682,_xll.BDH($K1682,R$931,$M1682),"[DISABLED]")</f>
        <v>[DISABLED]</v>
      </c>
      <c r="S1682" s="84" t="str">
        <f>IF($N1682,_xll.BDH($K1682,S$931,$M1682),"[DISABLED]")</f>
        <v>[DISABLED]</v>
      </c>
      <c r="T1682" s="84" t="str">
        <f>IF($N1682,_xll.BDH($K1682,T$931,$M1682),"[DISABLED]")</f>
        <v>[DISABLED]</v>
      </c>
      <c r="V1682" s="106" t="s">
        <v>10223</v>
      </c>
      <c r="W1682" s="107" t="s">
        <v>1055</v>
      </c>
      <c r="X1682" s="108">
        <v>42276</v>
      </c>
      <c r="Y1682" s="107" t="b">
        <v>0</v>
      </c>
      <c r="Z1682" s="107" t="s">
        <v>5237</v>
      </c>
      <c r="AA1682" s="107" t="s">
        <v>5237</v>
      </c>
      <c r="AB1682" s="107" t="s">
        <v>5237</v>
      </c>
      <c r="AC1682" s="107" t="s">
        <v>5237</v>
      </c>
      <c r="AD1682" s="107" t="s">
        <v>5237</v>
      </c>
      <c r="AE1682" s="107" t="s">
        <v>5237</v>
      </c>
    </row>
    <row r="1683" spans="2:31" outlineLevel="1">
      <c r="B1683" s="24" t="s">
        <v>5234</v>
      </c>
      <c r="C1683" s="24" t="s">
        <v>2</v>
      </c>
      <c r="D1683" s="24" t="s">
        <v>62</v>
      </c>
      <c r="E1683" s="24" t="s">
        <v>47</v>
      </c>
      <c r="F1683" s="24" t="s">
        <v>47</v>
      </c>
      <c r="G1683" s="24">
        <v>-50</v>
      </c>
      <c r="H1683" s="24" t="s">
        <v>3008</v>
      </c>
      <c r="I1683" s="24" t="s">
        <v>4205</v>
      </c>
      <c r="J1683" s="24" t="s">
        <v>73</v>
      </c>
      <c r="K1683" s="72" t="str">
        <f t="shared" si="56"/>
        <v>USPM1515 ICPL Curncy</v>
      </c>
      <c r="L1683" s="25" t="str">
        <f t="shared" si="58"/>
        <v>ICPL</v>
      </c>
      <c r="M1683" s="26">
        <f t="shared" ca="1" si="58"/>
        <v>42276</v>
      </c>
      <c r="N1683" s="25" t="b">
        <f t="shared" si="58"/>
        <v>0</v>
      </c>
      <c r="O1683" s="84" t="str">
        <f>IF($N1683,_xll.BDP($K1683,O$931),"[DISABLED]")</f>
        <v>[DISABLED]</v>
      </c>
      <c r="P1683" s="84" t="str">
        <f>IF($N1683,_xll.BDP($K1683,P$931),"[DISABLED]")</f>
        <v>[DISABLED]</v>
      </c>
      <c r="Q1683" s="84" t="str">
        <f>IF($N1683,_xll.BDP($K1683,Q$931),"[DISABLED]")</f>
        <v>[DISABLED]</v>
      </c>
      <c r="R1683" s="84" t="str">
        <f>IF($N1683,_xll.BDH($K1683,R$931,$M1683),"[DISABLED]")</f>
        <v>[DISABLED]</v>
      </c>
      <c r="S1683" s="84" t="str">
        <f>IF($N1683,_xll.BDH($K1683,S$931,$M1683),"[DISABLED]")</f>
        <v>[DISABLED]</v>
      </c>
      <c r="T1683" s="84" t="str">
        <f>IF($N1683,_xll.BDH($K1683,T$931,$M1683),"[DISABLED]")</f>
        <v>[DISABLED]</v>
      </c>
      <c r="V1683" s="106" t="s">
        <v>10224</v>
      </c>
      <c r="W1683" s="107" t="s">
        <v>1055</v>
      </c>
      <c r="X1683" s="108">
        <v>42276</v>
      </c>
      <c r="Y1683" s="107" t="b">
        <v>0</v>
      </c>
      <c r="Z1683" s="107" t="s">
        <v>5237</v>
      </c>
      <c r="AA1683" s="107" t="s">
        <v>5237</v>
      </c>
      <c r="AB1683" s="107" t="s">
        <v>5237</v>
      </c>
      <c r="AC1683" s="107" t="s">
        <v>5237</v>
      </c>
      <c r="AD1683" s="107" t="s">
        <v>5237</v>
      </c>
      <c r="AE1683" s="107" t="s">
        <v>5237</v>
      </c>
    </row>
    <row r="1684" spans="2:31" outlineLevel="1">
      <c r="B1684" s="24" t="s">
        <v>5234</v>
      </c>
      <c r="C1684" s="24" t="s">
        <v>2</v>
      </c>
      <c r="D1684" s="24" t="s">
        <v>62</v>
      </c>
      <c r="E1684" s="24" t="s">
        <v>47</v>
      </c>
      <c r="F1684" s="24" t="s">
        <v>47</v>
      </c>
      <c r="G1684" s="24">
        <v>-25</v>
      </c>
      <c r="H1684" s="24" t="s">
        <v>3008</v>
      </c>
      <c r="I1684" s="24" t="s">
        <v>4206</v>
      </c>
      <c r="J1684" s="24" t="s">
        <v>73</v>
      </c>
      <c r="K1684" s="72" t="str">
        <f t="shared" si="56"/>
        <v>USPN1515 ICPL Curncy</v>
      </c>
      <c r="L1684" s="25" t="str">
        <f t="shared" si="58"/>
        <v>ICPL</v>
      </c>
      <c r="M1684" s="26">
        <f t="shared" ca="1" si="58"/>
        <v>42276</v>
      </c>
      <c r="N1684" s="25" t="b">
        <f t="shared" si="58"/>
        <v>0</v>
      </c>
      <c r="O1684" s="84" t="str">
        <f>IF($N1684,_xll.BDP($K1684,O$931),"[DISABLED]")</f>
        <v>[DISABLED]</v>
      </c>
      <c r="P1684" s="84" t="str">
        <f>IF($N1684,_xll.BDP($K1684,P$931),"[DISABLED]")</f>
        <v>[DISABLED]</v>
      </c>
      <c r="Q1684" s="84" t="str">
        <f>IF($N1684,_xll.BDP($K1684,Q$931),"[DISABLED]")</f>
        <v>[DISABLED]</v>
      </c>
      <c r="R1684" s="84" t="str">
        <f>IF($N1684,_xll.BDH($K1684,R$931,$M1684),"[DISABLED]")</f>
        <v>[DISABLED]</v>
      </c>
      <c r="S1684" s="84" t="str">
        <f>IF($N1684,_xll.BDH($K1684,S$931,$M1684),"[DISABLED]")</f>
        <v>[DISABLED]</v>
      </c>
      <c r="T1684" s="84" t="str">
        <f>IF($N1684,_xll.BDH($K1684,T$931,$M1684),"[DISABLED]")</f>
        <v>[DISABLED]</v>
      </c>
      <c r="V1684" s="106" t="s">
        <v>10225</v>
      </c>
      <c r="W1684" s="107" t="s">
        <v>1055</v>
      </c>
      <c r="X1684" s="108">
        <v>42276</v>
      </c>
      <c r="Y1684" s="107" t="b">
        <v>0</v>
      </c>
      <c r="Z1684" s="107" t="s">
        <v>5237</v>
      </c>
      <c r="AA1684" s="107" t="s">
        <v>5237</v>
      </c>
      <c r="AB1684" s="107" t="s">
        <v>5237</v>
      </c>
      <c r="AC1684" s="107" t="s">
        <v>5237</v>
      </c>
      <c r="AD1684" s="107" t="s">
        <v>5237</v>
      </c>
      <c r="AE1684" s="107" t="s">
        <v>5237</v>
      </c>
    </row>
    <row r="1685" spans="2:31" outlineLevel="1">
      <c r="B1685" s="24" t="s">
        <v>5234</v>
      </c>
      <c r="C1685" s="24" t="s">
        <v>2</v>
      </c>
      <c r="D1685" s="24" t="s">
        <v>62</v>
      </c>
      <c r="E1685" s="24" t="s">
        <v>47</v>
      </c>
      <c r="F1685" s="24" t="s">
        <v>47</v>
      </c>
      <c r="G1685" s="24">
        <v>25</v>
      </c>
      <c r="H1685" s="24" t="s">
        <v>3008</v>
      </c>
      <c r="I1685" s="24" t="s">
        <v>4207</v>
      </c>
      <c r="J1685" s="24" t="s">
        <v>73</v>
      </c>
      <c r="K1685" s="72" t="str">
        <f t="shared" si="56"/>
        <v>USPO1515 ICPL Curncy</v>
      </c>
      <c r="L1685" s="25" t="str">
        <f t="shared" si="58"/>
        <v>ICPL</v>
      </c>
      <c r="M1685" s="26">
        <f t="shared" ca="1" si="58"/>
        <v>42276</v>
      </c>
      <c r="N1685" s="25" t="b">
        <f t="shared" si="58"/>
        <v>0</v>
      </c>
      <c r="O1685" s="84" t="str">
        <f>IF($N1685,_xll.BDP($K1685,O$931),"[DISABLED]")</f>
        <v>[DISABLED]</v>
      </c>
      <c r="P1685" s="84" t="str">
        <f>IF($N1685,_xll.BDP($K1685,P$931),"[DISABLED]")</f>
        <v>[DISABLED]</v>
      </c>
      <c r="Q1685" s="84" t="str">
        <f>IF($N1685,_xll.BDP($K1685,Q$931),"[DISABLED]")</f>
        <v>[DISABLED]</v>
      </c>
      <c r="R1685" s="84" t="str">
        <f>IF($N1685,_xll.BDH($K1685,R$931,$M1685),"[DISABLED]")</f>
        <v>[DISABLED]</v>
      </c>
      <c r="S1685" s="84" t="str">
        <f>IF($N1685,_xll.BDH($K1685,S$931,$M1685),"[DISABLED]")</f>
        <v>[DISABLED]</v>
      </c>
      <c r="T1685" s="84" t="str">
        <f>IF($N1685,_xll.BDH($K1685,T$931,$M1685),"[DISABLED]")</f>
        <v>[DISABLED]</v>
      </c>
      <c r="V1685" s="106" t="s">
        <v>10226</v>
      </c>
      <c r="W1685" s="107" t="s">
        <v>1055</v>
      </c>
      <c r="X1685" s="108">
        <v>42276</v>
      </c>
      <c r="Y1685" s="107" t="b">
        <v>0</v>
      </c>
      <c r="Z1685" s="107" t="s">
        <v>5237</v>
      </c>
      <c r="AA1685" s="107" t="s">
        <v>5237</v>
      </c>
      <c r="AB1685" s="107" t="s">
        <v>5237</v>
      </c>
      <c r="AC1685" s="107" t="s">
        <v>5237</v>
      </c>
      <c r="AD1685" s="107" t="s">
        <v>5237</v>
      </c>
      <c r="AE1685" s="107" t="s">
        <v>5237</v>
      </c>
    </row>
    <row r="1686" spans="2:31" outlineLevel="1">
      <c r="B1686" s="24" t="s">
        <v>5234</v>
      </c>
      <c r="C1686" s="24" t="s">
        <v>2</v>
      </c>
      <c r="D1686" s="24" t="s">
        <v>62</v>
      </c>
      <c r="E1686" s="24" t="s">
        <v>47</v>
      </c>
      <c r="F1686" s="24" t="s">
        <v>47</v>
      </c>
      <c r="G1686" s="24">
        <v>50</v>
      </c>
      <c r="H1686" s="24" t="s">
        <v>3008</v>
      </c>
      <c r="I1686" s="24" t="s">
        <v>4208</v>
      </c>
      <c r="J1686" s="24" t="s">
        <v>73</v>
      </c>
      <c r="K1686" s="72" t="str">
        <f t="shared" si="56"/>
        <v>USPP1515 ICPL Curncy</v>
      </c>
      <c r="L1686" s="25" t="str">
        <f t="shared" si="58"/>
        <v>ICPL</v>
      </c>
      <c r="M1686" s="26">
        <f t="shared" ca="1" si="58"/>
        <v>42276</v>
      </c>
      <c r="N1686" s="25" t="b">
        <f t="shared" si="58"/>
        <v>0</v>
      </c>
      <c r="O1686" s="84" t="str">
        <f>IF($N1686,_xll.BDP($K1686,O$931),"[DISABLED]")</f>
        <v>[DISABLED]</v>
      </c>
      <c r="P1686" s="84" t="str">
        <f>IF($N1686,_xll.BDP($K1686,P$931),"[DISABLED]")</f>
        <v>[DISABLED]</v>
      </c>
      <c r="Q1686" s="84" t="str">
        <f>IF($N1686,_xll.BDP($K1686,Q$931),"[DISABLED]")</f>
        <v>[DISABLED]</v>
      </c>
      <c r="R1686" s="84" t="str">
        <f>IF($N1686,_xll.BDH($K1686,R$931,$M1686),"[DISABLED]")</f>
        <v>[DISABLED]</v>
      </c>
      <c r="S1686" s="84" t="str">
        <f>IF($N1686,_xll.BDH($K1686,S$931,$M1686),"[DISABLED]")</f>
        <v>[DISABLED]</v>
      </c>
      <c r="T1686" s="84" t="str">
        <f>IF($N1686,_xll.BDH($K1686,T$931,$M1686),"[DISABLED]")</f>
        <v>[DISABLED]</v>
      </c>
      <c r="V1686" s="106" t="s">
        <v>10227</v>
      </c>
      <c r="W1686" s="107" t="s">
        <v>1055</v>
      </c>
      <c r="X1686" s="108">
        <v>42276</v>
      </c>
      <c r="Y1686" s="107" t="b">
        <v>0</v>
      </c>
      <c r="Z1686" s="107" t="s">
        <v>5237</v>
      </c>
      <c r="AA1686" s="107" t="s">
        <v>5237</v>
      </c>
      <c r="AB1686" s="107" t="s">
        <v>5237</v>
      </c>
      <c r="AC1686" s="107" t="s">
        <v>5237</v>
      </c>
      <c r="AD1686" s="107" t="s">
        <v>5237</v>
      </c>
      <c r="AE1686" s="107" t="s">
        <v>5237</v>
      </c>
    </row>
    <row r="1687" spans="2:31" outlineLevel="1">
      <c r="B1687" s="24" t="s">
        <v>5234</v>
      </c>
      <c r="C1687" s="24" t="s">
        <v>2</v>
      </c>
      <c r="D1687" s="24" t="s">
        <v>62</v>
      </c>
      <c r="E1687" s="24" t="s">
        <v>47</v>
      </c>
      <c r="F1687" s="24" t="s">
        <v>47</v>
      </c>
      <c r="G1687" s="24">
        <v>100</v>
      </c>
      <c r="H1687" s="24" t="s">
        <v>3008</v>
      </c>
      <c r="I1687" s="24" t="s">
        <v>4209</v>
      </c>
      <c r="J1687" s="24" t="s">
        <v>73</v>
      </c>
      <c r="K1687" s="72" t="str">
        <f t="shared" si="56"/>
        <v>USPQ1515 ICPL Curncy</v>
      </c>
      <c r="L1687" s="25" t="str">
        <f t="shared" si="58"/>
        <v>ICPL</v>
      </c>
      <c r="M1687" s="26">
        <f t="shared" ca="1" si="58"/>
        <v>42276</v>
      </c>
      <c r="N1687" s="25" t="b">
        <f t="shared" si="58"/>
        <v>0</v>
      </c>
      <c r="O1687" s="84" t="str">
        <f>IF($N1687,_xll.BDP($K1687,O$931),"[DISABLED]")</f>
        <v>[DISABLED]</v>
      </c>
      <c r="P1687" s="84" t="str">
        <f>IF($N1687,_xll.BDP($K1687,P$931),"[DISABLED]")</f>
        <v>[DISABLED]</v>
      </c>
      <c r="Q1687" s="84" t="str">
        <f>IF($N1687,_xll.BDP($K1687,Q$931),"[DISABLED]")</f>
        <v>[DISABLED]</v>
      </c>
      <c r="R1687" s="84" t="str">
        <f>IF($N1687,_xll.BDH($K1687,R$931,$M1687),"[DISABLED]")</f>
        <v>[DISABLED]</v>
      </c>
      <c r="S1687" s="84" t="str">
        <f>IF($N1687,_xll.BDH($K1687,S$931,$M1687),"[DISABLED]")</f>
        <v>[DISABLED]</v>
      </c>
      <c r="T1687" s="84" t="str">
        <f>IF($N1687,_xll.BDH($K1687,T$931,$M1687),"[DISABLED]")</f>
        <v>[DISABLED]</v>
      </c>
      <c r="V1687" s="106" t="s">
        <v>10228</v>
      </c>
      <c r="W1687" s="107" t="s">
        <v>1055</v>
      </c>
      <c r="X1687" s="108">
        <v>42276</v>
      </c>
      <c r="Y1687" s="107" t="b">
        <v>0</v>
      </c>
      <c r="Z1687" s="107" t="s">
        <v>5237</v>
      </c>
      <c r="AA1687" s="107" t="s">
        <v>5237</v>
      </c>
      <c r="AB1687" s="107" t="s">
        <v>5237</v>
      </c>
      <c r="AC1687" s="107" t="s">
        <v>5237</v>
      </c>
      <c r="AD1687" s="107" t="s">
        <v>5237</v>
      </c>
      <c r="AE1687" s="107" t="s">
        <v>5237</v>
      </c>
    </row>
    <row r="1688" spans="2:31" outlineLevel="1">
      <c r="B1688" s="24" t="s">
        <v>5234</v>
      </c>
      <c r="C1688" s="24" t="s">
        <v>2</v>
      </c>
      <c r="D1688" s="24" t="s">
        <v>62</v>
      </c>
      <c r="E1688" s="24" t="s">
        <v>47</v>
      </c>
      <c r="F1688" s="24" t="s">
        <v>47</v>
      </c>
      <c r="G1688" s="24">
        <v>200</v>
      </c>
      <c r="H1688" s="24" t="s">
        <v>3008</v>
      </c>
      <c r="I1688" s="24" t="s">
        <v>4210</v>
      </c>
      <c r="J1688" s="24" t="s">
        <v>73</v>
      </c>
      <c r="K1688" s="72" t="str">
        <f t="shared" si="56"/>
        <v>USPS1515 ICPL Curncy</v>
      </c>
      <c r="L1688" s="25" t="str">
        <f t="shared" si="58"/>
        <v>ICPL</v>
      </c>
      <c r="M1688" s="26">
        <f t="shared" ca="1" si="58"/>
        <v>42276</v>
      </c>
      <c r="N1688" s="25" t="b">
        <f t="shared" si="58"/>
        <v>0</v>
      </c>
      <c r="O1688" s="84" t="str">
        <f>IF($N1688,_xll.BDP($K1688,O$931),"[DISABLED]")</f>
        <v>[DISABLED]</v>
      </c>
      <c r="P1688" s="84" t="str">
        <f>IF($N1688,_xll.BDP($K1688,P$931),"[DISABLED]")</f>
        <v>[DISABLED]</v>
      </c>
      <c r="Q1688" s="84" t="str">
        <f>IF($N1688,_xll.BDP($K1688,Q$931),"[DISABLED]")</f>
        <v>[DISABLED]</v>
      </c>
      <c r="R1688" s="84" t="str">
        <f>IF($N1688,_xll.BDH($K1688,R$931,$M1688),"[DISABLED]")</f>
        <v>[DISABLED]</v>
      </c>
      <c r="S1688" s="84" t="str">
        <f>IF($N1688,_xll.BDH($K1688,S$931,$M1688),"[DISABLED]")</f>
        <v>[DISABLED]</v>
      </c>
      <c r="T1688" s="84" t="str">
        <f>IF($N1688,_xll.BDH($K1688,T$931,$M1688),"[DISABLED]")</f>
        <v>[DISABLED]</v>
      </c>
      <c r="V1688" s="106" t="s">
        <v>10229</v>
      </c>
      <c r="W1688" s="107" t="s">
        <v>1055</v>
      </c>
      <c r="X1688" s="108">
        <v>42276</v>
      </c>
      <c r="Y1688" s="107" t="b">
        <v>0</v>
      </c>
      <c r="Z1688" s="107" t="s">
        <v>5237</v>
      </c>
      <c r="AA1688" s="107" t="s">
        <v>5237</v>
      </c>
      <c r="AB1688" s="107" t="s">
        <v>5237</v>
      </c>
      <c r="AC1688" s="107" t="s">
        <v>5237</v>
      </c>
      <c r="AD1688" s="107" t="s">
        <v>5237</v>
      </c>
      <c r="AE1688" s="107" t="s">
        <v>5237</v>
      </c>
    </row>
    <row r="1689" spans="2:31" outlineLevel="1">
      <c r="B1689" s="24" t="s">
        <v>5234</v>
      </c>
      <c r="C1689" s="24" t="s">
        <v>2</v>
      </c>
      <c r="D1689" s="24" t="s">
        <v>62</v>
      </c>
      <c r="E1689" s="24" t="s">
        <v>48</v>
      </c>
      <c r="F1689" s="24" t="s">
        <v>209</v>
      </c>
      <c r="G1689" s="24">
        <v>-200</v>
      </c>
      <c r="H1689" s="24" t="s">
        <v>3008</v>
      </c>
      <c r="I1689" s="24" t="s">
        <v>4211</v>
      </c>
      <c r="J1689" s="24" t="s">
        <v>73</v>
      </c>
      <c r="K1689" s="72" t="str">
        <f t="shared" si="56"/>
        <v>USPKA20 ICPL Curncy</v>
      </c>
      <c r="L1689" s="25" t="str">
        <f t="shared" si="58"/>
        <v>ICPL</v>
      </c>
      <c r="M1689" s="26">
        <f t="shared" ca="1" si="58"/>
        <v>42276</v>
      </c>
      <c r="N1689" s="25" t="b">
        <f t="shared" si="58"/>
        <v>0</v>
      </c>
      <c r="O1689" s="84" t="str">
        <f>IF($N1689,_xll.BDP($K1689,O$931),"[DISABLED]")</f>
        <v>[DISABLED]</v>
      </c>
      <c r="P1689" s="84" t="str">
        <f>IF($N1689,_xll.BDP($K1689,P$931),"[DISABLED]")</f>
        <v>[DISABLED]</v>
      </c>
      <c r="Q1689" s="84" t="str">
        <f>IF($N1689,_xll.BDP($K1689,Q$931),"[DISABLED]")</f>
        <v>[DISABLED]</v>
      </c>
      <c r="R1689" s="84" t="str">
        <f>IF($N1689,_xll.BDH($K1689,R$931,$M1689),"[DISABLED]")</f>
        <v>[DISABLED]</v>
      </c>
      <c r="S1689" s="84" t="str">
        <f>IF($N1689,_xll.BDH($K1689,S$931,$M1689),"[DISABLED]")</f>
        <v>[DISABLED]</v>
      </c>
      <c r="T1689" s="84" t="str">
        <f>IF($N1689,_xll.BDH($K1689,T$931,$M1689),"[DISABLED]")</f>
        <v>[DISABLED]</v>
      </c>
      <c r="V1689" s="106" t="s">
        <v>10230</v>
      </c>
      <c r="W1689" s="107" t="s">
        <v>1055</v>
      </c>
      <c r="X1689" s="108">
        <v>42276</v>
      </c>
      <c r="Y1689" s="107" t="b">
        <v>0</v>
      </c>
      <c r="Z1689" s="107" t="s">
        <v>5237</v>
      </c>
      <c r="AA1689" s="107" t="s">
        <v>5237</v>
      </c>
      <c r="AB1689" s="107" t="s">
        <v>5237</v>
      </c>
      <c r="AC1689" s="107" t="s">
        <v>5237</v>
      </c>
      <c r="AD1689" s="107" t="s">
        <v>5237</v>
      </c>
      <c r="AE1689" s="107" t="s">
        <v>5237</v>
      </c>
    </row>
    <row r="1690" spans="2:31" outlineLevel="1">
      <c r="B1690" s="24" t="s">
        <v>5234</v>
      </c>
      <c r="C1690" s="24" t="s">
        <v>2</v>
      </c>
      <c r="D1690" s="24" t="s">
        <v>62</v>
      </c>
      <c r="E1690" s="24" t="s">
        <v>48</v>
      </c>
      <c r="F1690" s="24" t="s">
        <v>209</v>
      </c>
      <c r="G1690" s="24">
        <v>-100</v>
      </c>
      <c r="H1690" s="24" t="s">
        <v>3008</v>
      </c>
      <c r="I1690" s="24" t="s">
        <v>4212</v>
      </c>
      <c r="J1690" s="24" t="s">
        <v>73</v>
      </c>
      <c r="K1690" s="72" t="str">
        <f t="shared" si="56"/>
        <v>USPLA20 ICPL Curncy</v>
      </c>
      <c r="L1690" s="25" t="str">
        <f t="shared" si="58"/>
        <v>ICPL</v>
      </c>
      <c r="M1690" s="26">
        <f t="shared" ca="1" si="58"/>
        <v>42276</v>
      </c>
      <c r="N1690" s="25" t="b">
        <f t="shared" si="58"/>
        <v>0</v>
      </c>
      <c r="O1690" s="84" t="str">
        <f>IF($N1690,_xll.BDP($K1690,O$931),"[DISABLED]")</f>
        <v>[DISABLED]</v>
      </c>
      <c r="P1690" s="84" t="str">
        <f>IF($N1690,_xll.BDP($K1690,P$931),"[DISABLED]")</f>
        <v>[DISABLED]</v>
      </c>
      <c r="Q1690" s="84" t="str">
        <f>IF($N1690,_xll.BDP($K1690,Q$931),"[DISABLED]")</f>
        <v>[DISABLED]</v>
      </c>
      <c r="R1690" s="84" t="str">
        <f>IF($N1690,_xll.BDH($K1690,R$931,$M1690),"[DISABLED]")</f>
        <v>[DISABLED]</v>
      </c>
      <c r="S1690" s="84" t="str">
        <f>IF($N1690,_xll.BDH($K1690,S$931,$M1690),"[DISABLED]")</f>
        <v>[DISABLED]</v>
      </c>
      <c r="T1690" s="84" t="str">
        <f>IF($N1690,_xll.BDH($K1690,T$931,$M1690),"[DISABLED]")</f>
        <v>[DISABLED]</v>
      </c>
      <c r="V1690" s="106" t="s">
        <v>10231</v>
      </c>
      <c r="W1690" s="107" t="s">
        <v>1055</v>
      </c>
      <c r="X1690" s="108">
        <v>42276</v>
      </c>
      <c r="Y1690" s="107" t="b">
        <v>0</v>
      </c>
      <c r="Z1690" s="107" t="s">
        <v>5237</v>
      </c>
      <c r="AA1690" s="107" t="s">
        <v>5237</v>
      </c>
      <c r="AB1690" s="107" t="s">
        <v>5237</v>
      </c>
      <c r="AC1690" s="107" t="s">
        <v>5237</v>
      </c>
      <c r="AD1690" s="107" t="s">
        <v>5237</v>
      </c>
      <c r="AE1690" s="107" t="s">
        <v>5237</v>
      </c>
    </row>
    <row r="1691" spans="2:31" outlineLevel="1">
      <c r="B1691" s="24" t="s">
        <v>5234</v>
      </c>
      <c r="C1691" s="24" t="s">
        <v>2</v>
      </c>
      <c r="D1691" s="24" t="s">
        <v>62</v>
      </c>
      <c r="E1691" s="24" t="s">
        <v>48</v>
      </c>
      <c r="F1691" s="24" t="s">
        <v>209</v>
      </c>
      <c r="G1691" s="24">
        <v>-50</v>
      </c>
      <c r="H1691" s="24" t="s">
        <v>3008</v>
      </c>
      <c r="I1691" s="24" t="s">
        <v>4213</v>
      </c>
      <c r="J1691" s="24" t="s">
        <v>73</v>
      </c>
      <c r="K1691" s="72" t="str">
        <f t="shared" si="56"/>
        <v>USPMA20 ICPL Curncy</v>
      </c>
      <c r="L1691" s="25" t="str">
        <f t="shared" si="58"/>
        <v>ICPL</v>
      </c>
      <c r="M1691" s="26">
        <f t="shared" ca="1" si="58"/>
        <v>42276</v>
      </c>
      <c r="N1691" s="25" t="b">
        <f t="shared" si="58"/>
        <v>0</v>
      </c>
      <c r="O1691" s="84" t="str">
        <f>IF($N1691,_xll.BDP($K1691,O$931),"[DISABLED]")</f>
        <v>[DISABLED]</v>
      </c>
      <c r="P1691" s="84" t="str">
        <f>IF($N1691,_xll.BDP($K1691,P$931),"[DISABLED]")</f>
        <v>[DISABLED]</v>
      </c>
      <c r="Q1691" s="84" t="str">
        <f>IF($N1691,_xll.BDP($K1691,Q$931),"[DISABLED]")</f>
        <v>[DISABLED]</v>
      </c>
      <c r="R1691" s="84" t="str">
        <f>IF($N1691,_xll.BDH($K1691,R$931,$M1691),"[DISABLED]")</f>
        <v>[DISABLED]</v>
      </c>
      <c r="S1691" s="84" t="str">
        <f>IF($N1691,_xll.BDH($K1691,S$931,$M1691),"[DISABLED]")</f>
        <v>[DISABLED]</v>
      </c>
      <c r="T1691" s="84" t="str">
        <f>IF($N1691,_xll.BDH($K1691,T$931,$M1691),"[DISABLED]")</f>
        <v>[DISABLED]</v>
      </c>
      <c r="V1691" s="106" t="s">
        <v>10232</v>
      </c>
      <c r="W1691" s="107" t="s">
        <v>1055</v>
      </c>
      <c r="X1691" s="108">
        <v>42276</v>
      </c>
      <c r="Y1691" s="107" t="b">
        <v>0</v>
      </c>
      <c r="Z1691" s="107" t="s">
        <v>5237</v>
      </c>
      <c r="AA1691" s="107" t="s">
        <v>5237</v>
      </c>
      <c r="AB1691" s="107" t="s">
        <v>5237</v>
      </c>
      <c r="AC1691" s="107" t="s">
        <v>5237</v>
      </c>
      <c r="AD1691" s="107" t="s">
        <v>5237</v>
      </c>
      <c r="AE1691" s="107" t="s">
        <v>5237</v>
      </c>
    </row>
    <row r="1692" spans="2:31" outlineLevel="1">
      <c r="B1692" s="24" t="s">
        <v>5234</v>
      </c>
      <c r="C1692" s="24" t="s">
        <v>2</v>
      </c>
      <c r="D1692" s="24" t="s">
        <v>62</v>
      </c>
      <c r="E1692" s="24" t="s">
        <v>48</v>
      </c>
      <c r="F1692" s="24" t="s">
        <v>209</v>
      </c>
      <c r="G1692" s="24">
        <v>-25</v>
      </c>
      <c r="H1692" s="24" t="s">
        <v>3008</v>
      </c>
      <c r="I1692" s="24" t="s">
        <v>4214</v>
      </c>
      <c r="J1692" s="24" t="s">
        <v>73</v>
      </c>
      <c r="K1692" s="72" t="str">
        <f t="shared" si="56"/>
        <v>USPNA20 ICPL Curncy</v>
      </c>
      <c r="L1692" s="25" t="str">
        <f t="shared" si="58"/>
        <v>ICPL</v>
      </c>
      <c r="M1692" s="26">
        <f t="shared" ca="1" si="58"/>
        <v>42276</v>
      </c>
      <c r="N1692" s="25" t="b">
        <f t="shared" si="58"/>
        <v>0</v>
      </c>
      <c r="O1692" s="84" t="str">
        <f>IF($N1692,_xll.BDP($K1692,O$931),"[DISABLED]")</f>
        <v>[DISABLED]</v>
      </c>
      <c r="P1692" s="84" t="str">
        <f>IF($N1692,_xll.BDP($K1692,P$931),"[DISABLED]")</f>
        <v>[DISABLED]</v>
      </c>
      <c r="Q1692" s="84" t="str">
        <f>IF($N1692,_xll.BDP($K1692,Q$931),"[DISABLED]")</f>
        <v>[DISABLED]</v>
      </c>
      <c r="R1692" s="84" t="str">
        <f>IF($N1692,_xll.BDH($K1692,R$931,$M1692),"[DISABLED]")</f>
        <v>[DISABLED]</v>
      </c>
      <c r="S1692" s="84" t="str">
        <f>IF($N1692,_xll.BDH($K1692,S$931,$M1692),"[DISABLED]")</f>
        <v>[DISABLED]</v>
      </c>
      <c r="T1692" s="84" t="str">
        <f>IF($N1692,_xll.BDH($K1692,T$931,$M1692),"[DISABLED]")</f>
        <v>[DISABLED]</v>
      </c>
      <c r="V1692" s="106" t="s">
        <v>10233</v>
      </c>
      <c r="W1692" s="107" t="s">
        <v>1055</v>
      </c>
      <c r="X1692" s="108">
        <v>42276</v>
      </c>
      <c r="Y1692" s="107" t="b">
        <v>0</v>
      </c>
      <c r="Z1692" s="107" t="s">
        <v>5237</v>
      </c>
      <c r="AA1692" s="107" t="s">
        <v>5237</v>
      </c>
      <c r="AB1692" s="107" t="s">
        <v>5237</v>
      </c>
      <c r="AC1692" s="107" t="s">
        <v>5237</v>
      </c>
      <c r="AD1692" s="107" t="s">
        <v>5237</v>
      </c>
      <c r="AE1692" s="107" t="s">
        <v>5237</v>
      </c>
    </row>
    <row r="1693" spans="2:31" outlineLevel="1">
      <c r="B1693" s="24" t="s">
        <v>5234</v>
      </c>
      <c r="C1693" s="24" t="s">
        <v>2</v>
      </c>
      <c r="D1693" s="24" t="s">
        <v>62</v>
      </c>
      <c r="E1693" s="24" t="s">
        <v>48</v>
      </c>
      <c r="F1693" s="24" t="s">
        <v>209</v>
      </c>
      <c r="G1693" s="24">
        <v>25</v>
      </c>
      <c r="H1693" s="24" t="s">
        <v>3008</v>
      </c>
      <c r="I1693" s="24" t="s">
        <v>4215</v>
      </c>
      <c r="J1693" s="24" t="s">
        <v>73</v>
      </c>
      <c r="K1693" s="72" t="str">
        <f t="shared" si="56"/>
        <v>USPOA20 ICPL Curncy</v>
      </c>
      <c r="L1693" s="25" t="str">
        <f t="shared" si="58"/>
        <v>ICPL</v>
      </c>
      <c r="M1693" s="26">
        <f t="shared" ca="1" si="58"/>
        <v>42276</v>
      </c>
      <c r="N1693" s="25" t="b">
        <f t="shared" si="58"/>
        <v>0</v>
      </c>
      <c r="O1693" s="84" t="str">
        <f>IF($N1693,_xll.BDP($K1693,O$931),"[DISABLED]")</f>
        <v>[DISABLED]</v>
      </c>
      <c r="P1693" s="84" t="str">
        <f>IF($N1693,_xll.BDP($K1693,P$931),"[DISABLED]")</f>
        <v>[DISABLED]</v>
      </c>
      <c r="Q1693" s="84" t="str">
        <f>IF($N1693,_xll.BDP($K1693,Q$931),"[DISABLED]")</f>
        <v>[DISABLED]</v>
      </c>
      <c r="R1693" s="84" t="str">
        <f>IF($N1693,_xll.BDH($K1693,R$931,$M1693),"[DISABLED]")</f>
        <v>[DISABLED]</v>
      </c>
      <c r="S1693" s="84" t="str">
        <f>IF($N1693,_xll.BDH($K1693,S$931,$M1693),"[DISABLED]")</f>
        <v>[DISABLED]</v>
      </c>
      <c r="T1693" s="84" t="str">
        <f>IF($N1693,_xll.BDH($K1693,T$931,$M1693),"[DISABLED]")</f>
        <v>[DISABLED]</v>
      </c>
      <c r="V1693" s="106" t="s">
        <v>10234</v>
      </c>
      <c r="W1693" s="107" t="s">
        <v>1055</v>
      </c>
      <c r="X1693" s="108">
        <v>42276</v>
      </c>
      <c r="Y1693" s="107" t="b">
        <v>0</v>
      </c>
      <c r="Z1693" s="107" t="s">
        <v>5237</v>
      </c>
      <c r="AA1693" s="107" t="s">
        <v>5237</v>
      </c>
      <c r="AB1693" s="107" t="s">
        <v>5237</v>
      </c>
      <c r="AC1693" s="107" t="s">
        <v>5237</v>
      </c>
      <c r="AD1693" s="107" t="s">
        <v>5237</v>
      </c>
      <c r="AE1693" s="107" t="s">
        <v>5237</v>
      </c>
    </row>
    <row r="1694" spans="2:31" outlineLevel="1">
      <c r="B1694" s="24" t="s">
        <v>5234</v>
      </c>
      <c r="C1694" s="24" t="s">
        <v>2</v>
      </c>
      <c r="D1694" s="24" t="s">
        <v>62</v>
      </c>
      <c r="E1694" s="24" t="s">
        <v>48</v>
      </c>
      <c r="F1694" s="24" t="s">
        <v>209</v>
      </c>
      <c r="G1694" s="24">
        <v>50</v>
      </c>
      <c r="H1694" s="24" t="s">
        <v>3008</v>
      </c>
      <c r="I1694" s="24" t="s">
        <v>4216</v>
      </c>
      <c r="J1694" s="24" t="s">
        <v>73</v>
      </c>
      <c r="K1694" s="72" t="str">
        <f t="shared" si="56"/>
        <v>USPPA20 ICPL Curncy</v>
      </c>
      <c r="L1694" s="25" t="str">
        <f t="shared" si="58"/>
        <v>ICPL</v>
      </c>
      <c r="M1694" s="26">
        <f t="shared" ca="1" si="58"/>
        <v>42276</v>
      </c>
      <c r="N1694" s="25" t="b">
        <f t="shared" si="58"/>
        <v>0</v>
      </c>
      <c r="O1694" s="84" t="str">
        <f>IF($N1694,_xll.BDP($K1694,O$931),"[DISABLED]")</f>
        <v>[DISABLED]</v>
      </c>
      <c r="P1694" s="84" t="str">
        <f>IF($N1694,_xll.BDP($K1694,P$931),"[DISABLED]")</f>
        <v>[DISABLED]</v>
      </c>
      <c r="Q1694" s="84" t="str">
        <f>IF($N1694,_xll.BDP($K1694,Q$931),"[DISABLED]")</f>
        <v>[DISABLED]</v>
      </c>
      <c r="R1694" s="84" t="str">
        <f>IF($N1694,_xll.BDH($K1694,R$931,$M1694),"[DISABLED]")</f>
        <v>[DISABLED]</v>
      </c>
      <c r="S1694" s="84" t="str">
        <f>IF($N1694,_xll.BDH($K1694,S$931,$M1694),"[DISABLED]")</f>
        <v>[DISABLED]</v>
      </c>
      <c r="T1694" s="84" t="str">
        <f>IF($N1694,_xll.BDH($K1694,T$931,$M1694),"[DISABLED]")</f>
        <v>[DISABLED]</v>
      </c>
      <c r="V1694" s="106" t="s">
        <v>10235</v>
      </c>
      <c r="W1694" s="107" t="s">
        <v>1055</v>
      </c>
      <c r="X1694" s="108">
        <v>42276</v>
      </c>
      <c r="Y1694" s="107" t="b">
        <v>0</v>
      </c>
      <c r="Z1694" s="107" t="s">
        <v>5237</v>
      </c>
      <c r="AA1694" s="107" t="s">
        <v>5237</v>
      </c>
      <c r="AB1694" s="107" t="s">
        <v>5237</v>
      </c>
      <c r="AC1694" s="107" t="s">
        <v>5237</v>
      </c>
      <c r="AD1694" s="107" t="s">
        <v>5237</v>
      </c>
      <c r="AE1694" s="107" t="s">
        <v>5237</v>
      </c>
    </row>
    <row r="1695" spans="2:31" outlineLevel="1">
      <c r="B1695" s="24" t="s">
        <v>5234</v>
      </c>
      <c r="C1695" s="24" t="s">
        <v>2</v>
      </c>
      <c r="D1695" s="24" t="s">
        <v>62</v>
      </c>
      <c r="E1695" s="24" t="s">
        <v>48</v>
      </c>
      <c r="F1695" s="24" t="s">
        <v>209</v>
      </c>
      <c r="G1695" s="24">
        <v>100</v>
      </c>
      <c r="H1695" s="24" t="s">
        <v>3008</v>
      </c>
      <c r="I1695" s="24" t="s">
        <v>4217</v>
      </c>
      <c r="J1695" s="24" t="s">
        <v>73</v>
      </c>
      <c r="K1695" s="72" t="str">
        <f t="shared" si="56"/>
        <v>USPQA20 ICPL Curncy</v>
      </c>
      <c r="L1695" s="25" t="str">
        <f t="shared" si="58"/>
        <v>ICPL</v>
      </c>
      <c r="M1695" s="26">
        <f t="shared" ca="1" si="58"/>
        <v>42276</v>
      </c>
      <c r="N1695" s="25" t="b">
        <f t="shared" si="58"/>
        <v>0</v>
      </c>
      <c r="O1695" s="84" t="str">
        <f>IF($N1695,_xll.BDP($K1695,O$931),"[DISABLED]")</f>
        <v>[DISABLED]</v>
      </c>
      <c r="P1695" s="84" t="str">
        <f>IF($N1695,_xll.BDP($K1695,P$931),"[DISABLED]")</f>
        <v>[DISABLED]</v>
      </c>
      <c r="Q1695" s="84" t="str">
        <f>IF($N1695,_xll.BDP($K1695,Q$931),"[DISABLED]")</f>
        <v>[DISABLED]</v>
      </c>
      <c r="R1695" s="84" t="str">
        <f>IF($N1695,_xll.BDH($K1695,R$931,$M1695),"[DISABLED]")</f>
        <v>[DISABLED]</v>
      </c>
      <c r="S1695" s="84" t="str">
        <f>IF($N1695,_xll.BDH($K1695,S$931,$M1695),"[DISABLED]")</f>
        <v>[DISABLED]</v>
      </c>
      <c r="T1695" s="84" t="str">
        <f>IF($N1695,_xll.BDH($K1695,T$931,$M1695),"[DISABLED]")</f>
        <v>[DISABLED]</v>
      </c>
      <c r="V1695" s="106" t="s">
        <v>10236</v>
      </c>
      <c r="W1695" s="107" t="s">
        <v>1055</v>
      </c>
      <c r="X1695" s="108">
        <v>42276</v>
      </c>
      <c r="Y1695" s="107" t="b">
        <v>0</v>
      </c>
      <c r="Z1695" s="107" t="s">
        <v>5237</v>
      </c>
      <c r="AA1695" s="107" t="s">
        <v>5237</v>
      </c>
      <c r="AB1695" s="107" t="s">
        <v>5237</v>
      </c>
      <c r="AC1695" s="107" t="s">
        <v>5237</v>
      </c>
      <c r="AD1695" s="107" t="s">
        <v>5237</v>
      </c>
      <c r="AE1695" s="107" t="s">
        <v>5237</v>
      </c>
    </row>
    <row r="1696" spans="2:31" outlineLevel="1">
      <c r="B1696" s="24" t="s">
        <v>5234</v>
      </c>
      <c r="C1696" s="24" t="s">
        <v>2</v>
      </c>
      <c r="D1696" s="24" t="s">
        <v>62</v>
      </c>
      <c r="E1696" s="24" t="s">
        <v>48</v>
      </c>
      <c r="F1696" s="24" t="s">
        <v>209</v>
      </c>
      <c r="G1696" s="24">
        <v>200</v>
      </c>
      <c r="H1696" s="24" t="s">
        <v>3008</v>
      </c>
      <c r="I1696" s="24" t="s">
        <v>4218</v>
      </c>
      <c r="J1696" s="24" t="s">
        <v>73</v>
      </c>
      <c r="K1696" s="72" t="str">
        <f t="shared" si="56"/>
        <v>USPSA20 ICPL Curncy</v>
      </c>
      <c r="L1696" s="25" t="str">
        <f t="shared" si="58"/>
        <v>ICPL</v>
      </c>
      <c r="M1696" s="26">
        <f t="shared" ca="1" si="58"/>
        <v>42276</v>
      </c>
      <c r="N1696" s="25" t="b">
        <f t="shared" si="58"/>
        <v>0</v>
      </c>
      <c r="O1696" s="84" t="str">
        <f>IF($N1696,_xll.BDP($K1696,O$931),"[DISABLED]")</f>
        <v>[DISABLED]</v>
      </c>
      <c r="P1696" s="84" t="str">
        <f>IF($N1696,_xll.BDP($K1696,P$931),"[DISABLED]")</f>
        <v>[DISABLED]</v>
      </c>
      <c r="Q1696" s="84" t="str">
        <f>IF($N1696,_xll.BDP($K1696,Q$931),"[DISABLED]")</f>
        <v>[DISABLED]</v>
      </c>
      <c r="R1696" s="84" t="str">
        <f>IF($N1696,_xll.BDH($K1696,R$931,$M1696),"[DISABLED]")</f>
        <v>[DISABLED]</v>
      </c>
      <c r="S1696" s="84" t="str">
        <f>IF($N1696,_xll.BDH($K1696,S$931,$M1696),"[DISABLED]")</f>
        <v>[DISABLED]</v>
      </c>
      <c r="T1696" s="84" t="str">
        <f>IF($N1696,_xll.BDH($K1696,T$931,$M1696),"[DISABLED]")</f>
        <v>[DISABLED]</v>
      </c>
      <c r="V1696" s="106" t="s">
        <v>10237</v>
      </c>
      <c r="W1696" s="107" t="s">
        <v>1055</v>
      </c>
      <c r="X1696" s="108">
        <v>42276</v>
      </c>
      <c r="Y1696" s="107" t="b">
        <v>0</v>
      </c>
      <c r="Z1696" s="107" t="s">
        <v>5237</v>
      </c>
      <c r="AA1696" s="107" t="s">
        <v>5237</v>
      </c>
      <c r="AB1696" s="107" t="s">
        <v>5237</v>
      </c>
      <c r="AC1696" s="107" t="s">
        <v>5237</v>
      </c>
      <c r="AD1696" s="107" t="s">
        <v>5237</v>
      </c>
      <c r="AE1696" s="107" t="s">
        <v>5237</v>
      </c>
    </row>
    <row r="1697" spans="2:31" outlineLevel="1">
      <c r="B1697" s="24" t="s">
        <v>5234</v>
      </c>
      <c r="C1697" s="24" t="s">
        <v>2</v>
      </c>
      <c r="D1697" s="24" t="s">
        <v>62</v>
      </c>
      <c r="E1697" s="24" t="s">
        <v>48</v>
      </c>
      <c r="F1697" s="24" t="s">
        <v>54</v>
      </c>
      <c r="G1697" s="24">
        <v>-200</v>
      </c>
      <c r="H1697" s="24" t="s">
        <v>3008</v>
      </c>
      <c r="I1697" s="24" t="s">
        <v>4219</v>
      </c>
      <c r="J1697" s="24" t="s">
        <v>73</v>
      </c>
      <c r="K1697" s="72" t="str">
        <f t="shared" si="56"/>
        <v>USPKC20 ICPL Curncy</v>
      </c>
      <c r="L1697" s="25" t="str">
        <f t="shared" si="58"/>
        <v>ICPL</v>
      </c>
      <c r="M1697" s="26">
        <f t="shared" ca="1" si="58"/>
        <v>42276</v>
      </c>
      <c r="N1697" s="25" t="b">
        <f t="shared" si="58"/>
        <v>0</v>
      </c>
      <c r="O1697" s="84" t="str">
        <f>IF($N1697,_xll.BDP($K1697,O$931),"[DISABLED]")</f>
        <v>[DISABLED]</v>
      </c>
      <c r="P1697" s="84" t="str">
        <f>IF($N1697,_xll.BDP($K1697,P$931),"[DISABLED]")</f>
        <v>[DISABLED]</v>
      </c>
      <c r="Q1697" s="84" t="str">
        <f>IF($N1697,_xll.BDP($K1697,Q$931),"[DISABLED]")</f>
        <v>[DISABLED]</v>
      </c>
      <c r="R1697" s="84" t="str">
        <f>IF($N1697,_xll.BDH($K1697,R$931,$M1697),"[DISABLED]")</f>
        <v>[DISABLED]</v>
      </c>
      <c r="S1697" s="84" t="str">
        <f>IF($N1697,_xll.BDH($K1697,S$931,$M1697),"[DISABLED]")</f>
        <v>[DISABLED]</v>
      </c>
      <c r="T1697" s="84" t="str">
        <f>IF($N1697,_xll.BDH($K1697,T$931,$M1697),"[DISABLED]")</f>
        <v>[DISABLED]</v>
      </c>
      <c r="V1697" s="106" t="s">
        <v>10238</v>
      </c>
      <c r="W1697" s="107" t="s">
        <v>1055</v>
      </c>
      <c r="X1697" s="108">
        <v>42276</v>
      </c>
      <c r="Y1697" s="107" t="b">
        <v>0</v>
      </c>
      <c r="Z1697" s="107" t="s">
        <v>5237</v>
      </c>
      <c r="AA1697" s="107" t="s">
        <v>5237</v>
      </c>
      <c r="AB1697" s="107" t="s">
        <v>5237</v>
      </c>
      <c r="AC1697" s="107" t="s">
        <v>5237</v>
      </c>
      <c r="AD1697" s="107" t="s">
        <v>5237</v>
      </c>
      <c r="AE1697" s="107" t="s">
        <v>5237</v>
      </c>
    </row>
    <row r="1698" spans="2:31" outlineLevel="1">
      <c r="B1698" s="24" t="s">
        <v>5234</v>
      </c>
      <c r="C1698" s="24" t="s">
        <v>2</v>
      </c>
      <c r="D1698" s="24" t="s">
        <v>62</v>
      </c>
      <c r="E1698" s="24" t="s">
        <v>48</v>
      </c>
      <c r="F1698" s="24" t="s">
        <v>54</v>
      </c>
      <c r="G1698" s="24">
        <v>-100</v>
      </c>
      <c r="H1698" s="24" t="s">
        <v>3008</v>
      </c>
      <c r="I1698" s="24" t="s">
        <v>4220</v>
      </c>
      <c r="J1698" s="24" t="s">
        <v>73</v>
      </c>
      <c r="K1698" s="72" t="str">
        <f t="shared" si="56"/>
        <v>USPLC20 ICPL Curncy</v>
      </c>
      <c r="L1698" s="25" t="str">
        <f t="shared" si="58"/>
        <v>ICPL</v>
      </c>
      <c r="M1698" s="26">
        <f t="shared" ca="1" si="58"/>
        <v>42276</v>
      </c>
      <c r="N1698" s="25" t="b">
        <f t="shared" si="58"/>
        <v>0</v>
      </c>
      <c r="O1698" s="84" t="str">
        <f>IF($N1698,_xll.BDP($K1698,O$931),"[DISABLED]")</f>
        <v>[DISABLED]</v>
      </c>
      <c r="P1698" s="84" t="str">
        <f>IF($N1698,_xll.BDP($K1698,P$931),"[DISABLED]")</f>
        <v>[DISABLED]</v>
      </c>
      <c r="Q1698" s="84" t="str">
        <f>IF($N1698,_xll.BDP($K1698,Q$931),"[DISABLED]")</f>
        <v>[DISABLED]</v>
      </c>
      <c r="R1698" s="84" t="str">
        <f>IF($N1698,_xll.BDH($K1698,R$931,$M1698),"[DISABLED]")</f>
        <v>[DISABLED]</v>
      </c>
      <c r="S1698" s="84" t="str">
        <f>IF($N1698,_xll.BDH($K1698,S$931,$M1698),"[DISABLED]")</f>
        <v>[DISABLED]</v>
      </c>
      <c r="T1698" s="84" t="str">
        <f>IF($N1698,_xll.BDH($K1698,T$931,$M1698),"[DISABLED]")</f>
        <v>[DISABLED]</v>
      </c>
      <c r="V1698" s="106" t="s">
        <v>10239</v>
      </c>
      <c r="W1698" s="107" t="s">
        <v>1055</v>
      </c>
      <c r="X1698" s="108">
        <v>42276</v>
      </c>
      <c r="Y1698" s="107" t="b">
        <v>0</v>
      </c>
      <c r="Z1698" s="107" t="s">
        <v>5237</v>
      </c>
      <c r="AA1698" s="107" t="s">
        <v>5237</v>
      </c>
      <c r="AB1698" s="107" t="s">
        <v>5237</v>
      </c>
      <c r="AC1698" s="107" t="s">
        <v>5237</v>
      </c>
      <c r="AD1698" s="107" t="s">
        <v>5237</v>
      </c>
      <c r="AE1698" s="107" t="s">
        <v>5237</v>
      </c>
    </row>
    <row r="1699" spans="2:31" outlineLevel="1">
      <c r="B1699" s="24" t="s">
        <v>5234</v>
      </c>
      <c r="C1699" s="24" t="s">
        <v>2</v>
      </c>
      <c r="D1699" s="24" t="s">
        <v>62</v>
      </c>
      <c r="E1699" s="24" t="s">
        <v>48</v>
      </c>
      <c r="F1699" s="24" t="s">
        <v>54</v>
      </c>
      <c r="G1699" s="24">
        <v>-50</v>
      </c>
      <c r="H1699" s="24" t="s">
        <v>3008</v>
      </c>
      <c r="I1699" s="24" t="s">
        <v>4221</v>
      </c>
      <c r="J1699" s="24" t="s">
        <v>73</v>
      </c>
      <c r="K1699" s="72" t="str">
        <f t="shared" si="56"/>
        <v>USPMC20 ICPL Curncy</v>
      </c>
      <c r="L1699" s="25" t="str">
        <f t="shared" si="58"/>
        <v>ICPL</v>
      </c>
      <c r="M1699" s="26">
        <f t="shared" ca="1" si="58"/>
        <v>42276</v>
      </c>
      <c r="N1699" s="25" t="b">
        <f t="shared" si="58"/>
        <v>0</v>
      </c>
      <c r="O1699" s="84" t="str">
        <f>IF($N1699,_xll.BDP($K1699,O$931),"[DISABLED]")</f>
        <v>[DISABLED]</v>
      </c>
      <c r="P1699" s="84" t="str">
        <f>IF($N1699,_xll.BDP($K1699,P$931),"[DISABLED]")</f>
        <v>[DISABLED]</v>
      </c>
      <c r="Q1699" s="84" t="str">
        <f>IF($N1699,_xll.BDP($K1699,Q$931),"[DISABLED]")</f>
        <v>[DISABLED]</v>
      </c>
      <c r="R1699" s="84" t="str">
        <f>IF($N1699,_xll.BDH($K1699,R$931,$M1699),"[DISABLED]")</f>
        <v>[DISABLED]</v>
      </c>
      <c r="S1699" s="84" t="str">
        <f>IF($N1699,_xll.BDH($K1699,S$931,$M1699),"[DISABLED]")</f>
        <v>[DISABLED]</v>
      </c>
      <c r="T1699" s="84" t="str">
        <f>IF($N1699,_xll.BDH($K1699,T$931,$M1699),"[DISABLED]")</f>
        <v>[DISABLED]</v>
      </c>
      <c r="V1699" s="106" t="s">
        <v>10240</v>
      </c>
      <c r="W1699" s="107" t="s">
        <v>1055</v>
      </c>
      <c r="X1699" s="108">
        <v>42276</v>
      </c>
      <c r="Y1699" s="107" t="b">
        <v>0</v>
      </c>
      <c r="Z1699" s="107" t="s">
        <v>5237</v>
      </c>
      <c r="AA1699" s="107" t="s">
        <v>5237</v>
      </c>
      <c r="AB1699" s="107" t="s">
        <v>5237</v>
      </c>
      <c r="AC1699" s="107" t="s">
        <v>5237</v>
      </c>
      <c r="AD1699" s="107" t="s">
        <v>5237</v>
      </c>
      <c r="AE1699" s="107" t="s">
        <v>5237</v>
      </c>
    </row>
    <row r="1700" spans="2:31" outlineLevel="1">
      <c r="B1700" s="24" t="s">
        <v>5234</v>
      </c>
      <c r="C1700" s="24" t="s">
        <v>2</v>
      </c>
      <c r="D1700" s="24" t="s">
        <v>62</v>
      </c>
      <c r="E1700" s="24" t="s">
        <v>48</v>
      </c>
      <c r="F1700" s="24" t="s">
        <v>54</v>
      </c>
      <c r="G1700" s="24">
        <v>-25</v>
      </c>
      <c r="H1700" s="24" t="s">
        <v>3008</v>
      </c>
      <c r="I1700" s="24" t="s">
        <v>4222</v>
      </c>
      <c r="J1700" s="24" t="s">
        <v>73</v>
      </c>
      <c r="K1700" s="72" t="str">
        <f t="shared" si="56"/>
        <v>USPNC20 ICPL Curncy</v>
      </c>
      <c r="L1700" s="25" t="str">
        <f t="shared" si="58"/>
        <v>ICPL</v>
      </c>
      <c r="M1700" s="26">
        <f t="shared" ca="1" si="58"/>
        <v>42276</v>
      </c>
      <c r="N1700" s="25" t="b">
        <f t="shared" si="58"/>
        <v>0</v>
      </c>
      <c r="O1700" s="84" t="str">
        <f>IF($N1700,_xll.BDP($K1700,O$931),"[DISABLED]")</f>
        <v>[DISABLED]</v>
      </c>
      <c r="P1700" s="84" t="str">
        <f>IF($N1700,_xll.BDP($K1700,P$931),"[DISABLED]")</f>
        <v>[DISABLED]</v>
      </c>
      <c r="Q1700" s="84" t="str">
        <f>IF($N1700,_xll.BDP($K1700,Q$931),"[DISABLED]")</f>
        <v>[DISABLED]</v>
      </c>
      <c r="R1700" s="84" t="str">
        <f>IF($N1700,_xll.BDH($K1700,R$931,$M1700),"[DISABLED]")</f>
        <v>[DISABLED]</v>
      </c>
      <c r="S1700" s="84" t="str">
        <f>IF($N1700,_xll.BDH($K1700,S$931,$M1700),"[DISABLED]")</f>
        <v>[DISABLED]</v>
      </c>
      <c r="T1700" s="84" t="str">
        <f>IF($N1700,_xll.BDH($K1700,T$931,$M1700),"[DISABLED]")</f>
        <v>[DISABLED]</v>
      </c>
      <c r="V1700" s="106" t="s">
        <v>10241</v>
      </c>
      <c r="W1700" s="107" t="s">
        <v>1055</v>
      </c>
      <c r="X1700" s="108">
        <v>42276</v>
      </c>
      <c r="Y1700" s="107" t="b">
        <v>0</v>
      </c>
      <c r="Z1700" s="107" t="s">
        <v>5237</v>
      </c>
      <c r="AA1700" s="107" t="s">
        <v>5237</v>
      </c>
      <c r="AB1700" s="107" t="s">
        <v>5237</v>
      </c>
      <c r="AC1700" s="107" t="s">
        <v>5237</v>
      </c>
      <c r="AD1700" s="107" t="s">
        <v>5237</v>
      </c>
      <c r="AE1700" s="107" t="s">
        <v>5237</v>
      </c>
    </row>
    <row r="1701" spans="2:31" outlineLevel="1">
      <c r="B1701" s="24" t="s">
        <v>5234</v>
      </c>
      <c r="C1701" s="24" t="s">
        <v>2</v>
      </c>
      <c r="D1701" s="24" t="s">
        <v>62</v>
      </c>
      <c r="E1701" s="24" t="s">
        <v>48</v>
      </c>
      <c r="F1701" s="24" t="s">
        <v>54</v>
      </c>
      <c r="G1701" s="24">
        <v>25</v>
      </c>
      <c r="H1701" s="24" t="s">
        <v>3008</v>
      </c>
      <c r="I1701" s="24" t="s">
        <v>4223</v>
      </c>
      <c r="J1701" s="24" t="s">
        <v>73</v>
      </c>
      <c r="K1701" s="72" t="str">
        <f t="shared" ref="K1701:K1764" si="59">I1701&amp;" "&amp;L1701&amp;" "&amp;J1701</f>
        <v>USPOC20 ICPL Curncy</v>
      </c>
      <c r="L1701" s="25" t="str">
        <f t="shared" ref="L1701:N1732" si="60">L$931</f>
        <v>ICPL</v>
      </c>
      <c r="M1701" s="26">
        <f t="shared" ca="1" si="60"/>
        <v>42276</v>
      </c>
      <c r="N1701" s="25" t="b">
        <f t="shared" si="60"/>
        <v>0</v>
      </c>
      <c r="O1701" s="84" t="str">
        <f>IF($N1701,_xll.BDP($K1701,O$931),"[DISABLED]")</f>
        <v>[DISABLED]</v>
      </c>
      <c r="P1701" s="84" t="str">
        <f>IF($N1701,_xll.BDP($K1701,P$931),"[DISABLED]")</f>
        <v>[DISABLED]</v>
      </c>
      <c r="Q1701" s="84" t="str">
        <f>IF($N1701,_xll.BDP($K1701,Q$931),"[DISABLED]")</f>
        <v>[DISABLED]</v>
      </c>
      <c r="R1701" s="84" t="str">
        <f>IF($N1701,_xll.BDH($K1701,R$931,$M1701),"[DISABLED]")</f>
        <v>[DISABLED]</v>
      </c>
      <c r="S1701" s="84" t="str">
        <f>IF($N1701,_xll.BDH($K1701,S$931,$M1701),"[DISABLED]")</f>
        <v>[DISABLED]</v>
      </c>
      <c r="T1701" s="84" t="str">
        <f>IF($N1701,_xll.BDH($K1701,T$931,$M1701),"[DISABLED]")</f>
        <v>[DISABLED]</v>
      </c>
      <c r="V1701" s="106" t="s">
        <v>10242</v>
      </c>
      <c r="W1701" s="107" t="s">
        <v>1055</v>
      </c>
      <c r="X1701" s="108">
        <v>42276</v>
      </c>
      <c r="Y1701" s="107" t="b">
        <v>0</v>
      </c>
      <c r="Z1701" s="107" t="s">
        <v>5237</v>
      </c>
      <c r="AA1701" s="107" t="s">
        <v>5237</v>
      </c>
      <c r="AB1701" s="107" t="s">
        <v>5237</v>
      </c>
      <c r="AC1701" s="107" t="s">
        <v>5237</v>
      </c>
      <c r="AD1701" s="107" t="s">
        <v>5237</v>
      </c>
      <c r="AE1701" s="107" t="s">
        <v>5237</v>
      </c>
    </row>
    <row r="1702" spans="2:31" outlineLevel="1">
      <c r="B1702" s="24" t="s">
        <v>5234</v>
      </c>
      <c r="C1702" s="24" t="s">
        <v>2</v>
      </c>
      <c r="D1702" s="24" t="s">
        <v>62</v>
      </c>
      <c r="E1702" s="24" t="s">
        <v>48</v>
      </c>
      <c r="F1702" s="24" t="s">
        <v>54</v>
      </c>
      <c r="G1702" s="24">
        <v>50</v>
      </c>
      <c r="H1702" s="24" t="s">
        <v>3008</v>
      </c>
      <c r="I1702" s="24" t="s">
        <v>4224</v>
      </c>
      <c r="J1702" s="24" t="s">
        <v>73</v>
      </c>
      <c r="K1702" s="72" t="str">
        <f t="shared" si="59"/>
        <v>USPPC20 ICPL Curncy</v>
      </c>
      <c r="L1702" s="25" t="str">
        <f t="shared" si="60"/>
        <v>ICPL</v>
      </c>
      <c r="M1702" s="26">
        <f t="shared" ca="1" si="60"/>
        <v>42276</v>
      </c>
      <c r="N1702" s="25" t="b">
        <f t="shared" si="60"/>
        <v>0</v>
      </c>
      <c r="O1702" s="84" t="str">
        <f>IF($N1702,_xll.BDP($K1702,O$931),"[DISABLED]")</f>
        <v>[DISABLED]</v>
      </c>
      <c r="P1702" s="84" t="str">
        <f>IF($N1702,_xll.BDP($K1702,P$931),"[DISABLED]")</f>
        <v>[DISABLED]</v>
      </c>
      <c r="Q1702" s="84" t="str">
        <f>IF($N1702,_xll.BDP($K1702,Q$931),"[DISABLED]")</f>
        <v>[DISABLED]</v>
      </c>
      <c r="R1702" s="84" t="str">
        <f>IF($N1702,_xll.BDH($K1702,R$931,$M1702),"[DISABLED]")</f>
        <v>[DISABLED]</v>
      </c>
      <c r="S1702" s="84" t="str">
        <f>IF($N1702,_xll.BDH($K1702,S$931,$M1702),"[DISABLED]")</f>
        <v>[DISABLED]</v>
      </c>
      <c r="T1702" s="84" t="str">
        <f>IF($N1702,_xll.BDH($K1702,T$931,$M1702),"[DISABLED]")</f>
        <v>[DISABLED]</v>
      </c>
      <c r="V1702" s="106" t="s">
        <v>10243</v>
      </c>
      <c r="W1702" s="107" t="s">
        <v>1055</v>
      </c>
      <c r="X1702" s="108">
        <v>42276</v>
      </c>
      <c r="Y1702" s="107" t="b">
        <v>0</v>
      </c>
      <c r="Z1702" s="107" t="s">
        <v>5237</v>
      </c>
      <c r="AA1702" s="107" t="s">
        <v>5237</v>
      </c>
      <c r="AB1702" s="107" t="s">
        <v>5237</v>
      </c>
      <c r="AC1702" s="107" t="s">
        <v>5237</v>
      </c>
      <c r="AD1702" s="107" t="s">
        <v>5237</v>
      </c>
      <c r="AE1702" s="107" t="s">
        <v>5237</v>
      </c>
    </row>
    <row r="1703" spans="2:31" outlineLevel="1">
      <c r="B1703" s="24" t="s">
        <v>5234</v>
      </c>
      <c r="C1703" s="24" t="s">
        <v>2</v>
      </c>
      <c r="D1703" s="24" t="s">
        <v>62</v>
      </c>
      <c r="E1703" s="24" t="s">
        <v>48</v>
      </c>
      <c r="F1703" s="24" t="s">
        <v>54</v>
      </c>
      <c r="G1703" s="24">
        <v>100</v>
      </c>
      <c r="H1703" s="24" t="s">
        <v>3008</v>
      </c>
      <c r="I1703" s="24" t="s">
        <v>4225</v>
      </c>
      <c r="J1703" s="24" t="s">
        <v>73</v>
      </c>
      <c r="K1703" s="72" t="str">
        <f t="shared" si="59"/>
        <v>USPQC20 ICPL Curncy</v>
      </c>
      <c r="L1703" s="25" t="str">
        <f t="shared" si="60"/>
        <v>ICPL</v>
      </c>
      <c r="M1703" s="26">
        <f t="shared" ca="1" si="60"/>
        <v>42276</v>
      </c>
      <c r="N1703" s="25" t="b">
        <f t="shared" si="60"/>
        <v>0</v>
      </c>
      <c r="O1703" s="84" t="str">
        <f>IF($N1703,_xll.BDP($K1703,O$931),"[DISABLED]")</f>
        <v>[DISABLED]</v>
      </c>
      <c r="P1703" s="84" t="str">
        <f>IF($N1703,_xll.BDP($K1703,P$931),"[DISABLED]")</f>
        <v>[DISABLED]</v>
      </c>
      <c r="Q1703" s="84" t="str">
        <f>IF($N1703,_xll.BDP($K1703,Q$931),"[DISABLED]")</f>
        <v>[DISABLED]</v>
      </c>
      <c r="R1703" s="84" t="str">
        <f>IF($N1703,_xll.BDH($K1703,R$931,$M1703),"[DISABLED]")</f>
        <v>[DISABLED]</v>
      </c>
      <c r="S1703" s="84" t="str">
        <f>IF($N1703,_xll.BDH($K1703,S$931,$M1703),"[DISABLED]")</f>
        <v>[DISABLED]</v>
      </c>
      <c r="T1703" s="84" t="str">
        <f>IF($N1703,_xll.BDH($K1703,T$931,$M1703),"[DISABLED]")</f>
        <v>[DISABLED]</v>
      </c>
      <c r="V1703" s="106" t="s">
        <v>10244</v>
      </c>
      <c r="W1703" s="107" t="s">
        <v>1055</v>
      </c>
      <c r="X1703" s="108">
        <v>42276</v>
      </c>
      <c r="Y1703" s="107" t="b">
        <v>0</v>
      </c>
      <c r="Z1703" s="107" t="s">
        <v>5237</v>
      </c>
      <c r="AA1703" s="107" t="s">
        <v>5237</v>
      </c>
      <c r="AB1703" s="107" t="s">
        <v>5237</v>
      </c>
      <c r="AC1703" s="107" t="s">
        <v>5237</v>
      </c>
      <c r="AD1703" s="107" t="s">
        <v>5237</v>
      </c>
      <c r="AE1703" s="107" t="s">
        <v>5237</v>
      </c>
    </row>
    <row r="1704" spans="2:31" outlineLevel="1">
      <c r="B1704" s="24" t="s">
        <v>5234</v>
      </c>
      <c r="C1704" s="24" t="s">
        <v>2</v>
      </c>
      <c r="D1704" s="24" t="s">
        <v>62</v>
      </c>
      <c r="E1704" s="24" t="s">
        <v>48</v>
      </c>
      <c r="F1704" s="24" t="s">
        <v>54</v>
      </c>
      <c r="G1704" s="24">
        <v>200</v>
      </c>
      <c r="H1704" s="24" t="s">
        <v>3008</v>
      </c>
      <c r="I1704" s="24" t="s">
        <v>4226</v>
      </c>
      <c r="J1704" s="24" t="s">
        <v>73</v>
      </c>
      <c r="K1704" s="72" t="str">
        <f t="shared" si="59"/>
        <v>USPSC20 ICPL Curncy</v>
      </c>
      <c r="L1704" s="25" t="str">
        <f t="shared" si="60"/>
        <v>ICPL</v>
      </c>
      <c r="M1704" s="26">
        <f t="shared" ca="1" si="60"/>
        <v>42276</v>
      </c>
      <c r="N1704" s="25" t="b">
        <f t="shared" si="60"/>
        <v>0</v>
      </c>
      <c r="O1704" s="84" t="str">
        <f>IF($N1704,_xll.BDP($K1704,O$931),"[DISABLED]")</f>
        <v>[DISABLED]</v>
      </c>
      <c r="P1704" s="84" t="str">
        <f>IF($N1704,_xll.BDP($K1704,P$931),"[DISABLED]")</f>
        <v>[DISABLED]</v>
      </c>
      <c r="Q1704" s="84" t="str">
        <f>IF($N1704,_xll.BDP($K1704,Q$931),"[DISABLED]")</f>
        <v>[DISABLED]</v>
      </c>
      <c r="R1704" s="84" t="str">
        <f>IF($N1704,_xll.BDH($K1704,R$931,$M1704),"[DISABLED]")</f>
        <v>[DISABLED]</v>
      </c>
      <c r="S1704" s="84" t="str">
        <f>IF($N1704,_xll.BDH($K1704,S$931,$M1704),"[DISABLED]")</f>
        <v>[DISABLED]</v>
      </c>
      <c r="T1704" s="84" t="str">
        <f>IF($N1704,_xll.BDH($K1704,T$931,$M1704),"[DISABLED]")</f>
        <v>[DISABLED]</v>
      </c>
      <c r="V1704" s="106" t="s">
        <v>10245</v>
      </c>
      <c r="W1704" s="107" t="s">
        <v>1055</v>
      </c>
      <c r="X1704" s="108">
        <v>42276</v>
      </c>
      <c r="Y1704" s="107" t="b">
        <v>0</v>
      </c>
      <c r="Z1704" s="107" t="s">
        <v>5237</v>
      </c>
      <c r="AA1704" s="107" t="s">
        <v>5237</v>
      </c>
      <c r="AB1704" s="107" t="s">
        <v>5237</v>
      </c>
      <c r="AC1704" s="107" t="s">
        <v>5237</v>
      </c>
      <c r="AD1704" s="107" t="s">
        <v>5237</v>
      </c>
      <c r="AE1704" s="107" t="s">
        <v>5237</v>
      </c>
    </row>
    <row r="1705" spans="2:31" outlineLevel="1">
      <c r="B1705" s="24" t="s">
        <v>5234</v>
      </c>
      <c r="C1705" s="24" t="s">
        <v>2</v>
      </c>
      <c r="D1705" s="24" t="s">
        <v>62</v>
      </c>
      <c r="E1705" s="24" t="s">
        <v>48</v>
      </c>
      <c r="F1705" s="24" t="s">
        <v>58</v>
      </c>
      <c r="G1705" s="24">
        <v>-200</v>
      </c>
      <c r="H1705" s="24" t="s">
        <v>3008</v>
      </c>
      <c r="I1705" s="24" t="s">
        <v>4227</v>
      </c>
      <c r="J1705" s="24" t="s">
        <v>73</v>
      </c>
      <c r="K1705" s="72" t="str">
        <f t="shared" si="59"/>
        <v>USPKF20 ICPL Curncy</v>
      </c>
      <c r="L1705" s="25" t="str">
        <f t="shared" si="60"/>
        <v>ICPL</v>
      </c>
      <c r="M1705" s="26">
        <f t="shared" ca="1" si="60"/>
        <v>42276</v>
      </c>
      <c r="N1705" s="25" t="b">
        <f t="shared" si="60"/>
        <v>0</v>
      </c>
      <c r="O1705" s="84" t="str">
        <f>IF($N1705,_xll.BDP($K1705,O$931),"[DISABLED]")</f>
        <v>[DISABLED]</v>
      </c>
      <c r="P1705" s="84" t="str">
        <f>IF($N1705,_xll.BDP($K1705,P$931),"[DISABLED]")</f>
        <v>[DISABLED]</v>
      </c>
      <c r="Q1705" s="84" t="str">
        <f>IF($N1705,_xll.BDP($K1705,Q$931),"[DISABLED]")</f>
        <v>[DISABLED]</v>
      </c>
      <c r="R1705" s="84" t="str">
        <f>IF($N1705,_xll.BDH($K1705,R$931,$M1705),"[DISABLED]")</f>
        <v>[DISABLED]</v>
      </c>
      <c r="S1705" s="84" t="str">
        <f>IF($N1705,_xll.BDH($K1705,S$931,$M1705),"[DISABLED]")</f>
        <v>[DISABLED]</v>
      </c>
      <c r="T1705" s="84" t="str">
        <f>IF($N1705,_xll.BDH($K1705,T$931,$M1705),"[DISABLED]")</f>
        <v>[DISABLED]</v>
      </c>
      <c r="V1705" s="106" t="s">
        <v>10246</v>
      </c>
      <c r="W1705" s="107" t="s">
        <v>1055</v>
      </c>
      <c r="X1705" s="108">
        <v>42276</v>
      </c>
      <c r="Y1705" s="107" t="b">
        <v>0</v>
      </c>
      <c r="Z1705" s="107" t="s">
        <v>5237</v>
      </c>
      <c r="AA1705" s="107" t="s">
        <v>5237</v>
      </c>
      <c r="AB1705" s="107" t="s">
        <v>5237</v>
      </c>
      <c r="AC1705" s="107" t="s">
        <v>5237</v>
      </c>
      <c r="AD1705" s="107" t="s">
        <v>5237</v>
      </c>
      <c r="AE1705" s="107" t="s">
        <v>5237</v>
      </c>
    </row>
    <row r="1706" spans="2:31" outlineLevel="1">
      <c r="B1706" s="24" t="s">
        <v>5234</v>
      </c>
      <c r="C1706" s="24" t="s">
        <v>2</v>
      </c>
      <c r="D1706" s="24" t="s">
        <v>62</v>
      </c>
      <c r="E1706" s="24" t="s">
        <v>48</v>
      </c>
      <c r="F1706" s="24" t="s">
        <v>58</v>
      </c>
      <c r="G1706" s="24">
        <v>-100</v>
      </c>
      <c r="H1706" s="24" t="s">
        <v>3008</v>
      </c>
      <c r="I1706" s="24" t="s">
        <v>4228</v>
      </c>
      <c r="J1706" s="24" t="s">
        <v>73</v>
      </c>
      <c r="K1706" s="72" t="str">
        <f t="shared" si="59"/>
        <v>USPLF20 ICPL Curncy</v>
      </c>
      <c r="L1706" s="25" t="str">
        <f t="shared" si="60"/>
        <v>ICPL</v>
      </c>
      <c r="M1706" s="26">
        <f t="shared" ca="1" si="60"/>
        <v>42276</v>
      </c>
      <c r="N1706" s="25" t="b">
        <f t="shared" si="60"/>
        <v>0</v>
      </c>
      <c r="O1706" s="84" t="str">
        <f>IF($N1706,_xll.BDP($K1706,O$931),"[DISABLED]")</f>
        <v>[DISABLED]</v>
      </c>
      <c r="P1706" s="84" t="str">
        <f>IF($N1706,_xll.BDP($K1706,P$931),"[DISABLED]")</f>
        <v>[DISABLED]</v>
      </c>
      <c r="Q1706" s="84" t="str">
        <f>IF($N1706,_xll.BDP($K1706,Q$931),"[DISABLED]")</f>
        <v>[DISABLED]</v>
      </c>
      <c r="R1706" s="84" t="str">
        <f>IF($N1706,_xll.BDH($K1706,R$931,$M1706),"[DISABLED]")</f>
        <v>[DISABLED]</v>
      </c>
      <c r="S1706" s="84" t="str">
        <f>IF($N1706,_xll.BDH($K1706,S$931,$M1706),"[DISABLED]")</f>
        <v>[DISABLED]</v>
      </c>
      <c r="T1706" s="84" t="str">
        <f>IF($N1706,_xll.BDH($K1706,T$931,$M1706),"[DISABLED]")</f>
        <v>[DISABLED]</v>
      </c>
      <c r="V1706" s="106" t="s">
        <v>10247</v>
      </c>
      <c r="W1706" s="107" t="s">
        <v>1055</v>
      </c>
      <c r="X1706" s="108">
        <v>42276</v>
      </c>
      <c r="Y1706" s="107" t="b">
        <v>0</v>
      </c>
      <c r="Z1706" s="107" t="s">
        <v>5237</v>
      </c>
      <c r="AA1706" s="107" t="s">
        <v>5237</v>
      </c>
      <c r="AB1706" s="107" t="s">
        <v>5237</v>
      </c>
      <c r="AC1706" s="107" t="s">
        <v>5237</v>
      </c>
      <c r="AD1706" s="107" t="s">
        <v>5237</v>
      </c>
      <c r="AE1706" s="107" t="s">
        <v>5237</v>
      </c>
    </row>
    <row r="1707" spans="2:31" outlineLevel="1">
      <c r="B1707" s="24" t="s">
        <v>5234</v>
      </c>
      <c r="C1707" s="24" t="s">
        <v>2</v>
      </c>
      <c r="D1707" s="24" t="s">
        <v>62</v>
      </c>
      <c r="E1707" s="24" t="s">
        <v>48</v>
      </c>
      <c r="F1707" s="24" t="s">
        <v>58</v>
      </c>
      <c r="G1707" s="24">
        <v>-50</v>
      </c>
      <c r="H1707" s="24" t="s">
        <v>3008</v>
      </c>
      <c r="I1707" s="24" t="s">
        <v>4229</v>
      </c>
      <c r="J1707" s="24" t="s">
        <v>73</v>
      </c>
      <c r="K1707" s="72" t="str">
        <f t="shared" si="59"/>
        <v>USPMF20 ICPL Curncy</v>
      </c>
      <c r="L1707" s="25" t="str">
        <f t="shared" si="60"/>
        <v>ICPL</v>
      </c>
      <c r="M1707" s="26">
        <f t="shared" ca="1" si="60"/>
        <v>42276</v>
      </c>
      <c r="N1707" s="25" t="b">
        <f t="shared" si="60"/>
        <v>0</v>
      </c>
      <c r="O1707" s="84" t="str">
        <f>IF($N1707,_xll.BDP($K1707,O$931),"[DISABLED]")</f>
        <v>[DISABLED]</v>
      </c>
      <c r="P1707" s="84" t="str">
        <f>IF($N1707,_xll.BDP($K1707,P$931),"[DISABLED]")</f>
        <v>[DISABLED]</v>
      </c>
      <c r="Q1707" s="84" t="str">
        <f>IF($N1707,_xll.BDP($K1707,Q$931),"[DISABLED]")</f>
        <v>[DISABLED]</v>
      </c>
      <c r="R1707" s="84" t="str">
        <f>IF($N1707,_xll.BDH($K1707,R$931,$M1707),"[DISABLED]")</f>
        <v>[DISABLED]</v>
      </c>
      <c r="S1707" s="84" t="str">
        <f>IF($N1707,_xll.BDH($K1707,S$931,$M1707),"[DISABLED]")</f>
        <v>[DISABLED]</v>
      </c>
      <c r="T1707" s="84" t="str">
        <f>IF($N1707,_xll.BDH($K1707,T$931,$M1707),"[DISABLED]")</f>
        <v>[DISABLED]</v>
      </c>
      <c r="V1707" s="106" t="s">
        <v>10248</v>
      </c>
      <c r="W1707" s="107" t="s">
        <v>1055</v>
      </c>
      <c r="X1707" s="108">
        <v>42276</v>
      </c>
      <c r="Y1707" s="107" t="b">
        <v>0</v>
      </c>
      <c r="Z1707" s="107" t="s">
        <v>5237</v>
      </c>
      <c r="AA1707" s="107" t="s">
        <v>5237</v>
      </c>
      <c r="AB1707" s="107" t="s">
        <v>5237</v>
      </c>
      <c r="AC1707" s="107" t="s">
        <v>5237</v>
      </c>
      <c r="AD1707" s="107" t="s">
        <v>5237</v>
      </c>
      <c r="AE1707" s="107" t="s">
        <v>5237</v>
      </c>
    </row>
    <row r="1708" spans="2:31" outlineLevel="1">
      <c r="B1708" s="24" t="s">
        <v>5234</v>
      </c>
      <c r="C1708" s="24" t="s">
        <v>2</v>
      </c>
      <c r="D1708" s="24" t="s">
        <v>62</v>
      </c>
      <c r="E1708" s="24" t="s">
        <v>48</v>
      </c>
      <c r="F1708" s="24" t="s">
        <v>58</v>
      </c>
      <c r="G1708" s="24">
        <v>-25</v>
      </c>
      <c r="H1708" s="24" t="s">
        <v>3008</v>
      </c>
      <c r="I1708" s="24" t="s">
        <v>4230</v>
      </c>
      <c r="J1708" s="24" t="s">
        <v>73</v>
      </c>
      <c r="K1708" s="72" t="str">
        <f t="shared" si="59"/>
        <v>USPNF20 ICPL Curncy</v>
      </c>
      <c r="L1708" s="25" t="str">
        <f t="shared" si="60"/>
        <v>ICPL</v>
      </c>
      <c r="M1708" s="26">
        <f t="shared" ca="1" si="60"/>
        <v>42276</v>
      </c>
      <c r="N1708" s="25" t="b">
        <f t="shared" si="60"/>
        <v>0</v>
      </c>
      <c r="O1708" s="84" t="str">
        <f>IF($N1708,_xll.BDP($K1708,O$931),"[DISABLED]")</f>
        <v>[DISABLED]</v>
      </c>
      <c r="P1708" s="84" t="str">
        <f>IF($N1708,_xll.BDP($K1708,P$931),"[DISABLED]")</f>
        <v>[DISABLED]</v>
      </c>
      <c r="Q1708" s="84" t="str">
        <f>IF($N1708,_xll.BDP($K1708,Q$931),"[DISABLED]")</f>
        <v>[DISABLED]</v>
      </c>
      <c r="R1708" s="84" t="str">
        <f>IF($N1708,_xll.BDH($K1708,R$931,$M1708),"[DISABLED]")</f>
        <v>[DISABLED]</v>
      </c>
      <c r="S1708" s="84" t="str">
        <f>IF($N1708,_xll.BDH($K1708,S$931,$M1708),"[DISABLED]")</f>
        <v>[DISABLED]</v>
      </c>
      <c r="T1708" s="84" t="str">
        <f>IF($N1708,_xll.BDH($K1708,T$931,$M1708),"[DISABLED]")</f>
        <v>[DISABLED]</v>
      </c>
      <c r="V1708" s="106" t="s">
        <v>10249</v>
      </c>
      <c r="W1708" s="107" t="s">
        <v>1055</v>
      </c>
      <c r="X1708" s="108">
        <v>42276</v>
      </c>
      <c r="Y1708" s="107" t="b">
        <v>0</v>
      </c>
      <c r="Z1708" s="107" t="s">
        <v>5237</v>
      </c>
      <c r="AA1708" s="107" t="s">
        <v>5237</v>
      </c>
      <c r="AB1708" s="107" t="s">
        <v>5237</v>
      </c>
      <c r="AC1708" s="107" t="s">
        <v>5237</v>
      </c>
      <c r="AD1708" s="107" t="s">
        <v>5237</v>
      </c>
      <c r="AE1708" s="107" t="s">
        <v>5237</v>
      </c>
    </row>
    <row r="1709" spans="2:31" outlineLevel="1">
      <c r="B1709" s="24" t="s">
        <v>5234</v>
      </c>
      <c r="C1709" s="24" t="s">
        <v>2</v>
      </c>
      <c r="D1709" s="24" t="s">
        <v>62</v>
      </c>
      <c r="E1709" s="24" t="s">
        <v>48</v>
      </c>
      <c r="F1709" s="24" t="s">
        <v>58</v>
      </c>
      <c r="G1709" s="24">
        <v>25</v>
      </c>
      <c r="H1709" s="24" t="s">
        <v>3008</v>
      </c>
      <c r="I1709" s="24" t="s">
        <v>4231</v>
      </c>
      <c r="J1709" s="24" t="s">
        <v>73</v>
      </c>
      <c r="K1709" s="72" t="str">
        <f t="shared" si="59"/>
        <v>USPOF20 ICPL Curncy</v>
      </c>
      <c r="L1709" s="25" t="str">
        <f t="shared" si="60"/>
        <v>ICPL</v>
      </c>
      <c r="M1709" s="26">
        <f t="shared" ca="1" si="60"/>
        <v>42276</v>
      </c>
      <c r="N1709" s="25" t="b">
        <f t="shared" si="60"/>
        <v>0</v>
      </c>
      <c r="O1709" s="84" t="str">
        <f>IF($N1709,_xll.BDP($K1709,O$931),"[DISABLED]")</f>
        <v>[DISABLED]</v>
      </c>
      <c r="P1709" s="84" t="str">
        <f>IF($N1709,_xll.BDP($K1709,P$931),"[DISABLED]")</f>
        <v>[DISABLED]</v>
      </c>
      <c r="Q1709" s="84" t="str">
        <f>IF($N1709,_xll.BDP($K1709,Q$931),"[DISABLED]")</f>
        <v>[DISABLED]</v>
      </c>
      <c r="R1709" s="84" t="str">
        <f>IF($N1709,_xll.BDH($K1709,R$931,$M1709),"[DISABLED]")</f>
        <v>[DISABLED]</v>
      </c>
      <c r="S1709" s="84" t="str">
        <f>IF($N1709,_xll.BDH($K1709,S$931,$M1709),"[DISABLED]")</f>
        <v>[DISABLED]</v>
      </c>
      <c r="T1709" s="84" t="str">
        <f>IF($N1709,_xll.BDH($K1709,T$931,$M1709),"[DISABLED]")</f>
        <v>[DISABLED]</v>
      </c>
      <c r="V1709" s="106" t="s">
        <v>10250</v>
      </c>
      <c r="W1709" s="107" t="s">
        <v>1055</v>
      </c>
      <c r="X1709" s="108">
        <v>42276</v>
      </c>
      <c r="Y1709" s="107" t="b">
        <v>0</v>
      </c>
      <c r="Z1709" s="107" t="s">
        <v>5237</v>
      </c>
      <c r="AA1709" s="107" t="s">
        <v>5237</v>
      </c>
      <c r="AB1709" s="107" t="s">
        <v>5237</v>
      </c>
      <c r="AC1709" s="107" t="s">
        <v>5237</v>
      </c>
      <c r="AD1709" s="107" t="s">
        <v>5237</v>
      </c>
      <c r="AE1709" s="107" t="s">
        <v>5237</v>
      </c>
    </row>
    <row r="1710" spans="2:31" outlineLevel="1">
      <c r="B1710" s="24" t="s">
        <v>5234</v>
      </c>
      <c r="C1710" s="24" t="s">
        <v>2</v>
      </c>
      <c r="D1710" s="24" t="s">
        <v>62</v>
      </c>
      <c r="E1710" s="24" t="s">
        <v>48</v>
      </c>
      <c r="F1710" s="24" t="s">
        <v>58</v>
      </c>
      <c r="G1710" s="24">
        <v>50</v>
      </c>
      <c r="H1710" s="24" t="s">
        <v>3008</v>
      </c>
      <c r="I1710" s="24" t="s">
        <v>4232</v>
      </c>
      <c r="J1710" s="24" t="s">
        <v>73</v>
      </c>
      <c r="K1710" s="72" t="str">
        <f t="shared" si="59"/>
        <v>USPPF20 ICPL Curncy</v>
      </c>
      <c r="L1710" s="25" t="str">
        <f t="shared" si="60"/>
        <v>ICPL</v>
      </c>
      <c r="M1710" s="26">
        <f t="shared" ca="1" si="60"/>
        <v>42276</v>
      </c>
      <c r="N1710" s="25" t="b">
        <f t="shared" si="60"/>
        <v>0</v>
      </c>
      <c r="O1710" s="84" t="str">
        <f>IF($N1710,_xll.BDP($K1710,O$931),"[DISABLED]")</f>
        <v>[DISABLED]</v>
      </c>
      <c r="P1710" s="84" t="str">
        <f>IF($N1710,_xll.BDP($K1710,P$931),"[DISABLED]")</f>
        <v>[DISABLED]</v>
      </c>
      <c r="Q1710" s="84" t="str">
        <f>IF($N1710,_xll.BDP($K1710,Q$931),"[DISABLED]")</f>
        <v>[DISABLED]</v>
      </c>
      <c r="R1710" s="84" t="str">
        <f>IF($N1710,_xll.BDH($K1710,R$931,$M1710),"[DISABLED]")</f>
        <v>[DISABLED]</v>
      </c>
      <c r="S1710" s="84" t="str">
        <f>IF($N1710,_xll.BDH($K1710,S$931,$M1710),"[DISABLED]")</f>
        <v>[DISABLED]</v>
      </c>
      <c r="T1710" s="84" t="str">
        <f>IF($N1710,_xll.BDH($K1710,T$931,$M1710),"[DISABLED]")</f>
        <v>[DISABLED]</v>
      </c>
      <c r="V1710" s="106" t="s">
        <v>10251</v>
      </c>
      <c r="W1710" s="107" t="s">
        <v>1055</v>
      </c>
      <c r="X1710" s="108">
        <v>42276</v>
      </c>
      <c r="Y1710" s="107" t="b">
        <v>0</v>
      </c>
      <c r="Z1710" s="107" t="s">
        <v>5237</v>
      </c>
      <c r="AA1710" s="107" t="s">
        <v>5237</v>
      </c>
      <c r="AB1710" s="107" t="s">
        <v>5237</v>
      </c>
      <c r="AC1710" s="107" t="s">
        <v>5237</v>
      </c>
      <c r="AD1710" s="107" t="s">
        <v>5237</v>
      </c>
      <c r="AE1710" s="107" t="s">
        <v>5237</v>
      </c>
    </row>
    <row r="1711" spans="2:31" outlineLevel="1">
      <c r="B1711" s="24" t="s">
        <v>5234</v>
      </c>
      <c r="C1711" s="24" t="s">
        <v>2</v>
      </c>
      <c r="D1711" s="24" t="s">
        <v>62</v>
      </c>
      <c r="E1711" s="24" t="s">
        <v>48</v>
      </c>
      <c r="F1711" s="24" t="s">
        <v>58</v>
      </c>
      <c r="G1711" s="24">
        <v>100</v>
      </c>
      <c r="H1711" s="24" t="s">
        <v>3008</v>
      </c>
      <c r="I1711" s="24" t="s">
        <v>4233</v>
      </c>
      <c r="J1711" s="24" t="s">
        <v>73</v>
      </c>
      <c r="K1711" s="72" t="str">
        <f t="shared" si="59"/>
        <v>USPQF20 ICPL Curncy</v>
      </c>
      <c r="L1711" s="25" t="str">
        <f t="shared" si="60"/>
        <v>ICPL</v>
      </c>
      <c r="M1711" s="26">
        <f t="shared" ca="1" si="60"/>
        <v>42276</v>
      </c>
      <c r="N1711" s="25" t="b">
        <f t="shared" si="60"/>
        <v>0</v>
      </c>
      <c r="O1711" s="84" t="str">
        <f>IF($N1711,_xll.BDP($K1711,O$931),"[DISABLED]")</f>
        <v>[DISABLED]</v>
      </c>
      <c r="P1711" s="84" t="str">
        <f>IF($N1711,_xll.BDP($K1711,P$931),"[DISABLED]")</f>
        <v>[DISABLED]</v>
      </c>
      <c r="Q1711" s="84" t="str">
        <f>IF($N1711,_xll.BDP($K1711,Q$931),"[DISABLED]")</f>
        <v>[DISABLED]</v>
      </c>
      <c r="R1711" s="84" t="str">
        <f>IF($N1711,_xll.BDH($K1711,R$931,$M1711),"[DISABLED]")</f>
        <v>[DISABLED]</v>
      </c>
      <c r="S1711" s="84" t="str">
        <f>IF($N1711,_xll.BDH($K1711,S$931,$M1711),"[DISABLED]")</f>
        <v>[DISABLED]</v>
      </c>
      <c r="T1711" s="84" t="str">
        <f>IF($N1711,_xll.BDH($K1711,T$931,$M1711),"[DISABLED]")</f>
        <v>[DISABLED]</v>
      </c>
      <c r="V1711" s="106" t="s">
        <v>10252</v>
      </c>
      <c r="W1711" s="107" t="s">
        <v>1055</v>
      </c>
      <c r="X1711" s="108">
        <v>42276</v>
      </c>
      <c r="Y1711" s="107" t="b">
        <v>0</v>
      </c>
      <c r="Z1711" s="107" t="s">
        <v>5237</v>
      </c>
      <c r="AA1711" s="107" t="s">
        <v>5237</v>
      </c>
      <c r="AB1711" s="107" t="s">
        <v>5237</v>
      </c>
      <c r="AC1711" s="107" t="s">
        <v>5237</v>
      </c>
      <c r="AD1711" s="107" t="s">
        <v>5237</v>
      </c>
      <c r="AE1711" s="107" t="s">
        <v>5237</v>
      </c>
    </row>
    <row r="1712" spans="2:31" outlineLevel="1">
      <c r="B1712" s="24" t="s">
        <v>5234</v>
      </c>
      <c r="C1712" s="24" t="s">
        <v>2</v>
      </c>
      <c r="D1712" s="24" t="s">
        <v>62</v>
      </c>
      <c r="E1712" s="24" t="s">
        <v>48</v>
      </c>
      <c r="F1712" s="24" t="s">
        <v>58</v>
      </c>
      <c r="G1712" s="24">
        <v>200</v>
      </c>
      <c r="H1712" s="24" t="s">
        <v>3008</v>
      </c>
      <c r="I1712" s="24" t="s">
        <v>4234</v>
      </c>
      <c r="J1712" s="24" t="s">
        <v>73</v>
      </c>
      <c r="K1712" s="72" t="str">
        <f t="shared" si="59"/>
        <v>USPSF20 ICPL Curncy</v>
      </c>
      <c r="L1712" s="25" t="str">
        <f t="shared" si="60"/>
        <v>ICPL</v>
      </c>
      <c r="M1712" s="26">
        <f t="shared" ca="1" si="60"/>
        <v>42276</v>
      </c>
      <c r="N1712" s="25" t="b">
        <f t="shared" si="60"/>
        <v>0</v>
      </c>
      <c r="O1712" s="84" t="str">
        <f>IF($N1712,_xll.BDP($K1712,O$931),"[DISABLED]")</f>
        <v>[DISABLED]</v>
      </c>
      <c r="P1712" s="84" t="str">
        <f>IF($N1712,_xll.BDP($K1712,P$931),"[DISABLED]")</f>
        <v>[DISABLED]</v>
      </c>
      <c r="Q1712" s="84" t="str">
        <f>IF($N1712,_xll.BDP($K1712,Q$931),"[DISABLED]")</f>
        <v>[DISABLED]</v>
      </c>
      <c r="R1712" s="84" t="str">
        <f>IF($N1712,_xll.BDH($K1712,R$931,$M1712),"[DISABLED]")</f>
        <v>[DISABLED]</v>
      </c>
      <c r="S1712" s="84" t="str">
        <f>IF($N1712,_xll.BDH($K1712,S$931,$M1712),"[DISABLED]")</f>
        <v>[DISABLED]</v>
      </c>
      <c r="T1712" s="84" t="str">
        <f>IF($N1712,_xll.BDH($K1712,T$931,$M1712),"[DISABLED]")</f>
        <v>[DISABLED]</v>
      </c>
      <c r="V1712" s="106" t="s">
        <v>10253</v>
      </c>
      <c r="W1712" s="107" t="s">
        <v>1055</v>
      </c>
      <c r="X1712" s="108">
        <v>42276</v>
      </c>
      <c r="Y1712" s="107" t="b">
        <v>0</v>
      </c>
      <c r="Z1712" s="107" t="s">
        <v>5237</v>
      </c>
      <c r="AA1712" s="107" t="s">
        <v>5237</v>
      </c>
      <c r="AB1712" s="107" t="s">
        <v>5237</v>
      </c>
      <c r="AC1712" s="107" t="s">
        <v>5237</v>
      </c>
      <c r="AD1712" s="107" t="s">
        <v>5237</v>
      </c>
      <c r="AE1712" s="107" t="s">
        <v>5237</v>
      </c>
    </row>
    <row r="1713" spans="2:31" outlineLevel="1">
      <c r="B1713" s="24" t="s">
        <v>5234</v>
      </c>
      <c r="C1713" s="24" t="s">
        <v>2</v>
      </c>
      <c r="D1713" s="24" t="s">
        <v>62</v>
      </c>
      <c r="E1713" s="24" t="s">
        <v>48</v>
      </c>
      <c r="F1713" s="24" t="s">
        <v>41</v>
      </c>
      <c r="G1713" s="24">
        <v>-200</v>
      </c>
      <c r="H1713" s="24" t="s">
        <v>3008</v>
      </c>
      <c r="I1713" s="24" t="s">
        <v>4235</v>
      </c>
      <c r="J1713" s="24" t="s">
        <v>73</v>
      </c>
      <c r="K1713" s="72" t="str">
        <f t="shared" si="59"/>
        <v>USPK0120 ICPL Curncy</v>
      </c>
      <c r="L1713" s="25" t="str">
        <f t="shared" si="60"/>
        <v>ICPL</v>
      </c>
      <c r="M1713" s="26">
        <f t="shared" ca="1" si="60"/>
        <v>42276</v>
      </c>
      <c r="N1713" s="25" t="b">
        <f t="shared" si="60"/>
        <v>0</v>
      </c>
      <c r="O1713" s="84" t="str">
        <f>IF($N1713,_xll.BDP($K1713,O$931),"[DISABLED]")</f>
        <v>[DISABLED]</v>
      </c>
      <c r="P1713" s="84" t="str">
        <f>IF($N1713,_xll.BDP($K1713,P$931),"[DISABLED]")</f>
        <v>[DISABLED]</v>
      </c>
      <c r="Q1713" s="84" t="str">
        <f>IF($N1713,_xll.BDP($K1713,Q$931),"[DISABLED]")</f>
        <v>[DISABLED]</v>
      </c>
      <c r="R1713" s="84" t="str">
        <f>IF($N1713,_xll.BDH($K1713,R$931,$M1713),"[DISABLED]")</f>
        <v>[DISABLED]</v>
      </c>
      <c r="S1713" s="84" t="str">
        <f>IF($N1713,_xll.BDH($K1713,S$931,$M1713),"[DISABLED]")</f>
        <v>[DISABLED]</v>
      </c>
      <c r="T1713" s="84" t="str">
        <f>IF($N1713,_xll.BDH($K1713,T$931,$M1713),"[DISABLED]")</f>
        <v>[DISABLED]</v>
      </c>
      <c r="V1713" s="106" t="s">
        <v>10254</v>
      </c>
      <c r="W1713" s="107" t="s">
        <v>1055</v>
      </c>
      <c r="X1713" s="108">
        <v>42276</v>
      </c>
      <c r="Y1713" s="107" t="b">
        <v>0</v>
      </c>
      <c r="Z1713" s="107" t="s">
        <v>5237</v>
      </c>
      <c r="AA1713" s="107" t="s">
        <v>5237</v>
      </c>
      <c r="AB1713" s="107" t="s">
        <v>5237</v>
      </c>
      <c r="AC1713" s="107" t="s">
        <v>5237</v>
      </c>
      <c r="AD1713" s="107" t="s">
        <v>5237</v>
      </c>
      <c r="AE1713" s="107" t="s">
        <v>5237</v>
      </c>
    </row>
    <row r="1714" spans="2:31" outlineLevel="1">
      <c r="B1714" s="24" t="s">
        <v>5234</v>
      </c>
      <c r="C1714" s="24" t="s">
        <v>2</v>
      </c>
      <c r="D1714" s="24" t="s">
        <v>62</v>
      </c>
      <c r="E1714" s="24" t="s">
        <v>48</v>
      </c>
      <c r="F1714" s="24" t="s">
        <v>41</v>
      </c>
      <c r="G1714" s="24">
        <v>-100</v>
      </c>
      <c r="H1714" s="24" t="s">
        <v>3008</v>
      </c>
      <c r="I1714" s="24" t="s">
        <v>4236</v>
      </c>
      <c r="J1714" s="24" t="s">
        <v>73</v>
      </c>
      <c r="K1714" s="72" t="str">
        <f t="shared" si="59"/>
        <v>USPL0120 ICPL Curncy</v>
      </c>
      <c r="L1714" s="25" t="str">
        <f t="shared" si="60"/>
        <v>ICPL</v>
      </c>
      <c r="M1714" s="26">
        <f t="shared" ca="1" si="60"/>
        <v>42276</v>
      </c>
      <c r="N1714" s="25" t="b">
        <f t="shared" si="60"/>
        <v>0</v>
      </c>
      <c r="O1714" s="84" t="str">
        <f>IF($N1714,_xll.BDP($K1714,O$931),"[DISABLED]")</f>
        <v>[DISABLED]</v>
      </c>
      <c r="P1714" s="84" t="str">
        <f>IF($N1714,_xll.BDP($K1714,P$931),"[DISABLED]")</f>
        <v>[DISABLED]</v>
      </c>
      <c r="Q1714" s="84" t="str">
        <f>IF($N1714,_xll.BDP($K1714,Q$931),"[DISABLED]")</f>
        <v>[DISABLED]</v>
      </c>
      <c r="R1714" s="84" t="str">
        <f>IF($N1714,_xll.BDH($K1714,R$931,$M1714),"[DISABLED]")</f>
        <v>[DISABLED]</v>
      </c>
      <c r="S1714" s="84" t="str">
        <f>IF($N1714,_xll.BDH($K1714,S$931,$M1714),"[DISABLED]")</f>
        <v>[DISABLED]</v>
      </c>
      <c r="T1714" s="84" t="str">
        <f>IF($N1714,_xll.BDH($K1714,T$931,$M1714),"[DISABLED]")</f>
        <v>[DISABLED]</v>
      </c>
      <c r="V1714" s="106" t="s">
        <v>10255</v>
      </c>
      <c r="W1714" s="107" t="s">
        <v>1055</v>
      </c>
      <c r="X1714" s="108">
        <v>42276</v>
      </c>
      <c r="Y1714" s="107" t="b">
        <v>0</v>
      </c>
      <c r="Z1714" s="107" t="s">
        <v>5237</v>
      </c>
      <c r="AA1714" s="107" t="s">
        <v>5237</v>
      </c>
      <c r="AB1714" s="107" t="s">
        <v>5237</v>
      </c>
      <c r="AC1714" s="107" t="s">
        <v>5237</v>
      </c>
      <c r="AD1714" s="107" t="s">
        <v>5237</v>
      </c>
      <c r="AE1714" s="107" t="s">
        <v>5237</v>
      </c>
    </row>
    <row r="1715" spans="2:31" outlineLevel="1">
      <c r="B1715" s="24" t="s">
        <v>5234</v>
      </c>
      <c r="C1715" s="24" t="s">
        <v>2</v>
      </c>
      <c r="D1715" s="24" t="s">
        <v>62</v>
      </c>
      <c r="E1715" s="24" t="s">
        <v>48</v>
      </c>
      <c r="F1715" s="24" t="s">
        <v>41</v>
      </c>
      <c r="G1715" s="24">
        <v>-50</v>
      </c>
      <c r="H1715" s="24" t="s">
        <v>3008</v>
      </c>
      <c r="I1715" s="24" t="s">
        <v>4237</v>
      </c>
      <c r="J1715" s="24" t="s">
        <v>73</v>
      </c>
      <c r="K1715" s="72" t="str">
        <f t="shared" si="59"/>
        <v>USPM0120 ICPL Curncy</v>
      </c>
      <c r="L1715" s="25" t="str">
        <f t="shared" si="60"/>
        <v>ICPL</v>
      </c>
      <c r="M1715" s="26">
        <f t="shared" ca="1" si="60"/>
        <v>42276</v>
      </c>
      <c r="N1715" s="25" t="b">
        <f t="shared" si="60"/>
        <v>0</v>
      </c>
      <c r="O1715" s="84" t="str">
        <f>IF($N1715,_xll.BDP($K1715,O$931),"[DISABLED]")</f>
        <v>[DISABLED]</v>
      </c>
      <c r="P1715" s="84" t="str">
        <f>IF($N1715,_xll.BDP($K1715,P$931),"[DISABLED]")</f>
        <v>[DISABLED]</v>
      </c>
      <c r="Q1715" s="84" t="str">
        <f>IF($N1715,_xll.BDP($K1715,Q$931),"[DISABLED]")</f>
        <v>[DISABLED]</v>
      </c>
      <c r="R1715" s="84" t="str">
        <f>IF($N1715,_xll.BDH($K1715,R$931,$M1715),"[DISABLED]")</f>
        <v>[DISABLED]</v>
      </c>
      <c r="S1715" s="84" t="str">
        <f>IF($N1715,_xll.BDH($K1715,S$931,$M1715),"[DISABLED]")</f>
        <v>[DISABLED]</v>
      </c>
      <c r="T1715" s="84" t="str">
        <f>IF($N1715,_xll.BDH($K1715,T$931,$M1715),"[DISABLED]")</f>
        <v>[DISABLED]</v>
      </c>
      <c r="V1715" s="106" t="s">
        <v>10256</v>
      </c>
      <c r="W1715" s="107" t="s">
        <v>1055</v>
      </c>
      <c r="X1715" s="108">
        <v>42276</v>
      </c>
      <c r="Y1715" s="107" t="b">
        <v>0</v>
      </c>
      <c r="Z1715" s="107" t="s">
        <v>5237</v>
      </c>
      <c r="AA1715" s="107" t="s">
        <v>5237</v>
      </c>
      <c r="AB1715" s="107" t="s">
        <v>5237</v>
      </c>
      <c r="AC1715" s="107" t="s">
        <v>5237</v>
      </c>
      <c r="AD1715" s="107" t="s">
        <v>5237</v>
      </c>
      <c r="AE1715" s="107" t="s">
        <v>5237</v>
      </c>
    </row>
    <row r="1716" spans="2:31" outlineLevel="1">
      <c r="B1716" s="24" t="s">
        <v>5234</v>
      </c>
      <c r="C1716" s="24" t="s">
        <v>2</v>
      </c>
      <c r="D1716" s="24" t="s">
        <v>62</v>
      </c>
      <c r="E1716" s="24" t="s">
        <v>48</v>
      </c>
      <c r="F1716" s="24" t="s">
        <v>41</v>
      </c>
      <c r="G1716" s="24">
        <v>-25</v>
      </c>
      <c r="H1716" s="24" t="s">
        <v>3008</v>
      </c>
      <c r="I1716" s="24" t="s">
        <v>4238</v>
      </c>
      <c r="J1716" s="24" t="s">
        <v>73</v>
      </c>
      <c r="K1716" s="72" t="str">
        <f t="shared" si="59"/>
        <v>USPN0120 ICPL Curncy</v>
      </c>
      <c r="L1716" s="25" t="str">
        <f t="shared" si="60"/>
        <v>ICPL</v>
      </c>
      <c r="M1716" s="26">
        <f t="shared" ca="1" si="60"/>
        <v>42276</v>
      </c>
      <c r="N1716" s="25" t="b">
        <f t="shared" si="60"/>
        <v>0</v>
      </c>
      <c r="O1716" s="84" t="str">
        <f>IF($N1716,_xll.BDP($K1716,O$931),"[DISABLED]")</f>
        <v>[DISABLED]</v>
      </c>
      <c r="P1716" s="84" t="str">
        <f>IF($N1716,_xll.BDP($K1716,P$931),"[DISABLED]")</f>
        <v>[DISABLED]</v>
      </c>
      <c r="Q1716" s="84" t="str">
        <f>IF($N1716,_xll.BDP($K1716,Q$931),"[DISABLED]")</f>
        <v>[DISABLED]</v>
      </c>
      <c r="R1716" s="84" t="str">
        <f>IF($N1716,_xll.BDH($K1716,R$931,$M1716),"[DISABLED]")</f>
        <v>[DISABLED]</v>
      </c>
      <c r="S1716" s="84" t="str">
        <f>IF($N1716,_xll.BDH($K1716,S$931,$M1716),"[DISABLED]")</f>
        <v>[DISABLED]</v>
      </c>
      <c r="T1716" s="84" t="str">
        <f>IF($N1716,_xll.BDH($K1716,T$931,$M1716),"[DISABLED]")</f>
        <v>[DISABLED]</v>
      </c>
      <c r="V1716" s="106" t="s">
        <v>10257</v>
      </c>
      <c r="W1716" s="107" t="s">
        <v>1055</v>
      </c>
      <c r="X1716" s="108">
        <v>42276</v>
      </c>
      <c r="Y1716" s="107" t="b">
        <v>0</v>
      </c>
      <c r="Z1716" s="107" t="s">
        <v>5237</v>
      </c>
      <c r="AA1716" s="107" t="s">
        <v>5237</v>
      </c>
      <c r="AB1716" s="107" t="s">
        <v>5237</v>
      </c>
      <c r="AC1716" s="107" t="s">
        <v>5237</v>
      </c>
      <c r="AD1716" s="107" t="s">
        <v>5237</v>
      </c>
      <c r="AE1716" s="107" t="s">
        <v>5237</v>
      </c>
    </row>
    <row r="1717" spans="2:31" outlineLevel="1">
      <c r="B1717" s="24" t="s">
        <v>5234</v>
      </c>
      <c r="C1717" s="24" t="s">
        <v>2</v>
      </c>
      <c r="D1717" s="24" t="s">
        <v>62</v>
      </c>
      <c r="E1717" s="24" t="s">
        <v>48</v>
      </c>
      <c r="F1717" s="24" t="s">
        <v>41</v>
      </c>
      <c r="G1717" s="24">
        <v>25</v>
      </c>
      <c r="H1717" s="24" t="s">
        <v>3008</v>
      </c>
      <c r="I1717" s="24" t="s">
        <v>4239</v>
      </c>
      <c r="J1717" s="24" t="s">
        <v>73</v>
      </c>
      <c r="K1717" s="72" t="str">
        <f t="shared" si="59"/>
        <v>USPO0120 ICPL Curncy</v>
      </c>
      <c r="L1717" s="25" t="str">
        <f t="shared" si="60"/>
        <v>ICPL</v>
      </c>
      <c r="M1717" s="26">
        <f t="shared" ca="1" si="60"/>
        <v>42276</v>
      </c>
      <c r="N1717" s="25" t="b">
        <f t="shared" si="60"/>
        <v>0</v>
      </c>
      <c r="O1717" s="84" t="str">
        <f>IF($N1717,_xll.BDP($K1717,O$931),"[DISABLED]")</f>
        <v>[DISABLED]</v>
      </c>
      <c r="P1717" s="84" t="str">
        <f>IF($N1717,_xll.BDP($K1717,P$931),"[DISABLED]")</f>
        <v>[DISABLED]</v>
      </c>
      <c r="Q1717" s="84" t="str">
        <f>IF($N1717,_xll.BDP($K1717,Q$931),"[DISABLED]")</f>
        <v>[DISABLED]</v>
      </c>
      <c r="R1717" s="84" t="str">
        <f>IF($N1717,_xll.BDH($K1717,R$931,$M1717),"[DISABLED]")</f>
        <v>[DISABLED]</v>
      </c>
      <c r="S1717" s="84" t="str">
        <f>IF($N1717,_xll.BDH($K1717,S$931,$M1717),"[DISABLED]")</f>
        <v>[DISABLED]</v>
      </c>
      <c r="T1717" s="84" t="str">
        <f>IF($N1717,_xll.BDH($K1717,T$931,$M1717),"[DISABLED]")</f>
        <v>[DISABLED]</v>
      </c>
      <c r="V1717" s="106" t="s">
        <v>10258</v>
      </c>
      <c r="W1717" s="107" t="s">
        <v>1055</v>
      </c>
      <c r="X1717" s="108">
        <v>42276</v>
      </c>
      <c r="Y1717" s="107" t="b">
        <v>0</v>
      </c>
      <c r="Z1717" s="107" t="s">
        <v>5237</v>
      </c>
      <c r="AA1717" s="107" t="s">
        <v>5237</v>
      </c>
      <c r="AB1717" s="107" t="s">
        <v>5237</v>
      </c>
      <c r="AC1717" s="107" t="s">
        <v>5237</v>
      </c>
      <c r="AD1717" s="107" t="s">
        <v>5237</v>
      </c>
      <c r="AE1717" s="107" t="s">
        <v>5237</v>
      </c>
    </row>
    <row r="1718" spans="2:31" outlineLevel="1">
      <c r="B1718" s="24" t="s">
        <v>5234</v>
      </c>
      <c r="C1718" s="24" t="s">
        <v>2</v>
      </c>
      <c r="D1718" s="24" t="s">
        <v>62</v>
      </c>
      <c r="E1718" s="24" t="s">
        <v>48</v>
      </c>
      <c r="F1718" s="24" t="s">
        <v>41</v>
      </c>
      <c r="G1718" s="24">
        <v>50</v>
      </c>
      <c r="H1718" s="24" t="s">
        <v>3008</v>
      </c>
      <c r="I1718" s="24" t="s">
        <v>4240</v>
      </c>
      <c r="J1718" s="24" t="s">
        <v>73</v>
      </c>
      <c r="K1718" s="72" t="str">
        <f t="shared" si="59"/>
        <v>USPP0120 ICPL Curncy</v>
      </c>
      <c r="L1718" s="25" t="str">
        <f t="shared" si="60"/>
        <v>ICPL</v>
      </c>
      <c r="M1718" s="26">
        <f t="shared" ca="1" si="60"/>
        <v>42276</v>
      </c>
      <c r="N1718" s="25" t="b">
        <f t="shared" si="60"/>
        <v>0</v>
      </c>
      <c r="O1718" s="84" t="str">
        <f>IF($N1718,_xll.BDP($K1718,O$931),"[DISABLED]")</f>
        <v>[DISABLED]</v>
      </c>
      <c r="P1718" s="84" t="str">
        <f>IF($N1718,_xll.BDP($K1718,P$931),"[DISABLED]")</f>
        <v>[DISABLED]</v>
      </c>
      <c r="Q1718" s="84" t="str">
        <f>IF($N1718,_xll.BDP($K1718,Q$931),"[DISABLED]")</f>
        <v>[DISABLED]</v>
      </c>
      <c r="R1718" s="84" t="str">
        <f>IF($N1718,_xll.BDH($K1718,R$931,$M1718),"[DISABLED]")</f>
        <v>[DISABLED]</v>
      </c>
      <c r="S1718" s="84" t="str">
        <f>IF($N1718,_xll.BDH($K1718,S$931,$M1718),"[DISABLED]")</f>
        <v>[DISABLED]</v>
      </c>
      <c r="T1718" s="84" t="str">
        <f>IF($N1718,_xll.BDH($K1718,T$931,$M1718),"[DISABLED]")</f>
        <v>[DISABLED]</v>
      </c>
      <c r="V1718" s="106" t="s">
        <v>10259</v>
      </c>
      <c r="W1718" s="107" t="s">
        <v>1055</v>
      </c>
      <c r="X1718" s="108">
        <v>42276</v>
      </c>
      <c r="Y1718" s="107" t="b">
        <v>0</v>
      </c>
      <c r="Z1718" s="107" t="s">
        <v>5237</v>
      </c>
      <c r="AA1718" s="107" t="s">
        <v>5237</v>
      </c>
      <c r="AB1718" s="107" t="s">
        <v>5237</v>
      </c>
      <c r="AC1718" s="107" t="s">
        <v>5237</v>
      </c>
      <c r="AD1718" s="107" t="s">
        <v>5237</v>
      </c>
      <c r="AE1718" s="107" t="s">
        <v>5237</v>
      </c>
    </row>
    <row r="1719" spans="2:31" outlineLevel="1">
      <c r="B1719" s="24" t="s">
        <v>5234</v>
      </c>
      <c r="C1719" s="24" t="s">
        <v>2</v>
      </c>
      <c r="D1719" s="24" t="s">
        <v>62</v>
      </c>
      <c r="E1719" s="24" t="s">
        <v>48</v>
      </c>
      <c r="F1719" s="24" t="s">
        <v>41</v>
      </c>
      <c r="G1719" s="24">
        <v>100</v>
      </c>
      <c r="H1719" s="24" t="s">
        <v>3008</v>
      </c>
      <c r="I1719" s="24" t="s">
        <v>4241</v>
      </c>
      <c r="J1719" s="24" t="s">
        <v>73</v>
      </c>
      <c r="K1719" s="72" t="str">
        <f t="shared" si="59"/>
        <v>USPQ0120 ICPL Curncy</v>
      </c>
      <c r="L1719" s="25" t="str">
        <f t="shared" si="60"/>
        <v>ICPL</v>
      </c>
      <c r="M1719" s="26">
        <f t="shared" ca="1" si="60"/>
        <v>42276</v>
      </c>
      <c r="N1719" s="25" t="b">
        <f t="shared" si="60"/>
        <v>0</v>
      </c>
      <c r="O1719" s="84" t="str">
        <f>IF($N1719,_xll.BDP($K1719,O$931),"[DISABLED]")</f>
        <v>[DISABLED]</v>
      </c>
      <c r="P1719" s="84" t="str">
        <f>IF($N1719,_xll.BDP($K1719,P$931),"[DISABLED]")</f>
        <v>[DISABLED]</v>
      </c>
      <c r="Q1719" s="84" t="str">
        <f>IF($N1719,_xll.BDP($K1719,Q$931),"[DISABLED]")</f>
        <v>[DISABLED]</v>
      </c>
      <c r="R1719" s="84" t="str">
        <f>IF($N1719,_xll.BDH($K1719,R$931,$M1719),"[DISABLED]")</f>
        <v>[DISABLED]</v>
      </c>
      <c r="S1719" s="84" t="str">
        <f>IF($N1719,_xll.BDH($K1719,S$931,$M1719),"[DISABLED]")</f>
        <v>[DISABLED]</v>
      </c>
      <c r="T1719" s="84" t="str">
        <f>IF($N1719,_xll.BDH($K1719,T$931,$M1719),"[DISABLED]")</f>
        <v>[DISABLED]</v>
      </c>
      <c r="V1719" s="106" t="s">
        <v>10260</v>
      </c>
      <c r="W1719" s="107" t="s">
        <v>1055</v>
      </c>
      <c r="X1719" s="108">
        <v>42276</v>
      </c>
      <c r="Y1719" s="107" t="b">
        <v>0</v>
      </c>
      <c r="Z1719" s="107" t="s">
        <v>5237</v>
      </c>
      <c r="AA1719" s="107" t="s">
        <v>5237</v>
      </c>
      <c r="AB1719" s="107" t="s">
        <v>5237</v>
      </c>
      <c r="AC1719" s="107" t="s">
        <v>5237</v>
      </c>
      <c r="AD1719" s="107" t="s">
        <v>5237</v>
      </c>
      <c r="AE1719" s="107" t="s">
        <v>5237</v>
      </c>
    </row>
    <row r="1720" spans="2:31" outlineLevel="1">
      <c r="B1720" s="24" t="s">
        <v>5234</v>
      </c>
      <c r="C1720" s="24" t="s">
        <v>2</v>
      </c>
      <c r="D1720" s="24" t="s">
        <v>62</v>
      </c>
      <c r="E1720" s="24" t="s">
        <v>48</v>
      </c>
      <c r="F1720" s="24" t="s">
        <v>41</v>
      </c>
      <c r="G1720" s="24">
        <v>200</v>
      </c>
      <c r="H1720" s="24" t="s">
        <v>3008</v>
      </c>
      <c r="I1720" s="24" t="s">
        <v>4242</v>
      </c>
      <c r="J1720" s="24" t="s">
        <v>73</v>
      </c>
      <c r="K1720" s="72" t="str">
        <f t="shared" si="59"/>
        <v>USPS0120 ICPL Curncy</v>
      </c>
      <c r="L1720" s="25" t="str">
        <f t="shared" si="60"/>
        <v>ICPL</v>
      </c>
      <c r="M1720" s="26">
        <f t="shared" ca="1" si="60"/>
        <v>42276</v>
      </c>
      <c r="N1720" s="25" t="b">
        <f t="shared" si="60"/>
        <v>0</v>
      </c>
      <c r="O1720" s="84" t="str">
        <f>IF($N1720,_xll.BDP($K1720,O$931),"[DISABLED]")</f>
        <v>[DISABLED]</v>
      </c>
      <c r="P1720" s="84" t="str">
        <f>IF($N1720,_xll.BDP($K1720,P$931),"[DISABLED]")</f>
        <v>[DISABLED]</v>
      </c>
      <c r="Q1720" s="84" t="str">
        <f>IF($N1720,_xll.BDP($K1720,Q$931),"[DISABLED]")</f>
        <v>[DISABLED]</v>
      </c>
      <c r="R1720" s="84" t="str">
        <f>IF($N1720,_xll.BDH($K1720,R$931,$M1720),"[DISABLED]")</f>
        <v>[DISABLED]</v>
      </c>
      <c r="S1720" s="84" t="str">
        <f>IF($N1720,_xll.BDH($K1720,S$931,$M1720),"[DISABLED]")</f>
        <v>[DISABLED]</v>
      </c>
      <c r="T1720" s="84" t="str">
        <f>IF($N1720,_xll.BDH($K1720,T$931,$M1720),"[DISABLED]")</f>
        <v>[DISABLED]</v>
      </c>
      <c r="V1720" s="106" t="s">
        <v>10261</v>
      </c>
      <c r="W1720" s="107" t="s">
        <v>1055</v>
      </c>
      <c r="X1720" s="108">
        <v>42276</v>
      </c>
      <c r="Y1720" s="107" t="b">
        <v>0</v>
      </c>
      <c r="Z1720" s="107" t="s">
        <v>5237</v>
      </c>
      <c r="AA1720" s="107" t="s">
        <v>5237</v>
      </c>
      <c r="AB1720" s="107" t="s">
        <v>5237</v>
      </c>
      <c r="AC1720" s="107" t="s">
        <v>5237</v>
      </c>
      <c r="AD1720" s="107" t="s">
        <v>5237</v>
      </c>
      <c r="AE1720" s="107" t="s">
        <v>5237</v>
      </c>
    </row>
    <row r="1721" spans="2:31" outlineLevel="1">
      <c r="B1721" s="24" t="s">
        <v>5234</v>
      </c>
      <c r="C1721" s="24" t="s">
        <v>2</v>
      </c>
      <c r="D1721" s="24" t="s">
        <v>62</v>
      </c>
      <c r="E1721" s="24" t="s">
        <v>48</v>
      </c>
      <c r="F1721" s="24" t="s">
        <v>42</v>
      </c>
      <c r="G1721" s="24">
        <v>-200</v>
      </c>
      <c r="H1721" s="24" t="s">
        <v>3008</v>
      </c>
      <c r="I1721" s="24" t="s">
        <v>4243</v>
      </c>
      <c r="J1721" s="24" t="s">
        <v>73</v>
      </c>
      <c r="K1721" s="72" t="str">
        <f t="shared" si="59"/>
        <v>USPK0220 ICPL Curncy</v>
      </c>
      <c r="L1721" s="25" t="str">
        <f t="shared" si="60"/>
        <v>ICPL</v>
      </c>
      <c r="M1721" s="26">
        <f t="shared" ca="1" si="60"/>
        <v>42276</v>
      </c>
      <c r="N1721" s="25" t="b">
        <f t="shared" si="60"/>
        <v>0</v>
      </c>
      <c r="O1721" s="84" t="str">
        <f>IF($N1721,_xll.BDP($K1721,O$931),"[DISABLED]")</f>
        <v>[DISABLED]</v>
      </c>
      <c r="P1721" s="84" t="str">
        <f>IF($N1721,_xll.BDP($K1721,P$931),"[DISABLED]")</f>
        <v>[DISABLED]</v>
      </c>
      <c r="Q1721" s="84" t="str">
        <f>IF($N1721,_xll.BDP($K1721,Q$931),"[DISABLED]")</f>
        <v>[DISABLED]</v>
      </c>
      <c r="R1721" s="84" t="str">
        <f>IF($N1721,_xll.BDH($K1721,R$931,$M1721),"[DISABLED]")</f>
        <v>[DISABLED]</v>
      </c>
      <c r="S1721" s="84" t="str">
        <f>IF($N1721,_xll.BDH($K1721,S$931,$M1721),"[DISABLED]")</f>
        <v>[DISABLED]</v>
      </c>
      <c r="T1721" s="84" t="str">
        <f>IF($N1721,_xll.BDH($K1721,T$931,$M1721),"[DISABLED]")</f>
        <v>[DISABLED]</v>
      </c>
      <c r="V1721" s="106" t="s">
        <v>10262</v>
      </c>
      <c r="W1721" s="107" t="s">
        <v>1055</v>
      </c>
      <c r="X1721" s="108">
        <v>42276</v>
      </c>
      <c r="Y1721" s="107" t="b">
        <v>0</v>
      </c>
      <c r="Z1721" s="107" t="s">
        <v>5237</v>
      </c>
      <c r="AA1721" s="107" t="s">
        <v>5237</v>
      </c>
      <c r="AB1721" s="107" t="s">
        <v>5237</v>
      </c>
      <c r="AC1721" s="107" t="s">
        <v>5237</v>
      </c>
      <c r="AD1721" s="107" t="s">
        <v>5237</v>
      </c>
      <c r="AE1721" s="107" t="s">
        <v>5237</v>
      </c>
    </row>
    <row r="1722" spans="2:31" outlineLevel="1">
      <c r="B1722" s="24" t="s">
        <v>5234</v>
      </c>
      <c r="C1722" s="24" t="s">
        <v>2</v>
      </c>
      <c r="D1722" s="24" t="s">
        <v>62</v>
      </c>
      <c r="E1722" s="24" t="s">
        <v>48</v>
      </c>
      <c r="F1722" s="24" t="s">
        <v>42</v>
      </c>
      <c r="G1722" s="24">
        <v>-100</v>
      </c>
      <c r="H1722" s="24" t="s">
        <v>3008</v>
      </c>
      <c r="I1722" s="24" t="s">
        <v>4244</v>
      </c>
      <c r="J1722" s="24" t="s">
        <v>73</v>
      </c>
      <c r="K1722" s="72" t="str">
        <f t="shared" si="59"/>
        <v>USPL0220 ICPL Curncy</v>
      </c>
      <c r="L1722" s="25" t="str">
        <f t="shared" si="60"/>
        <v>ICPL</v>
      </c>
      <c r="M1722" s="26">
        <f t="shared" ca="1" si="60"/>
        <v>42276</v>
      </c>
      <c r="N1722" s="25" t="b">
        <f t="shared" si="60"/>
        <v>0</v>
      </c>
      <c r="O1722" s="84" t="str">
        <f>IF($N1722,_xll.BDP($K1722,O$931),"[DISABLED]")</f>
        <v>[DISABLED]</v>
      </c>
      <c r="P1722" s="84" t="str">
        <f>IF($N1722,_xll.BDP($K1722,P$931),"[DISABLED]")</f>
        <v>[DISABLED]</v>
      </c>
      <c r="Q1722" s="84" t="str">
        <f>IF($N1722,_xll.BDP($K1722,Q$931),"[DISABLED]")</f>
        <v>[DISABLED]</v>
      </c>
      <c r="R1722" s="84" t="str">
        <f>IF($N1722,_xll.BDH($K1722,R$931,$M1722),"[DISABLED]")</f>
        <v>[DISABLED]</v>
      </c>
      <c r="S1722" s="84" t="str">
        <f>IF($N1722,_xll.BDH($K1722,S$931,$M1722),"[DISABLED]")</f>
        <v>[DISABLED]</v>
      </c>
      <c r="T1722" s="84" t="str">
        <f>IF($N1722,_xll.BDH($K1722,T$931,$M1722),"[DISABLED]")</f>
        <v>[DISABLED]</v>
      </c>
      <c r="V1722" s="106" t="s">
        <v>10263</v>
      </c>
      <c r="W1722" s="107" t="s">
        <v>1055</v>
      </c>
      <c r="X1722" s="108">
        <v>42276</v>
      </c>
      <c r="Y1722" s="107" t="b">
        <v>0</v>
      </c>
      <c r="Z1722" s="107" t="s">
        <v>5237</v>
      </c>
      <c r="AA1722" s="107" t="s">
        <v>5237</v>
      </c>
      <c r="AB1722" s="107" t="s">
        <v>5237</v>
      </c>
      <c r="AC1722" s="107" t="s">
        <v>5237</v>
      </c>
      <c r="AD1722" s="107" t="s">
        <v>5237</v>
      </c>
      <c r="AE1722" s="107" t="s">
        <v>5237</v>
      </c>
    </row>
    <row r="1723" spans="2:31" outlineLevel="1">
      <c r="B1723" s="24" t="s">
        <v>5234</v>
      </c>
      <c r="C1723" s="24" t="s">
        <v>2</v>
      </c>
      <c r="D1723" s="24" t="s">
        <v>62</v>
      </c>
      <c r="E1723" s="24" t="s">
        <v>48</v>
      </c>
      <c r="F1723" s="24" t="s">
        <v>42</v>
      </c>
      <c r="G1723" s="24">
        <v>-50</v>
      </c>
      <c r="H1723" s="24" t="s">
        <v>3008</v>
      </c>
      <c r="I1723" s="24" t="s">
        <v>4245</v>
      </c>
      <c r="J1723" s="24" t="s">
        <v>73</v>
      </c>
      <c r="K1723" s="72" t="str">
        <f t="shared" si="59"/>
        <v>USPM0220 ICPL Curncy</v>
      </c>
      <c r="L1723" s="25" t="str">
        <f t="shared" si="60"/>
        <v>ICPL</v>
      </c>
      <c r="M1723" s="26">
        <f t="shared" ca="1" si="60"/>
        <v>42276</v>
      </c>
      <c r="N1723" s="25" t="b">
        <f t="shared" si="60"/>
        <v>0</v>
      </c>
      <c r="O1723" s="84" t="str">
        <f>IF($N1723,_xll.BDP($K1723,O$931),"[DISABLED]")</f>
        <v>[DISABLED]</v>
      </c>
      <c r="P1723" s="84" t="str">
        <f>IF($N1723,_xll.BDP($K1723,P$931),"[DISABLED]")</f>
        <v>[DISABLED]</v>
      </c>
      <c r="Q1723" s="84" t="str">
        <f>IF($N1723,_xll.BDP($K1723,Q$931),"[DISABLED]")</f>
        <v>[DISABLED]</v>
      </c>
      <c r="R1723" s="84" t="str">
        <f>IF($N1723,_xll.BDH($K1723,R$931,$M1723),"[DISABLED]")</f>
        <v>[DISABLED]</v>
      </c>
      <c r="S1723" s="84" t="str">
        <f>IF($N1723,_xll.BDH($K1723,S$931,$M1723),"[DISABLED]")</f>
        <v>[DISABLED]</v>
      </c>
      <c r="T1723" s="84" t="str">
        <f>IF($N1723,_xll.BDH($K1723,T$931,$M1723),"[DISABLED]")</f>
        <v>[DISABLED]</v>
      </c>
      <c r="V1723" s="106" t="s">
        <v>10264</v>
      </c>
      <c r="W1723" s="107" t="s">
        <v>1055</v>
      </c>
      <c r="X1723" s="108">
        <v>42276</v>
      </c>
      <c r="Y1723" s="107" t="b">
        <v>0</v>
      </c>
      <c r="Z1723" s="107" t="s">
        <v>5237</v>
      </c>
      <c r="AA1723" s="107" t="s">
        <v>5237</v>
      </c>
      <c r="AB1723" s="107" t="s">
        <v>5237</v>
      </c>
      <c r="AC1723" s="107" t="s">
        <v>5237</v>
      </c>
      <c r="AD1723" s="107" t="s">
        <v>5237</v>
      </c>
      <c r="AE1723" s="107" t="s">
        <v>5237</v>
      </c>
    </row>
    <row r="1724" spans="2:31" outlineLevel="1">
      <c r="B1724" s="24" t="s">
        <v>5234</v>
      </c>
      <c r="C1724" s="24" t="s">
        <v>2</v>
      </c>
      <c r="D1724" s="24" t="s">
        <v>62</v>
      </c>
      <c r="E1724" s="24" t="s">
        <v>48</v>
      </c>
      <c r="F1724" s="24" t="s">
        <v>42</v>
      </c>
      <c r="G1724" s="24">
        <v>-25</v>
      </c>
      <c r="H1724" s="24" t="s">
        <v>3008</v>
      </c>
      <c r="I1724" s="24" t="s">
        <v>4246</v>
      </c>
      <c r="J1724" s="24" t="s">
        <v>73</v>
      </c>
      <c r="K1724" s="72" t="str">
        <f t="shared" si="59"/>
        <v>USPN0220 ICPL Curncy</v>
      </c>
      <c r="L1724" s="25" t="str">
        <f t="shared" si="60"/>
        <v>ICPL</v>
      </c>
      <c r="M1724" s="26">
        <f t="shared" ca="1" si="60"/>
        <v>42276</v>
      </c>
      <c r="N1724" s="25" t="b">
        <f t="shared" si="60"/>
        <v>0</v>
      </c>
      <c r="O1724" s="84" t="str">
        <f>IF($N1724,_xll.BDP($K1724,O$931),"[DISABLED]")</f>
        <v>[DISABLED]</v>
      </c>
      <c r="P1724" s="84" t="str">
        <f>IF($N1724,_xll.BDP($K1724,P$931),"[DISABLED]")</f>
        <v>[DISABLED]</v>
      </c>
      <c r="Q1724" s="84" t="str">
        <f>IF($N1724,_xll.BDP($K1724,Q$931),"[DISABLED]")</f>
        <v>[DISABLED]</v>
      </c>
      <c r="R1724" s="84" t="str">
        <f>IF($N1724,_xll.BDH($K1724,R$931,$M1724),"[DISABLED]")</f>
        <v>[DISABLED]</v>
      </c>
      <c r="S1724" s="84" t="str">
        <f>IF($N1724,_xll.BDH($K1724,S$931,$M1724),"[DISABLED]")</f>
        <v>[DISABLED]</v>
      </c>
      <c r="T1724" s="84" t="str">
        <f>IF($N1724,_xll.BDH($K1724,T$931,$M1724),"[DISABLED]")</f>
        <v>[DISABLED]</v>
      </c>
      <c r="V1724" s="106" t="s">
        <v>10265</v>
      </c>
      <c r="W1724" s="107" t="s">
        <v>1055</v>
      </c>
      <c r="X1724" s="108">
        <v>42276</v>
      </c>
      <c r="Y1724" s="107" t="b">
        <v>0</v>
      </c>
      <c r="Z1724" s="107" t="s">
        <v>5237</v>
      </c>
      <c r="AA1724" s="107" t="s">
        <v>5237</v>
      </c>
      <c r="AB1724" s="107" t="s">
        <v>5237</v>
      </c>
      <c r="AC1724" s="107" t="s">
        <v>5237</v>
      </c>
      <c r="AD1724" s="107" t="s">
        <v>5237</v>
      </c>
      <c r="AE1724" s="107" t="s">
        <v>5237</v>
      </c>
    </row>
    <row r="1725" spans="2:31" outlineLevel="1">
      <c r="B1725" s="24" t="s">
        <v>5234</v>
      </c>
      <c r="C1725" s="24" t="s">
        <v>2</v>
      </c>
      <c r="D1725" s="24" t="s">
        <v>62</v>
      </c>
      <c r="E1725" s="24" t="s">
        <v>48</v>
      </c>
      <c r="F1725" s="24" t="s">
        <v>42</v>
      </c>
      <c r="G1725" s="24">
        <v>25</v>
      </c>
      <c r="H1725" s="24" t="s">
        <v>3008</v>
      </c>
      <c r="I1725" s="24" t="s">
        <v>4247</v>
      </c>
      <c r="J1725" s="24" t="s">
        <v>73</v>
      </c>
      <c r="K1725" s="72" t="str">
        <f t="shared" si="59"/>
        <v>USPO0220 ICPL Curncy</v>
      </c>
      <c r="L1725" s="25" t="str">
        <f t="shared" si="60"/>
        <v>ICPL</v>
      </c>
      <c r="M1725" s="26">
        <f t="shared" ca="1" si="60"/>
        <v>42276</v>
      </c>
      <c r="N1725" s="25" t="b">
        <f t="shared" si="60"/>
        <v>0</v>
      </c>
      <c r="O1725" s="84" t="str">
        <f>IF($N1725,_xll.BDP($K1725,O$931),"[DISABLED]")</f>
        <v>[DISABLED]</v>
      </c>
      <c r="P1725" s="84" t="str">
        <f>IF($N1725,_xll.BDP($K1725,P$931),"[DISABLED]")</f>
        <v>[DISABLED]</v>
      </c>
      <c r="Q1725" s="84" t="str">
        <f>IF($N1725,_xll.BDP($K1725,Q$931),"[DISABLED]")</f>
        <v>[DISABLED]</v>
      </c>
      <c r="R1725" s="84" t="str">
        <f>IF($N1725,_xll.BDH($K1725,R$931,$M1725),"[DISABLED]")</f>
        <v>[DISABLED]</v>
      </c>
      <c r="S1725" s="84" t="str">
        <f>IF($N1725,_xll.BDH($K1725,S$931,$M1725),"[DISABLED]")</f>
        <v>[DISABLED]</v>
      </c>
      <c r="T1725" s="84" t="str">
        <f>IF($N1725,_xll.BDH($K1725,T$931,$M1725),"[DISABLED]")</f>
        <v>[DISABLED]</v>
      </c>
      <c r="V1725" s="106" t="s">
        <v>10266</v>
      </c>
      <c r="W1725" s="107" t="s">
        <v>1055</v>
      </c>
      <c r="X1725" s="108">
        <v>42276</v>
      </c>
      <c r="Y1725" s="107" t="b">
        <v>0</v>
      </c>
      <c r="Z1725" s="107" t="s">
        <v>5237</v>
      </c>
      <c r="AA1725" s="107" t="s">
        <v>5237</v>
      </c>
      <c r="AB1725" s="107" t="s">
        <v>5237</v>
      </c>
      <c r="AC1725" s="107" t="s">
        <v>5237</v>
      </c>
      <c r="AD1725" s="107" t="s">
        <v>5237</v>
      </c>
      <c r="AE1725" s="107" t="s">
        <v>5237</v>
      </c>
    </row>
    <row r="1726" spans="2:31" outlineLevel="1">
      <c r="B1726" s="24" t="s">
        <v>5234</v>
      </c>
      <c r="C1726" s="24" t="s">
        <v>2</v>
      </c>
      <c r="D1726" s="24" t="s">
        <v>62</v>
      </c>
      <c r="E1726" s="24" t="s">
        <v>48</v>
      </c>
      <c r="F1726" s="24" t="s">
        <v>42</v>
      </c>
      <c r="G1726" s="24">
        <v>50</v>
      </c>
      <c r="H1726" s="24" t="s">
        <v>3008</v>
      </c>
      <c r="I1726" s="24" t="s">
        <v>4248</v>
      </c>
      <c r="J1726" s="24" t="s">
        <v>73</v>
      </c>
      <c r="K1726" s="72" t="str">
        <f t="shared" si="59"/>
        <v>USPP0220 ICPL Curncy</v>
      </c>
      <c r="L1726" s="25" t="str">
        <f t="shared" si="60"/>
        <v>ICPL</v>
      </c>
      <c r="M1726" s="26">
        <f t="shared" ca="1" si="60"/>
        <v>42276</v>
      </c>
      <c r="N1726" s="25" t="b">
        <f t="shared" si="60"/>
        <v>0</v>
      </c>
      <c r="O1726" s="84" t="str">
        <f>IF($N1726,_xll.BDP($K1726,O$931),"[DISABLED]")</f>
        <v>[DISABLED]</v>
      </c>
      <c r="P1726" s="84" t="str">
        <f>IF($N1726,_xll.BDP($K1726,P$931),"[DISABLED]")</f>
        <v>[DISABLED]</v>
      </c>
      <c r="Q1726" s="84" t="str">
        <f>IF($N1726,_xll.BDP($K1726,Q$931),"[DISABLED]")</f>
        <v>[DISABLED]</v>
      </c>
      <c r="R1726" s="84" t="str">
        <f>IF($N1726,_xll.BDH($K1726,R$931,$M1726),"[DISABLED]")</f>
        <v>[DISABLED]</v>
      </c>
      <c r="S1726" s="84" t="str">
        <f>IF($N1726,_xll.BDH($K1726,S$931,$M1726),"[DISABLED]")</f>
        <v>[DISABLED]</v>
      </c>
      <c r="T1726" s="84" t="str">
        <f>IF($N1726,_xll.BDH($K1726,T$931,$M1726),"[DISABLED]")</f>
        <v>[DISABLED]</v>
      </c>
      <c r="V1726" s="106" t="s">
        <v>10267</v>
      </c>
      <c r="W1726" s="107" t="s">
        <v>1055</v>
      </c>
      <c r="X1726" s="108">
        <v>42276</v>
      </c>
      <c r="Y1726" s="107" t="b">
        <v>0</v>
      </c>
      <c r="Z1726" s="107" t="s">
        <v>5237</v>
      </c>
      <c r="AA1726" s="107" t="s">
        <v>5237</v>
      </c>
      <c r="AB1726" s="107" t="s">
        <v>5237</v>
      </c>
      <c r="AC1726" s="107" t="s">
        <v>5237</v>
      </c>
      <c r="AD1726" s="107" t="s">
        <v>5237</v>
      </c>
      <c r="AE1726" s="107" t="s">
        <v>5237</v>
      </c>
    </row>
    <row r="1727" spans="2:31" outlineLevel="1">
      <c r="B1727" s="24" t="s">
        <v>5234</v>
      </c>
      <c r="C1727" s="24" t="s">
        <v>2</v>
      </c>
      <c r="D1727" s="24" t="s">
        <v>62</v>
      </c>
      <c r="E1727" s="24" t="s">
        <v>48</v>
      </c>
      <c r="F1727" s="24" t="s">
        <v>42</v>
      </c>
      <c r="G1727" s="24">
        <v>100</v>
      </c>
      <c r="H1727" s="24" t="s">
        <v>3008</v>
      </c>
      <c r="I1727" s="24" t="s">
        <v>4249</v>
      </c>
      <c r="J1727" s="24" t="s">
        <v>73</v>
      </c>
      <c r="K1727" s="72" t="str">
        <f t="shared" si="59"/>
        <v>USPQ0220 ICPL Curncy</v>
      </c>
      <c r="L1727" s="25" t="str">
        <f t="shared" si="60"/>
        <v>ICPL</v>
      </c>
      <c r="M1727" s="26">
        <f t="shared" ca="1" si="60"/>
        <v>42276</v>
      </c>
      <c r="N1727" s="25" t="b">
        <f t="shared" si="60"/>
        <v>0</v>
      </c>
      <c r="O1727" s="84" t="str">
        <f>IF($N1727,_xll.BDP($K1727,O$931),"[DISABLED]")</f>
        <v>[DISABLED]</v>
      </c>
      <c r="P1727" s="84" t="str">
        <f>IF($N1727,_xll.BDP($K1727,P$931),"[DISABLED]")</f>
        <v>[DISABLED]</v>
      </c>
      <c r="Q1727" s="84" t="str">
        <f>IF($N1727,_xll.BDP($K1727,Q$931),"[DISABLED]")</f>
        <v>[DISABLED]</v>
      </c>
      <c r="R1727" s="84" t="str">
        <f>IF($N1727,_xll.BDH($K1727,R$931,$M1727),"[DISABLED]")</f>
        <v>[DISABLED]</v>
      </c>
      <c r="S1727" s="84" t="str">
        <f>IF($N1727,_xll.BDH($K1727,S$931,$M1727),"[DISABLED]")</f>
        <v>[DISABLED]</v>
      </c>
      <c r="T1727" s="84" t="str">
        <f>IF($N1727,_xll.BDH($K1727,T$931,$M1727),"[DISABLED]")</f>
        <v>[DISABLED]</v>
      </c>
      <c r="V1727" s="106" t="s">
        <v>10268</v>
      </c>
      <c r="W1727" s="107" t="s">
        <v>1055</v>
      </c>
      <c r="X1727" s="108">
        <v>42276</v>
      </c>
      <c r="Y1727" s="107" t="b">
        <v>0</v>
      </c>
      <c r="Z1727" s="107" t="s">
        <v>5237</v>
      </c>
      <c r="AA1727" s="107" t="s">
        <v>5237</v>
      </c>
      <c r="AB1727" s="107" t="s">
        <v>5237</v>
      </c>
      <c r="AC1727" s="107" t="s">
        <v>5237</v>
      </c>
      <c r="AD1727" s="107" t="s">
        <v>5237</v>
      </c>
      <c r="AE1727" s="107" t="s">
        <v>5237</v>
      </c>
    </row>
    <row r="1728" spans="2:31" outlineLevel="1">
      <c r="B1728" s="24" t="s">
        <v>5234</v>
      </c>
      <c r="C1728" s="24" t="s">
        <v>2</v>
      </c>
      <c r="D1728" s="24" t="s">
        <v>62</v>
      </c>
      <c r="E1728" s="24" t="s">
        <v>48</v>
      </c>
      <c r="F1728" s="24" t="s">
        <v>42</v>
      </c>
      <c r="G1728" s="24">
        <v>200</v>
      </c>
      <c r="H1728" s="24" t="s">
        <v>3008</v>
      </c>
      <c r="I1728" s="24" t="s">
        <v>4250</v>
      </c>
      <c r="J1728" s="24" t="s">
        <v>73</v>
      </c>
      <c r="K1728" s="72" t="str">
        <f t="shared" si="59"/>
        <v>USPS0220 ICPL Curncy</v>
      </c>
      <c r="L1728" s="25" t="str">
        <f t="shared" si="60"/>
        <v>ICPL</v>
      </c>
      <c r="M1728" s="26">
        <f t="shared" ca="1" si="60"/>
        <v>42276</v>
      </c>
      <c r="N1728" s="25" t="b">
        <f t="shared" si="60"/>
        <v>0</v>
      </c>
      <c r="O1728" s="84" t="str">
        <f>IF($N1728,_xll.BDP($K1728,O$931),"[DISABLED]")</f>
        <v>[DISABLED]</v>
      </c>
      <c r="P1728" s="84" t="str">
        <f>IF($N1728,_xll.BDP($K1728,P$931),"[DISABLED]")</f>
        <v>[DISABLED]</v>
      </c>
      <c r="Q1728" s="84" t="str">
        <f>IF($N1728,_xll.BDP($K1728,Q$931),"[DISABLED]")</f>
        <v>[DISABLED]</v>
      </c>
      <c r="R1728" s="84" t="str">
        <f>IF($N1728,_xll.BDH($K1728,R$931,$M1728),"[DISABLED]")</f>
        <v>[DISABLED]</v>
      </c>
      <c r="S1728" s="84" t="str">
        <f>IF($N1728,_xll.BDH($K1728,S$931,$M1728),"[DISABLED]")</f>
        <v>[DISABLED]</v>
      </c>
      <c r="T1728" s="84" t="str">
        <f>IF($N1728,_xll.BDH($K1728,T$931,$M1728),"[DISABLED]")</f>
        <v>[DISABLED]</v>
      </c>
      <c r="V1728" s="106" t="s">
        <v>10269</v>
      </c>
      <c r="W1728" s="107" t="s">
        <v>1055</v>
      </c>
      <c r="X1728" s="108">
        <v>42276</v>
      </c>
      <c r="Y1728" s="107" t="b">
        <v>0</v>
      </c>
      <c r="Z1728" s="107" t="s">
        <v>5237</v>
      </c>
      <c r="AA1728" s="107" t="s">
        <v>5237</v>
      </c>
      <c r="AB1728" s="107" t="s">
        <v>5237</v>
      </c>
      <c r="AC1728" s="107" t="s">
        <v>5237</v>
      </c>
      <c r="AD1728" s="107" t="s">
        <v>5237</v>
      </c>
      <c r="AE1728" s="107" t="s">
        <v>5237</v>
      </c>
    </row>
    <row r="1729" spans="2:31" outlineLevel="1">
      <c r="B1729" s="24" t="s">
        <v>5234</v>
      </c>
      <c r="C1729" s="24" t="s">
        <v>2</v>
      </c>
      <c r="D1729" s="24" t="s">
        <v>62</v>
      </c>
      <c r="E1729" s="24" t="s">
        <v>48</v>
      </c>
      <c r="F1729" s="24" t="s">
        <v>44</v>
      </c>
      <c r="G1729" s="24">
        <v>-100</v>
      </c>
      <c r="H1729" s="24" t="s">
        <v>3008</v>
      </c>
      <c r="I1729" s="24" t="s">
        <v>4251</v>
      </c>
      <c r="J1729" s="24" t="s">
        <v>73</v>
      </c>
      <c r="K1729" s="72" t="str">
        <f t="shared" si="59"/>
        <v>USPL0520 ICPL Curncy</v>
      </c>
      <c r="L1729" s="25" t="str">
        <f t="shared" si="60"/>
        <v>ICPL</v>
      </c>
      <c r="M1729" s="26">
        <f t="shared" ca="1" si="60"/>
        <v>42276</v>
      </c>
      <c r="N1729" s="25" t="b">
        <f t="shared" si="60"/>
        <v>0</v>
      </c>
      <c r="O1729" s="84" t="str">
        <f>IF($N1729,_xll.BDP($K1729,O$931),"[DISABLED]")</f>
        <v>[DISABLED]</v>
      </c>
      <c r="P1729" s="84" t="str">
        <f>IF($N1729,_xll.BDP($K1729,P$931),"[DISABLED]")</f>
        <v>[DISABLED]</v>
      </c>
      <c r="Q1729" s="84" t="str">
        <f>IF($N1729,_xll.BDP($K1729,Q$931),"[DISABLED]")</f>
        <v>[DISABLED]</v>
      </c>
      <c r="R1729" s="84" t="str">
        <f>IF($N1729,_xll.BDH($K1729,R$931,$M1729),"[DISABLED]")</f>
        <v>[DISABLED]</v>
      </c>
      <c r="S1729" s="84" t="str">
        <f>IF($N1729,_xll.BDH($K1729,S$931,$M1729),"[DISABLED]")</f>
        <v>[DISABLED]</v>
      </c>
      <c r="T1729" s="84" t="str">
        <f>IF($N1729,_xll.BDH($K1729,T$931,$M1729),"[DISABLED]")</f>
        <v>[DISABLED]</v>
      </c>
      <c r="V1729" s="106" t="s">
        <v>10270</v>
      </c>
      <c r="W1729" s="107" t="s">
        <v>1055</v>
      </c>
      <c r="X1729" s="108">
        <v>42276</v>
      </c>
      <c r="Y1729" s="107" t="b">
        <v>0</v>
      </c>
      <c r="Z1729" s="107" t="s">
        <v>5237</v>
      </c>
      <c r="AA1729" s="107" t="s">
        <v>5237</v>
      </c>
      <c r="AB1729" s="107" t="s">
        <v>5237</v>
      </c>
      <c r="AC1729" s="107" t="s">
        <v>5237</v>
      </c>
      <c r="AD1729" s="107" t="s">
        <v>5237</v>
      </c>
      <c r="AE1729" s="107" t="s">
        <v>5237</v>
      </c>
    </row>
    <row r="1730" spans="2:31" outlineLevel="1">
      <c r="B1730" s="24" t="s">
        <v>5234</v>
      </c>
      <c r="C1730" s="24" t="s">
        <v>2</v>
      </c>
      <c r="D1730" s="24" t="s">
        <v>62</v>
      </c>
      <c r="E1730" s="24" t="s">
        <v>48</v>
      </c>
      <c r="F1730" s="24" t="s">
        <v>44</v>
      </c>
      <c r="G1730" s="24">
        <v>-50</v>
      </c>
      <c r="H1730" s="24" t="s">
        <v>3008</v>
      </c>
      <c r="I1730" s="24" t="s">
        <v>4252</v>
      </c>
      <c r="J1730" s="24" t="s">
        <v>73</v>
      </c>
      <c r="K1730" s="72" t="str">
        <f t="shared" si="59"/>
        <v>USPM0520 ICPL Curncy</v>
      </c>
      <c r="L1730" s="25" t="str">
        <f t="shared" si="60"/>
        <v>ICPL</v>
      </c>
      <c r="M1730" s="26">
        <f t="shared" ca="1" si="60"/>
        <v>42276</v>
      </c>
      <c r="N1730" s="25" t="b">
        <f t="shared" si="60"/>
        <v>0</v>
      </c>
      <c r="O1730" s="84" t="str">
        <f>IF($N1730,_xll.BDP($K1730,O$931),"[DISABLED]")</f>
        <v>[DISABLED]</v>
      </c>
      <c r="P1730" s="84" t="str">
        <f>IF($N1730,_xll.BDP($K1730,P$931),"[DISABLED]")</f>
        <v>[DISABLED]</v>
      </c>
      <c r="Q1730" s="84" t="str">
        <f>IF($N1730,_xll.BDP($K1730,Q$931),"[DISABLED]")</f>
        <v>[DISABLED]</v>
      </c>
      <c r="R1730" s="84" t="str">
        <f>IF($N1730,_xll.BDH($K1730,R$931,$M1730),"[DISABLED]")</f>
        <v>[DISABLED]</v>
      </c>
      <c r="S1730" s="84" t="str">
        <f>IF($N1730,_xll.BDH($K1730,S$931,$M1730),"[DISABLED]")</f>
        <v>[DISABLED]</v>
      </c>
      <c r="T1730" s="84" t="str">
        <f>IF($N1730,_xll.BDH($K1730,T$931,$M1730),"[DISABLED]")</f>
        <v>[DISABLED]</v>
      </c>
      <c r="V1730" s="106" t="s">
        <v>10271</v>
      </c>
      <c r="W1730" s="107" t="s">
        <v>1055</v>
      </c>
      <c r="X1730" s="108">
        <v>42276</v>
      </c>
      <c r="Y1730" s="107" t="b">
        <v>0</v>
      </c>
      <c r="Z1730" s="107" t="s">
        <v>5237</v>
      </c>
      <c r="AA1730" s="107" t="s">
        <v>5237</v>
      </c>
      <c r="AB1730" s="107" t="s">
        <v>5237</v>
      </c>
      <c r="AC1730" s="107" t="s">
        <v>5237</v>
      </c>
      <c r="AD1730" s="107" t="s">
        <v>5237</v>
      </c>
      <c r="AE1730" s="107" t="s">
        <v>5237</v>
      </c>
    </row>
    <row r="1731" spans="2:31" outlineLevel="1">
      <c r="B1731" s="24" t="s">
        <v>5234</v>
      </c>
      <c r="C1731" s="24" t="s">
        <v>2</v>
      </c>
      <c r="D1731" s="24" t="s">
        <v>62</v>
      </c>
      <c r="E1731" s="24" t="s">
        <v>48</v>
      </c>
      <c r="F1731" s="24" t="s">
        <v>44</v>
      </c>
      <c r="G1731" s="24">
        <v>-25</v>
      </c>
      <c r="H1731" s="24" t="s">
        <v>3008</v>
      </c>
      <c r="I1731" s="24" t="s">
        <v>4253</v>
      </c>
      <c r="J1731" s="24" t="s">
        <v>73</v>
      </c>
      <c r="K1731" s="72" t="str">
        <f t="shared" si="59"/>
        <v>USPN0520 ICPL Curncy</v>
      </c>
      <c r="L1731" s="25" t="str">
        <f t="shared" si="60"/>
        <v>ICPL</v>
      </c>
      <c r="M1731" s="26">
        <f t="shared" ca="1" si="60"/>
        <v>42276</v>
      </c>
      <c r="N1731" s="25" t="b">
        <f t="shared" si="60"/>
        <v>0</v>
      </c>
      <c r="O1731" s="84" t="str">
        <f>IF($N1731,_xll.BDP($K1731,O$931),"[DISABLED]")</f>
        <v>[DISABLED]</v>
      </c>
      <c r="P1731" s="84" t="str">
        <f>IF($N1731,_xll.BDP($K1731,P$931),"[DISABLED]")</f>
        <v>[DISABLED]</v>
      </c>
      <c r="Q1731" s="84" t="str">
        <f>IF($N1731,_xll.BDP($K1731,Q$931),"[DISABLED]")</f>
        <v>[DISABLED]</v>
      </c>
      <c r="R1731" s="84" t="str">
        <f>IF($N1731,_xll.BDH($K1731,R$931,$M1731),"[DISABLED]")</f>
        <v>[DISABLED]</v>
      </c>
      <c r="S1731" s="84" t="str">
        <f>IF($N1731,_xll.BDH($K1731,S$931,$M1731),"[DISABLED]")</f>
        <v>[DISABLED]</v>
      </c>
      <c r="T1731" s="84" t="str">
        <f>IF($N1731,_xll.BDH($K1731,T$931,$M1731),"[DISABLED]")</f>
        <v>[DISABLED]</v>
      </c>
      <c r="V1731" s="106" t="s">
        <v>10272</v>
      </c>
      <c r="W1731" s="107" t="s">
        <v>1055</v>
      </c>
      <c r="X1731" s="108">
        <v>42276</v>
      </c>
      <c r="Y1731" s="107" t="b">
        <v>0</v>
      </c>
      <c r="Z1731" s="107" t="s">
        <v>5237</v>
      </c>
      <c r="AA1731" s="107" t="s">
        <v>5237</v>
      </c>
      <c r="AB1731" s="107" t="s">
        <v>5237</v>
      </c>
      <c r="AC1731" s="107" t="s">
        <v>5237</v>
      </c>
      <c r="AD1731" s="107" t="s">
        <v>5237</v>
      </c>
      <c r="AE1731" s="107" t="s">
        <v>5237</v>
      </c>
    </row>
    <row r="1732" spans="2:31" outlineLevel="1">
      <c r="B1732" s="24" t="s">
        <v>5234</v>
      </c>
      <c r="C1732" s="24" t="s">
        <v>2</v>
      </c>
      <c r="D1732" s="24" t="s">
        <v>62</v>
      </c>
      <c r="E1732" s="24" t="s">
        <v>48</v>
      </c>
      <c r="F1732" s="24" t="s">
        <v>44</v>
      </c>
      <c r="G1732" s="24">
        <v>25</v>
      </c>
      <c r="H1732" s="24" t="s">
        <v>3008</v>
      </c>
      <c r="I1732" s="24" t="s">
        <v>4254</v>
      </c>
      <c r="J1732" s="24" t="s">
        <v>73</v>
      </c>
      <c r="K1732" s="72" t="str">
        <f t="shared" si="59"/>
        <v>USPO0520 ICPL Curncy</v>
      </c>
      <c r="L1732" s="25" t="str">
        <f t="shared" si="60"/>
        <v>ICPL</v>
      </c>
      <c r="M1732" s="26">
        <f t="shared" ca="1" si="60"/>
        <v>42276</v>
      </c>
      <c r="N1732" s="25" t="b">
        <f t="shared" si="60"/>
        <v>0</v>
      </c>
      <c r="O1732" s="84" t="str">
        <f>IF($N1732,_xll.BDP($K1732,O$931),"[DISABLED]")</f>
        <v>[DISABLED]</v>
      </c>
      <c r="P1732" s="84" t="str">
        <f>IF($N1732,_xll.BDP($K1732,P$931),"[DISABLED]")</f>
        <v>[DISABLED]</v>
      </c>
      <c r="Q1732" s="84" t="str">
        <f>IF($N1732,_xll.BDP($K1732,Q$931),"[DISABLED]")</f>
        <v>[DISABLED]</v>
      </c>
      <c r="R1732" s="84" t="str">
        <f>IF($N1732,_xll.BDH($K1732,R$931,$M1732),"[DISABLED]")</f>
        <v>[DISABLED]</v>
      </c>
      <c r="S1732" s="84" t="str">
        <f>IF($N1732,_xll.BDH($K1732,S$931,$M1732),"[DISABLED]")</f>
        <v>[DISABLED]</v>
      </c>
      <c r="T1732" s="84" t="str">
        <f>IF($N1732,_xll.BDH($K1732,T$931,$M1732),"[DISABLED]")</f>
        <v>[DISABLED]</v>
      </c>
      <c r="V1732" s="106" t="s">
        <v>10273</v>
      </c>
      <c r="W1732" s="107" t="s">
        <v>1055</v>
      </c>
      <c r="X1732" s="108">
        <v>42276</v>
      </c>
      <c r="Y1732" s="107" t="b">
        <v>0</v>
      </c>
      <c r="Z1732" s="107" t="s">
        <v>5237</v>
      </c>
      <c r="AA1732" s="107" t="s">
        <v>5237</v>
      </c>
      <c r="AB1732" s="107" t="s">
        <v>5237</v>
      </c>
      <c r="AC1732" s="107" t="s">
        <v>5237</v>
      </c>
      <c r="AD1732" s="107" t="s">
        <v>5237</v>
      </c>
      <c r="AE1732" s="107" t="s">
        <v>5237</v>
      </c>
    </row>
    <row r="1733" spans="2:31" outlineLevel="1">
      <c r="B1733" s="24" t="s">
        <v>5234</v>
      </c>
      <c r="C1733" s="24" t="s">
        <v>2</v>
      </c>
      <c r="D1733" s="24" t="s">
        <v>62</v>
      </c>
      <c r="E1733" s="24" t="s">
        <v>48</v>
      </c>
      <c r="F1733" s="24" t="s">
        <v>44</v>
      </c>
      <c r="G1733" s="24">
        <v>50</v>
      </c>
      <c r="H1733" s="24" t="s">
        <v>3008</v>
      </c>
      <c r="I1733" s="24" t="s">
        <v>4255</v>
      </c>
      <c r="J1733" s="24" t="s">
        <v>73</v>
      </c>
      <c r="K1733" s="72" t="str">
        <f t="shared" si="59"/>
        <v>USPP0520 ICPL Curncy</v>
      </c>
      <c r="L1733" s="25" t="str">
        <f t="shared" ref="L1733:N1764" si="61">L$931</f>
        <v>ICPL</v>
      </c>
      <c r="M1733" s="26">
        <f t="shared" ca="1" si="61"/>
        <v>42276</v>
      </c>
      <c r="N1733" s="25" t="b">
        <f t="shared" si="61"/>
        <v>0</v>
      </c>
      <c r="O1733" s="84" t="str">
        <f>IF($N1733,_xll.BDP($K1733,O$931),"[DISABLED]")</f>
        <v>[DISABLED]</v>
      </c>
      <c r="P1733" s="84" t="str">
        <f>IF($N1733,_xll.BDP($K1733,P$931),"[DISABLED]")</f>
        <v>[DISABLED]</v>
      </c>
      <c r="Q1733" s="84" t="str">
        <f>IF($N1733,_xll.BDP($K1733,Q$931),"[DISABLED]")</f>
        <v>[DISABLED]</v>
      </c>
      <c r="R1733" s="84" t="str">
        <f>IF($N1733,_xll.BDH($K1733,R$931,$M1733),"[DISABLED]")</f>
        <v>[DISABLED]</v>
      </c>
      <c r="S1733" s="84" t="str">
        <f>IF($N1733,_xll.BDH($K1733,S$931,$M1733),"[DISABLED]")</f>
        <v>[DISABLED]</v>
      </c>
      <c r="T1733" s="84" t="str">
        <f>IF($N1733,_xll.BDH($K1733,T$931,$M1733),"[DISABLED]")</f>
        <v>[DISABLED]</v>
      </c>
      <c r="V1733" s="106" t="s">
        <v>10274</v>
      </c>
      <c r="W1733" s="107" t="s">
        <v>1055</v>
      </c>
      <c r="X1733" s="108">
        <v>42276</v>
      </c>
      <c r="Y1733" s="107" t="b">
        <v>0</v>
      </c>
      <c r="Z1733" s="107" t="s">
        <v>5237</v>
      </c>
      <c r="AA1733" s="107" t="s">
        <v>5237</v>
      </c>
      <c r="AB1733" s="107" t="s">
        <v>5237</v>
      </c>
      <c r="AC1733" s="107" t="s">
        <v>5237</v>
      </c>
      <c r="AD1733" s="107" t="s">
        <v>5237</v>
      </c>
      <c r="AE1733" s="107" t="s">
        <v>5237</v>
      </c>
    </row>
    <row r="1734" spans="2:31" outlineLevel="1">
      <c r="B1734" s="24" t="s">
        <v>5234</v>
      </c>
      <c r="C1734" s="24" t="s">
        <v>2</v>
      </c>
      <c r="D1734" s="24" t="s">
        <v>62</v>
      </c>
      <c r="E1734" s="24" t="s">
        <v>48</v>
      </c>
      <c r="F1734" s="24" t="s">
        <v>44</v>
      </c>
      <c r="G1734" s="24">
        <v>100</v>
      </c>
      <c r="H1734" s="24" t="s">
        <v>3008</v>
      </c>
      <c r="I1734" s="24" t="s">
        <v>4256</v>
      </c>
      <c r="J1734" s="24" t="s">
        <v>73</v>
      </c>
      <c r="K1734" s="72" t="str">
        <f t="shared" si="59"/>
        <v>USPQ0520 ICPL Curncy</v>
      </c>
      <c r="L1734" s="25" t="str">
        <f t="shared" si="61"/>
        <v>ICPL</v>
      </c>
      <c r="M1734" s="26">
        <f t="shared" ca="1" si="61"/>
        <v>42276</v>
      </c>
      <c r="N1734" s="25" t="b">
        <f t="shared" si="61"/>
        <v>0</v>
      </c>
      <c r="O1734" s="84" t="str">
        <f>IF($N1734,_xll.BDP($K1734,O$931),"[DISABLED]")</f>
        <v>[DISABLED]</v>
      </c>
      <c r="P1734" s="84" t="str">
        <f>IF($N1734,_xll.BDP($K1734,P$931),"[DISABLED]")</f>
        <v>[DISABLED]</v>
      </c>
      <c r="Q1734" s="84" t="str">
        <f>IF($N1734,_xll.BDP($K1734,Q$931),"[DISABLED]")</f>
        <v>[DISABLED]</v>
      </c>
      <c r="R1734" s="84" t="str">
        <f>IF($N1734,_xll.BDH($K1734,R$931,$M1734),"[DISABLED]")</f>
        <v>[DISABLED]</v>
      </c>
      <c r="S1734" s="84" t="str">
        <f>IF($N1734,_xll.BDH($K1734,S$931,$M1734),"[DISABLED]")</f>
        <v>[DISABLED]</v>
      </c>
      <c r="T1734" s="84" t="str">
        <f>IF($N1734,_xll.BDH($K1734,T$931,$M1734),"[DISABLED]")</f>
        <v>[DISABLED]</v>
      </c>
      <c r="V1734" s="106" t="s">
        <v>10275</v>
      </c>
      <c r="W1734" s="107" t="s">
        <v>1055</v>
      </c>
      <c r="X1734" s="108">
        <v>42276</v>
      </c>
      <c r="Y1734" s="107" t="b">
        <v>0</v>
      </c>
      <c r="Z1734" s="107" t="s">
        <v>5237</v>
      </c>
      <c r="AA1734" s="107" t="s">
        <v>5237</v>
      </c>
      <c r="AB1734" s="107" t="s">
        <v>5237</v>
      </c>
      <c r="AC1734" s="107" t="s">
        <v>5237</v>
      </c>
      <c r="AD1734" s="107" t="s">
        <v>5237</v>
      </c>
      <c r="AE1734" s="107" t="s">
        <v>5237</v>
      </c>
    </row>
    <row r="1735" spans="2:31" outlineLevel="1">
      <c r="B1735" s="24" t="s">
        <v>5234</v>
      </c>
      <c r="C1735" s="24" t="s">
        <v>2</v>
      </c>
      <c r="D1735" s="24" t="s">
        <v>62</v>
      </c>
      <c r="E1735" s="24" t="s">
        <v>48</v>
      </c>
      <c r="F1735" s="24" t="s">
        <v>44</v>
      </c>
      <c r="G1735" s="24">
        <v>200</v>
      </c>
      <c r="H1735" s="24" t="s">
        <v>3008</v>
      </c>
      <c r="I1735" s="24" t="s">
        <v>4257</v>
      </c>
      <c r="J1735" s="24" t="s">
        <v>73</v>
      </c>
      <c r="K1735" s="72" t="str">
        <f t="shared" si="59"/>
        <v>USPS0520 ICPL Curncy</v>
      </c>
      <c r="L1735" s="25" t="str">
        <f t="shared" si="61"/>
        <v>ICPL</v>
      </c>
      <c r="M1735" s="26">
        <f t="shared" ca="1" si="61"/>
        <v>42276</v>
      </c>
      <c r="N1735" s="25" t="b">
        <f t="shared" si="61"/>
        <v>0</v>
      </c>
      <c r="O1735" s="84" t="str">
        <f>IF($N1735,_xll.BDP($K1735,O$931),"[DISABLED]")</f>
        <v>[DISABLED]</v>
      </c>
      <c r="P1735" s="84" t="str">
        <f>IF($N1735,_xll.BDP($K1735,P$931),"[DISABLED]")</f>
        <v>[DISABLED]</v>
      </c>
      <c r="Q1735" s="84" t="str">
        <f>IF($N1735,_xll.BDP($K1735,Q$931),"[DISABLED]")</f>
        <v>[DISABLED]</v>
      </c>
      <c r="R1735" s="84" t="str">
        <f>IF($N1735,_xll.BDH($K1735,R$931,$M1735),"[DISABLED]")</f>
        <v>[DISABLED]</v>
      </c>
      <c r="S1735" s="84" t="str">
        <f>IF($N1735,_xll.BDH($K1735,S$931,$M1735),"[DISABLED]")</f>
        <v>[DISABLED]</v>
      </c>
      <c r="T1735" s="84" t="str">
        <f>IF($N1735,_xll.BDH($K1735,T$931,$M1735),"[DISABLED]")</f>
        <v>[DISABLED]</v>
      </c>
      <c r="V1735" s="106" t="s">
        <v>10276</v>
      </c>
      <c r="W1735" s="107" t="s">
        <v>1055</v>
      </c>
      <c r="X1735" s="108">
        <v>42276</v>
      </c>
      <c r="Y1735" s="107" t="b">
        <v>0</v>
      </c>
      <c r="Z1735" s="107" t="s">
        <v>5237</v>
      </c>
      <c r="AA1735" s="107" t="s">
        <v>5237</v>
      </c>
      <c r="AB1735" s="107" t="s">
        <v>5237</v>
      </c>
      <c r="AC1735" s="107" t="s">
        <v>5237</v>
      </c>
      <c r="AD1735" s="107" t="s">
        <v>5237</v>
      </c>
      <c r="AE1735" s="107" t="s">
        <v>5237</v>
      </c>
    </row>
    <row r="1736" spans="2:31" outlineLevel="1">
      <c r="B1736" s="24" t="s">
        <v>5234</v>
      </c>
      <c r="C1736" s="24" t="s">
        <v>2</v>
      </c>
      <c r="D1736" s="24" t="s">
        <v>62</v>
      </c>
      <c r="E1736" s="24" t="s">
        <v>48</v>
      </c>
      <c r="F1736" s="24" t="s">
        <v>46</v>
      </c>
      <c r="G1736" s="24">
        <v>-200</v>
      </c>
      <c r="H1736" s="24" t="s">
        <v>3008</v>
      </c>
      <c r="I1736" s="24" t="s">
        <v>4258</v>
      </c>
      <c r="J1736" s="24" t="s">
        <v>73</v>
      </c>
      <c r="K1736" s="72" t="str">
        <f t="shared" si="59"/>
        <v>USPK1020 ICPL Curncy</v>
      </c>
      <c r="L1736" s="25" t="str">
        <f t="shared" si="61"/>
        <v>ICPL</v>
      </c>
      <c r="M1736" s="26">
        <f t="shared" ca="1" si="61"/>
        <v>42276</v>
      </c>
      <c r="N1736" s="25" t="b">
        <f t="shared" si="61"/>
        <v>0</v>
      </c>
      <c r="O1736" s="84" t="str">
        <f>IF($N1736,_xll.BDP($K1736,O$931),"[DISABLED]")</f>
        <v>[DISABLED]</v>
      </c>
      <c r="P1736" s="84" t="str">
        <f>IF($N1736,_xll.BDP($K1736,P$931),"[DISABLED]")</f>
        <v>[DISABLED]</v>
      </c>
      <c r="Q1736" s="84" t="str">
        <f>IF($N1736,_xll.BDP($K1736,Q$931),"[DISABLED]")</f>
        <v>[DISABLED]</v>
      </c>
      <c r="R1736" s="84" t="str">
        <f>IF($N1736,_xll.BDH($K1736,R$931,$M1736),"[DISABLED]")</f>
        <v>[DISABLED]</v>
      </c>
      <c r="S1736" s="84" t="str">
        <f>IF($N1736,_xll.BDH($K1736,S$931,$M1736),"[DISABLED]")</f>
        <v>[DISABLED]</v>
      </c>
      <c r="T1736" s="84" t="str">
        <f>IF($N1736,_xll.BDH($K1736,T$931,$M1736),"[DISABLED]")</f>
        <v>[DISABLED]</v>
      </c>
      <c r="V1736" s="106" t="s">
        <v>10277</v>
      </c>
      <c r="W1736" s="107" t="s">
        <v>1055</v>
      </c>
      <c r="X1736" s="108">
        <v>42276</v>
      </c>
      <c r="Y1736" s="107" t="b">
        <v>0</v>
      </c>
      <c r="Z1736" s="107" t="s">
        <v>5237</v>
      </c>
      <c r="AA1736" s="107" t="s">
        <v>5237</v>
      </c>
      <c r="AB1736" s="107" t="s">
        <v>5237</v>
      </c>
      <c r="AC1736" s="107" t="s">
        <v>5237</v>
      </c>
      <c r="AD1736" s="107" t="s">
        <v>5237</v>
      </c>
      <c r="AE1736" s="107" t="s">
        <v>5237</v>
      </c>
    </row>
    <row r="1737" spans="2:31" outlineLevel="1">
      <c r="B1737" s="24" t="s">
        <v>5234</v>
      </c>
      <c r="C1737" s="24" t="s">
        <v>2</v>
      </c>
      <c r="D1737" s="24" t="s">
        <v>62</v>
      </c>
      <c r="E1737" s="24" t="s">
        <v>48</v>
      </c>
      <c r="F1737" s="24" t="s">
        <v>46</v>
      </c>
      <c r="G1737" s="24">
        <v>-100</v>
      </c>
      <c r="H1737" s="24" t="s">
        <v>3008</v>
      </c>
      <c r="I1737" s="24" t="s">
        <v>4259</v>
      </c>
      <c r="J1737" s="24" t="s">
        <v>73</v>
      </c>
      <c r="K1737" s="72" t="str">
        <f t="shared" si="59"/>
        <v>USPL1020 ICPL Curncy</v>
      </c>
      <c r="L1737" s="25" t="str">
        <f t="shared" si="61"/>
        <v>ICPL</v>
      </c>
      <c r="M1737" s="26">
        <f t="shared" ca="1" si="61"/>
        <v>42276</v>
      </c>
      <c r="N1737" s="25" t="b">
        <f t="shared" si="61"/>
        <v>0</v>
      </c>
      <c r="O1737" s="84" t="str">
        <f>IF($N1737,_xll.BDP($K1737,O$931),"[DISABLED]")</f>
        <v>[DISABLED]</v>
      </c>
      <c r="P1737" s="84" t="str">
        <f>IF($N1737,_xll.BDP($K1737,P$931),"[DISABLED]")</f>
        <v>[DISABLED]</v>
      </c>
      <c r="Q1737" s="84" t="str">
        <f>IF($N1737,_xll.BDP($K1737,Q$931),"[DISABLED]")</f>
        <v>[DISABLED]</v>
      </c>
      <c r="R1737" s="84" t="str">
        <f>IF($N1737,_xll.BDH($K1737,R$931,$M1737),"[DISABLED]")</f>
        <v>[DISABLED]</v>
      </c>
      <c r="S1737" s="84" t="str">
        <f>IF($N1737,_xll.BDH($K1737,S$931,$M1737),"[DISABLED]")</f>
        <v>[DISABLED]</v>
      </c>
      <c r="T1737" s="84" t="str">
        <f>IF($N1737,_xll.BDH($K1737,T$931,$M1737),"[DISABLED]")</f>
        <v>[DISABLED]</v>
      </c>
      <c r="V1737" s="106" t="s">
        <v>10278</v>
      </c>
      <c r="W1737" s="107" t="s">
        <v>1055</v>
      </c>
      <c r="X1737" s="108">
        <v>42276</v>
      </c>
      <c r="Y1737" s="107" t="b">
        <v>0</v>
      </c>
      <c r="Z1737" s="107" t="s">
        <v>5237</v>
      </c>
      <c r="AA1737" s="107" t="s">
        <v>5237</v>
      </c>
      <c r="AB1737" s="107" t="s">
        <v>5237</v>
      </c>
      <c r="AC1737" s="107" t="s">
        <v>5237</v>
      </c>
      <c r="AD1737" s="107" t="s">
        <v>5237</v>
      </c>
      <c r="AE1737" s="107" t="s">
        <v>5237</v>
      </c>
    </row>
    <row r="1738" spans="2:31" outlineLevel="1">
      <c r="B1738" s="24" t="s">
        <v>5234</v>
      </c>
      <c r="C1738" s="24" t="s">
        <v>2</v>
      </c>
      <c r="D1738" s="24" t="s">
        <v>62</v>
      </c>
      <c r="E1738" s="24" t="s">
        <v>48</v>
      </c>
      <c r="F1738" s="24" t="s">
        <v>46</v>
      </c>
      <c r="G1738" s="24">
        <v>-50</v>
      </c>
      <c r="H1738" s="24" t="s">
        <v>3008</v>
      </c>
      <c r="I1738" s="24" t="s">
        <v>4260</v>
      </c>
      <c r="J1738" s="24" t="s">
        <v>73</v>
      </c>
      <c r="K1738" s="72" t="str">
        <f t="shared" si="59"/>
        <v>USPM1020 ICPL Curncy</v>
      </c>
      <c r="L1738" s="25" t="str">
        <f t="shared" si="61"/>
        <v>ICPL</v>
      </c>
      <c r="M1738" s="26">
        <f t="shared" ca="1" si="61"/>
        <v>42276</v>
      </c>
      <c r="N1738" s="25" t="b">
        <f t="shared" si="61"/>
        <v>0</v>
      </c>
      <c r="O1738" s="84" t="str">
        <f>IF($N1738,_xll.BDP($K1738,O$931),"[DISABLED]")</f>
        <v>[DISABLED]</v>
      </c>
      <c r="P1738" s="84" t="str">
        <f>IF($N1738,_xll.BDP($K1738,P$931),"[DISABLED]")</f>
        <v>[DISABLED]</v>
      </c>
      <c r="Q1738" s="84" t="str">
        <f>IF($N1738,_xll.BDP($K1738,Q$931),"[DISABLED]")</f>
        <v>[DISABLED]</v>
      </c>
      <c r="R1738" s="84" t="str">
        <f>IF($N1738,_xll.BDH($K1738,R$931,$M1738),"[DISABLED]")</f>
        <v>[DISABLED]</v>
      </c>
      <c r="S1738" s="84" t="str">
        <f>IF($N1738,_xll.BDH($K1738,S$931,$M1738),"[DISABLED]")</f>
        <v>[DISABLED]</v>
      </c>
      <c r="T1738" s="84" t="str">
        <f>IF($N1738,_xll.BDH($K1738,T$931,$M1738),"[DISABLED]")</f>
        <v>[DISABLED]</v>
      </c>
      <c r="V1738" s="106" t="s">
        <v>10279</v>
      </c>
      <c r="W1738" s="107" t="s">
        <v>1055</v>
      </c>
      <c r="X1738" s="108">
        <v>42276</v>
      </c>
      <c r="Y1738" s="107" t="b">
        <v>0</v>
      </c>
      <c r="Z1738" s="107" t="s">
        <v>5237</v>
      </c>
      <c r="AA1738" s="107" t="s">
        <v>5237</v>
      </c>
      <c r="AB1738" s="107" t="s">
        <v>5237</v>
      </c>
      <c r="AC1738" s="107" t="s">
        <v>5237</v>
      </c>
      <c r="AD1738" s="107" t="s">
        <v>5237</v>
      </c>
      <c r="AE1738" s="107" t="s">
        <v>5237</v>
      </c>
    </row>
    <row r="1739" spans="2:31" outlineLevel="1">
      <c r="B1739" s="24" t="s">
        <v>5234</v>
      </c>
      <c r="C1739" s="24" t="s">
        <v>2</v>
      </c>
      <c r="D1739" s="24" t="s">
        <v>62</v>
      </c>
      <c r="E1739" s="24" t="s">
        <v>48</v>
      </c>
      <c r="F1739" s="24" t="s">
        <v>46</v>
      </c>
      <c r="G1739" s="24">
        <v>-25</v>
      </c>
      <c r="H1739" s="24" t="s">
        <v>3008</v>
      </c>
      <c r="I1739" s="24" t="s">
        <v>4261</v>
      </c>
      <c r="J1739" s="24" t="s">
        <v>73</v>
      </c>
      <c r="K1739" s="72" t="str">
        <f t="shared" si="59"/>
        <v>USPN1020 ICPL Curncy</v>
      </c>
      <c r="L1739" s="25" t="str">
        <f t="shared" si="61"/>
        <v>ICPL</v>
      </c>
      <c r="M1739" s="26">
        <f t="shared" ca="1" si="61"/>
        <v>42276</v>
      </c>
      <c r="N1739" s="25" t="b">
        <f t="shared" si="61"/>
        <v>0</v>
      </c>
      <c r="O1739" s="84" t="str">
        <f>IF($N1739,_xll.BDP($K1739,O$931),"[DISABLED]")</f>
        <v>[DISABLED]</v>
      </c>
      <c r="P1739" s="84" t="str">
        <f>IF($N1739,_xll.BDP($K1739,P$931),"[DISABLED]")</f>
        <v>[DISABLED]</v>
      </c>
      <c r="Q1739" s="84" t="str">
        <f>IF($N1739,_xll.BDP($K1739,Q$931),"[DISABLED]")</f>
        <v>[DISABLED]</v>
      </c>
      <c r="R1739" s="84" t="str">
        <f>IF($N1739,_xll.BDH($K1739,R$931,$M1739),"[DISABLED]")</f>
        <v>[DISABLED]</v>
      </c>
      <c r="S1739" s="84" t="str">
        <f>IF($N1739,_xll.BDH($K1739,S$931,$M1739),"[DISABLED]")</f>
        <v>[DISABLED]</v>
      </c>
      <c r="T1739" s="84" t="str">
        <f>IF($N1739,_xll.BDH($K1739,T$931,$M1739),"[DISABLED]")</f>
        <v>[DISABLED]</v>
      </c>
      <c r="V1739" s="106" t="s">
        <v>10280</v>
      </c>
      <c r="W1739" s="107" t="s">
        <v>1055</v>
      </c>
      <c r="X1739" s="108">
        <v>42276</v>
      </c>
      <c r="Y1739" s="107" t="b">
        <v>0</v>
      </c>
      <c r="Z1739" s="107" t="s">
        <v>5237</v>
      </c>
      <c r="AA1739" s="107" t="s">
        <v>5237</v>
      </c>
      <c r="AB1739" s="107" t="s">
        <v>5237</v>
      </c>
      <c r="AC1739" s="107" t="s">
        <v>5237</v>
      </c>
      <c r="AD1739" s="107" t="s">
        <v>5237</v>
      </c>
      <c r="AE1739" s="107" t="s">
        <v>5237</v>
      </c>
    </row>
    <row r="1740" spans="2:31" outlineLevel="1">
      <c r="B1740" s="24" t="s">
        <v>5234</v>
      </c>
      <c r="C1740" s="24" t="s">
        <v>2</v>
      </c>
      <c r="D1740" s="24" t="s">
        <v>62</v>
      </c>
      <c r="E1740" s="24" t="s">
        <v>48</v>
      </c>
      <c r="F1740" s="24" t="s">
        <v>46</v>
      </c>
      <c r="G1740" s="24">
        <v>25</v>
      </c>
      <c r="H1740" s="24" t="s">
        <v>3008</v>
      </c>
      <c r="I1740" s="24" t="s">
        <v>4262</v>
      </c>
      <c r="J1740" s="24" t="s">
        <v>73</v>
      </c>
      <c r="K1740" s="72" t="str">
        <f t="shared" si="59"/>
        <v>USPO1020 ICPL Curncy</v>
      </c>
      <c r="L1740" s="25" t="str">
        <f t="shared" si="61"/>
        <v>ICPL</v>
      </c>
      <c r="M1740" s="26">
        <f t="shared" ca="1" si="61"/>
        <v>42276</v>
      </c>
      <c r="N1740" s="25" t="b">
        <f t="shared" si="61"/>
        <v>0</v>
      </c>
      <c r="O1740" s="84" t="str">
        <f>IF($N1740,_xll.BDP($K1740,O$931),"[DISABLED]")</f>
        <v>[DISABLED]</v>
      </c>
      <c r="P1740" s="84" t="str">
        <f>IF($N1740,_xll.BDP($K1740,P$931),"[DISABLED]")</f>
        <v>[DISABLED]</v>
      </c>
      <c r="Q1740" s="84" t="str">
        <f>IF($N1740,_xll.BDP($K1740,Q$931),"[DISABLED]")</f>
        <v>[DISABLED]</v>
      </c>
      <c r="R1740" s="84" t="str">
        <f>IF($N1740,_xll.BDH($K1740,R$931,$M1740),"[DISABLED]")</f>
        <v>[DISABLED]</v>
      </c>
      <c r="S1740" s="84" t="str">
        <f>IF($N1740,_xll.BDH($K1740,S$931,$M1740),"[DISABLED]")</f>
        <v>[DISABLED]</v>
      </c>
      <c r="T1740" s="84" t="str">
        <f>IF($N1740,_xll.BDH($K1740,T$931,$M1740),"[DISABLED]")</f>
        <v>[DISABLED]</v>
      </c>
      <c r="V1740" s="106" t="s">
        <v>10281</v>
      </c>
      <c r="W1740" s="107" t="s">
        <v>1055</v>
      </c>
      <c r="X1740" s="108">
        <v>42276</v>
      </c>
      <c r="Y1740" s="107" t="b">
        <v>0</v>
      </c>
      <c r="Z1740" s="107" t="s">
        <v>5237</v>
      </c>
      <c r="AA1740" s="107" t="s">
        <v>5237</v>
      </c>
      <c r="AB1740" s="107" t="s">
        <v>5237</v>
      </c>
      <c r="AC1740" s="107" t="s">
        <v>5237</v>
      </c>
      <c r="AD1740" s="107" t="s">
        <v>5237</v>
      </c>
      <c r="AE1740" s="107" t="s">
        <v>5237</v>
      </c>
    </row>
    <row r="1741" spans="2:31" outlineLevel="1">
      <c r="B1741" s="24" t="s">
        <v>5234</v>
      </c>
      <c r="C1741" s="24" t="s">
        <v>2</v>
      </c>
      <c r="D1741" s="24" t="s">
        <v>62</v>
      </c>
      <c r="E1741" s="24" t="s">
        <v>48</v>
      </c>
      <c r="F1741" s="24" t="s">
        <v>46</v>
      </c>
      <c r="G1741" s="24">
        <v>50</v>
      </c>
      <c r="H1741" s="24" t="s">
        <v>3008</v>
      </c>
      <c r="I1741" s="24" t="s">
        <v>4263</v>
      </c>
      <c r="J1741" s="24" t="s">
        <v>73</v>
      </c>
      <c r="K1741" s="72" t="str">
        <f t="shared" si="59"/>
        <v>USPP1020 ICPL Curncy</v>
      </c>
      <c r="L1741" s="25" t="str">
        <f t="shared" si="61"/>
        <v>ICPL</v>
      </c>
      <c r="M1741" s="26">
        <f t="shared" ca="1" si="61"/>
        <v>42276</v>
      </c>
      <c r="N1741" s="25" t="b">
        <f t="shared" si="61"/>
        <v>0</v>
      </c>
      <c r="O1741" s="84" t="str">
        <f>IF($N1741,_xll.BDP($K1741,O$931),"[DISABLED]")</f>
        <v>[DISABLED]</v>
      </c>
      <c r="P1741" s="84" t="str">
        <f>IF($N1741,_xll.BDP($K1741,P$931),"[DISABLED]")</f>
        <v>[DISABLED]</v>
      </c>
      <c r="Q1741" s="84" t="str">
        <f>IF($N1741,_xll.BDP($K1741,Q$931),"[DISABLED]")</f>
        <v>[DISABLED]</v>
      </c>
      <c r="R1741" s="84" t="str">
        <f>IF($N1741,_xll.BDH($K1741,R$931,$M1741),"[DISABLED]")</f>
        <v>[DISABLED]</v>
      </c>
      <c r="S1741" s="84" t="str">
        <f>IF($N1741,_xll.BDH($K1741,S$931,$M1741),"[DISABLED]")</f>
        <v>[DISABLED]</v>
      </c>
      <c r="T1741" s="84" t="str">
        <f>IF($N1741,_xll.BDH($K1741,T$931,$M1741),"[DISABLED]")</f>
        <v>[DISABLED]</v>
      </c>
      <c r="V1741" s="106" t="s">
        <v>10282</v>
      </c>
      <c r="W1741" s="107" t="s">
        <v>1055</v>
      </c>
      <c r="X1741" s="108">
        <v>42276</v>
      </c>
      <c r="Y1741" s="107" t="b">
        <v>0</v>
      </c>
      <c r="Z1741" s="107" t="s">
        <v>5237</v>
      </c>
      <c r="AA1741" s="107" t="s">
        <v>5237</v>
      </c>
      <c r="AB1741" s="107" t="s">
        <v>5237</v>
      </c>
      <c r="AC1741" s="107" t="s">
        <v>5237</v>
      </c>
      <c r="AD1741" s="107" t="s">
        <v>5237</v>
      </c>
      <c r="AE1741" s="107" t="s">
        <v>5237</v>
      </c>
    </row>
    <row r="1742" spans="2:31" outlineLevel="1">
      <c r="B1742" s="24" t="s">
        <v>5234</v>
      </c>
      <c r="C1742" s="24" t="s">
        <v>2</v>
      </c>
      <c r="D1742" s="24" t="s">
        <v>62</v>
      </c>
      <c r="E1742" s="24" t="s">
        <v>48</v>
      </c>
      <c r="F1742" s="24" t="s">
        <v>46</v>
      </c>
      <c r="G1742" s="24">
        <v>100</v>
      </c>
      <c r="H1742" s="24" t="s">
        <v>3008</v>
      </c>
      <c r="I1742" s="24" t="s">
        <v>4264</v>
      </c>
      <c r="J1742" s="24" t="s">
        <v>73</v>
      </c>
      <c r="K1742" s="72" t="str">
        <f t="shared" si="59"/>
        <v>USPQ1020 ICPL Curncy</v>
      </c>
      <c r="L1742" s="25" t="str">
        <f t="shared" si="61"/>
        <v>ICPL</v>
      </c>
      <c r="M1742" s="26">
        <f t="shared" ca="1" si="61"/>
        <v>42276</v>
      </c>
      <c r="N1742" s="25" t="b">
        <f t="shared" si="61"/>
        <v>0</v>
      </c>
      <c r="O1742" s="84" t="str">
        <f>IF($N1742,_xll.BDP($K1742,O$931),"[DISABLED]")</f>
        <v>[DISABLED]</v>
      </c>
      <c r="P1742" s="84" t="str">
        <f>IF($N1742,_xll.BDP($K1742,P$931),"[DISABLED]")</f>
        <v>[DISABLED]</v>
      </c>
      <c r="Q1742" s="84" t="str">
        <f>IF($N1742,_xll.BDP($K1742,Q$931),"[DISABLED]")</f>
        <v>[DISABLED]</v>
      </c>
      <c r="R1742" s="84" t="str">
        <f>IF($N1742,_xll.BDH($K1742,R$931,$M1742),"[DISABLED]")</f>
        <v>[DISABLED]</v>
      </c>
      <c r="S1742" s="84" t="str">
        <f>IF($N1742,_xll.BDH($K1742,S$931,$M1742),"[DISABLED]")</f>
        <v>[DISABLED]</v>
      </c>
      <c r="T1742" s="84" t="str">
        <f>IF($N1742,_xll.BDH($K1742,T$931,$M1742),"[DISABLED]")</f>
        <v>[DISABLED]</v>
      </c>
      <c r="V1742" s="106" t="s">
        <v>10283</v>
      </c>
      <c r="W1742" s="107" t="s">
        <v>1055</v>
      </c>
      <c r="X1742" s="108">
        <v>42276</v>
      </c>
      <c r="Y1742" s="107" t="b">
        <v>0</v>
      </c>
      <c r="Z1742" s="107" t="s">
        <v>5237</v>
      </c>
      <c r="AA1742" s="107" t="s">
        <v>5237</v>
      </c>
      <c r="AB1742" s="107" t="s">
        <v>5237</v>
      </c>
      <c r="AC1742" s="107" t="s">
        <v>5237</v>
      </c>
      <c r="AD1742" s="107" t="s">
        <v>5237</v>
      </c>
      <c r="AE1742" s="107" t="s">
        <v>5237</v>
      </c>
    </row>
    <row r="1743" spans="2:31" outlineLevel="1">
      <c r="B1743" s="24" t="s">
        <v>5234</v>
      </c>
      <c r="C1743" s="24" t="s">
        <v>2</v>
      </c>
      <c r="D1743" s="24" t="s">
        <v>62</v>
      </c>
      <c r="E1743" s="24" t="s">
        <v>48</v>
      </c>
      <c r="F1743" s="24" t="s">
        <v>46</v>
      </c>
      <c r="G1743" s="24">
        <v>200</v>
      </c>
      <c r="H1743" s="24" t="s">
        <v>3008</v>
      </c>
      <c r="I1743" s="24" t="s">
        <v>4265</v>
      </c>
      <c r="J1743" s="24" t="s">
        <v>73</v>
      </c>
      <c r="K1743" s="72" t="str">
        <f t="shared" si="59"/>
        <v>USPS1020 ICPL Curncy</v>
      </c>
      <c r="L1743" s="25" t="str">
        <f t="shared" si="61"/>
        <v>ICPL</v>
      </c>
      <c r="M1743" s="26">
        <f t="shared" ca="1" si="61"/>
        <v>42276</v>
      </c>
      <c r="N1743" s="25" t="b">
        <f t="shared" si="61"/>
        <v>0</v>
      </c>
      <c r="O1743" s="84" t="str">
        <f>IF($N1743,_xll.BDP($K1743,O$931),"[DISABLED]")</f>
        <v>[DISABLED]</v>
      </c>
      <c r="P1743" s="84" t="str">
        <f>IF($N1743,_xll.BDP($K1743,P$931),"[DISABLED]")</f>
        <v>[DISABLED]</v>
      </c>
      <c r="Q1743" s="84" t="str">
        <f>IF($N1743,_xll.BDP($K1743,Q$931),"[DISABLED]")</f>
        <v>[DISABLED]</v>
      </c>
      <c r="R1743" s="84" t="str">
        <f>IF($N1743,_xll.BDH($K1743,R$931,$M1743),"[DISABLED]")</f>
        <v>[DISABLED]</v>
      </c>
      <c r="S1743" s="84" t="str">
        <f>IF($N1743,_xll.BDH($K1743,S$931,$M1743),"[DISABLED]")</f>
        <v>[DISABLED]</v>
      </c>
      <c r="T1743" s="84" t="str">
        <f>IF($N1743,_xll.BDH($K1743,T$931,$M1743),"[DISABLED]")</f>
        <v>[DISABLED]</v>
      </c>
      <c r="V1743" s="106" t="s">
        <v>10284</v>
      </c>
      <c r="W1743" s="107" t="s">
        <v>1055</v>
      </c>
      <c r="X1743" s="108">
        <v>42276</v>
      </c>
      <c r="Y1743" s="107" t="b">
        <v>0</v>
      </c>
      <c r="Z1743" s="107" t="s">
        <v>5237</v>
      </c>
      <c r="AA1743" s="107" t="s">
        <v>5237</v>
      </c>
      <c r="AB1743" s="107" t="s">
        <v>5237</v>
      </c>
      <c r="AC1743" s="107" t="s">
        <v>5237</v>
      </c>
      <c r="AD1743" s="107" t="s">
        <v>5237</v>
      </c>
      <c r="AE1743" s="107" t="s">
        <v>5237</v>
      </c>
    </row>
    <row r="1744" spans="2:31" outlineLevel="1">
      <c r="B1744" s="24" t="s">
        <v>5234</v>
      </c>
      <c r="C1744" s="24" t="s">
        <v>2</v>
      </c>
      <c r="D1744" s="24" t="s">
        <v>62</v>
      </c>
      <c r="E1744" s="24" t="s">
        <v>48</v>
      </c>
      <c r="F1744" s="24" t="s">
        <v>47</v>
      </c>
      <c r="G1744" s="24">
        <v>-200</v>
      </c>
      <c r="H1744" s="24" t="s">
        <v>3008</v>
      </c>
      <c r="I1744" s="24" t="s">
        <v>4266</v>
      </c>
      <c r="J1744" s="24" t="s">
        <v>73</v>
      </c>
      <c r="K1744" s="72" t="str">
        <f t="shared" si="59"/>
        <v>USPK1520 ICPL Curncy</v>
      </c>
      <c r="L1744" s="25" t="str">
        <f t="shared" si="61"/>
        <v>ICPL</v>
      </c>
      <c r="M1744" s="26">
        <f t="shared" ca="1" si="61"/>
        <v>42276</v>
      </c>
      <c r="N1744" s="25" t="b">
        <f t="shared" si="61"/>
        <v>0</v>
      </c>
      <c r="O1744" s="84" t="str">
        <f>IF($N1744,_xll.BDP($K1744,O$931),"[DISABLED]")</f>
        <v>[DISABLED]</v>
      </c>
      <c r="P1744" s="84" t="str">
        <f>IF($N1744,_xll.BDP($K1744,P$931),"[DISABLED]")</f>
        <v>[DISABLED]</v>
      </c>
      <c r="Q1744" s="84" t="str">
        <f>IF($N1744,_xll.BDP($K1744,Q$931),"[DISABLED]")</f>
        <v>[DISABLED]</v>
      </c>
      <c r="R1744" s="84" t="str">
        <f>IF($N1744,_xll.BDH($K1744,R$931,$M1744),"[DISABLED]")</f>
        <v>[DISABLED]</v>
      </c>
      <c r="S1744" s="84" t="str">
        <f>IF($N1744,_xll.BDH($K1744,S$931,$M1744),"[DISABLED]")</f>
        <v>[DISABLED]</v>
      </c>
      <c r="T1744" s="84" t="str">
        <f>IF($N1744,_xll.BDH($K1744,T$931,$M1744),"[DISABLED]")</f>
        <v>[DISABLED]</v>
      </c>
      <c r="V1744" s="106" t="s">
        <v>10285</v>
      </c>
      <c r="W1744" s="107" t="s">
        <v>1055</v>
      </c>
      <c r="X1744" s="108">
        <v>42276</v>
      </c>
      <c r="Y1744" s="107" t="b">
        <v>0</v>
      </c>
      <c r="Z1744" s="107" t="s">
        <v>5237</v>
      </c>
      <c r="AA1744" s="107" t="s">
        <v>5237</v>
      </c>
      <c r="AB1744" s="107" t="s">
        <v>5237</v>
      </c>
      <c r="AC1744" s="107" t="s">
        <v>5237</v>
      </c>
      <c r="AD1744" s="107" t="s">
        <v>5237</v>
      </c>
      <c r="AE1744" s="107" t="s">
        <v>5237</v>
      </c>
    </row>
    <row r="1745" spans="2:31" outlineLevel="1">
      <c r="B1745" s="24" t="s">
        <v>5234</v>
      </c>
      <c r="C1745" s="24" t="s">
        <v>2</v>
      </c>
      <c r="D1745" s="24" t="s">
        <v>62</v>
      </c>
      <c r="E1745" s="24" t="s">
        <v>48</v>
      </c>
      <c r="F1745" s="24" t="s">
        <v>47</v>
      </c>
      <c r="G1745" s="24">
        <v>-100</v>
      </c>
      <c r="H1745" s="24" t="s">
        <v>3008</v>
      </c>
      <c r="I1745" s="24" t="s">
        <v>4267</v>
      </c>
      <c r="J1745" s="24" t="s">
        <v>73</v>
      </c>
      <c r="K1745" s="72" t="str">
        <f t="shared" si="59"/>
        <v>USPL1520 ICPL Curncy</v>
      </c>
      <c r="L1745" s="25" t="str">
        <f t="shared" si="61"/>
        <v>ICPL</v>
      </c>
      <c r="M1745" s="26">
        <f t="shared" ca="1" si="61"/>
        <v>42276</v>
      </c>
      <c r="N1745" s="25" t="b">
        <f t="shared" si="61"/>
        <v>0</v>
      </c>
      <c r="O1745" s="84" t="str">
        <f>IF($N1745,_xll.BDP($K1745,O$931),"[DISABLED]")</f>
        <v>[DISABLED]</v>
      </c>
      <c r="P1745" s="84" t="str">
        <f>IF($N1745,_xll.BDP($K1745,P$931),"[DISABLED]")</f>
        <v>[DISABLED]</v>
      </c>
      <c r="Q1745" s="84" t="str">
        <f>IF($N1745,_xll.BDP($K1745,Q$931),"[DISABLED]")</f>
        <v>[DISABLED]</v>
      </c>
      <c r="R1745" s="84" t="str">
        <f>IF($N1745,_xll.BDH($K1745,R$931,$M1745),"[DISABLED]")</f>
        <v>[DISABLED]</v>
      </c>
      <c r="S1745" s="84" t="str">
        <f>IF($N1745,_xll.BDH($K1745,S$931,$M1745),"[DISABLED]")</f>
        <v>[DISABLED]</v>
      </c>
      <c r="T1745" s="84" t="str">
        <f>IF($N1745,_xll.BDH($K1745,T$931,$M1745),"[DISABLED]")</f>
        <v>[DISABLED]</v>
      </c>
      <c r="V1745" s="106" t="s">
        <v>10286</v>
      </c>
      <c r="W1745" s="107" t="s">
        <v>1055</v>
      </c>
      <c r="X1745" s="108">
        <v>42276</v>
      </c>
      <c r="Y1745" s="107" t="b">
        <v>0</v>
      </c>
      <c r="Z1745" s="107" t="s">
        <v>5237</v>
      </c>
      <c r="AA1745" s="107" t="s">
        <v>5237</v>
      </c>
      <c r="AB1745" s="107" t="s">
        <v>5237</v>
      </c>
      <c r="AC1745" s="107" t="s">
        <v>5237</v>
      </c>
      <c r="AD1745" s="107" t="s">
        <v>5237</v>
      </c>
      <c r="AE1745" s="107" t="s">
        <v>5237</v>
      </c>
    </row>
    <row r="1746" spans="2:31" outlineLevel="1">
      <c r="B1746" s="24" t="s">
        <v>5234</v>
      </c>
      <c r="C1746" s="24" t="s">
        <v>2</v>
      </c>
      <c r="D1746" s="24" t="s">
        <v>62</v>
      </c>
      <c r="E1746" s="24" t="s">
        <v>48</v>
      </c>
      <c r="F1746" s="24" t="s">
        <v>47</v>
      </c>
      <c r="G1746" s="24">
        <v>-50</v>
      </c>
      <c r="H1746" s="24" t="s">
        <v>3008</v>
      </c>
      <c r="I1746" s="24" t="s">
        <v>4268</v>
      </c>
      <c r="J1746" s="24" t="s">
        <v>73</v>
      </c>
      <c r="K1746" s="72" t="str">
        <f t="shared" si="59"/>
        <v>USPM1520 ICPL Curncy</v>
      </c>
      <c r="L1746" s="25" t="str">
        <f t="shared" si="61"/>
        <v>ICPL</v>
      </c>
      <c r="M1746" s="26">
        <f t="shared" ca="1" si="61"/>
        <v>42276</v>
      </c>
      <c r="N1746" s="25" t="b">
        <f t="shared" si="61"/>
        <v>0</v>
      </c>
      <c r="O1746" s="84" t="str">
        <f>IF($N1746,_xll.BDP($K1746,O$931),"[DISABLED]")</f>
        <v>[DISABLED]</v>
      </c>
      <c r="P1746" s="84" t="str">
        <f>IF($N1746,_xll.BDP($K1746,P$931),"[DISABLED]")</f>
        <v>[DISABLED]</v>
      </c>
      <c r="Q1746" s="84" t="str">
        <f>IF($N1746,_xll.BDP($K1746,Q$931),"[DISABLED]")</f>
        <v>[DISABLED]</v>
      </c>
      <c r="R1746" s="84" t="str">
        <f>IF($N1746,_xll.BDH($K1746,R$931,$M1746),"[DISABLED]")</f>
        <v>[DISABLED]</v>
      </c>
      <c r="S1746" s="84" t="str">
        <f>IF($N1746,_xll.BDH($K1746,S$931,$M1746),"[DISABLED]")</f>
        <v>[DISABLED]</v>
      </c>
      <c r="T1746" s="84" t="str">
        <f>IF($N1746,_xll.BDH($K1746,T$931,$M1746),"[DISABLED]")</f>
        <v>[DISABLED]</v>
      </c>
      <c r="V1746" s="106" t="s">
        <v>10287</v>
      </c>
      <c r="W1746" s="107" t="s">
        <v>1055</v>
      </c>
      <c r="X1746" s="108">
        <v>42276</v>
      </c>
      <c r="Y1746" s="107" t="b">
        <v>0</v>
      </c>
      <c r="Z1746" s="107" t="s">
        <v>5237</v>
      </c>
      <c r="AA1746" s="107" t="s">
        <v>5237</v>
      </c>
      <c r="AB1746" s="107" t="s">
        <v>5237</v>
      </c>
      <c r="AC1746" s="107" t="s">
        <v>5237</v>
      </c>
      <c r="AD1746" s="107" t="s">
        <v>5237</v>
      </c>
      <c r="AE1746" s="107" t="s">
        <v>5237</v>
      </c>
    </row>
    <row r="1747" spans="2:31" outlineLevel="1">
      <c r="B1747" s="24" t="s">
        <v>5234</v>
      </c>
      <c r="C1747" s="24" t="s">
        <v>2</v>
      </c>
      <c r="D1747" s="24" t="s">
        <v>62</v>
      </c>
      <c r="E1747" s="24" t="s">
        <v>48</v>
      </c>
      <c r="F1747" s="24" t="s">
        <v>47</v>
      </c>
      <c r="G1747" s="24">
        <v>-25</v>
      </c>
      <c r="H1747" s="24" t="s">
        <v>3008</v>
      </c>
      <c r="I1747" s="24" t="s">
        <v>4269</v>
      </c>
      <c r="J1747" s="24" t="s">
        <v>73</v>
      </c>
      <c r="K1747" s="72" t="str">
        <f t="shared" si="59"/>
        <v>USPN1520 ICPL Curncy</v>
      </c>
      <c r="L1747" s="25" t="str">
        <f t="shared" si="61"/>
        <v>ICPL</v>
      </c>
      <c r="M1747" s="26">
        <f t="shared" ca="1" si="61"/>
        <v>42276</v>
      </c>
      <c r="N1747" s="25" t="b">
        <f t="shared" si="61"/>
        <v>0</v>
      </c>
      <c r="O1747" s="84" t="str">
        <f>IF($N1747,_xll.BDP($K1747,O$931),"[DISABLED]")</f>
        <v>[DISABLED]</v>
      </c>
      <c r="P1747" s="84" t="str">
        <f>IF($N1747,_xll.BDP($K1747,P$931),"[DISABLED]")</f>
        <v>[DISABLED]</v>
      </c>
      <c r="Q1747" s="84" t="str">
        <f>IF($N1747,_xll.BDP($K1747,Q$931),"[DISABLED]")</f>
        <v>[DISABLED]</v>
      </c>
      <c r="R1747" s="84" t="str">
        <f>IF($N1747,_xll.BDH($K1747,R$931,$M1747),"[DISABLED]")</f>
        <v>[DISABLED]</v>
      </c>
      <c r="S1747" s="84" t="str">
        <f>IF($N1747,_xll.BDH($K1747,S$931,$M1747),"[DISABLED]")</f>
        <v>[DISABLED]</v>
      </c>
      <c r="T1747" s="84" t="str">
        <f>IF($N1747,_xll.BDH($K1747,T$931,$M1747),"[DISABLED]")</f>
        <v>[DISABLED]</v>
      </c>
      <c r="V1747" s="106" t="s">
        <v>10288</v>
      </c>
      <c r="W1747" s="107" t="s">
        <v>1055</v>
      </c>
      <c r="X1747" s="108">
        <v>42276</v>
      </c>
      <c r="Y1747" s="107" t="b">
        <v>0</v>
      </c>
      <c r="Z1747" s="107" t="s">
        <v>5237</v>
      </c>
      <c r="AA1747" s="107" t="s">
        <v>5237</v>
      </c>
      <c r="AB1747" s="107" t="s">
        <v>5237</v>
      </c>
      <c r="AC1747" s="107" t="s">
        <v>5237</v>
      </c>
      <c r="AD1747" s="107" t="s">
        <v>5237</v>
      </c>
      <c r="AE1747" s="107" t="s">
        <v>5237</v>
      </c>
    </row>
    <row r="1748" spans="2:31" outlineLevel="1">
      <c r="B1748" s="24" t="s">
        <v>5234</v>
      </c>
      <c r="C1748" s="24" t="s">
        <v>2</v>
      </c>
      <c r="D1748" s="24" t="s">
        <v>62</v>
      </c>
      <c r="E1748" s="24" t="s">
        <v>48</v>
      </c>
      <c r="F1748" s="24" t="s">
        <v>47</v>
      </c>
      <c r="G1748" s="24">
        <v>25</v>
      </c>
      <c r="H1748" s="24" t="s">
        <v>3008</v>
      </c>
      <c r="I1748" s="24" t="s">
        <v>4270</v>
      </c>
      <c r="J1748" s="24" t="s">
        <v>73</v>
      </c>
      <c r="K1748" s="72" t="str">
        <f t="shared" si="59"/>
        <v>USPO1520 ICPL Curncy</v>
      </c>
      <c r="L1748" s="25" t="str">
        <f t="shared" si="61"/>
        <v>ICPL</v>
      </c>
      <c r="M1748" s="26">
        <f t="shared" ca="1" si="61"/>
        <v>42276</v>
      </c>
      <c r="N1748" s="25" t="b">
        <f t="shared" si="61"/>
        <v>0</v>
      </c>
      <c r="O1748" s="84" t="str">
        <f>IF($N1748,_xll.BDP($K1748,O$931),"[DISABLED]")</f>
        <v>[DISABLED]</v>
      </c>
      <c r="P1748" s="84" t="str">
        <f>IF($N1748,_xll.BDP($K1748,P$931),"[DISABLED]")</f>
        <v>[DISABLED]</v>
      </c>
      <c r="Q1748" s="84" t="str">
        <f>IF($N1748,_xll.BDP($K1748,Q$931),"[DISABLED]")</f>
        <v>[DISABLED]</v>
      </c>
      <c r="R1748" s="84" t="str">
        <f>IF($N1748,_xll.BDH($K1748,R$931,$M1748),"[DISABLED]")</f>
        <v>[DISABLED]</v>
      </c>
      <c r="S1748" s="84" t="str">
        <f>IF($N1748,_xll.BDH($K1748,S$931,$M1748),"[DISABLED]")</f>
        <v>[DISABLED]</v>
      </c>
      <c r="T1748" s="84" t="str">
        <f>IF($N1748,_xll.BDH($K1748,T$931,$M1748),"[DISABLED]")</f>
        <v>[DISABLED]</v>
      </c>
      <c r="V1748" s="106" t="s">
        <v>10289</v>
      </c>
      <c r="W1748" s="107" t="s">
        <v>1055</v>
      </c>
      <c r="X1748" s="108">
        <v>42276</v>
      </c>
      <c r="Y1748" s="107" t="b">
        <v>0</v>
      </c>
      <c r="Z1748" s="107" t="s">
        <v>5237</v>
      </c>
      <c r="AA1748" s="107" t="s">
        <v>5237</v>
      </c>
      <c r="AB1748" s="107" t="s">
        <v>5237</v>
      </c>
      <c r="AC1748" s="107" t="s">
        <v>5237</v>
      </c>
      <c r="AD1748" s="107" t="s">
        <v>5237</v>
      </c>
      <c r="AE1748" s="107" t="s">
        <v>5237</v>
      </c>
    </row>
    <row r="1749" spans="2:31" outlineLevel="1">
      <c r="B1749" s="24" t="s">
        <v>5234</v>
      </c>
      <c r="C1749" s="24" t="s">
        <v>2</v>
      </c>
      <c r="D1749" s="24" t="s">
        <v>62</v>
      </c>
      <c r="E1749" s="24" t="s">
        <v>48</v>
      </c>
      <c r="F1749" s="24" t="s">
        <v>47</v>
      </c>
      <c r="G1749" s="24">
        <v>50</v>
      </c>
      <c r="H1749" s="24" t="s">
        <v>3008</v>
      </c>
      <c r="I1749" s="24" t="s">
        <v>4271</v>
      </c>
      <c r="J1749" s="24" t="s">
        <v>73</v>
      </c>
      <c r="K1749" s="72" t="str">
        <f t="shared" si="59"/>
        <v>USPP1520 ICPL Curncy</v>
      </c>
      <c r="L1749" s="25" t="str">
        <f t="shared" si="61"/>
        <v>ICPL</v>
      </c>
      <c r="M1749" s="26">
        <f t="shared" ca="1" si="61"/>
        <v>42276</v>
      </c>
      <c r="N1749" s="25" t="b">
        <f t="shared" si="61"/>
        <v>0</v>
      </c>
      <c r="O1749" s="84" t="str">
        <f>IF($N1749,_xll.BDP($K1749,O$931),"[DISABLED]")</f>
        <v>[DISABLED]</v>
      </c>
      <c r="P1749" s="84" t="str">
        <f>IF($N1749,_xll.BDP($K1749,P$931),"[DISABLED]")</f>
        <v>[DISABLED]</v>
      </c>
      <c r="Q1749" s="84" t="str">
        <f>IF($N1749,_xll.BDP($K1749,Q$931),"[DISABLED]")</f>
        <v>[DISABLED]</v>
      </c>
      <c r="R1749" s="84" t="str">
        <f>IF($N1749,_xll.BDH($K1749,R$931,$M1749),"[DISABLED]")</f>
        <v>[DISABLED]</v>
      </c>
      <c r="S1749" s="84" t="str">
        <f>IF($N1749,_xll.BDH($K1749,S$931,$M1749),"[DISABLED]")</f>
        <v>[DISABLED]</v>
      </c>
      <c r="T1749" s="84" t="str">
        <f>IF($N1749,_xll.BDH($K1749,T$931,$M1749),"[DISABLED]")</f>
        <v>[DISABLED]</v>
      </c>
      <c r="V1749" s="106" t="s">
        <v>10290</v>
      </c>
      <c r="W1749" s="107" t="s">
        <v>1055</v>
      </c>
      <c r="X1749" s="108">
        <v>42276</v>
      </c>
      <c r="Y1749" s="107" t="b">
        <v>0</v>
      </c>
      <c r="Z1749" s="107" t="s">
        <v>5237</v>
      </c>
      <c r="AA1749" s="107" t="s">
        <v>5237</v>
      </c>
      <c r="AB1749" s="107" t="s">
        <v>5237</v>
      </c>
      <c r="AC1749" s="107" t="s">
        <v>5237</v>
      </c>
      <c r="AD1749" s="107" t="s">
        <v>5237</v>
      </c>
      <c r="AE1749" s="107" t="s">
        <v>5237</v>
      </c>
    </row>
    <row r="1750" spans="2:31" outlineLevel="1">
      <c r="B1750" s="24" t="s">
        <v>5234</v>
      </c>
      <c r="C1750" s="24" t="s">
        <v>2</v>
      </c>
      <c r="D1750" s="24" t="s">
        <v>62</v>
      </c>
      <c r="E1750" s="24" t="s">
        <v>48</v>
      </c>
      <c r="F1750" s="24" t="s">
        <v>47</v>
      </c>
      <c r="G1750" s="24">
        <v>100</v>
      </c>
      <c r="H1750" s="24" t="s">
        <v>3008</v>
      </c>
      <c r="I1750" s="24" t="s">
        <v>4272</v>
      </c>
      <c r="J1750" s="24" t="s">
        <v>73</v>
      </c>
      <c r="K1750" s="72" t="str">
        <f t="shared" si="59"/>
        <v>USPQ1520 ICPL Curncy</v>
      </c>
      <c r="L1750" s="25" t="str">
        <f t="shared" si="61"/>
        <v>ICPL</v>
      </c>
      <c r="M1750" s="26">
        <f t="shared" ca="1" si="61"/>
        <v>42276</v>
      </c>
      <c r="N1750" s="25" t="b">
        <f t="shared" si="61"/>
        <v>0</v>
      </c>
      <c r="O1750" s="84" t="str">
        <f>IF($N1750,_xll.BDP($K1750,O$931),"[DISABLED]")</f>
        <v>[DISABLED]</v>
      </c>
      <c r="P1750" s="84" t="str">
        <f>IF($N1750,_xll.BDP($K1750,P$931),"[DISABLED]")</f>
        <v>[DISABLED]</v>
      </c>
      <c r="Q1750" s="84" t="str">
        <f>IF($N1750,_xll.BDP($K1750,Q$931),"[DISABLED]")</f>
        <v>[DISABLED]</v>
      </c>
      <c r="R1750" s="84" t="str">
        <f>IF($N1750,_xll.BDH($K1750,R$931,$M1750),"[DISABLED]")</f>
        <v>[DISABLED]</v>
      </c>
      <c r="S1750" s="84" t="str">
        <f>IF($N1750,_xll.BDH($K1750,S$931,$M1750),"[DISABLED]")</f>
        <v>[DISABLED]</v>
      </c>
      <c r="T1750" s="84" t="str">
        <f>IF($N1750,_xll.BDH($K1750,T$931,$M1750),"[DISABLED]")</f>
        <v>[DISABLED]</v>
      </c>
      <c r="V1750" s="106" t="s">
        <v>10291</v>
      </c>
      <c r="W1750" s="107" t="s">
        <v>1055</v>
      </c>
      <c r="X1750" s="108">
        <v>42276</v>
      </c>
      <c r="Y1750" s="107" t="b">
        <v>0</v>
      </c>
      <c r="Z1750" s="107" t="s">
        <v>5237</v>
      </c>
      <c r="AA1750" s="107" t="s">
        <v>5237</v>
      </c>
      <c r="AB1750" s="107" t="s">
        <v>5237</v>
      </c>
      <c r="AC1750" s="107" t="s">
        <v>5237</v>
      </c>
      <c r="AD1750" s="107" t="s">
        <v>5237</v>
      </c>
      <c r="AE1750" s="107" t="s">
        <v>5237</v>
      </c>
    </row>
    <row r="1751" spans="2:31" outlineLevel="1">
      <c r="B1751" s="24" t="s">
        <v>5234</v>
      </c>
      <c r="C1751" s="24" t="s">
        <v>2</v>
      </c>
      <c r="D1751" s="24" t="s">
        <v>62</v>
      </c>
      <c r="E1751" s="24" t="s">
        <v>48</v>
      </c>
      <c r="F1751" s="24" t="s">
        <v>47</v>
      </c>
      <c r="G1751" s="24">
        <v>200</v>
      </c>
      <c r="H1751" s="24" t="s">
        <v>3008</v>
      </c>
      <c r="I1751" s="24" t="s">
        <v>4273</v>
      </c>
      <c r="J1751" s="24" t="s">
        <v>73</v>
      </c>
      <c r="K1751" s="72" t="str">
        <f t="shared" si="59"/>
        <v>USPS1520 ICPL Curncy</v>
      </c>
      <c r="L1751" s="25" t="str">
        <f t="shared" si="61"/>
        <v>ICPL</v>
      </c>
      <c r="M1751" s="26">
        <f t="shared" ca="1" si="61"/>
        <v>42276</v>
      </c>
      <c r="N1751" s="25" t="b">
        <f t="shared" si="61"/>
        <v>0</v>
      </c>
      <c r="O1751" s="84" t="str">
        <f>IF($N1751,_xll.BDP($K1751,O$931),"[DISABLED]")</f>
        <v>[DISABLED]</v>
      </c>
      <c r="P1751" s="84" t="str">
        <f>IF($N1751,_xll.BDP($K1751,P$931),"[DISABLED]")</f>
        <v>[DISABLED]</v>
      </c>
      <c r="Q1751" s="84" t="str">
        <f>IF($N1751,_xll.BDP($K1751,Q$931),"[DISABLED]")</f>
        <v>[DISABLED]</v>
      </c>
      <c r="R1751" s="84" t="str">
        <f>IF($N1751,_xll.BDH($K1751,R$931,$M1751),"[DISABLED]")</f>
        <v>[DISABLED]</v>
      </c>
      <c r="S1751" s="84" t="str">
        <f>IF($N1751,_xll.BDH($K1751,S$931,$M1751),"[DISABLED]")</f>
        <v>[DISABLED]</v>
      </c>
      <c r="T1751" s="84" t="str">
        <f>IF($N1751,_xll.BDH($K1751,T$931,$M1751),"[DISABLED]")</f>
        <v>[DISABLED]</v>
      </c>
      <c r="V1751" s="106" t="s">
        <v>10292</v>
      </c>
      <c r="W1751" s="107" t="s">
        <v>1055</v>
      </c>
      <c r="X1751" s="108">
        <v>42276</v>
      </c>
      <c r="Y1751" s="107" t="b">
        <v>0</v>
      </c>
      <c r="Z1751" s="107" t="s">
        <v>5237</v>
      </c>
      <c r="AA1751" s="107" t="s">
        <v>5237</v>
      </c>
      <c r="AB1751" s="107" t="s">
        <v>5237</v>
      </c>
      <c r="AC1751" s="107" t="s">
        <v>5237</v>
      </c>
      <c r="AD1751" s="107" t="s">
        <v>5237</v>
      </c>
      <c r="AE1751" s="107" t="s">
        <v>5237</v>
      </c>
    </row>
    <row r="1752" spans="2:31" outlineLevel="1">
      <c r="B1752" s="24" t="s">
        <v>5234</v>
      </c>
      <c r="C1752" s="24" t="s">
        <v>2</v>
      </c>
      <c r="D1752" s="24" t="s">
        <v>62</v>
      </c>
      <c r="E1752" s="24" t="s">
        <v>50</v>
      </c>
      <c r="F1752" s="24" t="s">
        <v>209</v>
      </c>
      <c r="G1752" s="24">
        <v>-200</v>
      </c>
      <c r="H1752" s="24" t="s">
        <v>3008</v>
      </c>
      <c r="I1752" s="24" t="s">
        <v>4274</v>
      </c>
      <c r="J1752" s="24" t="s">
        <v>73</v>
      </c>
      <c r="K1752" s="72" t="str">
        <f t="shared" si="59"/>
        <v>USPKA30 ICPL Curncy</v>
      </c>
      <c r="L1752" s="25" t="str">
        <f t="shared" si="61"/>
        <v>ICPL</v>
      </c>
      <c r="M1752" s="26">
        <f t="shared" ca="1" si="61"/>
        <v>42276</v>
      </c>
      <c r="N1752" s="25" t="b">
        <f t="shared" si="61"/>
        <v>0</v>
      </c>
      <c r="O1752" s="84" t="str">
        <f>IF($N1752,_xll.BDP($K1752,O$931),"[DISABLED]")</f>
        <v>[DISABLED]</v>
      </c>
      <c r="P1752" s="84" t="str">
        <f>IF($N1752,_xll.BDP($K1752,P$931),"[DISABLED]")</f>
        <v>[DISABLED]</v>
      </c>
      <c r="Q1752" s="84" t="str">
        <f>IF($N1752,_xll.BDP($K1752,Q$931),"[DISABLED]")</f>
        <v>[DISABLED]</v>
      </c>
      <c r="R1752" s="84" t="str">
        <f>IF($N1752,_xll.BDH($K1752,R$931,$M1752),"[DISABLED]")</f>
        <v>[DISABLED]</v>
      </c>
      <c r="S1752" s="84" t="str">
        <f>IF($N1752,_xll.BDH($K1752,S$931,$M1752),"[DISABLED]")</f>
        <v>[DISABLED]</v>
      </c>
      <c r="T1752" s="84" t="str">
        <f>IF($N1752,_xll.BDH($K1752,T$931,$M1752),"[DISABLED]")</f>
        <v>[DISABLED]</v>
      </c>
      <c r="V1752" s="106" t="s">
        <v>10293</v>
      </c>
      <c r="W1752" s="107" t="s">
        <v>1055</v>
      </c>
      <c r="X1752" s="108">
        <v>42276</v>
      </c>
      <c r="Y1752" s="107" t="b">
        <v>0</v>
      </c>
      <c r="Z1752" s="107" t="s">
        <v>5237</v>
      </c>
      <c r="AA1752" s="107" t="s">
        <v>5237</v>
      </c>
      <c r="AB1752" s="107" t="s">
        <v>5237</v>
      </c>
      <c r="AC1752" s="107" t="s">
        <v>5237</v>
      </c>
      <c r="AD1752" s="107" t="s">
        <v>5237</v>
      </c>
      <c r="AE1752" s="107" t="s">
        <v>5237</v>
      </c>
    </row>
    <row r="1753" spans="2:31" outlineLevel="1">
      <c r="B1753" s="24" t="s">
        <v>5234</v>
      </c>
      <c r="C1753" s="24" t="s">
        <v>2</v>
      </c>
      <c r="D1753" s="24" t="s">
        <v>62</v>
      </c>
      <c r="E1753" s="24" t="s">
        <v>50</v>
      </c>
      <c r="F1753" s="24" t="s">
        <v>209</v>
      </c>
      <c r="G1753" s="24">
        <v>-100</v>
      </c>
      <c r="H1753" s="24" t="s">
        <v>3008</v>
      </c>
      <c r="I1753" s="24" t="s">
        <v>4275</v>
      </c>
      <c r="J1753" s="24" t="s">
        <v>73</v>
      </c>
      <c r="K1753" s="72" t="str">
        <f t="shared" si="59"/>
        <v>USPLA30 ICPL Curncy</v>
      </c>
      <c r="L1753" s="25" t="str">
        <f t="shared" si="61"/>
        <v>ICPL</v>
      </c>
      <c r="M1753" s="26">
        <f t="shared" ca="1" si="61"/>
        <v>42276</v>
      </c>
      <c r="N1753" s="25" t="b">
        <f t="shared" si="61"/>
        <v>0</v>
      </c>
      <c r="O1753" s="84" t="str">
        <f>IF($N1753,_xll.BDP($K1753,O$931),"[DISABLED]")</f>
        <v>[DISABLED]</v>
      </c>
      <c r="P1753" s="84" t="str">
        <f>IF($N1753,_xll.BDP($K1753,P$931),"[DISABLED]")</f>
        <v>[DISABLED]</v>
      </c>
      <c r="Q1753" s="84" t="str">
        <f>IF($N1753,_xll.BDP($K1753,Q$931),"[DISABLED]")</f>
        <v>[DISABLED]</v>
      </c>
      <c r="R1753" s="84" t="str">
        <f>IF($N1753,_xll.BDH($K1753,R$931,$M1753),"[DISABLED]")</f>
        <v>[DISABLED]</v>
      </c>
      <c r="S1753" s="84" t="str">
        <f>IF($N1753,_xll.BDH($K1753,S$931,$M1753),"[DISABLED]")</f>
        <v>[DISABLED]</v>
      </c>
      <c r="T1753" s="84" t="str">
        <f>IF($N1753,_xll.BDH($K1753,T$931,$M1753),"[DISABLED]")</f>
        <v>[DISABLED]</v>
      </c>
      <c r="V1753" s="106" t="s">
        <v>10294</v>
      </c>
      <c r="W1753" s="107" t="s">
        <v>1055</v>
      </c>
      <c r="X1753" s="108">
        <v>42276</v>
      </c>
      <c r="Y1753" s="107" t="b">
        <v>0</v>
      </c>
      <c r="Z1753" s="107" t="s">
        <v>5237</v>
      </c>
      <c r="AA1753" s="107" t="s">
        <v>5237</v>
      </c>
      <c r="AB1753" s="107" t="s">
        <v>5237</v>
      </c>
      <c r="AC1753" s="107" t="s">
        <v>5237</v>
      </c>
      <c r="AD1753" s="107" t="s">
        <v>5237</v>
      </c>
      <c r="AE1753" s="107" t="s">
        <v>5237</v>
      </c>
    </row>
    <row r="1754" spans="2:31" outlineLevel="1">
      <c r="B1754" s="24" t="s">
        <v>5234</v>
      </c>
      <c r="C1754" s="24" t="s">
        <v>2</v>
      </c>
      <c r="D1754" s="24" t="s">
        <v>62</v>
      </c>
      <c r="E1754" s="24" t="s">
        <v>50</v>
      </c>
      <c r="F1754" s="24" t="s">
        <v>209</v>
      </c>
      <c r="G1754" s="24">
        <v>-50</v>
      </c>
      <c r="H1754" s="24" t="s">
        <v>3008</v>
      </c>
      <c r="I1754" s="24" t="s">
        <v>4276</v>
      </c>
      <c r="J1754" s="24" t="s">
        <v>73</v>
      </c>
      <c r="K1754" s="72" t="str">
        <f t="shared" si="59"/>
        <v>USPMA30 ICPL Curncy</v>
      </c>
      <c r="L1754" s="25" t="str">
        <f t="shared" si="61"/>
        <v>ICPL</v>
      </c>
      <c r="M1754" s="26">
        <f t="shared" ca="1" si="61"/>
        <v>42276</v>
      </c>
      <c r="N1754" s="25" t="b">
        <f t="shared" si="61"/>
        <v>0</v>
      </c>
      <c r="O1754" s="84" t="str">
        <f>IF($N1754,_xll.BDP($K1754,O$931),"[DISABLED]")</f>
        <v>[DISABLED]</v>
      </c>
      <c r="P1754" s="84" t="str">
        <f>IF($N1754,_xll.BDP($K1754,P$931),"[DISABLED]")</f>
        <v>[DISABLED]</v>
      </c>
      <c r="Q1754" s="84" t="str">
        <f>IF($N1754,_xll.BDP($K1754,Q$931),"[DISABLED]")</f>
        <v>[DISABLED]</v>
      </c>
      <c r="R1754" s="84" t="str">
        <f>IF($N1754,_xll.BDH($K1754,R$931,$M1754),"[DISABLED]")</f>
        <v>[DISABLED]</v>
      </c>
      <c r="S1754" s="84" t="str">
        <f>IF($N1754,_xll.BDH($K1754,S$931,$M1754),"[DISABLED]")</f>
        <v>[DISABLED]</v>
      </c>
      <c r="T1754" s="84" t="str">
        <f>IF($N1754,_xll.BDH($K1754,T$931,$M1754),"[DISABLED]")</f>
        <v>[DISABLED]</v>
      </c>
      <c r="V1754" s="106" t="s">
        <v>10295</v>
      </c>
      <c r="W1754" s="107" t="s">
        <v>1055</v>
      </c>
      <c r="X1754" s="108">
        <v>42276</v>
      </c>
      <c r="Y1754" s="107" t="b">
        <v>0</v>
      </c>
      <c r="Z1754" s="107" t="s">
        <v>5237</v>
      </c>
      <c r="AA1754" s="107" t="s">
        <v>5237</v>
      </c>
      <c r="AB1754" s="107" t="s">
        <v>5237</v>
      </c>
      <c r="AC1754" s="107" t="s">
        <v>5237</v>
      </c>
      <c r="AD1754" s="107" t="s">
        <v>5237</v>
      </c>
      <c r="AE1754" s="107" t="s">
        <v>5237</v>
      </c>
    </row>
    <row r="1755" spans="2:31" outlineLevel="1">
      <c r="B1755" s="24" t="s">
        <v>5234</v>
      </c>
      <c r="C1755" s="24" t="s">
        <v>2</v>
      </c>
      <c r="D1755" s="24" t="s">
        <v>62</v>
      </c>
      <c r="E1755" s="24" t="s">
        <v>50</v>
      </c>
      <c r="F1755" s="24" t="s">
        <v>209</v>
      </c>
      <c r="G1755" s="24">
        <v>-25</v>
      </c>
      <c r="H1755" s="24" t="s">
        <v>3008</v>
      </c>
      <c r="I1755" s="24" t="s">
        <v>4277</v>
      </c>
      <c r="J1755" s="24" t="s">
        <v>73</v>
      </c>
      <c r="K1755" s="72" t="str">
        <f t="shared" si="59"/>
        <v>USPNA30 ICPL Curncy</v>
      </c>
      <c r="L1755" s="25" t="str">
        <f t="shared" si="61"/>
        <v>ICPL</v>
      </c>
      <c r="M1755" s="26">
        <f t="shared" ca="1" si="61"/>
        <v>42276</v>
      </c>
      <c r="N1755" s="25" t="b">
        <f t="shared" si="61"/>
        <v>0</v>
      </c>
      <c r="O1755" s="84" t="str">
        <f>IF($N1755,_xll.BDP($K1755,O$931),"[DISABLED]")</f>
        <v>[DISABLED]</v>
      </c>
      <c r="P1755" s="84" t="str">
        <f>IF($N1755,_xll.BDP($K1755,P$931),"[DISABLED]")</f>
        <v>[DISABLED]</v>
      </c>
      <c r="Q1755" s="84" t="str">
        <f>IF($N1755,_xll.BDP($K1755,Q$931),"[DISABLED]")</f>
        <v>[DISABLED]</v>
      </c>
      <c r="R1755" s="84" t="str">
        <f>IF($N1755,_xll.BDH($K1755,R$931,$M1755),"[DISABLED]")</f>
        <v>[DISABLED]</v>
      </c>
      <c r="S1755" s="84" t="str">
        <f>IF($N1755,_xll.BDH($K1755,S$931,$M1755),"[DISABLED]")</f>
        <v>[DISABLED]</v>
      </c>
      <c r="T1755" s="84" t="str">
        <f>IF($N1755,_xll.BDH($K1755,T$931,$M1755),"[DISABLED]")</f>
        <v>[DISABLED]</v>
      </c>
      <c r="V1755" s="106" t="s">
        <v>10296</v>
      </c>
      <c r="W1755" s="107" t="s">
        <v>1055</v>
      </c>
      <c r="X1755" s="108">
        <v>42276</v>
      </c>
      <c r="Y1755" s="107" t="b">
        <v>0</v>
      </c>
      <c r="Z1755" s="107" t="s">
        <v>5237</v>
      </c>
      <c r="AA1755" s="107" t="s">
        <v>5237</v>
      </c>
      <c r="AB1755" s="107" t="s">
        <v>5237</v>
      </c>
      <c r="AC1755" s="107" t="s">
        <v>5237</v>
      </c>
      <c r="AD1755" s="107" t="s">
        <v>5237</v>
      </c>
      <c r="AE1755" s="107" t="s">
        <v>5237</v>
      </c>
    </row>
    <row r="1756" spans="2:31" outlineLevel="1">
      <c r="B1756" s="24" t="s">
        <v>5234</v>
      </c>
      <c r="C1756" s="24" t="s">
        <v>2</v>
      </c>
      <c r="D1756" s="24" t="s">
        <v>62</v>
      </c>
      <c r="E1756" s="24" t="s">
        <v>50</v>
      </c>
      <c r="F1756" s="24" t="s">
        <v>209</v>
      </c>
      <c r="G1756" s="24">
        <v>25</v>
      </c>
      <c r="H1756" s="24" t="s">
        <v>3008</v>
      </c>
      <c r="I1756" s="24" t="s">
        <v>4278</v>
      </c>
      <c r="J1756" s="24" t="s">
        <v>73</v>
      </c>
      <c r="K1756" s="72" t="str">
        <f t="shared" si="59"/>
        <v>USPOA30 ICPL Curncy</v>
      </c>
      <c r="L1756" s="25" t="str">
        <f t="shared" si="61"/>
        <v>ICPL</v>
      </c>
      <c r="M1756" s="26">
        <f t="shared" ca="1" si="61"/>
        <v>42276</v>
      </c>
      <c r="N1756" s="25" t="b">
        <f t="shared" si="61"/>
        <v>0</v>
      </c>
      <c r="O1756" s="84" t="str">
        <f>IF($N1756,_xll.BDP($K1756,O$931),"[DISABLED]")</f>
        <v>[DISABLED]</v>
      </c>
      <c r="P1756" s="84" t="str">
        <f>IF($N1756,_xll.BDP($K1756,P$931),"[DISABLED]")</f>
        <v>[DISABLED]</v>
      </c>
      <c r="Q1756" s="84" t="str">
        <f>IF($N1756,_xll.BDP($K1756,Q$931),"[DISABLED]")</f>
        <v>[DISABLED]</v>
      </c>
      <c r="R1756" s="84" t="str">
        <f>IF($N1756,_xll.BDH($K1756,R$931,$M1756),"[DISABLED]")</f>
        <v>[DISABLED]</v>
      </c>
      <c r="S1756" s="84" t="str">
        <f>IF($N1756,_xll.BDH($K1756,S$931,$M1756),"[DISABLED]")</f>
        <v>[DISABLED]</v>
      </c>
      <c r="T1756" s="84" t="str">
        <f>IF($N1756,_xll.BDH($K1756,T$931,$M1756),"[DISABLED]")</f>
        <v>[DISABLED]</v>
      </c>
      <c r="V1756" s="106" t="s">
        <v>10297</v>
      </c>
      <c r="W1756" s="107" t="s">
        <v>1055</v>
      </c>
      <c r="X1756" s="108">
        <v>42276</v>
      </c>
      <c r="Y1756" s="107" t="b">
        <v>0</v>
      </c>
      <c r="Z1756" s="107" t="s">
        <v>5237</v>
      </c>
      <c r="AA1756" s="107" t="s">
        <v>5237</v>
      </c>
      <c r="AB1756" s="107" t="s">
        <v>5237</v>
      </c>
      <c r="AC1756" s="107" t="s">
        <v>5237</v>
      </c>
      <c r="AD1756" s="107" t="s">
        <v>5237</v>
      </c>
      <c r="AE1756" s="107" t="s">
        <v>5237</v>
      </c>
    </row>
    <row r="1757" spans="2:31" outlineLevel="1">
      <c r="B1757" s="24" t="s">
        <v>5234</v>
      </c>
      <c r="C1757" s="24" t="s">
        <v>2</v>
      </c>
      <c r="D1757" s="24" t="s">
        <v>62</v>
      </c>
      <c r="E1757" s="24" t="s">
        <v>50</v>
      </c>
      <c r="F1757" s="24" t="s">
        <v>209</v>
      </c>
      <c r="G1757" s="24">
        <v>50</v>
      </c>
      <c r="H1757" s="24" t="s">
        <v>3008</v>
      </c>
      <c r="I1757" s="24" t="s">
        <v>4279</v>
      </c>
      <c r="J1757" s="24" t="s">
        <v>73</v>
      </c>
      <c r="K1757" s="72" t="str">
        <f t="shared" si="59"/>
        <v>USPPA30 ICPL Curncy</v>
      </c>
      <c r="L1757" s="25" t="str">
        <f t="shared" si="61"/>
        <v>ICPL</v>
      </c>
      <c r="M1757" s="26">
        <f t="shared" ca="1" si="61"/>
        <v>42276</v>
      </c>
      <c r="N1757" s="25" t="b">
        <f t="shared" si="61"/>
        <v>0</v>
      </c>
      <c r="O1757" s="84" t="str">
        <f>IF($N1757,_xll.BDP($K1757,O$931),"[DISABLED]")</f>
        <v>[DISABLED]</v>
      </c>
      <c r="P1757" s="84" t="str">
        <f>IF($N1757,_xll.BDP($K1757,P$931),"[DISABLED]")</f>
        <v>[DISABLED]</v>
      </c>
      <c r="Q1757" s="84" t="str">
        <f>IF($N1757,_xll.BDP($K1757,Q$931),"[DISABLED]")</f>
        <v>[DISABLED]</v>
      </c>
      <c r="R1757" s="84" t="str">
        <f>IF($N1757,_xll.BDH($K1757,R$931,$M1757),"[DISABLED]")</f>
        <v>[DISABLED]</v>
      </c>
      <c r="S1757" s="84" t="str">
        <f>IF($N1757,_xll.BDH($K1757,S$931,$M1757),"[DISABLED]")</f>
        <v>[DISABLED]</v>
      </c>
      <c r="T1757" s="84" t="str">
        <f>IF($N1757,_xll.BDH($K1757,T$931,$M1757),"[DISABLED]")</f>
        <v>[DISABLED]</v>
      </c>
      <c r="V1757" s="106" t="s">
        <v>10298</v>
      </c>
      <c r="W1757" s="107" t="s">
        <v>1055</v>
      </c>
      <c r="X1757" s="108">
        <v>42276</v>
      </c>
      <c r="Y1757" s="107" t="b">
        <v>0</v>
      </c>
      <c r="Z1757" s="107" t="s">
        <v>5237</v>
      </c>
      <c r="AA1757" s="107" t="s">
        <v>5237</v>
      </c>
      <c r="AB1757" s="107" t="s">
        <v>5237</v>
      </c>
      <c r="AC1757" s="107" t="s">
        <v>5237</v>
      </c>
      <c r="AD1757" s="107" t="s">
        <v>5237</v>
      </c>
      <c r="AE1757" s="107" t="s">
        <v>5237</v>
      </c>
    </row>
    <row r="1758" spans="2:31" outlineLevel="1">
      <c r="B1758" s="24" t="s">
        <v>5234</v>
      </c>
      <c r="C1758" s="24" t="s">
        <v>2</v>
      </c>
      <c r="D1758" s="24" t="s">
        <v>62</v>
      </c>
      <c r="E1758" s="24" t="s">
        <v>50</v>
      </c>
      <c r="F1758" s="24" t="s">
        <v>209</v>
      </c>
      <c r="G1758" s="24">
        <v>100</v>
      </c>
      <c r="H1758" s="24" t="s">
        <v>3008</v>
      </c>
      <c r="I1758" s="24" t="s">
        <v>4280</v>
      </c>
      <c r="J1758" s="24" t="s">
        <v>73</v>
      </c>
      <c r="K1758" s="72" t="str">
        <f t="shared" si="59"/>
        <v>USPQA30 ICPL Curncy</v>
      </c>
      <c r="L1758" s="25" t="str">
        <f t="shared" si="61"/>
        <v>ICPL</v>
      </c>
      <c r="M1758" s="26">
        <f t="shared" ca="1" si="61"/>
        <v>42276</v>
      </c>
      <c r="N1758" s="25" t="b">
        <f t="shared" si="61"/>
        <v>0</v>
      </c>
      <c r="O1758" s="84" t="str">
        <f>IF($N1758,_xll.BDP($K1758,O$931),"[DISABLED]")</f>
        <v>[DISABLED]</v>
      </c>
      <c r="P1758" s="84" t="str">
        <f>IF($N1758,_xll.BDP($K1758,P$931),"[DISABLED]")</f>
        <v>[DISABLED]</v>
      </c>
      <c r="Q1758" s="84" t="str">
        <f>IF($N1758,_xll.BDP($K1758,Q$931),"[DISABLED]")</f>
        <v>[DISABLED]</v>
      </c>
      <c r="R1758" s="84" t="str">
        <f>IF($N1758,_xll.BDH($K1758,R$931,$M1758),"[DISABLED]")</f>
        <v>[DISABLED]</v>
      </c>
      <c r="S1758" s="84" t="str">
        <f>IF($N1758,_xll.BDH($K1758,S$931,$M1758),"[DISABLED]")</f>
        <v>[DISABLED]</v>
      </c>
      <c r="T1758" s="84" t="str">
        <f>IF($N1758,_xll.BDH($K1758,T$931,$M1758),"[DISABLED]")</f>
        <v>[DISABLED]</v>
      </c>
      <c r="V1758" s="106" t="s">
        <v>10299</v>
      </c>
      <c r="W1758" s="107" t="s">
        <v>1055</v>
      </c>
      <c r="X1758" s="108">
        <v>42276</v>
      </c>
      <c r="Y1758" s="107" t="b">
        <v>0</v>
      </c>
      <c r="Z1758" s="107" t="s">
        <v>5237</v>
      </c>
      <c r="AA1758" s="107" t="s">
        <v>5237</v>
      </c>
      <c r="AB1758" s="107" t="s">
        <v>5237</v>
      </c>
      <c r="AC1758" s="107" t="s">
        <v>5237</v>
      </c>
      <c r="AD1758" s="107" t="s">
        <v>5237</v>
      </c>
      <c r="AE1758" s="107" t="s">
        <v>5237</v>
      </c>
    </row>
    <row r="1759" spans="2:31" outlineLevel="1">
      <c r="B1759" s="24" t="s">
        <v>5234</v>
      </c>
      <c r="C1759" s="24" t="s">
        <v>2</v>
      </c>
      <c r="D1759" s="24" t="s">
        <v>62</v>
      </c>
      <c r="E1759" s="24" t="s">
        <v>50</v>
      </c>
      <c r="F1759" s="24" t="s">
        <v>209</v>
      </c>
      <c r="G1759" s="24">
        <v>200</v>
      </c>
      <c r="H1759" s="24" t="s">
        <v>3008</v>
      </c>
      <c r="I1759" s="24" t="s">
        <v>4281</v>
      </c>
      <c r="J1759" s="24" t="s">
        <v>73</v>
      </c>
      <c r="K1759" s="72" t="str">
        <f t="shared" si="59"/>
        <v>USPSA30 ICPL Curncy</v>
      </c>
      <c r="L1759" s="25" t="str">
        <f t="shared" si="61"/>
        <v>ICPL</v>
      </c>
      <c r="M1759" s="26">
        <f t="shared" ca="1" si="61"/>
        <v>42276</v>
      </c>
      <c r="N1759" s="25" t="b">
        <f t="shared" si="61"/>
        <v>0</v>
      </c>
      <c r="O1759" s="84" t="str">
        <f>IF($N1759,_xll.BDP($K1759,O$931),"[DISABLED]")</f>
        <v>[DISABLED]</v>
      </c>
      <c r="P1759" s="84" t="str">
        <f>IF($N1759,_xll.BDP($K1759,P$931),"[DISABLED]")</f>
        <v>[DISABLED]</v>
      </c>
      <c r="Q1759" s="84" t="str">
        <f>IF($N1759,_xll.BDP($K1759,Q$931),"[DISABLED]")</f>
        <v>[DISABLED]</v>
      </c>
      <c r="R1759" s="84" t="str">
        <f>IF($N1759,_xll.BDH($K1759,R$931,$M1759),"[DISABLED]")</f>
        <v>[DISABLED]</v>
      </c>
      <c r="S1759" s="84" t="str">
        <f>IF($N1759,_xll.BDH($K1759,S$931,$M1759),"[DISABLED]")</f>
        <v>[DISABLED]</v>
      </c>
      <c r="T1759" s="84" t="str">
        <f>IF($N1759,_xll.BDH($K1759,T$931,$M1759),"[DISABLED]")</f>
        <v>[DISABLED]</v>
      </c>
      <c r="V1759" s="106" t="s">
        <v>10300</v>
      </c>
      <c r="W1759" s="107" t="s">
        <v>1055</v>
      </c>
      <c r="X1759" s="108">
        <v>42276</v>
      </c>
      <c r="Y1759" s="107" t="b">
        <v>0</v>
      </c>
      <c r="Z1759" s="107" t="s">
        <v>5237</v>
      </c>
      <c r="AA1759" s="107" t="s">
        <v>5237</v>
      </c>
      <c r="AB1759" s="107" t="s">
        <v>5237</v>
      </c>
      <c r="AC1759" s="107" t="s">
        <v>5237</v>
      </c>
      <c r="AD1759" s="107" t="s">
        <v>5237</v>
      </c>
      <c r="AE1759" s="107" t="s">
        <v>5237</v>
      </c>
    </row>
    <row r="1760" spans="2:31" outlineLevel="1">
      <c r="B1760" s="24" t="s">
        <v>5234</v>
      </c>
      <c r="C1760" s="24" t="s">
        <v>2</v>
      </c>
      <c r="D1760" s="24" t="s">
        <v>62</v>
      </c>
      <c r="E1760" s="24" t="s">
        <v>50</v>
      </c>
      <c r="F1760" s="24" t="s">
        <v>54</v>
      </c>
      <c r="G1760" s="24">
        <v>-200</v>
      </c>
      <c r="H1760" s="24" t="s">
        <v>3008</v>
      </c>
      <c r="I1760" s="24" t="s">
        <v>4282</v>
      </c>
      <c r="J1760" s="24" t="s">
        <v>73</v>
      </c>
      <c r="K1760" s="72" t="str">
        <f t="shared" si="59"/>
        <v>USPKC30 ICPL Curncy</v>
      </c>
      <c r="L1760" s="25" t="str">
        <f t="shared" si="61"/>
        <v>ICPL</v>
      </c>
      <c r="M1760" s="26">
        <f t="shared" ca="1" si="61"/>
        <v>42276</v>
      </c>
      <c r="N1760" s="25" t="b">
        <f t="shared" si="61"/>
        <v>0</v>
      </c>
      <c r="O1760" s="84" t="str">
        <f>IF($N1760,_xll.BDP($K1760,O$931),"[DISABLED]")</f>
        <v>[DISABLED]</v>
      </c>
      <c r="P1760" s="84" t="str">
        <f>IF($N1760,_xll.BDP($K1760,P$931),"[DISABLED]")</f>
        <v>[DISABLED]</v>
      </c>
      <c r="Q1760" s="84" t="str">
        <f>IF($N1760,_xll.BDP($K1760,Q$931),"[DISABLED]")</f>
        <v>[DISABLED]</v>
      </c>
      <c r="R1760" s="84" t="str">
        <f>IF($N1760,_xll.BDH($K1760,R$931,$M1760),"[DISABLED]")</f>
        <v>[DISABLED]</v>
      </c>
      <c r="S1760" s="84" t="str">
        <f>IF($N1760,_xll.BDH($K1760,S$931,$M1760),"[DISABLED]")</f>
        <v>[DISABLED]</v>
      </c>
      <c r="T1760" s="84" t="str">
        <f>IF($N1760,_xll.BDH($K1760,T$931,$M1760),"[DISABLED]")</f>
        <v>[DISABLED]</v>
      </c>
      <c r="V1760" s="106" t="s">
        <v>10301</v>
      </c>
      <c r="W1760" s="107" t="s">
        <v>1055</v>
      </c>
      <c r="X1760" s="108">
        <v>42276</v>
      </c>
      <c r="Y1760" s="107" t="b">
        <v>0</v>
      </c>
      <c r="Z1760" s="107" t="s">
        <v>5237</v>
      </c>
      <c r="AA1760" s="107" t="s">
        <v>5237</v>
      </c>
      <c r="AB1760" s="107" t="s">
        <v>5237</v>
      </c>
      <c r="AC1760" s="107" t="s">
        <v>5237</v>
      </c>
      <c r="AD1760" s="107" t="s">
        <v>5237</v>
      </c>
      <c r="AE1760" s="107" t="s">
        <v>5237</v>
      </c>
    </row>
    <row r="1761" spans="2:31" outlineLevel="1">
      <c r="B1761" s="24" t="s">
        <v>5234</v>
      </c>
      <c r="C1761" s="24" t="s">
        <v>2</v>
      </c>
      <c r="D1761" s="24" t="s">
        <v>62</v>
      </c>
      <c r="E1761" s="24" t="s">
        <v>50</v>
      </c>
      <c r="F1761" s="24" t="s">
        <v>54</v>
      </c>
      <c r="G1761" s="24">
        <v>-100</v>
      </c>
      <c r="H1761" s="24" t="s">
        <v>3008</v>
      </c>
      <c r="I1761" s="24" t="s">
        <v>4283</v>
      </c>
      <c r="J1761" s="24" t="s">
        <v>73</v>
      </c>
      <c r="K1761" s="72" t="str">
        <f t="shared" si="59"/>
        <v>USPLC30 ICPL Curncy</v>
      </c>
      <c r="L1761" s="25" t="str">
        <f t="shared" si="61"/>
        <v>ICPL</v>
      </c>
      <c r="M1761" s="26">
        <f t="shared" ca="1" si="61"/>
        <v>42276</v>
      </c>
      <c r="N1761" s="25" t="b">
        <f t="shared" si="61"/>
        <v>0</v>
      </c>
      <c r="O1761" s="84" t="str">
        <f>IF($N1761,_xll.BDP($K1761,O$931),"[DISABLED]")</f>
        <v>[DISABLED]</v>
      </c>
      <c r="P1761" s="84" t="str">
        <f>IF($N1761,_xll.BDP($K1761,P$931),"[DISABLED]")</f>
        <v>[DISABLED]</v>
      </c>
      <c r="Q1761" s="84" t="str">
        <f>IF($N1761,_xll.BDP($K1761,Q$931),"[DISABLED]")</f>
        <v>[DISABLED]</v>
      </c>
      <c r="R1761" s="84" t="str">
        <f>IF($N1761,_xll.BDH($K1761,R$931,$M1761),"[DISABLED]")</f>
        <v>[DISABLED]</v>
      </c>
      <c r="S1761" s="84" t="str">
        <f>IF($N1761,_xll.BDH($K1761,S$931,$M1761),"[DISABLED]")</f>
        <v>[DISABLED]</v>
      </c>
      <c r="T1761" s="84" t="str">
        <f>IF($N1761,_xll.BDH($K1761,T$931,$M1761),"[DISABLED]")</f>
        <v>[DISABLED]</v>
      </c>
      <c r="V1761" s="106" t="s">
        <v>10302</v>
      </c>
      <c r="W1761" s="107" t="s">
        <v>1055</v>
      </c>
      <c r="X1761" s="108">
        <v>42276</v>
      </c>
      <c r="Y1761" s="107" t="b">
        <v>0</v>
      </c>
      <c r="Z1761" s="107" t="s">
        <v>5237</v>
      </c>
      <c r="AA1761" s="107" t="s">
        <v>5237</v>
      </c>
      <c r="AB1761" s="107" t="s">
        <v>5237</v>
      </c>
      <c r="AC1761" s="107" t="s">
        <v>5237</v>
      </c>
      <c r="AD1761" s="107" t="s">
        <v>5237</v>
      </c>
      <c r="AE1761" s="107" t="s">
        <v>5237</v>
      </c>
    </row>
    <row r="1762" spans="2:31" outlineLevel="1">
      <c r="B1762" s="24" t="s">
        <v>5234</v>
      </c>
      <c r="C1762" s="24" t="s">
        <v>2</v>
      </c>
      <c r="D1762" s="24" t="s">
        <v>62</v>
      </c>
      <c r="E1762" s="24" t="s">
        <v>50</v>
      </c>
      <c r="F1762" s="24" t="s">
        <v>54</v>
      </c>
      <c r="G1762" s="24">
        <v>-50</v>
      </c>
      <c r="H1762" s="24" t="s">
        <v>3008</v>
      </c>
      <c r="I1762" s="24" t="s">
        <v>4284</v>
      </c>
      <c r="J1762" s="24" t="s">
        <v>73</v>
      </c>
      <c r="K1762" s="72" t="str">
        <f t="shared" si="59"/>
        <v>USPMC30 ICPL Curncy</v>
      </c>
      <c r="L1762" s="25" t="str">
        <f t="shared" si="61"/>
        <v>ICPL</v>
      </c>
      <c r="M1762" s="26">
        <f t="shared" ca="1" si="61"/>
        <v>42276</v>
      </c>
      <c r="N1762" s="25" t="b">
        <f t="shared" si="61"/>
        <v>0</v>
      </c>
      <c r="O1762" s="84" t="str">
        <f>IF($N1762,_xll.BDP($K1762,O$931),"[DISABLED]")</f>
        <v>[DISABLED]</v>
      </c>
      <c r="P1762" s="84" t="str">
        <f>IF($N1762,_xll.BDP($K1762,P$931),"[DISABLED]")</f>
        <v>[DISABLED]</v>
      </c>
      <c r="Q1762" s="84" t="str">
        <f>IF($N1762,_xll.BDP($K1762,Q$931),"[DISABLED]")</f>
        <v>[DISABLED]</v>
      </c>
      <c r="R1762" s="84" t="str">
        <f>IF($N1762,_xll.BDH($K1762,R$931,$M1762),"[DISABLED]")</f>
        <v>[DISABLED]</v>
      </c>
      <c r="S1762" s="84" t="str">
        <f>IF($N1762,_xll.BDH($K1762,S$931,$M1762),"[DISABLED]")</f>
        <v>[DISABLED]</v>
      </c>
      <c r="T1762" s="84" t="str">
        <f>IF($N1762,_xll.BDH($K1762,T$931,$M1762),"[DISABLED]")</f>
        <v>[DISABLED]</v>
      </c>
      <c r="V1762" s="106" t="s">
        <v>10303</v>
      </c>
      <c r="W1762" s="107" t="s">
        <v>1055</v>
      </c>
      <c r="X1762" s="108">
        <v>42276</v>
      </c>
      <c r="Y1762" s="107" t="b">
        <v>0</v>
      </c>
      <c r="Z1762" s="107" t="s">
        <v>5237</v>
      </c>
      <c r="AA1762" s="107" t="s">
        <v>5237</v>
      </c>
      <c r="AB1762" s="107" t="s">
        <v>5237</v>
      </c>
      <c r="AC1762" s="107" t="s">
        <v>5237</v>
      </c>
      <c r="AD1762" s="107" t="s">
        <v>5237</v>
      </c>
      <c r="AE1762" s="107" t="s">
        <v>5237</v>
      </c>
    </row>
    <row r="1763" spans="2:31" outlineLevel="1">
      <c r="B1763" s="24" t="s">
        <v>5234</v>
      </c>
      <c r="C1763" s="24" t="s">
        <v>2</v>
      </c>
      <c r="D1763" s="24" t="s">
        <v>62</v>
      </c>
      <c r="E1763" s="24" t="s">
        <v>50</v>
      </c>
      <c r="F1763" s="24" t="s">
        <v>54</v>
      </c>
      <c r="G1763" s="24">
        <v>-25</v>
      </c>
      <c r="H1763" s="24" t="s">
        <v>3008</v>
      </c>
      <c r="I1763" s="24" t="s">
        <v>4285</v>
      </c>
      <c r="J1763" s="24" t="s">
        <v>73</v>
      </c>
      <c r="K1763" s="72" t="str">
        <f t="shared" si="59"/>
        <v>USPNC30 ICPL Curncy</v>
      </c>
      <c r="L1763" s="25" t="str">
        <f t="shared" si="61"/>
        <v>ICPL</v>
      </c>
      <c r="M1763" s="26">
        <f t="shared" ca="1" si="61"/>
        <v>42276</v>
      </c>
      <c r="N1763" s="25" t="b">
        <f t="shared" si="61"/>
        <v>0</v>
      </c>
      <c r="O1763" s="84" t="str">
        <f>IF($N1763,_xll.BDP($K1763,O$931),"[DISABLED]")</f>
        <v>[DISABLED]</v>
      </c>
      <c r="P1763" s="84" t="str">
        <f>IF($N1763,_xll.BDP($K1763,P$931),"[DISABLED]")</f>
        <v>[DISABLED]</v>
      </c>
      <c r="Q1763" s="84" t="str">
        <f>IF($N1763,_xll.BDP($K1763,Q$931),"[DISABLED]")</f>
        <v>[DISABLED]</v>
      </c>
      <c r="R1763" s="84" t="str">
        <f>IF($N1763,_xll.BDH($K1763,R$931,$M1763),"[DISABLED]")</f>
        <v>[DISABLED]</v>
      </c>
      <c r="S1763" s="84" t="str">
        <f>IF($N1763,_xll.BDH($K1763,S$931,$M1763),"[DISABLED]")</f>
        <v>[DISABLED]</v>
      </c>
      <c r="T1763" s="84" t="str">
        <f>IF($N1763,_xll.BDH($K1763,T$931,$M1763),"[DISABLED]")</f>
        <v>[DISABLED]</v>
      </c>
      <c r="V1763" s="106" t="s">
        <v>10304</v>
      </c>
      <c r="W1763" s="107" t="s">
        <v>1055</v>
      </c>
      <c r="X1763" s="108">
        <v>42276</v>
      </c>
      <c r="Y1763" s="107" t="b">
        <v>0</v>
      </c>
      <c r="Z1763" s="107" t="s">
        <v>5237</v>
      </c>
      <c r="AA1763" s="107" t="s">
        <v>5237</v>
      </c>
      <c r="AB1763" s="107" t="s">
        <v>5237</v>
      </c>
      <c r="AC1763" s="107" t="s">
        <v>5237</v>
      </c>
      <c r="AD1763" s="107" t="s">
        <v>5237</v>
      </c>
      <c r="AE1763" s="107" t="s">
        <v>5237</v>
      </c>
    </row>
    <row r="1764" spans="2:31" outlineLevel="1">
      <c r="B1764" s="24" t="s">
        <v>5234</v>
      </c>
      <c r="C1764" s="24" t="s">
        <v>2</v>
      </c>
      <c r="D1764" s="24" t="s">
        <v>62</v>
      </c>
      <c r="E1764" s="24" t="s">
        <v>50</v>
      </c>
      <c r="F1764" s="24" t="s">
        <v>54</v>
      </c>
      <c r="G1764" s="24">
        <v>25</v>
      </c>
      <c r="H1764" s="24" t="s">
        <v>3008</v>
      </c>
      <c r="I1764" s="24" t="s">
        <v>4286</v>
      </c>
      <c r="J1764" s="24" t="s">
        <v>73</v>
      </c>
      <c r="K1764" s="72" t="str">
        <f t="shared" si="59"/>
        <v>USPOC30 ICPL Curncy</v>
      </c>
      <c r="L1764" s="25" t="str">
        <f t="shared" si="61"/>
        <v>ICPL</v>
      </c>
      <c r="M1764" s="26">
        <f t="shared" ca="1" si="61"/>
        <v>42276</v>
      </c>
      <c r="N1764" s="25" t="b">
        <f t="shared" si="61"/>
        <v>0</v>
      </c>
      <c r="O1764" s="84" t="str">
        <f>IF($N1764,_xll.BDP($K1764,O$931),"[DISABLED]")</f>
        <v>[DISABLED]</v>
      </c>
      <c r="P1764" s="84" t="str">
        <f>IF($N1764,_xll.BDP($K1764,P$931),"[DISABLED]")</f>
        <v>[DISABLED]</v>
      </c>
      <c r="Q1764" s="84" t="str">
        <f>IF($N1764,_xll.BDP($K1764,Q$931),"[DISABLED]")</f>
        <v>[DISABLED]</v>
      </c>
      <c r="R1764" s="84" t="str">
        <f>IF($N1764,_xll.BDH($K1764,R$931,$M1764),"[DISABLED]")</f>
        <v>[DISABLED]</v>
      </c>
      <c r="S1764" s="84" t="str">
        <f>IF($N1764,_xll.BDH($K1764,S$931,$M1764),"[DISABLED]")</f>
        <v>[DISABLED]</v>
      </c>
      <c r="T1764" s="84" t="str">
        <f>IF($N1764,_xll.BDH($K1764,T$931,$M1764),"[DISABLED]")</f>
        <v>[DISABLED]</v>
      </c>
      <c r="V1764" s="106" t="s">
        <v>10305</v>
      </c>
      <c r="W1764" s="107" t="s">
        <v>1055</v>
      </c>
      <c r="X1764" s="108">
        <v>42276</v>
      </c>
      <c r="Y1764" s="107" t="b">
        <v>0</v>
      </c>
      <c r="Z1764" s="107" t="s">
        <v>5237</v>
      </c>
      <c r="AA1764" s="107" t="s">
        <v>5237</v>
      </c>
      <c r="AB1764" s="107" t="s">
        <v>5237</v>
      </c>
      <c r="AC1764" s="107" t="s">
        <v>5237</v>
      </c>
      <c r="AD1764" s="107" t="s">
        <v>5237</v>
      </c>
      <c r="AE1764" s="107" t="s">
        <v>5237</v>
      </c>
    </row>
    <row r="1765" spans="2:31" outlineLevel="1">
      <c r="B1765" s="24" t="s">
        <v>5234</v>
      </c>
      <c r="C1765" s="24" t="s">
        <v>2</v>
      </c>
      <c r="D1765" s="24" t="s">
        <v>62</v>
      </c>
      <c r="E1765" s="24" t="s">
        <v>50</v>
      </c>
      <c r="F1765" s="24" t="s">
        <v>54</v>
      </c>
      <c r="G1765" s="24">
        <v>50</v>
      </c>
      <c r="H1765" s="24" t="s">
        <v>3008</v>
      </c>
      <c r="I1765" s="24" t="s">
        <v>4287</v>
      </c>
      <c r="J1765" s="24" t="s">
        <v>73</v>
      </c>
      <c r="K1765" s="72" t="str">
        <f t="shared" ref="K1765:K1815" si="62">I1765&amp;" "&amp;L1765&amp;" "&amp;J1765</f>
        <v>USPPC30 ICPL Curncy</v>
      </c>
      <c r="L1765" s="25" t="str">
        <f t="shared" ref="L1765:N1796" si="63">L$931</f>
        <v>ICPL</v>
      </c>
      <c r="M1765" s="26">
        <f t="shared" ca="1" si="63"/>
        <v>42276</v>
      </c>
      <c r="N1765" s="25" t="b">
        <f t="shared" si="63"/>
        <v>0</v>
      </c>
      <c r="O1765" s="84" t="str">
        <f>IF($N1765,_xll.BDP($K1765,O$931),"[DISABLED]")</f>
        <v>[DISABLED]</v>
      </c>
      <c r="P1765" s="84" t="str">
        <f>IF($N1765,_xll.BDP($K1765,P$931),"[DISABLED]")</f>
        <v>[DISABLED]</v>
      </c>
      <c r="Q1765" s="84" t="str">
        <f>IF($N1765,_xll.BDP($K1765,Q$931),"[DISABLED]")</f>
        <v>[DISABLED]</v>
      </c>
      <c r="R1765" s="84" t="str">
        <f>IF($N1765,_xll.BDH($K1765,R$931,$M1765),"[DISABLED]")</f>
        <v>[DISABLED]</v>
      </c>
      <c r="S1765" s="84" t="str">
        <f>IF($N1765,_xll.BDH($K1765,S$931,$M1765),"[DISABLED]")</f>
        <v>[DISABLED]</v>
      </c>
      <c r="T1765" s="84" t="str">
        <f>IF($N1765,_xll.BDH($K1765,T$931,$M1765),"[DISABLED]")</f>
        <v>[DISABLED]</v>
      </c>
      <c r="V1765" s="106" t="s">
        <v>10306</v>
      </c>
      <c r="W1765" s="107" t="s">
        <v>1055</v>
      </c>
      <c r="X1765" s="108">
        <v>42276</v>
      </c>
      <c r="Y1765" s="107" t="b">
        <v>0</v>
      </c>
      <c r="Z1765" s="107" t="s">
        <v>5237</v>
      </c>
      <c r="AA1765" s="107" t="s">
        <v>5237</v>
      </c>
      <c r="AB1765" s="107" t="s">
        <v>5237</v>
      </c>
      <c r="AC1765" s="107" t="s">
        <v>5237</v>
      </c>
      <c r="AD1765" s="107" t="s">
        <v>5237</v>
      </c>
      <c r="AE1765" s="107" t="s">
        <v>5237</v>
      </c>
    </row>
    <row r="1766" spans="2:31" outlineLevel="1">
      <c r="B1766" s="24" t="s">
        <v>5234</v>
      </c>
      <c r="C1766" s="24" t="s">
        <v>2</v>
      </c>
      <c r="D1766" s="24" t="s">
        <v>62</v>
      </c>
      <c r="E1766" s="24" t="s">
        <v>50</v>
      </c>
      <c r="F1766" s="24" t="s">
        <v>54</v>
      </c>
      <c r="G1766" s="24">
        <v>100</v>
      </c>
      <c r="H1766" s="24" t="s">
        <v>3008</v>
      </c>
      <c r="I1766" s="24" t="s">
        <v>4288</v>
      </c>
      <c r="J1766" s="24" t="s">
        <v>73</v>
      </c>
      <c r="K1766" s="72" t="str">
        <f t="shared" si="62"/>
        <v>USPQC30 ICPL Curncy</v>
      </c>
      <c r="L1766" s="25" t="str">
        <f t="shared" si="63"/>
        <v>ICPL</v>
      </c>
      <c r="M1766" s="26">
        <f t="shared" ca="1" si="63"/>
        <v>42276</v>
      </c>
      <c r="N1766" s="25" t="b">
        <f t="shared" si="63"/>
        <v>0</v>
      </c>
      <c r="O1766" s="84" t="str">
        <f>IF($N1766,_xll.BDP($K1766,O$931),"[DISABLED]")</f>
        <v>[DISABLED]</v>
      </c>
      <c r="P1766" s="84" t="str">
        <f>IF($N1766,_xll.BDP($K1766,P$931),"[DISABLED]")</f>
        <v>[DISABLED]</v>
      </c>
      <c r="Q1766" s="84" t="str">
        <f>IF($N1766,_xll.BDP($K1766,Q$931),"[DISABLED]")</f>
        <v>[DISABLED]</v>
      </c>
      <c r="R1766" s="84" t="str">
        <f>IF($N1766,_xll.BDH($K1766,R$931,$M1766),"[DISABLED]")</f>
        <v>[DISABLED]</v>
      </c>
      <c r="S1766" s="84" t="str">
        <f>IF($N1766,_xll.BDH($K1766,S$931,$M1766),"[DISABLED]")</f>
        <v>[DISABLED]</v>
      </c>
      <c r="T1766" s="84" t="str">
        <f>IF($N1766,_xll.BDH($K1766,T$931,$M1766),"[DISABLED]")</f>
        <v>[DISABLED]</v>
      </c>
      <c r="V1766" s="106" t="s">
        <v>10307</v>
      </c>
      <c r="W1766" s="107" t="s">
        <v>1055</v>
      </c>
      <c r="X1766" s="108">
        <v>42276</v>
      </c>
      <c r="Y1766" s="107" t="b">
        <v>0</v>
      </c>
      <c r="Z1766" s="107" t="s">
        <v>5237</v>
      </c>
      <c r="AA1766" s="107" t="s">
        <v>5237</v>
      </c>
      <c r="AB1766" s="107" t="s">
        <v>5237</v>
      </c>
      <c r="AC1766" s="107" t="s">
        <v>5237</v>
      </c>
      <c r="AD1766" s="107" t="s">
        <v>5237</v>
      </c>
      <c r="AE1766" s="107" t="s">
        <v>5237</v>
      </c>
    </row>
    <row r="1767" spans="2:31" outlineLevel="1">
      <c r="B1767" s="24" t="s">
        <v>5234</v>
      </c>
      <c r="C1767" s="24" t="s">
        <v>2</v>
      </c>
      <c r="D1767" s="24" t="s">
        <v>62</v>
      </c>
      <c r="E1767" s="24" t="s">
        <v>50</v>
      </c>
      <c r="F1767" s="24" t="s">
        <v>54</v>
      </c>
      <c r="G1767" s="24">
        <v>200</v>
      </c>
      <c r="H1767" s="24" t="s">
        <v>3008</v>
      </c>
      <c r="I1767" s="24" t="s">
        <v>4289</v>
      </c>
      <c r="J1767" s="24" t="s">
        <v>73</v>
      </c>
      <c r="K1767" s="72" t="str">
        <f t="shared" si="62"/>
        <v>USPSC30 ICPL Curncy</v>
      </c>
      <c r="L1767" s="25" t="str">
        <f t="shared" si="63"/>
        <v>ICPL</v>
      </c>
      <c r="M1767" s="26">
        <f t="shared" ca="1" si="63"/>
        <v>42276</v>
      </c>
      <c r="N1767" s="25" t="b">
        <f t="shared" si="63"/>
        <v>0</v>
      </c>
      <c r="O1767" s="84" t="str">
        <f>IF($N1767,_xll.BDP($K1767,O$931),"[DISABLED]")</f>
        <v>[DISABLED]</v>
      </c>
      <c r="P1767" s="84" t="str">
        <f>IF($N1767,_xll.BDP($K1767,P$931),"[DISABLED]")</f>
        <v>[DISABLED]</v>
      </c>
      <c r="Q1767" s="84" t="str">
        <f>IF($N1767,_xll.BDP($K1767,Q$931),"[DISABLED]")</f>
        <v>[DISABLED]</v>
      </c>
      <c r="R1767" s="84" t="str">
        <f>IF($N1767,_xll.BDH($K1767,R$931,$M1767),"[DISABLED]")</f>
        <v>[DISABLED]</v>
      </c>
      <c r="S1767" s="84" t="str">
        <f>IF($N1767,_xll.BDH($K1767,S$931,$M1767),"[DISABLED]")</f>
        <v>[DISABLED]</v>
      </c>
      <c r="T1767" s="84" t="str">
        <f>IF($N1767,_xll.BDH($K1767,T$931,$M1767),"[DISABLED]")</f>
        <v>[DISABLED]</v>
      </c>
      <c r="V1767" s="106" t="s">
        <v>10308</v>
      </c>
      <c r="W1767" s="107" t="s">
        <v>1055</v>
      </c>
      <c r="X1767" s="108">
        <v>42276</v>
      </c>
      <c r="Y1767" s="107" t="b">
        <v>0</v>
      </c>
      <c r="Z1767" s="107" t="s">
        <v>5237</v>
      </c>
      <c r="AA1767" s="107" t="s">
        <v>5237</v>
      </c>
      <c r="AB1767" s="107" t="s">
        <v>5237</v>
      </c>
      <c r="AC1767" s="107" t="s">
        <v>5237</v>
      </c>
      <c r="AD1767" s="107" t="s">
        <v>5237</v>
      </c>
      <c r="AE1767" s="107" t="s">
        <v>5237</v>
      </c>
    </row>
    <row r="1768" spans="2:31" outlineLevel="1">
      <c r="B1768" s="24" t="s">
        <v>5234</v>
      </c>
      <c r="C1768" s="24" t="s">
        <v>2</v>
      </c>
      <c r="D1768" s="24" t="s">
        <v>62</v>
      </c>
      <c r="E1768" s="24" t="s">
        <v>50</v>
      </c>
      <c r="F1768" s="24" t="s">
        <v>58</v>
      </c>
      <c r="G1768" s="24">
        <v>-100</v>
      </c>
      <c r="H1768" s="24" t="s">
        <v>3008</v>
      </c>
      <c r="I1768" s="24" t="s">
        <v>4290</v>
      </c>
      <c r="J1768" s="24" t="s">
        <v>73</v>
      </c>
      <c r="K1768" s="72" t="str">
        <f t="shared" si="62"/>
        <v>USPLF30 ICPL Curncy</v>
      </c>
      <c r="L1768" s="25" t="str">
        <f t="shared" si="63"/>
        <v>ICPL</v>
      </c>
      <c r="M1768" s="26">
        <f t="shared" ca="1" si="63"/>
        <v>42276</v>
      </c>
      <c r="N1768" s="25" t="b">
        <f t="shared" si="63"/>
        <v>0</v>
      </c>
      <c r="O1768" s="84" t="str">
        <f>IF($N1768,_xll.BDP($K1768,O$931),"[DISABLED]")</f>
        <v>[DISABLED]</v>
      </c>
      <c r="P1768" s="84" t="str">
        <f>IF($N1768,_xll.BDP($K1768,P$931),"[DISABLED]")</f>
        <v>[DISABLED]</v>
      </c>
      <c r="Q1768" s="84" t="str">
        <f>IF($N1768,_xll.BDP($K1768,Q$931),"[DISABLED]")</f>
        <v>[DISABLED]</v>
      </c>
      <c r="R1768" s="84" t="str">
        <f>IF($N1768,_xll.BDH($K1768,R$931,$M1768),"[DISABLED]")</f>
        <v>[DISABLED]</v>
      </c>
      <c r="S1768" s="84" t="str">
        <f>IF($N1768,_xll.BDH($K1768,S$931,$M1768),"[DISABLED]")</f>
        <v>[DISABLED]</v>
      </c>
      <c r="T1768" s="84" t="str">
        <f>IF($N1768,_xll.BDH($K1768,T$931,$M1768),"[DISABLED]")</f>
        <v>[DISABLED]</v>
      </c>
      <c r="V1768" s="106" t="s">
        <v>10309</v>
      </c>
      <c r="W1768" s="107" t="s">
        <v>1055</v>
      </c>
      <c r="X1768" s="108">
        <v>42276</v>
      </c>
      <c r="Y1768" s="107" t="b">
        <v>0</v>
      </c>
      <c r="Z1768" s="107" t="s">
        <v>5237</v>
      </c>
      <c r="AA1768" s="107" t="s">
        <v>5237</v>
      </c>
      <c r="AB1768" s="107" t="s">
        <v>5237</v>
      </c>
      <c r="AC1768" s="107" t="s">
        <v>5237</v>
      </c>
      <c r="AD1768" s="107" t="s">
        <v>5237</v>
      </c>
      <c r="AE1768" s="107" t="s">
        <v>5237</v>
      </c>
    </row>
    <row r="1769" spans="2:31" outlineLevel="1">
      <c r="B1769" s="24" t="s">
        <v>5234</v>
      </c>
      <c r="C1769" s="24" t="s">
        <v>2</v>
      </c>
      <c r="D1769" s="24" t="s">
        <v>62</v>
      </c>
      <c r="E1769" s="24" t="s">
        <v>50</v>
      </c>
      <c r="F1769" s="24" t="s">
        <v>58</v>
      </c>
      <c r="G1769" s="24">
        <v>-50</v>
      </c>
      <c r="H1769" s="24" t="s">
        <v>3008</v>
      </c>
      <c r="I1769" s="24" t="s">
        <v>4291</v>
      </c>
      <c r="J1769" s="24" t="s">
        <v>73</v>
      </c>
      <c r="K1769" s="72" t="str">
        <f t="shared" si="62"/>
        <v>USPMF30 ICPL Curncy</v>
      </c>
      <c r="L1769" s="25" t="str">
        <f t="shared" si="63"/>
        <v>ICPL</v>
      </c>
      <c r="M1769" s="26">
        <f t="shared" ca="1" si="63"/>
        <v>42276</v>
      </c>
      <c r="N1769" s="25" t="b">
        <f t="shared" si="63"/>
        <v>0</v>
      </c>
      <c r="O1769" s="84" t="str">
        <f>IF($N1769,_xll.BDP($K1769,O$931),"[DISABLED]")</f>
        <v>[DISABLED]</v>
      </c>
      <c r="P1769" s="84" t="str">
        <f>IF($N1769,_xll.BDP($K1769,P$931),"[DISABLED]")</f>
        <v>[DISABLED]</v>
      </c>
      <c r="Q1769" s="84" t="str">
        <f>IF($N1769,_xll.BDP($K1769,Q$931),"[DISABLED]")</f>
        <v>[DISABLED]</v>
      </c>
      <c r="R1769" s="84" t="str">
        <f>IF($N1769,_xll.BDH($K1769,R$931,$M1769),"[DISABLED]")</f>
        <v>[DISABLED]</v>
      </c>
      <c r="S1769" s="84" t="str">
        <f>IF($N1769,_xll.BDH($K1769,S$931,$M1769),"[DISABLED]")</f>
        <v>[DISABLED]</v>
      </c>
      <c r="T1769" s="84" t="str">
        <f>IF($N1769,_xll.BDH($K1769,T$931,$M1769),"[DISABLED]")</f>
        <v>[DISABLED]</v>
      </c>
      <c r="V1769" s="106" t="s">
        <v>10310</v>
      </c>
      <c r="W1769" s="107" t="s">
        <v>1055</v>
      </c>
      <c r="X1769" s="108">
        <v>42276</v>
      </c>
      <c r="Y1769" s="107" t="b">
        <v>0</v>
      </c>
      <c r="Z1769" s="107" t="s">
        <v>5237</v>
      </c>
      <c r="AA1769" s="107" t="s">
        <v>5237</v>
      </c>
      <c r="AB1769" s="107" t="s">
        <v>5237</v>
      </c>
      <c r="AC1769" s="107" t="s">
        <v>5237</v>
      </c>
      <c r="AD1769" s="107" t="s">
        <v>5237</v>
      </c>
      <c r="AE1769" s="107" t="s">
        <v>5237</v>
      </c>
    </row>
    <row r="1770" spans="2:31" outlineLevel="1">
      <c r="B1770" s="24" t="s">
        <v>5234</v>
      </c>
      <c r="C1770" s="24" t="s">
        <v>2</v>
      </c>
      <c r="D1770" s="24" t="s">
        <v>62</v>
      </c>
      <c r="E1770" s="24" t="s">
        <v>50</v>
      </c>
      <c r="F1770" s="24" t="s">
        <v>58</v>
      </c>
      <c r="G1770" s="24">
        <v>-25</v>
      </c>
      <c r="H1770" s="24" t="s">
        <v>3008</v>
      </c>
      <c r="I1770" s="24" t="s">
        <v>4292</v>
      </c>
      <c r="J1770" s="24" t="s">
        <v>73</v>
      </c>
      <c r="K1770" s="72" t="str">
        <f t="shared" si="62"/>
        <v>USPNF30 ICPL Curncy</v>
      </c>
      <c r="L1770" s="25" t="str">
        <f t="shared" si="63"/>
        <v>ICPL</v>
      </c>
      <c r="M1770" s="26">
        <f t="shared" ca="1" si="63"/>
        <v>42276</v>
      </c>
      <c r="N1770" s="25" t="b">
        <f t="shared" si="63"/>
        <v>0</v>
      </c>
      <c r="O1770" s="84" t="str">
        <f>IF($N1770,_xll.BDP($K1770,O$931),"[DISABLED]")</f>
        <v>[DISABLED]</v>
      </c>
      <c r="P1770" s="84" t="str">
        <f>IF($N1770,_xll.BDP($K1770,P$931),"[DISABLED]")</f>
        <v>[DISABLED]</v>
      </c>
      <c r="Q1770" s="84" t="str">
        <f>IF($N1770,_xll.BDP($K1770,Q$931),"[DISABLED]")</f>
        <v>[DISABLED]</v>
      </c>
      <c r="R1770" s="84" t="str">
        <f>IF($N1770,_xll.BDH($K1770,R$931,$M1770),"[DISABLED]")</f>
        <v>[DISABLED]</v>
      </c>
      <c r="S1770" s="84" t="str">
        <f>IF($N1770,_xll.BDH($K1770,S$931,$M1770),"[DISABLED]")</f>
        <v>[DISABLED]</v>
      </c>
      <c r="T1770" s="84" t="str">
        <f>IF($N1770,_xll.BDH($K1770,T$931,$M1770),"[DISABLED]")</f>
        <v>[DISABLED]</v>
      </c>
      <c r="V1770" s="106" t="s">
        <v>10311</v>
      </c>
      <c r="W1770" s="107" t="s">
        <v>1055</v>
      </c>
      <c r="X1770" s="108">
        <v>42276</v>
      </c>
      <c r="Y1770" s="107" t="b">
        <v>0</v>
      </c>
      <c r="Z1770" s="107" t="s">
        <v>5237</v>
      </c>
      <c r="AA1770" s="107" t="s">
        <v>5237</v>
      </c>
      <c r="AB1770" s="107" t="s">
        <v>5237</v>
      </c>
      <c r="AC1770" s="107" t="s">
        <v>5237</v>
      </c>
      <c r="AD1770" s="107" t="s">
        <v>5237</v>
      </c>
      <c r="AE1770" s="107" t="s">
        <v>5237</v>
      </c>
    </row>
    <row r="1771" spans="2:31" outlineLevel="1">
      <c r="B1771" s="24" t="s">
        <v>5234</v>
      </c>
      <c r="C1771" s="24" t="s">
        <v>2</v>
      </c>
      <c r="D1771" s="24" t="s">
        <v>62</v>
      </c>
      <c r="E1771" s="24" t="s">
        <v>50</v>
      </c>
      <c r="F1771" s="24" t="s">
        <v>58</v>
      </c>
      <c r="G1771" s="24">
        <v>25</v>
      </c>
      <c r="H1771" s="24" t="s">
        <v>3008</v>
      </c>
      <c r="I1771" s="24" t="s">
        <v>4293</v>
      </c>
      <c r="J1771" s="24" t="s">
        <v>73</v>
      </c>
      <c r="K1771" s="72" t="str">
        <f t="shared" si="62"/>
        <v>USPOF30 ICPL Curncy</v>
      </c>
      <c r="L1771" s="25" t="str">
        <f t="shared" si="63"/>
        <v>ICPL</v>
      </c>
      <c r="M1771" s="26">
        <f t="shared" ca="1" si="63"/>
        <v>42276</v>
      </c>
      <c r="N1771" s="25" t="b">
        <f t="shared" si="63"/>
        <v>0</v>
      </c>
      <c r="O1771" s="84" t="str">
        <f>IF($N1771,_xll.BDP($K1771,O$931),"[DISABLED]")</f>
        <v>[DISABLED]</v>
      </c>
      <c r="P1771" s="84" t="str">
        <f>IF($N1771,_xll.BDP($K1771,P$931),"[DISABLED]")</f>
        <v>[DISABLED]</v>
      </c>
      <c r="Q1771" s="84" t="str">
        <f>IF($N1771,_xll.BDP($K1771,Q$931),"[DISABLED]")</f>
        <v>[DISABLED]</v>
      </c>
      <c r="R1771" s="84" t="str">
        <f>IF($N1771,_xll.BDH($K1771,R$931,$M1771),"[DISABLED]")</f>
        <v>[DISABLED]</v>
      </c>
      <c r="S1771" s="84" t="str">
        <f>IF($N1771,_xll.BDH($K1771,S$931,$M1771),"[DISABLED]")</f>
        <v>[DISABLED]</v>
      </c>
      <c r="T1771" s="84" t="str">
        <f>IF($N1771,_xll.BDH($K1771,T$931,$M1771),"[DISABLED]")</f>
        <v>[DISABLED]</v>
      </c>
      <c r="V1771" s="106" t="s">
        <v>10312</v>
      </c>
      <c r="W1771" s="107" t="s">
        <v>1055</v>
      </c>
      <c r="X1771" s="108">
        <v>42276</v>
      </c>
      <c r="Y1771" s="107" t="b">
        <v>0</v>
      </c>
      <c r="Z1771" s="107" t="s">
        <v>5237</v>
      </c>
      <c r="AA1771" s="107" t="s">
        <v>5237</v>
      </c>
      <c r="AB1771" s="107" t="s">
        <v>5237</v>
      </c>
      <c r="AC1771" s="107" t="s">
        <v>5237</v>
      </c>
      <c r="AD1771" s="107" t="s">
        <v>5237</v>
      </c>
      <c r="AE1771" s="107" t="s">
        <v>5237</v>
      </c>
    </row>
    <row r="1772" spans="2:31" outlineLevel="1">
      <c r="B1772" s="24" t="s">
        <v>5234</v>
      </c>
      <c r="C1772" s="24" t="s">
        <v>2</v>
      </c>
      <c r="D1772" s="24" t="s">
        <v>62</v>
      </c>
      <c r="E1772" s="24" t="s">
        <v>50</v>
      </c>
      <c r="F1772" s="24" t="s">
        <v>58</v>
      </c>
      <c r="G1772" s="24">
        <v>50</v>
      </c>
      <c r="H1772" s="24" t="s">
        <v>3008</v>
      </c>
      <c r="I1772" s="24" t="s">
        <v>4294</v>
      </c>
      <c r="J1772" s="24" t="s">
        <v>73</v>
      </c>
      <c r="K1772" s="72" t="str">
        <f t="shared" si="62"/>
        <v>USPPF30 ICPL Curncy</v>
      </c>
      <c r="L1772" s="25" t="str">
        <f t="shared" si="63"/>
        <v>ICPL</v>
      </c>
      <c r="M1772" s="26">
        <f t="shared" ca="1" si="63"/>
        <v>42276</v>
      </c>
      <c r="N1772" s="25" t="b">
        <f t="shared" si="63"/>
        <v>0</v>
      </c>
      <c r="O1772" s="84" t="str">
        <f>IF($N1772,_xll.BDP($K1772,O$931),"[DISABLED]")</f>
        <v>[DISABLED]</v>
      </c>
      <c r="P1772" s="84" t="str">
        <f>IF($N1772,_xll.BDP($K1772,P$931),"[DISABLED]")</f>
        <v>[DISABLED]</v>
      </c>
      <c r="Q1772" s="84" t="str">
        <f>IF($N1772,_xll.BDP($K1772,Q$931),"[DISABLED]")</f>
        <v>[DISABLED]</v>
      </c>
      <c r="R1772" s="84" t="str">
        <f>IF($N1772,_xll.BDH($K1772,R$931,$M1772),"[DISABLED]")</f>
        <v>[DISABLED]</v>
      </c>
      <c r="S1772" s="84" t="str">
        <f>IF($N1772,_xll.BDH($K1772,S$931,$M1772),"[DISABLED]")</f>
        <v>[DISABLED]</v>
      </c>
      <c r="T1772" s="84" t="str">
        <f>IF($N1772,_xll.BDH($K1772,T$931,$M1772),"[DISABLED]")</f>
        <v>[DISABLED]</v>
      </c>
      <c r="V1772" s="106" t="s">
        <v>10313</v>
      </c>
      <c r="W1772" s="107" t="s">
        <v>1055</v>
      </c>
      <c r="X1772" s="108">
        <v>42276</v>
      </c>
      <c r="Y1772" s="107" t="b">
        <v>0</v>
      </c>
      <c r="Z1772" s="107" t="s">
        <v>5237</v>
      </c>
      <c r="AA1772" s="107" t="s">
        <v>5237</v>
      </c>
      <c r="AB1772" s="107" t="s">
        <v>5237</v>
      </c>
      <c r="AC1772" s="107" t="s">
        <v>5237</v>
      </c>
      <c r="AD1772" s="107" t="s">
        <v>5237</v>
      </c>
      <c r="AE1772" s="107" t="s">
        <v>5237</v>
      </c>
    </row>
    <row r="1773" spans="2:31" outlineLevel="1">
      <c r="B1773" s="24" t="s">
        <v>5234</v>
      </c>
      <c r="C1773" s="24" t="s">
        <v>2</v>
      </c>
      <c r="D1773" s="24" t="s">
        <v>62</v>
      </c>
      <c r="E1773" s="24" t="s">
        <v>50</v>
      </c>
      <c r="F1773" s="24" t="s">
        <v>58</v>
      </c>
      <c r="G1773" s="24">
        <v>100</v>
      </c>
      <c r="H1773" s="24" t="s">
        <v>3008</v>
      </c>
      <c r="I1773" s="24" t="s">
        <v>4295</v>
      </c>
      <c r="J1773" s="24" t="s">
        <v>73</v>
      </c>
      <c r="K1773" s="72" t="str">
        <f t="shared" si="62"/>
        <v>USPQF30 ICPL Curncy</v>
      </c>
      <c r="L1773" s="25" t="str">
        <f t="shared" si="63"/>
        <v>ICPL</v>
      </c>
      <c r="M1773" s="26">
        <f t="shared" ca="1" si="63"/>
        <v>42276</v>
      </c>
      <c r="N1773" s="25" t="b">
        <f t="shared" si="63"/>
        <v>0</v>
      </c>
      <c r="O1773" s="84" t="str">
        <f>IF($N1773,_xll.BDP($K1773,O$931),"[DISABLED]")</f>
        <v>[DISABLED]</v>
      </c>
      <c r="P1773" s="84" t="str">
        <f>IF($N1773,_xll.BDP($K1773,P$931),"[DISABLED]")</f>
        <v>[DISABLED]</v>
      </c>
      <c r="Q1773" s="84" t="str">
        <f>IF($N1773,_xll.BDP($K1773,Q$931),"[DISABLED]")</f>
        <v>[DISABLED]</v>
      </c>
      <c r="R1773" s="84" t="str">
        <f>IF($N1773,_xll.BDH($K1773,R$931,$M1773),"[DISABLED]")</f>
        <v>[DISABLED]</v>
      </c>
      <c r="S1773" s="84" t="str">
        <f>IF($N1773,_xll.BDH($K1773,S$931,$M1773),"[DISABLED]")</f>
        <v>[DISABLED]</v>
      </c>
      <c r="T1773" s="84" t="str">
        <f>IF($N1773,_xll.BDH($K1773,T$931,$M1773),"[DISABLED]")</f>
        <v>[DISABLED]</v>
      </c>
      <c r="V1773" s="106" t="s">
        <v>10314</v>
      </c>
      <c r="W1773" s="107" t="s">
        <v>1055</v>
      </c>
      <c r="X1773" s="108">
        <v>42276</v>
      </c>
      <c r="Y1773" s="107" t="b">
        <v>0</v>
      </c>
      <c r="Z1773" s="107" t="s">
        <v>5237</v>
      </c>
      <c r="AA1773" s="107" t="s">
        <v>5237</v>
      </c>
      <c r="AB1773" s="107" t="s">
        <v>5237</v>
      </c>
      <c r="AC1773" s="107" t="s">
        <v>5237</v>
      </c>
      <c r="AD1773" s="107" t="s">
        <v>5237</v>
      </c>
      <c r="AE1773" s="107" t="s">
        <v>5237</v>
      </c>
    </row>
    <row r="1774" spans="2:31" outlineLevel="1">
      <c r="B1774" s="24" t="s">
        <v>5234</v>
      </c>
      <c r="C1774" s="24" t="s">
        <v>2</v>
      </c>
      <c r="D1774" s="24" t="s">
        <v>62</v>
      </c>
      <c r="E1774" s="24" t="s">
        <v>50</v>
      </c>
      <c r="F1774" s="24" t="s">
        <v>58</v>
      </c>
      <c r="G1774" s="24">
        <v>200</v>
      </c>
      <c r="H1774" s="24" t="s">
        <v>3008</v>
      </c>
      <c r="I1774" s="24" t="s">
        <v>4296</v>
      </c>
      <c r="J1774" s="24" t="s">
        <v>73</v>
      </c>
      <c r="K1774" s="72" t="str">
        <f t="shared" si="62"/>
        <v>USPSF30 ICPL Curncy</v>
      </c>
      <c r="L1774" s="25" t="str">
        <f t="shared" si="63"/>
        <v>ICPL</v>
      </c>
      <c r="M1774" s="26">
        <f t="shared" ca="1" si="63"/>
        <v>42276</v>
      </c>
      <c r="N1774" s="25" t="b">
        <f t="shared" si="63"/>
        <v>0</v>
      </c>
      <c r="O1774" s="84" t="str">
        <f>IF($N1774,_xll.BDP($K1774,O$931),"[DISABLED]")</f>
        <v>[DISABLED]</v>
      </c>
      <c r="P1774" s="84" t="str">
        <f>IF($N1774,_xll.BDP($K1774,P$931),"[DISABLED]")</f>
        <v>[DISABLED]</v>
      </c>
      <c r="Q1774" s="84" t="str">
        <f>IF($N1774,_xll.BDP($K1774,Q$931),"[DISABLED]")</f>
        <v>[DISABLED]</v>
      </c>
      <c r="R1774" s="84" t="str">
        <f>IF($N1774,_xll.BDH($K1774,R$931,$M1774),"[DISABLED]")</f>
        <v>[DISABLED]</v>
      </c>
      <c r="S1774" s="84" t="str">
        <f>IF($N1774,_xll.BDH($K1774,S$931,$M1774),"[DISABLED]")</f>
        <v>[DISABLED]</v>
      </c>
      <c r="T1774" s="84" t="str">
        <f>IF($N1774,_xll.BDH($K1774,T$931,$M1774),"[DISABLED]")</f>
        <v>[DISABLED]</v>
      </c>
      <c r="V1774" s="106" t="s">
        <v>10315</v>
      </c>
      <c r="W1774" s="107" t="s">
        <v>1055</v>
      </c>
      <c r="X1774" s="108">
        <v>42276</v>
      </c>
      <c r="Y1774" s="107" t="b">
        <v>0</v>
      </c>
      <c r="Z1774" s="107" t="s">
        <v>5237</v>
      </c>
      <c r="AA1774" s="107" t="s">
        <v>5237</v>
      </c>
      <c r="AB1774" s="107" t="s">
        <v>5237</v>
      </c>
      <c r="AC1774" s="107" t="s">
        <v>5237</v>
      </c>
      <c r="AD1774" s="107" t="s">
        <v>5237</v>
      </c>
      <c r="AE1774" s="107" t="s">
        <v>5237</v>
      </c>
    </row>
    <row r="1775" spans="2:31" outlineLevel="1">
      <c r="B1775" s="24" t="s">
        <v>5234</v>
      </c>
      <c r="C1775" s="24" t="s">
        <v>2</v>
      </c>
      <c r="D1775" s="24" t="s">
        <v>62</v>
      </c>
      <c r="E1775" s="24" t="s">
        <v>50</v>
      </c>
      <c r="F1775" s="24" t="s">
        <v>41</v>
      </c>
      <c r="G1775" s="24">
        <v>-200</v>
      </c>
      <c r="H1775" s="24" t="s">
        <v>3008</v>
      </c>
      <c r="I1775" s="24" t="s">
        <v>4297</v>
      </c>
      <c r="J1775" s="24" t="s">
        <v>73</v>
      </c>
      <c r="K1775" s="72" t="str">
        <f t="shared" si="62"/>
        <v>USPK0130 ICPL Curncy</v>
      </c>
      <c r="L1775" s="25" t="str">
        <f t="shared" si="63"/>
        <v>ICPL</v>
      </c>
      <c r="M1775" s="26">
        <f t="shared" ca="1" si="63"/>
        <v>42276</v>
      </c>
      <c r="N1775" s="25" t="b">
        <f t="shared" si="63"/>
        <v>0</v>
      </c>
      <c r="O1775" s="84" t="str">
        <f>IF($N1775,_xll.BDP($K1775,O$931),"[DISABLED]")</f>
        <v>[DISABLED]</v>
      </c>
      <c r="P1775" s="84" t="str">
        <f>IF($N1775,_xll.BDP($K1775,P$931),"[DISABLED]")</f>
        <v>[DISABLED]</v>
      </c>
      <c r="Q1775" s="84" t="str">
        <f>IF($N1775,_xll.BDP($K1775,Q$931),"[DISABLED]")</f>
        <v>[DISABLED]</v>
      </c>
      <c r="R1775" s="84" t="str">
        <f>IF($N1775,_xll.BDH($K1775,R$931,$M1775),"[DISABLED]")</f>
        <v>[DISABLED]</v>
      </c>
      <c r="S1775" s="84" t="str">
        <f>IF($N1775,_xll.BDH($K1775,S$931,$M1775),"[DISABLED]")</f>
        <v>[DISABLED]</v>
      </c>
      <c r="T1775" s="84" t="str">
        <f>IF($N1775,_xll.BDH($K1775,T$931,$M1775),"[DISABLED]")</f>
        <v>[DISABLED]</v>
      </c>
      <c r="V1775" s="106" t="s">
        <v>10316</v>
      </c>
      <c r="W1775" s="107" t="s">
        <v>1055</v>
      </c>
      <c r="X1775" s="108">
        <v>42276</v>
      </c>
      <c r="Y1775" s="107" t="b">
        <v>0</v>
      </c>
      <c r="Z1775" s="107" t="s">
        <v>5237</v>
      </c>
      <c r="AA1775" s="107" t="s">
        <v>5237</v>
      </c>
      <c r="AB1775" s="107" t="s">
        <v>5237</v>
      </c>
      <c r="AC1775" s="107" t="s">
        <v>5237</v>
      </c>
      <c r="AD1775" s="107" t="s">
        <v>5237</v>
      </c>
      <c r="AE1775" s="107" t="s">
        <v>5237</v>
      </c>
    </row>
    <row r="1776" spans="2:31" outlineLevel="1">
      <c r="B1776" s="24" t="s">
        <v>5234</v>
      </c>
      <c r="C1776" s="24" t="s">
        <v>2</v>
      </c>
      <c r="D1776" s="24" t="s">
        <v>62</v>
      </c>
      <c r="E1776" s="24" t="s">
        <v>50</v>
      </c>
      <c r="F1776" s="24" t="s">
        <v>41</v>
      </c>
      <c r="G1776" s="24">
        <v>-100</v>
      </c>
      <c r="H1776" s="24" t="s">
        <v>3008</v>
      </c>
      <c r="I1776" s="24" t="s">
        <v>4298</v>
      </c>
      <c r="J1776" s="24" t="s">
        <v>73</v>
      </c>
      <c r="K1776" s="72" t="str">
        <f t="shared" si="62"/>
        <v>USPL0130 ICPL Curncy</v>
      </c>
      <c r="L1776" s="25" t="str">
        <f t="shared" si="63"/>
        <v>ICPL</v>
      </c>
      <c r="M1776" s="26">
        <f t="shared" ca="1" si="63"/>
        <v>42276</v>
      </c>
      <c r="N1776" s="25" t="b">
        <f t="shared" si="63"/>
        <v>0</v>
      </c>
      <c r="O1776" s="84" t="str">
        <f>IF($N1776,_xll.BDP($K1776,O$931),"[DISABLED]")</f>
        <v>[DISABLED]</v>
      </c>
      <c r="P1776" s="84" t="str">
        <f>IF($N1776,_xll.BDP($K1776,P$931),"[DISABLED]")</f>
        <v>[DISABLED]</v>
      </c>
      <c r="Q1776" s="84" t="str">
        <f>IF($N1776,_xll.BDP($K1776,Q$931),"[DISABLED]")</f>
        <v>[DISABLED]</v>
      </c>
      <c r="R1776" s="84" t="str">
        <f>IF($N1776,_xll.BDH($K1776,R$931,$M1776),"[DISABLED]")</f>
        <v>[DISABLED]</v>
      </c>
      <c r="S1776" s="84" t="str">
        <f>IF($N1776,_xll.BDH($K1776,S$931,$M1776),"[DISABLED]")</f>
        <v>[DISABLED]</v>
      </c>
      <c r="T1776" s="84" t="str">
        <f>IF($N1776,_xll.BDH($K1776,T$931,$M1776),"[DISABLED]")</f>
        <v>[DISABLED]</v>
      </c>
      <c r="V1776" s="106" t="s">
        <v>10317</v>
      </c>
      <c r="W1776" s="107" t="s">
        <v>1055</v>
      </c>
      <c r="X1776" s="108">
        <v>42276</v>
      </c>
      <c r="Y1776" s="107" t="b">
        <v>0</v>
      </c>
      <c r="Z1776" s="107" t="s">
        <v>5237</v>
      </c>
      <c r="AA1776" s="107" t="s">
        <v>5237</v>
      </c>
      <c r="AB1776" s="107" t="s">
        <v>5237</v>
      </c>
      <c r="AC1776" s="107" t="s">
        <v>5237</v>
      </c>
      <c r="AD1776" s="107" t="s">
        <v>5237</v>
      </c>
      <c r="AE1776" s="107" t="s">
        <v>5237</v>
      </c>
    </row>
    <row r="1777" spans="2:31" outlineLevel="1">
      <c r="B1777" s="24" t="s">
        <v>5234</v>
      </c>
      <c r="C1777" s="24" t="s">
        <v>2</v>
      </c>
      <c r="D1777" s="24" t="s">
        <v>62</v>
      </c>
      <c r="E1777" s="24" t="s">
        <v>50</v>
      </c>
      <c r="F1777" s="24" t="s">
        <v>41</v>
      </c>
      <c r="G1777" s="24">
        <v>-50</v>
      </c>
      <c r="H1777" s="24" t="s">
        <v>3008</v>
      </c>
      <c r="I1777" s="24" t="s">
        <v>4299</v>
      </c>
      <c r="J1777" s="24" t="s">
        <v>73</v>
      </c>
      <c r="K1777" s="72" t="str">
        <f t="shared" si="62"/>
        <v>USPM0130 ICPL Curncy</v>
      </c>
      <c r="L1777" s="25" t="str">
        <f t="shared" si="63"/>
        <v>ICPL</v>
      </c>
      <c r="M1777" s="26">
        <f t="shared" ca="1" si="63"/>
        <v>42276</v>
      </c>
      <c r="N1777" s="25" t="b">
        <f t="shared" si="63"/>
        <v>0</v>
      </c>
      <c r="O1777" s="84" t="str">
        <f>IF($N1777,_xll.BDP($K1777,O$931),"[DISABLED]")</f>
        <v>[DISABLED]</v>
      </c>
      <c r="P1777" s="84" t="str">
        <f>IF($N1777,_xll.BDP($K1777,P$931),"[DISABLED]")</f>
        <v>[DISABLED]</v>
      </c>
      <c r="Q1777" s="84" t="str">
        <f>IF($N1777,_xll.BDP($K1777,Q$931),"[DISABLED]")</f>
        <v>[DISABLED]</v>
      </c>
      <c r="R1777" s="84" t="str">
        <f>IF($N1777,_xll.BDH($K1777,R$931,$M1777),"[DISABLED]")</f>
        <v>[DISABLED]</v>
      </c>
      <c r="S1777" s="84" t="str">
        <f>IF($N1777,_xll.BDH($K1777,S$931,$M1777),"[DISABLED]")</f>
        <v>[DISABLED]</v>
      </c>
      <c r="T1777" s="84" t="str">
        <f>IF($N1777,_xll.BDH($K1777,T$931,$M1777),"[DISABLED]")</f>
        <v>[DISABLED]</v>
      </c>
      <c r="V1777" s="106" t="s">
        <v>10318</v>
      </c>
      <c r="W1777" s="107" t="s">
        <v>1055</v>
      </c>
      <c r="X1777" s="108">
        <v>42276</v>
      </c>
      <c r="Y1777" s="107" t="b">
        <v>0</v>
      </c>
      <c r="Z1777" s="107" t="s">
        <v>5237</v>
      </c>
      <c r="AA1777" s="107" t="s">
        <v>5237</v>
      </c>
      <c r="AB1777" s="107" t="s">
        <v>5237</v>
      </c>
      <c r="AC1777" s="107" t="s">
        <v>5237</v>
      </c>
      <c r="AD1777" s="107" t="s">
        <v>5237</v>
      </c>
      <c r="AE1777" s="107" t="s">
        <v>5237</v>
      </c>
    </row>
    <row r="1778" spans="2:31" outlineLevel="1">
      <c r="B1778" s="24" t="s">
        <v>5234</v>
      </c>
      <c r="C1778" s="24" t="s">
        <v>2</v>
      </c>
      <c r="D1778" s="24" t="s">
        <v>62</v>
      </c>
      <c r="E1778" s="24" t="s">
        <v>50</v>
      </c>
      <c r="F1778" s="24" t="s">
        <v>41</v>
      </c>
      <c r="G1778" s="24">
        <v>-25</v>
      </c>
      <c r="H1778" s="24" t="s">
        <v>3008</v>
      </c>
      <c r="I1778" s="24" t="s">
        <v>4300</v>
      </c>
      <c r="J1778" s="24" t="s">
        <v>73</v>
      </c>
      <c r="K1778" s="72" t="str">
        <f t="shared" si="62"/>
        <v>USPN0130 ICPL Curncy</v>
      </c>
      <c r="L1778" s="25" t="str">
        <f t="shared" si="63"/>
        <v>ICPL</v>
      </c>
      <c r="M1778" s="26">
        <f t="shared" ca="1" si="63"/>
        <v>42276</v>
      </c>
      <c r="N1778" s="25" t="b">
        <f t="shared" si="63"/>
        <v>0</v>
      </c>
      <c r="O1778" s="84" t="str">
        <f>IF($N1778,_xll.BDP($K1778,O$931),"[DISABLED]")</f>
        <v>[DISABLED]</v>
      </c>
      <c r="P1778" s="84" t="str">
        <f>IF($N1778,_xll.BDP($K1778,P$931),"[DISABLED]")</f>
        <v>[DISABLED]</v>
      </c>
      <c r="Q1778" s="84" t="str">
        <f>IF($N1778,_xll.BDP($K1778,Q$931),"[DISABLED]")</f>
        <v>[DISABLED]</v>
      </c>
      <c r="R1778" s="84" t="str">
        <f>IF($N1778,_xll.BDH($K1778,R$931,$M1778),"[DISABLED]")</f>
        <v>[DISABLED]</v>
      </c>
      <c r="S1778" s="84" t="str">
        <f>IF($N1778,_xll.BDH($K1778,S$931,$M1778),"[DISABLED]")</f>
        <v>[DISABLED]</v>
      </c>
      <c r="T1778" s="84" t="str">
        <f>IF($N1778,_xll.BDH($K1778,T$931,$M1778),"[DISABLED]")</f>
        <v>[DISABLED]</v>
      </c>
      <c r="V1778" s="106" t="s">
        <v>10319</v>
      </c>
      <c r="W1778" s="107" t="s">
        <v>1055</v>
      </c>
      <c r="X1778" s="108">
        <v>42276</v>
      </c>
      <c r="Y1778" s="107" t="b">
        <v>0</v>
      </c>
      <c r="Z1778" s="107" t="s">
        <v>5237</v>
      </c>
      <c r="AA1778" s="107" t="s">
        <v>5237</v>
      </c>
      <c r="AB1778" s="107" t="s">
        <v>5237</v>
      </c>
      <c r="AC1778" s="107" t="s">
        <v>5237</v>
      </c>
      <c r="AD1778" s="107" t="s">
        <v>5237</v>
      </c>
      <c r="AE1778" s="107" t="s">
        <v>5237</v>
      </c>
    </row>
    <row r="1779" spans="2:31" outlineLevel="1">
      <c r="B1779" s="24" t="s">
        <v>5234</v>
      </c>
      <c r="C1779" s="24" t="s">
        <v>2</v>
      </c>
      <c r="D1779" s="24" t="s">
        <v>62</v>
      </c>
      <c r="E1779" s="24" t="s">
        <v>50</v>
      </c>
      <c r="F1779" s="24" t="s">
        <v>41</v>
      </c>
      <c r="G1779" s="24">
        <v>25</v>
      </c>
      <c r="H1779" s="24" t="s">
        <v>3008</v>
      </c>
      <c r="I1779" s="24" t="s">
        <v>4301</v>
      </c>
      <c r="J1779" s="24" t="s">
        <v>73</v>
      </c>
      <c r="K1779" s="72" t="str">
        <f t="shared" si="62"/>
        <v>USPO0130 ICPL Curncy</v>
      </c>
      <c r="L1779" s="25" t="str">
        <f t="shared" si="63"/>
        <v>ICPL</v>
      </c>
      <c r="M1779" s="26">
        <f t="shared" ca="1" si="63"/>
        <v>42276</v>
      </c>
      <c r="N1779" s="25" t="b">
        <f t="shared" si="63"/>
        <v>0</v>
      </c>
      <c r="O1779" s="84" t="str">
        <f>IF($N1779,_xll.BDP($K1779,O$931),"[DISABLED]")</f>
        <v>[DISABLED]</v>
      </c>
      <c r="P1779" s="84" t="str">
        <f>IF($N1779,_xll.BDP($K1779,P$931),"[DISABLED]")</f>
        <v>[DISABLED]</v>
      </c>
      <c r="Q1779" s="84" t="str">
        <f>IF($N1779,_xll.BDP($K1779,Q$931),"[DISABLED]")</f>
        <v>[DISABLED]</v>
      </c>
      <c r="R1779" s="84" t="str">
        <f>IF($N1779,_xll.BDH($K1779,R$931,$M1779),"[DISABLED]")</f>
        <v>[DISABLED]</v>
      </c>
      <c r="S1779" s="84" t="str">
        <f>IF($N1779,_xll.BDH($K1779,S$931,$M1779),"[DISABLED]")</f>
        <v>[DISABLED]</v>
      </c>
      <c r="T1779" s="84" t="str">
        <f>IF($N1779,_xll.BDH($K1779,T$931,$M1779),"[DISABLED]")</f>
        <v>[DISABLED]</v>
      </c>
      <c r="V1779" s="106" t="s">
        <v>10320</v>
      </c>
      <c r="W1779" s="107" t="s">
        <v>1055</v>
      </c>
      <c r="X1779" s="108">
        <v>42276</v>
      </c>
      <c r="Y1779" s="107" t="b">
        <v>0</v>
      </c>
      <c r="Z1779" s="107" t="s">
        <v>5237</v>
      </c>
      <c r="AA1779" s="107" t="s">
        <v>5237</v>
      </c>
      <c r="AB1779" s="107" t="s">
        <v>5237</v>
      </c>
      <c r="AC1779" s="107" t="s">
        <v>5237</v>
      </c>
      <c r="AD1779" s="107" t="s">
        <v>5237</v>
      </c>
      <c r="AE1779" s="107" t="s">
        <v>5237</v>
      </c>
    </row>
    <row r="1780" spans="2:31" outlineLevel="1">
      <c r="B1780" s="24" t="s">
        <v>5234</v>
      </c>
      <c r="C1780" s="24" t="s">
        <v>2</v>
      </c>
      <c r="D1780" s="24" t="s">
        <v>62</v>
      </c>
      <c r="E1780" s="24" t="s">
        <v>50</v>
      </c>
      <c r="F1780" s="24" t="s">
        <v>41</v>
      </c>
      <c r="G1780" s="24">
        <v>50</v>
      </c>
      <c r="H1780" s="24" t="s">
        <v>3008</v>
      </c>
      <c r="I1780" s="24" t="s">
        <v>4302</v>
      </c>
      <c r="J1780" s="24" t="s">
        <v>73</v>
      </c>
      <c r="K1780" s="72" t="str">
        <f t="shared" si="62"/>
        <v>USPP0130 ICPL Curncy</v>
      </c>
      <c r="L1780" s="25" t="str">
        <f t="shared" si="63"/>
        <v>ICPL</v>
      </c>
      <c r="M1780" s="26">
        <f t="shared" ca="1" si="63"/>
        <v>42276</v>
      </c>
      <c r="N1780" s="25" t="b">
        <f t="shared" si="63"/>
        <v>0</v>
      </c>
      <c r="O1780" s="84" t="str">
        <f>IF($N1780,_xll.BDP($K1780,O$931),"[DISABLED]")</f>
        <v>[DISABLED]</v>
      </c>
      <c r="P1780" s="84" t="str">
        <f>IF($N1780,_xll.BDP($K1780,P$931),"[DISABLED]")</f>
        <v>[DISABLED]</v>
      </c>
      <c r="Q1780" s="84" t="str">
        <f>IF($N1780,_xll.BDP($K1780,Q$931),"[DISABLED]")</f>
        <v>[DISABLED]</v>
      </c>
      <c r="R1780" s="84" t="str">
        <f>IF($N1780,_xll.BDH($K1780,R$931,$M1780),"[DISABLED]")</f>
        <v>[DISABLED]</v>
      </c>
      <c r="S1780" s="84" t="str">
        <f>IF($N1780,_xll.BDH($K1780,S$931,$M1780),"[DISABLED]")</f>
        <v>[DISABLED]</v>
      </c>
      <c r="T1780" s="84" t="str">
        <f>IF($N1780,_xll.BDH($K1780,T$931,$M1780),"[DISABLED]")</f>
        <v>[DISABLED]</v>
      </c>
      <c r="V1780" s="106" t="s">
        <v>10321</v>
      </c>
      <c r="W1780" s="107" t="s">
        <v>1055</v>
      </c>
      <c r="X1780" s="108">
        <v>42276</v>
      </c>
      <c r="Y1780" s="107" t="b">
        <v>0</v>
      </c>
      <c r="Z1780" s="107" t="s">
        <v>5237</v>
      </c>
      <c r="AA1780" s="107" t="s">
        <v>5237</v>
      </c>
      <c r="AB1780" s="107" t="s">
        <v>5237</v>
      </c>
      <c r="AC1780" s="107" t="s">
        <v>5237</v>
      </c>
      <c r="AD1780" s="107" t="s">
        <v>5237</v>
      </c>
      <c r="AE1780" s="107" t="s">
        <v>5237</v>
      </c>
    </row>
    <row r="1781" spans="2:31" outlineLevel="1">
      <c r="B1781" s="24" t="s">
        <v>5234</v>
      </c>
      <c r="C1781" s="24" t="s">
        <v>2</v>
      </c>
      <c r="D1781" s="24" t="s">
        <v>62</v>
      </c>
      <c r="E1781" s="24" t="s">
        <v>50</v>
      </c>
      <c r="F1781" s="24" t="s">
        <v>41</v>
      </c>
      <c r="G1781" s="24">
        <v>100</v>
      </c>
      <c r="H1781" s="24" t="s">
        <v>3008</v>
      </c>
      <c r="I1781" s="24" t="s">
        <v>4303</v>
      </c>
      <c r="J1781" s="24" t="s">
        <v>73</v>
      </c>
      <c r="K1781" s="72" t="str">
        <f t="shared" si="62"/>
        <v>USPQ0130 ICPL Curncy</v>
      </c>
      <c r="L1781" s="25" t="str">
        <f t="shared" si="63"/>
        <v>ICPL</v>
      </c>
      <c r="M1781" s="26">
        <f t="shared" ca="1" si="63"/>
        <v>42276</v>
      </c>
      <c r="N1781" s="25" t="b">
        <f t="shared" si="63"/>
        <v>0</v>
      </c>
      <c r="O1781" s="84" t="str">
        <f>IF($N1781,_xll.BDP($K1781,O$931),"[DISABLED]")</f>
        <v>[DISABLED]</v>
      </c>
      <c r="P1781" s="84" t="str">
        <f>IF($N1781,_xll.BDP($K1781,P$931),"[DISABLED]")</f>
        <v>[DISABLED]</v>
      </c>
      <c r="Q1781" s="84" t="str">
        <f>IF($N1781,_xll.BDP($K1781,Q$931),"[DISABLED]")</f>
        <v>[DISABLED]</v>
      </c>
      <c r="R1781" s="84" t="str">
        <f>IF($N1781,_xll.BDH($K1781,R$931,$M1781),"[DISABLED]")</f>
        <v>[DISABLED]</v>
      </c>
      <c r="S1781" s="84" t="str">
        <f>IF($N1781,_xll.BDH($K1781,S$931,$M1781),"[DISABLED]")</f>
        <v>[DISABLED]</v>
      </c>
      <c r="T1781" s="84" t="str">
        <f>IF($N1781,_xll.BDH($K1781,T$931,$M1781),"[DISABLED]")</f>
        <v>[DISABLED]</v>
      </c>
      <c r="V1781" s="106" t="s">
        <v>10322</v>
      </c>
      <c r="W1781" s="107" t="s">
        <v>1055</v>
      </c>
      <c r="X1781" s="108">
        <v>42276</v>
      </c>
      <c r="Y1781" s="107" t="b">
        <v>0</v>
      </c>
      <c r="Z1781" s="107" t="s">
        <v>5237</v>
      </c>
      <c r="AA1781" s="107" t="s">
        <v>5237</v>
      </c>
      <c r="AB1781" s="107" t="s">
        <v>5237</v>
      </c>
      <c r="AC1781" s="107" t="s">
        <v>5237</v>
      </c>
      <c r="AD1781" s="107" t="s">
        <v>5237</v>
      </c>
      <c r="AE1781" s="107" t="s">
        <v>5237</v>
      </c>
    </row>
    <row r="1782" spans="2:31" outlineLevel="1">
      <c r="B1782" s="24" t="s">
        <v>5234</v>
      </c>
      <c r="C1782" s="24" t="s">
        <v>2</v>
      </c>
      <c r="D1782" s="24" t="s">
        <v>62</v>
      </c>
      <c r="E1782" s="24" t="s">
        <v>50</v>
      </c>
      <c r="F1782" s="24" t="s">
        <v>41</v>
      </c>
      <c r="G1782" s="24">
        <v>200</v>
      </c>
      <c r="H1782" s="24" t="s">
        <v>3008</v>
      </c>
      <c r="I1782" s="24" t="s">
        <v>4304</v>
      </c>
      <c r="J1782" s="24" t="s">
        <v>73</v>
      </c>
      <c r="K1782" s="72" t="str">
        <f t="shared" si="62"/>
        <v>USPS0130 ICPL Curncy</v>
      </c>
      <c r="L1782" s="25" t="str">
        <f t="shared" si="63"/>
        <v>ICPL</v>
      </c>
      <c r="M1782" s="26">
        <f t="shared" ca="1" si="63"/>
        <v>42276</v>
      </c>
      <c r="N1782" s="25" t="b">
        <f t="shared" si="63"/>
        <v>0</v>
      </c>
      <c r="O1782" s="84" t="str">
        <f>IF($N1782,_xll.BDP($K1782,O$931),"[DISABLED]")</f>
        <v>[DISABLED]</v>
      </c>
      <c r="P1782" s="84" t="str">
        <f>IF($N1782,_xll.BDP($K1782,P$931),"[DISABLED]")</f>
        <v>[DISABLED]</v>
      </c>
      <c r="Q1782" s="84" t="str">
        <f>IF($N1782,_xll.BDP($K1782,Q$931),"[DISABLED]")</f>
        <v>[DISABLED]</v>
      </c>
      <c r="R1782" s="84" t="str">
        <f>IF($N1782,_xll.BDH($K1782,R$931,$M1782),"[DISABLED]")</f>
        <v>[DISABLED]</v>
      </c>
      <c r="S1782" s="84" t="str">
        <f>IF($N1782,_xll.BDH($K1782,S$931,$M1782),"[DISABLED]")</f>
        <v>[DISABLED]</v>
      </c>
      <c r="T1782" s="84" t="str">
        <f>IF($N1782,_xll.BDH($K1782,T$931,$M1782),"[DISABLED]")</f>
        <v>[DISABLED]</v>
      </c>
      <c r="V1782" s="106" t="s">
        <v>10323</v>
      </c>
      <c r="W1782" s="107" t="s">
        <v>1055</v>
      </c>
      <c r="X1782" s="108">
        <v>42276</v>
      </c>
      <c r="Y1782" s="107" t="b">
        <v>0</v>
      </c>
      <c r="Z1782" s="107" t="s">
        <v>5237</v>
      </c>
      <c r="AA1782" s="107" t="s">
        <v>5237</v>
      </c>
      <c r="AB1782" s="107" t="s">
        <v>5237</v>
      </c>
      <c r="AC1782" s="107" t="s">
        <v>5237</v>
      </c>
      <c r="AD1782" s="107" t="s">
        <v>5237</v>
      </c>
      <c r="AE1782" s="107" t="s">
        <v>5237</v>
      </c>
    </row>
    <row r="1783" spans="2:31" outlineLevel="1">
      <c r="B1783" s="24" t="s">
        <v>5234</v>
      </c>
      <c r="C1783" s="24" t="s">
        <v>2</v>
      </c>
      <c r="D1783" s="24" t="s">
        <v>62</v>
      </c>
      <c r="E1783" s="24" t="s">
        <v>50</v>
      </c>
      <c r="F1783" s="24" t="s">
        <v>42</v>
      </c>
      <c r="G1783" s="24">
        <v>-200</v>
      </c>
      <c r="H1783" s="24" t="s">
        <v>3008</v>
      </c>
      <c r="I1783" s="24" t="s">
        <v>4305</v>
      </c>
      <c r="J1783" s="24" t="s">
        <v>73</v>
      </c>
      <c r="K1783" s="72" t="str">
        <f t="shared" si="62"/>
        <v>USPK0230 ICPL Curncy</v>
      </c>
      <c r="L1783" s="25" t="str">
        <f t="shared" si="63"/>
        <v>ICPL</v>
      </c>
      <c r="M1783" s="26">
        <f t="shared" ca="1" si="63"/>
        <v>42276</v>
      </c>
      <c r="N1783" s="25" t="b">
        <f t="shared" si="63"/>
        <v>0</v>
      </c>
      <c r="O1783" s="84" t="str">
        <f>IF($N1783,_xll.BDP($K1783,O$931),"[DISABLED]")</f>
        <v>[DISABLED]</v>
      </c>
      <c r="P1783" s="84" t="str">
        <f>IF($N1783,_xll.BDP($K1783,P$931),"[DISABLED]")</f>
        <v>[DISABLED]</v>
      </c>
      <c r="Q1783" s="84" t="str">
        <f>IF($N1783,_xll.BDP($K1783,Q$931),"[DISABLED]")</f>
        <v>[DISABLED]</v>
      </c>
      <c r="R1783" s="84" t="str">
        <f>IF($N1783,_xll.BDH($K1783,R$931,$M1783),"[DISABLED]")</f>
        <v>[DISABLED]</v>
      </c>
      <c r="S1783" s="84" t="str">
        <f>IF($N1783,_xll.BDH($K1783,S$931,$M1783),"[DISABLED]")</f>
        <v>[DISABLED]</v>
      </c>
      <c r="T1783" s="84" t="str">
        <f>IF($N1783,_xll.BDH($K1783,T$931,$M1783),"[DISABLED]")</f>
        <v>[DISABLED]</v>
      </c>
      <c r="V1783" s="106" t="s">
        <v>10324</v>
      </c>
      <c r="W1783" s="107" t="s">
        <v>1055</v>
      </c>
      <c r="X1783" s="108">
        <v>42276</v>
      </c>
      <c r="Y1783" s="107" t="b">
        <v>0</v>
      </c>
      <c r="Z1783" s="107" t="s">
        <v>5237</v>
      </c>
      <c r="AA1783" s="107" t="s">
        <v>5237</v>
      </c>
      <c r="AB1783" s="107" t="s">
        <v>5237</v>
      </c>
      <c r="AC1783" s="107" t="s">
        <v>5237</v>
      </c>
      <c r="AD1783" s="107" t="s">
        <v>5237</v>
      </c>
      <c r="AE1783" s="107" t="s">
        <v>5237</v>
      </c>
    </row>
    <row r="1784" spans="2:31" outlineLevel="1">
      <c r="B1784" s="24" t="s">
        <v>5234</v>
      </c>
      <c r="C1784" s="24" t="s">
        <v>2</v>
      </c>
      <c r="D1784" s="24" t="s">
        <v>62</v>
      </c>
      <c r="E1784" s="24" t="s">
        <v>50</v>
      </c>
      <c r="F1784" s="24" t="s">
        <v>42</v>
      </c>
      <c r="G1784" s="24">
        <v>-100</v>
      </c>
      <c r="H1784" s="24" t="s">
        <v>3008</v>
      </c>
      <c r="I1784" s="24" t="s">
        <v>4306</v>
      </c>
      <c r="J1784" s="24" t="s">
        <v>73</v>
      </c>
      <c r="K1784" s="72" t="str">
        <f t="shared" si="62"/>
        <v>USPL0230 ICPL Curncy</v>
      </c>
      <c r="L1784" s="25" t="str">
        <f t="shared" si="63"/>
        <v>ICPL</v>
      </c>
      <c r="M1784" s="26">
        <f t="shared" ca="1" si="63"/>
        <v>42276</v>
      </c>
      <c r="N1784" s="25" t="b">
        <f t="shared" si="63"/>
        <v>0</v>
      </c>
      <c r="O1784" s="84" t="str">
        <f>IF($N1784,_xll.BDP($K1784,O$931),"[DISABLED]")</f>
        <v>[DISABLED]</v>
      </c>
      <c r="P1784" s="84" t="str">
        <f>IF($N1784,_xll.BDP($K1784,P$931),"[DISABLED]")</f>
        <v>[DISABLED]</v>
      </c>
      <c r="Q1784" s="84" t="str">
        <f>IF($N1784,_xll.BDP($K1784,Q$931),"[DISABLED]")</f>
        <v>[DISABLED]</v>
      </c>
      <c r="R1784" s="84" t="str">
        <f>IF($N1784,_xll.BDH($K1784,R$931,$M1784),"[DISABLED]")</f>
        <v>[DISABLED]</v>
      </c>
      <c r="S1784" s="84" t="str">
        <f>IF($N1784,_xll.BDH($K1784,S$931,$M1784),"[DISABLED]")</f>
        <v>[DISABLED]</v>
      </c>
      <c r="T1784" s="84" t="str">
        <f>IF($N1784,_xll.BDH($K1784,T$931,$M1784),"[DISABLED]")</f>
        <v>[DISABLED]</v>
      </c>
      <c r="V1784" s="106" t="s">
        <v>10325</v>
      </c>
      <c r="W1784" s="107" t="s">
        <v>1055</v>
      </c>
      <c r="X1784" s="108">
        <v>42276</v>
      </c>
      <c r="Y1784" s="107" t="b">
        <v>0</v>
      </c>
      <c r="Z1784" s="107" t="s">
        <v>5237</v>
      </c>
      <c r="AA1784" s="107" t="s">
        <v>5237</v>
      </c>
      <c r="AB1784" s="107" t="s">
        <v>5237</v>
      </c>
      <c r="AC1784" s="107" t="s">
        <v>5237</v>
      </c>
      <c r="AD1784" s="107" t="s">
        <v>5237</v>
      </c>
      <c r="AE1784" s="107" t="s">
        <v>5237</v>
      </c>
    </row>
    <row r="1785" spans="2:31" outlineLevel="1">
      <c r="B1785" s="24" t="s">
        <v>5234</v>
      </c>
      <c r="C1785" s="24" t="s">
        <v>2</v>
      </c>
      <c r="D1785" s="24" t="s">
        <v>62</v>
      </c>
      <c r="E1785" s="24" t="s">
        <v>50</v>
      </c>
      <c r="F1785" s="24" t="s">
        <v>42</v>
      </c>
      <c r="G1785" s="24">
        <v>-50</v>
      </c>
      <c r="H1785" s="24" t="s">
        <v>3008</v>
      </c>
      <c r="I1785" s="24" t="s">
        <v>4307</v>
      </c>
      <c r="J1785" s="24" t="s">
        <v>73</v>
      </c>
      <c r="K1785" s="72" t="str">
        <f t="shared" si="62"/>
        <v>USPM0230 ICPL Curncy</v>
      </c>
      <c r="L1785" s="25" t="str">
        <f t="shared" si="63"/>
        <v>ICPL</v>
      </c>
      <c r="M1785" s="26">
        <f t="shared" ca="1" si="63"/>
        <v>42276</v>
      </c>
      <c r="N1785" s="25" t="b">
        <f t="shared" si="63"/>
        <v>0</v>
      </c>
      <c r="O1785" s="84" t="str">
        <f>IF($N1785,_xll.BDP($K1785,O$931),"[DISABLED]")</f>
        <v>[DISABLED]</v>
      </c>
      <c r="P1785" s="84" t="str">
        <f>IF($N1785,_xll.BDP($K1785,P$931),"[DISABLED]")</f>
        <v>[DISABLED]</v>
      </c>
      <c r="Q1785" s="84" t="str">
        <f>IF($N1785,_xll.BDP($K1785,Q$931),"[DISABLED]")</f>
        <v>[DISABLED]</v>
      </c>
      <c r="R1785" s="84" t="str">
        <f>IF($N1785,_xll.BDH($K1785,R$931,$M1785),"[DISABLED]")</f>
        <v>[DISABLED]</v>
      </c>
      <c r="S1785" s="84" t="str">
        <f>IF($N1785,_xll.BDH($K1785,S$931,$M1785),"[DISABLED]")</f>
        <v>[DISABLED]</v>
      </c>
      <c r="T1785" s="84" t="str">
        <f>IF($N1785,_xll.BDH($K1785,T$931,$M1785),"[DISABLED]")</f>
        <v>[DISABLED]</v>
      </c>
      <c r="V1785" s="106" t="s">
        <v>10326</v>
      </c>
      <c r="W1785" s="107" t="s">
        <v>1055</v>
      </c>
      <c r="X1785" s="108">
        <v>42276</v>
      </c>
      <c r="Y1785" s="107" t="b">
        <v>0</v>
      </c>
      <c r="Z1785" s="107" t="s">
        <v>5237</v>
      </c>
      <c r="AA1785" s="107" t="s">
        <v>5237</v>
      </c>
      <c r="AB1785" s="107" t="s">
        <v>5237</v>
      </c>
      <c r="AC1785" s="107" t="s">
        <v>5237</v>
      </c>
      <c r="AD1785" s="107" t="s">
        <v>5237</v>
      </c>
      <c r="AE1785" s="107" t="s">
        <v>5237</v>
      </c>
    </row>
    <row r="1786" spans="2:31" outlineLevel="1">
      <c r="B1786" s="24" t="s">
        <v>5234</v>
      </c>
      <c r="C1786" s="24" t="s">
        <v>2</v>
      </c>
      <c r="D1786" s="24" t="s">
        <v>62</v>
      </c>
      <c r="E1786" s="24" t="s">
        <v>50</v>
      </c>
      <c r="F1786" s="24" t="s">
        <v>42</v>
      </c>
      <c r="G1786" s="24">
        <v>-25</v>
      </c>
      <c r="H1786" s="24" t="s">
        <v>3008</v>
      </c>
      <c r="I1786" s="24" t="s">
        <v>4308</v>
      </c>
      <c r="J1786" s="24" t="s">
        <v>73</v>
      </c>
      <c r="K1786" s="72" t="str">
        <f t="shared" si="62"/>
        <v>USPN0230 ICPL Curncy</v>
      </c>
      <c r="L1786" s="25" t="str">
        <f t="shared" si="63"/>
        <v>ICPL</v>
      </c>
      <c r="M1786" s="26">
        <f t="shared" ca="1" si="63"/>
        <v>42276</v>
      </c>
      <c r="N1786" s="25" t="b">
        <f t="shared" si="63"/>
        <v>0</v>
      </c>
      <c r="O1786" s="84" t="str">
        <f>IF($N1786,_xll.BDP($K1786,O$931),"[DISABLED]")</f>
        <v>[DISABLED]</v>
      </c>
      <c r="P1786" s="84" t="str">
        <f>IF($N1786,_xll.BDP($K1786,P$931),"[DISABLED]")</f>
        <v>[DISABLED]</v>
      </c>
      <c r="Q1786" s="84" t="str">
        <f>IF($N1786,_xll.BDP($K1786,Q$931),"[DISABLED]")</f>
        <v>[DISABLED]</v>
      </c>
      <c r="R1786" s="84" t="str">
        <f>IF($N1786,_xll.BDH($K1786,R$931,$M1786),"[DISABLED]")</f>
        <v>[DISABLED]</v>
      </c>
      <c r="S1786" s="84" t="str">
        <f>IF($N1786,_xll.BDH($K1786,S$931,$M1786),"[DISABLED]")</f>
        <v>[DISABLED]</v>
      </c>
      <c r="T1786" s="84" t="str">
        <f>IF($N1786,_xll.BDH($K1786,T$931,$M1786),"[DISABLED]")</f>
        <v>[DISABLED]</v>
      </c>
      <c r="V1786" s="106" t="s">
        <v>10327</v>
      </c>
      <c r="W1786" s="107" t="s">
        <v>1055</v>
      </c>
      <c r="X1786" s="108">
        <v>42276</v>
      </c>
      <c r="Y1786" s="107" t="b">
        <v>0</v>
      </c>
      <c r="Z1786" s="107" t="s">
        <v>5237</v>
      </c>
      <c r="AA1786" s="107" t="s">
        <v>5237</v>
      </c>
      <c r="AB1786" s="107" t="s">
        <v>5237</v>
      </c>
      <c r="AC1786" s="107" t="s">
        <v>5237</v>
      </c>
      <c r="AD1786" s="107" t="s">
        <v>5237</v>
      </c>
      <c r="AE1786" s="107" t="s">
        <v>5237</v>
      </c>
    </row>
    <row r="1787" spans="2:31" outlineLevel="1">
      <c r="B1787" s="24" t="s">
        <v>5234</v>
      </c>
      <c r="C1787" s="24" t="s">
        <v>2</v>
      </c>
      <c r="D1787" s="24" t="s">
        <v>62</v>
      </c>
      <c r="E1787" s="24" t="s">
        <v>50</v>
      </c>
      <c r="F1787" s="24" t="s">
        <v>42</v>
      </c>
      <c r="G1787" s="24">
        <v>25</v>
      </c>
      <c r="H1787" s="24" t="s">
        <v>3008</v>
      </c>
      <c r="I1787" s="24" t="s">
        <v>4309</v>
      </c>
      <c r="J1787" s="24" t="s">
        <v>73</v>
      </c>
      <c r="K1787" s="72" t="str">
        <f t="shared" si="62"/>
        <v>USPO0230 ICPL Curncy</v>
      </c>
      <c r="L1787" s="25" t="str">
        <f t="shared" si="63"/>
        <v>ICPL</v>
      </c>
      <c r="M1787" s="26">
        <f t="shared" ca="1" si="63"/>
        <v>42276</v>
      </c>
      <c r="N1787" s="25" t="b">
        <f t="shared" si="63"/>
        <v>0</v>
      </c>
      <c r="O1787" s="84" t="str">
        <f>IF($N1787,_xll.BDP($K1787,O$931),"[DISABLED]")</f>
        <v>[DISABLED]</v>
      </c>
      <c r="P1787" s="84" t="str">
        <f>IF($N1787,_xll.BDP($K1787,P$931),"[DISABLED]")</f>
        <v>[DISABLED]</v>
      </c>
      <c r="Q1787" s="84" t="str">
        <f>IF($N1787,_xll.BDP($K1787,Q$931),"[DISABLED]")</f>
        <v>[DISABLED]</v>
      </c>
      <c r="R1787" s="84" t="str">
        <f>IF($N1787,_xll.BDH($K1787,R$931,$M1787),"[DISABLED]")</f>
        <v>[DISABLED]</v>
      </c>
      <c r="S1787" s="84" t="str">
        <f>IF($N1787,_xll.BDH($K1787,S$931,$M1787),"[DISABLED]")</f>
        <v>[DISABLED]</v>
      </c>
      <c r="T1787" s="84" t="str">
        <f>IF($N1787,_xll.BDH($K1787,T$931,$M1787),"[DISABLED]")</f>
        <v>[DISABLED]</v>
      </c>
      <c r="V1787" s="106" t="s">
        <v>10328</v>
      </c>
      <c r="W1787" s="107" t="s">
        <v>1055</v>
      </c>
      <c r="X1787" s="108">
        <v>42276</v>
      </c>
      <c r="Y1787" s="107" t="b">
        <v>0</v>
      </c>
      <c r="Z1787" s="107" t="s">
        <v>5237</v>
      </c>
      <c r="AA1787" s="107" t="s">
        <v>5237</v>
      </c>
      <c r="AB1787" s="107" t="s">
        <v>5237</v>
      </c>
      <c r="AC1787" s="107" t="s">
        <v>5237</v>
      </c>
      <c r="AD1787" s="107" t="s">
        <v>5237</v>
      </c>
      <c r="AE1787" s="107" t="s">
        <v>5237</v>
      </c>
    </row>
    <row r="1788" spans="2:31" outlineLevel="1">
      <c r="B1788" s="24" t="s">
        <v>5234</v>
      </c>
      <c r="C1788" s="24" t="s">
        <v>2</v>
      </c>
      <c r="D1788" s="24" t="s">
        <v>62</v>
      </c>
      <c r="E1788" s="24" t="s">
        <v>50</v>
      </c>
      <c r="F1788" s="24" t="s">
        <v>42</v>
      </c>
      <c r="G1788" s="24">
        <v>50</v>
      </c>
      <c r="H1788" s="24" t="s">
        <v>3008</v>
      </c>
      <c r="I1788" s="24" t="s">
        <v>4310</v>
      </c>
      <c r="J1788" s="24" t="s">
        <v>73</v>
      </c>
      <c r="K1788" s="72" t="str">
        <f t="shared" si="62"/>
        <v>USPP0230 ICPL Curncy</v>
      </c>
      <c r="L1788" s="25" t="str">
        <f t="shared" si="63"/>
        <v>ICPL</v>
      </c>
      <c r="M1788" s="26">
        <f t="shared" ca="1" si="63"/>
        <v>42276</v>
      </c>
      <c r="N1788" s="25" t="b">
        <f t="shared" si="63"/>
        <v>0</v>
      </c>
      <c r="O1788" s="84" t="str">
        <f>IF($N1788,_xll.BDP($K1788,O$931),"[DISABLED]")</f>
        <v>[DISABLED]</v>
      </c>
      <c r="P1788" s="84" t="str">
        <f>IF($N1788,_xll.BDP($K1788,P$931),"[DISABLED]")</f>
        <v>[DISABLED]</v>
      </c>
      <c r="Q1788" s="84" t="str">
        <f>IF($N1788,_xll.BDP($K1788,Q$931),"[DISABLED]")</f>
        <v>[DISABLED]</v>
      </c>
      <c r="R1788" s="84" t="str">
        <f>IF($N1788,_xll.BDH($K1788,R$931,$M1788),"[DISABLED]")</f>
        <v>[DISABLED]</v>
      </c>
      <c r="S1788" s="84" t="str">
        <f>IF($N1788,_xll.BDH($K1788,S$931,$M1788),"[DISABLED]")</f>
        <v>[DISABLED]</v>
      </c>
      <c r="T1788" s="84" t="str">
        <f>IF($N1788,_xll.BDH($K1788,T$931,$M1788),"[DISABLED]")</f>
        <v>[DISABLED]</v>
      </c>
      <c r="V1788" s="106" t="s">
        <v>10329</v>
      </c>
      <c r="W1788" s="107" t="s">
        <v>1055</v>
      </c>
      <c r="X1788" s="108">
        <v>42276</v>
      </c>
      <c r="Y1788" s="107" t="b">
        <v>0</v>
      </c>
      <c r="Z1788" s="107" t="s">
        <v>5237</v>
      </c>
      <c r="AA1788" s="107" t="s">
        <v>5237</v>
      </c>
      <c r="AB1788" s="107" t="s">
        <v>5237</v>
      </c>
      <c r="AC1788" s="107" t="s">
        <v>5237</v>
      </c>
      <c r="AD1788" s="107" t="s">
        <v>5237</v>
      </c>
      <c r="AE1788" s="107" t="s">
        <v>5237</v>
      </c>
    </row>
    <row r="1789" spans="2:31" outlineLevel="1">
      <c r="B1789" s="24" t="s">
        <v>5234</v>
      </c>
      <c r="C1789" s="24" t="s">
        <v>2</v>
      </c>
      <c r="D1789" s="24" t="s">
        <v>62</v>
      </c>
      <c r="E1789" s="24" t="s">
        <v>50</v>
      </c>
      <c r="F1789" s="24" t="s">
        <v>42</v>
      </c>
      <c r="G1789" s="24">
        <v>100</v>
      </c>
      <c r="H1789" s="24" t="s">
        <v>3008</v>
      </c>
      <c r="I1789" s="24" t="s">
        <v>4311</v>
      </c>
      <c r="J1789" s="24" t="s">
        <v>73</v>
      </c>
      <c r="K1789" s="72" t="str">
        <f t="shared" si="62"/>
        <v>USPQ0230 ICPL Curncy</v>
      </c>
      <c r="L1789" s="25" t="str">
        <f t="shared" si="63"/>
        <v>ICPL</v>
      </c>
      <c r="M1789" s="26">
        <f t="shared" ca="1" si="63"/>
        <v>42276</v>
      </c>
      <c r="N1789" s="25" t="b">
        <f t="shared" si="63"/>
        <v>0</v>
      </c>
      <c r="O1789" s="84" t="str">
        <f>IF($N1789,_xll.BDP($K1789,O$931),"[DISABLED]")</f>
        <v>[DISABLED]</v>
      </c>
      <c r="P1789" s="84" t="str">
        <f>IF($N1789,_xll.BDP($K1789,P$931),"[DISABLED]")</f>
        <v>[DISABLED]</v>
      </c>
      <c r="Q1789" s="84" t="str">
        <f>IF($N1789,_xll.BDP($K1789,Q$931),"[DISABLED]")</f>
        <v>[DISABLED]</v>
      </c>
      <c r="R1789" s="84" t="str">
        <f>IF($N1789,_xll.BDH($K1789,R$931,$M1789),"[DISABLED]")</f>
        <v>[DISABLED]</v>
      </c>
      <c r="S1789" s="84" t="str">
        <f>IF($N1789,_xll.BDH($K1789,S$931,$M1789),"[DISABLED]")</f>
        <v>[DISABLED]</v>
      </c>
      <c r="T1789" s="84" t="str">
        <f>IF($N1789,_xll.BDH($K1789,T$931,$M1789),"[DISABLED]")</f>
        <v>[DISABLED]</v>
      </c>
      <c r="V1789" s="106" t="s">
        <v>10330</v>
      </c>
      <c r="W1789" s="107" t="s">
        <v>1055</v>
      </c>
      <c r="X1789" s="108">
        <v>42276</v>
      </c>
      <c r="Y1789" s="107" t="b">
        <v>0</v>
      </c>
      <c r="Z1789" s="107" t="s">
        <v>5237</v>
      </c>
      <c r="AA1789" s="107" t="s">
        <v>5237</v>
      </c>
      <c r="AB1789" s="107" t="s">
        <v>5237</v>
      </c>
      <c r="AC1789" s="107" t="s">
        <v>5237</v>
      </c>
      <c r="AD1789" s="107" t="s">
        <v>5237</v>
      </c>
      <c r="AE1789" s="107" t="s">
        <v>5237</v>
      </c>
    </row>
    <row r="1790" spans="2:31" outlineLevel="1">
      <c r="B1790" s="24" t="s">
        <v>5234</v>
      </c>
      <c r="C1790" s="24" t="s">
        <v>2</v>
      </c>
      <c r="D1790" s="24" t="s">
        <v>62</v>
      </c>
      <c r="E1790" s="24" t="s">
        <v>50</v>
      </c>
      <c r="F1790" s="24" t="s">
        <v>42</v>
      </c>
      <c r="G1790" s="24">
        <v>200</v>
      </c>
      <c r="H1790" s="24" t="s">
        <v>3008</v>
      </c>
      <c r="I1790" s="24" t="s">
        <v>4312</v>
      </c>
      <c r="J1790" s="24" t="s">
        <v>73</v>
      </c>
      <c r="K1790" s="72" t="str">
        <f t="shared" si="62"/>
        <v>USPS0230 ICPL Curncy</v>
      </c>
      <c r="L1790" s="25" t="str">
        <f t="shared" si="63"/>
        <v>ICPL</v>
      </c>
      <c r="M1790" s="26">
        <f t="shared" ca="1" si="63"/>
        <v>42276</v>
      </c>
      <c r="N1790" s="25" t="b">
        <f t="shared" si="63"/>
        <v>0</v>
      </c>
      <c r="O1790" s="84" t="str">
        <f>IF($N1790,_xll.BDP($K1790,O$931),"[DISABLED]")</f>
        <v>[DISABLED]</v>
      </c>
      <c r="P1790" s="84" t="str">
        <f>IF($N1790,_xll.BDP($K1790,P$931),"[DISABLED]")</f>
        <v>[DISABLED]</v>
      </c>
      <c r="Q1790" s="84" t="str">
        <f>IF($N1790,_xll.BDP($K1790,Q$931),"[DISABLED]")</f>
        <v>[DISABLED]</v>
      </c>
      <c r="R1790" s="84" t="str">
        <f>IF($N1790,_xll.BDH($K1790,R$931,$M1790),"[DISABLED]")</f>
        <v>[DISABLED]</v>
      </c>
      <c r="S1790" s="84" t="str">
        <f>IF($N1790,_xll.BDH($K1790,S$931,$M1790),"[DISABLED]")</f>
        <v>[DISABLED]</v>
      </c>
      <c r="T1790" s="84" t="str">
        <f>IF($N1790,_xll.BDH($K1790,T$931,$M1790),"[DISABLED]")</f>
        <v>[DISABLED]</v>
      </c>
      <c r="V1790" s="106" t="s">
        <v>10331</v>
      </c>
      <c r="W1790" s="107" t="s">
        <v>1055</v>
      </c>
      <c r="X1790" s="108">
        <v>42276</v>
      </c>
      <c r="Y1790" s="107" t="b">
        <v>0</v>
      </c>
      <c r="Z1790" s="107" t="s">
        <v>5237</v>
      </c>
      <c r="AA1790" s="107" t="s">
        <v>5237</v>
      </c>
      <c r="AB1790" s="107" t="s">
        <v>5237</v>
      </c>
      <c r="AC1790" s="107" t="s">
        <v>5237</v>
      </c>
      <c r="AD1790" s="107" t="s">
        <v>5237</v>
      </c>
      <c r="AE1790" s="107" t="s">
        <v>5237</v>
      </c>
    </row>
    <row r="1791" spans="2:31" outlineLevel="1">
      <c r="B1791" s="24" t="s">
        <v>5234</v>
      </c>
      <c r="C1791" s="24" t="s">
        <v>2</v>
      </c>
      <c r="D1791" s="24" t="s">
        <v>62</v>
      </c>
      <c r="E1791" s="24" t="s">
        <v>50</v>
      </c>
      <c r="F1791" s="24" t="s">
        <v>44</v>
      </c>
      <c r="G1791" s="24">
        <v>-200</v>
      </c>
      <c r="H1791" s="24" t="s">
        <v>3008</v>
      </c>
      <c r="I1791" s="24" t="s">
        <v>4313</v>
      </c>
      <c r="J1791" s="24" t="s">
        <v>73</v>
      </c>
      <c r="K1791" s="72" t="str">
        <f t="shared" si="62"/>
        <v>USPK0530 ICPL Curncy</v>
      </c>
      <c r="L1791" s="25" t="str">
        <f t="shared" si="63"/>
        <v>ICPL</v>
      </c>
      <c r="M1791" s="26">
        <f t="shared" ca="1" si="63"/>
        <v>42276</v>
      </c>
      <c r="N1791" s="25" t="b">
        <f t="shared" si="63"/>
        <v>0</v>
      </c>
      <c r="O1791" s="84" t="str">
        <f>IF($N1791,_xll.BDP($K1791,O$931),"[DISABLED]")</f>
        <v>[DISABLED]</v>
      </c>
      <c r="P1791" s="84" t="str">
        <f>IF($N1791,_xll.BDP($K1791,P$931),"[DISABLED]")</f>
        <v>[DISABLED]</v>
      </c>
      <c r="Q1791" s="84" t="str">
        <f>IF($N1791,_xll.BDP($K1791,Q$931),"[DISABLED]")</f>
        <v>[DISABLED]</v>
      </c>
      <c r="R1791" s="84" t="str">
        <f>IF($N1791,_xll.BDH($K1791,R$931,$M1791),"[DISABLED]")</f>
        <v>[DISABLED]</v>
      </c>
      <c r="S1791" s="84" t="str">
        <f>IF($N1791,_xll.BDH($K1791,S$931,$M1791),"[DISABLED]")</f>
        <v>[DISABLED]</v>
      </c>
      <c r="T1791" s="84" t="str">
        <f>IF($N1791,_xll.BDH($K1791,T$931,$M1791),"[DISABLED]")</f>
        <v>[DISABLED]</v>
      </c>
      <c r="V1791" s="106" t="s">
        <v>10332</v>
      </c>
      <c r="W1791" s="107" t="s">
        <v>1055</v>
      </c>
      <c r="X1791" s="108">
        <v>42276</v>
      </c>
      <c r="Y1791" s="107" t="b">
        <v>0</v>
      </c>
      <c r="Z1791" s="107" t="s">
        <v>5237</v>
      </c>
      <c r="AA1791" s="107" t="s">
        <v>5237</v>
      </c>
      <c r="AB1791" s="107" t="s">
        <v>5237</v>
      </c>
      <c r="AC1791" s="107" t="s">
        <v>5237</v>
      </c>
      <c r="AD1791" s="107" t="s">
        <v>5237</v>
      </c>
      <c r="AE1791" s="107" t="s">
        <v>5237</v>
      </c>
    </row>
    <row r="1792" spans="2:31" outlineLevel="1">
      <c r="B1792" s="24" t="s">
        <v>5234</v>
      </c>
      <c r="C1792" s="24" t="s">
        <v>2</v>
      </c>
      <c r="D1792" s="24" t="s">
        <v>62</v>
      </c>
      <c r="E1792" s="24" t="s">
        <v>50</v>
      </c>
      <c r="F1792" s="24" t="s">
        <v>44</v>
      </c>
      <c r="G1792" s="24">
        <v>-200</v>
      </c>
      <c r="H1792" s="24" t="s">
        <v>3008</v>
      </c>
      <c r="I1792" s="24" t="s">
        <v>4313</v>
      </c>
      <c r="J1792" s="24" t="s">
        <v>73</v>
      </c>
      <c r="K1792" s="72" t="str">
        <f t="shared" si="62"/>
        <v>USPK0530 ICPL Curncy</v>
      </c>
      <c r="L1792" s="25" t="str">
        <f t="shared" si="63"/>
        <v>ICPL</v>
      </c>
      <c r="M1792" s="26">
        <f t="shared" ca="1" si="63"/>
        <v>42276</v>
      </c>
      <c r="N1792" s="25" t="b">
        <f t="shared" si="63"/>
        <v>0</v>
      </c>
      <c r="O1792" s="84" t="str">
        <f>IF($N1792,_xll.BDP($K1792,O$931),"[DISABLED]")</f>
        <v>[DISABLED]</v>
      </c>
      <c r="P1792" s="84" t="str">
        <f>IF($N1792,_xll.BDP($K1792,P$931),"[DISABLED]")</f>
        <v>[DISABLED]</v>
      </c>
      <c r="Q1792" s="84" t="str">
        <f>IF($N1792,_xll.BDP($K1792,Q$931),"[DISABLED]")</f>
        <v>[DISABLED]</v>
      </c>
      <c r="R1792" s="84" t="str">
        <f>IF($N1792,_xll.BDH($K1792,R$931,$M1792),"[DISABLED]")</f>
        <v>[DISABLED]</v>
      </c>
      <c r="S1792" s="84" t="str">
        <f>IF($N1792,_xll.BDH($K1792,S$931,$M1792),"[DISABLED]")</f>
        <v>[DISABLED]</v>
      </c>
      <c r="T1792" s="84" t="str">
        <f>IF($N1792,_xll.BDH($K1792,T$931,$M1792),"[DISABLED]")</f>
        <v>[DISABLED]</v>
      </c>
      <c r="V1792" s="106" t="s">
        <v>10332</v>
      </c>
      <c r="W1792" s="107" t="s">
        <v>1055</v>
      </c>
      <c r="X1792" s="108">
        <v>42276</v>
      </c>
      <c r="Y1792" s="107" t="b">
        <v>0</v>
      </c>
      <c r="Z1792" s="107" t="s">
        <v>5237</v>
      </c>
      <c r="AA1792" s="107" t="s">
        <v>5237</v>
      </c>
      <c r="AB1792" s="107" t="s">
        <v>5237</v>
      </c>
      <c r="AC1792" s="107" t="s">
        <v>5237</v>
      </c>
      <c r="AD1792" s="107" t="s">
        <v>5237</v>
      </c>
      <c r="AE1792" s="107" t="s">
        <v>5237</v>
      </c>
    </row>
    <row r="1793" spans="2:31" outlineLevel="1">
      <c r="B1793" s="24" t="s">
        <v>5234</v>
      </c>
      <c r="C1793" s="24" t="s">
        <v>2</v>
      </c>
      <c r="D1793" s="24" t="s">
        <v>62</v>
      </c>
      <c r="E1793" s="24" t="s">
        <v>50</v>
      </c>
      <c r="F1793" s="24" t="s">
        <v>44</v>
      </c>
      <c r="G1793" s="24">
        <v>-100</v>
      </c>
      <c r="H1793" s="24" t="s">
        <v>3008</v>
      </c>
      <c r="I1793" s="24" t="s">
        <v>4314</v>
      </c>
      <c r="J1793" s="24" t="s">
        <v>73</v>
      </c>
      <c r="K1793" s="72" t="str">
        <f t="shared" si="62"/>
        <v>USPL0530 ICPL Curncy</v>
      </c>
      <c r="L1793" s="25" t="str">
        <f t="shared" si="63"/>
        <v>ICPL</v>
      </c>
      <c r="M1793" s="26">
        <f t="shared" ca="1" si="63"/>
        <v>42276</v>
      </c>
      <c r="N1793" s="25" t="b">
        <f t="shared" si="63"/>
        <v>0</v>
      </c>
      <c r="O1793" s="84" t="str">
        <f>IF($N1793,_xll.BDP($K1793,O$931),"[DISABLED]")</f>
        <v>[DISABLED]</v>
      </c>
      <c r="P1793" s="84" t="str">
        <f>IF($N1793,_xll.BDP($K1793,P$931),"[DISABLED]")</f>
        <v>[DISABLED]</v>
      </c>
      <c r="Q1793" s="84" t="str">
        <f>IF($N1793,_xll.BDP($K1793,Q$931),"[DISABLED]")</f>
        <v>[DISABLED]</v>
      </c>
      <c r="R1793" s="84" t="str">
        <f>IF($N1793,_xll.BDH($K1793,R$931,$M1793),"[DISABLED]")</f>
        <v>[DISABLED]</v>
      </c>
      <c r="S1793" s="84" t="str">
        <f>IF($N1793,_xll.BDH($K1793,S$931,$M1793),"[DISABLED]")</f>
        <v>[DISABLED]</v>
      </c>
      <c r="T1793" s="84" t="str">
        <f>IF($N1793,_xll.BDH($K1793,T$931,$M1793),"[DISABLED]")</f>
        <v>[DISABLED]</v>
      </c>
      <c r="V1793" s="106" t="s">
        <v>10333</v>
      </c>
      <c r="W1793" s="107" t="s">
        <v>1055</v>
      </c>
      <c r="X1793" s="108">
        <v>42276</v>
      </c>
      <c r="Y1793" s="107" t="b">
        <v>0</v>
      </c>
      <c r="Z1793" s="107" t="s">
        <v>5237</v>
      </c>
      <c r="AA1793" s="107" t="s">
        <v>5237</v>
      </c>
      <c r="AB1793" s="107" t="s">
        <v>5237</v>
      </c>
      <c r="AC1793" s="107" t="s">
        <v>5237</v>
      </c>
      <c r="AD1793" s="107" t="s">
        <v>5237</v>
      </c>
      <c r="AE1793" s="107" t="s">
        <v>5237</v>
      </c>
    </row>
    <row r="1794" spans="2:31" outlineLevel="1">
      <c r="B1794" s="24" t="s">
        <v>5234</v>
      </c>
      <c r="C1794" s="24" t="s">
        <v>2</v>
      </c>
      <c r="D1794" s="24" t="s">
        <v>62</v>
      </c>
      <c r="E1794" s="24" t="s">
        <v>50</v>
      </c>
      <c r="F1794" s="24" t="s">
        <v>44</v>
      </c>
      <c r="G1794" s="24">
        <v>-50</v>
      </c>
      <c r="H1794" s="24" t="s">
        <v>3008</v>
      </c>
      <c r="I1794" s="24" t="s">
        <v>4315</v>
      </c>
      <c r="J1794" s="24" t="s">
        <v>73</v>
      </c>
      <c r="K1794" s="72" t="str">
        <f t="shared" si="62"/>
        <v>USPM0530 ICPL Curncy</v>
      </c>
      <c r="L1794" s="25" t="str">
        <f t="shared" si="63"/>
        <v>ICPL</v>
      </c>
      <c r="M1794" s="26">
        <f t="shared" ca="1" si="63"/>
        <v>42276</v>
      </c>
      <c r="N1794" s="25" t="b">
        <f t="shared" si="63"/>
        <v>0</v>
      </c>
      <c r="O1794" s="84" t="str">
        <f>IF($N1794,_xll.BDP($K1794,O$931),"[DISABLED]")</f>
        <v>[DISABLED]</v>
      </c>
      <c r="P1794" s="84" t="str">
        <f>IF($N1794,_xll.BDP($K1794,P$931),"[DISABLED]")</f>
        <v>[DISABLED]</v>
      </c>
      <c r="Q1794" s="84" t="str">
        <f>IF($N1794,_xll.BDP($K1794,Q$931),"[DISABLED]")</f>
        <v>[DISABLED]</v>
      </c>
      <c r="R1794" s="84" t="str">
        <f>IF($N1794,_xll.BDH($K1794,R$931,$M1794),"[DISABLED]")</f>
        <v>[DISABLED]</v>
      </c>
      <c r="S1794" s="84" t="str">
        <f>IF($N1794,_xll.BDH($K1794,S$931,$M1794),"[DISABLED]")</f>
        <v>[DISABLED]</v>
      </c>
      <c r="T1794" s="84" t="str">
        <f>IF($N1794,_xll.BDH($K1794,T$931,$M1794),"[DISABLED]")</f>
        <v>[DISABLED]</v>
      </c>
      <c r="V1794" s="106" t="s">
        <v>10334</v>
      </c>
      <c r="W1794" s="107" t="s">
        <v>1055</v>
      </c>
      <c r="X1794" s="108">
        <v>42276</v>
      </c>
      <c r="Y1794" s="107" t="b">
        <v>0</v>
      </c>
      <c r="Z1794" s="107" t="s">
        <v>5237</v>
      </c>
      <c r="AA1794" s="107" t="s">
        <v>5237</v>
      </c>
      <c r="AB1794" s="107" t="s">
        <v>5237</v>
      </c>
      <c r="AC1794" s="107" t="s">
        <v>5237</v>
      </c>
      <c r="AD1794" s="107" t="s">
        <v>5237</v>
      </c>
      <c r="AE1794" s="107" t="s">
        <v>5237</v>
      </c>
    </row>
    <row r="1795" spans="2:31" outlineLevel="1">
      <c r="B1795" s="24" t="s">
        <v>5234</v>
      </c>
      <c r="C1795" s="24" t="s">
        <v>2</v>
      </c>
      <c r="D1795" s="24" t="s">
        <v>62</v>
      </c>
      <c r="E1795" s="24" t="s">
        <v>50</v>
      </c>
      <c r="F1795" s="24" t="s">
        <v>44</v>
      </c>
      <c r="G1795" s="24">
        <v>-25</v>
      </c>
      <c r="H1795" s="24" t="s">
        <v>3008</v>
      </c>
      <c r="I1795" s="24" t="s">
        <v>4316</v>
      </c>
      <c r="J1795" s="24" t="s">
        <v>73</v>
      </c>
      <c r="K1795" s="72" t="str">
        <f t="shared" si="62"/>
        <v>USPN0530 ICPL Curncy</v>
      </c>
      <c r="L1795" s="25" t="str">
        <f t="shared" si="63"/>
        <v>ICPL</v>
      </c>
      <c r="M1795" s="26">
        <f t="shared" ca="1" si="63"/>
        <v>42276</v>
      </c>
      <c r="N1795" s="25" t="b">
        <f t="shared" si="63"/>
        <v>0</v>
      </c>
      <c r="O1795" s="84" t="str">
        <f>IF($N1795,_xll.BDP($K1795,O$931),"[DISABLED]")</f>
        <v>[DISABLED]</v>
      </c>
      <c r="P1795" s="84" t="str">
        <f>IF($N1795,_xll.BDP($K1795,P$931),"[DISABLED]")</f>
        <v>[DISABLED]</v>
      </c>
      <c r="Q1795" s="84" t="str">
        <f>IF($N1795,_xll.BDP($K1795,Q$931),"[DISABLED]")</f>
        <v>[DISABLED]</v>
      </c>
      <c r="R1795" s="84" t="str">
        <f>IF($N1795,_xll.BDH($K1795,R$931,$M1795),"[DISABLED]")</f>
        <v>[DISABLED]</v>
      </c>
      <c r="S1795" s="84" t="str">
        <f>IF($N1795,_xll.BDH($K1795,S$931,$M1795),"[DISABLED]")</f>
        <v>[DISABLED]</v>
      </c>
      <c r="T1795" s="84" t="str">
        <f>IF($N1795,_xll.BDH($K1795,T$931,$M1795),"[DISABLED]")</f>
        <v>[DISABLED]</v>
      </c>
      <c r="V1795" s="106" t="s">
        <v>10335</v>
      </c>
      <c r="W1795" s="107" t="s">
        <v>1055</v>
      </c>
      <c r="X1795" s="108">
        <v>42276</v>
      </c>
      <c r="Y1795" s="107" t="b">
        <v>0</v>
      </c>
      <c r="Z1795" s="107" t="s">
        <v>5237</v>
      </c>
      <c r="AA1795" s="107" t="s">
        <v>5237</v>
      </c>
      <c r="AB1795" s="107" t="s">
        <v>5237</v>
      </c>
      <c r="AC1795" s="107" t="s">
        <v>5237</v>
      </c>
      <c r="AD1795" s="107" t="s">
        <v>5237</v>
      </c>
      <c r="AE1795" s="107" t="s">
        <v>5237</v>
      </c>
    </row>
    <row r="1796" spans="2:31" outlineLevel="1">
      <c r="B1796" s="24" t="s">
        <v>5234</v>
      </c>
      <c r="C1796" s="24" t="s">
        <v>2</v>
      </c>
      <c r="D1796" s="24" t="s">
        <v>62</v>
      </c>
      <c r="E1796" s="24" t="s">
        <v>50</v>
      </c>
      <c r="F1796" s="24" t="s">
        <v>44</v>
      </c>
      <c r="G1796" s="24">
        <v>25</v>
      </c>
      <c r="H1796" s="24" t="s">
        <v>3008</v>
      </c>
      <c r="I1796" s="24" t="s">
        <v>4317</v>
      </c>
      <c r="J1796" s="24" t="s">
        <v>73</v>
      </c>
      <c r="K1796" s="72" t="str">
        <f t="shared" si="62"/>
        <v>USPO0530 ICPL Curncy</v>
      </c>
      <c r="L1796" s="25" t="str">
        <f t="shared" si="63"/>
        <v>ICPL</v>
      </c>
      <c r="M1796" s="26">
        <f t="shared" ca="1" si="63"/>
        <v>42276</v>
      </c>
      <c r="N1796" s="25" t="b">
        <f t="shared" si="63"/>
        <v>0</v>
      </c>
      <c r="O1796" s="84" t="str">
        <f>IF($N1796,_xll.BDP($K1796,O$931),"[DISABLED]")</f>
        <v>[DISABLED]</v>
      </c>
      <c r="P1796" s="84" t="str">
        <f>IF($N1796,_xll.BDP($K1796,P$931),"[DISABLED]")</f>
        <v>[DISABLED]</v>
      </c>
      <c r="Q1796" s="84" t="str">
        <f>IF($N1796,_xll.BDP($K1796,Q$931),"[DISABLED]")</f>
        <v>[DISABLED]</v>
      </c>
      <c r="R1796" s="84" t="str">
        <f>IF($N1796,_xll.BDH($K1796,R$931,$M1796),"[DISABLED]")</f>
        <v>[DISABLED]</v>
      </c>
      <c r="S1796" s="84" t="str">
        <f>IF($N1796,_xll.BDH($K1796,S$931,$M1796),"[DISABLED]")</f>
        <v>[DISABLED]</v>
      </c>
      <c r="T1796" s="84" t="str">
        <f>IF($N1796,_xll.BDH($K1796,T$931,$M1796),"[DISABLED]")</f>
        <v>[DISABLED]</v>
      </c>
      <c r="V1796" s="106" t="s">
        <v>10336</v>
      </c>
      <c r="W1796" s="107" t="s">
        <v>1055</v>
      </c>
      <c r="X1796" s="108">
        <v>42276</v>
      </c>
      <c r="Y1796" s="107" t="b">
        <v>0</v>
      </c>
      <c r="Z1796" s="107" t="s">
        <v>5237</v>
      </c>
      <c r="AA1796" s="107" t="s">
        <v>5237</v>
      </c>
      <c r="AB1796" s="107" t="s">
        <v>5237</v>
      </c>
      <c r="AC1796" s="107" t="s">
        <v>5237</v>
      </c>
      <c r="AD1796" s="107" t="s">
        <v>5237</v>
      </c>
      <c r="AE1796" s="107" t="s">
        <v>5237</v>
      </c>
    </row>
    <row r="1797" spans="2:31" outlineLevel="1">
      <c r="B1797" s="24" t="s">
        <v>5234</v>
      </c>
      <c r="C1797" s="24" t="s">
        <v>2</v>
      </c>
      <c r="D1797" s="24" t="s">
        <v>62</v>
      </c>
      <c r="E1797" s="24" t="s">
        <v>50</v>
      </c>
      <c r="F1797" s="24" t="s">
        <v>44</v>
      </c>
      <c r="G1797" s="24">
        <v>50</v>
      </c>
      <c r="H1797" s="24" t="s">
        <v>3008</v>
      </c>
      <c r="I1797" s="24" t="s">
        <v>4318</v>
      </c>
      <c r="J1797" s="24" t="s">
        <v>73</v>
      </c>
      <c r="K1797" s="72" t="str">
        <f t="shared" si="62"/>
        <v>USPP0530 ICPL Curncy</v>
      </c>
      <c r="L1797" s="25" t="str">
        <f t="shared" ref="L1797:N1815" si="64">L$931</f>
        <v>ICPL</v>
      </c>
      <c r="M1797" s="26">
        <f t="shared" ca="1" si="64"/>
        <v>42276</v>
      </c>
      <c r="N1797" s="25" t="b">
        <f t="shared" si="64"/>
        <v>0</v>
      </c>
      <c r="O1797" s="84" t="str">
        <f>IF($N1797,_xll.BDP($K1797,O$931),"[DISABLED]")</f>
        <v>[DISABLED]</v>
      </c>
      <c r="P1797" s="84" t="str">
        <f>IF($N1797,_xll.BDP($K1797,P$931),"[DISABLED]")</f>
        <v>[DISABLED]</v>
      </c>
      <c r="Q1797" s="84" t="str">
        <f>IF($N1797,_xll.BDP($K1797,Q$931),"[DISABLED]")</f>
        <v>[DISABLED]</v>
      </c>
      <c r="R1797" s="84" t="str">
        <f>IF($N1797,_xll.BDH($K1797,R$931,$M1797),"[DISABLED]")</f>
        <v>[DISABLED]</v>
      </c>
      <c r="S1797" s="84" t="str">
        <f>IF($N1797,_xll.BDH($K1797,S$931,$M1797),"[DISABLED]")</f>
        <v>[DISABLED]</v>
      </c>
      <c r="T1797" s="84" t="str">
        <f>IF($N1797,_xll.BDH($K1797,T$931,$M1797),"[DISABLED]")</f>
        <v>[DISABLED]</v>
      </c>
      <c r="V1797" s="106" t="s">
        <v>10337</v>
      </c>
      <c r="W1797" s="107" t="s">
        <v>1055</v>
      </c>
      <c r="X1797" s="108">
        <v>42276</v>
      </c>
      <c r="Y1797" s="107" t="b">
        <v>0</v>
      </c>
      <c r="Z1797" s="107" t="s">
        <v>5237</v>
      </c>
      <c r="AA1797" s="107" t="s">
        <v>5237</v>
      </c>
      <c r="AB1797" s="107" t="s">
        <v>5237</v>
      </c>
      <c r="AC1797" s="107" t="s">
        <v>5237</v>
      </c>
      <c r="AD1797" s="107" t="s">
        <v>5237</v>
      </c>
      <c r="AE1797" s="107" t="s">
        <v>5237</v>
      </c>
    </row>
    <row r="1798" spans="2:31" outlineLevel="1">
      <c r="B1798" s="24" t="s">
        <v>5234</v>
      </c>
      <c r="C1798" s="24" t="s">
        <v>2</v>
      </c>
      <c r="D1798" s="24" t="s">
        <v>62</v>
      </c>
      <c r="E1798" s="24" t="s">
        <v>50</v>
      </c>
      <c r="F1798" s="24" t="s">
        <v>44</v>
      </c>
      <c r="G1798" s="24">
        <v>100</v>
      </c>
      <c r="H1798" s="24" t="s">
        <v>3008</v>
      </c>
      <c r="I1798" s="24" t="s">
        <v>4319</v>
      </c>
      <c r="J1798" s="24" t="s">
        <v>73</v>
      </c>
      <c r="K1798" s="72" t="str">
        <f t="shared" si="62"/>
        <v>USPQ0530 ICPL Curncy</v>
      </c>
      <c r="L1798" s="25" t="str">
        <f t="shared" si="64"/>
        <v>ICPL</v>
      </c>
      <c r="M1798" s="26">
        <f t="shared" ca="1" si="64"/>
        <v>42276</v>
      </c>
      <c r="N1798" s="25" t="b">
        <f t="shared" si="64"/>
        <v>0</v>
      </c>
      <c r="O1798" s="84" t="str">
        <f>IF($N1798,_xll.BDP($K1798,O$931),"[DISABLED]")</f>
        <v>[DISABLED]</v>
      </c>
      <c r="P1798" s="84" t="str">
        <f>IF($N1798,_xll.BDP($K1798,P$931),"[DISABLED]")</f>
        <v>[DISABLED]</v>
      </c>
      <c r="Q1798" s="84" t="str">
        <f>IF($N1798,_xll.BDP($K1798,Q$931),"[DISABLED]")</f>
        <v>[DISABLED]</v>
      </c>
      <c r="R1798" s="84" t="str">
        <f>IF($N1798,_xll.BDH($K1798,R$931,$M1798),"[DISABLED]")</f>
        <v>[DISABLED]</v>
      </c>
      <c r="S1798" s="84" t="str">
        <f>IF($N1798,_xll.BDH($K1798,S$931,$M1798),"[DISABLED]")</f>
        <v>[DISABLED]</v>
      </c>
      <c r="T1798" s="84" t="str">
        <f>IF($N1798,_xll.BDH($K1798,T$931,$M1798),"[DISABLED]")</f>
        <v>[DISABLED]</v>
      </c>
      <c r="V1798" s="106" t="s">
        <v>10338</v>
      </c>
      <c r="W1798" s="107" t="s">
        <v>1055</v>
      </c>
      <c r="X1798" s="108">
        <v>42276</v>
      </c>
      <c r="Y1798" s="107" t="b">
        <v>0</v>
      </c>
      <c r="Z1798" s="107" t="s">
        <v>5237</v>
      </c>
      <c r="AA1798" s="107" t="s">
        <v>5237</v>
      </c>
      <c r="AB1798" s="107" t="s">
        <v>5237</v>
      </c>
      <c r="AC1798" s="107" t="s">
        <v>5237</v>
      </c>
      <c r="AD1798" s="107" t="s">
        <v>5237</v>
      </c>
      <c r="AE1798" s="107" t="s">
        <v>5237</v>
      </c>
    </row>
    <row r="1799" spans="2:31" outlineLevel="1">
      <c r="B1799" s="24" t="s">
        <v>5234</v>
      </c>
      <c r="C1799" s="24" t="s">
        <v>2</v>
      </c>
      <c r="D1799" s="24" t="s">
        <v>62</v>
      </c>
      <c r="E1799" s="24" t="s">
        <v>50</v>
      </c>
      <c r="F1799" s="24" t="s">
        <v>44</v>
      </c>
      <c r="G1799" s="24">
        <v>200</v>
      </c>
      <c r="H1799" s="24" t="s">
        <v>3008</v>
      </c>
      <c r="I1799" s="24" t="s">
        <v>4320</v>
      </c>
      <c r="J1799" s="24" t="s">
        <v>73</v>
      </c>
      <c r="K1799" s="72" t="str">
        <f t="shared" si="62"/>
        <v>USPS0530 ICPL Curncy</v>
      </c>
      <c r="L1799" s="25" t="str">
        <f t="shared" si="64"/>
        <v>ICPL</v>
      </c>
      <c r="M1799" s="26">
        <f t="shared" ca="1" si="64"/>
        <v>42276</v>
      </c>
      <c r="N1799" s="25" t="b">
        <f t="shared" si="64"/>
        <v>0</v>
      </c>
      <c r="O1799" s="84" t="str">
        <f>IF($N1799,_xll.BDP($K1799,O$931),"[DISABLED]")</f>
        <v>[DISABLED]</v>
      </c>
      <c r="P1799" s="84" t="str">
        <f>IF($N1799,_xll.BDP($K1799,P$931),"[DISABLED]")</f>
        <v>[DISABLED]</v>
      </c>
      <c r="Q1799" s="84" t="str">
        <f>IF($N1799,_xll.BDP($K1799,Q$931),"[DISABLED]")</f>
        <v>[DISABLED]</v>
      </c>
      <c r="R1799" s="84" t="str">
        <f>IF($N1799,_xll.BDH($K1799,R$931,$M1799),"[DISABLED]")</f>
        <v>[DISABLED]</v>
      </c>
      <c r="S1799" s="84" t="str">
        <f>IF($N1799,_xll.BDH($K1799,S$931,$M1799),"[DISABLED]")</f>
        <v>[DISABLED]</v>
      </c>
      <c r="T1799" s="84" t="str">
        <f>IF($N1799,_xll.BDH($K1799,T$931,$M1799),"[DISABLED]")</f>
        <v>[DISABLED]</v>
      </c>
      <c r="V1799" s="106" t="s">
        <v>10339</v>
      </c>
      <c r="W1799" s="107" t="s">
        <v>1055</v>
      </c>
      <c r="X1799" s="108">
        <v>42276</v>
      </c>
      <c r="Y1799" s="107" t="b">
        <v>0</v>
      </c>
      <c r="Z1799" s="107" t="s">
        <v>5237</v>
      </c>
      <c r="AA1799" s="107" t="s">
        <v>5237</v>
      </c>
      <c r="AB1799" s="107" t="s">
        <v>5237</v>
      </c>
      <c r="AC1799" s="107" t="s">
        <v>5237</v>
      </c>
      <c r="AD1799" s="107" t="s">
        <v>5237</v>
      </c>
      <c r="AE1799" s="107" t="s">
        <v>5237</v>
      </c>
    </row>
    <row r="1800" spans="2:31" outlineLevel="1">
      <c r="B1800" s="24" t="s">
        <v>5234</v>
      </c>
      <c r="C1800" s="24" t="s">
        <v>2</v>
      </c>
      <c r="D1800" s="24" t="s">
        <v>62</v>
      </c>
      <c r="E1800" s="24" t="s">
        <v>50</v>
      </c>
      <c r="F1800" s="24" t="s">
        <v>46</v>
      </c>
      <c r="G1800" s="24">
        <v>-200</v>
      </c>
      <c r="H1800" s="24" t="s">
        <v>3008</v>
      </c>
      <c r="I1800" s="24" t="s">
        <v>4321</v>
      </c>
      <c r="J1800" s="24" t="s">
        <v>73</v>
      </c>
      <c r="K1800" s="72" t="str">
        <f t="shared" si="62"/>
        <v>USPK1030 ICPL Curncy</v>
      </c>
      <c r="L1800" s="25" t="str">
        <f t="shared" si="64"/>
        <v>ICPL</v>
      </c>
      <c r="M1800" s="26">
        <f t="shared" ca="1" si="64"/>
        <v>42276</v>
      </c>
      <c r="N1800" s="25" t="b">
        <f t="shared" si="64"/>
        <v>0</v>
      </c>
      <c r="O1800" s="84" t="str">
        <f>IF($N1800,_xll.BDP($K1800,O$931),"[DISABLED]")</f>
        <v>[DISABLED]</v>
      </c>
      <c r="P1800" s="84" t="str">
        <f>IF($N1800,_xll.BDP($K1800,P$931),"[DISABLED]")</f>
        <v>[DISABLED]</v>
      </c>
      <c r="Q1800" s="84" t="str">
        <f>IF($N1800,_xll.BDP($K1800,Q$931),"[DISABLED]")</f>
        <v>[DISABLED]</v>
      </c>
      <c r="R1800" s="84" t="str">
        <f>IF($N1800,_xll.BDH($K1800,R$931,$M1800),"[DISABLED]")</f>
        <v>[DISABLED]</v>
      </c>
      <c r="S1800" s="84" t="str">
        <f>IF($N1800,_xll.BDH($K1800,S$931,$M1800),"[DISABLED]")</f>
        <v>[DISABLED]</v>
      </c>
      <c r="T1800" s="84" t="str">
        <f>IF($N1800,_xll.BDH($K1800,T$931,$M1800),"[DISABLED]")</f>
        <v>[DISABLED]</v>
      </c>
      <c r="V1800" s="106" t="s">
        <v>10340</v>
      </c>
      <c r="W1800" s="107" t="s">
        <v>1055</v>
      </c>
      <c r="X1800" s="108">
        <v>42276</v>
      </c>
      <c r="Y1800" s="107" t="b">
        <v>0</v>
      </c>
      <c r="Z1800" s="107" t="s">
        <v>5237</v>
      </c>
      <c r="AA1800" s="107" t="s">
        <v>5237</v>
      </c>
      <c r="AB1800" s="107" t="s">
        <v>5237</v>
      </c>
      <c r="AC1800" s="107" t="s">
        <v>5237</v>
      </c>
      <c r="AD1800" s="107" t="s">
        <v>5237</v>
      </c>
      <c r="AE1800" s="107" t="s">
        <v>5237</v>
      </c>
    </row>
    <row r="1801" spans="2:31" outlineLevel="1">
      <c r="B1801" s="24" t="s">
        <v>5234</v>
      </c>
      <c r="C1801" s="24" t="s">
        <v>2</v>
      </c>
      <c r="D1801" s="24" t="s">
        <v>62</v>
      </c>
      <c r="E1801" s="24" t="s">
        <v>50</v>
      </c>
      <c r="F1801" s="24" t="s">
        <v>46</v>
      </c>
      <c r="G1801" s="24">
        <v>-100</v>
      </c>
      <c r="H1801" s="24" t="s">
        <v>3008</v>
      </c>
      <c r="I1801" s="24" t="s">
        <v>4322</v>
      </c>
      <c r="J1801" s="24" t="s">
        <v>73</v>
      </c>
      <c r="K1801" s="72" t="str">
        <f t="shared" si="62"/>
        <v>USPL1030 ICPL Curncy</v>
      </c>
      <c r="L1801" s="25" t="str">
        <f t="shared" si="64"/>
        <v>ICPL</v>
      </c>
      <c r="M1801" s="26">
        <f t="shared" ca="1" si="64"/>
        <v>42276</v>
      </c>
      <c r="N1801" s="25" t="b">
        <f t="shared" si="64"/>
        <v>0</v>
      </c>
      <c r="O1801" s="84" t="str">
        <f>IF($N1801,_xll.BDP($K1801,O$931),"[DISABLED]")</f>
        <v>[DISABLED]</v>
      </c>
      <c r="P1801" s="84" t="str">
        <f>IF($N1801,_xll.BDP($K1801,P$931),"[DISABLED]")</f>
        <v>[DISABLED]</v>
      </c>
      <c r="Q1801" s="84" t="str">
        <f>IF($N1801,_xll.BDP($K1801,Q$931),"[DISABLED]")</f>
        <v>[DISABLED]</v>
      </c>
      <c r="R1801" s="84" t="str">
        <f>IF($N1801,_xll.BDH($K1801,R$931,$M1801),"[DISABLED]")</f>
        <v>[DISABLED]</v>
      </c>
      <c r="S1801" s="84" t="str">
        <f>IF($N1801,_xll.BDH($K1801,S$931,$M1801),"[DISABLED]")</f>
        <v>[DISABLED]</v>
      </c>
      <c r="T1801" s="84" t="str">
        <f>IF($N1801,_xll.BDH($K1801,T$931,$M1801),"[DISABLED]")</f>
        <v>[DISABLED]</v>
      </c>
      <c r="V1801" s="106" t="s">
        <v>10341</v>
      </c>
      <c r="W1801" s="107" t="s">
        <v>1055</v>
      </c>
      <c r="X1801" s="108">
        <v>42276</v>
      </c>
      <c r="Y1801" s="107" t="b">
        <v>0</v>
      </c>
      <c r="Z1801" s="107" t="s">
        <v>5237</v>
      </c>
      <c r="AA1801" s="107" t="s">
        <v>5237</v>
      </c>
      <c r="AB1801" s="107" t="s">
        <v>5237</v>
      </c>
      <c r="AC1801" s="107" t="s">
        <v>5237</v>
      </c>
      <c r="AD1801" s="107" t="s">
        <v>5237</v>
      </c>
      <c r="AE1801" s="107" t="s">
        <v>5237</v>
      </c>
    </row>
    <row r="1802" spans="2:31" outlineLevel="1">
      <c r="B1802" s="24" t="s">
        <v>5234</v>
      </c>
      <c r="C1802" s="24" t="s">
        <v>2</v>
      </c>
      <c r="D1802" s="24" t="s">
        <v>62</v>
      </c>
      <c r="E1802" s="24" t="s">
        <v>50</v>
      </c>
      <c r="F1802" s="24" t="s">
        <v>46</v>
      </c>
      <c r="G1802" s="24">
        <v>-50</v>
      </c>
      <c r="H1802" s="24" t="s">
        <v>3008</v>
      </c>
      <c r="I1802" s="24" t="s">
        <v>4323</v>
      </c>
      <c r="J1802" s="24" t="s">
        <v>73</v>
      </c>
      <c r="K1802" s="72" t="str">
        <f t="shared" si="62"/>
        <v>USPM1030 ICPL Curncy</v>
      </c>
      <c r="L1802" s="25" t="str">
        <f t="shared" si="64"/>
        <v>ICPL</v>
      </c>
      <c r="M1802" s="26">
        <f t="shared" ca="1" si="64"/>
        <v>42276</v>
      </c>
      <c r="N1802" s="25" t="b">
        <f t="shared" si="64"/>
        <v>0</v>
      </c>
      <c r="O1802" s="84" t="str">
        <f>IF($N1802,_xll.BDP($K1802,O$931),"[DISABLED]")</f>
        <v>[DISABLED]</v>
      </c>
      <c r="P1802" s="84" t="str">
        <f>IF($N1802,_xll.BDP($K1802,P$931),"[DISABLED]")</f>
        <v>[DISABLED]</v>
      </c>
      <c r="Q1802" s="84" t="str">
        <f>IF($N1802,_xll.BDP($K1802,Q$931),"[DISABLED]")</f>
        <v>[DISABLED]</v>
      </c>
      <c r="R1802" s="84" t="str">
        <f>IF($N1802,_xll.BDH($K1802,R$931,$M1802),"[DISABLED]")</f>
        <v>[DISABLED]</v>
      </c>
      <c r="S1802" s="84" t="str">
        <f>IF($N1802,_xll.BDH($K1802,S$931,$M1802),"[DISABLED]")</f>
        <v>[DISABLED]</v>
      </c>
      <c r="T1802" s="84" t="str">
        <f>IF($N1802,_xll.BDH($K1802,T$931,$M1802),"[DISABLED]")</f>
        <v>[DISABLED]</v>
      </c>
      <c r="V1802" s="106" t="s">
        <v>10342</v>
      </c>
      <c r="W1802" s="107" t="s">
        <v>1055</v>
      </c>
      <c r="X1802" s="108">
        <v>42276</v>
      </c>
      <c r="Y1802" s="107" t="b">
        <v>0</v>
      </c>
      <c r="Z1802" s="107" t="s">
        <v>5237</v>
      </c>
      <c r="AA1802" s="107" t="s">
        <v>5237</v>
      </c>
      <c r="AB1802" s="107" t="s">
        <v>5237</v>
      </c>
      <c r="AC1802" s="107" t="s">
        <v>5237</v>
      </c>
      <c r="AD1802" s="107" t="s">
        <v>5237</v>
      </c>
      <c r="AE1802" s="107" t="s">
        <v>5237</v>
      </c>
    </row>
    <row r="1803" spans="2:31" outlineLevel="1">
      <c r="B1803" s="24" t="s">
        <v>5234</v>
      </c>
      <c r="C1803" s="24" t="s">
        <v>2</v>
      </c>
      <c r="D1803" s="24" t="s">
        <v>62</v>
      </c>
      <c r="E1803" s="24" t="s">
        <v>50</v>
      </c>
      <c r="F1803" s="24" t="s">
        <v>46</v>
      </c>
      <c r="G1803" s="24">
        <v>-25</v>
      </c>
      <c r="H1803" s="24" t="s">
        <v>3008</v>
      </c>
      <c r="I1803" s="24" t="s">
        <v>4324</v>
      </c>
      <c r="J1803" s="24" t="s">
        <v>73</v>
      </c>
      <c r="K1803" s="72" t="str">
        <f t="shared" si="62"/>
        <v>USPN1030 ICPL Curncy</v>
      </c>
      <c r="L1803" s="25" t="str">
        <f t="shared" si="64"/>
        <v>ICPL</v>
      </c>
      <c r="M1803" s="26">
        <f t="shared" ca="1" si="64"/>
        <v>42276</v>
      </c>
      <c r="N1803" s="25" t="b">
        <f t="shared" si="64"/>
        <v>0</v>
      </c>
      <c r="O1803" s="84" t="str">
        <f>IF($N1803,_xll.BDP($K1803,O$931),"[DISABLED]")</f>
        <v>[DISABLED]</v>
      </c>
      <c r="P1803" s="84" t="str">
        <f>IF($N1803,_xll.BDP($K1803,P$931),"[DISABLED]")</f>
        <v>[DISABLED]</v>
      </c>
      <c r="Q1803" s="84" t="str">
        <f>IF($N1803,_xll.BDP($K1803,Q$931),"[DISABLED]")</f>
        <v>[DISABLED]</v>
      </c>
      <c r="R1803" s="84" t="str">
        <f>IF($N1803,_xll.BDH($K1803,R$931,$M1803),"[DISABLED]")</f>
        <v>[DISABLED]</v>
      </c>
      <c r="S1803" s="84" t="str">
        <f>IF($N1803,_xll.BDH($K1803,S$931,$M1803),"[DISABLED]")</f>
        <v>[DISABLED]</v>
      </c>
      <c r="T1803" s="84" t="str">
        <f>IF($N1803,_xll.BDH($K1803,T$931,$M1803),"[DISABLED]")</f>
        <v>[DISABLED]</v>
      </c>
      <c r="V1803" s="106" t="s">
        <v>10343</v>
      </c>
      <c r="W1803" s="107" t="s">
        <v>1055</v>
      </c>
      <c r="X1803" s="108">
        <v>42276</v>
      </c>
      <c r="Y1803" s="107" t="b">
        <v>0</v>
      </c>
      <c r="Z1803" s="107" t="s">
        <v>5237</v>
      </c>
      <c r="AA1803" s="107" t="s">
        <v>5237</v>
      </c>
      <c r="AB1803" s="107" t="s">
        <v>5237</v>
      </c>
      <c r="AC1803" s="107" t="s">
        <v>5237</v>
      </c>
      <c r="AD1803" s="107" t="s">
        <v>5237</v>
      </c>
      <c r="AE1803" s="107" t="s">
        <v>5237</v>
      </c>
    </row>
    <row r="1804" spans="2:31" outlineLevel="1">
      <c r="B1804" s="24" t="s">
        <v>5234</v>
      </c>
      <c r="C1804" s="24" t="s">
        <v>2</v>
      </c>
      <c r="D1804" s="24" t="s">
        <v>62</v>
      </c>
      <c r="E1804" s="24" t="s">
        <v>50</v>
      </c>
      <c r="F1804" s="24" t="s">
        <v>46</v>
      </c>
      <c r="G1804" s="24">
        <v>25</v>
      </c>
      <c r="H1804" s="24" t="s">
        <v>3008</v>
      </c>
      <c r="I1804" s="24" t="s">
        <v>4325</v>
      </c>
      <c r="J1804" s="24" t="s">
        <v>73</v>
      </c>
      <c r="K1804" s="72" t="str">
        <f t="shared" si="62"/>
        <v>USPO1030 ICPL Curncy</v>
      </c>
      <c r="L1804" s="25" t="str">
        <f t="shared" si="64"/>
        <v>ICPL</v>
      </c>
      <c r="M1804" s="26">
        <f t="shared" ca="1" si="64"/>
        <v>42276</v>
      </c>
      <c r="N1804" s="25" t="b">
        <f t="shared" si="64"/>
        <v>0</v>
      </c>
      <c r="O1804" s="84" t="str">
        <f>IF($N1804,_xll.BDP($K1804,O$931),"[DISABLED]")</f>
        <v>[DISABLED]</v>
      </c>
      <c r="P1804" s="84" t="str">
        <f>IF($N1804,_xll.BDP($K1804,P$931),"[DISABLED]")</f>
        <v>[DISABLED]</v>
      </c>
      <c r="Q1804" s="84" t="str">
        <f>IF($N1804,_xll.BDP($K1804,Q$931),"[DISABLED]")</f>
        <v>[DISABLED]</v>
      </c>
      <c r="R1804" s="84" t="str">
        <f>IF($N1804,_xll.BDH($K1804,R$931,$M1804),"[DISABLED]")</f>
        <v>[DISABLED]</v>
      </c>
      <c r="S1804" s="84" t="str">
        <f>IF($N1804,_xll.BDH($K1804,S$931,$M1804),"[DISABLED]")</f>
        <v>[DISABLED]</v>
      </c>
      <c r="T1804" s="84" t="str">
        <f>IF($N1804,_xll.BDH($K1804,T$931,$M1804),"[DISABLED]")</f>
        <v>[DISABLED]</v>
      </c>
      <c r="V1804" s="106" t="s">
        <v>10344</v>
      </c>
      <c r="W1804" s="107" t="s">
        <v>1055</v>
      </c>
      <c r="X1804" s="108">
        <v>42276</v>
      </c>
      <c r="Y1804" s="107" t="b">
        <v>0</v>
      </c>
      <c r="Z1804" s="107" t="s">
        <v>5237</v>
      </c>
      <c r="AA1804" s="107" t="s">
        <v>5237</v>
      </c>
      <c r="AB1804" s="107" t="s">
        <v>5237</v>
      </c>
      <c r="AC1804" s="107" t="s">
        <v>5237</v>
      </c>
      <c r="AD1804" s="107" t="s">
        <v>5237</v>
      </c>
      <c r="AE1804" s="107" t="s">
        <v>5237</v>
      </c>
    </row>
    <row r="1805" spans="2:31" outlineLevel="1">
      <c r="B1805" s="24" t="s">
        <v>5234</v>
      </c>
      <c r="C1805" s="24" t="s">
        <v>2</v>
      </c>
      <c r="D1805" s="24" t="s">
        <v>62</v>
      </c>
      <c r="E1805" s="24" t="s">
        <v>50</v>
      </c>
      <c r="F1805" s="24" t="s">
        <v>46</v>
      </c>
      <c r="G1805" s="24">
        <v>50</v>
      </c>
      <c r="H1805" s="24" t="s">
        <v>3008</v>
      </c>
      <c r="I1805" s="24" t="s">
        <v>4326</v>
      </c>
      <c r="J1805" s="24" t="s">
        <v>73</v>
      </c>
      <c r="K1805" s="72" t="str">
        <f t="shared" si="62"/>
        <v>USPP1030 ICPL Curncy</v>
      </c>
      <c r="L1805" s="25" t="str">
        <f t="shared" si="64"/>
        <v>ICPL</v>
      </c>
      <c r="M1805" s="26">
        <f t="shared" ca="1" si="64"/>
        <v>42276</v>
      </c>
      <c r="N1805" s="25" t="b">
        <f t="shared" si="64"/>
        <v>0</v>
      </c>
      <c r="O1805" s="84" t="str">
        <f>IF($N1805,_xll.BDP($K1805,O$931),"[DISABLED]")</f>
        <v>[DISABLED]</v>
      </c>
      <c r="P1805" s="84" t="str">
        <f>IF($N1805,_xll.BDP($K1805,P$931),"[DISABLED]")</f>
        <v>[DISABLED]</v>
      </c>
      <c r="Q1805" s="84" t="str">
        <f>IF($N1805,_xll.BDP($K1805,Q$931),"[DISABLED]")</f>
        <v>[DISABLED]</v>
      </c>
      <c r="R1805" s="84" t="str">
        <f>IF($N1805,_xll.BDH($K1805,R$931,$M1805),"[DISABLED]")</f>
        <v>[DISABLED]</v>
      </c>
      <c r="S1805" s="84" t="str">
        <f>IF($N1805,_xll.BDH($K1805,S$931,$M1805),"[DISABLED]")</f>
        <v>[DISABLED]</v>
      </c>
      <c r="T1805" s="84" t="str">
        <f>IF($N1805,_xll.BDH($K1805,T$931,$M1805),"[DISABLED]")</f>
        <v>[DISABLED]</v>
      </c>
      <c r="V1805" s="106" t="s">
        <v>10345</v>
      </c>
      <c r="W1805" s="107" t="s">
        <v>1055</v>
      </c>
      <c r="X1805" s="108">
        <v>42276</v>
      </c>
      <c r="Y1805" s="107" t="b">
        <v>0</v>
      </c>
      <c r="Z1805" s="107" t="s">
        <v>5237</v>
      </c>
      <c r="AA1805" s="107" t="s">
        <v>5237</v>
      </c>
      <c r="AB1805" s="107" t="s">
        <v>5237</v>
      </c>
      <c r="AC1805" s="107" t="s">
        <v>5237</v>
      </c>
      <c r="AD1805" s="107" t="s">
        <v>5237</v>
      </c>
      <c r="AE1805" s="107" t="s">
        <v>5237</v>
      </c>
    </row>
    <row r="1806" spans="2:31" outlineLevel="1">
      <c r="B1806" s="24" t="s">
        <v>5234</v>
      </c>
      <c r="C1806" s="24" t="s">
        <v>2</v>
      </c>
      <c r="D1806" s="24" t="s">
        <v>62</v>
      </c>
      <c r="E1806" s="24" t="s">
        <v>50</v>
      </c>
      <c r="F1806" s="24" t="s">
        <v>46</v>
      </c>
      <c r="G1806" s="24">
        <v>100</v>
      </c>
      <c r="H1806" s="24" t="s">
        <v>3008</v>
      </c>
      <c r="I1806" s="24" t="s">
        <v>4327</v>
      </c>
      <c r="J1806" s="24" t="s">
        <v>73</v>
      </c>
      <c r="K1806" s="72" t="str">
        <f t="shared" si="62"/>
        <v>USPQ1030 ICPL Curncy</v>
      </c>
      <c r="L1806" s="25" t="str">
        <f t="shared" si="64"/>
        <v>ICPL</v>
      </c>
      <c r="M1806" s="26">
        <f t="shared" ca="1" si="64"/>
        <v>42276</v>
      </c>
      <c r="N1806" s="25" t="b">
        <f t="shared" si="64"/>
        <v>0</v>
      </c>
      <c r="O1806" s="84" t="str">
        <f>IF($N1806,_xll.BDP($K1806,O$931),"[DISABLED]")</f>
        <v>[DISABLED]</v>
      </c>
      <c r="P1806" s="84" t="str">
        <f>IF($N1806,_xll.BDP($K1806,P$931),"[DISABLED]")</f>
        <v>[DISABLED]</v>
      </c>
      <c r="Q1806" s="84" t="str">
        <f>IF($N1806,_xll.BDP($K1806,Q$931),"[DISABLED]")</f>
        <v>[DISABLED]</v>
      </c>
      <c r="R1806" s="84" t="str">
        <f>IF($N1806,_xll.BDH($K1806,R$931,$M1806),"[DISABLED]")</f>
        <v>[DISABLED]</v>
      </c>
      <c r="S1806" s="84" t="str">
        <f>IF($N1806,_xll.BDH($K1806,S$931,$M1806),"[DISABLED]")</f>
        <v>[DISABLED]</v>
      </c>
      <c r="T1806" s="84" t="str">
        <f>IF($N1806,_xll.BDH($K1806,T$931,$M1806),"[DISABLED]")</f>
        <v>[DISABLED]</v>
      </c>
      <c r="V1806" s="106" t="s">
        <v>10346</v>
      </c>
      <c r="W1806" s="107" t="s">
        <v>1055</v>
      </c>
      <c r="X1806" s="108">
        <v>42276</v>
      </c>
      <c r="Y1806" s="107" t="b">
        <v>0</v>
      </c>
      <c r="Z1806" s="107" t="s">
        <v>5237</v>
      </c>
      <c r="AA1806" s="107" t="s">
        <v>5237</v>
      </c>
      <c r="AB1806" s="107" t="s">
        <v>5237</v>
      </c>
      <c r="AC1806" s="107" t="s">
        <v>5237</v>
      </c>
      <c r="AD1806" s="107" t="s">
        <v>5237</v>
      </c>
      <c r="AE1806" s="107" t="s">
        <v>5237</v>
      </c>
    </row>
    <row r="1807" spans="2:31" outlineLevel="1">
      <c r="B1807" s="24" t="s">
        <v>5234</v>
      </c>
      <c r="C1807" s="24" t="s">
        <v>2</v>
      </c>
      <c r="D1807" s="24" t="s">
        <v>62</v>
      </c>
      <c r="E1807" s="24" t="s">
        <v>50</v>
      </c>
      <c r="F1807" s="24" t="s">
        <v>46</v>
      </c>
      <c r="G1807" s="24">
        <v>200</v>
      </c>
      <c r="H1807" s="24" t="s">
        <v>3008</v>
      </c>
      <c r="I1807" s="24" t="s">
        <v>4328</v>
      </c>
      <c r="J1807" s="24" t="s">
        <v>73</v>
      </c>
      <c r="K1807" s="72" t="str">
        <f t="shared" si="62"/>
        <v>USPS1030 ICPL Curncy</v>
      </c>
      <c r="L1807" s="25" t="str">
        <f t="shared" si="64"/>
        <v>ICPL</v>
      </c>
      <c r="M1807" s="26">
        <f t="shared" ca="1" si="64"/>
        <v>42276</v>
      </c>
      <c r="N1807" s="25" t="b">
        <f t="shared" si="64"/>
        <v>0</v>
      </c>
      <c r="O1807" s="84" t="str">
        <f>IF($N1807,_xll.BDP($K1807,O$931),"[DISABLED]")</f>
        <v>[DISABLED]</v>
      </c>
      <c r="P1807" s="84" t="str">
        <f>IF($N1807,_xll.BDP($K1807,P$931),"[DISABLED]")</f>
        <v>[DISABLED]</v>
      </c>
      <c r="Q1807" s="84" t="str">
        <f>IF($N1807,_xll.BDP($K1807,Q$931),"[DISABLED]")</f>
        <v>[DISABLED]</v>
      </c>
      <c r="R1807" s="84" t="str">
        <f>IF($N1807,_xll.BDH($K1807,R$931,$M1807),"[DISABLED]")</f>
        <v>[DISABLED]</v>
      </c>
      <c r="S1807" s="84" t="str">
        <f>IF($N1807,_xll.BDH($K1807,S$931,$M1807),"[DISABLED]")</f>
        <v>[DISABLED]</v>
      </c>
      <c r="T1807" s="84" t="str">
        <f>IF($N1807,_xll.BDH($K1807,T$931,$M1807),"[DISABLED]")</f>
        <v>[DISABLED]</v>
      </c>
      <c r="V1807" s="106" t="s">
        <v>10347</v>
      </c>
      <c r="W1807" s="107" t="s">
        <v>1055</v>
      </c>
      <c r="X1807" s="108">
        <v>42276</v>
      </c>
      <c r="Y1807" s="107" t="b">
        <v>0</v>
      </c>
      <c r="Z1807" s="107" t="s">
        <v>5237</v>
      </c>
      <c r="AA1807" s="107" t="s">
        <v>5237</v>
      </c>
      <c r="AB1807" s="107" t="s">
        <v>5237</v>
      </c>
      <c r="AC1807" s="107" t="s">
        <v>5237</v>
      </c>
      <c r="AD1807" s="107" t="s">
        <v>5237</v>
      </c>
      <c r="AE1807" s="107" t="s">
        <v>5237</v>
      </c>
    </row>
    <row r="1808" spans="2:31" outlineLevel="1">
      <c r="B1808" s="24" t="s">
        <v>5234</v>
      </c>
      <c r="C1808" s="24" t="s">
        <v>2</v>
      </c>
      <c r="D1808" s="24" t="s">
        <v>62</v>
      </c>
      <c r="E1808" s="24" t="s">
        <v>50</v>
      </c>
      <c r="F1808" s="24" t="s">
        <v>47</v>
      </c>
      <c r="G1808" s="24">
        <v>-200</v>
      </c>
      <c r="H1808" s="24" t="s">
        <v>3008</v>
      </c>
      <c r="I1808" s="24" t="s">
        <v>4329</v>
      </c>
      <c r="J1808" s="24" t="s">
        <v>73</v>
      </c>
      <c r="K1808" s="72" t="str">
        <f t="shared" si="62"/>
        <v>USPK1530 ICPL Curncy</v>
      </c>
      <c r="L1808" s="25" t="str">
        <f t="shared" si="64"/>
        <v>ICPL</v>
      </c>
      <c r="M1808" s="26">
        <f t="shared" ca="1" si="64"/>
        <v>42276</v>
      </c>
      <c r="N1808" s="25" t="b">
        <f t="shared" si="64"/>
        <v>0</v>
      </c>
      <c r="O1808" s="84" t="str">
        <f>IF($N1808,_xll.BDP($K1808,O$931),"[DISABLED]")</f>
        <v>[DISABLED]</v>
      </c>
      <c r="P1808" s="84" t="str">
        <f>IF($N1808,_xll.BDP($K1808,P$931),"[DISABLED]")</f>
        <v>[DISABLED]</v>
      </c>
      <c r="Q1808" s="84" t="str">
        <f>IF($N1808,_xll.BDP($K1808,Q$931),"[DISABLED]")</f>
        <v>[DISABLED]</v>
      </c>
      <c r="R1808" s="84" t="str">
        <f>IF($N1808,_xll.BDH($K1808,R$931,$M1808),"[DISABLED]")</f>
        <v>[DISABLED]</v>
      </c>
      <c r="S1808" s="84" t="str">
        <f>IF($N1808,_xll.BDH($K1808,S$931,$M1808),"[DISABLED]")</f>
        <v>[DISABLED]</v>
      </c>
      <c r="T1808" s="84" t="str">
        <f>IF($N1808,_xll.BDH($K1808,T$931,$M1808),"[DISABLED]")</f>
        <v>[DISABLED]</v>
      </c>
      <c r="V1808" s="106" t="s">
        <v>10348</v>
      </c>
      <c r="W1808" s="107" t="s">
        <v>1055</v>
      </c>
      <c r="X1808" s="108">
        <v>42276</v>
      </c>
      <c r="Y1808" s="107" t="b">
        <v>0</v>
      </c>
      <c r="Z1808" s="107" t="s">
        <v>5237</v>
      </c>
      <c r="AA1808" s="107" t="s">
        <v>5237</v>
      </c>
      <c r="AB1808" s="107" t="s">
        <v>5237</v>
      </c>
      <c r="AC1808" s="107" t="s">
        <v>5237</v>
      </c>
      <c r="AD1808" s="107" t="s">
        <v>5237</v>
      </c>
      <c r="AE1808" s="107" t="s">
        <v>5237</v>
      </c>
    </row>
    <row r="1809" spans="2:31" outlineLevel="1">
      <c r="B1809" s="24" t="s">
        <v>5234</v>
      </c>
      <c r="C1809" s="24" t="s">
        <v>2</v>
      </c>
      <c r="D1809" s="24" t="s">
        <v>62</v>
      </c>
      <c r="E1809" s="24" t="s">
        <v>50</v>
      </c>
      <c r="F1809" s="24" t="s">
        <v>47</v>
      </c>
      <c r="G1809" s="24">
        <v>-100</v>
      </c>
      <c r="H1809" s="24" t="s">
        <v>3008</v>
      </c>
      <c r="I1809" s="24" t="s">
        <v>4330</v>
      </c>
      <c r="J1809" s="24" t="s">
        <v>73</v>
      </c>
      <c r="K1809" s="72" t="str">
        <f t="shared" si="62"/>
        <v>USPL1530 ICPL Curncy</v>
      </c>
      <c r="L1809" s="25" t="str">
        <f t="shared" si="64"/>
        <v>ICPL</v>
      </c>
      <c r="M1809" s="26">
        <f t="shared" ca="1" si="64"/>
        <v>42276</v>
      </c>
      <c r="N1809" s="25" t="b">
        <f t="shared" si="64"/>
        <v>0</v>
      </c>
      <c r="O1809" s="84" t="str">
        <f>IF($N1809,_xll.BDP($K1809,O$931),"[DISABLED]")</f>
        <v>[DISABLED]</v>
      </c>
      <c r="P1809" s="84" t="str">
        <f>IF($N1809,_xll.BDP($K1809,P$931),"[DISABLED]")</f>
        <v>[DISABLED]</v>
      </c>
      <c r="Q1809" s="84" t="str">
        <f>IF($N1809,_xll.BDP($K1809,Q$931),"[DISABLED]")</f>
        <v>[DISABLED]</v>
      </c>
      <c r="R1809" s="84" t="str">
        <f>IF($N1809,_xll.BDH($K1809,R$931,$M1809),"[DISABLED]")</f>
        <v>[DISABLED]</v>
      </c>
      <c r="S1809" s="84" t="str">
        <f>IF($N1809,_xll.BDH($K1809,S$931,$M1809),"[DISABLED]")</f>
        <v>[DISABLED]</v>
      </c>
      <c r="T1809" s="84" t="str">
        <f>IF($N1809,_xll.BDH($K1809,T$931,$M1809),"[DISABLED]")</f>
        <v>[DISABLED]</v>
      </c>
      <c r="V1809" s="106" t="s">
        <v>10349</v>
      </c>
      <c r="W1809" s="107" t="s">
        <v>1055</v>
      </c>
      <c r="X1809" s="108">
        <v>42276</v>
      </c>
      <c r="Y1809" s="107" t="b">
        <v>0</v>
      </c>
      <c r="Z1809" s="107" t="s">
        <v>5237</v>
      </c>
      <c r="AA1809" s="107" t="s">
        <v>5237</v>
      </c>
      <c r="AB1809" s="107" t="s">
        <v>5237</v>
      </c>
      <c r="AC1809" s="107" t="s">
        <v>5237</v>
      </c>
      <c r="AD1809" s="107" t="s">
        <v>5237</v>
      </c>
      <c r="AE1809" s="107" t="s">
        <v>5237</v>
      </c>
    </row>
    <row r="1810" spans="2:31" outlineLevel="1">
      <c r="B1810" s="24" t="s">
        <v>5234</v>
      </c>
      <c r="C1810" s="24" t="s">
        <v>2</v>
      </c>
      <c r="D1810" s="24" t="s">
        <v>62</v>
      </c>
      <c r="E1810" s="24" t="s">
        <v>50</v>
      </c>
      <c r="F1810" s="24" t="s">
        <v>47</v>
      </c>
      <c r="G1810" s="24">
        <v>-50</v>
      </c>
      <c r="H1810" s="24" t="s">
        <v>3008</v>
      </c>
      <c r="I1810" s="24" t="s">
        <v>4331</v>
      </c>
      <c r="J1810" s="24" t="s">
        <v>73</v>
      </c>
      <c r="K1810" s="72" t="str">
        <f t="shared" si="62"/>
        <v>USPM1530 ICPL Curncy</v>
      </c>
      <c r="L1810" s="25" t="str">
        <f t="shared" si="64"/>
        <v>ICPL</v>
      </c>
      <c r="M1810" s="26">
        <f t="shared" ca="1" si="64"/>
        <v>42276</v>
      </c>
      <c r="N1810" s="25" t="b">
        <f t="shared" si="64"/>
        <v>0</v>
      </c>
      <c r="O1810" s="84" t="str">
        <f>IF($N1810,_xll.BDP($K1810,O$931),"[DISABLED]")</f>
        <v>[DISABLED]</v>
      </c>
      <c r="P1810" s="84" t="str">
        <f>IF($N1810,_xll.BDP($K1810,P$931),"[DISABLED]")</f>
        <v>[DISABLED]</v>
      </c>
      <c r="Q1810" s="84" t="str">
        <f>IF($N1810,_xll.BDP($K1810,Q$931),"[DISABLED]")</f>
        <v>[DISABLED]</v>
      </c>
      <c r="R1810" s="84" t="str">
        <f>IF($N1810,_xll.BDH($K1810,R$931,$M1810),"[DISABLED]")</f>
        <v>[DISABLED]</v>
      </c>
      <c r="S1810" s="84" t="str">
        <f>IF($N1810,_xll.BDH($K1810,S$931,$M1810),"[DISABLED]")</f>
        <v>[DISABLED]</v>
      </c>
      <c r="T1810" s="84" t="str">
        <f>IF($N1810,_xll.BDH($K1810,T$931,$M1810),"[DISABLED]")</f>
        <v>[DISABLED]</v>
      </c>
      <c r="V1810" s="106" t="s">
        <v>10350</v>
      </c>
      <c r="W1810" s="107" t="s">
        <v>1055</v>
      </c>
      <c r="X1810" s="108">
        <v>42276</v>
      </c>
      <c r="Y1810" s="107" t="b">
        <v>0</v>
      </c>
      <c r="Z1810" s="107" t="s">
        <v>5237</v>
      </c>
      <c r="AA1810" s="107" t="s">
        <v>5237</v>
      </c>
      <c r="AB1810" s="107" t="s">
        <v>5237</v>
      </c>
      <c r="AC1810" s="107" t="s">
        <v>5237</v>
      </c>
      <c r="AD1810" s="107" t="s">
        <v>5237</v>
      </c>
      <c r="AE1810" s="107" t="s">
        <v>5237</v>
      </c>
    </row>
    <row r="1811" spans="2:31" outlineLevel="1">
      <c r="B1811" s="24" t="s">
        <v>5234</v>
      </c>
      <c r="C1811" s="24" t="s">
        <v>2</v>
      </c>
      <c r="D1811" s="24" t="s">
        <v>62</v>
      </c>
      <c r="E1811" s="24" t="s">
        <v>50</v>
      </c>
      <c r="F1811" s="24" t="s">
        <v>47</v>
      </c>
      <c r="G1811" s="24">
        <v>-25</v>
      </c>
      <c r="H1811" s="24" t="s">
        <v>3008</v>
      </c>
      <c r="I1811" s="24" t="s">
        <v>4332</v>
      </c>
      <c r="J1811" s="24" t="s">
        <v>73</v>
      </c>
      <c r="K1811" s="72" t="str">
        <f t="shared" si="62"/>
        <v>USPN1530 ICPL Curncy</v>
      </c>
      <c r="L1811" s="25" t="str">
        <f t="shared" si="64"/>
        <v>ICPL</v>
      </c>
      <c r="M1811" s="26">
        <f t="shared" ca="1" si="64"/>
        <v>42276</v>
      </c>
      <c r="N1811" s="25" t="b">
        <f t="shared" si="64"/>
        <v>0</v>
      </c>
      <c r="O1811" s="84" t="str">
        <f>IF($N1811,_xll.BDP($K1811,O$931),"[DISABLED]")</f>
        <v>[DISABLED]</v>
      </c>
      <c r="P1811" s="84" t="str">
        <f>IF($N1811,_xll.BDP($K1811,P$931),"[DISABLED]")</f>
        <v>[DISABLED]</v>
      </c>
      <c r="Q1811" s="84" t="str">
        <f>IF($N1811,_xll.BDP($K1811,Q$931),"[DISABLED]")</f>
        <v>[DISABLED]</v>
      </c>
      <c r="R1811" s="84" t="str">
        <f>IF($N1811,_xll.BDH($K1811,R$931,$M1811),"[DISABLED]")</f>
        <v>[DISABLED]</v>
      </c>
      <c r="S1811" s="84" t="str">
        <f>IF($N1811,_xll.BDH($K1811,S$931,$M1811),"[DISABLED]")</f>
        <v>[DISABLED]</v>
      </c>
      <c r="T1811" s="84" t="str">
        <f>IF($N1811,_xll.BDH($K1811,T$931,$M1811),"[DISABLED]")</f>
        <v>[DISABLED]</v>
      </c>
      <c r="V1811" s="106" t="s">
        <v>10351</v>
      </c>
      <c r="W1811" s="107" t="s">
        <v>1055</v>
      </c>
      <c r="X1811" s="108">
        <v>42276</v>
      </c>
      <c r="Y1811" s="107" t="b">
        <v>0</v>
      </c>
      <c r="Z1811" s="107" t="s">
        <v>5237</v>
      </c>
      <c r="AA1811" s="107" t="s">
        <v>5237</v>
      </c>
      <c r="AB1811" s="107" t="s">
        <v>5237</v>
      </c>
      <c r="AC1811" s="107" t="s">
        <v>5237</v>
      </c>
      <c r="AD1811" s="107" t="s">
        <v>5237</v>
      </c>
      <c r="AE1811" s="107" t="s">
        <v>5237</v>
      </c>
    </row>
    <row r="1812" spans="2:31" outlineLevel="1">
      <c r="B1812" s="24" t="s">
        <v>5234</v>
      </c>
      <c r="C1812" s="24" t="s">
        <v>2</v>
      </c>
      <c r="D1812" s="24" t="s">
        <v>62</v>
      </c>
      <c r="E1812" s="24" t="s">
        <v>50</v>
      </c>
      <c r="F1812" s="24" t="s">
        <v>47</v>
      </c>
      <c r="G1812" s="24">
        <v>25</v>
      </c>
      <c r="H1812" s="24" t="s">
        <v>3008</v>
      </c>
      <c r="I1812" s="24" t="s">
        <v>4333</v>
      </c>
      <c r="J1812" s="24" t="s">
        <v>73</v>
      </c>
      <c r="K1812" s="72" t="str">
        <f t="shared" si="62"/>
        <v>USPO1530 ICPL Curncy</v>
      </c>
      <c r="L1812" s="25" t="str">
        <f t="shared" si="64"/>
        <v>ICPL</v>
      </c>
      <c r="M1812" s="26">
        <f t="shared" ca="1" si="64"/>
        <v>42276</v>
      </c>
      <c r="N1812" s="25" t="b">
        <f t="shared" si="64"/>
        <v>0</v>
      </c>
      <c r="O1812" s="84" t="str">
        <f>IF($N1812,_xll.BDP($K1812,O$931),"[DISABLED]")</f>
        <v>[DISABLED]</v>
      </c>
      <c r="P1812" s="84" t="str">
        <f>IF($N1812,_xll.BDP($K1812,P$931),"[DISABLED]")</f>
        <v>[DISABLED]</v>
      </c>
      <c r="Q1812" s="84" t="str">
        <f>IF($N1812,_xll.BDP($K1812,Q$931),"[DISABLED]")</f>
        <v>[DISABLED]</v>
      </c>
      <c r="R1812" s="84" t="str">
        <f>IF($N1812,_xll.BDH($K1812,R$931,$M1812),"[DISABLED]")</f>
        <v>[DISABLED]</v>
      </c>
      <c r="S1812" s="84" t="str">
        <f>IF($N1812,_xll.BDH($K1812,S$931,$M1812),"[DISABLED]")</f>
        <v>[DISABLED]</v>
      </c>
      <c r="T1812" s="84" t="str">
        <f>IF($N1812,_xll.BDH($K1812,T$931,$M1812),"[DISABLED]")</f>
        <v>[DISABLED]</v>
      </c>
      <c r="V1812" s="106" t="s">
        <v>10352</v>
      </c>
      <c r="W1812" s="107" t="s">
        <v>1055</v>
      </c>
      <c r="X1812" s="108">
        <v>42276</v>
      </c>
      <c r="Y1812" s="107" t="b">
        <v>0</v>
      </c>
      <c r="Z1812" s="107" t="s">
        <v>5237</v>
      </c>
      <c r="AA1812" s="107" t="s">
        <v>5237</v>
      </c>
      <c r="AB1812" s="107" t="s">
        <v>5237</v>
      </c>
      <c r="AC1812" s="107" t="s">
        <v>5237</v>
      </c>
      <c r="AD1812" s="107" t="s">
        <v>5237</v>
      </c>
      <c r="AE1812" s="107" t="s">
        <v>5237</v>
      </c>
    </row>
    <row r="1813" spans="2:31" outlineLevel="1">
      <c r="B1813" s="24" t="s">
        <v>5234</v>
      </c>
      <c r="C1813" s="24" t="s">
        <v>2</v>
      </c>
      <c r="D1813" s="24" t="s">
        <v>62</v>
      </c>
      <c r="E1813" s="24" t="s">
        <v>50</v>
      </c>
      <c r="F1813" s="24" t="s">
        <v>47</v>
      </c>
      <c r="G1813" s="24">
        <v>50</v>
      </c>
      <c r="H1813" s="24" t="s">
        <v>3008</v>
      </c>
      <c r="I1813" s="24" t="s">
        <v>4334</v>
      </c>
      <c r="J1813" s="24" t="s">
        <v>73</v>
      </c>
      <c r="K1813" s="72" t="str">
        <f t="shared" si="62"/>
        <v>USPP1530 ICPL Curncy</v>
      </c>
      <c r="L1813" s="25" t="str">
        <f t="shared" si="64"/>
        <v>ICPL</v>
      </c>
      <c r="M1813" s="26">
        <f t="shared" ca="1" si="64"/>
        <v>42276</v>
      </c>
      <c r="N1813" s="25" t="b">
        <f t="shared" si="64"/>
        <v>0</v>
      </c>
      <c r="O1813" s="84" t="str">
        <f>IF($N1813,_xll.BDP($K1813,O$931),"[DISABLED]")</f>
        <v>[DISABLED]</v>
      </c>
      <c r="P1813" s="84" t="str">
        <f>IF($N1813,_xll.BDP($K1813,P$931),"[DISABLED]")</f>
        <v>[DISABLED]</v>
      </c>
      <c r="Q1813" s="84" t="str">
        <f>IF($N1813,_xll.BDP($K1813,Q$931),"[DISABLED]")</f>
        <v>[DISABLED]</v>
      </c>
      <c r="R1813" s="84" t="str">
        <f>IF($N1813,_xll.BDH($K1813,R$931,$M1813),"[DISABLED]")</f>
        <v>[DISABLED]</v>
      </c>
      <c r="S1813" s="84" t="str">
        <f>IF($N1813,_xll.BDH($K1813,S$931,$M1813),"[DISABLED]")</f>
        <v>[DISABLED]</v>
      </c>
      <c r="T1813" s="84" t="str">
        <f>IF($N1813,_xll.BDH($K1813,T$931,$M1813),"[DISABLED]")</f>
        <v>[DISABLED]</v>
      </c>
      <c r="V1813" s="106" t="s">
        <v>10353</v>
      </c>
      <c r="W1813" s="107" t="s">
        <v>1055</v>
      </c>
      <c r="X1813" s="108">
        <v>42276</v>
      </c>
      <c r="Y1813" s="107" t="b">
        <v>0</v>
      </c>
      <c r="Z1813" s="107" t="s">
        <v>5237</v>
      </c>
      <c r="AA1813" s="107" t="s">
        <v>5237</v>
      </c>
      <c r="AB1813" s="107" t="s">
        <v>5237</v>
      </c>
      <c r="AC1813" s="107" t="s">
        <v>5237</v>
      </c>
      <c r="AD1813" s="107" t="s">
        <v>5237</v>
      </c>
      <c r="AE1813" s="107" t="s">
        <v>5237</v>
      </c>
    </row>
    <row r="1814" spans="2:31" outlineLevel="1">
      <c r="B1814" s="24" t="s">
        <v>5234</v>
      </c>
      <c r="C1814" s="24" t="s">
        <v>2</v>
      </c>
      <c r="D1814" s="24" t="s">
        <v>62</v>
      </c>
      <c r="E1814" s="24" t="s">
        <v>50</v>
      </c>
      <c r="F1814" s="24" t="s">
        <v>47</v>
      </c>
      <c r="G1814" s="24">
        <v>100</v>
      </c>
      <c r="H1814" s="24" t="s">
        <v>3008</v>
      </c>
      <c r="I1814" s="24" t="s">
        <v>4335</v>
      </c>
      <c r="J1814" s="24" t="s">
        <v>73</v>
      </c>
      <c r="K1814" s="72" t="str">
        <f t="shared" si="62"/>
        <v>USPQ1530 ICPL Curncy</v>
      </c>
      <c r="L1814" s="25" t="str">
        <f t="shared" si="64"/>
        <v>ICPL</v>
      </c>
      <c r="M1814" s="26">
        <f t="shared" ca="1" si="64"/>
        <v>42276</v>
      </c>
      <c r="N1814" s="25" t="b">
        <f t="shared" si="64"/>
        <v>0</v>
      </c>
      <c r="O1814" s="84" t="str">
        <f>IF($N1814,_xll.BDP($K1814,O$931),"[DISABLED]")</f>
        <v>[DISABLED]</v>
      </c>
      <c r="P1814" s="84" t="str">
        <f>IF($N1814,_xll.BDP($K1814,P$931),"[DISABLED]")</f>
        <v>[DISABLED]</v>
      </c>
      <c r="Q1814" s="84" t="str">
        <f>IF($N1814,_xll.BDP($K1814,Q$931),"[DISABLED]")</f>
        <v>[DISABLED]</v>
      </c>
      <c r="R1814" s="84" t="str">
        <f>IF($N1814,_xll.BDH($K1814,R$931,$M1814),"[DISABLED]")</f>
        <v>[DISABLED]</v>
      </c>
      <c r="S1814" s="84" t="str">
        <f>IF($N1814,_xll.BDH($K1814,S$931,$M1814),"[DISABLED]")</f>
        <v>[DISABLED]</v>
      </c>
      <c r="T1814" s="84" t="str">
        <f>IF($N1814,_xll.BDH($K1814,T$931,$M1814),"[DISABLED]")</f>
        <v>[DISABLED]</v>
      </c>
      <c r="V1814" s="106" t="s">
        <v>10354</v>
      </c>
      <c r="W1814" s="107" t="s">
        <v>1055</v>
      </c>
      <c r="X1814" s="108">
        <v>42276</v>
      </c>
      <c r="Y1814" s="107" t="b">
        <v>0</v>
      </c>
      <c r="Z1814" s="107" t="s">
        <v>5237</v>
      </c>
      <c r="AA1814" s="107" t="s">
        <v>5237</v>
      </c>
      <c r="AB1814" s="107" t="s">
        <v>5237</v>
      </c>
      <c r="AC1814" s="107" t="s">
        <v>5237</v>
      </c>
      <c r="AD1814" s="107" t="s">
        <v>5237</v>
      </c>
      <c r="AE1814" s="107" t="s">
        <v>5237</v>
      </c>
    </row>
    <row r="1815" spans="2:31" outlineLevel="1">
      <c r="B1815" s="24" t="s">
        <v>5234</v>
      </c>
      <c r="C1815" s="24" t="s">
        <v>2</v>
      </c>
      <c r="D1815" s="24" t="s">
        <v>62</v>
      </c>
      <c r="E1815" s="24" t="s">
        <v>50</v>
      </c>
      <c r="F1815" s="24" t="s">
        <v>47</v>
      </c>
      <c r="G1815" s="24">
        <v>200</v>
      </c>
      <c r="H1815" s="24" t="s">
        <v>3008</v>
      </c>
      <c r="I1815" s="24" t="s">
        <v>4336</v>
      </c>
      <c r="J1815" s="24" t="s">
        <v>73</v>
      </c>
      <c r="K1815" s="72" t="str">
        <f t="shared" si="62"/>
        <v>USPS1530 ICPL Curncy</v>
      </c>
      <c r="L1815" s="25" t="str">
        <f t="shared" si="64"/>
        <v>ICPL</v>
      </c>
      <c r="M1815" s="26">
        <f t="shared" ca="1" si="64"/>
        <v>42276</v>
      </c>
      <c r="N1815" s="25" t="b">
        <f t="shared" si="64"/>
        <v>0</v>
      </c>
      <c r="O1815" s="84" t="str">
        <f>IF($N1815,_xll.BDP($K1815,O$931),"[DISABLED]")</f>
        <v>[DISABLED]</v>
      </c>
      <c r="P1815" s="84" t="str">
        <f>IF($N1815,_xll.BDP($K1815,P$931),"[DISABLED]")</f>
        <v>[DISABLED]</v>
      </c>
      <c r="Q1815" s="84" t="str">
        <f>IF($N1815,_xll.BDP($K1815,Q$931),"[DISABLED]")</f>
        <v>[DISABLED]</v>
      </c>
      <c r="R1815" s="84" t="str">
        <f>IF($N1815,_xll.BDH($K1815,R$931,$M1815),"[DISABLED]")</f>
        <v>[DISABLED]</v>
      </c>
      <c r="S1815" s="84" t="str">
        <f>IF($N1815,_xll.BDH($K1815,S$931,$M1815),"[DISABLED]")</f>
        <v>[DISABLED]</v>
      </c>
      <c r="T1815" s="84" t="str">
        <f>IF($N1815,_xll.BDH($K1815,T$931,$M1815),"[DISABLED]")</f>
        <v>[DISABLED]</v>
      </c>
      <c r="V1815" s="106" t="s">
        <v>10355</v>
      </c>
      <c r="W1815" s="107" t="s">
        <v>1055</v>
      </c>
      <c r="X1815" s="108">
        <v>42276</v>
      </c>
      <c r="Y1815" s="107" t="b">
        <v>0</v>
      </c>
      <c r="Z1815" s="107" t="s">
        <v>5237</v>
      </c>
      <c r="AA1815" s="107" t="s">
        <v>5237</v>
      </c>
      <c r="AB1815" s="107" t="s">
        <v>5237</v>
      </c>
      <c r="AC1815" s="107" t="s">
        <v>5237</v>
      </c>
      <c r="AD1815" s="107" t="s">
        <v>5237</v>
      </c>
      <c r="AE1815" s="107" t="s">
        <v>5237</v>
      </c>
    </row>
    <row r="1816" spans="2:31">
      <c r="B1816" s="24" t="s">
        <v>5234</v>
      </c>
    </row>
    <row r="1817" spans="2:31">
      <c r="B1817" s="24" t="s">
        <v>5234</v>
      </c>
      <c r="C1817" s="24" t="s">
        <v>4</v>
      </c>
      <c r="D1817" s="24" t="s">
        <v>64</v>
      </c>
      <c r="E1817" s="76"/>
      <c r="F1817" s="78"/>
      <c r="G1817" s="78"/>
      <c r="H1817" s="78"/>
      <c r="I1817" s="78"/>
      <c r="J1817" s="78"/>
      <c r="K1817" s="98"/>
      <c r="L1817" s="81" t="str">
        <f t="shared" ref="L1817:T1817" si="65">INDEX(ObjData,MATCH($B1817&amp;"-"&amp;$C1817&amp;"-"&amp;$D1817,ObjIDs,0),MATCH(L$2,ObjFields,0))</f>
        <v>ICPL</v>
      </c>
      <c r="M1817" s="82">
        <f t="shared" ca="1" si="65"/>
        <v>42276</v>
      </c>
      <c r="N1817" s="81" t="b">
        <f t="shared" si="65"/>
        <v>0</v>
      </c>
      <c r="O1817" s="81" t="str">
        <f t="shared" si="65"/>
        <v>NAME</v>
      </c>
      <c r="P1817" s="81" t="str">
        <f t="shared" si="65"/>
        <v>LAST_UPDATE_DT</v>
      </c>
      <c r="Q1817" s="81" t="str">
        <f t="shared" si="65"/>
        <v>LAST_UPDATE</v>
      </c>
      <c r="R1817" s="81" t="str">
        <f t="shared" si="65"/>
        <v>PX_LAST</v>
      </c>
      <c r="S1817" s="81" t="str">
        <f t="shared" si="65"/>
        <v>PX_BID</v>
      </c>
      <c r="T1817" s="81" t="str">
        <f t="shared" si="65"/>
        <v>PX_ASK</v>
      </c>
      <c r="V1817" s="128"/>
      <c r="W1817" s="104" t="s">
        <v>1055</v>
      </c>
      <c r="X1817" s="105">
        <v>42276</v>
      </c>
      <c r="Y1817" s="104" t="b">
        <v>0</v>
      </c>
      <c r="Z1817" s="104" t="s">
        <v>289</v>
      </c>
      <c r="AA1817" s="104" t="s">
        <v>291</v>
      </c>
      <c r="AB1817" s="104" t="s">
        <v>292</v>
      </c>
      <c r="AC1817" s="104" t="s">
        <v>56</v>
      </c>
      <c r="AD1817" s="104" t="s">
        <v>5228</v>
      </c>
      <c r="AE1817" s="104" t="s">
        <v>5229</v>
      </c>
    </row>
    <row r="1818" spans="2:31" outlineLevel="1">
      <c r="B1818" s="24" t="s">
        <v>5234</v>
      </c>
      <c r="C1818" s="24" t="s">
        <v>4</v>
      </c>
      <c r="D1818" s="24" t="s">
        <v>64</v>
      </c>
      <c r="E1818" s="24" t="s">
        <v>41</v>
      </c>
      <c r="F1818" s="24" t="s">
        <v>209</v>
      </c>
      <c r="G1818" s="24">
        <v>0</v>
      </c>
      <c r="H1818" s="24" t="s">
        <v>2796</v>
      </c>
      <c r="I1818" s="24" t="s">
        <v>4337</v>
      </c>
      <c r="J1818" s="24" t="s">
        <v>73</v>
      </c>
      <c r="K1818" s="72" t="str">
        <f>I1818&amp;" "&amp;L1818&amp;" "&amp;J1818</f>
        <v>BPNEA1 ICPL Curncy</v>
      </c>
      <c r="L1818" s="25" t="str">
        <f>L$1817</f>
        <v>ICPL</v>
      </c>
      <c r="M1818" s="26">
        <f ca="1">M$1817</f>
        <v>42276</v>
      </c>
      <c r="N1818" s="25" t="b">
        <f>N$1817</f>
        <v>0</v>
      </c>
      <c r="O1818" s="84" t="str">
        <f>IF($N1818,_xll.BDP($K1818,O$1817),"[DISABLED]")</f>
        <v>[DISABLED]</v>
      </c>
      <c r="P1818" s="84" t="str">
        <f>IF($N1818,_xll.BDP($K1818,P$1817),"[DISABLED]")</f>
        <v>[DISABLED]</v>
      </c>
      <c r="Q1818" s="84" t="str">
        <f>IF($N1818,_xll.BDP($K1818,Q$1817),"[DISABLED]")</f>
        <v>[DISABLED]</v>
      </c>
      <c r="R1818" s="84" t="str">
        <f>IF($N1818,_xll.BDH($K1818,R$1817,$M1818),"[DISABLED]")</f>
        <v>[DISABLED]</v>
      </c>
      <c r="S1818" s="84" t="str">
        <f>IF($N1818,_xll.BDH($K1818,S$1817,$M1818),"[DISABLED]")</f>
        <v>[DISABLED]</v>
      </c>
      <c r="T1818" s="84" t="str">
        <f>IF($N1818,_xll.BDH($K1818,T$1817,$M1818),"[DISABLED]")</f>
        <v>[DISABLED]</v>
      </c>
      <c r="V1818" s="106" t="s">
        <v>10356</v>
      </c>
      <c r="W1818" s="107" t="s">
        <v>1055</v>
      </c>
      <c r="X1818" s="108">
        <v>42276</v>
      </c>
      <c r="Y1818" s="107" t="b">
        <v>0</v>
      </c>
      <c r="Z1818" s="107" t="s">
        <v>5237</v>
      </c>
      <c r="AA1818" s="107" t="s">
        <v>5237</v>
      </c>
      <c r="AB1818" s="107" t="s">
        <v>5237</v>
      </c>
      <c r="AC1818" s="107" t="s">
        <v>5237</v>
      </c>
      <c r="AD1818" s="107" t="s">
        <v>5237</v>
      </c>
      <c r="AE1818" s="107" t="s">
        <v>5237</v>
      </c>
    </row>
    <row r="1819" spans="2:31" outlineLevel="1">
      <c r="B1819" s="24" t="s">
        <v>5234</v>
      </c>
      <c r="C1819" s="24" t="s">
        <v>4</v>
      </c>
      <c r="D1819" s="24" t="s">
        <v>64</v>
      </c>
      <c r="E1819" s="24" t="s">
        <v>41</v>
      </c>
      <c r="F1819" s="24" t="s">
        <v>210</v>
      </c>
      <c r="G1819" s="24">
        <v>0</v>
      </c>
      <c r="H1819" s="24" t="s">
        <v>2796</v>
      </c>
      <c r="I1819" s="24" t="s">
        <v>4338</v>
      </c>
      <c r="J1819" s="24" t="s">
        <v>73</v>
      </c>
      <c r="K1819" s="72" t="str">
        <f t="shared" ref="K1819:K1882" si="66">I1819&amp;" "&amp;L1819&amp;" "&amp;J1819</f>
        <v>BPNEB1 ICPL Curncy</v>
      </c>
      <c r="L1819" s="25" t="str">
        <f t="shared" ref="L1819:N1882" si="67">L$1817</f>
        <v>ICPL</v>
      </c>
      <c r="M1819" s="26">
        <f t="shared" ca="1" si="67"/>
        <v>42276</v>
      </c>
      <c r="N1819" s="25" t="b">
        <f t="shared" si="67"/>
        <v>0</v>
      </c>
      <c r="O1819" s="84" t="str">
        <f>IF($N1819,_xll.BDP($K1819,O$1817),"[DISABLED]")</f>
        <v>[DISABLED]</v>
      </c>
      <c r="P1819" s="84" t="str">
        <f>IF($N1819,_xll.BDP($K1819,P$1817),"[DISABLED]")</f>
        <v>[DISABLED]</v>
      </c>
      <c r="Q1819" s="84" t="str">
        <f>IF($N1819,_xll.BDP($K1819,Q$1817),"[DISABLED]")</f>
        <v>[DISABLED]</v>
      </c>
      <c r="R1819" s="84" t="str">
        <f>IF($N1819,_xll.BDH($K1819,R$1817,$M1819),"[DISABLED]")</f>
        <v>[DISABLED]</v>
      </c>
      <c r="S1819" s="84" t="str">
        <f>IF($N1819,_xll.BDH($K1819,S$1817,$M1819),"[DISABLED]")</f>
        <v>[DISABLED]</v>
      </c>
      <c r="T1819" s="84" t="str">
        <f>IF($N1819,_xll.BDH($K1819,T$1817,$M1819),"[DISABLED]")</f>
        <v>[DISABLED]</v>
      </c>
      <c r="V1819" s="106" t="s">
        <v>10357</v>
      </c>
      <c r="W1819" s="107" t="s">
        <v>1055</v>
      </c>
      <c r="X1819" s="108">
        <v>42276</v>
      </c>
      <c r="Y1819" s="107" t="b">
        <v>0</v>
      </c>
      <c r="Z1819" s="107" t="s">
        <v>5237</v>
      </c>
      <c r="AA1819" s="107" t="s">
        <v>5237</v>
      </c>
      <c r="AB1819" s="107" t="s">
        <v>5237</v>
      </c>
      <c r="AC1819" s="107" t="s">
        <v>5237</v>
      </c>
      <c r="AD1819" s="107" t="s">
        <v>5237</v>
      </c>
      <c r="AE1819" s="107" t="s">
        <v>5237</v>
      </c>
    </row>
    <row r="1820" spans="2:31" outlineLevel="1">
      <c r="B1820" s="24" t="s">
        <v>5234</v>
      </c>
      <c r="C1820" s="24" t="s">
        <v>4</v>
      </c>
      <c r="D1820" s="24" t="s">
        <v>64</v>
      </c>
      <c r="E1820" s="24" t="s">
        <v>41</v>
      </c>
      <c r="F1820" s="24" t="s">
        <v>54</v>
      </c>
      <c r="G1820" s="24">
        <v>0</v>
      </c>
      <c r="H1820" s="24" t="s">
        <v>2796</v>
      </c>
      <c r="I1820" s="24" t="s">
        <v>4339</v>
      </c>
      <c r="J1820" s="24" t="s">
        <v>73</v>
      </c>
      <c r="K1820" s="72" t="str">
        <f t="shared" si="66"/>
        <v>BPNEC1 ICPL Curncy</v>
      </c>
      <c r="L1820" s="25" t="str">
        <f t="shared" si="67"/>
        <v>ICPL</v>
      </c>
      <c r="M1820" s="26">
        <f t="shared" ca="1" si="67"/>
        <v>42276</v>
      </c>
      <c r="N1820" s="25" t="b">
        <f t="shared" si="67"/>
        <v>0</v>
      </c>
      <c r="O1820" s="84" t="str">
        <f>IF($N1820,_xll.BDP($K1820,O$1817),"[DISABLED]")</f>
        <v>[DISABLED]</v>
      </c>
      <c r="P1820" s="84" t="str">
        <f>IF($N1820,_xll.BDP($K1820,P$1817),"[DISABLED]")</f>
        <v>[DISABLED]</v>
      </c>
      <c r="Q1820" s="84" t="str">
        <f>IF($N1820,_xll.BDP($K1820,Q$1817),"[DISABLED]")</f>
        <v>[DISABLED]</v>
      </c>
      <c r="R1820" s="84" t="str">
        <f>IF($N1820,_xll.BDH($K1820,R$1817,$M1820),"[DISABLED]")</f>
        <v>[DISABLED]</v>
      </c>
      <c r="S1820" s="84" t="str">
        <f>IF($N1820,_xll.BDH($K1820,S$1817,$M1820),"[DISABLED]")</f>
        <v>[DISABLED]</v>
      </c>
      <c r="T1820" s="84" t="str">
        <f>IF($N1820,_xll.BDH($K1820,T$1817,$M1820),"[DISABLED]")</f>
        <v>[DISABLED]</v>
      </c>
      <c r="V1820" s="106" t="s">
        <v>10358</v>
      </c>
      <c r="W1820" s="107" t="s">
        <v>1055</v>
      </c>
      <c r="X1820" s="108">
        <v>42276</v>
      </c>
      <c r="Y1820" s="107" t="b">
        <v>0</v>
      </c>
      <c r="Z1820" s="107" t="s">
        <v>5237</v>
      </c>
      <c r="AA1820" s="107" t="s">
        <v>5237</v>
      </c>
      <c r="AB1820" s="107" t="s">
        <v>5237</v>
      </c>
      <c r="AC1820" s="107" t="s">
        <v>5237</v>
      </c>
      <c r="AD1820" s="107" t="s">
        <v>5237</v>
      </c>
      <c r="AE1820" s="107" t="s">
        <v>5237</v>
      </c>
    </row>
    <row r="1821" spans="2:31" outlineLevel="1">
      <c r="B1821" s="24" t="s">
        <v>5234</v>
      </c>
      <c r="C1821" s="24" t="s">
        <v>4</v>
      </c>
      <c r="D1821" s="24" t="s">
        <v>64</v>
      </c>
      <c r="E1821" s="24" t="s">
        <v>41</v>
      </c>
      <c r="F1821" s="24" t="s">
        <v>58</v>
      </c>
      <c r="G1821" s="24">
        <v>0</v>
      </c>
      <c r="H1821" s="24" t="s">
        <v>2796</v>
      </c>
      <c r="I1821" s="24" t="s">
        <v>4340</v>
      </c>
      <c r="J1821" s="24" t="s">
        <v>73</v>
      </c>
      <c r="K1821" s="72" t="str">
        <f t="shared" si="66"/>
        <v>BPNEF1 ICPL Curncy</v>
      </c>
      <c r="L1821" s="25" t="str">
        <f t="shared" si="67"/>
        <v>ICPL</v>
      </c>
      <c r="M1821" s="26">
        <f t="shared" ca="1" si="67"/>
        <v>42276</v>
      </c>
      <c r="N1821" s="25" t="b">
        <f t="shared" si="67"/>
        <v>0</v>
      </c>
      <c r="O1821" s="84" t="str">
        <f>IF($N1821,_xll.BDP($K1821,O$1817),"[DISABLED]")</f>
        <v>[DISABLED]</v>
      </c>
      <c r="P1821" s="84" t="str">
        <f>IF($N1821,_xll.BDP($K1821,P$1817),"[DISABLED]")</f>
        <v>[DISABLED]</v>
      </c>
      <c r="Q1821" s="84" t="str">
        <f>IF($N1821,_xll.BDP($K1821,Q$1817),"[DISABLED]")</f>
        <v>[DISABLED]</v>
      </c>
      <c r="R1821" s="84" t="str">
        <f>IF($N1821,_xll.BDH($K1821,R$1817,$M1821),"[DISABLED]")</f>
        <v>[DISABLED]</v>
      </c>
      <c r="S1821" s="84" t="str">
        <f>IF($N1821,_xll.BDH($K1821,S$1817,$M1821),"[DISABLED]")</f>
        <v>[DISABLED]</v>
      </c>
      <c r="T1821" s="84" t="str">
        <f>IF($N1821,_xll.BDH($K1821,T$1817,$M1821),"[DISABLED]")</f>
        <v>[DISABLED]</v>
      </c>
      <c r="V1821" s="106" t="s">
        <v>10359</v>
      </c>
      <c r="W1821" s="107" t="s">
        <v>1055</v>
      </c>
      <c r="X1821" s="108">
        <v>42276</v>
      </c>
      <c r="Y1821" s="107" t="b">
        <v>0</v>
      </c>
      <c r="Z1821" s="107" t="s">
        <v>5237</v>
      </c>
      <c r="AA1821" s="107" t="s">
        <v>5237</v>
      </c>
      <c r="AB1821" s="107" t="s">
        <v>5237</v>
      </c>
      <c r="AC1821" s="107" t="s">
        <v>5237</v>
      </c>
      <c r="AD1821" s="107" t="s">
        <v>5237</v>
      </c>
      <c r="AE1821" s="107" t="s">
        <v>5237</v>
      </c>
    </row>
    <row r="1822" spans="2:31" outlineLevel="1">
      <c r="B1822" s="24" t="s">
        <v>5234</v>
      </c>
      <c r="C1822" s="24" t="s">
        <v>4</v>
      </c>
      <c r="D1822" s="24" t="s">
        <v>64</v>
      </c>
      <c r="E1822" s="24" t="s">
        <v>41</v>
      </c>
      <c r="F1822" s="24" t="s">
        <v>71</v>
      </c>
      <c r="G1822" s="24">
        <v>0</v>
      </c>
      <c r="H1822" s="24" t="s">
        <v>2796</v>
      </c>
      <c r="I1822" s="24" t="s">
        <v>4341</v>
      </c>
      <c r="J1822" s="24" t="s">
        <v>73</v>
      </c>
      <c r="K1822" s="72" t="str">
        <f t="shared" si="66"/>
        <v>BPNEI1 ICPL Curncy</v>
      </c>
      <c r="L1822" s="25" t="str">
        <f t="shared" si="67"/>
        <v>ICPL</v>
      </c>
      <c r="M1822" s="26">
        <f t="shared" ca="1" si="67"/>
        <v>42276</v>
      </c>
      <c r="N1822" s="25" t="b">
        <f t="shared" si="67"/>
        <v>0</v>
      </c>
      <c r="O1822" s="84" t="str">
        <f>IF($N1822,_xll.BDP($K1822,O$1817),"[DISABLED]")</f>
        <v>[DISABLED]</v>
      </c>
      <c r="P1822" s="84" t="str">
        <f>IF($N1822,_xll.BDP($K1822,P$1817),"[DISABLED]")</f>
        <v>[DISABLED]</v>
      </c>
      <c r="Q1822" s="84" t="str">
        <f>IF($N1822,_xll.BDP($K1822,Q$1817),"[DISABLED]")</f>
        <v>[DISABLED]</v>
      </c>
      <c r="R1822" s="84" t="str">
        <f>IF($N1822,_xll.BDH($K1822,R$1817,$M1822),"[DISABLED]")</f>
        <v>[DISABLED]</v>
      </c>
      <c r="S1822" s="84" t="str">
        <f>IF($N1822,_xll.BDH($K1822,S$1817,$M1822),"[DISABLED]")</f>
        <v>[DISABLED]</v>
      </c>
      <c r="T1822" s="84" t="str">
        <f>IF($N1822,_xll.BDH($K1822,T$1817,$M1822),"[DISABLED]")</f>
        <v>[DISABLED]</v>
      </c>
      <c r="V1822" s="106" t="s">
        <v>10360</v>
      </c>
      <c r="W1822" s="107" t="s">
        <v>1055</v>
      </c>
      <c r="X1822" s="108">
        <v>42276</v>
      </c>
      <c r="Y1822" s="107" t="b">
        <v>0</v>
      </c>
      <c r="Z1822" s="107" t="s">
        <v>5237</v>
      </c>
      <c r="AA1822" s="107" t="s">
        <v>5237</v>
      </c>
      <c r="AB1822" s="107" t="s">
        <v>5237</v>
      </c>
      <c r="AC1822" s="107" t="s">
        <v>5237</v>
      </c>
      <c r="AD1822" s="107" t="s">
        <v>5237</v>
      </c>
      <c r="AE1822" s="107" t="s">
        <v>5237</v>
      </c>
    </row>
    <row r="1823" spans="2:31" outlineLevel="1">
      <c r="B1823" s="24" t="s">
        <v>5234</v>
      </c>
      <c r="C1823" s="24" t="s">
        <v>4</v>
      </c>
      <c r="D1823" s="24" t="s">
        <v>64</v>
      </c>
      <c r="E1823" s="24" t="s">
        <v>41</v>
      </c>
      <c r="F1823" s="24" t="s">
        <v>41</v>
      </c>
      <c r="G1823" s="24">
        <v>0</v>
      </c>
      <c r="H1823" s="24" t="s">
        <v>2796</v>
      </c>
      <c r="I1823" s="24" t="s">
        <v>4342</v>
      </c>
      <c r="J1823" s="24" t="s">
        <v>73</v>
      </c>
      <c r="K1823" s="72" t="str">
        <f t="shared" si="66"/>
        <v>BPNE11 ICPL Curncy</v>
      </c>
      <c r="L1823" s="25" t="str">
        <f t="shared" si="67"/>
        <v>ICPL</v>
      </c>
      <c r="M1823" s="26">
        <f t="shared" ca="1" si="67"/>
        <v>42276</v>
      </c>
      <c r="N1823" s="25" t="b">
        <f t="shared" si="67"/>
        <v>0</v>
      </c>
      <c r="O1823" s="84" t="str">
        <f>IF($N1823,_xll.BDP($K1823,O$1817),"[DISABLED]")</f>
        <v>[DISABLED]</v>
      </c>
      <c r="P1823" s="84" t="str">
        <f>IF($N1823,_xll.BDP($K1823,P$1817),"[DISABLED]")</f>
        <v>[DISABLED]</v>
      </c>
      <c r="Q1823" s="84" t="str">
        <f>IF($N1823,_xll.BDP($K1823,Q$1817),"[DISABLED]")</f>
        <v>[DISABLED]</v>
      </c>
      <c r="R1823" s="84" t="str">
        <f>IF($N1823,_xll.BDH($K1823,R$1817,$M1823),"[DISABLED]")</f>
        <v>[DISABLED]</v>
      </c>
      <c r="S1823" s="84" t="str">
        <f>IF($N1823,_xll.BDH($K1823,S$1817,$M1823),"[DISABLED]")</f>
        <v>[DISABLED]</v>
      </c>
      <c r="T1823" s="84" t="str">
        <f>IF($N1823,_xll.BDH($K1823,T$1817,$M1823),"[DISABLED]")</f>
        <v>[DISABLED]</v>
      </c>
      <c r="V1823" s="106" t="s">
        <v>10361</v>
      </c>
      <c r="W1823" s="107" t="s">
        <v>1055</v>
      </c>
      <c r="X1823" s="108">
        <v>42276</v>
      </c>
      <c r="Y1823" s="107" t="b">
        <v>0</v>
      </c>
      <c r="Z1823" s="107" t="s">
        <v>5237</v>
      </c>
      <c r="AA1823" s="107" t="s">
        <v>5237</v>
      </c>
      <c r="AB1823" s="107" t="s">
        <v>5237</v>
      </c>
      <c r="AC1823" s="107" t="s">
        <v>5237</v>
      </c>
      <c r="AD1823" s="107" t="s">
        <v>5237</v>
      </c>
      <c r="AE1823" s="107" t="s">
        <v>5237</v>
      </c>
    </row>
    <row r="1824" spans="2:31" outlineLevel="1">
      <c r="B1824" s="24" t="s">
        <v>5234</v>
      </c>
      <c r="C1824" s="24" t="s">
        <v>4</v>
      </c>
      <c r="D1824" s="24" t="s">
        <v>64</v>
      </c>
      <c r="E1824" s="24" t="s">
        <v>41</v>
      </c>
      <c r="F1824" s="24" t="s">
        <v>146</v>
      </c>
      <c r="G1824" s="24">
        <v>0</v>
      </c>
      <c r="H1824" s="24" t="s">
        <v>2796</v>
      </c>
      <c r="I1824" s="24" t="s">
        <v>4343</v>
      </c>
      <c r="J1824" s="24" t="s">
        <v>73</v>
      </c>
      <c r="K1824" s="72" t="str">
        <f t="shared" si="66"/>
        <v>BPNER1 ICPL Curncy</v>
      </c>
      <c r="L1824" s="25" t="str">
        <f t="shared" si="67"/>
        <v>ICPL</v>
      </c>
      <c r="M1824" s="26">
        <f t="shared" ca="1" si="67"/>
        <v>42276</v>
      </c>
      <c r="N1824" s="25" t="b">
        <f t="shared" si="67"/>
        <v>0</v>
      </c>
      <c r="O1824" s="84" t="str">
        <f>IF($N1824,_xll.BDP($K1824,O$1817),"[DISABLED]")</f>
        <v>[DISABLED]</v>
      </c>
      <c r="P1824" s="84" t="str">
        <f>IF($N1824,_xll.BDP($K1824,P$1817),"[DISABLED]")</f>
        <v>[DISABLED]</v>
      </c>
      <c r="Q1824" s="84" t="str">
        <f>IF($N1824,_xll.BDP($K1824,Q$1817),"[DISABLED]")</f>
        <v>[DISABLED]</v>
      </c>
      <c r="R1824" s="84" t="str">
        <f>IF($N1824,_xll.BDH($K1824,R$1817,$M1824),"[DISABLED]")</f>
        <v>[DISABLED]</v>
      </c>
      <c r="S1824" s="84" t="str">
        <f>IF($N1824,_xll.BDH($K1824,S$1817,$M1824),"[DISABLED]")</f>
        <v>[DISABLED]</v>
      </c>
      <c r="T1824" s="84" t="str">
        <f>IF($N1824,_xll.BDH($K1824,T$1817,$M1824),"[DISABLED]")</f>
        <v>[DISABLED]</v>
      </c>
      <c r="V1824" s="106" t="s">
        <v>10362</v>
      </c>
      <c r="W1824" s="107" t="s">
        <v>1055</v>
      </c>
      <c r="X1824" s="108">
        <v>42276</v>
      </c>
      <c r="Y1824" s="107" t="b">
        <v>0</v>
      </c>
      <c r="Z1824" s="107" t="s">
        <v>5237</v>
      </c>
      <c r="AA1824" s="107" t="s">
        <v>5237</v>
      </c>
      <c r="AB1824" s="107" t="s">
        <v>5237</v>
      </c>
      <c r="AC1824" s="107" t="s">
        <v>5237</v>
      </c>
      <c r="AD1824" s="107" t="s">
        <v>5237</v>
      </c>
      <c r="AE1824" s="107" t="s">
        <v>5237</v>
      </c>
    </row>
    <row r="1825" spans="2:31" outlineLevel="1">
      <c r="B1825" s="24" t="s">
        <v>5234</v>
      </c>
      <c r="C1825" s="24" t="s">
        <v>4</v>
      </c>
      <c r="D1825" s="24" t="s">
        <v>64</v>
      </c>
      <c r="E1825" s="24" t="s">
        <v>41</v>
      </c>
      <c r="F1825" s="24" t="s">
        <v>42</v>
      </c>
      <c r="G1825" s="24">
        <v>0</v>
      </c>
      <c r="H1825" s="24" t="s">
        <v>2796</v>
      </c>
      <c r="I1825" s="24" t="s">
        <v>4344</v>
      </c>
      <c r="J1825" s="24" t="s">
        <v>73</v>
      </c>
      <c r="K1825" s="72" t="str">
        <f t="shared" si="66"/>
        <v>BPNE21 ICPL Curncy</v>
      </c>
      <c r="L1825" s="25" t="str">
        <f t="shared" si="67"/>
        <v>ICPL</v>
      </c>
      <c r="M1825" s="26">
        <f t="shared" ca="1" si="67"/>
        <v>42276</v>
      </c>
      <c r="N1825" s="25" t="b">
        <f t="shared" si="67"/>
        <v>0</v>
      </c>
      <c r="O1825" s="84" t="str">
        <f>IF($N1825,_xll.BDP($K1825,O$1817),"[DISABLED]")</f>
        <v>[DISABLED]</v>
      </c>
      <c r="P1825" s="84" t="str">
        <f>IF($N1825,_xll.BDP($K1825,P$1817),"[DISABLED]")</f>
        <v>[DISABLED]</v>
      </c>
      <c r="Q1825" s="84" t="str">
        <f>IF($N1825,_xll.BDP($K1825,Q$1817),"[DISABLED]")</f>
        <v>[DISABLED]</v>
      </c>
      <c r="R1825" s="84" t="str">
        <f>IF($N1825,_xll.BDH($K1825,R$1817,$M1825),"[DISABLED]")</f>
        <v>[DISABLED]</v>
      </c>
      <c r="S1825" s="84" t="str">
        <f>IF($N1825,_xll.BDH($K1825,S$1817,$M1825),"[DISABLED]")</f>
        <v>[DISABLED]</v>
      </c>
      <c r="T1825" s="84" t="str">
        <f>IF($N1825,_xll.BDH($K1825,T$1817,$M1825),"[DISABLED]")</f>
        <v>[DISABLED]</v>
      </c>
      <c r="V1825" s="106" t="s">
        <v>10363</v>
      </c>
      <c r="W1825" s="107" t="s">
        <v>1055</v>
      </c>
      <c r="X1825" s="108">
        <v>42276</v>
      </c>
      <c r="Y1825" s="107" t="b">
        <v>0</v>
      </c>
      <c r="Z1825" s="107" t="s">
        <v>5237</v>
      </c>
      <c r="AA1825" s="107" t="s">
        <v>5237</v>
      </c>
      <c r="AB1825" s="107" t="s">
        <v>5237</v>
      </c>
      <c r="AC1825" s="107" t="s">
        <v>5237</v>
      </c>
      <c r="AD1825" s="107" t="s">
        <v>5237</v>
      </c>
      <c r="AE1825" s="107" t="s">
        <v>5237</v>
      </c>
    </row>
    <row r="1826" spans="2:31" outlineLevel="1">
      <c r="B1826" s="24" t="s">
        <v>5234</v>
      </c>
      <c r="C1826" s="24" t="s">
        <v>4</v>
      </c>
      <c r="D1826" s="24" t="s">
        <v>64</v>
      </c>
      <c r="E1826" s="24" t="s">
        <v>41</v>
      </c>
      <c r="F1826" s="24" t="s">
        <v>43</v>
      </c>
      <c r="G1826" s="24">
        <v>0</v>
      </c>
      <c r="H1826" s="24" t="s">
        <v>2796</v>
      </c>
      <c r="I1826" s="24" t="s">
        <v>4345</v>
      </c>
      <c r="J1826" s="24" t="s">
        <v>73</v>
      </c>
      <c r="K1826" s="72" t="str">
        <f t="shared" si="66"/>
        <v>BPNE31 ICPL Curncy</v>
      </c>
      <c r="L1826" s="25" t="str">
        <f t="shared" si="67"/>
        <v>ICPL</v>
      </c>
      <c r="M1826" s="26">
        <f t="shared" ca="1" si="67"/>
        <v>42276</v>
      </c>
      <c r="N1826" s="25" t="b">
        <f t="shared" si="67"/>
        <v>0</v>
      </c>
      <c r="O1826" s="84" t="str">
        <f>IF($N1826,_xll.BDP($K1826,O$1817),"[DISABLED]")</f>
        <v>[DISABLED]</v>
      </c>
      <c r="P1826" s="84" t="str">
        <f>IF($N1826,_xll.BDP($K1826,P$1817),"[DISABLED]")</f>
        <v>[DISABLED]</v>
      </c>
      <c r="Q1826" s="84" t="str">
        <f>IF($N1826,_xll.BDP($K1826,Q$1817),"[DISABLED]")</f>
        <v>[DISABLED]</v>
      </c>
      <c r="R1826" s="84" t="str">
        <f>IF($N1826,_xll.BDH($K1826,R$1817,$M1826),"[DISABLED]")</f>
        <v>[DISABLED]</v>
      </c>
      <c r="S1826" s="84" t="str">
        <f>IF($N1826,_xll.BDH($K1826,S$1817,$M1826),"[DISABLED]")</f>
        <v>[DISABLED]</v>
      </c>
      <c r="T1826" s="84" t="str">
        <f>IF($N1826,_xll.BDH($K1826,T$1817,$M1826),"[DISABLED]")</f>
        <v>[DISABLED]</v>
      </c>
      <c r="V1826" s="106" t="s">
        <v>10364</v>
      </c>
      <c r="W1826" s="107" t="s">
        <v>1055</v>
      </c>
      <c r="X1826" s="108">
        <v>42276</v>
      </c>
      <c r="Y1826" s="107" t="b">
        <v>0</v>
      </c>
      <c r="Z1826" s="107" t="s">
        <v>5237</v>
      </c>
      <c r="AA1826" s="107" t="s">
        <v>5237</v>
      </c>
      <c r="AB1826" s="107" t="s">
        <v>5237</v>
      </c>
      <c r="AC1826" s="107" t="s">
        <v>5237</v>
      </c>
      <c r="AD1826" s="107" t="s">
        <v>5237</v>
      </c>
      <c r="AE1826" s="107" t="s">
        <v>5237</v>
      </c>
    </row>
    <row r="1827" spans="2:31" outlineLevel="1">
      <c r="B1827" s="24" t="s">
        <v>5234</v>
      </c>
      <c r="C1827" s="24" t="s">
        <v>4</v>
      </c>
      <c r="D1827" s="24" t="s">
        <v>64</v>
      </c>
      <c r="E1827" s="24" t="s">
        <v>41</v>
      </c>
      <c r="F1827" s="24" t="s">
        <v>152</v>
      </c>
      <c r="G1827" s="24">
        <v>0</v>
      </c>
      <c r="H1827" s="24" t="s">
        <v>2796</v>
      </c>
      <c r="I1827" s="24" t="s">
        <v>4346</v>
      </c>
      <c r="J1827" s="24" t="s">
        <v>73</v>
      </c>
      <c r="K1827" s="72" t="str">
        <f t="shared" si="66"/>
        <v>BPNE41 ICPL Curncy</v>
      </c>
      <c r="L1827" s="25" t="str">
        <f t="shared" si="67"/>
        <v>ICPL</v>
      </c>
      <c r="M1827" s="26">
        <f t="shared" ca="1" si="67"/>
        <v>42276</v>
      </c>
      <c r="N1827" s="25" t="b">
        <f t="shared" si="67"/>
        <v>0</v>
      </c>
      <c r="O1827" s="84" t="str">
        <f>IF($N1827,_xll.BDP($K1827,O$1817),"[DISABLED]")</f>
        <v>[DISABLED]</v>
      </c>
      <c r="P1827" s="84" t="str">
        <f>IF($N1827,_xll.BDP($K1827,P$1817),"[DISABLED]")</f>
        <v>[DISABLED]</v>
      </c>
      <c r="Q1827" s="84" t="str">
        <f>IF($N1827,_xll.BDP($K1827,Q$1817),"[DISABLED]")</f>
        <v>[DISABLED]</v>
      </c>
      <c r="R1827" s="84" t="str">
        <f>IF($N1827,_xll.BDH($K1827,R$1817,$M1827),"[DISABLED]")</f>
        <v>[DISABLED]</v>
      </c>
      <c r="S1827" s="84" t="str">
        <f>IF($N1827,_xll.BDH($K1827,S$1817,$M1827),"[DISABLED]")</f>
        <v>[DISABLED]</v>
      </c>
      <c r="T1827" s="84" t="str">
        <f>IF($N1827,_xll.BDH($K1827,T$1817,$M1827),"[DISABLED]")</f>
        <v>[DISABLED]</v>
      </c>
      <c r="V1827" s="106" t="s">
        <v>10365</v>
      </c>
      <c r="W1827" s="107" t="s">
        <v>1055</v>
      </c>
      <c r="X1827" s="108">
        <v>42276</v>
      </c>
      <c r="Y1827" s="107" t="b">
        <v>0</v>
      </c>
      <c r="Z1827" s="107" t="s">
        <v>5237</v>
      </c>
      <c r="AA1827" s="107" t="s">
        <v>5237</v>
      </c>
      <c r="AB1827" s="107" t="s">
        <v>5237</v>
      </c>
      <c r="AC1827" s="107" t="s">
        <v>5237</v>
      </c>
      <c r="AD1827" s="107" t="s">
        <v>5237</v>
      </c>
      <c r="AE1827" s="107" t="s">
        <v>5237</v>
      </c>
    </row>
    <row r="1828" spans="2:31" outlineLevel="1">
      <c r="B1828" s="24" t="s">
        <v>5234</v>
      </c>
      <c r="C1828" s="24" t="s">
        <v>4</v>
      </c>
      <c r="D1828" s="24" t="s">
        <v>64</v>
      </c>
      <c r="E1828" s="24" t="s">
        <v>41</v>
      </c>
      <c r="F1828" s="24" t="s">
        <v>44</v>
      </c>
      <c r="G1828" s="24">
        <v>0</v>
      </c>
      <c r="H1828" s="24" t="s">
        <v>2796</v>
      </c>
      <c r="I1828" s="24" t="s">
        <v>4347</v>
      </c>
      <c r="J1828" s="24" t="s">
        <v>73</v>
      </c>
      <c r="K1828" s="72" t="str">
        <f t="shared" si="66"/>
        <v>BPNE51 ICPL Curncy</v>
      </c>
      <c r="L1828" s="25" t="str">
        <f t="shared" si="67"/>
        <v>ICPL</v>
      </c>
      <c r="M1828" s="26">
        <f t="shared" ca="1" si="67"/>
        <v>42276</v>
      </c>
      <c r="N1828" s="25" t="b">
        <f t="shared" si="67"/>
        <v>0</v>
      </c>
      <c r="O1828" s="84" t="str">
        <f>IF($N1828,_xll.BDP($K1828,O$1817),"[DISABLED]")</f>
        <v>[DISABLED]</v>
      </c>
      <c r="P1828" s="84" t="str">
        <f>IF($N1828,_xll.BDP($K1828,P$1817),"[DISABLED]")</f>
        <v>[DISABLED]</v>
      </c>
      <c r="Q1828" s="84" t="str">
        <f>IF($N1828,_xll.BDP($K1828,Q$1817),"[DISABLED]")</f>
        <v>[DISABLED]</v>
      </c>
      <c r="R1828" s="84" t="str">
        <f>IF($N1828,_xll.BDH($K1828,R$1817,$M1828),"[DISABLED]")</f>
        <v>[DISABLED]</v>
      </c>
      <c r="S1828" s="84" t="str">
        <f>IF($N1828,_xll.BDH($K1828,S$1817,$M1828),"[DISABLED]")</f>
        <v>[DISABLED]</v>
      </c>
      <c r="T1828" s="84" t="str">
        <f>IF($N1828,_xll.BDH($K1828,T$1817,$M1828),"[DISABLED]")</f>
        <v>[DISABLED]</v>
      </c>
      <c r="V1828" s="106" t="s">
        <v>10366</v>
      </c>
      <c r="W1828" s="107" t="s">
        <v>1055</v>
      </c>
      <c r="X1828" s="108">
        <v>42276</v>
      </c>
      <c r="Y1828" s="107" t="b">
        <v>0</v>
      </c>
      <c r="Z1828" s="107" t="s">
        <v>5237</v>
      </c>
      <c r="AA1828" s="107" t="s">
        <v>5237</v>
      </c>
      <c r="AB1828" s="107" t="s">
        <v>5237</v>
      </c>
      <c r="AC1828" s="107" t="s">
        <v>5237</v>
      </c>
      <c r="AD1828" s="107" t="s">
        <v>5237</v>
      </c>
      <c r="AE1828" s="107" t="s">
        <v>5237</v>
      </c>
    </row>
    <row r="1829" spans="2:31" outlineLevel="1">
      <c r="B1829" s="24" t="s">
        <v>5234</v>
      </c>
      <c r="C1829" s="24" t="s">
        <v>4</v>
      </c>
      <c r="D1829" s="24" t="s">
        <v>64</v>
      </c>
      <c r="E1829" s="24" t="s">
        <v>41</v>
      </c>
      <c r="F1829" s="24" t="s">
        <v>155</v>
      </c>
      <c r="G1829" s="24">
        <v>0</v>
      </c>
      <c r="H1829" s="24" t="s">
        <v>2796</v>
      </c>
      <c r="I1829" s="24" t="s">
        <v>4348</v>
      </c>
      <c r="J1829" s="24" t="s">
        <v>73</v>
      </c>
      <c r="K1829" s="72" t="str">
        <f t="shared" si="66"/>
        <v>BPNE61 ICPL Curncy</v>
      </c>
      <c r="L1829" s="25" t="str">
        <f t="shared" si="67"/>
        <v>ICPL</v>
      </c>
      <c r="M1829" s="26">
        <f t="shared" ca="1" si="67"/>
        <v>42276</v>
      </c>
      <c r="N1829" s="25" t="b">
        <f t="shared" si="67"/>
        <v>0</v>
      </c>
      <c r="O1829" s="84" t="str">
        <f>IF($N1829,_xll.BDP($K1829,O$1817),"[DISABLED]")</f>
        <v>[DISABLED]</v>
      </c>
      <c r="P1829" s="84" t="str">
        <f>IF($N1829,_xll.BDP($K1829,P$1817),"[DISABLED]")</f>
        <v>[DISABLED]</v>
      </c>
      <c r="Q1829" s="84" t="str">
        <f>IF($N1829,_xll.BDP($K1829,Q$1817),"[DISABLED]")</f>
        <v>[DISABLED]</v>
      </c>
      <c r="R1829" s="84" t="str">
        <f>IF($N1829,_xll.BDH($K1829,R$1817,$M1829),"[DISABLED]")</f>
        <v>[DISABLED]</v>
      </c>
      <c r="S1829" s="84" t="str">
        <f>IF($N1829,_xll.BDH($K1829,S$1817,$M1829),"[DISABLED]")</f>
        <v>[DISABLED]</v>
      </c>
      <c r="T1829" s="84" t="str">
        <f>IF($N1829,_xll.BDH($K1829,T$1817,$M1829),"[DISABLED]")</f>
        <v>[DISABLED]</v>
      </c>
      <c r="V1829" s="106" t="s">
        <v>10367</v>
      </c>
      <c r="W1829" s="107" t="s">
        <v>1055</v>
      </c>
      <c r="X1829" s="108">
        <v>42276</v>
      </c>
      <c r="Y1829" s="107" t="b">
        <v>0</v>
      </c>
      <c r="Z1829" s="107" t="s">
        <v>5237</v>
      </c>
      <c r="AA1829" s="107" t="s">
        <v>5237</v>
      </c>
      <c r="AB1829" s="107" t="s">
        <v>5237</v>
      </c>
      <c r="AC1829" s="107" t="s">
        <v>5237</v>
      </c>
      <c r="AD1829" s="107" t="s">
        <v>5237</v>
      </c>
      <c r="AE1829" s="107" t="s">
        <v>5237</v>
      </c>
    </row>
    <row r="1830" spans="2:31" outlineLevel="1">
      <c r="B1830" s="24" t="s">
        <v>5234</v>
      </c>
      <c r="C1830" s="24" t="s">
        <v>4</v>
      </c>
      <c r="D1830" s="24" t="s">
        <v>64</v>
      </c>
      <c r="E1830" s="24" t="s">
        <v>41</v>
      </c>
      <c r="F1830" s="24" t="s">
        <v>45</v>
      </c>
      <c r="G1830" s="24">
        <v>0</v>
      </c>
      <c r="H1830" s="24" t="s">
        <v>2796</v>
      </c>
      <c r="I1830" s="24" t="s">
        <v>4349</v>
      </c>
      <c r="J1830" s="24" t="s">
        <v>73</v>
      </c>
      <c r="K1830" s="72" t="str">
        <f t="shared" si="66"/>
        <v>BPNE71 ICPL Curncy</v>
      </c>
      <c r="L1830" s="25" t="str">
        <f t="shared" si="67"/>
        <v>ICPL</v>
      </c>
      <c r="M1830" s="26">
        <f t="shared" ca="1" si="67"/>
        <v>42276</v>
      </c>
      <c r="N1830" s="25" t="b">
        <f t="shared" si="67"/>
        <v>0</v>
      </c>
      <c r="O1830" s="84" t="str">
        <f>IF($N1830,_xll.BDP($K1830,O$1817),"[DISABLED]")</f>
        <v>[DISABLED]</v>
      </c>
      <c r="P1830" s="84" t="str">
        <f>IF($N1830,_xll.BDP($K1830,P$1817),"[DISABLED]")</f>
        <v>[DISABLED]</v>
      </c>
      <c r="Q1830" s="84" t="str">
        <f>IF($N1830,_xll.BDP($K1830,Q$1817),"[DISABLED]")</f>
        <v>[DISABLED]</v>
      </c>
      <c r="R1830" s="84" t="str">
        <f>IF($N1830,_xll.BDH($K1830,R$1817,$M1830),"[DISABLED]")</f>
        <v>[DISABLED]</v>
      </c>
      <c r="S1830" s="84" t="str">
        <f>IF($N1830,_xll.BDH($K1830,S$1817,$M1830),"[DISABLED]")</f>
        <v>[DISABLED]</v>
      </c>
      <c r="T1830" s="84" t="str">
        <f>IF($N1830,_xll.BDH($K1830,T$1817,$M1830),"[DISABLED]")</f>
        <v>[DISABLED]</v>
      </c>
      <c r="V1830" s="106" t="s">
        <v>10368</v>
      </c>
      <c r="W1830" s="107" t="s">
        <v>1055</v>
      </c>
      <c r="X1830" s="108">
        <v>42276</v>
      </c>
      <c r="Y1830" s="107" t="b">
        <v>0</v>
      </c>
      <c r="Z1830" s="107" t="s">
        <v>5237</v>
      </c>
      <c r="AA1830" s="107" t="s">
        <v>5237</v>
      </c>
      <c r="AB1830" s="107" t="s">
        <v>5237</v>
      </c>
      <c r="AC1830" s="107" t="s">
        <v>5237</v>
      </c>
      <c r="AD1830" s="107" t="s">
        <v>5237</v>
      </c>
      <c r="AE1830" s="107" t="s">
        <v>5237</v>
      </c>
    </row>
    <row r="1831" spans="2:31" outlineLevel="1">
      <c r="B1831" s="24" t="s">
        <v>5234</v>
      </c>
      <c r="C1831" s="24" t="s">
        <v>4</v>
      </c>
      <c r="D1831" s="24" t="s">
        <v>64</v>
      </c>
      <c r="E1831" s="24" t="s">
        <v>41</v>
      </c>
      <c r="F1831" s="24" t="s">
        <v>46</v>
      </c>
      <c r="G1831" s="24">
        <v>0</v>
      </c>
      <c r="H1831" s="24" t="s">
        <v>2796</v>
      </c>
      <c r="I1831" s="24" t="s">
        <v>4350</v>
      </c>
      <c r="J1831" s="24" t="s">
        <v>73</v>
      </c>
      <c r="K1831" s="72" t="str">
        <f t="shared" si="66"/>
        <v>BPNE101 ICPL Curncy</v>
      </c>
      <c r="L1831" s="25" t="str">
        <f t="shared" si="67"/>
        <v>ICPL</v>
      </c>
      <c r="M1831" s="26">
        <f t="shared" ca="1" si="67"/>
        <v>42276</v>
      </c>
      <c r="N1831" s="25" t="b">
        <f t="shared" si="67"/>
        <v>0</v>
      </c>
      <c r="O1831" s="84" t="str">
        <f>IF($N1831,_xll.BDP($K1831,O$1817),"[DISABLED]")</f>
        <v>[DISABLED]</v>
      </c>
      <c r="P1831" s="84" t="str">
        <f>IF($N1831,_xll.BDP($K1831,P$1817),"[DISABLED]")</f>
        <v>[DISABLED]</v>
      </c>
      <c r="Q1831" s="84" t="str">
        <f>IF($N1831,_xll.BDP($K1831,Q$1817),"[DISABLED]")</f>
        <v>[DISABLED]</v>
      </c>
      <c r="R1831" s="84" t="str">
        <f>IF($N1831,_xll.BDH($K1831,R$1817,$M1831),"[DISABLED]")</f>
        <v>[DISABLED]</v>
      </c>
      <c r="S1831" s="84" t="str">
        <f>IF($N1831,_xll.BDH($K1831,S$1817,$M1831),"[DISABLED]")</f>
        <v>[DISABLED]</v>
      </c>
      <c r="T1831" s="84" t="str">
        <f>IF($N1831,_xll.BDH($K1831,T$1817,$M1831),"[DISABLED]")</f>
        <v>[DISABLED]</v>
      </c>
      <c r="V1831" s="106" t="s">
        <v>10369</v>
      </c>
      <c r="W1831" s="107" t="s">
        <v>1055</v>
      </c>
      <c r="X1831" s="108">
        <v>42276</v>
      </c>
      <c r="Y1831" s="107" t="b">
        <v>0</v>
      </c>
      <c r="Z1831" s="107" t="s">
        <v>5237</v>
      </c>
      <c r="AA1831" s="107" t="s">
        <v>5237</v>
      </c>
      <c r="AB1831" s="107" t="s">
        <v>5237</v>
      </c>
      <c r="AC1831" s="107" t="s">
        <v>5237</v>
      </c>
      <c r="AD1831" s="107" t="s">
        <v>5237</v>
      </c>
      <c r="AE1831" s="107" t="s">
        <v>5237</v>
      </c>
    </row>
    <row r="1832" spans="2:31" outlineLevel="1">
      <c r="B1832" s="24" t="s">
        <v>5234</v>
      </c>
      <c r="C1832" s="24" t="s">
        <v>4</v>
      </c>
      <c r="D1832" s="24" t="s">
        <v>64</v>
      </c>
      <c r="E1832" s="24" t="s">
        <v>41</v>
      </c>
      <c r="F1832" s="24" t="s">
        <v>47</v>
      </c>
      <c r="G1832" s="24">
        <v>0</v>
      </c>
      <c r="H1832" s="24" t="s">
        <v>2796</v>
      </c>
      <c r="I1832" s="24" t="s">
        <v>4351</v>
      </c>
      <c r="J1832" s="24" t="s">
        <v>73</v>
      </c>
      <c r="K1832" s="72" t="str">
        <f t="shared" si="66"/>
        <v>BPNE151 ICPL Curncy</v>
      </c>
      <c r="L1832" s="25" t="str">
        <f t="shared" si="67"/>
        <v>ICPL</v>
      </c>
      <c r="M1832" s="26">
        <f t="shared" ca="1" si="67"/>
        <v>42276</v>
      </c>
      <c r="N1832" s="25" t="b">
        <f t="shared" si="67"/>
        <v>0</v>
      </c>
      <c r="O1832" s="84" t="str">
        <f>IF($N1832,_xll.BDP($K1832,O$1817),"[DISABLED]")</f>
        <v>[DISABLED]</v>
      </c>
      <c r="P1832" s="84" t="str">
        <f>IF($N1832,_xll.BDP($K1832,P$1817),"[DISABLED]")</f>
        <v>[DISABLED]</v>
      </c>
      <c r="Q1832" s="84" t="str">
        <f>IF($N1832,_xll.BDP($K1832,Q$1817),"[DISABLED]")</f>
        <v>[DISABLED]</v>
      </c>
      <c r="R1832" s="84" t="str">
        <f>IF($N1832,_xll.BDH($K1832,R$1817,$M1832),"[DISABLED]")</f>
        <v>[DISABLED]</v>
      </c>
      <c r="S1832" s="84" t="str">
        <f>IF($N1832,_xll.BDH($K1832,S$1817,$M1832),"[DISABLED]")</f>
        <v>[DISABLED]</v>
      </c>
      <c r="T1832" s="84" t="str">
        <f>IF($N1832,_xll.BDH($K1832,T$1817,$M1832),"[DISABLED]")</f>
        <v>[DISABLED]</v>
      </c>
      <c r="V1832" s="106" t="s">
        <v>10370</v>
      </c>
      <c r="W1832" s="107" t="s">
        <v>1055</v>
      </c>
      <c r="X1832" s="108">
        <v>42276</v>
      </c>
      <c r="Y1832" s="107" t="b">
        <v>0</v>
      </c>
      <c r="Z1832" s="107" t="s">
        <v>5237</v>
      </c>
      <c r="AA1832" s="107" t="s">
        <v>5237</v>
      </c>
      <c r="AB1832" s="107" t="s">
        <v>5237</v>
      </c>
      <c r="AC1832" s="107" t="s">
        <v>5237</v>
      </c>
      <c r="AD1832" s="107" t="s">
        <v>5237</v>
      </c>
      <c r="AE1832" s="107" t="s">
        <v>5237</v>
      </c>
    </row>
    <row r="1833" spans="2:31" outlineLevel="1">
      <c r="B1833" s="24" t="s">
        <v>5234</v>
      </c>
      <c r="C1833" s="24" t="s">
        <v>4</v>
      </c>
      <c r="D1833" s="24" t="s">
        <v>64</v>
      </c>
      <c r="E1833" s="24" t="s">
        <v>41</v>
      </c>
      <c r="F1833" s="24" t="s">
        <v>48</v>
      </c>
      <c r="G1833" s="24">
        <v>0</v>
      </c>
      <c r="H1833" s="24" t="s">
        <v>2796</v>
      </c>
      <c r="I1833" s="24" t="s">
        <v>4352</v>
      </c>
      <c r="J1833" s="24" t="s">
        <v>73</v>
      </c>
      <c r="K1833" s="72" t="str">
        <f t="shared" si="66"/>
        <v>BPNE201 ICPL Curncy</v>
      </c>
      <c r="L1833" s="25" t="str">
        <f t="shared" si="67"/>
        <v>ICPL</v>
      </c>
      <c r="M1833" s="26">
        <f t="shared" ca="1" si="67"/>
        <v>42276</v>
      </c>
      <c r="N1833" s="25" t="b">
        <f t="shared" si="67"/>
        <v>0</v>
      </c>
      <c r="O1833" s="84" t="str">
        <f>IF($N1833,_xll.BDP($K1833,O$1817),"[DISABLED]")</f>
        <v>[DISABLED]</v>
      </c>
      <c r="P1833" s="84" t="str">
        <f>IF($N1833,_xll.BDP($K1833,P$1817),"[DISABLED]")</f>
        <v>[DISABLED]</v>
      </c>
      <c r="Q1833" s="84" t="str">
        <f>IF($N1833,_xll.BDP($K1833,Q$1817),"[DISABLED]")</f>
        <v>[DISABLED]</v>
      </c>
      <c r="R1833" s="84" t="str">
        <f>IF($N1833,_xll.BDH($K1833,R$1817,$M1833),"[DISABLED]")</f>
        <v>[DISABLED]</v>
      </c>
      <c r="S1833" s="84" t="str">
        <f>IF($N1833,_xll.BDH($K1833,S$1817,$M1833),"[DISABLED]")</f>
        <v>[DISABLED]</v>
      </c>
      <c r="T1833" s="84" t="str">
        <f>IF($N1833,_xll.BDH($K1833,T$1817,$M1833),"[DISABLED]")</f>
        <v>[DISABLED]</v>
      </c>
      <c r="V1833" s="106" t="s">
        <v>10371</v>
      </c>
      <c r="W1833" s="107" t="s">
        <v>1055</v>
      </c>
      <c r="X1833" s="108">
        <v>42276</v>
      </c>
      <c r="Y1833" s="107" t="b">
        <v>0</v>
      </c>
      <c r="Z1833" s="107" t="s">
        <v>5237</v>
      </c>
      <c r="AA1833" s="107" t="s">
        <v>5237</v>
      </c>
      <c r="AB1833" s="107" t="s">
        <v>5237</v>
      </c>
      <c r="AC1833" s="107" t="s">
        <v>5237</v>
      </c>
      <c r="AD1833" s="107" t="s">
        <v>5237</v>
      </c>
      <c r="AE1833" s="107" t="s">
        <v>5237</v>
      </c>
    </row>
    <row r="1834" spans="2:31" outlineLevel="1">
      <c r="B1834" s="24" t="s">
        <v>5234</v>
      </c>
      <c r="C1834" s="24" t="s">
        <v>4</v>
      </c>
      <c r="D1834" s="24" t="s">
        <v>64</v>
      </c>
      <c r="E1834" s="24" t="s">
        <v>42</v>
      </c>
      <c r="F1834" s="24" t="s">
        <v>209</v>
      </c>
      <c r="G1834" s="24">
        <v>0</v>
      </c>
      <c r="H1834" s="24" t="s">
        <v>2796</v>
      </c>
      <c r="I1834" s="24" t="s">
        <v>4353</v>
      </c>
      <c r="J1834" s="24" t="s">
        <v>73</v>
      </c>
      <c r="K1834" s="72" t="str">
        <f t="shared" si="66"/>
        <v>BPNEA2 ICPL Curncy</v>
      </c>
      <c r="L1834" s="25" t="str">
        <f t="shared" si="67"/>
        <v>ICPL</v>
      </c>
      <c r="M1834" s="26">
        <f t="shared" ca="1" si="67"/>
        <v>42276</v>
      </c>
      <c r="N1834" s="25" t="b">
        <f t="shared" si="67"/>
        <v>0</v>
      </c>
      <c r="O1834" s="84" t="str">
        <f>IF($N1834,_xll.BDP($K1834,O$1817),"[DISABLED]")</f>
        <v>[DISABLED]</v>
      </c>
      <c r="P1834" s="84" t="str">
        <f>IF($N1834,_xll.BDP($K1834,P$1817),"[DISABLED]")</f>
        <v>[DISABLED]</v>
      </c>
      <c r="Q1834" s="84" t="str">
        <f>IF($N1834,_xll.BDP($K1834,Q$1817),"[DISABLED]")</f>
        <v>[DISABLED]</v>
      </c>
      <c r="R1834" s="84" t="str">
        <f>IF($N1834,_xll.BDH($K1834,R$1817,$M1834),"[DISABLED]")</f>
        <v>[DISABLED]</v>
      </c>
      <c r="S1834" s="84" t="str">
        <f>IF($N1834,_xll.BDH($K1834,S$1817,$M1834),"[DISABLED]")</f>
        <v>[DISABLED]</v>
      </c>
      <c r="T1834" s="84" t="str">
        <f>IF($N1834,_xll.BDH($K1834,T$1817,$M1834),"[DISABLED]")</f>
        <v>[DISABLED]</v>
      </c>
      <c r="V1834" s="106" t="s">
        <v>10372</v>
      </c>
      <c r="W1834" s="107" t="s">
        <v>1055</v>
      </c>
      <c r="X1834" s="108">
        <v>42276</v>
      </c>
      <c r="Y1834" s="107" t="b">
        <v>0</v>
      </c>
      <c r="Z1834" s="107" t="s">
        <v>5237</v>
      </c>
      <c r="AA1834" s="107" t="s">
        <v>5237</v>
      </c>
      <c r="AB1834" s="107" t="s">
        <v>5237</v>
      </c>
      <c r="AC1834" s="107" t="s">
        <v>5237</v>
      </c>
      <c r="AD1834" s="107" t="s">
        <v>5237</v>
      </c>
      <c r="AE1834" s="107" t="s">
        <v>5237</v>
      </c>
    </row>
    <row r="1835" spans="2:31" outlineLevel="1">
      <c r="B1835" s="24" t="s">
        <v>5234</v>
      </c>
      <c r="C1835" s="24" t="s">
        <v>4</v>
      </c>
      <c r="D1835" s="24" t="s">
        <v>64</v>
      </c>
      <c r="E1835" s="24" t="s">
        <v>42</v>
      </c>
      <c r="F1835" s="24" t="s">
        <v>210</v>
      </c>
      <c r="G1835" s="24">
        <v>0</v>
      </c>
      <c r="H1835" s="24" t="s">
        <v>2796</v>
      </c>
      <c r="I1835" s="24" t="s">
        <v>4354</v>
      </c>
      <c r="J1835" s="24" t="s">
        <v>73</v>
      </c>
      <c r="K1835" s="72" t="str">
        <f t="shared" si="66"/>
        <v>BPNEB2 ICPL Curncy</v>
      </c>
      <c r="L1835" s="25" t="str">
        <f t="shared" si="67"/>
        <v>ICPL</v>
      </c>
      <c r="M1835" s="26">
        <f t="shared" ca="1" si="67"/>
        <v>42276</v>
      </c>
      <c r="N1835" s="25" t="b">
        <f t="shared" si="67"/>
        <v>0</v>
      </c>
      <c r="O1835" s="84" t="str">
        <f>IF($N1835,_xll.BDP($K1835,O$1817),"[DISABLED]")</f>
        <v>[DISABLED]</v>
      </c>
      <c r="P1835" s="84" t="str">
        <f>IF($N1835,_xll.BDP($K1835,P$1817),"[DISABLED]")</f>
        <v>[DISABLED]</v>
      </c>
      <c r="Q1835" s="84" t="str">
        <f>IF($N1835,_xll.BDP($K1835,Q$1817),"[DISABLED]")</f>
        <v>[DISABLED]</v>
      </c>
      <c r="R1835" s="84" t="str">
        <f>IF($N1835,_xll.BDH($K1835,R$1817,$M1835),"[DISABLED]")</f>
        <v>[DISABLED]</v>
      </c>
      <c r="S1835" s="84" t="str">
        <f>IF($N1835,_xll.BDH($K1835,S$1817,$M1835),"[DISABLED]")</f>
        <v>[DISABLED]</v>
      </c>
      <c r="T1835" s="84" t="str">
        <f>IF($N1835,_xll.BDH($K1835,T$1817,$M1835),"[DISABLED]")</f>
        <v>[DISABLED]</v>
      </c>
      <c r="V1835" s="106" t="s">
        <v>10373</v>
      </c>
      <c r="W1835" s="107" t="s">
        <v>1055</v>
      </c>
      <c r="X1835" s="108">
        <v>42276</v>
      </c>
      <c r="Y1835" s="107" t="b">
        <v>0</v>
      </c>
      <c r="Z1835" s="107" t="s">
        <v>5237</v>
      </c>
      <c r="AA1835" s="107" t="s">
        <v>5237</v>
      </c>
      <c r="AB1835" s="107" t="s">
        <v>5237</v>
      </c>
      <c r="AC1835" s="107" t="s">
        <v>5237</v>
      </c>
      <c r="AD1835" s="107" t="s">
        <v>5237</v>
      </c>
      <c r="AE1835" s="107" t="s">
        <v>5237</v>
      </c>
    </row>
    <row r="1836" spans="2:31" outlineLevel="1">
      <c r="B1836" s="24" t="s">
        <v>5234</v>
      </c>
      <c r="C1836" s="24" t="s">
        <v>4</v>
      </c>
      <c r="D1836" s="24" t="s">
        <v>64</v>
      </c>
      <c r="E1836" s="24" t="s">
        <v>42</v>
      </c>
      <c r="F1836" s="24" t="s">
        <v>54</v>
      </c>
      <c r="G1836" s="24">
        <v>0</v>
      </c>
      <c r="H1836" s="24" t="s">
        <v>2796</v>
      </c>
      <c r="I1836" s="24" t="s">
        <v>4355</v>
      </c>
      <c r="J1836" s="24" t="s">
        <v>73</v>
      </c>
      <c r="K1836" s="72" t="str">
        <f t="shared" si="66"/>
        <v>BPNEC2 ICPL Curncy</v>
      </c>
      <c r="L1836" s="25" t="str">
        <f t="shared" si="67"/>
        <v>ICPL</v>
      </c>
      <c r="M1836" s="26">
        <f t="shared" ca="1" si="67"/>
        <v>42276</v>
      </c>
      <c r="N1836" s="25" t="b">
        <f t="shared" si="67"/>
        <v>0</v>
      </c>
      <c r="O1836" s="84" t="str">
        <f>IF($N1836,_xll.BDP($K1836,O$1817),"[DISABLED]")</f>
        <v>[DISABLED]</v>
      </c>
      <c r="P1836" s="84" t="str">
        <f>IF($N1836,_xll.BDP($K1836,P$1817),"[DISABLED]")</f>
        <v>[DISABLED]</v>
      </c>
      <c r="Q1836" s="84" t="str">
        <f>IF($N1836,_xll.BDP($K1836,Q$1817),"[DISABLED]")</f>
        <v>[DISABLED]</v>
      </c>
      <c r="R1836" s="84" t="str">
        <f>IF($N1836,_xll.BDH($K1836,R$1817,$M1836),"[DISABLED]")</f>
        <v>[DISABLED]</v>
      </c>
      <c r="S1836" s="84" t="str">
        <f>IF($N1836,_xll.BDH($K1836,S$1817,$M1836),"[DISABLED]")</f>
        <v>[DISABLED]</v>
      </c>
      <c r="T1836" s="84" t="str">
        <f>IF($N1836,_xll.BDH($K1836,T$1817,$M1836),"[DISABLED]")</f>
        <v>[DISABLED]</v>
      </c>
      <c r="V1836" s="106" t="s">
        <v>10374</v>
      </c>
      <c r="W1836" s="107" t="s">
        <v>1055</v>
      </c>
      <c r="X1836" s="108">
        <v>42276</v>
      </c>
      <c r="Y1836" s="107" t="b">
        <v>0</v>
      </c>
      <c r="Z1836" s="107" t="s">
        <v>5237</v>
      </c>
      <c r="AA1836" s="107" t="s">
        <v>5237</v>
      </c>
      <c r="AB1836" s="107" t="s">
        <v>5237</v>
      </c>
      <c r="AC1836" s="107" t="s">
        <v>5237</v>
      </c>
      <c r="AD1836" s="107" t="s">
        <v>5237</v>
      </c>
      <c r="AE1836" s="107" t="s">
        <v>5237</v>
      </c>
    </row>
    <row r="1837" spans="2:31" outlineLevel="1">
      <c r="B1837" s="24" t="s">
        <v>5234</v>
      </c>
      <c r="C1837" s="24" t="s">
        <v>4</v>
      </c>
      <c r="D1837" s="24" t="s">
        <v>64</v>
      </c>
      <c r="E1837" s="24" t="s">
        <v>42</v>
      </c>
      <c r="F1837" s="24" t="s">
        <v>58</v>
      </c>
      <c r="G1837" s="24">
        <v>0</v>
      </c>
      <c r="H1837" s="24" t="s">
        <v>2796</v>
      </c>
      <c r="I1837" s="24" t="s">
        <v>4356</v>
      </c>
      <c r="J1837" s="24" t="s">
        <v>73</v>
      </c>
      <c r="K1837" s="72" t="str">
        <f t="shared" si="66"/>
        <v>BPNEF2 ICPL Curncy</v>
      </c>
      <c r="L1837" s="25" t="str">
        <f t="shared" si="67"/>
        <v>ICPL</v>
      </c>
      <c r="M1837" s="26">
        <f t="shared" ca="1" si="67"/>
        <v>42276</v>
      </c>
      <c r="N1837" s="25" t="b">
        <f t="shared" si="67"/>
        <v>0</v>
      </c>
      <c r="O1837" s="84" t="str">
        <f>IF($N1837,_xll.BDP($K1837,O$1817),"[DISABLED]")</f>
        <v>[DISABLED]</v>
      </c>
      <c r="P1837" s="84" t="str">
        <f>IF($N1837,_xll.BDP($K1837,P$1817),"[DISABLED]")</f>
        <v>[DISABLED]</v>
      </c>
      <c r="Q1837" s="84" t="str">
        <f>IF($N1837,_xll.BDP($K1837,Q$1817),"[DISABLED]")</f>
        <v>[DISABLED]</v>
      </c>
      <c r="R1837" s="84" t="str">
        <f>IF($N1837,_xll.BDH($K1837,R$1817,$M1837),"[DISABLED]")</f>
        <v>[DISABLED]</v>
      </c>
      <c r="S1837" s="84" t="str">
        <f>IF($N1837,_xll.BDH($K1837,S$1817,$M1837),"[DISABLED]")</f>
        <v>[DISABLED]</v>
      </c>
      <c r="T1837" s="84" t="str">
        <f>IF($N1837,_xll.BDH($K1837,T$1817,$M1837),"[DISABLED]")</f>
        <v>[DISABLED]</v>
      </c>
      <c r="V1837" s="106" t="s">
        <v>10375</v>
      </c>
      <c r="W1837" s="107" t="s">
        <v>1055</v>
      </c>
      <c r="X1837" s="108">
        <v>42276</v>
      </c>
      <c r="Y1837" s="107" t="b">
        <v>0</v>
      </c>
      <c r="Z1837" s="107" t="s">
        <v>5237</v>
      </c>
      <c r="AA1837" s="107" t="s">
        <v>5237</v>
      </c>
      <c r="AB1837" s="107" t="s">
        <v>5237</v>
      </c>
      <c r="AC1837" s="107" t="s">
        <v>5237</v>
      </c>
      <c r="AD1837" s="107" t="s">
        <v>5237</v>
      </c>
      <c r="AE1837" s="107" t="s">
        <v>5237</v>
      </c>
    </row>
    <row r="1838" spans="2:31" outlineLevel="1">
      <c r="B1838" s="24" t="s">
        <v>5234</v>
      </c>
      <c r="C1838" s="24" t="s">
        <v>4</v>
      </c>
      <c r="D1838" s="24" t="s">
        <v>64</v>
      </c>
      <c r="E1838" s="24" t="s">
        <v>42</v>
      </c>
      <c r="F1838" s="24" t="s">
        <v>71</v>
      </c>
      <c r="G1838" s="24">
        <v>0</v>
      </c>
      <c r="H1838" s="24" t="s">
        <v>2796</v>
      </c>
      <c r="I1838" s="24" t="s">
        <v>4357</v>
      </c>
      <c r="J1838" s="24" t="s">
        <v>73</v>
      </c>
      <c r="K1838" s="72" t="str">
        <f t="shared" si="66"/>
        <v>BPNEI2 ICPL Curncy</v>
      </c>
      <c r="L1838" s="25" t="str">
        <f t="shared" si="67"/>
        <v>ICPL</v>
      </c>
      <c r="M1838" s="26">
        <f t="shared" ca="1" si="67"/>
        <v>42276</v>
      </c>
      <c r="N1838" s="25" t="b">
        <f t="shared" si="67"/>
        <v>0</v>
      </c>
      <c r="O1838" s="84" t="str">
        <f>IF($N1838,_xll.BDP($K1838,O$1817),"[DISABLED]")</f>
        <v>[DISABLED]</v>
      </c>
      <c r="P1838" s="84" t="str">
        <f>IF($N1838,_xll.BDP($K1838,P$1817),"[DISABLED]")</f>
        <v>[DISABLED]</v>
      </c>
      <c r="Q1838" s="84" t="str">
        <f>IF($N1838,_xll.BDP($K1838,Q$1817),"[DISABLED]")</f>
        <v>[DISABLED]</v>
      </c>
      <c r="R1838" s="84" t="str">
        <f>IF($N1838,_xll.BDH($K1838,R$1817,$M1838),"[DISABLED]")</f>
        <v>[DISABLED]</v>
      </c>
      <c r="S1838" s="84" t="str">
        <f>IF($N1838,_xll.BDH($K1838,S$1817,$M1838),"[DISABLED]")</f>
        <v>[DISABLED]</v>
      </c>
      <c r="T1838" s="84" t="str">
        <f>IF($N1838,_xll.BDH($K1838,T$1817,$M1838),"[DISABLED]")</f>
        <v>[DISABLED]</v>
      </c>
      <c r="V1838" s="106" t="s">
        <v>10376</v>
      </c>
      <c r="W1838" s="107" t="s">
        <v>1055</v>
      </c>
      <c r="X1838" s="108">
        <v>42276</v>
      </c>
      <c r="Y1838" s="107" t="b">
        <v>0</v>
      </c>
      <c r="Z1838" s="107" t="s">
        <v>5237</v>
      </c>
      <c r="AA1838" s="107" t="s">
        <v>5237</v>
      </c>
      <c r="AB1838" s="107" t="s">
        <v>5237</v>
      </c>
      <c r="AC1838" s="107" t="s">
        <v>5237</v>
      </c>
      <c r="AD1838" s="107" t="s">
        <v>5237</v>
      </c>
      <c r="AE1838" s="107" t="s">
        <v>5237</v>
      </c>
    </row>
    <row r="1839" spans="2:31" outlineLevel="1">
      <c r="B1839" s="24" t="s">
        <v>5234</v>
      </c>
      <c r="C1839" s="24" t="s">
        <v>4</v>
      </c>
      <c r="D1839" s="24" t="s">
        <v>64</v>
      </c>
      <c r="E1839" s="24" t="s">
        <v>42</v>
      </c>
      <c r="F1839" s="24" t="s">
        <v>41</v>
      </c>
      <c r="G1839" s="24">
        <v>0</v>
      </c>
      <c r="H1839" s="24" t="s">
        <v>2796</v>
      </c>
      <c r="I1839" s="24" t="s">
        <v>4358</v>
      </c>
      <c r="J1839" s="24" t="s">
        <v>73</v>
      </c>
      <c r="K1839" s="72" t="str">
        <f t="shared" si="66"/>
        <v>BPNE12 ICPL Curncy</v>
      </c>
      <c r="L1839" s="25" t="str">
        <f t="shared" si="67"/>
        <v>ICPL</v>
      </c>
      <c r="M1839" s="26">
        <f t="shared" ca="1" si="67"/>
        <v>42276</v>
      </c>
      <c r="N1839" s="25" t="b">
        <f t="shared" si="67"/>
        <v>0</v>
      </c>
      <c r="O1839" s="84" t="str">
        <f>IF($N1839,_xll.BDP($K1839,O$1817),"[DISABLED]")</f>
        <v>[DISABLED]</v>
      </c>
      <c r="P1839" s="84" t="str">
        <f>IF($N1839,_xll.BDP($K1839,P$1817),"[DISABLED]")</f>
        <v>[DISABLED]</v>
      </c>
      <c r="Q1839" s="84" t="str">
        <f>IF($N1839,_xll.BDP($K1839,Q$1817),"[DISABLED]")</f>
        <v>[DISABLED]</v>
      </c>
      <c r="R1839" s="84" t="str">
        <f>IF($N1839,_xll.BDH($K1839,R$1817,$M1839),"[DISABLED]")</f>
        <v>[DISABLED]</v>
      </c>
      <c r="S1839" s="84" t="str">
        <f>IF($N1839,_xll.BDH($K1839,S$1817,$M1839),"[DISABLED]")</f>
        <v>[DISABLED]</v>
      </c>
      <c r="T1839" s="84" t="str">
        <f>IF($N1839,_xll.BDH($K1839,T$1817,$M1839),"[DISABLED]")</f>
        <v>[DISABLED]</v>
      </c>
      <c r="V1839" s="106" t="s">
        <v>10377</v>
      </c>
      <c r="W1839" s="107" t="s">
        <v>1055</v>
      </c>
      <c r="X1839" s="108">
        <v>42276</v>
      </c>
      <c r="Y1839" s="107" t="b">
        <v>0</v>
      </c>
      <c r="Z1839" s="107" t="s">
        <v>5237</v>
      </c>
      <c r="AA1839" s="107" t="s">
        <v>5237</v>
      </c>
      <c r="AB1839" s="107" t="s">
        <v>5237</v>
      </c>
      <c r="AC1839" s="107" t="s">
        <v>5237</v>
      </c>
      <c r="AD1839" s="107" t="s">
        <v>5237</v>
      </c>
      <c r="AE1839" s="107" t="s">
        <v>5237</v>
      </c>
    </row>
    <row r="1840" spans="2:31" outlineLevel="1">
      <c r="B1840" s="24" t="s">
        <v>5234</v>
      </c>
      <c r="C1840" s="24" t="s">
        <v>4</v>
      </c>
      <c r="D1840" s="24" t="s">
        <v>64</v>
      </c>
      <c r="E1840" s="24" t="s">
        <v>42</v>
      </c>
      <c r="F1840" s="24" t="s">
        <v>146</v>
      </c>
      <c r="G1840" s="24">
        <v>0</v>
      </c>
      <c r="H1840" s="24" t="s">
        <v>2796</v>
      </c>
      <c r="I1840" s="24" t="s">
        <v>4359</v>
      </c>
      <c r="J1840" s="24" t="s">
        <v>73</v>
      </c>
      <c r="K1840" s="72" t="str">
        <f t="shared" si="66"/>
        <v>BPNER2 ICPL Curncy</v>
      </c>
      <c r="L1840" s="25" t="str">
        <f t="shared" si="67"/>
        <v>ICPL</v>
      </c>
      <c r="M1840" s="26">
        <f t="shared" ca="1" si="67"/>
        <v>42276</v>
      </c>
      <c r="N1840" s="25" t="b">
        <f t="shared" si="67"/>
        <v>0</v>
      </c>
      <c r="O1840" s="84" t="str">
        <f>IF($N1840,_xll.BDP($K1840,O$1817),"[DISABLED]")</f>
        <v>[DISABLED]</v>
      </c>
      <c r="P1840" s="84" t="str">
        <f>IF($N1840,_xll.BDP($K1840,P$1817),"[DISABLED]")</f>
        <v>[DISABLED]</v>
      </c>
      <c r="Q1840" s="84" t="str">
        <f>IF($N1840,_xll.BDP($K1840,Q$1817),"[DISABLED]")</f>
        <v>[DISABLED]</v>
      </c>
      <c r="R1840" s="84" t="str">
        <f>IF($N1840,_xll.BDH($K1840,R$1817,$M1840),"[DISABLED]")</f>
        <v>[DISABLED]</v>
      </c>
      <c r="S1840" s="84" t="str">
        <f>IF($N1840,_xll.BDH($K1840,S$1817,$M1840),"[DISABLED]")</f>
        <v>[DISABLED]</v>
      </c>
      <c r="T1840" s="84" t="str">
        <f>IF($N1840,_xll.BDH($K1840,T$1817,$M1840),"[DISABLED]")</f>
        <v>[DISABLED]</v>
      </c>
      <c r="V1840" s="106" t="s">
        <v>10378</v>
      </c>
      <c r="W1840" s="107" t="s">
        <v>1055</v>
      </c>
      <c r="X1840" s="108">
        <v>42276</v>
      </c>
      <c r="Y1840" s="107" t="b">
        <v>0</v>
      </c>
      <c r="Z1840" s="107" t="s">
        <v>5237</v>
      </c>
      <c r="AA1840" s="107" t="s">
        <v>5237</v>
      </c>
      <c r="AB1840" s="107" t="s">
        <v>5237</v>
      </c>
      <c r="AC1840" s="107" t="s">
        <v>5237</v>
      </c>
      <c r="AD1840" s="107" t="s">
        <v>5237</v>
      </c>
      <c r="AE1840" s="107" t="s">
        <v>5237</v>
      </c>
    </row>
    <row r="1841" spans="2:31" outlineLevel="1">
      <c r="B1841" s="24" t="s">
        <v>5234</v>
      </c>
      <c r="C1841" s="24" t="s">
        <v>4</v>
      </c>
      <c r="D1841" s="24" t="s">
        <v>64</v>
      </c>
      <c r="E1841" s="24" t="s">
        <v>42</v>
      </c>
      <c r="F1841" s="24" t="s">
        <v>42</v>
      </c>
      <c r="G1841" s="24">
        <v>0</v>
      </c>
      <c r="H1841" s="24" t="s">
        <v>2796</v>
      </c>
      <c r="I1841" s="24" t="s">
        <v>4360</v>
      </c>
      <c r="J1841" s="24" t="s">
        <v>73</v>
      </c>
      <c r="K1841" s="72" t="str">
        <f t="shared" si="66"/>
        <v>BPNE22 ICPL Curncy</v>
      </c>
      <c r="L1841" s="25" t="str">
        <f t="shared" si="67"/>
        <v>ICPL</v>
      </c>
      <c r="M1841" s="26">
        <f t="shared" ca="1" si="67"/>
        <v>42276</v>
      </c>
      <c r="N1841" s="25" t="b">
        <f t="shared" si="67"/>
        <v>0</v>
      </c>
      <c r="O1841" s="84" t="str">
        <f>IF($N1841,_xll.BDP($K1841,O$1817),"[DISABLED]")</f>
        <v>[DISABLED]</v>
      </c>
      <c r="P1841" s="84" t="str">
        <f>IF($N1841,_xll.BDP($K1841,P$1817),"[DISABLED]")</f>
        <v>[DISABLED]</v>
      </c>
      <c r="Q1841" s="84" t="str">
        <f>IF($N1841,_xll.BDP($K1841,Q$1817),"[DISABLED]")</f>
        <v>[DISABLED]</v>
      </c>
      <c r="R1841" s="84" t="str">
        <f>IF($N1841,_xll.BDH($K1841,R$1817,$M1841),"[DISABLED]")</f>
        <v>[DISABLED]</v>
      </c>
      <c r="S1841" s="84" t="str">
        <f>IF($N1841,_xll.BDH($K1841,S$1817,$M1841),"[DISABLED]")</f>
        <v>[DISABLED]</v>
      </c>
      <c r="T1841" s="84" t="str">
        <f>IF($N1841,_xll.BDH($K1841,T$1817,$M1841),"[DISABLED]")</f>
        <v>[DISABLED]</v>
      </c>
      <c r="V1841" s="106" t="s">
        <v>10379</v>
      </c>
      <c r="W1841" s="107" t="s">
        <v>1055</v>
      </c>
      <c r="X1841" s="108">
        <v>42276</v>
      </c>
      <c r="Y1841" s="107" t="b">
        <v>0</v>
      </c>
      <c r="Z1841" s="107" t="s">
        <v>5237</v>
      </c>
      <c r="AA1841" s="107" t="s">
        <v>5237</v>
      </c>
      <c r="AB1841" s="107" t="s">
        <v>5237</v>
      </c>
      <c r="AC1841" s="107" t="s">
        <v>5237</v>
      </c>
      <c r="AD1841" s="107" t="s">
        <v>5237</v>
      </c>
      <c r="AE1841" s="107" t="s">
        <v>5237</v>
      </c>
    </row>
    <row r="1842" spans="2:31" outlineLevel="1">
      <c r="B1842" s="24" t="s">
        <v>5234</v>
      </c>
      <c r="C1842" s="24" t="s">
        <v>4</v>
      </c>
      <c r="D1842" s="24" t="s">
        <v>64</v>
      </c>
      <c r="E1842" s="24" t="s">
        <v>42</v>
      </c>
      <c r="F1842" s="24" t="s">
        <v>43</v>
      </c>
      <c r="G1842" s="24">
        <v>0</v>
      </c>
      <c r="H1842" s="24" t="s">
        <v>2796</v>
      </c>
      <c r="I1842" s="24" t="s">
        <v>4361</v>
      </c>
      <c r="J1842" s="24" t="s">
        <v>73</v>
      </c>
      <c r="K1842" s="72" t="str">
        <f t="shared" si="66"/>
        <v>BPNE32 ICPL Curncy</v>
      </c>
      <c r="L1842" s="25" t="str">
        <f t="shared" si="67"/>
        <v>ICPL</v>
      </c>
      <c r="M1842" s="26">
        <f t="shared" ca="1" si="67"/>
        <v>42276</v>
      </c>
      <c r="N1842" s="25" t="b">
        <f t="shared" si="67"/>
        <v>0</v>
      </c>
      <c r="O1842" s="84" t="str">
        <f>IF($N1842,_xll.BDP($K1842,O$1817),"[DISABLED]")</f>
        <v>[DISABLED]</v>
      </c>
      <c r="P1842" s="84" t="str">
        <f>IF($N1842,_xll.BDP($K1842,P$1817),"[DISABLED]")</f>
        <v>[DISABLED]</v>
      </c>
      <c r="Q1842" s="84" t="str">
        <f>IF($N1842,_xll.BDP($K1842,Q$1817),"[DISABLED]")</f>
        <v>[DISABLED]</v>
      </c>
      <c r="R1842" s="84" t="str">
        <f>IF($N1842,_xll.BDH($K1842,R$1817,$M1842),"[DISABLED]")</f>
        <v>[DISABLED]</v>
      </c>
      <c r="S1842" s="84" t="str">
        <f>IF($N1842,_xll.BDH($K1842,S$1817,$M1842),"[DISABLED]")</f>
        <v>[DISABLED]</v>
      </c>
      <c r="T1842" s="84" t="str">
        <f>IF($N1842,_xll.BDH($K1842,T$1817,$M1842),"[DISABLED]")</f>
        <v>[DISABLED]</v>
      </c>
      <c r="V1842" s="106" t="s">
        <v>10380</v>
      </c>
      <c r="W1842" s="107" t="s">
        <v>1055</v>
      </c>
      <c r="X1842" s="108">
        <v>42276</v>
      </c>
      <c r="Y1842" s="107" t="b">
        <v>0</v>
      </c>
      <c r="Z1842" s="107" t="s">
        <v>5237</v>
      </c>
      <c r="AA1842" s="107" t="s">
        <v>5237</v>
      </c>
      <c r="AB1842" s="107" t="s">
        <v>5237</v>
      </c>
      <c r="AC1842" s="107" t="s">
        <v>5237</v>
      </c>
      <c r="AD1842" s="107" t="s">
        <v>5237</v>
      </c>
      <c r="AE1842" s="107" t="s">
        <v>5237</v>
      </c>
    </row>
    <row r="1843" spans="2:31" outlineLevel="1">
      <c r="B1843" s="24" t="s">
        <v>5234</v>
      </c>
      <c r="C1843" s="24" t="s">
        <v>4</v>
      </c>
      <c r="D1843" s="24" t="s">
        <v>64</v>
      </c>
      <c r="E1843" s="24" t="s">
        <v>42</v>
      </c>
      <c r="F1843" s="24" t="s">
        <v>152</v>
      </c>
      <c r="G1843" s="24">
        <v>0</v>
      </c>
      <c r="H1843" s="24" t="s">
        <v>2796</v>
      </c>
      <c r="I1843" s="24" t="s">
        <v>4362</v>
      </c>
      <c r="J1843" s="24" t="s">
        <v>73</v>
      </c>
      <c r="K1843" s="72" t="str">
        <f t="shared" si="66"/>
        <v>BPNE42 ICPL Curncy</v>
      </c>
      <c r="L1843" s="25" t="str">
        <f t="shared" si="67"/>
        <v>ICPL</v>
      </c>
      <c r="M1843" s="26">
        <f t="shared" ca="1" si="67"/>
        <v>42276</v>
      </c>
      <c r="N1843" s="25" t="b">
        <f t="shared" si="67"/>
        <v>0</v>
      </c>
      <c r="O1843" s="84" t="str">
        <f>IF($N1843,_xll.BDP($K1843,O$1817),"[DISABLED]")</f>
        <v>[DISABLED]</v>
      </c>
      <c r="P1843" s="84" t="str">
        <f>IF($N1843,_xll.BDP($K1843,P$1817),"[DISABLED]")</f>
        <v>[DISABLED]</v>
      </c>
      <c r="Q1843" s="84" t="str">
        <f>IF($N1843,_xll.BDP($K1843,Q$1817),"[DISABLED]")</f>
        <v>[DISABLED]</v>
      </c>
      <c r="R1843" s="84" t="str">
        <f>IF($N1843,_xll.BDH($K1843,R$1817,$M1843),"[DISABLED]")</f>
        <v>[DISABLED]</v>
      </c>
      <c r="S1843" s="84" t="str">
        <f>IF($N1843,_xll.BDH($K1843,S$1817,$M1843),"[DISABLED]")</f>
        <v>[DISABLED]</v>
      </c>
      <c r="T1843" s="84" t="str">
        <f>IF($N1843,_xll.BDH($K1843,T$1817,$M1843),"[DISABLED]")</f>
        <v>[DISABLED]</v>
      </c>
      <c r="V1843" s="106" t="s">
        <v>10381</v>
      </c>
      <c r="W1843" s="107" t="s">
        <v>1055</v>
      </c>
      <c r="X1843" s="108">
        <v>42276</v>
      </c>
      <c r="Y1843" s="107" t="b">
        <v>0</v>
      </c>
      <c r="Z1843" s="107" t="s">
        <v>5237</v>
      </c>
      <c r="AA1843" s="107" t="s">
        <v>5237</v>
      </c>
      <c r="AB1843" s="107" t="s">
        <v>5237</v>
      </c>
      <c r="AC1843" s="107" t="s">
        <v>5237</v>
      </c>
      <c r="AD1843" s="107" t="s">
        <v>5237</v>
      </c>
      <c r="AE1843" s="107" t="s">
        <v>5237</v>
      </c>
    </row>
    <row r="1844" spans="2:31" outlineLevel="1">
      <c r="B1844" s="24" t="s">
        <v>5234</v>
      </c>
      <c r="C1844" s="24" t="s">
        <v>4</v>
      </c>
      <c r="D1844" s="24" t="s">
        <v>64</v>
      </c>
      <c r="E1844" s="24" t="s">
        <v>42</v>
      </c>
      <c r="F1844" s="24" t="s">
        <v>44</v>
      </c>
      <c r="G1844" s="24">
        <v>0</v>
      </c>
      <c r="H1844" s="24" t="s">
        <v>2796</v>
      </c>
      <c r="I1844" s="24" t="s">
        <v>4363</v>
      </c>
      <c r="J1844" s="24" t="s">
        <v>73</v>
      </c>
      <c r="K1844" s="72" t="str">
        <f t="shared" si="66"/>
        <v>BPNE52 ICPL Curncy</v>
      </c>
      <c r="L1844" s="25" t="str">
        <f t="shared" si="67"/>
        <v>ICPL</v>
      </c>
      <c r="M1844" s="26">
        <f t="shared" ca="1" si="67"/>
        <v>42276</v>
      </c>
      <c r="N1844" s="25" t="b">
        <f t="shared" si="67"/>
        <v>0</v>
      </c>
      <c r="O1844" s="84" t="str">
        <f>IF($N1844,_xll.BDP($K1844,O$1817),"[DISABLED]")</f>
        <v>[DISABLED]</v>
      </c>
      <c r="P1844" s="84" t="str">
        <f>IF($N1844,_xll.BDP($K1844,P$1817),"[DISABLED]")</f>
        <v>[DISABLED]</v>
      </c>
      <c r="Q1844" s="84" t="str">
        <f>IF($N1844,_xll.BDP($K1844,Q$1817),"[DISABLED]")</f>
        <v>[DISABLED]</v>
      </c>
      <c r="R1844" s="84" t="str">
        <f>IF($N1844,_xll.BDH($K1844,R$1817,$M1844),"[DISABLED]")</f>
        <v>[DISABLED]</v>
      </c>
      <c r="S1844" s="84" t="str">
        <f>IF($N1844,_xll.BDH($K1844,S$1817,$M1844),"[DISABLED]")</f>
        <v>[DISABLED]</v>
      </c>
      <c r="T1844" s="84" t="str">
        <f>IF($N1844,_xll.BDH($K1844,T$1817,$M1844),"[DISABLED]")</f>
        <v>[DISABLED]</v>
      </c>
      <c r="V1844" s="106" t="s">
        <v>10382</v>
      </c>
      <c r="W1844" s="107" t="s">
        <v>1055</v>
      </c>
      <c r="X1844" s="108">
        <v>42276</v>
      </c>
      <c r="Y1844" s="107" t="b">
        <v>0</v>
      </c>
      <c r="Z1844" s="107" t="s">
        <v>5237</v>
      </c>
      <c r="AA1844" s="107" t="s">
        <v>5237</v>
      </c>
      <c r="AB1844" s="107" t="s">
        <v>5237</v>
      </c>
      <c r="AC1844" s="107" t="s">
        <v>5237</v>
      </c>
      <c r="AD1844" s="107" t="s">
        <v>5237</v>
      </c>
      <c r="AE1844" s="107" t="s">
        <v>5237</v>
      </c>
    </row>
    <row r="1845" spans="2:31" outlineLevel="1">
      <c r="B1845" s="24" t="s">
        <v>5234</v>
      </c>
      <c r="C1845" s="24" t="s">
        <v>4</v>
      </c>
      <c r="D1845" s="24" t="s">
        <v>64</v>
      </c>
      <c r="E1845" s="24" t="s">
        <v>42</v>
      </c>
      <c r="F1845" s="24" t="s">
        <v>155</v>
      </c>
      <c r="G1845" s="24">
        <v>0</v>
      </c>
      <c r="H1845" s="24" t="s">
        <v>2796</v>
      </c>
      <c r="I1845" s="24" t="s">
        <v>4364</v>
      </c>
      <c r="J1845" s="24" t="s">
        <v>73</v>
      </c>
      <c r="K1845" s="72" t="str">
        <f t="shared" si="66"/>
        <v>BPNE62 ICPL Curncy</v>
      </c>
      <c r="L1845" s="25" t="str">
        <f t="shared" si="67"/>
        <v>ICPL</v>
      </c>
      <c r="M1845" s="26">
        <f t="shared" ca="1" si="67"/>
        <v>42276</v>
      </c>
      <c r="N1845" s="25" t="b">
        <f t="shared" si="67"/>
        <v>0</v>
      </c>
      <c r="O1845" s="84" t="str">
        <f>IF($N1845,_xll.BDP($K1845,O$1817),"[DISABLED]")</f>
        <v>[DISABLED]</v>
      </c>
      <c r="P1845" s="84" t="str">
        <f>IF($N1845,_xll.BDP($K1845,P$1817),"[DISABLED]")</f>
        <v>[DISABLED]</v>
      </c>
      <c r="Q1845" s="84" t="str">
        <f>IF($N1845,_xll.BDP($K1845,Q$1817),"[DISABLED]")</f>
        <v>[DISABLED]</v>
      </c>
      <c r="R1845" s="84" t="str">
        <f>IF($N1845,_xll.BDH($K1845,R$1817,$M1845),"[DISABLED]")</f>
        <v>[DISABLED]</v>
      </c>
      <c r="S1845" s="84" t="str">
        <f>IF($N1845,_xll.BDH($K1845,S$1817,$M1845),"[DISABLED]")</f>
        <v>[DISABLED]</v>
      </c>
      <c r="T1845" s="84" t="str">
        <f>IF($N1845,_xll.BDH($K1845,T$1817,$M1845),"[DISABLED]")</f>
        <v>[DISABLED]</v>
      </c>
      <c r="V1845" s="106" t="s">
        <v>10383</v>
      </c>
      <c r="W1845" s="107" t="s">
        <v>1055</v>
      </c>
      <c r="X1845" s="108">
        <v>42276</v>
      </c>
      <c r="Y1845" s="107" t="b">
        <v>0</v>
      </c>
      <c r="Z1845" s="107" t="s">
        <v>5237</v>
      </c>
      <c r="AA1845" s="107" t="s">
        <v>5237</v>
      </c>
      <c r="AB1845" s="107" t="s">
        <v>5237</v>
      </c>
      <c r="AC1845" s="107" t="s">
        <v>5237</v>
      </c>
      <c r="AD1845" s="107" t="s">
        <v>5237</v>
      </c>
      <c r="AE1845" s="107" t="s">
        <v>5237</v>
      </c>
    </row>
    <row r="1846" spans="2:31" outlineLevel="1">
      <c r="B1846" s="24" t="s">
        <v>5234</v>
      </c>
      <c r="C1846" s="24" t="s">
        <v>4</v>
      </c>
      <c r="D1846" s="24" t="s">
        <v>64</v>
      </c>
      <c r="E1846" s="24" t="s">
        <v>42</v>
      </c>
      <c r="F1846" s="24" t="s">
        <v>45</v>
      </c>
      <c r="G1846" s="24">
        <v>0</v>
      </c>
      <c r="H1846" s="24" t="s">
        <v>2796</v>
      </c>
      <c r="I1846" s="24" t="s">
        <v>4365</v>
      </c>
      <c r="J1846" s="24" t="s">
        <v>73</v>
      </c>
      <c r="K1846" s="72" t="str">
        <f t="shared" si="66"/>
        <v>BPNE72 ICPL Curncy</v>
      </c>
      <c r="L1846" s="25" t="str">
        <f t="shared" si="67"/>
        <v>ICPL</v>
      </c>
      <c r="M1846" s="26">
        <f t="shared" ca="1" si="67"/>
        <v>42276</v>
      </c>
      <c r="N1846" s="25" t="b">
        <f t="shared" si="67"/>
        <v>0</v>
      </c>
      <c r="O1846" s="84" t="str">
        <f>IF($N1846,_xll.BDP($K1846,O$1817),"[DISABLED]")</f>
        <v>[DISABLED]</v>
      </c>
      <c r="P1846" s="84" t="str">
        <f>IF($N1846,_xll.BDP($K1846,P$1817),"[DISABLED]")</f>
        <v>[DISABLED]</v>
      </c>
      <c r="Q1846" s="84" t="str">
        <f>IF($N1846,_xll.BDP($K1846,Q$1817),"[DISABLED]")</f>
        <v>[DISABLED]</v>
      </c>
      <c r="R1846" s="84" t="str">
        <f>IF($N1846,_xll.BDH($K1846,R$1817,$M1846),"[DISABLED]")</f>
        <v>[DISABLED]</v>
      </c>
      <c r="S1846" s="84" t="str">
        <f>IF($N1846,_xll.BDH($K1846,S$1817,$M1846),"[DISABLED]")</f>
        <v>[DISABLED]</v>
      </c>
      <c r="T1846" s="84" t="str">
        <f>IF($N1846,_xll.BDH($K1846,T$1817,$M1846),"[DISABLED]")</f>
        <v>[DISABLED]</v>
      </c>
      <c r="V1846" s="106" t="s">
        <v>10384</v>
      </c>
      <c r="W1846" s="107" t="s">
        <v>1055</v>
      </c>
      <c r="X1846" s="108">
        <v>42276</v>
      </c>
      <c r="Y1846" s="107" t="b">
        <v>0</v>
      </c>
      <c r="Z1846" s="107" t="s">
        <v>5237</v>
      </c>
      <c r="AA1846" s="107" t="s">
        <v>5237</v>
      </c>
      <c r="AB1846" s="107" t="s">
        <v>5237</v>
      </c>
      <c r="AC1846" s="107" t="s">
        <v>5237</v>
      </c>
      <c r="AD1846" s="107" t="s">
        <v>5237</v>
      </c>
      <c r="AE1846" s="107" t="s">
        <v>5237</v>
      </c>
    </row>
    <row r="1847" spans="2:31" outlineLevel="1">
      <c r="B1847" s="24" t="s">
        <v>5234</v>
      </c>
      <c r="C1847" s="24" t="s">
        <v>4</v>
      </c>
      <c r="D1847" s="24" t="s">
        <v>64</v>
      </c>
      <c r="E1847" s="24" t="s">
        <v>42</v>
      </c>
      <c r="F1847" s="24" t="s">
        <v>46</v>
      </c>
      <c r="G1847" s="24">
        <v>0</v>
      </c>
      <c r="H1847" s="24" t="s">
        <v>2796</v>
      </c>
      <c r="I1847" s="24" t="s">
        <v>4366</v>
      </c>
      <c r="J1847" s="24" t="s">
        <v>73</v>
      </c>
      <c r="K1847" s="72" t="str">
        <f t="shared" si="66"/>
        <v>BPNE102 ICPL Curncy</v>
      </c>
      <c r="L1847" s="25" t="str">
        <f t="shared" si="67"/>
        <v>ICPL</v>
      </c>
      <c r="M1847" s="26">
        <f t="shared" ca="1" si="67"/>
        <v>42276</v>
      </c>
      <c r="N1847" s="25" t="b">
        <f t="shared" si="67"/>
        <v>0</v>
      </c>
      <c r="O1847" s="84" t="str">
        <f>IF($N1847,_xll.BDP($K1847,O$1817),"[DISABLED]")</f>
        <v>[DISABLED]</v>
      </c>
      <c r="P1847" s="84" t="str">
        <f>IF($N1847,_xll.BDP($K1847,P$1817),"[DISABLED]")</f>
        <v>[DISABLED]</v>
      </c>
      <c r="Q1847" s="84" t="str">
        <f>IF($N1847,_xll.BDP($K1847,Q$1817),"[DISABLED]")</f>
        <v>[DISABLED]</v>
      </c>
      <c r="R1847" s="84" t="str">
        <f>IF($N1847,_xll.BDH($K1847,R$1817,$M1847),"[DISABLED]")</f>
        <v>[DISABLED]</v>
      </c>
      <c r="S1847" s="84" t="str">
        <f>IF($N1847,_xll.BDH($K1847,S$1817,$M1847),"[DISABLED]")</f>
        <v>[DISABLED]</v>
      </c>
      <c r="T1847" s="84" t="str">
        <f>IF($N1847,_xll.BDH($K1847,T$1817,$M1847),"[DISABLED]")</f>
        <v>[DISABLED]</v>
      </c>
      <c r="V1847" s="106" t="s">
        <v>10385</v>
      </c>
      <c r="W1847" s="107" t="s">
        <v>1055</v>
      </c>
      <c r="X1847" s="108">
        <v>42276</v>
      </c>
      <c r="Y1847" s="107" t="b">
        <v>0</v>
      </c>
      <c r="Z1847" s="107" t="s">
        <v>5237</v>
      </c>
      <c r="AA1847" s="107" t="s">
        <v>5237</v>
      </c>
      <c r="AB1847" s="107" t="s">
        <v>5237</v>
      </c>
      <c r="AC1847" s="107" t="s">
        <v>5237</v>
      </c>
      <c r="AD1847" s="107" t="s">
        <v>5237</v>
      </c>
      <c r="AE1847" s="107" t="s">
        <v>5237</v>
      </c>
    </row>
    <row r="1848" spans="2:31" outlineLevel="1">
      <c r="B1848" s="24" t="s">
        <v>5234</v>
      </c>
      <c r="C1848" s="24" t="s">
        <v>4</v>
      </c>
      <c r="D1848" s="24" t="s">
        <v>64</v>
      </c>
      <c r="E1848" s="24" t="s">
        <v>42</v>
      </c>
      <c r="F1848" s="24" t="s">
        <v>47</v>
      </c>
      <c r="G1848" s="24">
        <v>0</v>
      </c>
      <c r="H1848" s="24" t="s">
        <v>2796</v>
      </c>
      <c r="I1848" s="24" t="s">
        <v>4367</v>
      </c>
      <c r="J1848" s="24" t="s">
        <v>73</v>
      </c>
      <c r="K1848" s="72" t="str">
        <f t="shared" si="66"/>
        <v>BPNE152 ICPL Curncy</v>
      </c>
      <c r="L1848" s="25" t="str">
        <f t="shared" si="67"/>
        <v>ICPL</v>
      </c>
      <c r="M1848" s="26">
        <f t="shared" ca="1" si="67"/>
        <v>42276</v>
      </c>
      <c r="N1848" s="25" t="b">
        <f t="shared" si="67"/>
        <v>0</v>
      </c>
      <c r="O1848" s="84" t="str">
        <f>IF($N1848,_xll.BDP($K1848,O$1817),"[DISABLED]")</f>
        <v>[DISABLED]</v>
      </c>
      <c r="P1848" s="84" t="str">
        <f>IF($N1848,_xll.BDP($K1848,P$1817),"[DISABLED]")</f>
        <v>[DISABLED]</v>
      </c>
      <c r="Q1848" s="84" t="str">
        <f>IF($N1848,_xll.BDP($K1848,Q$1817),"[DISABLED]")</f>
        <v>[DISABLED]</v>
      </c>
      <c r="R1848" s="84" t="str">
        <f>IF($N1848,_xll.BDH($K1848,R$1817,$M1848),"[DISABLED]")</f>
        <v>[DISABLED]</v>
      </c>
      <c r="S1848" s="84" t="str">
        <f>IF($N1848,_xll.BDH($K1848,S$1817,$M1848),"[DISABLED]")</f>
        <v>[DISABLED]</v>
      </c>
      <c r="T1848" s="84" t="str">
        <f>IF($N1848,_xll.BDH($K1848,T$1817,$M1848),"[DISABLED]")</f>
        <v>[DISABLED]</v>
      </c>
      <c r="V1848" s="106" t="s">
        <v>10386</v>
      </c>
      <c r="W1848" s="107" t="s">
        <v>1055</v>
      </c>
      <c r="X1848" s="108">
        <v>42276</v>
      </c>
      <c r="Y1848" s="107" t="b">
        <v>0</v>
      </c>
      <c r="Z1848" s="107" t="s">
        <v>5237</v>
      </c>
      <c r="AA1848" s="107" t="s">
        <v>5237</v>
      </c>
      <c r="AB1848" s="107" t="s">
        <v>5237</v>
      </c>
      <c r="AC1848" s="107" t="s">
        <v>5237</v>
      </c>
      <c r="AD1848" s="107" t="s">
        <v>5237</v>
      </c>
      <c r="AE1848" s="107" t="s">
        <v>5237</v>
      </c>
    </row>
    <row r="1849" spans="2:31" outlineLevel="1">
      <c r="B1849" s="24" t="s">
        <v>5234</v>
      </c>
      <c r="C1849" s="24" t="s">
        <v>4</v>
      </c>
      <c r="D1849" s="24" t="s">
        <v>64</v>
      </c>
      <c r="E1849" s="24" t="s">
        <v>42</v>
      </c>
      <c r="F1849" s="24" t="s">
        <v>48</v>
      </c>
      <c r="G1849" s="24">
        <v>0</v>
      </c>
      <c r="H1849" s="24" t="s">
        <v>2796</v>
      </c>
      <c r="I1849" s="24" t="s">
        <v>4368</v>
      </c>
      <c r="J1849" s="24" t="s">
        <v>73</v>
      </c>
      <c r="K1849" s="72" t="str">
        <f t="shared" si="66"/>
        <v>BPNE202 ICPL Curncy</v>
      </c>
      <c r="L1849" s="25" t="str">
        <f t="shared" si="67"/>
        <v>ICPL</v>
      </c>
      <c r="M1849" s="26">
        <f t="shared" ca="1" si="67"/>
        <v>42276</v>
      </c>
      <c r="N1849" s="25" t="b">
        <f t="shared" si="67"/>
        <v>0</v>
      </c>
      <c r="O1849" s="84" t="str">
        <f>IF($N1849,_xll.BDP($K1849,O$1817),"[DISABLED]")</f>
        <v>[DISABLED]</v>
      </c>
      <c r="P1849" s="84" t="str">
        <f>IF($N1849,_xll.BDP($K1849,P$1817),"[DISABLED]")</f>
        <v>[DISABLED]</v>
      </c>
      <c r="Q1849" s="84" t="str">
        <f>IF($N1849,_xll.BDP($K1849,Q$1817),"[DISABLED]")</f>
        <v>[DISABLED]</v>
      </c>
      <c r="R1849" s="84" t="str">
        <f>IF($N1849,_xll.BDH($K1849,R$1817,$M1849),"[DISABLED]")</f>
        <v>[DISABLED]</v>
      </c>
      <c r="S1849" s="84" t="str">
        <f>IF($N1849,_xll.BDH($K1849,S$1817,$M1849),"[DISABLED]")</f>
        <v>[DISABLED]</v>
      </c>
      <c r="T1849" s="84" t="str">
        <f>IF($N1849,_xll.BDH($K1849,T$1817,$M1849),"[DISABLED]")</f>
        <v>[DISABLED]</v>
      </c>
      <c r="V1849" s="106" t="s">
        <v>10387</v>
      </c>
      <c r="W1849" s="107" t="s">
        <v>1055</v>
      </c>
      <c r="X1849" s="108">
        <v>42276</v>
      </c>
      <c r="Y1849" s="107" t="b">
        <v>0</v>
      </c>
      <c r="Z1849" s="107" t="s">
        <v>5237</v>
      </c>
      <c r="AA1849" s="107" t="s">
        <v>5237</v>
      </c>
      <c r="AB1849" s="107" t="s">
        <v>5237</v>
      </c>
      <c r="AC1849" s="107" t="s">
        <v>5237</v>
      </c>
      <c r="AD1849" s="107" t="s">
        <v>5237</v>
      </c>
      <c r="AE1849" s="107" t="s">
        <v>5237</v>
      </c>
    </row>
    <row r="1850" spans="2:31" outlineLevel="1">
      <c r="B1850" s="24" t="s">
        <v>5234</v>
      </c>
      <c r="C1850" s="24" t="s">
        <v>4</v>
      </c>
      <c r="D1850" s="24" t="s">
        <v>64</v>
      </c>
      <c r="E1850" s="24" t="s">
        <v>43</v>
      </c>
      <c r="F1850" s="24" t="s">
        <v>209</v>
      </c>
      <c r="G1850" s="24">
        <v>0</v>
      </c>
      <c r="H1850" s="24" t="s">
        <v>2796</v>
      </c>
      <c r="I1850" s="24" t="s">
        <v>4369</v>
      </c>
      <c r="J1850" s="24" t="s">
        <v>73</v>
      </c>
      <c r="K1850" s="72" t="str">
        <f t="shared" si="66"/>
        <v>BPNEA3 ICPL Curncy</v>
      </c>
      <c r="L1850" s="25" t="str">
        <f t="shared" si="67"/>
        <v>ICPL</v>
      </c>
      <c r="M1850" s="26">
        <f t="shared" ca="1" si="67"/>
        <v>42276</v>
      </c>
      <c r="N1850" s="25" t="b">
        <f t="shared" si="67"/>
        <v>0</v>
      </c>
      <c r="O1850" s="84" t="str">
        <f>IF($N1850,_xll.BDP($K1850,O$1817),"[DISABLED]")</f>
        <v>[DISABLED]</v>
      </c>
      <c r="P1850" s="84" t="str">
        <f>IF($N1850,_xll.BDP($K1850,P$1817),"[DISABLED]")</f>
        <v>[DISABLED]</v>
      </c>
      <c r="Q1850" s="84" t="str">
        <f>IF($N1850,_xll.BDP($K1850,Q$1817),"[DISABLED]")</f>
        <v>[DISABLED]</v>
      </c>
      <c r="R1850" s="84" t="str">
        <f>IF($N1850,_xll.BDH($K1850,R$1817,$M1850),"[DISABLED]")</f>
        <v>[DISABLED]</v>
      </c>
      <c r="S1850" s="84" t="str">
        <f>IF($N1850,_xll.BDH($K1850,S$1817,$M1850),"[DISABLED]")</f>
        <v>[DISABLED]</v>
      </c>
      <c r="T1850" s="84" t="str">
        <f>IF($N1850,_xll.BDH($K1850,T$1817,$M1850),"[DISABLED]")</f>
        <v>[DISABLED]</v>
      </c>
      <c r="V1850" s="106" t="s">
        <v>10388</v>
      </c>
      <c r="W1850" s="107" t="s">
        <v>1055</v>
      </c>
      <c r="X1850" s="108">
        <v>42276</v>
      </c>
      <c r="Y1850" s="107" t="b">
        <v>0</v>
      </c>
      <c r="Z1850" s="107" t="s">
        <v>5237</v>
      </c>
      <c r="AA1850" s="107" t="s">
        <v>5237</v>
      </c>
      <c r="AB1850" s="107" t="s">
        <v>5237</v>
      </c>
      <c r="AC1850" s="107" t="s">
        <v>5237</v>
      </c>
      <c r="AD1850" s="107" t="s">
        <v>5237</v>
      </c>
      <c r="AE1850" s="107" t="s">
        <v>5237</v>
      </c>
    </row>
    <row r="1851" spans="2:31" outlineLevel="1">
      <c r="B1851" s="24" t="s">
        <v>5234</v>
      </c>
      <c r="C1851" s="24" t="s">
        <v>4</v>
      </c>
      <c r="D1851" s="24" t="s">
        <v>64</v>
      </c>
      <c r="E1851" s="24" t="s">
        <v>43</v>
      </c>
      <c r="F1851" s="24" t="s">
        <v>210</v>
      </c>
      <c r="G1851" s="24">
        <v>0</v>
      </c>
      <c r="H1851" s="24" t="s">
        <v>2796</v>
      </c>
      <c r="I1851" s="24" t="s">
        <v>4370</v>
      </c>
      <c r="J1851" s="24" t="s">
        <v>73</v>
      </c>
      <c r="K1851" s="72" t="str">
        <f t="shared" si="66"/>
        <v>BPNEB3 ICPL Curncy</v>
      </c>
      <c r="L1851" s="25" t="str">
        <f t="shared" si="67"/>
        <v>ICPL</v>
      </c>
      <c r="M1851" s="26">
        <f t="shared" ca="1" si="67"/>
        <v>42276</v>
      </c>
      <c r="N1851" s="25" t="b">
        <f t="shared" si="67"/>
        <v>0</v>
      </c>
      <c r="O1851" s="84" t="str">
        <f>IF($N1851,_xll.BDP($K1851,O$1817),"[DISABLED]")</f>
        <v>[DISABLED]</v>
      </c>
      <c r="P1851" s="84" t="str">
        <f>IF($N1851,_xll.BDP($K1851,P$1817),"[DISABLED]")</f>
        <v>[DISABLED]</v>
      </c>
      <c r="Q1851" s="84" t="str">
        <f>IF($N1851,_xll.BDP($K1851,Q$1817),"[DISABLED]")</f>
        <v>[DISABLED]</v>
      </c>
      <c r="R1851" s="84" t="str">
        <f>IF($N1851,_xll.BDH($K1851,R$1817,$M1851),"[DISABLED]")</f>
        <v>[DISABLED]</v>
      </c>
      <c r="S1851" s="84" t="str">
        <f>IF($N1851,_xll.BDH($K1851,S$1817,$M1851),"[DISABLED]")</f>
        <v>[DISABLED]</v>
      </c>
      <c r="T1851" s="84" t="str">
        <f>IF($N1851,_xll.BDH($K1851,T$1817,$M1851),"[DISABLED]")</f>
        <v>[DISABLED]</v>
      </c>
      <c r="V1851" s="106" t="s">
        <v>10389</v>
      </c>
      <c r="W1851" s="107" t="s">
        <v>1055</v>
      </c>
      <c r="X1851" s="108">
        <v>42276</v>
      </c>
      <c r="Y1851" s="107" t="b">
        <v>0</v>
      </c>
      <c r="Z1851" s="107" t="s">
        <v>5237</v>
      </c>
      <c r="AA1851" s="107" t="s">
        <v>5237</v>
      </c>
      <c r="AB1851" s="107" t="s">
        <v>5237</v>
      </c>
      <c r="AC1851" s="107" t="s">
        <v>5237</v>
      </c>
      <c r="AD1851" s="107" t="s">
        <v>5237</v>
      </c>
      <c r="AE1851" s="107" t="s">
        <v>5237</v>
      </c>
    </row>
    <row r="1852" spans="2:31" outlineLevel="1">
      <c r="B1852" s="24" t="s">
        <v>5234</v>
      </c>
      <c r="C1852" s="24" t="s">
        <v>4</v>
      </c>
      <c r="D1852" s="24" t="s">
        <v>64</v>
      </c>
      <c r="E1852" s="24" t="s">
        <v>43</v>
      </c>
      <c r="F1852" s="24" t="s">
        <v>54</v>
      </c>
      <c r="G1852" s="24">
        <v>0</v>
      </c>
      <c r="H1852" s="24" t="s">
        <v>2796</v>
      </c>
      <c r="I1852" s="24" t="s">
        <v>4371</v>
      </c>
      <c r="J1852" s="24" t="s">
        <v>73</v>
      </c>
      <c r="K1852" s="72" t="str">
        <f t="shared" si="66"/>
        <v>BPNEC3 ICPL Curncy</v>
      </c>
      <c r="L1852" s="25" t="str">
        <f t="shared" si="67"/>
        <v>ICPL</v>
      </c>
      <c r="M1852" s="26">
        <f t="shared" ca="1" si="67"/>
        <v>42276</v>
      </c>
      <c r="N1852" s="25" t="b">
        <f t="shared" si="67"/>
        <v>0</v>
      </c>
      <c r="O1852" s="84" t="str">
        <f>IF($N1852,_xll.BDP($K1852,O$1817),"[DISABLED]")</f>
        <v>[DISABLED]</v>
      </c>
      <c r="P1852" s="84" t="str">
        <f>IF($N1852,_xll.BDP($K1852,P$1817),"[DISABLED]")</f>
        <v>[DISABLED]</v>
      </c>
      <c r="Q1852" s="84" t="str">
        <f>IF($N1852,_xll.BDP($K1852,Q$1817),"[DISABLED]")</f>
        <v>[DISABLED]</v>
      </c>
      <c r="R1852" s="84" t="str">
        <f>IF($N1852,_xll.BDH($K1852,R$1817,$M1852),"[DISABLED]")</f>
        <v>[DISABLED]</v>
      </c>
      <c r="S1852" s="84" t="str">
        <f>IF($N1852,_xll.BDH($K1852,S$1817,$M1852),"[DISABLED]")</f>
        <v>[DISABLED]</v>
      </c>
      <c r="T1852" s="84" t="str">
        <f>IF($N1852,_xll.BDH($K1852,T$1817,$M1852),"[DISABLED]")</f>
        <v>[DISABLED]</v>
      </c>
      <c r="V1852" s="106" t="s">
        <v>10390</v>
      </c>
      <c r="W1852" s="107" t="s">
        <v>1055</v>
      </c>
      <c r="X1852" s="108">
        <v>42276</v>
      </c>
      <c r="Y1852" s="107" t="b">
        <v>0</v>
      </c>
      <c r="Z1852" s="107" t="s">
        <v>5237</v>
      </c>
      <c r="AA1852" s="107" t="s">
        <v>5237</v>
      </c>
      <c r="AB1852" s="107" t="s">
        <v>5237</v>
      </c>
      <c r="AC1852" s="107" t="s">
        <v>5237</v>
      </c>
      <c r="AD1852" s="107" t="s">
        <v>5237</v>
      </c>
      <c r="AE1852" s="107" t="s">
        <v>5237</v>
      </c>
    </row>
    <row r="1853" spans="2:31" outlineLevel="1">
      <c r="B1853" s="24" t="s">
        <v>5234</v>
      </c>
      <c r="C1853" s="24" t="s">
        <v>4</v>
      </c>
      <c r="D1853" s="24" t="s">
        <v>64</v>
      </c>
      <c r="E1853" s="24" t="s">
        <v>43</v>
      </c>
      <c r="F1853" s="24" t="s">
        <v>58</v>
      </c>
      <c r="G1853" s="24">
        <v>0</v>
      </c>
      <c r="H1853" s="24" t="s">
        <v>2796</v>
      </c>
      <c r="I1853" s="24" t="s">
        <v>4372</v>
      </c>
      <c r="J1853" s="24" t="s">
        <v>73</v>
      </c>
      <c r="K1853" s="72" t="str">
        <f t="shared" si="66"/>
        <v>BPNEF3 ICPL Curncy</v>
      </c>
      <c r="L1853" s="25" t="str">
        <f t="shared" si="67"/>
        <v>ICPL</v>
      </c>
      <c r="M1853" s="26">
        <f t="shared" ca="1" si="67"/>
        <v>42276</v>
      </c>
      <c r="N1853" s="25" t="b">
        <f t="shared" si="67"/>
        <v>0</v>
      </c>
      <c r="O1853" s="84" t="str">
        <f>IF($N1853,_xll.BDP($K1853,O$1817),"[DISABLED]")</f>
        <v>[DISABLED]</v>
      </c>
      <c r="P1853" s="84" t="str">
        <f>IF($N1853,_xll.BDP($K1853,P$1817),"[DISABLED]")</f>
        <v>[DISABLED]</v>
      </c>
      <c r="Q1853" s="84" t="str">
        <f>IF($N1853,_xll.BDP($K1853,Q$1817),"[DISABLED]")</f>
        <v>[DISABLED]</v>
      </c>
      <c r="R1853" s="84" t="str">
        <f>IF($N1853,_xll.BDH($K1853,R$1817,$M1853),"[DISABLED]")</f>
        <v>[DISABLED]</v>
      </c>
      <c r="S1853" s="84" t="str">
        <f>IF($N1853,_xll.BDH($K1853,S$1817,$M1853),"[DISABLED]")</f>
        <v>[DISABLED]</v>
      </c>
      <c r="T1853" s="84" t="str">
        <f>IF($N1853,_xll.BDH($K1853,T$1817,$M1853),"[DISABLED]")</f>
        <v>[DISABLED]</v>
      </c>
      <c r="V1853" s="106" t="s">
        <v>10391</v>
      </c>
      <c r="W1853" s="107" t="s">
        <v>1055</v>
      </c>
      <c r="X1853" s="108">
        <v>42276</v>
      </c>
      <c r="Y1853" s="107" t="b">
        <v>0</v>
      </c>
      <c r="Z1853" s="107" t="s">
        <v>5237</v>
      </c>
      <c r="AA1853" s="107" t="s">
        <v>5237</v>
      </c>
      <c r="AB1853" s="107" t="s">
        <v>5237</v>
      </c>
      <c r="AC1853" s="107" t="s">
        <v>5237</v>
      </c>
      <c r="AD1853" s="107" t="s">
        <v>5237</v>
      </c>
      <c r="AE1853" s="107" t="s">
        <v>5237</v>
      </c>
    </row>
    <row r="1854" spans="2:31" outlineLevel="1">
      <c r="B1854" s="24" t="s">
        <v>5234</v>
      </c>
      <c r="C1854" s="24" t="s">
        <v>4</v>
      </c>
      <c r="D1854" s="24" t="s">
        <v>64</v>
      </c>
      <c r="E1854" s="24" t="s">
        <v>43</v>
      </c>
      <c r="F1854" s="24" t="s">
        <v>71</v>
      </c>
      <c r="G1854" s="24">
        <v>0</v>
      </c>
      <c r="H1854" s="24" t="s">
        <v>2796</v>
      </c>
      <c r="I1854" s="24" t="s">
        <v>4373</v>
      </c>
      <c r="J1854" s="24" t="s">
        <v>73</v>
      </c>
      <c r="K1854" s="72" t="str">
        <f t="shared" si="66"/>
        <v>BPNEI3 ICPL Curncy</v>
      </c>
      <c r="L1854" s="25" t="str">
        <f t="shared" si="67"/>
        <v>ICPL</v>
      </c>
      <c r="M1854" s="26">
        <f t="shared" ca="1" si="67"/>
        <v>42276</v>
      </c>
      <c r="N1854" s="25" t="b">
        <f t="shared" si="67"/>
        <v>0</v>
      </c>
      <c r="O1854" s="84" t="str">
        <f>IF($N1854,_xll.BDP($K1854,O$1817),"[DISABLED]")</f>
        <v>[DISABLED]</v>
      </c>
      <c r="P1854" s="84" t="str">
        <f>IF($N1854,_xll.BDP($K1854,P$1817),"[DISABLED]")</f>
        <v>[DISABLED]</v>
      </c>
      <c r="Q1854" s="84" t="str">
        <f>IF($N1854,_xll.BDP($K1854,Q$1817),"[DISABLED]")</f>
        <v>[DISABLED]</v>
      </c>
      <c r="R1854" s="84" t="str">
        <f>IF($N1854,_xll.BDH($K1854,R$1817,$M1854),"[DISABLED]")</f>
        <v>[DISABLED]</v>
      </c>
      <c r="S1854" s="84" t="str">
        <f>IF($N1854,_xll.BDH($K1854,S$1817,$M1854),"[DISABLED]")</f>
        <v>[DISABLED]</v>
      </c>
      <c r="T1854" s="84" t="str">
        <f>IF($N1854,_xll.BDH($K1854,T$1817,$M1854),"[DISABLED]")</f>
        <v>[DISABLED]</v>
      </c>
      <c r="V1854" s="106" t="s">
        <v>10392</v>
      </c>
      <c r="W1854" s="107" t="s">
        <v>1055</v>
      </c>
      <c r="X1854" s="108">
        <v>42276</v>
      </c>
      <c r="Y1854" s="107" t="b">
        <v>0</v>
      </c>
      <c r="Z1854" s="107" t="s">
        <v>5237</v>
      </c>
      <c r="AA1854" s="107" t="s">
        <v>5237</v>
      </c>
      <c r="AB1854" s="107" t="s">
        <v>5237</v>
      </c>
      <c r="AC1854" s="107" t="s">
        <v>5237</v>
      </c>
      <c r="AD1854" s="107" t="s">
        <v>5237</v>
      </c>
      <c r="AE1854" s="107" t="s">
        <v>5237</v>
      </c>
    </row>
    <row r="1855" spans="2:31" outlineLevel="1">
      <c r="B1855" s="24" t="s">
        <v>5234</v>
      </c>
      <c r="C1855" s="24" t="s">
        <v>4</v>
      </c>
      <c r="D1855" s="24" t="s">
        <v>64</v>
      </c>
      <c r="E1855" s="24" t="s">
        <v>43</v>
      </c>
      <c r="F1855" s="24" t="s">
        <v>41</v>
      </c>
      <c r="G1855" s="24">
        <v>0</v>
      </c>
      <c r="H1855" s="24" t="s">
        <v>2796</v>
      </c>
      <c r="I1855" s="24" t="s">
        <v>4374</v>
      </c>
      <c r="J1855" s="24" t="s">
        <v>73</v>
      </c>
      <c r="K1855" s="72" t="str">
        <f t="shared" si="66"/>
        <v>BPNE13 ICPL Curncy</v>
      </c>
      <c r="L1855" s="25" t="str">
        <f t="shared" si="67"/>
        <v>ICPL</v>
      </c>
      <c r="M1855" s="26">
        <f t="shared" ca="1" si="67"/>
        <v>42276</v>
      </c>
      <c r="N1855" s="25" t="b">
        <f t="shared" si="67"/>
        <v>0</v>
      </c>
      <c r="O1855" s="84" t="str">
        <f>IF($N1855,_xll.BDP($K1855,O$1817),"[DISABLED]")</f>
        <v>[DISABLED]</v>
      </c>
      <c r="P1855" s="84" t="str">
        <f>IF($N1855,_xll.BDP($K1855,P$1817),"[DISABLED]")</f>
        <v>[DISABLED]</v>
      </c>
      <c r="Q1855" s="84" t="str">
        <f>IF($N1855,_xll.BDP($K1855,Q$1817),"[DISABLED]")</f>
        <v>[DISABLED]</v>
      </c>
      <c r="R1855" s="84" t="str">
        <f>IF($N1855,_xll.BDH($K1855,R$1817,$M1855),"[DISABLED]")</f>
        <v>[DISABLED]</v>
      </c>
      <c r="S1855" s="84" t="str">
        <f>IF($N1855,_xll.BDH($K1855,S$1817,$M1855),"[DISABLED]")</f>
        <v>[DISABLED]</v>
      </c>
      <c r="T1855" s="84" t="str">
        <f>IF($N1855,_xll.BDH($K1855,T$1817,$M1855),"[DISABLED]")</f>
        <v>[DISABLED]</v>
      </c>
      <c r="V1855" s="106" t="s">
        <v>10393</v>
      </c>
      <c r="W1855" s="107" t="s">
        <v>1055</v>
      </c>
      <c r="X1855" s="108">
        <v>42276</v>
      </c>
      <c r="Y1855" s="107" t="b">
        <v>0</v>
      </c>
      <c r="Z1855" s="107" t="s">
        <v>5237</v>
      </c>
      <c r="AA1855" s="107" t="s">
        <v>5237</v>
      </c>
      <c r="AB1855" s="107" t="s">
        <v>5237</v>
      </c>
      <c r="AC1855" s="107" t="s">
        <v>5237</v>
      </c>
      <c r="AD1855" s="107" t="s">
        <v>5237</v>
      </c>
      <c r="AE1855" s="107" t="s">
        <v>5237</v>
      </c>
    </row>
    <row r="1856" spans="2:31" outlineLevel="1">
      <c r="B1856" s="24" t="s">
        <v>5234</v>
      </c>
      <c r="C1856" s="24" t="s">
        <v>4</v>
      </c>
      <c r="D1856" s="24" t="s">
        <v>64</v>
      </c>
      <c r="E1856" s="24" t="s">
        <v>43</v>
      </c>
      <c r="F1856" s="24" t="s">
        <v>146</v>
      </c>
      <c r="G1856" s="24">
        <v>0</v>
      </c>
      <c r="H1856" s="24" t="s">
        <v>2796</v>
      </c>
      <c r="I1856" s="24" t="s">
        <v>4375</v>
      </c>
      <c r="J1856" s="24" t="s">
        <v>73</v>
      </c>
      <c r="K1856" s="72" t="str">
        <f t="shared" si="66"/>
        <v>BPNER3 ICPL Curncy</v>
      </c>
      <c r="L1856" s="25" t="str">
        <f t="shared" si="67"/>
        <v>ICPL</v>
      </c>
      <c r="M1856" s="26">
        <f t="shared" ca="1" si="67"/>
        <v>42276</v>
      </c>
      <c r="N1856" s="25" t="b">
        <f t="shared" si="67"/>
        <v>0</v>
      </c>
      <c r="O1856" s="84" t="str">
        <f>IF($N1856,_xll.BDP($K1856,O$1817),"[DISABLED]")</f>
        <v>[DISABLED]</v>
      </c>
      <c r="P1856" s="84" t="str">
        <f>IF($N1856,_xll.BDP($K1856,P$1817),"[DISABLED]")</f>
        <v>[DISABLED]</v>
      </c>
      <c r="Q1856" s="84" t="str">
        <f>IF($N1856,_xll.BDP($K1856,Q$1817),"[DISABLED]")</f>
        <v>[DISABLED]</v>
      </c>
      <c r="R1856" s="84" t="str">
        <f>IF($N1856,_xll.BDH($K1856,R$1817,$M1856),"[DISABLED]")</f>
        <v>[DISABLED]</v>
      </c>
      <c r="S1856" s="84" t="str">
        <f>IF($N1856,_xll.BDH($K1856,S$1817,$M1856),"[DISABLED]")</f>
        <v>[DISABLED]</v>
      </c>
      <c r="T1856" s="84" t="str">
        <f>IF($N1856,_xll.BDH($K1856,T$1817,$M1856),"[DISABLED]")</f>
        <v>[DISABLED]</v>
      </c>
      <c r="V1856" s="106" t="s">
        <v>10394</v>
      </c>
      <c r="W1856" s="107" t="s">
        <v>1055</v>
      </c>
      <c r="X1856" s="108">
        <v>42276</v>
      </c>
      <c r="Y1856" s="107" t="b">
        <v>0</v>
      </c>
      <c r="Z1856" s="107" t="s">
        <v>5237</v>
      </c>
      <c r="AA1856" s="107" t="s">
        <v>5237</v>
      </c>
      <c r="AB1856" s="107" t="s">
        <v>5237</v>
      </c>
      <c r="AC1856" s="107" t="s">
        <v>5237</v>
      </c>
      <c r="AD1856" s="107" t="s">
        <v>5237</v>
      </c>
      <c r="AE1856" s="107" t="s">
        <v>5237</v>
      </c>
    </row>
    <row r="1857" spans="2:31" outlineLevel="1">
      <c r="B1857" s="24" t="s">
        <v>5234</v>
      </c>
      <c r="C1857" s="24" t="s">
        <v>4</v>
      </c>
      <c r="D1857" s="24" t="s">
        <v>64</v>
      </c>
      <c r="E1857" s="24" t="s">
        <v>43</v>
      </c>
      <c r="F1857" s="24" t="s">
        <v>42</v>
      </c>
      <c r="G1857" s="24">
        <v>0</v>
      </c>
      <c r="H1857" s="24" t="s">
        <v>2796</v>
      </c>
      <c r="I1857" s="24" t="s">
        <v>4376</v>
      </c>
      <c r="J1857" s="24" t="s">
        <v>73</v>
      </c>
      <c r="K1857" s="72" t="str">
        <f t="shared" si="66"/>
        <v>BPNE23 ICPL Curncy</v>
      </c>
      <c r="L1857" s="25" t="str">
        <f t="shared" si="67"/>
        <v>ICPL</v>
      </c>
      <c r="M1857" s="26">
        <f t="shared" ca="1" si="67"/>
        <v>42276</v>
      </c>
      <c r="N1857" s="25" t="b">
        <f t="shared" si="67"/>
        <v>0</v>
      </c>
      <c r="O1857" s="84" t="str">
        <f>IF($N1857,_xll.BDP($K1857,O$1817),"[DISABLED]")</f>
        <v>[DISABLED]</v>
      </c>
      <c r="P1857" s="84" t="str">
        <f>IF($N1857,_xll.BDP($K1857,P$1817),"[DISABLED]")</f>
        <v>[DISABLED]</v>
      </c>
      <c r="Q1857" s="84" t="str">
        <f>IF($N1857,_xll.BDP($K1857,Q$1817),"[DISABLED]")</f>
        <v>[DISABLED]</v>
      </c>
      <c r="R1857" s="84" t="str">
        <f>IF($N1857,_xll.BDH($K1857,R$1817,$M1857),"[DISABLED]")</f>
        <v>[DISABLED]</v>
      </c>
      <c r="S1857" s="84" t="str">
        <f>IF($N1857,_xll.BDH($K1857,S$1817,$M1857),"[DISABLED]")</f>
        <v>[DISABLED]</v>
      </c>
      <c r="T1857" s="84" t="str">
        <f>IF($N1857,_xll.BDH($K1857,T$1817,$M1857),"[DISABLED]")</f>
        <v>[DISABLED]</v>
      </c>
      <c r="V1857" s="106" t="s">
        <v>10395</v>
      </c>
      <c r="W1857" s="107" t="s">
        <v>1055</v>
      </c>
      <c r="X1857" s="108">
        <v>42276</v>
      </c>
      <c r="Y1857" s="107" t="b">
        <v>0</v>
      </c>
      <c r="Z1857" s="107" t="s">
        <v>5237</v>
      </c>
      <c r="AA1857" s="107" t="s">
        <v>5237</v>
      </c>
      <c r="AB1857" s="107" t="s">
        <v>5237</v>
      </c>
      <c r="AC1857" s="107" t="s">
        <v>5237</v>
      </c>
      <c r="AD1857" s="107" t="s">
        <v>5237</v>
      </c>
      <c r="AE1857" s="107" t="s">
        <v>5237</v>
      </c>
    </row>
    <row r="1858" spans="2:31" outlineLevel="1">
      <c r="B1858" s="24" t="s">
        <v>5234</v>
      </c>
      <c r="C1858" s="24" t="s">
        <v>4</v>
      </c>
      <c r="D1858" s="24" t="s">
        <v>64</v>
      </c>
      <c r="E1858" s="24" t="s">
        <v>43</v>
      </c>
      <c r="F1858" s="24" t="s">
        <v>43</v>
      </c>
      <c r="G1858" s="24">
        <v>0</v>
      </c>
      <c r="H1858" s="24" t="s">
        <v>2796</v>
      </c>
      <c r="I1858" s="24" t="s">
        <v>4377</v>
      </c>
      <c r="J1858" s="24" t="s">
        <v>73</v>
      </c>
      <c r="K1858" s="72" t="str">
        <f t="shared" si="66"/>
        <v>BPNE33 ICPL Curncy</v>
      </c>
      <c r="L1858" s="25" t="str">
        <f t="shared" si="67"/>
        <v>ICPL</v>
      </c>
      <c r="M1858" s="26">
        <f t="shared" ca="1" si="67"/>
        <v>42276</v>
      </c>
      <c r="N1858" s="25" t="b">
        <f t="shared" si="67"/>
        <v>0</v>
      </c>
      <c r="O1858" s="84" t="str">
        <f>IF($N1858,_xll.BDP($K1858,O$1817),"[DISABLED]")</f>
        <v>[DISABLED]</v>
      </c>
      <c r="P1858" s="84" t="str">
        <f>IF($N1858,_xll.BDP($K1858,P$1817),"[DISABLED]")</f>
        <v>[DISABLED]</v>
      </c>
      <c r="Q1858" s="84" t="str">
        <f>IF($N1858,_xll.BDP($K1858,Q$1817),"[DISABLED]")</f>
        <v>[DISABLED]</v>
      </c>
      <c r="R1858" s="84" t="str">
        <f>IF($N1858,_xll.BDH($K1858,R$1817,$M1858),"[DISABLED]")</f>
        <v>[DISABLED]</v>
      </c>
      <c r="S1858" s="84" t="str">
        <f>IF($N1858,_xll.BDH($K1858,S$1817,$M1858),"[DISABLED]")</f>
        <v>[DISABLED]</v>
      </c>
      <c r="T1858" s="84" t="str">
        <f>IF($N1858,_xll.BDH($K1858,T$1817,$M1858),"[DISABLED]")</f>
        <v>[DISABLED]</v>
      </c>
      <c r="V1858" s="106" t="s">
        <v>10396</v>
      </c>
      <c r="W1858" s="107" t="s">
        <v>1055</v>
      </c>
      <c r="X1858" s="108">
        <v>42276</v>
      </c>
      <c r="Y1858" s="107" t="b">
        <v>0</v>
      </c>
      <c r="Z1858" s="107" t="s">
        <v>5237</v>
      </c>
      <c r="AA1858" s="107" t="s">
        <v>5237</v>
      </c>
      <c r="AB1858" s="107" t="s">
        <v>5237</v>
      </c>
      <c r="AC1858" s="107" t="s">
        <v>5237</v>
      </c>
      <c r="AD1858" s="107" t="s">
        <v>5237</v>
      </c>
      <c r="AE1858" s="107" t="s">
        <v>5237</v>
      </c>
    </row>
    <row r="1859" spans="2:31" outlineLevel="1">
      <c r="B1859" s="24" t="s">
        <v>5234</v>
      </c>
      <c r="C1859" s="24" t="s">
        <v>4</v>
      </c>
      <c r="D1859" s="24" t="s">
        <v>64</v>
      </c>
      <c r="E1859" s="24" t="s">
        <v>43</v>
      </c>
      <c r="F1859" s="24" t="s">
        <v>152</v>
      </c>
      <c r="G1859" s="24">
        <v>0</v>
      </c>
      <c r="H1859" s="24" t="s">
        <v>2796</v>
      </c>
      <c r="I1859" s="24" t="s">
        <v>4378</v>
      </c>
      <c r="J1859" s="24" t="s">
        <v>73</v>
      </c>
      <c r="K1859" s="72" t="str">
        <f t="shared" si="66"/>
        <v>BPNE43 ICPL Curncy</v>
      </c>
      <c r="L1859" s="25" t="str">
        <f t="shared" si="67"/>
        <v>ICPL</v>
      </c>
      <c r="M1859" s="26">
        <f t="shared" ca="1" si="67"/>
        <v>42276</v>
      </c>
      <c r="N1859" s="25" t="b">
        <f t="shared" si="67"/>
        <v>0</v>
      </c>
      <c r="O1859" s="84" t="str">
        <f>IF($N1859,_xll.BDP($K1859,O$1817),"[DISABLED]")</f>
        <v>[DISABLED]</v>
      </c>
      <c r="P1859" s="84" t="str">
        <f>IF($N1859,_xll.BDP($K1859,P$1817),"[DISABLED]")</f>
        <v>[DISABLED]</v>
      </c>
      <c r="Q1859" s="84" t="str">
        <f>IF($N1859,_xll.BDP($K1859,Q$1817),"[DISABLED]")</f>
        <v>[DISABLED]</v>
      </c>
      <c r="R1859" s="84" t="str">
        <f>IF($N1859,_xll.BDH($K1859,R$1817,$M1859),"[DISABLED]")</f>
        <v>[DISABLED]</v>
      </c>
      <c r="S1859" s="84" t="str">
        <f>IF($N1859,_xll.BDH($K1859,S$1817,$M1859),"[DISABLED]")</f>
        <v>[DISABLED]</v>
      </c>
      <c r="T1859" s="84" t="str">
        <f>IF($N1859,_xll.BDH($K1859,T$1817,$M1859),"[DISABLED]")</f>
        <v>[DISABLED]</v>
      </c>
      <c r="V1859" s="106" t="s">
        <v>10397</v>
      </c>
      <c r="W1859" s="107" t="s">
        <v>1055</v>
      </c>
      <c r="X1859" s="108">
        <v>42276</v>
      </c>
      <c r="Y1859" s="107" t="b">
        <v>0</v>
      </c>
      <c r="Z1859" s="107" t="s">
        <v>5237</v>
      </c>
      <c r="AA1859" s="107" t="s">
        <v>5237</v>
      </c>
      <c r="AB1859" s="107" t="s">
        <v>5237</v>
      </c>
      <c r="AC1859" s="107" t="s">
        <v>5237</v>
      </c>
      <c r="AD1859" s="107" t="s">
        <v>5237</v>
      </c>
      <c r="AE1859" s="107" t="s">
        <v>5237</v>
      </c>
    </row>
    <row r="1860" spans="2:31" outlineLevel="1">
      <c r="B1860" s="24" t="s">
        <v>5234</v>
      </c>
      <c r="C1860" s="24" t="s">
        <v>4</v>
      </c>
      <c r="D1860" s="24" t="s">
        <v>64</v>
      </c>
      <c r="E1860" s="24" t="s">
        <v>43</v>
      </c>
      <c r="F1860" s="24" t="s">
        <v>44</v>
      </c>
      <c r="G1860" s="24">
        <v>0</v>
      </c>
      <c r="H1860" s="24" t="s">
        <v>2796</v>
      </c>
      <c r="I1860" s="24" t="s">
        <v>4379</v>
      </c>
      <c r="J1860" s="24" t="s">
        <v>73</v>
      </c>
      <c r="K1860" s="72" t="str">
        <f t="shared" si="66"/>
        <v>BPNE53 ICPL Curncy</v>
      </c>
      <c r="L1860" s="25" t="str">
        <f t="shared" si="67"/>
        <v>ICPL</v>
      </c>
      <c r="M1860" s="26">
        <f t="shared" ca="1" si="67"/>
        <v>42276</v>
      </c>
      <c r="N1860" s="25" t="b">
        <f t="shared" si="67"/>
        <v>0</v>
      </c>
      <c r="O1860" s="84" t="str">
        <f>IF($N1860,_xll.BDP($K1860,O$1817),"[DISABLED]")</f>
        <v>[DISABLED]</v>
      </c>
      <c r="P1860" s="84" t="str">
        <f>IF($N1860,_xll.BDP($K1860,P$1817),"[DISABLED]")</f>
        <v>[DISABLED]</v>
      </c>
      <c r="Q1860" s="84" t="str">
        <f>IF($N1860,_xll.BDP($K1860,Q$1817),"[DISABLED]")</f>
        <v>[DISABLED]</v>
      </c>
      <c r="R1860" s="84" t="str">
        <f>IF($N1860,_xll.BDH($K1860,R$1817,$M1860),"[DISABLED]")</f>
        <v>[DISABLED]</v>
      </c>
      <c r="S1860" s="84" t="str">
        <f>IF($N1860,_xll.BDH($K1860,S$1817,$M1860),"[DISABLED]")</f>
        <v>[DISABLED]</v>
      </c>
      <c r="T1860" s="84" t="str">
        <f>IF($N1860,_xll.BDH($K1860,T$1817,$M1860),"[DISABLED]")</f>
        <v>[DISABLED]</v>
      </c>
      <c r="V1860" s="106" t="s">
        <v>10398</v>
      </c>
      <c r="W1860" s="107" t="s">
        <v>1055</v>
      </c>
      <c r="X1860" s="108">
        <v>42276</v>
      </c>
      <c r="Y1860" s="107" t="b">
        <v>0</v>
      </c>
      <c r="Z1860" s="107" t="s">
        <v>5237</v>
      </c>
      <c r="AA1860" s="107" t="s">
        <v>5237</v>
      </c>
      <c r="AB1860" s="107" t="s">
        <v>5237</v>
      </c>
      <c r="AC1860" s="107" t="s">
        <v>5237</v>
      </c>
      <c r="AD1860" s="107" t="s">
        <v>5237</v>
      </c>
      <c r="AE1860" s="107" t="s">
        <v>5237</v>
      </c>
    </row>
    <row r="1861" spans="2:31" outlineLevel="1">
      <c r="B1861" s="24" t="s">
        <v>5234</v>
      </c>
      <c r="C1861" s="24" t="s">
        <v>4</v>
      </c>
      <c r="D1861" s="24" t="s">
        <v>64</v>
      </c>
      <c r="E1861" s="24" t="s">
        <v>43</v>
      </c>
      <c r="F1861" s="24" t="s">
        <v>155</v>
      </c>
      <c r="G1861" s="24">
        <v>0</v>
      </c>
      <c r="H1861" s="24" t="s">
        <v>2796</v>
      </c>
      <c r="I1861" s="24" t="s">
        <v>4380</v>
      </c>
      <c r="J1861" s="24" t="s">
        <v>73</v>
      </c>
      <c r="K1861" s="72" t="str">
        <f t="shared" si="66"/>
        <v>BPNE63 ICPL Curncy</v>
      </c>
      <c r="L1861" s="25" t="str">
        <f t="shared" si="67"/>
        <v>ICPL</v>
      </c>
      <c r="M1861" s="26">
        <f t="shared" ca="1" si="67"/>
        <v>42276</v>
      </c>
      <c r="N1861" s="25" t="b">
        <f t="shared" si="67"/>
        <v>0</v>
      </c>
      <c r="O1861" s="84" t="str">
        <f>IF($N1861,_xll.BDP($K1861,O$1817),"[DISABLED]")</f>
        <v>[DISABLED]</v>
      </c>
      <c r="P1861" s="84" t="str">
        <f>IF($N1861,_xll.BDP($K1861,P$1817),"[DISABLED]")</f>
        <v>[DISABLED]</v>
      </c>
      <c r="Q1861" s="84" t="str">
        <f>IF($N1861,_xll.BDP($K1861,Q$1817),"[DISABLED]")</f>
        <v>[DISABLED]</v>
      </c>
      <c r="R1861" s="84" t="str">
        <f>IF($N1861,_xll.BDH($K1861,R$1817,$M1861),"[DISABLED]")</f>
        <v>[DISABLED]</v>
      </c>
      <c r="S1861" s="84" t="str">
        <f>IF($N1861,_xll.BDH($K1861,S$1817,$M1861),"[DISABLED]")</f>
        <v>[DISABLED]</v>
      </c>
      <c r="T1861" s="84" t="str">
        <f>IF($N1861,_xll.BDH($K1861,T$1817,$M1861),"[DISABLED]")</f>
        <v>[DISABLED]</v>
      </c>
      <c r="V1861" s="106" t="s">
        <v>10399</v>
      </c>
      <c r="W1861" s="107" t="s">
        <v>1055</v>
      </c>
      <c r="X1861" s="108">
        <v>42276</v>
      </c>
      <c r="Y1861" s="107" t="b">
        <v>0</v>
      </c>
      <c r="Z1861" s="107" t="s">
        <v>5237</v>
      </c>
      <c r="AA1861" s="107" t="s">
        <v>5237</v>
      </c>
      <c r="AB1861" s="107" t="s">
        <v>5237</v>
      </c>
      <c r="AC1861" s="107" t="s">
        <v>5237</v>
      </c>
      <c r="AD1861" s="107" t="s">
        <v>5237</v>
      </c>
      <c r="AE1861" s="107" t="s">
        <v>5237</v>
      </c>
    </row>
    <row r="1862" spans="2:31" outlineLevel="1">
      <c r="B1862" s="24" t="s">
        <v>5234</v>
      </c>
      <c r="C1862" s="24" t="s">
        <v>4</v>
      </c>
      <c r="D1862" s="24" t="s">
        <v>64</v>
      </c>
      <c r="E1862" s="24" t="s">
        <v>43</v>
      </c>
      <c r="F1862" s="24" t="s">
        <v>45</v>
      </c>
      <c r="G1862" s="24">
        <v>0</v>
      </c>
      <c r="H1862" s="24" t="s">
        <v>2796</v>
      </c>
      <c r="I1862" s="24" t="s">
        <v>4381</v>
      </c>
      <c r="J1862" s="24" t="s">
        <v>73</v>
      </c>
      <c r="K1862" s="72" t="str">
        <f t="shared" si="66"/>
        <v>BPNE73 ICPL Curncy</v>
      </c>
      <c r="L1862" s="25" t="str">
        <f t="shared" si="67"/>
        <v>ICPL</v>
      </c>
      <c r="M1862" s="26">
        <f t="shared" ca="1" si="67"/>
        <v>42276</v>
      </c>
      <c r="N1862" s="25" t="b">
        <f t="shared" si="67"/>
        <v>0</v>
      </c>
      <c r="O1862" s="84" t="str">
        <f>IF($N1862,_xll.BDP($K1862,O$1817),"[DISABLED]")</f>
        <v>[DISABLED]</v>
      </c>
      <c r="P1862" s="84" t="str">
        <f>IF($N1862,_xll.BDP($K1862,P$1817),"[DISABLED]")</f>
        <v>[DISABLED]</v>
      </c>
      <c r="Q1862" s="84" t="str">
        <f>IF($N1862,_xll.BDP($K1862,Q$1817),"[DISABLED]")</f>
        <v>[DISABLED]</v>
      </c>
      <c r="R1862" s="84" t="str">
        <f>IF($N1862,_xll.BDH($K1862,R$1817,$M1862),"[DISABLED]")</f>
        <v>[DISABLED]</v>
      </c>
      <c r="S1862" s="84" t="str">
        <f>IF($N1862,_xll.BDH($K1862,S$1817,$M1862),"[DISABLED]")</f>
        <v>[DISABLED]</v>
      </c>
      <c r="T1862" s="84" t="str">
        <f>IF($N1862,_xll.BDH($K1862,T$1817,$M1862),"[DISABLED]")</f>
        <v>[DISABLED]</v>
      </c>
      <c r="V1862" s="106" t="s">
        <v>10400</v>
      </c>
      <c r="W1862" s="107" t="s">
        <v>1055</v>
      </c>
      <c r="X1862" s="108">
        <v>42276</v>
      </c>
      <c r="Y1862" s="107" t="b">
        <v>0</v>
      </c>
      <c r="Z1862" s="107" t="s">
        <v>5237</v>
      </c>
      <c r="AA1862" s="107" t="s">
        <v>5237</v>
      </c>
      <c r="AB1862" s="107" t="s">
        <v>5237</v>
      </c>
      <c r="AC1862" s="107" t="s">
        <v>5237</v>
      </c>
      <c r="AD1862" s="107" t="s">
        <v>5237</v>
      </c>
      <c r="AE1862" s="107" t="s">
        <v>5237</v>
      </c>
    </row>
    <row r="1863" spans="2:31" outlineLevel="1">
      <c r="B1863" s="24" t="s">
        <v>5234</v>
      </c>
      <c r="C1863" s="24" t="s">
        <v>4</v>
      </c>
      <c r="D1863" s="24" t="s">
        <v>64</v>
      </c>
      <c r="E1863" s="24" t="s">
        <v>43</v>
      </c>
      <c r="F1863" s="24" t="s">
        <v>46</v>
      </c>
      <c r="G1863" s="24">
        <v>0</v>
      </c>
      <c r="H1863" s="24" t="s">
        <v>2796</v>
      </c>
      <c r="I1863" s="24" t="s">
        <v>4382</v>
      </c>
      <c r="J1863" s="24" t="s">
        <v>73</v>
      </c>
      <c r="K1863" s="72" t="str">
        <f t="shared" si="66"/>
        <v>BPNE103 ICPL Curncy</v>
      </c>
      <c r="L1863" s="25" t="str">
        <f t="shared" si="67"/>
        <v>ICPL</v>
      </c>
      <c r="M1863" s="26">
        <f t="shared" ca="1" si="67"/>
        <v>42276</v>
      </c>
      <c r="N1863" s="25" t="b">
        <f t="shared" si="67"/>
        <v>0</v>
      </c>
      <c r="O1863" s="84" t="str">
        <f>IF($N1863,_xll.BDP($K1863,O$1817),"[DISABLED]")</f>
        <v>[DISABLED]</v>
      </c>
      <c r="P1863" s="84" t="str">
        <f>IF($N1863,_xll.BDP($K1863,P$1817),"[DISABLED]")</f>
        <v>[DISABLED]</v>
      </c>
      <c r="Q1863" s="84" t="str">
        <f>IF($N1863,_xll.BDP($K1863,Q$1817),"[DISABLED]")</f>
        <v>[DISABLED]</v>
      </c>
      <c r="R1863" s="84" t="str">
        <f>IF($N1863,_xll.BDH($K1863,R$1817,$M1863),"[DISABLED]")</f>
        <v>[DISABLED]</v>
      </c>
      <c r="S1863" s="84" t="str">
        <f>IF($N1863,_xll.BDH($K1863,S$1817,$M1863),"[DISABLED]")</f>
        <v>[DISABLED]</v>
      </c>
      <c r="T1863" s="84" t="str">
        <f>IF($N1863,_xll.BDH($K1863,T$1817,$M1863),"[DISABLED]")</f>
        <v>[DISABLED]</v>
      </c>
      <c r="V1863" s="106" t="s">
        <v>10401</v>
      </c>
      <c r="W1863" s="107" t="s">
        <v>1055</v>
      </c>
      <c r="X1863" s="108">
        <v>42276</v>
      </c>
      <c r="Y1863" s="107" t="b">
        <v>0</v>
      </c>
      <c r="Z1863" s="107" t="s">
        <v>5237</v>
      </c>
      <c r="AA1863" s="107" t="s">
        <v>5237</v>
      </c>
      <c r="AB1863" s="107" t="s">
        <v>5237</v>
      </c>
      <c r="AC1863" s="107" t="s">
        <v>5237</v>
      </c>
      <c r="AD1863" s="107" t="s">
        <v>5237</v>
      </c>
      <c r="AE1863" s="107" t="s">
        <v>5237</v>
      </c>
    </row>
    <row r="1864" spans="2:31" outlineLevel="1">
      <c r="B1864" s="24" t="s">
        <v>5234</v>
      </c>
      <c r="C1864" s="24" t="s">
        <v>4</v>
      </c>
      <c r="D1864" s="24" t="s">
        <v>64</v>
      </c>
      <c r="E1864" s="24" t="s">
        <v>43</v>
      </c>
      <c r="F1864" s="24" t="s">
        <v>47</v>
      </c>
      <c r="G1864" s="24">
        <v>0</v>
      </c>
      <c r="H1864" s="24" t="s">
        <v>2796</v>
      </c>
      <c r="I1864" s="24" t="s">
        <v>4383</v>
      </c>
      <c r="J1864" s="24" t="s">
        <v>73</v>
      </c>
      <c r="K1864" s="72" t="str">
        <f t="shared" si="66"/>
        <v>BPNE153 ICPL Curncy</v>
      </c>
      <c r="L1864" s="25" t="str">
        <f t="shared" si="67"/>
        <v>ICPL</v>
      </c>
      <c r="M1864" s="26">
        <f t="shared" ca="1" si="67"/>
        <v>42276</v>
      </c>
      <c r="N1864" s="25" t="b">
        <f t="shared" si="67"/>
        <v>0</v>
      </c>
      <c r="O1864" s="84" t="str">
        <f>IF($N1864,_xll.BDP($K1864,O$1817),"[DISABLED]")</f>
        <v>[DISABLED]</v>
      </c>
      <c r="P1864" s="84" t="str">
        <f>IF($N1864,_xll.BDP($K1864,P$1817),"[DISABLED]")</f>
        <v>[DISABLED]</v>
      </c>
      <c r="Q1864" s="84" t="str">
        <f>IF($N1864,_xll.BDP($K1864,Q$1817),"[DISABLED]")</f>
        <v>[DISABLED]</v>
      </c>
      <c r="R1864" s="84" t="str">
        <f>IF($N1864,_xll.BDH($K1864,R$1817,$M1864),"[DISABLED]")</f>
        <v>[DISABLED]</v>
      </c>
      <c r="S1864" s="84" t="str">
        <f>IF($N1864,_xll.BDH($K1864,S$1817,$M1864),"[DISABLED]")</f>
        <v>[DISABLED]</v>
      </c>
      <c r="T1864" s="84" t="str">
        <f>IF($N1864,_xll.BDH($K1864,T$1817,$M1864),"[DISABLED]")</f>
        <v>[DISABLED]</v>
      </c>
      <c r="V1864" s="106" t="s">
        <v>10402</v>
      </c>
      <c r="W1864" s="107" t="s">
        <v>1055</v>
      </c>
      <c r="X1864" s="108">
        <v>42276</v>
      </c>
      <c r="Y1864" s="107" t="b">
        <v>0</v>
      </c>
      <c r="Z1864" s="107" t="s">
        <v>5237</v>
      </c>
      <c r="AA1864" s="107" t="s">
        <v>5237</v>
      </c>
      <c r="AB1864" s="107" t="s">
        <v>5237</v>
      </c>
      <c r="AC1864" s="107" t="s">
        <v>5237</v>
      </c>
      <c r="AD1864" s="107" t="s">
        <v>5237</v>
      </c>
      <c r="AE1864" s="107" t="s">
        <v>5237</v>
      </c>
    </row>
    <row r="1865" spans="2:31" outlineLevel="1">
      <c r="B1865" s="24" t="s">
        <v>5234</v>
      </c>
      <c r="C1865" s="24" t="s">
        <v>4</v>
      </c>
      <c r="D1865" s="24" t="s">
        <v>64</v>
      </c>
      <c r="E1865" s="24" t="s">
        <v>43</v>
      </c>
      <c r="F1865" s="24" t="s">
        <v>48</v>
      </c>
      <c r="G1865" s="24">
        <v>0</v>
      </c>
      <c r="H1865" s="24" t="s">
        <v>2796</v>
      </c>
      <c r="I1865" s="24" t="s">
        <v>4384</v>
      </c>
      <c r="J1865" s="24" t="s">
        <v>73</v>
      </c>
      <c r="K1865" s="72" t="str">
        <f t="shared" si="66"/>
        <v>BPNE203 ICPL Curncy</v>
      </c>
      <c r="L1865" s="25" t="str">
        <f t="shared" si="67"/>
        <v>ICPL</v>
      </c>
      <c r="M1865" s="26">
        <f t="shared" ca="1" si="67"/>
        <v>42276</v>
      </c>
      <c r="N1865" s="25" t="b">
        <f t="shared" si="67"/>
        <v>0</v>
      </c>
      <c r="O1865" s="84" t="str">
        <f>IF($N1865,_xll.BDP($K1865,O$1817),"[DISABLED]")</f>
        <v>[DISABLED]</v>
      </c>
      <c r="P1865" s="84" t="str">
        <f>IF($N1865,_xll.BDP($K1865,P$1817),"[DISABLED]")</f>
        <v>[DISABLED]</v>
      </c>
      <c r="Q1865" s="84" t="str">
        <f>IF($N1865,_xll.BDP($K1865,Q$1817),"[DISABLED]")</f>
        <v>[DISABLED]</v>
      </c>
      <c r="R1865" s="84" t="str">
        <f>IF($N1865,_xll.BDH($K1865,R$1817,$M1865),"[DISABLED]")</f>
        <v>[DISABLED]</v>
      </c>
      <c r="S1865" s="84" t="str">
        <f>IF($N1865,_xll.BDH($K1865,S$1817,$M1865),"[DISABLED]")</f>
        <v>[DISABLED]</v>
      </c>
      <c r="T1865" s="84" t="str">
        <f>IF($N1865,_xll.BDH($K1865,T$1817,$M1865),"[DISABLED]")</f>
        <v>[DISABLED]</v>
      </c>
      <c r="V1865" s="106" t="s">
        <v>10403</v>
      </c>
      <c r="W1865" s="107" t="s">
        <v>1055</v>
      </c>
      <c r="X1865" s="108">
        <v>42276</v>
      </c>
      <c r="Y1865" s="107" t="b">
        <v>0</v>
      </c>
      <c r="Z1865" s="107" t="s">
        <v>5237</v>
      </c>
      <c r="AA1865" s="107" t="s">
        <v>5237</v>
      </c>
      <c r="AB1865" s="107" t="s">
        <v>5237</v>
      </c>
      <c r="AC1865" s="107" t="s">
        <v>5237</v>
      </c>
      <c r="AD1865" s="107" t="s">
        <v>5237</v>
      </c>
      <c r="AE1865" s="107" t="s">
        <v>5237</v>
      </c>
    </row>
    <row r="1866" spans="2:31" outlineLevel="1">
      <c r="B1866" s="24" t="s">
        <v>5234</v>
      </c>
      <c r="C1866" s="24" t="s">
        <v>4</v>
      </c>
      <c r="D1866" s="24" t="s">
        <v>64</v>
      </c>
      <c r="E1866" s="24" t="s">
        <v>152</v>
      </c>
      <c r="F1866" s="24" t="s">
        <v>209</v>
      </c>
      <c r="G1866" s="24">
        <v>0</v>
      </c>
      <c r="H1866" s="24" t="s">
        <v>2796</v>
      </c>
      <c r="I1866" s="24" t="s">
        <v>4385</v>
      </c>
      <c r="J1866" s="24" t="s">
        <v>73</v>
      </c>
      <c r="K1866" s="72" t="str">
        <f t="shared" si="66"/>
        <v>BPNEA4 ICPL Curncy</v>
      </c>
      <c r="L1866" s="25" t="str">
        <f t="shared" si="67"/>
        <v>ICPL</v>
      </c>
      <c r="M1866" s="26">
        <f t="shared" ca="1" si="67"/>
        <v>42276</v>
      </c>
      <c r="N1866" s="25" t="b">
        <f t="shared" si="67"/>
        <v>0</v>
      </c>
      <c r="O1866" s="84" t="str">
        <f>IF($N1866,_xll.BDP($K1866,O$1817),"[DISABLED]")</f>
        <v>[DISABLED]</v>
      </c>
      <c r="P1866" s="84" t="str">
        <f>IF($N1866,_xll.BDP($K1866,P$1817),"[DISABLED]")</f>
        <v>[DISABLED]</v>
      </c>
      <c r="Q1866" s="84" t="str">
        <f>IF($N1866,_xll.BDP($K1866,Q$1817),"[DISABLED]")</f>
        <v>[DISABLED]</v>
      </c>
      <c r="R1866" s="84" t="str">
        <f>IF($N1866,_xll.BDH($K1866,R$1817,$M1866),"[DISABLED]")</f>
        <v>[DISABLED]</v>
      </c>
      <c r="S1866" s="84" t="str">
        <f>IF($N1866,_xll.BDH($K1866,S$1817,$M1866),"[DISABLED]")</f>
        <v>[DISABLED]</v>
      </c>
      <c r="T1866" s="84" t="str">
        <f>IF($N1866,_xll.BDH($K1866,T$1817,$M1866),"[DISABLED]")</f>
        <v>[DISABLED]</v>
      </c>
      <c r="V1866" s="106" t="s">
        <v>10404</v>
      </c>
      <c r="W1866" s="107" t="s">
        <v>1055</v>
      </c>
      <c r="X1866" s="108">
        <v>42276</v>
      </c>
      <c r="Y1866" s="107" t="b">
        <v>0</v>
      </c>
      <c r="Z1866" s="107" t="s">
        <v>5237</v>
      </c>
      <c r="AA1866" s="107" t="s">
        <v>5237</v>
      </c>
      <c r="AB1866" s="107" t="s">
        <v>5237</v>
      </c>
      <c r="AC1866" s="107" t="s">
        <v>5237</v>
      </c>
      <c r="AD1866" s="107" t="s">
        <v>5237</v>
      </c>
      <c r="AE1866" s="107" t="s">
        <v>5237</v>
      </c>
    </row>
    <row r="1867" spans="2:31" outlineLevel="1">
      <c r="B1867" s="24" t="s">
        <v>5234</v>
      </c>
      <c r="C1867" s="24" t="s">
        <v>4</v>
      </c>
      <c r="D1867" s="24" t="s">
        <v>64</v>
      </c>
      <c r="E1867" s="24" t="s">
        <v>152</v>
      </c>
      <c r="F1867" s="24" t="s">
        <v>210</v>
      </c>
      <c r="G1867" s="24">
        <v>0</v>
      </c>
      <c r="H1867" s="24" t="s">
        <v>2796</v>
      </c>
      <c r="I1867" s="24" t="s">
        <v>4386</v>
      </c>
      <c r="J1867" s="24" t="s">
        <v>73</v>
      </c>
      <c r="K1867" s="72" t="str">
        <f t="shared" si="66"/>
        <v>BPNEB4 ICPL Curncy</v>
      </c>
      <c r="L1867" s="25" t="str">
        <f t="shared" si="67"/>
        <v>ICPL</v>
      </c>
      <c r="M1867" s="26">
        <f t="shared" ca="1" si="67"/>
        <v>42276</v>
      </c>
      <c r="N1867" s="25" t="b">
        <f t="shared" si="67"/>
        <v>0</v>
      </c>
      <c r="O1867" s="84" t="str">
        <f>IF($N1867,_xll.BDP($K1867,O$1817),"[DISABLED]")</f>
        <v>[DISABLED]</v>
      </c>
      <c r="P1867" s="84" t="str">
        <f>IF($N1867,_xll.BDP($K1867,P$1817),"[DISABLED]")</f>
        <v>[DISABLED]</v>
      </c>
      <c r="Q1867" s="84" t="str">
        <f>IF($N1867,_xll.BDP($K1867,Q$1817),"[DISABLED]")</f>
        <v>[DISABLED]</v>
      </c>
      <c r="R1867" s="84" t="str">
        <f>IF($N1867,_xll.BDH($K1867,R$1817,$M1867),"[DISABLED]")</f>
        <v>[DISABLED]</v>
      </c>
      <c r="S1867" s="84" t="str">
        <f>IF($N1867,_xll.BDH($K1867,S$1817,$M1867),"[DISABLED]")</f>
        <v>[DISABLED]</v>
      </c>
      <c r="T1867" s="84" t="str">
        <f>IF($N1867,_xll.BDH($K1867,T$1817,$M1867),"[DISABLED]")</f>
        <v>[DISABLED]</v>
      </c>
      <c r="V1867" s="106" t="s">
        <v>10405</v>
      </c>
      <c r="W1867" s="107" t="s">
        <v>1055</v>
      </c>
      <c r="X1867" s="108">
        <v>42276</v>
      </c>
      <c r="Y1867" s="107" t="b">
        <v>0</v>
      </c>
      <c r="Z1867" s="107" t="s">
        <v>5237</v>
      </c>
      <c r="AA1867" s="107" t="s">
        <v>5237</v>
      </c>
      <c r="AB1867" s="107" t="s">
        <v>5237</v>
      </c>
      <c r="AC1867" s="107" t="s">
        <v>5237</v>
      </c>
      <c r="AD1867" s="107" t="s">
        <v>5237</v>
      </c>
      <c r="AE1867" s="107" t="s">
        <v>5237</v>
      </c>
    </row>
    <row r="1868" spans="2:31" outlineLevel="1">
      <c r="B1868" s="24" t="s">
        <v>5234</v>
      </c>
      <c r="C1868" s="24" t="s">
        <v>4</v>
      </c>
      <c r="D1868" s="24" t="s">
        <v>64</v>
      </c>
      <c r="E1868" s="24" t="s">
        <v>152</v>
      </c>
      <c r="F1868" s="24" t="s">
        <v>54</v>
      </c>
      <c r="G1868" s="24">
        <v>0</v>
      </c>
      <c r="H1868" s="24" t="s">
        <v>2796</v>
      </c>
      <c r="I1868" s="24" t="s">
        <v>4387</v>
      </c>
      <c r="J1868" s="24" t="s">
        <v>73</v>
      </c>
      <c r="K1868" s="72" t="str">
        <f t="shared" si="66"/>
        <v>BPNEC4 ICPL Curncy</v>
      </c>
      <c r="L1868" s="25" t="str">
        <f t="shared" si="67"/>
        <v>ICPL</v>
      </c>
      <c r="M1868" s="26">
        <f t="shared" ca="1" si="67"/>
        <v>42276</v>
      </c>
      <c r="N1868" s="25" t="b">
        <f t="shared" si="67"/>
        <v>0</v>
      </c>
      <c r="O1868" s="84" t="str">
        <f>IF($N1868,_xll.BDP($K1868,O$1817),"[DISABLED]")</f>
        <v>[DISABLED]</v>
      </c>
      <c r="P1868" s="84" t="str">
        <f>IF($N1868,_xll.BDP($K1868,P$1817),"[DISABLED]")</f>
        <v>[DISABLED]</v>
      </c>
      <c r="Q1868" s="84" t="str">
        <f>IF($N1868,_xll.BDP($K1868,Q$1817),"[DISABLED]")</f>
        <v>[DISABLED]</v>
      </c>
      <c r="R1868" s="84" t="str">
        <f>IF($N1868,_xll.BDH($K1868,R$1817,$M1868),"[DISABLED]")</f>
        <v>[DISABLED]</v>
      </c>
      <c r="S1868" s="84" t="str">
        <f>IF($N1868,_xll.BDH($K1868,S$1817,$M1868),"[DISABLED]")</f>
        <v>[DISABLED]</v>
      </c>
      <c r="T1868" s="84" t="str">
        <f>IF($N1868,_xll.BDH($K1868,T$1817,$M1868),"[DISABLED]")</f>
        <v>[DISABLED]</v>
      </c>
      <c r="V1868" s="106" t="s">
        <v>10406</v>
      </c>
      <c r="W1868" s="107" t="s">
        <v>1055</v>
      </c>
      <c r="X1868" s="108">
        <v>42276</v>
      </c>
      <c r="Y1868" s="107" t="b">
        <v>0</v>
      </c>
      <c r="Z1868" s="107" t="s">
        <v>5237</v>
      </c>
      <c r="AA1868" s="107" t="s">
        <v>5237</v>
      </c>
      <c r="AB1868" s="107" t="s">
        <v>5237</v>
      </c>
      <c r="AC1868" s="107" t="s">
        <v>5237</v>
      </c>
      <c r="AD1868" s="107" t="s">
        <v>5237</v>
      </c>
      <c r="AE1868" s="107" t="s">
        <v>5237</v>
      </c>
    </row>
    <row r="1869" spans="2:31" outlineLevel="1">
      <c r="B1869" s="24" t="s">
        <v>5234</v>
      </c>
      <c r="C1869" s="24" t="s">
        <v>4</v>
      </c>
      <c r="D1869" s="24" t="s">
        <v>64</v>
      </c>
      <c r="E1869" s="24" t="s">
        <v>152</v>
      </c>
      <c r="F1869" s="24" t="s">
        <v>58</v>
      </c>
      <c r="G1869" s="24">
        <v>0</v>
      </c>
      <c r="H1869" s="24" t="s">
        <v>2796</v>
      </c>
      <c r="I1869" s="24" t="s">
        <v>4388</v>
      </c>
      <c r="J1869" s="24" t="s">
        <v>73</v>
      </c>
      <c r="K1869" s="72" t="str">
        <f t="shared" si="66"/>
        <v>BPNEF4 ICPL Curncy</v>
      </c>
      <c r="L1869" s="25" t="str">
        <f t="shared" si="67"/>
        <v>ICPL</v>
      </c>
      <c r="M1869" s="26">
        <f t="shared" ca="1" si="67"/>
        <v>42276</v>
      </c>
      <c r="N1869" s="25" t="b">
        <f t="shared" si="67"/>
        <v>0</v>
      </c>
      <c r="O1869" s="84" t="str">
        <f>IF($N1869,_xll.BDP($K1869,O$1817),"[DISABLED]")</f>
        <v>[DISABLED]</v>
      </c>
      <c r="P1869" s="84" t="str">
        <f>IF($N1869,_xll.BDP($K1869,P$1817),"[DISABLED]")</f>
        <v>[DISABLED]</v>
      </c>
      <c r="Q1869" s="84" t="str">
        <f>IF($N1869,_xll.BDP($K1869,Q$1817),"[DISABLED]")</f>
        <v>[DISABLED]</v>
      </c>
      <c r="R1869" s="84" t="str">
        <f>IF($N1869,_xll.BDH($K1869,R$1817,$M1869),"[DISABLED]")</f>
        <v>[DISABLED]</v>
      </c>
      <c r="S1869" s="84" t="str">
        <f>IF($N1869,_xll.BDH($K1869,S$1817,$M1869),"[DISABLED]")</f>
        <v>[DISABLED]</v>
      </c>
      <c r="T1869" s="84" t="str">
        <f>IF($N1869,_xll.BDH($K1869,T$1817,$M1869),"[DISABLED]")</f>
        <v>[DISABLED]</v>
      </c>
      <c r="V1869" s="106" t="s">
        <v>10407</v>
      </c>
      <c r="W1869" s="107" t="s">
        <v>1055</v>
      </c>
      <c r="X1869" s="108">
        <v>42276</v>
      </c>
      <c r="Y1869" s="107" t="b">
        <v>0</v>
      </c>
      <c r="Z1869" s="107" t="s">
        <v>5237</v>
      </c>
      <c r="AA1869" s="107" t="s">
        <v>5237</v>
      </c>
      <c r="AB1869" s="107" t="s">
        <v>5237</v>
      </c>
      <c r="AC1869" s="107" t="s">
        <v>5237</v>
      </c>
      <c r="AD1869" s="107" t="s">
        <v>5237</v>
      </c>
      <c r="AE1869" s="107" t="s">
        <v>5237</v>
      </c>
    </row>
    <row r="1870" spans="2:31" outlineLevel="1">
      <c r="B1870" s="24" t="s">
        <v>5234</v>
      </c>
      <c r="C1870" s="24" t="s">
        <v>4</v>
      </c>
      <c r="D1870" s="24" t="s">
        <v>64</v>
      </c>
      <c r="E1870" s="24" t="s">
        <v>152</v>
      </c>
      <c r="F1870" s="24" t="s">
        <v>71</v>
      </c>
      <c r="G1870" s="24">
        <v>0</v>
      </c>
      <c r="H1870" s="24" t="s">
        <v>2796</v>
      </c>
      <c r="I1870" s="24" t="s">
        <v>4389</v>
      </c>
      <c r="J1870" s="24" t="s">
        <v>73</v>
      </c>
      <c r="K1870" s="72" t="str">
        <f t="shared" si="66"/>
        <v>BPNEI4 ICPL Curncy</v>
      </c>
      <c r="L1870" s="25" t="str">
        <f t="shared" si="67"/>
        <v>ICPL</v>
      </c>
      <c r="M1870" s="26">
        <f t="shared" ca="1" si="67"/>
        <v>42276</v>
      </c>
      <c r="N1870" s="25" t="b">
        <f t="shared" si="67"/>
        <v>0</v>
      </c>
      <c r="O1870" s="84" t="str">
        <f>IF($N1870,_xll.BDP($K1870,O$1817),"[DISABLED]")</f>
        <v>[DISABLED]</v>
      </c>
      <c r="P1870" s="84" t="str">
        <f>IF($N1870,_xll.BDP($K1870,P$1817),"[DISABLED]")</f>
        <v>[DISABLED]</v>
      </c>
      <c r="Q1870" s="84" t="str">
        <f>IF($N1870,_xll.BDP($K1870,Q$1817),"[DISABLED]")</f>
        <v>[DISABLED]</v>
      </c>
      <c r="R1870" s="84" t="str">
        <f>IF($N1870,_xll.BDH($K1870,R$1817,$M1870),"[DISABLED]")</f>
        <v>[DISABLED]</v>
      </c>
      <c r="S1870" s="84" t="str">
        <f>IF($N1870,_xll.BDH($K1870,S$1817,$M1870),"[DISABLED]")</f>
        <v>[DISABLED]</v>
      </c>
      <c r="T1870" s="84" t="str">
        <f>IF($N1870,_xll.BDH($K1870,T$1817,$M1870),"[DISABLED]")</f>
        <v>[DISABLED]</v>
      </c>
      <c r="V1870" s="106" t="s">
        <v>10408</v>
      </c>
      <c r="W1870" s="107" t="s">
        <v>1055</v>
      </c>
      <c r="X1870" s="108">
        <v>42276</v>
      </c>
      <c r="Y1870" s="107" t="b">
        <v>0</v>
      </c>
      <c r="Z1870" s="107" t="s">
        <v>5237</v>
      </c>
      <c r="AA1870" s="107" t="s">
        <v>5237</v>
      </c>
      <c r="AB1870" s="107" t="s">
        <v>5237</v>
      </c>
      <c r="AC1870" s="107" t="s">
        <v>5237</v>
      </c>
      <c r="AD1870" s="107" t="s">
        <v>5237</v>
      </c>
      <c r="AE1870" s="107" t="s">
        <v>5237</v>
      </c>
    </row>
    <row r="1871" spans="2:31" outlineLevel="1">
      <c r="B1871" s="24" t="s">
        <v>5234</v>
      </c>
      <c r="C1871" s="24" t="s">
        <v>4</v>
      </c>
      <c r="D1871" s="24" t="s">
        <v>64</v>
      </c>
      <c r="E1871" s="24" t="s">
        <v>152</v>
      </c>
      <c r="F1871" s="24" t="s">
        <v>41</v>
      </c>
      <c r="G1871" s="24">
        <v>0</v>
      </c>
      <c r="H1871" s="24" t="s">
        <v>2796</v>
      </c>
      <c r="I1871" s="24" t="s">
        <v>4390</v>
      </c>
      <c r="J1871" s="24" t="s">
        <v>73</v>
      </c>
      <c r="K1871" s="72" t="str">
        <f t="shared" si="66"/>
        <v>BPNE14 ICPL Curncy</v>
      </c>
      <c r="L1871" s="25" t="str">
        <f t="shared" si="67"/>
        <v>ICPL</v>
      </c>
      <c r="M1871" s="26">
        <f t="shared" ca="1" si="67"/>
        <v>42276</v>
      </c>
      <c r="N1871" s="25" t="b">
        <f t="shared" si="67"/>
        <v>0</v>
      </c>
      <c r="O1871" s="84" t="str">
        <f>IF($N1871,_xll.BDP($K1871,O$1817),"[DISABLED]")</f>
        <v>[DISABLED]</v>
      </c>
      <c r="P1871" s="84" t="str">
        <f>IF($N1871,_xll.BDP($K1871,P$1817),"[DISABLED]")</f>
        <v>[DISABLED]</v>
      </c>
      <c r="Q1871" s="84" t="str">
        <f>IF($N1871,_xll.BDP($K1871,Q$1817),"[DISABLED]")</f>
        <v>[DISABLED]</v>
      </c>
      <c r="R1871" s="84" t="str">
        <f>IF($N1871,_xll.BDH($K1871,R$1817,$M1871),"[DISABLED]")</f>
        <v>[DISABLED]</v>
      </c>
      <c r="S1871" s="84" t="str">
        <f>IF($N1871,_xll.BDH($K1871,S$1817,$M1871),"[DISABLED]")</f>
        <v>[DISABLED]</v>
      </c>
      <c r="T1871" s="84" t="str">
        <f>IF($N1871,_xll.BDH($K1871,T$1817,$M1871),"[DISABLED]")</f>
        <v>[DISABLED]</v>
      </c>
      <c r="V1871" s="106" t="s">
        <v>10409</v>
      </c>
      <c r="W1871" s="107" t="s">
        <v>1055</v>
      </c>
      <c r="X1871" s="108">
        <v>42276</v>
      </c>
      <c r="Y1871" s="107" t="b">
        <v>0</v>
      </c>
      <c r="Z1871" s="107" t="s">
        <v>5237</v>
      </c>
      <c r="AA1871" s="107" t="s">
        <v>5237</v>
      </c>
      <c r="AB1871" s="107" t="s">
        <v>5237</v>
      </c>
      <c r="AC1871" s="107" t="s">
        <v>5237</v>
      </c>
      <c r="AD1871" s="107" t="s">
        <v>5237</v>
      </c>
      <c r="AE1871" s="107" t="s">
        <v>5237</v>
      </c>
    </row>
    <row r="1872" spans="2:31" outlineLevel="1">
      <c r="B1872" s="24" t="s">
        <v>5234</v>
      </c>
      <c r="C1872" s="24" t="s">
        <v>4</v>
      </c>
      <c r="D1872" s="24" t="s">
        <v>64</v>
      </c>
      <c r="E1872" s="24" t="s">
        <v>152</v>
      </c>
      <c r="F1872" s="24" t="s">
        <v>146</v>
      </c>
      <c r="G1872" s="24">
        <v>0</v>
      </c>
      <c r="H1872" s="24" t="s">
        <v>2796</v>
      </c>
      <c r="I1872" s="24" t="s">
        <v>4391</v>
      </c>
      <c r="J1872" s="24" t="s">
        <v>73</v>
      </c>
      <c r="K1872" s="72" t="str">
        <f t="shared" si="66"/>
        <v>BPNER4 ICPL Curncy</v>
      </c>
      <c r="L1872" s="25" t="str">
        <f t="shared" si="67"/>
        <v>ICPL</v>
      </c>
      <c r="M1872" s="26">
        <f t="shared" ca="1" si="67"/>
        <v>42276</v>
      </c>
      <c r="N1872" s="25" t="b">
        <f t="shared" si="67"/>
        <v>0</v>
      </c>
      <c r="O1872" s="84" t="str">
        <f>IF($N1872,_xll.BDP($K1872,O$1817),"[DISABLED]")</f>
        <v>[DISABLED]</v>
      </c>
      <c r="P1872" s="84" t="str">
        <f>IF($N1872,_xll.BDP($K1872,P$1817),"[DISABLED]")</f>
        <v>[DISABLED]</v>
      </c>
      <c r="Q1872" s="84" t="str">
        <f>IF($N1872,_xll.BDP($K1872,Q$1817),"[DISABLED]")</f>
        <v>[DISABLED]</v>
      </c>
      <c r="R1872" s="84" t="str">
        <f>IF($N1872,_xll.BDH($K1872,R$1817,$M1872),"[DISABLED]")</f>
        <v>[DISABLED]</v>
      </c>
      <c r="S1872" s="84" t="str">
        <f>IF($N1872,_xll.BDH($K1872,S$1817,$M1872),"[DISABLED]")</f>
        <v>[DISABLED]</v>
      </c>
      <c r="T1872" s="84" t="str">
        <f>IF($N1872,_xll.BDH($K1872,T$1817,$M1872),"[DISABLED]")</f>
        <v>[DISABLED]</v>
      </c>
      <c r="V1872" s="106" t="s">
        <v>10410</v>
      </c>
      <c r="W1872" s="107" t="s">
        <v>1055</v>
      </c>
      <c r="X1872" s="108">
        <v>42276</v>
      </c>
      <c r="Y1872" s="107" t="b">
        <v>0</v>
      </c>
      <c r="Z1872" s="107" t="s">
        <v>5237</v>
      </c>
      <c r="AA1872" s="107" t="s">
        <v>5237</v>
      </c>
      <c r="AB1872" s="107" t="s">
        <v>5237</v>
      </c>
      <c r="AC1872" s="107" t="s">
        <v>5237</v>
      </c>
      <c r="AD1872" s="107" t="s">
        <v>5237</v>
      </c>
      <c r="AE1872" s="107" t="s">
        <v>5237</v>
      </c>
    </row>
    <row r="1873" spans="2:31" outlineLevel="1">
      <c r="B1873" s="24" t="s">
        <v>5234</v>
      </c>
      <c r="C1873" s="24" t="s">
        <v>4</v>
      </c>
      <c r="D1873" s="24" t="s">
        <v>64</v>
      </c>
      <c r="E1873" s="24" t="s">
        <v>152</v>
      </c>
      <c r="F1873" s="24" t="s">
        <v>42</v>
      </c>
      <c r="G1873" s="24">
        <v>0</v>
      </c>
      <c r="H1873" s="24" t="s">
        <v>2796</v>
      </c>
      <c r="I1873" s="24" t="s">
        <v>4392</v>
      </c>
      <c r="J1873" s="24" t="s">
        <v>73</v>
      </c>
      <c r="K1873" s="72" t="str">
        <f t="shared" si="66"/>
        <v>BPNE24 ICPL Curncy</v>
      </c>
      <c r="L1873" s="25" t="str">
        <f t="shared" si="67"/>
        <v>ICPL</v>
      </c>
      <c r="M1873" s="26">
        <f t="shared" ca="1" si="67"/>
        <v>42276</v>
      </c>
      <c r="N1873" s="25" t="b">
        <f t="shared" si="67"/>
        <v>0</v>
      </c>
      <c r="O1873" s="84" t="str">
        <f>IF($N1873,_xll.BDP($K1873,O$1817),"[DISABLED]")</f>
        <v>[DISABLED]</v>
      </c>
      <c r="P1873" s="84" t="str">
        <f>IF($N1873,_xll.BDP($K1873,P$1817),"[DISABLED]")</f>
        <v>[DISABLED]</v>
      </c>
      <c r="Q1873" s="84" t="str">
        <f>IF($N1873,_xll.BDP($K1873,Q$1817),"[DISABLED]")</f>
        <v>[DISABLED]</v>
      </c>
      <c r="R1873" s="84" t="str">
        <f>IF($N1873,_xll.BDH($K1873,R$1817,$M1873),"[DISABLED]")</f>
        <v>[DISABLED]</v>
      </c>
      <c r="S1873" s="84" t="str">
        <f>IF($N1873,_xll.BDH($K1873,S$1817,$M1873),"[DISABLED]")</f>
        <v>[DISABLED]</v>
      </c>
      <c r="T1873" s="84" t="str">
        <f>IF($N1873,_xll.BDH($K1873,T$1817,$M1873),"[DISABLED]")</f>
        <v>[DISABLED]</v>
      </c>
      <c r="V1873" s="106" t="s">
        <v>10411</v>
      </c>
      <c r="W1873" s="107" t="s">
        <v>1055</v>
      </c>
      <c r="X1873" s="108">
        <v>42276</v>
      </c>
      <c r="Y1873" s="107" t="b">
        <v>0</v>
      </c>
      <c r="Z1873" s="107" t="s">
        <v>5237</v>
      </c>
      <c r="AA1873" s="107" t="s">
        <v>5237</v>
      </c>
      <c r="AB1873" s="107" t="s">
        <v>5237</v>
      </c>
      <c r="AC1873" s="107" t="s">
        <v>5237</v>
      </c>
      <c r="AD1873" s="107" t="s">
        <v>5237</v>
      </c>
      <c r="AE1873" s="107" t="s">
        <v>5237</v>
      </c>
    </row>
    <row r="1874" spans="2:31" outlineLevel="1">
      <c r="B1874" s="24" t="s">
        <v>5234</v>
      </c>
      <c r="C1874" s="24" t="s">
        <v>4</v>
      </c>
      <c r="D1874" s="24" t="s">
        <v>64</v>
      </c>
      <c r="E1874" s="24" t="s">
        <v>152</v>
      </c>
      <c r="F1874" s="24" t="s">
        <v>43</v>
      </c>
      <c r="G1874" s="24">
        <v>0</v>
      </c>
      <c r="H1874" s="24" t="s">
        <v>2796</v>
      </c>
      <c r="I1874" s="24" t="s">
        <v>4393</v>
      </c>
      <c r="J1874" s="24" t="s">
        <v>73</v>
      </c>
      <c r="K1874" s="72" t="str">
        <f t="shared" si="66"/>
        <v>BPNE34 ICPL Curncy</v>
      </c>
      <c r="L1874" s="25" t="str">
        <f t="shared" si="67"/>
        <v>ICPL</v>
      </c>
      <c r="M1874" s="26">
        <f t="shared" ca="1" si="67"/>
        <v>42276</v>
      </c>
      <c r="N1874" s="25" t="b">
        <f t="shared" si="67"/>
        <v>0</v>
      </c>
      <c r="O1874" s="84" t="str">
        <f>IF($N1874,_xll.BDP($K1874,O$1817),"[DISABLED]")</f>
        <v>[DISABLED]</v>
      </c>
      <c r="P1874" s="84" t="str">
        <f>IF($N1874,_xll.BDP($K1874,P$1817),"[DISABLED]")</f>
        <v>[DISABLED]</v>
      </c>
      <c r="Q1874" s="84" t="str">
        <f>IF($N1874,_xll.BDP($K1874,Q$1817),"[DISABLED]")</f>
        <v>[DISABLED]</v>
      </c>
      <c r="R1874" s="84" t="str">
        <f>IF($N1874,_xll.BDH($K1874,R$1817,$M1874),"[DISABLED]")</f>
        <v>[DISABLED]</v>
      </c>
      <c r="S1874" s="84" t="str">
        <f>IF($N1874,_xll.BDH($K1874,S$1817,$M1874),"[DISABLED]")</f>
        <v>[DISABLED]</v>
      </c>
      <c r="T1874" s="84" t="str">
        <f>IF($N1874,_xll.BDH($K1874,T$1817,$M1874),"[DISABLED]")</f>
        <v>[DISABLED]</v>
      </c>
      <c r="V1874" s="106" t="s">
        <v>10412</v>
      </c>
      <c r="W1874" s="107" t="s">
        <v>1055</v>
      </c>
      <c r="X1874" s="108">
        <v>42276</v>
      </c>
      <c r="Y1874" s="107" t="b">
        <v>0</v>
      </c>
      <c r="Z1874" s="107" t="s">
        <v>5237</v>
      </c>
      <c r="AA1874" s="107" t="s">
        <v>5237</v>
      </c>
      <c r="AB1874" s="107" t="s">
        <v>5237</v>
      </c>
      <c r="AC1874" s="107" t="s">
        <v>5237</v>
      </c>
      <c r="AD1874" s="107" t="s">
        <v>5237</v>
      </c>
      <c r="AE1874" s="107" t="s">
        <v>5237</v>
      </c>
    </row>
    <row r="1875" spans="2:31" outlineLevel="1">
      <c r="B1875" s="24" t="s">
        <v>5234</v>
      </c>
      <c r="C1875" s="24" t="s">
        <v>4</v>
      </c>
      <c r="D1875" s="24" t="s">
        <v>64</v>
      </c>
      <c r="E1875" s="24" t="s">
        <v>152</v>
      </c>
      <c r="F1875" s="24" t="s">
        <v>152</v>
      </c>
      <c r="G1875" s="24">
        <v>0</v>
      </c>
      <c r="H1875" s="24" t="s">
        <v>2796</v>
      </c>
      <c r="I1875" s="24" t="s">
        <v>4394</v>
      </c>
      <c r="J1875" s="24" t="s">
        <v>73</v>
      </c>
      <c r="K1875" s="72" t="str">
        <f t="shared" si="66"/>
        <v>BPNE44 ICPL Curncy</v>
      </c>
      <c r="L1875" s="25" t="str">
        <f t="shared" si="67"/>
        <v>ICPL</v>
      </c>
      <c r="M1875" s="26">
        <f t="shared" ca="1" si="67"/>
        <v>42276</v>
      </c>
      <c r="N1875" s="25" t="b">
        <f t="shared" si="67"/>
        <v>0</v>
      </c>
      <c r="O1875" s="84" t="str">
        <f>IF($N1875,_xll.BDP($K1875,O$1817),"[DISABLED]")</f>
        <v>[DISABLED]</v>
      </c>
      <c r="P1875" s="84" t="str">
        <f>IF($N1875,_xll.BDP($K1875,P$1817),"[DISABLED]")</f>
        <v>[DISABLED]</v>
      </c>
      <c r="Q1875" s="84" t="str">
        <f>IF($N1875,_xll.BDP($K1875,Q$1817),"[DISABLED]")</f>
        <v>[DISABLED]</v>
      </c>
      <c r="R1875" s="84" t="str">
        <f>IF($N1875,_xll.BDH($K1875,R$1817,$M1875),"[DISABLED]")</f>
        <v>[DISABLED]</v>
      </c>
      <c r="S1875" s="84" t="str">
        <f>IF($N1875,_xll.BDH($K1875,S$1817,$M1875),"[DISABLED]")</f>
        <v>[DISABLED]</v>
      </c>
      <c r="T1875" s="84" t="str">
        <f>IF($N1875,_xll.BDH($K1875,T$1817,$M1875),"[DISABLED]")</f>
        <v>[DISABLED]</v>
      </c>
      <c r="V1875" s="106" t="s">
        <v>10413</v>
      </c>
      <c r="W1875" s="107" t="s">
        <v>1055</v>
      </c>
      <c r="X1875" s="108">
        <v>42276</v>
      </c>
      <c r="Y1875" s="107" t="b">
        <v>0</v>
      </c>
      <c r="Z1875" s="107" t="s">
        <v>5237</v>
      </c>
      <c r="AA1875" s="107" t="s">
        <v>5237</v>
      </c>
      <c r="AB1875" s="107" t="s">
        <v>5237</v>
      </c>
      <c r="AC1875" s="107" t="s">
        <v>5237</v>
      </c>
      <c r="AD1875" s="107" t="s">
        <v>5237</v>
      </c>
      <c r="AE1875" s="107" t="s">
        <v>5237</v>
      </c>
    </row>
    <row r="1876" spans="2:31" outlineLevel="1">
      <c r="B1876" s="24" t="s">
        <v>5234</v>
      </c>
      <c r="C1876" s="24" t="s">
        <v>4</v>
      </c>
      <c r="D1876" s="24" t="s">
        <v>64</v>
      </c>
      <c r="E1876" s="24" t="s">
        <v>152</v>
      </c>
      <c r="F1876" s="24" t="s">
        <v>44</v>
      </c>
      <c r="G1876" s="24">
        <v>0</v>
      </c>
      <c r="H1876" s="24" t="s">
        <v>2796</v>
      </c>
      <c r="I1876" s="24" t="s">
        <v>4395</v>
      </c>
      <c r="J1876" s="24" t="s">
        <v>73</v>
      </c>
      <c r="K1876" s="72" t="str">
        <f t="shared" si="66"/>
        <v>BPNE54 ICPL Curncy</v>
      </c>
      <c r="L1876" s="25" t="str">
        <f t="shared" si="67"/>
        <v>ICPL</v>
      </c>
      <c r="M1876" s="26">
        <f t="shared" ca="1" si="67"/>
        <v>42276</v>
      </c>
      <c r="N1876" s="25" t="b">
        <f t="shared" si="67"/>
        <v>0</v>
      </c>
      <c r="O1876" s="84" t="str">
        <f>IF($N1876,_xll.BDP($K1876,O$1817),"[DISABLED]")</f>
        <v>[DISABLED]</v>
      </c>
      <c r="P1876" s="84" t="str">
        <f>IF($N1876,_xll.BDP($K1876,P$1817),"[DISABLED]")</f>
        <v>[DISABLED]</v>
      </c>
      <c r="Q1876" s="84" t="str">
        <f>IF($N1876,_xll.BDP($K1876,Q$1817),"[DISABLED]")</f>
        <v>[DISABLED]</v>
      </c>
      <c r="R1876" s="84" t="str">
        <f>IF($N1876,_xll.BDH($K1876,R$1817,$M1876),"[DISABLED]")</f>
        <v>[DISABLED]</v>
      </c>
      <c r="S1876" s="84" t="str">
        <f>IF($N1876,_xll.BDH($K1876,S$1817,$M1876),"[DISABLED]")</f>
        <v>[DISABLED]</v>
      </c>
      <c r="T1876" s="84" t="str">
        <f>IF($N1876,_xll.BDH($K1876,T$1817,$M1876),"[DISABLED]")</f>
        <v>[DISABLED]</v>
      </c>
      <c r="V1876" s="106" t="s">
        <v>10414</v>
      </c>
      <c r="W1876" s="107" t="s">
        <v>1055</v>
      </c>
      <c r="X1876" s="108">
        <v>42276</v>
      </c>
      <c r="Y1876" s="107" t="b">
        <v>0</v>
      </c>
      <c r="Z1876" s="107" t="s">
        <v>5237</v>
      </c>
      <c r="AA1876" s="107" t="s">
        <v>5237</v>
      </c>
      <c r="AB1876" s="107" t="s">
        <v>5237</v>
      </c>
      <c r="AC1876" s="107" t="s">
        <v>5237</v>
      </c>
      <c r="AD1876" s="107" t="s">
        <v>5237</v>
      </c>
      <c r="AE1876" s="107" t="s">
        <v>5237</v>
      </c>
    </row>
    <row r="1877" spans="2:31" outlineLevel="1">
      <c r="B1877" s="24" t="s">
        <v>5234</v>
      </c>
      <c r="C1877" s="24" t="s">
        <v>4</v>
      </c>
      <c r="D1877" s="24" t="s">
        <v>64</v>
      </c>
      <c r="E1877" s="24" t="s">
        <v>152</v>
      </c>
      <c r="F1877" s="24" t="s">
        <v>155</v>
      </c>
      <c r="G1877" s="24">
        <v>0</v>
      </c>
      <c r="H1877" s="24" t="s">
        <v>2796</v>
      </c>
      <c r="I1877" s="24" t="s">
        <v>4396</v>
      </c>
      <c r="J1877" s="24" t="s">
        <v>73</v>
      </c>
      <c r="K1877" s="72" t="str">
        <f t="shared" si="66"/>
        <v>BPNE64 ICPL Curncy</v>
      </c>
      <c r="L1877" s="25" t="str">
        <f t="shared" si="67"/>
        <v>ICPL</v>
      </c>
      <c r="M1877" s="26">
        <f t="shared" ca="1" si="67"/>
        <v>42276</v>
      </c>
      <c r="N1877" s="25" t="b">
        <f t="shared" si="67"/>
        <v>0</v>
      </c>
      <c r="O1877" s="84" t="str">
        <f>IF($N1877,_xll.BDP($K1877,O$1817),"[DISABLED]")</f>
        <v>[DISABLED]</v>
      </c>
      <c r="P1877" s="84" t="str">
        <f>IF($N1877,_xll.BDP($K1877,P$1817),"[DISABLED]")</f>
        <v>[DISABLED]</v>
      </c>
      <c r="Q1877" s="84" t="str">
        <f>IF($N1877,_xll.BDP($K1877,Q$1817),"[DISABLED]")</f>
        <v>[DISABLED]</v>
      </c>
      <c r="R1877" s="84" t="str">
        <f>IF($N1877,_xll.BDH($K1877,R$1817,$M1877),"[DISABLED]")</f>
        <v>[DISABLED]</v>
      </c>
      <c r="S1877" s="84" t="str">
        <f>IF($N1877,_xll.BDH($K1877,S$1817,$M1877),"[DISABLED]")</f>
        <v>[DISABLED]</v>
      </c>
      <c r="T1877" s="84" t="str">
        <f>IF($N1877,_xll.BDH($K1877,T$1817,$M1877),"[DISABLED]")</f>
        <v>[DISABLED]</v>
      </c>
      <c r="V1877" s="106" t="s">
        <v>10415</v>
      </c>
      <c r="W1877" s="107" t="s">
        <v>1055</v>
      </c>
      <c r="X1877" s="108">
        <v>42276</v>
      </c>
      <c r="Y1877" s="107" t="b">
        <v>0</v>
      </c>
      <c r="Z1877" s="107" t="s">
        <v>5237</v>
      </c>
      <c r="AA1877" s="107" t="s">
        <v>5237</v>
      </c>
      <c r="AB1877" s="107" t="s">
        <v>5237</v>
      </c>
      <c r="AC1877" s="107" t="s">
        <v>5237</v>
      </c>
      <c r="AD1877" s="107" t="s">
        <v>5237</v>
      </c>
      <c r="AE1877" s="107" t="s">
        <v>5237</v>
      </c>
    </row>
    <row r="1878" spans="2:31" outlineLevel="1">
      <c r="B1878" s="24" t="s">
        <v>5234</v>
      </c>
      <c r="C1878" s="24" t="s">
        <v>4</v>
      </c>
      <c r="D1878" s="24" t="s">
        <v>64</v>
      </c>
      <c r="E1878" s="24" t="s">
        <v>152</v>
      </c>
      <c r="F1878" s="24" t="s">
        <v>45</v>
      </c>
      <c r="G1878" s="24">
        <v>0</v>
      </c>
      <c r="H1878" s="24" t="s">
        <v>2796</v>
      </c>
      <c r="I1878" s="24" t="s">
        <v>4397</v>
      </c>
      <c r="J1878" s="24" t="s">
        <v>73</v>
      </c>
      <c r="K1878" s="72" t="str">
        <f t="shared" si="66"/>
        <v>BPNE74 ICPL Curncy</v>
      </c>
      <c r="L1878" s="25" t="str">
        <f t="shared" si="67"/>
        <v>ICPL</v>
      </c>
      <c r="M1878" s="26">
        <f t="shared" ca="1" si="67"/>
        <v>42276</v>
      </c>
      <c r="N1878" s="25" t="b">
        <f t="shared" si="67"/>
        <v>0</v>
      </c>
      <c r="O1878" s="84" t="str">
        <f>IF($N1878,_xll.BDP($K1878,O$1817),"[DISABLED]")</f>
        <v>[DISABLED]</v>
      </c>
      <c r="P1878" s="84" t="str">
        <f>IF($N1878,_xll.BDP($K1878,P$1817),"[DISABLED]")</f>
        <v>[DISABLED]</v>
      </c>
      <c r="Q1878" s="84" t="str">
        <f>IF($N1878,_xll.BDP($K1878,Q$1817),"[DISABLED]")</f>
        <v>[DISABLED]</v>
      </c>
      <c r="R1878" s="84" t="str">
        <f>IF($N1878,_xll.BDH($K1878,R$1817,$M1878),"[DISABLED]")</f>
        <v>[DISABLED]</v>
      </c>
      <c r="S1878" s="84" t="str">
        <f>IF($N1878,_xll.BDH($K1878,S$1817,$M1878),"[DISABLED]")</f>
        <v>[DISABLED]</v>
      </c>
      <c r="T1878" s="84" t="str">
        <f>IF($N1878,_xll.BDH($K1878,T$1817,$M1878),"[DISABLED]")</f>
        <v>[DISABLED]</v>
      </c>
      <c r="V1878" s="106" t="s">
        <v>10416</v>
      </c>
      <c r="W1878" s="107" t="s">
        <v>1055</v>
      </c>
      <c r="X1878" s="108">
        <v>42276</v>
      </c>
      <c r="Y1878" s="107" t="b">
        <v>0</v>
      </c>
      <c r="Z1878" s="107" t="s">
        <v>5237</v>
      </c>
      <c r="AA1878" s="107" t="s">
        <v>5237</v>
      </c>
      <c r="AB1878" s="107" t="s">
        <v>5237</v>
      </c>
      <c r="AC1878" s="107" t="s">
        <v>5237</v>
      </c>
      <c r="AD1878" s="107" t="s">
        <v>5237</v>
      </c>
      <c r="AE1878" s="107" t="s">
        <v>5237</v>
      </c>
    </row>
    <row r="1879" spans="2:31" outlineLevel="1">
      <c r="B1879" s="24" t="s">
        <v>5234</v>
      </c>
      <c r="C1879" s="24" t="s">
        <v>4</v>
      </c>
      <c r="D1879" s="24" t="s">
        <v>64</v>
      </c>
      <c r="E1879" s="24" t="s">
        <v>152</v>
      </c>
      <c r="F1879" s="24" t="s">
        <v>46</v>
      </c>
      <c r="G1879" s="24">
        <v>0</v>
      </c>
      <c r="H1879" s="24" t="s">
        <v>2796</v>
      </c>
      <c r="I1879" s="24" t="s">
        <v>4398</v>
      </c>
      <c r="J1879" s="24" t="s">
        <v>73</v>
      </c>
      <c r="K1879" s="72" t="str">
        <f t="shared" si="66"/>
        <v>BPNE104 ICPL Curncy</v>
      </c>
      <c r="L1879" s="25" t="str">
        <f t="shared" si="67"/>
        <v>ICPL</v>
      </c>
      <c r="M1879" s="26">
        <f t="shared" ca="1" si="67"/>
        <v>42276</v>
      </c>
      <c r="N1879" s="25" t="b">
        <f t="shared" si="67"/>
        <v>0</v>
      </c>
      <c r="O1879" s="84" t="str">
        <f>IF($N1879,_xll.BDP($K1879,O$1817),"[DISABLED]")</f>
        <v>[DISABLED]</v>
      </c>
      <c r="P1879" s="84" t="str">
        <f>IF($N1879,_xll.BDP($K1879,P$1817),"[DISABLED]")</f>
        <v>[DISABLED]</v>
      </c>
      <c r="Q1879" s="84" t="str">
        <f>IF($N1879,_xll.BDP($K1879,Q$1817),"[DISABLED]")</f>
        <v>[DISABLED]</v>
      </c>
      <c r="R1879" s="84" t="str">
        <f>IF($N1879,_xll.BDH($K1879,R$1817,$M1879),"[DISABLED]")</f>
        <v>[DISABLED]</v>
      </c>
      <c r="S1879" s="84" t="str">
        <f>IF($N1879,_xll.BDH($K1879,S$1817,$M1879),"[DISABLED]")</f>
        <v>[DISABLED]</v>
      </c>
      <c r="T1879" s="84" t="str">
        <f>IF($N1879,_xll.BDH($K1879,T$1817,$M1879),"[DISABLED]")</f>
        <v>[DISABLED]</v>
      </c>
      <c r="V1879" s="106" t="s">
        <v>10417</v>
      </c>
      <c r="W1879" s="107" t="s">
        <v>1055</v>
      </c>
      <c r="X1879" s="108">
        <v>42276</v>
      </c>
      <c r="Y1879" s="107" t="b">
        <v>0</v>
      </c>
      <c r="Z1879" s="107" t="s">
        <v>5237</v>
      </c>
      <c r="AA1879" s="107" t="s">
        <v>5237</v>
      </c>
      <c r="AB1879" s="107" t="s">
        <v>5237</v>
      </c>
      <c r="AC1879" s="107" t="s">
        <v>5237</v>
      </c>
      <c r="AD1879" s="107" t="s">
        <v>5237</v>
      </c>
      <c r="AE1879" s="107" t="s">
        <v>5237</v>
      </c>
    </row>
    <row r="1880" spans="2:31" outlineLevel="1">
      <c r="B1880" s="24" t="s">
        <v>5234</v>
      </c>
      <c r="C1880" s="24" t="s">
        <v>4</v>
      </c>
      <c r="D1880" s="24" t="s">
        <v>64</v>
      </c>
      <c r="E1880" s="24" t="s">
        <v>152</v>
      </c>
      <c r="F1880" s="24" t="s">
        <v>47</v>
      </c>
      <c r="G1880" s="24">
        <v>0</v>
      </c>
      <c r="H1880" s="24" t="s">
        <v>2796</v>
      </c>
      <c r="I1880" s="24" t="s">
        <v>4399</v>
      </c>
      <c r="J1880" s="24" t="s">
        <v>73</v>
      </c>
      <c r="K1880" s="72" t="str">
        <f t="shared" si="66"/>
        <v>BPNE154 ICPL Curncy</v>
      </c>
      <c r="L1880" s="25" t="str">
        <f t="shared" si="67"/>
        <v>ICPL</v>
      </c>
      <c r="M1880" s="26">
        <f t="shared" ca="1" si="67"/>
        <v>42276</v>
      </c>
      <c r="N1880" s="25" t="b">
        <f t="shared" si="67"/>
        <v>0</v>
      </c>
      <c r="O1880" s="84" t="str">
        <f>IF($N1880,_xll.BDP($K1880,O$1817),"[DISABLED]")</f>
        <v>[DISABLED]</v>
      </c>
      <c r="P1880" s="84" t="str">
        <f>IF($N1880,_xll.BDP($K1880,P$1817),"[DISABLED]")</f>
        <v>[DISABLED]</v>
      </c>
      <c r="Q1880" s="84" t="str">
        <f>IF($N1880,_xll.BDP($K1880,Q$1817),"[DISABLED]")</f>
        <v>[DISABLED]</v>
      </c>
      <c r="R1880" s="84" t="str">
        <f>IF($N1880,_xll.BDH($K1880,R$1817,$M1880),"[DISABLED]")</f>
        <v>[DISABLED]</v>
      </c>
      <c r="S1880" s="84" t="str">
        <f>IF($N1880,_xll.BDH($K1880,S$1817,$M1880),"[DISABLED]")</f>
        <v>[DISABLED]</v>
      </c>
      <c r="T1880" s="84" t="str">
        <f>IF($N1880,_xll.BDH($K1880,T$1817,$M1880),"[DISABLED]")</f>
        <v>[DISABLED]</v>
      </c>
      <c r="V1880" s="106" t="s">
        <v>10418</v>
      </c>
      <c r="W1880" s="107" t="s">
        <v>1055</v>
      </c>
      <c r="X1880" s="108">
        <v>42276</v>
      </c>
      <c r="Y1880" s="107" t="b">
        <v>0</v>
      </c>
      <c r="Z1880" s="107" t="s">
        <v>5237</v>
      </c>
      <c r="AA1880" s="107" t="s">
        <v>5237</v>
      </c>
      <c r="AB1880" s="107" t="s">
        <v>5237</v>
      </c>
      <c r="AC1880" s="107" t="s">
        <v>5237</v>
      </c>
      <c r="AD1880" s="107" t="s">
        <v>5237</v>
      </c>
      <c r="AE1880" s="107" t="s">
        <v>5237</v>
      </c>
    </row>
    <row r="1881" spans="2:31" outlineLevel="1">
      <c r="B1881" s="24" t="s">
        <v>5234</v>
      </c>
      <c r="C1881" s="24" t="s">
        <v>4</v>
      </c>
      <c r="D1881" s="24" t="s">
        <v>64</v>
      </c>
      <c r="E1881" s="24" t="s">
        <v>152</v>
      </c>
      <c r="F1881" s="24" t="s">
        <v>48</v>
      </c>
      <c r="G1881" s="24">
        <v>0</v>
      </c>
      <c r="H1881" s="24" t="s">
        <v>2796</v>
      </c>
      <c r="I1881" s="24" t="s">
        <v>4400</v>
      </c>
      <c r="J1881" s="24" t="s">
        <v>73</v>
      </c>
      <c r="K1881" s="72" t="str">
        <f t="shared" si="66"/>
        <v>BPNE204 ICPL Curncy</v>
      </c>
      <c r="L1881" s="25" t="str">
        <f t="shared" si="67"/>
        <v>ICPL</v>
      </c>
      <c r="M1881" s="26">
        <f t="shared" ca="1" si="67"/>
        <v>42276</v>
      </c>
      <c r="N1881" s="25" t="b">
        <f t="shared" si="67"/>
        <v>0</v>
      </c>
      <c r="O1881" s="84" t="str">
        <f>IF($N1881,_xll.BDP($K1881,O$1817),"[DISABLED]")</f>
        <v>[DISABLED]</v>
      </c>
      <c r="P1881" s="84" t="str">
        <f>IF($N1881,_xll.BDP($K1881,P$1817),"[DISABLED]")</f>
        <v>[DISABLED]</v>
      </c>
      <c r="Q1881" s="84" t="str">
        <f>IF($N1881,_xll.BDP($K1881,Q$1817),"[DISABLED]")</f>
        <v>[DISABLED]</v>
      </c>
      <c r="R1881" s="84" t="str">
        <f>IF($N1881,_xll.BDH($K1881,R$1817,$M1881),"[DISABLED]")</f>
        <v>[DISABLED]</v>
      </c>
      <c r="S1881" s="84" t="str">
        <f>IF($N1881,_xll.BDH($K1881,S$1817,$M1881),"[DISABLED]")</f>
        <v>[DISABLED]</v>
      </c>
      <c r="T1881" s="84" t="str">
        <f>IF($N1881,_xll.BDH($K1881,T$1817,$M1881),"[DISABLED]")</f>
        <v>[DISABLED]</v>
      </c>
      <c r="V1881" s="106" t="s">
        <v>10419</v>
      </c>
      <c r="W1881" s="107" t="s">
        <v>1055</v>
      </c>
      <c r="X1881" s="108">
        <v>42276</v>
      </c>
      <c r="Y1881" s="107" t="b">
        <v>0</v>
      </c>
      <c r="Z1881" s="107" t="s">
        <v>5237</v>
      </c>
      <c r="AA1881" s="107" t="s">
        <v>5237</v>
      </c>
      <c r="AB1881" s="107" t="s">
        <v>5237</v>
      </c>
      <c r="AC1881" s="107" t="s">
        <v>5237</v>
      </c>
      <c r="AD1881" s="107" t="s">
        <v>5237</v>
      </c>
      <c r="AE1881" s="107" t="s">
        <v>5237</v>
      </c>
    </row>
    <row r="1882" spans="2:31" outlineLevel="1">
      <c r="B1882" s="24" t="s">
        <v>5234</v>
      </c>
      <c r="C1882" s="24" t="s">
        <v>4</v>
      </c>
      <c r="D1882" s="24" t="s">
        <v>64</v>
      </c>
      <c r="E1882" s="24" t="s">
        <v>44</v>
      </c>
      <c r="F1882" s="24" t="s">
        <v>209</v>
      </c>
      <c r="G1882" s="24">
        <v>0</v>
      </c>
      <c r="H1882" s="24" t="s">
        <v>2796</v>
      </c>
      <c r="I1882" s="24" t="s">
        <v>4401</v>
      </c>
      <c r="J1882" s="24" t="s">
        <v>73</v>
      </c>
      <c r="K1882" s="72" t="str">
        <f t="shared" si="66"/>
        <v>BPNEA5 ICPL Curncy</v>
      </c>
      <c r="L1882" s="25" t="str">
        <f t="shared" si="67"/>
        <v>ICPL</v>
      </c>
      <c r="M1882" s="26">
        <f t="shared" ca="1" si="67"/>
        <v>42276</v>
      </c>
      <c r="N1882" s="25" t="b">
        <f t="shared" si="67"/>
        <v>0</v>
      </c>
      <c r="O1882" s="84" t="str">
        <f>IF($N1882,_xll.BDP($K1882,O$1817),"[DISABLED]")</f>
        <v>[DISABLED]</v>
      </c>
      <c r="P1882" s="84" t="str">
        <f>IF($N1882,_xll.BDP($K1882,P$1817),"[DISABLED]")</f>
        <v>[DISABLED]</v>
      </c>
      <c r="Q1882" s="84" t="str">
        <f>IF($N1882,_xll.BDP($K1882,Q$1817),"[DISABLED]")</f>
        <v>[DISABLED]</v>
      </c>
      <c r="R1882" s="84" t="str">
        <f>IF($N1882,_xll.BDH($K1882,R$1817,$M1882),"[DISABLED]")</f>
        <v>[DISABLED]</v>
      </c>
      <c r="S1882" s="84" t="str">
        <f>IF($N1882,_xll.BDH($K1882,S$1817,$M1882),"[DISABLED]")</f>
        <v>[DISABLED]</v>
      </c>
      <c r="T1882" s="84" t="str">
        <f>IF($N1882,_xll.BDH($K1882,T$1817,$M1882),"[DISABLED]")</f>
        <v>[DISABLED]</v>
      </c>
      <c r="V1882" s="106" t="s">
        <v>10420</v>
      </c>
      <c r="W1882" s="107" t="s">
        <v>1055</v>
      </c>
      <c r="X1882" s="108">
        <v>42276</v>
      </c>
      <c r="Y1882" s="107" t="b">
        <v>0</v>
      </c>
      <c r="Z1882" s="107" t="s">
        <v>5237</v>
      </c>
      <c r="AA1882" s="107" t="s">
        <v>5237</v>
      </c>
      <c r="AB1882" s="107" t="s">
        <v>5237</v>
      </c>
      <c r="AC1882" s="107" t="s">
        <v>5237</v>
      </c>
      <c r="AD1882" s="107" t="s">
        <v>5237</v>
      </c>
      <c r="AE1882" s="107" t="s">
        <v>5237</v>
      </c>
    </row>
    <row r="1883" spans="2:31" outlineLevel="1">
      <c r="B1883" s="24" t="s">
        <v>5234</v>
      </c>
      <c r="C1883" s="24" t="s">
        <v>4</v>
      </c>
      <c r="D1883" s="24" t="s">
        <v>64</v>
      </c>
      <c r="E1883" s="24" t="s">
        <v>44</v>
      </c>
      <c r="F1883" s="24" t="s">
        <v>210</v>
      </c>
      <c r="G1883" s="24">
        <v>0</v>
      </c>
      <c r="H1883" s="24" t="s">
        <v>2796</v>
      </c>
      <c r="I1883" s="24" t="s">
        <v>4402</v>
      </c>
      <c r="J1883" s="24" t="s">
        <v>73</v>
      </c>
      <c r="K1883" s="72" t="str">
        <f t="shared" ref="K1883:K1946" si="68">I1883&amp;" "&amp;L1883&amp;" "&amp;J1883</f>
        <v>BPNEB5 ICPL Curncy</v>
      </c>
      <c r="L1883" s="25" t="str">
        <f t="shared" ref="L1883:N1946" si="69">L$1817</f>
        <v>ICPL</v>
      </c>
      <c r="M1883" s="26">
        <f t="shared" ca="1" si="69"/>
        <v>42276</v>
      </c>
      <c r="N1883" s="25" t="b">
        <f t="shared" si="69"/>
        <v>0</v>
      </c>
      <c r="O1883" s="84" t="str">
        <f>IF($N1883,_xll.BDP($K1883,O$1817),"[DISABLED]")</f>
        <v>[DISABLED]</v>
      </c>
      <c r="P1883" s="84" t="str">
        <f>IF($N1883,_xll.BDP($K1883,P$1817),"[DISABLED]")</f>
        <v>[DISABLED]</v>
      </c>
      <c r="Q1883" s="84" t="str">
        <f>IF($N1883,_xll.BDP($K1883,Q$1817),"[DISABLED]")</f>
        <v>[DISABLED]</v>
      </c>
      <c r="R1883" s="84" t="str">
        <f>IF($N1883,_xll.BDH($K1883,R$1817,$M1883),"[DISABLED]")</f>
        <v>[DISABLED]</v>
      </c>
      <c r="S1883" s="84" t="str">
        <f>IF($N1883,_xll.BDH($K1883,S$1817,$M1883),"[DISABLED]")</f>
        <v>[DISABLED]</v>
      </c>
      <c r="T1883" s="84" t="str">
        <f>IF($N1883,_xll.BDH($K1883,T$1817,$M1883),"[DISABLED]")</f>
        <v>[DISABLED]</v>
      </c>
      <c r="V1883" s="106" t="s">
        <v>10421</v>
      </c>
      <c r="W1883" s="107" t="s">
        <v>1055</v>
      </c>
      <c r="X1883" s="108">
        <v>42276</v>
      </c>
      <c r="Y1883" s="107" t="b">
        <v>0</v>
      </c>
      <c r="Z1883" s="107" t="s">
        <v>5237</v>
      </c>
      <c r="AA1883" s="107" t="s">
        <v>5237</v>
      </c>
      <c r="AB1883" s="107" t="s">
        <v>5237</v>
      </c>
      <c r="AC1883" s="107" t="s">
        <v>5237</v>
      </c>
      <c r="AD1883" s="107" t="s">
        <v>5237</v>
      </c>
      <c r="AE1883" s="107" t="s">
        <v>5237</v>
      </c>
    </row>
    <row r="1884" spans="2:31" outlineLevel="1">
      <c r="B1884" s="24" t="s">
        <v>5234</v>
      </c>
      <c r="C1884" s="24" t="s">
        <v>4</v>
      </c>
      <c r="D1884" s="24" t="s">
        <v>64</v>
      </c>
      <c r="E1884" s="24" t="s">
        <v>44</v>
      </c>
      <c r="F1884" s="24" t="s">
        <v>54</v>
      </c>
      <c r="G1884" s="24">
        <v>0</v>
      </c>
      <c r="H1884" s="24" t="s">
        <v>2796</v>
      </c>
      <c r="I1884" s="24" t="s">
        <v>4403</v>
      </c>
      <c r="J1884" s="24" t="s">
        <v>73</v>
      </c>
      <c r="K1884" s="72" t="str">
        <f t="shared" si="68"/>
        <v>BPNEC5 ICPL Curncy</v>
      </c>
      <c r="L1884" s="25" t="str">
        <f t="shared" si="69"/>
        <v>ICPL</v>
      </c>
      <c r="M1884" s="26">
        <f t="shared" ca="1" si="69"/>
        <v>42276</v>
      </c>
      <c r="N1884" s="25" t="b">
        <f t="shared" si="69"/>
        <v>0</v>
      </c>
      <c r="O1884" s="84" t="str">
        <f>IF($N1884,_xll.BDP($K1884,O$1817),"[DISABLED]")</f>
        <v>[DISABLED]</v>
      </c>
      <c r="P1884" s="84" t="str">
        <f>IF($N1884,_xll.BDP($K1884,P$1817),"[DISABLED]")</f>
        <v>[DISABLED]</v>
      </c>
      <c r="Q1884" s="84" t="str">
        <f>IF($N1884,_xll.BDP($K1884,Q$1817),"[DISABLED]")</f>
        <v>[DISABLED]</v>
      </c>
      <c r="R1884" s="84" t="str">
        <f>IF($N1884,_xll.BDH($K1884,R$1817,$M1884),"[DISABLED]")</f>
        <v>[DISABLED]</v>
      </c>
      <c r="S1884" s="84" t="str">
        <f>IF($N1884,_xll.BDH($K1884,S$1817,$M1884),"[DISABLED]")</f>
        <v>[DISABLED]</v>
      </c>
      <c r="T1884" s="84" t="str">
        <f>IF($N1884,_xll.BDH($K1884,T$1817,$M1884),"[DISABLED]")</f>
        <v>[DISABLED]</v>
      </c>
      <c r="V1884" s="106" t="s">
        <v>10422</v>
      </c>
      <c r="W1884" s="107" t="s">
        <v>1055</v>
      </c>
      <c r="X1884" s="108">
        <v>42276</v>
      </c>
      <c r="Y1884" s="107" t="b">
        <v>0</v>
      </c>
      <c r="Z1884" s="107" t="s">
        <v>5237</v>
      </c>
      <c r="AA1884" s="107" t="s">
        <v>5237</v>
      </c>
      <c r="AB1884" s="107" t="s">
        <v>5237</v>
      </c>
      <c r="AC1884" s="107" t="s">
        <v>5237</v>
      </c>
      <c r="AD1884" s="107" t="s">
        <v>5237</v>
      </c>
      <c r="AE1884" s="107" t="s">
        <v>5237</v>
      </c>
    </row>
    <row r="1885" spans="2:31" outlineLevel="1">
      <c r="B1885" s="24" t="s">
        <v>5234</v>
      </c>
      <c r="C1885" s="24" t="s">
        <v>4</v>
      </c>
      <c r="D1885" s="24" t="s">
        <v>64</v>
      </c>
      <c r="E1885" s="24" t="s">
        <v>44</v>
      </c>
      <c r="F1885" s="24" t="s">
        <v>58</v>
      </c>
      <c r="G1885" s="24">
        <v>0</v>
      </c>
      <c r="H1885" s="24" t="s">
        <v>2796</v>
      </c>
      <c r="I1885" s="24" t="s">
        <v>4404</v>
      </c>
      <c r="J1885" s="24" t="s">
        <v>73</v>
      </c>
      <c r="K1885" s="72" t="str">
        <f t="shared" si="68"/>
        <v>BPNEF5 ICPL Curncy</v>
      </c>
      <c r="L1885" s="25" t="str">
        <f t="shared" si="69"/>
        <v>ICPL</v>
      </c>
      <c r="M1885" s="26">
        <f t="shared" ca="1" si="69"/>
        <v>42276</v>
      </c>
      <c r="N1885" s="25" t="b">
        <f t="shared" si="69"/>
        <v>0</v>
      </c>
      <c r="O1885" s="84" t="str">
        <f>IF($N1885,_xll.BDP($K1885,O$1817),"[DISABLED]")</f>
        <v>[DISABLED]</v>
      </c>
      <c r="P1885" s="84" t="str">
        <f>IF($N1885,_xll.BDP($K1885,P$1817),"[DISABLED]")</f>
        <v>[DISABLED]</v>
      </c>
      <c r="Q1885" s="84" t="str">
        <f>IF($N1885,_xll.BDP($K1885,Q$1817),"[DISABLED]")</f>
        <v>[DISABLED]</v>
      </c>
      <c r="R1885" s="84" t="str">
        <f>IF($N1885,_xll.BDH($K1885,R$1817,$M1885),"[DISABLED]")</f>
        <v>[DISABLED]</v>
      </c>
      <c r="S1885" s="84" t="str">
        <f>IF($N1885,_xll.BDH($K1885,S$1817,$M1885),"[DISABLED]")</f>
        <v>[DISABLED]</v>
      </c>
      <c r="T1885" s="84" t="str">
        <f>IF($N1885,_xll.BDH($K1885,T$1817,$M1885),"[DISABLED]")</f>
        <v>[DISABLED]</v>
      </c>
      <c r="V1885" s="106" t="s">
        <v>10423</v>
      </c>
      <c r="W1885" s="107" t="s">
        <v>1055</v>
      </c>
      <c r="X1885" s="108">
        <v>42276</v>
      </c>
      <c r="Y1885" s="107" t="b">
        <v>0</v>
      </c>
      <c r="Z1885" s="107" t="s">
        <v>5237</v>
      </c>
      <c r="AA1885" s="107" t="s">
        <v>5237</v>
      </c>
      <c r="AB1885" s="107" t="s">
        <v>5237</v>
      </c>
      <c r="AC1885" s="107" t="s">
        <v>5237</v>
      </c>
      <c r="AD1885" s="107" t="s">
        <v>5237</v>
      </c>
      <c r="AE1885" s="107" t="s">
        <v>5237</v>
      </c>
    </row>
    <row r="1886" spans="2:31" outlineLevel="1">
      <c r="B1886" s="24" t="s">
        <v>5234</v>
      </c>
      <c r="C1886" s="24" t="s">
        <v>4</v>
      </c>
      <c r="D1886" s="24" t="s">
        <v>64</v>
      </c>
      <c r="E1886" s="24" t="s">
        <v>44</v>
      </c>
      <c r="F1886" s="24" t="s">
        <v>71</v>
      </c>
      <c r="G1886" s="24">
        <v>0</v>
      </c>
      <c r="H1886" s="24" t="s">
        <v>2796</v>
      </c>
      <c r="I1886" s="24" t="s">
        <v>4405</v>
      </c>
      <c r="J1886" s="24" t="s">
        <v>73</v>
      </c>
      <c r="K1886" s="72" t="str">
        <f t="shared" si="68"/>
        <v>BPNEI5 ICPL Curncy</v>
      </c>
      <c r="L1886" s="25" t="str">
        <f t="shared" si="69"/>
        <v>ICPL</v>
      </c>
      <c r="M1886" s="26">
        <f t="shared" ca="1" si="69"/>
        <v>42276</v>
      </c>
      <c r="N1886" s="25" t="b">
        <f t="shared" si="69"/>
        <v>0</v>
      </c>
      <c r="O1886" s="84" t="str">
        <f>IF($N1886,_xll.BDP($K1886,O$1817),"[DISABLED]")</f>
        <v>[DISABLED]</v>
      </c>
      <c r="P1886" s="84" t="str">
        <f>IF($N1886,_xll.BDP($K1886,P$1817),"[DISABLED]")</f>
        <v>[DISABLED]</v>
      </c>
      <c r="Q1886" s="84" t="str">
        <f>IF($N1886,_xll.BDP($K1886,Q$1817),"[DISABLED]")</f>
        <v>[DISABLED]</v>
      </c>
      <c r="R1886" s="84" t="str">
        <f>IF($N1886,_xll.BDH($K1886,R$1817,$M1886),"[DISABLED]")</f>
        <v>[DISABLED]</v>
      </c>
      <c r="S1886" s="84" t="str">
        <f>IF($N1886,_xll.BDH($K1886,S$1817,$M1886),"[DISABLED]")</f>
        <v>[DISABLED]</v>
      </c>
      <c r="T1886" s="84" t="str">
        <f>IF($N1886,_xll.BDH($K1886,T$1817,$M1886),"[DISABLED]")</f>
        <v>[DISABLED]</v>
      </c>
      <c r="V1886" s="106" t="s">
        <v>10424</v>
      </c>
      <c r="W1886" s="107" t="s">
        <v>1055</v>
      </c>
      <c r="X1886" s="108">
        <v>42276</v>
      </c>
      <c r="Y1886" s="107" t="b">
        <v>0</v>
      </c>
      <c r="Z1886" s="107" t="s">
        <v>5237</v>
      </c>
      <c r="AA1886" s="107" t="s">
        <v>5237</v>
      </c>
      <c r="AB1886" s="107" t="s">
        <v>5237</v>
      </c>
      <c r="AC1886" s="107" t="s">
        <v>5237</v>
      </c>
      <c r="AD1886" s="107" t="s">
        <v>5237</v>
      </c>
      <c r="AE1886" s="107" t="s">
        <v>5237</v>
      </c>
    </row>
    <row r="1887" spans="2:31" outlineLevel="1">
      <c r="B1887" s="24" t="s">
        <v>5234</v>
      </c>
      <c r="C1887" s="24" t="s">
        <v>4</v>
      </c>
      <c r="D1887" s="24" t="s">
        <v>64</v>
      </c>
      <c r="E1887" s="24" t="s">
        <v>44</v>
      </c>
      <c r="F1887" s="24" t="s">
        <v>41</v>
      </c>
      <c r="G1887" s="24">
        <v>0</v>
      </c>
      <c r="H1887" s="24" t="s">
        <v>2796</v>
      </c>
      <c r="I1887" s="24" t="s">
        <v>4406</v>
      </c>
      <c r="J1887" s="24" t="s">
        <v>73</v>
      </c>
      <c r="K1887" s="72" t="str">
        <f t="shared" si="68"/>
        <v>BPNE15 ICPL Curncy</v>
      </c>
      <c r="L1887" s="25" t="str">
        <f t="shared" si="69"/>
        <v>ICPL</v>
      </c>
      <c r="M1887" s="26">
        <f t="shared" ca="1" si="69"/>
        <v>42276</v>
      </c>
      <c r="N1887" s="25" t="b">
        <f t="shared" si="69"/>
        <v>0</v>
      </c>
      <c r="O1887" s="84" t="str">
        <f>IF($N1887,_xll.BDP($K1887,O$1817),"[DISABLED]")</f>
        <v>[DISABLED]</v>
      </c>
      <c r="P1887" s="84" t="str">
        <f>IF($N1887,_xll.BDP($K1887,P$1817),"[DISABLED]")</f>
        <v>[DISABLED]</v>
      </c>
      <c r="Q1887" s="84" t="str">
        <f>IF($N1887,_xll.BDP($K1887,Q$1817),"[DISABLED]")</f>
        <v>[DISABLED]</v>
      </c>
      <c r="R1887" s="84" t="str">
        <f>IF($N1887,_xll.BDH($K1887,R$1817,$M1887),"[DISABLED]")</f>
        <v>[DISABLED]</v>
      </c>
      <c r="S1887" s="84" t="str">
        <f>IF($N1887,_xll.BDH($K1887,S$1817,$M1887),"[DISABLED]")</f>
        <v>[DISABLED]</v>
      </c>
      <c r="T1887" s="84" t="str">
        <f>IF($N1887,_xll.BDH($K1887,T$1817,$M1887),"[DISABLED]")</f>
        <v>[DISABLED]</v>
      </c>
      <c r="V1887" s="106" t="s">
        <v>10425</v>
      </c>
      <c r="W1887" s="107" t="s">
        <v>1055</v>
      </c>
      <c r="X1887" s="108">
        <v>42276</v>
      </c>
      <c r="Y1887" s="107" t="b">
        <v>0</v>
      </c>
      <c r="Z1887" s="107" t="s">
        <v>5237</v>
      </c>
      <c r="AA1887" s="107" t="s">
        <v>5237</v>
      </c>
      <c r="AB1887" s="107" t="s">
        <v>5237</v>
      </c>
      <c r="AC1887" s="107" t="s">
        <v>5237</v>
      </c>
      <c r="AD1887" s="107" t="s">
        <v>5237</v>
      </c>
      <c r="AE1887" s="107" t="s">
        <v>5237</v>
      </c>
    </row>
    <row r="1888" spans="2:31" outlineLevel="1">
      <c r="B1888" s="24" t="s">
        <v>5234</v>
      </c>
      <c r="C1888" s="24" t="s">
        <v>4</v>
      </c>
      <c r="D1888" s="24" t="s">
        <v>64</v>
      </c>
      <c r="E1888" s="24" t="s">
        <v>44</v>
      </c>
      <c r="F1888" s="24" t="s">
        <v>146</v>
      </c>
      <c r="G1888" s="24">
        <v>0</v>
      </c>
      <c r="H1888" s="24" t="s">
        <v>2796</v>
      </c>
      <c r="I1888" s="24" t="s">
        <v>4407</v>
      </c>
      <c r="J1888" s="24" t="s">
        <v>73</v>
      </c>
      <c r="K1888" s="72" t="str">
        <f t="shared" si="68"/>
        <v>BPNER5 ICPL Curncy</v>
      </c>
      <c r="L1888" s="25" t="str">
        <f t="shared" si="69"/>
        <v>ICPL</v>
      </c>
      <c r="M1888" s="26">
        <f t="shared" ca="1" si="69"/>
        <v>42276</v>
      </c>
      <c r="N1888" s="25" t="b">
        <f t="shared" si="69"/>
        <v>0</v>
      </c>
      <c r="O1888" s="84" t="str">
        <f>IF($N1888,_xll.BDP($K1888,O$1817),"[DISABLED]")</f>
        <v>[DISABLED]</v>
      </c>
      <c r="P1888" s="84" t="str">
        <f>IF($N1888,_xll.BDP($K1888,P$1817),"[DISABLED]")</f>
        <v>[DISABLED]</v>
      </c>
      <c r="Q1888" s="84" t="str">
        <f>IF($N1888,_xll.BDP($K1888,Q$1817),"[DISABLED]")</f>
        <v>[DISABLED]</v>
      </c>
      <c r="R1888" s="84" t="str">
        <f>IF($N1888,_xll.BDH($K1888,R$1817,$M1888),"[DISABLED]")</f>
        <v>[DISABLED]</v>
      </c>
      <c r="S1888" s="84" t="str">
        <f>IF($N1888,_xll.BDH($K1888,S$1817,$M1888),"[DISABLED]")</f>
        <v>[DISABLED]</v>
      </c>
      <c r="T1888" s="84" t="str">
        <f>IF($N1888,_xll.BDH($K1888,T$1817,$M1888),"[DISABLED]")</f>
        <v>[DISABLED]</v>
      </c>
      <c r="V1888" s="106" t="s">
        <v>10426</v>
      </c>
      <c r="W1888" s="107" t="s">
        <v>1055</v>
      </c>
      <c r="X1888" s="108">
        <v>42276</v>
      </c>
      <c r="Y1888" s="107" t="b">
        <v>0</v>
      </c>
      <c r="Z1888" s="107" t="s">
        <v>5237</v>
      </c>
      <c r="AA1888" s="107" t="s">
        <v>5237</v>
      </c>
      <c r="AB1888" s="107" t="s">
        <v>5237</v>
      </c>
      <c r="AC1888" s="107" t="s">
        <v>5237</v>
      </c>
      <c r="AD1888" s="107" t="s">
        <v>5237</v>
      </c>
      <c r="AE1888" s="107" t="s">
        <v>5237</v>
      </c>
    </row>
    <row r="1889" spans="2:31" outlineLevel="1">
      <c r="B1889" s="24" t="s">
        <v>5234</v>
      </c>
      <c r="C1889" s="24" t="s">
        <v>4</v>
      </c>
      <c r="D1889" s="24" t="s">
        <v>64</v>
      </c>
      <c r="E1889" s="24" t="s">
        <v>44</v>
      </c>
      <c r="F1889" s="24" t="s">
        <v>42</v>
      </c>
      <c r="G1889" s="24">
        <v>0</v>
      </c>
      <c r="H1889" s="24" t="s">
        <v>2796</v>
      </c>
      <c r="I1889" s="24" t="s">
        <v>4408</v>
      </c>
      <c r="J1889" s="24" t="s">
        <v>73</v>
      </c>
      <c r="K1889" s="72" t="str">
        <f t="shared" si="68"/>
        <v>BPNE25 ICPL Curncy</v>
      </c>
      <c r="L1889" s="25" t="str">
        <f t="shared" si="69"/>
        <v>ICPL</v>
      </c>
      <c r="M1889" s="26">
        <f t="shared" ca="1" si="69"/>
        <v>42276</v>
      </c>
      <c r="N1889" s="25" t="b">
        <f t="shared" si="69"/>
        <v>0</v>
      </c>
      <c r="O1889" s="84" t="str">
        <f>IF($N1889,_xll.BDP($K1889,O$1817),"[DISABLED]")</f>
        <v>[DISABLED]</v>
      </c>
      <c r="P1889" s="84" t="str">
        <f>IF($N1889,_xll.BDP($K1889,P$1817),"[DISABLED]")</f>
        <v>[DISABLED]</v>
      </c>
      <c r="Q1889" s="84" t="str">
        <f>IF($N1889,_xll.BDP($K1889,Q$1817),"[DISABLED]")</f>
        <v>[DISABLED]</v>
      </c>
      <c r="R1889" s="84" t="str">
        <f>IF($N1889,_xll.BDH($K1889,R$1817,$M1889),"[DISABLED]")</f>
        <v>[DISABLED]</v>
      </c>
      <c r="S1889" s="84" t="str">
        <f>IF($N1889,_xll.BDH($K1889,S$1817,$M1889),"[DISABLED]")</f>
        <v>[DISABLED]</v>
      </c>
      <c r="T1889" s="84" t="str">
        <f>IF($N1889,_xll.BDH($K1889,T$1817,$M1889),"[DISABLED]")</f>
        <v>[DISABLED]</v>
      </c>
      <c r="V1889" s="106" t="s">
        <v>10427</v>
      </c>
      <c r="W1889" s="107" t="s">
        <v>1055</v>
      </c>
      <c r="X1889" s="108">
        <v>42276</v>
      </c>
      <c r="Y1889" s="107" t="b">
        <v>0</v>
      </c>
      <c r="Z1889" s="107" t="s">
        <v>5237</v>
      </c>
      <c r="AA1889" s="107" t="s">
        <v>5237</v>
      </c>
      <c r="AB1889" s="107" t="s">
        <v>5237</v>
      </c>
      <c r="AC1889" s="107" t="s">
        <v>5237</v>
      </c>
      <c r="AD1889" s="107" t="s">
        <v>5237</v>
      </c>
      <c r="AE1889" s="107" t="s">
        <v>5237</v>
      </c>
    </row>
    <row r="1890" spans="2:31" outlineLevel="1">
      <c r="B1890" s="24" t="s">
        <v>5234</v>
      </c>
      <c r="C1890" s="24" t="s">
        <v>4</v>
      </c>
      <c r="D1890" s="24" t="s">
        <v>64</v>
      </c>
      <c r="E1890" s="24" t="s">
        <v>44</v>
      </c>
      <c r="F1890" s="24" t="s">
        <v>43</v>
      </c>
      <c r="G1890" s="24">
        <v>0</v>
      </c>
      <c r="H1890" s="24" t="s">
        <v>2796</v>
      </c>
      <c r="I1890" s="24" t="s">
        <v>4409</v>
      </c>
      <c r="J1890" s="24" t="s">
        <v>73</v>
      </c>
      <c r="K1890" s="72" t="str">
        <f t="shared" si="68"/>
        <v>BPNE35 ICPL Curncy</v>
      </c>
      <c r="L1890" s="25" t="str">
        <f t="shared" si="69"/>
        <v>ICPL</v>
      </c>
      <c r="M1890" s="26">
        <f t="shared" ca="1" si="69"/>
        <v>42276</v>
      </c>
      <c r="N1890" s="25" t="b">
        <f t="shared" si="69"/>
        <v>0</v>
      </c>
      <c r="O1890" s="84" t="str">
        <f>IF($N1890,_xll.BDP($K1890,O$1817),"[DISABLED]")</f>
        <v>[DISABLED]</v>
      </c>
      <c r="P1890" s="84" t="str">
        <f>IF($N1890,_xll.BDP($K1890,P$1817),"[DISABLED]")</f>
        <v>[DISABLED]</v>
      </c>
      <c r="Q1890" s="84" t="str">
        <f>IF($N1890,_xll.BDP($K1890,Q$1817),"[DISABLED]")</f>
        <v>[DISABLED]</v>
      </c>
      <c r="R1890" s="84" t="str">
        <f>IF($N1890,_xll.BDH($K1890,R$1817,$M1890),"[DISABLED]")</f>
        <v>[DISABLED]</v>
      </c>
      <c r="S1890" s="84" t="str">
        <f>IF($N1890,_xll.BDH($K1890,S$1817,$M1890),"[DISABLED]")</f>
        <v>[DISABLED]</v>
      </c>
      <c r="T1890" s="84" t="str">
        <f>IF($N1890,_xll.BDH($K1890,T$1817,$M1890),"[DISABLED]")</f>
        <v>[DISABLED]</v>
      </c>
      <c r="V1890" s="106" t="s">
        <v>10428</v>
      </c>
      <c r="W1890" s="107" t="s">
        <v>1055</v>
      </c>
      <c r="X1890" s="108">
        <v>42276</v>
      </c>
      <c r="Y1890" s="107" t="b">
        <v>0</v>
      </c>
      <c r="Z1890" s="107" t="s">
        <v>5237</v>
      </c>
      <c r="AA1890" s="107" t="s">
        <v>5237</v>
      </c>
      <c r="AB1890" s="107" t="s">
        <v>5237</v>
      </c>
      <c r="AC1890" s="107" t="s">
        <v>5237</v>
      </c>
      <c r="AD1890" s="107" t="s">
        <v>5237</v>
      </c>
      <c r="AE1890" s="107" t="s">
        <v>5237</v>
      </c>
    </row>
    <row r="1891" spans="2:31" outlineLevel="1">
      <c r="B1891" s="24" t="s">
        <v>5234</v>
      </c>
      <c r="C1891" s="24" t="s">
        <v>4</v>
      </c>
      <c r="D1891" s="24" t="s">
        <v>64</v>
      </c>
      <c r="E1891" s="24" t="s">
        <v>44</v>
      </c>
      <c r="F1891" s="24" t="s">
        <v>152</v>
      </c>
      <c r="G1891" s="24">
        <v>0</v>
      </c>
      <c r="H1891" s="24" t="s">
        <v>2796</v>
      </c>
      <c r="I1891" s="24" t="s">
        <v>4410</v>
      </c>
      <c r="J1891" s="24" t="s">
        <v>73</v>
      </c>
      <c r="K1891" s="72" t="str">
        <f t="shared" si="68"/>
        <v>BPNE45 ICPL Curncy</v>
      </c>
      <c r="L1891" s="25" t="str">
        <f t="shared" si="69"/>
        <v>ICPL</v>
      </c>
      <c r="M1891" s="26">
        <f t="shared" ca="1" si="69"/>
        <v>42276</v>
      </c>
      <c r="N1891" s="25" t="b">
        <f t="shared" si="69"/>
        <v>0</v>
      </c>
      <c r="O1891" s="84" t="str">
        <f>IF($N1891,_xll.BDP($K1891,O$1817),"[DISABLED]")</f>
        <v>[DISABLED]</v>
      </c>
      <c r="P1891" s="84" t="str">
        <f>IF($N1891,_xll.BDP($K1891,P$1817),"[DISABLED]")</f>
        <v>[DISABLED]</v>
      </c>
      <c r="Q1891" s="84" t="str">
        <f>IF($N1891,_xll.BDP($K1891,Q$1817),"[DISABLED]")</f>
        <v>[DISABLED]</v>
      </c>
      <c r="R1891" s="84" t="str">
        <f>IF($N1891,_xll.BDH($K1891,R$1817,$M1891),"[DISABLED]")</f>
        <v>[DISABLED]</v>
      </c>
      <c r="S1891" s="84" t="str">
        <f>IF($N1891,_xll.BDH($K1891,S$1817,$M1891),"[DISABLED]")</f>
        <v>[DISABLED]</v>
      </c>
      <c r="T1891" s="84" t="str">
        <f>IF($N1891,_xll.BDH($K1891,T$1817,$M1891),"[DISABLED]")</f>
        <v>[DISABLED]</v>
      </c>
      <c r="V1891" s="106" t="s">
        <v>10429</v>
      </c>
      <c r="W1891" s="107" t="s">
        <v>1055</v>
      </c>
      <c r="X1891" s="108">
        <v>42276</v>
      </c>
      <c r="Y1891" s="107" t="b">
        <v>0</v>
      </c>
      <c r="Z1891" s="107" t="s">
        <v>5237</v>
      </c>
      <c r="AA1891" s="107" t="s">
        <v>5237</v>
      </c>
      <c r="AB1891" s="107" t="s">
        <v>5237</v>
      </c>
      <c r="AC1891" s="107" t="s">
        <v>5237</v>
      </c>
      <c r="AD1891" s="107" t="s">
        <v>5237</v>
      </c>
      <c r="AE1891" s="107" t="s">
        <v>5237</v>
      </c>
    </row>
    <row r="1892" spans="2:31" outlineLevel="1">
      <c r="B1892" s="24" t="s">
        <v>5234</v>
      </c>
      <c r="C1892" s="24" t="s">
        <v>4</v>
      </c>
      <c r="D1892" s="24" t="s">
        <v>64</v>
      </c>
      <c r="E1892" s="24" t="s">
        <v>44</v>
      </c>
      <c r="F1892" s="24" t="s">
        <v>44</v>
      </c>
      <c r="G1892" s="24">
        <v>0</v>
      </c>
      <c r="H1892" s="24" t="s">
        <v>2796</v>
      </c>
      <c r="I1892" s="24" t="s">
        <v>4411</v>
      </c>
      <c r="J1892" s="24" t="s">
        <v>73</v>
      </c>
      <c r="K1892" s="72" t="str">
        <f t="shared" si="68"/>
        <v>BPNE55 ICPL Curncy</v>
      </c>
      <c r="L1892" s="25" t="str">
        <f t="shared" si="69"/>
        <v>ICPL</v>
      </c>
      <c r="M1892" s="26">
        <f t="shared" ca="1" si="69"/>
        <v>42276</v>
      </c>
      <c r="N1892" s="25" t="b">
        <f t="shared" si="69"/>
        <v>0</v>
      </c>
      <c r="O1892" s="84" t="str">
        <f>IF($N1892,_xll.BDP($K1892,O$1817),"[DISABLED]")</f>
        <v>[DISABLED]</v>
      </c>
      <c r="P1892" s="84" t="str">
        <f>IF($N1892,_xll.BDP($K1892,P$1817),"[DISABLED]")</f>
        <v>[DISABLED]</v>
      </c>
      <c r="Q1892" s="84" t="str">
        <f>IF($N1892,_xll.BDP($K1892,Q$1817),"[DISABLED]")</f>
        <v>[DISABLED]</v>
      </c>
      <c r="R1892" s="84" t="str">
        <f>IF($N1892,_xll.BDH($K1892,R$1817,$M1892),"[DISABLED]")</f>
        <v>[DISABLED]</v>
      </c>
      <c r="S1892" s="84" t="str">
        <f>IF($N1892,_xll.BDH($K1892,S$1817,$M1892),"[DISABLED]")</f>
        <v>[DISABLED]</v>
      </c>
      <c r="T1892" s="84" t="str">
        <f>IF($N1892,_xll.BDH($K1892,T$1817,$M1892),"[DISABLED]")</f>
        <v>[DISABLED]</v>
      </c>
      <c r="V1892" s="106" t="s">
        <v>10430</v>
      </c>
      <c r="W1892" s="107" t="s">
        <v>1055</v>
      </c>
      <c r="X1892" s="108">
        <v>42276</v>
      </c>
      <c r="Y1892" s="107" t="b">
        <v>0</v>
      </c>
      <c r="Z1892" s="107" t="s">
        <v>5237</v>
      </c>
      <c r="AA1892" s="107" t="s">
        <v>5237</v>
      </c>
      <c r="AB1892" s="107" t="s">
        <v>5237</v>
      </c>
      <c r="AC1892" s="107" t="s">
        <v>5237</v>
      </c>
      <c r="AD1892" s="107" t="s">
        <v>5237</v>
      </c>
      <c r="AE1892" s="107" t="s">
        <v>5237</v>
      </c>
    </row>
    <row r="1893" spans="2:31" outlineLevel="1">
      <c r="B1893" s="24" t="s">
        <v>5234</v>
      </c>
      <c r="C1893" s="24" t="s">
        <v>4</v>
      </c>
      <c r="D1893" s="24" t="s">
        <v>64</v>
      </c>
      <c r="E1893" s="24" t="s">
        <v>44</v>
      </c>
      <c r="F1893" s="24" t="s">
        <v>155</v>
      </c>
      <c r="G1893" s="24">
        <v>0</v>
      </c>
      <c r="H1893" s="24" t="s">
        <v>2796</v>
      </c>
      <c r="I1893" s="24" t="s">
        <v>4412</v>
      </c>
      <c r="J1893" s="24" t="s">
        <v>73</v>
      </c>
      <c r="K1893" s="72" t="str">
        <f t="shared" si="68"/>
        <v>BPNE65 ICPL Curncy</v>
      </c>
      <c r="L1893" s="25" t="str">
        <f t="shared" si="69"/>
        <v>ICPL</v>
      </c>
      <c r="M1893" s="26">
        <f t="shared" ca="1" si="69"/>
        <v>42276</v>
      </c>
      <c r="N1893" s="25" t="b">
        <f t="shared" si="69"/>
        <v>0</v>
      </c>
      <c r="O1893" s="84" t="str">
        <f>IF($N1893,_xll.BDP($K1893,O$1817),"[DISABLED]")</f>
        <v>[DISABLED]</v>
      </c>
      <c r="P1893" s="84" t="str">
        <f>IF($N1893,_xll.BDP($K1893,P$1817),"[DISABLED]")</f>
        <v>[DISABLED]</v>
      </c>
      <c r="Q1893" s="84" t="str">
        <f>IF($N1893,_xll.BDP($K1893,Q$1817),"[DISABLED]")</f>
        <v>[DISABLED]</v>
      </c>
      <c r="R1893" s="84" t="str">
        <f>IF($N1893,_xll.BDH($K1893,R$1817,$M1893),"[DISABLED]")</f>
        <v>[DISABLED]</v>
      </c>
      <c r="S1893" s="84" t="str">
        <f>IF($N1893,_xll.BDH($K1893,S$1817,$M1893),"[DISABLED]")</f>
        <v>[DISABLED]</v>
      </c>
      <c r="T1893" s="84" t="str">
        <f>IF($N1893,_xll.BDH($K1893,T$1817,$M1893),"[DISABLED]")</f>
        <v>[DISABLED]</v>
      </c>
      <c r="V1893" s="106" t="s">
        <v>10431</v>
      </c>
      <c r="W1893" s="107" t="s">
        <v>1055</v>
      </c>
      <c r="X1893" s="108">
        <v>42276</v>
      </c>
      <c r="Y1893" s="107" t="b">
        <v>0</v>
      </c>
      <c r="Z1893" s="107" t="s">
        <v>5237</v>
      </c>
      <c r="AA1893" s="107" t="s">
        <v>5237</v>
      </c>
      <c r="AB1893" s="107" t="s">
        <v>5237</v>
      </c>
      <c r="AC1893" s="107" t="s">
        <v>5237</v>
      </c>
      <c r="AD1893" s="107" t="s">
        <v>5237</v>
      </c>
      <c r="AE1893" s="107" t="s">
        <v>5237</v>
      </c>
    </row>
    <row r="1894" spans="2:31" outlineLevel="1">
      <c r="B1894" s="24" t="s">
        <v>5234</v>
      </c>
      <c r="C1894" s="24" t="s">
        <v>4</v>
      </c>
      <c r="D1894" s="24" t="s">
        <v>64</v>
      </c>
      <c r="E1894" s="24" t="s">
        <v>44</v>
      </c>
      <c r="F1894" s="24" t="s">
        <v>45</v>
      </c>
      <c r="G1894" s="24">
        <v>0</v>
      </c>
      <c r="H1894" s="24" t="s">
        <v>2796</v>
      </c>
      <c r="I1894" s="24" t="s">
        <v>4413</v>
      </c>
      <c r="J1894" s="24" t="s">
        <v>73</v>
      </c>
      <c r="K1894" s="72" t="str">
        <f t="shared" si="68"/>
        <v>BPNE75 ICPL Curncy</v>
      </c>
      <c r="L1894" s="25" t="str">
        <f t="shared" si="69"/>
        <v>ICPL</v>
      </c>
      <c r="M1894" s="26">
        <f t="shared" ca="1" si="69"/>
        <v>42276</v>
      </c>
      <c r="N1894" s="25" t="b">
        <f t="shared" si="69"/>
        <v>0</v>
      </c>
      <c r="O1894" s="84" t="str">
        <f>IF($N1894,_xll.BDP($K1894,O$1817),"[DISABLED]")</f>
        <v>[DISABLED]</v>
      </c>
      <c r="P1894" s="84" t="str">
        <f>IF($N1894,_xll.BDP($K1894,P$1817),"[DISABLED]")</f>
        <v>[DISABLED]</v>
      </c>
      <c r="Q1894" s="84" t="str">
        <f>IF($N1894,_xll.BDP($K1894,Q$1817),"[DISABLED]")</f>
        <v>[DISABLED]</v>
      </c>
      <c r="R1894" s="84" t="str">
        <f>IF($N1894,_xll.BDH($K1894,R$1817,$M1894),"[DISABLED]")</f>
        <v>[DISABLED]</v>
      </c>
      <c r="S1894" s="84" t="str">
        <f>IF($N1894,_xll.BDH($K1894,S$1817,$M1894),"[DISABLED]")</f>
        <v>[DISABLED]</v>
      </c>
      <c r="T1894" s="84" t="str">
        <f>IF($N1894,_xll.BDH($K1894,T$1817,$M1894),"[DISABLED]")</f>
        <v>[DISABLED]</v>
      </c>
      <c r="V1894" s="106" t="s">
        <v>10432</v>
      </c>
      <c r="W1894" s="107" t="s">
        <v>1055</v>
      </c>
      <c r="X1894" s="108">
        <v>42276</v>
      </c>
      <c r="Y1894" s="107" t="b">
        <v>0</v>
      </c>
      <c r="Z1894" s="107" t="s">
        <v>5237</v>
      </c>
      <c r="AA1894" s="107" t="s">
        <v>5237</v>
      </c>
      <c r="AB1894" s="107" t="s">
        <v>5237</v>
      </c>
      <c r="AC1894" s="107" t="s">
        <v>5237</v>
      </c>
      <c r="AD1894" s="107" t="s">
        <v>5237</v>
      </c>
      <c r="AE1894" s="107" t="s">
        <v>5237</v>
      </c>
    </row>
    <row r="1895" spans="2:31" outlineLevel="1">
      <c r="B1895" s="24" t="s">
        <v>5234</v>
      </c>
      <c r="C1895" s="24" t="s">
        <v>4</v>
      </c>
      <c r="D1895" s="24" t="s">
        <v>64</v>
      </c>
      <c r="E1895" s="24" t="s">
        <v>44</v>
      </c>
      <c r="F1895" s="24" t="s">
        <v>46</v>
      </c>
      <c r="G1895" s="24">
        <v>0</v>
      </c>
      <c r="H1895" s="24" t="s">
        <v>2796</v>
      </c>
      <c r="I1895" s="24" t="s">
        <v>4414</v>
      </c>
      <c r="J1895" s="24" t="s">
        <v>73</v>
      </c>
      <c r="K1895" s="72" t="str">
        <f t="shared" si="68"/>
        <v>BPNE105 ICPL Curncy</v>
      </c>
      <c r="L1895" s="25" t="str">
        <f t="shared" si="69"/>
        <v>ICPL</v>
      </c>
      <c r="M1895" s="26">
        <f t="shared" ca="1" si="69"/>
        <v>42276</v>
      </c>
      <c r="N1895" s="25" t="b">
        <f t="shared" si="69"/>
        <v>0</v>
      </c>
      <c r="O1895" s="84" t="str">
        <f>IF($N1895,_xll.BDP($K1895,O$1817),"[DISABLED]")</f>
        <v>[DISABLED]</v>
      </c>
      <c r="P1895" s="84" t="str">
        <f>IF($N1895,_xll.BDP($K1895,P$1817),"[DISABLED]")</f>
        <v>[DISABLED]</v>
      </c>
      <c r="Q1895" s="84" t="str">
        <f>IF($N1895,_xll.BDP($K1895,Q$1817),"[DISABLED]")</f>
        <v>[DISABLED]</v>
      </c>
      <c r="R1895" s="84" t="str">
        <f>IF($N1895,_xll.BDH($K1895,R$1817,$M1895),"[DISABLED]")</f>
        <v>[DISABLED]</v>
      </c>
      <c r="S1895" s="84" t="str">
        <f>IF($N1895,_xll.BDH($K1895,S$1817,$M1895),"[DISABLED]")</f>
        <v>[DISABLED]</v>
      </c>
      <c r="T1895" s="84" t="str">
        <f>IF($N1895,_xll.BDH($K1895,T$1817,$M1895),"[DISABLED]")</f>
        <v>[DISABLED]</v>
      </c>
      <c r="V1895" s="106" t="s">
        <v>10433</v>
      </c>
      <c r="W1895" s="107" t="s">
        <v>1055</v>
      </c>
      <c r="X1895" s="108">
        <v>42276</v>
      </c>
      <c r="Y1895" s="107" t="b">
        <v>0</v>
      </c>
      <c r="Z1895" s="107" t="s">
        <v>5237</v>
      </c>
      <c r="AA1895" s="107" t="s">
        <v>5237</v>
      </c>
      <c r="AB1895" s="107" t="s">
        <v>5237</v>
      </c>
      <c r="AC1895" s="107" t="s">
        <v>5237</v>
      </c>
      <c r="AD1895" s="107" t="s">
        <v>5237</v>
      </c>
      <c r="AE1895" s="107" t="s">
        <v>5237</v>
      </c>
    </row>
    <row r="1896" spans="2:31" outlineLevel="1">
      <c r="B1896" s="24" t="s">
        <v>5234</v>
      </c>
      <c r="C1896" s="24" t="s">
        <v>4</v>
      </c>
      <c r="D1896" s="24" t="s">
        <v>64</v>
      </c>
      <c r="E1896" s="24" t="s">
        <v>44</v>
      </c>
      <c r="F1896" s="24" t="s">
        <v>47</v>
      </c>
      <c r="G1896" s="24">
        <v>0</v>
      </c>
      <c r="H1896" s="24" t="s">
        <v>2796</v>
      </c>
      <c r="I1896" s="24" t="s">
        <v>4415</v>
      </c>
      <c r="J1896" s="24" t="s">
        <v>73</v>
      </c>
      <c r="K1896" s="72" t="str">
        <f t="shared" si="68"/>
        <v>BPNE155 ICPL Curncy</v>
      </c>
      <c r="L1896" s="25" t="str">
        <f t="shared" si="69"/>
        <v>ICPL</v>
      </c>
      <c r="M1896" s="26">
        <f t="shared" ca="1" si="69"/>
        <v>42276</v>
      </c>
      <c r="N1896" s="25" t="b">
        <f t="shared" si="69"/>
        <v>0</v>
      </c>
      <c r="O1896" s="84" t="str">
        <f>IF($N1896,_xll.BDP($K1896,O$1817),"[DISABLED]")</f>
        <v>[DISABLED]</v>
      </c>
      <c r="P1896" s="84" t="str">
        <f>IF($N1896,_xll.BDP($K1896,P$1817),"[DISABLED]")</f>
        <v>[DISABLED]</v>
      </c>
      <c r="Q1896" s="84" t="str">
        <f>IF($N1896,_xll.BDP($K1896,Q$1817),"[DISABLED]")</f>
        <v>[DISABLED]</v>
      </c>
      <c r="R1896" s="84" t="str">
        <f>IF($N1896,_xll.BDH($K1896,R$1817,$M1896),"[DISABLED]")</f>
        <v>[DISABLED]</v>
      </c>
      <c r="S1896" s="84" t="str">
        <f>IF($N1896,_xll.BDH($K1896,S$1817,$M1896),"[DISABLED]")</f>
        <v>[DISABLED]</v>
      </c>
      <c r="T1896" s="84" t="str">
        <f>IF($N1896,_xll.BDH($K1896,T$1817,$M1896),"[DISABLED]")</f>
        <v>[DISABLED]</v>
      </c>
      <c r="V1896" s="106" t="s">
        <v>10434</v>
      </c>
      <c r="W1896" s="107" t="s">
        <v>1055</v>
      </c>
      <c r="X1896" s="108">
        <v>42276</v>
      </c>
      <c r="Y1896" s="107" t="b">
        <v>0</v>
      </c>
      <c r="Z1896" s="107" t="s">
        <v>5237</v>
      </c>
      <c r="AA1896" s="107" t="s">
        <v>5237</v>
      </c>
      <c r="AB1896" s="107" t="s">
        <v>5237</v>
      </c>
      <c r="AC1896" s="107" t="s">
        <v>5237</v>
      </c>
      <c r="AD1896" s="107" t="s">
        <v>5237</v>
      </c>
      <c r="AE1896" s="107" t="s">
        <v>5237</v>
      </c>
    </row>
    <row r="1897" spans="2:31" outlineLevel="1">
      <c r="B1897" s="24" t="s">
        <v>5234</v>
      </c>
      <c r="C1897" s="24" t="s">
        <v>4</v>
      </c>
      <c r="D1897" s="24" t="s">
        <v>64</v>
      </c>
      <c r="E1897" s="24" t="s">
        <v>44</v>
      </c>
      <c r="F1897" s="24" t="s">
        <v>48</v>
      </c>
      <c r="G1897" s="24">
        <v>0</v>
      </c>
      <c r="H1897" s="24" t="s">
        <v>2796</v>
      </c>
      <c r="I1897" s="24" t="s">
        <v>4416</v>
      </c>
      <c r="J1897" s="24" t="s">
        <v>73</v>
      </c>
      <c r="K1897" s="72" t="str">
        <f t="shared" si="68"/>
        <v>BPNE205 ICPL Curncy</v>
      </c>
      <c r="L1897" s="25" t="str">
        <f t="shared" si="69"/>
        <v>ICPL</v>
      </c>
      <c r="M1897" s="26">
        <f t="shared" ca="1" si="69"/>
        <v>42276</v>
      </c>
      <c r="N1897" s="25" t="b">
        <f t="shared" si="69"/>
        <v>0</v>
      </c>
      <c r="O1897" s="84" t="str">
        <f>IF($N1897,_xll.BDP($K1897,O$1817),"[DISABLED]")</f>
        <v>[DISABLED]</v>
      </c>
      <c r="P1897" s="84" t="str">
        <f>IF($N1897,_xll.BDP($K1897,P$1817),"[DISABLED]")</f>
        <v>[DISABLED]</v>
      </c>
      <c r="Q1897" s="84" t="str">
        <f>IF($N1897,_xll.BDP($K1897,Q$1817),"[DISABLED]")</f>
        <v>[DISABLED]</v>
      </c>
      <c r="R1897" s="84" t="str">
        <f>IF($N1897,_xll.BDH($K1897,R$1817,$M1897),"[DISABLED]")</f>
        <v>[DISABLED]</v>
      </c>
      <c r="S1897" s="84" t="str">
        <f>IF($N1897,_xll.BDH($K1897,S$1817,$M1897),"[DISABLED]")</f>
        <v>[DISABLED]</v>
      </c>
      <c r="T1897" s="84" t="str">
        <f>IF($N1897,_xll.BDH($K1897,T$1817,$M1897),"[DISABLED]")</f>
        <v>[DISABLED]</v>
      </c>
      <c r="V1897" s="106" t="s">
        <v>10435</v>
      </c>
      <c r="W1897" s="107" t="s">
        <v>1055</v>
      </c>
      <c r="X1897" s="108">
        <v>42276</v>
      </c>
      <c r="Y1897" s="107" t="b">
        <v>0</v>
      </c>
      <c r="Z1897" s="107" t="s">
        <v>5237</v>
      </c>
      <c r="AA1897" s="107" t="s">
        <v>5237</v>
      </c>
      <c r="AB1897" s="107" t="s">
        <v>5237</v>
      </c>
      <c r="AC1897" s="107" t="s">
        <v>5237</v>
      </c>
      <c r="AD1897" s="107" t="s">
        <v>5237</v>
      </c>
      <c r="AE1897" s="107" t="s">
        <v>5237</v>
      </c>
    </row>
    <row r="1898" spans="2:31" outlineLevel="1">
      <c r="B1898" s="24" t="s">
        <v>5234</v>
      </c>
      <c r="C1898" s="24" t="s">
        <v>4</v>
      </c>
      <c r="D1898" s="24" t="s">
        <v>64</v>
      </c>
      <c r="E1898" s="24" t="s">
        <v>155</v>
      </c>
      <c r="F1898" s="24" t="s">
        <v>209</v>
      </c>
      <c r="G1898" s="24">
        <v>0</v>
      </c>
      <c r="H1898" s="24" t="s">
        <v>2796</v>
      </c>
      <c r="I1898" s="24" t="s">
        <v>4417</v>
      </c>
      <c r="J1898" s="24" t="s">
        <v>73</v>
      </c>
      <c r="K1898" s="72" t="str">
        <f t="shared" si="68"/>
        <v>BPNEA6 ICPL Curncy</v>
      </c>
      <c r="L1898" s="25" t="str">
        <f t="shared" si="69"/>
        <v>ICPL</v>
      </c>
      <c r="M1898" s="26">
        <f t="shared" ca="1" si="69"/>
        <v>42276</v>
      </c>
      <c r="N1898" s="25" t="b">
        <f t="shared" si="69"/>
        <v>0</v>
      </c>
      <c r="O1898" s="84" t="str">
        <f>IF($N1898,_xll.BDP($K1898,O$1817),"[DISABLED]")</f>
        <v>[DISABLED]</v>
      </c>
      <c r="P1898" s="84" t="str">
        <f>IF($N1898,_xll.BDP($K1898,P$1817),"[DISABLED]")</f>
        <v>[DISABLED]</v>
      </c>
      <c r="Q1898" s="84" t="str">
        <f>IF($N1898,_xll.BDP($K1898,Q$1817),"[DISABLED]")</f>
        <v>[DISABLED]</v>
      </c>
      <c r="R1898" s="84" t="str">
        <f>IF($N1898,_xll.BDH($K1898,R$1817,$M1898),"[DISABLED]")</f>
        <v>[DISABLED]</v>
      </c>
      <c r="S1898" s="84" t="str">
        <f>IF($N1898,_xll.BDH($K1898,S$1817,$M1898),"[DISABLED]")</f>
        <v>[DISABLED]</v>
      </c>
      <c r="T1898" s="84" t="str">
        <f>IF($N1898,_xll.BDH($K1898,T$1817,$M1898),"[DISABLED]")</f>
        <v>[DISABLED]</v>
      </c>
      <c r="V1898" s="106" t="s">
        <v>10436</v>
      </c>
      <c r="W1898" s="107" t="s">
        <v>1055</v>
      </c>
      <c r="X1898" s="108">
        <v>42276</v>
      </c>
      <c r="Y1898" s="107" t="b">
        <v>0</v>
      </c>
      <c r="Z1898" s="107" t="s">
        <v>5237</v>
      </c>
      <c r="AA1898" s="107" t="s">
        <v>5237</v>
      </c>
      <c r="AB1898" s="107" t="s">
        <v>5237</v>
      </c>
      <c r="AC1898" s="107" t="s">
        <v>5237</v>
      </c>
      <c r="AD1898" s="107" t="s">
        <v>5237</v>
      </c>
      <c r="AE1898" s="107" t="s">
        <v>5237</v>
      </c>
    </row>
    <row r="1899" spans="2:31" outlineLevel="1">
      <c r="B1899" s="24" t="s">
        <v>5234</v>
      </c>
      <c r="C1899" s="24" t="s">
        <v>4</v>
      </c>
      <c r="D1899" s="24" t="s">
        <v>64</v>
      </c>
      <c r="E1899" s="24" t="s">
        <v>155</v>
      </c>
      <c r="F1899" s="24" t="s">
        <v>210</v>
      </c>
      <c r="G1899" s="24">
        <v>0</v>
      </c>
      <c r="H1899" s="24" t="s">
        <v>2796</v>
      </c>
      <c r="I1899" s="24" t="s">
        <v>4418</v>
      </c>
      <c r="J1899" s="24" t="s">
        <v>73</v>
      </c>
      <c r="K1899" s="72" t="str">
        <f t="shared" si="68"/>
        <v>BPNEB6 ICPL Curncy</v>
      </c>
      <c r="L1899" s="25" t="str">
        <f t="shared" si="69"/>
        <v>ICPL</v>
      </c>
      <c r="M1899" s="26">
        <f t="shared" ca="1" si="69"/>
        <v>42276</v>
      </c>
      <c r="N1899" s="25" t="b">
        <f t="shared" si="69"/>
        <v>0</v>
      </c>
      <c r="O1899" s="84" t="str">
        <f>IF($N1899,_xll.BDP($K1899,O$1817),"[DISABLED]")</f>
        <v>[DISABLED]</v>
      </c>
      <c r="P1899" s="84" t="str">
        <f>IF($N1899,_xll.BDP($K1899,P$1817),"[DISABLED]")</f>
        <v>[DISABLED]</v>
      </c>
      <c r="Q1899" s="84" t="str">
        <f>IF($N1899,_xll.BDP($K1899,Q$1817),"[DISABLED]")</f>
        <v>[DISABLED]</v>
      </c>
      <c r="R1899" s="84" t="str">
        <f>IF($N1899,_xll.BDH($K1899,R$1817,$M1899),"[DISABLED]")</f>
        <v>[DISABLED]</v>
      </c>
      <c r="S1899" s="84" t="str">
        <f>IF($N1899,_xll.BDH($K1899,S$1817,$M1899),"[DISABLED]")</f>
        <v>[DISABLED]</v>
      </c>
      <c r="T1899" s="84" t="str">
        <f>IF($N1899,_xll.BDH($K1899,T$1817,$M1899),"[DISABLED]")</f>
        <v>[DISABLED]</v>
      </c>
      <c r="V1899" s="106" t="s">
        <v>10437</v>
      </c>
      <c r="W1899" s="107" t="s">
        <v>1055</v>
      </c>
      <c r="X1899" s="108">
        <v>42276</v>
      </c>
      <c r="Y1899" s="107" t="b">
        <v>0</v>
      </c>
      <c r="Z1899" s="107" t="s">
        <v>5237</v>
      </c>
      <c r="AA1899" s="107" t="s">
        <v>5237</v>
      </c>
      <c r="AB1899" s="107" t="s">
        <v>5237</v>
      </c>
      <c r="AC1899" s="107" t="s">
        <v>5237</v>
      </c>
      <c r="AD1899" s="107" t="s">
        <v>5237</v>
      </c>
      <c r="AE1899" s="107" t="s">
        <v>5237</v>
      </c>
    </row>
    <row r="1900" spans="2:31" outlineLevel="1">
      <c r="B1900" s="24" t="s">
        <v>5234</v>
      </c>
      <c r="C1900" s="24" t="s">
        <v>4</v>
      </c>
      <c r="D1900" s="24" t="s">
        <v>64</v>
      </c>
      <c r="E1900" s="24" t="s">
        <v>155</v>
      </c>
      <c r="F1900" s="24" t="s">
        <v>54</v>
      </c>
      <c r="G1900" s="24">
        <v>0</v>
      </c>
      <c r="H1900" s="24" t="s">
        <v>2796</v>
      </c>
      <c r="I1900" s="24" t="s">
        <v>4419</v>
      </c>
      <c r="J1900" s="24" t="s">
        <v>73</v>
      </c>
      <c r="K1900" s="72" t="str">
        <f t="shared" si="68"/>
        <v>BPNEC6 ICPL Curncy</v>
      </c>
      <c r="L1900" s="25" t="str">
        <f t="shared" si="69"/>
        <v>ICPL</v>
      </c>
      <c r="M1900" s="26">
        <f t="shared" ca="1" si="69"/>
        <v>42276</v>
      </c>
      <c r="N1900" s="25" t="b">
        <f t="shared" si="69"/>
        <v>0</v>
      </c>
      <c r="O1900" s="84" t="str">
        <f>IF($N1900,_xll.BDP($K1900,O$1817),"[DISABLED]")</f>
        <v>[DISABLED]</v>
      </c>
      <c r="P1900" s="84" t="str">
        <f>IF($N1900,_xll.BDP($K1900,P$1817),"[DISABLED]")</f>
        <v>[DISABLED]</v>
      </c>
      <c r="Q1900" s="84" t="str">
        <f>IF($N1900,_xll.BDP($K1900,Q$1817),"[DISABLED]")</f>
        <v>[DISABLED]</v>
      </c>
      <c r="R1900" s="84" t="str">
        <f>IF($N1900,_xll.BDH($K1900,R$1817,$M1900),"[DISABLED]")</f>
        <v>[DISABLED]</v>
      </c>
      <c r="S1900" s="84" t="str">
        <f>IF($N1900,_xll.BDH($K1900,S$1817,$M1900),"[DISABLED]")</f>
        <v>[DISABLED]</v>
      </c>
      <c r="T1900" s="84" t="str">
        <f>IF($N1900,_xll.BDH($K1900,T$1817,$M1900),"[DISABLED]")</f>
        <v>[DISABLED]</v>
      </c>
      <c r="V1900" s="106" t="s">
        <v>10438</v>
      </c>
      <c r="W1900" s="107" t="s">
        <v>1055</v>
      </c>
      <c r="X1900" s="108">
        <v>42276</v>
      </c>
      <c r="Y1900" s="107" t="b">
        <v>0</v>
      </c>
      <c r="Z1900" s="107" t="s">
        <v>5237</v>
      </c>
      <c r="AA1900" s="107" t="s">
        <v>5237</v>
      </c>
      <c r="AB1900" s="107" t="s">
        <v>5237</v>
      </c>
      <c r="AC1900" s="107" t="s">
        <v>5237</v>
      </c>
      <c r="AD1900" s="107" t="s">
        <v>5237</v>
      </c>
      <c r="AE1900" s="107" t="s">
        <v>5237</v>
      </c>
    </row>
    <row r="1901" spans="2:31" outlineLevel="1">
      <c r="B1901" s="24" t="s">
        <v>5234</v>
      </c>
      <c r="C1901" s="24" t="s">
        <v>4</v>
      </c>
      <c r="D1901" s="24" t="s">
        <v>64</v>
      </c>
      <c r="E1901" s="24" t="s">
        <v>155</v>
      </c>
      <c r="F1901" s="24" t="s">
        <v>58</v>
      </c>
      <c r="G1901" s="24">
        <v>0</v>
      </c>
      <c r="H1901" s="24" t="s">
        <v>2796</v>
      </c>
      <c r="I1901" s="24" t="s">
        <v>4420</v>
      </c>
      <c r="J1901" s="24" t="s">
        <v>73</v>
      </c>
      <c r="K1901" s="72" t="str">
        <f t="shared" si="68"/>
        <v>BPNEF6 ICPL Curncy</v>
      </c>
      <c r="L1901" s="25" t="str">
        <f t="shared" si="69"/>
        <v>ICPL</v>
      </c>
      <c r="M1901" s="26">
        <f t="shared" ca="1" si="69"/>
        <v>42276</v>
      </c>
      <c r="N1901" s="25" t="b">
        <f t="shared" si="69"/>
        <v>0</v>
      </c>
      <c r="O1901" s="84" t="str">
        <f>IF($N1901,_xll.BDP($K1901,O$1817),"[DISABLED]")</f>
        <v>[DISABLED]</v>
      </c>
      <c r="P1901" s="84" t="str">
        <f>IF($N1901,_xll.BDP($K1901,P$1817),"[DISABLED]")</f>
        <v>[DISABLED]</v>
      </c>
      <c r="Q1901" s="84" t="str">
        <f>IF($N1901,_xll.BDP($K1901,Q$1817),"[DISABLED]")</f>
        <v>[DISABLED]</v>
      </c>
      <c r="R1901" s="84" t="str">
        <f>IF($N1901,_xll.BDH($K1901,R$1817,$M1901),"[DISABLED]")</f>
        <v>[DISABLED]</v>
      </c>
      <c r="S1901" s="84" t="str">
        <f>IF($N1901,_xll.BDH($K1901,S$1817,$M1901),"[DISABLED]")</f>
        <v>[DISABLED]</v>
      </c>
      <c r="T1901" s="84" t="str">
        <f>IF($N1901,_xll.BDH($K1901,T$1817,$M1901),"[DISABLED]")</f>
        <v>[DISABLED]</v>
      </c>
      <c r="V1901" s="106" t="s">
        <v>10439</v>
      </c>
      <c r="W1901" s="107" t="s">
        <v>1055</v>
      </c>
      <c r="X1901" s="108">
        <v>42276</v>
      </c>
      <c r="Y1901" s="107" t="b">
        <v>0</v>
      </c>
      <c r="Z1901" s="107" t="s">
        <v>5237</v>
      </c>
      <c r="AA1901" s="107" t="s">
        <v>5237</v>
      </c>
      <c r="AB1901" s="107" t="s">
        <v>5237</v>
      </c>
      <c r="AC1901" s="107" t="s">
        <v>5237</v>
      </c>
      <c r="AD1901" s="107" t="s">
        <v>5237</v>
      </c>
      <c r="AE1901" s="107" t="s">
        <v>5237</v>
      </c>
    </row>
    <row r="1902" spans="2:31" outlineLevel="1">
      <c r="B1902" s="24" t="s">
        <v>5234</v>
      </c>
      <c r="C1902" s="24" t="s">
        <v>4</v>
      </c>
      <c r="D1902" s="24" t="s">
        <v>64</v>
      </c>
      <c r="E1902" s="24" t="s">
        <v>155</v>
      </c>
      <c r="F1902" s="24" t="s">
        <v>71</v>
      </c>
      <c r="G1902" s="24">
        <v>0</v>
      </c>
      <c r="H1902" s="24" t="s">
        <v>2796</v>
      </c>
      <c r="I1902" s="24" t="s">
        <v>4421</v>
      </c>
      <c r="J1902" s="24" t="s">
        <v>73</v>
      </c>
      <c r="K1902" s="72" t="str">
        <f t="shared" si="68"/>
        <v>BPNEI6 ICPL Curncy</v>
      </c>
      <c r="L1902" s="25" t="str">
        <f t="shared" si="69"/>
        <v>ICPL</v>
      </c>
      <c r="M1902" s="26">
        <f t="shared" ca="1" si="69"/>
        <v>42276</v>
      </c>
      <c r="N1902" s="25" t="b">
        <f t="shared" si="69"/>
        <v>0</v>
      </c>
      <c r="O1902" s="84" t="str">
        <f>IF($N1902,_xll.BDP($K1902,O$1817),"[DISABLED]")</f>
        <v>[DISABLED]</v>
      </c>
      <c r="P1902" s="84" t="str">
        <f>IF($N1902,_xll.BDP($K1902,P$1817),"[DISABLED]")</f>
        <v>[DISABLED]</v>
      </c>
      <c r="Q1902" s="84" t="str">
        <f>IF($N1902,_xll.BDP($K1902,Q$1817),"[DISABLED]")</f>
        <v>[DISABLED]</v>
      </c>
      <c r="R1902" s="84" t="str">
        <f>IF($N1902,_xll.BDH($K1902,R$1817,$M1902),"[DISABLED]")</f>
        <v>[DISABLED]</v>
      </c>
      <c r="S1902" s="84" t="str">
        <f>IF($N1902,_xll.BDH($K1902,S$1817,$M1902),"[DISABLED]")</f>
        <v>[DISABLED]</v>
      </c>
      <c r="T1902" s="84" t="str">
        <f>IF($N1902,_xll.BDH($K1902,T$1817,$M1902),"[DISABLED]")</f>
        <v>[DISABLED]</v>
      </c>
      <c r="V1902" s="106" t="s">
        <v>10440</v>
      </c>
      <c r="W1902" s="107" t="s">
        <v>1055</v>
      </c>
      <c r="X1902" s="108">
        <v>42276</v>
      </c>
      <c r="Y1902" s="107" t="b">
        <v>0</v>
      </c>
      <c r="Z1902" s="107" t="s">
        <v>5237</v>
      </c>
      <c r="AA1902" s="107" t="s">
        <v>5237</v>
      </c>
      <c r="AB1902" s="107" t="s">
        <v>5237</v>
      </c>
      <c r="AC1902" s="107" t="s">
        <v>5237</v>
      </c>
      <c r="AD1902" s="107" t="s">
        <v>5237</v>
      </c>
      <c r="AE1902" s="107" t="s">
        <v>5237</v>
      </c>
    </row>
    <row r="1903" spans="2:31" outlineLevel="1">
      <c r="B1903" s="24" t="s">
        <v>5234</v>
      </c>
      <c r="C1903" s="24" t="s">
        <v>4</v>
      </c>
      <c r="D1903" s="24" t="s">
        <v>64</v>
      </c>
      <c r="E1903" s="24" t="s">
        <v>155</v>
      </c>
      <c r="F1903" s="24" t="s">
        <v>41</v>
      </c>
      <c r="G1903" s="24">
        <v>0</v>
      </c>
      <c r="H1903" s="24" t="s">
        <v>2796</v>
      </c>
      <c r="I1903" s="24" t="s">
        <v>4422</v>
      </c>
      <c r="J1903" s="24" t="s">
        <v>73</v>
      </c>
      <c r="K1903" s="72" t="str">
        <f t="shared" si="68"/>
        <v>BPNE16 ICPL Curncy</v>
      </c>
      <c r="L1903" s="25" t="str">
        <f t="shared" si="69"/>
        <v>ICPL</v>
      </c>
      <c r="M1903" s="26">
        <f t="shared" ca="1" si="69"/>
        <v>42276</v>
      </c>
      <c r="N1903" s="25" t="b">
        <f t="shared" si="69"/>
        <v>0</v>
      </c>
      <c r="O1903" s="84" t="str">
        <f>IF($N1903,_xll.BDP($K1903,O$1817),"[DISABLED]")</f>
        <v>[DISABLED]</v>
      </c>
      <c r="P1903" s="84" t="str">
        <f>IF($N1903,_xll.BDP($K1903,P$1817),"[DISABLED]")</f>
        <v>[DISABLED]</v>
      </c>
      <c r="Q1903" s="84" t="str">
        <f>IF($N1903,_xll.BDP($K1903,Q$1817),"[DISABLED]")</f>
        <v>[DISABLED]</v>
      </c>
      <c r="R1903" s="84" t="str">
        <f>IF($N1903,_xll.BDH($K1903,R$1817,$M1903),"[DISABLED]")</f>
        <v>[DISABLED]</v>
      </c>
      <c r="S1903" s="84" t="str">
        <f>IF($N1903,_xll.BDH($K1903,S$1817,$M1903),"[DISABLED]")</f>
        <v>[DISABLED]</v>
      </c>
      <c r="T1903" s="84" t="str">
        <f>IF($N1903,_xll.BDH($K1903,T$1817,$M1903),"[DISABLED]")</f>
        <v>[DISABLED]</v>
      </c>
      <c r="V1903" s="106" t="s">
        <v>10441</v>
      </c>
      <c r="W1903" s="107" t="s">
        <v>1055</v>
      </c>
      <c r="X1903" s="108">
        <v>42276</v>
      </c>
      <c r="Y1903" s="107" t="b">
        <v>0</v>
      </c>
      <c r="Z1903" s="107" t="s">
        <v>5237</v>
      </c>
      <c r="AA1903" s="107" t="s">
        <v>5237</v>
      </c>
      <c r="AB1903" s="107" t="s">
        <v>5237</v>
      </c>
      <c r="AC1903" s="107" t="s">
        <v>5237</v>
      </c>
      <c r="AD1903" s="107" t="s">
        <v>5237</v>
      </c>
      <c r="AE1903" s="107" t="s">
        <v>5237</v>
      </c>
    </row>
    <row r="1904" spans="2:31" outlineLevel="1">
      <c r="B1904" s="24" t="s">
        <v>5234</v>
      </c>
      <c r="C1904" s="24" t="s">
        <v>4</v>
      </c>
      <c r="D1904" s="24" t="s">
        <v>64</v>
      </c>
      <c r="E1904" s="24" t="s">
        <v>155</v>
      </c>
      <c r="F1904" s="24" t="s">
        <v>146</v>
      </c>
      <c r="G1904" s="24">
        <v>0</v>
      </c>
      <c r="H1904" s="24" t="s">
        <v>2796</v>
      </c>
      <c r="I1904" s="24" t="s">
        <v>4423</v>
      </c>
      <c r="J1904" s="24" t="s">
        <v>73</v>
      </c>
      <c r="K1904" s="72" t="str">
        <f t="shared" si="68"/>
        <v>BPNER6 ICPL Curncy</v>
      </c>
      <c r="L1904" s="25" t="str">
        <f t="shared" si="69"/>
        <v>ICPL</v>
      </c>
      <c r="M1904" s="26">
        <f t="shared" ca="1" si="69"/>
        <v>42276</v>
      </c>
      <c r="N1904" s="25" t="b">
        <f t="shared" si="69"/>
        <v>0</v>
      </c>
      <c r="O1904" s="84" t="str">
        <f>IF($N1904,_xll.BDP($K1904,O$1817),"[DISABLED]")</f>
        <v>[DISABLED]</v>
      </c>
      <c r="P1904" s="84" t="str">
        <f>IF($N1904,_xll.BDP($K1904,P$1817),"[DISABLED]")</f>
        <v>[DISABLED]</v>
      </c>
      <c r="Q1904" s="84" t="str">
        <f>IF($N1904,_xll.BDP($K1904,Q$1817),"[DISABLED]")</f>
        <v>[DISABLED]</v>
      </c>
      <c r="R1904" s="84" t="str">
        <f>IF($N1904,_xll.BDH($K1904,R$1817,$M1904),"[DISABLED]")</f>
        <v>[DISABLED]</v>
      </c>
      <c r="S1904" s="84" t="str">
        <f>IF($N1904,_xll.BDH($K1904,S$1817,$M1904),"[DISABLED]")</f>
        <v>[DISABLED]</v>
      </c>
      <c r="T1904" s="84" t="str">
        <f>IF($N1904,_xll.BDH($K1904,T$1817,$M1904),"[DISABLED]")</f>
        <v>[DISABLED]</v>
      </c>
      <c r="V1904" s="106" t="s">
        <v>10442</v>
      </c>
      <c r="W1904" s="107" t="s">
        <v>1055</v>
      </c>
      <c r="X1904" s="108">
        <v>42276</v>
      </c>
      <c r="Y1904" s="107" t="b">
        <v>0</v>
      </c>
      <c r="Z1904" s="107" t="s">
        <v>5237</v>
      </c>
      <c r="AA1904" s="107" t="s">
        <v>5237</v>
      </c>
      <c r="AB1904" s="107" t="s">
        <v>5237</v>
      </c>
      <c r="AC1904" s="107" t="s">
        <v>5237</v>
      </c>
      <c r="AD1904" s="107" t="s">
        <v>5237</v>
      </c>
      <c r="AE1904" s="107" t="s">
        <v>5237</v>
      </c>
    </row>
    <row r="1905" spans="2:31" outlineLevel="1">
      <c r="B1905" s="24" t="s">
        <v>5234</v>
      </c>
      <c r="C1905" s="24" t="s">
        <v>4</v>
      </c>
      <c r="D1905" s="24" t="s">
        <v>64</v>
      </c>
      <c r="E1905" s="24" t="s">
        <v>155</v>
      </c>
      <c r="F1905" s="24" t="s">
        <v>42</v>
      </c>
      <c r="G1905" s="24">
        <v>0</v>
      </c>
      <c r="H1905" s="24" t="s">
        <v>2796</v>
      </c>
      <c r="I1905" s="24" t="s">
        <v>4424</v>
      </c>
      <c r="J1905" s="24" t="s">
        <v>73</v>
      </c>
      <c r="K1905" s="72" t="str">
        <f t="shared" si="68"/>
        <v>BPNE26 ICPL Curncy</v>
      </c>
      <c r="L1905" s="25" t="str">
        <f t="shared" si="69"/>
        <v>ICPL</v>
      </c>
      <c r="M1905" s="26">
        <f t="shared" ca="1" si="69"/>
        <v>42276</v>
      </c>
      <c r="N1905" s="25" t="b">
        <f t="shared" si="69"/>
        <v>0</v>
      </c>
      <c r="O1905" s="84" t="str">
        <f>IF($N1905,_xll.BDP($K1905,O$1817),"[DISABLED]")</f>
        <v>[DISABLED]</v>
      </c>
      <c r="P1905" s="84" t="str">
        <f>IF($N1905,_xll.BDP($K1905,P$1817),"[DISABLED]")</f>
        <v>[DISABLED]</v>
      </c>
      <c r="Q1905" s="84" t="str">
        <f>IF($N1905,_xll.BDP($K1905,Q$1817),"[DISABLED]")</f>
        <v>[DISABLED]</v>
      </c>
      <c r="R1905" s="84" t="str">
        <f>IF($N1905,_xll.BDH($K1905,R$1817,$M1905),"[DISABLED]")</f>
        <v>[DISABLED]</v>
      </c>
      <c r="S1905" s="84" t="str">
        <f>IF($N1905,_xll.BDH($K1905,S$1817,$M1905),"[DISABLED]")</f>
        <v>[DISABLED]</v>
      </c>
      <c r="T1905" s="84" t="str">
        <f>IF($N1905,_xll.BDH($K1905,T$1817,$M1905),"[DISABLED]")</f>
        <v>[DISABLED]</v>
      </c>
      <c r="V1905" s="106" t="s">
        <v>10443</v>
      </c>
      <c r="W1905" s="107" t="s">
        <v>1055</v>
      </c>
      <c r="X1905" s="108">
        <v>42276</v>
      </c>
      <c r="Y1905" s="107" t="b">
        <v>0</v>
      </c>
      <c r="Z1905" s="107" t="s">
        <v>5237</v>
      </c>
      <c r="AA1905" s="107" t="s">
        <v>5237</v>
      </c>
      <c r="AB1905" s="107" t="s">
        <v>5237</v>
      </c>
      <c r="AC1905" s="107" t="s">
        <v>5237</v>
      </c>
      <c r="AD1905" s="107" t="s">
        <v>5237</v>
      </c>
      <c r="AE1905" s="107" t="s">
        <v>5237</v>
      </c>
    </row>
    <row r="1906" spans="2:31" outlineLevel="1">
      <c r="B1906" s="24" t="s">
        <v>5234</v>
      </c>
      <c r="C1906" s="24" t="s">
        <v>4</v>
      </c>
      <c r="D1906" s="24" t="s">
        <v>64</v>
      </c>
      <c r="E1906" s="24" t="s">
        <v>155</v>
      </c>
      <c r="F1906" s="24" t="s">
        <v>43</v>
      </c>
      <c r="G1906" s="24">
        <v>0</v>
      </c>
      <c r="H1906" s="24" t="s">
        <v>2796</v>
      </c>
      <c r="I1906" s="24" t="s">
        <v>4425</v>
      </c>
      <c r="J1906" s="24" t="s">
        <v>73</v>
      </c>
      <c r="K1906" s="72" t="str">
        <f t="shared" si="68"/>
        <v>BPNE36 ICPL Curncy</v>
      </c>
      <c r="L1906" s="25" t="str">
        <f t="shared" si="69"/>
        <v>ICPL</v>
      </c>
      <c r="M1906" s="26">
        <f t="shared" ca="1" si="69"/>
        <v>42276</v>
      </c>
      <c r="N1906" s="25" t="b">
        <f t="shared" si="69"/>
        <v>0</v>
      </c>
      <c r="O1906" s="84" t="str">
        <f>IF($N1906,_xll.BDP($K1906,O$1817),"[DISABLED]")</f>
        <v>[DISABLED]</v>
      </c>
      <c r="P1906" s="84" t="str">
        <f>IF($N1906,_xll.BDP($K1906,P$1817),"[DISABLED]")</f>
        <v>[DISABLED]</v>
      </c>
      <c r="Q1906" s="84" t="str">
        <f>IF($N1906,_xll.BDP($K1906,Q$1817),"[DISABLED]")</f>
        <v>[DISABLED]</v>
      </c>
      <c r="R1906" s="84" t="str">
        <f>IF($N1906,_xll.BDH($K1906,R$1817,$M1906),"[DISABLED]")</f>
        <v>[DISABLED]</v>
      </c>
      <c r="S1906" s="84" t="str">
        <f>IF($N1906,_xll.BDH($K1906,S$1817,$M1906),"[DISABLED]")</f>
        <v>[DISABLED]</v>
      </c>
      <c r="T1906" s="84" t="str">
        <f>IF($N1906,_xll.BDH($K1906,T$1817,$M1906),"[DISABLED]")</f>
        <v>[DISABLED]</v>
      </c>
      <c r="V1906" s="106" t="s">
        <v>10444</v>
      </c>
      <c r="W1906" s="107" t="s">
        <v>1055</v>
      </c>
      <c r="X1906" s="108">
        <v>42276</v>
      </c>
      <c r="Y1906" s="107" t="b">
        <v>0</v>
      </c>
      <c r="Z1906" s="107" t="s">
        <v>5237</v>
      </c>
      <c r="AA1906" s="107" t="s">
        <v>5237</v>
      </c>
      <c r="AB1906" s="107" t="s">
        <v>5237</v>
      </c>
      <c r="AC1906" s="107" t="s">
        <v>5237</v>
      </c>
      <c r="AD1906" s="107" t="s">
        <v>5237</v>
      </c>
      <c r="AE1906" s="107" t="s">
        <v>5237</v>
      </c>
    </row>
    <row r="1907" spans="2:31" outlineLevel="1">
      <c r="B1907" s="24" t="s">
        <v>5234</v>
      </c>
      <c r="C1907" s="24" t="s">
        <v>4</v>
      </c>
      <c r="D1907" s="24" t="s">
        <v>64</v>
      </c>
      <c r="E1907" s="24" t="s">
        <v>155</v>
      </c>
      <c r="F1907" s="24" t="s">
        <v>152</v>
      </c>
      <c r="G1907" s="24">
        <v>0</v>
      </c>
      <c r="H1907" s="24" t="s">
        <v>2796</v>
      </c>
      <c r="I1907" s="24" t="s">
        <v>4426</v>
      </c>
      <c r="J1907" s="24" t="s">
        <v>73</v>
      </c>
      <c r="K1907" s="72" t="str">
        <f t="shared" si="68"/>
        <v>BPNE46 ICPL Curncy</v>
      </c>
      <c r="L1907" s="25" t="str">
        <f t="shared" si="69"/>
        <v>ICPL</v>
      </c>
      <c r="M1907" s="26">
        <f t="shared" ca="1" si="69"/>
        <v>42276</v>
      </c>
      <c r="N1907" s="25" t="b">
        <f t="shared" si="69"/>
        <v>0</v>
      </c>
      <c r="O1907" s="84" t="str">
        <f>IF($N1907,_xll.BDP($K1907,O$1817),"[DISABLED]")</f>
        <v>[DISABLED]</v>
      </c>
      <c r="P1907" s="84" t="str">
        <f>IF($N1907,_xll.BDP($K1907,P$1817),"[DISABLED]")</f>
        <v>[DISABLED]</v>
      </c>
      <c r="Q1907" s="84" t="str">
        <f>IF($N1907,_xll.BDP($K1907,Q$1817),"[DISABLED]")</f>
        <v>[DISABLED]</v>
      </c>
      <c r="R1907" s="84" t="str">
        <f>IF($N1907,_xll.BDH($K1907,R$1817,$M1907),"[DISABLED]")</f>
        <v>[DISABLED]</v>
      </c>
      <c r="S1907" s="84" t="str">
        <f>IF($N1907,_xll.BDH($K1907,S$1817,$M1907),"[DISABLED]")</f>
        <v>[DISABLED]</v>
      </c>
      <c r="T1907" s="84" t="str">
        <f>IF($N1907,_xll.BDH($K1907,T$1817,$M1907),"[DISABLED]")</f>
        <v>[DISABLED]</v>
      </c>
      <c r="V1907" s="106" t="s">
        <v>10445</v>
      </c>
      <c r="W1907" s="107" t="s">
        <v>1055</v>
      </c>
      <c r="X1907" s="108">
        <v>42276</v>
      </c>
      <c r="Y1907" s="107" t="b">
        <v>0</v>
      </c>
      <c r="Z1907" s="107" t="s">
        <v>5237</v>
      </c>
      <c r="AA1907" s="107" t="s">
        <v>5237</v>
      </c>
      <c r="AB1907" s="107" t="s">
        <v>5237</v>
      </c>
      <c r="AC1907" s="107" t="s">
        <v>5237</v>
      </c>
      <c r="AD1907" s="107" t="s">
        <v>5237</v>
      </c>
      <c r="AE1907" s="107" t="s">
        <v>5237</v>
      </c>
    </row>
    <row r="1908" spans="2:31" outlineLevel="1">
      <c r="B1908" s="24" t="s">
        <v>5234</v>
      </c>
      <c r="C1908" s="24" t="s">
        <v>4</v>
      </c>
      <c r="D1908" s="24" t="s">
        <v>64</v>
      </c>
      <c r="E1908" s="24" t="s">
        <v>155</v>
      </c>
      <c r="F1908" s="24" t="s">
        <v>44</v>
      </c>
      <c r="G1908" s="24">
        <v>0</v>
      </c>
      <c r="H1908" s="24" t="s">
        <v>2796</v>
      </c>
      <c r="I1908" s="24" t="s">
        <v>4427</v>
      </c>
      <c r="J1908" s="24" t="s">
        <v>73</v>
      </c>
      <c r="K1908" s="72" t="str">
        <f t="shared" si="68"/>
        <v>BPNE56 ICPL Curncy</v>
      </c>
      <c r="L1908" s="25" t="str">
        <f t="shared" si="69"/>
        <v>ICPL</v>
      </c>
      <c r="M1908" s="26">
        <f t="shared" ca="1" si="69"/>
        <v>42276</v>
      </c>
      <c r="N1908" s="25" t="b">
        <f t="shared" si="69"/>
        <v>0</v>
      </c>
      <c r="O1908" s="84" t="str">
        <f>IF($N1908,_xll.BDP($K1908,O$1817),"[DISABLED]")</f>
        <v>[DISABLED]</v>
      </c>
      <c r="P1908" s="84" t="str">
        <f>IF($N1908,_xll.BDP($K1908,P$1817),"[DISABLED]")</f>
        <v>[DISABLED]</v>
      </c>
      <c r="Q1908" s="84" t="str">
        <f>IF($N1908,_xll.BDP($K1908,Q$1817),"[DISABLED]")</f>
        <v>[DISABLED]</v>
      </c>
      <c r="R1908" s="84" t="str">
        <f>IF($N1908,_xll.BDH($K1908,R$1817,$M1908),"[DISABLED]")</f>
        <v>[DISABLED]</v>
      </c>
      <c r="S1908" s="84" t="str">
        <f>IF($N1908,_xll.BDH($K1908,S$1817,$M1908),"[DISABLED]")</f>
        <v>[DISABLED]</v>
      </c>
      <c r="T1908" s="84" t="str">
        <f>IF($N1908,_xll.BDH($K1908,T$1817,$M1908),"[DISABLED]")</f>
        <v>[DISABLED]</v>
      </c>
      <c r="V1908" s="106" t="s">
        <v>10446</v>
      </c>
      <c r="W1908" s="107" t="s">
        <v>1055</v>
      </c>
      <c r="X1908" s="108">
        <v>42276</v>
      </c>
      <c r="Y1908" s="107" t="b">
        <v>0</v>
      </c>
      <c r="Z1908" s="107" t="s">
        <v>5237</v>
      </c>
      <c r="AA1908" s="107" t="s">
        <v>5237</v>
      </c>
      <c r="AB1908" s="107" t="s">
        <v>5237</v>
      </c>
      <c r="AC1908" s="107" t="s">
        <v>5237</v>
      </c>
      <c r="AD1908" s="107" t="s">
        <v>5237</v>
      </c>
      <c r="AE1908" s="107" t="s">
        <v>5237</v>
      </c>
    </row>
    <row r="1909" spans="2:31" outlineLevel="1">
      <c r="B1909" s="24" t="s">
        <v>5234</v>
      </c>
      <c r="C1909" s="24" t="s">
        <v>4</v>
      </c>
      <c r="D1909" s="24" t="s">
        <v>64</v>
      </c>
      <c r="E1909" s="24" t="s">
        <v>155</v>
      </c>
      <c r="F1909" s="24" t="s">
        <v>155</v>
      </c>
      <c r="G1909" s="24">
        <v>0</v>
      </c>
      <c r="H1909" s="24" t="s">
        <v>2796</v>
      </c>
      <c r="I1909" s="24" t="s">
        <v>4428</v>
      </c>
      <c r="J1909" s="24" t="s">
        <v>73</v>
      </c>
      <c r="K1909" s="72" t="str">
        <f t="shared" si="68"/>
        <v>BPNE66 ICPL Curncy</v>
      </c>
      <c r="L1909" s="25" t="str">
        <f t="shared" si="69"/>
        <v>ICPL</v>
      </c>
      <c r="M1909" s="26">
        <f t="shared" ca="1" si="69"/>
        <v>42276</v>
      </c>
      <c r="N1909" s="25" t="b">
        <f t="shared" si="69"/>
        <v>0</v>
      </c>
      <c r="O1909" s="84" t="str">
        <f>IF($N1909,_xll.BDP($K1909,O$1817),"[DISABLED]")</f>
        <v>[DISABLED]</v>
      </c>
      <c r="P1909" s="84" t="str">
        <f>IF($N1909,_xll.BDP($K1909,P$1817),"[DISABLED]")</f>
        <v>[DISABLED]</v>
      </c>
      <c r="Q1909" s="84" t="str">
        <f>IF($N1909,_xll.BDP($K1909,Q$1817),"[DISABLED]")</f>
        <v>[DISABLED]</v>
      </c>
      <c r="R1909" s="84" t="str">
        <f>IF($N1909,_xll.BDH($K1909,R$1817,$M1909),"[DISABLED]")</f>
        <v>[DISABLED]</v>
      </c>
      <c r="S1909" s="84" t="str">
        <f>IF($N1909,_xll.BDH($K1909,S$1817,$M1909),"[DISABLED]")</f>
        <v>[DISABLED]</v>
      </c>
      <c r="T1909" s="84" t="str">
        <f>IF($N1909,_xll.BDH($K1909,T$1817,$M1909),"[DISABLED]")</f>
        <v>[DISABLED]</v>
      </c>
      <c r="V1909" s="106" t="s">
        <v>10447</v>
      </c>
      <c r="W1909" s="107" t="s">
        <v>1055</v>
      </c>
      <c r="X1909" s="108">
        <v>42276</v>
      </c>
      <c r="Y1909" s="107" t="b">
        <v>0</v>
      </c>
      <c r="Z1909" s="107" t="s">
        <v>5237</v>
      </c>
      <c r="AA1909" s="107" t="s">
        <v>5237</v>
      </c>
      <c r="AB1909" s="107" t="s">
        <v>5237</v>
      </c>
      <c r="AC1909" s="107" t="s">
        <v>5237</v>
      </c>
      <c r="AD1909" s="107" t="s">
        <v>5237</v>
      </c>
      <c r="AE1909" s="107" t="s">
        <v>5237</v>
      </c>
    </row>
    <row r="1910" spans="2:31" outlineLevel="1">
      <c r="B1910" s="24" t="s">
        <v>5234</v>
      </c>
      <c r="C1910" s="24" t="s">
        <v>4</v>
      </c>
      <c r="D1910" s="24" t="s">
        <v>64</v>
      </c>
      <c r="E1910" s="24" t="s">
        <v>155</v>
      </c>
      <c r="F1910" s="24" t="s">
        <v>45</v>
      </c>
      <c r="G1910" s="24">
        <v>0</v>
      </c>
      <c r="H1910" s="24" t="s">
        <v>2796</v>
      </c>
      <c r="I1910" s="24" t="s">
        <v>4429</v>
      </c>
      <c r="J1910" s="24" t="s">
        <v>73</v>
      </c>
      <c r="K1910" s="72" t="str">
        <f t="shared" si="68"/>
        <v>BPNE76 ICPL Curncy</v>
      </c>
      <c r="L1910" s="25" t="str">
        <f t="shared" si="69"/>
        <v>ICPL</v>
      </c>
      <c r="M1910" s="26">
        <f t="shared" ca="1" si="69"/>
        <v>42276</v>
      </c>
      <c r="N1910" s="25" t="b">
        <f t="shared" si="69"/>
        <v>0</v>
      </c>
      <c r="O1910" s="84" t="str">
        <f>IF($N1910,_xll.BDP($K1910,O$1817),"[DISABLED]")</f>
        <v>[DISABLED]</v>
      </c>
      <c r="P1910" s="84" t="str">
        <f>IF($N1910,_xll.BDP($K1910,P$1817),"[DISABLED]")</f>
        <v>[DISABLED]</v>
      </c>
      <c r="Q1910" s="84" t="str">
        <f>IF($N1910,_xll.BDP($K1910,Q$1817),"[DISABLED]")</f>
        <v>[DISABLED]</v>
      </c>
      <c r="R1910" s="84" t="str">
        <f>IF($N1910,_xll.BDH($K1910,R$1817,$M1910),"[DISABLED]")</f>
        <v>[DISABLED]</v>
      </c>
      <c r="S1910" s="84" t="str">
        <f>IF($N1910,_xll.BDH($K1910,S$1817,$M1910),"[DISABLED]")</f>
        <v>[DISABLED]</v>
      </c>
      <c r="T1910" s="84" t="str">
        <f>IF($N1910,_xll.BDH($K1910,T$1817,$M1910),"[DISABLED]")</f>
        <v>[DISABLED]</v>
      </c>
      <c r="V1910" s="106" t="s">
        <v>10448</v>
      </c>
      <c r="W1910" s="107" t="s">
        <v>1055</v>
      </c>
      <c r="X1910" s="108">
        <v>42276</v>
      </c>
      <c r="Y1910" s="107" t="b">
        <v>0</v>
      </c>
      <c r="Z1910" s="107" t="s">
        <v>5237</v>
      </c>
      <c r="AA1910" s="107" t="s">
        <v>5237</v>
      </c>
      <c r="AB1910" s="107" t="s">
        <v>5237</v>
      </c>
      <c r="AC1910" s="107" t="s">
        <v>5237</v>
      </c>
      <c r="AD1910" s="107" t="s">
        <v>5237</v>
      </c>
      <c r="AE1910" s="107" t="s">
        <v>5237</v>
      </c>
    </row>
    <row r="1911" spans="2:31" outlineLevel="1">
      <c r="B1911" s="24" t="s">
        <v>5234</v>
      </c>
      <c r="C1911" s="24" t="s">
        <v>4</v>
      </c>
      <c r="D1911" s="24" t="s">
        <v>64</v>
      </c>
      <c r="E1911" s="24" t="s">
        <v>155</v>
      </c>
      <c r="F1911" s="24" t="s">
        <v>46</v>
      </c>
      <c r="G1911" s="24">
        <v>0</v>
      </c>
      <c r="H1911" s="24" t="s">
        <v>2796</v>
      </c>
      <c r="I1911" s="24" t="s">
        <v>4430</v>
      </c>
      <c r="J1911" s="24" t="s">
        <v>73</v>
      </c>
      <c r="K1911" s="72" t="str">
        <f t="shared" si="68"/>
        <v>BPNE106 ICPL Curncy</v>
      </c>
      <c r="L1911" s="25" t="str">
        <f t="shared" si="69"/>
        <v>ICPL</v>
      </c>
      <c r="M1911" s="26">
        <f t="shared" ca="1" si="69"/>
        <v>42276</v>
      </c>
      <c r="N1911" s="25" t="b">
        <f t="shared" si="69"/>
        <v>0</v>
      </c>
      <c r="O1911" s="84" t="str">
        <f>IF($N1911,_xll.BDP($K1911,O$1817),"[DISABLED]")</f>
        <v>[DISABLED]</v>
      </c>
      <c r="P1911" s="84" t="str">
        <f>IF($N1911,_xll.BDP($K1911,P$1817),"[DISABLED]")</f>
        <v>[DISABLED]</v>
      </c>
      <c r="Q1911" s="84" t="str">
        <f>IF($N1911,_xll.BDP($K1911,Q$1817),"[DISABLED]")</f>
        <v>[DISABLED]</v>
      </c>
      <c r="R1911" s="84" t="str">
        <f>IF($N1911,_xll.BDH($K1911,R$1817,$M1911),"[DISABLED]")</f>
        <v>[DISABLED]</v>
      </c>
      <c r="S1911" s="84" t="str">
        <f>IF($N1911,_xll.BDH($K1911,S$1817,$M1911),"[DISABLED]")</f>
        <v>[DISABLED]</v>
      </c>
      <c r="T1911" s="84" t="str">
        <f>IF($N1911,_xll.BDH($K1911,T$1817,$M1911),"[DISABLED]")</f>
        <v>[DISABLED]</v>
      </c>
      <c r="V1911" s="106" t="s">
        <v>10449</v>
      </c>
      <c r="W1911" s="107" t="s">
        <v>1055</v>
      </c>
      <c r="X1911" s="108">
        <v>42276</v>
      </c>
      <c r="Y1911" s="107" t="b">
        <v>0</v>
      </c>
      <c r="Z1911" s="107" t="s">
        <v>5237</v>
      </c>
      <c r="AA1911" s="107" t="s">
        <v>5237</v>
      </c>
      <c r="AB1911" s="107" t="s">
        <v>5237</v>
      </c>
      <c r="AC1911" s="107" t="s">
        <v>5237</v>
      </c>
      <c r="AD1911" s="107" t="s">
        <v>5237</v>
      </c>
      <c r="AE1911" s="107" t="s">
        <v>5237</v>
      </c>
    </row>
    <row r="1912" spans="2:31" outlineLevel="1">
      <c r="B1912" s="24" t="s">
        <v>5234</v>
      </c>
      <c r="C1912" s="24" t="s">
        <v>4</v>
      </c>
      <c r="D1912" s="24" t="s">
        <v>64</v>
      </c>
      <c r="E1912" s="24" t="s">
        <v>155</v>
      </c>
      <c r="F1912" s="24" t="s">
        <v>47</v>
      </c>
      <c r="G1912" s="24">
        <v>0</v>
      </c>
      <c r="H1912" s="24" t="s">
        <v>2796</v>
      </c>
      <c r="I1912" s="24" t="s">
        <v>4431</v>
      </c>
      <c r="J1912" s="24" t="s">
        <v>73</v>
      </c>
      <c r="K1912" s="72" t="str">
        <f t="shared" si="68"/>
        <v>BPNE156 ICPL Curncy</v>
      </c>
      <c r="L1912" s="25" t="str">
        <f t="shared" si="69"/>
        <v>ICPL</v>
      </c>
      <c r="M1912" s="26">
        <f t="shared" ca="1" si="69"/>
        <v>42276</v>
      </c>
      <c r="N1912" s="25" t="b">
        <f t="shared" si="69"/>
        <v>0</v>
      </c>
      <c r="O1912" s="84" t="str">
        <f>IF($N1912,_xll.BDP($K1912,O$1817),"[DISABLED]")</f>
        <v>[DISABLED]</v>
      </c>
      <c r="P1912" s="84" t="str">
        <f>IF($N1912,_xll.BDP($K1912,P$1817),"[DISABLED]")</f>
        <v>[DISABLED]</v>
      </c>
      <c r="Q1912" s="84" t="str">
        <f>IF($N1912,_xll.BDP($K1912,Q$1817),"[DISABLED]")</f>
        <v>[DISABLED]</v>
      </c>
      <c r="R1912" s="84" t="str">
        <f>IF($N1912,_xll.BDH($K1912,R$1817,$M1912),"[DISABLED]")</f>
        <v>[DISABLED]</v>
      </c>
      <c r="S1912" s="84" t="str">
        <f>IF($N1912,_xll.BDH($K1912,S$1817,$M1912),"[DISABLED]")</f>
        <v>[DISABLED]</v>
      </c>
      <c r="T1912" s="84" t="str">
        <f>IF($N1912,_xll.BDH($K1912,T$1817,$M1912),"[DISABLED]")</f>
        <v>[DISABLED]</v>
      </c>
      <c r="V1912" s="106" t="s">
        <v>10450</v>
      </c>
      <c r="W1912" s="107" t="s">
        <v>1055</v>
      </c>
      <c r="X1912" s="108">
        <v>42276</v>
      </c>
      <c r="Y1912" s="107" t="b">
        <v>0</v>
      </c>
      <c r="Z1912" s="107" t="s">
        <v>5237</v>
      </c>
      <c r="AA1912" s="107" t="s">
        <v>5237</v>
      </c>
      <c r="AB1912" s="107" t="s">
        <v>5237</v>
      </c>
      <c r="AC1912" s="107" t="s">
        <v>5237</v>
      </c>
      <c r="AD1912" s="107" t="s">
        <v>5237</v>
      </c>
      <c r="AE1912" s="107" t="s">
        <v>5237</v>
      </c>
    </row>
    <row r="1913" spans="2:31" outlineLevel="1">
      <c r="B1913" s="24" t="s">
        <v>5234</v>
      </c>
      <c r="C1913" s="24" t="s">
        <v>4</v>
      </c>
      <c r="D1913" s="24" t="s">
        <v>64</v>
      </c>
      <c r="E1913" s="24" t="s">
        <v>155</v>
      </c>
      <c r="F1913" s="24" t="s">
        <v>48</v>
      </c>
      <c r="G1913" s="24">
        <v>0</v>
      </c>
      <c r="H1913" s="24" t="s">
        <v>2796</v>
      </c>
      <c r="I1913" s="24" t="s">
        <v>4432</v>
      </c>
      <c r="J1913" s="24" t="s">
        <v>73</v>
      </c>
      <c r="K1913" s="72" t="str">
        <f t="shared" si="68"/>
        <v>BPNE206 ICPL Curncy</v>
      </c>
      <c r="L1913" s="25" t="str">
        <f t="shared" si="69"/>
        <v>ICPL</v>
      </c>
      <c r="M1913" s="26">
        <f t="shared" ca="1" si="69"/>
        <v>42276</v>
      </c>
      <c r="N1913" s="25" t="b">
        <f t="shared" si="69"/>
        <v>0</v>
      </c>
      <c r="O1913" s="84" t="str">
        <f>IF($N1913,_xll.BDP($K1913,O$1817),"[DISABLED]")</f>
        <v>[DISABLED]</v>
      </c>
      <c r="P1913" s="84" t="str">
        <f>IF($N1913,_xll.BDP($K1913,P$1817),"[DISABLED]")</f>
        <v>[DISABLED]</v>
      </c>
      <c r="Q1913" s="84" t="str">
        <f>IF($N1913,_xll.BDP($K1913,Q$1817),"[DISABLED]")</f>
        <v>[DISABLED]</v>
      </c>
      <c r="R1913" s="84" t="str">
        <f>IF($N1913,_xll.BDH($K1913,R$1817,$M1913),"[DISABLED]")</f>
        <v>[DISABLED]</v>
      </c>
      <c r="S1913" s="84" t="str">
        <f>IF($N1913,_xll.BDH($K1913,S$1817,$M1913),"[DISABLED]")</f>
        <v>[DISABLED]</v>
      </c>
      <c r="T1913" s="84" t="str">
        <f>IF($N1913,_xll.BDH($K1913,T$1817,$M1913),"[DISABLED]")</f>
        <v>[DISABLED]</v>
      </c>
      <c r="V1913" s="106" t="s">
        <v>10451</v>
      </c>
      <c r="W1913" s="107" t="s">
        <v>1055</v>
      </c>
      <c r="X1913" s="108">
        <v>42276</v>
      </c>
      <c r="Y1913" s="107" t="b">
        <v>0</v>
      </c>
      <c r="Z1913" s="107" t="s">
        <v>5237</v>
      </c>
      <c r="AA1913" s="107" t="s">
        <v>5237</v>
      </c>
      <c r="AB1913" s="107" t="s">
        <v>5237</v>
      </c>
      <c r="AC1913" s="107" t="s">
        <v>5237</v>
      </c>
      <c r="AD1913" s="107" t="s">
        <v>5237</v>
      </c>
      <c r="AE1913" s="107" t="s">
        <v>5237</v>
      </c>
    </row>
    <row r="1914" spans="2:31" outlineLevel="1">
      <c r="B1914" s="24" t="s">
        <v>5234</v>
      </c>
      <c r="C1914" s="24" t="s">
        <v>4</v>
      </c>
      <c r="D1914" s="24" t="s">
        <v>64</v>
      </c>
      <c r="E1914" s="24" t="s">
        <v>45</v>
      </c>
      <c r="F1914" s="24" t="s">
        <v>209</v>
      </c>
      <c r="G1914" s="24">
        <v>0</v>
      </c>
      <c r="H1914" s="24" t="s">
        <v>2796</v>
      </c>
      <c r="I1914" s="24" t="s">
        <v>4433</v>
      </c>
      <c r="J1914" s="24" t="s">
        <v>73</v>
      </c>
      <c r="K1914" s="72" t="str">
        <f t="shared" si="68"/>
        <v>BPNEA7 ICPL Curncy</v>
      </c>
      <c r="L1914" s="25" t="str">
        <f t="shared" si="69"/>
        <v>ICPL</v>
      </c>
      <c r="M1914" s="26">
        <f t="shared" ca="1" si="69"/>
        <v>42276</v>
      </c>
      <c r="N1914" s="25" t="b">
        <f t="shared" si="69"/>
        <v>0</v>
      </c>
      <c r="O1914" s="84" t="str">
        <f>IF($N1914,_xll.BDP($K1914,O$1817),"[DISABLED]")</f>
        <v>[DISABLED]</v>
      </c>
      <c r="P1914" s="84" t="str">
        <f>IF($N1914,_xll.BDP($K1914,P$1817),"[DISABLED]")</f>
        <v>[DISABLED]</v>
      </c>
      <c r="Q1914" s="84" t="str">
        <f>IF($N1914,_xll.BDP($K1914,Q$1817),"[DISABLED]")</f>
        <v>[DISABLED]</v>
      </c>
      <c r="R1914" s="84" t="str">
        <f>IF($N1914,_xll.BDH($K1914,R$1817,$M1914),"[DISABLED]")</f>
        <v>[DISABLED]</v>
      </c>
      <c r="S1914" s="84" t="str">
        <f>IF($N1914,_xll.BDH($K1914,S$1817,$M1914),"[DISABLED]")</f>
        <v>[DISABLED]</v>
      </c>
      <c r="T1914" s="84" t="str">
        <f>IF($N1914,_xll.BDH($K1914,T$1817,$M1914),"[DISABLED]")</f>
        <v>[DISABLED]</v>
      </c>
      <c r="V1914" s="106" t="s">
        <v>10452</v>
      </c>
      <c r="W1914" s="107" t="s">
        <v>1055</v>
      </c>
      <c r="X1914" s="108">
        <v>42276</v>
      </c>
      <c r="Y1914" s="107" t="b">
        <v>0</v>
      </c>
      <c r="Z1914" s="107" t="s">
        <v>5237</v>
      </c>
      <c r="AA1914" s="107" t="s">
        <v>5237</v>
      </c>
      <c r="AB1914" s="107" t="s">
        <v>5237</v>
      </c>
      <c r="AC1914" s="107" t="s">
        <v>5237</v>
      </c>
      <c r="AD1914" s="107" t="s">
        <v>5237</v>
      </c>
      <c r="AE1914" s="107" t="s">
        <v>5237</v>
      </c>
    </row>
    <row r="1915" spans="2:31" outlineLevel="1">
      <c r="B1915" s="24" t="s">
        <v>5234</v>
      </c>
      <c r="C1915" s="24" t="s">
        <v>4</v>
      </c>
      <c r="D1915" s="24" t="s">
        <v>64</v>
      </c>
      <c r="E1915" s="24" t="s">
        <v>45</v>
      </c>
      <c r="F1915" s="24" t="s">
        <v>210</v>
      </c>
      <c r="G1915" s="24">
        <v>0</v>
      </c>
      <c r="H1915" s="24" t="s">
        <v>2796</v>
      </c>
      <c r="I1915" s="24" t="s">
        <v>4434</v>
      </c>
      <c r="J1915" s="24" t="s">
        <v>73</v>
      </c>
      <c r="K1915" s="72" t="str">
        <f t="shared" si="68"/>
        <v>BPNEB7 ICPL Curncy</v>
      </c>
      <c r="L1915" s="25" t="str">
        <f t="shared" si="69"/>
        <v>ICPL</v>
      </c>
      <c r="M1915" s="26">
        <f t="shared" ca="1" si="69"/>
        <v>42276</v>
      </c>
      <c r="N1915" s="25" t="b">
        <f t="shared" si="69"/>
        <v>0</v>
      </c>
      <c r="O1915" s="84" t="str">
        <f>IF($N1915,_xll.BDP($K1915,O$1817),"[DISABLED]")</f>
        <v>[DISABLED]</v>
      </c>
      <c r="P1915" s="84" t="str">
        <f>IF($N1915,_xll.BDP($K1915,P$1817),"[DISABLED]")</f>
        <v>[DISABLED]</v>
      </c>
      <c r="Q1915" s="84" t="str">
        <f>IF($N1915,_xll.BDP($K1915,Q$1817),"[DISABLED]")</f>
        <v>[DISABLED]</v>
      </c>
      <c r="R1915" s="84" t="str">
        <f>IF($N1915,_xll.BDH($K1915,R$1817,$M1915),"[DISABLED]")</f>
        <v>[DISABLED]</v>
      </c>
      <c r="S1915" s="84" t="str">
        <f>IF($N1915,_xll.BDH($K1915,S$1817,$M1915),"[DISABLED]")</f>
        <v>[DISABLED]</v>
      </c>
      <c r="T1915" s="84" t="str">
        <f>IF($N1915,_xll.BDH($K1915,T$1817,$M1915),"[DISABLED]")</f>
        <v>[DISABLED]</v>
      </c>
      <c r="V1915" s="106" t="s">
        <v>10453</v>
      </c>
      <c r="W1915" s="107" t="s">
        <v>1055</v>
      </c>
      <c r="X1915" s="108">
        <v>42276</v>
      </c>
      <c r="Y1915" s="107" t="b">
        <v>0</v>
      </c>
      <c r="Z1915" s="107" t="s">
        <v>5237</v>
      </c>
      <c r="AA1915" s="107" t="s">
        <v>5237</v>
      </c>
      <c r="AB1915" s="107" t="s">
        <v>5237</v>
      </c>
      <c r="AC1915" s="107" t="s">
        <v>5237</v>
      </c>
      <c r="AD1915" s="107" t="s">
        <v>5237</v>
      </c>
      <c r="AE1915" s="107" t="s">
        <v>5237</v>
      </c>
    </row>
    <row r="1916" spans="2:31" outlineLevel="1">
      <c r="B1916" s="24" t="s">
        <v>5234</v>
      </c>
      <c r="C1916" s="24" t="s">
        <v>4</v>
      </c>
      <c r="D1916" s="24" t="s">
        <v>64</v>
      </c>
      <c r="E1916" s="24" t="s">
        <v>45</v>
      </c>
      <c r="F1916" s="24" t="s">
        <v>54</v>
      </c>
      <c r="G1916" s="24">
        <v>0</v>
      </c>
      <c r="H1916" s="24" t="s">
        <v>2796</v>
      </c>
      <c r="I1916" s="24" t="s">
        <v>4435</v>
      </c>
      <c r="J1916" s="24" t="s">
        <v>73</v>
      </c>
      <c r="K1916" s="72" t="str">
        <f t="shared" si="68"/>
        <v>BPNEC7 ICPL Curncy</v>
      </c>
      <c r="L1916" s="25" t="str">
        <f t="shared" si="69"/>
        <v>ICPL</v>
      </c>
      <c r="M1916" s="26">
        <f t="shared" ca="1" si="69"/>
        <v>42276</v>
      </c>
      <c r="N1916" s="25" t="b">
        <f t="shared" si="69"/>
        <v>0</v>
      </c>
      <c r="O1916" s="84" t="str">
        <f>IF($N1916,_xll.BDP($K1916,O$1817),"[DISABLED]")</f>
        <v>[DISABLED]</v>
      </c>
      <c r="P1916" s="84" t="str">
        <f>IF($N1916,_xll.BDP($K1916,P$1817),"[DISABLED]")</f>
        <v>[DISABLED]</v>
      </c>
      <c r="Q1916" s="84" t="str">
        <f>IF($N1916,_xll.BDP($K1916,Q$1817),"[DISABLED]")</f>
        <v>[DISABLED]</v>
      </c>
      <c r="R1916" s="84" t="str">
        <f>IF($N1916,_xll.BDH($K1916,R$1817,$M1916),"[DISABLED]")</f>
        <v>[DISABLED]</v>
      </c>
      <c r="S1916" s="84" t="str">
        <f>IF($N1916,_xll.BDH($K1916,S$1817,$M1916),"[DISABLED]")</f>
        <v>[DISABLED]</v>
      </c>
      <c r="T1916" s="84" t="str">
        <f>IF($N1916,_xll.BDH($K1916,T$1817,$M1916),"[DISABLED]")</f>
        <v>[DISABLED]</v>
      </c>
      <c r="V1916" s="106" t="s">
        <v>10454</v>
      </c>
      <c r="W1916" s="107" t="s">
        <v>1055</v>
      </c>
      <c r="X1916" s="108">
        <v>42276</v>
      </c>
      <c r="Y1916" s="107" t="b">
        <v>0</v>
      </c>
      <c r="Z1916" s="107" t="s">
        <v>5237</v>
      </c>
      <c r="AA1916" s="107" t="s">
        <v>5237</v>
      </c>
      <c r="AB1916" s="107" t="s">
        <v>5237</v>
      </c>
      <c r="AC1916" s="107" t="s">
        <v>5237</v>
      </c>
      <c r="AD1916" s="107" t="s">
        <v>5237</v>
      </c>
      <c r="AE1916" s="107" t="s">
        <v>5237</v>
      </c>
    </row>
    <row r="1917" spans="2:31" outlineLevel="1">
      <c r="B1917" s="24" t="s">
        <v>5234</v>
      </c>
      <c r="C1917" s="24" t="s">
        <v>4</v>
      </c>
      <c r="D1917" s="24" t="s">
        <v>64</v>
      </c>
      <c r="E1917" s="24" t="s">
        <v>45</v>
      </c>
      <c r="F1917" s="24" t="s">
        <v>58</v>
      </c>
      <c r="G1917" s="24">
        <v>0</v>
      </c>
      <c r="H1917" s="24" t="s">
        <v>2796</v>
      </c>
      <c r="I1917" s="24" t="s">
        <v>4436</v>
      </c>
      <c r="J1917" s="24" t="s">
        <v>73</v>
      </c>
      <c r="K1917" s="72" t="str">
        <f t="shared" si="68"/>
        <v>BPNEF7 ICPL Curncy</v>
      </c>
      <c r="L1917" s="25" t="str">
        <f t="shared" si="69"/>
        <v>ICPL</v>
      </c>
      <c r="M1917" s="26">
        <f t="shared" ca="1" si="69"/>
        <v>42276</v>
      </c>
      <c r="N1917" s="25" t="b">
        <f t="shared" si="69"/>
        <v>0</v>
      </c>
      <c r="O1917" s="84" t="str">
        <f>IF($N1917,_xll.BDP($K1917,O$1817),"[DISABLED]")</f>
        <v>[DISABLED]</v>
      </c>
      <c r="P1917" s="84" t="str">
        <f>IF($N1917,_xll.BDP($K1917,P$1817),"[DISABLED]")</f>
        <v>[DISABLED]</v>
      </c>
      <c r="Q1917" s="84" t="str">
        <f>IF($N1917,_xll.BDP($K1917,Q$1817),"[DISABLED]")</f>
        <v>[DISABLED]</v>
      </c>
      <c r="R1917" s="84" t="str">
        <f>IF($N1917,_xll.BDH($K1917,R$1817,$M1917),"[DISABLED]")</f>
        <v>[DISABLED]</v>
      </c>
      <c r="S1917" s="84" t="str">
        <f>IF($N1917,_xll.BDH($K1917,S$1817,$M1917),"[DISABLED]")</f>
        <v>[DISABLED]</v>
      </c>
      <c r="T1917" s="84" t="str">
        <f>IF($N1917,_xll.BDH($K1917,T$1817,$M1917),"[DISABLED]")</f>
        <v>[DISABLED]</v>
      </c>
      <c r="V1917" s="106" t="s">
        <v>10455</v>
      </c>
      <c r="W1917" s="107" t="s">
        <v>1055</v>
      </c>
      <c r="X1917" s="108">
        <v>42276</v>
      </c>
      <c r="Y1917" s="107" t="b">
        <v>0</v>
      </c>
      <c r="Z1917" s="107" t="s">
        <v>5237</v>
      </c>
      <c r="AA1917" s="107" t="s">
        <v>5237</v>
      </c>
      <c r="AB1917" s="107" t="s">
        <v>5237</v>
      </c>
      <c r="AC1917" s="107" t="s">
        <v>5237</v>
      </c>
      <c r="AD1917" s="107" t="s">
        <v>5237</v>
      </c>
      <c r="AE1917" s="107" t="s">
        <v>5237</v>
      </c>
    </row>
    <row r="1918" spans="2:31" outlineLevel="1">
      <c r="B1918" s="24" t="s">
        <v>5234</v>
      </c>
      <c r="C1918" s="24" t="s">
        <v>4</v>
      </c>
      <c r="D1918" s="24" t="s">
        <v>64</v>
      </c>
      <c r="E1918" s="24" t="s">
        <v>45</v>
      </c>
      <c r="F1918" s="24" t="s">
        <v>71</v>
      </c>
      <c r="G1918" s="24">
        <v>0</v>
      </c>
      <c r="H1918" s="24" t="s">
        <v>2796</v>
      </c>
      <c r="I1918" s="24" t="s">
        <v>4437</v>
      </c>
      <c r="J1918" s="24" t="s">
        <v>73</v>
      </c>
      <c r="K1918" s="72" t="str">
        <f t="shared" si="68"/>
        <v>BPNEI7 ICPL Curncy</v>
      </c>
      <c r="L1918" s="25" t="str">
        <f t="shared" si="69"/>
        <v>ICPL</v>
      </c>
      <c r="M1918" s="26">
        <f t="shared" ca="1" si="69"/>
        <v>42276</v>
      </c>
      <c r="N1918" s="25" t="b">
        <f t="shared" si="69"/>
        <v>0</v>
      </c>
      <c r="O1918" s="84" t="str">
        <f>IF($N1918,_xll.BDP($K1918,O$1817),"[DISABLED]")</f>
        <v>[DISABLED]</v>
      </c>
      <c r="P1918" s="84" t="str">
        <f>IF($N1918,_xll.BDP($K1918,P$1817),"[DISABLED]")</f>
        <v>[DISABLED]</v>
      </c>
      <c r="Q1918" s="84" t="str">
        <f>IF($N1918,_xll.BDP($K1918,Q$1817),"[DISABLED]")</f>
        <v>[DISABLED]</v>
      </c>
      <c r="R1918" s="84" t="str">
        <f>IF($N1918,_xll.BDH($K1918,R$1817,$M1918),"[DISABLED]")</f>
        <v>[DISABLED]</v>
      </c>
      <c r="S1918" s="84" t="str">
        <f>IF($N1918,_xll.BDH($K1918,S$1817,$M1918),"[DISABLED]")</f>
        <v>[DISABLED]</v>
      </c>
      <c r="T1918" s="84" t="str">
        <f>IF($N1918,_xll.BDH($K1918,T$1817,$M1918),"[DISABLED]")</f>
        <v>[DISABLED]</v>
      </c>
      <c r="V1918" s="106" t="s">
        <v>10456</v>
      </c>
      <c r="W1918" s="107" t="s">
        <v>1055</v>
      </c>
      <c r="X1918" s="108">
        <v>42276</v>
      </c>
      <c r="Y1918" s="107" t="b">
        <v>0</v>
      </c>
      <c r="Z1918" s="107" t="s">
        <v>5237</v>
      </c>
      <c r="AA1918" s="107" t="s">
        <v>5237</v>
      </c>
      <c r="AB1918" s="107" t="s">
        <v>5237</v>
      </c>
      <c r="AC1918" s="107" t="s">
        <v>5237</v>
      </c>
      <c r="AD1918" s="107" t="s">
        <v>5237</v>
      </c>
      <c r="AE1918" s="107" t="s">
        <v>5237</v>
      </c>
    </row>
    <row r="1919" spans="2:31" outlineLevel="1">
      <c r="B1919" s="24" t="s">
        <v>5234</v>
      </c>
      <c r="C1919" s="24" t="s">
        <v>4</v>
      </c>
      <c r="D1919" s="24" t="s">
        <v>64</v>
      </c>
      <c r="E1919" s="24" t="s">
        <v>45</v>
      </c>
      <c r="F1919" s="24" t="s">
        <v>41</v>
      </c>
      <c r="G1919" s="24">
        <v>0</v>
      </c>
      <c r="H1919" s="24" t="s">
        <v>2796</v>
      </c>
      <c r="I1919" s="24" t="s">
        <v>4438</v>
      </c>
      <c r="J1919" s="24" t="s">
        <v>73</v>
      </c>
      <c r="K1919" s="72" t="str">
        <f t="shared" si="68"/>
        <v>BPNE17 ICPL Curncy</v>
      </c>
      <c r="L1919" s="25" t="str">
        <f t="shared" si="69"/>
        <v>ICPL</v>
      </c>
      <c r="M1919" s="26">
        <f t="shared" ca="1" si="69"/>
        <v>42276</v>
      </c>
      <c r="N1919" s="25" t="b">
        <f t="shared" si="69"/>
        <v>0</v>
      </c>
      <c r="O1919" s="84" t="str">
        <f>IF($N1919,_xll.BDP($K1919,O$1817),"[DISABLED]")</f>
        <v>[DISABLED]</v>
      </c>
      <c r="P1919" s="84" t="str">
        <f>IF($N1919,_xll.BDP($K1919,P$1817),"[DISABLED]")</f>
        <v>[DISABLED]</v>
      </c>
      <c r="Q1919" s="84" t="str">
        <f>IF($N1919,_xll.BDP($K1919,Q$1817),"[DISABLED]")</f>
        <v>[DISABLED]</v>
      </c>
      <c r="R1919" s="84" t="str">
        <f>IF($N1919,_xll.BDH($K1919,R$1817,$M1919),"[DISABLED]")</f>
        <v>[DISABLED]</v>
      </c>
      <c r="S1919" s="84" t="str">
        <f>IF($N1919,_xll.BDH($K1919,S$1817,$M1919),"[DISABLED]")</f>
        <v>[DISABLED]</v>
      </c>
      <c r="T1919" s="84" t="str">
        <f>IF($N1919,_xll.BDH($K1919,T$1817,$M1919),"[DISABLED]")</f>
        <v>[DISABLED]</v>
      </c>
      <c r="V1919" s="106" t="s">
        <v>10457</v>
      </c>
      <c r="W1919" s="107" t="s">
        <v>1055</v>
      </c>
      <c r="X1919" s="108">
        <v>42276</v>
      </c>
      <c r="Y1919" s="107" t="b">
        <v>0</v>
      </c>
      <c r="Z1919" s="107" t="s">
        <v>5237</v>
      </c>
      <c r="AA1919" s="107" t="s">
        <v>5237</v>
      </c>
      <c r="AB1919" s="107" t="s">
        <v>5237</v>
      </c>
      <c r="AC1919" s="107" t="s">
        <v>5237</v>
      </c>
      <c r="AD1919" s="107" t="s">
        <v>5237</v>
      </c>
      <c r="AE1919" s="107" t="s">
        <v>5237</v>
      </c>
    </row>
    <row r="1920" spans="2:31" outlineLevel="1">
      <c r="B1920" s="24" t="s">
        <v>5234</v>
      </c>
      <c r="C1920" s="24" t="s">
        <v>4</v>
      </c>
      <c r="D1920" s="24" t="s">
        <v>64</v>
      </c>
      <c r="E1920" s="24" t="s">
        <v>45</v>
      </c>
      <c r="F1920" s="24" t="s">
        <v>146</v>
      </c>
      <c r="G1920" s="24">
        <v>0</v>
      </c>
      <c r="H1920" s="24" t="s">
        <v>2796</v>
      </c>
      <c r="I1920" s="24" t="s">
        <v>4439</v>
      </c>
      <c r="J1920" s="24" t="s">
        <v>73</v>
      </c>
      <c r="K1920" s="72" t="str">
        <f t="shared" si="68"/>
        <v>BPNER7 ICPL Curncy</v>
      </c>
      <c r="L1920" s="25" t="str">
        <f t="shared" si="69"/>
        <v>ICPL</v>
      </c>
      <c r="M1920" s="26">
        <f t="shared" ca="1" si="69"/>
        <v>42276</v>
      </c>
      <c r="N1920" s="25" t="b">
        <f t="shared" si="69"/>
        <v>0</v>
      </c>
      <c r="O1920" s="84" t="str">
        <f>IF($N1920,_xll.BDP($K1920,O$1817),"[DISABLED]")</f>
        <v>[DISABLED]</v>
      </c>
      <c r="P1920" s="84" t="str">
        <f>IF($N1920,_xll.BDP($K1920,P$1817),"[DISABLED]")</f>
        <v>[DISABLED]</v>
      </c>
      <c r="Q1920" s="84" t="str">
        <f>IF($N1920,_xll.BDP($K1920,Q$1817),"[DISABLED]")</f>
        <v>[DISABLED]</v>
      </c>
      <c r="R1920" s="84" t="str">
        <f>IF($N1920,_xll.BDH($K1920,R$1817,$M1920),"[DISABLED]")</f>
        <v>[DISABLED]</v>
      </c>
      <c r="S1920" s="84" t="str">
        <f>IF($N1920,_xll.BDH($K1920,S$1817,$M1920),"[DISABLED]")</f>
        <v>[DISABLED]</v>
      </c>
      <c r="T1920" s="84" t="str">
        <f>IF($N1920,_xll.BDH($K1920,T$1817,$M1920),"[DISABLED]")</f>
        <v>[DISABLED]</v>
      </c>
      <c r="V1920" s="106" t="s">
        <v>10458</v>
      </c>
      <c r="W1920" s="107" t="s">
        <v>1055</v>
      </c>
      <c r="X1920" s="108">
        <v>42276</v>
      </c>
      <c r="Y1920" s="107" t="b">
        <v>0</v>
      </c>
      <c r="Z1920" s="107" t="s">
        <v>5237</v>
      </c>
      <c r="AA1920" s="107" t="s">
        <v>5237</v>
      </c>
      <c r="AB1920" s="107" t="s">
        <v>5237</v>
      </c>
      <c r="AC1920" s="107" t="s">
        <v>5237</v>
      </c>
      <c r="AD1920" s="107" t="s">
        <v>5237</v>
      </c>
      <c r="AE1920" s="107" t="s">
        <v>5237</v>
      </c>
    </row>
    <row r="1921" spans="2:31" outlineLevel="1">
      <c r="B1921" s="24" t="s">
        <v>5234</v>
      </c>
      <c r="C1921" s="24" t="s">
        <v>4</v>
      </c>
      <c r="D1921" s="24" t="s">
        <v>64</v>
      </c>
      <c r="E1921" s="24" t="s">
        <v>45</v>
      </c>
      <c r="F1921" s="24" t="s">
        <v>42</v>
      </c>
      <c r="G1921" s="24">
        <v>0</v>
      </c>
      <c r="H1921" s="24" t="s">
        <v>2796</v>
      </c>
      <c r="I1921" s="24" t="s">
        <v>4440</v>
      </c>
      <c r="J1921" s="24" t="s">
        <v>73</v>
      </c>
      <c r="K1921" s="72" t="str">
        <f t="shared" si="68"/>
        <v>BPNE27 ICPL Curncy</v>
      </c>
      <c r="L1921" s="25" t="str">
        <f t="shared" si="69"/>
        <v>ICPL</v>
      </c>
      <c r="M1921" s="26">
        <f t="shared" ca="1" si="69"/>
        <v>42276</v>
      </c>
      <c r="N1921" s="25" t="b">
        <f t="shared" si="69"/>
        <v>0</v>
      </c>
      <c r="O1921" s="84" t="str">
        <f>IF($N1921,_xll.BDP($K1921,O$1817),"[DISABLED]")</f>
        <v>[DISABLED]</v>
      </c>
      <c r="P1921" s="84" t="str">
        <f>IF($N1921,_xll.BDP($K1921,P$1817),"[DISABLED]")</f>
        <v>[DISABLED]</v>
      </c>
      <c r="Q1921" s="84" t="str">
        <f>IF($N1921,_xll.BDP($K1921,Q$1817),"[DISABLED]")</f>
        <v>[DISABLED]</v>
      </c>
      <c r="R1921" s="84" t="str">
        <f>IF($N1921,_xll.BDH($K1921,R$1817,$M1921),"[DISABLED]")</f>
        <v>[DISABLED]</v>
      </c>
      <c r="S1921" s="84" t="str">
        <f>IF($N1921,_xll.BDH($K1921,S$1817,$M1921),"[DISABLED]")</f>
        <v>[DISABLED]</v>
      </c>
      <c r="T1921" s="84" t="str">
        <f>IF($N1921,_xll.BDH($K1921,T$1817,$M1921),"[DISABLED]")</f>
        <v>[DISABLED]</v>
      </c>
      <c r="V1921" s="106" t="s">
        <v>10459</v>
      </c>
      <c r="W1921" s="107" t="s">
        <v>1055</v>
      </c>
      <c r="X1921" s="108">
        <v>42276</v>
      </c>
      <c r="Y1921" s="107" t="b">
        <v>0</v>
      </c>
      <c r="Z1921" s="107" t="s">
        <v>5237</v>
      </c>
      <c r="AA1921" s="107" t="s">
        <v>5237</v>
      </c>
      <c r="AB1921" s="107" t="s">
        <v>5237</v>
      </c>
      <c r="AC1921" s="107" t="s">
        <v>5237</v>
      </c>
      <c r="AD1921" s="107" t="s">
        <v>5237</v>
      </c>
      <c r="AE1921" s="107" t="s">
        <v>5237</v>
      </c>
    </row>
    <row r="1922" spans="2:31" outlineLevel="1">
      <c r="B1922" s="24" t="s">
        <v>5234</v>
      </c>
      <c r="C1922" s="24" t="s">
        <v>4</v>
      </c>
      <c r="D1922" s="24" t="s">
        <v>64</v>
      </c>
      <c r="E1922" s="24" t="s">
        <v>45</v>
      </c>
      <c r="F1922" s="24" t="s">
        <v>43</v>
      </c>
      <c r="G1922" s="24">
        <v>0</v>
      </c>
      <c r="H1922" s="24" t="s">
        <v>2796</v>
      </c>
      <c r="I1922" s="24" t="s">
        <v>4441</v>
      </c>
      <c r="J1922" s="24" t="s">
        <v>73</v>
      </c>
      <c r="K1922" s="72" t="str">
        <f t="shared" si="68"/>
        <v>BPNE37 ICPL Curncy</v>
      </c>
      <c r="L1922" s="25" t="str">
        <f t="shared" si="69"/>
        <v>ICPL</v>
      </c>
      <c r="M1922" s="26">
        <f t="shared" ca="1" si="69"/>
        <v>42276</v>
      </c>
      <c r="N1922" s="25" t="b">
        <f t="shared" si="69"/>
        <v>0</v>
      </c>
      <c r="O1922" s="84" t="str">
        <f>IF($N1922,_xll.BDP($K1922,O$1817),"[DISABLED]")</f>
        <v>[DISABLED]</v>
      </c>
      <c r="P1922" s="84" t="str">
        <f>IF($N1922,_xll.BDP($K1922,P$1817),"[DISABLED]")</f>
        <v>[DISABLED]</v>
      </c>
      <c r="Q1922" s="84" t="str">
        <f>IF($N1922,_xll.BDP($K1922,Q$1817),"[DISABLED]")</f>
        <v>[DISABLED]</v>
      </c>
      <c r="R1922" s="84" t="str">
        <f>IF($N1922,_xll.BDH($K1922,R$1817,$M1922),"[DISABLED]")</f>
        <v>[DISABLED]</v>
      </c>
      <c r="S1922" s="84" t="str">
        <f>IF($N1922,_xll.BDH($K1922,S$1817,$M1922),"[DISABLED]")</f>
        <v>[DISABLED]</v>
      </c>
      <c r="T1922" s="84" t="str">
        <f>IF($N1922,_xll.BDH($K1922,T$1817,$M1922),"[DISABLED]")</f>
        <v>[DISABLED]</v>
      </c>
      <c r="V1922" s="106" t="s">
        <v>10460</v>
      </c>
      <c r="W1922" s="107" t="s">
        <v>1055</v>
      </c>
      <c r="X1922" s="108">
        <v>42276</v>
      </c>
      <c r="Y1922" s="107" t="b">
        <v>0</v>
      </c>
      <c r="Z1922" s="107" t="s">
        <v>5237</v>
      </c>
      <c r="AA1922" s="107" t="s">
        <v>5237</v>
      </c>
      <c r="AB1922" s="107" t="s">
        <v>5237</v>
      </c>
      <c r="AC1922" s="107" t="s">
        <v>5237</v>
      </c>
      <c r="AD1922" s="107" t="s">
        <v>5237</v>
      </c>
      <c r="AE1922" s="107" t="s">
        <v>5237</v>
      </c>
    </row>
    <row r="1923" spans="2:31" outlineLevel="1">
      <c r="B1923" s="24" t="s">
        <v>5234</v>
      </c>
      <c r="C1923" s="24" t="s">
        <v>4</v>
      </c>
      <c r="D1923" s="24" t="s">
        <v>64</v>
      </c>
      <c r="E1923" s="24" t="s">
        <v>45</v>
      </c>
      <c r="F1923" s="24" t="s">
        <v>152</v>
      </c>
      <c r="G1923" s="24">
        <v>0</v>
      </c>
      <c r="H1923" s="24" t="s">
        <v>2796</v>
      </c>
      <c r="I1923" s="24" t="s">
        <v>4442</v>
      </c>
      <c r="J1923" s="24" t="s">
        <v>73</v>
      </c>
      <c r="K1923" s="72" t="str">
        <f t="shared" si="68"/>
        <v>BPNE47 ICPL Curncy</v>
      </c>
      <c r="L1923" s="25" t="str">
        <f t="shared" si="69"/>
        <v>ICPL</v>
      </c>
      <c r="M1923" s="26">
        <f t="shared" ca="1" si="69"/>
        <v>42276</v>
      </c>
      <c r="N1923" s="25" t="b">
        <f t="shared" si="69"/>
        <v>0</v>
      </c>
      <c r="O1923" s="84" t="str">
        <f>IF($N1923,_xll.BDP($K1923,O$1817),"[DISABLED]")</f>
        <v>[DISABLED]</v>
      </c>
      <c r="P1923" s="84" t="str">
        <f>IF($N1923,_xll.BDP($K1923,P$1817),"[DISABLED]")</f>
        <v>[DISABLED]</v>
      </c>
      <c r="Q1923" s="84" t="str">
        <f>IF($N1923,_xll.BDP($K1923,Q$1817),"[DISABLED]")</f>
        <v>[DISABLED]</v>
      </c>
      <c r="R1923" s="84" t="str">
        <f>IF($N1923,_xll.BDH($K1923,R$1817,$M1923),"[DISABLED]")</f>
        <v>[DISABLED]</v>
      </c>
      <c r="S1923" s="84" t="str">
        <f>IF($N1923,_xll.BDH($K1923,S$1817,$M1923),"[DISABLED]")</f>
        <v>[DISABLED]</v>
      </c>
      <c r="T1923" s="84" t="str">
        <f>IF($N1923,_xll.BDH($K1923,T$1817,$M1923),"[DISABLED]")</f>
        <v>[DISABLED]</v>
      </c>
      <c r="V1923" s="106" t="s">
        <v>10461</v>
      </c>
      <c r="W1923" s="107" t="s">
        <v>1055</v>
      </c>
      <c r="X1923" s="108">
        <v>42276</v>
      </c>
      <c r="Y1923" s="107" t="b">
        <v>0</v>
      </c>
      <c r="Z1923" s="107" t="s">
        <v>5237</v>
      </c>
      <c r="AA1923" s="107" t="s">
        <v>5237</v>
      </c>
      <c r="AB1923" s="107" t="s">
        <v>5237</v>
      </c>
      <c r="AC1923" s="107" t="s">
        <v>5237</v>
      </c>
      <c r="AD1923" s="107" t="s">
        <v>5237</v>
      </c>
      <c r="AE1923" s="107" t="s">
        <v>5237</v>
      </c>
    </row>
    <row r="1924" spans="2:31" outlineLevel="1">
      <c r="B1924" s="24" t="s">
        <v>5234</v>
      </c>
      <c r="C1924" s="24" t="s">
        <v>4</v>
      </c>
      <c r="D1924" s="24" t="s">
        <v>64</v>
      </c>
      <c r="E1924" s="24" t="s">
        <v>45</v>
      </c>
      <c r="F1924" s="24" t="s">
        <v>44</v>
      </c>
      <c r="G1924" s="24">
        <v>0</v>
      </c>
      <c r="H1924" s="24" t="s">
        <v>2796</v>
      </c>
      <c r="I1924" s="24" t="s">
        <v>4443</v>
      </c>
      <c r="J1924" s="24" t="s">
        <v>73</v>
      </c>
      <c r="K1924" s="72" t="str">
        <f t="shared" si="68"/>
        <v>BPNE57 ICPL Curncy</v>
      </c>
      <c r="L1924" s="25" t="str">
        <f t="shared" si="69"/>
        <v>ICPL</v>
      </c>
      <c r="M1924" s="26">
        <f t="shared" ca="1" si="69"/>
        <v>42276</v>
      </c>
      <c r="N1924" s="25" t="b">
        <f t="shared" si="69"/>
        <v>0</v>
      </c>
      <c r="O1924" s="84" t="str">
        <f>IF($N1924,_xll.BDP($K1924,O$1817),"[DISABLED]")</f>
        <v>[DISABLED]</v>
      </c>
      <c r="P1924" s="84" t="str">
        <f>IF($N1924,_xll.BDP($K1924,P$1817),"[DISABLED]")</f>
        <v>[DISABLED]</v>
      </c>
      <c r="Q1924" s="84" t="str">
        <f>IF($N1924,_xll.BDP($K1924,Q$1817),"[DISABLED]")</f>
        <v>[DISABLED]</v>
      </c>
      <c r="R1924" s="84" t="str">
        <f>IF($N1924,_xll.BDH($K1924,R$1817,$M1924),"[DISABLED]")</f>
        <v>[DISABLED]</v>
      </c>
      <c r="S1924" s="84" t="str">
        <f>IF($N1924,_xll.BDH($K1924,S$1817,$M1924),"[DISABLED]")</f>
        <v>[DISABLED]</v>
      </c>
      <c r="T1924" s="84" t="str">
        <f>IF($N1924,_xll.BDH($K1924,T$1817,$M1924),"[DISABLED]")</f>
        <v>[DISABLED]</v>
      </c>
      <c r="V1924" s="106" t="s">
        <v>10462</v>
      </c>
      <c r="W1924" s="107" t="s">
        <v>1055</v>
      </c>
      <c r="X1924" s="108">
        <v>42276</v>
      </c>
      <c r="Y1924" s="107" t="b">
        <v>0</v>
      </c>
      <c r="Z1924" s="107" t="s">
        <v>5237</v>
      </c>
      <c r="AA1924" s="107" t="s">
        <v>5237</v>
      </c>
      <c r="AB1924" s="107" t="s">
        <v>5237</v>
      </c>
      <c r="AC1924" s="107" t="s">
        <v>5237</v>
      </c>
      <c r="AD1924" s="107" t="s">
        <v>5237</v>
      </c>
      <c r="AE1924" s="107" t="s">
        <v>5237</v>
      </c>
    </row>
    <row r="1925" spans="2:31" outlineLevel="1">
      <c r="B1925" s="24" t="s">
        <v>5234</v>
      </c>
      <c r="C1925" s="24" t="s">
        <v>4</v>
      </c>
      <c r="D1925" s="24" t="s">
        <v>64</v>
      </c>
      <c r="E1925" s="24" t="s">
        <v>45</v>
      </c>
      <c r="F1925" s="24" t="s">
        <v>155</v>
      </c>
      <c r="G1925" s="24">
        <v>0</v>
      </c>
      <c r="H1925" s="24" t="s">
        <v>2796</v>
      </c>
      <c r="I1925" s="24" t="s">
        <v>4444</v>
      </c>
      <c r="J1925" s="24" t="s">
        <v>73</v>
      </c>
      <c r="K1925" s="72" t="str">
        <f t="shared" si="68"/>
        <v>BPNE67 ICPL Curncy</v>
      </c>
      <c r="L1925" s="25" t="str">
        <f t="shared" si="69"/>
        <v>ICPL</v>
      </c>
      <c r="M1925" s="26">
        <f t="shared" ca="1" si="69"/>
        <v>42276</v>
      </c>
      <c r="N1925" s="25" t="b">
        <f t="shared" si="69"/>
        <v>0</v>
      </c>
      <c r="O1925" s="84" t="str">
        <f>IF($N1925,_xll.BDP($K1925,O$1817),"[DISABLED]")</f>
        <v>[DISABLED]</v>
      </c>
      <c r="P1925" s="84" t="str">
        <f>IF($N1925,_xll.BDP($K1925,P$1817),"[DISABLED]")</f>
        <v>[DISABLED]</v>
      </c>
      <c r="Q1925" s="84" t="str">
        <f>IF($N1925,_xll.BDP($K1925,Q$1817),"[DISABLED]")</f>
        <v>[DISABLED]</v>
      </c>
      <c r="R1925" s="84" t="str">
        <f>IF($N1925,_xll.BDH($K1925,R$1817,$M1925),"[DISABLED]")</f>
        <v>[DISABLED]</v>
      </c>
      <c r="S1925" s="84" t="str">
        <f>IF($N1925,_xll.BDH($K1925,S$1817,$M1925),"[DISABLED]")</f>
        <v>[DISABLED]</v>
      </c>
      <c r="T1925" s="84" t="str">
        <f>IF($N1925,_xll.BDH($K1925,T$1817,$M1925),"[DISABLED]")</f>
        <v>[DISABLED]</v>
      </c>
      <c r="V1925" s="106" t="s">
        <v>10463</v>
      </c>
      <c r="W1925" s="107" t="s">
        <v>1055</v>
      </c>
      <c r="X1925" s="108">
        <v>42276</v>
      </c>
      <c r="Y1925" s="107" t="b">
        <v>0</v>
      </c>
      <c r="Z1925" s="107" t="s">
        <v>5237</v>
      </c>
      <c r="AA1925" s="107" t="s">
        <v>5237</v>
      </c>
      <c r="AB1925" s="107" t="s">
        <v>5237</v>
      </c>
      <c r="AC1925" s="107" t="s">
        <v>5237</v>
      </c>
      <c r="AD1925" s="107" t="s">
        <v>5237</v>
      </c>
      <c r="AE1925" s="107" t="s">
        <v>5237</v>
      </c>
    </row>
    <row r="1926" spans="2:31" outlineLevel="1">
      <c r="B1926" s="24" t="s">
        <v>5234</v>
      </c>
      <c r="C1926" s="24" t="s">
        <v>4</v>
      </c>
      <c r="D1926" s="24" t="s">
        <v>64</v>
      </c>
      <c r="E1926" s="24" t="s">
        <v>45</v>
      </c>
      <c r="F1926" s="24" t="s">
        <v>45</v>
      </c>
      <c r="G1926" s="24">
        <v>0</v>
      </c>
      <c r="H1926" s="24" t="s">
        <v>2796</v>
      </c>
      <c r="I1926" s="24" t="s">
        <v>4445</v>
      </c>
      <c r="J1926" s="24" t="s">
        <v>73</v>
      </c>
      <c r="K1926" s="72" t="str">
        <f t="shared" si="68"/>
        <v>BPNE77 ICPL Curncy</v>
      </c>
      <c r="L1926" s="25" t="str">
        <f t="shared" si="69"/>
        <v>ICPL</v>
      </c>
      <c r="M1926" s="26">
        <f t="shared" ca="1" si="69"/>
        <v>42276</v>
      </c>
      <c r="N1926" s="25" t="b">
        <f t="shared" si="69"/>
        <v>0</v>
      </c>
      <c r="O1926" s="84" t="str">
        <f>IF($N1926,_xll.BDP($K1926,O$1817),"[DISABLED]")</f>
        <v>[DISABLED]</v>
      </c>
      <c r="P1926" s="84" t="str">
        <f>IF($N1926,_xll.BDP($K1926,P$1817),"[DISABLED]")</f>
        <v>[DISABLED]</v>
      </c>
      <c r="Q1926" s="84" t="str">
        <f>IF($N1926,_xll.BDP($K1926,Q$1817),"[DISABLED]")</f>
        <v>[DISABLED]</v>
      </c>
      <c r="R1926" s="84" t="str">
        <f>IF($N1926,_xll.BDH($K1926,R$1817,$M1926),"[DISABLED]")</f>
        <v>[DISABLED]</v>
      </c>
      <c r="S1926" s="84" t="str">
        <f>IF($N1926,_xll.BDH($K1926,S$1817,$M1926),"[DISABLED]")</f>
        <v>[DISABLED]</v>
      </c>
      <c r="T1926" s="84" t="str">
        <f>IF($N1926,_xll.BDH($K1926,T$1817,$M1926),"[DISABLED]")</f>
        <v>[DISABLED]</v>
      </c>
      <c r="V1926" s="106" t="s">
        <v>10464</v>
      </c>
      <c r="W1926" s="107" t="s">
        <v>1055</v>
      </c>
      <c r="X1926" s="108">
        <v>42276</v>
      </c>
      <c r="Y1926" s="107" t="b">
        <v>0</v>
      </c>
      <c r="Z1926" s="107" t="s">
        <v>5237</v>
      </c>
      <c r="AA1926" s="107" t="s">
        <v>5237</v>
      </c>
      <c r="AB1926" s="107" t="s">
        <v>5237</v>
      </c>
      <c r="AC1926" s="107" t="s">
        <v>5237</v>
      </c>
      <c r="AD1926" s="107" t="s">
        <v>5237</v>
      </c>
      <c r="AE1926" s="107" t="s">
        <v>5237</v>
      </c>
    </row>
    <row r="1927" spans="2:31" outlineLevel="1">
      <c r="B1927" s="24" t="s">
        <v>5234</v>
      </c>
      <c r="C1927" s="24" t="s">
        <v>4</v>
      </c>
      <c r="D1927" s="24" t="s">
        <v>64</v>
      </c>
      <c r="E1927" s="24" t="s">
        <v>45</v>
      </c>
      <c r="F1927" s="24" t="s">
        <v>46</v>
      </c>
      <c r="G1927" s="24">
        <v>0</v>
      </c>
      <c r="H1927" s="24" t="s">
        <v>2796</v>
      </c>
      <c r="I1927" s="24" t="s">
        <v>4446</v>
      </c>
      <c r="J1927" s="24" t="s">
        <v>73</v>
      </c>
      <c r="K1927" s="72" t="str">
        <f t="shared" si="68"/>
        <v>BPNE107 ICPL Curncy</v>
      </c>
      <c r="L1927" s="25" t="str">
        <f t="shared" si="69"/>
        <v>ICPL</v>
      </c>
      <c r="M1927" s="26">
        <f t="shared" ca="1" si="69"/>
        <v>42276</v>
      </c>
      <c r="N1927" s="25" t="b">
        <f t="shared" si="69"/>
        <v>0</v>
      </c>
      <c r="O1927" s="84" t="str">
        <f>IF($N1927,_xll.BDP($K1927,O$1817),"[DISABLED]")</f>
        <v>[DISABLED]</v>
      </c>
      <c r="P1927" s="84" t="str">
        <f>IF($N1927,_xll.BDP($K1927,P$1817),"[DISABLED]")</f>
        <v>[DISABLED]</v>
      </c>
      <c r="Q1927" s="84" t="str">
        <f>IF($N1927,_xll.BDP($K1927,Q$1817),"[DISABLED]")</f>
        <v>[DISABLED]</v>
      </c>
      <c r="R1927" s="84" t="str">
        <f>IF($N1927,_xll.BDH($K1927,R$1817,$M1927),"[DISABLED]")</f>
        <v>[DISABLED]</v>
      </c>
      <c r="S1927" s="84" t="str">
        <f>IF($N1927,_xll.BDH($K1927,S$1817,$M1927),"[DISABLED]")</f>
        <v>[DISABLED]</v>
      </c>
      <c r="T1927" s="84" t="str">
        <f>IF($N1927,_xll.BDH($K1927,T$1817,$M1927),"[DISABLED]")</f>
        <v>[DISABLED]</v>
      </c>
      <c r="V1927" s="106" t="s">
        <v>10465</v>
      </c>
      <c r="W1927" s="107" t="s">
        <v>1055</v>
      </c>
      <c r="X1927" s="108">
        <v>42276</v>
      </c>
      <c r="Y1927" s="107" t="b">
        <v>0</v>
      </c>
      <c r="Z1927" s="107" t="s">
        <v>5237</v>
      </c>
      <c r="AA1927" s="107" t="s">
        <v>5237</v>
      </c>
      <c r="AB1927" s="107" t="s">
        <v>5237</v>
      </c>
      <c r="AC1927" s="107" t="s">
        <v>5237</v>
      </c>
      <c r="AD1927" s="107" t="s">
        <v>5237</v>
      </c>
      <c r="AE1927" s="107" t="s">
        <v>5237</v>
      </c>
    </row>
    <row r="1928" spans="2:31" outlineLevel="1">
      <c r="B1928" s="24" t="s">
        <v>5234</v>
      </c>
      <c r="C1928" s="24" t="s">
        <v>4</v>
      </c>
      <c r="D1928" s="24" t="s">
        <v>64</v>
      </c>
      <c r="E1928" s="24" t="s">
        <v>45</v>
      </c>
      <c r="F1928" s="24" t="s">
        <v>47</v>
      </c>
      <c r="G1928" s="24">
        <v>0</v>
      </c>
      <c r="H1928" s="24" t="s">
        <v>2796</v>
      </c>
      <c r="I1928" s="24" t="s">
        <v>4447</v>
      </c>
      <c r="J1928" s="24" t="s">
        <v>73</v>
      </c>
      <c r="K1928" s="72" t="str">
        <f t="shared" si="68"/>
        <v>BPNE157 ICPL Curncy</v>
      </c>
      <c r="L1928" s="25" t="str">
        <f t="shared" si="69"/>
        <v>ICPL</v>
      </c>
      <c r="M1928" s="26">
        <f t="shared" ca="1" si="69"/>
        <v>42276</v>
      </c>
      <c r="N1928" s="25" t="b">
        <f t="shared" si="69"/>
        <v>0</v>
      </c>
      <c r="O1928" s="84" t="str">
        <f>IF($N1928,_xll.BDP($K1928,O$1817),"[DISABLED]")</f>
        <v>[DISABLED]</v>
      </c>
      <c r="P1928" s="84" t="str">
        <f>IF($N1928,_xll.BDP($K1928,P$1817),"[DISABLED]")</f>
        <v>[DISABLED]</v>
      </c>
      <c r="Q1928" s="84" t="str">
        <f>IF($N1928,_xll.BDP($K1928,Q$1817),"[DISABLED]")</f>
        <v>[DISABLED]</v>
      </c>
      <c r="R1928" s="84" t="str">
        <f>IF($N1928,_xll.BDH($K1928,R$1817,$M1928),"[DISABLED]")</f>
        <v>[DISABLED]</v>
      </c>
      <c r="S1928" s="84" t="str">
        <f>IF($N1928,_xll.BDH($K1928,S$1817,$M1928),"[DISABLED]")</f>
        <v>[DISABLED]</v>
      </c>
      <c r="T1928" s="84" t="str">
        <f>IF($N1928,_xll.BDH($K1928,T$1817,$M1928),"[DISABLED]")</f>
        <v>[DISABLED]</v>
      </c>
      <c r="V1928" s="106" t="s">
        <v>10466</v>
      </c>
      <c r="W1928" s="107" t="s">
        <v>1055</v>
      </c>
      <c r="X1928" s="108">
        <v>42276</v>
      </c>
      <c r="Y1928" s="107" t="b">
        <v>0</v>
      </c>
      <c r="Z1928" s="107" t="s">
        <v>5237</v>
      </c>
      <c r="AA1928" s="107" t="s">
        <v>5237</v>
      </c>
      <c r="AB1928" s="107" t="s">
        <v>5237</v>
      </c>
      <c r="AC1928" s="107" t="s">
        <v>5237</v>
      </c>
      <c r="AD1928" s="107" t="s">
        <v>5237</v>
      </c>
      <c r="AE1928" s="107" t="s">
        <v>5237</v>
      </c>
    </row>
    <row r="1929" spans="2:31" outlineLevel="1">
      <c r="B1929" s="24" t="s">
        <v>5234</v>
      </c>
      <c r="C1929" s="24" t="s">
        <v>4</v>
      </c>
      <c r="D1929" s="24" t="s">
        <v>64</v>
      </c>
      <c r="E1929" s="24" t="s">
        <v>45</v>
      </c>
      <c r="F1929" s="24" t="s">
        <v>48</v>
      </c>
      <c r="G1929" s="24">
        <v>0</v>
      </c>
      <c r="H1929" s="24" t="s">
        <v>2796</v>
      </c>
      <c r="I1929" s="24" t="s">
        <v>4448</v>
      </c>
      <c r="J1929" s="24" t="s">
        <v>73</v>
      </c>
      <c r="K1929" s="72" t="str">
        <f t="shared" si="68"/>
        <v>BPNE207 ICPL Curncy</v>
      </c>
      <c r="L1929" s="25" t="str">
        <f t="shared" si="69"/>
        <v>ICPL</v>
      </c>
      <c r="M1929" s="26">
        <f t="shared" ca="1" si="69"/>
        <v>42276</v>
      </c>
      <c r="N1929" s="25" t="b">
        <f t="shared" si="69"/>
        <v>0</v>
      </c>
      <c r="O1929" s="84" t="str">
        <f>IF($N1929,_xll.BDP($K1929,O$1817),"[DISABLED]")</f>
        <v>[DISABLED]</v>
      </c>
      <c r="P1929" s="84" t="str">
        <f>IF($N1929,_xll.BDP($K1929,P$1817),"[DISABLED]")</f>
        <v>[DISABLED]</v>
      </c>
      <c r="Q1929" s="84" t="str">
        <f>IF($N1929,_xll.BDP($K1929,Q$1817),"[DISABLED]")</f>
        <v>[DISABLED]</v>
      </c>
      <c r="R1929" s="84" t="str">
        <f>IF($N1929,_xll.BDH($K1929,R$1817,$M1929),"[DISABLED]")</f>
        <v>[DISABLED]</v>
      </c>
      <c r="S1929" s="84" t="str">
        <f>IF($N1929,_xll.BDH($K1929,S$1817,$M1929),"[DISABLED]")</f>
        <v>[DISABLED]</v>
      </c>
      <c r="T1929" s="84" t="str">
        <f>IF($N1929,_xll.BDH($K1929,T$1817,$M1929),"[DISABLED]")</f>
        <v>[DISABLED]</v>
      </c>
      <c r="V1929" s="106" t="s">
        <v>10467</v>
      </c>
      <c r="W1929" s="107" t="s">
        <v>1055</v>
      </c>
      <c r="X1929" s="108">
        <v>42276</v>
      </c>
      <c r="Y1929" s="107" t="b">
        <v>0</v>
      </c>
      <c r="Z1929" s="107" t="s">
        <v>5237</v>
      </c>
      <c r="AA1929" s="107" t="s">
        <v>5237</v>
      </c>
      <c r="AB1929" s="107" t="s">
        <v>5237</v>
      </c>
      <c r="AC1929" s="107" t="s">
        <v>5237</v>
      </c>
      <c r="AD1929" s="107" t="s">
        <v>5237</v>
      </c>
      <c r="AE1929" s="107" t="s">
        <v>5237</v>
      </c>
    </row>
    <row r="1930" spans="2:31" outlineLevel="1">
      <c r="B1930" s="24" t="s">
        <v>5234</v>
      </c>
      <c r="C1930" s="24" t="s">
        <v>4</v>
      </c>
      <c r="D1930" s="24" t="s">
        <v>64</v>
      </c>
      <c r="E1930" s="24" t="s">
        <v>156</v>
      </c>
      <c r="F1930" s="24" t="s">
        <v>209</v>
      </c>
      <c r="G1930" s="24">
        <v>0</v>
      </c>
      <c r="H1930" s="24" t="s">
        <v>2796</v>
      </c>
      <c r="I1930" s="24" t="s">
        <v>4449</v>
      </c>
      <c r="J1930" s="24" t="s">
        <v>73</v>
      </c>
      <c r="K1930" s="72" t="str">
        <f t="shared" si="68"/>
        <v>BPNEA8 ICPL Curncy</v>
      </c>
      <c r="L1930" s="25" t="str">
        <f t="shared" si="69"/>
        <v>ICPL</v>
      </c>
      <c r="M1930" s="26">
        <f t="shared" ca="1" si="69"/>
        <v>42276</v>
      </c>
      <c r="N1930" s="25" t="b">
        <f t="shared" si="69"/>
        <v>0</v>
      </c>
      <c r="O1930" s="84" t="str">
        <f>IF($N1930,_xll.BDP($K1930,O$1817),"[DISABLED]")</f>
        <v>[DISABLED]</v>
      </c>
      <c r="P1930" s="84" t="str">
        <f>IF($N1930,_xll.BDP($K1930,P$1817),"[DISABLED]")</f>
        <v>[DISABLED]</v>
      </c>
      <c r="Q1930" s="84" t="str">
        <f>IF($N1930,_xll.BDP($K1930,Q$1817),"[DISABLED]")</f>
        <v>[DISABLED]</v>
      </c>
      <c r="R1930" s="84" t="str">
        <f>IF($N1930,_xll.BDH($K1930,R$1817,$M1930),"[DISABLED]")</f>
        <v>[DISABLED]</v>
      </c>
      <c r="S1930" s="84" t="str">
        <f>IF($N1930,_xll.BDH($K1930,S$1817,$M1930),"[DISABLED]")</f>
        <v>[DISABLED]</v>
      </c>
      <c r="T1930" s="84" t="str">
        <f>IF($N1930,_xll.BDH($K1930,T$1817,$M1930),"[DISABLED]")</f>
        <v>[DISABLED]</v>
      </c>
      <c r="V1930" s="106" t="s">
        <v>10468</v>
      </c>
      <c r="W1930" s="107" t="s">
        <v>1055</v>
      </c>
      <c r="X1930" s="108">
        <v>42276</v>
      </c>
      <c r="Y1930" s="107" t="b">
        <v>0</v>
      </c>
      <c r="Z1930" s="107" t="s">
        <v>5237</v>
      </c>
      <c r="AA1930" s="107" t="s">
        <v>5237</v>
      </c>
      <c r="AB1930" s="107" t="s">
        <v>5237</v>
      </c>
      <c r="AC1930" s="107" t="s">
        <v>5237</v>
      </c>
      <c r="AD1930" s="107" t="s">
        <v>5237</v>
      </c>
      <c r="AE1930" s="107" t="s">
        <v>5237</v>
      </c>
    </row>
    <row r="1931" spans="2:31" outlineLevel="1">
      <c r="B1931" s="24" t="s">
        <v>5234</v>
      </c>
      <c r="C1931" s="24" t="s">
        <v>4</v>
      </c>
      <c r="D1931" s="24" t="s">
        <v>64</v>
      </c>
      <c r="E1931" s="24" t="s">
        <v>156</v>
      </c>
      <c r="F1931" s="24" t="s">
        <v>210</v>
      </c>
      <c r="G1931" s="24">
        <v>0</v>
      </c>
      <c r="H1931" s="24" t="s">
        <v>2796</v>
      </c>
      <c r="I1931" s="24" t="s">
        <v>4450</v>
      </c>
      <c r="J1931" s="24" t="s">
        <v>73</v>
      </c>
      <c r="K1931" s="72" t="str">
        <f t="shared" si="68"/>
        <v>BPNEB8 ICPL Curncy</v>
      </c>
      <c r="L1931" s="25" t="str">
        <f t="shared" si="69"/>
        <v>ICPL</v>
      </c>
      <c r="M1931" s="26">
        <f t="shared" ca="1" si="69"/>
        <v>42276</v>
      </c>
      <c r="N1931" s="25" t="b">
        <f t="shared" si="69"/>
        <v>0</v>
      </c>
      <c r="O1931" s="84" t="str">
        <f>IF($N1931,_xll.BDP($K1931,O$1817),"[DISABLED]")</f>
        <v>[DISABLED]</v>
      </c>
      <c r="P1931" s="84" t="str">
        <f>IF($N1931,_xll.BDP($K1931,P$1817),"[DISABLED]")</f>
        <v>[DISABLED]</v>
      </c>
      <c r="Q1931" s="84" t="str">
        <f>IF($N1931,_xll.BDP($K1931,Q$1817),"[DISABLED]")</f>
        <v>[DISABLED]</v>
      </c>
      <c r="R1931" s="84" t="str">
        <f>IF($N1931,_xll.BDH($K1931,R$1817,$M1931),"[DISABLED]")</f>
        <v>[DISABLED]</v>
      </c>
      <c r="S1931" s="84" t="str">
        <f>IF($N1931,_xll.BDH($K1931,S$1817,$M1931),"[DISABLED]")</f>
        <v>[DISABLED]</v>
      </c>
      <c r="T1931" s="84" t="str">
        <f>IF($N1931,_xll.BDH($K1931,T$1817,$M1931),"[DISABLED]")</f>
        <v>[DISABLED]</v>
      </c>
      <c r="V1931" s="106" t="s">
        <v>10469</v>
      </c>
      <c r="W1931" s="107" t="s">
        <v>1055</v>
      </c>
      <c r="X1931" s="108">
        <v>42276</v>
      </c>
      <c r="Y1931" s="107" t="b">
        <v>0</v>
      </c>
      <c r="Z1931" s="107" t="s">
        <v>5237</v>
      </c>
      <c r="AA1931" s="107" t="s">
        <v>5237</v>
      </c>
      <c r="AB1931" s="107" t="s">
        <v>5237</v>
      </c>
      <c r="AC1931" s="107" t="s">
        <v>5237</v>
      </c>
      <c r="AD1931" s="107" t="s">
        <v>5237</v>
      </c>
      <c r="AE1931" s="107" t="s">
        <v>5237</v>
      </c>
    </row>
    <row r="1932" spans="2:31" outlineLevel="1">
      <c r="B1932" s="24" t="s">
        <v>5234</v>
      </c>
      <c r="C1932" s="24" t="s">
        <v>4</v>
      </c>
      <c r="D1932" s="24" t="s">
        <v>64</v>
      </c>
      <c r="E1932" s="24" t="s">
        <v>156</v>
      </c>
      <c r="F1932" s="24" t="s">
        <v>54</v>
      </c>
      <c r="G1932" s="24">
        <v>0</v>
      </c>
      <c r="H1932" s="24" t="s">
        <v>2796</v>
      </c>
      <c r="I1932" s="24" t="s">
        <v>4451</v>
      </c>
      <c r="J1932" s="24" t="s">
        <v>73</v>
      </c>
      <c r="K1932" s="72" t="str">
        <f t="shared" si="68"/>
        <v>BPNEC8 ICPL Curncy</v>
      </c>
      <c r="L1932" s="25" t="str">
        <f t="shared" si="69"/>
        <v>ICPL</v>
      </c>
      <c r="M1932" s="26">
        <f t="shared" ca="1" si="69"/>
        <v>42276</v>
      </c>
      <c r="N1932" s="25" t="b">
        <f t="shared" si="69"/>
        <v>0</v>
      </c>
      <c r="O1932" s="84" t="str">
        <f>IF($N1932,_xll.BDP($K1932,O$1817),"[DISABLED]")</f>
        <v>[DISABLED]</v>
      </c>
      <c r="P1932" s="84" t="str">
        <f>IF($N1932,_xll.BDP($K1932,P$1817),"[DISABLED]")</f>
        <v>[DISABLED]</v>
      </c>
      <c r="Q1932" s="84" t="str">
        <f>IF($N1932,_xll.BDP($K1932,Q$1817),"[DISABLED]")</f>
        <v>[DISABLED]</v>
      </c>
      <c r="R1932" s="84" t="str">
        <f>IF($N1932,_xll.BDH($K1932,R$1817,$M1932),"[DISABLED]")</f>
        <v>[DISABLED]</v>
      </c>
      <c r="S1932" s="84" t="str">
        <f>IF($N1932,_xll.BDH($K1932,S$1817,$M1932),"[DISABLED]")</f>
        <v>[DISABLED]</v>
      </c>
      <c r="T1932" s="84" t="str">
        <f>IF($N1932,_xll.BDH($K1932,T$1817,$M1932),"[DISABLED]")</f>
        <v>[DISABLED]</v>
      </c>
      <c r="V1932" s="106" t="s">
        <v>10470</v>
      </c>
      <c r="W1932" s="107" t="s">
        <v>1055</v>
      </c>
      <c r="X1932" s="108">
        <v>42276</v>
      </c>
      <c r="Y1932" s="107" t="b">
        <v>0</v>
      </c>
      <c r="Z1932" s="107" t="s">
        <v>5237</v>
      </c>
      <c r="AA1932" s="107" t="s">
        <v>5237</v>
      </c>
      <c r="AB1932" s="107" t="s">
        <v>5237</v>
      </c>
      <c r="AC1932" s="107" t="s">
        <v>5237</v>
      </c>
      <c r="AD1932" s="107" t="s">
        <v>5237</v>
      </c>
      <c r="AE1932" s="107" t="s">
        <v>5237</v>
      </c>
    </row>
    <row r="1933" spans="2:31" outlineLevel="1">
      <c r="B1933" s="24" t="s">
        <v>5234</v>
      </c>
      <c r="C1933" s="24" t="s">
        <v>4</v>
      </c>
      <c r="D1933" s="24" t="s">
        <v>64</v>
      </c>
      <c r="E1933" s="24" t="s">
        <v>156</v>
      </c>
      <c r="F1933" s="24" t="s">
        <v>58</v>
      </c>
      <c r="G1933" s="24">
        <v>0</v>
      </c>
      <c r="H1933" s="24" t="s">
        <v>2796</v>
      </c>
      <c r="I1933" s="24" t="s">
        <v>4452</v>
      </c>
      <c r="J1933" s="24" t="s">
        <v>73</v>
      </c>
      <c r="K1933" s="72" t="str">
        <f t="shared" si="68"/>
        <v>BPNEF8 ICPL Curncy</v>
      </c>
      <c r="L1933" s="25" t="str">
        <f t="shared" si="69"/>
        <v>ICPL</v>
      </c>
      <c r="M1933" s="26">
        <f t="shared" ca="1" si="69"/>
        <v>42276</v>
      </c>
      <c r="N1933" s="25" t="b">
        <f t="shared" si="69"/>
        <v>0</v>
      </c>
      <c r="O1933" s="84" t="str">
        <f>IF($N1933,_xll.BDP($K1933,O$1817),"[DISABLED]")</f>
        <v>[DISABLED]</v>
      </c>
      <c r="P1933" s="84" t="str">
        <f>IF($N1933,_xll.BDP($K1933,P$1817),"[DISABLED]")</f>
        <v>[DISABLED]</v>
      </c>
      <c r="Q1933" s="84" t="str">
        <f>IF($N1933,_xll.BDP($K1933,Q$1817),"[DISABLED]")</f>
        <v>[DISABLED]</v>
      </c>
      <c r="R1933" s="84" t="str">
        <f>IF($N1933,_xll.BDH($K1933,R$1817,$M1933),"[DISABLED]")</f>
        <v>[DISABLED]</v>
      </c>
      <c r="S1933" s="84" t="str">
        <f>IF($N1933,_xll.BDH($K1933,S$1817,$M1933),"[DISABLED]")</f>
        <v>[DISABLED]</v>
      </c>
      <c r="T1933" s="84" t="str">
        <f>IF($N1933,_xll.BDH($K1933,T$1817,$M1933),"[DISABLED]")</f>
        <v>[DISABLED]</v>
      </c>
      <c r="V1933" s="106" t="s">
        <v>10471</v>
      </c>
      <c r="W1933" s="107" t="s">
        <v>1055</v>
      </c>
      <c r="X1933" s="108">
        <v>42276</v>
      </c>
      <c r="Y1933" s="107" t="b">
        <v>0</v>
      </c>
      <c r="Z1933" s="107" t="s">
        <v>5237</v>
      </c>
      <c r="AA1933" s="107" t="s">
        <v>5237</v>
      </c>
      <c r="AB1933" s="107" t="s">
        <v>5237</v>
      </c>
      <c r="AC1933" s="107" t="s">
        <v>5237</v>
      </c>
      <c r="AD1933" s="107" t="s">
        <v>5237</v>
      </c>
      <c r="AE1933" s="107" t="s">
        <v>5237</v>
      </c>
    </row>
    <row r="1934" spans="2:31" outlineLevel="1">
      <c r="B1934" s="24" t="s">
        <v>5234</v>
      </c>
      <c r="C1934" s="24" t="s">
        <v>4</v>
      </c>
      <c r="D1934" s="24" t="s">
        <v>64</v>
      </c>
      <c r="E1934" s="24" t="s">
        <v>156</v>
      </c>
      <c r="F1934" s="24" t="s">
        <v>71</v>
      </c>
      <c r="G1934" s="24">
        <v>0</v>
      </c>
      <c r="H1934" s="24" t="s">
        <v>2796</v>
      </c>
      <c r="I1934" s="24" t="s">
        <v>4453</v>
      </c>
      <c r="J1934" s="24" t="s">
        <v>73</v>
      </c>
      <c r="K1934" s="72" t="str">
        <f t="shared" si="68"/>
        <v>BPNEI8 ICPL Curncy</v>
      </c>
      <c r="L1934" s="25" t="str">
        <f t="shared" si="69"/>
        <v>ICPL</v>
      </c>
      <c r="M1934" s="26">
        <f t="shared" ca="1" si="69"/>
        <v>42276</v>
      </c>
      <c r="N1934" s="25" t="b">
        <f t="shared" si="69"/>
        <v>0</v>
      </c>
      <c r="O1934" s="84" t="str">
        <f>IF($N1934,_xll.BDP($K1934,O$1817),"[DISABLED]")</f>
        <v>[DISABLED]</v>
      </c>
      <c r="P1934" s="84" t="str">
        <f>IF($N1934,_xll.BDP($K1934,P$1817),"[DISABLED]")</f>
        <v>[DISABLED]</v>
      </c>
      <c r="Q1934" s="84" t="str">
        <f>IF($N1934,_xll.BDP($K1934,Q$1817),"[DISABLED]")</f>
        <v>[DISABLED]</v>
      </c>
      <c r="R1934" s="84" t="str">
        <f>IF($N1934,_xll.BDH($K1934,R$1817,$M1934),"[DISABLED]")</f>
        <v>[DISABLED]</v>
      </c>
      <c r="S1934" s="84" t="str">
        <f>IF($N1934,_xll.BDH($K1934,S$1817,$M1934),"[DISABLED]")</f>
        <v>[DISABLED]</v>
      </c>
      <c r="T1934" s="84" t="str">
        <f>IF($N1934,_xll.BDH($K1934,T$1817,$M1934),"[DISABLED]")</f>
        <v>[DISABLED]</v>
      </c>
      <c r="V1934" s="106" t="s">
        <v>10472</v>
      </c>
      <c r="W1934" s="107" t="s">
        <v>1055</v>
      </c>
      <c r="X1934" s="108">
        <v>42276</v>
      </c>
      <c r="Y1934" s="107" t="b">
        <v>0</v>
      </c>
      <c r="Z1934" s="107" t="s">
        <v>5237</v>
      </c>
      <c r="AA1934" s="107" t="s">
        <v>5237</v>
      </c>
      <c r="AB1934" s="107" t="s">
        <v>5237</v>
      </c>
      <c r="AC1934" s="107" t="s">
        <v>5237</v>
      </c>
      <c r="AD1934" s="107" t="s">
        <v>5237</v>
      </c>
      <c r="AE1934" s="107" t="s">
        <v>5237</v>
      </c>
    </row>
    <row r="1935" spans="2:31" outlineLevel="1">
      <c r="B1935" s="24" t="s">
        <v>5234</v>
      </c>
      <c r="C1935" s="24" t="s">
        <v>4</v>
      </c>
      <c r="D1935" s="24" t="s">
        <v>64</v>
      </c>
      <c r="E1935" s="24" t="s">
        <v>156</v>
      </c>
      <c r="F1935" s="24" t="s">
        <v>41</v>
      </c>
      <c r="G1935" s="24">
        <v>0</v>
      </c>
      <c r="H1935" s="24" t="s">
        <v>2796</v>
      </c>
      <c r="I1935" s="24" t="s">
        <v>4454</v>
      </c>
      <c r="J1935" s="24" t="s">
        <v>73</v>
      </c>
      <c r="K1935" s="72" t="str">
        <f t="shared" si="68"/>
        <v>BPNE18 ICPL Curncy</v>
      </c>
      <c r="L1935" s="25" t="str">
        <f t="shared" si="69"/>
        <v>ICPL</v>
      </c>
      <c r="M1935" s="26">
        <f t="shared" ca="1" si="69"/>
        <v>42276</v>
      </c>
      <c r="N1935" s="25" t="b">
        <f t="shared" si="69"/>
        <v>0</v>
      </c>
      <c r="O1935" s="84" t="str">
        <f>IF($N1935,_xll.BDP($K1935,O$1817),"[DISABLED]")</f>
        <v>[DISABLED]</v>
      </c>
      <c r="P1935" s="84" t="str">
        <f>IF($N1935,_xll.BDP($K1935,P$1817),"[DISABLED]")</f>
        <v>[DISABLED]</v>
      </c>
      <c r="Q1935" s="84" t="str">
        <f>IF($N1935,_xll.BDP($K1935,Q$1817),"[DISABLED]")</f>
        <v>[DISABLED]</v>
      </c>
      <c r="R1935" s="84" t="str">
        <f>IF($N1935,_xll.BDH($K1935,R$1817,$M1935),"[DISABLED]")</f>
        <v>[DISABLED]</v>
      </c>
      <c r="S1935" s="84" t="str">
        <f>IF($N1935,_xll.BDH($K1935,S$1817,$M1935),"[DISABLED]")</f>
        <v>[DISABLED]</v>
      </c>
      <c r="T1935" s="84" t="str">
        <f>IF($N1935,_xll.BDH($K1935,T$1817,$M1935),"[DISABLED]")</f>
        <v>[DISABLED]</v>
      </c>
      <c r="V1935" s="106" t="s">
        <v>10473</v>
      </c>
      <c r="W1935" s="107" t="s">
        <v>1055</v>
      </c>
      <c r="X1935" s="108">
        <v>42276</v>
      </c>
      <c r="Y1935" s="107" t="b">
        <v>0</v>
      </c>
      <c r="Z1935" s="107" t="s">
        <v>5237</v>
      </c>
      <c r="AA1935" s="107" t="s">
        <v>5237</v>
      </c>
      <c r="AB1935" s="107" t="s">
        <v>5237</v>
      </c>
      <c r="AC1935" s="107" t="s">
        <v>5237</v>
      </c>
      <c r="AD1935" s="107" t="s">
        <v>5237</v>
      </c>
      <c r="AE1935" s="107" t="s">
        <v>5237</v>
      </c>
    </row>
    <row r="1936" spans="2:31" outlineLevel="1">
      <c r="B1936" s="24" t="s">
        <v>5234</v>
      </c>
      <c r="C1936" s="24" t="s">
        <v>4</v>
      </c>
      <c r="D1936" s="24" t="s">
        <v>64</v>
      </c>
      <c r="E1936" s="24" t="s">
        <v>156</v>
      </c>
      <c r="F1936" s="24" t="s">
        <v>146</v>
      </c>
      <c r="G1936" s="24">
        <v>0</v>
      </c>
      <c r="H1936" s="24" t="s">
        <v>2796</v>
      </c>
      <c r="I1936" s="24" t="s">
        <v>4455</v>
      </c>
      <c r="J1936" s="24" t="s">
        <v>73</v>
      </c>
      <c r="K1936" s="72" t="str">
        <f t="shared" si="68"/>
        <v>BPNER8 ICPL Curncy</v>
      </c>
      <c r="L1936" s="25" t="str">
        <f t="shared" si="69"/>
        <v>ICPL</v>
      </c>
      <c r="M1936" s="26">
        <f t="shared" ca="1" si="69"/>
        <v>42276</v>
      </c>
      <c r="N1936" s="25" t="b">
        <f t="shared" si="69"/>
        <v>0</v>
      </c>
      <c r="O1936" s="84" t="str">
        <f>IF($N1936,_xll.BDP($K1936,O$1817),"[DISABLED]")</f>
        <v>[DISABLED]</v>
      </c>
      <c r="P1936" s="84" t="str">
        <f>IF($N1936,_xll.BDP($K1936,P$1817),"[DISABLED]")</f>
        <v>[DISABLED]</v>
      </c>
      <c r="Q1936" s="84" t="str">
        <f>IF($N1936,_xll.BDP($K1936,Q$1817),"[DISABLED]")</f>
        <v>[DISABLED]</v>
      </c>
      <c r="R1936" s="84" t="str">
        <f>IF($N1936,_xll.BDH($K1936,R$1817,$M1936),"[DISABLED]")</f>
        <v>[DISABLED]</v>
      </c>
      <c r="S1936" s="84" t="str">
        <f>IF($N1936,_xll.BDH($K1936,S$1817,$M1936),"[DISABLED]")</f>
        <v>[DISABLED]</v>
      </c>
      <c r="T1936" s="84" t="str">
        <f>IF($N1936,_xll.BDH($K1936,T$1817,$M1936),"[DISABLED]")</f>
        <v>[DISABLED]</v>
      </c>
      <c r="V1936" s="106" t="s">
        <v>10474</v>
      </c>
      <c r="W1936" s="107" t="s">
        <v>1055</v>
      </c>
      <c r="X1936" s="108">
        <v>42276</v>
      </c>
      <c r="Y1936" s="107" t="b">
        <v>0</v>
      </c>
      <c r="Z1936" s="107" t="s">
        <v>5237</v>
      </c>
      <c r="AA1936" s="107" t="s">
        <v>5237</v>
      </c>
      <c r="AB1936" s="107" t="s">
        <v>5237</v>
      </c>
      <c r="AC1936" s="107" t="s">
        <v>5237</v>
      </c>
      <c r="AD1936" s="107" t="s">
        <v>5237</v>
      </c>
      <c r="AE1936" s="107" t="s">
        <v>5237</v>
      </c>
    </row>
    <row r="1937" spans="2:31" outlineLevel="1">
      <c r="B1937" s="24" t="s">
        <v>5234</v>
      </c>
      <c r="C1937" s="24" t="s">
        <v>4</v>
      </c>
      <c r="D1937" s="24" t="s">
        <v>64</v>
      </c>
      <c r="E1937" s="24" t="s">
        <v>156</v>
      </c>
      <c r="F1937" s="24" t="s">
        <v>42</v>
      </c>
      <c r="G1937" s="24">
        <v>0</v>
      </c>
      <c r="H1937" s="24" t="s">
        <v>2796</v>
      </c>
      <c r="I1937" s="24" t="s">
        <v>4456</v>
      </c>
      <c r="J1937" s="24" t="s">
        <v>73</v>
      </c>
      <c r="K1937" s="72" t="str">
        <f t="shared" si="68"/>
        <v>BPNE28 ICPL Curncy</v>
      </c>
      <c r="L1937" s="25" t="str">
        <f t="shared" si="69"/>
        <v>ICPL</v>
      </c>
      <c r="M1937" s="26">
        <f t="shared" ca="1" si="69"/>
        <v>42276</v>
      </c>
      <c r="N1937" s="25" t="b">
        <f t="shared" si="69"/>
        <v>0</v>
      </c>
      <c r="O1937" s="84" t="str">
        <f>IF($N1937,_xll.BDP($K1937,O$1817),"[DISABLED]")</f>
        <v>[DISABLED]</v>
      </c>
      <c r="P1937" s="84" t="str">
        <f>IF($N1937,_xll.BDP($K1937,P$1817),"[DISABLED]")</f>
        <v>[DISABLED]</v>
      </c>
      <c r="Q1937" s="84" t="str">
        <f>IF($N1937,_xll.BDP($K1937,Q$1817),"[DISABLED]")</f>
        <v>[DISABLED]</v>
      </c>
      <c r="R1937" s="84" t="str">
        <f>IF($N1937,_xll.BDH($K1937,R$1817,$M1937),"[DISABLED]")</f>
        <v>[DISABLED]</v>
      </c>
      <c r="S1937" s="84" t="str">
        <f>IF($N1937,_xll.BDH($K1937,S$1817,$M1937),"[DISABLED]")</f>
        <v>[DISABLED]</v>
      </c>
      <c r="T1937" s="84" t="str">
        <f>IF($N1937,_xll.BDH($K1937,T$1817,$M1937),"[DISABLED]")</f>
        <v>[DISABLED]</v>
      </c>
      <c r="V1937" s="106" t="s">
        <v>10475</v>
      </c>
      <c r="W1937" s="107" t="s">
        <v>1055</v>
      </c>
      <c r="X1937" s="108">
        <v>42276</v>
      </c>
      <c r="Y1937" s="107" t="b">
        <v>0</v>
      </c>
      <c r="Z1937" s="107" t="s">
        <v>5237</v>
      </c>
      <c r="AA1937" s="107" t="s">
        <v>5237</v>
      </c>
      <c r="AB1937" s="107" t="s">
        <v>5237</v>
      </c>
      <c r="AC1937" s="107" t="s">
        <v>5237</v>
      </c>
      <c r="AD1937" s="107" t="s">
        <v>5237</v>
      </c>
      <c r="AE1937" s="107" t="s">
        <v>5237</v>
      </c>
    </row>
    <row r="1938" spans="2:31" outlineLevel="1">
      <c r="B1938" s="24" t="s">
        <v>5234</v>
      </c>
      <c r="C1938" s="24" t="s">
        <v>4</v>
      </c>
      <c r="D1938" s="24" t="s">
        <v>64</v>
      </c>
      <c r="E1938" s="24" t="s">
        <v>156</v>
      </c>
      <c r="F1938" s="24" t="s">
        <v>43</v>
      </c>
      <c r="G1938" s="24">
        <v>0</v>
      </c>
      <c r="H1938" s="24" t="s">
        <v>2796</v>
      </c>
      <c r="I1938" s="24" t="s">
        <v>4457</v>
      </c>
      <c r="J1938" s="24" t="s">
        <v>73</v>
      </c>
      <c r="K1938" s="72" t="str">
        <f t="shared" si="68"/>
        <v>BPNE38 ICPL Curncy</v>
      </c>
      <c r="L1938" s="25" t="str">
        <f t="shared" si="69"/>
        <v>ICPL</v>
      </c>
      <c r="M1938" s="26">
        <f t="shared" ca="1" si="69"/>
        <v>42276</v>
      </c>
      <c r="N1938" s="25" t="b">
        <f t="shared" si="69"/>
        <v>0</v>
      </c>
      <c r="O1938" s="84" t="str">
        <f>IF($N1938,_xll.BDP($K1938,O$1817),"[DISABLED]")</f>
        <v>[DISABLED]</v>
      </c>
      <c r="P1938" s="84" t="str">
        <f>IF($N1938,_xll.BDP($K1938,P$1817),"[DISABLED]")</f>
        <v>[DISABLED]</v>
      </c>
      <c r="Q1938" s="84" t="str">
        <f>IF($N1938,_xll.BDP($K1938,Q$1817),"[DISABLED]")</f>
        <v>[DISABLED]</v>
      </c>
      <c r="R1938" s="84" t="str">
        <f>IF($N1938,_xll.BDH($K1938,R$1817,$M1938),"[DISABLED]")</f>
        <v>[DISABLED]</v>
      </c>
      <c r="S1938" s="84" t="str">
        <f>IF($N1938,_xll.BDH($K1938,S$1817,$M1938),"[DISABLED]")</f>
        <v>[DISABLED]</v>
      </c>
      <c r="T1938" s="84" t="str">
        <f>IF($N1938,_xll.BDH($K1938,T$1817,$M1938),"[DISABLED]")</f>
        <v>[DISABLED]</v>
      </c>
      <c r="V1938" s="106" t="s">
        <v>10476</v>
      </c>
      <c r="W1938" s="107" t="s">
        <v>1055</v>
      </c>
      <c r="X1938" s="108">
        <v>42276</v>
      </c>
      <c r="Y1938" s="107" t="b">
        <v>0</v>
      </c>
      <c r="Z1938" s="107" t="s">
        <v>5237</v>
      </c>
      <c r="AA1938" s="107" t="s">
        <v>5237</v>
      </c>
      <c r="AB1938" s="107" t="s">
        <v>5237</v>
      </c>
      <c r="AC1938" s="107" t="s">
        <v>5237</v>
      </c>
      <c r="AD1938" s="107" t="s">
        <v>5237</v>
      </c>
      <c r="AE1938" s="107" t="s">
        <v>5237</v>
      </c>
    </row>
    <row r="1939" spans="2:31" outlineLevel="1">
      <c r="B1939" s="24" t="s">
        <v>5234</v>
      </c>
      <c r="C1939" s="24" t="s">
        <v>4</v>
      </c>
      <c r="D1939" s="24" t="s">
        <v>64</v>
      </c>
      <c r="E1939" s="24" t="s">
        <v>156</v>
      </c>
      <c r="F1939" s="24" t="s">
        <v>152</v>
      </c>
      <c r="G1939" s="24">
        <v>0</v>
      </c>
      <c r="H1939" s="24" t="s">
        <v>2796</v>
      </c>
      <c r="I1939" s="24" t="s">
        <v>4458</v>
      </c>
      <c r="J1939" s="24" t="s">
        <v>73</v>
      </c>
      <c r="K1939" s="72" t="str">
        <f t="shared" si="68"/>
        <v>BPNE48 ICPL Curncy</v>
      </c>
      <c r="L1939" s="25" t="str">
        <f t="shared" si="69"/>
        <v>ICPL</v>
      </c>
      <c r="M1939" s="26">
        <f t="shared" ca="1" si="69"/>
        <v>42276</v>
      </c>
      <c r="N1939" s="25" t="b">
        <f t="shared" si="69"/>
        <v>0</v>
      </c>
      <c r="O1939" s="84" t="str">
        <f>IF($N1939,_xll.BDP($K1939,O$1817),"[DISABLED]")</f>
        <v>[DISABLED]</v>
      </c>
      <c r="P1939" s="84" t="str">
        <f>IF($N1939,_xll.BDP($K1939,P$1817),"[DISABLED]")</f>
        <v>[DISABLED]</v>
      </c>
      <c r="Q1939" s="84" t="str">
        <f>IF($N1939,_xll.BDP($K1939,Q$1817),"[DISABLED]")</f>
        <v>[DISABLED]</v>
      </c>
      <c r="R1939" s="84" t="str">
        <f>IF($N1939,_xll.BDH($K1939,R$1817,$M1939),"[DISABLED]")</f>
        <v>[DISABLED]</v>
      </c>
      <c r="S1939" s="84" t="str">
        <f>IF($N1939,_xll.BDH($K1939,S$1817,$M1939),"[DISABLED]")</f>
        <v>[DISABLED]</v>
      </c>
      <c r="T1939" s="84" t="str">
        <f>IF($N1939,_xll.BDH($K1939,T$1817,$M1939),"[DISABLED]")</f>
        <v>[DISABLED]</v>
      </c>
      <c r="V1939" s="106" t="s">
        <v>10477</v>
      </c>
      <c r="W1939" s="107" t="s">
        <v>1055</v>
      </c>
      <c r="X1939" s="108">
        <v>42276</v>
      </c>
      <c r="Y1939" s="107" t="b">
        <v>0</v>
      </c>
      <c r="Z1939" s="107" t="s">
        <v>5237</v>
      </c>
      <c r="AA1939" s="107" t="s">
        <v>5237</v>
      </c>
      <c r="AB1939" s="107" t="s">
        <v>5237</v>
      </c>
      <c r="AC1939" s="107" t="s">
        <v>5237</v>
      </c>
      <c r="AD1939" s="107" t="s">
        <v>5237</v>
      </c>
      <c r="AE1939" s="107" t="s">
        <v>5237</v>
      </c>
    </row>
    <row r="1940" spans="2:31" outlineLevel="1">
      <c r="B1940" s="24" t="s">
        <v>5234</v>
      </c>
      <c r="C1940" s="24" t="s">
        <v>4</v>
      </c>
      <c r="D1940" s="24" t="s">
        <v>64</v>
      </c>
      <c r="E1940" s="24" t="s">
        <v>156</v>
      </c>
      <c r="F1940" s="24" t="s">
        <v>44</v>
      </c>
      <c r="G1940" s="24">
        <v>0</v>
      </c>
      <c r="H1940" s="24" t="s">
        <v>2796</v>
      </c>
      <c r="I1940" s="24" t="s">
        <v>4459</v>
      </c>
      <c r="J1940" s="24" t="s">
        <v>73</v>
      </c>
      <c r="K1940" s="72" t="str">
        <f t="shared" si="68"/>
        <v>BPNE58 ICPL Curncy</v>
      </c>
      <c r="L1940" s="25" t="str">
        <f t="shared" si="69"/>
        <v>ICPL</v>
      </c>
      <c r="M1940" s="26">
        <f t="shared" ca="1" si="69"/>
        <v>42276</v>
      </c>
      <c r="N1940" s="25" t="b">
        <f t="shared" si="69"/>
        <v>0</v>
      </c>
      <c r="O1940" s="84" t="str">
        <f>IF($N1940,_xll.BDP($K1940,O$1817),"[DISABLED]")</f>
        <v>[DISABLED]</v>
      </c>
      <c r="P1940" s="84" t="str">
        <f>IF($N1940,_xll.BDP($K1940,P$1817),"[DISABLED]")</f>
        <v>[DISABLED]</v>
      </c>
      <c r="Q1940" s="84" t="str">
        <f>IF($N1940,_xll.BDP($K1940,Q$1817),"[DISABLED]")</f>
        <v>[DISABLED]</v>
      </c>
      <c r="R1940" s="84" t="str">
        <f>IF($N1940,_xll.BDH($K1940,R$1817,$M1940),"[DISABLED]")</f>
        <v>[DISABLED]</v>
      </c>
      <c r="S1940" s="84" t="str">
        <f>IF($N1940,_xll.BDH($K1940,S$1817,$M1940),"[DISABLED]")</f>
        <v>[DISABLED]</v>
      </c>
      <c r="T1940" s="84" t="str">
        <f>IF($N1940,_xll.BDH($K1940,T$1817,$M1940),"[DISABLED]")</f>
        <v>[DISABLED]</v>
      </c>
      <c r="V1940" s="106" t="s">
        <v>10478</v>
      </c>
      <c r="W1940" s="107" t="s">
        <v>1055</v>
      </c>
      <c r="X1940" s="108">
        <v>42276</v>
      </c>
      <c r="Y1940" s="107" t="b">
        <v>0</v>
      </c>
      <c r="Z1940" s="107" t="s">
        <v>5237</v>
      </c>
      <c r="AA1940" s="107" t="s">
        <v>5237</v>
      </c>
      <c r="AB1940" s="107" t="s">
        <v>5237</v>
      </c>
      <c r="AC1940" s="107" t="s">
        <v>5237</v>
      </c>
      <c r="AD1940" s="107" t="s">
        <v>5237</v>
      </c>
      <c r="AE1940" s="107" t="s">
        <v>5237</v>
      </c>
    </row>
    <row r="1941" spans="2:31" outlineLevel="1">
      <c r="B1941" s="24" t="s">
        <v>5234</v>
      </c>
      <c r="C1941" s="24" t="s">
        <v>4</v>
      </c>
      <c r="D1941" s="24" t="s">
        <v>64</v>
      </c>
      <c r="E1941" s="24" t="s">
        <v>156</v>
      </c>
      <c r="F1941" s="24" t="s">
        <v>155</v>
      </c>
      <c r="G1941" s="24">
        <v>0</v>
      </c>
      <c r="H1941" s="24" t="s">
        <v>2796</v>
      </c>
      <c r="I1941" s="24" t="s">
        <v>4460</v>
      </c>
      <c r="J1941" s="24" t="s">
        <v>73</v>
      </c>
      <c r="K1941" s="72" t="str">
        <f t="shared" si="68"/>
        <v>BPNE68 ICPL Curncy</v>
      </c>
      <c r="L1941" s="25" t="str">
        <f t="shared" si="69"/>
        <v>ICPL</v>
      </c>
      <c r="M1941" s="26">
        <f t="shared" ca="1" si="69"/>
        <v>42276</v>
      </c>
      <c r="N1941" s="25" t="b">
        <f t="shared" si="69"/>
        <v>0</v>
      </c>
      <c r="O1941" s="84" t="str">
        <f>IF($N1941,_xll.BDP($K1941,O$1817),"[DISABLED]")</f>
        <v>[DISABLED]</v>
      </c>
      <c r="P1941" s="84" t="str">
        <f>IF($N1941,_xll.BDP($K1941,P$1817),"[DISABLED]")</f>
        <v>[DISABLED]</v>
      </c>
      <c r="Q1941" s="84" t="str">
        <f>IF($N1941,_xll.BDP($K1941,Q$1817),"[DISABLED]")</f>
        <v>[DISABLED]</v>
      </c>
      <c r="R1941" s="84" t="str">
        <f>IF($N1941,_xll.BDH($K1941,R$1817,$M1941),"[DISABLED]")</f>
        <v>[DISABLED]</v>
      </c>
      <c r="S1941" s="84" t="str">
        <f>IF($N1941,_xll.BDH($K1941,S$1817,$M1941),"[DISABLED]")</f>
        <v>[DISABLED]</v>
      </c>
      <c r="T1941" s="84" t="str">
        <f>IF($N1941,_xll.BDH($K1941,T$1817,$M1941),"[DISABLED]")</f>
        <v>[DISABLED]</v>
      </c>
      <c r="V1941" s="106" t="s">
        <v>10479</v>
      </c>
      <c r="W1941" s="107" t="s">
        <v>1055</v>
      </c>
      <c r="X1941" s="108">
        <v>42276</v>
      </c>
      <c r="Y1941" s="107" t="b">
        <v>0</v>
      </c>
      <c r="Z1941" s="107" t="s">
        <v>5237</v>
      </c>
      <c r="AA1941" s="107" t="s">
        <v>5237</v>
      </c>
      <c r="AB1941" s="107" t="s">
        <v>5237</v>
      </c>
      <c r="AC1941" s="107" t="s">
        <v>5237</v>
      </c>
      <c r="AD1941" s="107" t="s">
        <v>5237</v>
      </c>
      <c r="AE1941" s="107" t="s">
        <v>5237</v>
      </c>
    </row>
    <row r="1942" spans="2:31" outlineLevel="1">
      <c r="B1942" s="24" t="s">
        <v>5234</v>
      </c>
      <c r="C1942" s="24" t="s">
        <v>4</v>
      </c>
      <c r="D1942" s="24" t="s">
        <v>64</v>
      </c>
      <c r="E1942" s="24" t="s">
        <v>156</v>
      </c>
      <c r="F1942" s="24" t="s">
        <v>45</v>
      </c>
      <c r="G1942" s="24">
        <v>0</v>
      </c>
      <c r="H1942" s="24" t="s">
        <v>2796</v>
      </c>
      <c r="I1942" s="24" t="s">
        <v>4461</v>
      </c>
      <c r="J1942" s="24" t="s">
        <v>73</v>
      </c>
      <c r="K1942" s="72" t="str">
        <f t="shared" si="68"/>
        <v>BPNE78 ICPL Curncy</v>
      </c>
      <c r="L1942" s="25" t="str">
        <f t="shared" si="69"/>
        <v>ICPL</v>
      </c>
      <c r="M1942" s="26">
        <f t="shared" ca="1" si="69"/>
        <v>42276</v>
      </c>
      <c r="N1942" s="25" t="b">
        <f t="shared" si="69"/>
        <v>0</v>
      </c>
      <c r="O1942" s="84" t="str">
        <f>IF($N1942,_xll.BDP($K1942,O$1817),"[DISABLED]")</f>
        <v>[DISABLED]</v>
      </c>
      <c r="P1942" s="84" t="str">
        <f>IF($N1942,_xll.BDP($K1942,P$1817),"[DISABLED]")</f>
        <v>[DISABLED]</v>
      </c>
      <c r="Q1942" s="84" t="str">
        <f>IF($N1942,_xll.BDP($K1942,Q$1817),"[DISABLED]")</f>
        <v>[DISABLED]</v>
      </c>
      <c r="R1942" s="84" t="str">
        <f>IF($N1942,_xll.BDH($K1942,R$1817,$M1942),"[DISABLED]")</f>
        <v>[DISABLED]</v>
      </c>
      <c r="S1942" s="84" t="str">
        <f>IF($N1942,_xll.BDH($K1942,S$1817,$M1942),"[DISABLED]")</f>
        <v>[DISABLED]</v>
      </c>
      <c r="T1942" s="84" t="str">
        <f>IF($N1942,_xll.BDH($K1942,T$1817,$M1942),"[DISABLED]")</f>
        <v>[DISABLED]</v>
      </c>
      <c r="V1942" s="106" t="s">
        <v>10480</v>
      </c>
      <c r="W1942" s="107" t="s">
        <v>1055</v>
      </c>
      <c r="X1942" s="108">
        <v>42276</v>
      </c>
      <c r="Y1942" s="107" t="b">
        <v>0</v>
      </c>
      <c r="Z1942" s="107" t="s">
        <v>5237</v>
      </c>
      <c r="AA1942" s="107" t="s">
        <v>5237</v>
      </c>
      <c r="AB1942" s="107" t="s">
        <v>5237</v>
      </c>
      <c r="AC1942" s="107" t="s">
        <v>5237</v>
      </c>
      <c r="AD1942" s="107" t="s">
        <v>5237</v>
      </c>
      <c r="AE1942" s="107" t="s">
        <v>5237</v>
      </c>
    </row>
    <row r="1943" spans="2:31" outlineLevel="1">
      <c r="B1943" s="24" t="s">
        <v>5234</v>
      </c>
      <c r="C1943" s="24" t="s">
        <v>4</v>
      </c>
      <c r="D1943" s="24" t="s">
        <v>64</v>
      </c>
      <c r="E1943" s="24" t="s">
        <v>156</v>
      </c>
      <c r="F1943" s="24" t="s">
        <v>46</v>
      </c>
      <c r="G1943" s="24">
        <v>0</v>
      </c>
      <c r="H1943" s="24" t="s">
        <v>2796</v>
      </c>
      <c r="I1943" s="24" t="s">
        <v>4462</v>
      </c>
      <c r="J1943" s="24" t="s">
        <v>73</v>
      </c>
      <c r="K1943" s="72" t="str">
        <f t="shared" si="68"/>
        <v>BPNE108 ICPL Curncy</v>
      </c>
      <c r="L1943" s="25" t="str">
        <f t="shared" si="69"/>
        <v>ICPL</v>
      </c>
      <c r="M1943" s="26">
        <f t="shared" ca="1" si="69"/>
        <v>42276</v>
      </c>
      <c r="N1943" s="25" t="b">
        <f t="shared" si="69"/>
        <v>0</v>
      </c>
      <c r="O1943" s="84" t="str">
        <f>IF($N1943,_xll.BDP($K1943,O$1817),"[DISABLED]")</f>
        <v>[DISABLED]</v>
      </c>
      <c r="P1943" s="84" t="str">
        <f>IF($N1943,_xll.BDP($K1943,P$1817),"[DISABLED]")</f>
        <v>[DISABLED]</v>
      </c>
      <c r="Q1943" s="84" t="str">
        <f>IF($N1943,_xll.BDP($K1943,Q$1817),"[DISABLED]")</f>
        <v>[DISABLED]</v>
      </c>
      <c r="R1943" s="84" t="str">
        <f>IF($N1943,_xll.BDH($K1943,R$1817,$M1943),"[DISABLED]")</f>
        <v>[DISABLED]</v>
      </c>
      <c r="S1943" s="84" t="str">
        <f>IF($N1943,_xll.BDH($K1943,S$1817,$M1943),"[DISABLED]")</f>
        <v>[DISABLED]</v>
      </c>
      <c r="T1943" s="84" t="str">
        <f>IF($N1943,_xll.BDH($K1943,T$1817,$M1943),"[DISABLED]")</f>
        <v>[DISABLED]</v>
      </c>
      <c r="V1943" s="106" t="s">
        <v>10481</v>
      </c>
      <c r="W1943" s="107" t="s">
        <v>1055</v>
      </c>
      <c r="X1943" s="108">
        <v>42276</v>
      </c>
      <c r="Y1943" s="107" t="b">
        <v>0</v>
      </c>
      <c r="Z1943" s="107" t="s">
        <v>5237</v>
      </c>
      <c r="AA1943" s="107" t="s">
        <v>5237</v>
      </c>
      <c r="AB1943" s="107" t="s">
        <v>5237</v>
      </c>
      <c r="AC1943" s="107" t="s">
        <v>5237</v>
      </c>
      <c r="AD1943" s="107" t="s">
        <v>5237</v>
      </c>
      <c r="AE1943" s="107" t="s">
        <v>5237</v>
      </c>
    </row>
    <row r="1944" spans="2:31" outlineLevel="1">
      <c r="B1944" s="24" t="s">
        <v>5234</v>
      </c>
      <c r="C1944" s="24" t="s">
        <v>4</v>
      </c>
      <c r="D1944" s="24" t="s">
        <v>64</v>
      </c>
      <c r="E1944" s="24" t="s">
        <v>156</v>
      </c>
      <c r="F1944" s="24" t="s">
        <v>47</v>
      </c>
      <c r="G1944" s="24">
        <v>0</v>
      </c>
      <c r="H1944" s="24" t="s">
        <v>2796</v>
      </c>
      <c r="I1944" s="24" t="s">
        <v>4463</v>
      </c>
      <c r="J1944" s="24" t="s">
        <v>73</v>
      </c>
      <c r="K1944" s="72" t="str">
        <f t="shared" si="68"/>
        <v>BPNE158 ICPL Curncy</v>
      </c>
      <c r="L1944" s="25" t="str">
        <f t="shared" si="69"/>
        <v>ICPL</v>
      </c>
      <c r="M1944" s="26">
        <f t="shared" ca="1" si="69"/>
        <v>42276</v>
      </c>
      <c r="N1944" s="25" t="b">
        <f t="shared" si="69"/>
        <v>0</v>
      </c>
      <c r="O1944" s="84" t="str">
        <f>IF($N1944,_xll.BDP($K1944,O$1817),"[DISABLED]")</f>
        <v>[DISABLED]</v>
      </c>
      <c r="P1944" s="84" t="str">
        <f>IF($N1944,_xll.BDP($K1944,P$1817),"[DISABLED]")</f>
        <v>[DISABLED]</v>
      </c>
      <c r="Q1944" s="84" t="str">
        <f>IF($N1944,_xll.BDP($K1944,Q$1817),"[DISABLED]")</f>
        <v>[DISABLED]</v>
      </c>
      <c r="R1944" s="84" t="str">
        <f>IF($N1944,_xll.BDH($K1944,R$1817,$M1944),"[DISABLED]")</f>
        <v>[DISABLED]</v>
      </c>
      <c r="S1944" s="84" t="str">
        <f>IF($N1944,_xll.BDH($K1944,S$1817,$M1944),"[DISABLED]")</f>
        <v>[DISABLED]</v>
      </c>
      <c r="T1944" s="84" t="str">
        <f>IF($N1944,_xll.BDH($K1944,T$1817,$M1944),"[DISABLED]")</f>
        <v>[DISABLED]</v>
      </c>
      <c r="V1944" s="106" t="s">
        <v>10482</v>
      </c>
      <c r="W1944" s="107" t="s">
        <v>1055</v>
      </c>
      <c r="X1944" s="108">
        <v>42276</v>
      </c>
      <c r="Y1944" s="107" t="b">
        <v>0</v>
      </c>
      <c r="Z1944" s="107" t="s">
        <v>5237</v>
      </c>
      <c r="AA1944" s="107" t="s">
        <v>5237</v>
      </c>
      <c r="AB1944" s="107" t="s">
        <v>5237</v>
      </c>
      <c r="AC1944" s="107" t="s">
        <v>5237</v>
      </c>
      <c r="AD1944" s="107" t="s">
        <v>5237</v>
      </c>
      <c r="AE1944" s="107" t="s">
        <v>5237</v>
      </c>
    </row>
    <row r="1945" spans="2:31" outlineLevel="1">
      <c r="B1945" s="24" t="s">
        <v>5234</v>
      </c>
      <c r="C1945" s="24" t="s">
        <v>4</v>
      </c>
      <c r="D1945" s="24" t="s">
        <v>64</v>
      </c>
      <c r="E1945" s="24" t="s">
        <v>156</v>
      </c>
      <c r="F1945" s="24" t="s">
        <v>48</v>
      </c>
      <c r="G1945" s="24">
        <v>0</v>
      </c>
      <c r="H1945" s="24" t="s">
        <v>2796</v>
      </c>
      <c r="I1945" s="24" t="s">
        <v>4464</v>
      </c>
      <c r="J1945" s="24" t="s">
        <v>73</v>
      </c>
      <c r="K1945" s="72" t="str">
        <f t="shared" si="68"/>
        <v>BPNE208 ICPL Curncy</v>
      </c>
      <c r="L1945" s="25" t="str">
        <f t="shared" si="69"/>
        <v>ICPL</v>
      </c>
      <c r="M1945" s="26">
        <f t="shared" ca="1" si="69"/>
        <v>42276</v>
      </c>
      <c r="N1945" s="25" t="b">
        <f t="shared" si="69"/>
        <v>0</v>
      </c>
      <c r="O1945" s="84" t="str">
        <f>IF($N1945,_xll.BDP($K1945,O$1817),"[DISABLED]")</f>
        <v>[DISABLED]</v>
      </c>
      <c r="P1945" s="84" t="str">
        <f>IF($N1945,_xll.BDP($K1945,P$1817),"[DISABLED]")</f>
        <v>[DISABLED]</v>
      </c>
      <c r="Q1945" s="84" t="str">
        <f>IF($N1945,_xll.BDP($K1945,Q$1817),"[DISABLED]")</f>
        <v>[DISABLED]</v>
      </c>
      <c r="R1945" s="84" t="str">
        <f>IF($N1945,_xll.BDH($K1945,R$1817,$M1945),"[DISABLED]")</f>
        <v>[DISABLED]</v>
      </c>
      <c r="S1945" s="84" t="str">
        <f>IF($N1945,_xll.BDH($K1945,S$1817,$M1945),"[DISABLED]")</f>
        <v>[DISABLED]</v>
      </c>
      <c r="T1945" s="84" t="str">
        <f>IF($N1945,_xll.BDH($K1945,T$1817,$M1945),"[DISABLED]")</f>
        <v>[DISABLED]</v>
      </c>
      <c r="V1945" s="106" t="s">
        <v>10483</v>
      </c>
      <c r="W1945" s="107" t="s">
        <v>1055</v>
      </c>
      <c r="X1945" s="108">
        <v>42276</v>
      </c>
      <c r="Y1945" s="107" t="b">
        <v>0</v>
      </c>
      <c r="Z1945" s="107" t="s">
        <v>5237</v>
      </c>
      <c r="AA1945" s="107" t="s">
        <v>5237</v>
      </c>
      <c r="AB1945" s="107" t="s">
        <v>5237</v>
      </c>
      <c r="AC1945" s="107" t="s">
        <v>5237</v>
      </c>
      <c r="AD1945" s="107" t="s">
        <v>5237</v>
      </c>
      <c r="AE1945" s="107" t="s">
        <v>5237</v>
      </c>
    </row>
    <row r="1946" spans="2:31" outlineLevel="1">
      <c r="B1946" s="24" t="s">
        <v>5234</v>
      </c>
      <c r="C1946" s="24" t="s">
        <v>4</v>
      </c>
      <c r="D1946" s="24" t="s">
        <v>64</v>
      </c>
      <c r="E1946" s="24" t="s">
        <v>157</v>
      </c>
      <c r="F1946" s="24" t="s">
        <v>209</v>
      </c>
      <c r="G1946" s="24">
        <v>0</v>
      </c>
      <c r="H1946" s="24" t="s">
        <v>2796</v>
      </c>
      <c r="I1946" s="24" t="s">
        <v>4465</v>
      </c>
      <c r="J1946" s="24" t="s">
        <v>73</v>
      </c>
      <c r="K1946" s="72" t="str">
        <f t="shared" si="68"/>
        <v>BPNEA9 ICPL Curncy</v>
      </c>
      <c r="L1946" s="25" t="str">
        <f t="shared" si="69"/>
        <v>ICPL</v>
      </c>
      <c r="M1946" s="26">
        <f t="shared" ca="1" si="69"/>
        <v>42276</v>
      </c>
      <c r="N1946" s="25" t="b">
        <f t="shared" si="69"/>
        <v>0</v>
      </c>
      <c r="O1946" s="84" t="str">
        <f>IF($N1946,_xll.BDP($K1946,O$1817),"[DISABLED]")</f>
        <v>[DISABLED]</v>
      </c>
      <c r="P1946" s="84" t="str">
        <f>IF($N1946,_xll.BDP($K1946,P$1817),"[DISABLED]")</f>
        <v>[DISABLED]</v>
      </c>
      <c r="Q1946" s="84" t="str">
        <f>IF($N1946,_xll.BDP($K1946,Q$1817),"[DISABLED]")</f>
        <v>[DISABLED]</v>
      </c>
      <c r="R1946" s="84" t="str">
        <f>IF($N1946,_xll.BDH($K1946,R$1817,$M1946),"[DISABLED]")</f>
        <v>[DISABLED]</v>
      </c>
      <c r="S1946" s="84" t="str">
        <f>IF($N1946,_xll.BDH($K1946,S$1817,$M1946),"[DISABLED]")</f>
        <v>[DISABLED]</v>
      </c>
      <c r="T1946" s="84" t="str">
        <f>IF($N1946,_xll.BDH($K1946,T$1817,$M1946),"[DISABLED]")</f>
        <v>[DISABLED]</v>
      </c>
      <c r="V1946" s="106" t="s">
        <v>10484</v>
      </c>
      <c r="W1946" s="107" t="s">
        <v>1055</v>
      </c>
      <c r="X1946" s="108">
        <v>42276</v>
      </c>
      <c r="Y1946" s="107" t="b">
        <v>0</v>
      </c>
      <c r="Z1946" s="107" t="s">
        <v>5237</v>
      </c>
      <c r="AA1946" s="107" t="s">
        <v>5237</v>
      </c>
      <c r="AB1946" s="107" t="s">
        <v>5237</v>
      </c>
      <c r="AC1946" s="107" t="s">
        <v>5237</v>
      </c>
      <c r="AD1946" s="107" t="s">
        <v>5237</v>
      </c>
      <c r="AE1946" s="107" t="s">
        <v>5237</v>
      </c>
    </row>
    <row r="1947" spans="2:31" outlineLevel="1">
      <c r="B1947" s="24" t="s">
        <v>5234</v>
      </c>
      <c r="C1947" s="24" t="s">
        <v>4</v>
      </c>
      <c r="D1947" s="24" t="s">
        <v>64</v>
      </c>
      <c r="E1947" s="24" t="s">
        <v>157</v>
      </c>
      <c r="F1947" s="24" t="s">
        <v>210</v>
      </c>
      <c r="G1947" s="24">
        <v>0</v>
      </c>
      <c r="H1947" s="24" t="s">
        <v>2796</v>
      </c>
      <c r="I1947" s="24" t="s">
        <v>4466</v>
      </c>
      <c r="J1947" s="24" t="s">
        <v>73</v>
      </c>
      <c r="K1947" s="72" t="str">
        <f t="shared" ref="K1947:K2010" si="70">I1947&amp;" "&amp;L1947&amp;" "&amp;J1947</f>
        <v>BPNEB9 ICPL Curncy</v>
      </c>
      <c r="L1947" s="25" t="str">
        <f t="shared" ref="L1947:N2010" si="71">L$1817</f>
        <v>ICPL</v>
      </c>
      <c r="M1947" s="26">
        <f t="shared" ca="1" si="71"/>
        <v>42276</v>
      </c>
      <c r="N1947" s="25" t="b">
        <f t="shared" si="71"/>
        <v>0</v>
      </c>
      <c r="O1947" s="84" t="str">
        <f>IF($N1947,_xll.BDP($K1947,O$1817),"[DISABLED]")</f>
        <v>[DISABLED]</v>
      </c>
      <c r="P1947" s="84" t="str">
        <f>IF($N1947,_xll.BDP($K1947,P$1817),"[DISABLED]")</f>
        <v>[DISABLED]</v>
      </c>
      <c r="Q1947" s="84" t="str">
        <f>IF($N1947,_xll.BDP($K1947,Q$1817),"[DISABLED]")</f>
        <v>[DISABLED]</v>
      </c>
      <c r="R1947" s="84" t="str">
        <f>IF($N1947,_xll.BDH($K1947,R$1817,$M1947),"[DISABLED]")</f>
        <v>[DISABLED]</v>
      </c>
      <c r="S1947" s="84" t="str">
        <f>IF($N1947,_xll.BDH($K1947,S$1817,$M1947),"[DISABLED]")</f>
        <v>[DISABLED]</v>
      </c>
      <c r="T1947" s="84" t="str">
        <f>IF($N1947,_xll.BDH($K1947,T$1817,$M1947),"[DISABLED]")</f>
        <v>[DISABLED]</v>
      </c>
      <c r="V1947" s="106" t="s">
        <v>10485</v>
      </c>
      <c r="W1947" s="107" t="s">
        <v>1055</v>
      </c>
      <c r="X1947" s="108">
        <v>42276</v>
      </c>
      <c r="Y1947" s="107" t="b">
        <v>0</v>
      </c>
      <c r="Z1947" s="107" t="s">
        <v>5237</v>
      </c>
      <c r="AA1947" s="107" t="s">
        <v>5237</v>
      </c>
      <c r="AB1947" s="107" t="s">
        <v>5237</v>
      </c>
      <c r="AC1947" s="107" t="s">
        <v>5237</v>
      </c>
      <c r="AD1947" s="107" t="s">
        <v>5237</v>
      </c>
      <c r="AE1947" s="107" t="s">
        <v>5237</v>
      </c>
    </row>
    <row r="1948" spans="2:31" outlineLevel="1">
      <c r="B1948" s="24" t="s">
        <v>5234</v>
      </c>
      <c r="C1948" s="24" t="s">
        <v>4</v>
      </c>
      <c r="D1948" s="24" t="s">
        <v>64</v>
      </c>
      <c r="E1948" s="24" t="s">
        <v>157</v>
      </c>
      <c r="F1948" s="24" t="s">
        <v>54</v>
      </c>
      <c r="G1948" s="24">
        <v>0</v>
      </c>
      <c r="H1948" s="24" t="s">
        <v>2796</v>
      </c>
      <c r="I1948" s="24" t="s">
        <v>4467</v>
      </c>
      <c r="J1948" s="24" t="s">
        <v>73</v>
      </c>
      <c r="K1948" s="72" t="str">
        <f t="shared" si="70"/>
        <v>BPNEC9 ICPL Curncy</v>
      </c>
      <c r="L1948" s="25" t="str">
        <f t="shared" si="71"/>
        <v>ICPL</v>
      </c>
      <c r="M1948" s="26">
        <f t="shared" ca="1" si="71"/>
        <v>42276</v>
      </c>
      <c r="N1948" s="25" t="b">
        <f t="shared" si="71"/>
        <v>0</v>
      </c>
      <c r="O1948" s="84" t="str">
        <f>IF($N1948,_xll.BDP($K1948,O$1817),"[DISABLED]")</f>
        <v>[DISABLED]</v>
      </c>
      <c r="P1948" s="84" t="str">
        <f>IF($N1948,_xll.BDP($K1948,P$1817),"[DISABLED]")</f>
        <v>[DISABLED]</v>
      </c>
      <c r="Q1948" s="84" t="str">
        <f>IF($N1948,_xll.BDP($K1948,Q$1817),"[DISABLED]")</f>
        <v>[DISABLED]</v>
      </c>
      <c r="R1948" s="84" t="str">
        <f>IF($N1948,_xll.BDH($K1948,R$1817,$M1948),"[DISABLED]")</f>
        <v>[DISABLED]</v>
      </c>
      <c r="S1948" s="84" t="str">
        <f>IF($N1948,_xll.BDH($K1948,S$1817,$M1948),"[DISABLED]")</f>
        <v>[DISABLED]</v>
      </c>
      <c r="T1948" s="84" t="str">
        <f>IF($N1948,_xll.BDH($K1948,T$1817,$M1948),"[DISABLED]")</f>
        <v>[DISABLED]</v>
      </c>
      <c r="V1948" s="106" t="s">
        <v>10486</v>
      </c>
      <c r="W1948" s="107" t="s">
        <v>1055</v>
      </c>
      <c r="X1948" s="108">
        <v>42276</v>
      </c>
      <c r="Y1948" s="107" t="b">
        <v>0</v>
      </c>
      <c r="Z1948" s="107" t="s">
        <v>5237</v>
      </c>
      <c r="AA1948" s="107" t="s">
        <v>5237</v>
      </c>
      <c r="AB1948" s="107" t="s">
        <v>5237</v>
      </c>
      <c r="AC1948" s="107" t="s">
        <v>5237</v>
      </c>
      <c r="AD1948" s="107" t="s">
        <v>5237</v>
      </c>
      <c r="AE1948" s="107" t="s">
        <v>5237</v>
      </c>
    </row>
    <row r="1949" spans="2:31" outlineLevel="1">
      <c r="B1949" s="24" t="s">
        <v>5234</v>
      </c>
      <c r="C1949" s="24" t="s">
        <v>4</v>
      </c>
      <c r="D1949" s="24" t="s">
        <v>64</v>
      </c>
      <c r="E1949" s="24" t="s">
        <v>157</v>
      </c>
      <c r="F1949" s="24" t="s">
        <v>58</v>
      </c>
      <c r="G1949" s="24">
        <v>0</v>
      </c>
      <c r="H1949" s="24" t="s">
        <v>2796</v>
      </c>
      <c r="I1949" s="24" t="s">
        <v>4468</v>
      </c>
      <c r="J1949" s="24" t="s">
        <v>73</v>
      </c>
      <c r="K1949" s="72" t="str">
        <f t="shared" si="70"/>
        <v>BPNEF9 ICPL Curncy</v>
      </c>
      <c r="L1949" s="25" t="str">
        <f t="shared" si="71"/>
        <v>ICPL</v>
      </c>
      <c r="M1949" s="26">
        <f t="shared" ca="1" si="71"/>
        <v>42276</v>
      </c>
      <c r="N1949" s="25" t="b">
        <f t="shared" si="71"/>
        <v>0</v>
      </c>
      <c r="O1949" s="84" t="str">
        <f>IF($N1949,_xll.BDP($K1949,O$1817),"[DISABLED]")</f>
        <v>[DISABLED]</v>
      </c>
      <c r="P1949" s="84" t="str">
        <f>IF($N1949,_xll.BDP($K1949,P$1817),"[DISABLED]")</f>
        <v>[DISABLED]</v>
      </c>
      <c r="Q1949" s="84" t="str">
        <f>IF($N1949,_xll.BDP($K1949,Q$1817),"[DISABLED]")</f>
        <v>[DISABLED]</v>
      </c>
      <c r="R1949" s="84" t="str">
        <f>IF($N1949,_xll.BDH($K1949,R$1817,$M1949),"[DISABLED]")</f>
        <v>[DISABLED]</v>
      </c>
      <c r="S1949" s="84" t="str">
        <f>IF($N1949,_xll.BDH($K1949,S$1817,$M1949),"[DISABLED]")</f>
        <v>[DISABLED]</v>
      </c>
      <c r="T1949" s="84" t="str">
        <f>IF($N1949,_xll.BDH($K1949,T$1817,$M1949),"[DISABLED]")</f>
        <v>[DISABLED]</v>
      </c>
      <c r="V1949" s="106" t="s">
        <v>10487</v>
      </c>
      <c r="W1949" s="107" t="s">
        <v>1055</v>
      </c>
      <c r="X1949" s="108">
        <v>42276</v>
      </c>
      <c r="Y1949" s="107" t="b">
        <v>0</v>
      </c>
      <c r="Z1949" s="107" t="s">
        <v>5237</v>
      </c>
      <c r="AA1949" s="107" t="s">
        <v>5237</v>
      </c>
      <c r="AB1949" s="107" t="s">
        <v>5237</v>
      </c>
      <c r="AC1949" s="107" t="s">
        <v>5237</v>
      </c>
      <c r="AD1949" s="107" t="s">
        <v>5237</v>
      </c>
      <c r="AE1949" s="107" t="s">
        <v>5237</v>
      </c>
    </row>
    <row r="1950" spans="2:31" outlineLevel="1">
      <c r="B1950" s="24" t="s">
        <v>5234</v>
      </c>
      <c r="C1950" s="24" t="s">
        <v>4</v>
      </c>
      <c r="D1950" s="24" t="s">
        <v>64</v>
      </c>
      <c r="E1950" s="24" t="s">
        <v>157</v>
      </c>
      <c r="F1950" s="24" t="s">
        <v>71</v>
      </c>
      <c r="G1950" s="24">
        <v>0</v>
      </c>
      <c r="H1950" s="24" t="s">
        <v>2796</v>
      </c>
      <c r="I1950" s="24" t="s">
        <v>4469</v>
      </c>
      <c r="J1950" s="24" t="s">
        <v>73</v>
      </c>
      <c r="K1950" s="72" t="str">
        <f t="shared" si="70"/>
        <v>BPNEI9 ICPL Curncy</v>
      </c>
      <c r="L1950" s="25" t="str">
        <f t="shared" si="71"/>
        <v>ICPL</v>
      </c>
      <c r="M1950" s="26">
        <f t="shared" ca="1" si="71"/>
        <v>42276</v>
      </c>
      <c r="N1950" s="25" t="b">
        <f t="shared" si="71"/>
        <v>0</v>
      </c>
      <c r="O1950" s="84" t="str">
        <f>IF($N1950,_xll.BDP($K1950,O$1817),"[DISABLED]")</f>
        <v>[DISABLED]</v>
      </c>
      <c r="P1950" s="84" t="str">
        <f>IF($N1950,_xll.BDP($K1950,P$1817),"[DISABLED]")</f>
        <v>[DISABLED]</v>
      </c>
      <c r="Q1950" s="84" t="str">
        <f>IF($N1950,_xll.BDP($K1950,Q$1817),"[DISABLED]")</f>
        <v>[DISABLED]</v>
      </c>
      <c r="R1950" s="84" t="str">
        <f>IF($N1950,_xll.BDH($K1950,R$1817,$M1950),"[DISABLED]")</f>
        <v>[DISABLED]</v>
      </c>
      <c r="S1950" s="84" t="str">
        <f>IF($N1950,_xll.BDH($K1950,S$1817,$M1950),"[DISABLED]")</f>
        <v>[DISABLED]</v>
      </c>
      <c r="T1950" s="84" t="str">
        <f>IF($N1950,_xll.BDH($K1950,T$1817,$M1950),"[DISABLED]")</f>
        <v>[DISABLED]</v>
      </c>
      <c r="V1950" s="106" t="s">
        <v>10488</v>
      </c>
      <c r="W1950" s="107" t="s">
        <v>1055</v>
      </c>
      <c r="X1950" s="108">
        <v>42276</v>
      </c>
      <c r="Y1950" s="107" t="b">
        <v>0</v>
      </c>
      <c r="Z1950" s="107" t="s">
        <v>5237</v>
      </c>
      <c r="AA1950" s="107" t="s">
        <v>5237</v>
      </c>
      <c r="AB1950" s="107" t="s">
        <v>5237</v>
      </c>
      <c r="AC1950" s="107" t="s">
        <v>5237</v>
      </c>
      <c r="AD1950" s="107" t="s">
        <v>5237</v>
      </c>
      <c r="AE1950" s="107" t="s">
        <v>5237</v>
      </c>
    </row>
    <row r="1951" spans="2:31" outlineLevel="1">
      <c r="B1951" s="24" t="s">
        <v>5234</v>
      </c>
      <c r="C1951" s="24" t="s">
        <v>4</v>
      </c>
      <c r="D1951" s="24" t="s">
        <v>64</v>
      </c>
      <c r="E1951" s="24" t="s">
        <v>157</v>
      </c>
      <c r="F1951" s="24" t="s">
        <v>41</v>
      </c>
      <c r="G1951" s="24">
        <v>0</v>
      </c>
      <c r="H1951" s="24" t="s">
        <v>2796</v>
      </c>
      <c r="I1951" s="24" t="s">
        <v>4470</v>
      </c>
      <c r="J1951" s="24" t="s">
        <v>73</v>
      </c>
      <c r="K1951" s="72" t="str">
        <f t="shared" si="70"/>
        <v>BPNE19 ICPL Curncy</v>
      </c>
      <c r="L1951" s="25" t="str">
        <f t="shared" si="71"/>
        <v>ICPL</v>
      </c>
      <c r="M1951" s="26">
        <f t="shared" ca="1" si="71"/>
        <v>42276</v>
      </c>
      <c r="N1951" s="25" t="b">
        <f t="shared" si="71"/>
        <v>0</v>
      </c>
      <c r="O1951" s="84" t="str">
        <f>IF($N1951,_xll.BDP($K1951,O$1817),"[DISABLED]")</f>
        <v>[DISABLED]</v>
      </c>
      <c r="P1951" s="84" t="str">
        <f>IF($N1951,_xll.BDP($K1951,P$1817),"[DISABLED]")</f>
        <v>[DISABLED]</v>
      </c>
      <c r="Q1951" s="84" t="str">
        <f>IF($N1951,_xll.BDP($K1951,Q$1817),"[DISABLED]")</f>
        <v>[DISABLED]</v>
      </c>
      <c r="R1951" s="84" t="str">
        <f>IF($N1951,_xll.BDH($K1951,R$1817,$M1951),"[DISABLED]")</f>
        <v>[DISABLED]</v>
      </c>
      <c r="S1951" s="84" t="str">
        <f>IF($N1951,_xll.BDH($K1951,S$1817,$M1951),"[DISABLED]")</f>
        <v>[DISABLED]</v>
      </c>
      <c r="T1951" s="84" t="str">
        <f>IF($N1951,_xll.BDH($K1951,T$1817,$M1951),"[DISABLED]")</f>
        <v>[DISABLED]</v>
      </c>
      <c r="V1951" s="106" t="s">
        <v>10489</v>
      </c>
      <c r="W1951" s="107" t="s">
        <v>1055</v>
      </c>
      <c r="X1951" s="108">
        <v>42276</v>
      </c>
      <c r="Y1951" s="107" t="b">
        <v>0</v>
      </c>
      <c r="Z1951" s="107" t="s">
        <v>5237</v>
      </c>
      <c r="AA1951" s="107" t="s">
        <v>5237</v>
      </c>
      <c r="AB1951" s="107" t="s">
        <v>5237</v>
      </c>
      <c r="AC1951" s="107" t="s">
        <v>5237</v>
      </c>
      <c r="AD1951" s="107" t="s">
        <v>5237</v>
      </c>
      <c r="AE1951" s="107" t="s">
        <v>5237</v>
      </c>
    </row>
    <row r="1952" spans="2:31" outlineLevel="1">
      <c r="B1952" s="24" t="s">
        <v>5234</v>
      </c>
      <c r="C1952" s="24" t="s">
        <v>4</v>
      </c>
      <c r="D1952" s="24" t="s">
        <v>64</v>
      </c>
      <c r="E1952" s="24" t="s">
        <v>157</v>
      </c>
      <c r="F1952" s="24" t="s">
        <v>146</v>
      </c>
      <c r="G1952" s="24">
        <v>0</v>
      </c>
      <c r="H1952" s="24" t="s">
        <v>2796</v>
      </c>
      <c r="I1952" s="24" t="s">
        <v>4471</v>
      </c>
      <c r="J1952" s="24" t="s">
        <v>73</v>
      </c>
      <c r="K1952" s="72" t="str">
        <f t="shared" si="70"/>
        <v>BPNER9 ICPL Curncy</v>
      </c>
      <c r="L1952" s="25" t="str">
        <f t="shared" si="71"/>
        <v>ICPL</v>
      </c>
      <c r="M1952" s="26">
        <f t="shared" ca="1" si="71"/>
        <v>42276</v>
      </c>
      <c r="N1952" s="25" t="b">
        <f t="shared" si="71"/>
        <v>0</v>
      </c>
      <c r="O1952" s="84" t="str">
        <f>IF($N1952,_xll.BDP($K1952,O$1817),"[DISABLED]")</f>
        <v>[DISABLED]</v>
      </c>
      <c r="P1952" s="84" t="str">
        <f>IF($N1952,_xll.BDP($K1952,P$1817),"[DISABLED]")</f>
        <v>[DISABLED]</v>
      </c>
      <c r="Q1952" s="84" t="str">
        <f>IF($N1952,_xll.BDP($K1952,Q$1817),"[DISABLED]")</f>
        <v>[DISABLED]</v>
      </c>
      <c r="R1952" s="84" t="str">
        <f>IF($N1952,_xll.BDH($K1952,R$1817,$M1952),"[DISABLED]")</f>
        <v>[DISABLED]</v>
      </c>
      <c r="S1952" s="84" t="str">
        <f>IF($N1952,_xll.BDH($K1952,S$1817,$M1952),"[DISABLED]")</f>
        <v>[DISABLED]</v>
      </c>
      <c r="T1952" s="84" t="str">
        <f>IF($N1952,_xll.BDH($K1952,T$1817,$M1952),"[DISABLED]")</f>
        <v>[DISABLED]</v>
      </c>
      <c r="V1952" s="106" t="s">
        <v>10490</v>
      </c>
      <c r="W1952" s="107" t="s">
        <v>1055</v>
      </c>
      <c r="X1952" s="108">
        <v>42276</v>
      </c>
      <c r="Y1952" s="107" t="b">
        <v>0</v>
      </c>
      <c r="Z1952" s="107" t="s">
        <v>5237</v>
      </c>
      <c r="AA1952" s="107" t="s">
        <v>5237</v>
      </c>
      <c r="AB1952" s="107" t="s">
        <v>5237</v>
      </c>
      <c r="AC1952" s="107" t="s">
        <v>5237</v>
      </c>
      <c r="AD1952" s="107" t="s">
        <v>5237</v>
      </c>
      <c r="AE1952" s="107" t="s">
        <v>5237</v>
      </c>
    </row>
    <row r="1953" spans="2:31" outlineLevel="1">
      <c r="B1953" s="24" t="s">
        <v>5234</v>
      </c>
      <c r="C1953" s="24" t="s">
        <v>4</v>
      </c>
      <c r="D1953" s="24" t="s">
        <v>64</v>
      </c>
      <c r="E1953" s="24" t="s">
        <v>157</v>
      </c>
      <c r="F1953" s="24" t="s">
        <v>42</v>
      </c>
      <c r="G1953" s="24">
        <v>0</v>
      </c>
      <c r="H1953" s="24" t="s">
        <v>2796</v>
      </c>
      <c r="I1953" s="24" t="s">
        <v>4472</v>
      </c>
      <c r="J1953" s="24" t="s">
        <v>73</v>
      </c>
      <c r="K1953" s="72" t="str">
        <f t="shared" si="70"/>
        <v>BPNE29 ICPL Curncy</v>
      </c>
      <c r="L1953" s="25" t="str">
        <f t="shared" si="71"/>
        <v>ICPL</v>
      </c>
      <c r="M1953" s="26">
        <f t="shared" ca="1" si="71"/>
        <v>42276</v>
      </c>
      <c r="N1953" s="25" t="b">
        <f t="shared" si="71"/>
        <v>0</v>
      </c>
      <c r="O1953" s="84" t="str">
        <f>IF($N1953,_xll.BDP($K1953,O$1817),"[DISABLED]")</f>
        <v>[DISABLED]</v>
      </c>
      <c r="P1953" s="84" t="str">
        <f>IF($N1953,_xll.BDP($K1953,P$1817),"[DISABLED]")</f>
        <v>[DISABLED]</v>
      </c>
      <c r="Q1953" s="84" t="str">
        <f>IF($N1953,_xll.BDP($K1953,Q$1817),"[DISABLED]")</f>
        <v>[DISABLED]</v>
      </c>
      <c r="R1953" s="84" t="str">
        <f>IF($N1953,_xll.BDH($K1953,R$1817,$M1953),"[DISABLED]")</f>
        <v>[DISABLED]</v>
      </c>
      <c r="S1953" s="84" t="str">
        <f>IF($N1953,_xll.BDH($K1953,S$1817,$M1953),"[DISABLED]")</f>
        <v>[DISABLED]</v>
      </c>
      <c r="T1953" s="84" t="str">
        <f>IF($N1953,_xll.BDH($K1953,T$1817,$M1953),"[DISABLED]")</f>
        <v>[DISABLED]</v>
      </c>
      <c r="V1953" s="106" t="s">
        <v>10491</v>
      </c>
      <c r="W1953" s="107" t="s">
        <v>1055</v>
      </c>
      <c r="X1953" s="108">
        <v>42276</v>
      </c>
      <c r="Y1953" s="107" t="b">
        <v>0</v>
      </c>
      <c r="Z1953" s="107" t="s">
        <v>5237</v>
      </c>
      <c r="AA1953" s="107" t="s">
        <v>5237</v>
      </c>
      <c r="AB1953" s="107" t="s">
        <v>5237</v>
      </c>
      <c r="AC1953" s="107" t="s">
        <v>5237</v>
      </c>
      <c r="AD1953" s="107" t="s">
        <v>5237</v>
      </c>
      <c r="AE1953" s="107" t="s">
        <v>5237</v>
      </c>
    </row>
    <row r="1954" spans="2:31" outlineLevel="1">
      <c r="B1954" s="24" t="s">
        <v>5234</v>
      </c>
      <c r="C1954" s="24" t="s">
        <v>4</v>
      </c>
      <c r="D1954" s="24" t="s">
        <v>64</v>
      </c>
      <c r="E1954" s="24" t="s">
        <v>157</v>
      </c>
      <c r="F1954" s="24" t="s">
        <v>43</v>
      </c>
      <c r="G1954" s="24">
        <v>0</v>
      </c>
      <c r="H1954" s="24" t="s">
        <v>2796</v>
      </c>
      <c r="I1954" s="24" t="s">
        <v>4473</v>
      </c>
      <c r="J1954" s="24" t="s">
        <v>73</v>
      </c>
      <c r="K1954" s="72" t="str">
        <f t="shared" si="70"/>
        <v>BPNE39 ICPL Curncy</v>
      </c>
      <c r="L1954" s="25" t="str">
        <f t="shared" si="71"/>
        <v>ICPL</v>
      </c>
      <c r="M1954" s="26">
        <f t="shared" ca="1" si="71"/>
        <v>42276</v>
      </c>
      <c r="N1954" s="25" t="b">
        <f t="shared" si="71"/>
        <v>0</v>
      </c>
      <c r="O1954" s="84" t="str">
        <f>IF($N1954,_xll.BDP($K1954,O$1817),"[DISABLED]")</f>
        <v>[DISABLED]</v>
      </c>
      <c r="P1954" s="84" t="str">
        <f>IF($N1954,_xll.BDP($K1954,P$1817),"[DISABLED]")</f>
        <v>[DISABLED]</v>
      </c>
      <c r="Q1954" s="84" t="str">
        <f>IF($N1954,_xll.BDP($K1954,Q$1817),"[DISABLED]")</f>
        <v>[DISABLED]</v>
      </c>
      <c r="R1954" s="84" t="str">
        <f>IF($N1954,_xll.BDH($K1954,R$1817,$M1954),"[DISABLED]")</f>
        <v>[DISABLED]</v>
      </c>
      <c r="S1954" s="84" t="str">
        <f>IF($N1954,_xll.BDH($K1954,S$1817,$M1954),"[DISABLED]")</f>
        <v>[DISABLED]</v>
      </c>
      <c r="T1954" s="84" t="str">
        <f>IF($N1954,_xll.BDH($K1954,T$1817,$M1954),"[DISABLED]")</f>
        <v>[DISABLED]</v>
      </c>
      <c r="V1954" s="106" t="s">
        <v>10492</v>
      </c>
      <c r="W1954" s="107" t="s">
        <v>1055</v>
      </c>
      <c r="X1954" s="108">
        <v>42276</v>
      </c>
      <c r="Y1954" s="107" t="b">
        <v>0</v>
      </c>
      <c r="Z1954" s="107" t="s">
        <v>5237</v>
      </c>
      <c r="AA1954" s="107" t="s">
        <v>5237</v>
      </c>
      <c r="AB1954" s="107" t="s">
        <v>5237</v>
      </c>
      <c r="AC1954" s="107" t="s">
        <v>5237</v>
      </c>
      <c r="AD1954" s="107" t="s">
        <v>5237</v>
      </c>
      <c r="AE1954" s="107" t="s">
        <v>5237</v>
      </c>
    </row>
    <row r="1955" spans="2:31" outlineLevel="1">
      <c r="B1955" s="24" t="s">
        <v>5234</v>
      </c>
      <c r="C1955" s="24" t="s">
        <v>4</v>
      </c>
      <c r="D1955" s="24" t="s">
        <v>64</v>
      </c>
      <c r="E1955" s="24" t="s">
        <v>157</v>
      </c>
      <c r="F1955" s="24" t="s">
        <v>152</v>
      </c>
      <c r="G1955" s="24">
        <v>0</v>
      </c>
      <c r="H1955" s="24" t="s">
        <v>2796</v>
      </c>
      <c r="I1955" s="24" t="s">
        <v>4474</v>
      </c>
      <c r="J1955" s="24" t="s">
        <v>73</v>
      </c>
      <c r="K1955" s="72" t="str">
        <f t="shared" si="70"/>
        <v>BPNE49 ICPL Curncy</v>
      </c>
      <c r="L1955" s="25" t="str">
        <f t="shared" si="71"/>
        <v>ICPL</v>
      </c>
      <c r="M1955" s="26">
        <f t="shared" ca="1" si="71"/>
        <v>42276</v>
      </c>
      <c r="N1955" s="25" t="b">
        <f t="shared" si="71"/>
        <v>0</v>
      </c>
      <c r="O1955" s="84" t="str">
        <f>IF($N1955,_xll.BDP($K1955,O$1817),"[DISABLED]")</f>
        <v>[DISABLED]</v>
      </c>
      <c r="P1955" s="84" t="str">
        <f>IF($N1955,_xll.BDP($K1955,P$1817),"[DISABLED]")</f>
        <v>[DISABLED]</v>
      </c>
      <c r="Q1955" s="84" t="str">
        <f>IF($N1955,_xll.BDP($K1955,Q$1817),"[DISABLED]")</f>
        <v>[DISABLED]</v>
      </c>
      <c r="R1955" s="84" t="str">
        <f>IF($N1955,_xll.BDH($K1955,R$1817,$M1955),"[DISABLED]")</f>
        <v>[DISABLED]</v>
      </c>
      <c r="S1955" s="84" t="str">
        <f>IF($N1955,_xll.BDH($K1955,S$1817,$M1955),"[DISABLED]")</f>
        <v>[DISABLED]</v>
      </c>
      <c r="T1955" s="84" t="str">
        <f>IF($N1955,_xll.BDH($K1955,T$1817,$M1955),"[DISABLED]")</f>
        <v>[DISABLED]</v>
      </c>
      <c r="V1955" s="106" t="s">
        <v>10493</v>
      </c>
      <c r="W1955" s="107" t="s">
        <v>1055</v>
      </c>
      <c r="X1955" s="108">
        <v>42276</v>
      </c>
      <c r="Y1955" s="107" t="b">
        <v>0</v>
      </c>
      <c r="Z1955" s="107" t="s">
        <v>5237</v>
      </c>
      <c r="AA1955" s="107" t="s">
        <v>5237</v>
      </c>
      <c r="AB1955" s="107" t="s">
        <v>5237</v>
      </c>
      <c r="AC1955" s="107" t="s">
        <v>5237</v>
      </c>
      <c r="AD1955" s="107" t="s">
        <v>5237</v>
      </c>
      <c r="AE1955" s="107" t="s">
        <v>5237</v>
      </c>
    </row>
    <row r="1956" spans="2:31" outlineLevel="1">
      <c r="B1956" s="24" t="s">
        <v>5234</v>
      </c>
      <c r="C1956" s="24" t="s">
        <v>4</v>
      </c>
      <c r="D1956" s="24" t="s">
        <v>64</v>
      </c>
      <c r="E1956" s="24" t="s">
        <v>157</v>
      </c>
      <c r="F1956" s="24" t="s">
        <v>44</v>
      </c>
      <c r="G1956" s="24">
        <v>0</v>
      </c>
      <c r="H1956" s="24" t="s">
        <v>2796</v>
      </c>
      <c r="I1956" s="24" t="s">
        <v>4475</v>
      </c>
      <c r="J1956" s="24" t="s">
        <v>73</v>
      </c>
      <c r="K1956" s="72" t="str">
        <f t="shared" si="70"/>
        <v>BPNE59 ICPL Curncy</v>
      </c>
      <c r="L1956" s="25" t="str">
        <f t="shared" si="71"/>
        <v>ICPL</v>
      </c>
      <c r="M1956" s="26">
        <f t="shared" ca="1" si="71"/>
        <v>42276</v>
      </c>
      <c r="N1956" s="25" t="b">
        <f t="shared" si="71"/>
        <v>0</v>
      </c>
      <c r="O1956" s="84" t="str">
        <f>IF($N1956,_xll.BDP($K1956,O$1817),"[DISABLED]")</f>
        <v>[DISABLED]</v>
      </c>
      <c r="P1956" s="84" t="str">
        <f>IF($N1956,_xll.BDP($K1956,P$1817),"[DISABLED]")</f>
        <v>[DISABLED]</v>
      </c>
      <c r="Q1956" s="84" t="str">
        <f>IF($N1956,_xll.BDP($K1956,Q$1817),"[DISABLED]")</f>
        <v>[DISABLED]</v>
      </c>
      <c r="R1956" s="84" t="str">
        <f>IF($N1956,_xll.BDH($K1956,R$1817,$M1956),"[DISABLED]")</f>
        <v>[DISABLED]</v>
      </c>
      <c r="S1956" s="84" t="str">
        <f>IF($N1956,_xll.BDH($K1956,S$1817,$M1956),"[DISABLED]")</f>
        <v>[DISABLED]</v>
      </c>
      <c r="T1956" s="84" t="str">
        <f>IF($N1956,_xll.BDH($K1956,T$1817,$M1956),"[DISABLED]")</f>
        <v>[DISABLED]</v>
      </c>
      <c r="V1956" s="106" t="s">
        <v>10494</v>
      </c>
      <c r="W1956" s="107" t="s">
        <v>1055</v>
      </c>
      <c r="X1956" s="108">
        <v>42276</v>
      </c>
      <c r="Y1956" s="107" t="b">
        <v>0</v>
      </c>
      <c r="Z1956" s="107" t="s">
        <v>5237</v>
      </c>
      <c r="AA1956" s="107" t="s">
        <v>5237</v>
      </c>
      <c r="AB1956" s="107" t="s">
        <v>5237</v>
      </c>
      <c r="AC1956" s="107" t="s">
        <v>5237</v>
      </c>
      <c r="AD1956" s="107" t="s">
        <v>5237</v>
      </c>
      <c r="AE1956" s="107" t="s">
        <v>5237</v>
      </c>
    </row>
    <row r="1957" spans="2:31" outlineLevel="1">
      <c r="B1957" s="24" t="s">
        <v>5234</v>
      </c>
      <c r="C1957" s="24" t="s">
        <v>4</v>
      </c>
      <c r="D1957" s="24" t="s">
        <v>64</v>
      </c>
      <c r="E1957" s="24" t="s">
        <v>157</v>
      </c>
      <c r="F1957" s="24" t="s">
        <v>155</v>
      </c>
      <c r="G1957" s="24">
        <v>0</v>
      </c>
      <c r="H1957" s="24" t="s">
        <v>2796</v>
      </c>
      <c r="I1957" s="24" t="s">
        <v>4476</v>
      </c>
      <c r="J1957" s="24" t="s">
        <v>73</v>
      </c>
      <c r="K1957" s="72" t="str">
        <f t="shared" si="70"/>
        <v>BPNE69 ICPL Curncy</v>
      </c>
      <c r="L1957" s="25" t="str">
        <f t="shared" si="71"/>
        <v>ICPL</v>
      </c>
      <c r="M1957" s="26">
        <f t="shared" ca="1" si="71"/>
        <v>42276</v>
      </c>
      <c r="N1957" s="25" t="b">
        <f t="shared" si="71"/>
        <v>0</v>
      </c>
      <c r="O1957" s="84" t="str">
        <f>IF($N1957,_xll.BDP($K1957,O$1817),"[DISABLED]")</f>
        <v>[DISABLED]</v>
      </c>
      <c r="P1957" s="84" t="str">
        <f>IF($N1957,_xll.BDP($K1957,P$1817),"[DISABLED]")</f>
        <v>[DISABLED]</v>
      </c>
      <c r="Q1957" s="84" t="str">
        <f>IF($N1957,_xll.BDP($K1957,Q$1817),"[DISABLED]")</f>
        <v>[DISABLED]</v>
      </c>
      <c r="R1957" s="84" t="str">
        <f>IF($N1957,_xll.BDH($K1957,R$1817,$M1957),"[DISABLED]")</f>
        <v>[DISABLED]</v>
      </c>
      <c r="S1957" s="84" t="str">
        <f>IF($N1957,_xll.BDH($K1957,S$1817,$M1957),"[DISABLED]")</f>
        <v>[DISABLED]</v>
      </c>
      <c r="T1957" s="84" t="str">
        <f>IF($N1957,_xll.BDH($K1957,T$1817,$M1957),"[DISABLED]")</f>
        <v>[DISABLED]</v>
      </c>
      <c r="V1957" s="106" t="s">
        <v>10495</v>
      </c>
      <c r="W1957" s="107" t="s">
        <v>1055</v>
      </c>
      <c r="X1957" s="108">
        <v>42276</v>
      </c>
      <c r="Y1957" s="107" t="b">
        <v>0</v>
      </c>
      <c r="Z1957" s="107" t="s">
        <v>5237</v>
      </c>
      <c r="AA1957" s="107" t="s">
        <v>5237</v>
      </c>
      <c r="AB1957" s="107" t="s">
        <v>5237</v>
      </c>
      <c r="AC1957" s="107" t="s">
        <v>5237</v>
      </c>
      <c r="AD1957" s="107" t="s">
        <v>5237</v>
      </c>
      <c r="AE1957" s="107" t="s">
        <v>5237</v>
      </c>
    </row>
    <row r="1958" spans="2:31" outlineLevel="1">
      <c r="B1958" s="24" t="s">
        <v>5234</v>
      </c>
      <c r="C1958" s="24" t="s">
        <v>4</v>
      </c>
      <c r="D1958" s="24" t="s">
        <v>64</v>
      </c>
      <c r="E1958" s="24" t="s">
        <v>157</v>
      </c>
      <c r="F1958" s="24" t="s">
        <v>45</v>
      </c>
      <c r="G1958" s="24">
        <v>0</v>
      </c>
      <c r="H1958" s="24" t="s">
        <v>2796</v>
      </c>
      <c r="I1958" s="24" t="s">
        <v>4477</v>
      </c>
      <c r="J1958" s="24" t="s">
        <v>73</v>
      </c>
      <c r="K1958" s="72" t="str">
        <f t="shared" si="70"/>
        <v>BPNE79 ICPL Curncy</v>
      </c>
      <c r="L1958" s="25" t="str">
        <f t="shared" si="71"/>
        <v>ICPL</v>
      </c>
      <c r="M1958" s="26">
        <f t="shared" ca="1" si="71"/>
        <v>42276</v>
      </c>
      <c r="N1958" s="25" t="b">
        <f t="shared" si="71"/>
        <v>0</v>
      </c>
      <c r="O1958" s="84" t="str">
        <f>IF($N1958,_xll.BDP($K1958,O$1817),"[DISABLED]")</f>
        <v>[DISABLED]</v>
      </c>
      <c r="P1958" s="84" t="str">
        <f>IF($N1958,_xll.BDP($K1958,P$1817),"[DISABLED]")</f>
        <v>[DISABLED]</v>
      </c>
      <c r="Q1958" s="84" t="str">
        <f>IF($N1958,_xll.BDP($K1958,Q$1817),"[DISABLED]")</f>
        <v>[DISABLED]</v>
      </c>
      <c r="R1958" s="84" t="str">
        <f>IF($N1958,_xll.BDH($K1958,R$1817,$M1958),"[DISABLED]")</f>
        <v>[DISABLED]</v>
      </c>
      <c r="S1958" s="84" t="str">
        <f>IF($N1958,_xll.BDH($K1958,S$1817,$M1958),"[DISABLED]")</f>
        <v>[DISABLED]</v>
      </c>
      <c r="T1958" s="84" t="str">
        <f>IF($N1958,_xll.BDH($K1958,T$1817,$M1958),"[DISABLED]")</f>
        <v>[DISABLED]</v>
      </c>
      <c r="V1958" s="106" t="s">
        <v>10496</v>
      </c>
      <c r="W1958" s="107" t="s">
        <v>1055</v>
      </c>
      <c r="X1958" s="108">
        <v>42276</v>
      </c>
      <c r="Y1958" s="107" t="b">
        <v>0</v>
      </c>
      <c r="Z1958" s="107" t="s">
        <v>5237</v>
      </c>
      <c r="AA1958" s="107" t="s">
        <v>5237</v>
      </c>
      <c r="AB1958" s="107" t="s">
        <v>5237</v>
      </c>
      <c r="AC1958" s="107" t="s">
        <v>5237</v>
      </c>
      <c r="AD1958" s="107" t="s">
        <v>5237</v>
      </c>
      <c r="AE1958" s="107" t="s">
        <v>5237</v>
      </c>
    </row>
    <row r="1959" spans="2:31" outlineLevel="1">
      <c r="B1959" s="24" t="s">
        <v>5234</v>
      </c>
      <c r="C1959" s="24" t="s">
        <v>4</v>
      </c>
      <c r="D1959" s="24" t="s">
        <v>64</v>
      </c>
      <c r="E1959" s="24" t="s">
        <v>157</v>
      </c>
      <c r="F1959" s="24" t="s">
        <v>46</v>
      </c>
      <c r="G1959" s="24">
        <v>0</v>
      </c>
      <c r="H1959" s="24" t="s">
        <v>2796</v>
      </c>
      <c r="I1959" s="24" t="s">
        <v>4478</v>
      </c>
      <c r="J1959" s="24" t="s">
        <v>73</v>
      </c>
      <c r="K1959" s="72" t="str">
        <f t="shared" si="70"/>
        <v>BPNE109 ICPL Curncy</v>
      </c>
      <c r="L1959" s="25" t="str">
        <f t="shared" si="71"/>
        <v>ICPL</v>
      </c>
      <c r="M1959" s="26">
        <f t="shared" ca="1" si="71"/>
        <v>42276</v>
      </c>
      <c r="N1959" s="25" t="b">
        <f t="shared" si="71"/>
        <v>0</v>
      </c>
      <c r="O1959" s="84" t="str">
        <f>IF($N1959,_xll.BDP($K1959,O$1817),"[DISABLED]")</f>
        <v>[DISABLED]</v>
      </c>
      <c r="P1959" s="84" t="str">
        <f>IF($N1959,_xll.BDP($K1959,P$1817),"[DISABLED]")</f>
        <v>[DISABLED]</v>
      </c>
      <c r="Q1959" s="84" t="str">
        <f>IF($N1959,_xll.BDP($K1959,Q$1817),"[DISABLED]")</f>
        <v>[DISABLED]</v>
      </c>
      <c r="R1959" s="84" t="str">
        <f>IF($N1959,_xll.BDH($K1959,R$1817,$M1959),"[DISABLED]")</f>
        <v>[DISABLED]</v>
      </c>
      <c r="S1959" s="84" t="str">
        <f>IF($N1959,_xll.BDH($K1959,S$1817,$M1959),"[DISABLED]")</f>
        <v>[DISABLED]</v>
      </c>
      <c r="T1959" s="84" t="str">
        <f>IF($N1959,_xll.BDH($K1959,T$1817,$M1959),"[DISABLED]")</f>
        <v>[DISABLED]</v>
      </c>
      <c r="V1959" s="106" t="s">
        <v>10497</v>
      </c>
      <c r="W1959" s="107" t="s">
        <v>1055</v>
      </c>
      <c r="X1959" s="108">
        <v>42276</v>
      </c>
      <c r="Y1959" s="107" t="b">
        <v>0</v>
      </c>
      <c r="Z1959" s="107" t="s">
        <v>5237</v>
      </c>
      <c r="AA1959" s="107" t="s">
        <v>5237</v>
      </c>
      <c r="AB1959" s="107" t="s">
        <v>5237</v>
      </c>
      <c r="AC1959" s="107" t="s">
        <v>5237</v>
      </c>
      <c r="AD1959" s="107" t="s">
        <v>5237</v>
      </c>
      <c r="AE1959" s="107" t="s">
        <v>5237</v>
      </c>
    </row>
    <row r="1960" spans="2:31" outlineLevel="1">
      <c r="B1960" s="24" t="s">
        <v>5234</v>
      </c>
      <c r="C1960" s="24" t="s">
        <v>4</v>
      </c>
      <c r="D1960" s="24" t="s">
        <v>64</v>
      </c>
      <c r="E1960" s="24" t="s">
        <v>157</v>
      </c>
      <c r="F1960" s="24" t="s">
        <v>47</v>
      </c>
      <c r="G1960" s="24">
        <v>0</v>
      </c>
      <c r="H1960" s="24" t="s">
        <v>2796</v>
      </c>
      <c r="I1960" s="24" t="s">
        <v>4479</v>
      </c>
      <c r="J1960" s="24" t="s">
        <v>73</v>
      </c>
      <c r="K1960" s="72" t="str">
        <f t="shared" si="70"/>
        <v>BPNE159 ICPL Curncy</v>
      </c>
      <c r="L1960" s="25" t="str">
        <f t="shared" si="71"/>
        <v>ICPL</v>
      </c>
      <c r="M1960" s="26">
        <f t="shared" ca="1" si="71"/>
        <v>42276</v>
      </c>
      <c r="N1960" s="25" t="b">
        <f t="shared" si="71"/>
        <v>0</v>
      </c>
      <c r="O1960" s="84" t="str">
        <f>IF($N1960,_xll.BDP($K1960,O$1817),"[DISABLED]")</f>
        <v>[DISABLED]</v>
      </c>
      <c r="P1960" s="84" t="str">
        <f>IF($N1960,_xll.BDP($K1960,P$1817),"[DISABLED]")</f>
        <v>[DISABLED]</v>
      </c>
      <c r="Q1960" s="84" t="str">
        <f>IF($N1960,_xll.BDP($K1960,Q$1817),"[DISABLED]")</f>
        <v>[DISABLED]</v>
      </c>
      <c r="R1960" s="84" t="str">
        <f>IF($N1960,_xll.BDH($K1960,R$1817,$M1960),"[DISABLED]")</f>
        <v>[DISABLED]</v>
      </c>
      <c r="S1960" s="84" t="str">
        <f>IF($N1960,_xll.BDH($K1960,S$1817,$M1960),"[DISABLED]")</f>
        <v>[DISABLED]</v>
      </c>
      <c r="T1960" s="84" t="str">
        <f>IF($N1960,_xll.BDH($K1960,T$1817,$M1960),"[DISABLED]")</f>
        <v>[DISABLED]</v>
      </c>
      <c r="V1960" s="106" t="s">
        <v>10498</v>
      </c>
      <c r="W1960" s="107" t="s">
        <v>1055</v>
      </c>
      <c r="X1960" s="108">
        <v>42276</v>
      </c>
      <c r="Y1960" s="107" t="b">
        <v>0</v>
      </c>
      <c r="Z1960" s="107" t="s">
        <v>5237</v>
      </c>
      <c r="AA1960" s="107" t="s">
        <v>5237</v>
      </c>
      <c r="AB1960" s="107" t="s">
        <v>5237</v>
      </c>
      <c r="AC1960" s="107" t="s">
        <v>5237</v>
      </c>
      <c r="AD1960" s="107" t="s">
        <v>5237</v>
      </c>
      <c r="AE1960" s="107" t="s">
        <v>5237</v>
      </c>
    </row>
    <row r="1961" spans="2:31" outlineLevel="1">
      <c r="B1961" s="24" t="s">
        <v>5234</v>
      </c>
      <c r="C1961" s="24" t="s">
        <v>4</v>
      </c>
      <c r="D1961" s="24" t="s">
        <v>64</v>
      </c>
      <c r="E1961" s="24" t="s">
        <v>157</v>
      </c>
      <c r="F1961" s="24" t="s">
        <v>48</v>
      </c>
      <c r="G1961" s="24">
        <v>0</v>
      </c>
      <c r="H1961" s="24" t="s">
        <v>2796</v>
      </c>
      <c r="I1961" s="24" t="s">
        <v>4480</v>
      </c>
      <c r="J1961" s="24" t="s">
        <v>73</v>
      </c>
      <c r="K1961" s="72" t="str">
        <f t="shared" si="70"/>
        <v>BPNE209 ICPL Curncy</v>
      </c>
      <c r="L1961" s="25" t="str">
        <f t="shared" si="71"/>
        <v>ICPL</v>
      </c>
      <c r="M1961" s="26">
        <f t="shared" ca="1" si="71"/>
        <v>42276</v>
      </c>
      <c r="N1961" s="25" t="b">
        <f t="shared" si="71"/>
        <v>0</v>
      </c>
      <c r="O1961" s="84" t="str">
        <f>IF($N1961,_xll.BDP($K1961,O$1817),"[DISABLED]")</f>
        <v>[DISABLED]</v>
      </c>
      <c r="P1961" s="84" t="str">
        <f>IF($N1961,_xll.BDP($K1961,P$1817),"[DISABLED]")</f>
        <v>[DISABLED]</v>
      </c>
      <c r="Q1961" s="84" t="str">
        <f>IF($N1961,_xll.BDP($K1961,Q$1817),"[DISABLED]")</f>
        <v>[DISABLED]</v>
      </c>
      <c r="R1961" s="84" t="str">
        <f>IF($N1961,_xll.BDH($K1961,R$1817,$M1961),"[DISABLED]")</f>
        <v>[DISABLED]</v>
      </c>
      <c r="S1961" s="84" t="str">
        <f>IF($N1961,_xll.BDH($K1961,S$1817,$M1961),"[DISABLED]")</f>
        <v>[DISABLED]</v>
      </c>
      <c r="T1961" s="84" t="str">
        <f>IF($N1961,_xll.BDH($K1961,T$1817,$M1961),"[DISABLED]")</f>
        <v>[DISABLED]</v>
      </c>
      <c r="V1961" s="106" t="s">
        <v>10499</v>
      </c>
      <c r="W1961" s="107" t="s">
        <v>1055</v>
      </c>
      <c r="X1961" s="108">
        <v>42276</v>
      </c>
      <c r="Y1961" s="107" t="b">
        <v>0</v>
      </c>
      <c r="Z1961" s="107" t="s">
        <v>5237</v>
      </c>
      <c r="AA1961" s="107" t="s">
        <v>5237</v>
      </c>
      <c r="AB1961" s="107" t="s">
        <v>5237</v>
      </c>
      <c r="AC1961" s="107" t="s">
        <v>5237</v>
      </c>
      <c r="AD1961" s="107" t="s">
        <v>5237</v>
      </c>
      <c r="AE1961" s="107" t="s">
        <v>5237</v>
      </c>
    </row>
    <row r="1962" spans="2:31" outlineLevel="1">
      <c r="B1962" s="24" t="s">
        <v>5234</v>
      </c>
      <c r="C1962" s="24" t="s">
        <v>4</v>
      </c>
      <c r="D1962" s="24" t="s">
        <v>64</v>
      </c>
      <c r="E1962" s="24" t="s">
        <v>46</v>
      </c>
      <c r="F1962" s="24" t="s">
        <v>209</v>
      </c>
      <c r="G1962" s="24">
        <v>0</v>
      </c>
      <c r="H1962" s="24" t="s">
        <v>2796</v>
      </c>
      <c r="I1962" s="24" t="s">
        <v>4481</v>
      </c>
      <c r="J1962" s="24" t="s">
        <v>73</v>
      </c>
      <c r="K1962" s="72" t="str">
        <f t="shared" si="70"/>
        <v>BPNEA10 ICPL Curncy</v>
      </c>
      <c r="L1962" s="25" t="str">
        <f t="shared" si="71"/>
        <v>ICPL</v>
      </c>
      <c r="M1962" s="26">
        <f t="shared" ca="1" si="71"/>
        <v>42276</v>
      </c>
      <c r="N1962" s="25" t="b">
        <f t="shared" si="71"/>
        <v>0</v>
      </c>
      <c r="O1962" s="84" t="str">
        <f>IF($N1962,_xll.BDP($K1962,O$1817),"[DISABLED]")</f>
        <v>[DISABLED]</v>
      </c>
      <c r="P1962" s="84" t="str">
        <f>IF($N1962,_xll.BDP($K1962,P$1817),"[DISABLED]")</f>
        <v>[DISABLED]</v>
      </c>
      <c r="Q1962" s="84" t="str">
        <f>IF($N1962,_xll.BDP($K1962,Q$1817),"[DISABLED]")</f>
        <v>[DISABLED]</v>
      </c>
      <c r="R1962" s="84" t="str">
        <f>IF($N1962,_xll.BDH($K1962,R$1817,$M1962),"[DISABLED]")</f>
        <v>[DISABLED]</v>
      </c>
      <c r="S1962" s="84" t="str">
        <f>IF($N1962,_xll.BDH($K1962,S$1817,$M1962),"[DISABLED]")</f>
        <v>[DISABLED]</v>
      </c>
      <c r="T1962" s="84" t="str">
        <f>IF($N1962,_xll.BDH($K1962,T$1817,$M1962),"[DISABLED]")</f>
        <v>[DISABLED]</v>
      </c>
      <c r="V1962" s="106" t="s">
        <v>10500</v>
      </c>
      <c r="W1962" s="107" t="s">
        <v>1055</v>
      </c>
      <c r="X1962" s="108">
        <v>42276</v>
      </c>
      <c r="Y1962" s="107" t="b">
        <v>0</v>
      </c>
      <c r="Z1962" s="107" t="s">
        <v>5237</v>
      </c>
      <c r="AA1962" s="107" t="s">
        <v>5237</v>
      </c>
      <c r="AB1962" s="107" t="s">
        <v>5237</v>
      </c>
      <c r="AC1962" s="107" t="s">
        <v>5237</v>
      </c>
      <c r="AD1962" s="107" t="s">
        <v>5237</v>
      </c>
      <c r="AE1962" s="107" t="s">
        <v>5237</v>
      </c>
    </row>
    <row r="1963" spans="2:31" outlineLevel="1">
      <c r="B1963" s="24" t="s">
        <v>5234</v>
      </c>
      <c r="C1963" s="24" t="s">
        <v>4</v>
      </c>
      <c r="D1963" s="24" t="s">
        <v>64</v>
      </c>
      <c r="E1963" s="24" t="s">
        <v>46</v>
      </c>
      <c r="F1963" s="24" t="s">
        <v>210</v>
      </c>
      <c r="G1963" s="24">
        <v>0</v>
      </c>
      <c r="H1963" s="24" t="s">
        <v>2796</v>
      </c>
      <c r="I1963" s="24" t="s">
        <v>4482</v>
      </c>
      <c r="J1963" s="24" t="s">
        <v>73</v>
      </c>
      <c r="K1963" s="72" t="str">
        <f t="shared" si="70"/>
        <v>BPNEB10 ICPL Curncy</v>
      </c>
      <c r="L1963" s="25" t="str">
        <f t="shared" si="71"/>
        <v>ICPL</v>
      </c>
      <c r="M1963" s="26">
        <f t="shared" ca="1" si="71"/>
        <v>42276</v>
      </c>
      <c r="N1963" s="25" t="b">
        <f t="shared" si="71"/>
        <v>0</v>
      </c>
      <c r="O1963" s="84" t="str">
        <f>IF($N1963,_xll.BDP($K1963,O$1817),"[DISABLED]")</f>
        <v>[DISABLED]</v>
      </c>
      <c r="P1963" s="84" t="str">
        <f>IF($N1963,_xll.BDP($K1963,P$1817),"[DISABLED]")</f>
        <v>[DISABLED]</v>
      </c>
      <c r="Q1963" s="84" t="str">
        <f>IF($N1963,_xll.BDP($K1963,Q$1817),"[DISABLED]")</f>
        <v>[DISABLED]</v>
      </c>
      <c r="R1963" s="84" t="str">
        <f>IF($N1963,_xll.BDH($K1963,R$1817,$M1963),"[DISABLED]")</f>
        <v>[DISABLED]</v>
      </c>
      <c r="S1963" s="84" t="str">
        <f>IF($N1963,_xll.BDH($K1963,S$1817,$M1963),"[DISABLED]")</f>
        <v>[DISABLED]</v>
      </c>
      <c r="T1963" s="84" t="str">
        <f>IF($N1963,_xll.BDH($K1963,T$1817,$M1963),"[DISABLED]")</f>
        <v>[DISABLED]</v>
      </c>
      <c r="V1963" s="106" t="s">
        <v>10501</v>
      </c>
      <c r="W1963" s="107" t="s">
        <v>1055</v>
      </c>
      <c r="X1963" s="108">
        <v>42276</v>
      </c>
      <c r="Y1963" s="107" t="b">
        <v>0</v>
      </c>
      <c r="Z1963" s="107" t="s">
        <v>5237</v>
      </c>
      <c r="AA1963" s="107" t="s">
        <v>5237</v>
      </c>
      <c r="AB1963" s="107" t="s">
        <v>5237</v>
      </c>
      <c r="AC1963" s="107" t="s">
        <v>5237</v>
      </c>
      <c r="AD1963" s="107" t="s">
        <v>5237</v>
      </c>
      <c r="AE1963" s="107" t="s">
        <v>5237</v>
      </c>
    </row>
    <row r="1964" spans="2:31" outlineLevel="1">
      <c r="B1964" s="24" t="s">
        <v>5234</v>
      </c>
      <c r="C1964" s="24" t="s">
        <v>4</v>
      </c>
      <c r="D1964" s="24" t="s">
        <v>64</v>
      </c>
      <c r="E1964" s="24" t="s">
        <v>46</v>
      </c>
      <c r="F1964" s="24" t="s">
        <v>54</v>
      </c>
      <c r="G1964" s="24">
        <v>0</v>
      </c>
      <c r="H1964" s="24" t="s">
        <v>2796</v>
      </c>
      <c r="I1964" s="24" t="s">
        <v>4483</v>
      </c>
      <c r="J1964" s="24" t="s">
        <v>73</v>
      </c>
      <c r="K1964" s="72" t="str">
        <f t="shared" si="70"/>
        <v>BPNEC10 ICPL Curncy</v>
      </c>
      <c r="L1964" s="25" t="str">
        <f t="shared" si="71"/>
        <v>ICPL</v>
      </c>
      <c r="M1964" s="26">
        <f t="shared" ca="1" si="71"/>
        <v>42276</v>
      </c>
      <c r="N1964" s="25" t="b">
        <f t="shared" si="71"/>
        <v>0</v>
      </c>
      <c r="O1964" s="84" t="str">
        <f>IF($N1964,_xll.BDP($K1964,O$1817),"[DISABLED]")</f>
        <v>[DISABLED]</v>
      </c>
      <c r="P1964" s="84" t="str">
        <f>IF($N1964,_xll.BDP($K1964,P$1817),"[DISABLED]")</f>
        <v>[DISABLED]</v>
      </c>
      <c r="Q1964" s="84" t="str">
        <f>IF($N1964,_xll.BDP($K1964,Q$1817),"[DISABLED]")</f>
        <v>[DISABLED]</v>
      </c>
      <c r="R1964" s="84" t="str">
        <f>IF($N1964,_xll.BDH($K1964,R$1817,$M1964),"[DISABLED]")</f>
        <v>[DISABLED]</v>
      </c>
      <c r="S1964" s="84" t="str">
        <f>IF($N1964,_xll.BDH($K1964,S$1817,$M1964),"[DISABLED]")</f>
        <v>[DISABLED]</v>
      </c>
      <c r="T1964" s="84" t="str">
        <f>IF($N1964,_xll.BDH($K1964,T$1817,$M1964),"[DISABLED]")</f>
        <v>[DISABLED]</v>
      </c>
      <c r="V1964" s="106" t="s">
        <v>10502</v>
      </c>
      <c r="W1964" s="107" t="s">
        <v>1055</v>
      </c>
      <c r="X1964" s="108">
        <v>42276</v>
      </c>
      <c r="Y1964" s="107" t="b">
        <v>0</v>
      </c>
      <c r="Z1964" s="107" t="s">
        <v>5237</v>
      </c>
      <c r="AA1964" s="107" t="s">
        <v>5237</v>
      </c>
      <c r="AB1964" s="107" t="s">
        <v>5237</v>
      </c>
      <c r="AC1964" s="107" t="s">
        <v>5237</v>
      </c>
      <c r="AD1964" s="107" t="s">
        <v>5237</v>
      </c>
      <c r="AE1964" s="107" t="s">
        <v>5237</v>
      </c>
    </row>
    <row r="1965" spans="2:31" outlineLevel="1">
      <c r="B1965" s="24" t="s">
        <v>5234</v>
      </c>
      <c r="C1965" s="24" t="s">
        <v>4</v>
      </c>
      <c r="D1965" s="24" t="s">
        <v>64</v>
      </c>
      <c r="E1965" s="24" t="s">
        <v>46</v>
      </c>
      <c r="F1965" s="24" t="s">
        <v>58</v>
      </c>
      <c r="G1965" s="24">
        <v>0</v>
      </c>
      <c r="H1965" s="24" t="s">
        <v>2796</v>
      </c>
      <c r="I1965" s="24" t="s">
        <v>4484</v>
      </c>
      <c r="J1965" s="24" t="s">
        <v>73</v>
      </c>
      <c r="K1965" s="72" t="str">
        <f t="shared" si="70"/>
        <v>BPNEF10 ICPL Curncy</v>
      </c>
      <c r="L1965" s="25" t="str">
        <f t="shared" si="71"/>
        <v>ICPL</v>
      </c>
      <c r="M1965" s="26">
        <f t="shared" ca="1" si="71"/>
        <v>42276</v>
      </c>
      <c r="N1965" s="25" t="b">
        <f t="shared" si="71"/>
        <v>0</v>
      </c>
      <c r="O1965" s="84" t="str">
        <f>IF($N1965,_xll.BDP($K1965,O$1817),"[DISABLED]")</f>
        <v>[DISABLED]</v>
      </c>
      <c r="P1965" s="84" t="str">
        <f>IF($N1965,_xll.BDP($K1965,P$1817),"[DISABLED]")</f>
        <v>[DISABLED]</v>
      </c>
      <c r="Q1965" s="84" t="str">
        <f>IF($N1965,_xll.BDP($K1965,Q$1817),"[DISABLED]")</f>
        <v>[DISABLED]</v>
      </c>
      <c r="R1965" s="84" t="str">
        <f>IF($N1965,_xll.BDH($K1965,R$1817,$M1965),"[DISABLED]")</f>
        <v>[DISABLED]</v>
      </c>
      <c r="S1965" s="84" t="str">
        <f>IF($N1965,_xll.BDH($K1965,S$1817,$M1965),"[DISABLED]")</f>
        <v>[DISABLED]</v>
      </c>
      <c r="T1965" s="84" t="str">
        <f>IF($N1965,_xll.BDH($K1965,T$1817,$M1965),"[DISABLED]")</f>
        <v>[DISABLED]</v>
      </c>
      <c r="V1965" s="106" t="s">
        <v>10503</v>
      </c>
      <c r="W1965" s="107" t="s">
        <v>1055</v>
      </c>
      <c r="X1965" s="108">
        <v>42276</v>
      </c>
      <c r="Y1965" s="107" t="b">
        <v>0</v>
      </c>
      <c r="Z1965" s="107" t="s">
        <v>5237</v>
      </c>
      <c r="AA1965" s="107" t="s">
        <v>5237</v>
      </c>
      <c r="AB1965" s="107" t="s">
        <v>5237</v>
      </c>
      <c r="AC1965" s="107" t="s">
        <v>5237</v>
      </c>
      <c r="AD1965" s="107" t="s">
        <v>5237</v>
      </c>
      <c r="AE1965" s="107" t="s">
        <v>5237</v>
      </c>
    </row>
    <row r="1966" spans="2:31" outlineLevel="1">
      <c r="B1966" s="24" t="s">
        <v>5234</v>
      </c>
      <c r="C1966" s="24" t="s">
        <v>4</v>
      </c>
      <c r="D1966" s="24" t="s">
        <v>64</v>
      </c>
      <c r="E1966" s="24" t="s">
        <v>46</v>
      </c>
      <c r="F1966" s="24" t="s">
        <v>71</v>
      </c>
      <c r="G1966" s="24">
        <v>0</v>
      </c>
      <c r="H1966" s="24" t="s">
        <v>2796</v>
      </c>
      <c r="I1966" s="24" t="s">
        <v>4485</v>
      </c>
      <c r="J1966" s="24" t="s">
        <v>73</v>
      </c>
      <c r="K1966" s="72" t="str">
        <f t="shared" si="70"/>
        <v>BPNEI10 ICPL Curncy</v>
      </c>
      <c r="L1966" s="25" t="str">
        <f t="shared" si="71"/>
        <v>ICPL</v>
      </c>
      <c r="M1966" s="26">
        <f t="shared" ca="1" si="71"/>
        <v>42276</v>
      </c>
      <c r="N1966" s="25" t="b">
        <f t="shared" si="71"/>
        <v>0</v>
      </c>
      <c r="O1966" s="84" t="str">
        <f>IF($N1966,_xll.BDP($K1966,O$1817),"[DISABLED]")</f>
        <v>[DISABLED]</v>
      </c>
      <c r="P1966" s="84" t="str">
        <f>IF($N1966,_xll.BDP($K1966,P$1817),"[DISABLED]")</f>
        <v>[DISABLED]</v>
      </c>
      <c r="Q1966" s="84" t="str">
        <f>IF($N1966,_xll.BDP($K1966,Q$1817),"[DISABLED]")</f>
        <v>[DISABLED]</v>
      </c>
      <c r="R1966" s="84" t="str">
        <f>IF($N1966,_xll.BDH($K1966,R$1817,$M1966),"[DISABLED]")</f>
        <v>[DISABLED]</v>
      </c>
      <c r="S1966" s="84" t="str">
        <f>IF($N1966,_xll.BDH($K1966,S$1817,$M1966),"[DISABLED]")</f>
        <v>[DISABLED]</v>
      </c>
      <c r="T1966" s="84" t="str">
        <f>IF($N1966,_xll.BDH($K1966,T$1817,$M1966),"[DISABLED]")</f>
        <v>[DISABLED]</v>
      </c>
      <c r="V1966" s="106" t="s">
        <v>10504</v>
      </c>
      <c r="W1966" s="107" t="s">
        <v>1055</v>
      </c>
      <c r="X1966" s="108">
        <v>42276</v>
      </c>
      <c r="Y1966" s="107" t="b">
        <v>0</v>
      </c>
      <c r="Z1966" s="107" t="s">
        <v>5237</v>
      </c>
      <c r="AA1966" s="107" t="s">
        <v>5237</v>
      </c>
      <c r="AB1966" s="107" t="s">
        <v>5237</v>
      </c>
      <c r="AC1966" s="107" t="s">
        <v>5237</v>
      </c>
      <c r="AD1966" s="107" t="s">
        <v>5237</v>
      </c>
      <c r="AE1966" s="107" t="s">
        <v>5237</v>
      </c>
    </row>
    <row r="1967" spans="2:31" outlineLevel="1">
      <c r="B1967" s="24" t="s">
        <v>5234</v>
      </c>
      <c r="C1967" s="24" t="s">
        <v>4</v>
      </c>
      <c r="D1967" s="24" t="s">
        <v>64</v>
      </c>
      <c r="E1967" s="24" t="s">
        <v>46</v>
      </c>
      <c r="F1967" s="24" t="s">
        <v>41</v>
      </c>
      <c r="G1967" s="24">
        <v>0</v>
      </c>
      <c r="H1967" s="24" t="s">
        <v>2796</v>
      </c>
      <c r="I1967" s="24" t="s">
        <v>4486</v>
      </c>
      <c r="J1967" s="24" t="s">
        <v>73</v>
      </c>
      <c r="K1967" s="72" t="str">
        <f t="shared" si="70"/>
        <v>BPNE110 ICPL Curncy</v>
      </c>
      <c r="L1967" s="25" t="str">
        <f t="shared" si="71"/>
        <v>ICPL</v>
      </c>
      <c r="M1967" s="26">
        <f t="shared" ca="1" si="71"/>
        <v>42276</v>
      </c>
      <c r="N1967" s="25" t="b">
        <f t="shared" si="71"/>
        <v>0</v>
      </c>
      <c r="O1967" s="84" t="str">
        <f>IF($N1967,_xll.BDP($K1967,O$1817),"[DISABLED]")</f>
        <v>[DISABLED]</v>
      </c>
      <c r="P1967" s="84" t="str">
        <f>IF($N1967,_xll.BDP($K1967,P$1817),"[DISABLED]")</f>
        <v>[DISABLED]</v>
      </c>
      <c r="Q1967" s="84" t="str">
        <f>IF($N1967,_xll.BDP($K1967,Q$1817),"[DISABLED]")</f>
        <v>[DISABLED]</v>
      </c>
      <c r="R1967" s="84" t="str">
        <f>IF($N1967,_xll.BDH($K1967,R$1817,$M1967),"[DISABLED]")</f>
        <v>[DISABLED]</v>
      </c>
      <c r="S1967" s="84" t="str">
        <f>IF($N1967,_xll.BDH($K1967,S$1817,$M1967),"[DISABLED]")</f>
        <v>[DISABLED]</v>
      </c>
      <c r="T1967" s="84" t="str">
        <f>IF($N1967,_xll.BDH($K1967,T$1817,$M1967),"[DISABLED]")</f>
        <v>[DISABLED]</v>
      </c>
      <c r="V1967" s="106" t="s">
        <v>10505</v>
      </c>
      <c r="W1967" s="107" t="s">
        <v>1055</v>
      </c>
      <c r="X1967" s="108">
        <v>42276</v>
      </c>
      <c r="Y1967" s="107" t="b">
        <v>0</v>
      </c>
      <c r="Z1967" s="107" t="s">
        <v>5237</v>
      </c>
      <c r="AA1967" s="107" t="s">
        <v>5237</v>
      </c>
      <c r="AB1967" s="107" t="s">
        <v>5237</v>
      </c>
      <c r="AC1967" s="107" t="s">
        <v>5237</v>
      </c>
      <c r="AD1967" s="107" t="s">
        <v>5237</v>
      </c>
      <c r="AE1967" s="107" t="s">
        <v>5237</v>
      </c>
    </row>
    <row r="1968" spans="2:31" outlineLevel="1">
      <c r="B1968" s="24" t="s">
        <v>5234</v>
      </c>
      <c r="C1968" s="24" t="s">
        <v>4</v>
      </c>
      <c r="D1968" s="24" t="s">
        <v>64</v>
      </c>
      <c r="E1968" s="24" t="s">
        <v>46</v>
      </c>
      <c r="F1968" s="24" t="s">
        <v>146</v>
      </c>
      <c r="G1968" s="24">
        <v>0</v>
      </c>
      <c r="H1968" s="24" t="s">
        <v>2796</v>
      </c>
      <c r="I1968" s="24" t="s">
        <v>4487</v>
      </c>
      <c r="J1968" s="24" t="s">
        <v>73</v>
      </c>
      <c r="K1968" s="72" t="str">
        <f t="shared" si="70"/>
        <v>BPNER10 ICPL Curncy</v>
      </c>
      <c r="L1968" s="25" t="str">
        <f t="shared" si="71"/>
        <v>ICPL</v>
      </c>
      <c r="M1968" s="26">
        <f t="shared" ca="1" si="71"/>
        <v>42276</v>
      </c>
      <c r="N1968" s="25" t="b">
        <f t="shared" si="71"/>
        <v>0</v>
      </c>
      <c r="O1968" s="84" t="str">
        <f>IF($N1968,_xll.BDP($K1968,O$1817),"[DISABLED]")</f>
        <v>[DISABLED]</v>
      </c>
      <c r="P1968" s="84" t="str">
        <f>IF($N1968,_xll.BDP($K1968,P$1817),"[DISABLED]")</f>
        <v>[DISABLED]</v>
      </c>
      <c r="Q1968" s="84" t="str">
        <f>IF($N1968,_xll.BDP($K1968,Q$1817),"[DISABLED]")</f>
        <v>[DISABLED]</v>
      </c>
      <c r="R1968" s="84" t="str">
        <f>IF($N1968,_xll.BDH($K1968,R$1817,$M1968),"[DISABLED]")</f>
        <v>[DISABLED]</v>
      </c>
      <c r="S1968" s="84" t="str">
        <f>IF($N1968,_xll.BDH($K1968,S$1817,$M1968),"[DISABLED]")</f>
        <v>[DISABLED]</v>
      </c>
      <c r="T1968" s="84" t="str">
        <f>IF($N1968,_xll.BDH($K1968,T$1817,$M1968),"[DISABLED]")</f>
        <v>[DISABLED]</v>
      </c>
      <c r="V1968" s="106" t="s">
        <v>10506</v>
      </c>
      <c r="W1968" s="107" t="s">
        <v>1055</v>
      </c>
      <c r="X1968" s="108">
        <v>42276</v>
      </c>
      <c r="Y1968" s="107" t="b">
        <v>0</v>
      </c>
      <c r="Z1968" s="107" t="s">
        <v>5237</v>
      </c>
      <c r="AA1968" s="107" t="s">
        <v>5237</v>
      </c>
      <c r="AB1968" s="107" t="s">
        <v>5237</v>
      </c>
      <c r="AC1968" s="107" t="s">
        <v>5237</v>
      </c>
      <c r="AD1968" s="107" t="s">
        <v>5237</v>
      </c>
      <c r="AE1968" s="107" t="s">
        <v>5237</v>
      </c>
    </row>
    <row r="1969" spans="2:31" outlineLevel="1">
      <c r="B1969" s="24" t="s">
        <v>5234</v>
      </c>
      <c r="C1969" s="24" t="s">
        <v>4</v>
      </c>
      <c r="D1969" s="24" t="s">
        <v>64</v>
      </c>
      <c r="E1969" s="24" t="s">
        <v>46</v>
      </c>
      <c r="F1969" s="24" t="s">
        <v>42</v>
      </c>
      <c r="G1969" s="24">
        <v>0</v>
      </c>
      <c r="H1969" s="24" t="s">
        <v>2796</v>
      </c>
      <c r="I1969" s="24" t="s">
        <v>4488</v>
      </c>
      <c r="J1969" s="24" t="s">
        <v>73</v>
      </c>
      <c r="K1969" s="72" t="str">
        <f t="shared" si="70"/>
        <v>BPNE210 ICPL Curncy</v>
      </c>
      <c r="L1969" s="25" t="str">
        <f t="shared" si="71"/>
        <v>ICPL</v>
      </c>
      <c r="M1969" s="26">
        <f t="shared" ca="1" si="71"/>
        <v>42276</v>
      </c>
      <c r="N1969" s="25" t="b">
        <f t="shared" si="71"/>
        <v>0</v>
      </c>
      <c r="O1969" s="84" t="str">
        <f>IF($N1969,_xll.BDP($K1969,O$1817),"[DISABLED]")</f>
        <v>[DISABLED]</v>
      </c>
      <c r="P1969" s="84" t="str">
        <f>IF($N1969,_xll.BDP($K1969,P$1817),"[DISABLED]")</f>
        <v>[DISABLED]</v>
      </c>
      <c r="Q1969" s="84" t="str">
        <f>IF($N1969,_xll.BDP($K1969,Q$1817),"[DISABLED]")</f>
        <v>[DISABLED]</v>
      </c>
      <c r="R1969" s="84" t="str">
        <f>IF($N1969,_xll.BDH($K1969,R$1817,$M1969),"[DISABLED]")</f>
        <v>[DISABLED]</v>
      </c>
      <c r="S1969" s="84" t="str">
        <f>IF($N1969,_xll.BDH($K1969,S$1817,$M1969),"[DISABLED]")</f>
        <v>[DISABLED]</v>
      </c>
      <c r="T1969" s="84" t="str">
        <f>IF($N1969,_xll.BDH($K1969,T$1817,$M1969),"[DISABLED]")</f>
        <v>[DISABLED]</v>
      </c>
      <c r="V1969" s="106" t="s">
        <v>10507</v>
      </c>
      <c r="W1969" s="107" t="s">
        <v>1055</v>
      </c>
      <c r="X1969" s="108">
        <v>42276</v>
      </c>
      <c r="Y1969" s="107" t="b">
        <v>0</v>
      </c>
      <c r="Z1969" s="107" t="s">
        <v>5237</v>
      </c>
      <c r="AA1969" s="107" t="s">
        <v>5237</v>
      </c>
      <c r="AB1969" s="107" t="s">
        <v>5237</v>
      </c>
      <c r="AC1969" s="107" t="s">
        <v>5237</v>
      </c>
      <c r="AD1969" s="107" t="s">
        <v>5237</v>
      </c>
      <c r="AE1969" s="107" t="s">
        <v>5237</v>
      </c>
    </row>
    <row r="1970" spans="2:31" outlineLevel="1">
      <c r="B1970" s="24" t="s">
        <v>5234</v>
      </c>
      <c r="C1970" s="24" t="s">
        <v>4</v>
      </c>
      <c r="D1970" s="24" t="s">
        <v>64</v>
      </c>
      <c r="E1970" s="24" t="s">
        <v>46</v>
      </c>
      <c r="F1970" s="24" t="s">
        <v>43</v>
      </c>
      <c r="G1970" s="24">
        <v>0</v>
      </c>
      <c r="H1970" s="24" t="s">
        <v>2796</v>
      </c>
      <c r="I1970" s="24" t="s">
        <v>4489</v>
      </c>
      <c r="J1970" s="24" t="s">
        <v>73</v>
      </c>
      <c r="K1970" s="72" t="str">
        <f t="shared" si="70"/>
        <v>BPNE310 ICPL Curncy</v>
      </c>
      <c r="L1970" s="25" t="str">
        <f t="shared" si="71"/>
        <v>ICPL</v>
      </c>
      <c r="M1970" s="26">
        <f t="shared" ca="1" si="71"/>
        <v>42276</v>
      </c>
      <c r="N1970" s="25" t="b">
        <f t="shared" si="71"/>
        <v>0</v>
      </c>
      <c r="O1970" s="84" t="str">
        <f>IF($N1970,_xll.BDP($K1970,O$1817),"[DISABLED]")</f>
        <v>[DISABLED]</v>
      </c>
      <c r="P1970" s="84" t="str">
        <f>IF($N1970,_xll.BDP($K1970,P$1817),"[DISABLED]")</f>
        <v>[DISABLED]</v>
      </c>
      <c r="Q1970" s="84" t="str">
        <f>IF($N1970,_xll.BDP($K1970,Q$1817),"[DISABLED]")</f>
        <v>[DISABLED]</v>
      </c>
      <c r="R1970" s="84" t="str">
        <f>IF($N1970,_xll.BDH($K1970,R$1817,$M1970),"[DISABLED]")</f>
        <v>[DISABLED]</v>
      </c>
      <c r="S1970" s="84" t="str">
        <f>IF($N1970,_xll.BDH($K1970,S$1817,$M1970),"[DISABLED]")</f>
        <v>[DISABLED]</v>
      </c>
      <c r="T1970" s="84" t="str">
        <f>IF($N1970,_xll.BDH($K1970,T$1817,$M1970),"[DISABLED]")</f>
        <v>[DISABLED]</v>
      </c>
      <c r="V1970" s="106" t="s">
        <v>10508</v>
      </c>
      <c r="W1970" s="107" t="s">
        <v>1055</v>
      </c>
      <c r="X1970" s="108">
        <v>42276</v>
      </c>
      <c r="Y1970" s="107" t="b">
        <v>0</v>
      </c>
      <c r="Z1970" s="107" t="s">
        <v>5237</v>
      </c>
      <c r="AA1970" s="107" t="s">
        <v>5237</v>
      </c>
      <c r="AB1970" s="107" t="s">
        <v>5237</v>
      </c>
      <c r="AC1970" s="107" t="s">
        <v>5237</v>
      </c>
      <c r="AD1970" s="107" t="s">
        <v>5237</v>
      </c>
      <c r="AE1970" s="107" t="s">
        <v>5237</v>
      </c>
    </row>
    <row r="1971" spans="2:31" outlineLevel="1">
      <c r="B1971" s="24" t="s">
        <v>5234</v>
      </c>
      <c r="C1971" s="24" t="s">
        <v>4</v>
      </c>
      <c r="D1971" s="24" t="s">
        <v>64</v>
      </c>
      <c r="E1971" s="24" t="s">
        <v>46</v>
      </c>
      <c r="F1971" s="24" t="s">
        <v>152</v>
      </c>
      <c r="G1971" s="24">
        <v>0</v>
      </c>
      <c r="H1971" s="24" t="s">
        <v>2796</v>
      </c>
      <c r="I1971" s="24" t="s">
        <v>4490</v>
      </c>
      <c r="J1971" s="24" t="s">
        <v>73</v>
      </c>
      <c r="K1971" s="72" t="str">
        <f t="shared" si="70"/>
        <v>BPNE410 ICPL Curncy</v>
      </c>
      <c r="L1971" s="25" t="str">
        <f t="shared" si="71"/>
        <v>ICPL</v>
      </c>
      <c r="M1971" s="26">
        <f t="shared" ca="1" si="71"/>
        <v>42276</v>
      </c>
      <c r="N1971" s="25" t="b">
        <f t="shared" si="71"/>
        <v>0</v>
      </c>
      <c r="O1971" s="84" t="str">
        <f>IF($N1971,_xll.BDP($K1971,O$1817),"[DISABLED]")</f>
        <v>[DISABLED]</v>
      </c>
      <c r="P1971" s="84" t="str">
        <f>IF($N1971,_xll.BDP($K1971,P$1817),"[DISABLED]")</f>
        <v>[DISABLED]</v>
      </c>
      <c r="Q1971" s="84" t="str">
        <f>IF($N1971,_xll.BDP($K1971,Q$1817),"[DISABLED]")</f>
        <v>[DISABLED]</v>
      </c>
      <c r="R1971" s="84" t="str">
        <f>IF($N1971,_xll.BDH($K1971,R$1817,$M1971),"[DISABLED]")</f>
        <v>[DISABLED]</v>
      </c>
      <c r="S1971" s="84" t="str">
        <f>IF($N1971,_xll.BDH($K1971,S$1817,$M1971),"[DISABLED]")</f>
        <v>[DISABLED]</v>
      </c>
      <c r="T1971" s="84" t="str">
        <f>IF($N1971,_xll.BDH($K1971,T$1817,$M1971),"[DISABLED]")</f>
        <v>[DISABLED]</v>
      </c>
      <c r="V1971" s="106" t="s">
        <v>10509</v>
      </c>
      <c r="W1971" s="107" t="s">
        <v>1055</v>
      </c>
      <c r="X1971" s="108">
        <v>42276</v>
      </c>
      <c r="Y1971" s="107" t="b">
        <v>0</v>
      </c>
      <c r="Z1971" s="107" t="s">
        <v>5237</v>
      </c>
      <c r="AA1971" s="107" t="s">
        <v>5237</v>
      </c>
      <c r="AB1971" s="107" t="s">
        <v>5237</v>
      </c>
      <c r="AC1971" s="107" t="s">
        <v>5237</v>
      </c>
      <c r="AD1971" s="107" t="s">
        <v>5237</v>
      </c>
      <c r="AE1971" s="107" t="s">
        <v>5237</v>
      </c>
    </row>
    <row r="1972" spans="2:31" outlineLevel="1">
      <c r="B1972" s="24" t="s">
        <v>5234</v>
      </c>
      <c r="C1972" s="24" t="s">
        <v>4</v>
      </c>
      <c r="D1972" s="24" t="s">
        <v>64</v>
      </c>
      <c r="E1972" s="24" t="s">
        <v>46</v>
      </c>
      <c r="F1972" s="24" t="s">
        <v>44</v>
      </c>
      <c r="G1972" s="24">
        <v>0</v>
      </c>
      <c r="H1972" s="24" t="s">
        <v>2796</v>
      </c>
      <c r="I1972" s="24" t="s">
        <v>4491</v>
      </c>
      <c r="J1972" s="24" t="s">
        <v>73</v>
      </c>
      <c r="K1972" s="72" t="str">
        <f t="shared" si="70"/>
        <v>BPNE510 ICPL Curncy</v>
      </c>
      <c r="L1972" s="25" t="str">
        <f t="shared" si="71"/>
        <v>ICPL</v>
      </c>
      <c r="M1972" s="26">
        <f t="shared" ca="1" si="71"/>
        <v>42276</v>
      </c>
      <c r="N1972" s="25" t="b">
        <f t="shared" si="71"/>
        <v>0</v>
      </c>
      <c r="O1972" s="84" t="str">
        <f>IF($N1972,_xll.BDP($K1972,O$1817),"[DISABLED]")</f>
        <v>[DISABLED]</v>
      </c>
      <c r="P1972" s="84" t="str">
        <f>IF($N1972,_xll.BDP($K1972,P$1817),"[DISABLED]")</f>
        <v>[DISABLED]</v>
      </c>
      <c r="Q1972" s="84" t="str">
        <f>IF($N1972,_xll.BDP($K1972,Q$1817),"[DISABLED]")</f>
        <v>[DISABLED]</v>
      </c>
      <c r="R1972" s="84" t="str">
        <f>IF($N1972,_xll.BDH($K1972,R$1817,$M1972),"[DISABLED]")</f>
        <v>[DISABLED]</v>
      </c>
      <c r="S1972" s="84" t="str">
        <f>IF($N1972,_xll.BDH($K1972,S$1817,$M1972),"[DISABLED]")</f>
        <v>[DISABLED]</v>
      </c>
      <c r="T1972" s="84" t="str">
        <f>IF($N1972,_xll.BDH($K1972,T$1817,$M1972),"[DISABLED]")</f>
        <v>[DISABLED]</v>
      </c>
      <c r="V1972" s="106" t="s">
        <v>10510</v>
      </c>
      <c r="W1972" s="107" t="s">
        <v>1055</v>
      </c>
      <c r="X1972" s="108">
        <v>42276</v>
      </c>
      <c r="Y1972" s="107" t="b">
        <v>0</v>
      </c>
      <c r="Z1972" s="107" t="s">
        <v>5237</v>
      </c>
      <c r="AA1972" s="107" t="s">
        <v>5237</v>
      </c>
      <c r="AB1972" s="107" t="s">
        <v>5237</v>
      </c>
      <c r="AC1972" s="107" t="s">
        <v>5237</v>
      </c>
      <c r="AD1972" s="107" t="s">
        <v>5237</v>
      </c>
      <c r="AE1972" s="107" t="s">
        <v>5237</v>
      </c>
    </row>
    <row r="1973" spans="2:31" outlineLevel="1">
      <c r="B1973" s="24" t="s">
        <v>5234</v>
      </c>
      <c r="C1973" s="24" t="s">
        <v>4</v>
      </c>
      <c r="D1973" s="24" t="s">
        <v>64</v>
      </c>
      <c r="E1973" s="24" t="s">
        <v>46</v>
      </c>
      <c r="F1973" s="24" t="s">
        <v>155</v>
      </c>
      <c r="G1973" s="24">
        <v>0</v>
      </c>
      <c r="H1973" s="24" t="s">
        <v>2796</v>
      </c>
      <c r="I1973" s="24" t="s">
        <v>4492</v>
      </c>
      <c r="J1973" s="24" t="s">
        <v>73</v>
      </c>
      <c r="K1973" s="72" t="str">
        <f t="shared" si="70"/>
        <v>BPNE610 ICPL Curncy</v>
      </c>
      <c r="L1973" s="25" t="str">
        <f t="shared" si="71"/>
        <v>ICPL</v>
      </c>
      <c r="M1973" s="26">
        <f t="shared" ca="1" si="71"/>
        <v>42276</v>
      </c>
      <c r="N1973" s="25" t="b">
        <f t="shared" si="71"/>
        <v>0</v>
      </c>
      <c r="O1973" s="84" t="str">
        <f>IF($N1973,_xll.BDP($K1973,O$1817),"[DISABLED]")</f>
        <v>[DISABLED]</v>
      </c>
      <c r="P1973" s="84" t="str">
        <f>IF($N1973,_xll.BDP($K1973,P$1817),"[DISABLED]")</f>
        <v>[DISABLED]</v>
      </c>
      <c r="Q1973" s="84" t="str">
        <f>IF($N1973,_xll.BDP($K1973,Q$1817),"[DISABLED]")</f>
        <v>[DISABLED]</v>
      </c>
      <c r="R1973" s="84" t="str">
        <f>IF($N1973,_xll.BDH($K1973,R$1817,$M1973),"[DISABLED]")</f>
        <v>[DISABLED]</v>
      </c>
      <c r="S1973" s="84" t="str">
        <f>IF($N1973,_xll.BDH($K1973,S$1817,$M1973),"[DISABLED]")</f>
        <v>[DISABLED]</v>
      </c>
      <c r="T1973" s="84" t="str">
        <f>IF($N1973,_xll.BDH($K1973,T$1817,$M1973),"[DISABLED]")</f>
        <v>[DISABLED]</v>
      </c>
      <c r="V1973" s="106" t="s">
        <v>10511</v>
      </c>
      <c r="W1973" s="107" t="s">
        <v>1055</v>
      </c>
      <c r="X1973" s="108">
        <v>42276</v>
      </c>
      <c r="Y1973" s="107" t="b">
        <v>0</v>
      </c>
      <c r="Z1973" s="107" t="s">
        <v>5237</v>
      </c>
      <c r="AA1973" s="107" t="s">
        <v>5237</v>
      </c>
      <c r="AB1973" s="107" t="s">
        <v>5237</v>
      </c>
      <c r="AC1973" s="107" t="s">
        <v>5237</v>
      </c>
      <c r="AD1973" s="107" t="s">
        <v>5237</v>
      </c>
      <c r="AE1973" s="107" t="s">
        <v>5237</v>
      </c>
    </row>
    <row r="1974" spans="2:31" outlineLevel="1">
      <c r="B1974" s="24" t="s">
        <v>5234</v>
      </c>
      <c r="C1974" s="24" t="s">
        <v>4</v>
      </c>
      <c r="D1974" s="24" t="s">
        <v>64</v>
      </c>
      <c r="E1974" s="24" t="s">
        <v>46</v>
      </c>
      <c r="F1974" s="24" t="s">
        <v>45</v>
      </c>
      <c r="G1974" s="24">
        <v>0</v>
      </c>
      <c r="H1974" s="24" t="s">
        <v>2796</v>
      </c>
      <c r="I1974" s="24" t="s">
        <v>4493</v>
      </c>
      <c r="J1974" s="24" t="s">
        <v>73</v>
      </c>
      <c r="K1974" s="72" t="str">
        <f t="shared" si="70"/>
        <v>BPNE710 ICPL Curncy</v>
      </c>
      <c r="L1974" s="25" t="str">
        <f t="shared" si="71"/>
        <v>ICPL</v>
      </c>
      <c r="M1974" s="26">
        <f t="shared" ca="1" si="71"/>
        <v>42276</v>
      </c>
      <c r="N1974" s="25" t="b">
        <f t="shared" si="71"/>
        <v>0</v>
      </c>
      <c r="O1974" s="84" t="str">
        <f>IF($N1974,_xll.BDP($K1974,O$1817),"[DISABLED]")</f>
        <v>[DISABLED]</v>
      </c>
      <c r="P1974" s="84" t="str">
        <f>IF($N1974,_xll.BDP($K1974,P$1817),"[DISABLED]")</f>
        <v>[DISABLED]</v>
      </c>
      <c r="Q1974" s="84" t="str">
        <f>IF($N1974,_xll.BDP($K1974,Q$1817),"[DISABLED]")</f>
        <v>[DISABLED]</v>
      </c>
      <c r="R1974" s="84" t="str">
        <f>IF($N1974,_xll.BDH($K1974,R$1817,$M1974),"[DISABLED]")</f>
        <v>[DISABLED]</v>
      </c>
      <c r="S1974" s="84" t="str">
        <f>IF($N1974,_xll.BDH($K1974,S$1817,$M1974),"[DISABLED]")</f>
        <v>[DISABLED]</v>
      </c>
      <c r="T1974" s="84" t="str">
        <f>IF($N1974,_xll.BDH($K1974,T$1817,$M1974),"[DISABLED]")</f>
        <v>[DISABLED]</v>
      </c>
      <c r="V1974" s="106" t="s">
        <v>10512</v>
      </c>
      <c r="W1974" s="107" t="s">
        <v>1055</v>
      </c>
      <c r="X1974" s="108">
        <v>42276</v>
      </c>
      <c r="Y1974" s="107" t="b">
        <v>0</v>
      </c>
      <c r="Z1974" s="107" t="s">
        <v>5237</v>
      </c>
      <c r="AA1974" s="107" t="s">
        <v>5237</v>
      </c>
      <c r="AB1974" s="107" t="s">
        <v>5237</v>
      </c>
      <c r="AC1974" s="107" t="s">
        <v>5237</v>
      </c>
      <c r="AD1974" s="107" t="s">
        <v>5237</v>
      </c>
      <c r="AE1974" s="107" t="s">
        <v>5237</v>
      </c>
    </row>
    <row r="1975" spans="2:31" outlineLevel="1">
      <c r="B1975" s="24" t="s">
        <v>5234</v>
      </c>
      <c r="C1975" s="24" t="s">
        <v>4</v>
      </c>
      <c r="D1975" s="24" t="s">
        <v>64</v>
      </c>
      <c r="E1975" s="24" t="s">
        <v>46</v>
      </c>
      <c r="F1975" s="24" t="s">
        <v>46</v>
      </c>
      <c r="G1975" s="24">
        <v>0</v>
      </c>
      <c r="H1975" s="24" t="s">
        <v>2796</v>
      </c>
      <c r="I1975" s="24" t="s">
        <v>4494</v>
      </c>
      <c r="J1975" s="24" t="s">
        <v>73</v>
      </c>
      <c r="K1975" s="72" t="str">
        <f t="shared" si="70"/>
        <v>BPNE1010 ICPL Curncy</v>
      </c>
      <c r="L1975" s="25" t="str">
        <f t="shared" si="71"/>
        <v>ICPL</v>
      </c>
      <c r="M1975" s="26">
        <f t="shared" ca="1" si="71"/>
        <v>42276</v>
      </c>
      <c r="N1975" s="25" t="b">
        <f t="shared" si="71"/>
        <v>0</v>
      </c>
      <c r="O1975" s="84" t="str">
        <f>IF($N1975,_xll.BDP($K1975,O$1817),"[DISABLED]")</f>
        <v>[DISABLED]</v>
      </c>
      <c r="P1975" s="84" t="str">
        <f>IF($N1975,_xll.BDP($K1975,P$1817),"[DISABLED]")</f>
        <v>[DISABLED]</v>
      </c>
      <c r="Q1975" s="84" t="str">
        <f>IF($N1975,_xll.BDP($K1975,Q$1817),"[DISABLED]")</f>
        <v>[DISABLED]</v>
      </c>
      <c r="R1975" s="84" t="str">
        <f>IF($N1975,_xll.BDH($K1975,R$1817,$M1975),"[DISABLED]")</f>
        <v>[DISABLED]</v>
      </c>
      <c r="S1975" s="84" t="str">
        <f>IF($N1975,_xll.BDH($K1975,S$1817,$M1975),"[DISABLED]")</f>
        <v>[DISABLED]</v>
      </c>
      <c r="T1975" s="84" t="str">
        <f>IF($N1975,_xll.BDH($K1975,T$1817,$M1975),"[DISABLED]")</f>
        <v>[DISABLED]</v>
      </c>
      <c r="V1975" s="106" t="s">
        <v>10513</v>
      </c>
      <c r="W1975" s="107" t="s">
        <v>1055</v>
      </c>
      <c r="X1975" s="108">
        <v>42276</v>
      </c>
      <c r="Y1975" s="107" t="b">
        <v>0</v>
      </c>
      <c r="Z1975" s="107" t="s">
        <v>5237</v>
      </c>
      <c r="AA1975" s="107" t="s">
        <v>5237</v>
      </c>
      <c r="AB1975" s="107" t="s">
        <v>5237</v>
      </c>
      <c r="AC1975" s="107" t="s">
        <v>5237</v>
      </c>
      <c r="AD1975" s="107" t="s">
        <v>5237</v>
      </c>
      <c r="AE1975" s="107" t="s">
        <v>5237</v>
      </c>
    </row>
    <row r="1976" spans="2:31" outlineLevel="1">
      <c r="B1976" s="24" t="s">
        <v>5234</v>
      </c>
      <c r="C1976" s="24" t="s">
        <v>4</v>
      </c>
      <c r="D1976" s="24" t="s">
        <v>64</v>
      </c>
      <c r="E1976" s="24" t="s">
        <v>46</v>
      </c>
      <c r="F1976" s="24" t="s">
        <v>47</v>
      </c>
      <c r="G1976" s="24">
        <v>0</v>
      </c>
      <c r="H1976" s="24" t="s">
        <v>2796</v>
      </c>
      <c r="I1976" s="24" t="s">
        <v>4495</v>
      </c>
      <c r="J1976" s="24" t="s">
        <v>73</v>
      </c>
      <c r="K1976" s="72" t="str">
        <f t="shared" si="70"/>
        <v>BPNE1510 ICPL Curncy</v>
      </c>
      <c r="L1976" s="25" t="str">
        <f t="shared" si="71"/>
        <v>ICPL</v>
      </c>
      <c r="M1976" s="26">
        <f t="shared" ca="1" si="71"/>
        <v>42276</v>
      </c>
      <c r="N1976" s="25" t="b">
        <f t="shared" si="71"/>
        <v>0</v>
      </c>
      <c r="O1976" s="84" t="str">
        <f>IF($N1976,_xll.BDP($K1976,O$1817),"[DISABLED]")</f>
        <v>[DISABLED]</v>
      </c>
      <c r="P1976" s="84" t="str">
        <f>IF($N1976,_xll.BDP($K1976,P$1817),"[DISABLED]")</f>
        <v>[DISABLED]</v>
      </c>
      <c r="Q1976" s="84" t="str">
        <f>IF($N1976,_xll.BDP($K1976,Q$1817),"[DISABLED]")</f>
        <v>[DISABLED]</v>
      </c>
      <c r="R1976" s="84" t="str">
        <f>IF($N1976,_xll.BDH($K1976,R$1817,$M1976),"[DISABLED]")</f>
        <v>[DISABLED]</v>
      </c>
      <c r="S1976" s="84" t="str">
        <f>IF($N1976,_xll.BDH($K1976,S$1817,$M1976),"[DISABLED]")</f>
        <v>[DISABLED]</v>
      </c>
      <c r="T1976" s="84" t="str">
        <f>IF($N1976,_xll.BDH($K1976,T$1817,$M1976),"[DISABLED]")</f>
        <v>[DISABLED]</v>
      </c>
      <c r="V1976" s="106" t="s">
        <v>10514</v>
      </c>
      <c r="W1976" s="107" t="s">
        <v>1055</v>
      </c>
      <c r="X1976" s="108">
        <v>42276</v>
      </c>
      <c r="Y1976" s="107" t="b">
        <v>0</v>
      </c>
      <c r="Z1976" s="107" t="s">
        <v>5237</v>
      </c>
      <c r="AA1976" s="107" t="s">
        <v>5237</v>
      </c>
      <c r="AB1976" s="107" t="s">
        <v>5237</v>
      </c>
      <c r="AC1976" s="107" t="s">
        <v>5237</v>
      </c>
      <c r="AD1976" s="107" t="s">
        <v>5237</v>
      </c>
      <c r="AE1976" s="107" t="s">
        <v>5237</v>
      </c>
    </row>
    <row r="1977" spans="2:31" outlineLevel="1">
      <c r="B1977" s="24" t="s">
        <v>5234</v>
      </c>
      <c r="C1977" s="24" t="s">
        <v>4</v>
      </c>
      <c r="D1977" s="24" t="s">
        <v>64</v>
      </c>
      <c r="E1977" s="24" t="s">
        <v>46</v>
      </c>
      <c r="F1977" s="24" t="s">
        <v>48</v>
      </c>
      <c r="G1977" s="24">
        <v>0</v>
      </c>
      <c r="H1977" s="24" t="s">
        <v>2796</v>
      </c>
      <c r="I1977" s="24" t="s">
        <v>4496</v>
      </c>
      <c r="J1977" s="24" t="s">
        <v>73</v>
      </c>
      <c r="K1977" s="72" t="str">
        <f t="shared" si="70"/>
        <v>BPNE2010 ICPL Curncy</v>
      </c>
      <c r="L1977" s="25" t="str">
        <f t="shared" si="71"/>
        <v>ICPL</v>
      </c>
      <c r="M1977" s="26">
        <f t="shared" ca="1" si="71"/>
        <v>42276</v>
      </c>
      <c r="N1977" s="25" t="b">
        <f t="shared" si="71"/>
        <v>0</v>
      </c>
      <c r="O1977" s="84" t="str">
        <f>IF($N1977,_xll.BDP($K1977,O$1817),"[DISABLED]")</f>
        <v>[DISABLED]</v>
      </c>
      <c r="P1977" s="84" t="str">
        <f>IF($N1977,_xll.BDP($K1977,P$1817),"[DISABLED]")</f>
        <v>[DISABLED]</v>
      </c>
      <c r="Q1977" s="84" t="str">
        <f>IF($N1977,_xll.BDP($K1977,Q$1817),"[DISABLED]")</f>
        <v>[DISABLED]</v>
      </c>
      <c r="R1977" s="84" t="str">
        <f>IF($N1977,_xll.BDH($K1977,R$1817,$M1977),"[DISABLED]")</f>
        <v>[DISABLED]</v>
      </c>
      <c r="S1977" s="84" t="str">
        <f>IF($N1977,_xll.BDH($K1977,S$1817,$M1977),"[DISABLED]")</f>
        <v>[DISABLED]</v>
      </c>
      <c r="T1977" s="84" t="str">
        <f>IF($N1977,_xll.BDH($K1977,T$1817,$M1977),"[DISABLED]")</f>
        <v>[DISABLED]</v>
      </c>
      <c r="V1977" s="106" t="s">
        <v>10515</v>
      </c>
      <c r="W1977" s="107" t="s">
        <v>1055</v>
      </c>
      <c r="X1977" s="108">
        <v>42276</v>
      </c>
      <c r="Y1977" s="107" t="b">
        <v>0</v>
      </c>
      <c r="Z1977" s="107" t="s">
        <v>5237</v>
      </c>
      <c r="AA1977" s="107" t="s">
        <v>5237</v>
      </c>
      <c r="AB1977" s="107" t="s">
        <v>5237</v>
      </c>
      <c r="AC1977" s="107" t="s">
        <v>5237</v>
      </c>
      <c r="AD1977" s="107" t="s">
        <v>5237</v>
      </c>
      <c r="AE1977" s="107" t="s">
        <v>5237</v>
      </c>
    </row>
    <row r="1978" spans="2:31" outlineLevel="1">
      <c r="B1978" s="24" t="s">
        <v>5234</v>
      </c>
      <c r="C1978" s="24" t="s">
        <v>4</v>
      </c>
      <c r="D1978" s="24" t="s">
        <v>64</v>
      </c>
      <c r="E1978" s="24" t="s">
        <v>47</v>
      </c>
      <c r="F1978" s="24" t="s">
        <v>209</v>
      </c>
      <c r="G1978" s="24">
        <v>0</v>
      </c>
      <c r="H1978" s="24" t="s">
        <v>2796</v>
      </c>
      <c r="I1978" s="24" t="s">
        <v>4497</v>
      </c>
      <c r="J1978" s="24" t="s">
        <v>73</v>
      </c>
      <c r="K1978" s="72" t="str">
        <f t="shared" si="70"/>
        <v>BPNEA15 ICPL Curncy</v>
      </c>
      <c r="L1978" s="25" t="str">
        <f t="shared" si="71"/>
        <v>ICPL</v>
      </c>
      <c r="M1978" s="26">
        <f t="shared" ca="1" si="71"/>
        <v>42276</v>
      </c>
      <c r="N1978" s="25" t="b">
        <f t="shared" si="71"/>
        <v>0</v>
      </c>
      <c r="O1978" s="84" t="str">
        <f>IF($N1978,_xll.BDP($K1978,O$1817),"[DISABLED]")</f>
        <v>[DISABLED]</v>
      </c>
      <c r="P1978" s="84" t="str">
        <f>IF($N1978,_xll.BDP($K1978,P$1817),"[DISABLED]")</f>
        <v>[DISABLED]</v>
      </c>
      <c r="Q1978" s="84" t="str">
        <f>IF($N1978,_xll.BDP($K1978,Q$1817),"[DISABLED]")</f>
        <v>[DISABLED]</v>
      </c>
      <c r="R1978" s="84" t="str">
        <f>IF($N1978,_xll.BDH($K1978,R$1817,$M1978),"[DISABLED]")</f>
        <v>[DISABLED]</v>
      </c>
      <c r="S1978" s="84" t="str">
        <f>IF($N1978,_xll.BDH($K1978,S$1817,$M1978),"[DISABLED]")</f>
        <v>[DISABLED]</v>
      </c>
      <c r="T1978" s="84" t="str">
        <f>IF($N1978,_xll.BDH($K1978,T$1817,$M1978),"[DISABLED]")</f>
        <v>[DISABLED]</v>
      </c>
      <c r="V1978" s="106" t="s">
        <v>10516</v>
      </c>
      <c r="W1978" s="107" t="s">
        <v>1055</v>
      </c>
      <c r="X1978" s="108">
        <v>42276</v>
      </c>
      <c r="Y1978" s="107" t="b">
        <v>0</v>
      </c>
      <c r="Z1978" s="107" t="s">
        <v>5237</v>
      </c>
      <c r="AA1978" s="107" t="s">
        <v>5237</v>
      </c>
      <c r="AB1978" s="107" t="s">
        <v>5237</v>
      </c>
      <c r="AC1978" s="107" t="s">
        <v>5237</v>
      </c>
      <c r="AD1978" s="107" t="s">
        <v>5237</v>
      </c>
      <c r="AE1978" s="107" t="s">
        <v>5237</v>
      </c>
    </row>
    <row r="1979" spans="2:31" outlineLevel="1">
      <c r="B1979" s="24" t="s">
        <v>5234</v>
      </c>
      <c r="C1979" s="24" t="s">
        <v>4</v>
      </c>
      <c r="D1979" s="24" t="s">
        <v>64</v>
      </c>
      <c r="E1979" s="24" t="s">
        <v>47</v>
      </c>
      <c r="F1979" s="24" t="s">
        <v>210</v>
      </c>
      <c r="G1979" s="24">
        <v>0</v>
      </c>
      <c r="H1979" s="24" t="s">
        <v>2796</v>
      </c>
      <c r="I1979" s="24" t="s">
        <v>4498</v>
      </c>
      <c r="J1979" s="24" t="s">
        <v>73</v>
      </c>
      <c r="K1979" s="72" t="str">
        <f t="shared" si="70"/>
        <v>BPNEB15 ICPL Curncy</v>
      </c>
      <c r="L1979" s="25" t="str">
        <f t="shared" si="71"/>
        <v>ICPL</v>
      </c>
      <c r="M1979" s="26">
        <f t="shared" ca="1" si="71"/>
        <v>42276</v>
      </c>
      <c r="N1979" s="25" t="b">
        <f t="shared" si="71"/>
        <v>0</v>
      </c>
      <c r="O1979" s="84" t="str">
        <f>IF($N1979,_xll.BDP($K1979,O$1817),"[DISABLED]")</f>
        <v>[DISABLED]</v>
      </c>
      <c r="P1979" s="84" t="str">
        <f>IF($N1979,_xll.BDP($K1979,P$1817),"[DISABLED]")</f>
        <v>[DISABLED]</v>
      </c>
      <c r="Q1979" s="84" t="str">
        <f>IF($N1979,_xll.BDP($K1979,Q$1817),"[DISABLED]")</f>
        <v>[DISABLED]</v>
      </c>
      <c r="R1979" s="84" t="str">
        <f>IF($N1979,_xll.BDH($K1979,R$1817,$M1979),"[DISABLED]")</f>
        <v>[DISABLED]</v>
      </c>
      <c r="S1979" s="84" t="str">
        <f>IF($N1979,_xll.BDH($K1979,S$1817,$M1979),"[DISABLED]")</f>
        <v>[DISABLED]</v>
      </c>
      <c r="T1979" s="84" t="str">
        <f>IF($N1979,_xll.BDH($K1979,T$1817,$M1979),"[DISABLED]")</f>
        <v>[DISABLED]</v>
      </c>
      <c r="V1979" s="106" t="s">
        <v>10517</v>
      </c>
      <c r="W1979" s="107" t="s">
        <v>1055</v>
      </c>
      <c r="X1979" s="108">
        <v>42276</v>
      </c>
      <c r="Y1979" s="107" t="b">
        <v>0</v>
      </c>
      <c r="Z1979" s="107" t="s">
        <v>5237</v>
      </c>
      <c r="AA1979" s="107" t="s">
        <v>5237</v>
      </c>
      <c r="AB1979" s="107" t="s">
        <v>5237</v>
      </c>
      <c r="AC1979" s="107" t="s">
        <v>5237</v>
      </c>
      <c r="AD1979" s="107" t="s">
        <v>5237</v>
      </c>
      <c r="AE1979" s="107" t="s">
        <v>5237</v>
      </c>
    </row>
    <row r="1980" spans="2:31" outlineLevel="1">
      <c r="B1980" s="24" t="s">
        <v>5234</v>
      </c>
      <c r="C1980" s="24" t="s">
        <v>4</v>
      </c>
      <c r="D1980" s="24" t="s">
        <v>64</v>
      </c>
      <c r="E1980" s="24" t="s">
        <v>47</v>
      </c>
      <c r="F1980" s="24" t="s">
        <v>54</v>
      </c>
      <c r="G1980" s="24">
        <v>0</v>
      </c>
      <c r="H1980" s="24" t="s">
        <v>2796</v>
      </c>
      <c r="I1980" s="24" t="s">
        <v>4499</v>
      </c>
      <c r="J1980" s="24" t="s">
        <v>73</v>
      </c>
      <c r="K1980" s="72" t="str">
        <f t="shared" si="70"/>
        <v>BPNEC15 ICPL Curncy</v>
      </c>
      <c r="L1980" s="25" t="str">
        <f t="shared" si="71"/>
        <v>ICPL</v>
      </c>
      <c r="M1980" s="26">
        <f t="shared" ca="1" si="71"/>
        <v>42276</v>
      </c>
      <c r="N1980" s="25" t="b">
        <f t="shared" si="71"/>
        <v>0</v>
      </c>
      <c r="O1980" s="84" t="str">
        <f>IF($N1980,_xll.BDP($K1980,O$1817),"[DISABLED]")</f>
        <v>[DISABLED]</v>
      </c>
      <c r="P1980" s="84" t="str">
        <f>IF($N1980,_xll.BDP($K1980,P$1817),"[DISABLED]")</f>
        <v>[DISABLED]</v>
      </c>
      <c r="Q1980" s="84" t="str">
        <f>IF($N1980,_xll.BDP($K1980,Q$1817),"[DISABLED]")</f>
        <v>[DISABLED]</v>
      </c>
      <c r="R1980" s="84" t="str">
        <f>IF($N1980,_xll.BDH($K1980,R$1817,$M1980),"[DISABLED]")</f>
        <v>[DISABLED]</v>
      </c>
      <c r="S1980" s="84" t="str">
        <f>IF($N1980,_xll.BDH($K1980,S$1817,$M1980),"[DISABLED]")</f>
        <v>[DISABLED]</v>
      </c>
      <c r="T1980" s="84" t="str">
        <f>IF($N1980,_xll.BDH($K1980,T$1817,$M1980),"[DISABLED]")</f>
        <v>[DISABLED]</v>
      </c>
      <c r="V1980" s="106" t="s">
        <v>10518</v>
      </c>
      <c r="W1980" s="107" t="s">
        <v>1055</v>
      </c>
      <c r="X1980" s="108">
        <v>42276</v>
      </c>
      <c r="Y1980" s="107" t="b">
        <v>0</v>
      </c>
      <c r="Z1980" s="107" t="s">
        <v>5237</v>
      </c>
      <c r="AA1980" s="107" t="s">
        <v>5237</v>
      </c>
      <c r="AB1980" s="107" t="s">
        <v>5237</v>
      </c>
      <c r="AC1980" s="107" t="s">
        <v>5237</v>
      </c>
      <c r="AD1980" s="107" t="s">
        <v>5237</v>
      </c>
      <c r="AE1980" s="107" t="s">
        <v>5237</v>
      </c>
    </row>
    <row r="1981" spans="2:31" outlineLevel="1">
      <c r="B1981" s="24" t="s">
        <v>5234</v>
      </c>
      <c r="C1981" s="24" t="s">
        <v>4</v>
      </c>
      <c r="D1981" s="24" t="s">
        <v>64</v>
      </c>
      <c r="E1981" s="24" t="s">
        <v>47</v>
      </c>
      <c r="F1981" s="24" t="s">
        <v>58</v>
      </c>
      <c r="G1981" s="24">
        <v>0</v>
      </c>
      <c r="H1981" s="24" t="s">
        <v>2796</v>
      </c>
      <c r="I1981" s="24" t="s">
        <v>4500</v>
      </c>
      <c r="J1981" s="24" t="s">
        <v>73</v>
      </c>
      <c r="K1981" s="72" t="str">
        <f t="shared" si="70"/>
        <v>BPNEF15 ICPL Curncy</v>
      </c>
      <c r="L1981" s="25" t="str">
        <f t="shared" si="71"/>
        <v>ICPL</v>
      </c>
      <c r="M1981" s="26">
        <f t="shared" ca="1" si="71"/>
        <v>42276</v>
      </c>
      <c r="N1981" s="25" t="b">
        <f t="shared" si="71"/>
        <v>0</v>
      </c>
      <c r="O1981" s="84" t="str">
        <f>IF($N1981,_xll.BDP($K1981,O$1817),"[DISABLED]")</f>
        <v>[DISABLED]</v>
      </c>
      <c r="P1981" s="84" t="str">
        <f>IF($N1981,_xll.BDP($K1981,P$1817),"[DISABLED]")</f>
        <v>[DISABLED]</v>
      </c>
      <c r="Q1981" s="84" t="str">
        <f>IF($N1981,_xll.BDP($K1981,Q$1817),"[DISABLED]")</f>
        <v>[DISABLED]</v>
      </c>
      <c r="R1981" s="84" t="str">
        <f>IF($N1981,_xll.BDH($K1981,R$1817,$M1981),"[DISABLED]")</f>
        <v>[DISABLED]</v>
      </c>
      <c r="S1981" s="84" t="str">
        <f>IF($N1981,_xll.BDH($K1981,S$1817,$M1981),"[DISABLED]")</f>
        <v>[DISABLED]</v>
      </c>
      <c r="T1981" s="84" t="str">
        <f>IF($N1981,_xll.BDH($K1981,T$1817,$M1981),"[DISABLED]")</f>
        <v>[DISABLED]</v>
      </c>
      <c r="V1981" s="106" t="s">
        <v>10519</v>
      </c>
      <c r="W1981" s="107" t="s">
        <v>1055</v>
      </c>
      <c r="X1981" s="108">
        <v>42276</v>
      </c>
      <c r="Y1981" s="107" t="b">
        <v>0</v>
      </c>
      <c r="Z1981" s="107" t="s">
        <v>5237</v>
      </c>
      <c r="AA1981" s="107" t="s">
        <v>5237</v>
      </c>
      <c r="AB1981" s="107" t="s">
        <v>5237</v>
      </c>
      <c r="AC1981" s="107" t="s">
        <v>5237</v>
      </c>
      <c r="AD1981" s="107" t="s">
        <v>5237</v>
      </c>
      <c r="AE1981" s="107" t="s">
        <v>5237</v>
      </c>
    </row>
    <row r="1982" spans="2:31" outlineLevel="1">
      <c r="B1982" s="24" t="s">
        <v>5234</v>
      </c>
      <c r="C1982" s="24" t="s">
        <v>4</v>
      </c>
      <c r="D1982" s="24" t="s">
        <v>64</v>
      </c>
      <c r="E1982" s="24" t="s">
        <v>47</v>
      </c>
      <c r="F1982" s="24" t="s">
        <v>71</v>
      </c>
      <c r="G1982" s="24">
        <v>0</v>
      </c>
      <c r="H1982" s="24" t="s">
        <v>2796</v>
      </c>
      <c r="I1982" s="24" t="s">
        <v>4501</v>
      </c>
      <c r="J1982" s="24" t="s">
        <v>73</v>
      </c>
      <c r="K1982" s="72" t="str">
        <f t="shared" si="70"/>
        <v>BPNEI15 ICPL Curncy</v>
      </c>
      <c r="L1982" s="25" t="str">
        <f t="shared" si="71"/>
        <v>ICPL</v>
      </c>
      <c r="M1982" s="26">
        <f t="shared" ca="1" si="71"/>
        <v>42276</v>
      </c>
      <c r="N1982" s="25" t="b">
        <f t="shared" si="71"/>
        <v>0</v>
      </c>
      <c r="O1982" s="84" t="str">
        <f>IF($N1982,_xll.BDP($K1982,O$1817),"[DISABLED]")</f>
        <v>[DISABLED]</v>
      </c>
      <c r="P1982" s="84" t="str">
        <f>IF($N1982,_xll.BDP($K1982,P$1817),"[DISABLED]")</f>
        <v>[DISABLED]</v>
      </c>
      <c r="Q1982" s="84" t="str">
        <f>IF($N1982,_xll.BDP($K1982,Q$1817),"[DISABLED]")</f>
        <v>[DISABLED]</v>
      </c>
      <c r="R1982" s="84" t="str">
        <f>IF($N1982,_xll.BDH($K1982,R$1817,$M1982),"[DISABLED]")</f>
        <v>[DISABLED]</v>
      </c>
      <c r="S1982" s="84" t="str">
        <f>IF($N1982,_xll.BDH($K1982,S$1817,$M1982),"[DISABLED]")</f>
        <v>[DISABLED]</v>
      </c>
      <c r="T1982" s="84" t="str">
        <f>IF($N1982,_xll.BDH($K1982,T$1817,$M1982),"[DISABLED]")</f>
        <v>[DISABLED]</v>
      </c>
      <c r="V1982" s="106" t="s">
        <v>10520</v>
      </c>
      <c r="W1982" s="107" t="s">
        <v>1055</v>
      </c>
      <c r="X1982" s="108">
        <v>42276</v>
      </c>
      <c r="Y1982" s="107" t="b">
        <v>0</v>
      </c>
      <c r="Z1982" s="107" t="s">
        <v>5237</v>
      </c>
      <c r="AA1982" s="107" t="s">
        <v>5237</v>
      </c>
      <c r="AB1982" s="107" t="s">
        <v>5237</v>
      </c>
      <c r="AC1982" s="107" t="s">
        <v>5237</v>
      </c>
      <c r="AD1982" s="107" t="s">
        <v>5237</v>
      </c>
      <c r="AE1982" s="107" t="s">
        <v>5237</v>
      </c>
    </row>
    <row r="1983" spans="2:31" outlineLevel="1">
      <c r="B1983" s="24" t="s">
        <v>5234</v>
      </c>
      <c r="C1983" s="24" t="s">
        <v>4</v>
      </c>
      <c r="D1983" s="24" t="s">
        <v>64</v>
      </c>
      <c r="E1983" s="24" t="s">
        <v>47</v>
      </c>
      <c r="F1983" s="24" t="s">
        <v>41</v>
      </c>
      <c r="G1983" s="24">
        <v>0</v>
      </c>
      <c r="H1983" s="24" t="s">
        <v>2796</v>
      </c>
      <c r="I1983" s="24" t="s">
        <v>4502</v>
      </c>
      <c r="J1983" s="24" t="s">
        <v>73</v>
      </c>
      <c r="K1983" s="72" t="str">
        <f t="shared" si="70"/>
        <v>BPNE115 ICPL Curncy</v>
      </c>
      <c r="L1983" s="25" t="str">
        <f t="shared" si="71"/>
        <v>ICPL</v>
      </c>
      <c r="M1983" s="26">
        <f t="shared" ca="1" si="71"/>
        <v>42276</v>
      </c>
      <c r="N1983" s="25" t="b">
        <f t="shared" si="71"/>
        <v>0</v>
      </c>
      <c r="O1983" s="84" t="str">
        <f>IF($N1983,_xll.BDP($K1983,O$1817),"[DISABLED]")</f>
        <v>[DISABLED]</v>
      </c>
      <c r="P1983" s="84" t="str">
        <f>IF($N1983,_xll.BDP($K1983,P$1817),"[DISABLED]")</f>
        <v>[DISABLED]</v>
      </c>
      <c r="Q1983" s="84" t="str">
        <f>IF($N1983,_xll.BDP($K1983,Q$1817),"[DISABLED]")</f>
        <v>[DISABLED]</v>
      </c>
      <c r="R1983" s="84" t="str">
        <f>IF($N1983,_xll.BDH($K1983,R$1817,$M1983),"[DISABLED]")</f>
        <v>[DISABLED]</v>
      </c>
      <c r="S1983" s="84" t="str">
        <f>IF($N1983,_xll.BDH($K1983,S$1817,$M1983),"[DISABLED]")</f>
        <v>[DISABLED]</v>
      </c>
      <c r="T1983" s="84" t="str">
        <f>IF($N1983,_xll.BDH($K1983,T$1817,$M1983),"[DISABLED]")</f>
        <v>[DISABLED]</v>
      </c>
      <c r="V1983" s="106" t="s">
        <v>10521</v>
      </c>
      <c r="W1983" s="107" t="s">
        <v>1055</v>
      </c>
      <c r="X1983" s="108">
        <v>42276</v>
      </c>
      <c r="Y1983" s="107" t="b">
        <v>0</v>
      </c>
      <c r="Z1983" s="107" t="s">
        <v>5237</v>
      </c>
      <c r="AA1983" s="107" t="s">
        <v>5237</v>
      </c>
      <c r="AB1983" s="107" t="s">
        <v>5237</v>
      </c>
      <c r="AC1983" s="107" t="s">
        <v>5237</v>
      </c>
      <c r="AD1983" s="107" t="s">
        <v>5237</v>
      </c>
      <c r="AE1983" s="107" t="s">
        <v>5237</v>
      </c>
    </row>
    <row r="1984" spans="2:31" outlineLevel="1">
      <c r="B1984" s="24" t="s">
        <v>5234</v>
      </c>
      <c r="C1984" s="24" t="s">
        <v>4</v>
      </c>
      <c r="D1984" s="24" t="s">
        <v>64</v>
      </c>
      <c r="E1984" s="24" t="s">
        <v>47</v>
      </c>
      <c r="F1984" s="24" t="s">
        <v>146</v>
      </c>
      <c r="G1984" s="24">
        <v>0</v>
      </c>
      <c r="H1984" s="24" t="s">
        <v>2796</v>
      </c>
      <c r="I1984" s="24" t="s">
        <v>4503</v>
      </c>
      <c r="J1984" s="24" t="s">
        <v>73</v>
      </c>
      <c r="K1984" s="72" t="str">
        <f t="shared" si="70"/>
        <v>BPNER15 ICPL Curncy</v>
      </c>
      <c r="L1984" s="25" t="str">
        <f t="shared" si="71"/>
        <v>ICPL</v>
      </c>
      <c r="M1984" s="26">
        <f t="shared" ca="1" si="71"/>
        <v>42276</v>
      </c>
      <c r="N1984" s="25" t="b">
        <f t="shared" si="71"/>
        <v>0</v>
      </c>
      <c r="O1984" s="84" t="str">
        <f>IF($N1984,_xll.BDP($K1984,O$1817),"[DISABLED]")</f>
        <v>[DISABLED]</v>
      </c>
      <c r="P1984" s="84" t="str">
        <f>IF($N1984,_xll.BDP($K1984,P$1817),"[DISABLED]")</f>
        <v>[DISABLED]</v>
      </c>
      <c r="Q1984" s="84" t="str">
        <f>IF($N1984,_xll.BDP($K1984,Q$1817),"[DISABLED]")</f>
        <v>[DISABLED]</v>
      </c>
      <c r="R1984" s="84" t="str">
        <f>IF($N1984,_xll.BDH($K1984,R$1817,$M1984),"[DISABLED]")</f>
        <v>[DISABLED]</v>
      </c>
      <c r="S1984" s="84" t="str">
        <f>IF($N1984,_xll.BDH($K1984,S$1817,$M1984),"[DISABLED]")</f>
        <v>[DISABLED]</v>
      </c>
      <c r="T1984" s="84" t="str">
        <f>IF($N1984,_xll.BDH($K1984,T$1817,$M1984),"[DISABLED]")</f>
        <v>[DISABLED]</v>
      </c>
      <c r="V1984" s="106" t="s">
        <v>10522</v>
      </c>
      <c r="W1984" s="107" t="s">
        <v>1055</v>
      </c>
      <c r="X1984" s="108">
        <v>42276</v>
      </c>
      <c r="Y1984" s="107" t="b">
        <v>0</v>
      </c>
      <c r="Z1984" s="107" t="s">
        <v>5237</v>
      </c>
      <c r="AA1984" s="107" t="s">
        <v>5237</v>
      </c>
      <c r="AB1984" s="107" t="s">
        <v>5237</v>
      </c>
      <c r="AC1984" s="107" t="s">
        <v>5237</v>
      </c>
      <c r="AD1984" s="107" t="s">
        <v>5237</v>
      </c>
      <c r="AE1984" s="107" t="s">
        <v>5237</v>
      </c>
    </row>
    <row r="1985" spans="2:31" outlineLevel="1">
      <c r="B1985" s="24" t="s">
        <v>5234</v>
      </c>
      <c r="C1985" s="24" t="s">
        <v>4</v>
      </c>
      <c r="D1985" s="24" t="s">
        <v>64</v>
      </c>
      <c r="E1985" s="24" t="s">
        <v>47</v>
      </c>
      <c r="F1985" s="24" t="s">
        <v>42</v>
      </c>
      <c r="G1985" s="24">
        <v>0</v>
      </c>
      <c r="H1985" s="24" t="s">
        <v>2796</v>
      </c>
      <c r="I1985" s="24" t="s">
        <v>4504</v>
      </c>
      <c r="J1985" s="24" t="s">
        <v>73</v>
      </c>
      <c r="K1985" s="72" t="str">
        <f t="shared" si="70"/>
        <v>BPNE215 ICPL Curncy</v>
      </c>
      <c r="L1985" s="25" t="str">
        <f t="shared" si="71"/>
        <v>ICPL</v>
      </c>
      <c r="M1985" s="26">
        <f t="shared" ca="1" si="71"/>
        <v>42276</v>
      </c>
      <c r="N1985" s="25" t="b">
        <f t="shared" si="71"/>
        <v>0</v>
      </c>
      <c r="O1985" s="84" t="str">
        <f>IF($N1985,_xll.BDP($K1985,O$1817),"[DISABLED]")</f>
        <v>[DISABLED]</v>
      </c>
      <c r="P1985" s="84" t="str">
        <f>IF($N1985,_xll.BDP($K1985,P$1817),"[DISABLED]")</f>
        <v>[DISABLED]</v>
      </c>
      <c r="Q1985" s="84" t="str">
        <f>IF($N1985,_xll.BDP($K1985,Q$1817),"[DISABLED]")</f>
        <v>[DISABLED]</v>
      </c>
      <c r="R1985" s="84" t="str">
        <f>IF($N1985,_xll.BDH($K1985,R$1817,$M1985),"[DISABLED]")</f>
        <v>[DISABLED]</v>
      </c>
      <c r="S1985" s="84" t="str">
        <f>IF($N1985,_xll.BDH($K1985,S$1817,$M1985),"[DISABLED]")</f>
        <v>[DISABLED]</v>
      </c>
      <c r="T1985" s="84" t="str">
        <f>IF($N1985,_xll.BDH($K1985,T$1817,$M1985),"[DISABLED]")</f>
        <v>[DISABLED]</v>
      </c>
      <c r="V1985" s="106" t="s">
        <v>10523</v>
      </c>
      <c r="W1985" s="107" t="s">
        <v>1055</v>
      </c>
      <c r="X1985" s="108">
        <v>42276</v>
      </c>
      <c r="Y1985" s="107" t="b">
        <v>0</v>
      </c>
      <c r="Z1985" s="107" t="s">
        <v>5237</v>
      </c>
      <c r="AA1985" s="107" t="s">
        <v>5237</v>
      </c>
      <c r="AB1985" s="107" t="s">
        <v>5237</v>
      </c>
      <c r="AC1985" s="107" t="s">
        <v>5237</v>
      </c>
      <c r="AD1985" s="107" t="s">
        <v>5237</v>
      </c>
      <c r="AE1985" s="107" t="s">
        <v>5237</v>
      </c>
    </row>
    <row r="1986" spans="2:31" outlineLevel="1">
      <c r="B1986" s="24" t="s">
        <v>5234</v>
      </c>
      <c r="C1986" s="24" t="s">
        <v>4</v>
      </c>
      <c r="D1986" s="24" t="s">
        <v>64</v>
      </c>
      <c r="E1986" s="24" t="s">
        <v>47</v>
      </c>
      <c r="F1986" s="24" t="s">
        <v>43</v>
      </c>
      <c r="G1986" s="24">
        <v>0</v>
      </c>
      <c r="H1986" s="24" t="s">
        <v>2796</v>
      </c>
      <c r="I1986" s="24" t="s">
        <v>4505</v>
      </c>
      <c r="J1986" s="24" t="s">
        <v>73</v>
      </c>
      <c r="K1986" s="72" t="str">
        <f t="shared" si="70"/>
        <v>BPNE315 ICPL Curncy</v>
      </c>
      <c r="L1986" s="25" t="str">
        <f t="shared" si="71"/>
        <v>ICPL</v>
      </c>
      <c r="M1986" s="26">
        <f t="shared" ca="1" si="71"/>
        <v>42276</v>
      </c>
      <c r="N1986" s="25" t="b">
        <f t="shared" si="71"/>
        <v>0</v>
      </c>
      <c r="O1986" s="84" t="str">
        <f>IF($N1986,_xll.BDP($K1986,O$1817),"[DISABLED]")</f>
        <v>[DISABLED]</v>
      </c>
      <c r="P1986" s="84" t="str">
        <f>IF($N1986,_xll.BDP($K1986,P$1817),"[DISABLED]")</f>
        <v>[DISABLED]</v>
      </c>
      <c r="Q1986" s="84" t="str">
        <f>IF($N1986,_xll.BDP($K1986,Q$1817),"[DISABLED]")</f>
        <v>[DISABLED]</v>
      </c>
      <c r="R1986" s="84" t="str">
        <f>IF($N1986,_xll.BDH($K1986,R$1817,$M1986),"[DISABLED]")</f>
        <v>[DISABLED]</v>
      </c>
      <c r="S1986" s="84" t="str">
        <f>IF($N1986,_xll.BDH($K1986,S$1817,$M1986),"[DISABLED]")</f>
        <v>[DISABLED]</v>
      </c>
      <c r="T1986" s="84" t="str">
        <f>IF($N1986,_xll.BDH($K1986,T$1817,$M1986),"[DISABLED]")</f>
        <v>[DISABLED]</v>
      </c>
      <c r="V1986" s="106" t="s">
        <v>10524</v>
      </c>
      <c r="W1986" s="107" t="s">
        <v>1055</v>
      </c>
      <c r="X1986" s="108">
        <v>42276</v>
      </c>
      <c r="Y1986" s="107" t="b">
        <v>0</v>
      </c>
      <c r="Z1986" s="107" t="s">
        <v>5237</v>
      </c>
      <c r="AA1986" s="107" t="s">
        <v>5237</v>
      </c>
      <c r="AB1986" s="107" t="s">
        <v>5237</v>
      </c>
      <c r="AC1986" s="107" t="s">
        <v>5237</v>
      </c>
      <c r="AD1986" s="107" t="s">
        <v>5237</v>
      </c>
      <c r="AE1986" s="107" t="s">
        <v>5237</v>
      </c>
    </row>
    <row r="1987" spans="2:31" outlineLevel="1">
      <c r="B1987" s="24" t="s">
        <v>5234</v>
      </c>
      <c r="C1987" s="24" t="s">
        <v>4</v>
      </c>
      <c r="D1987" s="24" t="s">
        <v>64</v>
      </c>
      <c r="E1987" s="24" t="s">
        <v>47</v>
      </c>
      <c r="F1987" s="24" t="s">
        <v>152</v>
      </c>
      <c r="G1987" s="24">
        <v>0</v>
      </c>
      <c r="H1987" s="24" t="s">
        <v>2796</v>
      </c>
      <c r="I1987" s="24" t="s">
        <v>4506</v>
      </c>
      <c r="J1987" s="24" t="s">
        <v>73</v>
      </c>
      <c r="K1987" s="72" t="str">
        <f t="shared" si="70"/>
        <v>BPNE415 ICPL Curncy</v>
      </c>
      <c r="L1987" s="25" t="str">
        <f t="shared" si="71"/>
        <v>ICPL</v>
      </c>
      <c r="M1987" s="26">
        <f t="shared" ca="1" si="71"/>
        <v>42276</v>
      </c>
      <c r="N1987" s="25" t="b">
        <f t="shared" si="71"/>
        <v>0</v>
      </c>
      <c r="O1987" s="84" t="str">
        <f>IF($N1987,_xll.BDP($K1987,O$1817),"[DISABLED]")</f>
        <v>[DISABLED]</v>
      </c>
      <c r="P1987" s="84" t="str">
        <f>IF($N1987,_xll.BDP($K1987,P$1817),"[DISABLED]")</f>
        <v>[DISABLED]</v>
      </c>
      <c r="Q1987" s="84" t="str">
        <f>IF($N1987,_xll.BDP($K1987,Q$1817),"[DISABLED]")</f>
        <v>[DISABLED]</v>
      </c>
      <c r="R1987" s="84" t="str">
        <f>IF($N1987,_xll.BDH($K1987,R$1817,$M1987),"[DISABLED]")</f>
        <v>[DISABLED]</v>
      </c>
      <c r="S1987" s="84" t="str">
        <f>IF($N1987,_xll.BDH($K1987,S$1817,$M1987),"[DISABLED]")</f>
        <v>[DISABLED]</v>
      </c>
      <c r="T1987" s="84" t="str">
        <f>IF($N1987,_xll.BDH($K1987,T$1817,$M1987),"[DISABLED]")</f>
        <v>[DISABLED]</v>
      </c>
      <c r="V1987" s="106" t="s">
        <v>10525</v>
      </c>
      <c r="W1987" s="107" t="s">
        <v>1055</v>
      </c>
      <c r="X1987" s="108">
        <v>42276</v>
      </c>
      <c r="Y1987" s="107" t="b">
        <v>0</v>
      </c>
      <c r="Z1987" s="107" t="s">
        <v>5237</v>
      </c>
      <c r="AA1987" s="107" t="s">
        <v>5237</v>
      </c>
      <c r="AB1987" s="107" t="s">
        <v>5237</v>
      </c>
      <c r="AC1987" s="107" t="s">
        <v>5237</v>
      </c>
      <c r="AD1987" s="107" t="s">
        <v>5237</v>
      </c>
      <c r="AE1987" s="107" t="s">
        <v>5237</v>
      </c>
    </row>
    <row r="1988" spans="2:31" outlineLevel="1">
      <c r="B1988" s="24" t="s">
        <v>5234</v>
      </c>
      <c r="C1988" s="24" t="s">
        <v>4</v>
      </c>
      <c r="D1988" s="24" t="s">
        <v>64</v>
      </c>
      <c r="E1988" s="24" t="s">
        <v>47</v>
      </c>
      <c r="F1988" s="24" t="s">
        <v>44</v>
      </c>
      <c r="G1988" s="24">
        <v>0</v>
      </c>
      <c r="H1988" s="24" t="s">
        <v>2796</v>
      </c>
      <c r="I1988" s="24" t="s">
        <v>4507</v>
      </c>
      <c r="J1988" s="24" t="s">
        <v>73</v>
      </c>
      <c r="K1988" s="72" t="str">
        <f t="shared" si="70"/>
        <v>BPNE515 ICPL Curncy</v>
      </c>
      <c r="L1988" s="25" t="str">
        <f t="shared" si="71"/>
        <v>ICPL</v>
      </c>
      <c r="M1988" s="26">
        <f t="shared" ca="1" si="71"/>
        <v>42276</v>
      </c>
      <c r="N1988" s="25" t="b">
        <f t="shared" si="71"/>
        <v>0</v>
      </c>
      <c r="O1988" s="84" t="str">
        <f>IF($N1988,_xll.BDP($K1988,O$1817),"[DISABLED]")</f>
        <v>[DISABLED]</v>
      </c>
      <c r="P1988" s="84" t="str">
        <f>IF($N1988,_xll.BDP($K1988,P$1817),"[DISABLED]")</f>
        <v>[DISABLED]</v>
      </c>
      <c r="Q1988" s="84" t="str">
        <f>IF($N1988,_xll.BDP($K1988,Q$1817),"[DISABLED]")</f>
        <v>[DISABLED]</v>
      </c>
      <c r="R1988" s="84" t="str">
        <f>IF($N1988,_xll.BDH($K1988,R$1817,$M1988),"[DISABLED]")</f>
        <v>[DISABLED]</v>
      </c>
      <c r="S1988" s="84" t="str">
        <f>IF($N1988,_xll.BDH($K1988,S$1817,$M1988),"[DISABLED]")</f>
        <v>[DISABLED]</v>
      </c>
      <c r="T1988" s="84" t="str">
        <f>IF($N1988,_xll.BDH($K1988,T$1817,$M1988),"[DISABLED]")</f>
        <v>[DISABLED]</v>
      </c>
      <c r="V1988" s="106" t="s">
        <v>10526</v>
      </c>
      <c r="W1988" s="107" t="s">
        <v>1055</v>
      </c>
      <c r="X1988" s="108">
        <v>42276</v>
      </c>
      <c r="Y1988" s="107" t="b">
        <v>0</v>
      </c>
      <c r="Z1988" s="107" t="s">
        <v>5237</v>
      </c>
      <c r="AA1988" s="107" t="s">
        <v>5237</v>
      </c>
      <c r="AB1988" s="107" t="s">
        <v>5237</v>
      </c>
      <c r="AC1988" s="107" t="s">
        <v>5237</v>
      </c>
      <c r="AD1988" s="107" t="s">
        <v>5237</v>
      </c>
      <c r="AE1988" s="107" t="s">
        <v>5237</v>
      </c>
    </row>
    <row r="1989" spans="2:31" outlineLevel="1">
      <c r="B1989" s="24" t="s">
        <v>5234</v>
      </c>
      <c r="C1989" s="24" t="s">
        <v>4</v>
      </c>
      <c r="D1989" s="24" t="s">
        <v>64</v>
      </c>
      <c r="E1989" s="24" t="s">
        <v>47</v>
      </c>
      <c r="F1989" s="24" t="s">
        <v>155</v>
      </c>
      <c r="G1989" s="24">
        <v>0</v>
      </c>
      <c r="H1989" s="24" t="s">
        <v>2796</v>
      </c>
      <c r="I1989" s="24" t="s">
        <v>4508</v>
      </c>
      <c r="J1989" s="24" t="s">
        <v>73</v>
      </c>
      <c r="K1989" s="72" t="str">
        <f t="shared" si="70"/>
        <v>BPNE615 ICPL Curncy</v>
      </c>
      <c r="L1989" s="25" t="str">
        <f t="shared" si="71"/>
        <v>ICPL</v>
      </c>
      <c r="M1989" s="26">
        <f t="shared" ca="1" si="71"/>
        <v>42276</v>
      </c>
      <c r="N1989" s="25" t="b">
        <f t="shared" si="71"/>
        <v>0</v>
      </c>
      <c r="O1989" s="84" t="str">
        <f>IF($N1989,_xll.BDP($K1989,O$1817),"[DISABLED]")</f>
        <v>[DISABLED]</v>
      </c>
      <c r="P1989" s="84" t="str">
        <f>IF($N1989,_xll.BDP($K1989,P$1817),"[DISABLED]")</f>
        <v>[DISABLED]</v>
      </c>
      <c r="Q1989" s="84" t="str">
        <f>IF($N1989,_xll.BDP($K1989,Q$1817),"[DISABLED]")</f>
        <v>[DISABLED]</v>
      </c>
      <c r="R1989" s="84" t="str">
        <f>IF($N1989,_xll.BDH($K1989,R$1817,$M1989),"[DISABLED]")</f>
        <v>[DISABLED]</v>
      </c>
      <c r="S1989" s="84" t="str">
        <f>IF($N1989,_xll.BDH($K1989,S$1817,$M1989),"[DISABLED]")</f>
        <v>[DISABLED]</v>
      </c>
      <c r="T1989" s="84" t="str">
        <f>IF($N1989,_xll.BDH($K1989,T$1817,$M1989),"[DISABLED]")</f>
        <v>[DISABLED]</v>
      </c>
      <c r="V1989" s="106" t="s">
        <v>10527</v>
      </c>
      <c r="W1989" s="107" t="s">
        <v>1055</v>
      </c>
      <c r="X1989" s="108">
        <v>42276</v>
      </c>
      <c r="Y1989" s="107" t="b">
        <v>0</v>
      </c>
      <c r="Z1989" s="107" t="s">
        <v>5237</v>
      </c>
      <c r="AA1989" s="107" t="s">
        <v>5237</v>
      </c>
      <c r="AB1989" s="107" t="s">
        <v>5237</v>
      </c>
      <c r="AC1989" s="107" t="s">
        <v>5237</v>
      </c>
      <c r="AD1989" s="107" t="s">
        <v>5237</v>
      </c>
      <c r="AE1989" s="107" t="s">
        <v>5237</v>
      </c>
    </row>
    <row r="1990" spans="2:31" outlineLevel="1">
      <c r="B1990" s="24" t="s">
        <v>5234</v>
      </c>
      <c r="C1990" s="24" t="s">
        <v>4</v>
      </c>
      <c r="D1990" s="24" t="s">
        <v>64</v>
      </c>
      <c r="E1990" s="24" t="s">
        <v>47</v>
      </c>
      <c r="F1990" s="24" t="s">
        <v>45</v>
      </c>
      <c r="G1990" s="24">
        <v>0</v>
      </c>
      <c r="H1990" s="24" t="s">
        <v>2796</v>
      </c>
      <c r="I1990" s="24" t="s">
        <v>4509</v>
      </c>
      <c r="J1990" s="24" t="s">
        <v>73</v>
      </c>
      <c r="K1990" s="72" t="str">
        <f t="shared" si="70"/>
        <v>BPNE715 ICPL Curncy</v>
      </c>
      <c r="L1990" s="25" t="str">
        <f t="shared" si="71"/>
        <v>ICPL</v>
      </c>
      <c r="M1990" s="26">
        <f t="shared" ca="1" si="71"/>
        <v>42276</v>
      </c>
      <c r="N1990" s="25" t="b">
        <f t="shared" si="71"/>
        <v>0</v>
      </c>
      <c r="O1990" s="84" t="str">
        <f>IF($N1990,_xll.BDP($K1990,O$1817),"[DISABLED]")</f>
        <v>[DISABLED]</v>
      </c>
      <c r="P1990" s="84" t="str">
        <f>IF($N1990,_xll.BDP($K1990,P$1817),"[DISABLED]")</f>
        <v>[DISABLED]</v>
      </c>
      <c r="Q1990" s="84" t="str">
        <f>IF($N1990,_xll.BDP($K1990,Q$1817),"[DISABLED]")</f>
        <v>[DISABLED]</v>
      </c>
      <c r="R1990" s="84" t="str">
        <f>IF($N1990,_xll.BDH($K1990,R$1817,$M1990),"[DISABLED]")</f>
        <v>[DISABLED]</v>
      </c>
      <c r="S1990" s="84" t="str">
        <f>IF($N1990,_xll.BDH($K1990,S$1817,$M1990),"[DISABLED]")</f>
        <v>[DISABLED]</v>
      </c>
      <c r="T1990" s="84" t="str">
        <f>IF($N1990,_xll.BDH($K1990,T$1817,$M1990),"[DISABLED]")</f>
        <v>[DISABLED]</v>
      </c>
      <c r="V1990" s="106" t="s">
        <v>10528</v>
      </c>
      <c r="W1990" s="107" t="s">
        <v>1055</v>
      </c>
      <c r="X1990" s="108">
        <v>42276</v>
      </c>
      <c r="Y1990" s="107" t="b">
        <v>0</v>
      </c>
      <c r="Z1990" s="107" t="s">
        <v>5237</v>
      </c>
      <c r="AA1990" s="107" t="s">
        <v>5237</v>
      </c>
      <c r="AB1990" s="107" t="s">
        <v>5237</v>
      </c>
      <c r="AC1990" s="107" t="s">
        <v>5237</v>
      </c>
      <c r="AD1990" s="107" t="s">
        <v>5237</v>
      </c>
      <c r="AE1990" s="107" t="s">
        <v>5237</v>
      </c>
    </row>
    <row r="1991" spans="2:31" outlineLevel="1">
      <c r="B1991" s="24" t="s">
        <v>5234</v>
      </c>
      <c r="C1991" s="24" t="s">
        <v>4</v>
      </c>
      <c r="D1991" s="24" t="s">
        <v>64</v>
      </c>
      <c r="E1991" s="24" t="s">
        <v>47</v>
      </c>
      <c r="F1991" s="24" t="s">
        <v>46</v>
      </c>
      <c r="G1991" s="24">
        <v>0</v>
      </c>
      <c r="H1991" s="24" t="s">
        <v>2796</v>
      </c>
      <c r="I1991" s="24" t="s">
        <v>4510</v>
      </c>
      <c r="J1991" s="24" t="s">
        <v>73</v>
      </c>
      <c r="K1991" s="72" t="str">
        <f t="shared" si="70"/>
        <v>BPNE1015 ICPL Curncy</v>
      </c>
      <c r="L1991" s="25" t="str">
        <f t="shared" si="71"/>
        <v>ICPL</v>
      </c>
      <c r="M1991" s="26">
        <f t="shared" ca="1" si="71"/>
        <v>42276</v>
      </c>
      <c r="N1991" s="25" t="b">
        <f t="shared" si="71"/>
        <v>0</v>
      </c>
      <c r="O1991" s="84" t="str">
        <f>IF($N1991,_xll.BDP($K1991,O$1817),"[DISABLED]")</f>
        <v>[DISABLED]</v>
      </c>
      <c r="P1991" s="84" t="str">
        <f>IF($N1991,_xll.BDP($K1991,P$1817),"[DISABLED]")</f>
        <v>[DISABLED]</v>
      </c>
      <c r="Q1991" s="84" t="str">
        <f>IF($N1991,_xll.BDP($K1991,Q$1817),"[DISABLED]")</f>
        <v>[DISABLED]</v>
      </c>
      <c r="R1991" s="84" t="str">
        <f>IF($N1991,_xll.BDH($K1991,R$1817,$M1991),"[DISABLED]")</f>
        <v>[DISABLED]</v>
      </c>
      <c r="S1991" s="84" t="str">
        <f>IF($N1991,_xll.BDH($K1991,S$1817,$M1991),"[DISABLED]")</f>
        <v>[DISABLED]</v>
      </c>
      <c r="T1991" s="84" t="str">
        <f>IF($N1991,_xll.BDH($K1991,T$1817,$M1991),"[DISABLED]")</f>
        <v>[DISABLED]</v>
      </c>
      <c r="V1991" s="106" t="s">
        <v>10529</v>
      </c>
      <c r="W1991" s="107" t="s">
        <v>1055</v>
      </c>
      <c r="X1991" s="108">
        <v>42276</v>
      </c>
      <c r="Y1991" s="107" t="b">
        <v>0</v>
      </c>
      <c r="Z1991" s="107" t="s">
        <v>5237</v>
      </c>
      <c r="AA1991" s="107" t="s">
        <v>5237</v>
      </c>
      <c r="AB1991" s="107" t="s">
        <v>5237</v>
      </c>
      <c r="AC1991" s="107" t="s">
        <v>5237</v>
      </c>
      <c r="AD1991" s="107" t="s">
        <v>5237</v>
      </c>
      <c r="AE1991" s="107" t="s">
        <v>5237</v>
      </c>
    </row>
    <row r="1992" spans="2:31" outlineLevel="1">
      <c r="B1992" s="24" t="s">
        <v>5234</v>
      </c>
      <c r="C1992" s="24" t="s">
        <v>4</v>
      </c>
      <c r="D1992" s="24" t="s">
        <v>64</v>
      </c>
      <c r="E1992" s="24" t="s">
        <v>47</v>
      </c>
      <c r="F1992" s="24" t="s">
        <v>47</v>
      </c>
      <c r="G1992" s="24">
        <v>0</v>
      </c>
      <c r="H1992" s="24" t="s">
        <v>2796</v>
      </c>
      <c r="I1992" s="24" t="s">
        <v>4511</v>
      </c>
      <c r="J1992" s="24" t="s">
        <v>73</v>
      </c>
      <c r="K1992" s="72" t="str">
        <f t="shared" si="70"/>
        <v>BPNE1515 ICPL Curncy</v>
      </c>
      <c r="L1992" s="25" t="str">
        <f t="shared" si="71"/>
        <v>ICPL</v>
      </c>
      <c r="M1992" s="26">
        <f t="shared" ca="1" si="71"/>
        <v>42276</v>
      </c>
      <c r="N1992" s="25" t="b">
        <f t="shared" si="71"/>
        <v>0</v>
      </c>
      <c r="O1992" s="84" t="str">
        <f>IF($N1992,_xll.BDP($K1992,O$1817),"[DISABLED]")</f>
        <v>[DISABLED]</v>
      </c>
      <c r="P1992" s="84" t="str">
        <f>IF($N1992,_xll.BDP($K1992,P$1817),"[DISABLED]")</f>
        <v>[DISABLED]</v>
      </c>
      <c r="Q1992" s="84" t="str">
        <f>IF($N1992,_xll.BDP($K1992,Q$1817),"[DISABLED]")</f>
        <v>[DISABLED]</v>
      </c>
      <c r="R1992" s="84" t="str">
        <f>IF($N1992,_xll.BDH($K1992,R$1817,$M1992),"[DISABLED]")</f>
        <v>[DISABLED]</v>
      </c>
      <c r="S1992" s="84" t="str">
        <f>IF($N1992,_xll.BDH($K1992,S$1817,$M1992),"[DISABLED]")</f>
        <v>[DISABLED]</v>
      </c>
      <c r="T1992" s="84" t="str">
        <f>IF($N1992,_xll.BDH($K1992,T$1817,$M1992),"[DISABLED]")</f>
        <v>[DISABLED]</v>
      </c>
      <c r="V1992" s="106" t="s">
        <v>10530</v>
      </c>
      <c r="W1992" s="107" t="s">
        <v>1055</v>
      </c>
      <c r="X1992" s="108">
        <v>42276</v>
      </c>
      <c r="Y1992" s="107" t="b">
        <v>0</v>
      </c>
      <c r="Z1992" s="107" t="s">
        <v>5237</v>
      </c>
      <c r="AA1992" s="107" t="s">
        <v>5237</v>
      </c>
      <c r="AB1992" s="107" t="s">
        <v>5237</v>
      </c>
      <c r="AC1992" s="107" t="s">
        <v>5237</v>
      </c>
      <c r="AD1992" s="107" t="s">
        <v>5237</v>
      </c>
      <c r="AE1992" s="107" t="s">
        <v>5237</v>
      </c>
    </row>
    <row r="1993" spans="2:31" outlineLevel="1">
      <c r="B1993" s="24" t="s">
        <v>5234</v>
      </c>
      <c r="C1993" s="24" t="s">
        <v>4</v>
      </c>
      <c r="D1993" s="24" t="s">
        <v>64</v>
      </c>
      <c r="E1993" s="24" t="s">
        <v>47</v>
      </c>
      <c r="F1993" s="24" t="s">
        <v>48</v>
      </c>
      <c r="G1993" s="24">
        <v>0</v>
      </c>
      <c r="H1993" s="24" t="s">
        <v>2796</v>
      </c>
      <c r="I1993" s="24" t="s">
        <v>4512</v>
      </c>
      <c r="J1993" s="24" t="s">
        <v>73</v>
      </c>
      <c r="K1993" s="72" t="str">
        <f t="shared" si="70"/>
        <v>BPNE2015 ICPL Curncy</v>
      </c>
      <c r="L1993" s="25" t="str">
        <f t="shared" si="71"/>
        <v>ICPL</v>
      </c>
      <c r="M1993" s="26">
        <f t="shared" ca="1" si="71"/>
        <v>42276</v>
      </c>
      <c r="N1993" s="25" t="b">
        <f t="shared" si="71"/>
        <v>0</v>
      </c>
      <c r="O1993" s="84" t="str">
        <f>IF($N1993,_xll.BDP($K1993,O$1817),"[DISABLED]")</f>
        <v>[DISABLED]</v>
      </c>
      <c r="P1993" s="84" t="str">
        <f>IF($N1993,_xll.BDP($K1993,P$1817),"[DISABLED]")</f>
        <v>[DISABLED]</v>
      </c>
      <c r="Q1993" s="84" t="str">
        <f>IF($N1993,_xll.BDP($K1993,Q$1817),"[DISABLED]")</f>
        <v>[DISABLED]</v>
      </c>
      <c r="R1993" s="84" t="str">
        <f>IF($N1993,_xll.BDH($K1993,R$1817,$M1993),"[DISABLED]")</f>
        <v>[DISABLED]</v>
      </c>
      <c r="S1993" s="84" t="str">
        <f>IF($N1993,_xll.BDH($K1993,S$1817,$M1993),"[DISABLED]")</f>
        <v>[DISABLED]</v>
      </c>
      <c r="T1993" s="84" t="str">
        <f>IF($N1993,_xll.BDH($K1993,T$1817,$M1993),"[DISABLED]")</f>
        <v>[DISABLED]</v>
      </c>
      <c r="V1993" s="106" t="s">
        <v>10531</v>
      </c>
      <c r="W1993" s="107" t="s">
        <v>1055</v>
      </c>
      <c r="X1993" s="108">
        <v>42276</v>
      </c>
      <c r="Y1993" s="107" t="b">
        <v>0</v>
      </c>
      <c r="Z1993" s="107" t="s">
        <v>5237</v>
      </c>
      <c r="AA1993" s="107" t="s">
        <v>5237</v>
      </c>
      <c r="AB1993" s="107" t="s">
        <v>5237</v>
      </c>
      <c r="AC1993" s="107" t="s">
        <v>5237</v>
      </c>
      <c r="AD1993" s="107" t="s">
        <v>5237</v>
      </c>
      <c r="AE1993" s="107" t="s">
        <v>5237</v>
      </c>
    </row>
    <row r="1994" spans="2:31" outlineLevel="1">
      <c r="B1994" s="24" t="s">
        <v>5234</v>
      </c>
      <c r="C1994" s="24" t="s">
        <v>4</v>
      </c>
      <c r="D1994" s="24" t="s">
        <v>64</v>
      </c>
      <c r="E1994" s="24" t="s">
        <v>48</v>
      </c>
      <c r="F1994" s="24" t="s">
        <v>209</v>
      </c>
      <c r="G1994" s="24">
        <v>0</v>
      </c>
      <c r="H1994" s="24" t="s">
        <v>2796</v>
      </c>
      <c r="I1994" s="24" t="s">
        <v>4513</v>
      </c>
      <c r="J1994" s="24" t="s">
        <v>73</v>
      </c>
      <c r="K1994" s="72" t="str">
        <f t="shared" si="70"/>
        <v>BPNEA20 ICPL Curncy</v>
      </c>
      <c r="L1994" s="25" t="str">
        <f t="shared" si="71"/>
        <v>ICPL</v>
      </c>
      <c r="M1994" s="26">
        <f t="shared" ca="1" si="71"/>
        <v>42276</v>
      </c>
      <c r="N1994" s="25" t="b">
        <f t="shared" si="71"/>
        <v>0</v>
      </c>
      <c r="O1994" s="84" t="str">
        <f>IF($N1994,_xll.BDP($K1994,O$1817),"[DISABLED]")</f>
        <v>[DISABLED]</v>
      </c>
      <c r="P1994" s="84" t="str">
        <f>IF($N1994,_xll.BDP($K1994,P$1817),"[DISABLED]")</f>
        <v>[DISABLED]</v>
      </c>
      <c r="Q1994" s="84" t="str">
        <f>IF($N1994,_xll.BDP($K1994,Q$1817),"[DISABLED]")</f>
        <v>[DISABLED]</v>
      </c>
      <c r="R1994" s="84" t="str">
        <f>IF($N1994,_xll.BDH($K1994,R$1817,$M1994),"[DISABLED]")</f>
        <v>[DISABLED]</v>
      </c>
      <c r="S1994" s="84" t="str">
        <f>IF($N1994,_xll.BDH($K1994,S$1817,$M1994),"[DISABLED]")</f>
        <v>[DISABLED]</v>
      </c>
      <c r="T1994" s="84" t="str">
        <f>IF($N1994,_xll.BDH($K1994,T$1817,$M1994),"[DISABLED]")</f>
        <v>[DISABLED]</v>
      </c>
      <c r="V1994" s="106" t="s">
        <v>10532</v>
      </c>
      <c r="W1994" s="107" t="s">
        <v>1055</v>
      </c>
      <c r="X1994" s="108">
        <v>42276</v>
      </c>
      <c r="Y1994" s="107" t="b">
        <v>0</v>
      </c>
      <c r="Z1994" s="107" t="s">
        <v>5237</v>
      </c>
      <c r="AA1994" s="107" t="s">
        <v>5237</v>
      </c>
      <c r="AB1994" s="107" t="s">
        <v>5237</v>
      </c>
      <c r="AC1994" s="107" t="s">
        <v>5237</v>
      </c>
      <c r="AD1994" s="107" t="s">
        <v>5237</v>
      </c>
      <c r="AE1994" s="107" t="s">
        <v>5237</v>
      </c>
    </row>
    <row r="1995" spans="2:31" outlineLevel="1">
      <c r="B1995" s="24" t="s">
        <v>5234</v>
      </c>
      <c r="C1995" s="24" t="s">
        <v>4</v>
      </c>
      <c r="D1995" s="24" t="s">
        <v>64</v>
      </c>
      <c r="E1995" s="24" t="s">
        <v>48</v>
      </c>
      <c r="F1995" s="24" t="s">
        <v>210</v>
      </c>
      <c r="G1995" s="24">
        <v>0</v>
      </c>
      <c r="H1995" s="24" t="s">
        <v>2796</v>
      </c>
      <c r="I1995" s="24" t="s">
        <v>4514</v>
      </c>
      <c r="J1995" s="24" t="s">
        <v>73</v>
      </c>
      <c r="K1995" s="72" t="str">
        <f t="shared" si="70"/>
        <v>BPNEB20 ICPL Curncy</v>
      </c>
      <c r="L1995" s="25" t="str">
        <f t="shared" si="71"/>
        <v>ICPL</v>
      </c>
      <c r="M1995" s="26">
        <f t="shared" ca="1" si="71"/>
        <v>42276</v>
      </c>
      <c r="N1995" s="25" t="b">
        <f t="shared" si="71"/>
        <v>0</v>
      </c>
      <c r="O1995" s="84" t="str">
        <f>IF($N1995,_xll.BDP($K1995,O$1817),"[DISABLED]")</f>
        <v>[DISABLED]</v>
      </c>
      <c r="P1995" s="84" t="str">
        <f>IF($N1995,_xll.BDP($K1995,P$1817),"[DISABLED]")</f>
        <v>[DISABLED]</v>
      </c>
      <c r="Q1995" s="84" t="str">
        <f>IF($N1995,_xll.BDP($K1995,Q$1817),"[DISABLED]")</f>
        <v>[DISABLED]</v>
      </c>
      <c r="R1995" s="84" t="str">
        <f>IF($N1995,_xll.BDH($K1995,R$1817,$M1995),"[DISABLED]")</f>
        <v>[DISABLED]</v>
      </c>
      <c r="S1995" s="84" t="str">
        <f>IF($N1995,_xll.BDH($K1995,S$1817,$M1995),"[DISABLED]")</f>
        <v>[DISABLED]</v>
      </c>
      <c r="T1995" s="84" t="str">
        <f>IF($N1995,_xll.BDH($K1995,T$1817,$M1995),"[DISABLED]")</f>
        <v>[DISABLED]</v>
      </c>
      <c r="V1995" s="106" t="s">
        <v>10533</v>
      </c>
      <c r="W1995" s="107" t="s">
        <v>1055</v>
      </c>
      <c r="X1995" s="108">
        <v>42276</v>
      </c>
      <c r="Y1995" s="107" t="b">
        <v>0</v>
      </c>
      <c r="Z1995" s="107" t="s">
        <v>5237</v>
      </c>
      <c r="AA1995" s="107" t="s">
        <v>5237</v>
      </c>
      <c r="AB1995" s="107" t="s">
        <v>5237</v>
      </c>
      <c r="AC1995" s="107" t="s">
        <v>5237</v>
      </c>
      <c r="AD1995" s="107" t="s">
        <v>5237</v>
      </c>
      <c r="AE1995" s="107" t="s">
        <v>5237</v>
      </c>
    </row>
    <row r="1996" spans="2:31" outlineLevel="1">
      <c r="B1996" s="24" t="s">
        <v>5234</v>
      </c>
      <c r="C1996" s="24" t="s">
        <v>4</v>
      </c>
      <c r="D1996" s="24" t="s">
        <v>64</v>
      </c>
      <c r="E1996" s="24" t="s">
        <v>48</v>
      </c>
      <c r="F1996" s="24" t="s">
        <v>54</v>
      </c>
      <c r="G1996" s="24">
        <v>0</v>
      </c>
      <c r="H1996" s="24" t="s">
        <v>2796</v>
      </c>
      <c r="I1996" s="24" t="s">
        <v>4515</v>
      </c>
      <c r="J1996" s="24" t="s">
        <v>73</v>
      </c>
      <c r="K1996" s="72" t="str">
        <f t="shared" si="70"/>
        <v>BPNEC20 ICPL Curncy</v>
      </c>
      <c r="L1996" s="25" t="str">
        <f t="shared" si="71"/>
        <v>ICPL</v>
      </c>
      <c r="M1996" s="26">
        <f t="shared" ca="1" si="71"/>
        <v>42276</v>
      </c>
      <c r="N1996" s="25" t="b">
        <f t="shared" si="71"/>
        <v>0</v>
      </c>
      <c r="O1996" s="84" t="str">
        <f>IF($N1996,_xll.BDP($K1996,O$1817),"[DISABLED]")</f>
        <v>[DISABLED]</v>
      </c>
      <c r="P1996" s="84" t="str">
        <f>IF($N1996,_xll.BDP($K1996,P$1817),"[DISABLED]")</f>
        <v>[DISABLED]</v>
      </c>
      <c r="Q1996" s="84" t="str">
        <f>IF($N1996,_xll.BDP($K1996,Q$1817),"[DISABLED]")</f>
        <v>[DISABLED]</v>
      </c>
      <c r="R1996" s="84" t="str">
        <f>IF($N1996,_xll.BDH($K1996,R$1817,$M1996),"[DISABLED]")</f>
        <v>[DISABLED]</v>
      </c>
      <c r="S1996" s="84" t="str">
        <f>IF($N1996,_xll.BDH($K1996,S$1817,$M1996),"[DISABLED]")</f>
        <v>[DISABLED]</v>
      </c>
      <c r="T1996" s="84" t="str">
        <f>IF($N1996,_xll.BDH($K1996,T$1817,$M1996),"[DISABLED]")</f>
        <v>[DISABLED]</v>
      </c>
      <c r="V1996" s="106" t="s">
        <v>10534</v>
      </c>
      <c r="W1996" s="107" t="s">
        <v>1055</v>
      </c>
      <c r="X1996" s="108">
        <v>42276</v>
      </c>
      <c r="Y1996" s="107" t="b">
        <v>0</v>
      </c>
      <c r="Z1996" s="107" t="s">
        <v>5237</v>
      </c>
      <c r="AA1996" s="107" t="s">
        <v>5237</v>
      </c>
      <c r="AB1996" s="107" t="s">
        <v>5237</v>
      </c>
      <c r="AC1996" s="107" t="s">
        <v>5237</v>
      </c>
      <c r="AD1996" s="107" t="s">
        <v>5237</v>
      </c>
      <c r="AE1996" s="107" t="s">
        <v>5237</v>
      </c>
    </row>
    <row r="1997" spans="2:31" outlineLevel="1">
      <c r="B1997" s="24" t="s">
        <v>5234</v>
      </c>
      <c r="C1997" s="24" t="s">
        <v>4</v>
      </c>
      <c r="D1997" s="24" t="s">
        <v>64</v>
      </c>
      <c r="E1997" s="24" t="s">
        <v>48</v>
      </c>
      <c r="F1997" s="24" t="s">
        <v>58</v>
      </c>
      <c r="G1997" s="24">
        <v>0</v>
      </c>
      <c r="H1997" s="24" t="s">
        <v>2796</v>
      </c>
      <c r="I1997" s="24" t="s">
        <v>4516</v>
      </c>
      <c r="J1997" s="24" t="s">
        <v>73</v>
      </c>
      <c r="K1997" s="72" t="str">
        <f t="shared" si="70"/>
        <v>BPNEF20 ICPL Curncy</v>
      </c>
      <c r="L1997" s="25" t="str">
        <f t="shared" si="71"/>
        <v>ICPL</v>
      </c>
      <c r="M1997" s="26">
        <f t="shared" ca="1" si="71"/>
        <v>42276</v>
      </c>
      <c r="N1997" s="25" t="b">
        <f t="shared" si="71"/>
        <v>0</v>
      </c>
      <c r="O1997" s="84" t="str">
        <f>IF($N1997,_xll.BDP($K1997,O$1817),"[DISABLED]")</f>
        <v>[DISABLED]</v>
      </c>
      <c r="P1997" s="84" t="str">
        <f>IF($N1997,_xll.BDP($K1997,P$1817),"[DISABLED]")</f>
        <v>[DISABLED]</v>
      </c>
      <c r="Q1997" s="84" t="str">
        <f>IF($N1997,_xll.BDP($K1997,Q$1817),"[DISABLED]")</f>
        <v>[DISABLED]</v>
      </c>
      <c r="R1997" s="84" t="str">
        <f>IF($N1997,_xll.BDH($K1997,R$1817,$M1997),"[DISABLED]")</f>
        <v>[DISABLED]</v>
      </c>
      <c r="S1997" s="84" t="str">
        <f>IF($N1997,_xll.BDH($K1997,S$1817,$M1997),"[DISABLED]")</f>
        <v>[DISABLED]</v>
      </c>
      <c r="T1997" s="84" t="str">
        <f>IF($N1997,_xll.BDH($K1997,T$1817,$M1997),"[DISABLED]")</f>
        <v>[DISABLED]</v>
      </c>
      <c r="V1997" s="106" t="s">
        <v>10535</v>
      </c>
      <c r="W1997" s="107" t="s">
        <v>1055</v>
      </c>
      <c r="X1997" s="108">
        <v>42276</v>
      </c>
      <c r="Y1997" s="107" t="b">
        <v>0</v>
      </c>
      <c r="Z1997" s="107" t="s">
        <v>5237</v>
      </c>
      <c r="AA1997" s="107" t="s">
        <v>5237</v>
      </c>
      <c r="AB1997" s="107" t="s">
        <v>5237</v>
      </c>
      <c r="AC1997" s="107" t="s">
        <v>5237</v>
      </c>
      <c r="AD1997" s="107" t="s">
        <v>5237</v>
      </c>
      <c r="AE1997" s="107" t="s">
        <v>5237</v>
      </c>
    </row>
    <row r="1998" spans="2:31" outlineLevel="1">
      <c r="B1998" s="24" t="s">
        <v>5234</v>
      </c>
      <c r="C1998" s="24" t="s">
        <v>4</v>
      </c>
      <c r="D1998" s="24" t="s">
        <v>64</v>
      </c>
      <c r="E1998" s="24" t="s">
        <v>48</v>
      </c>
      <c r="F1998" s="24" t="s">
        <v>71</v>
      </c>
      <c r="G1998" s="24">
        <v>0</v>
      </c>
      <c r="H1998" s="24" t="s">
        <v>2796</v>
      </c>
      <c r="I1998" s="24" t="s">
        <v>4517</v>
      </c>
      <c r="J1998" s="24" t="s">
        <v>73</v>
      </c>
      <c r="K1998" s="72" t="str">
        <f t="shared" si="70"/>
        <v>BPNEI20 ICPL Curncy</v>
      </c>
      <c r="L1998" s="25" t="str">
        <f t="shared" si="71"/>
        <v>ICPL</v>
      </c>
      <c r="M1998" s="26">
        <f t="shared" ca="1" si="71"/>
        <v>42276</v>
      </c>
      <c r="N1998" s="25" t="b">
        <f t="shared" si="71"/>
        <v>0</v>
      </c>
      <c r="O1998" s="84" t="str">
        <f>IF($N1998,_xll.BDP($K1998,O$1817),"[DISABLED]")</f>
        <v>[DISABLED]</v>
      </c>
      <c r="P1998" s="84" t="str">
        <f>IF($N1998,_xll.BDP($K1998,P$1817),"[DISABLED]")</f>
        <v>[DISABLED]</v>
      </c>
      <c r="Q1998" s="84" t="str">
        <f>IF($N1998,_xll.BDP($K1998,Q$1817),"[DISABLED]")</f>
        <v>[DISABLED]</v>
      </c>
      <c r="R1998" s="84" t="str">
        <f>IF($N1998,_xll.BDH($K1998,R$1817,$M1998),"[DISABLED]")</f>
        <v>[DISABLED]</v>
      </c>
      <c r="S1998" s="84" t="str">
        <f>IF($N1998,_xll.BDH($K1998,S$1817,$M1998),"[DISABLED]")</f>
        <v>[DISABLED]</v>
      </c>
      <c r="T1998" s="84" t="str">
        <f>IF($N1998,_xll.BDH($K1998,T$1817,$M1998),"[DISABLED]")</f>
        <v>[DISABLED]</v>
      </c>
      <c r="V1998" s="106" t="s">
        <v>10536</v>
      </c>
      <c r="W1998" s="107" t="s">
        <v>1055</v>
      </c>
      <c r="X1998" s="108">
        <v>42276</v>
      </c>
      <c r="Y1998" s="107" t="b">
        <v>0</v>
      </c>
      <c r="Z1998" s="107" t="s">
        <v>5237</v>
      </c>
      <c r="AA1998" s="107" t="s">
        <v>5237</v>
      </c>
      <c r="AB1998" s="107" t="s">
        <v>5237</v>
      </c>
      <c r="AC1998" s="107" t="s">
        <v>5237</v>
      </c>
      <c r="AD1998" s="107" t="s">
        <v>5237</v>
      </c>
      <c r="AE1998" s="107" t="s">
        <v>5237</v>
      </c>
    </row>
    <row r="1999" spans="2:31" outlineLevel="1">
      <c r="B1999" s="24" t="s">
        <v>5234</v>
      </c>
      <c r="C1999" s="24" t="s">
        <v>4</v>
      </c>
      <c r="D1999" s="24" t="s">
        <v>64</v>
      </c>
      <c r="E1999" s="24" t="s">
        <v>48</v>
      </c>
      <c r="F1999" s="24" t="s">
        <v>41</v>
      </c>
      <c r="G1999" s="24">
        <v>0</v>
      </c>
      <c r="H1999" s="24" t="s">
        <v>2796</v>
      </c>
      <c r="I1999" s="24" t="s">
        <v>4518</v>
      </c>
      <c r="J1999" s="24" t="s">
        <v>73</v>
      </c>
      <c r="K1999" s="72" t="str">
        <f t="shared" si="70"/>
        <v>BPNE120 ICPL Curncy</v>
      </c>
      <c r="L1999" s="25" t="str">
        <f t="shared" si="71"/>
        <v>ICPL</v>
      </c>
      <c r="M1999" s="26">
        <f t="shared" ca="1" si="71"/>
        <v>42276</v>
      </c>
      <c r="N1999" s="25" t="b">
        <f t="shared" si="71"/>
        <v>0</v>
      </c>
      <c r="O1999" s="84" t="str">
        <f>IF($N1999,_xll.BDP($K1999,O$1817),"[DISABLED]")</f>
        <v>[DISABLED]</v>
      </c>
      <c r="P1999" s="84" t="str">
        <f>IF($N1999,_xll.BDP($K1999,P$1817),"[DISABLED]")</f>
        <v>[DISABLED]</v>
      </c>
      <c r="Q1999" s="84" t="str">
        <f>IF($N1999,_xll.BDP($K1999,Q$1817),"[DISABLED]")</f>
        <v>[DISABLED]</v>
      </c>
      <c r="R1999" s="84" t="str">
        <f>IF($N1999,_xll.BDH($K1999,R$1817,$M1999),"[DISABLED]")</f>
        <v>[DISABLED]</v>
      </c>
      <c r="S1999" s="84" t="str">
        <f>IF($N1999,_xll.BDH($K1999,S$1817,$M1999),"[DISABLED]")</f>
        <v>[DISABLED]</v>
      </c>
      <c r="T1999" s="84" t="str">
        <f>IF($N1999,_xll.BDH($K1999,T$1817,$M1999),"[DISABLED]")</f>
        <v>[DISABLED]</v>
      </c>
      <c r="V1999" s="106" t="s">
        <v>10537</v>
      </c>
      <c r="W1999" s="107" t="s">
        <v>1055</v>
      </c>
      <c r="X1999" s="108">
        <v>42276</v>
      </c>
      <c r="Y1999" s="107" t="b">
        <v>0</v>
      </c>
      <c r="Z1999" s="107" t="s">
        <v>5237</v>
      </c>
      <c r="AA1999" s="107" t="s">
        <v>5237</v>
      </c>
      <c r="AB1999" s="107" t="s">
        <v>5237</v>
      </c>
      <c r="AC1999" s="107" t="s">
        <v>5237</v>
      </c>
      <c r="AD1999" s="107" t="s">
        <v>5237</v>
      </c>
      <c r="AE1999" s="107" t="s">
        <v>5237</v>
      </c>
    </row>
    <row r="2000" spans="2:31" outlineLevel="1">
      <c r="B2000" s="24" t="s">
        <v>5234</v>
      </c>
      <c r="C2000" s="24" t="s">
        <v>4</v>
      </c>
      <c r="D2000" s="24" t="s">
        <v>64</v>
      </c>
      <c r="E2000" s="24" t="s">
        <v>48</v>
      </c>
      <c r="F2000" s="24" t="s">
        <v>146</v>
      </c>
      <c r="G2000" s="24">
        <v>0</v>
      </c>
      <c r="H2000" s="24" t="s">
        <v>2796</v>
      </c>
      <c r="I2000" s="24" t="s">
        <v>4519</v>
      </c>
      <c r="J2000" s="24" t="s">
        <v>73</v>
      </c>
      <c r="K2000" s="72" t="str">
        <f t="shared" si="70"/>
        <v>BPNER20 ICPL Curncy</v>
      </c>
      <c r="L2000" s="25" t="str">
        <f t="shared" si="71"/>
        <v>ICPL</v>
      </c>
      <c r="M2000" s="26">
        <f t="shared" ca="1" si="71"/>
        <v>42276</v>
      </c>
      <c r="N2000" s="25" t="b">
        <f t="shared" si="71"/>
        <v>0</v>
      </c>
      <c r="O2000" s="84" t="str">
        <f>IF($N2000,_xll.BDP($K2000,O$1817),"[DISABLED]")</f>
        <v>[DISABLED]</v>
      </c>
      <c r="P2000" s="84" t="str">
        <f>IF($N2000,_xll.BDP($K2000,P$1817),"[DISABLED]")</f>
        <v>[DISABLED]</v>
      </c>
      <c r="Q2000" s="84" t="str">
        <f>IF($N2000,_xll.BDP($K2000,Q$1817),"[DISABLED]")</f>
        <v>[DISABLED]</v>
      </c>
      <c r="R2000" s="84" t="str">
        <f>IF($N2000,_xll.BDH($K2000,R$1817,$M2000),"[DISABLED]")</f>
        <v>[DISABLED]</v>
      </c>
      <c r="S2000" s="84" t="str">
        <f>IF($N2000,_xll.BDH($K2000,S$1817,$M2000),"[DISABLED]")</f>
        <v>[DISABLED]</v>
      </c>
      <c r="T2000" s="84" t="str">
        <f>IF($N2000,_xll.BDH($K2000,T$1817,$M2000),"[DISABLED]")</f>
        <v>[DISABLED]</v>
      </c>
      <c r="V2000" s="106" t="s">
        <v>10538</v>
      </c>
      <c r="W2000" s="107" t="s">
        <v>1055</v>
      </c>
      <c r="X2000" s="108">
        <v>42276</v>
      </c>
      <c r="Y2000" s="107" t="b">
        <v>0</v>
      </c>
      <c r="Z2000" s="107" t="s">
        <v>5237</v>
      </c>
      <c r="AA2000" s="107" t="s">
        <v>5237</v>
      </c>
      <c r="AB2000" s="107" t="s">
        <v>5237</v>
      </c>
      <c r="AC2000" s="107" t="s">
        <v>5237</v>
      </c>
      <c r="AD2000" s="107" t="s">
        <v>5237</v>
      </c>
      <c r="AE2000" s="107" t="s">
        <v>5237</v>
      </c>
    </row>
    <row r="2001" spans="2:31" outlineLevel="1">
      <c r="B2001" s="24" t="s">
        <v>5234</v>
      </c>
      <c r="C2001" s="24" t="s">
        <v>4</v>
      </c>
      <c r="D2001" s="24" t="s">
        <v>64</v>
      </c>
      <c r="E2001" s="24" t="s">
        <v>48</v>
      </c>
      <c r="F2001" s="24" t="s">
        <v>42</v>
      </c>
      <c r="G2001" s="24">
        <v>0</v>
      </c>
      <c r="H2001" s="24" t="s">
        <v>2796</v>
      </c>
      <c r="I2001" s="24" t="s">
        <v>4520</v>
      </c>
      <c r="J2001" s="24" t="s">
        <v>73</v>
      </c>
      <c r="K2001" s="72" t="str">
        <f t="shared" si="70"/>
        <v>BPNE220 ICPL Curncy</v>
      </c>
      <c r="L2001" s="25" t="str">
        <f t="shared" si="71"/>
        <v>ICPL</v>
      </c>
      <c r="M2001" s="26">
        <f t="shared" ca="1" si="71"/>
        <v>42276</v>
      </c>
      <c r="N2001" s="25" t="b">
        <f t="shared" si="71"/>
        <v>0</v>
      </c>
      <c r="O2001" s="84" t="str">
        <f>IF($N2001,_xll.BDP($K2001,O$1817),"[DISABLED]")</f>
        <v>[DISABLED]</v>
      </c>
      <c r="P2001" s="84" t="str">
        <f>IF($N2001,_xll.BDP($K2001,P$1817),"[DISABLED]")</f>
        <v>[DISABLED]</v>
      </c>
      <c r="Q2001" s="84" t="str">
        <f>IF($N2001,_xll.BDP($K2001,Q$1817),"[DISABLED]")</f>
        <v>[DISABLED]</v>
      </c>
      <c r="R2001" s="84" t="str">
        <f>IF($N2001,_xll.BDH($K2001,R$1817,$M2001),"[DISABLED]")</f>
        <v>[DISABLED]</v>
      </c>
      <c r="S2001" s="84" t="str">
        <f>IF($N2001,_xll.BDH($K2001,S$1817,$M2001),"[DISABLED]")</f>
        <v>[DISABLED]</v>
      </c>
      <c r="T2001" s="84" t="str">
        <f>IF($N2001,_xll.BDH($K2001,T$1817,$M2001),"[DISABLED]")</f>
        <v>[DISABLED]</v>
      </c>
      <c r="V2001" s="106" t="s">
        <v>10539</v>
      </c>
      <c r="W2001" s="107" t="s">
        <v>1055</v>
      </c>
      <c r="X2001" s="108">
        <v>42276</v>
      </c>
      <c r="Y2001" s="107" t="b">
        <v>0</v>
      </c>
      <c r="Z2001" s="107" t="s">
        <v>5237</v>
      </c>
      <c r="AA2001" s="107" t="s">
        <v>5237</v>
      </c>
      <c r="AB2001" s="107" t="s">
        <v>5237</v>
      </c>
      <c r="AC2001" s="107" t="s">
        <v>5237</v>
      </c>
      <c r="AD2001" s="107" t="s">
        <v>5237</v>
      </c>
      <c r="AE2001" s="107" t="s">
        <v>5237</v>
      </c>
    </row>
    <row r="2002" spans="2:31" outlineLevel="1">
      <c r="B2002" s="24" t="s">
        <v>5234</v>
      </c>
      <c r="C2002" s="24" t="s">
        <v>4</v>
      </c>
      <c r="D2002" s="24" t="s">
        <v>64</v>
      </c>
      <c r="E2002" s="24" t="s">
        <v>48</v>
      </c>
      <c r="F2002" s="24" t="s">
        <v>43</v>
      </c>
      <c r="G2002" s="24">
        <v>0</v>
      </c>
      <c r="H2002" s="24" t="s">
        <v>2796</v>
      </c>
      <c r="I2002" s="24" t="s">
        <v>4521</v>
      </c>
      <c r="J2002" s="24" t="s">
        <v>73</v>
      </c>
      <c r="K2002" s="72" t="str">
        <f t="shared" si="70"/>
        <v>BPNE320 ICPL Curncy</v>
      </c>
      <c r="L2002" s="25" t="str">
        <f t="shared" si="71"/>
        <v>ICPL</v>
      </c>
      <c r="M2002" s="26">
        <f t="shared" ca="1" si="71"/>
        <v>42276</v>
      </c>
      <c r="N2002" s="25" t="b">
        <f t="shared" si="71"/>
        <v>0</v>
      </c>
      <c r="O2002" s="84" t="str">
        <f>IF($N2002,_xll.BDP($K2002,O$1817),"[DISABLED]")</f>
        <v>[DISABLED]</v>
      </c>
      <c r="P2002" s="84" t="str">
        <f>IF($N2002,_xll.BDP($K2002,P$1817),"[DISABLED]")</f>
        <v>[DISABLED]</v>
      </c>
      <c r="Q2002" s="84" t="str">
        <f>IF($N2002,_xll.BDP($K2002,Q$1817),"[DISABLED]")</f>
        <v>[DISABLED]</v>
      </c>
      <c r="R2002" s="84" t="str">
        <f>IF($N2002,_xll.BDH($K2002,R$1817,$M2002),"[DISABLED]")</f>
        <v>[DISABLED]</v>
      </c>
      <c r="S2002" s="84" t="str">
        <f>IF($N2002,_xll.BDH($K2002,S$1817,$M2002),"[DISABLED]")</f>
        <v>[DISABLED]</v>
      </c>
      <c r="T2002" s="84" t="str">
        <f>IF($N2002,_xll.BDH($K2002,T$1817,$M2002),"[DISABLED]")</f>
        <v>[DISABLED]</v>
      </c>
      <c r="V2002" s="106" t="s">
        <v>10540</v>
      </c>
      <c r="W2002" s="107" t="s">
        <v>1055</v>
      </c>
      <c r="X2002" s="108">
        <v>42276</v>
      </c>
      <c r="Y2002" s="107" t="b">
        <v>0</v>
      </c>
      <c r="Z2002" s="107" t="s">
        <v>5237</v>
      </c>
      <c r="AA2002" s="107" t="s">
        <v>5237</v>
      </c>
      <c r="AB2002" s="107" t="s">
        <v>5237</v>
      </c>
      <c r="AC2002" s="107" t="s">
        <v>5237</v>
      </c>
      <c r="AD2002" s="107" t="s">
        <v>5237</v>
      </c>
      <c r="AE2002" s="107" t="s">
        <v>5237</v>
      </c>
    </row>
    <row r="2003" spans="2:31" outlineLevel="1">
      <c r="B2003" s="24" t="s">
        <v>5234</v>
      </c>
      <c r="C2003" s="24" t="s">
        <v>4</v>
      </c>
      <c r="D2003" s="24" t="s">
        <v>64</v>
      </c>
      <c r="E2003" s="24" t="s">
        <v>48</v>
      </c>
      <c r="F2003" s="24" t="s">
        <v>152</v>
      </c>
      <c r="G2003" s="24">
        <v>0</v>
      </c>
      <c r="H2003" s="24" t="s">
        <v>2796</v>
      </c>
      <c r="I2003" s="24" t="s">
        <v>4522</v>
      </c>
      <c r="J2003" s="24" t="s">
        <v>73</v>
      </c>
      <c r="K2003" s="72" t="str">
        <f t="shared" si="70"/>
        <v>BPNE420 ICPL Curncy</v>
      </c>
      <c r="L2003" s="25" t="str">
        <f t="shared" si="71"/>
        <v>ICPL</v>
      </c>
      <c r="M2003" s="26">
        <f t="shared" ca="1" si="71"/>
        <v>42276</v>
      </c>
      <c r="N2003" s="25" t="b">
        <f t="shared" si="71"/>
        <v>0</v>
      </c>
      <c r="O2003" s="84" t="str">
        <f>IF($N2003,_xll.BDP($K2003,O$1817),"[DISABLED]")</f>
        <v>[DISABLED]</v>
      </c>
      <c r="P2003" s="84" t="str">
        <f>IF($N2003,_xll.BDP($K2003,P$1817),"[DISABLED]")</f>
        <v>[DISABLED]</v>
      </c>
      <c r="Q2003" s="84" t="str">
        <f>IF($N2003,_xll.BDP($K2003,Q$1817),"[DISABLED]")</f>
        <v>[DISABLED]</v>
      </c>
      <c r="R2003" s="84" t="str">
        <f>IF($N2003,_xll.BDH($K2003,R$1817,$M2003),"[DISABLED]")</f>
        <v>[DISABLED]</v>
      </c>
      <c r="S2003" s="84" t="str">
        <f>IF($N2003,_xll.BDH($K2003,S$1817,$M2003),"[DISABLED]")</f>
        <v>[DISABLED]</v>
      </c>
      <c r="T2003" s="84" t="str">
        <f>IF($N2003,_xll.BDH($K2003,T$1817,$M2003),"[DISABLED]")</f>
        <v>[DISABLED]</v>
      </c>
      <c r="V2003" s="106" t="s">
        <v>10541</v>
      </c>
      <c r="W2003" s="107" t="s">
        <v>1055</v>
      </c>
      <c r="X2003" s="108">
        <v>42276</v>
      </c>
      <c r="Y2003" s="107" t="b">
        <v>0</v>
      </c>
      <c r="Z2003" s="107" t="s">
        <v>5237</v>
      </c>
      <c r="AA2003" s="107" t="s">
        <v>5237</v>
      </c>
      <c r="AB2003" s="107" t="s">
        <v>5237</v>
      </c>
      <c r="AC2003" s="107" t="s">
        <v>5237</v>
      </c>
      <c r="AD2003" s="107" t="s">
        <v>5237</v>
      </c>
      <c r="AE2003" s="107" t="s">
        <v>5237</v>
      </c>
    </row>
    <row r="2004" spans="2:31" outlineLevel="1">
      <c r="B2004" s="24" t="s">
        <v>5234</v>
      </c>
      <c r="C2004" s="24" t="s">
        <v>4</v>
      </c>
      <c r="D2004" s="24" t="s">
        <v>64</v>
      </c>
      <c r="E2004" s="24" t="s">
        <v>48</v>
      </c>
      <c r="F2004" s="24" t="s">
        <v>44</v>
      </c>
      <c r="G2004" s="24">
        <v>0</v>
      </c>
      <c r="H2004" s="24" t="s">
        <v>2796</v>
      </c>
      <c r="I2004" s="24" t="s">
        <v>4523</v>
      </c>
      <c r="J2004" s="24" t="s">
        <v>73</v>
      </c>
      <c r="K2004" s="72" t="str">
        <f t="shared" si="70"/>
        <v>BPNE520 ICPL Curncy</v>
      </c>
      <c r="L2004" s="25" t="str">
        <f t="shared" si="71"/>
        <v>ICPL</v>
      </c>
      <c r="M2004" s="26">
        <f t="shared" ca="1" si="71"/>
        <v>42276</v>
      </c>
      <c r="N2004" s="25" t="b">
        <f t="shared" si="71"/>
        <v>0</v>
      </c>
      <c r="O2004" s="84" t="str">
        <f>IF($N2004,_xll.BDP($K2004,O$1817),"[DISABLED]")</f>
        <v>[DISABLED]</v>
      </c>
      <c r="P2004" s="84" t="str">
        <f>IF($N2004,_xll.BDP($K2004,P$1817),"[DISABLED]")</f>
        <v>[DISABLED]</v>
      </c>
      <c r="Q2004" s="84" t="str">
        <f>IF($N2004,_xll.BDP($K2004,Q$1817),"[DISABLED]")</f>
        <v>[DISABLED]</v>
      </c>
      <c r="R2004" s="84" t="str">
        <f>IF($N2004,_xll.BDH($K2004,R$1817,$M2004),"[DISABLED]")</f>
        <v>[DISABLED]</v>
      </c>
      <c r="S2004" s="84" t="str">
        <f>IF($N2004,_xll.BDH($K2004,S$1817,$M2004),"[DISABLED]")</f>
        <v>[DISABLED]</v>
      </c>
      <c r="T2004" s="84" t="str">
        <f>IF($N2004,_xll.BDH($K2004,T$1817,$M2004),"[DISABLED]")</f>
        <v>[DISABLED]</v>
      </c>
      <c r="V2004" s="106" t="s">
        <v>10542</v>
      </c>
      <c r="W2004" s="107" t="s">
        <v>1055</v>
      </c>
      <c r="X2004" s="108">
        <v>42276</v>
      </c>
      <c r="Y2004" s="107" t="b">
        <v>0</v>
      </c>
      <c r="Z2004" s="107" t="s">
        <v>5237</v>
      </c>
      <c r="AA2004" s="107" t="s">
        <v>5237</v>
      </c>
      <c r="AB2004" s="107" t="s">
        <v>5237</v>
      </c>
      <c r="AC2004" s="107" t="s">
        <v>5237</v>
      </c>
      <c r="AD2004" s="107" t="s">
        <v>5237</v>
      </c>
      <c r="AE2004" s="107" t="s">
        <v>5237</v>
      </c>
    </row>
    <row r="2005" spans="2:31" outlineLevel="1">
      <c r="B2005" s="24" t="s">
        <v>5234</v>
      </c>
      <c r="C2005" s="24" t="s">
        <v>4</v>
      </c>
      <c r="D2005" s="24" t="s">
        <v>64</v>
      </c>
      <c r="E2005" s="24" t="s">
        <v>48</v>
      </c>
      <c r="F2005" s="24" t="s">
        <v>155</v>
      </c>
      <c r="G2005" s="24">
        <v>0</v>
      </c>
      <c r="H2005" s="24" t="s">
        <v>2796</v>
      </c>
      <c r="I2005" s="24" t="s">
        <v>4524</v>
      </c>
      <c r="J2005" s="24" t="s">
        <v>73</v>
      </c>
      <c r="K2005" s="72" t="str">
        <f t="shared" si="70"/>
        <v>BPNE620 ICPL Curncy</v>
      </c>
      <c r="L2005" s="25" t="str">
        <f t="shared" si="71"/>
        <v>ICPL</v>
      </c>
      <c r="M2005" s="26">
        <f t="shared" ca="1" si="71"/>
        <v>42276</v>
      </c>
      <c r="N2005" s="25" t="b">
        <f t="shared" si="71"/>
        <v>0</v>
      </c>
      <c r="O2005" s="84" t="str">
        <f>IF($N2005,_xll.BDP($K2005,O$1817),"[DISABLED]")</f>
        <v>[DISABLED]</v>
      </c>
      <c r="P2005" s="84" t="str">
        <f>IF($N2005,_xll.BDP($K2005,P$1817),"[DISABLED]")</f>
        <v>[DISABLED]</v>
      </c>
      <c r="Q2005" s="84" t="str">
        <f>IF($N2005,_xll.BDP($K2005,Q$1817),"[DISABLED]")</f>
        <v>[DISABLED]</v>
      </c>
      <c r="R2005" s="84" t="str">
        <f>IF($N2005,_xll.BDH($K2005,R$1817,$M2005),"[DISABLED]")</f>
        <v>[DISABLED]</v>
      </c>
      <c r="S2005" s="84" t="str">
        <f>IF($N2005,_xll.BDH($K2005,S$1817,$M2005),"[DISABLED]")</f>
        <v>[DISABLED]</v>
      </c>
      <c r="T2005" s="84" t="str">
        <f>IF($N2005,_xll.BDH($K2005,T$1817,$M2005),"[DISABLED]")</f>
        <v>[DISABLED]</v>
      </c>
      <c r="V2005" s="106" t="s">
        <v>10543</v>
      </c>
      <c r="W2005" s="107" t="s">
        <v>1055</v>
      </c>
      <c r="X2005" s="108">
        <v>42276</v>
      </c>
      <c r="Y2005" s="107" t="b">
        <v>0</v>
      </c>
      <c r="Z2005" s="107" t="s">
        <v>5237</v>
      </c>
      <c r="AA2005" s="107" t="s">
        <v>5237</v>
      </c>
      <c r="AB2005" s="107" t="s">
        <v>5237</v>
      </c>
      <c r="AC2005" s="107" t="s">
        <v>5237</v>
      </c>
      <c r="AD2005" s="107" t="s">
        <v>5237</v>
      </c>
      <c r="AE2005" s="107" t="s">
        <v>5237</v>
      </c>
    </row>
    <row r="2006" spans="2:31" outlineLevel="1">
      <c r="B2006" s="24" t="s">
        <v>5234</v>
      </c>
      <c r="C2006" s="24" t="s">
        <v>4</v>
      </c>
      <c r="D2006" s="24" t="s">
        <v>64</v>
      </c>
      <c r="E2006" s="24" t="s">
        <v>48</v>
      </c>
      <c r="F2006" s="24" t="s">
        <v>45</v>
      </c>
      <c r="G2006" s="24">
        <v>0</v>
      </c>
      <c r="H2006" s="24" t="s">
        <v>2796</v>
      </c>
      <c r="I2006" s="24" t="s">
        <v>4525</v>
      </c>
      <c r="J2006" s="24" t="s">
        <v>73</v>
      </c>
      <c r="K2006" s="72" t="str">
        <f t="shared" si="70"/>
        <v>BPNE720 ICPL Curncy</v>
      </c>
      <c r="L2006" s="25" t="str">
        <f t="shared" si="71"/>
        <v>ICPL</v>
      </c>
      <c r="M2006" s="26">
        <f t="shared" ca="1" si="71"/>
        <v>42276</v>
      </c>
      <c r="N2006" s="25" t="b">
        <f t="shared" si="71"/>
        <v>0</v>
      </c>
      <c r="O2006" s="84" t="str">
        <f>IF($N2006,_xll.BDP($K2006,O$1817),"[DISABLED]")</f>
        <v>[DISABLED]</v>
      </c>
      <c r="P2006" s="84" t="str">
        <f>IF($N2006,_xll.BDP($K2006,P$1817),"[DISABLED]")</f>
        <v>[DISABLED]</v>
      </c>
      <c r="Q2006" s="84" t="str">
        <f>IF($N2006,_xll.BDP($K2006,Q$1817),"[DISABLED]")</f>
        <v>[DISABLED]</v>
      </c>
      <c r="R2006" s="84" t="str">
        <f>IF($N2006,_xll.BDH($K2006,R$1817,$M2006),"[DISABLED]")</f>
        <v>[DISABLED]</v>
      </c>
      <c r="S2006" s="84" t="str">
        <f>IF($N2006,_xll.BDH($K2006,S$1817,$M2006),"[DISABLED]")</f>
        <v>[DISABLED]</v>
      </c>
      <c r="T2006" s="84" t="str">
        <f>IF($N2006,_xll.BDH($K2006,T$1817,$M2006),"[DISABLED]")</f>
        <v>[DISABLED]</v>
      </c>
      <c r="V2006" s="106" t="s">
        <v>10544</v>
      </c>
      <c r="W2006" s="107" t="s">
        <v>1055</v>
      </c>
      <c r="X2006" s="108">
        <v>42276</v>
      </c>
      <c r="Y2006" s="107" t="b">
        <v>0</v>
      </c>
      <c r="Z2006" s="107" t="s">
        <v>5237</v>
      </c>
      <c r="AA2006" s="107" t="s">
        <v>5237</v>
      </c>
      <c r="AB2006" s="107" t="s">
        <v>5237</v>
      </c>
      <c r="AC2006" s="107" t="s">
        <v>5237</v>
      </c>
      <c r="AD2006" s="107" t="s">
        <v>5237</v>
      </c>
      <c r="AE2006" s="107" t="s">
        <v>5237</v>
      </c>
    </row>
    <row r="2007" spans="2:31" outlineLevel="1">
      <c r="B2007" s="24" t="s">
        <v>5234</v>
      </c>
      <c r="C2007" s="24" t="s">
        <v>4</v>
      </c>
      <c r="D2007" s="24" t="s">
        <v>64</v>
      </c>
      <c r="E2007" s="24" t="s">
        <v>48</v>
      </c>
      <c r="F2007" s="24" t="s">
        <v>46</v>
      </c>
      <c r="G2007" s="24">
        <v>0</v>
      </c>
      <c r="H2007" s="24" t="s">
        <v>2796</v>
      </c>
      <c r="I2007" s="24" t="s">
        <v>4526</v>
      </c>
      <c r="J2007" s="24" t="s">
        <v>73</v>
      </c>
      <c r="K2007" s="72" t="str">
        <f t="shared" si="70"/>
        <v>BPNE1020 ICPL Curncy</v>
      </c>
      <c r="L2007" s="25" t="str">
        <f t="shared" si="71"/>
        <v>ICPL</v>
      </c>
      <c r="M2007" s="26">
        <f t="shared" ca="1" si="71"/>
        <v>42276</v>
      </c>
      <c r="N2007" s="25" t="b">
        <f t="shared" si="71"/>
        <v>0</v>
      </c>
      <c r="O2007" s="84" t="str">
        <f>IF($N2007,_xll.BDP($K2007,O$1817),"[DISABLED]")</f>
        <v>[DISABLED]</v>
      </c>
      <c r="P2007" s="84" t="str">
        <f>IF($N2007,_xll.BDP($K2007,P$1817),"[DISABLED]")</f>
        <v>[DISABLED]</v>
      </c>
      <c r="Q2007" s="84" t="str">
        <f>IF($N2007,_xll.BDP($K2007,Q$1817),"[DISABLED]")</f>
        <v>[DISABLED]</v>
      </c>
      <c r="R2007" s="84" t="str">
        <f>IF($N2007,_xll.BDH($K2007,R$1817,$M2007),"[DISABLED]")</f>
        <v>[DISABLED]</v>
      </c>
      <c r="S2007" s="84" t="str">
        <f>IF($N2007,_xll.BDH($K2007,S$1817,$M2007),"[DISABLED]")</f>
        <v>[DISABLED]</v>
      </c>
      <c r="T2007" s="84" t="str">
        <f>IF($N2007,_xll.BDH($K2007,T$1817,$M2007),"[DISABLED]")</f>
        <v>[DISABLED]</v>
      </c>
      <c r="V2007" s="106" t="s">
        <v>10545</v>
      </c>
      <c r="W2007" s="107" t="s">
        <v>1055</v>
      </c>
      <c r="X2007" s="108">
        <v>42276</v>
      </c>
      <c r="Y2007" s="107" t="b">
        <v>0</v>
      </c>
      <c r="Z2007" s="107" t="s">
        <v>5237</v>
      </c>
      <c r="AA2007" s="107" t="s">
        <v>5237</v>
      </c>
      <c r="AB2007" s="107" t="s">
        <v>5237</v>
      </c>
      <c r="AC2007" s="107" t="s">
        <v>5237</v>
      </c>
      <c r="AD2007" s="107" t="s">
        <v>5237</v>
      </c>
      <c r="AE2007" s="107" t="s">
        <v>5237</v>
      </c>
    </row>
    <row r="2008" spans="2:31" outlineLevel="1">
      <c r="B2008" s="24" t="s">
        <v>5234</v>
      </c>
      <c r="C2008" s="24" t="s">
        <v>4</v>
      </c>
      <c r="D2008" s="24" t="s">
        <v>64</v>
      </c>
      <c r="E2008" s="24" t="s">
        <v>48</v>
      </c>
      <c r="F2008" s="24" t="s">
        <v>47</v>
      </c>
      <c r="G2008" s="24">
        <v>0</v>
      </c>
      <c r="H2008" s="24" t="s">
        <v>2796</v>
      </c>
      <c r="I2008" s="24" t="s">
        <v>4527</v>
      </c>
      <c r="J2008" s="24" t="s">
        <v>73</v>
      </c>
      <c r="K2008" s="72" t="str">
        <f t="shared" si="70"/>
        <v>BPNE1520 ICPL Curncy</v>
      </c>
      <c r="L2008" s="25" t="str">
        <f t="shared" si="71"/>
        <v>ICPL</v>
      </c>
      <c r="M2008" s="26">
        <f t="shared" ca="1" si="71"/>
        <v>42276</v>
      </c>
      <c r="N2008" s="25" t="b">
        <f t="shared" si="71"/>
        <v>0</v>
      </c>
      <c r="O2008" s="84" t="str">
        <f>IF($N2008,_xll.BDP($K2008,O$1817),"[DISABLED]")</f>
        <v>[DISABLED]</v>
      </c>
      <c r="P2008" s="84" t="str">
        <f>IF($N2008,_xll.BDP($K2008,P$1817),"[DISABLED]")</f>
        <v>[DISABLED]</v>
      </c>
      <c r="Q2008" s="84" t="str">
        <f>IF($N2008,_xll.BDP($K2008,Q$1817),"[DISABLED]")</f>
        <v>[DISABLED]</v>
      </c>
      <c r="R2008" s="84" t="str">
        <f>IF($N2008,_xll.BDH($K2008,R$1817,$M2008),"[DISABLED]")</f>
        <v>[DISABLED]</v>
      </c>
      <c r="S2008" s="84" t="str">
        <f>IF($N2008,_xll.BDH($K2008,S$1817,$M2008),"[DISABLED]")</f>
        <v>[DISABLED]</v>
      </c>
      <c r="T2008" s="84" t="str">
        <f>IF($N2008,_xll.BDH($K2008,T$1817,$M2008),"[DISABLED]")</f>
        <v>[DISABLED]</v>
      </c>
      <c r="V2008" s="106" t="s">
        <v>10546</v>
      </c>
      <c r="W2008" s="107" t="s">
        <v>1055</v>
      </c>
      <c r="X2008" s="108">
        <v>42276</v>
      </c>
      <c r="Y2008" s="107" t="b">
        <v>0</v>
      </c>
      <c r="Z2008" s="107" t="s">
        <v>5237</v>
      </c>
      <c r="AA2008" s="107" t="s">
        <v>5237</v>
      </c>
      <c r="AB2008" s="107" t="s">
        <v>5237</v>
      </c>
      <c r="AC2008" s="107" t="s">
        <v>5237</v>
      </c>
      <c r="AD2008" s="107" t="s">
        <v>5237</v>
      </c>
      <c r="AE2008" s="107" t="s">
        <v>5237</v>
      </c>
    </row>
    <row r="2009" spans="2:31" outlineLevel="1">
      <c r="B2009" s="24" t="s">
        <v>5234</v>
      </c>
      <c r="C2009" s="24" t="s">
        <v>4</v>
      </c>
      <c r="D2009" s="24" t="s">
        <v>64</v>
      </c>
      <c r="E2009" s="24" t="s">
        <v>48</v>
      </c>
      <c r="F2009" s="24" t="s">
        <v>48</v>
      </c>
      <c r="G2009" s="24">
        <v>0</v>
      </c>
      <c r="H2009" s="24" t="s">
        <v>2796</v>
      </c>
      <c r="I2009" s="24" t="s">
        <v>4528</v>
      </c>
      <c r="J2009" s="24" t="s">
        <v>73</v>
      </c>
      <c r="K2009" s="72" t="str">
        <f t="shared" si="70"/>
        <v>BPNE2020 ICPL Curncy</v>
      </c>
      <c r="L2009" s="25" t="str">
        <f t="shared" si="71"/>
        <v>ICPL</v>
      </c>
      <c r="M2009" s="26">
        <f t="shared" ca="1" si="71"/>
        <v>42276</v>
      </c>
      <c r="N2009" s="25" t="b">
        <f t="shared" si="71"/>
        <v>0</v>
      </c>
      <c r="O2009" s="84" t="str">
        <f>IF($N2009,_xll.BDP($K2009,O$1817),"[DISABLED]")</f>
        <v>[DISABLED]</v>
      </c>
      <c r="P2009" s="84" t="str">
        <f>IF($N2009,_xll.BDP($K2009,P$1817),"[DISABLED]")</f>
        <v>[DISABLED]</v>
      </c>
      <c r="Q2009" s="84" t="str">
        <f>IF($N2009,_xll.BDP($K2009,Q$1817),"[DISABLED]")</f>
        <v>[DISABLED]</v>
      </c>
      <c r="R2009" s="84" t="str">
        <f>IF($N2009,_xll.BDH($K2009,R$1817,$M2009),"[DISABLED]")</f>
        <v>[DISABLED]</v>
      </c>
      <c r="S2009" s="84" t="str">
        <f>IF($N2009,_xll.BDH($K2009,S$1817,$M2009),"[DISABLED]")</f>
        <v>[DISABLED]</v>
      </c>
      <c r="T2009" s="84" t="str">
        <f>IF($N2009,_xll.BDH($K2009,T$1817,$M2009),"[DISABLED]")</f>
        <v>[DISABLED]</v>
      </c>
      <c r="V2009" s="106" t="s">
        <v>10547</v>
      </c>
      <c r="W2009" s="107" t="s">
        <v>1055</v>
      </c>
      <c r="X2009" s="108">
        <v>42276</v>
      </c>
      <c r="Y2009" s="107" t="b">
        <v>0</v>
      </c>
      <c r="Z2009" s="107" t="s">
        <v>5237</v>
      </c>
      <c r="AA2009" s="107" t="s">
        <v>5237</v>
      </c>
      <c r="AB2009" s="107" t="s">
        <v>5237</v>
      </c>
      <c r="AC2009" s="107" t="s">
        <v>5237</v>
      </c>
      <c r="AD2009" s="107" t="s">
        <v>5237</v>
      </c>
      <c r="AE2009" s="107" t="s">
        <v>5237</v>
      </c>
    </row>
    <row r="2010" spans="2:31" outlineLevel="1">
      <c r="B2010" s="24" t="s">
        <v>5234</v>
      </c>
      <c r="C2010" s="24" t="s">
        <v>4</v>
      </c>
      <c r="D2010" s="24" t="s">
        <v>64</v>
      </c>
      <c r="E2010" s="24" t="s">
        <v>49</v>
      </c>
      <c r="F2010" s="24" t="s">
        <v>209</v>
      </c>
      <c r="G2010" s="24">
        <v>0</v>
      </c>
      <c r="H2010" s="24" t="s">
        <v>2796</v>
      </c>
      <c r="I2010" s="24" t="s">
        <v>4529</v>
      </c>
      <c r="J2010" s="24" t="s">
        <v>73</v>
      </c>
      <c r="K2010" s="72" t="str">
        <f t="shared" si="70"/>
        <v>BPNEA25 ICPL Curncy</v>
      </c>
      <c r="L2010" s="25" t="str">
        <f t="shared" si="71"/>
        <v>ICPL</v>
      </c>
      <c r="M2010" s="26">
        <f t="shared" ca="1" si="71"/>
        <v>42276</v>
      </c>
      <c r="N2010" s="25" t="b">
        <f t="shared" si="71"/>
        <v>0</v>
      </c>
      <c r="O2010" s="84" t="str">
        <f>IF($N2010,_xll.BDP($K2010,O$1817),"[DISABLED]")</f>
        <v>[DISABLED]</v>
      </c>
      <c r="P2010" s="84" t="str">
        <f>IF($N2010,_xll.BDP($K2010,P$1817),"[DISABLED]")</f>
        <v>[DISABLED]</v>
      </c>
      <c r="Q2010" s="84" t="str">
        <f>IF($N2010,_xll.BDP($K2010,Q$1817),"[DISABLED]")</f>
        <v>[DISABLED]</v>
      </c>
      <c r="R2010" s="84" t="str">
        <f>IF($N2010,_xll.BDH($K2010,R$1817,$M2010),"[DISABLED]")</f>
        <v>[DISABLED]</v>
      </c>
      <c r="S2010" s="84" t="str">
        <f>IF($N2010,_xll.BDH($K2010,S$1817,$M2010),"[DISABLED]")</f>
        <v>[DISABLED]</v>
      </c>
      <c r="T2010" s="84" t="str">
        <f>IF($N2010,_xll.BDH($K2010,T$1817,$M2010),"[DISABLED]")</f>
        <v>[DISABLED]</v>
      </c>
      <c r="V2010" s="106" t="s">
        <v>10548</v>
      </c>
      <c r="W2010" s="107" t="s">
        <v>1055</v>
      </c>
      <c r="X2010" s="108">
        <v>42276</v>
      </c>
      <c r="Y2010" s="107" t="b">
        <v>0</v>
      </c>
      <c r="Z2010" s="107" t="s">
        <v>5237</v>
      </c>
      <c r="AA2010" s="107" t="s">
        <v>5237</v>
      </c>
      <c r="AB2010" s="107" t="s">
        <v>5237</v>
      </c>
      <c r="AC2010" s="107" t="s">
        <v>5237</v>
      </c>
      <c r="AD2010" s="107" t="s">
        <v>5237</v>
      </c>
      <c r="AE2010" s="107" t="s">
        <v>5237</v>
      </c>
    </row>
    <row r="2011" spans="2:31" outlineLevel="1">
      <c r="B2011" s="24" t="s">
        <v>5234</v>
      </c>
      <c r="C2011" s="24" t="s">
        <v>4</v>
      </c>
      <c r="D2011" s="24" t="s">
        <v>64</v>
      </c>
      <c r="E2011" s="24" t="s">
        <v>49</v>
      </c>
      <c r="F2011" s="24" t="s">
        <v>210</v>
      </c>
      <c r="G2011" s="24">
        <v>0</v>
      </c>
      <c r="H2011" s="24" t="s">
        <v>2796</v>
      </c>
      <c r="I2011" s="24" t="s">
        <v>4530</v>
      </c>
      <c r="J2011" s="24" t="s">
        <v>73</v>
      </c>
      <c r="K2011" s="72" t="str">
        <f t="shared" ref="K2011:K2074" si="72">I2011&amp;" "&amp;L2011&amp;" "&amp;J2011</f>
        <v>BPNEB25 ICPL Curncy</v>
      </c>
      <c r="L2011" s="25" t="str">
        <f t="shared" ref="L2011:N2074" si="73">L$1817</f>
        <v>ICPL</v>
      </c>
      <c r="M2011" s="26">
        <f t="shared" ca="1" si="73"/>
        <v>42276</v>
      </c>
      <c r="N2011" s="25" t="b">
        <f t="shared" si="73"/>
        <v>0</v>
      </c>
      <c r="O2011" s="84" t="str">
        <f>IF($N2011,_xll.BDP($K2011,O$1817),"[DISABLED]")</f>
        <v>[DISABLED]</v>
      </c>
      <c r="P2011" s="84" t="str">
        <f>IF($N2011,_xll.BDP($K2011,P$1817),"[DISABLED]")</f>
        <v>[DISABLED]</v>
      </c>
      <c r="Q2011" s="84" t="str">
        <f>IF($N2011,_xll.BDP($K2011,Q$1817),"[DISABLED]")</f>
        <v>[DISABLED]</v>
      </c>
      <c r="R2011" s="84" t="str">
        <f>IF($N2011,_xll.BDH($K2011,R$1817,$M2011),"[DISABLED]")</f>
        <v>[DISABLED]</v>
      </c>
      <c r="S2011" s="84" t="str">
        <f>IF($N2011,_xll.BDH($K2011,S$1817,$M2011),"[DISABLED]")</f>
        <v>[DISABLED]</v>
      </c>
      <c r="T2011" s="84" t="str">
        <f>IF($N2011,_xll.BDH($K2011,T$1817,$M2011),"[DISABLED]")</f>
        <v>[DISABLED]</v>
      </c>
      <c r="V2011" s="106" t="s">
        <v>10549</v>
      </c>
      <c r="W2011" s="107" t="s">
        <v>1055</v>
      </c>
      <c r="X2011" s="108">
        <v>42276</v>
      </c>
      <c r="Y2011" s="107" t="b">
        <v>0</v>
      </c>
      <c r="Z2011" s="107" t="s">
        <v>5237</v>
      </c>
      <c r="AA2011" s="107" t="s">
        <v>5237</v>
      </c>
      <c r="AB2011" s="107" t="s">
        <v>5237</v>
      </c>
      <c r="AC2011" s="107" t="s">
        <v>5237</v>
      </c>
      <c r="AD2011" s="107" t="s">
        <v>5237</v>
      </c>
      <c r="AE2011" s="107" t="s">
        <v>5237</v>
      </c>
    </row>
    <row r="2012" spans="2:31" outlineLevel="1">
      <c r="B2012" s="24" t="s">
        <v>5234</v>
      </c>
      <c r="C2012" s="24" t="s">
        <v>4</v>
      </c>
      <c r="D2012" s="24" t="s">
        <v>64</v>
      </c>
      <c r="E2012" s="24" t="s">
        <v>49</v>
      </c>
      <c r="F2012" s="24" t="s">
        <v>54</v>
      </c>
      <c r="G2012" s="24">
        <v>0</v>
      </c>
      <c r="H2012" s="24" t="s">
        <v>2796</v>
      </c>
      <c r="I2012" s="24" t="s">
        <v>4531</v>
      </c>
      <c r="J2012" s="24" t="s">
        <v>73</v>
      </c>
      <c r="K2012" s="72" t="str">
        <f t="shared" si="72"/>
        <v>BPNEC25 ICPL Curncy</v>
      </c>
      <c r="L2012" s="25" t="str">
        <f t="shared" si="73"/>
        <v>ICPL</v>
      </c>
      <c r="M2012" s="26">
        <f t="shared" ca="1" si="73"/>
        <v>42276</v>
      </c>
      <c r="N2012" s="25" t="b">
        <f t="shared" si="73"/>
        <v>0</v>
      </c>
      <c r="O2012" s="84" t="str">
        <f>IF($N2012,_xll.BDP($K2012,O$1817),"[DISABLED]")</f>
        <v>[DISABLED]</v>
      </c>
      <c r="P2012" s="84" t="str">
        <f>IF($N2012,_xll.BDP($K2012,P$1817),"[DISABLED]")</f>
        <v>[DISABLED]</v>
      </c>
      <c r="Q2012" s="84" t="str">
        <f>IF($N2012,_xll.BDP($K2012,Q$1817),"[DISABLED]")</f>
        <v>[DISABLED]</v>
      </c>
      <c r="R2012" s="84" t="str">
        <f>IF($N2012,_xll.BDH($K2012,R$1817,$M2012),"[DISABLED]")</f>
        <v>[DISABLED]</v>
      </c>
      <c r="S2012" s="84" t="str">
        <f>IF($N2012,_xll.BDH($K2012,S$1817,$M2012),"[DISABLED]")</f>
        <v>[DISABLED]</v>
      </c>
      <c r="T2012" s="84" t="str">
        <f>IF($N2012,_xll.BDH($K2012,T$1817,$M2012),"[DISABLED]")</f>
        <v>[DISABLED]</v>
      </c>
      <c r="V2012" s="106" t="s">
        <v>10550</v>
      </c>
      <c r="W2012" s="107" t="s">
        <v>1055</v>
      </c>
      <c r="X2012" s="108">
        <v>42276</v>
      </c>
      <c r="Y2012" s="107" t="b">
        <v>0</v>
      </c>
      <c r="Z2012" s="107" t="s">
        <v>5237</v>
      </c>
      <c r="AA2012" s="107" t="s">
        <v>5237</v>
      </c>
      <c r="AB2012" s="107" t="s">
        <v>5237</v>
      </c>
      <c r="AC2012" s="107" t="s">
        <v>5237</v>
      </c>
      <c r="AD2012" s="107" t="s">
        <v>5237</v>
      </c>
      <c r="AE2012" s="107" t="s">
        <v>5237</v>
      </c>
    </row>
    <row r="2013" spans="2:31" outlineLevel="1">
      <c r="B2013" s="24" t="s">
        <v>5234</v>
      </c>
      <c r="C2013" s="24" t="s">
        <v>4</v>
      </c>
      <c r="D2013" s="24" t="s">
        <v>64</v>
      </c>
      <c r="E2013" s="24" t="s">
        <v>49</v>
      </c>
      <c r="F2013" s="24" t="s">
        <v>58</v>
      </c>
      <c r="G2013" s="24">
        <v>0</v>
      </c>
      <c r="H2013" s="24" t="s">
        <v>2796</v>
      </c>
      <c r="I2013" s="24" t="s">
        <v>4532</v>
      </c>
      <c r="J2013" s="24" t="s">
        <v>73</v>
      </c>
      <c r="K2013" s="72" t="str">
        <f t="shared" si="72"/>
        <v>BPNEF25 ICPL Curncy</v>
      </c>
      <c r="L2013" s="25" t="str">
        <f t="shared" si="73"/>
        <v>ICPL</v>
      </c>
      <c r="M2013" s="26">
        <f t="shared" ca="1" si="73"/>
        <v>42276</v>
      </c>
      <c r="N2013" s="25" t="b">
        <f t="shared" si="73"/>
        <v>0</v>
      </c>
      <c r="O2013" s="84" t="str">
        <f>IF($N2013,_xll.BDP($K2013,O$1817),"[DISABLED]")</f>
        <v>[DISABLED]</v>
      </c>
      <c r="P2013" s="84" t="str">
        <f>IF($N2013,_xll.BDP($K2013,P$1817),"[DISABLED]")</f>
        <v>[DISABLED]</v>
      </c>
      <c r="Q2013" s="84" t="str">
        <f>IF($N2013,_xll.BDP($K2013,Q$1817),"[DISABLED]")</f>
        <v>[DISABLED]</v>
      </c>
      <c r="R2013" s="84" t="str">
        <f>IF($N2013,_xll.BDH($K2013,R$1817,$M2013),"[DISABLED]")</f>
        <v>[DISABLED]</v>
      </c>
      <c r="S2013" s="84" t="str">
        <f>IF($N2013,_xll.BDH($K2013,S$1817,$M2013),"[DISABLED]")</f>
        <v>[DISABLED]</v>
      </c>
      <c r="T2013" s="84" t="str">
        <f>IF($N2013,_xll.BDH($K2013,T$1817,$M2013),"[DISABLED]")</f>
        <v>[DISABLED]</v>
      </c>
      <c r="V2013" s="106" t="s">
        <v>10551</v>
      </c>
      <c r="W2013" s="107" t="s">
        <v>1055</v>
      </c>
      <c r="X2013" s="108">
        <v>42276</v>
      </c>
      <c r="Y2013" s="107" t="b">
        <v>0</v>
      </c>
      <c r="Z2013" s="107" t="s">
        <v>5237</v>
      </c>
      <c r="AA2013" s="107" t="s">
        <v>5237</v>
      </c>
      <c r="AB2013" s="107" t="s">
        <v>5237</v>
      </c>
      <c r="AC2013" s="107" t="s">
        <v>5237</v>
      </c>
      <c r="AD2013" s="107" t="s">
        <v>5237</v>
      </c>
      <c r="AE2013" s="107" t="s">
        <v>5237</v>
      </c>
    </row>
    <row r="2014" spans="2:31" outlineLevel="1">
      <c r="B2014" s="24" t="s">
        <v>5234</v>
      </c>
      <c r="C2014" s="24" t="s">
        <v>4</v>
      </c>
      <c r="D2014" s="24" t="s">
        <v>64</v>
      </c>
      <c r="E2014" s="24" t="s">
        <v>49</v>
      </c>
      <c r="F2014" s="24" t="s">
        <v>71</v>
      </c>
      <c r="G2014" s="24">
        <v>0</v>
      </c>
      <c r="H2014" s="24" t="s">
        <v>2796</v>
      </c>
      <c r="I2014" s="24" t="s">
        <v>4533</v>
      </c>
      <c r="J2014" s="24" t="s">
        <v>73</v>
      </c>
      <c r="K2014" s="72" t="str">
        <f t="shared" si="72"/>
        <v>BPNEI25 ICPL Curncy</v>
      </c>
      <c r="L2014" s="25" t="str">
        <f t="shared" si="73"/>
        <v>ICPL</v>
      </c>
      <c r="M2014" s="26">
        <f t="shared" ca="1" si="73"/>
        <v>42276</v>
      </c>
      <c r="N2014" s="25" t="b">
        <f t="shared" si="73"/>
        <v>0</v>
      </c>
      <c r="O2014" s="84" t="str">
        <f>IF($N2014,_xll.BDP($K2014,O$1817),"[DISABLED]")</f>
        <v>[DISABLED]</v>
      </c>
      <c r="P2014" s="84" t="str">
        <f>IF($N2014,_xll.BDP($K2014,P$1817),"[DISABLED]")</f>
        <v>[DISABLED]</v>
      </c>
      <c r="Q2014" s="84" t="str">
        <f>IF($N2014,_xll.BDP($K2014,Q$1817),"[DISABLED]")</f>
        <v>[DISABLED]</v>
      </c>
      <c r="R2014" s="84" t="str">
        <f>IF($N2014,_xll.BDH($K2014,R$1817,$M2014),"[DISABLED]")</f>
        <v>[DISABLED]</v>
      </c>
      <c r="S2014" s="84" t="str">
        <f>IF($N2014,_xll.BDH($K2014,S$1817,$M2014),"[DISABLED]")</f>
        <v>[DISABLED]</v>
      </c>
      <c r="T2014" s="84" t="str">
        <f>IF($N2014,_xll.BDH($K2014,T$1817,$M2014),"[DISABLED]")</f>
        <v>[DISABLED]</v>
      </c>
      <c r="V2014" s="106" t="s">
        <v>10552</v>
      </c>
      <c r="W2014" s="107" t="s">
        <v>1055</v>
      </c>
      <c r="X2014" s="108">
        <v>42276</v>
      </c>
      <c r="Y2014" s="107" t="b">
        <v>0</v>
      </c>
      <c r="Z2014" s="107" t="s">
        <v>5237</v>
      </c>
      <c r="AA2014" s="107" t="s">
        <v>5237</v>
      </c>
      <c r="AB2014" s="107" t="s">
        <v>5237</v>
      </c>
      <c r="AC2014" s="107" t="s">
        <v>5237</v>
      </c>
      <c r="AD2014" s="107" t="s">
        <v>5237</v>
      </c>
      <c r="AE2014" s="107" t="s">
        <v>5237</v>
      </c>
    </row>
    <row r="2015" spans="2:31" outlineLevel="1">
      <c r="B2015" s="24" t="s">
        <v>5234</v>
      </c>
      <c r="C2015" s="24" t="s">
        <v>4</v>
      </c>
      <c r="D2015" s="24" t="s">
        <v>64</v>
      </c>
      <c r="E2015" s="24" t="s">
        <v>49</v>
      </c>
      <c r="F2015" s="24" t="s">
        <v>41</v>
      </c>
      <c r="G2015" s="24">
        <v>0</v>
      </c>
      <c r="H2015" s="24" t="s">
        <v>2796</v>
      </c>
      <c r="I2015" s="24" t="s">
        <v>4534</v>
      </c>
      <c r="J2015" s="24" t="s">
        <v>73</v>
      </c>
      <c r="K2015" s="72" t="str">
        <f t="shared" si="72"/>
        <v>BPNE125 ICPL Curncy</v>
      </c>
      <c r="L2015" s="25" t="str">
        <f t="shared" si="73"/>
        <v>ICPL</v>
      </c>
      <c r="M2015" s="26">
        <f t="shared" ca="1" si="73"/>
        <v>42276</v>
      </c>
      <c r="N2015" s="25" t="b">
        <f t="shared" si="73"/>
        <v>0</v>
      </c>
      <c r="O2015" s="84" t="str">
        <f>IF($N2015,_xll.BDP($K2015,O$1817),"[DISABLED]")</f>
        <v>[DISABLED]</v>
      </c>
      <c r="P2015" s="84" t="str">
        <f>IF($N2015,_xll.BDP($K2015,P$1817),"[DISABLED]")</f>
        <v>[DISABLED]</v>
      </c>
      <c r="Q2015" s="84" t="str">
        <f>IF($N2015,_xll.BDP($K2015,Q$1817),"[DISABLED]")</f>
        <v>[DISABLED]</v>
      </c>
      <c r="R2015" s="84" t="str">
        <f>IF($N2015,_xll.BDH($K2015,R$1817,$M2015),"[DISABLED]")</f>
        <v>[DISABLED]</v>
      </c>
      <c r="S2015" s="84" t="str">
        <f>IF($N2015,_xll.BDH($K2015,S$1817,$M2015),"[DISABLED]")</f>
        <v>[DISABLED]</v>
      </c>
      <c r="T2015" s="84" t="str">
        <f>IF($N2015,_xll.BDH($K2015,T$1817,$M2015),"[DISABLED]")</f>
        <v>[DISABLED]</v>
      </c>
      <c r="V2015" s="106" t="s">
        <v>10553</v>
      </c>
      <c r="W2015" s="107" t="s">
        <v>1055</v>
      </c>
      <c r="X2015" s="108">
        <v>42276</v>
      </c>
      <c r="Y2015" s="107" t="b">
        <v>0</v>
      </c>
      <c r="Z2015" s="107" t="s">
        <v>5237</v>
      </c>
      <c r="AA2015" s="107" t="s">
        <v>5237</v>
      </c>
      <c r="AB2015" s="107" t="s">
        <v>5237</v>
      </c>
      <c r="AC2015" s="107" t="s">
        <v>5237</v>
      </c>
      <c r="AD2015" s="107" t="s">
        <v>5237</v>
      </c>
      <c r="AE2015" s="107" t="s">
        <v>5237</v>
      </c>
    </row>
    <row r="2016" spans="2:31" outlineLevel="1">
      <c r="B2016" s="24" t="s">
        <v>5234</v>
      </c>
      <c r="C2016" s="24" t="s">
        <v>4</v>
      </c>
      <c r="D2016" s="24" t="s">
        <v>64</v>
      </c>
      <c r="E2016" s="24" t="s">
        <v>49</v>
      </c>
      <c r="F2016" s="24" t="s">
        <v>146</v>
      </c>
      <c r="G2016" s="24">
        <v>0</v>
      </c>
      <c r="H2016" s="24" t="s">
        <v>2796</v>
      </c>
      <c r="I2016" s="24" t="s">
        <v>4535</v>
      </c>
      <c r="J2016" s="24" t="s">
        <v>73</v>
      </c>
      <c r="K2016" s="72" t="str">
        <f t="shared" si="72"/>
        <v>BPNER25 ICPL Curncy</v>
      </c>
      <c r="L2016" s="25" t="str">
        <f t="shared" si="73"/>
        <v>ICPL</v>
      </c>
      <c r="M2016" s="26">
        <f t="shared" ca="1" si="73"/>
        <v>42276</v>
      </c>
      <c r="N2016" s="25" t="b">
        <f t="shared" si="73"/>
        <v>0</v>
      </c>
      <c r="O2016" s="84" t="str">
        <f>IF($N2016,_xll.BDP($K2016,O$1817),"[DISABLED]")</f>
        <v>[DISABLED]</v>
      </c>
      <c r="P2016" s="84" t="str">
        <f>IF($N2016,_xll.BDP($K2016,P$1817),"[DISABLED]")</f>
        <v>[DISABLED]</v>
      </c>
      <c r="Q2016" s="84" t="str">
        <f>IF($N2016,_xll.BDP($K2016,Q$1817),"[DISABLED]")</f>
        <v>[DISABLED]</v>
      </c>
      <c r="R2016" s="84" t="str">
        <f>IF($N2016,_xll.BDH($K2016,R$1817,$M2016),"[DISABLED]")</f>
        <v>[DISABLED]</v>
      </c>
      <c r="S2016" s="84" t="str">
        <f>IF($N2016,_xll.BDH($K2016,S$1817,$M2016),"[DISABLED]")</f>
        <v>[DISABLED]</v>
      </c>
      <c r="T2016" s="84" t="str">
        <f>IF($N2016,_xll.BDH($K2016,T$1817,$M2016),"[DISABLED]")</f>
        <v>[DISABLED]</v>
      </c>
      <c r="V2016" s="106" t="s">
        <v>10554</v>
      </c>
      <c r="W2016" s="107" t="s">
        <v>1055</v>
      </c>
      <c r="X2016" s="108">
        <v>42276</v>
      </c>
      <c r="Y2016" s="107" t="b">
        <v>0</v>
      </c>
      <c r="Z2016" s="107" t="s">
        <v>5237</v>
      </c>
      <c r="AA2016" s="107" t="s">
        <v>5237</v>
      </c>
      <c r="AB2016" s="107" t="s">
        <v>5237</v>
      </c>
      <c r="AC2016" s="107" t="s">
        <v>5237</v>
      </c>
      <c r="AD2016" s="107" t="s">
        <v>5237</v>
      </c>
      <c r="AE2016" s="107" t="s">
        <v>5237</v>
      </c>
    </row>
    <row r="2017" spans="2:31" outlineLevel="1">
      <c r="B2017" s="24" t="s">
        <v>5234</v>
      </c>
      <c r="C2017" s="24" t="s">
        <v>4</v>
      </c>
      <c r="D2017" s="24" t="s">
        <v>64</v>
      </c>
      <c r="E2017" s="24" t="s">
        <v>49</v>
      </c>
      <c r="F2017" s="24" t="s">
        <v>42</v>
      </c>
      <c r="G2017" s="24">
        <v>0</v>
      </c>
      <c r="H2017" s="24" t="s">
        <v>2796</v>
      </c>
      <c r="I2017" s="24" t="s">
        <v>4536</v>
      </c>
      <c r="J2017" s="24" t="s">
        <v>73</v>
      </c>
      <c r="K2017" s="72" t="str">
        <f t="shared" si="72"/>
        <v>BPNE225 ICPL Curncy</v>
      </c>
      <c r="L2017" s="25" t="str">
        <f t="shared" si="73"/>
        <v>ICPL</v>
      </c>
      <c r="M2017" s="26">
        <f t="shared" ca="1" si="73"/>
        <v>42276</v>
      </c>
      <c r="N2017" s="25" t="b">
        <f t="shared" si="73"/>
        <v>0</v>
      </c>
      <c r="O2017" s="84" t="str">
        <f>IF($N2017,_xll.BDP($K2017,O$1817),"[DISABLED]")</f>
        <v>[DISABLED]</v>
      </c>
      <c r="P2017" s="84" t="str">
        <f>IF($N2017,_xll.BDP($K2017,P$1817),"[DISABLED]")</f>
        <v>[DISABLED]</v>
      </c>
      <c r="Q2017" s="84" t="str">
        <f>IF($N2017,_xll.BDP($K2017,Q$1817),"[DISABLED]")</f>
        <v>[DISABLED]</v>
      </c>
      <c r="R2017" s="84" t="str">
        <f>IF($N2017,_xll.BDH($K2017,R$1817,$M2017),"[DISABLED]")</f>
        <v>[DISABLED]</v>
      </c>
      <c r="S2017" s="84" t="str">
        <f>IF($N2017,_xll.BDH($K2017,S$1817,$M2017),"[DISABLED]")</f>
        <v>[DISABLED]</v>
      </c>
      <c r="T2017" s="84" t="str">
        <f>IF($N2017,_xll.BDH($K2017,T$1817,$M2017),"[DISABLED]")</f>
        <v>[DISABLED]</v>
      </c>
      <c r="V2017" s="106" t="s">
        <v>10555</v>
      </c>
      <c r="W2017" s="107" t="s">
        <v>1055</v>
      </c>
      <c r="X2017" s="108">
        <v>42276</v>
      </c>
      <c r="Y2017" s="107" t="b">
        <v>0</v>
      </c>
      <c r="Z2017" s="107" t="s">
        <v>5237</v>
      </c>
      <c r="AA2017" s="107" t="s">
        <v>5237</v>
      </c>
      <c r="AB2017" s="107" t="s">
        <v>5237</v>
      </c>
      <c r="AC2017" s="107" t="s">
        <v>5237</v>
      </c>
      <c r="AD2017" s="107" t="s">
        <v>5237</v>
      </c>
      <c r="AE2017" s="107" t="s">
        <v>5237</v>
      </c>
    </row>
    <row r="2018" spans="2:31" outlineLevel="1">
      <c r="B2018" s="24" t="s">
        <v>5234</v>
      </c>
      <c r="C2018" s="24" t="s">
        <v>4</v>
      </c>
      <c r="D2018" s="24" t="s">
        <v>64</v>
      </c>
      <c r="E2018" s="24" t="s">
        <v>49</v>
      </c>
      <c r="F2018" s="24" t="s">
        <v>43</v>
      </c>
      <c r="G2018" s="24">
        <v>0</v>
      </c>
      <c r="H2018" s="24" t="s">
        <v>2796</v>
      </c>
      <c r="I2018" s="24" t="s">
        <v>4537</v>
      </c>
      <c r="J2018" s="24" t="s">
        <v>73</v>
      </c>
      <c r="K2018" s="72" t="str">
        <f t="shared" si="72"/>
        <v>BPNE325 ICPL Curncy</v>
      </c>
      <c r="L2018" s="25" t="str">
        <f t="shared" si="73"/>
        <v>ICPL</v>
      </c>
      <c r="M2018" s="26">
        <f t="shared" ca="1" si="73"/>
        <v>42276</v>
      </c>
      <c r="N2018" s="25" t="b">
        <f t="shared" si="73"/>
        <v>0</v>
      </c>
      <c r="O2018" s="84" t="str">
        <f>IF($N2018,_xll.BDP($K2018,O$1817),"[DISABLED]")</f>
        <v>[DISABLED]</v>
      </c>
      <c r="P2018" s="84" t="str">
        <f>IF($N2018,_xll.BDP($K2018,P$1817),"[DISABLED]")</f>
        <v>[DISABLED]</v>
      </c>
      <c r="Q2018" s="84" t="str">
        <f>IF($N2018,_xll.BDP($K2018,Q$1817),"[DISABLED]")</f>
        <v>[DISABLED]</v>
      </c>
      <c r="R2018" s="84" t="str">
        <f>IF($N2018,_xll.BDH($K2018,R$1817,$M2018),"[DISABLED]")</f>
        <v>[DISABLED]</v>
      </c>
      <c r="S2018" s="84" t="str">
        <f>IF($N2018,_xll.BDH($K2018,S$1817,$M2018),"[DISABLED]")</f>
        <v>[DISABLED]</v>
      </c>
      <c r="T2018" s="84" t="str">
        <f>IF($N2018,_xll.BDH($K2018,T$1817,$M2018),"[DISABLED]")</f>
        <v>[DISABLED]</v>
      </c>
      <c r="V2018" s="106" t="s">
        <v>10556</v>
      </c>
      <c r="W2018" s="107" t="s">
        <v>1055</v>
      </c>
      <c r="X2018" s="108">
        <v>42276</v>
      </c>
      <c r="Y2018" s="107" t="b">
        <v>0</v>
      </c>
      <c r="Z2018" s="107" t="s">
        <v>5237</v>
      </c>
      <c r="AA2018" s="107" t="s">
        <v>5237</v>
      </c>
      <c r="AB2018" s="107" t="s">
        <v>5237</v>
      </c>
      <c r="AC2018" s="107" t="s">
        <v>5237</v>
      </c>
      <c r="AD2018" s="107" t="s">
        <v>5237</v>
      </c>
      <c r="AE2018" s="107" t="s">
        <v>5237</v>
      </c>
    </row>
    <row r="2019" spans="2:31" outlineLevel="1">
      <c r="B2019" s="24" t="s">
        <v>5234</v>
      </c>
      <c r="C2019" s="24" t="s">
        <v>4</v>
      </c>
      <c r="D2019" s="24" t="s">
        <v>64</v>
      </c>
      <c r="E2019" s="24" t="s">
        <v>49</v>
      </c>
      <c r="F2019" s="24" t="s">
        <v>152</v>
      </c>
      <c r="G2019" s="24">
        <v>0</v>
      </c>
      <c r="H2019" s="24" t="s">
        <v>2796</v>
      </c>
      <c r="I2019" s="24" t="s">
        <v>4538</v>
      </c>
      <c r="J2019" s="24" t="s">
        <v>73</v>
      </c>
      <c r="K2019" s="72" t="str">
        <f t="shared" si="72"/>
        <v>BPNE425 ICPL Curncy</v>
      </c>
      <c r="L2019" s="25" t="str">
        <f t="shared" si="73"/>
        <v>ICPL</v>
      </c>
      <c r="M2019" s="26">
        <f t="shared" ca="1" si="73"/>
        <v>42276</v>
      </c>
      <c r="N2019" s="25" t="b">
        <f t="shared" si="73"/>
        <v>0</v>
      </c>
      <c r="O2019" s="84" t="str">
        <f>IF($N2019,_xll.BDP($K2019,O$1817),"[DISABLED]")</f>
        <v>[DISABLED]</v>
      </c>
      <c r="P2019" s="84" t="str">
        <f>IF($N2019,_xll.BDP($K2019,P$1817),"[DISABLED]")</f>
        <v>[DISABLED]</v>
      </c>
      <c r="Q2019" s="84" t="str">
        <f>IF($N2019,_xll.BDP($K2019,Q$1817),"[DISABLED]")</f>
        <v>[DISABLED]</v>
      </c>
      <c r="R2019" s="84" t="str">
        <f>IF($N2019,_xll.BDH($K2019,R$1817,$M2019),"[DISABLED]")</f>
        <v>[DISABLED]</v>
      </c>
      <c r="S2019" s="84" t="str">
        <f>IF($N2019,_xll.BDH($K2019,S$1817,$M2019),"[DISABLED]")</f>
        <v>[DISABLED]</v>
      </c>
      <c r="T2019" s="84" t="str">
        <f>IF($N2019,_xll.BDH($K2019,T$1817,$M2019),"[DISABLED]")</f>
        <v>[DISABLED]</v>
      </c>
      <c r="V2019" s="106" t="s">
        <v>10557</v>
      </c>
      <c r="W2019" s="107" t="s">
        <v>1055</v>
      </c>
      <c r="X2019" s="108">
        <v>42276</v>
      </c>
      <c r="Y2019" s="107" t="b">
        <v>0</v>
      </c>
      <c r="Z2019" s="107" t="s">
        <v>5237</v>
      </c>
      <c r="AA2019" s="107" t="s">
        <v>5237</v>
      </c>
      <c r="AB2019" s="107" t="s">
        <v>5237</v>
      </c>
      <c r="AC2019" s="107" t="s">
        <v>5237</v>
      </c>
      <c r="AD2019" s="107" t="s">
        <v>5237</v>
      </c>
      <c r="AE2019" s="107" t="s">
        <v>5237</v>
      </c>
    </row>
    <row r="2020" spans="2:31" outlineLevel="1">
      <c r="B2020" s="24" t="s">
        <v>5234</v>
      </c>
      <c r="C2020" s="24" t="s">
        <v>4</v>
      </c>
      <c r="D2020" s="24" t="s">
        <v>64</v>
      </c>
      <c r="E2020" s="24" t="s">
        <v>49</v>
      </c>
      <c r="F2020" s="24" t="s">
        <v>44</v>
      </c>
      <c r="G2020" s="24">
        <v>0</v>
      </c>
      <c r="H2020" s="24" t="s">
        <v>2796</v>
      </c>
      <c r="I2020" s="24" t="s">
        <v>4539</v>
      </c>
      <c r="J2020" s="24" t="s">
        <v>73</v>
      </c>
      <c r="K2020" s="72" t="str">
        <f t="shared" si="72"/>
        <v>BPNE525 ICPL Curncy</v>
      </c>
      <c r="L2020" s="25" t="str">
        <f t="shared" si="73"/>
        <v>ICPL</v>
      </c>
      <c r="M2020" s="26">
        <f t="shared" ca="1" si="73"/>
        <v>42276</v>
      </c>
      <c r="N2020" s="25" t="b">
        <f t="shared" si="73"/>
        <v>0</v>
      </c>
      <c r="O2020" s="84" t="str">
        <f>IF($N2020,_xll.BDP($K2020,O$1817),"[DISABLED]")</f>
        <v>[DISABLED]</v>
      </c>
      <c r="P2020" s="84" t="str">
        <f>IF($N2020,_xll.BDP($K2020,P$1817),"[DISABLED]")</f>
        <v>[DISABLED]</v>
      </c>
      <c r="Q2020" s="84" t="str">
        <f>IF($N2020,_xll.BDP($K2020,Q$1817),"[DISABLED]")</f>
        <v>[DISABLED]</v>
      </c>
      <c r="R2020" s="84" t="str">
        <f>IF($N2020,_xll.BDH($K2020,R$1817,$M2020),"[DISABLED]")</f>
        <v>[DISABLED]</v>
      </c>
      <c r="S2020" s="84" t="str">
        <f>IF($N2020,_xll.BDH($K2020,S$1817,$M2020),"[DISABLED]")</f>
        <v>[DISABLED]</v>
      </c>
      <c r="T2020" s="84" t="str">
        <f>IF($N2020,_xll.BDH($K2020,T$1817,$M2020),"[DISABLED]")</f>
        <v>[DISABLED]</v>
      </c>
      <c r="V2020" s="106" t="s">
        <v>10558</v>
      </c>
      <c r="W2020" s="107" t="s">
        <v>1055</v>
      </c>
      <c r="X2020" s="108">
        <v>42276</v>
      </c>
      <c r="Y2020" s="107" t="b">
        <v>0</v>
      </c>
      <c r="Z2020" s="107" t="s">
        <v>5237</v>
      </c>
      <c r="AA2020" s="107" t="s">
        <v>5237</v>
      </c>
      <c r="AB2020" s="107" t="s">
        <v>5237</v>
      </c>
      <c r="AC2020" s="107" t="s">
        <v>5237</v>
      </c>
      <c r="AD2020" s="107" t="s">
        <v>5237</v>
      </c>
      <c r="AE2020" s="107" t="s">
        <v>5237</v>
      </c>
    </row>
    <row r="2021" spans="2:31" outlineLevel="1">
      <c r="B2021" s="24" t="s">
        <v>5234</v>
      </c>
      <c r="C2021" s="24" t="s">
        <v>4</v>
      </c>
      <c r="D2021" s="24" t="s">
        <v>64</v>
      </c>
      <c r="E2021" s="24" t="s">
        <v>49</v>
      </c>
      <c r="F2021" s="24" t="s">
        <v>155</v>
      </c>
      <c r="G2021" s="24">
        <v>0</v>
      </c>
      <c r="H2021" s="24" t="s">
        <v>2796</v>
      </c>
      <c r="I2021" s="24" t="s">
        <v>4540</v>
      </c>
      <c r="J2021" s="24" t="s">
        <v>73</v>
      </c>
      <c r="K2021" s="72" t="str">
        <f t="shared" si="72"/>
        <v>BPNE625 ICPL Curncy</v>
      </c>
      <c r="L2021" s="25" t="str">
        <f t="shared" si="73"/>
        <v>ICPL</v>
      </c>
      <c r="M2021" s="26">
        <f t="shared" ca="1" si="73"/>
        <v>42276</v>
      </c>
      <c r="N2021" s="25" t="b">
        <f t="shared" si="73"/>
        <v>0</v>
      </c>
      <c r="O2021" s="84" t="str">
        <f>IF($N2021,_xll.BDP($K2021,O$1817),"[DISABLED]")</f>
        <v>[DISABLED]</v>
      </c>
      <c r="P2021" s="84" t="str">
        <f>IF($N2021,_xll.BDP($K2021,P$1817),"[DISABLED]")</f>
        <v>[DISABLED]</v>
      </c>
      <c r="Q2021" s="84" t="str">
        <f>IF($N2021,_xll.BDP($K2021,Q$1817),"[DISABLED]")</f>
        <v>[DISABLED]</v>
      </c>
      <c r="R2021" s="84" t="str">
        <f>IF($N2021,_xll.BDH($K2021,R$1817,$M2021),"[DISABLED]")</f>
        <v>[DISABLED]</v>
      </c>
      <c r="S2021" s="84" t="str">
        <f>IF($N2021,_xll.BDH($K2021,S$1817,$M2021),"[DISABLED]")</f>
        <v>[DISABLED]</v>
      </c>
      <c r="T2021" s="84" t="str">
        <f>IF($N2021,_xll.BDH($K2021,T$1817,$M2021),"[DISABLED]")</f>
        <v>[DISABLED]</v>
      </c>
      <c r="V2021" s="106" t="s">
        <v>10559</v>
      </c>
      <c r="W2021" s="107" t="s">
        <v>1055</v>
      </c>
      <c r="X2021" s="108">
        <v>42276</v>
      </c>
      <c r="Y2021" s="107" t="b">
        <v>0</v>
      </c>
      <c r="Z2021" s="107" t="s">
        <v>5237</v>
      </c>
      <c r="AA2021" s="107" t="s">
        <v>5237</v>
      </c>
      <c r="AB2021" s="107" t="s">
        <v>5237</v>
      </c>
      <c r="AC2021" s="107" t="s">
        <v>5237</v>
      </c>
      <c r="AD2021" s="107" t="s">
        <v>5237</v>
      </c>
      <c r="AE2021" s="107" t="s">
        <v>5237</v>
      </c>
    </row>
    <row r="2022" spans="2:31" outlineLevel="1">
      <c r="B2022" s="24" t="s">
        <v>5234</v>
      </c>
      <c r="C2022" s="24" t="s">
        <v>4</v>
      </c>
      <c r="D2022" s="24" t="s">
        <v>64</v>
      </c>
      <c r="E2022" s="24" t="s">
        <v>49</v>
      </c>
      <c r="F2022" s="24" t="s">
        <v>45</v>
      </c>
      <c r="G2022" s="24">
        <v>0</v>
      </c>
      <c r="H2022" s="24" t="s">
        <v>2796</v>
      </c>
      <c r="I2022" s="24" t="s">
        <v>4541</v>
      </c>
      <c r="J2022" s="24" t="s">
        <v>73</v>
      </c>
      <c r="K2022" s="72" t="str">
        <f t="shared" si="72"/>
        <v>BPNE725 ICPL Curncy</v>
      </c>
      <c r="L2022" s="25" t="str">
        <f t="shared" si="73"/>
        <v>ICPL</v>
      </c>
      <c r="M2022" s="26">
        <f t="shared" ca="1" si="73"/>
        <v>42276</v>
      </c>
      <c r="N2022" s="25" t="b">
        <f t="shared" si="73"/>
        <v>0</v>
      </c>
      <c r="O2022" s="84" t="str">
        <f>IF($N2022,_xll.BDP($K2022,O$1817),"[DISABLED]")</f>
        <v>[DISABLED]</v>
      </c>
      <c r="P2022" s="84" t="str">
        <f>IF($N2022,_xll.BDP($K2022,P$1817),"[DISABLED]")</f>
        <v>[DISABLED]</v>
      </c>
      <c r="Q2022" s="84" t="str">
        <f>IF($N2022,_xll.BDP($K2022,Q$1817),"[DISABLED]")</f>
        <v>[DISABLED]</v>
      </c>
      <c r="R2022" s="84" t="str">
        <f>IF($N2022,_xll.BDH($K2022,R$1817,$M2022),"[DISABLED]")</f>
        <v>[DISABLED]</v>
      </c>
      <c r="S2022" s="84" t="str">
        <f>IF($N2022,_xll.BDH($K2022,S$1817,$M2022),"[DISABLED]")</f>
        <v>[DISABLED]</v>
      </c>
      <c r="T2022" s="84" t="str">
        <f>IF($N2022,_xll.BDH($K2022,T$1817,$M2022),"[DISABLED]")</f>
        <v>[DISABLED]</v>
      </c>
      <c r="V2022" s="106" t="s">
        <v>10560</v>
      </c>
      <c r="W2022" s="107" t="s">
        <v>1055</v>
      </c>
      <c r="X2022" s="108">
        <v>42276</v>
      </c>
      <c r="Y2022" s="107" t="b">
        <v>0</v>
      </c>
      <c r="Z2022" s="107" t="s">
        <v>5237</v>
      </c>
      <c r="AA2022" s="107" t="s">
        <v>5237</v>
      </c>
      <c r="AB2022" s="107" t="s">
        <v>5237</v>
      </c>
      <c r="AC2022" s="107" t="s">
        <v>5237</v>
      </c>
      <c r="AD2022" s="107" t="s">
        <v>5237</v>
      </c>
      <c r="AE2022" s="107" t="s">
        <v>5237</v>
      </c>
    </row>
    <row r="2023" spans="2:31" outlineLevel="1">
      <c r="B2023" s="24" t="s">
        <v>5234</v>
      </c>
      <c r="C2023" s="24" t="s">
        <v>4</v>
      </c>
      <c r="D2023" s="24" t="s">
        <v>64</v>
      </c>
      <c r="E2023" s="24" t="s">
        <v>49</v>
      </c>
      <c r="F2023" s="24" t="s">
        <v>46</v>
      </c>
      <c r="G2023" s="24">
        <v>0</v>
      </c>
      <c r="H2023" s="24" t="s">
        <v>2796</v>
      </c>
      <c r="I2023" s="24" t="s">
        <v>4542</v>
      </c>
      <c r="J2023" s="24" t="s">
        <v>73</v>
      </c>
      <c r="K2023" s="72" t="str">
        <f t="shared" si="72"/>
        <v>BPNE1025 ICPL Curncy</v>
      </c>
      <c r="L2023" s="25" t="str">
        <f t="shared" si="73"/>
        <v>ICPL</v>
      </c>
      <c r="M2023" s="26">
        <f t="shared" ca="1" si="73"/>
        <v>42276</v>
      </c>
      <c r="N2023" s="25" t="b">
        <f t="shared" si="73"/>
        <v>0</v>
      </c>
      <c r="O2023" s="84" t="str">
        <f>IF($N2023,_xll.BDP($K2023,O$1817),"[DISABLED]")</f>
        <v>[DISABLED]</v>
      </c>
      <c r="P2023" s="84" t="str">
        <f>IF($N2023,_xll.BDP($K2023,P$1817),"[DISABLED]")</f>
        <v>[DISABLED]</v>
      </c>
      <c r="Q2023" s="84" t="str">
        <f>IF($N2023,_xll.BDP($K2023,Q$1817),"[DISABLED]")</f>
        <v>[DISABLED]</v>
      </c>
      <c r="R2023" s="84" t="str">
        <f>IF($N2023,_xll.BDH($K2023,R$1817,$M2023),"[DISABLED]")</f>
        <v>[DISABLED]</v>
      </c>
      <c r="S2023" s="84" t="str">
        <f>IF($N2023,_xll.BDH($K2023,S$1817,$M2023),"[DISABLED]")</f>
        <v>[DISABLED]</v>
      </c>
      <c r="T2023" s="84" t="str">
        <f>IF($N2023,_xll.BDH($K2023,T$1817,$M2023),"[DISABLED]")</f>
        <v>[DISABLED]</v>
      </c>
      <c r="V2023" s="106" t="s">
        <v>10561</v>
      </c>
      <c r="W2023" s="107" t="s">
        <v>1055</v>
      </c>
      <c r="X2023" s="108">
        <v>42276</v>
      </c>
      <c r="Y2023" s="107" t="b">
        <v>0</v>
      </c>
      <c r="Z2023" s="107" t="s">
        <v>5237</v>
      </c>
      <c r="AA2023" s="107" t="s">
        <v>5237</v>
      </c>
      <c r="AB2023" s="107" t="s">
        <v>5237</v>
      </c>
      <c r="AC2023" s="107" t="s">
        <v>5237</v>
      </c>
      <c r="AD2023" s="107" t="s">
        <v>5237</v>
      </c>
      <c r="AE2023" s="107" t="s">
        <v>5237</v>
      </c>
    </row>
    <row r="2024" spans="2:31" outlineLevel="1">
      <c r="B2024" s="24" t="s">
        <v>5234</v>
      </c>
      <c r="C2024" s="24" t="s">
        <v>4</v>
      </c>
      <c r="D2024" s="24" t="s">
        <v>64</v>
      </c>
      <c r="E2024" s="24" t="s">
        <v>49</v>
      </c>
      <c r="F2024" s="24" t="s">
        <v>47</v>
      </c>
      <c r="G2024" s="24">
        <v>0</v>
      </c>
      <c r="H2024" s="24" t="s">
        <v>2796</v>
      </c>
      <c r="I2024" s="24" t="s">
        <v>4543</v>
      </c>
      <c r="J2024" s="24" t="s">
        <v>73</v>
      </c>
      <c r="K2024" s="72" t="str">
        <f t="shared" si="72"/>
        <v>BPNE1525 ICPL Curncy</v>
      </c>
      <c r="L2024" s="25" t="str">
        <f t="shared" si="73"/>
        <v>ICPL</v>
      </c>
      <c r="M2024" s="26">
        <f t="shared" ca="1" si="73"/>
        <v>42276</v>
      </c>
      <c r="N2024" s="25" t="b">
        <f t="shared" si="73"/>
        <v>0</v>
      </c>
      <c r="O2024" s="84" t="str">
        <f>IF($N2024,_xll.BDP($K2024,O$1817),"[DISABLED]")</f>
        <v>[DISABLED]</v>
      </c>
      <c r="P2024" s="84" t="str">
        <f>IF($N2024,_xll.BDP($K2024,P$1817),"[DISABLED]")</f>
        <v>[DISABLED]</v>
      </c>
      <c r="Q2024" s="84" t="str">
        <f>IF($N2024,_xll.BDP($K2024,Q$1817),"[DISABLED]")</f>
        <v>[DISABLED]</v>
      </c>
      <c r="R2024" s="84" t="str">
        <f>IF($N2024,_xll.BDH($K2024,R$1817,$M2024),"[DISABLED]")</f>
        <v>[DISABLED]</v>
      </c>
      <c r="S2024" s="84" t="str">
        <f>IF($N2024,_xll.BDH($K2024,S$1817,$M2024),"[DISABLED]")</f>
        <v>[DISABLED]</v>
      </c>
      <c r="T2024" s="84" t="str">
        <f>IF($N2024,_xll.BDH($K2024,T$1817,$M2024),"[DISABLED]")</f>
        <v>[DISABLED]</v>
      </c>
      <c r="V2024" s="106" t="s">
        <v>10562</v>
      </c>
      <c r="W2024" s="107" t="s">
        <v>1055</v>
      </c>
      <c r="X2024" s="108">
        <v>42276</v>
      </c>
      <c r="Y2024" s="107" t="b">
        <v>0</v>
      </c>
      <c r="Z2024" s="107" t="s">
        <v>5237</v>
      </c>
      <c r="AA2024" s="107" t="s">
        <v>5237</v>
      </c>
      <c r="AB2024" s="107" t="s">
        <v>5237</v>
      </c>
      <c r="AC2024" s="107" t="s">
        <v>5237</v>
      </c>
      <c r="AD2024" s="107" t="s">
        <v>5237</v>
      </c>
      <c r="AE2024" s="107" t="s">
        <v>5237</v>
      </c>
    </row>
    <row r="2025" spans="2:31" outlineLevel="1">
      <c r="B2025" s="24" t="s">
        <v>5234</v>
      </c>
      <c r="C2025" s="24" t="s">
        <v>4</v>
      </c>
      <c r="D2025" s="24" t="s">
        <v>64</v>
      </c>
      <c r="E2025" s="24" t="s">
        <v>49</v>
      </c>
      <c r="F2025" s="24" t="s">
        <v>48</v>
      </c>
      <c r="G2025" s="24">
        <v>0</v>
      </c>
      <c r="H2025" s="24" t="s">
        <v>2796</v>
      </c>
      <c r="I2025" s="24" t="s">
        <v>4544</v>
      </c>
      <c r="J2025" s="24" t="s">
        <v>73</v>
      </c>
      <c r="K2025" s="72" t="str">
        <f t="shared" si="72"/>
        <v>BPNE2025 ICPL Curncy</v>
      </c>
      <c r="L2025" s="25" t="str">
        <f t="shared" si="73"/>
        <v>ICPL</v>
      </c>
      <c r="M2025" s="26">
        <f t="shared" ca="1" si="73"/>
        <v>42276</v>
      </c>
      <c r="N2025" s="25" t="b">
        <f t="shared" si="73"/>
        <v>0</v>
      </c>
      <c r="O2025" s="84" t="str">
        <f>IF($N2025,_xll.BDP($K2025,O$1817),"[DISABLED]")</f>
        <v>[DISABLED]</v>
      </c>
      <c r="P2025" s="84" t="str">
        <f>IF($N2025,_xll.BDP($K2025,P$1817),"[DISABLED]")</f>
        <v>[DISABLED]</v>
      </c>
      <c r="Q2025" s="84" t="str">
        <f>IF($N2025,_xll.BDP($K2025,Q$1817),"[DISABLED]")</f>
        <v>[DISABLED]</v>
      </c>
      <c r="R2025" s="84" t="str">
        <f>IF($N2025,_xll.BDH($K2025,R$1817,$M2025),"[DISABLED]")</f>
        <v>[DISABLED]</v>
      </c>
      <c r="S2025" s="84" t="str">
        <f>IF($N2025,_xll.BDH($K2025,S$1817,$M2025),"[DISABLED]")</f>
        <v>[DISABLED]</v>
      </c>
      <c r="T2025" s="84" t="str">
        <f>IF($N2025,_xll.BDH($K2025,T$1817,$M2025),"[DISABLED]")</f>
        <v>[DISABLED]</v>
      </c>
      <c r="V2025" s="106" t="s">
        <v>10563</v>
      </c>
      <c r="W2025" s="107" t="s">
        <v>1055</v>
      </c>
      <c r="X2025" s="108">
        <v>42276</v>
      </c>
      <c r="Y2025" s="107" t="b">
        <v>0</v>
      </c>
      <c r="Z2025" s="107" t="s">
        <v>5237</v>
      </c>
      <c r="AA2025" s="107" t="s">
        <v>5237</v>
      </c>
      <c r="AB2025" s="107" t="s">
        <v>5237</v>
      </c>
      <c r="AC2025" s="107" t="s">
        <v>5237</v>
      </c>
      <c r="AD2025" s="107" t="s">
        <v>5237</v>
      </c>
      <c r="AE2025" s="107" t="s">
        <v>5237</v>
      </c>
    </row>
    <row r="2026" spans="2:31" outlineLevel="1">
      <c r="B2026" s="24" t="s">
        <v>5234</v>
      </c>
      <c r="C2026" s="24" t="s">
        <v>4</v>
      </c>
      <c r="D2026" s="24" t="s">
        <v>64</v>
      </c>
      <c r="E2026" s="24" t="s">
        <v>50</v>
      </c>
      <c r="F2026" s="24" t="s">
        <v>209</v>
      </c>
      <c r="G2026" s="24">
        <v>0</v>
      </c>
      <c r="H2026" s="24" t="s">
        <v>2796</v>
      </c>
      <c r="I2026" s="24" t="s">
        <v>4545</v>
      </c>
      <c r="J2026" s="24" t="s">
        <v>73</v>
      </c>
      <c r="K2026" s="72" t="str">
        <f t="shared" si="72"/>
        <v>BPNEA30 ICPL Curncy</v>
      </c>
      <c r="L2026" s="25" t="str">
        <f t="shared" si="73"/>
        <v>ICPL</v>
      </c>
      <c r="M2026" s="26">
        <f t="shared" ca="1" si="73"/>
        <v>42276</v>
      </c>
      <c r="N2026" s="25" t="b">
        <f t="shared" si="73"/>
        <v>0</v>
      </c>
      <c r="O2026" s="84" t="str">
        <f>IF($N2026,_xll.BDP($K2026,O$1817),"[DISABLED]")</f>
        <v>[DISABLED]</v>
      </c>
      <c r="P2026" s="84" t="str">
        <f>IF($N2026,_xll.BDP($K2026,P$1817),"[DISABLED]")</f>
        <v>[DISABLED]</v>
      </c>
      <c r="Q2026" s="84" t="str">
        <f>IF($N2026,_xll.BDP($K2026,Q$1817),"[DISABLED]")</f>
        <v>[DISABLED]</v>
      </c>
      <c r="R2026" s="84" t="str">
        <f>IF($N2026,_xll.BDH($K2026,R$1817,$M2026),"[DISABLED]")</f>
        <v>[DISABLED]</v>
      </c>
      <c r="S2026" s="84" t="str">
        <f>IF($N2026,_xll.BDH($K2026,S$1817,$M2026),"[DISABLED]")</f>
        <v>[DISABLED]</v>
      </c>
      <c r="T2026" s="84" t="str">
        <f>IF($N2026,_xll.BDH($K2026,T$1817,$M2026),"[DISABLED]")</f>
        <v>[DISABLED]</v>
      </c>
      <c r="V2026" s="106" t="s">
        <v>10564</v>
      </c>
      <c r="W2026" s="107" t="s">
        <v>1055</v>
      </c>
      <c r="X2026" s="108">
        <v>42276</v>
      </c>
      <c r="Y2026" s="107" t="b">
        <v>0</v>
      </c>
      <c r="Z2026" s="107" t="s">
        <v>5237</v>
      </c>
      <c r="AA2026" s="107" t="s">
        <v>5237</v>
      </c>
      <c r="AB2026" s="107" t="s">
        <v>5237</v>
      </c>
      <c r="AC2026" s="107" t="s">
        <v>5237</v>
      </c>
      <c r="AD2026" s="107" t="s">
        <v>5237</v>
      </c>
      <c r="AE2026" s="107" t="s">
        <v>5237</v>
      </c>
    </row>
    <row r="2027" spans="2:31" outlineLevel="1">
      <c r="B2027" s="24" t="s">
        <v>5234</v>
      </c>
      <c r="C2027" s="24" t="s">
        <v>4</v>
      </c>
      <c r="D2027" s="24" t="s">
        <v>64</v>
      </c>
      <c r="E2027" s="24" t="s">
        <v>50</v>
      </c>
      <c r="F2027" s="24" t="s">
        <v>210</v>
      </c>
      <c r="G2027" s="24">
        <v>0</v>
      </c>
      <c r="H2027" s="24" t="s">
        <v>2796</v>
      </c>
      <c r="I2027" s="24" t="s">
        <v>4546</v>
      </c>
      <c r="J2027" s="24" t="s">
        <v>73</v>
      </c>
      <c r="K2027" s="72" t="str">
        <f t="shared" si="72"/>
        <v>BPNEB30 ICPL Curncy</v>
      </c>
      <c r="L2027" s="25" t="str">
        <f t="shared" si="73"/>
        <v>ICPL</v>
      </c>
      <c r="M2027" s="26">
        <f t="shared" ca="1" si="73"/>
        <v>42276</v>
      </c>
      <c r="N2027" s="25" t="b">
        <f t="shared" si="73"/>
        <v>0</v>
      </c>
      <c r="O2027" s="84" t="str">
        <f>IF($N2027,_xll.BDP($K2027,O$1817),"[DISABLED]")</f>
        <v>[DISABLED]</v>
      </c>
      <c r="P2027" s="84" t="str">
        <f>IF($N2027,_xll.BDP($K2027,P$1817),"[DISABLED]")</f>
        <v>[DISABLED]</v>
      </c>
      <c r="Q2027" s="84" t="str">
        <f>IF($N2027,_xll.BDP($K2027,Q$1817),"[DISABLED]")</f>
        <v>[DISABLED]</v>
      </c>
      <c r="R2027" s="84" t="str">
        <f>IF($N2027,_xll.BDH($K2027,R$1817,$M2027),"[DISABLED]")</f>
        <v>[DISABLED]</v>
      </c>
      <c r="S2027" s="84" t="str">
        <f>IF($N2027,_xll.BDH($K2027,S$1817,$M2027),"[DISABLED]")</f>
        <v>[DISABLED]</v>
      </c>
      <c r="T2027" s="84" t="str">
        <f>IF($N2027,_xll.BDH($K2027,T$1817,$M2027),"[DISABLED]")</f>
        <v>[DISABLED]</v>
      </c>
      <c r="V2027" s="106" t="s">
        <v>10565</v>
      </c>
      <c r="W2027" s="107" t="s">
        <v>1055</v>
      </c>
      <c r="X2027" s="108">
        <v>42276</v>
      </c>
      <c r="Y2027" s="107" t="b">
        <v>0</v>
      </c>
      <c r="Z2027" s="107" t="s">
        <v>5237</v>
      </c>
      <c r="AA2027" s="107" t="s">
        <v>5237</v>
      </c>
      <c r="AB2027" s="107" t="s">
        <v>5237</v>
      </c>
      <c r="AC2027" s="107" t="s">
        <v>5237</v>
      </c>
      <c r="AD2027" s="107" t="s">
        <v>5237</v>
      </c>
      <c r="AE2027" s="107" t="s">
        <v>5237</v>
      </c>
    </row>
    <row r="2028" spans="2:31" outlineLevel="1">
      <c r="B2028" s="24" t="s">
        <v>5234</v>
      </c>
      <c r="C2028" s="24" t="s">
        <v>4</v>
      </c>
      <c r="D2028" s="24" t="s">
        <v>64</v>
      </c>
      <c r="E2028" s="24" t="s">
        <v>50</v>
      </c>
      <c r="F2028" s="24" t="s">
        <v>54</v>
      </c>
      <c r="G2028" s="24">
        <v>0</v>
      </c>
      <c r="H2028" s="24" t="s">
        <v>2796</v>
      </c>
      <c r="I2028" s="24" t="s">
        <v>4547</v>
      </c>
      <c r="J2028" s="24" t="s">
        <v>73</v>
      </c>
      <c r="K2028" s="72" t="str">
        <f t="shared" si="72"/>
        <v>BPNEC30 ICPL Curncy</v>
      </c>
      <c r="L2028" s="25" t="str">
        <f t="shared" si="73"/>
        <v>ICPL</v>
      </c>
      <c r="M2028" s="26">
        <f t="shared" ca="1" si="73"/>
        <v>42276</v>
      </c>
      <c r="N2028" s="25" t="b">
        <f t="shared" si="73"/>
        <v>0</v>
      </c>
      <c r="O2028" s="84" t="str">
        <f>IF($N2028,_xll.BDP($K2028,O$1817),"[DISABLED]")</f>
        <v>[DISABLED]</v>
      </c>
      <c r="P2028" s="84" t="str">
        <f>IF($N2028,_xll.BDP($K2028,P$1817),"[DISABLED]")</f>
        <v>[DISABLED]</v>
      </c>
      <c r="Q2028" s="84" t="str">
        <f>IF($N2028,_xll.BDP($K2028,Q$1817),"[DISABLED]")</f>
        <v>[DISABLED]</v>
      </c>
      <c r="R2028" s="84" t="str">
        <f>IF($N2028,_xll.BDH($K2028,R$1817,$M2028),"[DISABLED]")</f>
        <v>[DISABLED]</v>
      </c>
      <c r="S2028" s="84" t="str">
        <f>IF($N2028,_xll.BDH($K2028,S$1817,$M2028),"[DISABLED]")</f>
        <v>[DISABLED]</v>
      </c>
      <c r="T2028" s="84" t="str">
        <f>IF($N2028,_xll.BDH($K2028,T$1817,$M2028),"[DISABLED]")</f>
        <v>[DISABLED]</v>
      </c>
      <c r="V2028" s="106" t="s">
        <v>10566</v>
      </c>
      <c r="W2028" s="107" t="s">
        <v>1055</v>
      </c>
      <c r="X2028" s="108">
        <v>42276</v>
      </c>
      <c r="Y2028" s="107" t="b">
        <v>0</v>
      </c>
      <c r="Z2028" s="107" t="s">
        <v>5237</v>
      </c>
      <c r="AA2028" s="107" t="s">
        <v>5237</v>
      </c>
      <c r="AB2028" s="107" t="s">
        <v>5237</v>
      </c>
      <c r="AC2028" s="107" t="s">
        <v>5237</v>
      </c>
      <c r="AD2028" s="107" t="s">
        <v>5237</v>
      </c>
      <c r="AE2028" s="107" t="s">
        <v>5237</v>
      </c>
    </row>
    <row r="2029" spans="2:31" outlineLevel="1">
      <c r="B2029" s="24" t="s">
        <v>5234</v>
      </c>
      <c r="C2029" s="24" t="s">
        <v>4</v>
      </c>
      <c r="D2029" s="24" t="s">
        <v>64</v>
      </c>
      <c r="E2029" s="24" t="s">
        <v>50</v>
      </c>
      <c r="F2029" s="24" t="s">
        <v>58</v>
      </c>
      <c r="G2029" s="24">
        <v>0</v>
      </c>
      <c r="H2029" s="24" t="s">
        <v>2796</v>
      </c>
      <c r="I2029" s="24" t="s">
        <v>4548</v>
      </c>
      <c r="J2029" s="24" t="s">
        <v>73</v>
      </c>
      <c r="K2029" s="72" t="str">
        <f t="shared" si="72"/>
        <v>BPNEF30 ICPL Curncy</v>
      </c>
      <c r="L2029" s="25" t="str">
        <f t="shared" si="73"/>
        <v>ICPL</v>
      </c>
      <c r="M2029" s="26">
        <f t="shared" ca="1" si="73"/>
        <v>42276</v>
      </c>
      <c r="N2029" s="25" t="b">
        <f t="shared" si="73"/>
        <v>0</v>
      </c>
      <c r="O2029" s="84" t="str">
        <f>IF($N2029,_xll.BDP($K2029,O$1817),"[DISABLED]")</f>
        <v>[DISABLED]</v>
      </c>
      <c r="P2029" s="84" t="str">
        <f>IF($N2029,_xll.BDP($K2029,P$1817),"[DISABLED]")</f>
        <v>[DISABLED]</v>
      </c>
      <c r="Q2029" s="84" t="str">
        <f>IF($N2029,_xll.BDP($K2029,Q$1817),"[DISABLED]")</f>
        <v>[DISABLED]</v>
      </c>
      <c r="R2029" s="84" t="str">
        <f>IF($N2029,_xll.BDH($K2029,R$1817,$M2029),"[DISABLED]")</f>
        <v>[DISABLED]</v>
      </c>
      <c r="S2029" s="84" t="str">
        <f>IF($N2029,_xll.BDH($K2029,S$1817,$M2029),"[DISABLED]")</f>
        <v>[DISABLED]</v>
      </c>
      <c r="T2029" s="84" t="str">
        <f>IF($N2029,_xll.BDH($K2029,T$1817,$M2029),"[DISABLED]")</f>
        <v>[DISABLED]</v>
      </c>
      <c r="V2029" s="106" t="s">
        <v>10567</v>
      </c>
      <c r="W2029" s="107" t="s">
        <v>1055</v>
      </c>
      <c r="X2029" s="108">
        <v>42276</v>
      </c>
      <c r="Y2029" s="107" t="b">
        <v>0</v>
      </c>
      <c r="Z2029" s="107" t="s">
        <v>5237</v>
      </c>
      <c r="AA2029" s="107" t="s">
        <v>5237</v>
      </c>
      <c r="AB2029" s="107" t="s">
        <v>5237</v>
      </c>
      <c r="AC2029" s="107" t="s">
        <v>5237</v>
      </c>
      <c r="AD2029" s="107" t="s">
        <v>5237</v>
      </c>
      <c r="AE2029" s="107" t="s">
        <v>5237</v>
      </c>
    </row>
    <row r="2030" spans="2:31" outlineLevel="1">
      <c r="B2030" s="24" t="s">
        <v>5234</v>
      </c>
      <c r="C2030" s="24" t="s">
        <v>4</v>
      </c>
      <c r="D2030" s="24" t="s">
        <v>64</v>
      </c>
      <c r="E2030" s="24" t="s">
        <v>50</v>
      </c>
      <c r="F2030" s="24" t="s">
        <v>71</v>
      </c>
      <c r="G2030" s="24">
        <v>0</v>
      </c>
      <c r="H2030" s="24" t="s">
        <v>2796</v>
      </c>
      <c r="I2030" s="24" t="s">
        <v>4549</v>
      </c>
      <c r="J2030" s="24" t="s">
        <v>73</v>
      </c>
      <c r="K2030" s="72" t="str">
        <f t="shared" si="72"/>
        <v>BPNEI30 ICPL Curncy</v>
      </c>
      <c r="L2030" s="25" t="str">
        <f t="shared" si="73"/>
        <v>ICPL</v>
      </c>
      <c r="M2030" s="26">
        <f t="shared" ca="1" si="73"/>
        <v>42276</v>
      </c>
      <c r="N2030" s="25" t="b">
        <f t="shared" si="73"/>
        <v>0</v>
      </c>
      <c r="O2030" s="84" t="str">
        <f>IF($N2030,_xll.BDP($K2030,O$1817),"[DISABLED]")</f>
        <v>[DISABLED]</v>
      </c>
      <c r="P2030" s="84" t="str">
        <f>IF($N2030,_xll.BDP($K2030,P$1817),"[DISABLED]")</f>
        <v>[DISABLED]</v>
      </c>
      <c r="Q2030" s="84" t="str">
        <f>IF($N2030,_xll.BDP($K2030,Q$1817),"[DISABLED]")</f>
        <v>[DISABLED]</v>
      </c>
      <c r="R2030" s="84" t="str">
        <f>IF($N2030,_xll.BDH($K2030,R$1817,$M2030),"[DISABLED]")</f>
        <v>[DISABLED]</v>
      </c>
      <c r="S2030" s="84" t="str">
        <f>IF($N2030,_xll.BDH($K2030,S$1817,$M2030),"[DISABLED]")</f>
        <v>[DISABLED]</v>
      </c>
      <c r="T2030" s="84" t="str">
        <f>IF($N2030,_xll.BDH($K2030,T$1817,$M2030),"[DISABLED]")</f>
        <v>[DISABLED]</v>
      </c>
      <c r="V2030" s="106" t="s">
        <v>10568</v>
      </c>
      <c r="W2030" s="107" t="s">
        <v>1055</v>
      </c>
      <c r="X2030" s="108">
        <v>42276</v>
      </c>
      <c r="Y2030" s="107" t="b">
        <v>0</v>
      </c>
      <c r="Z2030" s="107" t="s">
        <v>5237</v>
      </c>
      <c r="AA2030" s="107" t="s">
        <v>5237</v>
      </c>
      <c r="AB2030" s="107" t="s">
        <v>5237</v>
      </c>
      <c r="AC2030" s="107" t="s">
        <v>5237</v>
      </c>
      <c r="AD2030" s="107" t="s">
        <v>5237</v>
      </c>
      <c r="AE2030" s="107" t="s">
        <v>5237</v>
      </c>
    </row>
    <row r="2031" spans="2:31" outlineLevel="1">
      <c r="B2031" s="24" t="s">
        <v>5234</v>
      </c>
      <c r="C2031" s="24" t="s">
        <v>4</v>
      </c>
      <c r="D2031" s="24" t="s">
        <v>64</v>
      </c>
      <c r="E2031" s="24" t="s">
        <v>50</v>
      </c>
      <c r="F2031" s="24" t="s">
        <v>41</v>
      </c>
      <c r="G2031" s="24">
        <v>0</v>
      </c>
      <c r="H2031" s="24" t="s">
        <v>2796</v>
      </c>
      <c r="I2031" s="24" t="s">
        <v>4550</v>
      </c>
      <c r="J2031" s="24" t="s">
        <v>73</v>
      </c>
      <c r="K2031" s="72" t="str">
        <f t="shared" si="72"/>
        <v>BPNE130 ICPL Curncy</v>
      </c>
      <c r="L2031" s="25" t="str">
        <f t="shared" si="73"/>
        <v>ICPL</v>
      </c>
      <c r="M2031" s="26">
        <f t="shared" ca="1" si="73"/>
        <v>42276</v>
      </c>
      <c r="N2031" s="25" t="b">
        <f t="shared" si="73"/>
        <v>0</v>
      </c>
      <c r="O2031" s="84" t="str">
        <f>IF($N2031,_xll.BDP($K2031,O$1817),"[DISABLED]")</f>
        <v>[DISABLED]</v>
      </c>
      <c r="P2031" s="84" t="str">
        <f>IF($N2031,_xll.BDP($K2031,P$1817),"[DISABLED]")</f>
        <v>[DISABLED]</v>
      </c>
      <c r="Q2031" s="84" t="str">
        <f>IF($N2031,_xll.BDP($K2031,Q$1817),"[DISABLED]")</f>
        <v>[DISABLED]</v>
      </c>
      <c r="R2031" s="84" t="str">
        <f>IF($N2031,_xll.BDH($K2031,R$1817,$M2031),"[DISABLED]")</f>
        <v>[DISABLED]</v>
      </c>
      <c r="S2031" s="84" t="str">
        <f>IF($N2031,_xll.BDH($K2031,S$1817,$M2031),"[DISABLED]")</f>
        <v>[DISABLED]</v>
      </c>
      <c r="T2031" s="84" t="str">
        <f>IF($N2031,_xll.BDH($K2031,T$1817,$M2031),"[DISABLED]")</f>
        <v>[DISABLED]</v>
      </c>
      <c r="V2031" s="106" t="s">
        <v>10569</v>
      </c>
      <c r="W2031" s="107" t="s">
        <v>1055</v>
      </c>
      <c r="X2031" s="108">
        <v>42276</v>
      </c>
      <c r="Y2031" s="107" t="b">
        <v>0</v>
      </c>
      <c r="Z2031" s="107" t="s">
        <v>5237</v>
      </c>
      <c r="AA2031" s="107" t="s">
        <v>5237</v>
      </c>
      <c r="AB2031" s="107" t="s">
        <v>5237</v>
      </c>
      <c r="AC2031" s="107" t="s">
        <v>5237</v>
      </c>
      <c r="AD2031" s="107" t="s">
        <v>5237</v>
      </c>
      <c r="AE2031" s="107" t="s">
        <v>5237</v>
      </c>
    </row>
    <row r="2032" spans="2:31" outlineLevel="1">
      <c r="B2032" s="24" t="s">
        <v>5234</v>
      </c>
      <c r="C2032" s="24" t="s">
        <v>4</v>
      </c>
      <c r="D2032" s="24" t="s">
        <v>64</v>
      </c>
      <c r="E2032" s="24" t="s">
        <v>50</v>
      </c>
      <c r="F2032" s="24" t="s">
        <v>146</v>
      </c>
      <c r="G2032" s="24">
        <v>0</v>
      </c>
      <c r="H2032" s="24" t="s">
        <v>2796</v>
      </c>
      <c r="I2032" s="24" t="s">
        <v>4551</v>
      </c>
      <c r="J2032" s="24" t="s">
        <v>73</v>
      </c>
      <c r="K2032" s="72" t="str">
        <f t="shared" si="72"/>
        <v>BPNER30 ICPL Curncy</v>
      </c>
      <c r="L2032" s="25" t="str">
        <f t="shared" si="73"/>
        <v>ICPL</v>
      </c>
      <c r="M2032" s="26">
        <f t="shared" ca="1" si="73"/>
        <v>42276</v>
      </c>
      <c r="N2032" s="25" t="b">
        <f t="shared" si="73"/>
        <v>0</v>
      </c>
      <c r="O2032" s="84" t="str">
        <f>IF($N2032,_xll.BDP($K2032,O$1817),"[DISABLED]")</f>
        <v>[DISABLED]</v>
      </c>
      <c r="P2032" s="84" t="str">
        <f>IF($N2032,_xll.BDP($K2032,P$1817),"[DISABLED]")</f>
        <v>[DISABLED]</v>
      </c>
      <c r="Q2032" s="84" t="str">
        <f>IF($N2032,_xll.BDP($K2032,Q$1817),"[DISABLED]")</f>
        <v>[DISABLED]</v>
      </c>
      <c r="R2032" s="84" t="str">
        <f>IF($N2032,_xll.BDH($K2032,R$1817,$M2032),"[DISABLED]")</f>
        <v>[DISABLED]</v>
      </c>
      <c r="S2032" s="84" t="str">
        <f>IF($N2032,_xll.BDH($K2032,S$1817,$M2032),"[DISABLED]")</f>
        <v>[DISABLED]</v>
      </c>
      <c r="T2032" s="84" t="str">
        <f>IF($N2032,_xll.BDH($K2032,T$1817,$M2032),"[DISABLED]")</f>
        <v>[DISABLED]</v>
      </c>
      <c r="V2032" s="106" t="s">
        <v>10570</v>
      </c>
      <c r="W2032" s="107" t="s">
        <v>1055</v>
      </c>
      <c r="X2032" s="108">
        <v>42276</v>
      </c>
      <c r="Y2032" s="107" t="b">
        <v>0</v>
      </c>
      <c r="Z2032" s="107" t="s">
        <v>5237</v>
      </c>
      <c r="AA2032" s="107" t="s">
        <v>5237</v>
      </c>
      <c r="AB2032" s="107" t="s">
        <v>5237</v>
      </c>
      <c r="AC2032" s="107" t="s">
        <v>5237</v>
      </c>
      <c r="AD2032" s="107" t="s">
        <v>5237</v>
      </c>
      <c r="AE2032" s="107" t="s">
        <v>5237</v>
      </c>
    </row>
    <row r="2033" spans="2:31" outlineLevel="1">
      <c r="B2033" s="24" t="s">
        <v>5234</v>
      </c>
      <c r="C2033" s="24" t="s">
        <v>4</v>
      </c>
      <c r="D2033" s="24" t="s">
        <v>64</v>
      </c>
      <c r="E2033" s="24" t="s">
        <v>50</v>
      </c>
      <c r="F2033" s="24" t="s">
        <v>42</v>
      </c>
      <c r="G2033" s="24">
        <v>0</v>
      </c>
      <c r="H2033" s="24" t="s">
        <v>2796</v>
      </c>
      <c r="I2033" s="24" t="s">
        <v>4552</v>
      </c>
      <c r="J2033" s="24" t="s">
        <v>73</v>
      </c>
      <c r="K2033" s="72" t="str">
        <f t="shared" si="72"/>
        <v>BPNE230 ICPL Curncy</v>
      </c>
      <c r="L2033" s="25" t="str">
        <f t="shared" si="73"/>
        <v>ICPL</v>
      </c>
      <c r="M2033" s="26">
        <f t="shared" ca="1" si="73"/>
        <v>42276</v>
      </c>
      <c r="N2033" s="25" t="b">
        <f t="shared" si="73"/>
        <v>0</v>
      </c>
      <c r="O2033" s="84" t="str">
        <f>IF($N2033,_xll.BDP($K2033,O$1817),"[DISABLED]")</f>
        <v>[DISABLED]</v>
      </c>
      <c r="P2033" s="84" t="str">
        <f>IF($N2033,_xll.BDP($K2033,P$1817),"[DISABLED]")</f>
        <v>[DISABLED]</v>
      </c>
      <c r="Q2033" s="84" t="str">
        <f>IF($N2033,_xll.BDP($K2033,Q$1817),"[DISABLED]")</f>
        <v>[DISABLED]</v>
      </c>
      <c r="R2033" s="84" t="str">
        <f>IF($N2033,_xll.BDH($K2033,R$1817,$M2033),"[DISABLED]")</f>
        <v>[DISABLED]</v>
      </c>
      <c r="S2033" s="84" t="str">
        <f>IF($N2033,_xll.BDH($K2033,S$1817,$M2033),"[DISABLED]")</f>
        <v>[DISABLED]</v>
      </c>
      <c r="T2033" s="84" t="str">
        <f>IF($N2033,_xll.BDH($K2033,T$1817,$M2033),"[DISABLED]")</f>
        <v>[DISABLED]</v>
      </c>
      <c r="V2033" s="106" t="s">
        <v>10571</v>
      </c>
      <c r="W2033" s="107" t="s">
        <v>1055</v>
      </c>
      <c r="X2033" s="108">
        <v>42276</v>
      </c>
      <c r="Y2033" s="107" t="b">
        <v>0</v>
      </c>
      <c r="Z2033" s="107" t="s">
        <v>5237</v>
      </c>
      <c r="AA2033" s="107" t="s">
        <v>5237</v>
      </c>
      <c r="AB2033" s="107" t="s">
        <v>5237</v>
      </c>
      <c r="AC2033" s="107" t="s">
        <v>5237</v>
      </c>
      <c r="AD2033" s="107" t="s">
        <v>5237</v>
      </c>
      <c r="AE2033" s="107" t="s">
        <v>5237</v>
      </c>
    </row>
    <row r="2034" spans="2:31" outlineLevel="1">
      <c r="B2034" s="24" t="s">
        <v>5234</v>
      </c>
      <c r="C2034" s="24" t="s">
        <v>4</v>
      </c>
      <c r="D2034" s="24" t="s">
        <v>64</v>
      </c>
      <c r="E2034" s="24" t="s">
        <v>50</v>
      </c>
      <c r="F2034" s="24" t="s">
        <v>43</v>
      </c>
      <c r="G2034" s="24">
        <v>0</v>
      </c>
      <c r="H2034" s="24" t="s">
        <v>2796</v>
      </c>
      <c r="I2034" s="24" t="s">
        <v>4553</v>
      </c>
      <c r="J2034" s="24" t="s">
        <v>73</v>
      </c>
      <c r="K2034" s="72" t="str">
        <f t="shared" si="72"/>
        <v>BPNE330 ICPL Curncy</v>
      </c>
      <c r="L2034" s="25" t="str">
        <f t="shared" si="73"/>
        <v>ICPL</v>
      </c>
      <c r="M2034" s="26">
        <f t="shared" ca="1" si="73"/>
        <v>42276</v>
      </c>
      <c r="N2034" s="25" t="b">
        <f t="shared" si="73"/>
        <v>0</v>
      </c>
      <c r="O2034" s="84" t="str">
        <f>IF($N2034,_xll.BDP($K2034,O$1817),"[DISABLED]")</f>
        <v>[DISABLED]</v>
      </c>
      <c r="P2034" s="84" t="str">
        <f>IF($N2034,_xll.BDP($K2034,P$1817),"[DISABLED]")</f>
        <v>[DISABLED]</v>
      </c>
      <c r="Q2034" s="84" t="str">
        <f>IF($N2034,_xll.BDP($K2034,Q$1817),"[DISABLED]")</f>
        <v>[DISABLED]</v>
      </c>
      <c r="R2034" s="84" t="str">
        <f>IF($N2034,_xll.BDH($K2034,R$1817,$M2034),"[DISABLED]")</f>
        <v>[DISABLED]</v>
      </c>
      <c r="S2034" s="84" t="str">
        <f>IF($N2034,_xll.BDH($K2034,S$1817,$M2034),"[DISABLED]")</f>
        <v>[DISABLED]</v>
      </c>
      <c r="T2034" s="84" t="str">
        <f>IF($N2034,_xll.BDH($K2034,T$1817,$M2034),"[DISABLED]")</f>
        <v>[DISABLED]</v>
      </c>
      <c r="V2034" s="106" t="s">
        <v>10572</v>
      </c>
      <c r="W2034" s="107" t="s">
        <v>1055</v>
      </c>
      <c r="X2034" s="108">
        <v>42276</v>
      </c>
      <c r="Y2034" s="107" t="b">
        <v>0</v>
      </c>
      <c r="Z2034" s="107" t="s">
        <v>5237</v>
      </c>
      <c r="AA2034" s="107" t="s">
        <v>5237</v>
      </c>
      <c r="AB2034" s="107" t="s">
        <v>5237</v>
      </c>
      <c r="AC2034" s="107" t="s">
        <v>5237</v>
      </c>
      <c r="AD2034" s="107" t="s">
        <v>5237</v>
      </c>
      <c r="AE2034" s="107" t="s">
        <v>5237</v>
      </c>
    </row>
    <row r="2035" spans="2:31" outlineLevel="1">
      <c r="B2035" s="24" t="s">
        <v>5234</v>
      </c>
      <c r="C2035" s="24" t="s">
        <v>4</v>
      </c>
      <c r="D2035" s="24" t="s">
        <v>64</v>
      </c>
      <c r="E2035" s="24" t="s">
        <v>50</v>
      </c>
      <c r="F2035" s="24" t="s">
        <v>152</v>
      </c>
      <c r="G2035" s="24">
        <v>0</v>
      </c>
      <c r="H2035" s="24" t="s">
        <v>2796</v>
      </c>
      <c r="I2035" s="24" t="s">
        <v>4554</v>
      </c>
      <c r="J2035" s="24" t="s">
        <v>73</v>
      </c>
      <c r="K2035" s="72" t="str">
        <f t="shared" si="72"/>
        <v>BPNE430 ICPL Curncy</v>
      </c>
      <c r="L2035" s="25" t="str">
        <f t="shared" si="73"/>
        <v>ICPL</v>
      </c>
      <c r="M2035" s="26">
        <f t="shared" ca="1" si="73"/>
        <v>42276</v>
      </c>
      <c r="N2035" s="25" t="b">
        <f t="shared" si="73"/>
        <v>0</v>
      </c>
      <c r="O2035" s="84" t="str">
        <f>IF($N2035,_xll.BDP($K2035,O$1817),"[DISABLED]")</f>
        <v>[DISABLED]</v>
      </c>
      <c r="P2035" s="84" t="str">
        <f>IF($N2035,_xll.BDP($K2035,P$1817),"[DISABLED]")</f>
        <v>[DISABLED]</v>
      </c>
      <c r="Q2035" s="84" t="str">
        <f>IF($N2035,_xll.BDP($K2035,Q$1817),"[DISABLED]")</f>
        <v>[DISABLED]</v>
      </c>
      <c r="R2035" s="84" t="str">
        <f>IF($N2035,_xll.BDH($K2035,R$1817,$M2035),"[DISABLED]")</f>
        <v>[DISABLED]</v>
      </c>
      <c r="S2035" s="84" t="str">
        <f>IF($N2035,_xll.BDH($K2035,S$1817,$M2035),"[DISABLED]")</f>
        <v>[DISABLED]</v>
      </c>
      <c r="T2035" s="84" t="str">
        <f>IF($N2035,_xll.BDH($K2035,T$1817,$M2035),"[DISABLED]")</f>
        <v>[DISABLED]</v>
      </c>
      <c r="V2035" s="106" t="s">
        <v>10573</v>
      </c>
      <c r="W2035" s="107" t="s">
        <v>1055</v>
      </c>
      <c r="X2035" s="108">
        <v>42276</v>
      </c>
      <c r="Y2035" s="107" t="b">
        <v>0</v>
      </c>
      <c r="Z2035" s="107" t="s">
        <v>5237</v>
      </c>
      <c r="AA2035" s="107" t="s">
        <v>5237</v>
      </c>
      <c r="AB2035" s="107" t="s">
        <v>5237</v>
      </c>
      <c r="AC2035" s="107" t="s">
        <v>5237</v>
      </c>
      <c r="AD2035" s="107" t="s">
        <v>5237</v>
      </c>
      <c r="AE2035" s="107" t="s">
        <v>5237</v>
      </c>
    </row>
    <row r="2036" spans="2:31" outlineLevel="1">
      <c r="B2036" s="24" t="s">
        <v>5234</v>
      </c>
      <c r="C2036" s="24" t="s">
        <v>4</v>
      </c>
      <c r="D2036" s="24" t="s">
        <v>64</v>
      </c>
      <c r="E2036" s="24" t="s">
        <v>50</v>
      </c>
      <c r="F2036" s="24" t="s">
        <v>44</v>
      </c>
      <c r="G2036" s="24">
        <v>0</v>
      </c>
      <c r="H2036" s="24" t="s">
        <v>2796</v>
      </c>
      <c r="I2036" s="24" t="s">
        <v>4555</v>
      </c>
      <c r="J2036" s="24" t="s">
        <v>73</v>
      </c>
      <c r="K2036" s="72" t="str">
        <f t="shared" si="72"/>
        <v>BPNE530 ICPL Curncy</v>
      </c>
      <c r="L2036" s="25" t="str">
        <f t="shared" si="73"/>
        <v>ICPL</v>
      </c>
      <c r="M2036" s="26">
        <f t="shared" ca="1" si="73"/>
        <v>42276</v>
      </c>
      <c r="N2036" s="25" t="b">
        <f t="shared" si="73"/>
        <v>0</v>
      </c>
      <c r="O2036" s="84" t="str">
        <f>IF($N2036,_xll.BDP($K2036,O$1817),"[DISABLED]")</f>
        <v>[DISABLED]</v>
      </c>
      <c r="P2036" s="84" t="str">
        <f>IF($N2036,_xll.BDP($K2036,P$1817),"[DISABLED]")</f>
        <v>[DISABLED]</v>
      </c>
      <c r="Q2036" s="84" t="str">
        <f>IF($N2036,_xll.BDP($K2036,Q$1817),"[DISABLED]")</f>
        <v>[DISABLED]</v>
      </c>
      <c r="R2036" s="84" t="str">
        <f>IF($N2036,_xll.BDH($K2036,R$1817,$M2036),"[DISABLED]")</f>
        <v>[DISABLED]</v>
      </c>
      <c r="S2036" s="84" t="str">
        <f>IF($N2036,_xll.BDH($K2036,S$1817,$M2036),"[DISABLED]")</f>
        <v>[DISABLED]</v>
      </c>
      <c r="T2036" s="84" t="str">
        <f>IF($N2036,_xll.BDH($K2036,T$1817,$M2036),"[DISABLED]")</f>
        <v>[DISABLED]</v>
      </c>
      <c r="V2036" s="106" t="s">
        <v>10574</v>
      </c>
      <c r="W2036" s="107" t="s">
        <v>1055</v>
      </c>
      <c r="X2036" s="108">
        <v>42276</v>
      </c>
      <c r="Y2036" s="107" t="b">
        <v>0</v>
      </c>
      <c r="Z2036" s="107" t="s">
        <v>5237</v>
      </c>
      <c r="AA2036" s="107" t="s">
        <v>5237</v>
      </c>
      <c r="AB2036" s="107" t="s">
        <v>5237</v>
      </c>
      <c r="AC2036" s="107" t="s">
        <v>5237</v>
      </c>
      <c r="AD2036" s="107" t="s">
        <v>5237</v>
      </c>
      <c r="AE2036" s="107" t="s">
        <v>5237</v>
      </c>
    </row>
    <row r="2037" spans="2:31" outlineLevel="1">
      <c r="B2037" s="24" t="s">
        <v>5234</v>
      </c>
      <c r="C2037" s="24" t="s">
        <v>4</v>
      </c>
      <c r="D2037" s="24" t="s">
        <v>64</v>
      </c>
      <c r="E2037" s="24" t="s">
        <v>50</v>
      </c>
      <c r="F2037" s="24" t="s">
        <v>155</v>
      </c>
      <c r="G2037" s="24">
        <v>0</v>
      </c>
      <c r="H2037" s="24" t="s">
        <v>2796</v>
      </c>
      <c r="I2037" s="24" t="s">
        <v>4556</v>
      </c>
      <c r="J2037" s="24" t="s">
        <v>73</v>
      </c>
      <c r="K2037" s="72" t="str">
        <f t="shared" si="72"/>
        <v>BPNE630 ICPL Curncy</v>
      </c>
      <c r="L2037" s="25" t="str">
        <f t="shared" si="73"/>
        <v>ICPL</v>
      </c>
      <c r="M2037" s="26">
        <f t="shared" ca="1" si="73"/>
        <v>42276</v>
      </c>
      <c r="N2037" s="25" t="b">
        <f t="shared" si="73"/>
        <v>0</v>
      </c>
      <c r="O2037" s="84" t="str">
        <f>IF($N2037,_xll.BDP($K2037,O$1817),"[DISABLED]")</f>
        <v>[DISABLED]</v>
      </c>
      <c r="P2037" s="84" t="str">
        <f>IF($N2037,_xll.BDP($K2037,P$1817),"[DISABLED]")</f>
        <v>[DISABLED]</v>
      </c>
      <c r="Q2037" s="84" t="str">
        <f>IF($N2037,_xll.BDP($K2037,Q$1817),"[DISABLED]")</f>
        <v>[DISABLED]</v>
      </c>
      <c r="R2037" s="84" t="str">
        <f>IF($N2037,_xll.BDH($K2037,R$1817,$M2037),"[DISABLED]")</f>
        <v>[DISABLED]</v>
      </c>
      <c r="S2037" s="84" t="str">
        <f>IF($N2037,_xll.BDH($K2037,S$1817,$M2037),"[DISABLED]")</f>
        <v>[DISABLED]</v>
      </c>
      <c r="T2037" s="84" t="str">
        <f>IF($N2037,_xll.BDH($K2037,T$1817,$M2037),"[DISABLED]")</f>
        <v>[DISABLED]</v>
      </c>
      <c r="V2037" s="106" t="s">
        <v>10575</v>
      </c>
      <c r="W2037" s="107" t="s">
        <v>1055</v>
      </c>
      <c r="X2037" s="108">
        <v>42276</v>
      </c>
      <c r="Y2037" s="107" t="b">
        <v>0</v>
      </c>
      <c r="Z2037" s="107" t="s">
        <v>5237</v>
      </c>
      <c r="AA2037" s="107" t="s">
        <v>5237</v>
      </c>
      <c r="AB2037" s="107" t="s">
        <v>5237</v>
      </c>
      <c r="AC2037" s="107" t="s">
        <v>5237</v>
      </c>
      <c r="AD2037" s="107" t="s">
        <v>5237</v>
      </c>
      <c r="AE2037" s="107" t="s">
        <v>5237</v>
      </c>
    </row>
    <row r="2038" spans="2:31" outlineLevel="1">
      <c r="B2038" s="24" t="s">
        <v>5234</v>
      </c>
      <c r="C2038" s="24" t="s">
        <v>4</v>
      </c>
      <c r="D2038" s="24" t="s">
        <v>64</v>
      </c>
      <c r="E2038" s="24" t="s">
        <v>50</v>
      </c>
      <c r="F2038" s="24" t="s">
        <v>45</v>
      </c>
      <c r="G2038" s="24">
        <v>0</v>
      </c>
      <c r="H2038" s="24" t="s">
        <v>2796</v>
      </c>
      <c r="I2038" s="24" t="s">
        <v>4557</v>
      </c>
      <c r="J2038" s="24" t="s">
        <v>73</v>
      </c>
      <c r="K2038" s="72" t="str">
        <f t="shared" si="72"/>
        <v>BPNE730 ICPL Curncy</v>
      </c>
      <c r="L2038" s="25" t="str">
        <f t="shared" si="73"/>
        <v>ICPL</v>
      </c>
      <c r="M2038" s="26">
        <f t="shared" ca="1" si="73"/>
        <v>42276</v>
      </c>
      <c r="N2038" s="25" t="b">
        <f t="shared" si="73"/>
        <v>0</v>
      </c>
      <c r="O2038" s="84" t="str">
        <f>IF($N2038,_xll.BDP($K2038,O$1817),"[DISABLED]")</f>
        <v>[DISABLED]</v>
      </c>
      <c r="P2038" s="84" t="str">
        <f>IF($N2038,_xll.BDP($K2038,P$1817),"[DISABLED]")</f>
        <v>[DISABLED]</v>
      </c>
      <c r="Q2038" s="84" t="str">
        <f>IF($N2038,_xll.BDP($K2038,Q$1817),"[DISABLED]")</f>
        <v>[DISABLED]</v>
      </c>
      <c r="R2038" s="84" t="str">
        <f>IF($N2038,_xll.BDH($K2038,R$1817,$M2038),"[DISABLED]")</f>
        <v>[DISABLED]</v>
      </c>
      <c r="S2038" s="84" t="str">
        <f>IF($N2038,_xll.BDH($K2038,S$1817,$M2038),"[DISABLED]")</f>
        <v>[DISABLED]</v>
      </c>
      <c r="T2038" s="84" t="str">
        <f>IF($N2038,_xll.BDH($K2038,T$1817,$M2038),"[DISABLED]")</f>
        <v>[DISABLED]</v>
      </c>
      <c r="V2038" s="106" t="s">
        <v>10576</v>
      </c>
      <c r="W2038" s="107" t="s">
        <v>1055</v>
      </c>
      <c r="X2038" s="108">
        <v>42276</v>
      </c>
      <c r="Y2038" s="107" t="b">
        <v>0</v>
      </c>
      <c r="Z2038" s="107" t="s">
        <v>5237</v>
      </c>
      <c r="AA2038" s="107" t="s">
        <v>5237</v>
      </c>
      <c r="AB2038" s="107" t="s">
        <v>5237</v>
      </c>
      <c r="AC2038" s="107" t="s">
        <v>5237</v>
      </c>
      <c r="AD2038" s="107" t="s">
        <v>5237</v>
      </c>
      <c r="AE2038" s="107" t="s">
        <v>5237</v>
      </c>
    </row>
    <row r="2039" spans="2:31" outlineLevel="1">
      <c r="B2039" s="24" t="s">
        <v>5234</v>
      </c>
      <c r="C2039" s="24" t="s">
        <v>4</v>
      </c>
      <c r="D2039" s="24" t="s">
        <v>64</v>
      </c>
      <c r="E2039" s="24" t="s">
        <v>50</v>
      </c>
      <c r="F2039" s="24" t="s">
        <v>46</v>
      </c>
      <c r="G2039" s="24">
        <v>0</v>
      </c>
      <c r="H2039" s="24" t="s">
        <v>2796</v>
      </c>
      <c r="I2039" s="24" t="s">
        <v>4558</v>
      </c>
      <c r="J2039" s="24" t="s">
        <v>73</v>
      </c>
      <c r="K2039" s="72" t="str">
        <f t="shared" si="72"/>
        <v>BPNE1030 ICPL Curncy</v>
      </c>
      <c r="L2039" s="25" t="str">
        <f t="shared" si="73"/>
        <v>ICPL</v>
      </c>
      <c r="M2039" s="26">
        <f t="shared" ca="1" si="73"/>
        <v>42276</v>
      </c>
      <c r="N2039" s="25" t="b">
        <f t="shared" si="73"/>
        <v>0</v>
      </c>
      <c r="O2039" s="84" t="str">
        <f>IF($N2039,_xll.BDP($K2039,O$1817),"[DISABLED]")</f>
        <v>[DISABLED]</v>
      </c>
      <c r="P2039" s="84" t="str">
        <f>IF($N2039,_xll.BDP($K2039,P$1817),"[DISABLED]")</f>
        <v>[DISABLED]</v>
      </c>
      <c r="Q2039" s="84" t="str">
        <f>IF($N2039,_xll.BDP($K2039,Q$1817),"[DISABLED]")</f>
        <v>[DISABLED]</v>
      </c>
      <c r="R2039" s="84" t="str">
        <f>IF($N2039,_xll.BDH($K2039,R$1817,$M2039),"[DISABLED]")</f>
        <v>[DISABLED]</v>
      </c>
      <c r="S2039" s="84" t="str">
        <f>IF($N2039,_xll.BDH($K2039,S$1817,$M2039),"[DISABLED]")</f>
        <v>[DISABLED]</v>
      </c>
      <c r="T2039" s="84" t="str">
        <f>IF($N2039,_xll.BDH($K2039,T$1817,$M2039),"[DISABLED]")</f>
        <v>[DISABLED]</v>
      </c>
      <c r="V2039" s="106" t="s">
        <v>10577</v>
      </c>
      <c r="W2039" s="107" t="s">
        <v>1055</v>
      </c>
      <c r="X2039" s="108">
        <v>42276</v>
      </c>
      <c r="Y2039" s="107" t="b">
        <v>0</v>
      </c>
      <c r="Z2039" s="107" t="s">
        <v>5237</v>
      </c>
      <c r="AA2039" s="107" t="s">
        <v>5237</v>
      </c>
      <c r="AB2039" s="107" t="s">
        <v>5237</v>
      </c>
      <c r="AC2039" s="107" t="s">
        <v>5237</v>
      </c>
      <c r="AD2039" s="107" t="s">
        <v>5237</v>
      </c>
      <c r="AE2039" s="107" t="s">
        <v>5237</v>
      </c>
    </row>
    <row r="2040" spans="2:31" outlineLevel="1">
      <c r="B2040" s="24" t="s">
        <v>5234</v>
      </c>
      <c r="C2040" s="24" t="s">
        <v>4</v>
      </c>
      <c r="D2040" s="24" t="s">
        <v>64</v>
      </c>
      <c r="E2040" s="24" t="s">
        <v>50</v>
      </c>
      <c r="F2040" s="24" t="s">
        <v>47</v>
      </c>
      <c r="G2040" s="24">
        <v>0</v>
      </c>
      <c r="H2040" s="24" t="s">
        <v>2796</v>
      </c>
      <c r="I2040" s="24" t="s">
        <v>4559</v>
      </c>
      <c r="J2040" s="24" t="s">
        <v>73</v>
      </c>
      <c r="K2040" s="72" t="str">
        <f t="shared" si="72"/>
        <v>BPNE1530 ICPL Curncy</v>
      </c>
      <c r="L2040" s="25" t="str">
        <f t="shared" si="73"/>
        <v>ICPL</v>
      </c>
      <c r="M2040" s="26">
        <f t="shared" ca="1" si="73"/>
        <v>42276</v>
      </c>
      <c r="N2040" s="25" t="b">
        <f t="shared" si="73"/>
        <v>0</v>
      </c>
      <c r="O2040" s="84" t="str">
        <f>IF($N2040,_xll.BDP($K2040,O$1817),"[DISABLED]")</f>
        <v>[DISABLED]</v>
      </c>
      <c r="P2040" s="84" t="str">
        <f>IF($N2040,_xll.BDP($K2040,P$1817),"[DISABLED]")</f>
        <v>[DISABLED]</v>
      </c>
      <c r="Q2040" s="84" t="str">
        <f>IF($N2040,_xll.BDP($K2040,Q$1817),"[DISABLED]")</f>
        <v>[DISABLED]</v>
      </c>
      <c r="R2040" s="84" t="str">
        <f>IF($N2040,_xll.BDH($K2040,R$1817,$M2040),"[DISABLED]")</f>
        <v>[DISABLED]</v>
      </c>
      <c r="S2040" s="84" t="str">
        <f>IF($N2040,_xll.BDH($K2040,S$1817,$M2040),"[DISABLED]")</f>
        <v>[DISABLED]</v>
      </c>
      <c r="T2040" s="84" t="str">
        <f>IF($N2040,_xll.BDH($K2040,T$1817,$M2040),"[DISABLED]")</f>
        <v>[DISABLED]</v>
      </c>
      <c r="V2040" s="106" t="s">
        <v>10578</v>
      </c>
      <c r="W2040" s="107" t="s">
        <v>1055</v>
      </c>
      <c r="X2040" s="108">
        <v>42276</v>
      </c>
      <c r="Y2040" s="107" t="b">
        <v>0</v>
      </c>
      <c r="Z2040" s="107" t="s">
        <v>5237</v>
      </c>
      <c r="AA2040" s="107" t="s">
        <v>5237</v>
      </c>
      <c r="AB2040" s="107" t="s">
        <v>5237</v>
      </c>
      <c r="AC2040" s="107" t="s">
        <v>5237</v>
      </c>
      <c r="AD2040" s="107" t="s">
        <v>5237</v>
      </c>
      <c r="AE2040" s="107" t="s">
        <v>5237</v>
      </c>
    </row>
    <row r="2041" spans="2:31" outlineLevel="1">
      <c r="B2041" s="24" t="s">
        <v>5234</v>
      </c>
      <c r="C2041" s="24" t="s">
        <v>4</v>
      </c>
      <c r="D2041" s="24" t="s">
        <v>64</v>
      </c>
      <c r="E2041" s="24" t="s">
        <v>50</v>
      </c>
      <c r="F2041" s="24" t="s">
        <v>48</v>
      </c>
      <c r="G2041" s="24">
        <v>0</v>
      </c>
      <c r="H2041" s="24" t="s">
        <v>2796</v>
      </c>
      <c r="I2041" s="24" t="s">
        <v>4560</v>
      </c>
      <c r="J2041" s="24" t="s">
        <v>73</v>
      </c>
      <c r="K2041" s="72" t="str">
        <f t="shared" si="72"/>
        <v>BPNE2030 ICPL Curncy</v>
      </c>
      <c r="L2041" s="25" t="str">
        <f t="shared" si="73"/>
        <v>ICPL</v>
      </c>
      <c r="M2041" s="26">
        <f t="shared" ca="1" si="73"/>
        <v>42276</v>
      </c>
      <c r="N2041" s="25" t="b">
        <f t="shared" si="73"/>
        <v>0</v>
      </c>
      <c r="O2041" s="84" t="str">
        <f>IF($N2041,_xll.BDP($K2041,O$1817),"[DISABLED]")</f>
        <v>[DISABLED]</v>
      </c>
      <c r="P2041" s="84" t="str">
        <f>IF($N2041,_xll.BDP($K2041,P$1817),"[DISABLED]")</f>
        <v>[DISABLED]</v>
      </c>
      <c r="Q2041" s="84" t="str">
        <f>IF($N2041,_xll.BDP($K2041,Q$1817),"[DISABLED]")</f>
        <v>[DISABLED]</v>
      </c>
      <c r="R2041" s="84" t="str">
        <f>IF($N2041,_xll.BDH($K2041,R$1817,$M2041),"[DISABLED]")</f>
        <v>[DISABLED]</v>
      </c>
      <c r="S2041" s="84" t="str">
        <f>IF($N2041,_xll.BDH($K2041,S$1817,$M2041),"[DISABLED]")</f>
        <v>[DISABLED]</v>
      </c>
      <c r="T2041" s="84" t="str">
        <f>IF($N2041,_xll.BDH($K2041,T$1817,$M2041),"[DISABLED]")</f>
        <v>[DISABLED]</v>
      </c>
      <c r="V2041" s="106" t="s">
        <v>10579</v>
      </c>
      <c r="W2041" s="107" t="s">
        <v>1055</v>
      </c>
      <c r="X2041" s="108">
        <v>42276</v>
      </c>
      <c r="Y2041" s="107" t="b">
        <v>0</v>
      </c>
      <c r="Z2041" s="107" t="s">
        <v>5237</v>
      </c>
      <c r="AA2041" s="107" t="s">
        <v>5237</v>
      </c>
      <c r="AB2041" s="107" t="s">
        <v>5237</v>
      </c>
      <c r="AC2041" s="107" t="s">
        <v>5237</v>
      </c>
      <c r="AD2041" s="107" t="s">
        <v>5237</v>
      </c>
      <c r="AE2041" s="107" t="s">
        <v>5237</v>
      </c>
    </row>
    <row r="2042" spans="2:31" outlineLevel="1">
      <c r="K2042" s="72"/>
      <c r="L2042" s="25"/>
      <c r="M2042" s="26"/>
      <c r="N2042" s="25"/>
      <c r="O2042" s="84"/>
      <c r="P2042" s="84"/>
      <c r="Q2042" s="84"/>
      <c r="R2042" s="84"/>
      <c r="S2042" s="84"/>
      <c r="T2042" s="84"/>
      <c r="V2042" s="106"/>
      <c r="W2042" s="107"/>
      <c r="X2042" s="108"/>
      <c r="Y2042" s="107"/>
      <c r="Z2042" s="107"/>
      <c r="AA2042" s="107"/>
      <c r="AB2042" s="107"/>
      <c r="AC2042" s="107"/>
      <c r="AD2042" s="107"/>
      <c r="AE2042" s="107"/>
    </row>
    <row r="2043" spans="2:31" outlineLevel="1">
      <c r="B2043" s="24" t="s">
        <v>5234</v>
      </c>
      <c r="C2043" s="24" t="s">
        <v>4</v>
      </c>
      <c r="D2043" s="24" t="s">
        <v>64</v>
      </c>
      <c r="E2043" s="24" t="s">
        <v>41</v>
      </c>
      <c r="F2043" s="24" t="s">
        <v>209</v>
      </c>
      <c r="G2043" s="24">
        <v>0</v>
      </c>
      <c r="H2043" s="24" t="s">
        <v>2797</v>
      </c>
      <c r="I2043" s="24" t="s">
        <v>4561</v>
      </c>
      <c r="J2043" s="24" t="s">
        <v>73</v>
      </c>
      <c r="K2043" s="72" t="str">
        <f t="shared" si="72"/>
        <v>BPPEA1 ICPL Curncy</v>
      </c>
      <c r="L2043" s="25" t="str">
        <f t="shared" si="73"/>
        <v>ICPL</v>
      </c>
      <c r="M2043" s="26">
        <f t="shared" ca="1" si="73"/>
        <v>42276</v>
      </c>
      <c r="N2043" s="25" t="b">
        <f t="shared" si="73"/>
        <v>0</v>
      </c>
      <c r="O2043" s="84" t="str">
        <f>IF($N2043,_xll.BDP($K2043,O$1817),"[DISABLED]")</f>
        <v>[DISABLED]</v>
      </c>
      <c r="P2043" s="84" t="str">
        <f>IF($N2043,_xll.BDP($K2043,P$1817),"[DISABLED]")</f>
        <v>[DISABLED]</v>
      </c>
      <c r="Q2043" s="84" t="str">
        <f>IF($N2043,_xll.BDP($K2043,Q$1817),"[DISABLED]")</f>
        <v>[DISABLED]</v>
      </c>
      <c r="R2043" s="84" t="str">
        <f>IF($N2043,_xll.BDH($K2043,R$1817,$M2043),"[DISABLED]")</f>
        <v>[DISABLED]</v>
      </c>
      <c r="S2043" s="84" t="str">
        <f>IF($N2043,_xll.BDH($K2043,S$1817,$M2043),"[DISABLED]")</f>
        <v>[DISABLED]</v>
      </c>
      <c r="T2043" s="84" t="str">
        <f>IF($N2043,_xll.BDH($K2043,T$1817,$M2043),"[DISABLED]")</f>
        <v>[DISABLED]</v>
      </c>
      <c r="V2043" s="106" t="s">
        <v>10580</v>
      </c>
      <c r="W2043" s="107" t="s">
        <v>1055</v>
      </c>
      <c r="X2043" s="108">
        <v>42276</v>
      </c>
      <c r="Y2043" s="107" t="b">
        <v>0</v>
      </c>
      <c r="Z2043" s="107" t="s">
        <v>5237</v>
      </c>
      <c r="AA2043" s="107" t="s">
        <v>5237</v>
      </c>
      <c r="AB2043" s="107" t="s">
        <v>5237</v>
      </c>
      <c r="AC2043" s="107" t="s">
        <v>5237</v>
      </c>
      <c r="AD2043" s="107" t="s">
        <v>5237</v>
      </c>
      <c r="AE2043" s="107" t="s">
        <v>5237</v>
      </c>
    </row>
    <row r="2044" spans="2:31" outlineLevel="1">
      <c r="B2044" s="24" t="s">
        <v>5234</v>
      </c>
      <c r="C2044" s="24" t="s">
        <v>4</v>
      </c>
      <c r="D2044" s="24" t="s">
        <v>64</v>
      </c>
      <c r="E2044" s="24" t="s">
        <v>41</v>
      </c>
      <c r="F2044" s="24" t="s">
        <v>210</v>
      </c>
      <c r="G2044" s="24">
        <v>0</v>
      </c>
      <c r="H2044" s="24" t="s">
        <v>2797</v>
      </c>
      <c r="I2044" s="24" t="s">
        <v>4562</v>
      </c>
      <c r="J2044" s="24" t="s">
        <v>73</v>
      </c>
      <c r="K2044" s="72" t="str">
        <f t="shared" si="72"/>
        <v>BPPEB1 ICPL Curncy</v>
      </c>
      <c r="L2044" s="25" t="str">
        <f t="shared" si="73"/>
        <v>ICPL</v>
      </c>
      <c r="M2044" s="26">
        <f t="shared" ca="1" si="73"/>
        <v>42276</v>
      </c>
      <c r="N2044" s="25" t="b">
        <f t="shared" si="73"/>
        <v>0</v>
      </c>
      <c r="O2044" s="84" t="str">
        <f>IF($N2044,_xll.BDP($K2044,O$1817),"[DISABLED]")</f>
        <v>[DISABLED]</v>
      </c>
      <c r="P2044" s="84" t="str">
        <f>IF($N2044,_xll.BDP($K2044,P$1817),"[DISABLED]")</f>
        <v>[DISABLED]</v>
      </c>
      <c r="Q2044" s="84" t="str">
        <f>IF($N2044,_xll.BDP($K2044,Q$1817),"[DISABLED]")</f>
        <v>[DISABLED]</v>
      </c>
      <c r="R2044" s="84" t="str">
        <f>IF($N2044,_xll.BDH($K2044,R$1817,$M2044),"[DISABLED]")</f>
        <v>[DISABLED]</v>
      </c>
      <c r="S2044" s="84" t="str">
        <f>IF($N2044,_xll.BDH($K2044,S$1817,$M2044),"[DISABLED]")</f>
        <v>[DISABLED]</v>
      </c>
      <c r="T2044" s="84" t="str">
        <f>IF($N2044,_xll.BDH($K2044,T$1817,$M2044),"[DISABLED]")</f>
        <v>[DISABLED]</v>
      </c>
      <c r="V2044" s="106" t="s">
        <v>10581</v>
      </c>
      <c r="W2044" s="107" t="s">
        <v>1055</v>
      </c>
      <c r="X2044" s="108">
        <v>42276</v>
      </c>
      <c r="Y2044" s="107" t="b">
        <v>0</v>
      </c>
      <c r="Z2044" s="107" t="s">
        <v>5237</v>
      </c>
      <c r="AA2044" s="107" t="s">
        <v>5237</v>
      </c>
      <c r="AB2044" s="107" t="s">
        <v>5237</v>
      </c>
      <c r="AC2044" s="107" t="s">
        <v>5237</v>
      </c>
      <c r="AD2044" s="107" t="s">
        <v>5237</v>
      </c>
      <c r="AE2044" s="107" t="s">
        <v>5237</v>
      </c>
    </row>
    <row r="2045" spans="2:31" outlineLevel="1">
      <c r="B2045" s="24" t="s">
        <v>5234</v>
      </c>
      <c r="C2045" s="24" t="s">
        <v>4</v>
      </c>
      <c r="D2045" s="24" t="s">
        <v>64</v>
      </c>
      <c r="E2045" s="24" t="s">
        <v>41</v>
      </c>
      <c r="F2045" s="24" t="s">
        <v>54</v>
      </c>
      <c r="G2045" s="24">
        <v>0</v>
      </c>
      <c r="H2045" s="24" t="s">
        <v>2797</v>
      </c>
      <c r="I2045" s="24" t="s">
        <v>4563</v>
      </c>
      <c r="J2045" s="24" t="s">
        <v>73</v>
      </c>
      <c r="K2045" s="72" t="str">
        <f t="shared" si="72"/>
        <v>BPPEC1 ICPL Curncy</v>
      </c>
      <c r="L2045" s="25" t="str">
        <f t="shared" si="73"/>
        <v>ICPL</v>
      </c>
      <c r="M2045" s="26">
        <f t="shared" ca="1" si="73"/>
        <v>42276</v>
      </c>
      <c r="N2045" s="25" t="b">
        <f t="shared" si="73"/>
        <v>0</v>
      </c>
      <c r="O2045" s="84" t="str">
        <f>IF($N2045,_xll.BDP($K2045,O$1817),"[DISABLED]")</f>
        <v>[DISABLED]</v>
      </c>
      <c r="P2045" s="84" t="str">
        <f>IF($N2045,_xll.BDP($K2045,P$1817),"[DISABLED]")</f>
        <v>[DISABLED]</v>
      </c>
      <c r="Q2045" s="84" t="str">
        <f>IF($N2045,_xll.BDP($K2045,Q$1817),"[DISABLED]")</f>
        <v>[DISABLED]</v>
      </c>
      <c r="R2045" s="84" t="str">
        <f>IF($N2045,_xll.BDH($K2045,R$1817,$M2045),"[DISABLED]")</f>
        <v>[DISABLED]</v>
      </c>
      <c r="S2045" s="84" t="str">
        <f>IF($N2045,_xll.BDH($K2045,S$1817,$M2045),"[DISABLED]")</f>
        <v>[DISABLED]</v>
      </c>
      <c r="T2045" s="84" t="str">
        <f>IF($N2045,_xll.BDH($K2045,T$1817,$M2045),"[DISABLED]")</f>
        <v>[DISABLED]</v>
      </c>
      <c r="V2045" s="106" t="s">
        <v>10582</v>
      </c>
      <c r="W2045" s="107" t="s">
        <v>1055</v>
      </c>
      <c r="X2045" s="108">
        <v>42276</v>
      </c>
      <c r="Y2045" s="107" t="b">
        <v>0</v>
      </c>
      <c r="Z2045" s="107" t="s">
        <v>5237</v>
      </c>
      <c r="AA2045" s="107" t="s">
        <v>5237</v>
      </c>
      <c r="AB2045" s="107" t="s">
        <v>5237</v>
      </c>
      <c r="AC2045" s="107" t="s">
        <v>5237</v>
      </c>
      <c r="AD2045" s="107" t="s">
        <v>5237</v>
      </c>
      <c r="AE2045" s="107" t="s">
        <v>5237</v>
      </c>
    </row>
    <row r="2046" spans="2:31" outlineLevel="1">
      <c r="B2046" s="24" t="s">
        <v>5234</v>
      </c>
      <c r="C2046" s="24" t="s">
        <v>4</v>
      </c>
      <c r="D2046" s="24" t="s">
        <v>64</v>
      </c>
      <c r="E2046" s="24" t="s">
        <v>41</v>
      </c>
      <c r="F2046" s="24" t="s">
        <v>58</v>
      </c>
      <c r="G2046" s="24">
        <v>0</v>
      </c>
      <c r="H2046" s="24" t="s">
        <v>2797</v>
      </c>
      <c r="I2046" s="24" t="s">
        <v>4564</v>
      </c>
      <c r="J2046" s="24" t="s">
        <v>73</v>
      </c>
      <c r="K2046" s="72" t="str">
        <f t="shared" si="72"/>
        <v>BPPEF1 ICPL Curncy</v>
      </c>
      <c r="L2046" s="25" t="str">
        <f t="shared" si="73"/>
        <v>ICPL</v>
      </c>
      <c r="M2046" s="26">
        <f t="shared" ca="1" si="73"/>
        <v>42276</v>
      </c>
      <c r="N2046" s="25" t="b">
        <f t="shared" si="73"/>
        <v>0</v>
      </c>
      <c r="O2046" s="84" t="str">
        <f>IF($N2046,_xll.BDP($K2046,O$1817),"[DISABLED]")</f>
        <v>[DISABLED]</v>
      </c>
      <c r="P2046" s="84" t="str">
        <f>IF($N2046,_xll.BDP($K2046,P$1817),"[DISABLED]")</f>
        <v>[DISABLED]</v>
      </c>
      <c r="Q2046" s="84" t="str">
        <f>IF($N2046,_xll.BDP($K2046,Q$1817),"[DISABLED]")</f>
        <v>[DISABLED]</v>
      </c>
      <c r="R2046" s="84" t="str">
        <f>IF($N2046,_xll.BDH($K2046,R$1817,$M2046),"[DISABLED]")</f>
        <v>[DISABLED]</v>
      </c>
      <c r="S2046" s="84" t="str">
        <f>IF($N2046,_xll.BDH($K2046,S$1817,$M2046),"[DISABLED]")</f>
        <v>[DISABLED]</v>
      </c>
      <c r="T2046" s="84" t="str">
        <f>IF($N2046,_xll.BDH($K2046,T$1817,$M2046),"[DISABLED]")</f>
        <v>[DISABLED]</v>
      </c>
      <c r="V2046" s="106" t="s">
        <v>10583</v>
      </c>
      <c r="W2046" s="107" t="s">
        <v>1055</v>
      </c>
      <c r="X2046" s="108">
        <v>42276</v>
      </c>
      <c r="Y2046" s="107" t="b">
        <v>0</v>
      </c>
      <c r="Z2046" s="107" t="s">
        <v>5237</v>
      </c>
      <c r="AA2046" s="107" t="s">
        <v>5237</v>
      </c>
      <c r="AB2046" s="107" t="s">
        <v>5237</v>
      </c>
      <c r="AC2046" s="107" t="s">
        <v>5237</v>
      </c>
      <c r="AD2046" s="107" t="s">
        <v>5237</v>
      </c>
      <c r="AE2046" s="107" t="s">
        <v>5237</v>
      </c>
    </row>
    <row r="2047" spans="2:31" outlineLevel="1">
      <c r="B2047" s="24" t="s">
        <v>5234</v>
      </c>
      <c r="C2047" s="24" t="s">
        <v>4</v>
      </c>
      <c r="D2047" s="24" t="s">
        <v>64</v>
      </c>
      <c r="E2047" s="24" t="s">
        <v>41</v>
      </c>
      <c r="F2047" s="24" t="s">
        <v>71</v>
      </c>
      <c r="G2047" s="24">
        <v>0</v>
      </c>
      <c r="H2047" s="24" t="s">
        <v>2797</v>
      </c>
      <c r="I2047" s="24" t="s">
        <v>4565</v>
      </c>
      <c r="J2047" s="24" t="s">
        <v>73</v>
      </c>
      <c r="K2047" s="72" t="str">
        <f t="shared" si="72"/>
        <v>BPPEI1 ICPL Curncy</v>
      </c>
      <c r="L2047" s="25" t="str">
        <f t="shared" si="73"/>
        <v>ICPL</v>
      </c>
      <c r="M2047" s="26">
        <f t="shared" ca="1" si="73"/>
        <v>42276</v>
      </c>
      <c r="N2047" s="25" t="b">
        <f t="shared" si="73"/>
        <v>0</v>
      </c>
      <c r="O2047" s="84" t="str">
        <f>IF($N2047,_xll.BDP($K2047,O$1817),"[DISABLED]")</f>
        <v>[DISABLED]</v>
      </c>
      <c r="P2047" s="84" t="str">
        <f>IF($N2047,_xll.BDP($K2047,P$1817),"[DISABLED]")</f>
        <v>[DISABLED]</v>
      </c>
      <c r="Q2047" s="84" t="str">
        <f>IF($N2047,_xll.BDP($K2047,Q$1817),"[DISABLED]")</f>
        <v>[DISABLED]</v>
      </c>
      <c r="R2047" s="84" t="str">
        <f>IF($N2047,_xll.BDH($K2047,R$1817,$M2047),"[DISABLED]")</f>
        <v>[DISABLED]</v>
      </c>
      <c r="S2047" s="84" t="str">
        <f>IF($N2047,_xll.BDH($K2047,S$1817,$M2047),"[DISABLED]")</f>
        <v>[DISABLED]</v>
      </c>
      <c r="T2047" s="84" t="str">
        <f>IF($N2047,_xll.BDH($K2047,T$1817,$M2047),"[DISABLED]")</f>
        <v>[DISABLED]</v>
      </c>
      <c r="V2047" s="106" t="s">
        <v>10584</v>
      </c>
      <c r="W2047" s="107" t="s">
        <v>1055</v>
      </c>
      <c r="X2047" s="108">
        <v>42276</v>
      </c>
      <c r="Y2047" s="107" t="b">
        <v>0</v>
      </c>
      <c r="Z2047" s="107" t="s">
        <v>5237</v>
      </c>
      <c r="AA2047" s="107" t="s">
        <v>5237</v>
      </c>
      <c r="AB2047" s="107" t="s">
        <v>5237</v>
      </c>
      <c r="AC2047" s="107" t="s">
        <v>5237</v>
      </c>
      <c r="AD2047" s="107" t="s">
        <v>5237</v>
      </c>
      <c r="AE2047" s="107" t="s">
        <v>5237</v>
      </c>
    </row>
    <row r="2048" spans="2:31" outlineLevel="1">
      <c r="B2048" s="24" t="s">
        <v>5234</v>
      </c>
      <c r="C2048" s="24" t="s">
        <v>4</v>
      </c>
      <c r="D2048" s="24" t="s">
        <v>64</v>
      </c>
      <c r="E2048" s="24" t="s">
        <v>41</v>
      </c>
      <c r="F2048" s="24" t="s">
        <v>41</v>
      </c>
      <c r="G2048" s="24">
        <v>0</v>
      </c>
      <c r="H2048" s="24" t="s">
        <v>2797</v>
      </c>
      <c r="I2048" s="24" t="s">
        <v>4566</v>
      </c>
      <c r="J2048" s="24" t="s">
        <v>73</v>
      </c>
      <c r="K2048" s="72" t="str">
        <f t="shared" si="72"/>
        <v>BPPE11 ICPL Curncy</v>
      </c>
      <c r="L2048" s="25" t="str">
        <f t="shared" si="73"/>
        <v>ICPL</v>
      </c>
      <c r="M2048" s="26">
        <f t="shared" ca="1" si="73"/>
        <v>42276</v>
      </c>
      <c r="N2048" s="25" t="b">
        <f t="shared" si="73"/>
        <v>0</v>
      </c>
      <c r="O2048" s="84" t="str">
        <f>IF($N2048,_xll.BDP($K2048,O$1817),"[DISABLED]")</f>
        <v>[DISABLED]</v>
      </c>
      <c r="P2048" s="84" t="str">
        <f>IF($N2048,_xll.BDP($K2048,P$1817),"[DISABLED]")</f>
        <v>[DISABLED]</v>
      </c>
      <c r="Q2048" s="84" t="str">
        <f>IF($N2048,_xll.BDP($K2048,Q$1817),"[DISABLED]")</f>
        <v>[DISABLED]</v>
      </c>
      <c r="R2048" s="84" t="str">
        <f>IF($N2048,_xll.BDH($K2048,R$1817,$M2048),"[DISABLED]")</f>
        <v>[DISABLED]</v>
      </c>
      <c r="S2048" s="84" t="str">
        <f>IF($N2048,_xll.BDH($K2048,S$1817,$M2048),"[DISABLED]")</f>
        <v>[DISABLED]</v>
      </c>
      <c r="T2048" s="84" t="str">
        <f>IF($N2048,_xll.BDH($K2048,T$1817,$M2048),"[DISABLED]")</f>
        <v>[DISABLED]</v>
      </c>
      <c r="V2048" s="106" t="s">
        <v>10585</v>
      </c>
      <c r="W2048" s="107" t="s">
        <v>1055</v>
      </c>
      <c r="X2048" s="108">
        <v>42276</v>
      </c>
      <c r="Y2048" s="107" t="b">
        <v>0</v>
      </c>
      <c r="Z2048" s="107" t="s">
        <v>5237</v>
      </c>
      <c r="AA2048" s="107" t="s">
        <v>5237</v>
      </c>
      <c r="AB2048" s="107" t="s">
        <v>5237</v>
      </c>
      <c r="AC2048" s="107" t="s">
        <v>5237</v>
      </c>
      <c r="AD2048" s="107" t="s">
        <v>5237</v>
      </c>
      <c r="AE2048" s="107" t="s">
        <v>5237</v>
      </c>
    </row>
    <row r="2049" spans="2:31" outlineLevel="1">
      <c r="B2049" s="24" t="s">
        <v>5234</v>
      </c>
      <c r="C2049" s="24" t="s">
        <v>4</v>
      </c>
      <c r="D2049" s="24" t="s">
        <v>64</v>
      </c>
      <c r="E2049" s="24" t="s">
        <v>41</v>
      </c>
      <c r="F2049" s="24" t="s">
        <v>146</v>
      </c>
      <c r="G2049" s="24">
        <v>0</v>
      </c>
      <c r="H2049" s="24" t="s">
        <v>2797</v>
      </c>
      <c r="I2049" s="24" t="s">
        <v>4567</v>
      </c>
      <c r="J2049" s="24" t="s">
        <v>73</v>
      </c>
      <c r="K2049" s="72" t="str">
        <f t="shared" si="72"/>
        <v>BPPER1 ICPL Curncy</v>
      </c>
      <c r="L2049" s="25" t="str">
        <f t="shared" si="73"/>
        <v>ICPL</v>
      </c>
      <c r="M2049" s="26">
        <f t="shared" ca="1" si="73"/>
        <v>42276</v>
      </c>
      <c r="N2049" s="25" t="b">
        <f t="shared" si="73"/>
        <v>0</v>
      </c>
      <c r="O2049" s="84" t="str">
        <f>IF($N2049,_xll.BDP($K2049,O$1817),"[DISABLED]")</f>
        <v>[DISABLED]</v>
      </c>
      <c r="P2049" s="84" t="str">
        <f>IF($N2049,_xll.BDP($K2049,P$1817),"[DISABLED]")</f>
        <v>[DISABLED]</v>
      </c>
      <c r="Q2049" s="84" t="str">
        <f>IF($N2049,_xll.BDP($K2049,Q$1817),"[DISABLED]")</f>
        <v>[DISABLED]</v>
      </c>
      <c r="R2049" s="84" t="str">
        <f>IF($N2049,_xll.BDH($K2049,R$1817,$M2049),"[DISABLED]")</f>
        <v>[DISABLED]</v>
      </c>
      <c r="S2049" s="84" t="str">
        <f>IF($N2049,_xll.BDH($K2049,S$1817,$M2049),"[DISABLED]")</f>
        <v>[DISABLED]</v>
      </c>
      <c r="T2049" s="84" t="str">
        <f>IF($N2049,_xll.BDH($K2049,T$1817,$M2049),"[DISABLED]")</f>
        <v>[DISABLED]</v>
      </c>
      <c r="V2049" s="106" t="s">
        <v>10586</v>
      </c>
      <c r="W2049" s="107" t="s">
        <v>1055</v>
      </c>
      <c r="X2049" s="108">
        <v>42276</v>
      </c>
      <c r="Y2049" s="107" t="b">
        <v>0</v>
      </c>
      <c r="Z2049" s="107" t="s">
        <v>5237</v>
      </c>
      <c r="AA2049" s="107" t="s">
        <v>5237</v>
      </c>
      <c r="AB2049" s="107" t="s">
        <v>5237</v>
      </c>
      <c r="AC2049" s="107" t="s">
        <v>5237</v>
      </c>
      <c r="AD2049" s="107" t="s">
        <v>5237</v>
      </c>
      <c r="AE2049" s="107" t="s">
        <v>5237</v>
      </c>
    </row>
    <row r="2050" spans="2:31" outlineLevel="1">
      <c r="B2050" s="24" t="s">
        <v>5234</v>
      </c>
      <c r="C2050" s="24" t="s">
        <v>4</v>
      </c>
      <c r="D2050" s="24" t="s">
        <v>64</v>
      </c>
      <c r="E2050" s="24" t="s">
        <v>41</v>
      </c>
      <c r="F2050" s="24" t="s">
        <v>42</v>
      </c>
      <c r="G2050" s="24">
        <v>0</v>
      </c>
      <c r="H2050" s="24" t="s">
        <v>2797</v>
      </c>
      <c r="I2050" s="24" t="s">
        <v>4568</v>
      </c>
      <c r="J2050" s="24" t="s">
        <v>73</v>
      </c>
      <c r="K2050" s="72" t="str">
        <f t="shared" si="72"/>
        <v>BPPE21 ICPL Curncy</v>
      </c>
      <c r="L2050" s="25" t="str">
        <f t="shared" si="73"/>
        <v>ICPL</v>
      </c>
      <c r="M2050" s="26">
        <f t="shared" ca="1" si="73"/>
        <v>42276</v>
      </c>
      <c r="N2050" s="25" t="b">
        <f t="shared" si="73"/>
        <v>0</v>
      </c>
      <c r="O2050" s="84" t="str">
        <f>IF($N2050,_xll.BDP($K2050,O$1817),"[DISABLED]")</f>
        <v>[DISABLED]</v>
      </c>
      <c r="P2050" s="84" t="str">
        <f>IF($N2050,_xll.BDP($K2050,P$1817),"[DISABLED]")</f>
        <v>[DISABLED]</v>
      </c>
      <c r="Q2050" s="84" t="str">
        <f>IF($N2050,_xll.BDP($K2050,Q$1817),"[DISABLED]")</f>
        <v>[DISABLED]</v>
      </c>
      <c r="R2050" s="84" t="str">
        <f>IF($N2050,_xll.BDH($K2050,R$1817,$M2050),"[DISABLED]")</f>
        <v>[DISABLED]</v>
      </c>
      <c r="S2050" s="84" t="str">
        <f>IF($N2050,_xll.BDH($K2050,S$1817,$M2050),"[DISABLED]")</f>
        <v>[DISABLED]</v>
      </c>
      <c r="T2050" s="84" t="str">
        <f>IF($N2050,_xll.BDH($K2050,T$1817,$M2050),"[DISABLED]")</f>
        <v>[DISABLED]</v>
      </c>
      <c r="V2050" s="106" t="s">
        <v>10587</v>
      </c>
      <c r="W2050" s="107" t="s">
        <v>1055</v>
      </c>
      <c r="X2050" s="108">
        <v>42276</v>
      </c>
      <c r="Y2050" s="107" t="b">
        <v>0</v>
      </c>
      <c r="Z2050" s="107" t="s">
        <v>5237</v>
      </c>
      <c r="AA2050" s="107" t="s">
        <v>5237</v>
      </c>
      <c r="AB2050" s="107" t="s">
        <v>5237</v>
      </c>
      <c r="AC2050" s="107" t="s">
        <v>5237</v>
      </c>
      <c r="AD2050" s="107" t="s">
        <v>5237</v>
      </c>
      <c r="AE2050" s="107" t="s">
        <v>5237</v>
      </c>
    </row>
    <row r="2051" spans="2:31" outlineLevel="1">
      <c r="B2051" s="24" t="s">
        <v>5234</v>
      </c>
      <c r="C2051" s="24" t="s">
        <v>4</v>
      </c>
      <c r="D2051" s="24" t="s">
        <v>64</v>
      </c>
      <c r="E2051" s="24" t="s">
        <v>41</v>
      </c>
      <c r="F2051" s="24" t="s">
        <v>43</v>
      </c>
      <c r="G2051" s="24">
        <v>0</v>
      </c>
      <c r="H2051" s="24" t="s">
        <v>2797</v>
      </c>
      <c r="I2051" s="24" t="s">
        <v>4569</v>
      </c>
      <c r="J2051" s="24" t="s">
        <v>73</v>
      </c>
      <c r="K2051" s="72" t="str">
        <f t="shared" si="72"/>
        <v>BPPE31 ICPL Curncy</v>
      </c>
      <c r="L2051" s="25" t="str">
        <f t="shared" si="73"/>
        <v>ICPL</v>
      </c>
      <c r="M2051" s="26">
        <f t="shared" ca="1" si="73"/>
        <v>42276</v>
      </c>
      <c r="N2051" s="25" t="b">
        <f t="shared" si="73"/>
        <v>0</v>
      </c>
      <c r="O2051" s="84" t="str">
        <f>IF($N2051,_xll.BDP($K2051,O$1817),"[DISABLED]")</f>
        <v>[DISABLED]</v>
      </c>
      <c r="P2051" s="84" t="str">
        <f>IF($N2051,_xll.BDP($K2051,P$1817),"[DISABLED]")</f>
        <v>[DISABLED]</v>
      </c>
      <c r="Q2051" s="84" t="str">
        <f>IF($N2051,_xll.BDP($K2051,Q$1817),"[DISABLED]")</f>
        <v>[DISABLED]</v>
      </c>
      <c r="R2051" s="84" t="str">
        <f>IF($N2051,_xll.BDH($K2051,R$1817,$M2051),"[DISABLED]")</f>
        <v>[DISABLED]</v>
      </c>
      <c r="S2051" s="84" t="str">
        <f>IF($N2051,_xll.BDH($K2051,S$1817,$M2051),"[DISABLED]")</f>
        <v>[DISABLED]</v>
      </c>
      <c r="T2051" s="84" t="str">
        <f>IF($N2051,_xll.BDH($K2051,T$1817,$M2051),"[DISABLED]")</f>
        <v>[DISABLED]</v>
      </c>
      <c r="V2051" s="106" t="s">
        <v>10588</v>
      </c>
      <c r="W2051" s="107" t="s">
        <v>1055</v>
      </c>
      <c r="X2051" s="108">
        <v>42276</v>
      </c>
      <c r="Y2051" s="107" t="b">
        <v>0</v>
      </c>
      <c r="Z2051" s="107" t="s">
        <v>5237</v>
      </c>
      <c r="AA2051" s="107" t="s">
        <v>5237</v>
      </c>
      <c r="AB2051" s="107" t="s">
        <v>5237</v>
      </c>
      <c r="AC2051" s="107" t="s">
        <v>5237</v>
      </c>
      <c r="AD2051" s="107" t="s">
        <v>5237</v>
      </c>
      <c r="AE2051" s="107" t="s">
        <v>5237</v>
      </c>
    </row>
    <row r="2052" spans="2:31" outlineLevel="1">
      <c r="B2052" s="24" t="s">
        <v>5234</v>
      </c>
      <c r="C2052" s="24" t="s">
        <v>4</v>
      </c>
      <c r="D2052" s="24" t="s">
        <v>64</v>
      </c>
      <c r="E2052" s="24" t="s">
        <v>41</v>
      </c>
      <c r="F2052" s="24" t="s">
        <v>152</v>
      </c>
      <c r="G2052" s="24">
        <v>0</v>
      </c>
      <c r="H2052" s="24" t="s">
        <v>2797</v>
      </c>
      <c r="I2052" s="24" t="s">
        <v>4570</v>
      </c>
      <c r="J2052" s="24" t="s">
        <v>73</v>
      </c>
      <c r="K2052" s="72" t="str">
        <f t="shared" si="72"/>
        <v>BPPE41 ICPL Curncy</v>
      </c>
      <c r="L2052" s="25" t="str">
        <f t="shared" si="73"/>
        <v>ICPL</v>
      </c>
      <c r="M2052" s="26">
        <f t="shared" ca="1" si="73"/>
        <v>42276</v>
      </c>
      <c r="N2052" s="25" t="b">
        <f t="shared" si="73"/>
        <v>0</v>
      </c>
      <c r="O2052" s="84" t="str">
        <f>IF($N2052,_xll.BDP($K2052,O$1817),"[DISABLED]")</f>
        <v>[DISABLED]</v>
      </c>
      <c r="P2052" s="84" t="str">
        <f>IF($N2052,_xll.BDP($K2052,P$1817),"[DISABLED]")</f>
        <v>[DISABLED]</v>
      </c>
      <c r="Q2052" s="84" t="str">
        <f>IF($N2052,_xll.BDP($K2052,Q$1817),"[DISABLED]")</f>
        <v>[DISABLED]</v>
      </c>
      <c r="R2052" s="84" t="str">
        <f>IF($N2052,_xll.BDH($K2052,R$1817,$M2052),"[DISABLED]")</f>
        <v>[DISABLED]</v>
      </c>
      <c r="S2052" s="84" t="str">
        <f>IF($N2052,_xll.BDH($K2052,S$1817,$M2052),"[DISABLED]")</f>
        <v>[DISABLED]</v>
      </c>
      <c r="T2052" s="84" t="str">
        <f>IF($N2052,_xll.BDH($K2052,T$1817,$M2052),"[DISABLED]")</f>
        <v>[DISABLED]</v>
      </c>
      <c r="V2052" s="106" t="s">
        <v>10589</v>
      </c>
      <c r="W2052" s="107" t="s">
        <v>1055</v>
      </c>
      <c r="X2052" s="108">
        <v>42276</v>
      </c>
      <c r="Y2052" s="107" t="b">
        <v>0</v>
      </c>
      <c r="Z2052" s="107" t="s">
        <v>5237</v>
      </c>
      <c r="AA2052" s="107" t="s">
        <v>5237</v>
      </c>
      <c r="AB2052" s="107" t="s">
        <v>5237</v>
      </c>
      <c r="AC2052" s="107" t="s">
        <v>5237</v>
      </c>
      <c r="AD2052" s="107" t="s">
        <v>5237</v>
      </c>
      <c r="AE2052" s="107" t="s">
        <v>5237</v>
      </c>
    </row>
    <row r="2053" spans="2:31" outlineLevel="1">
      <c r="B2053" s="24" t="s">
        <v>5234</v>
      </c>
      <c r="C2053" s="24" t="s">
        <v>4</v>
      </c>
      <c r="D2053" s="24" t="s">
        <v>64</v>
      </c>
      <c r="E2053" s="24" t="s">
        <v>41</v>
      </c>
      <c r="F2053" s="24" t="s">
        <v>44</v>
      </c>
      <c r="G2053" s="24">
        <v>0</v>
      </c>
      <c r="H2053" s="24" t="s">
        <v>2797</v>
      </c>
      <c r="I2053" s="24" t="s">
        <v>4571</v>
      </c>
      <c r="J2053" s="24" t="s">
        <v>73</v>
      </c>
      <c r="K2053" s="72" t="str">
        <f t="shared" si="72"/>
        <v>BPPE51 ICPL Curncy</v>
      </c>
      <c r="L2053" s="25" t="str">
        <f t="shared" si="73"/>
        <v>ICPL</v>
      </c>
      <c r="M2053" s="26">
        <f t="shared" ca="1" si="73"/>
        <v>42276</v>
      </c>
      <c r="N2053" s="25" t="b">
        <f t="shared" si="73"/>
        <v>0</v>
      </c>
      <c r="O2053" s="84" t="str">
        <f>IF($N2053,_xll.BDP($K2053,O$1817),"[DISABLED]")</f>
        <v>[DISABLED]</v>
      </c>
      <c r="P2053" s="84" t="str">
        <f>IF($N2053,_xll.BDP($K2053,P$1817),"[DISABLED]")</f>
        <v>[DISABLED]</v>
      </c>
      <c r="Q2053" s="84" t="str">
        <f>IF($N2053,_xll.BDP($K2053,Q$1817),"[DISABLED]")</f>
        <v>[DISABLED]</v>
      </c>
      <c r="R2053" s="84" t="str">
        <f>IF($N2053,_xll.BDH($K2053,R$1817,$M2053),"[DISABLED]")</f>
        <v>[DISABLED]</v>
      </c>
      <c r="S2053" s="84" t="str">
        <f>IF($N2053,_xll.BDH($K2053,S$1817,$M2053),"[DISABLED]")</f>
        <v>[DISABLED]</v>
      </c>
      <c r="T2053" s="84" t="str">
        <f>IF($N2053,_xll.BDH($K2053,T$1817,$M2053),"[DISABLED]")</f>
        <v>[DISABLED]</v>
      </c>
      <c r="V2053" s="106" t="s">
        <v>10590</v>
      </c>
      <c r="W2053" s="107" t="s">
        <v>1055</v>
      </c>
      <c r="X2053" s="108">
        <v>42276</v>
      </c>
      <c r="Y2053" s="107" t="b">
        <v>0</v>
      </c>
      <c r="Z2053" s="107" t="s">
        <v>5237</v>
      </c>
      <c r="AA2053" s="107" t="s">
        <v>5237</v>
      </c>
      <c r="AB2053" s="107" t="s">
        <v>5237</v>
      </c>
      <c r="AC2053" s="107" t="s">
        <v>5237</v>
      </c>
      <c r="AD2053" s="107" t="s">
        <v>5237</v>
      </c>
      <c r="AE2053" s="107" t="s">
        <v>5237</v>
      </c>
    </row>
    <row r="2054" spans="2:31" outlineLevel="1">
      <c r="B2054" s="24" t="s">
        <v>5234</v>
      </c>
      <c r="C2054" s="24" t="s">
        <v>4</v>
      </c>
      <c r="D2054" s="24" t="s">
        <v>64</v>
      </c>
      <c r="E2054" s="24" t="s">
        <v>41</v>
      </c>
      <c r="F2054" s="24" t="s">
        <v>45</v>
      </c>
      <c r="G2054" s="24">
        <v>0</v>
      </c>
      <c r="H2054" s="24" t="s">
        <v>2797</v>
      </c>
      <c r="I2054" s="24" t="s">
        <v>4572</v>
      </c>
      <c r="J2054" s="24" t="s">
        <v>73</v>
      </c>
      <c r="K2054" s="72" t="str">
        <f t="shared" si="72"/>
        <v>BPPE71 ICPL Curncy</v>
      </c>
      <c r="L2054" s="25" t="str">
        <f t="shared" si="73"/>
        <v>ICPL</v>
      </c>
      <c r="M2054" s="26">
        <f t="shared" ca="1" si="73"/>
        <v>42276</v>
      </c>
      <c r="N2054" s="25" t="b">
        <f t="shared" si="73"/>
        <v>0</v>
      </c>
      <c r="O2054" s="84" t="str">
        <f>IF($N2054,_xll.BDP($K2054,O$1817),"[DISABLED]")</f>
        <v>[DISABLED]</v>
      </c>
      <c r="P2054" s="84" t="str">
        <f>IF($N2054,_xll.BDP($K2054,P$1817),"[DISABLED]")</f>
        <v>[DISABLED]</v>
      </c>
      <c r="Q2054" s="84" t="str">
        <f>IF($N2054,_xll.BDP($K2054,Q$1817),"[DISABLED]")</f>
        <v>[DISABLED]</v>
      </c>
      <c r="R2054" s="84" t="str">
        <f>IF($N2054,_xll.BDH($K2054,R$1817,$M2054),"[DISABLED]")</f>
        <v>[DISABLED]</v>
      </c>
      <c r="S2054" s="84" t="str">
        <f>IF($N2054,_xll.BDH($K2054,S$1817,$M2054),"[DISABLED]")</f>
        <v>[DISABLED]</v>
      </c>
      <c r="T2054" s="84" t="str">
        <f>IF($N2054,_xll.BDH($K2054,T$1817,$M2054),"[DISABLED]")</f>
        <v>[DISABLED]</v>
      </c>
      <c r="V2054" s="106" t="s">
        <v>10591</v>
      </c>
      <c r="W2054" s="107" t="s">
        <v>1055</v>
      </c>
      <c r="X2054" s="108">
        <v>42276</v>
      </c>
      <c r="Y2054" s="107" t="b">
        <v>0</v>
      </c>
      <c r="Z2054" s="107" t="s">
        <v>5237</v>
      </c>
      <c r="AA2054" s="107" t="s">
        <v>5237</v>
      </c>
      <c r="AB2054" s="107" t="s">
        <v>5237</v>
      </c>
      <c r="AC2054" s="107" t="s">
        <v>5237</v>
      </c>
      <c r="AD2054" s="107" t="s">
        <v>5237</v>
      </c>
      <c r="AE2054" s="107" t="s">
        <v>5237</v>
      </c>
    </row>
    <row r="2055" spans="2:31" outlineLevel="1">
      <c r="B2055" s="24" t="s">
        <v>5234</v>
      </c>
      <c r="C2055" s="24" t="s">
        <v>4</v>
      </c>
      <c r="D2055" s="24" t="s">
        <v>64</v>
      </c>
      <c r="E2055" s="24" t="s">
        <v>41</v>
      </c>
      <c r="F2055" s="24" t="s">
        <v>46</v>
      </c>
      <c r="G2055" s="24">
        <v>0</v>
      </c>
      <c r="H2055" s="24" t="s">
        <v>2797</v>
      </c>
      <c r="I2055" s="24" t="s">
        <v>4573</v>
      </c>
      <c r="J2055" s="24" t="s">
        <v>73</v>
      </c>
      <c r="K2055" s="72" t="str">
        <f t="shared" si="72"/>
        <v>BPPE101 ICPL Curncy</v>
      </c>
      <c r="L2055" s="25" t="str">
        <f t="shared" si="73"/>
        <v>ICPL</v>
      </c>
      <c r="M2055" s="26">
        <f t="shared" ca="1" si="73"/>
        <v>42276</v>
      </c>
      <c r="N2055" s="25" t="b">
        <f t="shared" si="73"/>
        <v>0</v>
      </c>
      <c r="O2055" s="84" t="str">
        <f>IF($N2055,_xll.BDP($K2055,O$1817),"[DISABLED]")</f>
        <v>[DISABLED]</v>
      </c>
      <c r="P2055" s="84" t="str">
        <f>IF($N2055,_xll.BDP($K2055,P$1817),"[DISABLED]")</f>
        <v>[DISABLED]</v>
      </c>
      <c r="Q2055" s="84" t="str">
        <f>IF($N2055,_xll.BDP($K2055,Q$1817),"[DISABLED]")</f>
        <v>[DISABLED]</v>
      </c>
      <c r="R2055" s="84" t="str">
        <f>IF($N2055,_xll.BDH($K2055,R$1817,$M2055),"[DISABLED]")</f>
        <v>[DISABLED]</v>
      </c>
      <c r="S2055" s="84" t="str">
        <f>IF($N2055,_xll.BDH($K2055,S$1817,$M2055),"[DISABLED]")</f>
        <v>[DISABLED]</v>
      </c>
      <c r="T2055" s="84" t="str">
        <f>IF($N2055,_xll.BDH($K2055,T$1817,$M2055),"[DISABLED]")</f>
        <v>[DISABLED]</v>
      </c>
      <c r="V2055" s="106" t="s">
        <v>10592</v>
      </c>
      <c r="W2055" s="107" t="s">
        <v>1055</v>
      </c>
      <c r="X2055" s="108">
        <v>42276</v>
      </c>
      <c r="Y2055" s="107" t="b">
        <v>0</v>
      </c>
      <c r="Z2055" s="107" t="s">
        <v>5237</v>
      </c>
      <c r="AA2055" s="107" t="s">
        <v>5237</v>
      </c>
      <c r="AB2055" s="107" t="s">
        <v>5237</v>
      </c>
      <c r="AC2055" s="107" t="s">
        <v>5237</v>
      </c>
      <c r="AD2055" s="107" t="s">
        <v>5237</v>
      </c>
      <c r="AE2055" s="107" t="s">
        <v>5237</v>
      </c>
    </row>
    <row r="2056" spans="2:31" outlineLevel="1">
      <c r="B2056" s="24" t="s">
        <v>5234</v>
      </c>
      <c r="C2056" s="24" t="s">
        <v>4</v>
      </c>
      <c r="D2056" s="24" t="s">
        <v>64</v>
      </c>
      <c r="E2056" s="24" t="s">
        <v>41</v>
      </c>
      <c r="F2056" s="24" t="s">
        <v>47</v>
      </c>
      <c r="G2056" s="24">
        <v>0</v>
      </c>
      <c r="H2056" s="24" t="s">
        <v>2797</v>
      </c>
      <c r="I2056" s="24" t="s">
        <v>4574</v>
      </c>
      <c r="J2056" s="24" t="s">
        <v>73</v>
      </c>
      <c r="K2056" s="72" t="str">
        <f t="shared" si="72"/>
        <v>BPPE151 ICPL Curncy</v>
      </c>
      <c r="L2056" s="25" t="str">
        <f t="shared" si="73"/>
        <v>ICPL</v>
      </c>
      <c r="M2056" s="26">
        <f t="shared" ca="1" si="73"/>
        <v>42276</v>
      </c>
      <c r="N2056" s="25" t="b">
        <f t="shared" si="73"/>
        <v>0</v>
      </c>
      <c r="O2056" s="84" t="str">
        <f>IF($N2056,_xll.BDP($K2056,O$1817),"[DISABLED]")</f>
        <v>[DISABLED]</v>
      </c>
      <c r="P2056" s="84" t="str">
        <f>IF($N2056,_xll.BDP($K2056,P$1817),"[DISABLED]")</f>
        <v>[DISABLED]</v>
      </c>
      <c r="Q2056" s="84" t="str">
        <f>IF($N2056,_xll.BDP($K2056,Q$1817),"[DISABLED]")</f>
        <v>[DISABLED]</v>
      </c>
      <c r="R2056" s="84" t="str">
        <f>IF($N2056,_xll.BDH($K2056,R$1817,$M2056),"[DISABLED]")</f>
        <v>[DISABLED]</v>
      </c>
      <c r="S2056" s="84" t="str">
        <f>IF($N2056,_xll.BDH($K2056,S$1817,$M2056),"[DISABLED]")</f>
        <v>[DISABLED]</v>
      </c>
      <c r="T2056" s="84" t="str">
        <f>IF($N2056,_xll.BDH($K2056,T$1817,$M2056),"[DISABLED]")</f>
        <v>[DISABLED]</v>
      </c>
      <c r="V2056" s="106" t="s">
        <v>10593</v>
      </c>
      <c r="W2056" s="107" t="s">
        <v>1055</v>
      </c>
      <c r="X2056" s="108">
        <v>42276</v>
      </c>
      <c r="Y2056" s="107" t="b">
        <v>0</v>
      </c>
      <c r="Z2056" s="107" t="s">
        <v>5237</v>
      </c>
      <c r="AA2056" s="107" t="s">
        <v>5237</v>
      </c>
      <c r="AB2056" s="107" t="s">
        <v>5237</v>
      </c>
      <c r="AC2056" s="107" t="s">
        <v>5237</v>
      </c>
      <c r="AD2056" s="107" t="s">
        <v>5237</v>
      </c>
      <c r="AE2056" s="107" t="s">
        <v>5237</v>
      </c>
    </row>
    <row r="2057" spans="2:31" outlineLevel="1">
      <c r="B2057" s="24" t="s">
        <v>5234</v>
      </c>
      <c r="C2057" s="24" t="s">
        <v>4</v>
      </c>
      <c r="D2057" s="24" t="s">
        <v>64</v>
      </c>
      <c r="E2057" s="24" t="s">
        <v>41</v>
      </c>
      <c r="F2057" s="24" t="s">
        <v>48</v>
      </c>
      <c r="G2057" s="24">
        <v>0</v>
      </c>
      <c r="H2057" s="24" t="s">
        <v>2797</v>
      </c>
      <c r="I2057" s="24" t="s">
        <v>4575</v>
      </c>
      <c r="J2057" s="24" t="s">
        <v>73</v>
      </c>
      <c r="K2057" s="72" t="str">
        <f t="shared" si="72"/>
        <v>BPPE201 ICPL Curncy</v>
      </c>
      <c r="L2057" s="25" t="str">
        <f t="shared" si="73"/>
        <v>ICPL</v>
      </c>
      <c r="M2057" s="26">
        <f t="shared" ca="1" si="73"/>
        <v>42276</v>
      </c>
      <c r="N2057" s="25" t="b">
        <f t="shared" si="73"/>
        <v>0</v>
      </c>
      <c r="O2057" s="84" t="str">
        <f>IF($N2057,_xll.BDP($K2057,O$1817),"[DISABLED]")</f>
        <v>[DISABLED]</v>
      </c>
      <c r="P2057" s="84" t="str">
        <f>IF($N2057,_xll.BDP($K2057,P$1817),"[DISABLED]")</f>
        <v>[DISABLED]</v>
      </c>
      <c r="Q2057" s="84" t="str">
        <f>IF($N2057,_xll.BDP($K2057,Q$1817),"[DISABLED]")</f>
        <v>[DISABLED]</v>
      </c>
      <c r="R2057" s="84" t="str">
        <f>IF($N2057,_xll.BDH($K2057,R$1817,$M2057),"[DISABLED]")</f>
        <v>[DISABLED]</v>
      </c>
      <c r="S2057" s="84" t="str">
        <f>IF($N2057,_xll.BDH($K2057,S$1817,$M2057),"[DISABLED]")</f>
        <v>[DISABLED]</v>
      </c>
      <c r="T2057" s="84" t="str">
        <f>IF($N2057,_xll.BDH($K2057,T$1817,$M2057),"[DISABLED]")</f>
        <v>[DISABLED]</v>
      </c>
      <c r="V2057" s="106" t="s">
        <v>10594</v>
      </c>
      <c r="W2057" s="107" t="s">
        <v>1055</v>
      </c>
      <c r="X2057" s="108">
        <v>42276</v>
      </c>
      <c r="Y2057" s="107" t="b">
        <v>0</v>
      </c>
      <c r="Z2057" s="107" t="s">
        <v>5237</v>
      </c>
      <c r="AA2057" s="107" t="s">
        <v>5237</v>
      </c>
      <c r="AB2057" s="107" t="s">
        <v>5237</v>
      </c>
      <c r="AC2057" s="107" t="s">
        <v>5237</v>
      </c>
      <c r="AD2057" s="107" t="s">
        <v>5237</v>
      </c>
      <c r="AE2057" s="107" t="s">
        <v>5237</v>
      </c>
    </row>
    <row r="2058" spans="2:31" outlineLevel="1">
      <c r="B2058" s="24" t="s">
        <v>5234</v>
      </c>
      <c r="C2058" s="24" t="s">
        <v>4</v>
      </c>
      <c r="D2058" s="24" t="s">
        <v>64</v>
      </c>
      <c r="E2058" s="24" t="s">
        <v>42</v>
      </c>
      <c r="F2058" s="24" t="s">
        <v>209</v>
      </c>
      <c r="G2058" s="24">
        <v>0</v>
      </c>
      <c r="H2058" s="24" t="s">
        <v>2797</v>
      </c>
      <c r="I2058" s="24" t="s">
        <v>4576</v>
      </c>
      <c r="J2058" s="24" t="s">
        <v>73</v>
      </c>
      <c r="K2058" s="72" t="str">
        <f t="shared" si="72"/>
        <v>BPPEA2 ICPL Curncy</v>
      </c>
      <c r="L2058" s="25" t="str">
        <f t="shared" si="73"/>
        <v>ICPL</v>
      </c>
      <c r="M2058" s="26">
        <f t="shared" ca="1" si="73"/>
        <v>42276</v>
      </c>
      <c r="N2058" s="25" t="b">
        <f t="shared" si="73"/>
        <v>0</v>
      </c>
      <c r="O2058" s="84" t="str">
        <f>IF($N2058,_xll.BDP($K2058,O$1817),"[DISABLED]")</f>
        <v>[DISABLED]</v>
      </c>
      <c r="P2058" s="84" t="str">
        <f>IF($N2058,_xll.BDP($K2058,P$1817),"[DISABLED]")</f>
        <v>[DISABLED]</v>
      </c>
      <c r="Q2058" s="84" t="str">
        <f>IF($N2058,_xll.BDP($K2058,Q$1817),"[DISABLED]")</f>
        <v>[DISABLED]</v>
      </c>
      <c r="R2058" s="84" t="str">
        <f>IF($N2058,_xll.BDH($K2058,R$1817,$M2058),"[DISABLED]")</f>
        <v>[DISABLED]</v>
      </c>
      <c r="S2058" s="84" t="str">
        <f>IF($N2058,_xll.BDH($K2058,S$1817,$M2058),"[DISABLED]")</f>
        <v>[DISABLED]</v>
      </c>
      <c r="T2058" s="84" t="str">
        <f>IF($N2058,_xll.BDH($K2058,T$1817,$M2058),"[DISABLED]")</f>
        <v>[DISABLED]</v>
      </c>
      <c r="V2058" s="106" t="s">
        <v>10595</v>
      </c>
      <c r="W2058" s="107" t="s">
        <v>1055</v>
      </c>
      <c r="X2058" s="108">
        <v>42276</v>
      </c>
      <c r="Y2058" s="107" t="b">
        <v>0</v>
      </c>
      <c r="Z2058" s="107" t="s">
        <v>5237</v>
      </c>
      <c r="AA2058" s="107" t="s">
        <v>5237</v>
      </c>
      <c r="AB2058" s="107" t="s">
        <v>5237</v>
      </c>
      <c r="AC2058" s="107" t="s">
        <v>5237</v>
      </c>
      <c r="AD2058" s="107" t="s">
        <v>5237</v>
      </c>
      <c r="AE2058" s="107" t="s">
        <v>5237</v>
      </c>
    </row>
    <row r="2059" spans="2:31" outlineLevel="1">
      <c r="B2059" s="24" t="s">
        <v>5234</v>
      </c>
      <c r="C2059" s="24" t="s">
        <v>4</v>
      </c>
      <c r="D2059" s="24" t="s">
        <v>64</v>
      </c>
      <c r="E2059" s="24" t="s">
        <v>42</v>
      </c>
      <c r="F2059" s="24" t="s">
        <v>210</v>
      </c>
      <c r="G2059" s="24">
        <v>0</v>
      </c>
      <c r="H2059" s="24" t="s">
        <v>2797</v>
      </c>
      <c r="I2059" s="24" t="s">
        <v>4577</v>
      </c>
      <c r="J2059" s="24" t="s">
        <v>73</v>
      </c>
      <c r="K2059" s="72" t="str">
        <f t="shared" si="72"/>
        <v>BPPEB2 ICPL Curncy</v>
      </c>
      <c r="L2059" s="25" t="str">
        <f t="shared" si="73"/>
        <v>ICPL</v>
      </c>
      <c r="M2059" s="26">
        <f t="shared" ca="1" si="73"/>
        <v>42276</v>
      </c>
      <c r="N2059" s="25" t="b">
        <f t="shared" si="73"/>
        <v>0</v>
      </c>
      <c r="O2059" s="84" t="str">
        <f>IF($N2059,_xll.BDP($K2059,O$1817),"[DISABLED]")</f>
        <v>[DISABLED]</v>
      </c>
      <c r="P2059" s="84" t="str">
        <f>IF($N2059,_xll.BDP($K2059,P$1817),"[DISABLED]")</f>
        <v>[DISABLED]</v>
      </c>
      <c r="Q2059" s="84" t="str">
        <f>IF($N2059,_xll.BDP($K2059,Q$1817),"[DISABLED]")</f>
        <v>[DISABLED]</v>
      </c>
      <c r="R2059" s="84" t="str">
        <f>IF($N2059,_xll.BDH($K2059,R$1817,$M2059),"[DISABLED]")</f>
        <v>[DISABLED]</v>
      </c>
      <c r="S2059" s="84" t="str">
        <f>IF($N2059,_xll.BDH($K2059,S$1817,$M2059),"[DISABLED]")</f>
        <v>[DISABLED]</v>
      </c>
      <c r="T2059" s="84" t="str">
        <f>IF($N2059,_xll.BDH($K2059,T$1817,$M2059),"[DISABLED]")</f>
        <v>[DISABLED]</v>
      </c>
      <c r="V2059" s="106" t="s">
        <v>10596</v>
      </c>
      <c r="W2059" s="107" t="s">
        <v>1055</v>
      </c>
      <c r="X2059" s="108">
        <v>42276</v>
      </c>
      <c r="Y2059" s="107" t="b">
        <v>0</v>
      </c>
      <c r="Z2059" s="107" t="s">
        <v>5237</v>
      </c>
      <c r="AA2059" s="107" t="s">
        <v>5237</v>
      </c>
      <c r="AB2059" s="107" t="s">
        <v>5237</v>
      </c>
      <c r="AC2059" s="107" t="s">
        <v>5237</v>
      </c>
      <c r="AD2059" s="107" t="s">
        <v>5237</v>
      </c>
      <c r="AE2059" s="107" t="s">
        <v>5237</v>
      </c>
    </row>
    <row r="2060" spans="2:31" outlineLevel="1">
      <c r="B2060" s="24" t="s">
        <v>5234</v>
      </c>
      <c r="C2060" s="24" t="s">
        <v>4</v>
      </c>
      <c r="D2060" s="24" t="s">
        <v>64</v>
      </c>
      <c r="E2060" s="24" t="s">
        <v>42</v>
      </c>
      <c r="F2060" s="24" t="s">
        <v>54</v>
      </c>
      <c r="G2060" s="24">
        <v>0</v>
      </c>
      <c r="H2060" s="24" t="s">
        <v>2797</v>
      </c>
      <c r="I2060" s="24" t="s">
        <v>4578</v>
      </c>
      <c r="J2060" s="24" t="s">
        <v>73</v>
      </c>
      <c r="K2060" s="72" t="str">
        <f t="shared" si="72"/>
        <v>BPPEC2 ICPL Curncy</v>
      </c>
      <c r="L2060" s="25" t="str">
        <f t="shared" si="73"/>
        <v>ICPL</v>
      </c>
      <c r="M2060" s="26">
        <f t="shared" ca="1" si="73"/>
        <v>42276</v>
      </c>
      <c r="N2060" s="25" t="b">
        <f t="shared" si="73"/>
        <v>0</v>
      </c>
      <c r="O2060" s="84" t="str">
        <f>IF($N2060,_xll.BDP($K2060,O$1817),"[DISABLED]")</f>
        <v>[DISABLED]</v>
      </c>
      <c r="P2060" s="84" t="str">
        <f>IF($N2060,_xll.BDP($K2060,P$1817),"[DISABLED]")</f>
        <v>[DISABLED]</v>
      </c>
      <c r="Q2060" s="84" t="str">
        <f>IF($N2060,_xll.BDP($K2060,Q$1817),"[DISABLED]")</f>
        <v>[DISABLED]</v>
      </c>
      <c r="R2060" s="84" t="str">
        <f>IF($N2060,_xll.BDH($K2060,R$1817,$M2060),"[DISABLED]")</f>
        <v>[DISABLED]</v>
      </c>
      <c r="S2060" s="84" t="str">
        <f>IF($N2060,_xll.BDH($K2060,S$1817,$M2060),"[DISABLED]")</f>
        <v>[DISABLED]</v>
      </c>
      <c r="T2060" s="84" t="str">
        <f>IF($N2060,_xll.BDH($K2060,T$1817,$M2060),"[DISABLED]")</f>
        <v>[DISABLED]</v>
      </c>
      <c r="V2060" s="106" t="s">
        <v>10597</v>
      </c>
      <c r="W2060" s="107" t="s">
        <v>1055</v>
      </c>
      <c r="X2060" s="108">
        <v>42276</v>
      </c>
      <c r="Y2060" s="107" t="b">
        <v>0</v>
      </c>
      <c r="Z2060" s="107" t="s">
        <v>5237</v>
      </c>
      <c r="AA2060" s="107" t="s">
        <v>5237</v>
      </c>
      <c r="AB2060" s="107" t="s">
        <v>5237</v>
      </c>
      <c r="AC2060" s="107" t="s">
        <v>5237</v>
      </c>
      <c r="AD2060" s="107" t="s">
        <v>5237</v>
      </c>
      <c r="AE2060" s="107" t="s">
        <v>5237</v>
      </c>
    </row>
    <row r="2061" spans="2:31" outlineLevel="1">
      <c r="B2061" s="24" t="s">
        <v>5234</v>
      </c>
      <c r="C2061" s="24" t="s">
        <v>4</v>
      </c>
      <c r="D2061" s="24" t="s">
        <v>64</v>
      </c>
      <c r="E2061" s="24" t="s">
        <v>42</v>
      </c>
      <c r="F2061" s="24" t="s">
        <v>58</v>
      </c>
      <c r="G2061" s="24">
        <v>0</v>
      </c>
      <c r="H2061" s="24" t="s">
        <v>2797</v>
      </c>
      <c r="I2061" s="24" t="s">
        <v>4579</v>
      </c>
      <c r="J2061" s="24" t="s">
        <v>73</v>
      </c>
      <c r="K2061" s="72" t="str">
        <f t="shared" si="72"/>
        <v>BPPEF2 ICPL Curncy</v>
      </c>
      <c r="L2061" s="25" t="str">
        <f t="shared" si="73"/>
        <v>ICPL</v>
      </c>
      <c r="M2061" s="26">
        <f t="shared" ca="1" si="73"/>
        <v>42276</v>
      </c>
      <c r="N2061" s="25" t="b">
        <f t="shared" si="73"/>
        <v>0</v>
      </c>
      <c r="O2061" s="84" t="str">
        <f>IF($N2061,_xll.BDP($K2061,O$1817),"[DISABLED]")</f>
        <v>[DISABLED]</v>
      </c>
      <c r="P2061" s="84" t="str">
        <f>IF($N2061,_xll.BDP($K2061,P$1817),"[DISABLED]")</f>
        <v>[DISABLED]</v>
      </c>
      <c r="Q2061" s="84" t="str">
        <f>IF($N2061,_xll.BDP($K2061,Q$1817),"[DISABLED]")</f>
        <v>[DISABLED]</v>
      </c>
      <c r="R2061" s="84" t="str">
        <f>IF($N2061,_xll.BDH($K2061,R$1817,$M2061),"[DISABLED]")</f>
        <v>[DISABLED]</v>
      </c>
      <c r="S2061" s="84" t="str">
        <f>IF($N2061,_xll.BDH($K2061,S$1817,$M2061),"[DISABLED]")</f>
        <v>[DISABLED]</v>
      </c>
      <c r="T2061" s="84" t="str">
        <f>IF($N2061,_xll.BDH($K2061,T$1817,$M2061),"[DISABLED]")</f>
        <v>[DISABLED]</v>
      </c>
      <c r="V2061" s="106" t="s">
        <v>10598</v>
      </c>
      <c r="W2061" s="107" t="s">
        <v>1055</v>
      </c>
      <c r="X2061" s="108">
        <v>42276</v>
      </c>
      <c r="Y2061" s="107" t="b">
        <v>0</v>
      </c>
      <c r="Z2061" s="107" t="s">
        <v>5237</v>
      </c>
      <c r="AA2061" s="107" t="s">
        <v>5237</v>
      </c>
      <c r="AB2061" s="107" t="s">
        <v>5237</v>
      </c>
      <c r="AC2061" s="107" t="s">
        <v>5237</v>
      </c>
      <c r="AD2061" s="107" t="s">
        <v>5237</v>
      </c>
      <c r="AE2061" s="107" t="s">
        <v>5237</v>
      </c>
    </row>
    <row r="2062" spans="2:31" outlineLevel="1">
      <c r="B2062" s="24" t="s">
        <v>5234</v>
      </c>
      <c r="C2062" s="24" t="s">
        <v>4</v>
      </c>
      <c r="D2062" s="24" t="s">
        <v>64</v>
      </c>
      <c r="E2062" s="24" t="s">
        <v>42</v>
      </c>
      <c r="F2062" s="24" t="s">
        <v>71</v>
      </c>
      <c r="G2062" s="24">
        <v>0</v>
      </c>
      <c r="H2062" s="24" t="s">
        <v>2797</v>
      </c>
      <c r="I2062" s="24" t="s">
        <v>4580</v>
      </c>
      <c r="J2062" s="24" t="s">
        <v>73</v>
      </c>
      <c r="K2062" s="72" t="str">
        <f t="shared" si="72"/>
        <v>BPPEI2 ICPL Curncy</v>
      </c>
      <c r="L2062" s="25" t="str">
        <f t="shared" si="73"/>
        <v>ICPL</v>
      </c>
      <c r="M2062" s="26">
        <f t="shared" ca="1" si="73"/>
        <v>42276</v>
      </c>
      <c r="N2062" s="25" t="b">
        <f t="shared" si="73"/>
        <v>0</v>
      </c>
      <c r="O2062" s="84" t="str">
        <f>IF($N2062,_xll.BDP($K2062,O$1817),"[DISABLED]")</f>
        <v>[DISABLED]</v>
      </c>
      <c r="P2062" s="84" t="str">
        <f>IF($N2062,_xll.BDP($K2062,P$1817),"[DISABLED]")</f>
        <v>[DISABLED]</v>
      </c>
      <c r="Q2062" s="84" t="str">
        <f>IF($N2062,_xll.BDP($K2062,Q$1817),"[DISABLED]")</f>
        <v>[DISABLED]</v>
      </c>
      <c r="R2062" s="84" t="str">
        <f>IF($N2062,_xll.BDH($K2062,R$1817,$M2062),"[DISABLED]")</f>
        <v>[DISABLED]</v>
      </c>
      <c r="S2062" s="84" t="str">
        <f>IF($N2062,_xll.BDH($K2062,S$1817,$M2062),"[DISABLED]")</f>
        <v>[DISABLED]</v>
      </c>
      <c r="T2062" s="84" t="str">
        <f>IF($N2062,_xll.BDH($K2062,T$1817,$M2062),"[DISABLED]")</f>
        <v>[DISABLED]</v>
      </c>
      <c r="V2062" s="106" t="s">
        <v>10599</v>
      </c>
      <c r="W2062" s="107" t="s">
        <v>1055</v>
      </c>
      <c r="X2062" s="108">
        <v>42276</v>
      </c>
      <c r="Y2062" s="107" t="b">
        <v>0</v>
      </c>
      <c r="Z2062" s="107" t="s">
        <v>5237</v>
      </c>
      <c r="AA2062" s="107" t="s">
        <v>5237</v>
      </c>
      <c r="AB2062" s="107" t="s">
        <v>5237</v>
      </c>
      <c r="AC2062" s="107" t="s">
        <v>5237</v>
      </c>
      <c r="AD2062" s="107" t="s">
        <v>5237</v>
      </c>
      <c r="AE2062" s="107" t="s">
        <v>5237</v>
      </c>
    </row>
    <row r="2063" spans="2:31" outlineLevel="1">
      <c r="B2063" s="24" t="s">
        <v>5234</v>
      </c>
      <c r="C2063" s="24" t="s">
        <v>4</v>
      </c>
      <c r="D2063" s="24" t="s">
        <v>64</v>
      </c>
      <c r="E2063" s="24" t="s">
        <v>42</v>
      </c>
      <c r="F2063" s="24" t="s">
        <v>41</v>
      </c>
      <c r="G2063" s="24">
        <v>0</v>
      </c>
      <c r="H2063" s="24" t="s">
        <v>2797</v>
      </c>
      <c r="I2063" s="24" t="s">
        <v>4581</v>
      </c>
      <c r="J2063" s="24" t="s">
        <v>73</v>
      </c>
      <c r="K2063" s="72" t="str">
        <f t="shared" si="72"/>
        <v>BPPE12 ICPL Curncy</v>
      </c>
      <c r="L2063" s="25" t="str">
        <f t="shared" si="73"/>
        <v>ICPL</v>
      </c>
      <c r="M2063" s="26">
        <f t="shared" ca="1" si="73"/>
        <v>42276</v>
      </c>
      <c r="N2063" s="25" t="b">
        <f t="shared" si="73"/>
        <v>0</v>
      </c>
      <c r="O2063" s="84" t="str">
        <f>IF($N2063,_xll.BDP($K2063,O$1817),"[DISABLED]")</f>
        <v>[DISABLED]</v>
      </c>
      <c r="P2063" s="84" t="str">
        <f>IF($N2063,_xll.BDP($K2063,P$1817),"[DISABLED]")</f>
        <v>[DISABLED]</v>
      </c>
      <c r="Q2063" s="84" t="str">
        <f>IF($N2063,_xll.BDP($K2063,Q$1817),"[DISABLED]")</f>
        <v>[DISABLED]</v>
      </c>
      <c r="R2063" s="84" t="str">
        <f>IF($N2063,_xll.BDH($K2063,R$1817,$M2063),"[DISABLED]")</f>
        <v>[DISABLED]</v>
      </c>
      <c r="S2063" s="84" t="str">
        <f>IF($N2063,_xll.BDH($K2063,S$1817,$M2063),"[DISABLED]")</f>
        <v>[DISABLED]</v>
      </c>
      <c r="T2063" s="84" t="str">
        <f>IF($N2063,_xll.BDH($K2063,T$1817,$M2063),"[DISABLED]")</f>
        <v>[DISABLED]</v>
      </c>
      <c r="V2063" s="106" t="s">
        <v>10600</v>
      </c>
      <c r="W2063" s="107" t="s">
        <v>1055</v>
      </c>
      <c r="X2063" s="108">
        <v>42276</v>
      </c>
      <c r="Y2063" s="107" t="b">
        <v>0</v>
      </c>
      <c r="Z2063" s="107" t="s">
        <v>5237</v>
      </c>
      <c r="AA2063" s="107" t="s">
        <v>5237</v>
      </c>
      <c r="AB2063" s="107" t="s">
        <v>5237</v>
      </c>
      <c r="AC2063" s="107" t="s">
        <v>5237</v>
      </c>
      <c r="AD2063" s="107" t="s">
        <v>5237</v>
      </c>
      <c r="AE2063" s="107" t="s">
        <v>5237</v>
      </c>
    </row>
    <row r="2064" spans="2:31" outlineLevel="1">
      <c r="B2064" s="24" t="s">
        <v>5234</v>
      </c>
      <c r="C2064" s="24" t="s">
        <v>4</v>
      </c>
      <c r="D2064" s="24" t="s">
        <v>64</v>
      </c>
      <c r="E2064" s="24" t="s">
        <v>42</v>
      </c>
      <c r="F2064" s="24" t="s">
        <v>146</v>
      </c>
      <c r="G2064" s="24">
        <v>0</v>
      </c>
      <c r="H2064" s="24" t="s">
        <v>2797</v>
      </c>
      <c r="I2064" s="24" t="s">
        <v>4582</v>
      </c>
      <c r="J2064" s="24" t="s">
        <v>73</v>
      </c>
      <c r="K2064" s="72" t="str">
        <f t="shared" si="72"/>
        <v>BPPER2 ICPL Curncy</v>
      </c>
      <c r="L2064" s="25" t="str">
        <f t="shared" si="73"/>
        <v>ICPL</v>
      </c>
      <c r="M2064" s="26">
        <f t="shared" ca="1" si="73"/>
        <v>42276</v>
      </c>
      <c r="N2064" s="25" t="b">
        <f t="shared" si="73"/>
        <v>0</v>
      </c>
      <c r="O2064" s="84" t="str">
        <f>IF($N2064,_xll.BDP($K2064,O$1817),"[DISABLED]")</f>
        <v>[DISABLED]</v>
      </c>
      <c r="P2064" s="84" t="str">
        <f>IF($N2064,_xll.BDP($K2064,P$1817),"[DISABLED]")</f>
        <v>[DISABLED]</v>
      </c>
      <c r="Q2064" s="84" t="str">
        <f>IF($N2064,_xll.BDP($K2064,Q$1817),"[DISABLED]")</f>
        <v>[DISABLED]</v>
      </c>
      <c r="R2064" s="84" t="str">
        <f>IF($N2064,_xll.BDH($K2064,R$1817,$M2064),"[DISABLED]")</f>
        <v>[DISABLED]</v>
      </c>
      <c r="S2064" s="84" t="str">
        <f>IF($N2064,_xll.BDH($K2064,S$1817,$M2064),"[DISABLED]")</f>
        <v>[DISABLED]</v>
      </c>
      <c r="T2064" s="84" t="str">
        <f>IF($N2064,_xll.BDH($K2064,T$1817,$M2064),"[DISABLED]")</f>
        <v>[DISABLED]</v>
      </c>
      <c r="V2064" s="106" t="s">
        <v>10601</v>
      </c>
      <c r="W2064" s="107" t="s">
        <v>1055</v>
      </c>
      <c r="X2064" s="108">
        <v>42276</v>
      </c>
      <c r="Y2064" s="107" t="b">
        <v>0</v>
      </c>
      <c r="Z2064" s="107" t="s">
        <v>5237</v>
      </c>
      <c r="AA2064" s="107" t="s">
        <v>5237</v>
      </c>
      <c r="AB2064" s="107" t="s">
        <v>5237</v>
      </c>
      <c r="AC2064" s="107" t="s">
        <v>5237</v>
      </c>
      <c r="AD2064" s="107" t="s">
        <v>5237</v>
      </c>
      <c r="AE2064" s="107" t="s">
        <v>5237</v>
      </c>
    </row>
    <row r="2065" spans="2:31" outlineLevel="1">
      <c r="B2065" s="24" t="s">
        <v>5234</v>
      </c>
      <c r="C2065" s="24" t="s">
        <v>4</v>
      </c>
      <c r="D2065" s="24" t="s">
        <v>64</v>
      </c>
      <c r="E2065" s="24" t="s">
        <v>42</v>
      </c>
      <c r="F2065" s="24" t="s">
        <v>42</v>
      </c>
      <c r="G2065" s="24">
        <v>0</v>
      </c>
      <c r="H2065" s="24" t="s">
        <v>2797</v>
      </c>
      <c r="I2065" s="24" t="s">
        <v>4583</v>
      </c>
      <c r="J2065" s="24" t="s">
        <v>73</v>
      </c>
      <c r="K2065" s="72" t="str">
        <f t="shared" si="72"/>
        <v>BPPE22 ICPL Curncy</v>
      </c>
      <c r="L2065" s="25" t="str">
        <f t="shared" si="73"/>
        <v>ICPL</v>
      </c>
      <c r="M2065" s="26">
        <f t="shared" ca="1" si="73"/>
        <v>42276</v>
      </c>
      <c r="N2065" s="25" t="b">
        <f t="shared" si="73"/>
        <v>0</v>
      </c>
      <c r="O2065" s="84" t="str">
        <f>IF($N2065,_xll.BDP($K2065,O$1817),"[DISABLED]")</f>
        <v>[DISABLED]</v>
      </c>
      <c r="P2065" s="84" t="str">
        <f>IF($N2065,_xll.BDP($K2065,P$1817),"[DISABLED]")</f>
        <v>[DISABLED]</v>
      </c>
      <c r="Q2065" s="84" t="str">
        <f>IF($N2065,_xll.BDP($K2065,Q$1817),"[DISABLED]")</f>
        <v>[DISABLED]</v>
      </c>
      <c r="R2065" s="84" t="str">
        <f>IF($N2065,_xll.BDH($K2065,R$1817,$M2065),"[DISABLED]")</f>
        <v>[DISABLED]</v>
      </c>
      <c r="S2065" s="84" t="str">
        <f>IF($N2065,_xll.BDH($K2065,S$1817,$M2065),"[DISABLED]")</f>
        <v>[DISABLED]</v>
      </c>
      <c r="T2065" s="84" t="str">
        <f>IF($N2065,_xll.BDH($K2065,T$1817,$M2065),"[DISABLED]")</f>
        <v>[DISABLED]</v>
      </c>
      <c r="V2065" s="106" t="s">
        <v>10602</v>
      </c>
      <c r="W2065" s="107" t="s">
        <v>1055</v>
      </c>
      <c r="X2065" s="108">
        <v>42276</v>
      </c>
      <c r="Y2065" s="107" t="b">
        <v>0</v>
      </c>
      <c r="Z2065" s="107" t="s">
        <v>5237</v>
      </c>
      <c r="AA2065" s="107" t="s">
        <v>5237</v>
      </c>
      <c r="AB2065" s="107" t="s">
        <v>5237</v>
      </c>
      <c r="AC2065" s="107" t="s">
        <v>5237</v>
      </c>
      <c r="AD2065" s="107" t="s">
        <v>5237</v>
      </c>
      <c r="AE2065" s="107" t="s">
        <v>5237</v>
      </c>
    </row>
    <row r="2066" spans="2:31" outlineLevel="1">
      <c r="B2066" s="24" t="s">
        <v>5234</v>
      </c>
      <c r="C2066" s="24" t="s">
        <v>4</v>
      </c>
      <c r="D2066" s="24" t="s">
        <v>64</v>
      </c>
      <c r="E2066" s="24" t="s">
        <v>42</v>
      </c>
      <c r="F2066" s="24" t="s">
        <v>43</v>
      </c>
      <c r="G2066" s="24">
        <v>0</v>
      </c>
      <c r="H2066" s="24" t="s">
        <v>2797</v>
      </c>
      <c r="I2066" s="24" t="s">
        <v>4584</v>
      </c>
      <c r="J2066" s="24" t="s">
        <v>73</v>
      </c>
      <c r="K2066" s="72" t="str">
        <f t="shared" si="72"/>
        <v>BPPE32 ICPL Curncy</v>
      </c>
      <c r="L2066" s="25" t="str">
        <f t="shared" si="73"/>
        <v>ICPL</v>
      </c>
      <c r="M2066" s="26">
        <f t="shared" ca="1" si="73"/>
        <v>42276</v>
      </c>
      <c r="N2066" s="25" t="b">
        <f t="shared" si="73"/>
        <v>0</v>
      </c>
      <c r="O2066" s="84" t="str">
        <f>IF($N2066,_xll.BDP($K2066,O$1817),"[DISABLED]")</f>
        <v>[DISABLED]</v>
      </c>
      <c r="P2066" s="84" t="str">
        <f>IF($N2066,_xll.BDP($K2066,P$1817),"[DISABLED]")</f>
        <v>[DISABLED]</v>
      </c>
      <c r="Q2066" s="84" t="str">
        <f>IF($N2066,_xll.BDP($K2066,Q$1817),"[DISABLED]")</f>
        <v>[DISABLED]</v>
      </c>
      <c r="R2066" s="84" t="str">
        <f>IF($N2066,_xll.BDH($K2066,R$1817,$M2066),"[DISABLED]")</f>
        <v>[DISABLED]</v>
      </c>
      <c r="S2066" s="84" t="str">
        <f>IF($N2066,_xll.BDH($K2066,S$1817,$M2066),"[DISABLED]")</f>
        <v>[DISABLED]</v>
      </c>
      <c r="T2066" s="84" t="str">
        <f>IF($N2066,_xll.BDH($K2066,T$1817,$M2066),"[DISABLED]")</f>
        <v>[DISABLED]</v>
      </c>
      <c r="V2066" s="106" t="s">
        <v>10603</v>
      </c>
      <c r="W2066" s="107" t="s">
        <v>1055</v>
      </c>
      <c r="X2066" s="108">
        <v>42276</v>
      </c>
      <c r="Y2066" s="107" t="b">
        <v>0</v>
      </c>
      <c r="Z2066" s="107" t="s">
        <v>5237</v>
      </c>
      <c r="AA2066" s="107" t="s">
        <v>5237</v>
      </c>
      <c r="AB2066" s="107" t="s">
        <v>5237</v>
      </c>
      <c r="AC2066" s="107" t="s">
        <v>5237</v>
      </c>
      <c r="AD2066" s="107" t="s">
        <v>5237</v>
      </c>
      <c r="AE2066" s="107" t="s">
        <v>5237</v>
      </c>
    </row>
    <row r="2067" spans="2:31" outlineLevel="1">
      <c r="B2067" s="24" t="s">
        <v>5234</v>
      </c>
      <c r="C2067" s="24" t="s">
        <v>4</v>
      </c>
      <c r="D2067" s="24" t="s">
        <v>64</v>
      </c>
      <c r="E2067" s="24" t="s">
        <v>42</v>
      </c>
      <c r="F2067" s="24" t="s">
        <v>152</v>
      </c>
      <c r="G2067" s="24">
        <v>0</v>
      </c>
      <c r="H2067" s="24" t="s">
        <v>2797</v>
      </c>
      <c r="I2067" s="24" t="s">
        <v>4585</v>
      </c>
      <c r="J2067" s="24" t="s">
        <v>73</v>
      </c>
      <c r="K2067" s="72" t="str">
        <f t="shared" si="72"/>
        <v>BPPE42 ICPL Curncy</v>
      </c>
      <c r="L2067" s="25" t="str">
        <f t="shared" si="73"/>
        <v>ICPL</v>
      </c>
      <c r="M2067" s="26">
        <f t="shared" ca="1" si="73"/>
        <v>42276</v>
      </c>
      <c r="N2067" s="25" t="b">
        <f t="shared" si="73"/>
        <v>0</v>
      </c>
      <c r="O2067" s="84" t="str">
        <f>IF($N2067,_xll.BDP($K2067,O$1817),"[DISABLED]")</f>
        <v>[DISABLED]</v>
      </c>
      <c r="P2067" s="84" t="str">
        <f>IF($N2067,_xll.BDP($K2067,P$1817),"[DISABLED]")</f>
        <v>[DISABLED]</v>
      </c>
      <c r="Q2067" s="84" t="str">
        <f>IF($N2067,_xll.BDP($K2067,Q$1817),"[DISABLED]")</f>
        <v>[DISABLED]</v>
      </c>
      <c r="R2067" s="84" t="str">
        <f>IF($N2067,_xll.BDH($K2067,R$1817,$M2067),"[DISABLED]")</f>
        <v>[DISABLED]</v>
      </c>
      <c r="S2067" s="84" t="str">
        <f>IF($N2067,_xll.BDH($K2067,S$1817,$M2067),"[DISABLED]")</f>
        <v>[DISABLED]</v>
      </c>
      <c r="T2067" s="84" t="str">
        <f>IF($N2067,_xll.BDH($K2067,T$1817,$M2067),"[DISABLED]")</f>
        <v>[DISABLED]</v>
      </c>
      <c r="V2067" s="106" t="s">
        <v>10604</v>
      </c>
      <c r="W2067" s="107" t="s">
        <v>1055</v>
      </c>
      <c r="X2067" s="108">
        <v>42276</v>
      </c>
      <c r="Y2067" s="107" t="b">
        <v>0</v>
      </c>
      <c r="Z2067" s="107" t="s">
        <v>5237</v>
      </c>
      <c r="AA2067" s="107" t="s">
        <v>5237</v>
      </c>
      <c r="AB2067" s="107" t="s">
        <v>5237</v>
      </c>
      <c r="AC2067" s="107" t="s">
        <v>5237</v>
      </c>
      <c r="AD2067" s="107" t="s">
        <v>5237</v>
      </c>
      <c r="AE2067" s="107" t="s">
        <v>5237</v>
      </c>
    </row>
    <row r="2068" spans="2:31" outlineLevel="1">
      <c r="B2068" s="24" t="s">
        <v>5234</v>
      </c>
      <c r="C2068" s="24" t="s">
        <v>4</v>
      </c>
      <c r="D2068" s="24" t="s">
        <v>64</v>
      </c>
      <c r="E2068" s="24" t="s">
        <v>42</v>
      </c>
      <c r="F2068" s="24" t="s">
        <v>44</v>
      </c>
      <c r="G2068" s="24">
        <v>0</v>
      </c>
      <c r="H2068" s="24" t="s">
        <v>2797</v>
      </c>
      <c r="I2068" s="24" t="s">
        <v>4586</v>
      </c>
      <c r="J2068" s="24" t="s">
        <v>73</v>
      </c>
      <c r="K2068" s="72" t="str">
        <f t="shared" si="72"/>
        <v>BPPE52 ICPL Curncy</v>
      </c>
      <c r="L2068" s="25" t="str">
        <f t="shared" si="73"/>
        <v>ICPL</v>
      </c>
      <c r="M2068" s="26">
        <f t="shared" ca="1" si="73"/>
        <v>42276</v>
      </c>
      <c r="N2068" s="25" t="b">
        <f t="shared" si="73"/>
        <v>0</v>
      </c>
      <c r="O2068" s="84" t="str">
        <f>IF($N2068,_xll.BDP($K2068,O$1817),"[DISABLED]")</f>
        <v>[DISABLED]</v>
      </c>
      <c r="P2068" s="84" t="str">
        <f>IF($N2068,_xll.BDP($K2068,P$1817),"[DISABLED]")</f>
        <v>[DISABLED]</v>
      </c>
      <c r="Q2068" s="84" t="str">
        <f>IF($N2068,_xll.BDP($K2068,Q$1817),"[DISABLED]")</f>
        <v>[DISABLED]</v>
      </c>
      <c r="R2068" s="84" t="str">
        <f>IF($N2068,_xll.BDH($K2068,R$1817,$M2068),"[DISABLED]")</f>
        <v>[DISABLED]</v>
      </c>
      <c r="S2068" s="84" t="str">
        <f>IF($N2068,_xll.BDH($K2068,S$1817,$M2068),"[DISABLED]")</f>
        <v>[DISABLED]</v>
      </c>
      <c r="T2068" s="84" t="str">
        <f>IF($N2068,_xll.BDH($K2068,T$1817,$M2068),"[DISABLED]")</f>
        <v>[DISABLED]</v>
      </c>
      <c r="V2068" s="106" t="s">
        <v>10605</v>
      </c>
      <c r="W2068" s="107" t="s">
        <v>1055</v>
      </c>
      <c r="X2068" s="108">
        <v>42276</v>
      </c>
      <c r="Y2068" s="107" t="b">
        <v>0</v>
      </c>
      <c r="Z2068" s="107" t="s">
        <v>5237</v>
      </c>
      <c r="AA2068" s="107" t="s">
        <v>5237</v>
      </c>
      <c r="AB2068" s="107" t="s">
        <v>5237</v>
      </c>
      <c r="AC2068" s="107" t="s">
        <v>5237</v>
      </c>
      <c r="AD2068" s="107" t="s">
        <v>5237</v>
      </c>
      <c r="AE2068" s="107" t="s">
        <v>5237</v>
      </c>
    </row>
    <row r="2069" spans="2:31" outlineLevel="1">
      <c r="B2069" s="24" t="s">
        <v>5234</v>
      </c>
      <c r="C2069" s="24" t="s">
        <v>4</v>
      </c>
      <c r="D2069" s="24" t="s">
        <v>64</v>
      </c>
      <c r="E2069" s="24" t="s">
        <v>42</v>
      </c>
      <c r="F2069" s="24" t="s">
        <v>45</v>
      </c>
      <c r="G2069" s="24">
        <v>0</v>
      </c>
      <c r="H2069" s="24" t="s">
        <v>2797</v>
      </c>
      <c r="I2069" s="24" t="s">
        <v>4587</v>
      </c>
      <c r="J2069" s="24" t="s">
        <v>73</v>
      </c>
      <c r="K2069" s="72" t="str">
        <f t="shared" si="72"/>
        <v>BPPE72 ICPL Curncy</v>
      </c>
      <c r="L2069" s="25" t="str">
        <f t="shared" si="73"/>
        <v>ICPL</v>
      </c>
      <c r="M2069" s="26">
        <f t="shared" ca="1" si="73"/>
        <v>42276</v>
      </c>
      <c r="N2069" s="25" t="b">
        <f t="shared" si="73"/>
        <v>0</v>
      </c>
      <c r="O2069" s="84" t="str">
        <f>IF($N2069,_xll.BDP($K2069,O$1817),"[DISABLED]")</f>
        <v>[DISABLED]</v>
      </c>
      <c r="P2069" s="84" t="str">
        <f>IF($N2069,_xll.BDP($K2069,P$1817),"[DISABLED]")</f>
        <v>[DISABLED]</v>
      </c>
      <c r="Q2069" s="84" t="str">
        <f>IF($N2069,_xll.BDP($K2069,Q$1817),"[DISABLED]")</f>
        <v>[DISABLED]</v>
      </c>
      <c r="R2069" s="84" t="str">
        <f>IF($N2069,_xll.BDH($K2069,R$1817,$M2069),"[DISABLED]")</f>
        <v>[DISABLED]</v>
      </c>
      <c r="S2069" s="84" t="str">
        <f>IF($N2069,_xll.BDH($K2069,S$1817,$M2069),"[DISABLED]")</f>
        <v>[DISABLED]</v>
      </c>
      <c r="T2069" s="84" t="str">
        <f>IF($N2069,_xll.BDH($K2069,T$1817,$M2069),"[DISABLED]")</f>
        <v>[DISABLED]</v>
      </c>
      <c r="V2069" s="106" t="s">
        <v>10606</v>
      </c>
      <c r="W2069" s="107" t="s">
        <v>1055</v>
      </c>
      <c r="X2069" s="108">
        <v>42276</v>
      </c>
      <c r="Y2069" s="107" t="b">
        <v>0</v>
      </c>
      <c r="Z2069" s="107" t="s">
        <v>5237</v>
      </c>
      <c r="AA2069" s="107" t="s">
        <v>5237</v>
      </c>
      <c r="AB2069" s="107" t="s">
        <v>5237</v>
      </c>
      <c r="AC2069" s="107" t="s">
        <v>5237</v>
      </c>
      <c r="AD2069" s="107" t="s">
        <v>5237</v>
      </c>
      <c r="AE2069" s="107" t="s">
        <v>5237</v>
      </c>
    </row>
    <row r="2070" spans="2:31" outlineLevel="1">
      <c r="B2070" s="24" t="s">
        <v>5234</v>
      </c>
      <c r="C2070" s="24" t="s">
        <v>4</v>
      </c>
      <c r="D2070" s="24" t="s">
        <v>64</v>
      </c>
      <c r="E2070" s="24" t="s">
        <v>42</v>
      </c>
      <c r="F2070" s="24" t="s">
        <v>46</v>
      </c>
      <c r="G2070" s="24">
        <v>0</v>
      </c>
      <c r="H2070" s="24" t="s">
        <v>2797</v>
      </c>
      <c r="I2070" s="24" t="s">
        <v>4588</v>
      </c>
      <c r="J2070" s="24" t="s">
        <v>73</v>
      </c>
      <c r="K2070" s="72" t="str">
        <f t="shared" si="72"/>
        <v>BPPE102 ICPL Curncy</v>
      </c>
      <c r="L2070" s="25" t="str">
        <f t="shared" si="73"/>
        <v>ICPL</v>
      </c>
      <c r="M2070" s="26">
        <f t="shared" ca="1" si="73"/>
        <v>42276</v>
      </c>
      <c r="N2070" s="25" t="b">
        <f t="shared" si="73"/>
        <v>0</v>
      </c>
      <c r="O2070" s="84" t="str">
        <f>IF($N2070,_xll.BDP($K2070,O$1817),"[DISABLED]")</f>
        <v>[DISABLED]</v>
      </c>
      <c r="P2070" s="84" t="str">
        <f>IF($N2070,_xll.BDP($K2070,P$1817),"[DISABLED]")</f>
        <v>[DISABLED]</v>
      </c>
      <c r="Q2070" s="84" t="str">
        <f>IF($N2070,_xll.BDP($K2070,Q$1817),"[DISABLED]")</f>
        <v>[DISABLED]</v>
      </c>
      <c r="R2070" s="84" t="str">
        <f>IF($N2070,_xll.BDH($K2070,R$1817,$M2070),"[DISABLED]")</f>
        <v>[DISABLED]</v>
      </c>
      <c r="S2070" s="84" t="str">
        <f>IF($N2070,_xll.BDH($K2070,S$1817,$M2070),"[DISABLED]")</f>
        <v>[DISABLED]</v>
      </c>
      <c r="T2070" s="84" t="str">
        <f>IF($N2070,_xll.BDH($K2070,T$1817,$M2070),"[DISABLED]")</f>
        <v>[DISABLED]</v>
      </c>
      <c r="V2070" s="106" t="s">
        <v>10607</v>
      </c>
      <c r="W2070" s="107" t="s">
        <v>1055</v>
      </c>
      <c r="X2070" s="108">
        <v>42276</v>
      </c>
      <c r="Y2070" s="107" t="b">
        <v>0</v>
      </c>
      <c r="Z2070" s="107" t="s">
        <v>5237</v>
      </c>
      <c r="AA2070" s="107" t="s">
        <v>5237</v>
      </c>
      <c r="AB2070" s="107" t="s">
        <v>5237</v>
      </c>
      <c r="AC2070" s="107" t="s">
        <v>5237</v>
      </c>
      <c r="AD2070" s="107" t="s">
        <v>5237</v>
      </c>
      <c r="AE2070" s="107" t="s">
        <v>5237</v>
      </c>
    </row>
    <row r="2071" spans="2:31" outlineLevel="1">
      <c r="B2071" s="24" t="s">
        <v>5234</v>
      </c>
      <c r="C2071" s="24" t="s">
        <v>4</v>
      </c>
      <c r="D2071" s="24" t="s">
        <v>64</v>
      </c>
      <c r="E2071" s="24" t="s">
        <v>42</v>
      </c>
      <c r="F2071" s="24" t="s">
        <v>47</v>
      </c>
      <c r="G2071" s="24">
        <v>0</v>
      </c>
      <c r="H2071" s="24" t="s">
        <v>2797</v>
      </c>
      <c r="I2071" s="24" t="s">
        <v>4589</v>
      </c>
      <c r="J2071" s="24" t="s">
        <v>73</v>
      </c>
      <c r="K2071" s="72" t="str">
        <f t="shared" si="72"/>
        <v>BPPE152 ICPL Curncy</v>
      </c>
      <c r="L2071" s="25" t="str">
        <f t="shared" si="73"/>
        <v>ICPL</v>
      </c>
      <c r="M2071" s="26">
        <f t="shared" ca="1" si="73"/>
        <v>42276</v>
      </c>
      <c r="N2071" s="25" t="b">
        <f t="shared" si="73"/>
        <v>0</v>
      </c>
      <c r="O2071" s="84" t="str">
        <f>IF($N2071,_xll.BDP($K2071,O$1817),"[DISABLED]")</f>
        <v>[DISABLED]</v>
      </c>
      <c r="P2071" s="84" t="str">
        <f>IF($N2071,_xll.BDP($K2071,P$1817),"[DISABLED]")</f>
        <v>[DISABLED]</v>
      </c>
      <c r="Q2071" s="84" t="str">
        <f>IF($N2071,_xll.BDP($K2071,Q$1817),"[DISABLED]")</f>
        <v>[DISABLED]</v>
      </c>
      <c r="R2071" s="84" t="str">
        <f>IF($N2071,_xll.BDH($K2071,R$1817,$M2071),"[DISABLED]")</f>
        <v>[DISABLED]</v>
      </c>
      <c r="S2071" s="84" t="str">
        <f>IF($N2071,_xll.BDH($K2071,S$1817,$M2071),"[DISABLED]")</f>
        <v>[DISABLED]</v>
      </c>
      <c r="T2071" s="84" t="str">
        <f>IF($N2071,_xll.BDH($K2071,T$1817,$M2071),"[DISABLED]")</f>
        <v>[DISABLED]</v>
      </c>
      <c r="V2071" s="106" t="s">
        <v>10608</v>
      </c>
      <c r="W2071" s="107" t="s">
        <v>1055</v>
      </c>
      <c r="X2071" s="108">
        <v>42276</v>
      </c>
      <c r="Y2071" s="107" t="b">
        <v>0</v>
      </c>
      <c r="Z2071" s="107" t="s">
        <v>5237</v>
      </c>
      <c r="AA2071" s="107" t="s">
        <v>5237</v>
      </c>
      <c r="AB2071" s="107" t="s">
        <v>5237</v>
      </c>
      <c r="AC2071" s="107" t="s">
        <v>5237</v>
      </c>
      <c r="AD2071" s="107" t="s">
        <v>5237</v>
      </c>
      <c r="AE2071" s="107" t="s">
        <v>5237</v>
      </c>
    </row>
    <row r="2072" spans="2:31" outlineLevel="1">
      <c r="B2072" s="24" t="s">
        <v>5234</v>
      </c>
      <c r="C2072" s="24" t="s">
        <v>4</v>
      </c>
      <c r="D2072" s="24" t="s">
        <v>64</v>
      </c>
      <c r="E2072" s="24" t="s">
        <v>42</v>
      </c>
      <c r="F2072" s="24" t="s">
        <v>48</v>
      </c>
      <c r="G2072" s="24">
        <v>0</v>
      </c>
      <c r="H2072" s="24" t="s">
        <v>2797</v>
      </c>
      <c r="I2072" s="24" t="s">
        <v>4590</v>
      </c>
      <c r="J2072" s="24" t="s">
        <v>73</v>
      </c>
      <c r="K2072" s="72" t="str">
        <f t="shared" si="72"/>
        <v>BPPE202 ICPL Curncy</v>
      </c>
      <c r="L2072" s="25" t="str">
        <f t="shared" si="73"/>
        <v>ICPL</v>
      </c>
      <c r="M2072" s="26">
        <f t="shared" ca="1" si="73"/>
        <v>42276</v>
      </c>
      <c r="N2072" s="25" t="b">
        <f t="shared" si="73"/>
        <v>0</v>
      </c>
      <c r="O2072" s="84" t="str">
        <f>IF($N2072,_xll.BDP($K2072,O$1817),"[DISABLED]")</f>
        <v>[DISABLED]</v>
      </c>
      <c r="P2072" s="84" t="str">
        <f>IF($N2072,_xll.BDP($K2072,P$1817),"[DISABLED]")</f>
        <v>[DISABLED]</v>
      </c>
      <c r="Q2072" s="84" t="str">
        <f>IF($N2072,_xll.BDP($K2072,Q$1817),"[DISABLED]")</f>
        <v>[DISABLED]</v>
      </c>
      <c r="R2072" s="84" t="str">
        <f>IF($N2072,_xll.BDH($K2072,R$1817,$M2072),"[DISABLED]")</f>
        <v>[DISABLED]</v>
      </c>
      <c r="S2072" s="84" t="str">
        <f>IF($N2072,_xll.BDH($K2072,S$1817,$M2072),"[DISABLED]")</f>
        <v>[DISABLED]</v>
      </c>
      <c r="T2072" s="84" t="str">
        <f>IF($N2072,_xll.BDH($K2072,T$1817,$M2072),"[DISABLED]")</f>
        <v>[DISABLED]</v>
      </c>
      <c r="V2072" s="106" t="s">
        <v>10609</v>
      </c>
      <c r="W2072" s="107" t="s">
        <v>1055</v>
      </c>
      <c r="X2072" s="108">
        <v>42276</v>
      </c>
      <c r="Y2072" s="107" t="b">
        <v>0</v>
      </c>
      <c r="Z2072" s="107" t="s">
        <v>5237</v>
      </c>
      <c r="AA2072" s="107" t="s">
        <v>5237</v>
      </c>
      <c r="AB2072" s="107" t="s">
        <v>5237</v>
      </c>
      <c r="AC2072" s="107" t="s">
        <v>5237</v>
      </c>
      <c r="AD2072" s="107" t="s">
        <v>5237</v>
      </c>
      <c r="AE2072" s="107" t="s">
        <v>5237</v>
      </c>
    </row>
    <row r="2073" spans="2:31" outlineLevel="1">
      <c r="B2073" s="24" t="s">
        <v>5234</v>
      </c>
      <c r="C2073" s="24" t="s">
        <v>4</v>
      </c>
      <c r="D2073" s="24" t="s">
        <v>64</v>
      </c>
      <c r="E2073" s="24" t="s">
        <v>43</v>
      </c>
      <c r="F2073" s="24" t="s">
        <v>209</v>
      </c>
      <c r="G2073" s="24">
        <v>0</v>
      </c>
      <c r="H2073" s="24" t="s">
        <v>2797</v>
      </c>
      <c r="I2073" s="24" t="s">
        <v>4591</v>
      </c>
      <c r="J2073" s="24" t="s">
        <v>73</v>
      </c>
      <c r="K2073" s="72" t="str">
        <f t="shared" si="72"/>
        <v>BPPEA3 ICPL Curncy</v>
      </c>
      <c r="L2073" s="25" t="str">
        <f t="shared" si="73"/>
        <v>ICPL</v>
      </c>
      <c r="M2073" s="26">
        <f t="shared" ca="1" si="73"/>
        <v>42276</v>
      </c>
      <c r="N2073" s="25" t="b">
        <f t="shared" si="73"/>
        <v>0</v>
      </c>
      <c r="O2073" s="84" t="str">
        <f>IF($N2073,_xll.BDP($K2073,O$1817),"[DISABLED]")</f>
        <v>[DISABLED]</v>
      </c>
      <c r="P2073" s="84" t="str">
        <f>IF($N2073,_xll.BDP($K2073,P$1817),"[DISABLED]")</f>
        <v>[DISABLED]</v>
      </c>
      <c r="Q2073" s="84" t="str">
        <f>IF($N2073,_xll.BDP($K2073,Q$1817),"[DISABLED]")</f>
        <v>[DISABLED]</v>
      </c>
      <c r="R2073" s="84" t="str">
        <f>IF($N2073,_xll.BDH($K2073,R$1817,$M2073),"[DISABLED]")</f>
        <v>[DISABLED]</v>
      </c>
      <c r="S2073" s="84" t="str">
        <f>IF($N2073,_xll.BDH($K2073,S$1817,$M2073),"[DISABLED]")</f>
        <v>[DISABLED]</v>
      </c>
      <c r="T2073" s="84" t="str">
        <f>IF($N2073,_xll.BDH($K2073,T$1817,$M2073),"[DISABLED]")</f>
        <v>[DISABLED]</v>
      </c>
      <c r="V2073" s="106" t="s">
        <v>10610</v>
      </c>
      <c r="W2073" s="107" t="s">
        <v>1055</v>
      </c>
      <c r="X2073" s="108">
        <v>42276</v>
      </c>
      <c r="Y2073" s="107" t="b">
        <v>0</v>
      </c>
      <c r="Z2073" s="107" t="s">
        <v>5237</v>
      </c>
      <c r="AA2073" s="107" t="s">
        <v>5237</v>
      </c>
      <c r="AB2073" s="107" t="s">
        <v>5237</v>
      </c>
      <c r="AC2073" s="107" t="s">
        <v>5237</v>
      </c>
      <c r="AD2073" s="107" t="s">
        <v>5237</v>
      </c>
      <c r="AE2073" s="107" t="s">
        <v>5237</v>
      </c>
    </row>
    <row r="2074" spans="2:31" outlineLevel="1">
      <c r="B2074" s="24" t="s">
        <v>5234</v>
      </c>
      <c r="C2074" s="24" t="s">
        <v>4</v>
      </c>
      <c r="D2074" s="24" t="s">
        <v>64</v>
      </c>
      <c r="E2074" s="24" t="s">
        <v>43</v>
      </c>
      <c r="F2074" s="24" t="s">
        <v>210</v>
      </c>
      <c r="G2074" s="24">
        <v>0</v>
      </c>
      <c r="H2074" s="24" t="s">
        <v>2797</v>
      </c>
      <c r="I2074" s="24" t="s">
        <v>4592</v>
      </c>
      <c r="J2074" s="24" t="s">
        <v>73</v>
      </c>
      <c r="K2074" s="72" t="str">
        <f t="shared" si="72"/>
        <v>BPPEB3 ICPL Curncy</v>
      </c>
      <c r="L2074" s="25" t="str">
        <f t="shared" si="73"/>
        <v>ICPL</v>
      </c>
      <c r="M2074" s="26">
        <f t="shared" ca="1" si="73"/>
        <v>42276</v>
      </c>
      <c r="N2074" s="25" t="b">
        <f t="shared" si="73"/>
        <v>0</v>
      </c>
      <c r="O2074" s="84" t="str">
        <f>IF($N2074,_xll.BDP($K2074,O$1817),"[DISABLED]")</f>
        <v>[DISABLED]</v>
      </c>
      <c r="P2074" s="84" t="str">
        <f>IF($N2074,_xll.BDP($K2074,P$1817),"[DISABLED]")</f>
        <v>[DISABLED]</v>
      </c>
      <c r="Q2074" s="84" t="str">
        <f>IF($N2074,_xll.BDP($K2074,Q$1817),"[DISABLED]")</f>
        <v>[DISABLED]</v>
      </c>
      <c r="R2074" s="84" t="str">
        <f>IF($N2074,_xll.BDH($K2074,R$1817,$M2074),"[DISABLED]")</f>
        <v>[DISABLED]</v>
      </c>
      <c r="S2074" s="84" t="str">
        <f>IF($N2074,_xll.BDH($K2074,S$1817,$M2074),"[DISABLED]")</f>
        <v>[DISABLED]</v>
      </c>
      <c r="T2074" s="84" t="str">
        <f>IF($N2074,_xll.BDH($K2074,T$1817,$M2074),"[DISABLED]")</f>
        <v>[DISABLED]</v>
      </c>
      <c r="V2074" s="106" t="s">
        <v>10611</v>
      </c>
      <c r="W2074" s="107" t="s">
        <v>1055</v>
      </c>
      <c r="X2074" s="108">
        <v>42276</v>
      </c>
      <c r="Y2074" s="107" t="b">
        <v>0</v>
      </c>
      <c r="Z2074" s="107" t="s">
        <v>5237</v>
      </c>
      <c r="AA2074" s="107" t="s">
        <v>5237</v>
      </c>
      <c r="AB2074" s="107" t="s">
        <v>5237</v>
      </c>
      <c r="AC2074" s="107" t="s">
        <v>5237</v>
      </c>
      <c r="AD2074" s="107" t="s">
        <v>5237</v>
      </c>
      <c r="AE2074" s="107" t="s">
        <v>5237</v>
      </c>
    </row>
    <row r="2075" spans="2:31" outlineLevel="1">
      <c r="B2075" s="24" t="s">
        <v>5234</v>
      </c>
      <c r="C2075" s="24" t="s">
        <v>4</v>
      </c>
      <c r="D2075" s="24" t="s">
        <v>64</v>
      </c>
      <c r="E2075" s="24" t="s">
        <v>43</v>
      </c>
      <c r="F2075" s="24" t="s">
        <v>54</v>
      </c>
      <c r="G2075" s="24">
        <v>0</v>
      </c>
      <c r="H2075" s="24" t="s">
        <v>2797</v>
      </c>
      <c r="I2075" s="24" t="s">
        <v>4593</v>
      </c>
      <c r="J2075" s="24" t="s">
        <v>73</v>
      </c>
      <c r="K2075" s="72" t="str">
        <f t="shared" ref="K2075:K2138" si="74">I2075&amp;" "&amp;L2075&amp;" "&amp;J2075</f>
        <v>BPPEC3 ICPL Curncy</v>
      </c>
      <c r="L2075" s="25" t="str">
        <f t="shared" ref="L2075:N2138" si="75">L$1817</f>
        <v>ICPL</v>
      </c>
      <c r="M2075" s="26">
        <f t="shared" ca="1" si="75"/>
        <v>42276</v>
      </c>
      <c r="N2075" s="25" t="b">
        <f t="shared" si="75"/>
        <v>0</v>
      </c>
      <c r="O2075" s="84" t="str">
        <f>IF($N2075,_xll.BDP($K2075,O$1817),"[DISABLED]")</f>
        <v>[DISABLED]</v>
      </c>
      <c r="P2075" s="84" t="str">
        <f>IF($N2075,_xll.BDP($K2075,P$1817),"[DISABLED]")</f>
        <v>[DISABLED]</v>
      </c>
      <c r="Q2075" s="84" t="str">
        <f>IF($N2075,_xll.BDP($K2075,Q$1817),"[DISABLED]")</f>
        <v>[DISABLED]</v>
      </c>
      <c r="R2075" s="84" t="str">
        <f>IF($N2075,_xll.BDH($K2075,R$1817,$M2075),"[DISABLED]")</f>
        <v>[DISABLED]</v>
      </c>
      <c r="S2075" s="84" t="str">
        <f>IF($N2075,_xll.BDH($K2075,S$1817,$M2075),"[DISABLED]")</f>
        <v>[DISABLED]</v>
      </c>
      <c r="T2075" s="84" t="str">
        <f>IF($N2075,_xll.BDH($K2075,T$1817,$M2075),"[DISABLED]")</f>
        <v>[DISABLED]</v>
      </c>
      <c r="V2075" s="106" t="s">
        <v>10612</v>
      </c>
      <c r="W2075" s="107" t="s">
        <v>1055</v>
      </c>
      <c r="X2075" s="108">
        <v>42276</v>
      </c>
      <c r="Y2075" s="107" t="b">
        <v>0</v>
      </c>
      <c r="Z2075" s="107" t="s">
        <v>5237</v>
      </c>
      <c r="AA2075" s="107" t="s">
        <v>5237</v>
      </c>
      <c r="AB2075" s="107" t="s">
        <v>5237</v>
      </c>
      <c r="AC2075" s="107" t="s">
        <v>5237</v>
      </c>
      <c r="AD2075" s="107" t="s">
        <v>5237</v>
      </c>
      <c r="AE2075" s="107" t="s">
        <v>5237</v>
      </c>
    </row>
    <row r="2076" spans="2:31" outlineLevel="1">
      <c r="B2076" s="24" t="s">
        <v>5234</v>
      </c>
      <c r="C2076" s="24" t="s">
        <v>4</v>
      </c>
      <c r="D2076" s="24" t="s">
        <v>64</v>
      </c>
      <c r="E2076" s="24" t="s">
        <v>43</v>
      </c>
      <c r="F2076" s="24" t="s">
        <v>58</v>
      </c>
      <c r="G2076" s="24">
        <v>0</v>
      </c>
      <c r="H2076" s="24" t="s">
        <v>2797</v>
      </c>
      <c r="I2076" s="24" t="s">
        <v>4594</v>
      </c>
      <c r="J2076" s="24" t="s">
        <v>73</v>
      </c>
      <c r="K2076" s="72" t="str">
        <f t="shared" si="74"/>
        <v>BPPEF3 ICPL Curncy</v>
      </c>
      <c r="L2076" s="25" t="str">
        <f t="shared" si="75"/>
        <v>ICPL</v>
      </c>
      <c r="M2076" s="26">
        <f t="shared" ca="1" si="75"/>
        <v>42276</v>
      </c>
      <c r="N2076" s="25" t="b">
        <f t="shared" si="75"/>
        <v>0</v>
      </c>
      <c r="O2076" s="84" t="str">
        <f>IF($N2076,_xll.BDP($K2076,O$1817),"[DISABLED]")</f>
        <v>[DISABLED]</v>
      </c>
      <c r="P2076" s="84" t="str">
        <f>IF($N2076,_xll.BDP($K2076,P$1817),"[DISABLED]")</f>
        <v>[DISABLED]</v>
      </c>
      <c r="Q2076" s="84" t="str">
        <f>IF($N2076,_xll.BDP($K2076,Q$1817),"[DISABLED]")</f>
        <v>[DISABLED]</v>
      </c>
      <c r="R2076" s="84" t="str">
        <f>IF($N2076,_xll.BDH($K2076,R$1817,$M2076),"[DISABLED]")</f>
        <v>[DISABLED]</v>
      </c>
      <c r="S2076" s="84" t="str">
        <f>IF($N2076,_xll.BDH($K2076,S$1817,$M2076),"[DISABLED]")</f>
        <v>[DISABLED]</v>
      </c>
      <c r="T2076" s="84" t="str">
        <f>IF($N2076,_xll.BDH($K2076,T$1817,$M2076),"[DISABLED]")</f>
        <v>[DISABLED]</v>
      </c>
      <c r="V2076" s="106" t="s">
        <v>10613</v>
      </c>
      <c r="W2076" s="107" t="s">
        <v>1055</v>
      </c>
      <c r="X2076" s="108">
        <v>42276</v>
      </c>
      <c r="Y2076" s="107" t="b">
        <v>0</v>
      </c>
      <c r="Z2076" s="107" t="s">
        <v>5237</v>
      </c>
      <c r="AA2076" s="107" t="s">
        <v>5237</v>
      </c>
      <c r="AB2076" s="107" t="s">
        <v>5237</v>
      </c>
      <c r="AC2076" s="107" t="s">
        <v>5237</v>
      </c>
      <c r="AD2076" s="107" t="s">
        <v>5237</v>
      </c>
      <c r="AE2076" s="107" t="s">
        <v>5237</v>
      </c>
    </row>
    <row r="2077" spans="2:31" outlineLevel="1">
      <c r="B2077" s="24" t="s">
        <v>5234</v>
      </c>
      <c r="C2077" s="24" t="s">
        <v>4</v>
      </c>
      <c r="D2077" s="24" t="s">
        <v>64</v>
      </c>
      <c r="E2077" s="24" t="s">
        <v>43</v>
      </c>
      <c r="F2077" s="24" t="s">
        <v>71</v>
      </c>
      <c r="G2077" s="24">
        <v>0</v>
      </c>
      <c r="H2077" s="24" t="s">
        <v>2797</v>
      </c>
      <c r="I2077" s="24" t="s">
        <v>4595</v>
      </c>
      <c r="J2077" s="24" t="s">
        <v>73</v>
      </c>
      <c r="K2077" s="72" t="str">
        <f t="shared" si="74"/>
        <v>BPPEI3 ICPL Curncy</v>
      </c>
      <c r="L2077" s="25" t="str">
        <f t="shared" si="75"/>
        <v>ICPL</v>
      </c>
      <c r="M2077" s="26">
        <f t="shared" ca="1" si="75"/>
        <v>42276</v>
      </c>
      <c r="N2077" s="25" t="b">
        <f t="shared" si="75"/>
        <v>0</v>
      </c>
      <c r="O2077" s="84" t="str">
        <f>IF($N2077,_xll.BDP($K2077,O$1817),"[DISABLED]")</f>
        <v>[DISABLED]</v>
      </c>
      <c r="P2077" s="84" t="str">
        <f>IF($N2077,_xll.BDP($K2077,P$1817),"[DISABLED]")</f>
        <v>[DISABLED]</v>
      </c>
      <c r="Q2077" s="84" t="str">
        <f>IF($N2077,_xll.BDP($K2077,Q$1817),"[DISABLED]")</f>
        <v>[DISABLED]</v>
      </c>
      <c r="R2077" s="84" t="str">
        <f>IF($N2077,_xll.BDH($K2077,R$1817,$M2077),"[DISABLED]")</f>
        <v>[DISABLED]</v>
      </c>
      <c r="S2077" s="84" t="str">
        <f>IF($N2077,_xll.BDH($K2077,S$1817,$M2077),"[DISABLED]")</f>
        <v>[DISABLED]</v>
      </c>
      <c r="T2077" s="84" t="str">
        <f>IF($N2077,_xll.BDH($K2077,T$1817,$M2077),"[DISABLED]")</f>
        <v>[DISABLED]</v>
      </c>
      <c r="V2077" s="106" t="s">
        <v>10614</v>
      </c>
      <c r="W2077" s="107" t="s">
        <v>1055</v>
      </c>
      <c r="X2077" s="108">
        <v>42276</v>
      </c>
      <c r="Y2077" s="107" t="b">
        <v>0</v>
      </c>
      <c r="Z2077" s="107" t="s">
        <v>5237</v>
      </c>
      <c r="AA2077" s="107" t="s">
        <v>5237</v>
      </c>
      <c r="AB2077" s="107" t="s">
        <v>5237</v>
      </c>
      <c r="AC2077" s="107" t="s">
        <v>5237</v>
      </c>
      <c r="AD2077" s="107" t="s">
        <v>5237</v>
      </c>
      <c r="AE2077" s="107" t="s">
        <v>5237</v>
      </c>
    </row>
    <row r="2078" spans="2:31" outlineLevel="1">
      <c r="B2078" s="24" t="s">
        <v>5234</v>
      </c>
      <c r="C2078" s="24" t="s">
        <v>4</v>
      </c>
      <c r="D2078" s="24" t="s">
        <v>64</v>
      </c>
      <c r="E2078" s="24" t="s">
        <v>43</v>
      </c>
      <c r="F2078" s="24" t="s">
        <v>41</v>
      </c>
      <c r="G2078" s="24">
        <v>0</v>
      </c>
      <c r="H2078" s="24" t="s">
        <v>2797</v>
      </c>
      <c r="I2078" s="24" t="s">
        <v>4596</v>
      </c>
      <c r="J2078" s="24" t="s">
        <v>73</v>
      </c>
      <c r="K2078" s="72" t="str">
        <f t="shared" si="74"/>
        <v>BPPE13 ICPL Curncy</v>
      </c>
      <c r="L2078" s="25" t="str">
        <f t="shared" si="75"/>
        <v>ICPL</v>
      </c>
      <c r="M2078" s="26">
        <f t="shared" ca="1" si="75"/>
        <v>42276</v>
      </c>
      <c r="N2078" s="25" t="b">
        <f t="shared" si="75"/>
        <v>0</v>
      </c>
      <c r="O2078" s="84" t="str">
        <f>IF($N2078,_xll.BDP($K2078,O$1817),"[DISABLED]")</f>
        <v>[DISABLED]</v>
      </c>
      <c r="P2078" s="84" t="str">
        <f>IF($N2078,_xll.BDP($K2078,P$1817),"[DISABLED]")</f>
        <v>[DISABLED]</v>
      </c>
      <c r="Q2078" s="84" t="str">
        <f>IF($N2078,_xll.BDP($K2078,Q$1817),"[DISABLED]")</f>
        <v>[DISABLED]</v>
      </c>
      <c r="R2078" s="84" t="str">
        <f>IF($N2078,_xll.BDH($K2078,R$1817,$M2078),"[DISABLED]")</f>
        <v>[DISABLED]</v>
      </c>
      <c r="S2078" s="84" t="str">
        <f>IF($N2078,_xll.BDH($K2078,S$1817,$M2078),"[DISABLED]")</f>
        <v>[DISABLED]</v>
      </c>
      <c r="T2078" s="84" t="str">
        <f>IF($N2078,_xll.BDH($K2078,T$1817,$M2078),"[DISABLED]")</f>
        <v>[DISABLED]</v>
      </c>
      <c r="V2078" s="106" t="s">
        <v>10615</v>
      </c>
      <c r="W2078" s="107" t="s">
        <v>1055</v>
      </c>
      <c r="X2078" s="108">
        <v>42276</v>
      </c>
      <c r="Y2078" s="107" t="b">
        <v>0</v>
      </c>
      <c r="Z2078" s="107" t="s">
        <v>5237</v>
      </c>
      <c r="AA2078" s="107" t="s">
        <v>5237</v>
      </c>
      <c r="AB2078" s="107" t="s">
        <v>5237</v>
      </c>
      <c r="AC2078" s="107" t="s">
        <v>5237</v>
      </c>
      <c r="AD2078" s="107" t="s">
        <v>5237</v>
      </c>
      <c r="AE2078" s="107" t="s">
        <v>5237</v>
      </c>
    </row>
    <row r="2079" spans="2:31" outlineLevel="1">
      <c r="B2079" s="24" t="s">
        <v>5234</v>
      </c>
      <c r="C2079" s="24" t="s">
        <v>4</v>
      </c>
      <c r="D2079" s="24" t="s">
        <v>64</v>
      </c>
      <c r="E2079" s="24" t="s">
        <v>43</v>
      </c>
      <c r="F2079" s="24" t="s">
        <v>146</v>
      </c>
      <c r="G2079" s="24">
        <v>0</v>
      </c>
      <c r="H2079" s="24" t="s">
        <v>2797</v>
      </c>
      <c r="I2079" s="24" t="s">
        <v>4597</v>
      </c>
      <c r="J2079" s="24" t="s">
        <v>73</v>
      </c>
      <c r="K2079" s="72" t="str">
        <f t="shared" si="74"/>
        <v>BPPER3 ICPL Curncy</v>
      </c>
      <c r="L2079" s="25" t="str">
        <f t="shared" si="75"/>
        <v>ICPL</v>
      </c>
      <c r="M2079" s="26">
        <f t="shared" ca="1" si="75"/>
        <v>42276</v>
      </c>
      <c r="N2079" s="25" t="b">
        <f t="shared" si="75"/>
        <v>0</v>
      </c>
      <c r="O2079" s="84" t="str">
        <f>IF($N2079,_xll.BDP($K2079,O$1817),"[DISABLED]")</f>
        <v>[DISABLED]</v>
      </c>
      <c r="P2079" s="84" t="str">
        <f>IF($N2079,_xll.BDP($K2079,P$1817),"[DISABLED]")</f>
        <v>[DISABLED]</v>
      </c>
      <c r="Q2079" s="84" t="str">
        <f>IF($N2079,_xll.BDP($K2079,Q$1817),"[DISABLED]")</f>
        <v>[DISABLED]</v>
      </c>
      <c r="R2079" s="84" t="str">
        <f>IF($N2079,_xll.BDH($K2079,R$1817,$M2079),"[DISABLED]")</f>
        <v>[DISABLED]</v>
      </c>
      <c r="S2079" s="84" t="str">
        <f>IF($N2079,_xll.BDH($K2079,S$1817,$M2079),"[DISABLED]")</f>
        <v>[DISABLED]</v>
      </c>
      <c r="T2079" s="84" t="str">
        <f>IF($N2079,_xll.BDH($K2079,T$1817,$M2079),"[DISABLED]")</f>
        <v>[DISABLED]</v>
      </c>
      <c r="V2079" s="106" t="s">
        <v>10616</v>
      </c>
      <c r="W2079" s="107" t="s">
        <v>1055</v>
      </c>
      <c r="X2079" s="108">
        <v>42276</v>
      </c>
      <c r="Y2079" s="107" t="b">
        <v>0</v>
      </c>
      <c r="Z2079" s="107" t="s">
        <v>5237</v>
      </c>
      <c r="AA2079" s="107" t="s">
        <v>5237</v>
      </c>
      <c r="AB2079" s="107" t="s">
        <v>5237</v>
      </c>
      <c r="AC2079" s="107" t="s">
        <v>5237</v>
      </c>
      <c r="AD2079" s="107" t="s">
        <v>5237</v>
      </c>
      <c r="AE2079" s="107" t="s">
        <v>5237</v>
      </c>
    </row>
    <row r="2080" spans="2:31" outlineLevel="1">
      <c r="B2080" s="24" t="s">
        <v>5234</v>
      </c>
      <c r="C2080" s="24" t="s">
        <v>4</v>
      </c>
      <c r="D2080" s="24" t="s">
        <v>64</v>
      </c>
      <c r="E2080" s="24" t="s">
        <v>43</v>
      </c>
      <c r="F2080" s="24" t="s">
        <v>42</v>
      </c>
      <c r="G2080" s="24">
        <v>0</v>
      </c>
      <c r="H2080" s="24" t="s">
        <v>2797</v>
      </c>
      <c r="I2080" s="24" t="s">
        <v>4598</v>
      </c>
      <c r="J2080" s="24" t="s">
        <v>73</v>
      </c>
      <c r="K2080" s="72" t="str">
        <f t="shared" si="74"/>
        <v>BPPE23 ICPL Curncy</v>
      </c>
      <c r="L2080" s="25" t="str">
        <f t="shared" si="75"/>
        <v>ICPL</v>
      </c>
      <c r="M2080" s="26">
        <f t="shared" ca="1" si="75"/>
        <v>42276</v>
      </c>
      <c r="N2080" s="25" t="b">
        <f t="shared" si="75"/>
        <v>0</v>
      </c>
      <c r="O2080" s="84" t="str">
        <f>IF($N2080,_xll.BDP($K2080,O$1817),"[DISABLED]")</f>
        <v>[DISABLED]</v>
      </c>
      <c r="P2080" s="84" t="str">
        <f>IF($N2080,_xll.BDP($K2080,P$1817),"[DISABLED]")</f>
        <v>[DISABLED]</v>
      </c>
      <c r="Q2080" s="84" t="str">
        <f>IF($N2080,_xll.BDP($K2080,Q$1817),"[DISABLED]")</f>
        <v>[DISABLED]</v>
      </c>
      <c r="R2080" s="84" t="str">
        <f>IF($N2080,_xll.BDH($K2080,R$1817,$M2080),"[DISABLED]")</f>
        <v>[DISABLED]</v>
      </c>
      <c r="S2080" s="84" t="str">
        <f>IF($N2080,_xll.BDH($K2080,S$1817,$M2080),"[DISABLED]")</f>
        <v>[DISABLED]</v>
      </c>
      <c r="T2080" s="84" t="str">
        <f>IF($N2080,_xll.BDH($K2080,T$1817,$M2080),"[DISABLED]")</f>
        <v>[DISABLED]</v>
      </c>
      <c r="V2080" s="106" t="s">
        <v>10617</v>
      </c>
      <c r="W2080" s="107" t="s">
        <v>1055</v>
      </c>
      <c r="X2080" s="108">
        <v>42276</v>
      </c>
      <c r="Y2080" s="107" t="b">
        <v>0</v>
      </c>
      <c r="Z2080" s="107" t="s">
        <v>5237</v>
      </c>
      <c r="AA2080" s="107" t="s">
        <v>5237</v>
      </c>
      <c r="AB2080" s="107" t="s">
        <v>5237</v>
      </c>
      <c r="AC2080" s="107" t="s">
        <v>5237</v>
      </c>
      <c r="AD2080" s="107" t="s">
        <v>5237</v>
      </c>
      <c r="AE2080" s="107" t="s">
        <v>5237</v>
      </c>
    </row>
    <row r="2081" spans="2:31" outlineLevel="1">
      <c r="B2081" s="24" t="s">
        <v>5234</v>
      </c>
      <c r="C2081" s="24" t="s">
        <v>4</v>
      </c>
      <c r="D2081" s="24" t="s">
        <v>64</v>
      </c>
      <c r="E2081" s="24" t="s">
        <v>43</v>
      </c>
      <c r="F2081" s="24" t="s">
        <v>43</v>
      </c>
      <c r="G2081" s="24">
        <v>0</v>
      </c>
      <c r="H2081" s="24" t="s">
        <v>2797</v>
      </c>
      <c r="I2081" s="24" t="s">
        <v>4599</v>
      </c>
      <c r="J2081" s="24" t="s">
        <v>73</v>
      </c>
      <c r="K2081" s="72" t="str">
        <f t="shared" si="74"/>
        <v>BPPE33 ICPL Curncy</v>
      </c>
      <c r="L2081" s="25" t="str">
        <f t="shared" si="75"/>
        <v>ICPL</v>
      </c>
      <c r="M2081" s="26">
        <f t="shared" ca="1" si="75"/>
        <v>42276</v>
      </c>
      <c r="N2081" s="25" t="b">
        <f t="shared" si="75"/>
        <v>0</v>
      </c>
      <c r="O2081" s="84" t="str">
        <f>IF($N2081,_xll.BDP($K2081,O$1817),"[DISABLED]")</f>
        <v>[DISABLED]</v>
      </c>
      <c r="P2081" s="84" t="str">
        <f>IF($N2081,_xll.BDP($K2081,P$1817),"[DISABLED]")</f>
        <v>[DISABLED]</v>
      </c>
      <c r="Q2081" s="84" t="str">
        <f>IF($N2081,_xll.BDP($K2081,Q$1817),"[DISABLED]")</f>
        <v>[DISABLED]</v>
      </c>
      <c r="R2081" s="84" t="str">
        <f>IF($N2081,_xll.BDH($K2081,R$1817,$M2081),"[DISABLED]")</f>
        <v>[DISABLED]</v>
      </c>
      <c r="S2081" s="84" t="str">
        <f>IF($N2081,_xll.BDH($K2081,S$1817,$M2081),"[DISABLED]")</f>
        <v>[DISABLED]</v>
      </c>
      <c r="T2081" s="84" t="str">
        <f>IF($N2081,_xll.BDH($K2081,T$1817,$M2081),"[DISABLED]")</f>
        <v>[DISABLED]</v>
      </c>
      <c r="V2081" s="106" t="s">
        <v>10618</v>
      </c>
      <c r="W2081" s="107" t="s">
        <v>1055</v>
      </c>
      <c r="X2081" s="108">
        <v>42276</v>
      </c>
      <c r="Y2081" s="107" t="b">
        <v>0</v>
      </c>
      <c r="Z2081" s="107" t="s">
        <v>5237</v>
      </c>
      <c r="AA2081" s="107" t="s">
        <v>5237</v>
      </c>
      <c r="AB2081" s="107" t="s">
        <v>5237</v>
      </c>
      <c r="AC2081" s="107" t="s">
        <v>5237</v>
      </c>
      <c r="AD2081" s="107" t="s">
        <v>5237</v>
      </c>
      <c r="AE2081" s="107" t="s">
        <v>5237</v>
      </c>
    </row>
    <row r="2082" spans="2:31" outlineLevel="1">
      <c r="B2082" s="24" t="s">
        <v>5234</v>
      </c>
      <c r="C2082" s="24" t="s">
        <v>4</v>
      </c>
      <c r="D2082" s="24" t="s">
        <v>64</v>
      </c>
      <c r="E2082" s="24" t="s">
        <v>43</v>
      </c>
      <c r="F2082" s="24" t="s">
        <v>152</v>
      </c>
      <c r="G2082" s="24">
        <v>0</v>
      </c>
      <c r="H2082" s="24" t="s">
        <v>2797</v>
      </c>
      <c r="I2082" s="24" t="s">
        <v>4600</v>
      </c>
      <c r="J2082" s="24" t="s">
        <v>73</v>
      </c>
      <c r="K2082" s="72" t="str">
        <f t="shared" si="74"/>
        <v>BPPE43 ICPL Curncy</v>
      </c>
      <c r="L2082" s="25" t="str">
        <f t="shared" si="75"/>
        <v>ICPL</v>
      </c>
      <c r="M2082" s="26">
        <f t="shared" ca="1" si="75"/>
        <v>42276</v>
      </c>
      <c r="N2082" s="25" t="b">
        <f t="shared" si="75"/>
        <v>0</v>
      </c>
      <c r="O2082" s="84" t="str">
        <f>IF($N2082,_xll.BDP($K2082,O$1817),"[DISABLED]")</f>
        <v>[DISABLED]</v>
      </c>
      <c r="P2082" s="84" t="str">
        <f>IF($N2082,_xll.BDP($K2082,P$1817),"[DISABLED]")</f>
        <v>[DISABLED]</v>
      </c>
      <c r="Q2082" s="84" t="str">
        <f>IF($N2082,_xll.BDP($K2082,Q$1817),"[DISABLED]")</f>
        <v>[DISABLED]</v>
      </c>
      <c r="R2082" s="84" t="str">
        <f>IF($N2082,_xll.BDH($K2082,R$1817,$M2082),"[DISABLED]")</f>
        <v>[DISABLED]</v>
      </c>
      <c r="S2082" s="84" t="str">
        <f>IF($N2082,_xll.BDH($K2082,S$1817,$M2082),"[DISABLED]")</f>
        <v>[DISABLED]</v>
      </c>
      <c r="T2082" s="84" t="str">
        <f>IF($N2082,_xll.BDH($K2082,T$1817,$M2082),"[DISABLED]")</f>
        <v>[DISABLED]</v>
      </c>
      <c r="V2082" s="106" t="s">
        <v>10619</v>
      </c>
      <c r="W2082" s="107" t="s">
        <v>1055</v>
      </c>
      <c r="X2082" s="108">
        <v>42276</v>
      </c>
      <c r="Y2082" s="107" t="b">
        <v>0</v>
      </c>
      <c r="Z2082" s="107" t="s">
        <v>5237</v>
      </c>
      <c r="AA2082" s="107" t="s">
        <v>5237</v>
      </c>
      <c r="AB2082" s="107" t="s">
        <v>5237</v>
      </c>
      <c r="AC2082" s="107" t="s">
        <v>5237</v>
      </c>
      <c r="AD2082" s="107" t="s">
        <v>5237</v>
      </c>
      <c r="AE2082" s="107" t="s">
        <v>5237</v>
      </c>
    </row>
    <row r="2083" spans="2:31" outlineLevel="1">
      <c r="B2083" s="24" t="s">
        <v>5234</v>
      </c>
      <c r="C2083" s="24" t="s">
        <v>4</v>
      </c>
      <c r="D2083" s="24" t="s">
        <v>64</v>
      </c>
      <c r="E2083" s="24" t="s">
        <v>43</v>
      </c>
      <c r="F2083" s="24" t="s">
        <v>44</v>
      </c>
      <c r="G2083" s="24">
        <v>0</v>
      </c>
      <c r="H2083" s="24" t="s">
        <v>2797</v>
      </c>
      <c r="I2083" s="24" t="s">
        <v>4601</v>
      </c>
      <c r="J2083" s="24" t="s">
        <v>73</v>
      </c>
      <c r="K2083" s="72" t="str">
        <f t="shared" si="74"/>
        <v>BPPE53 ICPL Curncy</v>
      </c>
      <c r="L2083" s="25" t="str">
        <f t="shared" si="75"/>
        <v>ICPL</v>
      </c>
      <c r="M2083" s="26">
        <f t="shared" ca="1" si="75"/>
        <v>42276</v>
      </c>
      <c r="N2083" s="25" t="b">
        <f t="shared" si="75"/>
        <v>0</v>
      </c>
      <c r="O2083" s="84" t="str">
        <f>IF($N2083,_xll.BDP($K2083,O$1817),"[DISABLED]")</f>
        <v>[DISABLED]</v>
      </c>
      <c r="P2083" s="84" t="str">
        <f>IF($N2083,_xll.BDP($K2083,P$1817),"[DISABLED]")</f>
        <v>[DISABLED]</v>
      </c>
      <c r="Q2083" s="84" t="str">
        <f>IF($N2083,_xll.BDP($K2083,Q$1817),"[DISABLED]")</f>
        <v>[DISABLED]</v>
      </c>
      <c r="R2083" s="84" t="str">
        <f>IF($N2083,_xll.BDH($K2083,R$1817,$M2083),"[DISABLED]")</f>
        <v>[DISABLED]</v>
      </c>
      <c r="S2083" s="84" t="str">
        <f>IF($N2083,_xll.BDH($K2083,S$1817,$M2083),"[DISABLED]")</f>
        <v>[DISABLED]</v>
      </c>
      <c r="T2083" s="84" t="str">
        <f>IF($N2083,_xll.BDH($K2083,T$1817,$M2083),"[DISABLED]")</f>
        <v>[DISABLED]</v>
      </c>
      <c r="V2083" s="106" t="s">
        <v>10620</v>
      </c>
      <c r="W2083" s="107" t="s">
        <v>1055</v>
      </c>
      <c r="X2083" s="108">
        <v>42276</v>
      </c>
      <c r="Y2083" s="107" t="b">
        <v>0</v>
      </c>
      <c r="Z2083" s="107" t="s">
        <v>5237</v>
      </c>
      <c r="AA2083" s="107" t="s">
        <v>5237</v>
      </c>
      <c r="AB2083" s="107" t="s">
        <v>5237</v>
      </c>
      <c r="AC2083" s="107" t="s">
        <v>5237</v>
      </c>
      <c r="AD2083" s="107" t="s">
        <v>5237</v>
      </c>
      <c r="AE2083" s="107" t="s">
        <v>5237</v>
      </c>
    </row>
    <row r="2084" spans="2:31" outlineLevel="1">
      <c r="B2084" s="24" t="s">
        <v>5234</v>
      </c>
      <c r="C2084" s="24" t="s">
        <v>4</v>
      </c>
      <c r="D2084" s="24" t="s">
        <v>64</v>
      </c>
      <c r="E2084" s="24" t="s">
        <v>43</v>
      </c>
      <c r="F2084" s="24" t="s">
        <v>45</v>
      </c>
      <c r="G2084" s="24">
        <v>0</v>
      </c>
      <c r="H2084" s="24" t="s">
        <v>2797</v>
      </c>
      <c r="I2084" s="24" t="s">
        <v>4602</v>
      </c>
      <c r="J2084" s="24" t="s">
        <v>73</v>
      </c>
      <c r="K2084" s="72" t="str">
        <f t="shared" si="74"/>
        <v>BPPE73 ICPL Curncy</v>
      </c>
      <c r="L2084" s="25" t="str">
        <f t="shared" si="75"/>
        <v>ICPL</v>
      </c>
      <c r="M2084" s="26">
        <f t="shared" ca="1" si="75"/>
        <v>42276</v>
      </c>
      <c r="N2084" s="25" t="b">
        <f t="shared" si="75"/>
        <v>0</v>
      </c>
      <c r="O2084" s="84" t="str">
        <f>IF($N2084,_xll.BDP($K2084,O$1817),"[DISABLED]")</f>
        <v>[DISABLED]</v>
      </c>
      <c r="P2084" s="84" t="str">
        <f>IF($N2084,_xll.BDP($K2084,P$1817),"[DISABLED]")</f>
        <v>[DISABLED]</v>
      </c>
      <c r="Q2084" s="84" t="str">
        <f>IF($N2084,_xll.BDP($K2084,Q$1817),"[DISABLED]")</f>
        <v>[DISABLED]</v>
      </c>
      <c r="R2084" s="84" t="str">
        <f>IF($N2084,_xll.BDH($K2084,R$1817,$M2084),"[DISABLED]")</f>
        <v>[DISABLED]</v>
      </c>
      <c r="S2084" s="84" t="str">
        <f>IF($N2084,_xll.BDH($K2084,S$1817,$M2084),"[DISABLED]")</f>
        <v>[DISABLED]</v>
      </c>
      <c r="T2084" s="84" t="str">
        <f>IF($N2084,_xll.BDH($K2084,T$1817,$M2084),"[DISABLED]")</f>
        <v>[DISABLED]</v>
      </c>
      <c r="V2084" s="106" t="s">
        <v>10621</v>
      </c>
      <c r="W2084" s="107" t="s">
        <v>1055</v>
      </c>
      <c r="X2084" s="108">
        <v>42276</v>
      </c>
      <c r="Y2084" s="107" t="b">
        <v>0</v>
      </c>
      <c r="Z2084" s="107" t="s">
        <v>5237</v>
      </c>
      <c r="AA2084" s="107" t="s">
        <v>5237</v>
      </c>
      <c r="AB2084" s="107" t="s">
        <v>5237</v>
      </c>
      <c r="AC2084" s="107" t="s">
        <v>5237</v>
      </c>
      <c r="AD2084" s="107" t="s">
        <v>5237</v>
      </c>
      <c r="AE2084" s="107" t="s">
        <v>5237</v>
      </c>
    </row>
    <row r="2085" spans="2:31" outlineLevel="1">
      <c r="B2085" s="24" t="s">
        <v>5234</v>
      </c>
      <c r="C2085" s="24" t="s">
        <v>4</v>
      </c>
      <c r="D2085" s="24" t="s">
        <v>64</v>
      </c>
      <c r="E2085" s="24" t="s">
        <v>43</v>
      </c>
      <c r="F2085" s="24" t="s">
        <v>46</v>
      </c>
      <c r="G2085" s="24">
        <v>0</v>
      </c>
      <c r="H2085" s="24" t="s">
        <v>2797</v>
      </c>
      <c r="I2085" s="24" t="s">
        <v>4603</v>
      </c>
      <c r="J2085" s="24" t="s">
        <v>73</v>
      </c>
      <c r="K2085" s="72" t="str">
        <f t="shared" si="74"/>
        <v>BPPE103 ICPL Curncy</v>
      </c>
      <c r="L2085" s="25" t="str">
        <f t="shared" si="75"/>
        <v>ICPL</v>
      </c>
      <c r="M2085" s="26">
        <f t="shared" ca="1" si="75"/>
        <v>42276</v>
      </c>
      <c r="N2085" s="25" t="b">
        <f t="shared" si="75"/>
        <v>0</v>
      </c>
      <c r="O2085" s="84" t="str">
        <f>IF($N2085,_xll.BDP($K2085,O$1817),"[DISABLED]")</f>
        <v>[DISABLED]</v>
      </c>
      <c r="P2085" s="84" t="str">
        <f>IF($N2085,_xll.BDP($K2085,P$1817),"[DISABLED]")</f>
        <v>[DISABLED]</v>
      </c>
      <c r="Q2085" s="84" t="str">
        <f>IF($N2085,_xll.BDP($K2085,Q$1817),"[DISABLED]")</f>
        <v>[DISABLED]</v>
      </c>
      <c r="R2085" s="84" t="str">
        <f>IF($N2085,_xll.BDH($K2085,R$1817,$M2085),"[DISABLED]")</f>
        <v>[DISABLED]</v>
      </c>
      <c r="S2085" s="84" t="str">
        <f>IF($N2085,_xll.BDH($K2085,S$1817,$M2085),"[DISABLED]")</f>
        <v>[DISABLED]</v>
      </c>
      <c r="T2085" s="84" t="str">
        <f>IF($N2085,_xll.BDH($K2085,T$1817,$M2085),"[DISABLED]")</f>
        <v>[DISABLED]</v>
      </c>
      <c r="V2085" s="106" t="s">
        <v>10622</v>
      </c>
      <c r="W2085" s="107" t="s">
        <v>1055</v>
      </c>
      <c r="X2085" s="108">
        <v>42276</v>
      </c>
      <c r="Y2085" s="107" t="b">
        <v>0</v>
      </c>
      <c r="Z2085" s="107" t="s">
        <v>5237</v>
      </c>
      <c r="AA2085" s="107" t="s">
        <v>5237</v>
      </c>
      <c r="AB2085" s="107" t="s">
        <v>5237</v>
      </c>
      <c r="AC2085" s="107" t="s">
        <v>5237</v>
      </c>
      <c r="AD2085" s="107" t="s">
        <v>5237</v>
      </c>
      <c r="AE2085" s="107" t="s">
        <v>5237</v>
      </c>
    </row>
    <row r="2086" spans="2:31" outlineLevel="1">
      <c r="B2086" s="24" t="s">
        <v>5234</v>
      </c>
      <c r="C2086" s="24" t="s">
        <v>4</v>
      </c>
      <c r="D2086" s="24" t="s">
        <v>64</v>
      </c>
      <c r="E2086" s="24" t="s">
        <v>43</v>
      </c>
      <c r="F2086" s="24" t="s">
        <v>47</v>
      </c>
      <c r="G2086" s="24">
        <v>0</v>
      </c>
      <c r="H2086" s="24" t="s">
        <v>2797</v>
      </c>
      <c r="I2086" s="24" t="s">
        <v>4604</v>
      </c>
      <c r="J2086" s="24" t="s">
        <v>73</v>
      </c>
      <c r="K2086" s="72" t="str">
        <f t="shared" si="74"/>
        <v>BPPE153 ICPL Curncy</v>
      </c>
      <c r="L2086" s="25" t="str">
        <f t="shared" si="75"/>
        <v>ICPL</v>
      </c>
      <c r="M2086" s="26">
        <f t="shared" ca="1" si="75"/>
        <v>42276</v>
      </c>
      <c r="N2086" s="25" t="b">
        <f t="shared" si="75"/>
        <v>0</v>
      </c>
      <c r="O2086" s="84" t="str">
        <f>IF($N2086,_xll.BDP($K2086,O$1817),"[DISABLED]")</f>
        <v>[DISABLED]</v>
      </c>
      <c r="P2086" s="84" t="str">
        <f>IF($N2086,_xll.BDP($K2086,P$1817),"[DISABLED]")</f>
        <v>[DISABLED]</v>
      </c>
      <c r="Q2086" s="84" t="str">
        <f>IF($N2086,_xll.BDP($K2086,Q$1817),"[DISABLED]")</f>
        <v>[DISABLED]</v>
      </c>
      <c r="R2086" s="84" t="str">
        <f>IF($N2086,_xll.BDH($K2086,R$1817,$M2086),"[DISABLED]")</f>
        <v>[DISABLED]</v>
      </c>
      <c r="S2086" s="84" t="str">
        <f>IF($N2086,_xll.BDH($K2086,S$1817,$M2086),"[DISABLED]")</f>
        <v>[DISABLED]</v>
      </c>
      <c r="T2086" s="84" t="str">
        <f>IF($N2086,_xll.BDH($K2086,T$1817,$M2086),"[DISABLED]")</f>
        <v>[DISABLED]</v>
      </c>
      <c r="V2086" s="106" t="s">
        <v>10623</v>
      </c>
      <c r="W2086" s="107" t="s">
        <v>1055</v>
      </c>
      <c r="X2086" s="108">
        <v>42276</v>
      </c>
      <c r="Y2086" s="107" t="b">
        <v>0</v>
      </c>
      <c r="Z2086" s="107" t="s">
        <v>5237</v>
      </c>
      <c r="AA2086" s="107" t="s">
        <v>5237</v>
      </c>
      <c r="AB2086" s="107" t="s">
        <v>5237</v>
      </c>
      <c r="AC2086" s="107" t="s">
        <v>5237</v>
      </c>
      <c r="AD2086" s="107" t="s">
        <v>5237</v>
      </c>
      <c r="AE2086" s="107" t="s">
        <v>5237</v>
      </c>
    </row>
    <row r="2087" spans="2:31" outlineLevel="1">
      <c r="B2087" s="24" t="s">
        <v>5234</v>
      </c>
      <c r="C2087" s="24" t="s">
        <v>4</v>
      </c>
      <c r="D2087" s="24" t="s">
        <v>64</v>
      </c>
      <c r="E2087" s="24" t="s">
        <v>43</v>
      </c>
      <c r="F2087" s="24" t="s">
        <v>48</v>
      </c>
      <c r="G2087" s="24">
        <v>0</v>
      </c>
      <c r="H2087" s="24" t="s">
        <v>2797</v>
      </c>
      <c r="I2087" s="24" t="s">
        <v>4605</v>
      </c>
      <c r="J2087" s="24" t="s">
        <v>73</v>
      </c>
      <c r="K2087" s="72" t="str">
        <f t="shared" si="74"/>
        <v>BPPE203 ICPL Curncy</v>
      </c>
      <c r="L2087" s="25" t="str">
        <f t="shared" si="75"/>
        <v>ICPL</v>
      </c>
      <c r="M2087" s="26">
        <f t="shared" ca="1" si="75"/>
        <v>42276</v>
      </c>
      <c r="N2087" s="25" t="b">
        <f t="shared" si="75"/>
        <v>0</v>
      </c>
      <c r="O2087" s="84" t="str">
        <f>IF($N2087,_xll.BDP($K2087,O$1817),"[DISABLED]")</f>
        <v>[DISABLED]</v>
      </c>
      <c r="P2087" s="84" t="str">
        <f>IF($N2087,_xll.BDP($K2087,P$1817),"[DISABLED]")</f>
        <v>[DISABLED]</v>
      </c>
      <c r="Q2087" s="84" t="str">
        <f>IF($N2087,_xll.BDP($K2087,Q$1817),"[DISABLED]")</f>
        <v>[DISABLED]</v>
      </c>
      <c r="R2087" s="84" t="str">
        <f>IF($N2087,_xll.BDH($K2087,R$1817,$M2087),"[DISABLED]")</f>
        <v>[DISABLED]</v>
      </c>
      <c r="S2087" s="84" t="str">
        <f>IF($N2087,_xll.BDH($K2087,S$1817,$M2087),"[DISABLED]")</f>
        <v>[DISABLED]</v>
      </c>
      <c r="T2087" s="84" t="str">
        <f>IF($N2087,_xll.BDH($K2087,T$1817,$M2087),"[DISABLED]")</f>
        <v>[DISABLED]</v>
      </c>
      <c r="V2087" s="106" t="s">
        <v>10624</v>
      </c>
      <c r="W2087" s="107" t="s">
        <v>1055</v>
      </c>
      <c r="X2087" s="108">
        <v>42276</v>
      </c>
      <c r="Y2087" s="107" t="b">
        <v>0</v>
      </c>
      <c r="Z2087" s="107" t="s">
        <v>5237</v>
      </c>
      <c r="AA2087" s="107" t="s">
        <v>5237</v>
      </c>
      <c r="AB2087" s="107" t="s">
        <v>5237</v>
      </c>
      <c r="AC2087" s="107" t="s">
        <v>5237</v>
      </c>
      <c r="AD2087" s="107" t="s">
        <v>5237</v>
      </c>
      <c r="AE2087" s="107" t="s">
        <v>5237</v>
      </c>
    </row>
    <row r="2088" spans="2:31" outlineLevel="1">
      <c r="B2088" s="24" t="s">
        <v>5234</v>
      </c>
      <c r="C2088" s="24" t="s">
        <v>4</v>
      </c>
      <c r="D2088" s="24" t="s">
        <v>64</v>
      </c>
      <c r="E2088" s="24" t="s">
        <v>152</v>
      </c>
      <c r="F2088" s="24" t="s">
        <v>209</v>
      </c>
      <c r="G2088" s="24">
        <v>0</v>
      </c>
      <c r="H2088" s="24" t="s">
        <v>2797</v>
      </c>
      <c r="I2088" s="24" t="s">
        <v>4606</v>
      </c>
      <c r="J2088" s="24" t="s">
        <v>73</v>
      </c>
      <c r="K2088" s="72" t="str">
        <f t="shared" si="74"/>
        <v>BPPEA4 ICPL Curncy</v>
      </c>
      <c r="L2088" s="25" t="str">
        <f t="shared" si="75"/>
        <v>ICPL</v>
      </c>
      <c r="M2088" s="26">
        <f t="shared" ca="1" si="75"/>
        <v>42276</v>
      </c>
      <c r="N2088" s="25" t="b">
        <f t="shared" si="75"/>
        <v>0</v>
      </c>
      <c r="O2088" s="84" t="str">
        <f>IF($N2088,_xll.BDP($K2088,O$1817),"[DISABLED]")</f>
        <v>[DISABLED]</v>
      </c>
      <c r="P2088" s="84" t="str">
        <f>IF($N2088,_xll.BDP($K2088,P$1817),"[DISABLED]")</f>
        <v>[DISABLED]</v>
      </c>
      <c r="Q2088" s="84" t="str">
        <f>IF($N2088,_xll.BDP($K2088,Q$1817),"[DISABLED]")</f>
        <v>[DISABLED]</v>
      </c>
      <c r="R2088" s="84" t="str">
        <f>IF($N2088,_xll.BDH($K2088,R$1817,$M2088),"[DISABLED]")</f>
        <v>[DISABLED]</v>
      </c>
      <c r="S2088" s="84" t="str">
        <f>IF($N2088,_xll.BDH($K2088,S$1817,$M2088),"[DISABLED]")</f>
        <v>[DISABLED]</v>
      </c>
      <c r="T2088" s="84" t="str">
        <f>IF($N2088,_xll.BDH($K2088,T$1817,$M2088),"[DISABLED]")</f>
        <v>[DISABLED]</v>
      </c>
      <c r="V2088" s="106" t="s">
        <v>10625</v>
      </c>
      <c r="W2088" s="107" t="s">
        <v>1055</v>
      </c>
      <c r="X2088" s="108">
        <v>42276</v>
      </c>
      <c r="Y2088" s="107" t="b">
        <v>0</v>
      </c>
      <c r="Z2088" s="107" t="s">
        <v>5237</v>
      </c>
      <c r="AA2088" s="107" t="s">
        <v>5237</v>
      </c>
      <c r="AB2088" s="107" t="s">
        <v>5237</v>
      </c>
      <c r="AC2088" s="107" t="s">
        <v>5237</v>
      </c>
      <c r="AD2088" s="107" t="s">
        <v>5237</v>
      </c>
      <c r="AE2088" s="107" t="s">
        <v>5237</v>
      </c>
    </row>
    <row r="2089" spans="2:31" outlineLevel="1">
      <c r="B2089" s="24" t="s">
        <v>5234</v>
      </c>
      <c r="C2089" s="24" t="s">
        <v>4</v>
      </c>
      <c r="D2089" s="24" t="s">
        <v>64</v>
      </c>
      <c r="E2089" s="24" t="s">
        <v>152</v>
      </c>
      <c r="F2089" s="24" t="s">
        <v>210</v>
      </c>
      <c r="G2089" s="24">
        <v>0</v>
      </c>
      <c r="H2089" s="24" t="s">
        <v>2797</v>
      </c>
      <c r="I2089" s="24" t="s">
        <v>4607</v>
      </c>
      <c r="J2089" s="24" t="s">
        <v>73</v>
      </c>
      <c r="K2089" s="72" t="str">
        <f t="shared" si="74"/>
        <v>BPPEB4 ICPL Curncy</v>
      </c>
      <c r="L2089" s="25" t="str">
        <f t="shared" si="75"/>
        <v>ICPL</v>
      </c>
      <c r="M2089" s="26">
        <f t="shared" ca="1" si="75"/>
        <v>42276</v>
      </c>
      <c r="N2089" s="25" t="b">
        <f t="shared" si="75"/>
        <v>0</v>
      </c>
      <c r="O2089" s="84" t="str">
        <f>IF($N2089,_xll.BDP($K2089,O$1817),"[DISABLED]")</f>
        <v>[DISABLED]</v>
      </c>
      <c r="P2089" s="84" t="str">
        <f>IF($N2089,_xll.BDP($K2089,P$1817),"[DISABLED]")</f>
        <v>[DISABLED]</v>
      </c>
      <c r="Q2089" s="84" t="str">
        <f>IF($N2089,_xll.BDP($K2089,Q$1817),"[DISABLED]")</f>
        <v>[DISABLED]</v>
      </c>
      <c r="R2089" s="84" t="str">
        <f>IF($N2089,_xll.BDH($K2089,R$1817,$M2089),"[DISABLED]")</f>
        <v>[DISABLED]</v>
      </c>
      <c r="S2089" s="84" t="str">
        <f>IF($N2089,_xll.BDH($K2089,S$1817,$M2089),"[DISABLED]")</f>
        <v>[DISABLED]</v>
      </c>
      <c r="T2089" s="84" t="str">
        <f>IF($N2089,_xll.BDH($K2089,T$1817,$M2089),"[DISABLED]")</f>
        <v>[DISABLED]</v>
      </c>
      <c r="V2089" s="106" t="s">
        <v>10626</v>
      </c>
      <c r="W2089" s="107" t="s">
        <v>1055</v>
      </c>
      <c r="X2089" s="108">
        <v>42276</v>
      </c>
      <c r="Y2089" s="107" t="b">
        <v>0</v>
      </c>
      <c r="Z2089" s="107" t="s">
        <v>5237</v>
      </c>
      <c r="AA2089" s="107" t="s">
        <v>5237</v>
      </c>
      <c r="AB2089" s="107" t="s">
        <v>5237</v>
      </c>
      <c r="AC2089" s="107" t="s">
        <v>5237</v>
      </c>
      <c r="AD2089" s="107" t="s">
        <v>5237</v>
      </c>
      <c r="AE2089" s="107" t="s">
        <v>5237</v>
      </c>
    </row>
    <row r="2090" spans="2:31" outlineLevel="1">
      <c r="B2090" s="24" t="s">
        <v>5234</v>
      </c>
      <c r="C2090" s="24" t="s">
        <v>4</v>
      </c>
      <c r="D2090" s="24" t="s">
        <v>64</v>
      </c>
      <c r="E2090" s="24" t="s">
        <v>152</v>
      </c>
      <c r="F2090" s="24" t="s">
        <v>54</v>
      </c>
      <c r="G2090" s="24">
        <v>0</v>
      </c>
      <c r="H2090" s="24" t="s">
        <v>2797</v>
      </c>
      <c r="I2090" s="24" t="s">
        <v>4608</v>
      </c>
      <c r="J2090" s="24" t="s">
        <v>73</v>
      </c>
      <c r="K2090" s="72" t="str">
        <f t="shared" si="74"/>
        <v>BPPEC4 ICPL Curncy</v>
      </c>
      <c r="L2090" s="25" t="str">
        <f t="shared" si="75"/>
        <v>ICPL</v>
      </c>
      <c r="M2090" s="26">
        <f t="shared" ca="1" si="75"/>
        <v>42276</v>
      </c>
      <c r="N2090" s="25" t="b">
        <f t="shared" si="75"/>
        <v>0</v>
      </c>
      <c r="O2090" s="84" t="str">
        <f>IF($N2090,_xll.BDP($K2090,O$1817),"[DISABLED]")</f>
        <v>[DISABLED]</v>
      </c>
      <c r="P2090" s="84" t="str">
        <f>IF($N2090,_xll.BDP($K2090,P$1817),"[DISABLED]")</f>
        <v>[DISABLED]</v>
      </c>
      <c r="Q2090" s="84" t="str">
        <f>IF($N2090,_xll.BDP($K2090,Q$1817),"[DISABLED]")</f>
        <v>[DISABLED]</v>
      </c>
      <c r="R2090" s="84" t="str">
        <f>IF($N2090,_xll.BDH($K2090,R$1817,$M2090),"[DISABLED]")</f>
        <v>[DISABLED]</v>
      </c>
      <c r="S2090" s="84" t="str">
        <f>IF($N2090,_xll.BDH($K2090,S$1817,$M2090),"[DISABLED]")</f>
        <v>[DISABLED]</v>
      </c>
      <c r="T2090" s="84" t="str">
        <f>IF($N2090,_xll.BDH($K2090,T$1817,$M2090),"[DISABLED]")</f>
        <v>[DISABLED]</v>
      </c>
      <c r="V2090" s="106" t="s">
        <v>10627</v>
      </c>
      <c r="W2090" s="107" t="s">
        <v>1055</v>
      </c>
      <c r="X2090" s="108">
        <v>42276</v>
      </c>
      <c r="Y2090" s="107" t="b">
        <v>0</v>
      </c>
      <c r="Z2090" s="107" t="s">
        <v>5237</v>
      </c>
      <c r="AA2090" s="107" t="s">
        <v>5237</v>
      </c>
      <c r="AB2090" s="107" t="s">
        <v>5237</v>
      </c>
      <c r="AC2090" s="107" t="s">
        <v>5237</v>
      </c>
      <c r="AD2090" s="107" t="s">
        <v>5237</v>
      </c>
      <c r="AE2090" s="107" t="s">
        <v>5237</v>
      </c>
    </row>
    <row r="2091" spans="2:31" outlineLevel="1">
      <c r="B2091" s="24" t="s">
        <v>5234</v>
      </c>
      <c r="C2091" s="24" t="s">
        <v>4</v>
      </c>
      <c r="D2091" s="24" t="s">
        <v>64</v>
      </c>
      <c r="E2091" s="24" t="s">
        <v>152</v>
      </c>
      <c r="F2091" s="24" t="s">
        <v>58</v>
      </c>
      <c r="G2091" s="24">
        <v>0</v>
      </c>
      <c r="H2091" s="24" t="s">
        <v>2797</v>
      </c>
      <c r="I2091" s="24" t="s">
        <v>4609</v>
      </c>
      <c r="J2091" s="24" t="s">
        <v>73</v>
      </c>
      <c r="K2091" s="72" t="str">
        <f t="shared" si="74"/>
        <v>BPPEF4 ICPL Curncy</v>
      </c>
      <c r="L2091" s="25" t="str">
        <f t="shared" si="75"/>
        <v>ICPL</v>
      </c>
      <c r="M2091" s="26">
        <f t="shared" ca="1" si="75"/>
        <v>42276</v>
      </c>
      <c r="N2091" s="25" t="b">
        <f t="shared" si="75"/>
        <v>0</v>
      </c>
      <c r="O2091" s="84" t="str">
        <f>IF($N2091,_xll.BDP($K2091,O$1817),"[DISABLED]")</f>
        <v>[DISABLED]</v>
      </c>
      <c r="P2091" s="84" t="str">
        <f>IF($N2091,_xll.BDP($K2091,P$1817),"[DISABLED]")</f>
        <v>[DISABLED]</v>
      </c>
      <c r="Q2091" s="84" t="str">
        <f>IF($N2091,_xll.BDP($K2091,Q$1817),"[DISABLED]")</f>
        <v>[DISABLED]</v>
      </c>
      <c r="R2091" s="84" t="str">
        <f>IF($N2091,_xll.BDH($K2091,R$1817,$M2091),"[DISABLED]")</f>
        <v>[DISABLED]</v>
      </c>
      <c r="S2091" s="84" t="str">
        <f>IF($N2091,_xll.BDH($K2091,S$1817,$M2091),"[DISABLED]")</f>
        <v>[DISABLED]</v>
      </c>
      <c r="T2091" s="84" t="str">
        <f>IF($N2091,_xll.BDH($K2091,T$1817,$M2091),"[DISABLED]")</f>
        <v>[DISABLED]</v>
      </c>
      <c r="V2091" s="106" t="s">
        <v>10628</v>
      </c>
      <c r="W2091" s="107" t="s">
        <v>1055</v>
      </c>
      <c r="X2091" s="108">
        <v>42276</v>
      </c>
      <c r="Y2091" s="107" t="b">
        <v>0</v>
      </c>
      <c r="Z2091" s="107" t="s">
        <v>5237</v>
      </c>
      <c r="AA2091" s="107" t="s">
        <v>5237</v>
      </c>
      <c r="AB2091" s="107" t="s">
        <v>5237</v>
      </c>
      <c r="AC2091" s="107" t="s">
        <v>5237</v>
      </c>
      <c r="AD2091" s="107" t="s">
        <v>5237</v>
      </c>
      <c r="AE2091" s="107" t="s">
        <v>5237</v>
      </c>
    </row>
    <row r="2092" spans="2:31" outlineLevel="1">
      <c r="B2092" s="24" t="s">
        <v>5234</v>
      </c>
      <c r="C2092" s="24" t="s">
        <v>4</v>
      </c>
      <c r="D2092" s="24" t="s">
        <v>64</v>
      </c>
      <c r="E2092" s="24" t="s">
        <v>152</v>
      </c>
      <c r="F2092" s="24" t="s">
        <v>71</v>
      </c>
      <c r="G2092" s="24">
        <v>0</v>
      </c>
      <c r="H2092" s="24" t="s">
        <v>2797</v>
      </c>
      <c r="I2092" s="24" t="s">
        <v>4610</v>
      </c>
      <c r="J2092" s="24" t="s">
        <v>73</v>
      </c>
      <c r="K2092" s="72" t="str">
        <f t="shared" si="74"/>
        <v>BPPEI4 ICPL Curncy</v>
      </c>
      <c r="L2092" s="25" t="str">
        <f t="shared" si="75"/>
        <v>ICPL</v>
      </c>
      <c r="M2092" s="26">
        <f t="shared" ca="1" si="75"/>
        <v>42276</v>
      </c>
      <c r="N2092" s="25" t="b">
        <f t="shared" si="75"/>
        <v>0</v>
      </c>
      <c r="O2092" s="84" t="str">
        <f>IF($N2092,_xll.BDP($K2092,O$1817),"[DISABLED]")</f>
        <v>[DISABLED]</v>
      </c>
      <c r="P2092" s="84" t="str">
        <f>IF($N2092,_xll.BDP($K2092,P$1817),"[DISABLED]")</f>
        <v>[DISABLED]</v>
      </c>
      <c r="Q2092" s="84" t="str">
        <f>IF($N2092,_xll.BDP($K2092,Q$1817),"[DISABLED]")</f>
        <v>[DISABLED]</v>
      </c>
      <c r="R2092" s="84" t="str">
        <f>IF($N2092,_xll.BDH($K2092,R$1817,$M2092),"[DISABLED]")</f>
        <v>[DISABLED]</v>
      </c>
      <c r="S2092" s="84" t="str">
        <f>IF($N2092,_xll.BDH($K2092,S$1817,$M2092),"[DISABLED]")</f>
        <v>[DISABLED]</v>
      </c>
      <c r="T2092" s="84" t="str">
        <f>IF($N2092,_xll.BDH($K2092,T$1817,$M2092),"[DISABLED]")</f>
        <v>[DISABLED]</v>
      </c>
      <c r="V2092" s="106" t="s">
        <v>10629</v>
      </c>
      <c r="W2092" s="107" t="s">
        <v>1055</v>
      </c>
      <c r="X2092" s="108">
        <v>42276</v>
      </c>
      <c r="Y2092" s="107" t="b">
        <v>0</v>
      </c>
      <c r="Z2092" s="107" t="s">
        <v>5237</v>
      </c>
      <c r="AA2092" s="107" t="s">
        <v>5237</v>
      </c>
      <c r="AB2092" s="107" t="s">
        <v>5237</v>
      </c>
      <c r="AC2092" s="107" t="s">
        <v>5237</v>
      </c>
      <c r="AD2092" s="107" t="s">
        <v>5237</v>
      </c>
      <c r="AE2092" s="107" t="s">
        <v>5237</v>
      </c>
    </row>
    <row r="2093" spans="2:31" outlineLevel="1">
      <c r="B2093" s="24" t="s">
        <v>5234</v>
      </c>
      <c r="C2093" s="24" t="s">
        <v>4</v>
      </c>
      <c r="D2093" s="24" t="s">
        <v>64</v>
      </c>
      <c r="E2093" s="24" t="s">
        <v>152</v>
      </c>
      <c r="F2093" s="24" t="s">
        <v>41</v>
      </c>
      <c r="G2093" s="24">
        <v>0</v>
      </c>
      <c r="H2093" s="24" t="s">
        <v>2797</v>
      </c>
      <c r="I2093" s="24" t="s">
        <v>4611</v>
      </c>
      <c r="J2093" s="24" t="s">
        <v>73</v>
      </c>
      <c r="K2093" s="72" t="str">
        <f t="shared" si="74"/>
        <v>BPPE14 ICPL Curncy</v>
      </c>
      <c r="L2093" s="25" t="str">
        <f t="shared" si="75"/>
        <v>ICPL</v>
      </c>
      <c r="M2093" s="26">
        <f t="shared" ca="1" si="75"/>
        <v>42276</v>
      </c>
      <c r="N2093" s="25" t="b">
        <f t="shared" si="75"/>
        <v>0</v>
      </c>
      <c r="O2093" s="84" t="str">
        <f>IF($N2093,_xll.BDP($K2093,O$1817),"[DISABLED]")</f>
        <v>[DISABLED]</v>
      </c>
      <c r="P2093" s="84" t="str">
        <f>IF($N2093,_xll.BDP($K2093,P$1817),"[DISABLED]")</f>
        <v>[DISABLED]</v>
      </c>
      <c r="Q2093" s="84" t="str">
        <f>IF($N2093,_xll.BDP($K2093,Q$1817),"[DISABLED]")</f>
        <v>[DISABLED]</v>
      </c>
      <c r="R2093" s="84" t="str">
        <f>IF($N2093,_xll.BDH($K2093,R$1817,$M2093),"[DISABLED]")</f>
        <v>[DISABLED]</v>
      </c>
      <c r="S2093" s="84" t="str">
        <f>IF($N2093,_xll.BDH($K2093,S$1817,$M2093),"[DISABLED]")</f>
        <v>[DISABLED]</v>
      </c>
      <c r="T2093" s="84" t="str">
        <f>IF($N2093,_xll.BDH($K2093,T$1817,$M2093),"[DISABLED]")</f>
        <v>[DISABLED]</v>
      </c>
      <c r="V2093" s="106" t="s">
        <v>10630</v>
      </c>
      <c r="W2093" s="107" t="s">
        <v>1055</v>
      </c>
      <c r="X2093" s="108">
        <v>42276</v>
      </c>
      <c r="Y2093" s="107" t="b">
        <v>0</v>
      </c>
      <c r="Z2093" s="107" t="s">
        <v>5237</v>
      </c>
      <c r="AA2093" s="107" t="s">
        <v>5237</v>
      </c>
      <c r="AB2093" s="107" t="s">
        <v>5237</v>
      </c>
      <c r="AC2093" s="107" t="s">
        <v>5237</v>
      </c>
      <c r="AD2093" s="107" t="s">
        <v>5237</v>
      </c>
      <c r="AE2093" s="107" t="s">
        <v>5237</v>
      </c>
    </row>
    <row r="2094" spans="2:31" outlineLevel="1">
      <c r="B2094" s="24" t="s">
        <v>5234</v>
      </c>
      <c r="C2094" s="24" t="s">
        <v>4</v>
      </c>
      <c r="D2094" s="24" t="s">
        <v>64</v>
      </c>
      <c r="E2094" s="24" t="s">
        <v>152</v>
      </c>
      <c r="F2094" s="24" t="s">
        <v>146</v>
      </c>
      <c r="G2094" s="24">
        <v>0</v>
      </c>
      <c r="H2094" s="24" t="s">
        <v>2797</v>
      </c>
      <c r="I2094" s="24" t="s">
        <v>4612</v>
      </c>
      <c r="J2094" s="24" t="s">
        <v>73</v>
      </c>
      <c r="K2094" s="72" t="str">
        <f t="shared" si="74"/>
        <v>BPPER4 ICPL Curncy</v>
      </c>
      <c r="L2094" s="25" t="str">
        <f t="shared" si="75"/>
        <v>ICPL</v>
      </c>
      <c r="M2094" s="26">
        <f t="shared" ca="1" si="75"/>
        <v>42276</v>
      </c>
      <c r="N2094" s="25" t="b">
        <f t="shared" si="75"/>
        <v>0</v>
      </c>
      <c r="O2094" s="84" t="str">
        <f>IF($N2094,_xll.BDP($K2094,O$1817),"[DISABLED]")</f>
        <v>[DISABLED]</v>
      </c>
      <c r="P2094" s="84" t="str">
        <f>IF($N2094,_xll.BDP($K2094,P$1817),"[DISABLED]")</f>
        <v>[DISABLED]</v>
      </c>
      <c r="Q2094" s="84" t="str">
        <f>IF($N2094,_xll.BDP($K2094,Q$1817),"[DISABLED]")</f>
        <v>[DISABLED]</v>
      </c>
      <c r="R2094" s="84" t="str">
        <f>IF($N2094,_xll.BDH($K2094,R$1817,$M2094),"[DISABLED]")</f>
        <v>[DISABLED]</v>
      </c>
      <c r="S2094" s="84" t="str">
        <f>IF($N2094,_xll.BDH($K2094,S$1817,$M2094),"[DISABLED]")</f>
        <v>[DISABLED]</v>
      </c>
      <c r="T2094" s="84" t="str">
        <f>IF($N2094,_xll.BDH($K2094,T$1817,$M2094),"[DISABLED]")</f>
        <v>[DISABLED]</v>
      </c>
      <c r="V2094" s="106" t="s">
        <v>10631</v>
      </c>
      <c r="W2094" s="107" t="s">
        <v>1055</v>
      </c>
      <c r="X2094" s="108">
        <v>42276</v>
      </c>
      <c r="Y2094" s="107" t="b">
        <v>0</v>
      </c>
      <c r="Z2094" s="107" t="s">
        <v>5237</v>
      </c>
      <c r="AA2094" s="107" t="s">
        <v>5237</v>
      </c>
      <c r="AB2094" s="107" t="s">
        <v>5237</v>
      </c>
      <c r="AC2094" s="107" t="s">
        <v>5237</v>
      </c>
      <c r="AD2094" s="107" t="s">
        <v>5237</v>
      </c>
      <c r="AE2094" s="107" t="s">
        <v>5237</v>
      </c>
    </row>
    <row r="2095" spans="2:31" outlineLevel="1">
      <c r="B2095" s="24" t="s">
        <v>5234</v>
      </c>
      <c r="C2095" s="24" t="s">
        <v>4</v>
      </c>
      <c r="D2095" s="24" t="s">
        <v>64</v>
      </c>
      <c r="E2095" s="24" t="s">
        <v>152</v>
      </c>
      <c r="F2095" s="24" t="s">
        <v>42</v>
      </c>
      <c r="G2095" s="24">
        <v>0</v>
      </c>
      <c r="H2095" s="24" t="s">
        <v>2797</v>
      </c>
      <c r="I2095" s="24" t="s">
        <v>4613</v>
      </c>
      <c r="J2095" s="24" t="s">
        <v>73</v>
      </c>
      <c r="K2095" s="72" t="str">
        <f t="shared" si="74"/>
        <v>BPPE24 ICPL Curncy</v>
      </c>
      <c r="L2095" s="25" t="str">
        <f t="shared" si="75"/>
        <v>ICPL</v>
      </c>
      <c r="M2095" s="26">
        <f t="shared" ca="1" si="75"/>
        <v>42276</v>
      </c>
      <c r="N2095" s="25" t="b">
        <f t="shared" si="75"/>
        <v>0</v>
      </c>
      <c r="O2095" s="84" t="str">
        <f>IF($N2095,_xll.BDP($K2095,O$1817),"[DISABLED]")</f>
        <v>[DISABLED]</v>
      </c>
      <c r="P2095" s="84" t="str">
        <f>IF($N2095,_xll.BDP($K2095,P$1817),"[DISABLED]")</f>
        <v>[DISABLED]</v>
      </c>
      <c r="Q2095" s="84" t="str">
        <f>IF($N2095,_xll.BDP($K2095,Q$1817),"[DISABLED]")</f>
        <v>[DISABLED]</v>
      </c>
      <c r="R2095" s="84" t="str">
        <f>IF($N2095,_xll.BDH($K2095,R$1817,$M2095),"[DISABLED]")</f>
        <v>[DISABLED]</v>
      </c>
      <c r="S2095" s="84" t="str">
        <f>IF($N2095,_xll.BDH($K2095,S$1817,$M2095),"[DISABLED]")</f>
        <v>[DISABLED]</v>
      </c>
      <c r="T2095" s="84" t="str">
        <f>IF($N2095,_xll.BDH($K2095,T$1817,$M2095),"[DISABLED]")</f>
        <v>[DISABLED]</v>
      </c>
      <c r="V2095" s="106" t="s">
        <v>10632</v>
      </c>
      <c r="W2095" s="107" t="s">
        <v>1055</v>
      </c>
      <c r="X2095" s="108">
        <v>42276</v>
      </c>
      <c r="Y2095" s="107" t="b">
        <v>0</v>
      </c>
      <c r="Z2095" s="107" t="s">
        <v>5237</v>
      </c>
      <c r="AA2095" s="107" t="s">
        <v>5237</v>
      </c>
      <c r="AB2095" s="107" t="s">
        <v>5237</v>
      </c>
      <c r="AC2095" s="107" t="s">
        <v>5237</v>
      </c>
      <c r="AD2095" s="107" t="s">
        <v>5237</v>
      </c>
      <c r="AE2095" s="107" t="s">
        <v>5237</v>
      </c>
    </row>
    <row r="2096" spans="2:31" outlineLevel="1">
      <c r="B2096" s="24" t="s">
        <v>5234</v>
      </c>
      <c r="C2096" s="24" t="s">
        <v>4</v>
      </c>
      <c r="D2096" s="24" t="s">
        <v>64</v>
      </c>
      <c r="E2096" s="24" t="s">
        <v>152</v>
      </c>
      <c r="F2096" s="24" t="s">
        <v>43</v>
      </c>
      <c r="G2096" s="24">
        <v>0</v>
      </c>
      <c r="H2096" s="24" t="s">
        <v>2797</v>
      </c>
      <c r="I2096" s="24" t="s">
        <v>4614</v>
      </c>
      <c r="J2096" s="24" t="s">
        <v>73</v>
      </c>
      <c r="K2096" s="72" t="str">
        <f t="shared" si="74"/>
        <v>BPPE34 ICPL Curncy</v>
      </c>
      <c r="L2096" s="25" t="str">
        <f t="shared" si="75"/>
        <v>ICPL</v>
      </c>
      <c r="M2096" s="26">
        <f t="shared" ca="1" si="75"/>
        <v>42276</v>
      </c>
      <c r="N2096" s="25" t="b">
        <f t="shared" si="75"/>
        <v>0</v>
      </c>
      <c r="O2096" s="84" t="str">
        <f>IF($N2096,_xll.BDP($K2096,O$1817),"[DISABLED]")</f>
        <v>[DISABLED]</v>
      </c>
      <c r="P2096" s="84" t="str">
        <f>IF($N2096,_xll.BDP($K2096,P$1817),"[DISABLED]")</f>
        <v>[DISABLED]</v>
      </c>
      <c r="Q2096" s="84" t="str">
        <f>IF($N2096,_xll.BDP($K2096,Q$1817),"[DISABLED]")</f>
        <v>[DISABLED]</v>
      </c>
      <c r="R2096" s="84" t="str">
        <f>IF($N2096,_xll.BDH($K2096,R$1817,$M2096),"[DISABLED]")</f>
        <v>[DISABLED]</v>
      </c>
      <c r="S2096" s="84" t="str">
        <f>IF($N2096,_xll.BDH($K2096,S$1817,$M2096),"[DISABLED]")</f>
        <v>[DISABLED]</v>
      </c>
      <c r="T2096" s="84" t="str">
        <f>IF($N2096,_xll.BDH($K2096,T$1817,$M2096),"[DISABLED]")</f>
        <v>[DISABLED]</v>
      </c>
      <c r="V2096" s="106" t="s">
        <v>10633</v>
      </c>
      <c r="W2096" s="107" t="s">
        <v>1055</v>
      </c>
      <c r="X2096" s="108">
        <v>42276</v>
      </c>
      <c r="Y2096" s="107" t="b">
        <v>0</v>
      </c>
      <c r="Z2096" s="107" t="s">
        <v>5237</v>
      </c>
      <c r="AA2096" s="107" t="s">
        <v>5237</v>
      </c>
      <c r="AB2096" s="107" t="s">
        <v>5237</v>
      </c>
      <c r="AC2096" s="107" t="s">
        <v>5237</v>
      </c>
      <c r="AD2096" s="107" t="s">
        <v>5237</v>
      </c>
      <c r="AE2096" s="107" t="s">
        <v>5237</v>
      </c>
    </row>
    <row r="2097" spans="2:31" outlineLevel="1">
      <c r="B2097" s="24" t="s">
        <v>5234</v>
      </c>
      <c r="C2097" s="24" t="s">
        <v>4</v>
      </c>
      <c r="D2097" s="24" t="s">
        <v>64</v>
      </c>
      <c r="E2097" s="24" t="s">
        <v>152</v>
      </c>
      <c r="F2097" s="24" t="s">
        <v>152</v>
      </c>
      <c r="G2097" s="24">
        <v>0</v>
      </c>
      <c r="H2097" s="24" t="s">
        <v>2797</v>
      </c>
      <c r="I2097" s="24" t="s">
        <v>4615</v>
      </c>
      <c r="J2097" s="24" t="s">
        <v>73</v>
      </c>
      <c r="K2097" s="72" t="str">
        <f t="shared" si="74"/>
        <v>BPPE44 ICPL Curncy</v>
      </c>
      <c r="L2097" s="25" t="str">
        <f t="shared" si="75"/>
        <v>ICPL</v>
      </c>
      <c r="M2097" s="26">
        <f t="shared" ca="1" si="75"/>
        <v>42276</v>
      </c>
      <c r="N2097" s="25" t="b">
        <f t="shared" si="75"/>
        <v>0</v>
      </c>
      <c r="O2097" s="84" t="str">
        <f>IF($N2097,_xll.BDP($K2097,O$1817),"[DISABLED]")</f>
        <v>[DISABLED]</v>
      </c>
      <c r="P2097" s="84" t="str">
        <f>IF($N2097,_xll.BDP($K2097,P$1817),"[DISABLED]")</f>
        <v>[DISABLED]</v>
      </c>
      <c r="Q2097" s="84" t="str">
        <f>IF($N2097,_xll.BDP($K2097,Q$1817),"[DISABLED]")</f>
        <v>[DISABLED]</v>
      </c>
      <c r="R2097" s="84" t="str">
        <f>IF($N2097,_xll.BDH($K2097,R$1817,$M2097),"[DISABLED]")</f>
        <v>[DISABLED]</v>
      </c>
      <c r="S2097" s="84" t="str">
        <f>IF($N2097,_xll.BDH($K2097,S$1817,$M2097),"[DISABLED]")</f>
        <v>[DISABLED]</v>
      </c>
      <c r="T2097" s="84" t="str">
        <f>IF($N2097,_xll.BDH($K2097,T$1817,$M2097),"[DISABLED]")</f>
        <v>[DISABLED]</v>
      </c>
      <c r="V2097" s="106" t="s">
        <v>10634</v>
      </c>
      <c r="W2097" s="107" t="s">
        <v>1055</v>
      </c>
      <c r="X2097" s="108">
        <v>42276</v>
      </c>
      <c r="Y2097" s="107" t="b">
        <v>0</v>
      </c>
      <c r="Z2097" s="107" t="s">
        <v>5237</v>
      </c>
      <c r="AA2097" s="107" t="s">
        <v>5237</v>
      </c>
      <c r="AB2097" s="107" t="s">
        <v>5237</v>
      </c>
      <c r="AC2097" s="107" t="s">
        <v>5237</v>
      </c>
      <c r="AD2097" s="107" t="s">
        <v>5237</v>
      </c>
      <c r="AE2097" s="107" t="s">
        <v>5237</v>
      </c>
    </row>
    <row r="2098" spans="2:31" outlineLevel="1">
      <c r="B2098" s="24" t="s">
        <v>5234</v>
      </c>
      <c r="C2098" s="24" t="s">
        <v>4</v>
      </c>
      <c r="D2098" s="24" t="s">
        <v>64</v>
      </c>
      <c r="E2098" s="24" t="s">
        <v>152</v>
      </c>
      <c r="F2098" s="24" t="s">
        <v>44</v>
      </c>
      <c r="G2098" s="24">
        <v>0</v>
      </c>
      <c r="H2098" s="24" t="s">
        <v>2797</v>
      </c>
      <c r="I2098" s="24" t="s">
        <v>4616</v>
      </c>
      <c r="J2098" s="24" t="s">
        <v>73</v>
      </c>
      <c r="K2098" s="72" t="str">
        <f t="shared" si="74"/>
        <v>BPPE54 ICPL Curncy</v>
      </c>
      <c r="L2098" s="25" t="str">
        <f t="shared" si="75"/>
        <v>ICPL</v>
      </c>
      <c r="M2098" s="26">
        <f t="shared" ca="1" si="75"/>
        <v>42276</v>
      </c>
      <c r="N2098" s="25" t="b">
        <f t="shared" si="75"/>
        <v>0</v>
      </c>
      <c r="O2098" s="84" t="str">
        <f>IF($N2098,_xll.BDP($K2098,O$1817),"[DISABLED]")</f>
        <v>[DISABLED]</v>
      </c>
      <c r="P2098" s="84" t="str">
        <f>IF($N2098,_xll.BDP($K2098,P$1817),"[DISABLED]")</f>
        <v>[DISABLED]</v>
      </c>
      <c r="Q2098" s="84" t="str">
        <f>IF($N2098,_xll.BDP($K2098,Q$1817),"[DISABLED]")</f>
        <v>[DISABLED]</v>
      </c>
      <c r="R2098" s="84" t="str">
        <f>IF($N2098,_xll.BDH($K2098,R$1817,$M2098),"[DISABLED]")</f>
        <v>[DISABLED]</v>
      </c>
      <c r="S2098" s="84" t="str">
        <f>IF($N2098,_xll.BDH($K2098,S$1817,$M2098),"[DISABLED]")</f>
        <v>[DISABLED]</v>
      </c>
      <c r="T2098" s="84" t="str">
        <f>IF($N2098,_xll.BDH($K2098,T$1817,$M2098),"[DISABLED]")</f>
        <v>[DISABLED]</v>
      </c>
      <c r="V2098" s="106" t="s">
        <v>10635</v>
      </c>
      <c r="W2098" s="107" t="s">
        <v>1055</v>
      </c>
      <c r="X2098" s="108">
        <v>42276</v>
      </c>
      <c r="Y2098" s="107" t="b">
        <v>0</v>
      </c>
      <c r="Z2098" s="107" t="s">
        <v>5237</v>
      </c>
      <c r="AA2098" s="107" t="s">
        <v>5237</v>
      </c>
      <c r="AB2098" s="107" t="s">
        <v>5237</v>
      </c>
      <c r="AC2098" s="107" t="s">
        <v>5237</v>
      </c>
      <c r="AD2098" s="107" t="s">
        <v>5237</v>
      </c>
      <c r="AE2098" s="107" t="s">
        <v>5237</v>
      </c>
    </row>
    <row r="2099" spans="2:31" outlineLevel="1">
      <c r="B2099" s="24" t="s">
        <v>5234</v>
      </c>
      <c r="C2099" s="24" t="s">
        <v>4</v>
      </c>
      <c r="D2099" s="24" t="s">
        <v>64</v>
      </c>
      <c r="E2099" s="24" t="s">
        <v>152</v>
      </c>
      <c r="F2099" s="24" t="s">
        <v>45</v>
      </c>
      <c r="G2099" s="24">
        <v>0</v>
      </c>
      <c r="H2099" s="24" t="s">
        <v>2797</v>
      </c>
      <c r="I2099" s="24" t="s">
        <v>4617</v>
      </c>
      <c r="J2099" s="24" t="s">
        <v>73</v>
      </c>
      <c r="K2099" s="72" t="str">
        <f t="shared" si="74"/>
        <v>BPPE74 ICPL Curncy</v>
      </c>
      <c r="L2099" s="25" t="str">
        <f t="shared" si="75"/>
        <v>ICPL</v>
      </c>
      <c r="M2099" s="26">
        <f t="shared" ca="1" si="75"/>
        <v>42276</v>
      </c>
      <c r="N2099" s="25" t="b">
        <f t="shared" si="75"/>
        <v>0</v>
      </c>
      <c r="O2099" s="84" t="str">
        <f>IF($N2099,_xll.BDP($K2099,O$1817),"[DISABLED]")</f>
        <v>[DISABLED]</v>
      </c>
      <c r="P2099" s="84" t="str">
        <f>IF($N2099,_xll.BDP($K2099,P$1817),"[DISABLED]")</f>
        <v>[DISABLED]</v>
      </c>
      <c r="Q2099" s="84" t="str">
        <f>IF($N2099,_xll.BDP($K2099,Q$1817),"[DISABLED]")</f>
        <v>[DISABLED]</v>
      </c>
      <c r="R2099" s="84" t="str">
        <f>IF($N2099,_xll.BDH($K2099,R$1817,$M2099),"[DISABLED]")</f>
        <v>[DISABLED]</v>
      </c>
      <c r="S2099" s="84" t="str">
        <f>IF($N2099,_xll.BDH($K2099,S$1817,$M2099),"[DISABLED]")</f>
        <v>[DISABLED]</v>
      </c>
      <c r="T2099" s="84" t="str">
        <f>IF($N2099,_xll.BDH($K2099,T$1817,$M2099),"[DISABLED]")</f>
        <v>[DISABLED]</v>
      </c>
      <c r="V2099" s="106" t="s">
        <v>10636</v>
      </c>
      <c r="W2099" s="107" t="s">
        <v>1055</v>
      </c>
      <c r="X2099" s="108">
        <v>42276</v>
      </c>
      <c r="Y2099" s="107" t="b">
        <v>0</v>
      </c>
      <c r="Z2099" s="107" t="s">
        <v>5237</v>
      </c>
      <c r="AA2099" s="107" t="s">
        <v>5237</v>
      </c>
      <c r="AB2099" s="107" t="s">
        <v>5237</v>
      </c>
      <c r="AC2099" s="107" t="s">
        <v>5237</v>
      </c>
      <c r="AD2099" s="107" t="s">
        <v>5237</v>
      </c>
      <c r="AE2099" s="107" t="s">
        <v>5237</v>
      </c>
    </row>
    <row r="2100" spans="2:31" outlineLevel="1">
      <c r="B2100" s="24" t="s">
        <v>5234</v>
      </c>
      <c r="C2100" s="24" t="s">
        <v>4</v>
      </c>
      <c r="D2100" s="24" t="s">
        <v>64</v>
      </c>
      <c r="E2100" s="24" t="s">
        <v>152</v>
      </c>
      <c r="F2100" s="24" t="s">
        <v>46</v>
      </c>
      <c r="G2100" s="24">
        <v>0</v>
      </c>
      <c r="H2100" s="24" t="s">
        <v>2797</v>
      </c>
      <c r="I2100" s="24" t="s">
        <v>4618</v>
      </c>
      <c r="J2100" s="24" t="s">
        <v>73</v>
      </c>
      <c r="K2100" s="72" t="str">
        <f t="shared" si="74"/>
        <v>BPPE104 ICPL Curncy</v>
      </c>
      <c r="L2100" s="25" t="str">
        <f t="shared" si="75"/>
        <v>ICPL</v>
      </c>
      <c r="M2100" s="26">
        <f t="shared" ca="1" si="75"/>
        <v>42276</v>
      </c>
      <c r="N2100" s="25" t="b">
        <f t="shared" si="75"/>
        <v>0</v>
      </c>
      <c r="O2100" s="84" t="str">
        <f>IF($N2100,_xll.BDP($K2100,O$1817),"[DISABLED]")</f>
        <v>[DISABLED]</v>
      </c>
      <c r="P2100" s="84" t="str">
        <f>IF($N2100,_xll.BDP($K2100,P$1817),"[DISABLED]")</f>
        <v>[DISABLED]</v>
      </c>
      <c r="Q2100" s="84" t="str">
        <f>IF($N2100,_xll.BDP($K2100,Q$1817),"[DISABLED]")</f>
        <v>[DISABLED]</v>
      </c>
      <c r="R2100" s="84" t="str">
        <f>IF($N2100,_xll.BDH($K2100,R$1817,$M2100),"[DISABLED]")</f>
        <v>[DISABLED]</v>
      </c>
      <c r="S2100" s="84" t="str">
        <f>IF($N2100,_xll.BDH($K2100,S$1817,$M2100),"[DISABLED]")</f>
        <v>[DISABLED]</v>
      </c>
      <c r="T2100" s="84" t="str">
        <f>IF($N2100,_xll.BDH($K2100,T$1817,$M2100),"[DISABLED]")</f>
        <v>[DISABLED]</v>
      </c>
      <c r="V2100" s="106" t="s">
        <v>10637</v>
      </c>
      <c r="W2100" s="107" t="s">
        <v>1055</v>
      </c>
      <c r="X2100" s="108">
        <v>42276</v>
      </c>
      <c r="Y2100" s="107" t="b">
        <v>0</v>
      </c>
      <c r="Z2100" s="107" t="s">
        <v>5237</v>
      </c>
      <c r="AA2100" s="107" t="s">
        <v>5237</v>
      </c>
      <c r="AB2100" s="107" t="s">
        <v>5237</v>
      </c>
      <c r="AC2100" s="107" t="s">
        <v>5237</v>
      </c>
      <c r="AD2100" s="107" t="s">
        <v>5237</v>
      </c>
      <c r="AE2100" s="107" t="s">
        <v>5237</v>
      </c>
    </row>
    <row r="2101" spans="2:31" outlineLevel="1">
      <c r="B2101" s="24" t="s">
        <v>5234</v>
      </c>
      <c r="C2101" s="24" t="s">
        <v>4</v>
      </c>
      <c r="D2101" s="24" t="s">
        <v>64</v>
      </c>
      <c r="E2101" s="24" t="s">
        <v>152</v>
      </c>
      <c r="F2101" s="24" t="s">
        <v>47</v>
      </c>
      <c r="G2101" s="24">
        <v>0</v>
      </c>
      <c r="H2101" s="24" t="s">
        <v>2797</v>
      </c>
      <c r="I2101" s="24" t="s">
        <v>4619</v>
      </c>
      <c r="J2101" s="24" t="s">
        <v>73</v>
      </c>
      <c r="K2101" s="72" t="str">
        <f t="shared" si="74"/>
        <v>BPPE154 ICPL Curncy</v>
      </c>
      <c r="L2101" s="25" t="str">
        <f t="shared" si="75"/>
        <v>ICPL</v>
      </c>
      <c r="M2101" s="26">
        <f t="shared" ca="1" si="75"/>
        <v>42276</v>
      </c>
      <c r="N2101" s="25" t="b">
        <f t="shared" si="75"/>
        <v>0</v>
      </c>
      <c r="O2101" s="84" t="str">
        <f>IF($N2101,_xll.BDP($K2101,O$1817),"[DISABLED]")</f>
        <v>[DISABLED]</v>
      </c>
      <c r="P2101" s="84" t="str">
        <f>IF($N2101,_xll.BDP($K2101,P$1817),"[DISABLED]")</f>
        <v>[DISABLED]</v>
      </c>
      <c r="Q2101" s="84" t="str">
        <f>IF($N2101,_xll.BDP($K2101,Q$1817),"[DISABLED]")</f>
        <v>[DISABLED]</v>
      </c>
      <c r="R2101" s="84" t="str">
        <f>IF($N2101,_xll.BDH($K2101,R$1817,$M2101),"[DISABLED]")</f>
        <v>[DISABLED]</v>
      </c>
      <c r="S2101" s="84" t="str">
        <f>IF($N2101,_xll.BDH($K2101,S$1817,$M2101),"[DISABLED]")</f>
        <v>[DISABLED]</v>
      </c>
      <c r="T2101" s="84" t="str">
        <f>IF($N2101,_xll.BDH($K2101,T$1817,$M2101),"[DISABLED]")</f>
        <v>[DISABLED]</v>
      </c>
      <c r="V2101" s="106" t="s">
        <v>10638</v>
      </c>
      <c r="W2101" s="107" t="s">
        <v>1055</v>
      </c>
      <c r="X2101" s="108">
        <v>42276</v>
      </c>
      <c r="Y2101" s="107" t="b">
        <v>0</v>
      </c>
      <c r="Z2101" s="107" t="s">
        <v>5237</v>
      </c>
      <c r="AA2101" s="107" t="s">
        <v>5237</v>
      </c>
      <c r="AB2101" s="107" t="s">
        <v>5237</v>
      </c>
      <c r="AC2101" s="107" t="s">
        <v>5237</v>
      </c>
      <c r="AD2101" s="107" t="s">
        <v>5237</v>
      </c>
      <c r="AE2101" s="107" t="s">
        <v>5237</v>
      </c>
    </row>
    <row r="2102" spans="2:31" outlineLevel="1">
      <c r="B2102" s="24" t="s">
        <v>5234</v>
      </c>
      <c r="C2102" s="24" t="s">
        <v>4</v>
      </c>
      <c r="D2102" s="24" t="s">
        <v>64</v>
      </c>
      <c r="E2102" s="24" t="s">
        <v>152</v>
      </c>
      <c r="F2102" s="24" t="s">
        <v>48</v>
      </c>
      <c r="G2102" s="24">
        <v>0</v>
      </c>
      <c r="H2102" s="24" t="s">
        <v>2797</v>
      </c>
      <c r="I2102" s="24" t="s">
        <v>4620</v>
      </c>
      <c r="J2102" s="24" t="s">
        <v>73</v>
      </c>
      <c r="K2102" s="72" t="str">
        <f t="shared" si="74"/>
        <v>BPPE204 ICPL Curncy</v>
      </c>
      <c r="L2102" s="25" t="str">
        <f t="shared" si="75"/>
        <v>ICPL</v>
      </c>
      <c r="M2102" s="26">
        <f t="shared" ca="1" si="75"/>
        <v>42276</v>
      </c>
      <c r="N2102" s="25" t="b">
        <f t="shared" si="75"/>
        <v>0</v>
      </c>
      <c r="O2102" s="84" t="str">
        <f>IF($N2102,_xll.BDP($K2102,O$1817),"[DISABLED]")</f>
        <v>[DISABLED]</v>
      </c>
      <c r="P2102" s="84" t="str">
        <f>IF($N2102,_xll.BDP($K2102,P$1817),"[DISABLED]")</f>
        <v>[DISABLED]</v>
      </c>
      <c r="Q2102" s="84" t="str">
        <f>IF($N2102,_xll.BDP($K2102,Q$1817),"[DISABLED]")</f>
        <v>[DISABLED]</v>
      </c>
      <c r="R2102" s="84" t="str">
        <f>IF($N2102,_xll.BDH($K2102,R$1817,$M2102),"[DISABLED]")</f>
        <v>[DISABLED]</v>
      </c>
      <c r="S2102" s="84" t="str">
        <f>IF($N2102,_xll.BDH($K2102,S$1817,$M2102),"[DISABLED]")</f>
        <v>[DISABLED]</v>
      </c>
      <c r="T2102" s="84" t="str">
        <f>IF($N2102,_xll.BDH($K2102,T$1817,$M2102),"[DISABLED]")</f>
        <v>[DISABLED]</v>
      </c>
      <c r="V2102" s="106" t="s">
        <v>10639</v>
      </c>
      <c r="W2102" s="107" t="s">
        <v>1055</v>
      </c>
      <c r="X2102" s="108">
        <v>42276</v>
      </c>
      <c r="Y2102" s="107" t="b">
        <v>0</v>
      </c>
      <c r="Z2102" s="107" t="s">
        <v>5237</v>
      </c>
      <c r="AA2102" s="107" t="s">
        <v>5237</v>
      </c>
      <c r="AB2102" s="107" t="s">
        <v>5237</v>
      </c>
      <c r="AC2102" s="107" t="s">
        <v>5237</v>
      </c>
      <c r="AD2102" s="107" t="s">
        <v>5237</v>
      </c>
      <c r="AE2102" s="107" t="s">
        <v>5237</v>
      </c>
    </row>
    <row r="2103" spans="2:31" outlineLevel="1">
      <c r="B2103" s="24" t="s">
        <v>5234</v>
      </c>
      <c r="C2103" s="24" t="s">
        <v>4</v>
      </c>
      <c r="D2103" s="24" t="s">
        <v>64</v>
      </c>
      <c r="E2103" s="24" t="s">
        <v>44</v>
      </c>
      <c r="F2103" s="24" t="s">
        <v>209</v>
      </c>
      <c r="G2103" s="24">
        <v>0</v>
      </c>
      <c r="H2103" s="24" t="s">
        <v>2797</v>
      </c>
      <c r="I2103" s="24" t="s">
        <v>4621</v>
      </c>
      <c r="J2103" s="24" t="s">
        <v>73</v>
      </c>
      <c r="K2103" s="72" t="str">
        <f t="shared" si="74"/>
        <v>BPPEA5 ICPL Curncy</v>
      </c>
      <c r="L2103" s="25" t="str">
        <f t="shared" si="75"/>
        <v>ICPL</v>
      </c>
      <c r="M2103" s="26">
        <f t="shared" ca="1" si="75"/>
        <v>42276</v>
      </c>
      <c r="N2103" s="25" t="b">
        <f t="shared" si="75"/>
        <v>0</v>
      </c>
      <c r="O2103" s="84" t="str">
        <f>IF($N2103,_xll.BDP($K2103,O$1817),"[DISABLED]")</f>
        <v>[DISABLED]</v>
      </c>
      <c r="P2103" s="84" t="str">
        <f>IF($N2103,_xll.BDP($K2103,P$1817),"[DISABLED]")</f>
        <v>[DISABLED]</v>
      </c>
      <c r="Q2103" s="84" t="str">
        <f>IF($N2103,_xll.BDP($K2103,Q$1817),"[DISABLED]")</f>
        <v>[DISABLED]</v>
      </c>
      <c r="R2103" s="84" t="str">
        <f>IF($N2103,_xll.BDH($K2103,R$1817,$M2103),"[DISABLED]")</f>
        <v>[DISABLED]</v>
      </c>
      <c r="S2103" s="84" t="str">
        <f>IF($N2103,_xll.BDH($K2103,S$1817,$M2103),"[DISABLED]")</f>
        <v>[DISABLED]</v>
      </c>
      <c r="T2103" s="84" t="str">
        <f>IF($N2103,_xll.BDH($K2103,T$1817,$M2103),"[DISABLED]")</f>
        <v>[DISABLED]</v>
      </c>
      <c r="V2103" s="106" t="s">
        <v>10640</v>
      </c>
      <c r="W2103" s="107" t="s">
        <v>1055</v>
      </c>
      <c r="X2103" s="108">
        <v>42276</v>
      </c>
      <c r="Y2103" s="107" t="b">
        <v>0</v>
      </c>
      <c r="Z2103" s="107" t="s">
        <v>5237</v>
      </c>
      <c r="AA2103" s="107" t="s">
        <v>5237</v>
      </c>
      <c r="AB2103" s="107" t="s">
        <v>5237</v>
      </c>
      <c r="AC2103" s="107" t="s">
        <v>5237</v>
      </c>
      <c r="AD2103" s="107" t="s">
        <v>5237</v>
      </c>
      <c r="AE2103" s="107" t="s">
        <v>5237</v>
      </c>
    </row>
    <row r="2104" spans="2:31" outlineLevel="1">
      <c r="B2104" s="24" t="s">
        <v>5234</v>
      </c>
      <c r="C2104" s="24" t="s">
        <v>4</v>
      </c>
      <c r="D2104" s="24" t="s">
        <v>64</v>
      </c>
      <c r="E2104" s="24" t="s">
        <v>44</v>
      </c>
      <c r="F2104" s="24" t="s">
        <v>210</v>
      </c>
      <c r="G2104" s="24">
        <v>0</v>
      </c>
      <c r="H2104" s="24" t="s">
        <v>2797</v>
      </c>
      <c r="I2104" s="24" t="s">
        <v>4622</v>
      </c>
      <c r="J2104" s="24" t="s">
        <v>73</v>
      </c>
      <c r="K2104" s="72" t="str">
        <f t="shared" si="74"/>
        <v>BPPEB5 ICPL Curncy</v>
      </c>
      <c r="L2104" s="25" t="str">
        <f t="shared" si="75"/>
        <v>ICPL</v>
      </c>
      <c r="M2104" s="26">
        <f t="shared" ca="1" si="75"/>
        <v>42276</v>
      </c>
      <c r="N2104" s="25" t="b">
        <f t="shared" si="75"/>
        <v>0</v>
      </c>
      <c r="O2104" s="84" t="str">
        <f>IF($N2104,_xll.BDP($K2104,O$1817),"[DISABLED]")</f>
        <v>[DISABLED]</v>
      </c>
      <c r="P2104" s="84" t="str">
        <f>IF($N2104,_xll.BDP($K2104,P$1817),"[DISABLED]")</f>
        <v>[DISABLED]</v>
      </c>
      <c r="Q2104" s="84" t="str">
        <f>IF($N2104,_xll.BDP($K2104,Q$1817),"[DISABLED]")</f>
        <v>[DISABLED]</v>
      </c>
      <c r="R2104" s="84" t="str">
        <f>IF($N2104,_xll.BDH($K2104,R$1817,$M2104),"[DISABLED]")</f>
        <v>[DISABLED]</v>
      </c>
      <c r="S2104" s="84" t="str">
        <f>IF($N2104,_xll.BDH($K2104,S$1817,$M2104),"[DISABLED]")</f>
        <v>[DISABLED]</v>
      </c>
      <c r="T2104" s="84" t="str">
        <f>IF($N2104,_xll.BDH($K2104,T$1817,$M2104),"[DISABLED]")</f>
        <v>[DISABLED]</v>
      </c>
      <c r="V2104" s="106" t="s">
        <v>10641</v>
      </c>
      <c r="W2104" s="107" t="s">
        <v>1055</v>
      </c>
      <c r="X2104" s="108">
        <v>42276</v>
      </c>
      <c r="Y2104" s="107" t="b">
        <v>0</v>
      </c>
      <c r="Z2104" s="107" t="s">
        <v>5237</v>
      </c>
      <c r="AA2104" s="107" t="s">
        <v>5237</v>
      </c>
      <c r="AB2104" s="107" t="s">
        <v>5237</v>
      </c>
      <c r="AC2104" s="107" t="s">
        <v>5237</v>
      </c>
      <c r="AD2104" s="107" t="s">
        <v>5237</v>
      </c>
      <c r="AE2104" s="107" t="s">
        <v>5237</v>
      </c>
    </row>
    <row r="2105" spans="2:31" outlineLevel="1">
      <c r="B2105" s="24" t="s">
        <v>5234</v>
      </c>
      <c r="C2105" s="24" t="s">
        <v>4</v>
      </c>
      <c r="D2105" s="24" t="s">
        <v>64</v>
      </c>
      <c r="E2105" s="24" t="s">
        <v>44</v>
      </c>
      <c r="F2105" s="24" t="s">
        <v>54</v>
      </c>
      <c r="G2105" s="24">
        <v>0</v>
      </c>
      <c r="H2105" s="24" t="s">
        <v>2797</v>
      </c>
      <c r="I2105" s="24" t="s">
        <v>4623</v>
      </c>
      <c r="J2105" s="24" t="s">
        <v>73</v>
      </c>
      <c r="K2105" s="72" t="str">
        <f t="shared" si="74"/>
        <v>BPPEC5 ICPL Curncy</v>
      </c>
      <c r="L2105" s="25" t="str">
        <f t="shared" si="75"/>
        <v>ICPL</v>
      </c>
      <c r="M2105" s="26">
        <f t="shared" ca="1" si="75"/>
        <v>42276</v>
      </c>
      <c r="N2105" s="25" t="b">
        <f t="shared" si="75"/>
        <v>0</v>
      </c>
      <c r="O2105" s="84" t="str">
        <f>IF($N2105,_xll.BDP($K2105,O$1817),"[DISABLED]")</f>
        <v>[DISABLED]</v>
      </c>
      <c r="P2105" s="84" t="str">
        <f>IF($N2105,_xll.BDP($K2105,P$1817),"[DISABLED]")</f>
        <v>[DISABLED]</v>
      </c>
      <c r="Q2105" s="84" t="str">
        <f>IF($N2105,_xll.BDP($K2105,Q$1817),"[DISABLED]")</f>
        <v>[DISABLED]</v>
      </c>
      <c r="R2105" s="84" t="str">
        <f>IF($N2105,_xll.BDH($K2105,R$1817,$M2105),"[DISABLED]")</f>
        <v>[DISABLED]</v>
      </c>
      <c r="S2105" s="84" t="str">
        <f>IF($N2105,_xll.BDH($K2105,S$1817,$M2105),"[DISABLED]")</f>
        <v>[DISABLED]</v>
      </c>
      <c r="T2105" s="84" t="str">
        <f>IF($N2105,_xll.BDH($K2105,T$1817,$M2105),"[DISABLED]")</f>
        <v>[DISABLED]</v>
      </c>
      <c r="V2105" s="106" t="s">
        <v>10642</v>
      </c>
      <c r="W2105" s="107" t="s">
        <v>1055</v>
      </c>
      <c r="X2105" s="108">
        <v>42276</v>
      </c>
      <c r="Y2105" s="107" t="b">
        <v>0</v>
      </c>
      <c r="Z2105" s="107" t="s">
        <v>5237</v>
      </c>
      <c r="AA2105" s="107" t="s">
        <v>5237</v>
      </c>
      <c r="AB2105" s="107" t="s">
        <v>5237</v>
      </c>
      <c r="AC2105" s="107" t="s">
        <v>5237</v>
      </c>
      <c r="AD2105" s="107" t="s">
        <v>5237</v>
      </c>
      <c r="AE2105" s="107" t="s">
        <v>5237</v>
      </c>
    </row>
    <row r="2106" spans="2:31" outlineLevel="1">
      <c r="B2106" s="24" t="s">
        <v>5234</v>
      </c>
      <c r="C2106" s="24" t="s">
        <v>4</v>
      </c>
      <c r="D2106" s="24" t="s">
        <v>64</v>
      </c>
      <c r="E2106" s="24" t="s">
        <v>44</v>
      </c>
      <c r="F2106" s="24" t="s">
        <v>58</v>
      </c>
      <c r="G2106" s="24">
        <v>0</v>
      </c>
      <c r="H2106" s="24" t="s">
        <v>2797</v>
      </c>
      <c r="I2106" s="24" t="s">
        <v>4624</v>
      </c>
      <c r="J2106" s="24" t="s">
        <v>73</v>
      </c>
      <c r="K2106" s="72" t="str">
        <f t="shared" si="74"/>
        <v>BPPEF5 ICPL Curncy</v>
      </c>
      <c r="L2106" s="25" t="str">
        <f t="shared" si="75"/>
        <v>ICPL</v>
      </c>
      <c r="M2106" s="26">
        <f t="shared" ca="1" si="75"/>
        <v>42276</v>
      </c>
      <c r="N2106" s="25" t="b">
        <f t="shared" si="75"/>
        <v>0</v>
      </c>
      <c r="O2106" s="84" t="str">
        <f>IF($N2106,_xll.BDP($K2106,O$1817),"[DISABLED]")</f>
        <v>[DISABLED]</v>
      </c>
      <c r="P2106" s="84" t="str">
        <f>IF($N2106,_xll.BDP($K2106,P$1817),"[DISABLED]")</f>
        <v>[DISABLED]</v>
      </c>
      <c r="Q2106" s="84" t="str">
        <f>IF($N2106,_xll.BDP($K2106,Q$1817),"[DISABLED]")</f>
        <v>[DISABLED]</v>
      </c>
      <c r="R2106" s="84" t="str">
        <f>IF($N2106,_xll.BDH($K2106,R$1817,$M2106),"[DISABLED]")</f>
        <v>[DISABLED]</v>
      </c>
      <c r="S2106" s="84" t="str">
        <f>IF($N2106,_xll.BDH($K2106,S$1817,$M2106),"[DISABLED]")</f>
        <v>[DISABLED]</v>
      </c>
      <c r="T2106" s="84" t="str">
        <f>IF($N2106,_xll.BDH($K2106,T$1817,$M2106),"[DISABLED]")</f>
        <v>[DISABLED]</v>
      </c>
      <c r="V2106" s="106" t="s">
        <v>10643</v>
      </c>
      <c r="W2106" s="107" t="s">
        <v>1055</v>
      </c>
      <c r="X2106" s="108">
        <v>42276</v>
      </c>
      <c r="Y2106" s="107" t="b">
        <v>0</v>
      </c>
      <c r="Z2106" s="107" t="s">
        <v>5237</v>
      </c>
      <c r="AA2106" s="107" t="s">
        <v>5237</v>
      </c>
      <c r="AB2106" s="107" t="s">
        <v>5237</v>
      </c>
      <c r="AC2106" s="107" t="s">
        <v>5237</v>
      </c>
      <c r="AD2106" s="107" t="s">
        <v>5237</v>
      </c>
      <c r="AE2106" s="107" t="s">
        <v>5237</v>
      </c>
    </row>
    <row r="2107" spans="2:31" outlineLevel="1">
      <c r="B2107" s="24" t="s">
        <v>5234</v>
      </c>
      <c r="C2107" s="24" t="s">
        <v>4</v>
      </c>
      <c r="D2107" s="24" t="s">
        <v>64</v>
      </c>
      <c r="E2107" s="24" t="s">
        <v>44</v>
      </c>
      <c r="F2107" s="24" t="s">
        <v>71</v>
      </c>
      <c r="G2107" s="24">
        <v>0</v>
      </c>
      <c r="H2107" s="24" t="s">
        <v>2797</v>
      </c>
      <c r="I2107" s="24" t="s">
        <v>4625</v>
      </c>
      <c r="J2107" s="24" t="s">
        <v>73</v>
      </c>
      <c r="K2107" s="72" t="str">
        <f t="shared" si="74"/>
        <v>BPPEI5 ICPL Curncy</v>
      </c>
      <c r="L2107" s="25" t="str">
        <f t="shared" si="75"/>
        <v>ICPL</v>
      </c>
      <c r="M2107" s="26">
        <f t="shared" ca="1" si="75"/>
        <v>42276</v>
      </c>
      <c r="N2107" s="25" t="b">
        <f t="shared" si="75"/>
        <v>0</v>
      </c>
      <c r="O2107" s="84" t="str">
        <f>IF($N2107,_xll.BDP($K2107,O$1817),"[DISABLED]")</f>
        <v>[DISABLED]</v>
      </c>
      <c r="P2107" s="84" t="str">
        <f>IF($N2107,_xll.BDP($K2107,P$1817),"[DISABLED]")</f>
        <v>[DISABLED]</v>
      </c>
      <c r="Q2107" s="84" t="str">
        <f>IF($N2107,_xll.BDP($K2107,Q$1817),"[DISABLED]")</f>
        <v>[DISABLED]</v>
      </c>
      <c r="R2107" s="84" t="str">
        <f>IF($N2107,_xll.BDH($K2107,R$1817,$M2107),"[DISABLED]")</f>
        <v>[DISABLED]</v>
      </c>
      <c r="S2107" s="84" t="str">
        <f>IF($N2107,_xll.BDH($K2107,S$1817,$M2107),"[DISABLED]")</f>
        <v>[DISABLED]</v>
      </c>
      <c r="T2107" s="84" t="str">
        <f>IF($N2107,_xll.BDH($K2107,T$1817,$M2107),"[DISABLED]")</f>
        <v>[DISABLED]</v>
      </c>
      <c r="V2107" s="106" t="s">
        <v>10644</v>
      </c>
      <c r="W2107" s="107" t="s">
        <v>1055</v>
      </c>
      <c r="X2107" s="108">
        <v>42276</v>
      </c>
      <c r="Y2107" s="107" t="b">
        <v>0</v>
      </c>
      <c r="Z2107" s="107" t="s">
        <v>5237</v>
      </c>
      <c r="AA2107" s="107" t="s">
        <v>5237</v>
      </c>
      <c r="AB2107" s="107" t="s">
        <v>5237</v>
      </c>
      <c r="AC2107" s="107" t="s">
        <v>5237</v>
      </c>
      <c r="AD2107" s="107" t="s">
        <v>5237</v>
      </c>
      <c r="AE2107" s="107" t="s">
        <v>5237</v>
      </c>
    </row>
    <row r="2108" spans="2:31" outlineLevel="1">
      <c r="B2108" s="24" t="s">
        <v>5234</v>
      </c>
      <c r="C2108" s="24" t="s">
        <v>4</v>
      </c>
      <c r="D2108" s="24" t="s">
        <v>64</v>
      </c>
      <c r="E2108" s="24" t="s">
        <v>44</v>
      </c>
      <c r="F2108" s="24" t="s">
        <v>41</v>
      </c>
      <c r="G2108" s="24">
        <v>0</v>
      </c>
      <c r="H2108" s="24" t="s">
        <v>2797</v>
      </c>
      <c r="I2108" s="24" t="s">
        <v>4626</v>
      </c>
      <c r="J2108" s="24" t="s">
        <v>73</v>
      </c>
      <c r="K2108" s="72" t="str">
        <f t="shared" si="74"/>
        <v>BPPE15 ICPL Curncy</v>
      </c>
      <c r="L2108" s="25" t="str">
        <f t="shared" si="75"/>
        <v>ICPL</v>
      </c>
      <c r="M2108" s="26">
        <f t="shared" ca="1" si="75"/>
        <v>42276</v>
      </c>
      <c r="N2108" s="25" t="b">
        <f t="shared" si="75"/>
        <v>0</v>
      </c>
      <c r="O2108" s="84" t="str">
        <f>IF($N2108,_xll.BDP($K2108,O$1817),"[DISABLED]")</f>
        <v>[DISABLED]</v>
      </c>
      <c r="P2108" s="84" t="str">
        <f>IF($N2108,_xll.BDP($K2108,P$1817),"[DISABLED]")</f>
        <v>[DISABLED]</v>
      </c>
      <c r="Q2108" s="84" t="str">
        <f>IF($N2108,_xll.BDP($K2108,Q$1817),"[DISABLED]")</f>
        <v>[DISABLED]</v>
      </c>
      <c r="R2108" s="84" t="str">
        <f>IF($N2108,_xll.BDH($K2108,R$1817,$M2108),"[DISABLED]")</f>
        <v>[DISABLED]</v>
      </c>
      <c r="S2108" s="84" t="str">
        <f>IF($N2108,_xll.BDH($K2108,S$1817,$M2108),"[DISABLED]")</f>
        <v>[DISABLED]</v>
      </c>
      <c r="T2108" s="84" t="str">
        <f>IF($N2108,_xll.BDH($K2108,T$1817,$M2108),"[DISABLED]")</f>
        <v>[DISABLED]</v>
      </c>
      <c r="V2108" s="106" t="s">
        <v>10645</v>
      </c>
      <c r="W2108" s="107" t="s">
        <v>1055</v>
      </c>
      <c r="X2108" s="108">
        <v>42276</v>
      </c>
      <c r="Y2108" s="107" t="b">
        <v>0</v>
      </c>
      <c r="Z2108" s="107" t="s">
        <v>5237</v>
      </c>
      <c r="AA2108" s="107" t="s">
        <v>5237</v>
      </c>
      <c r="AB2108" s="107" t="s">
        <v>5237</v>
      </c>
      <c r="AC2108" s="107" t="s">
        <v>5237</v>
      </c>
      <c r="AD2108" s="107" t="s">
        <v>5237</v>
      </c>
      <c r="AE2108" s="107" t="s">
        <v>5237</v>
      </c>
    </row>
    <row r="2109" spans="2:31" outlineLevel="1">
      <c r="B2109" s="24" t="s">
        <v>5234</v>
      </c>
      <c r="C2109" s="24" t="s">
        <v>4</v>
      </c>
      <c r="D2109" s="24" t="s">
        <v>64</v>
      </c>
      <c r="E2109" s="24" t="s">
        <v>44</v>
      </c>
      <c r="F2109" s="24" t="s">
        <v>146</v>
      </c>
      <c r="G2109" s="24">
        <v>0</v>
      </c>
      <c r="H2109" s="24" t="s">
        <v>2797</v>
      </c>
      <c r="I2109" s="24" t="s">
        <v>4627</v>
      </c>
      <c r="J2109" s="24" t="s">
        <v>73</v>
      </c>
      <c r="K2109" s="72" t="str">
        <f t="shared" si="74"/>
        <v>BPPER5 ICPL Curncy</v>
      </c>
      <c r="L2109" s="25" t="str">
        <f t="shared" si="75"/>
        <v>ICPL</v>
      </c>
      <c r="M2109" s="26">
        <f t="shared" ca="1" si="75"/>
        <v>42276</v>
      </c>
      <c r="N2109" s="25" t="b">
        <f t="shared" si="75"/>
        <v>0</v>
      </c>
      <c r="O2109" s="84" t="str">
        <f>IF($N2109,_xll.BDP($K2109,O$1817),"[DISABLED]")</f>
        <v>[DISABLED]</v>
      </c>
      <c r="P2109" s="84" t="str">
        <f>IF($N2109,_xll.BDP($K2109,P$1817),"[DISABLED]")</f>
        <v>[DISABLED]</v>
      </c>
      <c r="Q2109" s="84" t="str">
        <f>IF($N2109,_xll.BDP($K2109,Q$1817),"[DISABLED]")</f>
        <v>[DISABLED]</v>
      </c>
      <c r="R2109" s="84" t="str">
        <f>IF($N2109,_xll.BDH($K2109,R$1817,$M2109),"[DISABLED]")</f>
        <v>[DISABLED]</v>
      </c>
      <c r="S2109" s="84" t="str">
        <f>IF($N2109,_xll.BDH($K2109,S$1817,$M2109),"[DISABLED]")</f>
        <v>[DISABLED]</v>
      </c>
      <c r="T2109" s="84" t="str">
        <f>IF($N2109,_xll.BDH($K2109,T$1817,$M2109),"[DISABLED]")</f>
        <v>[DISABLED]</v>
      </c>
      <c r="V2109" s="106" t="s">
        <v>10646</v>
      </c>
      <c r="W2109" s="107" t="s">
        <v>1055</v>
      </c>
      <c r="X2109" s="108">
        <v>42276</v>
      </c>
      <c r="Y2109" s="107" t="b">
        <v>0</v>
      </c>
      <c r="Z2109" s="107" t="s">
        <v>5237</v>
      </c>
      <c r="AA2109" s="107" t="s">
        <v>5237</v>
      </c>
      <c r="AB2109" s="107" t="s">
        <v>5237</v>
      </c>
      <c r="AC2109" s="107" t="s">
        <v>5237</v>
      </c>
      <c r="AD2109" s="107" t="s">
        <v>5237</v>
      </c>
      <c r="AE2109" s="107" t="s">
        <v>5237</v>
      </c>
    </row>
    <row r="2110" spans="2:31" outlineLevel="1">
      <c r="B2110" s="24" t="s">
        <v>5234</v>
      </c>
      <c r="C2110" s="24" t="s">
        <v>4</v>
      </c>
      <c r="D2110" s="24" t="s">
        <v>64</v>
      </c>
      <c r="E2110" s="24" t="s">
        <v>44</v>
      </c>
      <c r="F2110" s="24" t="s">
        <v>42</v>
      </c>
      <c r="G2110" s="24">
        <v>0</v>
      </c>
      <c r="H2110" s="24" t="s">
        <v>2797</v>
      </c>
      <c r="I2110" s="24" t="s">
        <v>4628</v>
      </c>
      <c r="J2110" s="24" t="s">
        <v>73</v>
      </c>
      <c r="K2110" s="72" t="str">
        <f t="shared" si="74"/>
        <v>BPPE25 ICPL Curncy</v>
      </c>
      <c r="L2110" s="25" t="str">
        <f t="shared" si="75"/>
        <v>ICPL</v>
      </c>
      <c r="M2110" s="26">
        <f t="shared" ca="1" si="75"/>
        <v>42276</v>
      </c>
      <c r="N2110" s="25" t="b">
        <f t="shared" si="75"/>
        <v>0</v>
      </c>
      <c r="O2110" s="84" t="str">
        <f>IF($N2110,_xll.BDP($K2110,O$1817),"[DISABLED]")</f>
        <v>[DISABLED]</v>
      </c>
      <c r="P2110" s="84" t="str">
        <f>IF($N2110,_xll.BDP($K2110,P$1817),"[DISABLED]")</f>
        <v>[DISABLED]</v>
      </c>
      <c r="Q2110" s="84" t="str">
        <f>IF($N2110,_xll.BDP($K2110,Q$1817),"[DISABLED]")</f>
        <v>[DISABLED]</v>
      </c>
      <c r="R2110" s="84" t="str">
        <f>IF($N2110,_xll.BDH($K2110,R$1817,$M2110),"[DISABLED]")</f>
        <v>[DISABLED]</v>
      </c>
      <c r="S2110" s="84" t="str">
        <f>IF($N2110,_xll.BDH($K2110,S$1817,$M2110),"[DISABLED]")</f>
        <v>[DISABLED]</v>
      </c>
      <c r="T2110" s="84" t="str">
        <f>IF($N2110,_xll.BDH($K2110,T$1817,$M2110),"[DISABLED]")</f>
        <v>[DISABLED]</v>
      </c>
      <c r="V2110" s="106" t="s">
        <v>10647</v>
      </c>
      <c r="W2110" s="107" t="s">
        <v>1055</v>
      </c>
      <c r="X2110" s="108">
        <v>42276</v>
      </c>
      <c r="Y2110" s="107" t="b">
        <v>0</v>
      </c>
      <c r="Z2110" s="107" t="s">
        <v>5237</v>
      </c>
      <c r="AA2110" s="107" t="s">
        <v>5237</v>
      </c>
      <c r="AB2110" s="107" t="s">
        <v>5237</v>
      </c>
      <c r="AC2110" s="107" t="s">
        <v>5237</v>
      </c>
      <c r="AD2110" s="107" t="s">
        <v>5237</v>
      </c>
      <c r="AE2110" s="107" t="s">
        <v>5237</v>
      </c>
    </row>
    <row r="2111" spans="2:31" outlineLevel="1">
      <c r="B2111" s="24" t="s">
        <v>5234</v>
      </c>
      <c r="C2111" s="24" t="s">
        <v>4</v>
      </c>
      <c r="D2111" s="24" t="s">
        <v>64</v>
      </c>
      <c r="E2111" s="24" t="s">
        <v>44</v>
      </c>
      <c r="F2111" s="24" t="s">
        <v>43</v>
      </c>
      <c r="G2111" s="24">
        <v>0</v>
      </c>
      <c r="H2111" s="24" t="s">
        <v>2797</v>
      </c>
      <c r="I2111" s="24" t="s">
        <v>4629</v>
      </c>
      <c r="J2111" s="24" t="s">
        <v>73</v>
      </c>
      <c r="K2111" s="72" t="str">
        <f t="shared" si="74"/>
        <v>BPPE35 ICPL Curncy</v>
      </c>
      <c r="L2111" s="25" t="str">
        <f t="shared" si="75"/>
        <v>ICPL</v>
      </c>
      <c r="M2111" s="26">
        <f t="shared" ca="1" si="75"/>
        <v>42276</v>
      </c>
      <c r="N2111" s="25" t="b">
        <f t="shared" si="75"/>
        <v>0</v>
      </c>
      <c r="O2111" s="84" t="str">
        <f>IF($N2111,_xll.BDP($K2111,O$1817),"[DISABLED]")</f>
        <v>[DISABLED]</v>
      </c>
      <c r="P2111" s="84" t="str">
        <f>IF($N2111,_xll.BDP($K2111,P$1817),"[DISABLED]")</f>
        <v>[DISABLED]</v>
      </c>
      <c r="Q2111" s="84" t="str">
        <f>IF($N2111,_xll.BDP($K2111,Q$1817),"[DISABLED]")</f>
        <v>[DISABLED]</v>
      </c>
      <c r="R2111" s="84" t="str">
        <f>IF($N2111,_xll.BDH($K2111,R$1817,$M2111),"[DISABLED]")</f>
        <v>[DISABLED]</v>
      </c>
      <c r="S2111" s="84" t="str">
        <f>IF($N2111,_xll.BDH($K2111,S$1817,$M2111),"[DISABLED]")</f>
        <v>[DISABLED]</v>
      </c>
      <c r="T2111" s="84" t="str">
        <f>IF($N2111,_xll.BDH($K2111,T$1817,$M2111),"[DISABLED]")</f>
        <v>[DISABLED]</v>
      </c>
      <c r="V2111" s="106" t="s">
        <v>10648</v>
      </c>
      <c r="W2111" s="107" t="s">
        <v>1055</v>
      </c>
      <c r="X2111" s="108">
        <v>42276</v>
      </c>
      <c r="Y2111" s="107" t="b">
        <v>0</v>
      </c>
      <c r="Z2111" s="107" t="s">
        <v>5237</v>
      </c>
      <c r="AA2111" s="107" t="s">
        <v>5237</v>
      </c>
      <c r="AB2111" s="107" t="s">
        <v>5237</v>
      </c>
      <c r="AC2111" s="107" t="s">
        <v>5237</v>
      </c>
      <c r="AD2111" s="107" t="s">
        <v>5237</v>
      </c>
      <c r="AE2111" s="107" t="s">
        <v>5237</v>
      </c>
    </row>
    <row r="2112" spans="2:31" outlineLevel="1">
      <c r="B2112" s="24" t="s">
        <v>5234</v>
      </c>
      <c r="C2112" s="24" t="s">
        <v>4</v>
      </c>
      <c r="D2112" s="24" t="s">
        <v>64</v>
      </c>
      <c r="E2112" s="24" t="s">
        <v>44</v>
      </c>
      <c r="F2112" s="24" t="s">
        <v>152</v>
      </c>
      <c r="G2112" s="24">
        <v>0</v>
      </c>
      <c r="H2112" s="24" t="s">
        <v>2797</v>
      </c>
      <c r="I2112" s="24" t="s">
        <v>4630</v>
      </c>
      <c r="J2112" s="24" t="s">
        <v>73</v>
      </c>
      <c r="K2112" s="72" t="str">
        <f t="shared" si="74"/>
        <v>BPPE45 ICPL Curncy</v>
      </c>
      <c r="L2112" s="25" t="str">
        <f t="shared" si="75"/>
        <v>ICPL</v>
      </c>
      <c r="M2112" s="26">
        <f t="shared" ca="1" si="75"/>
        <v>42276</v>
      </c>
      <c r="N2112" s="25" t="b">
        <f t="shared" si="75"/>
        <v>0</v>
      </c>
      <c r="O2112" s="84" t="str">
        <f>IF($N2112,_xll.BDP($K2112,O$1817),"[DISABLED]")</f>
        <v>[DISABLED]</v>
      </c>
      <c r="P2112" s="84" t="str">
        <f>IF($N2112,_xll.BDP($K2112,P$1817),"[DISABLED]")</f>
        <v>[DISABLED]</v>
      </c>
      <c r="Q2112" s="84" t="str">
        <f>IF($N2112,_xll.BDP($K2112,Q$1817),"[DISABLED]")</f>
        <v>[DISABLED]</v>
      </c>
      <c r="R2112" s="84" t="str">
        <f>IF($N2112,_xll.BDH($K2112,R$1817,$M2112),"[DISABLED]")</f>
        <v>[DISABLED]</v>
      </c>
      <c r="S2112" s="84" t="str">
        <f>IF($N2112,_xll.BDH($K2112,S$1817,$M2112),"[DISABLED]")</f>
        <v>[DISABLED]</v>
      </c>
      <c r="T2112" s="84" t="str">
        <f>IF($N2112,_xll.BDH($K2112,T$1817,$M2112),"[DISABLED]")</f>
        <v>[DISABLED]</v>
      </c>
      <c r="V2112" s="106" t="s">
        <v>10649</v>
      </c>
      <c r="W2112" s="107" t="s">
        <v>1055</v>
      </c>
      <c r="X2112" s="108">
        <v>42276</v>
      </c>
      <c r="Y2112" s="107" t="b">
        <v>0</v>
      </c>
      <c r="Z2112" s="107" t="s">
        <v>5237</v>
      </c>
      <c r="AA2112" s="107" t="s">
        <v>5237</v>
      </c>
      <c r="AB2112" s="107" t="s">
        <v>5237</v>
      </c>
      <c r="AC2112" s="107" t="s">
        <v>5237</v>
      </c>
      <c r="AD2112" s="107" t="s">
        <v>5237</v>
      </c>
      <c r="AE2112" s="107" t="s">
        <v>5237</v>
      </c>
    </row>
    <row r="2113" spans="2:31" outlineLevel="1">
      <c r="B2113" s="24" t="s">
        <v>5234</v>
      </c>
      <c r="C2113" s="24" t="s">
        <v>4</v>
      </c>
      <c r="D2113" s="24" t="s">
        <v>64</v>
      </c>
      <c r="E2113" s="24" t="s">
        <v>44</v>
      </c>
      <c r="F2113" s="24" t="s">
        <v>44</v>
      </c>
      <c r="G2113" s="24">
        <v>0</v>
      </c>
      <c r="H2113" s="24" t="s">
        <v>2797</v>
      </c>
      <c r="I2113" s="24" t="s">
        <v>4631</v>
      </c>
      <c r="J2113" s="24" t="s">
        <v>73</v>
      </c>
      <c r="K2113" s="72" t="str">
        <f t="shared" si="74"/>
        <v>BPPE55 ICPL Curncy</v>
      </c>
      <c r="L2113" s="25" t="str">
        <f t="shared" si="75"/>
        <v>ICPL</v>
      </c>
      <c r="M2113" s="26">
        <f t="shared" ca="1" si="75"/>
        <v>42276</v>
      </c>
      <c r="N2113" s="25" t="b">
        <f t="shared" si="75"/>
        <v>0</v>
      </c>
      <c r="O2113" s="84" t="str">
        <f>IF($N2113,_xll.BDP($K2113,O$1817),"[DISABLED]")</f>
        <v>[DISABLED]</v>
      </c>
      <c r="P2113" s="84" t="str">
        <f>IF($N2113,_xll.BDP($K2113,P$1817),"[DISABLED]")</f>
        <v>[DISABLED]</v>
      </c>
      <c r="Q2113" s="84" t="str">
        <f>IF($N2113,_xll.BDP($K2113,Q$1817),"[DISABLED]")</f>
        <v>[DISABLED]</v>
      </c>
      <c r="R2113" s="84" t="str">
        <f>IF($N2113,_xll.BDH($K2113,R$1817,$M2113),"[DISABLED]")</f>
        <v>[DISABLED]</v>
      </c>
      <c r="S2113" s="84" t="str">
        <f>IF($N2113,_xll.BDH($K2113,S$1817,$M2113),"[DISABLED]")</f>
        <v>[DISABLED]</v>
      </c>
      <c r="T2113" s="84" t="str">
        <f>IF($N2113,_xll.BDH($K2113,T$1817,$M2113),"[DISABLED]")</f>
        <v>[DISABLED]</v>
      </c>
      <c r="V2113" s="106" t="s">
        <v>10650</v>
      </c>
      <c r="W2113" s="107" t="s">
        <v>1055</v>
      </c>
      <c r="X2113" s="108">
        <v>42276</v>
      </c>
      <c r="Y2113" s="107" t="b">
        <v>0</v>
      </c>
      <c r="Z2113" s="107" t="s">
        <v>5237</v>
      </c>
      <c r="AA2113" s="107" t="s">
        <v>5237</v>
      </c>
      <c r="AB2113" s="107" t="s">
        <v>5237</v>
      </c>
      <c r="AC2113" s="107" t="s">
        <v>5237</v>
      </c>
      <c r="AD2113" s="107" t="s">
        <v>5237</v>
      </c>
      <c r="AE2113" s="107" t="s">
        <v>5237</v>
      </c>
    </row>
    <row r="2114" spans="2:31" outlineLevel="1">
      <c r="B2114" s="24" t="s">
        <v>5234</v>
      </c>
      <c r="C2114" s="24" t="s">
        <v>4</v>
      </c>
      <c r="D2114" s="24" t="s">
        <v>64</v>
      </c>
      <c r="E2114" s="24" t="s">
        <v>44</v>
      </c>
      <c r="F2114" s="24" t="s">
        <v>45</v>
      </c>
      <c r="G2114" s="24">
        <v>0</v>
      </c>
      <c r="H2114" s="24" t="s">
        <v>2797</v>
      </c>
      <c r="I2114" s="24" t="s">
        <v>4632</v>
      </c>
      <c r="J2114" s="24" t="s">
        <v>73</v>
      </c>
      <c r="K2114" s="72" t="str">
        <f t="shared" si="74"/>
        <v>BPPE75 ICPL Curncy</v>
      </c>
      <c r="L2114" s="25" t="str">
        <f t="shared" si="75"/>
        <v>ICPL</v>
      </c>
      <c r="M2114" s="26">
        <f t="shared" ca="1" si="75"/>
        <v>42276</v>
      </c>
      <c r="N2114" s="25" t="b">
        <f t="shared" si="75"/>
        <v>0</v>
      </c>
      <c r="O2114" s="84" t="str">
        <f>IF($N2114,_xll.BDP($K2114,O$1817),"[DISABLED]")</f>
        <v>[DISABLED]</v>
      </c>
      <c r="P2114" s="84" t="str">
        <f>IF($N2114,_xll.BDP($K2114,P$1817),"[DISABLED]")</f>
        <v>[DISABLED]</v>
      </c>
      <c r="Q2114" s="84" t="str">
        <f>IF($N2114,_xll.BDP($K2114,Q$1817),"[DISABLED]")</f>
        <v>[DISABLED]</v>
      </c>
      <c r="R2114" s="84" t="str">
        <f>IF($N2114,_xll.BDH($K2114,R$1817,$M2114),"[DISABLED]")</f>
        <v>[DISABLED]</v>
      </c>
      <c r="S2114" s="84" t="str">
        <f>IF($N2114,_xll.BDH($K2114,S$1817,$M2114),"[DISABLED]")</f>
        <v>[DISABLED]</v>
      </c>
      <c r="T2114" s="84" t="str">
        <f>IF($N2114,_xll.BDH($K2114,T$1817,$M2114),"[DISABLED]")</f>
        <v>[DISABLED]</v>
      </c>
      <c r="V2114" s="106" t="s">
        <v>10651</v>
      </c>
      <c r="W2114" s="107" t="s">
        <v>1055</v>
      </c>
      <c r="X2114" s="108">
        <v>42276</v>
      </c>
      <c r="Y2114" s="107" t="b">
        <v>0</v>
      </c>
      <c r="Z2114" s="107" t="s">
        <v>5237</v>
      </c>
      <c r="AA2114" s="107" t="s">
        <v>5237</v>
      </c>
      <c r="AB2114" s="107" t="s">
        <v>5237</v>
      </c>
      <c r="AC2114" s="107" t="s">
        <v>5237</v>
      </c>
      <c r="AD2114" s="107" t="s">
        <v>5237</v>
      </c>
      <c r="AE2114" s="107" t="s">
        <v>5237</v>
      </c>
    </row>
    <row r="2115" spans="2:31" outlineLevel="1">
      <c r="B2115" s="24" t="s">
        <v>5234</v>
      </c>
      <c r="C2115" s="24" t="s">
        <v>4</v>
      </c>
      <c r="D2115" s="24" t="s">
        <v>64</v>
      </c>
      <c r="E2115" s="24" t="s">
        <v>44</v>
      </c>
      <c r="F2115" s="24" t="s">
        <v>46</v>
      </c>
      <c r="G2115" s="24">
        <v>0</v>
      </c>
      <c r="H2115" s="24" t="s">
        <v>2797</v>
      </c>
      <c r="I2115" s="24" t="s">
        <v>4633</v>
      </c>
      <c r="J2115" s="24" t="s">
        <v>73</v>
      </c>
      <c r="K2115" s="72" t="str">
        <f t="shared" si="74"/>
        <v>BPPE105 ICPL Curncy</v>
      </c>
      <c r="L2115" s="25" t="str">
        <f t="shared" si="75"/>
        <v>ICPL</v>
      </c>
      <c r="M2115" s="26">
        <f t="shared" ca="1" si="75"/>
        <v>42276</v>
      </c>
      <c r="N2115" s="25" t="b">
        <f t="shared" si="75"/>
        <v>0</v>
      </c>
      <c r="O2115" s="84" t="str">
        <f>IF($N2115,_xll.BDP($K2115,O$1817),"[DISABLED]")</f>
        <v>[DISABLED]</v>
      </c>
      <c r="P2115" s="84" t="str">
        <f>IF($N2115,_xll.BDP($K2115,P$1817),"[DISABLED]")</f>
        <v>[DISABLED]</v>
      </c>
      <c r="Q2115" s="84" t="str">
        <f>IF($N2115,_xll.BDP($K2115,Q$1817),"[DISABLED]")</f>
        <v>[DISABLED]</v>
      </c>
      <c r="R2115" s="84" t="str">
        <f>IF($N2115,_xll.BDH($K2115,R$1817,$M2115),"[DISABLED]")</f>
        <v>[DISABLED]</v>
      </c>
      <c r="S2115" s="84" t="str">
        <f>IF($N2115,_xll.BDH($K2115,S$1817,$M2115),"[DISABLED]")</f>
        <v>[DISABLED]</v>
      </c>
      <c r="T2115" s="84" t="str">
        <f>IF($N2115,_xll.BDH($K2115,T$1817,$M2115),"[DISABLED]")</f>
        <v>[DISABLED]</v>
      </c>
      <c r="V2115" s="106" t="s">
        <v>10652</v>
      </c>
      <c r="W2115" s="107" t="s">
        <v>1055</v>
      </c>
      <c r="X2115" s="108">
        <v>42276</v>
      </c>
      <c r="Y2115" s="107" t="b">
        <v>0</v>
      </c>
      <c r="Z2115" s="107" t="s">
        <v>5237</v>
      </c>
      <c r="AA2115" s="107" t="s">
        <v>5237</v>
      </c>
      <c r="AB2115" s="107" t="s">
        <v>5237</v>
      </c>
      <c r="AC2115" s="107" t="s">
        <v>5237</v>
      </c>
      <c r="AD2115" s="107" t="s">
        <v>5237</v>
      </c>
      <c r="AE2115" s="107" t="s">
        <v>5237</v>
      </c>
    </row>
    <row r="2116" spans="2:31" outlineLevel="1">
      <c r="B2116" s="24" t="s">
        <v>5234</v>
      </c>
      <c r="C2116" s="24" t="s">
        <v>4</v>
      </c>
      <c r="D2116" s="24" t="s">
        <v>64</v>
      </c>
      <c r="E2116" s="24" t="s">
        <v>44</v>
      </c>
      <c r="F2116" s="24" t="s">
        <v>47</v>
      </c>
      <c r="G2116" s="24">
        <v>0</v>
      </c>
      <c r="H2116" s="24" t="s">
        <v>2797</v>
      </c>
      <c r="I2116" s="24" t="s">
        <v>4634</v>
      </c>
      <c r="J2116" s="24" t="s">
        <v>73</v>
      </c>
      <c r="K2116" s="72" t="str">
        <f t="shared" si="74"/>
        <v>BPPE155 ICPL Curncy</v>
      </c>
      <c r="L2116" s="25" t="str">
        <f t="shared" si="75"/>
        <v>ICPL</v>
      </c>
      <c r="M2116" s="26">
        <f t="shared" ca="1" si="75"/>
        <v>42276</v>
      </c>
      <c r="N2116" s="25" t="b">
        <f t="shared" si="75"/>
        <v>0</v>
      </c>
      <c r="O2116" s="84" t="str">
        <f>IF($N2116,_xll.BDP($K2116,O$1817),"[DISABLED]")</f>
        <v>[DISABLED]</v>
      </c>
      <c r="P2116" s="84" t="str">
        <f>IF($N2116,_xll.BDP($K2116,P$1817),"[DISABLED]")</f>
        <v>[DISABLED]</v>
      </c>
      <c r="Q2116" s="84" t="str">
        <f>IF($N2116,_xll.BDP($K2116,Q$1817),"[DISABLED]")</f>
        <v>[DISABLED]</v>
      </c>
      <c r="R2116" s="84" t="str">
        <f>IF($N2116,_xll.BDH($K2116,R$1817,$M2116),"[DISABLED]")</f>
        <v>[DISABLED]</v>
      </c>
      <c r="S2116" s="84" t="str">
        <f>IF($N2116,_xll.BDH($K2116,S$1817,$M2116),"[DISABLED]")</f>
        <v>[DISABLED]</v>
      </c>
      <c r="T2116" s="84" t="str">
        <f>IF($N2116,_xll.BDH($K2116,T$1817,$M2116),"[DISABLED]")</f>
        <v>[DISABLED]</v>
      </c>
      <c r="V2116" s="106" t="s">
        <v>10653</v>
      </c>
      <c r="W2116" s="107" t="s">
        <v>1055</v>
      </c>
      <c r="X2116" s="108">
        <v>42276</v>
      </c>
      <c r="Y2116" s="107" t="b">
        <v>0</v>
      </c>
      <c r="Z2116" s="107" t="s">
        <v>5237</v>
      </c>
      <c r="AA2116" s="107" t="s">
        <v>5237</v>
      </c>
      <c r="AB2116" s="107" t="s">
        <v>5237</v>
      </c>
      <c r="AC2116" s="107" t="s">
        <v>5237</v>
      </c>
      <c r="AD2116" s="107" t="s">
        <v>5237</v>
      </c>
      <c r="AE2116" s="107" t="s">
        <v>5237</v>
      </c>
    </row>
    <row r="2117" spans="2:31" outlineLevel="1">
      <c r="B2117" s="24" t="s">
        <v>5234</v>
      </c>
      <c r="C2117" s="24" t="s">
        <v>4</v>
      </c>
      <c r="D2117" s="24" t="s">
        <v>64</v>
      </c>
      <c r="E2117" s="24" t="s">
        <v>44</v>
      </c>
      <c r="F2117" s="24" t="s">
        <v>48</v>
      </c>
      <c r="G2117" s="24">
        <v>0</v>
      </c>
      <c r="H2117" s="24" t="s">
        <v>2797</v>
      </c>
      <c r="I2117" s="24" t="s">
        <v>4635</v>
      </c>
      <c r="J2117" s="24" t="s">
        <v>73</v>
      </c>
      <c r="K2117" s="72" t="str">
        <f t="shared" si="74"/>
        <v>BPPE205 ICPL Curncy</v>
      </c>
      <c r="L2117" s="25" t="str">
        <f t="shared" si="75"/>
        <v>ICPL</v>
      </c>
      <c r="M2117" s="26">
        <f t="shared" ca="1" si="75"/>
        <v>42276</v>
      </c>
      <c r="N2117" s="25" t="b">
        <f t="shared" si="75"/>
        <v>0</v>
      </c>
      <c r="O2117" s="84" t="str">
        <f>IF($N2117,_xll.BDP($K2117,O$1817),"[DISABLED]")</f>
        <v>[DISABLED]</v>
      </c>
      <c r="P2117" s="84" t="str">
        <f>IF($N2117,_xll.BDP($K2117,P$1817),"[DISABLED]")</f>
        <v>[DISABLED]</v>
      </c>
      <c r="Q2117" s="84" t="str">
        <f>IF($N2117,_xll.BDP($K2117,Q$1817),"[DISABLED]")</f>
        <v>[DISABLED]</v>
      </c>
      <c r="R2117" s="84" t="str">
        <f>IF($N2117,_xll.BDH($K2117,R$1817,$M2117),"[DISABLED]")</f>
        <v>[DISABLED]</v>
      </c>
      <c r="S2117" s="84" t="str">
        <f>IF($N2117,_xll.BDH($K2117,S$1817,$M2117),"[DISABLED]")</f>
        <v>[DISABLED]</v>
      </c>
      <c r="T2117" s="84" t="str">
        <f>IF($N2117,_xll.BDH($K2117,T$1817,$M2117),"[DISABLED]")</f>
        <v>[DISABLED]</v>
      </c>
      <c r="V2117" s="106" t="s">
        <v>10654</v>
      </c>
      <c r="W2117" s="107" t="s">
        <v>1055</v>
      </c>
      <c r="X2117" s="108">
        <v>42276</v>
      </c>
      <c r="Y2117" s="107" t="b">
        <v>0</v>
      </c>
      <c r="Z2117" s="107" t="s">
        <v>5237</v>
      </c>
      <c r="AA2117" s="107" t="s">
        <v>5237</v>
      </c>
      <c r="AB2117" s="107" t="s">
        <v>5237</v>
      </c>
      <c r="AC2117" s="107" t="s">
        <v>5237</v>
      </c>
      <c r="AD2117" s="107" t="s">
        <v>5237</v>
      </c>
      <c r="AE2117" s="107" t="s">
        <v>5237</v>
      </c>
    </row>
    <row r="2118" spans="2:31" outlineLevel="1">
      <c r="B2118" s="24" t="s">
        <v>5234</v>
      </c>
      <c r="C2118" s="24" t="s">
        <v>4</v>
      </c>
      <c r="D2118" s="24" t="s">
        <v>64</v>
      </c>
      <c r="E2118" s="24" t="s">
        <v>155</v>
      </c>
      <c r="F2118" s="24" t="s">
        <v>209</v>
      </c>
      <c r="G2118" s="24">
        <v>0</v>
      </c>
      <c r="H2118" s="24" t="s">
        <v>2797</v>
      </c>
      <c r="I2118" s="24" t="s">
        <v>4636</v>
      </c>
      <c r="J2118" s="24" t="s">
        <v>73</v>
      </c>
      <c r="K2118" s="72" t="str">
        <f t="shared" si="74"/>
        <v>BPPEA6 ICPL Curncy</v>
      </c>
      <c r="L2118" s="25" t="str">
        <f t="shared" si="75"/>
        <v>ICPL</v>
      </c>
      <c r="M2118" s="26">
        <f t="shared" ca="1" si="75"/>
        <v>42276</v>
      </c>
      <c r="N2118" s="25" t="b">
        <f t="shared" si="75"/>
        <v>0</v>
      </c>
      <c r="O2118" s="84" t="str">
        <f>IF($N2118,_xll.BDP($K2118,O$1817),"[DISABLED]")</f>
        <v>[DISABLED]</v>
      </c>
      <c r="P2118" s="84" t="str">
        <f>IF($N2118,_xll.BDP($K2118,P$1817),"[DISABLED]")</f>
        <v>[DISABLED]</v>
      </c>
      <c r="Q2118" s="84" t="str">
        <f>IF($N2118,_xll.BDP($K2118,Q$1817),"[DISABLED]")</f>
        <v>[DISABLED]</v>
      </c>
      <c r="R2118" s="84" t="str">
        <f>IF($N2118,_xll.BDH($K2118,R$1817,$M2118),"[DISABLED]")</f>
        <v>[DISABLED]</v>
      </c>
      <c r="S2118" s="84" t="str">
        <f>IF($N2118,_xll.BDH($K2118,S$1817,$M2118),"[DISABLED]")</f>
        <v>[DISABLED]</v>
      </c>
      <c r="T2118" s="84" t="str">
        <f>IF($N2118,_xll.BDH($K2118,T$1817,$M2118),"[DISABLED]")</f>
        <v>[DISABLED]</v>
      </c>
      <c r="V2118" s="106" t="s">
        <v>10655</v>
      </c>
      <c r="W2118" s="107" t="s">
        <v>1055</v>
      </c>
      <c r="X2118" s="108">
        <v>42276</v>
      </c>
      <c r="Y2118" s="107" t="b">
        <v>0</v>
      </c>
      <c r="Z2118" s="107" t="s">
        <v>5237</v>
      </c>
      <c r="AA2118" s="107" t="s">
        <v>5237</v>
      </c>
      <c r="AB2118" s="107" t="s">
        <v>5237</v>
      </c>
      <c r="AC2118" s="107" t="s">
        <v>5237</v>
      </c>
      <c r="AD2118" s="107" t="s">
        <v>5237</v>
      </c>
      <c r="AE2118" s="107" t="s">
        <v>5237</v>
      </c>
    </row>
    <row r="2119" spans="2:31" outlineLevel="1">
      <c r="B2119" s="24" t="s">
        <v>5234</v>
      </c>
      <c r="C2119" s="24" t="s">
        <v>4</v>
      </c>
      <c r="D2119" s="24" t="s">
        <v>64</v>
      </c>
      <c r="E2119" s="24" t="s">
        <v>155</v>
      </c>
      <c r="F2119" s="24" t="s">
        <v>210</v>
      </c>
      <c r="G2119" s="24">
        <v>0</v>
      </c>
      <c r="H2119" s="24" t="s">
        <v>2797</v>
      </c>
      <c r="I2119" s="24" t="s">
        <v>4637</v>
      </c>
      <c r="J2119" s="24" t="s">
        <v>73</v>
      </c>
      <c r="K2119" s="72" t="str">
        <f t="shared" si="74"/>
        <v>BPPEB6 ICPL Curncy</v>
      </c>
      <c r="L2119" s="25" t="str">
        <f t="shared" si="75"/>
        <v>ICPL</v>
      </c>
      <c r="M2119" s="26">
        <f t="shared" ca="1" si="75"/>
        <v>42276</v>
      </c>
      <c r="N2119" s="25" t="b">
        <f t="shared" si="75"/>
        <v>0</v>
      </c>
      <c r="O2119" s="84" t="str">
        <f>IF($N2119,_xll.BDP($K2119,O$1817),"[DISABLED]")</f>
        <v>[DISABLED]</v>
      </c>
      <c r="P2119" s="84" t="str">
        <f>IF($N2119,_xll.BDP($K2119,P$1817),"[DISABLED]")</f>
        <v>[DISABLED]</v>
      </c>
      <c r="Q2119" s="84" t="str">
        <f>IF($N2119,_xll.BDP($K2119,Q$1817),"[DISABLED]")</f>
        <v>[DISABLED]</v>
      </c>
      <c r="R2119" s="84" t="str">
        <f>IF($N2119,_xll.BDH($K2119,R$1817,$M2119),"[DISABLED]")</f>
        <v>[DISABLED]</v>
      </c>
      <c r="S2119" s="84" t="str">
        <f>IF($N2119,_xll.BDH($K2119,S$1817,$M2119),"[DISABLED]")</f>
        <v>[DISABLED]</v>
      </c>
      <c r="T2119" s="84" t="str">
        <f>IF($N2119,_xll.BDH($K2119,T$1817,$M2119),"[DISABLED]")</f>
        <v>[DISABLED]</v>
      </c>
      <c r="V2119" s="106" t="s">
        <v>10656</v>
      </c>
      <c r="W2119" s="107" t="s">
        <v>1055</v>
      </c>
      <c r="X2119" s="108">
        <v>42276</v>
      </c>
      <c r="Y2119" s="107" t="b">
        <v>0</v>
      </c>
      <c r="Z2119" s="107" t="s">
        <v>5237</v>
      </c>
      <c r="AA2119" s="107" t="s">
        <v>5237</v>
      </c>
      <c r="AB2119" s="107" t="s">
        <v>5237</v>
      </c>
      <c r="AC2119" s="107" t="s">
        <v>5237</v>
      </c>
      <c r="AD2119" s="107" t="s">
        <v>5237</v>
      </c>
      <c r="AE2119" s="107" t="s">
        <v>5237</v>
      </c>
    </row>
    <row r="2120" spans="2:31" outlineLevel="1">
      <c r="B2120" s="24" t="s">
        <v>5234</v>
      </c>
      <c r="C2120" s="24" t="s">
        <v>4</v>
      </c>
      <c r="D2120" s="24" t="s">
        <v>64</v>
      </c>
      <c r="E2120" s="24" t="s">
        <v>155</v>
      </c>
      <c r="F2120" s="24" t="s">
        <v>54</v>
      </c>
      <c r="G2120" s="24">
        <v>0</v>
      </c>
      <c r="H2120" s="24" t="s">
        <v>2797</v>
      </c>
      <c r="I2120" s="24" t="s">
        <v>4638</v>
      </c>
      <c r="J2120" s="24" t="s">
        <v>73</v>
      </c>
      <c r="K2120" s="72" t="str">
        <f t="shared" si="74"/>
        <v>BPPEC6 ICPL Curncy</v>
      </c>
      <c r="L2120" s="25" t="str">
        <f t="shared" si="75"/>
        <v>ICPL</v>
      </c>
      <c r="M2120" s="26">
        <f t="shared" ca="1" si="75"/>
        <v>42276</v>
      </c>
      <c r="N2120" s="25" t="b">
        <f t="shared" si="75"/>
        <v>0</v>
      </c>
      <c r="O2120" s="84" t="str">
        <f>IF($N2120,_xll.BDP($K2120,O$1817),"[DISABLED]")</f>
        <v>[DISABLED]</v>
      </c>
      <c r="P2120" s="84" t="str">
        <f>IF($N2120,_xll.BDP($K2120,P$1817),"[DISABLED]")</f>
        <v>[DISABLED]</v>
      </c>
      <c r="Q2120" s="84" t="str">
        <f>IF($N2120,_xll.BDP($K2120,Q$1817),"[DISABLED]")</f>
        <v>[DISABLED]</v>
      </c>
      <c r="R2120" s="84" t="str">
        <f>IF($N2120,_xll.BDH($K2120,R$1817,$M2120),"[DISABLED]")</f>
        <v>[DISABLED]</v>
      </c>
      <c r="S2120" s="84" t="str">
        <f>IF($N2120,_xll.BDH($K2120,S$1817,$M2120),"[DISABLED]")</f>
        <v>[DISABLED]</v>
      </c>
      <c r="T2120" s="84" t="str">
        <f>IF($N2120,_xll.BDH($K2120,T$1817,$M2120),"[DISABLED]")</f>
        <v>[DISABLED]</v>
      </c>
      <c r="V2120" s="106" t="s">
        <v>10657</v>
      </c>
      <c r="W2120" s="107" t="s">
        <v>1055</v>
      </c>
      <c r="X2120" s="108">
        <v>42276</v>
      </c>
      <c r="Y2120" s="107" t="b">
        <v>0</v>
      </c>
      <c r="Z2120" s="107" t="s">
        <v>5237</v>
      </c>
      <c r="AA2120" s="107" t="s">
        <v>5237</v>
      </c>
      <c r="AB2120" s="107" t="s">
        <v>5237</v>
      </c>
      <c r="AC2120" s="107" t="s">
        <v>5237</v>
      </c>
      <c r="AD2120" s="107" t="s">
        <v>5237</v>
      </c>
      <c r="AE2120" s="107" t="s">
        <v>5237</v>
      </c>
    </row>
    <row r="2121" spans="2:31" outlineLevel="1">
      <c r="B2121" s="24" t="s">
        <v>5234</v>
      </c>
      <c r="C2121" s="24" t="s">
        <v>4</v>
      </c>
      <c r="D2121" s="24" t="s">
        <v>64</v>
      </c>
      <c r="E2121" s="24" t="s">
        <v>155</v>
      </c>
      <c r="F2121" s="24" t="s">
        <v>58</v>
      </c>
      <c r="G2121" s="24">
        <v>0</v>
      </c>
      <c r="H2121" s="24" t="s">
        <v>2797</v>
      </c>
      <c r="I2121" s="24" t="s">
        <v>4639</v>
      </c>
      <c r="J2121" s="24" t="s">
        <v>73</v>
      </c>
      <c r="K2121" s="72" t="str">
        <f t="shared" si="74"/>
        <v>BPPEF6 ICPL Curncy</v>
      </c>
      <c r="L2121" s="25" t="str">
        <f t="shared" si="75"/>
        <v>ICPL</v>
      </c>
      <c r="M2121" s="26">
        <f t="shared" ca="1" si="75"/>
        <v>42276</v>
      </c>
      <c r="N2121" s="25" t="b">
        <f t="shared" si="75"/>
        <v>0</v>
      </c>
      <c r="O2121" s="84" t="str">
        <f>IF($N2121,_xll.BDP($K2121,O$1817),"[DISABLED]")</f>
        <v>[DISABLED]</v>
      </c>
      <c r="P2121" s="84" t="str">
        <f>IF($N2121,_xll.BDP($K2121,P$1817),"[DISABLED]")</f>
        <v>[DISABLED]</v>
      </c>
      <c r="Q2121" s="84" t="str">
        <f>IF($N2121,_xll.BDP($K2121,Q$1817),"[DISABLED]")</f>
        <v>[DISABLED]</v>
      </c>
      <c r="R2121" s="84" t="str">
        <f>IF($N2121,_xll.BDH($K2121,R$1817,$M2121),"[DISABLED]")</f>
        <v>[DISABLED]</v>
      </c>
      <c r="S2121" s="84" t="str">
        <f>IF($N2121,_xll.BDH($K2121,S$1817,$M2121),"[DISABLED]")</f>
        <v>[DISABLED]</v>
      </c>
      <c r="T2121" s="84" t="str">
        <f>IF($N2121,_xll.BDH($K2121,T$1817,$M2121),"[DISABLED]")</f>
        <v>[DISABLED]</v>
      </c>
      <c r="V2121" s="106" t="s">
        <v>10658</v>
      </c>
      <c r="W2121" s="107" t="s">
        <v>1055</v>
      </c>
      <c r="X2121" s="108">
        <v>42276</v>
      </c>
      <c r="Y2121" s="107" t="b">
        <v>0</v>
      </c>
      <c r="Z2121" s="107" t="s">
        <v>5237</v>
      </c>
      <c r="AA2121" s="107" t="s">
        <v>5237</v>
      </c>
      <c r="AB2121" s="107" t="s">
        <v>5237</v>
      </c>
      <c r="AC2121" s="107" t="s">
        <v>5237</v>
      </c>
      <c r="AD2121" s="107" t="s">
        <v>5237</v>
      </c>
      <c r="AE2121" s="107" t="s">
        <v>5237</v>
      </c>
    </row>
    <row r="2122" spans="2:31" outlineLevel="1">
      <c r="B2122" s="24" t="s">
        <v>5234</v>
      </c>
      <c r="C2122" s="24" t="s">
        <v>4</v>
      </c>
      <c r="D2122" s="24" t="s">
        <v>64</v>
      </c>
      <c r="E2122" s="24" t="s">
        <v>155</v>
      </c>
      <c r="F2122" s="24" t="s">
        <v>71</v>
      </c>
      <c r="G2122" s="24">
        <v>0</v>
      </c>
      <c r="H2122" s="24" t="s">
        <v>2797</v>
      </c>
      <c r="I2122" s="24" t="s">
        <v>4640</v>
      </c>
      <c r="J2122" s="24" t="s">
        <v>73</v>
      </c>
      <c r="K2122" s="72" t="str">
        <f t="shared" si="74"/>
        <v>BPPEI6 ICPL Curncy</v>
      </c>
      <c r="L2122" s="25" t="str">
        <f t="shared" si="75"/>
        <v>ICPL</v>
      </c>
      <c r="M2122" s="26">
        <f t="shared" ca="1" si="75"/>
        <v>42276</v>
      </c>
      <c r="N2122" s="25" t="b">
        <f t="shared" si="75"/>
        <v>0</v>
      </c>
      <c r="O2122" s="84" t="str">
        <f>IF($N2122,_xll.BDP($K2122,O$1817),"[DISABLED]")</f>
        <v>[DISABLED]</v>
      </c>
      <c r="P2122" s="84" t="str">
        <f>IF($N2122,_xll.BDP($K2122,P$1817),"[DISABLED]")</f>
        <v>[DISABLED]</v>
      </c>
      <c r="Q2122" s="84" t="str">
        <f>IF($N2122,_xll.BDP($K2122,Q$1817),"[DISABLED]")</f>
        <v>[DISABLED]</v>
      </c>
      <c r="R2122" s="84" t="str">
        <f>IF($N2122,_xll.BDH($K2122,R$1817,$M2122),"[DISABLED]")</f>
        <v>[DISABLED]</v>
      </c>
      <c r="S2122" s="84" t="str">
        <f>IF($N2122,_xll.BDH($K2122,S$1817,$M2122),"[DISABLED]")</f>
        <v>[DISABLED]</v>
      </c>
      <c r="T2122" s="84" t="str">
        <f>IF($N2122,_xll.BDH($K2122,T$1817,$M2122),"[DISABLED]")</f>
        <v>[DISABLED]</v>
      </c>
      <c r="V2122" s="106" t="s">
        <v>10659</v>
      </c>
      <c r="W2122" s="107" t="s">
        <v>1055</v>
      </c>
      <c r="X2122" s="108">
        <v>42276</v>
      </c>
      <c r="Y2122" s="107" t="b">
        <v>0</v>
      </c>
      <c r="Z2122" s="107" t="s">
        <v>5237</v>
      </c>
      <c r="AA2122" s="107" t="s">
        <v>5237</v>
      </c>
      <c r="AB2122" s="107" t="s">
        <v>5237</v>
      </c>
      <c r="AC2122" s="107" t="s">
        <v>5237</v>
      </c>
      <c r="AD2122" s="107" t="s">
        <v>5237</v>
      </c>
      <c r="AE2122" s="107" t="s">
        <v>5237</v>
      </c>
    </row>
    <row r="2123" spans="2:31" outlineLevel="1">
      <c r="B2123" s="24" t="s">
        <v>5234</v>
      </c>
      <c r="C2123" s="24" t="s">
        <v>4</v>
      </c>
      <c r="D2123" s="24" t="s">
        <v>64</v>
      </c>
      <c r="E2123" s="24" t="s">
        <v>155</v>
      </c>
      <c r="F2123" s="24" t="s">
        <v>41</v>
      </c>
      <c r="G2123" s="24">
        <v>0</v>
      </c>
      <c r="H2123" s="24" t="s">
        <v>2797</v>
      </c>
      <c r="I2123" s="24" t="s">
        <v>4641</v>
      </c>
      <c r="J2123" s="24" t="s">
        <v>73</v>
      </c>
      <c r="K2123" s="72" t="str">
        <f t="shared" si="74"/>
        <v>BPPE16 ICPL Curncy</v>
      </c>
      <c r="L2123" s="25" t="str">
        <f t="shared" si="75"/>
        <v>ICPL</v>
      </c>
      <c r="M2123" s="26">
        <f t="shared" ca="1" si="75"/>
        <v>42276</v>
      </c>
      <c r="N2123" s="25" t="b">
        <f t="shared" si="75"/>
        <v>0</v>
      </c>
      <c r="O2123" s="84" t="str">
        <f>IF($N2123,_xll.BDP($K2123,O$1817),"[DISABLED]")</f>
        <v>[DISABLED]</v>
      </c>
      <c r="P2123" s="84" t="str">
        <f>IF($N2123,_xll.BDP($K2123,P$1817),"[DISABLED]")</f>
        <v>[DISABLED]</v>
      </c>
      <c r="Q2123" s="84" t="str">
        <f>IF($N2123,_xll.BDP($K2123,Q$1817),"[DISABLED]")</f>
        <v>[DISABLED]</v>
      </c>
      <c r="R2123" s="84" t="str">
        <f>IF($N2123,_xll.BDH($K2123,R$1817,$M2123),"[DISABLED]")</f>
        <v>[DISABLED]</v>
      </c>
      <c r="S2123" s="84" t="str">
        <f>IF($N2123,_xll.BDH($K2123,S$1817,$M2123),"[DISABLED]")</f>
        <v>[DISABLED]</v>
      </c>
      <c r="T2123" s="84" t="str">
        <f>IF($N2123,_xll.BDH($K2123,T$1817,$M2123),"[DISABLED]")</f>
        <v>[DISABLED]</v>
      </c>
      <c r="V2123" s="106" t="s">
        <v>10660</v>
      </c>
      <c r="W2123" s="107" t="s">
        <v>1055</v>
      </c>
      <c r="X2123" s="108">
        <v>42276</v>
      </c>
      <c r="Y2123" s="107" t="b">
        <v>0</v>
      </c>
      <c r="Z2123" s="107" t="s">
        <v>5237</v>
      </c>
      <c r="AA2123" s="107" t="s">
        <v>5237</v>
      </c>
      <c r="AB2123" s="107" t="s">
        <v>5237</v>
      </c>
      <c r="AC2123" s="107" t="s">
        <v>5237</v>
      </c>
      <c r="AD2123" s="107" t="s">
        <v>5237</v>
      </c>
      <c r="AE2123" s="107" t="s">
        <v>5237</v>
      </c>
    </row>
    <row r="2124" spans="2:31" outlineLevel="1">
      <c r="B2124" s="24" t="s">
        <v>5234</v>
      </c>
      <c r="C2124" s="24" t="s">
        <v>4</v>
      </c>
      <c r="D2124" s="24" t="s">
        <v>64</v>
      </c>
      <c r="E2124" s="24" t="s">
        <v>155</v>
      </c>
      <c r="F2124" s="24" t="s">
        <v>146</v>
      </c>
      <c r="G2124" s="24">
        <v>0</v>
      </c>
      <c r="H2124" s="24" t="s">
        <v>2797</v>
      </c>
      <c r="I2124" s="24" t="s">
        <v>4642</v>
      </c>
      <c r="J2124" s="24" t="s">
        <v>73</v>
      </c>
      <c r="K2124" s="72" t="str">
        <f t="shared" si="74"/>
        <v>BPPER6 ICPL Curncy</v>
      </c>
      <c r="L2124" s="25" t="str">
        <f t="shared" si="75"/>
        <v>ICPL</v>
      </c>
      <c r="M2124" s="26">
        <f t="shared" ca="1" si="75"/>
        <v>42276</v>
      </c>
      <c r="N2124" s="25" t="b">
        <f t="shared" si="75"/>
        <v>0</v>
      </c>
      <c r="O2124" s="84" t="str">
        <f>IF($N2124,_xll.BDP($K2124,O$1817),"[DISABLED]")</f>
        <v>[DISABLED]</v>
      </c>
      <c r="P2124" s="84" t="str">
        <f>IF($N2124,_xll.BDP($K2124,P$1817),"[DISABLED]")</f>
        <v>[DISABLED]</v>
      </c>
      <c r="Q2124" s="84" t="str">
        <f>IF($N2124,_xll.BDP($K2124,Q$1817),"[DISABLED]")</f>
        <v>[DISABLED]</v>
      </c>
      <c r="R2124" s="84" t="str">
        <f>IF($N2124,_xll.BDH($K2124,R$1817,$M2124),"[DISABLED]")</f>
        <v>[DISABLED]</v>
      </c>
      <c r="S2124" s="84" t="str">
        <f>IF($N2124,_xll.BDH($K2124,S$1817,$M2124),"[DISABLED]")</f>
        <v>[DISABLED]</v>
      </c>
      <c r="T2124" s="84" t="str">
        <f>IF($N2124,_xll.BDH($K2124,T$1817,$M2124),"[DISABLED]")</f>
        <v>[DISABLED]</v>
      </c>
      <c r="V2124" s="106" t="s">
        <v>10661</v>
      </c>
      <c r="W2124" s="107" t="s">
        <v>1055</v>
      </c>
      <c r="X2124" s="108">
        <v>42276</v>
      </c>
      <c r="Y2124" s="107" t="b">
        <v>0</v>
      </c>
      <c r="Z2124" s="107" t="s">
        <v>5237</v>
      </c>
      <c r="AA2124" s="107" t="s">
        <v>5237</v>
      </c>
      <c r="AB2124" s="107" t="s">
        <v>5237</v>
      </c>
      <c r="AC2124" s="107" t="s">
        <v>5237</v>
      </c>
      <c r="AD2124" s="107" t="s">
        <v>5237</v>
      </c>
      <c r="AE2124" s="107" t="s">
        <v>5237</v>
      </c>
    </row>
    <row r="2125" spans="2:31" outlineLevel="1">
      <c r="B2125" s="24" t="s">
        <v>5234</v>
      </c>
      <c r="C2125" s="24" t="s">
        <v>4</v>
      </c>
      <c r="D2125" s="24" t="s">
        <v>64</v>
      </c>
      <c r="E2125" s="24" t="s">
        <v>155</v>
      </c>
      <c r="F2125" s="24" t="s">
        <v>42</v>
      </c>
      <c r="G2125" s="24">
        <v>0</v>
      </c>
      <c r="H2125" s="24" t="s">
        <v>2797</v>
      </c>
      <c r="I2125" s="24" t="s">
        <v>4643</v>
      </c>
      <c r="J2125" s="24" t="s">
        <v>73</v>
      </c>
      <c r="K2125" s="72" t="str">
        <f t="shared" si="74"/>
        <v>BPPE26 ICPL Curncy</v>
      </c>
      <c r="L2125" s="25" t="str">
        <f t="shared" si="75"/>
        <v>ICPL</v>
      </c>
      <c r="M2125" s="26">
        <f t="shared" ca="1" si="75"/>
        <v>42276</v>
      </c>
      <c r="N2125" s="25" t="b">
        <f t="shared" si="75"/>
        <v>0</v>
      </c>
      <c r="O2125" s="84" t="str">
        <f>IF($N2125,_xll.BDP($K2125,O$1817),"[DISABLED]")</f>
        <v>[DISABLED]</v>
      </c>
      <c r="P2125" s="84" t="str">
        <f>IF($N2125,_xll.BDP($K2125,P$1817),"[DISABLED]")</f>
        <v>[DISABLED]</v>
      </c>
      <c r="Q2125" s="84" t="str">
        <f>IF($N2125,_xll.BDP($K2125,Q$1817),"[DISABLED]")</f>
        <v>[DISABLED]</v>
      </c>
      <c r="R2125" s="84" t="str">
        <f>IF($N2125,_xll.BDH($K2125,R$1817,$M2125),"[DISABLED]")</f>
        <v>[DISABLED]</v>
      </c>
      <c r="S2125" s="84" t="str">
        <f>IF($N2125,_xll.BDH($K2125,S$1817,$M2125),"[DISABLED]")</f>
        <v>[DISABLED]</v>
      </c>
      <c r="T2125" s="84" t="str">
        <f>IF($N2125,_xll.BDH($K2125,T$1817,$M2125),"[DISABLED]")</f>
        <v>[DISABLED]</v>
      </c>
      <c r="V2125" s="106" t="s">
        <v>10662</v>
      </c>
      <c r="W2125" s="107" t="s">
        <v>1055</v>
      </c>
      <c r="X2125" s="108">
        <v>42276</v>
      </c>
      <c r="Y2125" s="107" t="b">
        <v>0</v>
      </c>
      <c r="Z2125" s="107" t="s">
        <v>5237</v>
      </c>
      <c r="AA2125" s="107" t="s">
        <v>5237</v>
      </c>
      <c r="AB2125" s="107" t="s">
        <v>5237</v>
      </c>
      <c r="AC2125" s="107" t="s">
        <v>5237</v>
      </c>
      <c r="AD2125" s="107" t="s">
        <v>5237</v>
      </c>
      <c r="AE2125" s="107" t="s">
        <v>5237</v>
      </c>
    </row>
    <row r="2126" spans="2:31" outlineLevel="1">
      <c r="B2126" s="24" t="s">
        <v>5234</v>
      </c>
      <c r="C2126" s="24" t="s">
        <v>4</v>
      </c>
      <c r="D2126" s="24" t="s">
        <v>64</v>
      </c>
      <c r="E2126" s="24" t="s">
        <v>155</v>
      </c>
      <c r="F2126" s="24" t="s">
        <v>43</v>
      </c>
      <c r="G2126" s="24">
        <v>0</v>
      </c>
      <c r="H2126" s="24" t="s">
        <v>2797</v>
      </c>
      <c r="I2126" s="24" t="s">
        <v>4644</v>
      </c>
      <c r="J2126" s="24" t="s">
        <v>73</v>
      </c>
      <c r="K2126" s="72" t="str">
        <f t="shared" si="74"/>
        <v>BPPE36 ICPL Curncy</v>
      </c>
      <c r="L2126" s="25" t="str">
        <f t="shared" si="75"/>
        <v>ICPL</v>
      </c>
      <c r="M2126" s="26">
        <f t="shared" ca="1" si="75"/>
        <v>42276</v>
      </c>
      <c r="N2126" s="25" t="b">
        <f t="shared" si="75"/>
        <v>0</v>
      </c>
      <c r="O2126" s="84" t="str">
        <f>IF($N2126,_xll.BDP($K2126,O$1817),"[DISABLED]")</f>
        <v>[DISABLED]</v>
      </c>
      <c r="P2126" s="84" t="str">
        <f>IF($N2126,_xll.BDP($K2126,P$1817),"[DISABLED]")</f>
        <v>[DISABLED]</v>
      </c>
      <c r="Q2126" s="84" t="str">
        <f>IF($N2126,_xll.BDP($K2126,Q$1817),"[DISABLED]")</f>
        <v>[DISABLED]</v>
      </c>
      <c r="R2126" s="84" t="str">
        <f>IF($N2126,_xll.BDH($K2126,R$1817,$M2126),"[DISABLED]")</f>
        <v>[DISABLED]</v>
      </c>
      <c r="S2126" s="84" t="str">
        <f>IF($N2126,_xll.BDH($K2126,S$1817,$M2126),"[DISABLED]")</f>
        <v>[DISABLED]</v>
      </c>
      <c r="T2126" s="84" t="str">
        <f>IF($N2126,_xll.BDH($K2126,T$1817,$M2126),"[DISABLED]")</f>
        <v>[DISABLED]</v>
      </c>
      <c r="V2126" s="106" t="s">
        <v>10663</v>
      </c>
      <c r="W2126" s="107" t="s">
        <v>1055</v>
      </c>
      <c r="X2126" s="108">
        <v>42276</v>
      </c>
      <c r="Y2126" s="107" t="b">
        <v>0</v>
      </c>
      <c r="Z2126" s="107" t="s">
        <v>5237</v>
      </c>
      <c r="AA2126" s="107" t="s">
        <v>5237</v>
      </c>
      <c r="AB2126" s="107" t="s">
        <v>5237</v>
      </c>
      <c r="AC2126" s="107" t="s">
        <v>5237</v>
      </c>
      <c r="AD2126" s="107" t="s">
        <v>5237</v>
      </c>
      <c r="AE2126" s="107" t="s">
        <v>5237</v>
      </c>
    </row>
    <row r="2127" spans="2:31" outlineLevel="1">
      <c r="B2127" s="24" t="s">
        <v>5234</v>
      </c>
      <c r="C2127" s="24" t="s">
        <v>4</v>
      </c>
      <c r="D2127" s="24" t="s">
        <v>64</v>
      </c>
      <c r="E2127" s="24" t="s">
        <v>155</v>
      </c>
      <c r="F2127" s="24" t="s">
        <v>152</v>
      </c>
      <c r="G2127" s="24">
        <v>0</v>
      </c>
      <c r="H2127" s="24" t="s">
        <v>2797</v>
      </c>
      <c r="I2127" s="24" t="s">
        <v>4645</v>
      </c>
      <c r="J2127" s="24" t="s">
        <v>73</v>
      </c>
      <c r="K2127" s="72" t="str">
        <f t="shared" si="74"/>
        <v>BPPE46 ICPL Curncy</v>
      </c>
      <c r="L2127" s="25" t="str">
        <f t="shared" si="75"/>
        <v>ICPL</v>
      </c>
      <c r="M2127" s="26">
        <f t="shared" ca="1" si="75"/>
        <v>42276</v>
      </c>
      <c r="N2127" s="25" t="b">
        <f t="shared" si="75"/>
        <v>0</v>
      </c>
      <c r="O2127" s="84" t="str">
        <f>IF($N2127,_xll.BDP($K2127,O$1817),"[DISABLED]")</f>
        <v>[DISABLED]</v>
      </c>
      <c r="P2127" s="84" t="str">
        <f>IF($N2127,_xll.BDP($K2127,P$1817),"[DISABLED]")</f>
        <v>[DISABLED]</v>
      </c>
      <c r="Q2127" s="84" t="str">
        <f>IF($N2127,_xll.BDP($K2127,Q$1817),"[DISABLED]")</f>
        <v>[DISABLED]</v>
      </c>
      <c r="R2127" s="84" t="str">
        <f>IF($N2127,_xll.BDH($K2127,R$1817,$M2127),"[DISABLED]")</f>
        <v>[DISABLED]</v>
      </c>
      <c r="S2127" s="84" t="str">
        <f>IF($N2127,_xll.BDH($K2127,S$1817,$M2127),"[DISABLED]")</f>
        <v>[DISABLED]</v>
      </c>
      <c r="T2127" s="84" t="str">
        <f>IF($N2127,_xll.BDH($K2127,T$1817,$M2127),"[DISABLED]")</f>
        <v>[DISABLED]</v>
      </c>
      <c r="V2127" s="106" t="s">
        <v>10664</v>
      </c>
      <c r="W2127" s="107" t="s">
        <v>1055</v>
      </c>
      <c r="X2127" s="108">
        <v>42276</v>
      </c>
      <c r="Y2127" s="107" t="b">
        <v>0</v>
      </c>
      <c r="Z2127" s="107" t="s">
        <v>5237</v>
      </c>
      <c r="AA2127" s="107" t="s">
        <v>5237</v>
      </c>
      <c r="AB2127" s="107" t="s">
        <v>5237</v>
      </c>
      <c r="AC2127" s="107" t="s">
        <v>5237</v>
      </c>
      <c r="AD2127" s="107" t="s">
        <v>5237</v>
      </c>
      <c r="AE2127" s="107" t="s">
        <v>5237</v>
      </c>
    </row>
    <row r="2128" spans="2:31" outlineLevel="1">
      <c r="B2128" s="24" t="s">
        <v>5234</v>
      </c>
      <c r="C2128" s="24" t="s">
        <v>4</v>
      </c>
      <c r="D2128" s="24" t="s">
        <v>64</v>
      </c>
      <c r="E2128" s="24" t="s">
        <v>155</v>
      </c>
      <c r="F2128" s="24" t="s">
        <v>44</v>
      </c>
      <c r="G2128" s="24">
        <v>0</v>
      </c>
      <c r="H2128" s="24" t="s">
        <v>2797</v>
      </c>
      <c r="I2128" s="24" t="s">
        <v>4646</v>
      </c>
      <c r="J2128" s="24" t="s">
        <v>73</v>
      </c>
      <c r="K2128" s="72" t="str">
        <f t="shared" si="74"/>
        <v>BPPE56 ICPL Curncy</v>
      </c>
      <c r="L2128" s="25" t="str">
        <f t="shared" si="75"/>
        <v>ICPL</v>
      </c>
      <c r="M2128" s="26">
        <f t="shared" ca="1" si="75"/>
        <v>42276</v>
      </c>
      <c r="N2128" s="25" t="b">
        <f t="shared" si="75"/>
        <v>0</v>
      </c>
      <c r="O2128" s="84" t="str">
        <f>IF($N2128,_xll.BDP($K2128,O$1817),"[DISABLED]")</f>
        <v>[DISABLED]</v>
      </c>
      <c r="P2128" s="84" t="str">
        <f>IF($N2128,_xll.BDP($K2128,P$1817),"[DISABLED]")</f>
        <v>[DISABLED]</v>
      </c>
      <c r="Q2128" s="84" t="str">
        <f>IF($N2128,_xll.BDP($K2128,Q$1817),"[DISABLED]")</f>
        <v>[DISABLED]</v>
      </c>
      <c r="R2128" s="84" t="str">
        <f>IF($N2128,_xll.BDH($K2128,R$1817,$M2128),"[DISABLED]")</f>
        <v>[DISABLED]</v>
      </c>
      <c r="S2128" s="84" t="str">
        <f>IF($N2128,_xll.BDH($K2128,S$1817,$M2128),"[DISABLED]")</f>
        <v>[DISABLED]</v>
      </c>
      <c r="T2128" s="84" t="str">
        <f>IF($N2128,_xll.BDH($K2128,T$1817,$M2128),"[DISABLED]")</f>
        <v>[DISABLED]</v>
      </c>
      <c r="V2128" s="106" t="s">
        <v>10665</v>
      </c>
      <c r="W2128" s="107" t="s">
        <v>1055</v>
      </c>
      <c r="X2128" s="108">
        <v>42276</v>
      </c>
      <c r="Y2128" s="107" t="b">
        <v>0</v>
      </c>
      <c r="Z2128" s="107" t="s">
        <v>5237</v>
      </c>
      <c r="AA2128" s="107" t="s">
        <v>5237</v>
      </c>
      <c r="AB2128" s="107" t="s">
        <v>5237</v>
      </c>
      <c r="AC2128" s="107" t="s">
        <v>5237</v>
      </c>
      <c r="AD2128" s="107" t="s">
        <v>5237</v>
      </c>
      <c r="AE2128" s="107" t="s">
        <v>5237</v>
      </c>
    </row>
    <row r="2129" spans="2:31" outlineLevel="1">
      <c r="B2129" s="24" t="s">
        <v>5234</v>
      </c>
      <c r="C2129" s="24" t="s">
        <v>4</v>
      </c>
      <c r="D2129" s="24" t="s">
        <v>64</v>
      </c>
      <c r="E2129" s="24" t="s">
        <v>155</v>
      </c>
      <c r="F2129" s="24" t="s">
        <v>45</v>
      </c>
      <c r="G2129" s="24">
        <v>0</v>
      </c>
      <c r="H2129" s="24" t="s">
        <v>2797</v>
      </c>
      <c r="I2129" s="24" t="s">
        <v>4647</v>
      </c>
      <c r="J2129" s="24" t="s">
        <v>73</v>
      </c>
      <c r="K2129" s="72" t="str">
        <f t="shared" si="74"/>
        <v>BPPE76 ICPL Curncy</v>
      </c>
      <c r="L2129" s="25" t="str">
        <f t="shared" si="75"/>
        <v>ICPL</v>
      </c>
      <c r="M2129" s="26">
        <f t="shared" ca="1" si="75"/>
        <v>42276</v>
      </c>
      <c r="N2129" s="25" t="b">
        <f t="shared" si="75"/>
        <v>0</v>
      </c>
      <c r="O2129" s="84" t="str">
        <f>IF($N2129,_xll.BDP($K2129,O$1817),"[DISABLED]")</f>
        <v>[DISABLED]</v>
      </c>
      <c r="P2129" s="84" t="str">
        <f>IF($N2129,_xll.BDP($K2129,P$1817),"[DISABLED]")</f>
        <v>[DISABLED]</v>
      </c>
      <c r="Q2129" s="84" t="str">
        <f>IF($N2129,_xll.BDP($K2129,Q$1817),"[DISABLED]")</f>
        <v>[DISABLED]</v>
      </c>
      <c r="R2129" s="84" t="str">
        <f>IF($N2129,_xll.BDH($K2129,R$1817,$M2129),"[DISABLED]")</f>
        <v>[DISABLED]</v>
      </c>
      <c r="S2129" s="84" t="str">
        <f>IF($N2129,_xll.BDH($K2129,S$1817,$M2129),"[DISABLED]")</f>
        <v>[DISABLED]</v>
      </c>
      <c r="T2129" s="84" t="str">
        <f>IF($N2129,_xll.BDH($K2129,T$1817,$M2129),"[DISABLED]")</f>
        <v>[DISABLED]</v>
      </c>
      <c r="V2129" s="106" t="s">
        <v>10666</v>
      </c>
      <c r="W2129" s="107" t="s">
        <v>1055</v>
      </c>
      <c r="X2129" s="108">
        <v>42276</v>
      </c>
      <c r="Y2129" s="107" t="b">
        <v>0</v>
      </c>
      <c r="Z2129" s="107" t="s">
        <v>5237</v>
      </c>
      <c r="AA2129" s="107" t="s">
        <v>5237</v>
      </c>
      <c r="AB2129" s="107" t="s">
        <v>5237</v>
      </c>
      <c r="AC2129" s="107" t="s">
        <v>5237</v>
      </c>
      <c r="AD2129" s="107" t="s">
        <v>5237</v>
      </c>
      <c r="AE2129" s="107" t="s">
        <v>5237</v>
      </c>
    </row>
    <row r="2130" spans="2:31" outlineLevel="1">
      <c r="B2130" s="24" t="s">
        <v>5234</v>
      </c>
      <c r="C2130" s="24" t="s">
        <v>4</v>
      </c>
      <c r="D2130" s="24" t="s">
        <v>64</v>
      </c>
      <c r="E2130" s="24" t="s">
        <v>155</v>
      </c>
      <c r="F2130" s="24" t="s">
        <v>46</v>
      </c>
      <c r="G2130" s="24">
        <v>0</v>
      </c>
      <c r="H2130" s="24" t="s">
        <v>2797</v>
      </c>
      <c r="I2130" s="24" t="s">
        <v>4648</v>
      </c>
      <c r="J2130" s="24" t="s">
        <v>73</v>
      </c>
      <c r="K2130" s="72" t="str">
        <f t="shared" si="74"/>
        <v>BPPE106 ICPL Curncy</v>
      </c>
      <c r="L2130" s="25" t="str">
        <f t="shared" si="75"/>
        <v>ICPL</v>
      </c>
      <c r="M2130" s="26">
        <f t="shared" ca="1" si="75"/>
        <v>42276</v>
      </c>
      <c r="N2130" s="25" t="b">
        <f t="shared" si="75"/>
        <v>0</v>
      </c>
      <c r="O2130" s="84" t="str">
        <f>IF($N2130,_xll.BDP($K2130,O$1817),"[DISABLED]")</f>
        <v>[DISABLED]</v>
      </c>
      <c r="P2130" s="84" t="str">
        <f>IF($N2130,_xll.BDP($K2130,P$1817),"[DISABLED]")</f>
        <v>[DISABLED]</v>
      </c>
      <c r="Q2130" s="84" t="str">
        <f>IF($N2130,_xll.BDP($K2130,Q$1817),"[DISABLED]")</f>
        <v>[DISABLED]</v>
      </c>
      <c r="R2130" s="84" t="str">
        <f>IF($N2130,_xll.BDH($K2130,R$1817,$M2130),"[DISABLED]")</f>
        <v>[DISABLED]</v>
      </c>
      <c r="S2130" s="84" t="str">
        <f>IF($N2130,_xll.BDH($K2130,S$1817,$M2130),"[DISABLED]")</f>
        <v>[DISABLED]</v>
      </c>
      <c r="T2130" s="84" t="str">
        <f>IF($N2130,_xll.BDH($K2130,T$1817,$M2130),"[DISABLED]")</f>
        <v>[DISABLED]</v>
      </c>
      <c r="V2130" s="106" t="s">
        <v>10667</v>
      </c>
      <c r="W2130" s="107" t="s">
        <v>1055</v>
      </c>
      <c r="X2130" s="108">
        <v>42276</v>
      </c>
      <c r="Y2130" s="107" t="b">
        <v>0</v>
      </c>
      <c r="Z2130" s="107" t="s">
        <v>5237</v>
      </c>
      <c r="AA2130" s="107" t="s">
        <v>5237</v>
      </c>
      <c r="AB2130" s="107" t="s">
        <v>5237</v>
      </c>
      <c r="AC2130" s="107" t="s">
        <v>5237</v>
      </c>
      <c r="AD2130" s="107" t="s">
        <v>5237</v>
      </c>
      <c r="AE2130" s="107" t="s">
        <v>5237</v>
      </c>
    </row>
    <row r="2131" spans="2:31" outlineLevel="1">
      <c r="B2131" s="24" t="s">
        <v>5234</v>
      </c>
      <c r="C2131" s="24" t="s">
        <v>4</v>
      </c>
      <c r="D2131" s="24" t="s">
        <v>64</v>
      </c>
      <c r="E2131" s="24" t="s">
        <v>155</v>
      </c>
      <c r="F2131" s="24" t="s">
        <v>47</v>
      </c>
      <c r="G2131" s="24">
        <v>0</v>
      </c>
      <c r="H2131" s="24" t="s">
        <v>2797</v>
      </c>
      <c r="I2131" s="24" t="s">
        <v>4649</v>
      </c>
      <c r="J2131" s="24" t="s">
        <v>73</v>
      </c>
      <c r="K2131" s="72" t="str">
        <f t="shared" si="74"/>
        <v>BPPE156 ICPL Curncy</v>
      </c>
      <c r="L2131" s="25" t="str">
        <f t="shared" si="75"/>
        <v>ICPL</v>
      </c>
      <c r="M2131" s="26">
        <f t="shared" ca="1" si="75"/>
        <v>42276</v>
      </c>
      <c r="N2131" s="25" t="b">
        <f t="shared" si="75"/>
        <v>0</v>
      </c>
      <c r="O2131" s="84" t="str">
        <f>IF($N2131,_xll.BDP($K2131,O$1817),"[DISABLED]")</f>
        <v>[DISABLED]</v>
      </c>
      <c r="P2131" s="84" t="str">
        <f>IF($N2131,_xll.BDP($K2131,P$1817),"[DISABLED]")</f>
        <v>[DISABLED]</v>
      </c>
      <c r="Q2131" s="84" t="str">
        <f>IF($N2131,_xll.BDP($K2131,Q$1817),"[DISABLED]")</f>
        <v>[DISABLED]</v>
      </c>
      <c r="R2131" s="84" t="str">
        <f>IF($N2131,_xll.BDH($K2131,R$1817,$M2131),"[DISABLED]")</f>
        <v>[DISABLED]</v>
      </c>
      <c r="S2131" s="84" t="str">
        <f>IF($N2131,_xll.BDH($K2131,S$1817,$M2131),"[DISABLED]")</f>
        <v>[DISABLED]</v>
      </c>
      <c r="T2131" s="84" t="str">
        <f>IF($N2131,_xll.BDH($K2131,T$1817,$M2131),"[DISABLED]")</f>
        <v>[DISABLED]</v>
      </c>
      <c r="V2131" s="106" t="s">
        <v>10668</v>
      </c>
      <c r="W2131" s="107" t="s">
        <v>1055</v>
      </c>
      <c r="X2131" s="108">
        <v>42276</v>
      </c>
      <c r="Y2131" s="107" t="b">
        <v>0</v>
      </c>
      <c r="Z2131" s="107" t="s">
        <v>5237</v>
      </c>
      <c r="AA2131" s="107" t="s">
        <v>5237</v>
      </c>
      <c r="AB2131" s="107" t="s">
        <v>5237</v>
      </c>
      <c r="AC2131" s="107" t="s">
        <v>5237</v>
      </c>
      <c r="AD2131" s="107" t="s">
        <v>5237</v>
      </c>
      <c r="AE2131" s="107" t="s">
        <v>5237</v>
      </c>
    </row>
    <row r="2132" spans="2:31" outlineLevel="1">
      <c r="B2132" s="24" t="s">
        <v>5234</v>
      </c>
      <c r="C2132" s="24" t="s">
        <v>4</v>
      </c>
      <c r="D2132" s="24" t="s">
        <v>64</v>
      </c>
      <c r="E2132" s="24" t="s">
        <v>155</v>
      </c>
      <c r="F2132" s="24" t="s">
        <v>48</v>
      </c>
      <c r="G2132" s="24">
        <v>0</v>
      </c>
      <c r="H2132" s="24" t="s">
        <v>2797</v>
      </c>
      <c r="I2132" s="24" t="s">
        <v>4650</v>
      </c>
      <c r="J2132" s="24" t="s">
        <v>73</v>
      </c>
      <c r="K2132" s="72" t="str">
        <f t="shared" si="74"/>
        <v>BPPE206 ICPL Curncy</v>
      </c>
      <c r="L2132" s="25" t="str">
        <f t="shared" si="75"/>
        <v>ICPL</v>
      </c>
      <c r="M2132" s="26">
        <f t="shared" ca="1" si="75"/>
        <v>42276</v>
      </c>
      <c r="N2132" s="25" t="b">
        <f t="shared" si="75"/>
        <v>0</v>
      </c>
      <c r="O2132" s="84" t="str">
        <f>IF($N2132,_xll.BDP($K2132,O$1817),"[DISABLED]")</f>
        <v>[DISABLED]</v>
      </c>
      <c r="P2132" s="84" t="str">
        <f>IF($N2132,_xll.BDP($K2132,P$1817),"[DISABLED]")</f>
        <v>[DISABLED]</v>
      </c>
      <c r="Q2132" s="84" t="str">
        <f>IF($N2132,_xll.BDP($K2132,Q$1817),"[DISABLED]")</f>
        <v>[DISABLED]</v>
      </c>
      <c r="R2132" s="84" t="str">
        <f>IF($N2132,_xll.BDH($K2132,R$1817,$M2132),"[DISABLED]")</f>
        <v>[DISABLED]</v>
      </c>
      <c r="S2132" s="84" t="str">
        <f>IF($N2132,_xll.BDH($K2132,S$1817,$M2132),"[DISABLED]")</f>
        <v>[DISABLED]</v>
      </c>
      <c r="T2132" s="84" t="str">
        <f>IF($N2132,_xll.BDH($K2132,T$1817,$M2132),"[DISABLED]")</f>
        <v>[DISABLED]</v>
      </c>
      <c r="V2132" s="106" t="s">
        <v>10669</v>
      </c>
      <c r="W2132" s="107" t="s">
        <v>1055</v>
      </c>
      <c r="X2132" s="108">
        <v>42276</v>
      </c>
      <c r="Y2132" s="107" t="b">
        <v>0</v>
      </c>
      <c r="Z2132" s="107" t="s">
        <v>5237</v>
      </c>
      <c r="AA2132" s="107" t="s">
        <v>5237</v>
      </c>
      <c r="AB2132" s="107" t="s">
        <v>5237</v>
      </c>
      <c r="AC2132" s="107" t="s">
        <v>5237</v>
      </c>
      <c r="AD2132" s="107" t="s">
        <v>5237</v>
      </c>
      <c r="AE2132" s="107" t="s">
        <v>5237</v>
      </c>
    </row>
    <row r="2133" spans="2:31" outlineLevel="1">
      <c r="B2133" s="24" t="s">
        <v>5234</v>
      </c>
      <c r="C2133" s="24" t="s">
        <v>4</v>
      </c>
      <c r="D2133" s="24" t="s">
        <v>64</v>
      </c>
      <c r="E2133" s="24" t="s">
        <v>45</v>
      </c>
      <c r="F2133" s="24" t="s">
        <v>209</v>
      </c>
      <c r="G2133" s="24">
        <v>0</v>
      </c>
      <c r="H2133" s="24" t="s">
        <v>2797</v>
      </c>
      <c r="I2133" s="24" t="s">
        <v>4651</v>
      </c>
      <c r="J2133" s="24" t="s">
        <v>73</v>
      </c>
      <c r="K2133" s="72" t="str">
        <f t="shared" si="74"/>
        <v>BPPEA7 ICPL Curncy</v>
      </c>
      <c r="L2133" s="25" t="str">
        <f t="shared" si="75"/>
        <v>ICPL</v>
      </c>
      <c r="M2133" s="26">
        <f t="shared" ca="1" si="75"/>
        <v>42276</v>
      </c>
      <c r="N2133" s="25" t="b">
        <f t="shared" si="75"/>
        <v>0</v>
      </c>
      <c r="O2133" s="84" t="str">
        <f>IF($N2133,_xll.BDP($K2133,O$1817),"[DISABLED]")</f>
        <v>[DISABLED]</v>
      </c>
      <c r="P2133" s="84" t="str">
        <f>IF($N2133,_xll.BDP($K2133,P$1817),"[DISABLED]")</f>
        <v>[DISABLED]</v>
      </c>
      <c r="Q2133" s="84" t="str">
        <f>IF($N2133,_xll.BDP($K2133,Q$1817),"[DISABLED]")</f>
        <v>[DISABLED]</v>
      </c>
      <c r="R2133" s="84" t="str">
        <f>IF($N2133,_xll.BDH($K2133,R$1817,$M2133),"[DISABLED]")</f>
        <v>[DISABLED]</v>
      </c>
      <c r="S2133" s="84" t="str">
        <f>IF($N2133,_xll.BDH($K2133,S$1817,$M2133),"[DISABLED]")</f>
        <v>[DISABLED]</v>
      </c>
      <c r="T2133" s="84" t="str">
        <f>IF($N2133,_xll.BDH($K2133,T$1817,$M2133),"[DISABLED]")</f>
        <v>[DISABLED]</v>
      </c>
      <c r="V2133" s="106" t="s">
        <v>10670</v>
      </c>
      <c r="W2133" s="107" t="s">
        <v>1055</v>
      </c>
      <c r="X2133" s="108">
        <v>42276</v>
      </c>
      <c r="Y2133" s="107" t="b">
        <v>0</v>
      </c>
      <c r="Z2133" s="107" t="s">
        <v>5237</v>
      </c>
      <c r="AA2133" s="107" t="s">
        <v>5237</v>
      </c>
      <c r="AB2133" s="107" t="s">
        <v>5237</v>
      </c>
      <c r="AC2133" s="107" t="s">
        <v>5237</v>
      </c>
      <c r="AD2133" s="107" t="s">
        <v>5237</v>
      </c>
      <c r="AE2133" s="107" t="s">
        <v>5237</v>
      </c>
    </row>
    <row r="2134" spans="2:31" outlineLevel="1">
      <c r="B2134" s="24" t="s">
        <v>5234</v>
      </c>
      <c r="C2134" s="24" t="s">
        <v>4</v>
      </c>
      <c r="D2134" s="24" t="s">
        <v>64</v>
      </c>
      <c r="E2134" s="24" t="s">
        <v>45</v>
      </c>
      <c r="F2134" s="24" t="s">
        <v>210</v>
      </c>
      <c r="G2134" s="24">
        <v>0</v>
      </c>
      <c r="H2134" s="24" t="s">
        <v>2797</v>
      </c>
      <c r="I2134" s="24" t="s">
        <v>4652</v>
      </c>
      <c r="J2134" s="24" t="s">
        <v>73</v>
      </c>
      <c r="K2134" s="72" t="str">
        <f t="shared" si="74"/>
        <v>BPPEB7 ICPL Curncy</v>
      </c>
      <c r="L2134" s="25" t="str">
        <f t="shared" si="75"/>
        <v>ICPL</v>
      </c>
      <c r="M2134" s="26">
        <f t="shared" ca="1" si="75"/>
        <v>42276</v>
      </c>
      <c r="N2134" s="25" t="b">
        <f t="shared" si="75"/>
        <v>0</v>
      </c>
      <c r="O2134" s="84" t="str">
        <f>IF($N2134,_xll.BDP($K2134,O$1817),"[DISABLED]")</f>
        <v>[DISABLED]</v>
      </c>
      <c r="P2134" s="84" t="str">
        <f>IF($N2134,_xll.BDP($K2134,P$1817),"[DISABLED]")</f>
        <v>[DISABLED]</v>
      </c>
      <c r="Q2134" s="84" t="str">
        <f>IF($N2134,_xll.BDP($K2134,Q$1817),"[DISABLED]")</f>
        <v>[DISABLED]</v>
      </c>
      <c r="R2134" s="84" t="str">
        <f>IF($N2134,_xll.BDH($K2134,R$1817,$M2134),"[DISABLED]")</f>
        <v>[DISABLED]</v>
      </c>
      <c r="S2134" s="84" t="str">
        <f>IF($N2134,_xll.BDH($K2134,S$1817,$M2134),"[DISABLED]")</f>
        <v>[DISABLED]</v>
      </c>
      <c r="T2134" s="84" t="str">
        <f>IF($N2134,_xll.BDH($K2134,T$1817,$M2134),"[DISABLED]")</f>
        <v>[DISABLED]</v>
      </c>
      <c r="V2134" s="106" t="s">
        <v>10671</v>
      </c>
      <c r="W2134" s="107" t="s">
        <v>1055</v>
      </c>
      <c r="X2134" s="108">
        <v>42276</v>
      </c>
      <c r="Y2134" s="107" t="b">
        <v>0</v>
      </c>
      <c r="Z2134" s="107" t="s">
        <v>5237</v>
      </c>
      <c r="AA2134" s="107" t="s">
        <v>5237</v>
      </c>
      <c r="AB2134" s="107" t="s">
        <v>5237</v>
      </c>
      <c r="AC2134" s="107" t="s">
        <v>5237</v>
      </c>
      <c r="AD2134" s="107" t="s">
        <v>5237</v>
      </c>
      <c r="AE2134" s="107" t="s">
        <v>5237</v>
      </c>
    </row>
    <row r="2135" spans="2:31" outlineLevel="1">
      <c r="B2135" s="24" t="s">
        <v>5234</v>
      </c>
      <c r="C2135" s="24" t="s">
        <v>4</v>
      </c>
      <c r="D2135" s="24" t="s">
        <v>64</v>
      </c>
      <c r="E2135" s="24" t="s">
        <v>45</v>
      </c>
      <c r="F2135" s="24" t="s">
        <v>54</v>
      </c>
      <c r="G2135" s="24">
        <v>0</v>
      </c>
      <c r="H2135" s="24" t="s">
        <v>2797</v>
      </c>
      <c r="I2135" s="24" t="s">
        <v>4653</v>
      </c>
      <c r="J2135" s="24" t="s">
        <v>73</v>
      </c>
      <c r="K2135" s="72" t="str">
        <f t="shared" si="74"/>
        <v>BPPEC7 ICPL Curncy</v>
      </c>
      <c r="L2135" s="25" t="str">
        <f t="shared" si="75"/>
        <v>ICPL</v>
      </c>
      <c r="M2135" s="26">
        <f t="shared" ca="1" si="75"/>
        <v>42276</v>
      </c>
      <c r="N2135" s="25" t="b">
        <f t="shared" si="75"/>
        <v>0</v>
      </c>
      <c r="O2135" s="84" t="str">
        <f>IF($N2135,_xll.BDP($K2135,O$1817),"[DISABLED]")</f>
        <v>[DISABLED]</v>
      </c>
      <c r="P2135" s="84" t="str">
        <f>IF($N2135,_xll.BDP($K2135,P$1817),"[DISABLED]")</f>
        <v>[DISABLED]</v>
      </c>
      <c r="Q2135" s="84" t="str">
        <f>IF($N2135,_xll.BDP($K2135,Q$1817),"[DISABLED]")</f>
        <v>[DISABLED]</v>
      </c>
      <c r="R2135" s="84" t="str">
        <f>IF($N2135,_xll.BDH($K2135,R$1817,$M2135),"[DISABLED]")</f>
        <v>[DISABLED]</v>
      </c>
      <c r="S2135" s="84" t="str">
        <f>IF($N2135,_xll.BDH($K2135,S$1817,$M2135),"[DISABLED]")</f>
        <v>[DISABLED]</v>
      </c>
      <c r="T2135" s="84" t="str">
        <f>IF($N2135,_xll.BDH($K2135,T$1817,$M2135),"[DISABLED]")</f>
        <v>[DISABLED]</v>
      </c>
      <c r="V2135" s="106" t="s">
        <v>10672</v>
      </c>
      <c r="W2135" s="107" t="s">
        <v>1055</v>
      </c>
      <c r="X2135" s="108">
        <v>42276</v>
      </c>
      <c r="Y2135" s="107" t="b">
        <v>0</v>
      </c>
      <c r="Z2135" s="107" t="s">
        <v>5237</v>
      </c>
      <c r="AA2135" s="107" t="s">
        <v>5237</v>
      </c>
      <c r="AB2135" s="107" t="s">
        <v>5237</v>
      </c>
      <c r="AC2135" s="107" t="s">
        <v>5237</v>
      </c>
      <c r="AD2135" s="107" t="s">
        <v>5237</v>
      </c>
      <c r="AE2135" s="107" t="s">
        <v>5237</v>
      </c>
    </row>
    <row r="2136" spans="2:31" outlineLevel="1">
      <c r="B2136" s="24" t="s">
        <v>5234</v>
      </c>
      <c r="C2136" s="24" t="s">
        <v>4</v>
      </c>
      <c r="D2136" s="24" t="s">
        <v>64</v>
      </c>
      <c r="E2136" s="24" t="s">
        <v>45</v>
      </c>
      <c r="F2136" s="24" t="s">
        <v>58</v>
      </c>
      <c r="G2136" s="24">
        <v>0</v>
      </c>
      <c r="H2136" s="24" t="s">
        <v>2797</v>
      </c>
      <c r="I2136" s="24" t="s">
        <v>4654</v>
      </c>
      <c r="J2136" s="24" t="s">
        <v>73</v>
      </c>
      <c r="K2136" s="72" t="str">
        <f t="shared" si="74"/>
        <v>BPPEF7 ICPL Curncy</v>
      </c>
      <c r="L2136" s="25" t="str">
        <f t="shared" si="75"/>
        <v>ICPL</v>
      </c>
      <c r="M2136" s="26">
        <f t="shared" ca="1" si="75"/>
        <v>42276</v>
      </c>
      <c r="N2136" s="25" t="b">
        <f t="shared" si="75"/>
        <v>0</v>
      </c>
      <c r="O2136" s="84" t="str">
        <f>IF($N2136,_xll.BDP($K2136,O$1817),"[DISABLED]")</f>
        <v>[DISABLED]</v>
      </c>
      <c r="P2136" s="84" t="str">
        <f>IF($N2136,_xll.BDP($K2136,P$1817),"[DISABLED]")</f>
        <v>[DISABLED]</v>
      </c>
      <c r="Q2136" s="84" t="str">
        <f>IF($N2136,_xll.BDP($K2136,Q$1817),"[DISABLED]")</f>
        <v>[DISABLED]</v>
      </c>
      <c r="R2136" s="84" t="str">
        <f>IF($N2136,_xll.BDH($K2136,R$1817,$M2136),"[DISABLED]")</f>
        <v>[DISABLED]</v>
      </c>
      <c r="S2136" s="84" t="str">
        <f>IF($N2136,_xll.BDH($K2136,S$1817,$M2136),"[DISABLED]")</f>
        <v>[DISABLED]</v>
      </c>
      <c r="T2136" s="84" t="str">
        <f>IF($N2136,_xll.BDH($K2136,T$1817,$M2136),"[DISABLED]")</f>
        <v>[DISABLED]</v>
      </c>
      <c r="V2136" s="106" t="s">
        <v>10673</v>
      </c>
      <c r="W2136" s="107" t="s">
        <v>1055</v>
      </c>
      <c r="X2136" s="108">
        <v>42276</v>
      </c>
      <c r="Y2136" s="107" t="b">
        <v>0</v>
      </c>
      <c r="Z2136" s="107" t="s">
        <v>5237</v>
      </c>
      <c r="AA2136" s="107" t="s">
        <v>5237</v>
      </c>
      <c r="AB2136" s="107" t="s">
        <v>5237</v>
      </c>
      <c r="AC2136" s="107" t="s">
        <v>5237</v>
      </c>
      <c r="AD2136" s="107" t="s">
        <v>5237</v>
      </c>
      <c r="AE2136" s="107" t="s">
        <v>5237</v>
      </c>
    </row>
    <row r="2137" spans="2:31" outlineLevel="1">
      <c r="B2137" s="24" t="s">
        <v>5234</v>
      </c>
      <c r="C2137" s="24" t="s">
        <v>4</v>
      </c>
      <c r="D2137" s="24" t="s">
        <v>64</v>
      </c>
      <c r="E2137" s="24" t="s">
        <v>45</v>
      </c>
      <c r="F2137" s="24" t="s">
        <v>71</v>
      </c>
      <c r="G2137" s="24">
        <v>0</v>
      </c>
      <c r="H2137" s="24" t="s">
        <v>2797</v>
      </c>
      <c r="I2137" s="24" t="s">
        <v>4655</v>
      </c>
      <c r="J2137" s="24" t="s">
        <v>73</v>
      </c>
      <c r="K2137" s="72" t="str">
        <f t="shared" si="74"/>
        <v>BPPEI7 ICPL Curncy</v>
      </c>
      <c r="L2137" s="25" t="str">
        <f t="shared" si="75"/>
        <v>ICPL</v>
      </c>
      <c r="M2137" s="26">
        <f t="shared" ca="1" si="75"/>
        <v>42276</v>
      </c>
      <c r="N2137" s="25" t="b">
        <f t="shared" si="75"/>
        <v>0</v>
      </c>
      <c r="O2137" s="84" t="str">
        <f>IF($N2137,_xll.BDP($K2137,O$1817),"[DISABLED]")</f>
        <v>[DISABLED]</v>
      </c>
      <c r="P2137" s="84" t="str">
        <f>IF($N2137,_xll.BDP($K2137,P$1817),"[DISABLED]")</f>
        <v>[DISABLED]</v>
      </c>
      <c r="Q2137" s="84" t="str">
        <f>IF($N2137,_xll.BDP($K2137,Q$1817),"[DISABLED]")</f>
        <v>[DISABLED]</v>
      </c>
      <c r="R2137" s="84" t="str">
        <f>IF($N2137,_xll.BDH($K2137,R$1817,$M2137),"[DISABLED]")</f>
        <v>[DISABLED]</v>
      </c>
      <c r="S2137" s="84" t="str">
        <f>IF($N2137,_xll.BDH($K2137,S$1817,$M2137),"[DISABLED]")</f>
        <v>[DISABLED]</v>
      </c>
      <c r="T2137" s="84" t="str">
        <f>IF($N2137,_xll.BDH($K2137,T$1817,$M2137),"[DISABLED]")</f>
        <v>[DISABLED]</v>
      </c>
      <c r="V2137" s="106" t="s">
        <v>10674</v>
      </c>
      <c r="W2137" s="107" t="s">
        <v>1055</v>
      </c>
      <c r="X2137" s="108">
        <v>42276</v>
      </c>
      <c r="Y2137" s="107" t="b">
        <v>0</v>
      </c>
      <c r="Z2137" s="107" t="s">
        <v>5237</v>
      </c>
      <c r="AA2137" s="107" t="s">
        <v>5237</v>
      </c>
      <c r="AB2137" s="107" t="s">
        <v>5237</v>
      </c>
      <c r="AC2137" s="107" t="s">
        <v>5237</v>
      </c>
      <c r="AD2137" s="107" t="s">
        <v>5237</v>
      </c>
      <c r="AE2137" s="107" t="s">
        <v>5237</v>
      </c>
    </row>
    <row r="2138" spans="2:31" outlineLevel="1">
      <c r="B2138" s="24" t="s">
        <v>5234</v>
      </c>
      <c r="C2138" s="24" t="s">
        <v>4</v>
      </c>
      <c r="D2138" s="24" t="s">
        <v>64</v>
      </c>
      <c r="E2138" s="24" t="s">
        <v>45</v>
      </c>
      <c r="F2138" s="24" t="s">
        <v>41</v>
      </c>
      <c r="G2138" s="24">
        <v>0</v>
      </c>
      <c r="H2138" s="24" t="s">
        <v>2797</v>
      </c>
      <c r="I2138" s="24" t="s">
        <v>4656</v>
      </c>
      <c r="J2138" s="24" t="s">
        <v>73</v>
      </c>
      <c r="K2138" s="72" t="str">
        <f t="shared" si="74"/>
        <v>BPPE17 ICPL Curncy</v>
      </c>
      <c r="L2138" s="25" t="str">
        <f t="shared" si="75"/>
        <v>ICPL</v>
      </c>
      <c r="M2138" s="26">
        <f t="shared" ca="1" si="75"/>
        <v>42276</v>
      </c>
      <c r="N2138" s="25" t="b">
        <f t="shared" si="75"/>
        <v>0</v>
      </c>
      <c r="O2138" s="84" t="str">
        <f>IF($N2138,_xll.BDP($K2138,O$1817),"[DISABLED]")</f>
        <v>[DISABLED]</v>
      </c>
      <c r="P2138" s="84" t="str">
        <f>IF($N2138,_xll.BDP($K2138,P$1817),"[DISABLED]")</f>
        <v>[DISABLED]</v>
      </c>
      <c r="Q2138" s="84" t="str">
        <f>IF($N2138,_xll.BDP($K2138,Q$1817),"[DISABLED]")</f>
        <v>[DISABLED]</v>
      </c>
      <c r="R2138" s="84" t="str">
        <f>IF($N2138,_xll.BDH($K2138,R$1817,$M2138),"[DISABLED]")</f>
        <v>[DISABLED]</v>
      </c>
      <c r="S2138" s="84" t="str">
        <f>IF($N2138,_xll.BDH($K2138,S$1817,$M2138),"[DISABLED]")</f>
        <v>[DISABLED]</v>
      </c>
      <c r="T2138" s="84" t="str">
        <f>IF($N2138,_xll.BDH($K2138,T$1817,$M2138),"[DISABLED]")</f>
        <v>[DISABLED]</v>
      </c>
      <c r="V2138" s="106" t="s">
        <v>10675</v>
      </c>
      <c r="W2138" s="107" t="s">
        <v>1055</v>
      </c>
      <c r="X2138" s="108">
        <v>42276</v>
      </c>
      <c r="Y2138" s="107" t="b">
        <v>0</v>
      </c>
      <c r="Z2138" s="107" t="s">
        <v>5237</v>
      </c>
      <c r="AA2138" s="107" t="s">
        <v>5237</v>
      </c>
      <c r="AB2138" s="107" t="s">
        <v>5237</v>
      </c>
      <c r="AC2138" s="107" t="s">
        <v>5237</v>
      </c>
      <c r="AD2138" s="107" t="s">
        <v>5237</v>
      </c>
      <c r="AE2138" s="107" t="s">
        <v>5237</v>
      </c>
    </row>
    <row r="2139" spans="2:31" outlineLevel="1">
      <c r="B2139" s="24" t="s">
        <v>5234</v>
      </c>
      <c r="C2139" s="24" t="s">
        <v>4</v>
      </c>
      <c r="D2139" s="24" t="s">
        <v>64</v>
      </c>
      <c r="E2139" s="24" t="s">
        <v>45</v>
      </c>
      <c r="F2139" s="24" t="s">
        <v>146</v>
      </c>
      <c r="G2139" s="24">
        <v>0</v>
      </c>
      <c r="H2139" s="24" t="s">
        <v>2797</v>
      </c>
      <c r="I2139" s="24" t="s">
        <v>4657</v>
      </c>
      <c r="J2139" s="24" t="s">
        <v>73</v>
      </c>
      <c r="K2139" s="72" t="str">
        <f t="shared" ref="K2139:K2202" si="76">I2139&amp;" "&amp;L2139&amp;" "&amp;J2139</f>
        <v>BPPER7 ICPL Curncy</v>
      </c>
      <c r="L2139" s="25" t="str">
        <f t="shared" ref="L2139:N2202" si="77">L$1817</f>
        <v>ICPL</v>
      </c>
      <c r="M2139" s="26">
        <f t="shared" ca="1" si="77"/>
        <v>42276</v>
      </c>
      <c r="N2139" s="25" t="b">
        <f t="shared" si="77"/>
        <v>0</v>
      </c>
      <c r="O2139" s="84" t="str">
        <f>IF($N2139,_xll.BDP($K2139,O$1817),"[DISABLED]")</f>
        <v>[DISABLED]</v>
      </c>
      <c r="P2139" s="84" t="str">
        <f>IF($N2139,_xll.BDP($K2139,P$1817),"[DISABLED]")</f>
        <v>[DISABLED]</v>
      </c>
      <c r="Q2139" s="84" t="str">
        <f>IF($N2139,_xll.BDP($K2139,Q$1817),"[DISABLED]")</f>
        <v>[DISABLED]</v>
      </c>
      <c r="R2139" s="84" t="str">
        <f>IF($N2139,_xll.BDH($K2139,R$1817,$M2139),"[DISABLED]")</f>
        <v>[DISABLED]</v>
      </c>
      <c r="S2139" s="84" t="str">
        <f>IF($N2139,_xll.BDH($K2139,S$1817,$M2139),"[DISABLED]")</f>
        <v>[DISABLED]</v>
      </c>
      <c r="T2139" s="84" t="str">
        <f>IF($N2139,_xll.BDH($K2139,T$1817,$M2139),"[DISABLED]")</f>
        <v>[DISABLED]</v>
      </c>
      <c r="V2139" s="106" t="s">
        <v>10676</v>
      </c>
      <c r="W2139" s="107" t="s">
        <v>1055</v>
      </c>
      <c r="X2139" s="108">
        <v>42276</v>
      </c>
      <c r="Y2139" s="107" t="b">
        <v>0</v>
      </c>
      <c r="Z2139" s="107" t="s">
        <v>5237</v>
      </c>
      <c r="AA2139" s="107" t="s">
        <v>5237</v>
      </c>
      <c r="AB2139" s="107" t="s">
        <v>5237</v>
      </c>
      <c r="AC2139" s="107" t="s">
        <v>5237</v>
      </c>
      <c r="AD2139" s="107" t="s">
        <v>5237</v>
      </c>
      <c r="AE2139" s="107" t="s">
        <v>5237</v>
      </c>
    </row>
    <row r="2140" spans="2:31" outlineLevel="1">
      <c r="B2140" s="24" t="s">
        <v>5234</v>
      </c>
      <c r="C2140" s="24" t="s">
        <v>4</v>
      </c>
      <c r="D2140" s="24" t="s">
        <v>64</v>
      </c>
      <c r="E2140" s="24" t="s">
        <v>45</v>
      </c>
      <c r="F2140" s="24" t="s">
        <v>42</v>
      </c>
      <c r="G2140" s="24">
        <v>0</v>
      </c>
      <c r="H2140" s="24" t="s">
        <v>2797</v>
      </c>
      <c r="I2140" s="24" t="s">
        <v>4658</v>
      </c>
      <c r="J2140" s="24" t="s">
        <v>73</v>
      </c>
      <c r="K2140" s="72" t="str">
        <f t="shared" si="76"/>
        <v>BPPE27 ICPL Curncy</v>
      </c>
      <c r="L2140" s="25" t="str">
        <f t="shared" si="77"/>
        <v>ICPL</v>
      </c>
      <c r="M2140" s="26">
        <f t="shared" ca="1" si="77"/>
        <v>42276</v>
      </c>
      <c r="N2140" s="25" t="b">
        <f t="shared" si="77"/>
        <v>0</v>
      </c>
      <c r="O2140" s="84" t="str">
        <f>IF($N2140,_xll.BDP($K2140,O$1817),"[DISABLED]")</f>
        <v>[DISABLED]</v>
      </c>
      <c r="P2140" s="84" t="str">
        <f>IF($N2140,_xll.BDP($K2140,P$1817),"[DISABLED]")</f>
        <v>[DISABLED]</v>
      </c>
      <c r="Q2140" s="84" t="str">
        <f>IF($N2140,_xll.BDP($K2140,Q$1817),"[DISABLED]")</f>
        <v>[DISABLED]</v>
      </c>
      <c r="R2140" s="84" t="str">
        <f>IF($N2140,_xll.BDH($K2140,R$1817,$M2140),"[DISABLED]")</f>
        <v>[DISABLED]</v>
      </c>
      <c r="S2140" s="84" t="str">
        <f>IF($N2140,_xll.BDH($K2140,S$1817,$M2140),"[DISABLED]")</f>
        <v>[DISABLED]</v>
      </c>
      <c r="T2140" s="84" t="str">
        <f>IF($N2140,_xll.BDH($K2140,T$1817,$M2140),"[DISABLED]")</f>
        <v>[DISABLED]</v>
      </c>
      <c r="V2140" s="106" t="s">
        <v>10677</v>
      </c>
      <c r="W2140" s="107" t="s">
        <v>1055</v>
      </c>
      <c r="X2140" s="108">
        <v>42276</v>
      </c>
      <c r="Y2140" s="107" t="b">
        <v>0</v>
      </c>
      <c r="Z2140" s="107" t="s">
        <v>5237</v>
      </c>
      <c r="AA2140" s="107" t="s">
        <v>5237</v>
      </c>
      <c r="AB2140" s="107" t="s">
        <v>5237</v>
      </c>
      <c r="AC2140" s="107" t="s">
        <v>5237</v>
      </c>
      <c r="AD2140" s="107" t="s">
        <v>5237</v>
      </c>
      <c r="AE2140" s="107" t="s">
        <v>5237</v>
      </c>
    </row>
    <row r="2141" spans="2:31" outlineLevel="1">
      <c r="B2141" s="24" t="s">
        <v>5234</v>
      </c>
      <c r="C2141" s="24" t="s">
        <v>4</v>
      </c>
      <c r="D2141" s="24" t="s">
        <v>64</v>
      </c>
      <c r="E2141" s="24" t="s">
        <v>45</v>
      </c>
      <c r="F2141" s="24" t="s">
        <v>43</v>
      </c>
      <c r="G2141" s="24">
        <v>0</v>
      </c>
      <c r="H2141" s="24" t="s">
        <v>2797</v>
      </c>
      <c r="I2141" s="24" t="s">
        <v>4659</v>
      </c>
      <c r="J2141" s="24" t="s">
        <v>73</v>
      </c>
      <c r="K2141" s="72" t="str">
        <f t="shared" si="76"/>
        <v>BPPE37 ICPL Curncy</v>
      </c>
      <c r="L2141" s="25" t="str">
        <f t="shared" si="77"/>
        <v>ICPL</v>
      </c>
      <c r="M2141" s="26">
        <f t="shared" ca="1" si="77"/>
        <v>42276</v>
      </c>
      <c r="N2141" s="25" t="b">
        <f t="shared" si="77"/>
        <v>0</v>
      </c>
      <c r="O2141" s="84" t="str">
        <f>IF($N2141,_xll.BDP($K2141,O$1817),"[DISABLED]")</f>
        <v>[DISABLED]</v>
      </c>
      <c r="P2141" s="84" t="str">
        <f>IF($N2141,_xll.BDP($K2141,P$1817),"[DISABLED]")</f>
        <v>[DISABLED]</v>
      </c>
      <c r="Q2141" s="84" t="str">
        <f>IF($N2141,_xll.BDP($K2141,Q$1817),"[DISABLED]")</f>
        <v>[DISABLED]</v>
      </c>
      <c r="R2141" s="84" t="str">
        <f>IF($N2141,_xll.BDH($K2141,R$1817,$M2141),"[DISABLED]")</f>
        <v>[DISABLED]</v>
      </c>
      <c r="S2141" s="84" t="str">
        <f>IF($N2141,_xll.BDH($K2141,S$1817,$M2141),"[DISABLED]")</f>
        <v>[DISABLED]</v>
      </c>
      <c r="T2141" s="84" t="str">
        <f>IF($N2141,_xll.BDH($K2141,T$1817,$M2141),"[DISABLED]")</f>
        <v>[DISABLED]</v>
      </c>
      <c r="V2141" s="106" t="s">
        <v>10678</v>
      </c>
      <c r="W2141" s="107" t="s">
        <v>1055</v>
      </c>
      <c r="X2141" s="108">
        <v>42276</v>
      </c>
      <c r="Y2141" s="107" t="b">
        <v>0</v>
      </c>
      <c r="Z2141" s="107" t="s">
        <v>5237</v>
      </c>
      <c r="AA2141" s="107" t="s">
        <v>5237</v>
      </c>
      <c r="AB2141" s="107" t="s">
        <v>5237</v>
      </c>
      <c r="AC2141" s="107" t="s">
        <v>5237</v>
      </c>
      <c r="AD2141" s="107" t="s">
        <v>5237</v>
      </c>
      <c r="AE2141" s="107" t="s">
        <v>5237</v>
      </c>
    </row>
    <row r="2142" spans="2:31" outlineLevel="1">
      <c r="B2142" s="24" t="s">
        <v>5234</v>
      </c>
      <c r="C2142" s="24" t="s">
        <v>4</v>
      </c>
      <c r="D2142" s="24" t="s">
        <v>64</v>
      </c>
      <c r="E2142" s="24" t="s">
        <v>45</v>
      </c>
      <c r="F2142" s="24" t="s">
        <v>152</v>
      </c>
      <c r="G2142" s="24">
        <v>0</v>
      </c>
      <c r="H2142" s="24" t="s">
        <v>2797</v>
      </c>
      <c r="I2142" s="24" t="s">
        <v>4660</v>
      </c>
      <c r="J2142" s="24" t="s">
        <v>73</v>
      </c>
      <c r="K2142" s="72" t="str">
        <f t="shared" si="76"/>
        <v>BPPE47 ICPL Curncy</v>
      </c>
      <c r="L2142" s="25" t="str">
        <f t="shared" si="77"/>
        <v>ICPL</v>
      </c>
      <c r="M2142" s="26">
        <f t="shared" ca="1" si="77"/>
        <v>42276</v>
      </c>
      <c r="N2142" s="25" t="b">
        <f t="shared" si="77"/>
        <v>0</v>
      </c>
      <c r="O2142" s="84" t="str">
        <f>IF($N2142,_xll.BDP($K2142,O$1817),"[DISABLED]")</f>
        <v>[DISABLED]</v>
      </c>
      <c r="P2142" s="84" t="str">
        <f>IF($N2142,_xll.BDP($K2142,P$1817),"[DISABLED]")</f>
        <v>[DISABLED]</v>
      </c>
      <c r="Q2142" s="84" t="str">
        <f>IF($N2142,_xll.BDP($K2142,Q$1817),"[DISABLED]")</f>
        <v>[DISABLED]</v>
      </c>
      <c r="R2142" s="84" t="str">
        <f>IF($N2142,_xll.BDH($K2142,R$1817,$M2142),"[DISABLED]")</f>
        <v>[DISABLED]</v>
      </c>
      <c r="S2142" s="84" t="str">
        <f>IF($N2142,_xll.BDH($K2142,S$1817,$M2142),"[DISABLED]")</f>
        <v>[DISABLED]</v>
      </c>
      <c r="T2142" s="84" t="str">
        <f>IF($N2142,_xll.BDH($K2142,T$1817,$M2142),"[DISABLED]")</f>
        <v>[DISABLED]</v>
      </c>
      <c r="V2142" s="106" t="s">
        <v>10679</v>
      </c>
      <c r="W2142" s="107" t="s">
        <v>1055</v>
      </c>
      <c r="X2142" s="108">
        <v>42276</v>
      </c>
      <c r="Y2142" s="107" t="b">
        <v>0</v>
      </c>
      <c r="Z2142" s="107" t="s">
        <v>5237</v>
      </c>
      <c r="AA2142" s="107" t="s">
        <v>5237</v>
      </c>
      <c r="AB2142" s="107" t="s">
        <v>5237</v>
      </c>
      <c r="AC2142" s="107" t="s">
        <v>5237</v>
      </c>
      <c r="AD2142" s="107" t="s">
        <v>5237</v>
      </c>
      <c r="AE2142" s="107" t="s">
        <v>5237</v>
      </c>
    </row>
    <row r="2143" spans="2:31" outlineLevel="1">
      <c r="B2143" s="24" t="s">
        <v>5234</v>
      </c>
      <c r="C2143" s="24" t="s">
        <v>4</v>
      </c>
      <c r="D2143" s="24" t="s">
        <v>64</v>
      </c>
      <c r="E2143" s="24" t="s">
        <v>45</v>
      </c>
      <c r="F2143" s="24" t="s">
        <v>44</v>
      </c>
      <c r="G2143" s="24">
        <v>0</v>
      </c>
      <c r="H2143" s="24" t="s">
        <v>2797</v>
      </c>
      <c r="I2143" s="24" t="s">
        <v>4661</v>
      </c>
      <c r="J2143" s="24" t="s">
        <v>73</v>
      </c>
      <c r="K2143" s="72" t="str">
        <f t="shared" si="76"/>
        <v>BPPE57 ICPL Curncy</v>
      </c>
      <c r="L2143" s="25" t="str">
        <f t="shared" si="77"/>
        <v>ICPL</v>
      </c>
      <c r="M2143" s="26">
        <f t="shared" ca="1" si="77"/>
        <v>42276</v>
      </c>
      <c r="N2143" s="25" t="b">
        <f t="shared" si="77"/>
        <v>0</v>
      </c>
      <c r="O2143" s="84" t="str">
        <f>IF($N2143,_xll.BDP($K2143,O$1817),"[DISABLED]")</f>
        <v>[DISABLED]</v>
      </c>
      <c r="P2143" s="84" t="str">
        <f>IF($N2143,_xll.BDP($K2143,P$1817),"[DISABLED]")</f>
        <v>[DISABLED]</v>
      </c>
      <c r="Q2143" s="84" t="str">
        <f>IF($N2143,_xll.BDP($K2143,Q$1817),"[DISABLED]")</f>
        <v>[DISABLED]</v>
      </c>
      <c r="R2143" s="84" t="str">
        <f>IF($N2143,_xll.BDH($K2143,R$1817,$M2143),"[DISABLED]")</f>
        <v>[DISABLED]</v>
      </c>
      <c r="S2143" s="84" t="str">
        <f>IF($N2143,_xll.BDH($K2143,S$1817,$M2143),"[DISABLED]")</f>
        <v>[DISABLED]</v>
      </c>
      <c r="T2143" s="84" t="str">
        <f>IF($N2143,_xll.BDH($K2143,T$1817,$M2143),"[DISABLED]")</f>
        <v>[DISABLED]</v>
      </c>
      <c r="V2143" s="106" t="s">
        <v>10680</v>
      </c>
      <c r="W2143" s="107" t="s">
        <v>1055</v>
      </c>
      <c r="X2143" s="108">
        <v>42276</v>
      </c>
      <c r="Y2143" s="107" t="b">
        <v>0</v>
      </c>
      <c r="Z2143" s="107" t="s">
        <v>5237</v>
      </c>
      <c r="AA2143" s="107" t="s">
        <v>5237</v>
      </c>
      <c r="AB2143" s="107" t="s">
        <v>5237</v>
      </c>
      <c r="AC2143" s="107" t="s">
        <v>5237</v>
      </c>
      <c r="AD2143" s="107" t="s">
        <v>5237</v>
      </c>
      <c r="AE2143" s="107" t="s">
        <v>5237</v>
      </c>
    </row>
    <row r="2144" spans="2:31" outlineLevel="1">
      <c r="B2144" s="24" t="s">
        <v>5234</v>
      </c>
      <c r="C2144" s="24" t="s">
        <v>4</v>
      </c>
      <c r="D2144" s="24" t="s">
        <v>64</v>
      </c>
      <c r="E2144" s="24" t="s">
        <v>45</v>
      </c>
      <c r="F2144" s="24" t="s">
        <v>45</v>
      </c>
      <c r="G2144" s="24">
        <v>0</v>
      </c>
      <c r="H2144" s="24" t="s">
        <v>2797</v>
      </c>
      <c r="I2144" s="24" t="s">
        <v>4662</v>
      </c>
      <c r="J2144" s="24" t="s">
        <v>73</v>
      </c>
      <c r="K2144" s="72" t="str">
        <f t="shared" si="76"/>
        <v>BPPE77 ICPL Curncy</v>
      </c>
      <c r="L2144" s="25" t="str">
        <f t="shared" si="77"/>
        <v>ICPL</v>
      </c>
      <c r="M2144" s="26">
        <f t="shared" ca="1" si="77"/>
        <v>42276</v>
      </c>
      <c r="N2144" s="25" t="b">
        <f t="shared" si="77"/>
        <v>0</v>
      </c>
      <c r="O2144" s="84" t="str">
        <f>IF($N2144,_xll.BDP($K2144,O$1817),"[DISABLED]")</f>
        <v>[DISABLED]</v>
      </c>
      <c r="P2144" s="84" t="str">
        <f>IF($N2144,_xll.BDP($K2144,P$1817),"[DISABLED]")</f>
        <v>[DISABLED]</v>
      </c>
      <c r="Q2144" s="84" t="str">
        <f>IF($N2144,_xll.BDP($K2144,Q$1817),"[DISABLED]")</f>
        <v>[DISABLED]</v>
      </c>
      <c r="R2144" s="84" t="str">
        <f>IF($N2144,_xll.BDH($K2144,R$1817,$M2144),"[DISABLED]")</f>
        <v>[DISABLED]</v>
      </c>
      <c r="S2144" s="84" t="str">
        <f>IF($N2144,_xll.BDH($K2144,S$1817,$M2144),"[DISABLED]")</f>
        <v>[DISABLED]</v>
      </c>
      <c r="T2144" s="84" t="str">
        <f>IF($N2144,_xll.BDH($K2144,T$1817,$M2144),"[DISABLED]")</f>
        <v>[DISABLED]</v>
      </c>
      <c r="V2144" s="106" t="s">
        <v>10681</v>
      </c>
      <c r="W2144" s="107" t="s">
        <v>1055</v>
      </c>
      <c r="X2144" s="108">
        <v>42276</v>
      </c>
      <c r="Y2144" s="107" t="b">
        <v>0</v>
      </c>
      <c r="Z2144" s="107" t="s">
        <v>5237</v>
      </c>
      <c r="AA2144" s="107" t="s">
        <v>5237</v>
      </c>
      <c r="AB2144" s="107" t="s">
        <v>5237</v>
      </c>
      <c r="AC2144" s="107" t="s">
        <v>5237</v>
      </c>
      <c r="AD2144" s="107" t="s">
        <v>5237</v>
      </c>
      <c r="AE2144" s="107" t="s">
        <v>5237</v>
      </c>
    </row>
    <row r="2145" spans="2:31" outlineLevel="1">
      <c r="B2145" s="24" t="s">
        <v>5234</v>
      </c>
      <c r="C2145" s="24" t="s">
        <v>4</v>
      </c>
      <c r="D2145" s="24" t="s">
        <v>64</v>
      </c>
      <c r="E2145" s="24" t="s">
        <v>45</v>
      </c>
      <c r="F2145" s="24" t="s">
        <v>46</v>
      </c>
      <c r="G2145" s="24">
        <v>0</v>
      </c>
      <c r="H2145" s="24" t="s">
        <v>2797</v>
      </c>
      <c r="I2145" s="24" t="s">
        <v>4663</v>
      </c>
      <c r="J2145" s="24" t="s">
        <v>73</v>
      </c>
      <c r="K2145" s="72" t="str">
        <f t="shared" si="76"/>
        <v>BPPE107 ICPL Curncy</v>
      </c>
      <c r="L2145" s="25" t="str">
        <f t="shared" si="77"/>
        <v>ICPL</v>
      </c>
      <c r="M2145" s="26">
        <f t="shared" ca="1" si="77"/>
        <v>42276</v>
      </c>
      <c r="N2145" s="25" t="b">
        <f t="shared" si="77"/>
        <v>0</v>
      </c>
      <c r="O2145" s="84" t="str">
        <f>IF($N2145,_xll.BDP($K2145,O$1817),"[DISABLED]")</f>
        <v>[DISABLED]</v>
      </c>
      <c r="P2145" s="84" t="str">
        <f>IF($N2145,_xll.BDP($K2145,P$1817),"[DISABLED]")</f>
        <v>[DISABLED]</v>
      </c>
      <c r="Q2145" s="84" t="str">
        <f>IF($N2145,_xll.BDP($K2145,Q$1817),"[DISABLED]")</f>
        <v>[DISABLED]</v>
      </c>
      <c r="R2145" s="84" t="str">
        <f>IF($N2145,_xll.BDH($K2145,R$1817,$M2145),"[DISABLED]")</f>
        <v>[DISABLED]</v>
      </c>
      <c r="S2145" s="84" t="str">
        <f>IF($N2145,_xll.BDH($K2145,S$1817,$M2145),"[DISABLED]")</f>
        <v>[DISABLED]</v>
      </c>
      <c r="T2145" s="84" t="str">
        <f>IF($N2145,_xll.BDH($K2145,T$1817,$M2145),"[DISABLED]")</f>
        <v>[DISABLED]</v>
      </c>
      <c r="V2145" s="106" t="s">
        <v>10682</v>
      </c>
      <c r="W2145" s="107" t="s">
        <v>1055</v>
      </c>
      <c r="X2145" s="108">
        <v>42276</v>
      </c>
      <c r="Y2145" s="107" t="b">
        <v>0</v>
      </c>
      <c r="Z2145" s="107" t="s">
        <v>5237</v>
      </c>
      <c r="AA2145" s="107" t="s">
        <v>5237</v>
      </c>
      <c r="AB2145" s="107" t="s">
        <v>5237</v>
      </c>
      <c r="AC2145" s="107" t="s">
        <v>5237</v>
      </c>
      <c r="AD2145" s="107" t="s">
        <v>5237</v>
      </c>
      <c r="AE2145" s="107" t="s">
        <v>5237</v>
      </c>
    </row>
    <row r="2146" spans="2:31" outlineLevel="1">
      <c r="B2146" s="24" t="s">
        <v>5234</v>
      </c>
      <c r="C2146" s="24" t="s">
        <v>4</v>
      </c>
      <c r="D2146" s="24" t="s">
        <v>64</v>
      </c>
      <c r="E2146" s="24" t="s">
        <v>45</v>
      </c>
      <c r="F2146" s="24" t="s">
        <v>47</v>
      </c>
      <c r="G2146" s="24">
        <v>0</v>
      </c>
      <c r="H2146" s="24" t="s">
        <v>2797</v>
      </c>
      <c r="I2146" s="24" t="s">
        <v>4664</v>
      </c>
      <c r="J2146" s="24" t="s">
        <v>73</v>
      </c>
      <c r="K2146" s="72" t="str">
        <f t="shared" si="76"/>
        <v>BPPE157 ICPL Curncy</v>
      </c>
      <c r="L2146" s="25" t="str">
        <f t="shared" si="77"/>
        <v>ICPL</v>
      </c>
      <c r="M2146" s="26">
        <f t="shared" ca="1" si="77"/>
        <v>42276</v>
      </c>
      <c r="N2146" s="25" t="b">
        <f t="shared" si="77"/>
        <v>0</v>
      </c>
      <c r="O2146" s="84" t="str">
        <f>IF($N2146,_xll.BDP($K2146,O$1817),"[DISABLED]")</f>
        <v>[DISABLED]</v>
      </c>
      <c r="P2146" s="84" t="str">
        <f>IF($N2146,_xll.BDP($K2146,P$1817),"[DISABLED]")</f>
        <v>[DISABLED]</v>
      </c>
      <c r="Q2146" s="84" t="str">
        <f>IF($N2146,_xll.BDP($K2146,Q$1817),"[DISABLED]")</f>
        <v>[DISABLED]</v>
      </c>
      <c r="R2146" s="84" t="str">
        <f>IF($N2146,_xll.BDH($K2146,R$1817,$M2146),"[DISABLED]")</f>
        <v>[DISABLED]</v>
      </c>
      <c r="S2146" s="84" t="str">
        <f>IF($N2146,_xll.BDH($K2146,S$1817,$M2146),"[DISABLED]")</f>
        <v>[DISABLED]</v>
      </c>
      <c r="T2146" s="84" t="str">
        <f>IF($N2146,_xll.BDH($K2146,T$1817,$M2146),"[DISABLED]")</f>
        <v>[DISABLED]</v>
      </c>
      <c r="V2146" s="106" t="s">
        <v>10683</v>
      </c>
      <c r="W2146" s="107" t="s">
        <v>1055</v>
      </c>
      <c r="X2146" s="108">
        <v>42276</v>
      </c>
      <c r="Y2146" s="107" t="b">
        <v>0</v>
      </c>
      <c r="Z2146" s="107" t="s">
        <v>5237</v>
      </c>
      <c r="AA2146" s="107" t="s">
        <v>5237</v>
      </c>
      <c r="AB2146" s="107" t="s">
        <v>5237</v>
      </c>
      <c r="AC2146" s="107" t="s">
        <v>5237</v>
      </c>
      <c r="AD2146" s="107" t="s">
        <v>5237</v>
      </c>
      <c r="AE2146" s="107" t="s">
        <v>5237</v>
      </c>
    </row>
    <row r="2147" spans="2:31" outlineLevel="1">
      <c r="B2147" s="24" t="s">
        <v>5234</v>
      </c>
      <c r="C2147" s="24" t="s">
        <v>4</v>
      </c>
      <c r="D2147" s="24" t="s">
        <v>64</v>
      </c>
      <c r="E2147" s="24" t="s">
        <v>45</v>
      </c>
      <c r="F2147" s="24" t="s">
        <v>48</v>
      </c>
      <c r="G2147" s="24">
        <v>0</v>
      </c>
      <c r="H2147" s="24" t="s">
        <v>2797</v>
      </c>
      <c r="I2147" s="24" t="s">
        <v>4665</v>
      </c>
      <c r="J2147" s="24" t="s">
        <v>73</v>
      </c>
      <c r="K2147" s="72" t="str">
        <f t="shared" si="76"/>
        <v>BPPE207 ICPL Curncy</v>
      </c>
      <c r="L2147" s="25" t="str">
        <f t="shared" si="77"/>
        <v>ICPL</v>
      </c>
      <c r="M2147" s="26">
        <f t="shared" ca="1" si="77"/>
        <v>42276</v>
      </c>
      <c r="N2147" s="25" t="b">
        <f t="shared" si="77"/>
        <v>0</v>
      </c>
      <c r="O2147" s="84" t="str">
        <f>IF($N2147,_xll.BDP($K2147,O$1817),"[DISABLED]")</f>
        <v>[DISABLED]</v>
      </c>
      <c r="P2147" s="84" t="str">
        <f>IF($N2147,_xll.BDP($K2147,P$1817),"[DISABLED]")</f>
        <v>[DISABLED]</v>
      </c>
      <c r="Q2147" s="84" t="str">
        <f>IF($N2147,_xll.BDP($K2147,Q$1817),"[DISABLED]")</f>
        <v>[DISABLED]</v>
      </c>
      <c r="R2147" s="84" t="str">
        <f>IF($N2147,_xll.BDH($K2147,R$1817,$M2147),"[DISABLED]")</f>
        <v>[DISABLED]</v>
      </c>
      <c r="S2147" s="84" t="str">
        <f>IF($N2147,_xll.BDH($K2147,S$1817,$M2147),"[DISABLED]")</f>
        <v>[DISABLED]</v>
      </c>
      <c r="T2147" s="84" t="str">
        <f>IF($N2147,_xll.BDH($K2147,T$1817,$M2147),"[DISABLED]")</f>
        <v>[DISABLED]</v>
      </c>
      <c r="V2147" s="106" t="s">
        <v>10684</v>
      </c>
      <c r="W2147" s="107" t="s">
        <v>1055</v>
      </c>
      <c r="X2147" s="108">
        <v>42276</v>
      </c>
      <c r="Y2147" s="107" t="b">
        <v>0</v>
      </c>
      <c r="Z2147" s="107" t="s">
        <v>5237</v>
      </c>
      <c r="AA2147" s="107" t="s">
        <v>5237</v>
      </c>
      <c r="AB2147" s="107" t="s">
        <v>5237</v>
      </c>
      <c r="AC2147" s="107" t="s">
        <v>5237</v>
      </c>
      <c r="AD2147" s="107" t="s">
        <v>5237</v>
      </c>
      <c r="AE2147" s="107" t="s">
        <v>5237</v>
      </c>
    </row>
    <row r="2148" spans="2:31" outlineLevel="1">
      <c r="B2148" s="24" t="s">
        <v>5234</v>
      </c>
      <c r="C2148" s="24" t="s">
        <v>4</v>
      </c>
      <c r="D2148" s="24" t="s">
        <v>64</v>
      </c>
      <c r="E2148" s="24" t="s">
        <v>156</v>
      </c>
      <c r="F2148" s="24" t="s">
        <v>209</v>
      </c>
      <c r="G2148" s="24">
        <v>0</v>
      </c>
      <c r="H2148" s="24" t="s">
        <v>2797</v>
      </c>
      <c r="I2148" s="24" t="s">
        <v>4666</v>
      </c>
      <c r="J2148" s="24" t="s">
        <v>73</v>
      </c>
      <c r="K2148" s="72" t="str">
        <f t="shared" si="76"/>
        <v>BPPEA8 ICPL Curncy</v>
      </c>
      <c r="L2148" s="25" t="str">
        <f t="shared" si="77"/>
        <v>ICPL</v>
      </c>
      <c r="M2148" s="26">
        <f t="shared" ca="1" si="77"/>
        <v>42276</v>
      </c>
      <c r="N2148" s="25" t="b">
        <f t="shared" si="77"/>
        <v>0</v>
      </c>
      <c r="O2148" s="84" t="str">
        <f>IF($N2148,_xll.BDP($K2148,O$1817),"[DISABLED]")</f>
        <v>[DISABLED]</v>
      </c>
      <c r="P2148" s="84" t="str">
        <f>IF($N2148,_xll.BDP($K2148,P$1817),"[DISABLED]")</f>
        <v>[DISABLED]</v>
      </c>
      <c r="Q2148" s="84" t="str">
        <f>IF($N2148,_xll.BDP($K2148,Q$1817),"[DISABLED]")</f>
        <v>[DISABLED]</v>
      </c>
      <c r="R2148" s="84" t="str">
        <f>IF($N2148,_xll.BDH($K2148,R$1817,$M2148),"[DISABLED]")</f>
        <v>[DISABLED]</v>
      </c>
      <c r="S2148" s="84" t="str">
        <f>IF($N2148,_xll.BDH($K2148,S$1817,$M2148),"[DISABLED]")</f>
        <v>[DISABLED]</v>
      </c>
      <c r="T2148" s="84" t="str">
        <f>IF($N2148,_xll.BDH($K2148,T$1817,$M2148),"[DISABLED]")</f>
        <v>[DISABLED]</v>
      </c>
      <c r="V2148" s="106" t="s">
        <v>10685</v>
      </c>
      <c r="W2148" s="107" t="s">
        <v>1055</v>
      </c>
      <c r="X2148" s="108">
        <v>42276</v>
      </c>
      <c r="Y2148" s="107" t="b">
        <v>0</v>
      </c>
      <c r="Z2148" s="107" t="s">
        <v>5237</v>
      </c>
      <c r="AA2148" s="107" t="s">
        <v>5237</v>
      </c>
      <c r="AB2148" s="107" t="s">
        <v>5237</v>
      </c>
      <c r="AC2148" s="107" t="s">
        <v>5237</v>
      </c>
      <c r="AD2148" s="107" t="s">
        <v>5237</v>
      </c>
      <c r="AE2148" s="107" t="s">
        <v>5237</v>
      </c>
    </row>
    <row r="2149" spans="2:31" outlineLevel="1">
      <c r="B2149" s="24" t="s">
        <v>5234</v>
      </c>
      <c r="C2149" s="24" t="s">
        <v>4</v>
      </c>
      <c r="D2149" s="24" t="s">
        <v>64</v>
      </c>
      <c r="E2149" s="24" t="s">
        <v>156</v>
      </c>
      <c r="F2149" s="24" t="s">
        <v>210</v>
      </c>
      <c r="G2149" s="24">
        <v>0</v>
      </c>
      <c r="H2149" s="24" t="s">
        <v>2797</v>
      </c>
      <c r="I2149" s="24" t="s">
        <v>4667</v>
      </c>
      <c r="J2149" s="24" t="s">
        <v>73</v>
      </c>
      <c r="K2149" s="72" t="str">
        <f t="shared" si="76"/>
        <v>BPPEB8 ICPL Curncy</v>
      </c>
      <c r="L2149" s="25" t="str">
        <f t="shared" si="77"/>
        <v>ICPL</v>
      </c>
      <c r="M2149" s="26">
        <f t="shared" ca="1" si="77"/>
        <v>42276</v>
      </c>
      <c r="N2149" s="25" t="b">
        <f t="shared" si="77"/>
        <v>0</v>
      </c>
      <c r="O2149" s="84" t="str">
        <f>IF($N2149,_xll.BDP($K2149,O$1817),"[DISABLED]")</f>
        <v>[DISABLED]</v>
      </c>
      <c r="P2149" s="84" t="str">
        <f>IF($N2149,_xll.BDP($K2149,P$1817),"[DISABLED]")</f>
        <v>[DISABLED]</v>
      </c>
      <c r="Q2149" s="84" t="str">
        <f>IF($N2149,_xll.BDP($K2149,Q$1817),"[DISABLED]")</f>
        <v>[DISABLED]</v>
      </c>
      <c r="R2149" s="84" t="str">
        <f>IF($N2149,_xll.BDH($K2149,R$1817,$M2149),"[DISABLED]")</f>
        <v>[DISABLED]</v>
      </c>
      <c r="S2149" s="84" t="str">
        <f>IF($N2149,_xll.BDH($K2149,S$1817,$M2149),"[DISABLED]")</f>
        <v>[DISABLED]</v>
      </c>
      <c r="T2149" s="84" t="str">
        <f>IF($N2149,_xll.BDH($K2149,T$1817,$M2149),"[DISABLED]")</f>
        <v>[DISABLED]</v>
      </c>
      <c r="V2149" s="106" t="s">
        <v>10686</v>
      </c>
      <c r="W2149" s="107" t="s">
        <v>1055</v>
      </c>
      <c r="X2149" s="108">
        <v>42276</v>
      </c>
      <c r="Y2149" s="107" t="b">
        <v>0</v>
      </c>
      <c r="Z2149" s="107" t="s">
        <v>5237</v>
      </c>
      <c r="AA2149" s="107" t="s">
        <v>5237</v>
      </c>
      <c r="AB2149" s="107" t="s">
        <v>5237</v>
      </c>
      <c r="AC2149" s="107" t="s">
        <v>5237</v>
      </c>
      <c r="AD2149" s="107" t="s">
        <v>5237</v>
      </c>
      <c r="AE2149" s="107" t="s">
        <v>5237</v>
      </c>
    </row>
    <row r="2150" spans="2:31" outlineLevel="1">
      <c r="B2150" s="24" t="s">
        <v>5234</v>
      </c>
      <c r="C2150" s="24" t="s">
        <v>4</v>
      </c>
      <c r="D2150" s="24" t="s">
        <v>64</v>
      </c>
      <c r="E2150" s="24" t="s">
        <v>156</v>
      </c>
      <c r="F2150" s="24" t="s">
        <v>54</v>
      </c>
      <c r="G2150" s="24">
        <v>0</v>
      </c>
      <c r="H2150" s="24" t="s">
        <v>2797</v>
      </c>
      <c r="I2150" s="24" t="s">
        <v>4668</v>
      </c>
      <c r="J2150" s="24" t="s">
        <v>73</v>
      </c>
      <c r="K2150" s="72" t="str">
        <f t="shared" si="76"/>
        <v>BPPEC8 ICPL Curncy</v>
      </c>
      <c r="L2150" s="25" t="str">
        <f t="shared" si="77"/>
        <v>ICPL</v>
      </c>
      <c r="M2150" s="26">
        <f t="shared" ca="1" si="77"/>
        <v>42276</v>
      </c>
      <c r="N2150" s="25" t="b">
        <f t="shared" si="77"/>
        <v>0</v>
      </c>
      <c r="O2150" s="84" t="str">
        <f>IF($N2150,_xll.BDP($K2150,O$1817),"[DISABLED]")</f>
        <v>[DISABLED]</v>
      </c>
      <c r="P2150" s="84" t="str">
        <f>IF($N2150,_xll.BDP($K2150,P$1817),"[DISABLED]")</f>
        <v>[DISABLED]</v>
      </c>
      <c r="Q2150" s="84" t="str">
        <f>IF($N2150,_xll.BDP($K2150,Q$1817),"[DISABLED]")</f>
        <v>[DISABLED]</v>
      </c>
      <c r="R2150" s="84" t="str">
        <f>IF($N2150,_xll.BDH($K2150,R$1817,$M2150),"[DISABLED]")</f>
        <v>[DISABLED]</v>
      </c>
      <c r="S2150" s="84" t="str">
        <f>IF($N2150,_xll.BDH($K2150,S$1817,$M2150),"[DISABLED]")</f>
        <v>[DISABLED]</v>
      </c>
      <c r="T2150" s="84" t="str">
        <f>IF($N2150,_xll.BDH($K2150,T$1817,$M2150),"[DISABLED]")</f>
        <v>[DISABLED]</v>
      </c>
      <c r="V2150" s="106" t="s">
        <v>10687</v>
      </c>
      <c r="W2150" s="107" t="s">
        <v>1055</v>
      </c>
      <c r="X2150" s="108">
        <v>42276</v>
      </c>
      <c r="Y2150" s="107" t="b">
        <v>0</v>
      </c>
      <c r="Z2150" s="107" t="s">
        <v>5237</v>
      </c>
      <c r="AA2150" s="107" t="s">
        <v>5237</v>
      </c>
      <c r="AB2150" s="107" t="s">
        <v>5237</v>
      </c>
      <c r="AC2150" s="107" t="s">
        <v>5237</v>
      </c>
      <c r="AD2150" s="107" t="s">
        <v>5237</v>
      </c>
      <c r="AE2150" s="107" t="s">
        <v>5237</v>
      </c>
    </row>
    <row r="2151" spans="2:31" outlineLevel="1">
      <c r="B2151" s="24" t="s">
        <v>5234</v>
      </c>
      <c r="C2151" s="24" t="s">
        <v>4</v>
      </c>
      <c r="D2151" s="24" t="s">
        <v>64</v>
      </c>
      <c r="E2151" s="24" t="s">
        <v>156</v>
      </c>
      <c r="F2151" s="24" t="s">
        <v>58</v>
      </c>
      <c r="G2151" s="24">
        <v>0</v>
      </c>
      <c r="H2151" s="24" t="s">
        <v>2797</v>
      </c>
      <c r="I2151" s="24" t="s">
        <v>4669</v>
      </c>
      <c r="J2151" s="24" t="s">
        <v>73</v>
      </c>
      <c r="K2151" s="72" t="str">
        <f t="shared" si="76"/>
        <v>BPPEF8 ICPL Curncy</v>
      </c>
      <c r="L2151" s="25" t="str">
        <f t="shared" si="77"/>
        <v>ICPL</v>
      </c>
      <c r="M2151" s="26">
        <f t="shared" ca="1" si="77"/>
        <v>42276</v>
      </c>
      <c r="N2151" s="25" t="b">
        <f t="shared" si="77"/>
        <v>0</v>
      </c>
      <c r="O2151" s="84" t="str">
        <f>IF($N2151,_xll.BDP($K2151,O$1817),"[DISABLED]")</f>
        <v>[DISABLED]</v>
      </c>
      <c r="P2151" s="84" t="str">
        <f>IF($N2151,_xll.BDP($K2151,P$1817),"[DISABLED]")</f>
        <v>[DISABLED]</v>
      </c>
      <c r="Q2151" s="84" t="str">
        <f>IF($N2151,_xll.BDP($K2151,Q$1817),"[DISABLED]")</f>
        <v>[DISABLED]</v>
      </c>
      <c r="R2151" s="84" t="str">
        <f>IF($N2151,_xll.BDH($K2151,R$1817,$M2151),"[DISABLED]")</f>
        <v>[DISABLED]</v>
      </c>
      <c r="S2151" s="84" t="str">
        <f>IF($N2151,_xll.BDH($K2151,S$1817,$M2151),"[DISABLED]")</f>
        <v>[DISABLED]</v>
      </c>
      <c r="T2151" s="84" t="str">
        <f>IF($N2151,_xll.BDH($K2151,T$1817,$M2151),"[DISABLED]")</f>
        <v>[DISABLED]</v>
      </c>
      <c r="V2151" s="106" t="s">
        <v>10688</v>
      </c>
      <c r="W2151" s="107" t="s">
        <v>1055</v>
      </c>
      <c r="X2151" s="108">
        <v>42276</v>
      </c>
      <c r="Y2151" s="107" t="b">
        <v>0</v>
      </c>
      <c r="Z2151" s="107" t="s">
        <v>5237</v>
      </c>
      <c r="AA2151" s="107" t="s">
        <v>5237</v>
      </c>
      <c r="AB2151" s="107" t="s">
        <v>5237</v>
      </c>
      <c r="AC2151" s="107" t="s">
        <v>5237</v>
      </c>
      <c r="AD2151" s="107" t="s">
        <v>5237</v>
      </c>
      <c r="AE2151" s="107" t="s">
        <v>5237</v>
      </c>
    </row>
    <row r="2152" spans="2:31" outlineLevel="1">
      <c r="B2152" s="24" t="s">
        <v>5234</v>
      </c>
      <c r="C2152" s="24" t="s">
        <v>4</v>
      </c>
      <c r="D2152" s="24" t="s">
        <v>64</v>
      </c>
      <c r="E2152" s="24" t="s">
        <v>156</v>
      </c>
      <c r="F2152" s="24" t="s">
        <v>71</v>
      </c>
      <c r="G2152" s="24">
        <v>0</v>
      </c>
      <c r="H2152" s="24" t="s">
        <v>2797</v>
      </c>
      <c r="I2152" s="24" t="s">
        <v>4670</v>
      </c>
      <c r="J2152" s="24" t="s">
        <v>73</v>
      </c>
      <c r="K2152" s="72" t="str">
        <f t="shared" si="76"/>
        <v>BPPEI8 ICPL Curncy</v>
      </c>
      <c r="L2152" s="25" t="str">
        <f t="shared" si="77"/>
        <v>ICPL</v>
      </c>
      <c r="M2152" s="26">
        <f t="shared" ca="1" si="77"/>
        <v>42276</v>
      </c>
      <c r="N2152" s="25" t="b">
        <f t="shared" si="77"/>
        <v>0</v>
      </c>
      <c r="O2152" s="84" t="str">
        <f>IF($N2152,_xll.BDP($K2152,O$1817),"[DISABLED]")</f>
        <v>[DISABLED]</v>
      </c>
      <c r="P2152" s="84" t="str">
        <f>IF($N2152,_xll.BDP($K2152,P$1817),"[DISABLED]")</f>
        <v>[DISABLED]</v>
      </c>
      <c r="Q2152" s="84" t="str">
        <f>IF($N2152,_xll.BDP($K2152,Q$1817),"[DISABLED]")</f>
        <v>[DISABLED]</v>
      </c>
      <c r="R2152" s="84" t="str">
        <f>IF($N2152,_xll.BDH($K2152,R$1817,$M2152),"[DISABLED]")</f>
        <v>[DISABLED]</v>
      </c>
      <c r="S2152" s="84" t="str">
        <f>IF($N2152,_xll.BDH($K2152,S$1817,$M2152),"[DISABLED]")</f>
        <v>[DISABLED]</v>
      </c>
      <c r="T2152" s="84" t="str">
        <f>IF($N2152,_xll.BDH($K2152,T$1817,$M2152),"[DISABLED]")</f>
        <v>[DISABLED]</v>
      </c>
      <c r="V2152" s="106" t="s">
        <v>10689</v>
      </c>
      <c r="W2152" s="107" t="s">
        <v>1055</v>
      </c>
      <c r="X2152" s="108">
        <v>42276</v>
      </c>
      <c r="Y2152" s="107" t="b">
        <v>0</v>
      </c>
      <c r="Z2152" s="107" t="s">
        <v>5237</v>
      </c>
      <c r="AA2152" s="107" t="s">
        <v>5237</v>
      </c>
      <c r="AB2152" s="107" t="s">
        <v>5237</v>
      </c>
      <c r="AC2152" s="107" t="s">
        <v>5237</v>
      </c>
      <c r="AD2152" s="107" t="s">
        <v>5237</v>
      </c>
      <c r="AE2152" s="107" t="s">
        <v>5237</v>
      </c>
    </row>
    <row r="2153" spans="2:31" outlineLevel="1">
      <c r="B2153" s="24" t="s">
        <v>5234</v>
      </c>
      <c r="C2153" s="24" t="s">
        <v>4</v>
      </c>
      <c r="D2153" s="24" t="s">
        <v>64</v>
      </c>
      <c r="E2153" s="24" t="s">
        <v>156</v>
      </c>
      <c r="F2153" s="24" t="s">
        <v>41</v>
      </c>
      <c r="G2153" s="24">
        <v>0</v>
      </c>
      <c r="H2153" s="24" t="s">
        <v>2797</v>
      </c>
      <c r="I2153" s="24" t="s">
        <v>4671</v>
      </c>
      <c r="J2153" s="24" t="s">
        <v>73</v>
      </c>
      <c r="K2153" s="72" t="str">
        <f t="shared" si="76"/>
        <v>BPPE18 ICPL Curncy</v>
      </c>
      <c r="L2153" s="25" t="str">
        <f t="shared" si="77"/>
        <v>ICPL</v>
      </c>
      <c r="M2153" s="26">
        <f t="shared" ca="1" si="77"/>
        <v>42276</v>
      </c>
      <c r="N2153" s="25" t="b">
        <f t="shared" si="77"/>
        <v>0</v>
      </c>
      <c r="O2153" s="84" t="str">
        <f>IF($N2153,_xll.BDP($K2153,O$1817),"[DISABLED]")</f>
        <v>[DISABLED]</v>
      </c>
      <c r="P2153" s="84" t="str">
        <f>IF($N2153,_xll.BDP($K2153,P$1817),"[DISABLED]")</f>
        <v>[DISABLED]</v>
      </c>
      <c r="Q2153" s="84" t="str">
        <f>IF($N2153,_xll.BDP($K2153,Q$1817),"[DISABLED]")</f>
        <v>[DISABLED]</v>
      </c>
      <c r="R2153" s="84" t="str">
        <f>IF($N2153,_xll.BDH($K2153,R$1817,$M2153),"[DISABLED]")</f>
        <v>[DISABLED]</v>
      </c>
      <c r="S2153" s="84" t="str">
        <f>IF($N2153,_xll.BDH($K2153,S$1817,$M2153),"[DISABLED]")</f>
        <v>[DISABLED]</v>
      </c>
      <c r="T2153" s="84" t="str">
        <f>IF($N2153,_xll.BDH($K2153,T$1817,$M2153),"[DISABLED]")</f>
        <v>[DISABLED]</v>
      </c>
      <c r="V2153" s="106" t="s">
        <v>10690</v>
      </c>
      <c r="W2153" s="107" t="s">
        <v>1055</v>
      </c>
      <c r="X2153" s="108">
        <v>42276</v>
      </c>
      <c r="Y2153" s="107" t="b">
        <v>0</v>
      </c>
      <c r="Z2153" s="107" t="s">
        <v>5237</v>
      </c>
      <c r="AA2153" s="107" t="s">
        <v>5237</v>
      </c>
      <c r="AB2153" s="107" t="s">
        <v>5237</v>
      </c>
      <c r="AC2153" s="107" t="s">
        <v>5237</v>
      </c>
      <c r="AD2153" s="107" t="s">
        <v>5237</v>
      </c>
      <c r="AE2153" s="107" t="s">
        <v>5237</v>
      </c>
    </row>
    <row r="2154" spans="2:31" outlineLevel="1">
      <c r="B2154" s="24" t="s">
        <v>5234</v>
      </c>
      <c r="C2154" s="24" t="s">
        <v>4</v>
      </c>
      <c r="D2154" s="24" t="s">
        <v>64</v>
      </c>
      <c r="E2154" s="24" t="s">
        <v>156</v>
      </c>
      <c r="F2154" s="24" t="s">
        <v>146</v>
      </c>
      <c r="G2154" s="24">
        <v>0</v>
      </c>
      <c r="H2154" s="24" t="s">
        <v>2797</v>
      </c>
      <c r="I2154" s="24" t="s">
        <v>4672</v>
      </c>
      <c r="J2154" s="24" t="s">
        <v>73</v>
      </c>
      <c r="K2154" s="72" t="str">
        <f t="shared" si="76"/>
        <v>BPPER8 ICPL Curncy</v>
      </c>
      <c r="L2154" s="25" t="str">
        <f t="shared" si="77"/>
        <v>ICPL</v>
      </c>
      <c r="M2154" s="26">
        <f t="shared" ca="1" si="77"/>
        <v>42276</v>
      </c>
      <c r="N2154" s="25" t="b">
        <f t="shared" si="77"/>
        <v>0</v>
      </c>
      <c r="O2154" s="84" t="str">
        <f>IF($N2154,_xll.BDP($K2154,O$1817),"[DISABLED]")</f>
        <v>[DISABLED]</v>
      </c>
      <c r="P2154" s="84" t="str">
        <f>IF($N2154,_xll.BDP($K2154,P$1817),"[DISABLED]")</f>
        <v>[DISABLED]</v>
      </c>
      <c r="Q2154" s="84" t="str">
        <f>IF($N2154,_xll.BDP($K2154,Q$1817),"[DISABLED]")</f>
        <v>[DISABLED]</v>
      </c>
      <c r="R2154" s="84" t="str">
        <f>IF($N2154,_xll.BDH($K2154,R$1817,$M2154),"[DISABLED]")</f>
        <v>[DISABLED]</v>
      </c>
      <c r="S2154" s="84" t="str">
        <f>IF($N2154,_xll.BDH($K2154,S$1817,$M2154),"[DISABLED]")</f>
        <v>[DISABLED]</v>
      </c>
      <c r="T2154" s="84" t="str">
        <f>IF($N2154,_xll.BDH($K2154,T$1817,$M2154),"[DISABLED]")</f>
        <v>[DISABLED]</v>
      </c>
      <c r="V2154" s="106" t="s">
        <v>10691</v>
      </c>
      <c r="W2154" s="107" t="s">
        <v>1055</v>
      </c>
      <c r="X2154" s="108">
        <v>42276</v>
      </c>
      <c r="Y2154" s="107" t="b">
        <v>0</v>
      </c>
      <c r="Z2154" s="107" t="s">
        <v>5237</v>
      </c>
      <c r="AA2154" s="107" t="s">
        <v>5237</v>
      </c>
      <c r="AB2154" s="107" t="s">
        <v>5237</v>
      </c>
      <c r="AC2154" s="107" t="s">
        <v>5237</v>
      </c>
      <c r="AD2154" s="107" t="s">
        <v>5237</v>
      </c>
      <c r="AE2154" s="107" t="s">
        <v>5237</v>
      </c>
    </row>
    <row r="2155" spans="2:31" outlineLevel="1">
      <c r="B2155" s="24" t="s">
        <v>5234</v>
      </c>
      <c r="C2155" s="24" t="s">
        <v>4</v>
      </c>
      <c r="D2155" s="24" t="s">
        <v>64</v>
      </c>
      <c r="E2155" s="24" t="s">
        <v>156</v>
      </c>
      <c r="F2155" s="24" t="s">
        <v>42</v>
      </c>
      <c r="G2155" s="24">
        <v>0</v>
      </c>
      <c r="H2155" s="24" t="s">
        <v>2797</v>
      </c>
      <c r="I2155" s="24" t="s">
        <v>4673</v>
      </c>
      <c r="J2155" s="24" t="s">
        <v>73</v>
      </c>
      <c r="K2155" s="72" t="str">
        <f t="shared" si="76"/>
        <v>BPPE28 ICPL Curncy</v>
      </c>
      <c r="L2155" s="25" t="str">
        <f t="shared" si="77"/>
        <v>ICPL</v>
      </c>
      <c r="M2155" s="26">
        <f t="shared" ca="1" si="77"/>
        <v>42276</v>
      </c>
      <c r="N2155" s="25" t="b">
        <f t="shared" si="77"/>
        <v>0</v>
      </c>
      <c r="O2155" s="84" t="str">
        <f>IF($N2155,_xll.BDP($K2155,O$1817),"[DISABLED]")</f>
        <v>[DISABLED]</v>
      </c>
      <c r="P2155" s="84" t="str">
        <f>IF($N2155,_xll.BDP($K2155,P$1817),"[DISABLED]")</f>
        <v>[DISABLED]</v>
      </c>
      <c r="Q2155" s="84" t="str">
        <f>IF($N2155,_xll.BDP($K2155,Q$1817),"[DISABLED]")</f>
        <v>[DISABLED]</v>
      </c>
      <c r="R2155" s="84" t="str">
        <f>IF($N2155,_xll.BDH($K2155,R$1817,$M2155),"[DISABLED]")</f>
        <v>[DISABLED]</v>
      </c>
      <c r="S2155" s="84" t="str">
        <f>IF($N2155,_xll.BDH($K2155,S$1817,$M2155),"[DISABLED]")</f>
        <v>[DISABLED]</v>
      </c>
      <c r="T2155" s="84" t="str">
        <f>IF($N2155,_xll.BDH($K2155,T$1817,$M2155),"[DISABLED]")</f>
        <v>[DISABLED]</v>
      </c>
      <c r="V2155" s="106" t="s">
        <v>10692</v>
      </c>
      <c r="W2155" s="107" t="s">
        <v>1055</v>
      </c>
      <c r="X2155" s="108">
        <v>42276</v>
      </c>
      <c r="Y2155" s="107" t="b">
        <v>0</v>
      </c>
      <c r="Z2155" s="107" t="s">
        <v>5237</v>
      </c>
      <c r="AA2155" s="107" t="s">
        <v>5237</v>
      </c>
      <c r="AB2155" s="107" t="s">
        <v>5237</v>
      </c>
      <c r="AC2155" s="107" t="s">
        <v>5237</v>
      </c>
      <c r="AD2155" s="107" t="s">
        <v>5237</v>
      </c>
      <c r="AE2155" s="107" t="s">
        <v>5237</v>
      </c>
    </row>
    <row r="2156" spans="2:31" outlineLevel="1">
      <c r="B2156" s="24" t="s">
        <v>5234</v>
      </c>
      <c r="C2156" s="24" t="s">
        <v>4</v>
      </c>
      <c r="D2156" s="24" t="s">
        <v>64</v>
      </c>
      <c r="E2156" s="24" t="s">
        <v>156</v>
      </c>
      <c r="F2156" s="24" t="s">
        <v>43</v>
      </c>
      <c r="G2156" s="24">
        <v>0</v>
      </c>
      <c r="H2156" s="24" t="s">
        <v>2797</v>
      </c>
      <c r="I2156" s="24" t="s">
        <v>4674</v>
      </c>
      <c r="J2156" s="24" t="s">
        <v>73</v>
      </c>
      <c r="K2156" s="72" t="str">
        <f t="shared" si="76"/>
        <v>BPPE38 ICPL Curncy</v>
      </c>
      <c r="L2156" s="25" t="str">
        <f t="shared" si="77"/>
        <v>ICPL</v>
      </c>
      <c r="M2156" s="26">
        <f t="shared" ca="1" si="77"/>
        <v>42276</v>
      </c>
      <c r="N2156" s="25" t="b">
        <f t="shared" si="77"/>
        <v>0</v>
      </c>
      <c r="O2156" s="84" t="str">
        <f>IF($N2156,_xll.BDP($K2156,O$1817),"[DISABLED]")</f>
        <v>[DISABLED]</v>
      </c>
      <c r="P2156" s="84" t="str">
        <f>IF($N2156,_xll.BDP($K2156,P$1817),"[DISABLED]")</f>
        <v>[DISABLED]</v>
      </c>
      <c r="Q2156" s="84" t="str">
        <f>IF($N2156,_xll.BDP($K2156,Q$1817),"[DISABLED]")</f>
        <v>[DISABLED]</v>
      </c>
      <c r="R2156" s="84" t="str">
        <f>IF($N2156,_xll.BDH($K2156,R$1817,$M2156),"[DISABLED]")</f>
        <v>[DISABLED]</v>
      </c>
      <c r="S2156" s="84" t="str">
        <f>IF($N2156,_xll.BDH($K2156,S$1817,$M2156),"[DISABLED]")</f>
        <v>[DISABLED]</v>
      </c>
      <c r="T2156" s="84" t="str">
        <f>IF($N2156,_xll.BDH($K2156,T$1817,$M2156),"[DISABLED]")</f>
        <v>[DISABLED]</v>
      </c>
      <c r="V2156" s="106" t="s">
        <v>10693</v>
      </c>
      <c r="W2156" s="107" t="s">
        <v>1055</v>
      </c>
      <c r="X2156" s="108">
        <v>42276</v>
      </c>
      <c r="Y2156" s="107" t="b">
        <v>0</v>
      </c>
      <c r="Z2156" s="107" t="s">
        <v>5237</v>
      </c>
      <c r="AA2156" s="107" t="s">
        <v>5237</v>
      </c>
      <c r="AB2156" s="107" t="s">
        <v>5237</v>
      </c>
      <c r="AC2156" s="107" t="s">
        <v>5237</v>
      </c>
      <c r="AD2156" s="107" t="s">
        <v>5237</v>
      </c>
      <c r="AE2156" s="107" t="s">
        <v>5237</v>
      </c>
    </row>
    <row r="2157" spans="2:31" outlineLevel="1">
      <c r="B2157" s="24" t="s">
        <v>5234</v>
      </c>
      <c r="C2157" s="24" t="s">
        <v>4</v>
      </c>
      <c r="D2157" s="24" t="s">
        <v>64</v>
      </c>
      <c r="E2157" s="24" t="s">
        <v>156</v>
      </c>
      <c r="F2157" s="24" t="s">
        <v>152</v>
      </c>
      <c r="G2157" s="24">
        <v>0</v>
      </c>
      <c r="H2157" s="24" t="s">
        <v>2797</v>
      </c>
      <c r="I2157" s="24" t="s">
        <v>4675</v>
      </c>
      <c r="J2157" s="24" t="s">
        <v>73</v>
      </c>
      <c r="K2157" s="72" t="str">
        <f t="shared" si="76"/>
        <v>BPPE48 ICPL Curncy</v>
      </c>
      <c r="L2157" s="25" t="str">
        <f t="shared" si="77"/>
        <v>ICPL</v>
      </c>
      <c r="M2157" s="26">
        <f t="shared" ca="1" si="77"/>
        <v>42276</v>
      </c>
      <c r="N2157" s="25" t="b">
        <f t="shared" si="77"/>
        <v>0</v>
      </c>
      <c r="O2157" s="84" t="str">
        <f>IF($N2157,_xll.BDP($K2157,O$1817),"[DISABLED]")</f>
        <v>[DISABLED]</v>
      </c>
      <c r="P2157" s="84" t="str">
        <f>IF($N2157,_xll.BDP($K2157,P$1817),"[DISABLED]")</f>
        <v>[DISABLED]</v>
      </c>
      <c r="Q2157" s="84" t="str">
        <f>IF($N2157,_xll.BDP($K2157,Q$1817),"[DISABLED]")</f>
        <v>[DISABLED]</v>
      </c>
      <c r="R2157" s="84" t="str">
        <f>IF($N2157,_xll.BDH($K2157,R$1817,$M2157),"[DISABLED]")</f>
        <v>[DISABLED]</v>
      </c>
      <c r="S2157" s="84" t="str">
        <f>IF($N2157,_xll.BDH($K2157,S$1817,$M2157),"[DISABLED]")</f>
        <v>[DISABLED]</v>
      </c>
      <c r="T2157" s="84" t="str">
        <f>IF($N2157,_xll.BDH($K2157,T$1817,$M2157),"[DISABLED]")</f>
        <v>[DISABLED]</v>
      </c>
      <c r="V2157" s="106" t="s">
        <v>10694</v>
      </c>
      <c r="W2157" s="107" t="s">
        <v>1055</v>
      </c>
      <c r="X2157" s="108">
        <v>42276</v>
      </c>
      <c r="Y2157" s="107" t="b">
        <v>0</v>
      </c>
      <c r="Z2157" s="107" t="s">
        <v>5237</v>
      </c>
      <c r="AA2157" s="107" t="s">
        <v>5237</v>
      </c>
      <c r="AB2157" s="107" t="s">
        <v>5237</v>
      </c>
      <c r="AC2157" s="107" t="s">
        <v>5237</v>
      </c>
      <c r="AD2157" s="107" t="s">
        <v>5237</v>
      </c>
      <c r="AE2157" s="107" t="s">
        <v>5237</v>
      </c>
    </row>
    <row r="2158" spans="2:31" outlineLevel="1">
      <c r="B2158" s="24" t="s">
        <v>5234</v>
      </c>
      <c r="C2158" s="24" t="s">
        <v>4</v>
      </c>
      <c r="D2158" s="24" t="s">
        <v>64</v>
      </c>
      <c r="E2158" s="24" t="s">
        <v>156</v>
      </c>
      <c r="F2158" s="24" t="s">
        <v>44</v>
      </c>
      <c r="G2158" s="24">
        <v>0</v>
      </c>
      <c r="H2158" s="24" t="s">
        <v>2797</v>
      </c>
      <c r="I2158" s="24" t="s">
        <v>4676</v>
      </c>
      <c r="J2158" s="24" t="s">
        <v>73</v>
      </c>
      <c r="K2158" s="72" t="str">
        <f t="shared" si="76"/>
        <v>BPPE58 ICPL Curncy</v>
      </c>
      <c r="L2158" s="25" t="str">
        <f t="shared" si="77"/>
        <v>ICPL</v>
      </c>
      <c r="M2158" s="26">
        <f t="shared" ca="1" si="77"/>
        <v>42276</v>
      </c>
      <c r="N2158" s="25" t="b">
        <f t="shared" si="77"/>
        <v>0</v>
      </c>
      <c r="O2158" s="84" t="str">
        <f>IF($N2158,_xll.BDP($K2158,O$1817),"[DISABLED]")</f>
        <v>[DISABLED]</v>
      </c>
      <c r="P2158" s="84" t="str">
        <f>IF($N2158,_xll.BDP($K2158,P$1817),"[DISABLED]")</f>
        <v>[DISABLED]</v>
      </c>
      <c r="Q2158" s="84" t="str">
        <f>IF($N2158,_xll.BDP($K2158,Q$1817),"[DISABLED]")</f>
        <v>[DISABLED]</v>
      </c>
      <c r="R2158" s="84" t="str">
        <f>IF($N2158,_xll.BDH($K2158,R$1817,$M2158),"[DISABLED]")</f>
        <v>[DISABLED]</v>
      </c>
      <c r="S2158" s="84" t="str">
        <f>IF($N2158,_xll.BDH($K2158,S$1817,$M2158),"[DISABLED]")</f>
        <v>[DISABLED]</v>
      </c>
      <c r="T2158" s="84" t="str">
        <f>IF($N2158,_xll.BDH($K2158,T$1817,$M2158),"[DISABLED]")</f>
        <v>[DISABLED]</v>
      </c>
      <c r="V2158" s="106" t="s">
        <v>10695</v>
      </c>
      <c r="W2158" s="107" t="s">
        <v>1055</v>
      </c>
      <c r="X2158" s="108">
        <v>42276</v>
      </c>
      <c r="Y2158" s="107" t="b">
        <v>0</v>
      </c>
      <c r="Z2158" s="107" t="s">
        <v>5237</v>
      </c>
      <c r="AA2158" s="107" t="s">
        <v>5237</v>
      </c>
      <c r="AB2158" s="107" t="s">
        <v>5237</v>
      </c>
      <c r="AC2158" s="107" t="s">
        <v>5237</v>
      </c>
      <c r="AD2158" s="107" t="s">
        <v>5237</v>
      </c>
      <c r="AE2158" s="107" t="s">
        <v>5237</v>
      </c>
    </row>
    <row r="2159" spans="2:31" outlineLevel="1">
      <c r="B2159" s="24" t="s">
        <v>5234</v>
      </c>
      <c r="C2159" s="24" t="s">
        <v>4</v>
      </c>
      <c r="D2159" s="24" t="s">
        <v>64</v>
      </c>
      <c r="E2159" s="24" t="s">
        <v>156</v>
      </c>
      <c r="F2159" s="24" t="s">
        <v>45</v>
      </c>
      <c r="G2159" s="24">
        <v>0</v>
      </c>
      <c r="H2159" s="24" t="s">
        <v>2797</v>
      </c>
      <c r="I2159" s="24" t="s">
        <v>4677</v>
      </c>
      <c r="J2159" s="24" t="s">
        <v>73</v>
      </c>
      <c r="K2159" s="72" t="str">
        <f t="shared" si="76"/>
        <v>BPPE78 ICPL Curncy</v>
      </c>
      <c r="L2159" s="25" t="str">
        <f t="shared" si="77"/>
        <v>ICPL</v>
      </c>
      <c r="M2159" s="26">
        <f t="shared" ca="1" si="77"/>
        <v>42276</v>
      </c>
      <c r="N2159" s="25" t="b">
        <f t="shared" si="77"/>
        <v>0</v>
      </c>
      <c r="O2159" s="84" t="str">
        <f>IF($N2159,_xll.BDP($K2159,O$1817),"[DISABLED]")</f>
        <v>[DISABLED]</v>
      </c>
      <c r="P2159" s="84" t="str">
        <f>IF($N2159,_xll.BDP($K2159,P$1817),"[DISABLED]")</f>
        <v>[DISABLED]</v>
      </c>
      <c r="Q2159" s="84" t="str">
        <f>IF($N2159,_xll.BDP($K2159,Q$1817),"[DISABLED]")</f>
        <v>[DISABLED]</v>
      </c>
      <c r="R2159" s="84" t="str">
        <f>IF($N2159,_xll.BDH($K2159,R$1817,$M2159),"[DISABLED]")</f>
        <v>[DISABLED]</v>
      </c>
      <c r="S2159" s="84" t="str">
        <f>IF($N2159,_xll.BDH($K2159,S$1817,$M2159),"[DISABLED]")</f>
        <v>[DISABLED]</v>
      </c>
      <c r="T2159" s="84" t="str">
        <f>IF($N2159,_xll.BDH($K2159,T$1817,$M2159),"[DISABLED]")</f>
        <v>[DISABLED]</v>
      </c>
      <c r="V2159" s="106" t="s">
        <v>10696</v>
      </c>
      <c r="W2159" s="107" t="s">
        <v>1055</v>
      </c>
      <c r="X2159" s="108">
        <v>42276</v>
      </c>
      <c r="Y2159" s="107" t="b">
        <v>0</v>
      </c>
      <c r="Z2159" s="107" t="s">
        <v>5237</v>
      </c>
      <c r="AA2159" s="107" t="s">
        <v>5237</v>
      </c>
      <c r="AB2159" s="107" t="s">
        <v>5237</v>
      </c>
      <c r="AC2159" s="107" t="s">
        <v>5237</v>
      </c>
      <c r="AD2159" s="107" t="s">
        <v>5237</v>
      </c>
      <c r="AE2159" s="107" t="s">
        <v>5237</v>
      </c>
    </row>
    <row r="2160" spans="2:31" outlineLevel="1">
      <c r="B2160" s="24" t="s">
        <v>5234</v>
      </c>
      <c r="C2160" s="24" t="s">
        <v>4</v>
      </c>
      <c r="D2160" s="24" t="s">
        <v>64</v>
      </c>
      <c r="E2160" s="24" t="s">
        <v>156</v>
      </c>
      <c r="F2160" s="24" t="s">
        <v>46</v>
      </c>
      <c r="G2160" s="24">
        <v>0</v>
      </c>
      <c r="H2160" s="24" t="s">
        <v>2797</v>
      </c>
      <c r="I2160" s="24" t="s">
        <v>4678</v>
      </c>
      <c r="J2160" s="24" t="s">
        <v>73</v>
      </c>
      <c r="K2160" s="72" t="str">
        <f t="shared" si="76"/>
        <v>BPPE108 ICPL Curncy</v>
      </c>
      <c r="L2160" s="25" t="str">
        <f t="shared" si="77"/>
        <v>ICPL</v>
      </c>
      <c r="M2160" s="26">
        <f t="shared" ca="1" si="77"/>
        <v>42276</v>
      </c>
      <c r="N2160" s="25" t="b">
        <f t="shared" si="77"/>
        <v>0</v>
      </c>
      <c r="O2160" s="84" t="str">
        <f>IF($N2160,_xll.BDP($K2160,O$1817),"[DISABLED]")</f>
        <v>[DISABLED]</v>
      </c>
      <c r="P2160" s="84" t="str">
        <f>IF($N2160,_xll.BDP($K2160,P$1817),"[DISABLED]")</f>
        <v>[DISABLED]</v>
      </c>
      <c r="Q2160" s="84" t="str">
        <f>IF($N2160,_xll.BDP($K2160,Q$1817),"[DISABLED]")</f>
        <v>[DISABLED]</v>
      </c>
      <c r="R2160" s="84" t="str">
        <f>IF($N2160,_xll.BDH($K2160,R$1817,$M2160),"[DISABLED]")</f>
        <v>[DISABLED]</v>
      </c>
      <c r="S2160" s="84" t="str">
        <f>IF($N2160,_xll.BDH($K2160,S$1817,$M2160),"[DISABLED]")</f>
        <v>[DISABLED]</v>
      </c>
      <c r="T2160" s="84" t="str">
        <f>IF($N2160,_xll.BDH($K2160,T$1817,$M2160),"[DISABLED]")</f>
        <v>[DISABLED]</v>
      </c>
      <c r="V2160" s="106" t="s">
        <v>10697</v>
      </c>
      <c r="W2160" s="107" t="s">
        <v>1055</v>
      </c>
      <c r="X2160" s="108">
        <v>42276</v>
      </c>
      <c r="Y2160" s="107" t="b">
        <v>0</v>
      </c>
      <c r="Z2160" s="107" t="s">
        <v>5237</v>
      </c>
      <c r="AA2160" s="107" t="s">
        <v>5237</v>
      </c>
      <c r="AB2160" s="107" t="s">
        <v>5237</v>
      </c>
      <c r="AC2160" s="107" t="s">
        <v>5237</v>
      </c>
      <c r="AD2160" s="107" t="s">
        <v>5237</v>
      </c>
      <c r="AE2160" s="107" t="s">
        <v>5237</v>
      </c>
    </row>
    <row r="2161" spans="2:31" outlineLevel="1">
      <c r="B2161" s="24" t="s">
        <v>5234</v>
      </c>
      <c r="C2161" s="24" t="s">
        <v>4</v>
      </c>
      <c r="D2161" s="24" t="s">
        <v>64</v>
      </c>
      <c r="E2161" s="24" t="s">
        <v>156</v>
      </c>
      <c r="F2161" s="24" t="s">
        <v>47</v>
      </c>
      <c r="G2161" s="24">
        <v>0</v>
      </c>
      <c r="H2161" s="24" t="s">
        <v>2797</v>
      </c>
      <c r="I2161" s="24" t="s">
        <v>4679</v>
      </c>
      <c r="J2161" s="24" t="s">
        <v>73</v>
      </c>
      <c r="K2161" s="72" t="str">
        <f t="shared" si="76"/>
        <v>BPPE158 ICPL Curncy</v>
      </c>
      <c r="L2161" s="25" t="str">
        <f t="shared" si="77"/>
        <v>ICPL</v>
      </c>
      <c r="M2161" s="26">
        <f t="shared" ca="1" si="77"/>
        <v>42276</v>
      </c>
      <c r="N2161" s="25" t="b">
        <f t="shared" si="77"/>
        <v>0</v>
      </c>
      <c r="O2161" s="84" t="str">
        <f>IF($N2161,_xll.BDP($K2161,O$1817),"[DISABLED]")</f>
        <v>[DISABLED]</v>
      </c>
      <c r="P2161" s="84" t="str">
        <f>IF($N2161,_xll.BDP($K2161,P$1817),"[DISABLED]")</f>
        <v>[DISABLED]</v>
      </c>
      <c r="Q2161" s="84" t="str">
        <f>IF($N2161,_xll.BDP($K2161,Q$1817),"[DISABLED]")</f>
        <v>[DISABLED]</v>
      </c>
      <c r="R2161" s="84" t="str">
        <f>IF($N2161,_xll.BDH($K2161,R$1817,$M2161),"[DISABLED]")</f>
        <v>[DISABLED]</v>
      </c>
      <c r="S2161" s="84" t="str">
        <f>IF($N2161,_xll.BDH($K2161,S$1817,$M2161),"[DISABLED]")</f>
        <v>[DISABLED]</v>
      </c>
      <c r="T2161" s="84" t="str">
        <f>IF($N2161,_xll.BDH($K2161,T$1817,$M2161),"[DISABLED]")</f>
        <v>[DISABLED]</v>
      </c>
      <c r="V2161" s="106" t="s">
        <v>10698</v>
      </c>
      <c r="W2161" s="107" t="s">
        <v>1055</v>
      </c>
      <c r="X2161" s="108">
        <v>42276</v>
      </c>
      <c r="Y2161" s="107" t="b">
        <v>0</v>
      </c>
      <c r="Z2161" s="107" t="s">
        <v>5237</v>
      </c>
      <c r="AA2161" s="107" t="s">
        <v>5237</v>
      </c>
      <c r="AB2161" s="107" t="s">
        <v>5237</v>
      </c>
      <c r="AC2161" s="107" t="s">
        <v>5237</v>
      </c>
      <c r="AD2161" s="107" t="s">
        <v>5237</v>
      </c>
      <c r="AE2161" s="107" t="s">
        <v>5237</v>
      </c>
    </row>
    <row r="2162" spans="2:31" outlineLevel="1">
      <c r="B2162" s="24" t="s">
        <v>5234</v>
      </c>
      <c r="C2162" s="24" t="s">
        <v>4</v>
      </c>
      <c r="D2162" s="24" t="s">
        <v>64</v>
      </c>
      <c r="E2162" s="24" t="s">
        <v>156</v>
      </c>
      <c r="F2162" s="24" t="s">
        <v>48</v>
      </c>
      <c r="G2162" s="24">
        <v>0</v>
      </c>
      <c r="H2162" s="24" t="s">
        <v>2797</v>
      </c>
      <c r="I2162" s="24" t="s">
        <v>4680</v>
      </c>
      <c r="J2162" s="24" t="s">
        <v>73</v>
      </c>
      <c r="K2162" s="72" t="str">
        <f t="shared" si="76"/>
        <v>BPPE208 ICPL Curncy</v>
      </c>
      <c r="L2162" s="25" t="str">
        <f t="shared" si="77"/>
        <v>ICPL</v>
      </c>
      <c r="M2162" s="26">
        <f t="shared" ca="1" si="77"/>
        <v>42276</v>
      </c>
      <c r="N2162" s="25" t="b">
        <f t="shared" si="77"/>
        <v>0</v>
      </c>
      <c r="O2162" s="84" t="str">
        <f>IF($N2162,_xll.BDP($K2162,O$1817),"[DISABLED]")</f>
        <v>[DISABLED]</v>
      </c>
      <c r="P2162" s="84" t="str">
        <f>IF($N2162,_xll.BDP($K2162,P$1817),"[DISABLED]")</f>
        <v>[DISABLED]</v>
      </c>
      <c r="Q2162" s="84" t="str">
        <f>IF($N2162,_xll.BDP($K2162,Q$1817),"[DISABLED]")</f>
        <v>[DISABLED]</v>
      </c>
      <c r="R2162" s="84" t="str">
        <f>IF($N2162,_xll.BDH($K2162,R$1817,$M2162),"[DISABLED]")</f>
        <v>[DISABLED]</v>
      </c>
      <c r="S2162" s="84" t="str">
        <f>IF($N2162,_xll.BDH($K2162,S$1817,$M2162),"[DISABLED]")</f>
        <v>[DISABLED]</v>
      </c>
      <c r="T2162" s="84" t="str">
        <f>IF($N2162,_xll.BDH($K2162,T$1817,$M2162),"[DISABLED]")</f>
        <v>[DISABLED]</v>
      </c>
      <c r="V2162" s="106" t="s">
        <v>10699</v>
      </c>
      <c r="W2162" s="107" t="s">
        <v>1055</v>
      </c>
      <c r="X2162" s="108">
        <v>42276</v>
      </c>
      <c r="Y2162" s="107" t="b">
        <v>0</v>
      </c>
      <c r="Z2162" s="107" t="s">
        <v>5237</v>
      </c>
      <c r="AA2162" s="107" t="s">
        <v>5237</v>
      </c>
      <c r="AB2162" s="107" t="s">
        <v>5237</v>
      </c>
      <c r="AC2162" s="107" t="s">
        <v>5237</v>
      </c>
      <c r="AD2162" s="107" t="s">
        <v>5237</v>
      </c>
      <c r="AE2162" s="107" t="s">
        <v>5237</v>
      </c>
    </row>
    <row r="2163" spans="2:31" outlineLevel="1">
      <c r="B2163" s="24" t="s">
        <v>5234</v>
      </c>
      <c r="C2163" s="24" t="s">
        <v>4</v>
      </c>
      <c r="D2163" s="24" t="s">
        <v>64</v>
      </c>
      <c r="E2163" s="24" t="s">
        <v>157</v>
      </c>
      <c r="F2163" s="24" t="s">
        <v>209</v>
      </c>
      <c r="G2163" s="24">
        <v>0</v>
      </c>
      <c r="H2163" s="24" t="s">
        <v>2797</v>
      </c>
      <c r="I2163" s="24" t="s">
        <v>4681</v>
      </c>
      <c r="J2163" s="24" t="s">
        <v>73</v>
      </c>
      <c r="K2163" s="72" t="str">
        <f t="shared" si="76"/>
        <v>BPPEA9 ICPL Curncy</v>
      </c>
      <c r="L2163" s="25" t="str">
        <f t="shared" si="77"/>
        <v>ICPL</v>
      </c>
      <c r="M2163" s="26">
        <f t="shared" ca="1" si="77"/>
        <v>42276</v>
      </c>
      <c r="N2163" s="25" t="b">
        <f t="shared" si="77"/>
        <v>0</v>
      </c>
      <c r="O2163" s="84" t="str">
        <f>IF($N2163,_xll.BDP($K2163,O$1817),"[DISABLED]")</f>
        <v>[DISABLED]</v>
      </c>
      <c r="P2163" s="84" t="str">
        <f>IF($N2163,_xll.BDP($K2163,P$1817),"[DISABLED]")</f>
        <v>[DISABLED]</v>
      </c>
      <c r="Q2163" s="84" t="str">
        <f>IF($N2163,_xll.BDP($K2163,Q$1817),"[DISABLED]")</f>
        <v>[DISABLED]</v>
      </c>
      <c r="R2163" s="84" t="str">
        <f>IF($N2163,_xll.BDH($K2163,R$1817,$M2163),"[DISABLED]")</f>
        <v>[DISABLED]</v>
      </c>
      <c r="S2163" s="84" t="str">
        <f>IF($N2163,_xll.BDH($K2163,S$1817,$M2163),"[DISABLED]")</f>
        <v>[DISABLED]</v>
      </c>
      <c r="T2163" s="84" t="str">
        <f>IF($N2163,_xll.BDH($K2163,T$1817,$M2163),"[DISABLED]")</f>
        <v>[DISABLED]</v>
      </c>
      <c r="V2163" s="106" t="s">
        <v>10700</v>
      </c>
      <c r="W2163" s="107" t="s">
        <v>1055</v>
      </c>
      <c r="X2163" s="108">
        <v>42276</v>
      </c>
      <c r="Y2163" s="107" t="b">
        <v>0</v>
      </c>
      <c r="Z2163" s="107" t="s">
        <v>5237</v>
      </c>
      <c r="AA2163" s="107" t="s">
        <v>5237</v>
      </c>
      <c r="AB2163" s="107" t="s">
        <v>5237</v>
      </c>
      <c r="AC2163" s="107" t="s">
        <v>5237</v>
      </c>
      <c r="AD2163" s="107" t="s">
        <v>5237</v>
      </c>
      <c r="AE2163" s="107" t="s">
        <v>5237</v>
      </c>
    </row>
    <row r="2164" spans="2:31" outlineLevel="1">
      <c r="B2164" s="24" t="s">
        <v>5234</v>
      </c>
      <c r="C2164" s="24" t="s">
        <v>4</v>
      </c>
      <c r="D2164" s="24" t="s">
        <v>64</v>
      </c>
      <c r="E2164" s="24" t="s">
        <v>157</v>
      </c>
      <c r="F2164" s="24" t="s">
        <v>210</v>
      </c>
      <c r="G2164" s="24">
        <v>0</v>
      </c>
      <c r="H2164" s="24" t="s">
        <v>2797</v>
      </c>
      <c r="I2164" s="24" t="s">
        <v>4682</v>
      </c>
      <c r="J2164" s="24" t="s">
        <v>73</v>
      </c>
      <c r="K2164" s="72" t="str">
        <f t="shared" si="76"/>
        <v>BPPEB9 ICPL Curncy</v>
      </c>
      <c r="L2164" s="25" t="str">
        <f t="shared" si="77"/>
        <v>ICPL</v>
      </c>
      <c r="M2164" s="26">
        <f t="shared" ca="1" si="77"/>
        <v>42276</v>
      </c>
      <c r="N2164" s="25" t="b">
        <f t="shared" si="77"/>
        <v>0</v>
      </c>
      <c r="O2164" s="84" t="str">
        <f>IF($N2164,_xll.BDP($K2164,O$1817),"[DISABLED]")</f>
        <v>[DISABLED]</v>
      </c>
      <c r="P2164" s="84" t="str">
        <f>IF($N2164,_xll.BDP($K2164,P$1817),"[DISABLED]")</f>
        <v>[DISABLED]</v>
      </c>
      <c r="Q2164" s="84" t="str">
        <f>IF($N2164,_xll.BDP($K2164,Q$1817),"[DISABLED]")</f>
        <v>[DISABLED]</v>
      </c>
      <c r="R2164" s="84" t="str">
        <f>IF($N2164,_xll.BDH($K2164,R$1817,$M2164),"[DISABLED]")</f>
        <v>[DISABLED]</v>
      </c>
      <c r="S2164" s="84" t="str">
        <f>IF($N2164,_xll.BDH($K2164,S$1817,$M2164),"[DISABLED]")</f>
        <v>[DISABLED]</v>
      </c>
      <c r="T2164" s="84" t="str">
        <f>IF($N2164,_xll.BDH($K2164,T$1817,$M2164),"[DISABLED]")</f>
        <v>[DISABLED]</v>
      </c>
      <c r="V2164" s="106" t="s">
        <v>10701</v>
      </c>
      <c r="W2164" s="107" t="s">
        <v>1055</v>
      </c>
      <c r="X2164" s="108">
        <v>42276</v>
      </c>
      <c r="Y2164" s="107" t="b">
        <v>0</v>
      </c>
      <c r="Z2164" s="107" t="s">
        <v>5237</v>
      </c>
      <c r="AA2164" s="107" t="s">
        <v>5237</v>
      </c>
      <c r="AB2164" s="107" t="s">
        <v>5237</v>
      </c>
      <c r="AC2164" s="107" t="s">
        <v>5237</v>
      </c>
      <c r="AD2164" s="107" t="s">
        <v>5237</v>
      </c>
      <c r="AE2164" s="107" t="s">
        <v>5237</v>
      </c>
    </row>
    <row r="2165" spans="2:31" outlineLevel="1">
      <c r="B2165" s="24" t="s">
        <v>5234</v>
      </c>
      <c r="C2165" s="24" t="s">
        <v>4</v>
      </c>
      <c r="D2165" s="24" t="s">
        <v>64</v>
      </c>
      <c r="E2165" s="24" t="s">
        <v>157</v>
      </c>
      <c r="F2165" s="24" t="s">
        <v>54</v>
      </c>
      <c r="G2165" s="24">
        <v>0</v>
      </c>
      <c r="H2165" s="24" t="s">
        <v>2797</v>
      </c>
      <c r="I2165" s="24" t="s">
        <v>4683</v>
      </c>
      <c r="J2165" s="24" t="s">
        <v>73</v>
      </c>
      <c r="K2165" s="72" t="str">
        <f t="shared" si="76"/>
        <v>BPPEC9 ICPL Curncy</v>
      </c>
      <c r="L2165" s="25" t="str">
        <f t="shared" si="77"/>
        <v>ICPL</v>
      </c>
      <c r="M2165" s="26">
        <f t="shared" ca="1" si="77"/>
        <v>42276</v>
      </c>
      <c r="N2165" s="25" t="b">
        <f t="shared" si="77"/>
        <v>0</v>
      </c>
      <c r="O2165" s="84" t="str">
        <f>IF($N2165,_xll.BDP($K2165,O$1817),"[DISABLED]")</f>
        <v>[DISABLED]</v>
      </c>
      <c r="P2165" s="84" t="str">
        <f>IF($N2165,_xll.BDP($K2165,P$1817),"[DISABLED]")</f>
        <v>[DISABLED]</v>
      </c>
      <c r="Q2165" s="84" t="str">
        <f>IF($N2165,_xll.BDP($K2165,Q$1817),"[DISABLED]")</f>
        <v>[DISABLED]</v>
      </c>
      <c r="R2165" s="84" t="str">
        <f>IF($N2165,_xll.BDH($K2165,R$1817,$M2165),"[DISABLED]")</f>
        <v>[DISABLED]</v>
      </c>
      <c r="S2165" s="84" t="str">
        <f>IF($N2165,_xll.BDH($K2165,S$1817,$M2165),"[DISABLED]")</f>
        <v>[DISABLED]</v>
      </c>
      <c r="T2165" s="84" t="str">
        <f>IF($N2165,_xll.BDH($K2165,T$1817,$M2165),"[DISABLED]")</f>
        <v>[DISABLED]</v>
      </c>
      <c r="V2165" s="106" t="s">
        <v>10702</v>
      </c>
      <c r="W2165" s="107" t="s">
        <v>1055</v>
      </c>
      <c r="X2165" s="108">
        <v>42276</v>
      </c>
      <c r="Y2165" s="107" t="b">
        <v>0</v>
      </c>
      <c r="Z2165" s="107" t="s">
        <v>5237</v>
      </c>
      <c r="AA2165" s="107" t="s">
        <v>5237</v>
      </c>
      <c r="AB2165" s="107" t="s">
        <v>5237</v>
      </c>
      <c r="AC2165" s="107" t="s">
        <v>5237</v>
      </c>
      <c r="AD2165" s="107" t="s">
        <v>5237</v>
      </c>
      <c r="AE2165" s="107" t="s">
        <v>5237</v>
      </c>
    </row>
    <row r="2166" spans="2:31" outlineLevel="1">
      <c r="B2166" s="24" t="s">
        <v>5234</v>
      </c>
      <c r="C2166" s="24" t="s">
        <v>4</v>
      </c>
      <c r="D2166" s="24" t="s">
        <v>64</v>
      </c>
      <c r="E2166" s="24" t="s">
        <v>157</v>
      </c>
      <c r="F2166" s="24" t="s">
        <v>58</v>
      </c>
      <c r="G2166" s="24">
        <v>0</v>
      </c>
      <c r="H2166" s="24" t="s">
        <v>2797</v>
      </c>
      <c r="I2166" s="24" t="s">
        <v>4684</v>
      </c>
      <c r="J2166" s="24" t="s">
        <v>73</v>
      </c>
      <c r="K2166" s="72" t="str">
        <f t="shared" si="76"/>
        <v>BPPEF9 ICPL Curncy</v>
      </c>
      <c r="L2166" s="25" t="str">
        <f t="shared" si="77"/>
        <v>ICPL</v>
      </c>
      <c r="M2166" s="26">
        <f t="shared" ca="1" si="77"/>
        <v>42276</v>
      </c>
      <c r="N2166" s="25" t="b">
        <f t="shared" si="77"/>
        <v>0</v>
      </c>
      <c r="O2166" s="84" t="str">
        <f>IF($N2166,_xll.BDP($K2166,O$1817),"[DISABLED]")</f>
        <v>[DISABLED]</v>
      </c>
      <c r="P2166" s="84" t="str">
        <f>IF($N2166,_xll.BDP($K2166,P$1817),"[DISABLED]")</f>
        <v>[DISABLED]</v>
      </c>
      <c r="Q2166" s="84" t="str">
        <f>IF($N2166,_xll.BDP($K2166,Q$1817),"[DISABLED]")</f>
        <v>[DISABLED]</v>
      </c>
      <c r="R2166" s="84" t="str">
        <f>IF($N2166,_xll.BDH($K2166,R$1817,$M2166),"[DISABLED]")</f>
        <v>[DISABLED]</v>
      </c>
      <c r="S2166" s="84" t="str">
        <f>IF($N2166,_xll.BDH($K2166,S$1817,$M2166),"[DISABLED]")</f>
        <v>[DISABLED]</v>
      </c>
      <c r="T2166" s="84" t="str">
        <f>IF($N2166,_xll.BDH($K2166,T$1817,$M2166),"[DISABLED]")</f>
        <v>[DISABLED]</v>
      </c>
      <c r="V2166" s="106" t="s">
        <v>10703</v>
      </c>
      <c r="W2166" s="107" t="s">
        <v>1055</v>
      </c>
      <c r="X2166" s="108">
        <v>42276</v>
      </c>
      <c r="Y2166" s="107" t="b">
        <v>0</v>
      </c>
      <c r="Z2166" s="107" t="s">
        <v>5237</v>
      </c>
      <c r="AA2166" s="107" t="s">
        <v>5237</v>
      </c>
      <c r="AB2166" s="107" t="s">
        <v>5237</v>
      </c>
      <c r="AC2166" s="107" t="s">
        <v>5237</v>
      </c>
      <c r="AD2166" s="107" t="s">
        <v>5237</v>
      </c>
      <c r="AE2166" s="107" t="s">
        <v>5237</v>
      </c>
    </row>
    <row r="2167" spans="2:31" outlineLevel="1">
      <c r="B2167" s="24" t="s">
        <v>5234</v>
      </c>
      <c r="C2167" s="24" t="s">
        <v>4</v>
      </c>
      <c r="D2167" s="24" t="s">
        <v>64</v>
      </c>
      <c r="E2167" s="24" t="s">
        <v>157</v>
      </c>
      <c r="F2167" s="24" t="s">
        <v>71</v>
      </c>
      <c r="G2167" s="24">
        <v>0</v>
      </c>
      <c r="H2167" s="24" t="s">
        <v>2797</v>
      </c>
      <c r="I2167" s="24" t="s">
        <v>4685</v>
      </c>
      <c r="J2167" s="24" t="s">
        <v>73</v>
      </c>
      <c r="K2167" s="72" t="str">
        <f t="shared" si="76"/>
        <v>BPPEI9 ICPL Curncy</v>
      </c>
      <c r="L2167" s="25" t="str">
        <f t="shared" si="77"/>
        <v>ICPL</v>
      </c>
      <c r="M2167" s="26">
        <f t="shared" ca="1" si="77"/>
        <v>42276</v>
      </c>
      <c r="N2167" s="25" t="b">
        <f t="shared" si="77"/>
        <v>0</v>
      </c>
      <c r="O2167" s="84" t="str">
        <f>IF($N2167,_xll.BDP($K2167,O$1817),"[DISABLED]")</f>
        <v>[DISABLED]</v>
      </c>
      <c r="P2167" s="84" t="str">
        <f>IF($N2167,_xll.BDP($K2167,P$1817),"[DISABLED]")</f>
        <v>[DISABLED]</v>
      </c>
      <c r="Q2167" s="84" t="str">
        <f>IF($N2167,_xll.BDP($K2167,Q$1817),"[DISABLED]")</f>
        <v>[DISABLED]</v>
      </c>
      <c r="R2167" s="84" t="str">
        <f>IF($N2167,_xll.BDH($K2167,R$1817,$M2167),"[DISABLED]")</f>
        <v>[DISABLED]</v>
      </c>
      <c r="S2167" s="84" t="str">
        <f>IF($N2167,_xll.BDH($K2167,S$1817,$M2167),"[DISABLED]")</f>
        <v>[DISABLED]</v>
      </c>
      <c r="T2167" s="84" t="str">
        <f>IF($N2167,_xll.BDH($K2167,T$1817,$M2167),"[DISABLED]")</f>
        <v>[DISABLED]</v>
      </c>
      <c r="V2167" s="106" t="s">
        <v>10704</v>
      </c>
      <c r="W2167" s="107" t="s">
        <v>1055</v>
      </c>
      <c r="X2167" s="108">
        <v>42276</v>
      </c>
      <c r="Y2167" s="107" t="b">
        <v>0</v>
      </c>
      <c r="Z2167" s="107" t="s">
        <v>5237</v>
      </c>
      <c r="AA2167" s="107" t="s">
        <v>5237</v>
      </c>
      <c r="AB2167" s="107" t="s">
        <v>5237</v>
      </c>
      <c r="AC2167" s="107" t="s">
        <v>5237</v>
      </c>
      <c r="AD2167" s="107" t="s">
        <v>5237</v>
      </c>
      <c r="AE2167" s="107" t="s">
        <v>5237</v>
      </c>
    </row>
    <row r="2168" spans="2:31" outlineLevel="1">
      <c r="B2168" s="24" t="s">
        <v>5234</v>
      </c>
      <c r="C2168" s="24" t="s">
        <v>4</v>
      </c>
      <c r="D2168" s="24" t="s">
        <v>64</v>
      </c>
      <c r="E2168" s="24" t="s">
        <v>157</v>
      </c>
      <c r="F2168" s="24" t="s">
        <v>41</v>
      </c>
      <c r="G2168" s="24">
        <v>0</v>
      </c>
      <c r="H2168" s="24" t="s">
        <v>2797</v>
      </c>
      <c r="I2168" s="24" t="s">
        <v>4686</v>
      </c>
      <c r="J2168" s="24" t="s">
        <v>73</v>
      </c>
      <c r="K2168" s="72" t="str">
        <f t="shared" si="76"/>
        <v>BPPE19 ICPL Curncy</v>
      </c>
      <c r="L2168" s="25" t="str">
        <f t="shared" si="77"/>
        <v>ICPL</v>
      </c>
      <c r="M2168" s="26">
        <f t="shared" ca="1" si="77"/>
        <v>42276</v>
      </c>
      <c r="N2168" s="25" t="b">
        <f t="shared" si="77"/>
        <v>0</v>
      </c>
      <c r="O2168" s="84" t="str">
        <f>IF($N2168,_xll.BDP($K2168,O$1817),"[DISABLED]")</f>
        <v>[DISABLED]</v>
      </c>
      <c r="P2168" s="84" t="str">
        <f>IF($N2168,_xll.BDP($K2168,P$1817),"[DISABLED]")</f>
        <v>[DISABLED]</v>
      </c>
      <c r="Q2168" s="84" t="str">
        <f>IF($N2168,_xll.BDP($K2168,Q$1817),"[DISABLED]")</f>
        <v>[DISABLED]</v>
      </c>
      <c r="R2168" s="84" t="str">
        <f>IF($N2168,_xll.BDH($K2168,R$1817,$M2168),"[DISABLED]")</f>
        <v>[DISABLED]</v>
      </c>
      <c r="S2168" s="84" t="str">
        <f>IF($N2168,_xll.BDH($K2168,S$1817,$M2168),"[DISABLED]")</f>
        <v>[DISABLED]</v>
      </c>
      <c r="T2168" s="84" t="str">
        <f>IF($N2168,_xll.BDH($K2168,T$1817,$M2168),"[DISABLED]")</f>
        <v>[DISABLED]</v>
      </c>
      <c r="V2168" s="106" t="s">
        <v>10705</v>
      </c>
      <c r="W2168" s="107" t="s">
        <v>1055</v>
      </c>
      <c r="X2168" s="108">
        <v>42276</v>
      </c>
      <c r="Y2168" s="107" t="b">
        <v>0</v>
      </c>
      <c r="Z2168" s="107" t="s">
        <v>5237</v>
      </c>
      <c r="AA2168" s="107" t="s">
        <v>5237</v>
      </c>
      <c r="AB2168" s="107" t="s">
        <v>5237</v>
      </c>
      <c r="AC2168" s="107" t="s">
        <v>5237</v>
      </c>
      <c r="AD2168" s="107" t="s">
        <v>5237</v>
      </c>
      <c r="AE2168" s="107" t="s">
        <v>5237</v>
      </c>
    </row>
    <row r="2169" spans="2:31" outlineLevel="1">
      <c r="B2169" s="24" t="s">
        <v>5234</v>
      </c>
      <c r="C2169" s="24" t="s">
        <v>4</v>
      </c>
      <c r="D2169" s="24" t="s">
        <v>64</v>
      </c>
      <c r="E2169" s="24" t="s">
        <v>157</v>
      </c>
      <c r="F2169" s="24" t="s">
        <v>146</v>
      </c>
      <c r="G2169" s="24">
        <v>0</v>
      </c>
      <c r="H2169" s="24" t="s">
        <v>2797</v>
      </c>
      <c r="I2169" s="24" t="s">
        <v>4687</v>
      </c>
      <c r="J2169" s="24" t="s">
        <v>73</v>
      </c>
      <c r="K2169" s="72" t="str">
        <f t="shared" si="76"/>
        <v>BPPER9 ICPL Curncy</v>
      </c>
      <c r="L2169" s="25" t="str">
        <f t="shared" si="77"/>
        <v>ICPL</v>
      </c>
      <c r="M2169" s="26">
        <f t="shared" ca="1" si="77"/>
        <v>42276</v>
      </c>
      <c r="N2169" s="25" t="b">
        <f t="shared" si="77"/>
        <v>0</v>
      </c>
      <c r="O2169" s="84" t="str">
        <f>IF($N2169,_xll.BDP($K2169,O$1817),"[DISABLED]")</f>
        <v>[DISABLED]</v>
      </c>
      <c r="P2169" s="84" t="str">
        <f>IF($N2169,_xll.BDP($K2169,P$1817),"[DISABLED]")</f>
        <v>[DISABLED]</v>
      </c>
      <c r="Q2169" s="84" t="str">
        <f>IF($N2169,_xll.BDP($K2169,Q$1817),"[DISABLED]")</f>
        <v>[DISABLED]</v>
      </c>
      <c r="R2169" s="84" t="str">
        <f>IF($N2169,_xll.BDH($K2169,R$1817,$M2169),"[DISABLED]")</f>
        <v>[DISABLED]</v>
      </c>
      <c r="S2169" s="84" t="str">
        <f>IF($N2169,_xll.BDH($K2169,S$1817,$M2169),"[DISABLED]")</f>
        <v>[DISABLED]</v>
      </c>
      <c r="T2169" s="84" t="str">
        <f>IF($N2169,_xll.BDH($K2169,T$1817,$M2169),"[DISABLED]")</f>
        <v>[DISABLED]</v>
      </c>
      <c r="V2169" s="106" t="s">
        <v>10706</v>
      </c>
      <c r="W2169" s="107" t="s">
        <v>1055</v>
      </c>
      <c r="X2169" s="108">
        <v>42276</v>
      </c>
      <c r="Y2169" s="107" t="b">
        <v>0</v>
      </c>
      <c r="Z2169" s="107" t="s">
        <v>5237</v>
      </c>
      <c r="AA2169" s="107" t="s">
        <v>5237</v>
      </c>
      <c r="AB2169" s="107" t="s">
        <v>5237</v>
      </c>
      <c r="AC2169" s="107" t="s">
        <v>5237</v>
      </c>
      <c r="AD2169" s="107" t="s">
        <v>5237</v>
      </c>
      <c r="AE2169" s="107" t="s">
        <v>5237</v>
      </c>
    </row>
    <row r="2170" spans="2:31" outlineLevel="1">
      <c r="B2170" s="24" t="s">
        <v>5234</v>
      </c>
      <c r="C2170" s="24" t="s">
        <v>4</v>
      </c>
      <c r="D2170" s="24" t="s">
        <v>64</v>
      </c>
      <c r="E2170" s="24" t="s">
        <v>157</v>
      </c>
      <c r="F2170" s="24" t="s">
        <v>42</v>
      </c>
      <c r="G2170" s="24">
        <v>0</v>
      </c>
      <c r="H2170" s="24" t="s">
        <v>2797</v>
      </c>
      <c r="I2170" s="24" t="s">
        <v>4688</v>
      </c>
      <c r="J2170" s="24" t="s">
        <v>73</v>
      </c>
      <c r="K2170" s="72" t="str">
        <f t="shared" si="76"/>
        <v>BPPE29 ICPL Curncy</v>
      </c>
      <c r="L2170" s="25" t="str">
        <f t="shared" si="77"/>
        <v>ICPL</v>
      </c>
      <c r="M2170" s="26">
        <f t="shared" ca="1" si="77"/>
        <v>42276</v>
      </c>
      <c r="N2170" s="25" t="b">
        <f t="shared" si="77"/>
        <v>0</v>
      </c>
      <c r="O2170" s="84" t="str">
        <f>IF($N2170,_xll.BDP($K2170,O$1817),"[DISABLED]")</f>
        <v>[DISABLED]</v>
      </c>
      <c r="P2170" s="84" t="str">
        <f>IF($N2170,_xll.BDP($K2170,P$1817),"[DISABLED]")</f>
        <v>[DISABLED]</v>
      </c>
      <c r="Q2170" s="84" t="str">
        <f>IF($N2170,_xll.BDP($K2170,Q$1817),"[DISABLED]")</f>
        <v>[DISABLED]</v>
      </c>
      <c r="R2170" s="84" t="str">
        <f>IF($N2170,_xll.BDH($K2170,R$1817,$M2170),"[DISABLED]")</f>
        <v>[DISABLED]</v>
      </c>
      <c r="S2170" s="84" t="str">
        <f>IF($N2170,_xll.BDH($K2170,S$1817,$M2170),"[DISABLED]")</f>
        <v>[DISABLED]</v>
      </c>
      <c r="T2170" s="84" t="str">
        <f>IF($N2170,_xll.BDH($K2170,T$1817,$M2170),"[DISABLED]")</f>
        <v>[DISABLED]</v>
      </c>
      <c r="V2170" s="106" t="s">
        <v>10707</v>
      </c>
      <c r="W2170" s="107" t="s">
        <v>1055</v>
      </c>
      <c r="X2170" s="108">
        <v>42276</v>
      </c>
      <c r="Y2170" s="107" t="b">
        <v>0</v>
      </c>
      <c r="Z2170" s="107" t="s">
        <v>5237</v>
      </c>
      <c r="AA2170" s="107" t="s">
        <v>5237</v>
      </c>
      <c r="AB2170" s="107" t="s">
        <v>5237</v>
      </c>
      <c r="AC2170" s="107" t="s">
        <v>5237</v>
      </c>
      <c r="AD2170" s="107" t="s">
        <v>5237</v>
      </c>
      <c r="AE2170" s="107" t="s">
        <v>5237</v>
      </c>
    </row>
    <row r="2171" spans="2:31" outlineLevel="1">
      <c r="B2171" s="24" t="s">
        <v>5234</v>
      </c>
      <c r="C2171" s="24" t="s">
        <v>4</v>
      </c>
      <c r="D2171" s="24" t="s">
        <v>64</v>
      </c>
      <c r="E2171" s="24" t="s">
        <v>157</v>
      </c>
      <c r="F2171" s="24" t="s">
        <v>43</v>
      </c>
      <c r="G2171" s="24">
        <v>0</v>
      </c>
      <c r="H2171" s="24" t="s">
        <v>2797</v>
      </c>
      <c r="I2171" s="24" t="s">
        <v>4689</v>
      </c>
      <c r="J2171" s="24" t="s">
        <v>73</v>
      </c>
      <c r="K2171" s="72" t="str">
        <f t="shared" si="76"/>
        <v>BPPE39 ICPL Curncy</v>
      </c>
      <c r="L2171" s="25" t="str">
        <f t="shared" si="77"/>
        <v>ICPL</v>
      </c>
      <c r="M2171" s="26">
        <f t="shared" ca="1" si="77"/>
        <v>42276</v>
      </c>
      <c r="N2171" s="25" t="b">
        <f t="shared" si="77"/>
        <v>0</v>
      </c>
      <c r="O2171" s="84" t="str">
        <f>IF($N2171,_xll.BDP($K2171,O$1817),"[DISABLED]")</f>
        <v>[DISABLED]</v>
      </c>
      <c r="P2171" s="84" t="str">
        <f>IF($N2171,_xll.BDP($K2171,P$1817),"[DISABLED]")</f>
        <v>[DISABLED]</v>
      </c>
      <c r="Q2171" s="84" t="str">
        <f>IF($N2171,_xll.BDP($K2171,Q$1817),"[DISABLED]")</f>
        <v>[DISABLED]</v>
      </c>
      <c r="R2171" s="84" t="str">
        <f>IF($N2171,_xll.BDH($K2171,R$1817,$M2171),"[DISABLED]")</f>
        <v>[DISABLED]</v>
      </c>
      <c r="S2171" s="84" t="str">
        <f>IF($N2171,_xll.BDH($K2171,S$1817,$M2171),"[DISABLED]")</f>
        <v>[DISABLED]</v>
      </c>
      <c r="T2171" s="84" t="str">
        <f>IF($N2171,_xll.BDH($K2171,T$1817,$M2171),"[DISABLED]")</f>
        <v>[DISABLED]</v>
      </c>
      <c r="V2171" s="106" t="s">
        <v>10708</v>
      </c>
      <c r="W2171" s="107" t="s">
        <v>1055</v>
      </c>
      <c r="X2171" s="108">
        <v>42276</v>
      </c>
      <c r="Y2171" s="107" t="b">
        <v>0</v>
      </c>
      <c r="Z2171" s="107" t="s">
        <v>5237</v>
      </c>
      <c r="AA2171" s="107" t="s">
        <v>5237</v>
      </c>
      <c r="AB2171" s="107" t="s">
        <v>5237</v>
      </c>
      <c r="AC2171" s="107" t="s">
        <v>5237</v>
      </c>
      <c r="AD2171" s="107" t="s">
        <v>5237</v>
      </c>
      <c r="AE2171" s="107" t="s">
        <v>5237</v>
      </c>
    </row>
    <row r="2172" spans="2:31" outlineLevel="1">
      <c r="B2172" s="24" t="s">
        <v>5234</v>
      </c>
      <c r="C2172" s="24" t="s">
        <v>4</v>
      </c>
      <c r="D2172" s="24" t="s">
        <v>64</v>
      </c>
      <c r="E2172" s="24" t="s">
        <v>157</v>
      </c>
      <c r="F2172" s="24" t="s">
        <v>152</v>
      </c>
      <c r="G2172" s="24">
        <v>0</v>
      </c>
      <c r="H2172" s="24" t="s">
        <v>2797</v>
      </c>
      <c r="I2172" s="24" t="s">
        <v>4690</v>
      </c>
      <c r="J2172" s="24" t="s">
        <v>73</v>
      </c>
      <c r="K2172" s="72" t="str">
        <f t="shared" si="76"/>
        <v>BPPE49 ICPL Curncy</v>
      </c>
      <c r="L2172" s="25" t="str">
        <f t="shared" si="77"/>
        <v>ICPL</v>
      </c>
      <c r="M2172" s="26">
        <f t="shared" ca="1" si="77"/>
        <v>42276</v>
      </c>
      <c r="N2172" s="25" t="b">
        <f t="shared" si="77"/>
        <v>0</v>
      </c>
      <c r="O2172" s="84" t="str">
        <f>IF($N2172,_xll.BDP($K2172,O$1817),"[DISABLED]")</f>
        <v>[DISABLED]</v>
      </c>
      <c r="P2172" s="84" t="str">
        <f>IF($N2172,_xll.BDP($K2172,P$1817),"[DISABLED]")</f>
        <v>[DISABLED]</v>
      </c>
      <c r="Q2172" s="84" t="str">
        <f>IF($N2172,_xll.BDP($K2172,Q$1817),"[DISABLED]")</f>
        <v>[DISABLED]</v>
      </c>
      <c r="R2172" s="84" t="str">
        <f>IF($N2172,_xll.BDH($K2172,R$1817,$M2172),"[DISABLED]")</f>
        <v>[DISABLED]</v>
      </c>
      <c r="S2172" s="84" t="str">
        <f>IF($N2172,_xll.BDH($K2172,S$1817,$M2172),"[DISABLED]")</f>
        <v>[DISABLED]</v>
      </c>
      <c r="T2172" s="84" t="str">
        <f>IF($N2172,_xll.BDH($K2172,T$1817,$M2172),"[DISABLED]")</f>
        <v>[DISABLED]</v>
      </c>
      <c r="V2172" s="106" t="s">
        <v>10709</v>
      </c>
      <c r="W2172" s="107" t="s">
        <v>1055</v>
      </c>
      <c r="X2172" s="108">
        <v>42276</v>
      </c>
      <c r="Y2172" s="107" t="b">
        <v>0</v>
      </c>
      <c r="Z2172" s="107" t="s">
        <v>5237</v>
      </c>
      <c r="AA2172" s="107" t="s">
        <v>5237</v>
      </c>
      <c r="AB2172" s="107" t="s">
        <v>5237</v>
      </c>
      <c r="AC2172" s="107" t="s">
        <v>5237</v>
      </c>
      <c r="AD2172" s="107" t="s">
        <v>5237</v>
      </c>
      <c r="AE2172" s="107" t="s">
        <v>5237</v>
      </c>
    </row>
    <row r="2173" spans="2:31" outlineLevel="1">
      <c r="B2173" s="24" t="s">
        <v>5234</v>
      </c>
      <c r="C2173" s="24" t="s">
        <v>4</v>
      </c>
      <c r="D2173" s="24" t="s">
        <v>64</v>
      </c>
      <c r="E2173" s="24" t="s">
        <v>157</v>
      </c>
      <c r="F2173" s="24" t="s">
        <v>44</v>
      </c>
      <c r="G2173" s="24">
        <v>0</v>
      </c>
      <c r="H2173" s="24" t="s">
        <v>2797</v>
      </c>
      <c r="I2173" s="24" t="s">
        <v>4691</v>
      </c>
      <c r="J2173" s="24" t="s">
        <v>73</v>
      </c>
      <c r="K2173" s="72" t="str">
        <f t="shared" si="76"/>
        <v>BPPE59 ICPL Curncy</v>
      </c>
      <c r="L2173" s="25" t="str">
        <f t="shared" si="77"/>
        <v>ICPL</v>
      </c>
      <c r="M2173" s="26">
        <f t="shared" ca="1" si="77"/>
        <v>42276</v>
      </c>
      <c r="N2173" s="25" t="b">
        <f t="shared" si="77"/>
        <v>0</v>
      </c>
      <c r="O2173" s="84" t="str">
        <f>IF($N2173,_xll.BDP($K2173,O$1817),"[DISABLED]")</f>
        <v>[DISABLED]</v>
      </c>
      <c r="P2173" s="84" t="str">
        <f>IF($N2173,_xll.BDP($K2173,P$1817),"[DISABLED]")</f>
        <v>[DISABLED]</v>
      </c>
      <c r="Q2173" s="84" t="str">
        <f>IF($N2173,_xll.BDP($K2173,Q$1817),"[DISABLED]")</f>
        <v>[DISABLED]</v>
      </c>
      <c r="R2173" s="84" t="str">
        <f>IF($N2173,_xll.BDH($K2173,R$1817,$M2173),"[DISABLED]")</f>
        <v>[DISABLED]</v>
      </c>
      <c r="S2173" s="84" t="str">
        <f>IF($N2173,_xll.BDH($K2173,S$1817,$M2173),"[DISABLED]")</f>
        <v>[DISABLED]</v>
      </c>
      <c r="T2173" s="84" t="str">
        <f>IF($N2173,_xll.BDH($K2173,T$1817,$M2173),"[DISABLED]")</f>
        <v>[DISABLED]</v>
      </c>
      <c r="V2173" s="106" t="s">
        <v>10710</v>
      </c>
      <c r="W2173" s="107" t="s">
        <v>1055</v>
      </c>
      <c r="X2173" s="108">
        <v>42276</v>
      </c>
      <c r="Y2173" s="107" t="b">
        <v>0</v>
      </c>
      <c r="Z2173" s="107" t="s">
        <v>5237</v>
      </c>
      <c r="AA2173" s="107" t="s">
        <v>5237</v>
      </c>
      <c r="AB2173" s="107" t="s">
        <v>5237</v>
      </c>
      <c r="AC2173" s="107" t="s">
        <v>5237</v>
      </c>
      <c r="AD2173" s="107" t="s">
        <v>5237</v>
      </c>
      <c r="AE2173" s="107" t="s">
        <v>5237</v>
      </c>
    </row>
    <row r="2174" spans="2:31" outlineLevel="1">
      <c r="B2174" s="24" t="s">
        <v>5234</v>
      </c>
      <c r="C2174" s="24" t="s">
        <v>4</v>
      </c>
      <c r="D2174" s="24" t="s">
        <v>64</v>
      </c>
      <c r="E2174" s="24" t="s">
        <v>157</v>
      </c>
      <c r="F2174" s="24" t="s">
        <v>45</v>
      </c>
      <c r="G2174" s="24">
        <v>0</v>
      </c>
      <c r="H2174" s="24" t="s">
        <v>2797</v>
      </c>
      <c r="I2174" s="24" t="s">
        <v>4692</v>
      </c>
      <c r="J2174" s="24" t="s">
        <v>73</v>
      </c>
      <c r="K2174" s="72" t="str">
        <f t="shared" si="76"/>
        <v>BPPE79 ICPL Curncy</v>
      </c>
      <c r="L2174" s="25" t="str">
        <f t="shared" si="77"/>
        <v>ICPL</v>
      </c>
      <c r="M2174" s="26">
        <f t="shared" ca="1" si="77"/>
        <v>42276</v>
      </c>
      <c r="N2174" s="25" t="b">
        <f t="shared" si="77"/>
        <v>0</v>
      </c>
      <c r="O2174" s="84" t="str">
        <f>IF($N2174,_xll.BDP($K2174,O$1817),"[DISABLED]")</f>
        <v>[DISABLED]</v>
      </c>
      <c r="P2174" s="84" t="str">
        <f>IF($N2174,_xll.BDP($K2174,P$1817),"[DISABLED]")</f>
        <v>[DISABLED]</v>
      </c>
      <c r="Q2174" s="84" t="str">
        <f>IF($N2174,_xll.BDP($K2174,Q$1817),"[DISABLED]")</f>
        <v>[DISABLED]</v>
      </c>
      <c r="R2174" s="84" t="str">
        <f>IF($N2174,_xll.BDH($K2174,R$1817,$M2174),"[DISABLED]")</f>
        <v>[DISABLED]</v>
      </c>
      <c r="S2174" s="84" t="str">
        <f>IF($N2174,_xll.BDH($K2174,S$1817,$M2174),"[DISABLED]")</f>
        <v>[DISABLED]</v>
      </c>
      <c r="T2174" s="84" t="str">
        <f>IF($N2174,_xll.BDH($K2174,T$1817,$M2174),"[DISABLED]")</f>
        <v>[DISABLED]</v>
      </c>
      <c r="V2174" s="106" t="s">
        <v>10711</v>
      </c>
      <c r="W2174" s="107" t="s">
        <v>1055</v>
      </c>
      <c r="X2174" s="108">
        <v>42276</v>
      </c>
      <c r="Y2174" s="107" t="b">
        <v>0</v>
      </c>
      <c r="Z2174" s="107" t="s">
        <v>5237</v>
      </c>
      <c r="AA2174" s="107" t="s">
        <v>5237</v>
      </c>
      <c r="AB2174" s="107" t="s">
        <v>5237</v>
      </c>
      <c r="AC2174" s="107" t="s">
        <v>5237</v>
      </c>
      <c r="AD2174" s="107" t="s">
        <v>5237</v>
      </c>
      <c r="AE2174" s="107" t="s">
        <v>5237</v>
      </c>
    </row>
    <row r="2175" spans="2:31" outlineLevel="1">
      <c r="B2175" s="24" t="s">
        <v>5234</v>
      </c>
      <c r="C2175" s="24" t="s">
        <v>4</v>
      </c>
      <c r="D2175" s="24" t="s">
        <v>64</v>
      </c>
      <c r="E2175" s="24" t="s">
        <v>157</v>
      </c>
      <c r="F2175" s="24" t="s">
        <v>46</v>
      </c>
      <c r="G2175" s="24">
        <v>0</v>
      </c>
      <c r="H2175" s="24" t="s">
        <v>2797</v>
      </c>
      <c r="I2175" s="24" t="s">
        <v>4693</v>
      </c>
      <c r="J2175" s="24" t="s">
        <v>73</v>
      </c>
      <c r="K2175" s="72" t="str">
        <f t="shared" si="76"/>
        <v>BPPE109 ICPL Curncy</v>
      </c>
      <c r="L2175" s="25" t="str">
        <f t="shared" si="77"/>
        <v>ICPL</v>
      </c>
      <c r="M2175" s="26">
        <f t="shared" ca="1" si="77"/>
        <v>42276</v>
      </c>
      <c r="N2175" s="25" t="b">
        <f t="shared" si="77"/>
        <v>0</v>
      </c>
      <c r="O2175" s="84" t="str">
        <f>IF($N2175,_xll.BDP($K2175,O$1817),"[DISABLED]")</f>
        <v>[DISABLED]</v>
      </c>
      <c r="P2175" s="84" t="str">
        <f>IF($N2175,_xll.BDP($K2175,P$1817),"[DISABLED]")</f>
        <v>[DISABLED]</v>
      </c>
      <c r="Q2175" s="84" t="str">
        <f>IF($N2175,_xll.BDP($K2175,Q$1817),"[DISABLED]")</f>
        <v>[DISABLED]</v>
      </c>
      <c r="R2175" s="84" t="str">
        <f>IF($N2175,_xll.BDH($K2175,R$1817,$M2175),"[DISABLED]")</f>
        <v>[DISABLED]</v>
      </c>
      <c r="S2175" s="84" t="str">
        <f>IF($N2175,_xll.BDH($K2175,S$1817,$M2175),"[DISABLED]")</f>
        <v>[DISABLED]</v>
      </c>
      <c r="T2175" s="84" t="str">
        <f>IF($N2175,_xll.BDH($K2175,T$1817,$M2175),"[DISABLED]")</f>
        <v>[DISABLED]</v>
      </c>
      <c r="V2175" s="106" t="s">
        <v>10712</v>
      </c>
      <c r="W2175" s="107" t="s">
        <v>1055</v>
      </c>
      <c r="X2175" s="108">
        <v>42276</v>
      </c>
      <c r="Y2175" s="107" t="b">
        <v>0</v>
      </c>
      <c r="Z2175" s="107" t="s">
        <v>5237</v>
      </c>
      <c r="AA2175" s="107" t="s">
        <v>5237</v>
      </c>
      <c r="AB2175" s="107" t="s">
        <v>5237</v>
      </c>
      <c r="AC2175" s="107" t="s">
        <v>5237</v>
      </c>
      <c r="AD2175" s="107" t="s">
        <v>5237</v>
      </c>
      <c r="AE2175" s="107" t="s">
        <v>5237</v>
      </c>
    </row>
    <row r="2176" spans="2:31" outlineLevel="1">
      <c r="B2176" s="24" t="s">
        <v>5234</v>
      </c>
      <c r="C2176" s="24" t="s">
        <v>4</v>
      </c>
      <c r="D2176" s="24" t="s">
        <v>64</v>
      </c>
      <c r="E2176" s="24" t="s">
        <v>157</v>
      </c>
      <c r="F2176" s="24" t="s">
        <v>47</v>
      </c>
      <c r="G2176" s="24">
        <v>0</v>
      </c>
      <c r="H2176" s="24" t="s">
        <v>2797</v>
      </c>
      <c r="I2176" s="24" t="s">
        <v>4694</v>
      </c>
      <c r="J2176" s="24" t="s">
        <v>73</v>
      </c>
      <c r="K2176" s="72" t="str">
        <f t="shared" si="76"/>
        <v>BPPE159 ICPL Curncy</v>
      </c>
      <c r="L2176" s="25" t="str">
        <f t="shared" si="77"/>
        <v>ICPL</v>
      </c>
      <c r="M2176" s="26">
        <f t="shared" ca="1" si="77"/>
        <v>42276</v>
      </c>
      <c r="N2176" s="25" t="b">
        <f t="shared" si="77"/>
        <v>0</v>
      </c>
      <c r="O2176" s="84" t="str">
        <f>IF($N2176,_xll.BDP($K2176,O$1817),"[DISABLED]")</f>
        <v>[DISABLED]</v>
      </c>
      <c r="P2176" s="84" t="str">
        <f>IF($N2176,_xll.BDP($K2176,P$1817),"[DISABLED]")</f>
        <v>[DISABLED]</v>
      </c>
      <c r="Q2176" s="84" t="str">
        <f>IF($N2176,_xll.BDP($K2176,Q$1817),"[DISABLED]")</f>
        <v>[DISABLED]</v>
      </c>
      <c r="R2176" s="84" t="str">
        <f>IF($N2176,_xll.BDH($K2176,R$1817,$M2176),"[DISABLED]")</f>
        <v>[DISABLED]</v>
      </c>
      <c r="S2176" s="84" t="str">
        <f>IF($N2176,_xll.BDH($K2176,S$1817,$M2176),"[DISABLED]")</f>
        <v>[DISABLED]</v>
      </c>
      <c r="T2176" s="84" t="str">
        <f>IF($N2176,_xll.BDH($K2176,T$1817,$M2176),"[DISABLED]")</f>
        <v>[DISABLED]</v>
      </c>
      <c r="V2176" s="106" t="s">
        <v>10713</v>
      </c>
      <c r="W2176" s="107" t="s">
        <v>1055</v>
      </c>
      <c r="X2176" s="108">
        <v>42276</v>
      </c>
      <c r="Y2176" s="107" t="b">
        <v>0</v>
      </c>
      <c r="Z2176" s="107" t="s">
        <v>5237</v>
      </c>
      <c r="AA2176" s="107" t="s">
        <v>5237</v>
      </c>
      <c r="AB2176" s="107" t="s">
        <v>5237</v>
      </c>
      <c r="AC2176" s="107" t="s">
        <v>5237</v>
      </c>
      <c r="AD2176" s="107" t="s">
        <v>5237</v>
      </c>
      <c r="AE2176" s="107" t="s">
        <v>5237</v>
      </c>
    </row>
    <row r="2177" spans="2:31" outlineLevel="1">
      <c r="B2177" s="24" t="s">
        <v>5234</v>
      </c>
      <c r="C2177" s="24" t="s">
        <v>4</v>
      </c>
      <c r="D2177" s="24" t="s">
        <v>64</v>
      </c>
      <c r="E2177" s="24" t="s">
        <v>157</v>
      </c>
      <c r="F2177" s="24" t="s">
        <v>48</v>
      </c>
      <c r="G2177" s="24">
        <v>0</v>
      </c>
      <c r="H2177" s="24" t="s">
        <v>2797</v>
      </c>
      <c r="I2177" s="24" t="s">
        <v>4695</v>
      </c>
      <c r="J2177" s="24" t="s">
        <v>73</v>
      </c>
      <c r="K2177" s="72" t="str">
        <f t="shared" si="76"/>
        <v>BPPE209 ICPL Curncy</v>
      </c>
      <c r="L2177" s="25" t="str">
        <f t="shared" si="77"/>
        <v>ICPL</v>
      </c>
      <c r="M2177" s="26">
        <f t="shared" ca="1" si="77"/>
        <v>42276</v>
      </c>
      <c r="N2177" s="25" t="b">
        <f t="shared" si="77"/>
        <v>0</v>
      </c>
      <c r="O2177" s="84" t="str">
        <f>IF($N2177,_xll.BDP($K2177,O$1817),"[DISABLED]")</f>
        <v>[DISABLED]</v>
      </c>
      <c r="P2177" s="84" t="str">
        <f>IF($N2177,_xll.BDP($K2177,P$1817),"[DISABLED]")</f>
        <v>[DISABLED]</v>
      </c>
      <c r="Q2177" s="84" t="str">
        <f>IF($N2177,_xll.BDP($K2177,Q$1817),"[DISABLED]")</f>
        <v>[DISABLED]</v>
      </c>
      <c r="R2177" s="84" t="str">
        <f>IF($N2177,_xll.BDH($K2177,R$1817,$M2177),"[DISABLED]")</f>
        <v>[DISABLED]</v>
      </c>
      <c r="S2177" s="84" t="str">
        <f>IF($N2177,_xll.BDH($K2177,S$1817,$M2177),"[DISABLED]")</f>
        <v>[DISABLED]</v>
      </c>
      <c r="T2177" s="84" t="str">
        <f>IF($N2177,_xll.BDH($K2177,T$1817,$M2177),"[DISABLED]")</f>
        <v>[DISABLED]</v>
      </c>
      <c r="V2177" s="106" t="s">
        <v>10714</v>
      </c>
      <c r="W2177" s="107" t="s">
        <v>1055</v>
      </c>
      <c r="X2177" s="108">
        <v>42276</v>
      </c>
      <c r="Y2177" s="107" t="b">
        <v>0</v>
      </c>
      <c r="Z2177" s="107" t="s">
        <v>5237</v>
      </c>
      <c r="AA2177" s="107" t="s">
        <v>5237</v>
      </c>
      <c r="AB2177" s="107" t="s">
        <v>5237</v>
      </c>
      <c r="AC2177" s="107" t="s">
        <v>5237</v>
      </c>
      <c r="AD2177" s="107" t="s">
        <v>5237</v>
      </c>
      <c r="AE2177" s="107" t="s">
        <v>5237</v>
      </c>
    </row>
    <row r="2178" spans="2:31" outlineLevel="1">
      <c r="B2178" s="24" t="s">
        <v>5234</v>
      </c>
      <c r="C2178" s="24" t="s">
        <v>4</v>
      </c>
      <c r="D2178" s="24" t="s">
        <v>64</v>
      </c>
      <c r="E2178" s="24" t="s">
        <v>46</v>
      </c>
      <c r="F2178" s="24" t="s">
        <v>209</v>
      </c>
      <c r="G2178" s="24">
        <v>0</v>
      </c>
      <c r="H2178" s="24" t="s">
        <v>2797</v>
      </c>
      <c r="I2178" s="24" t="s">
        <v>4696</v>
      </c>
      <c r="J2178" s="24" t="s">
        <v>73</v>
      </c>
      <c r="K2178" s="72" t="str">
        <f t="shared" si="76"/>
        <v>BPPEA10 ICPL Curncy</v>
      </c>
      <c r="L2178" s="25" t="str">
        <f t="shared" si="77"/>
        <v>ICPL</v>
      </c>
      <c r="M2178" s="26">
        <f t="shared" ca="1" si="77"/>
        <v>42276</v>
      </c>
      <c r="N2178" s="25" t="b">
        <f t="shared" si="77"/>
        <v>0</v>
      </c>
      <c r="O2178" s="84" t="str">
        <f>IF($N2178,_xll.BDP($K2178,O$1817),"[DISABLED]")</f>
        <v>[DISABLED]</v>
      </c>
      <c r="P2178" s="84" t="str">
        <f>IF($N2178,_xll.BDP($K2178,P$1817),"[DISABLED]")</f>
        <v>[DISABLED]</v>
      </c>
      <c r="Q2178" s="84" t="str">
        <f>IF($N2178,_xll.BDP($K2178,Q$1817),"[DISABLED]")</f>
        <v>[DISABLED]</v>
      </c>
      <c r="R2178" s="84" t="str">
        <f>IF($N2178,_xll.BDH($K2178,R$1817,$M2178),"[DISABLED]")</f>
        <v>[DISABLED]</v>
      </c>
      <c r="S2178" s="84" t="str">
        <f>IF($N2178,_xll.BDH($K2178,S$1817,$M2178),"[DISABLED]")</f>
        <v>[DISABLED]</v>
      </c>
      <c r="T2178" s="84" t="str">
        <f>IF($N2178,_xll.BDH($K2178,T$1817,$M2178),"[DISABLED]")</f>
        <v>[DISABLED]</v>
      </c>
      <c r="V2178" s="106" t="s">
        <v>10715</v>
      </c>
      <c r="W2178" s="107" t="s">
        <v>1055</v>
      </c>
      <c r="X2178" s="108">
        <v>42276</v>
      </c>
      <c r="Y2178" s="107" t="b">
        <v>0</v>
      </c>
      <c r="Z2178" s="107" t="s">
        <v>5237</v>
      </c>
      <c r="AA2178" s="107" t="s">
        <v>5237</v>
      </c>
      <c r="AB2178" s="107" t="s">
        <v>5237</v>
      </c>
      <c r="AC2178" s="107" t="s">
        <v>5237</v>
      </c>
      <c r="AD2178" s="107" t="s">
        <v>5237</v>
      </c>
      <c r="AE2178" s="107" t="s">
        <v>5237</v>
      </c>
    </row>
    <row r="2179" spans="2:31" outlineLevel="1">
      <c r="B2179" s="24" t="s">
        <v>5234</v>
      </c>
      <c r="C2179" s="24" t="s">
        <v>4</v>
      </c>
      <c r="D2179" s="24" t="s">
        <v>64</v>
      </c>
      <c r="E2179" s="24" t="s">
        <v>46</v>
      </c>
      <c r="F2179" s="24" t="s">
        <v>210</v>
      </c>
      <c r="G2179" s="24">
        <v>0</v>
      </c>
      <c r="H2179" s="24" t="s">
        <v>2797</v>
      </c>
      <c r="I2179" s="24" t="s">
        <v>4697</v>
      </c>
      <c r="J2179" s="24" t="s">
        <v>73</v>
      </c>
      <c r="K2179" s="72" t="str">
        <f t="shared" si="76"/>
        <v>BPPEB10 ICPL Curncy</v>
      </c>
      <c r="L2179" s="25" t="str">
        <f t="shared" si="77"/>
        <v>ICPL</v>
      </c>
      <c r="M2179" s="26">
        <f t="shared" ca="1" si="77"/>
        <v>42276</v>
      </c>
      <c r="N2179" s="25" t="b">
        <f t="shared" si="77"/>
        <v>0</v>
      </c>
      <c r="O2179" s="84" t="str">
        <f>IF($N2179,_xll.BDP($K2179,O$1817),"[DISABLED]")</f>
        <v>[DISABLED]</v>
      </c>
      <c r="P2179" s="84" t="str">
        <f>IF($N2179,_xll.BDP($K2179,P$1817),"[DISABLED]")</f>
        <v>[DISABLED]</v>
      </c>
      <c r="Q2179" s="84" t="str">
        <f>IF($N2179,_xll.BDP($K2179,Q$1817),"[DISABLED]")</f>
        <v>[DISABLED]</v>
      </c>
      <c r="R2179" s="84" t="str">
        <f>IF($N2179,_xll.BDH($K2179,R$1817,$M2179),"[DISABLED]")</f>
        <v>[DISABLED]</v>
      </c>
      <c r="S2179" s="84" t="str">
        <f>IF($N2179,_xll.BDH($K2179,S$1817,$M2179),"[DISABLED]")</f>
        <v>[DISABLED]</v>
      </c>
      <c r="T2179" s="84" t="str">
        <f>IF($N2179,_xll.BDH($K2179,T$1817,$M2179),"[DISABLED]")</f>
        <v>[DISABLED]</v>
      </c>
      <c r="V2179" s="106" t="s">
        <v>10716</v>
      </c>
      <c r="W2179" s="107" t="s">
        <v>1055</v>
      </c>
      <c r="X2179" s="108">
        <v>42276</v>
      </c>
      <c r="Y2179" s="107" t="b">
        <v>0</v>
      </c>
      <c r="Z2179" s="107" t="s">
        <v>5237</v>
      </c>
      <c r="AA2179" s="107" t="s">
        <v>5237</v>
      </c>
      <c r="AB2179" s="107" t="s">
        <v>5237</v>
      </c>
      <c r="AC2179" s="107" t="s">
        <v>5237</v>
      </c>
      <c r="AD2179" s="107" t="s">
        <v>5237</v>
      </c>
      <c r="AE2179" s="107" t="s">
        <v>5237</v>
      </c>
    </row>
    <row r="2180" spans="2:31" outlineLevel="1">
      <c r="B2180" s="24" t="s">
        <v>5234</v>
      </c>
      <c r="C2180" s="24" t="s">
        <v>4</v>
      </c>
      <c r="D2180" s="24" t="s">
        <v>64</v>
      </c>
      <c r="E2180" s="24" t="s">
        <v>46</v>
      </c>
      <c r="F2180" s="24" t="s">
        <v>54</v>
      </c>
      <c r="G2180" s="24">
        <v>0</v>
      </c>
      <c r="H2180" s="24" t="s">
        <v>2797</v>
      </c>
      <c r="I2180" s="24" t="s">
        <v>4698</v>
      </c>
      <c r="J2180" s="24" t="s">
        <v>73</v>
      </c>
      <c r="K2180" s="72" t="str">
        <f t="shared" si="76"/>
        <v>BPPEC10 ICPL Curncy</v>
      </c>
      <c r="L2180" s="25" t="str">
        <f t="shared" si="77"/>
        <v>ICPL</v>
      </c>
      <c r="M2180" s="26">
        <f t="shared" ca="1" si="77"/>
        <v>42276</v>
      </c>
      <c r="N2180" s="25" t="b">
        <f t="shared" si="77"/>
        <v>0</v>
      </c>
      <c r="O2180" s="84" t="str">
        <f>IF($N2180,_xll.BDP($K2180,O$1817),"[DISABLED]")</f>
        <v>[DISABLED]</v>
      </c>
      <c r="P2180" s="84" t="str">
        <f>IF($N2180,_xll.BDP($K2180,P$1817),"[DISABLED]")</f>
        <v>[DISABLED]</v>
      </c>
      <c r="Q2180" s="84" t="str">
        <f>IF($N2180,_xll.BDP($K2180,Q$1817),"[DISABLED]")</f>
        <v>[DISABLED]</v>
      </c>
      <c r="R2180" s="84" t="str">
        <f>IF($N2180,_xll.BDH($K2180,R$1817,$M2180),"[DISABLED]")</f>
        <v>[DISABLED]</v>
      </c>
      <c r="S2180" s="84" t="str">
        <f>IF($N2180,_xll.BDH($K2180,S$1817,$M2180),"[DISABLED]")</f>
        <v>[DISABLED]</v>
      </c>
      <c r="T2180" s="84" t="str">
        <f>IF($N2180,_xll.BDH($K2180,T$1817,$M2180),"[DISABLED]")</f>
        <v>[DISABLED]</v>
      </c>
      <c r="V2180" s="106" t="s">
        <v>10717</v>
      </c>
      <c r="W2180" s="107" t="s">
        <v>1055</v>
      </c>
      <c r="X2180" s="108">
        <v>42276</v>
      </c>
      <c r="Y2180" s="107" t="b">
        <v>0</v>
      </c>
      <c r="Z2180" s="107" t="s">
        <v>5237</v>
      </c>
      <c r="AA2180" s="107" t="s">
        <v>5237</v>
      </c>
      <c r="AB2180" s="107" t="s">
        <v>5237</v>
      </c>
      <c r="AC2180" s="107" t="s">
        <v>5237</v>
      </c>
      <c r="AD2180" s="107" t="s">
        <v>5237</v>
      </c>
      <c r="AE2180" s="107" t="s">
        <v>5237</v>
      </c>
    </row>
    <row r="2181" spans="2:31" outlineLevel="1">
      <c r="B2181" s="24" t="s">
        <v>5234</v>
      </c>
      <c r="C2181" s="24" t="s">
        <v>4</v>
      </c>
      <c r="D2181" s="24" t="s">
        <v>64</v>
      </c>
      <c r="E2181" s="24" t="s">
        <v>46</v>
      </c>
      <c r="F2181" s="24" t="s">
        <v>58</v>
      </c>
      <c r="G2181" s="24">
        <v>0</v>
      </c>
      <c r="H2181" s="24" t="s">
        <v>2797</v>
      </c>
      <c r="I2181" s="24" t="s">
        <v>4699</v>
      </c>
      <c r="J2181" s="24" t="s">
        <v>73</v>
      </c>
      <c r="K2181" s="72" t="str">
        <f t="shared" si="76"/>
        <v>BPPEF10 ICPL Curncy</v>
      </c>
      <c r="L2181" s="25" t="str">
        <f t="shared" si="77"/>
        <v>ICPL</v>
      </c>
      <c r="M2181" s="26">
        <f t="shared" ca="1" si="77"/>
        <v>42276</v>
      </c>
      <c r="N2181" s="25" t="b">
        <f t="shared" si="77"/>
        <v>0</v>
      </c>
      <c r="O2181" s="84" t="str">
        <f>IF($N2181,_xll.BDP($K2181,O$1817),"[DISABLED]")</f>
        <v>[DISABLED]</v>
      </c>
      <c r="P2181" s="84" t="str">
        <f>IF($N2181,_xll.BDP($K2181,P$1817),"[DISABLED]")</f>
        <v>[DISABLED]</v>
      </c>
      <c r="Q2181" s="84" t="str">
        <f>IF($N2181,_xll.BDP($K2181,Q$1817),"[DISABLED]")</f>
        <v>[DISABLED]</v>
      </c>
      <c r="R2181" s="84" t="str">
        <f>IF($N2181,_xll.BDH($K2181,R$1817,$M2181),"[DISABLED]")</f>
        <v>[DISABLED]</v>
      </c>
      <c r="S2181" s="84" t="str">
        <f>IF($N2181,_xll.BDH($K2181,S$1817,$M2181),"[DISABLED]")</f>
        <v>[DISABLED]</v>
      </c>
      <c r="T2181" s="84" t="str">
        <f>IF($N2181,_xll.BDH($K2181,T$1817,$M2181),"[DISABLED]")</f>
        <v>[DISABLED]</v>
      </c>
      <c r="V2181" s="106" t="s">
        <v>10718</v>
      </c>
      <c r="W2181" s="107" t="s">
        <v>1055</v>
      </c>
      <c r="X2181" s="108">
        <v>42276</v>
      </c>
      <c r="Y2181" s="107" t="b">
        <v>0</v>
      </c>
      <c r="Z2181" s="107" t="s">
        <v>5237</v>
      </c>
      <c r="AA2181" s="107" t="s">
        <v>5237</v>
      </c>
      <c r="AB2181" s="107" t="s">
        <v>5237</v>
      </c>
      <c r="AC2181" s="107" t="s">
        <v>5237</v>
      </c>
      <c r="AD2181" s="107" t="s">
        <v>5237</v>
      </c>
      <c r="AE2181" s="107" t="s">
        <v>5237</v>
      </c>
    </row>
    <row r="2182" spans="2:31" outlineLevel="1">
      <c r="B2182" s="24" t="s">
        <v>5234</v>
      </c>
      <c r="C2182" s="24" t="s">
        <v>4</v>
      </c>
      <c r="D2182" s="24" t="s">
        <v>64</v>
      </c>
      <c r="E2182" s="24" t="s">
        <v>46</v>
      </c>
      <c r="F2182" s="24" t="s">
        <v>71</v>
      </c>
      <c r="G2182" s="24">
        <v>0</v>
      </c>
      <c r="H2182" s="24" t="s">
        <v>2797</v>
      </c>
      <c r="I2182" s="24" t="s">
        <v>4700</v>
      </c>
      <c r="J2182" s="24" t="s">
        <v>73</v>
      </c>
      <c r="K2182" s="72" t="str">
        <f t="shared" si="76"/>
        <v>BPPEI10 ICPL Curncy</v>
      </c>
      <c r="L2182" s="25" t="str">
        <f t="shared" si="77"/>
        <v>ICPL</v>
      </c>
      <c r="M2182" s="26">
        <f t="shared" ca="1" si="77"/>
        <v>42276</v>
      </c>
      <c r="N2182" s="25" t="b">
        <f t="shared" si="77"/>
        <v>0</v>
      </c>
      <c r="O2182" s="84" t="str">
        <f>IF($N2182,_xll.BDP($K2182,O$1817),"[DISABLED]")</f>
        <v>[DISABLED]</v>
      </c>
      <c r="P2182" s="84" t="str">
        <f>IF($N2182,_xll.BDP($K2182,P$1817),"[DISABLED]")</f>
        <v>[DISABLED]</v>
      </c>
      <c r="Q2182" s="84" t="str">
        <f>IF($N2182,_xll.BDP($K2182,Q$1817),"[DISABLED]")</f>
        <v>[DISABLED]</v>
      </c>
      <c r="R2182" s="84" t="str">
        <f>IF($N2182,_xll.BDH($K2182,R$1817,$M2182),"[DISABLED]")</f>
        <v>[DISABLED]</v>
      </c>
      <c r="S2182" s="84" t="str">
        <f>IF($N2182,_xll.BDH($K2182,S$1817,$M2182),"[DISABLED]")</f>
        <v>[DISABLED]</v>
      </c>
      <c r="T2182" s="84" t="str">
        <f>IF($N2182,_xll.BDH($K2182,T$1817,$M2182),"[DISABLED]")</f>
        <v>[DISABLED]</v>
      </c>
      <c r="V2182" s="106" t="s">
        <v>10719</v>
      </c>
      <c r="W2182" s="107" t="s">
        <v>1055</v>
      </c>
      <c r="X2182" s="108">
        <v>42276</v>
      </c>
      <c r="Y2182" s="107" t="b">
        <v>0</v>
      </c>
      <c r="Z2182" s="107" t="s">
        <v>5237</v>
      </c>
      <c r="AA2182" s="107" t="s">
        <v>5237</v>
      </c>
      <c r="AB2182" s="107" t="s">
        <v>5237</v>
      </c>
      <c r="AC2182" s="107" t="s">
        <v>5237</v>
      </c>
      <c r="AD2182" s="107" t="s">
        <v>5237</v>
      </c>
      <c r="AE2182" s="107" t="s">
        <v>5237</v>
      </c>
    </row>
    <row r="2183" spans="2:31" outlineLevel="1">
      <c r="B2183" s="24" t="s">
        <v>5234</v>
      </c>
      <c r="C2183" s="24" t="s">
        <v>4</v>
      </c>
      <c r="D2183" s="24" t="s">
        <v>64</v>
      </c>
      <c r="E2183" s="24" t="s">
        <v>46</v>
      </c>
      <c r="F2183" s="24" t="s">
        <v>41</v>
      </c>
      <c r="G2183" s="24">
        <v>0</v>
      </c>
      <c r="H2183" s="24" t="s">
        <v>2797</v>
      </c>
      <c r="I2183" s="24" t="s">
        <v>4701</v>
      </c>
      <c r="J2183" s="24" t="s">
        <v>73</v>
      </c>
      <c r="K2183" s="72" t="str">
        <f t="shared" si="76"/>
        <v>BPPE110 ICPL Curncy</v>
      </c>
      <c r="L2183" s="25" t="str">
        <f t="shared" si="77"/>
        <v>ICPL</v>
      </c>
      <c r="M2183" s="26">
        <f t="shared" ca="1" si="77"/>
        <v>42276</v>
      </c>
      <c r="N2183" s="25" t="b">
        <f t="shared" si="77"/>
        <v>0</v>
      </c>
      <c r="O2183" s="84" t="str">
        <f>IF($N2183,_xll.BDP($K2183,O$1817),"[DISABLED]")</f>
        <v>[DISABLED]</v>
      </c>
      <c r="P2183" s="84" t="str">
        <f>IF($N2183,_xll.BDP($K2183,P$1817),"[DISABLED]")</f>
        <v>[DISABLED]</v>
      </c>
      <c r="Q2183" s="84" t="str">
        <f>IF($N2183,_xll.BDP($K2183,Q$1817),"[DISABLED]")</f>
        <v>[DISABLED]</v>
      </c>
      <c r="R2183" s="84" t="str">
        <f>IF($N2183,_xll.BDH($K2183,R$1817,$M2183),"[DISABLED]")</f>
        <v>[DISABLED]</v>
      </c>
      <c r="S2183" s="84" t="str">
        <f>IF($N2183,_xll.BDH($K2183,S$1817,$M2183),"[DISABLED]")</f>
        <v>[DISABLED]</v>
      </c>
      <c r="T2183" s="84" t="str">
        <f>IF($N2183,_xll.BDH($K2183,T$1817,$M2183),"[DISABLED]")</f>
        <v>[DISABLED]</v>
      </c>
      <c r="V2183" s="106" t="s">
        <v>10720</v>
      </c>
      <c r="W2183" s="107" t="s">
        <v>1055</v>
      </c>
      <c r="X2183" s="108">
        <v>42276</v>
      </c>
      <c r="Y2183" s="107" t="b">
        <v>0</v>
      </c>
      <c r="Z2183" s="107" t="s">
        <v>5237</v>
      </c>
      <c r="AA2183" s="107" t="s">
        <v>5237</v>
      </c>
      <c r="AB2183" s="107" t="s">
        <v>5237</v>
      </c>
      <c r="AC2183" s="107" t="s">
        <v>5237</v>
      </c>
      <c r="AD2183" s="107" t="s">
        <v>5237</v>
      </c>
      <c r="AE2183" s="107" t="s">
        <v>5237</v>
      </c>
    </row>
    <row r="2184" spans="2:31" outlineLevel="1">
      <c r="B2184" s="24" t="s">
        <v>5234</v>
      </c>
      <c r="C2184" s="24" t="s">
        <v>4</v>
      </c>
      <c r="D2184" s="24" t="s">
        <v>64</v>
      </c>
      <c r="E2184" s="24" t="s">
        <v>46</v>
      </c>
      <c r="F2184" s="24" t="s">
        <v>146</v>
      </c>
      <c r="G2184" s="24">
        <v>0</v>
      </c>
      <c r="H2184" s="24" t="s">
        <v>2797</v>
      </c>
      <c r="I2184" s="24" t="s">
        <v>4702</v>
      </c>
      <c r="J2184" s="24" t="s">
        <v>73</v>
      </c>
      <c r="K2184" s="72" t="str">
        <f t="shared" si="76"/>
        <v>BPPER10 ICPL Curncy</v>
      </c>
      <c r="L2184" s="25" t="str">
        <f t="shared" si="77"/>
        <v>ICPL</v>
      </c>
      <c r="M2184" s="26">
        <f t="shared" ca="1" si="77"/>
        <v>42276</v>
      </c>
      <c r="N2184" s="25" t="b">
        <f t="shared" si="77"/>
        <v>0</v>
      </c>
      <c r="O2184" s="84" t="str">
        <f>IF($N2184,_xll.BDP($K2184,O$1817),"[DISABLED]")</f>
        <v>[DISABLED]</v>
      </c>
      <c r="P2184" s="84" t="str">
        <f>IF($N2184,_xll.BDP($K2184,P$1817),"[DISABLED]")</f>
        <v>[DISABLED]</v>
      </c>
      <c r="Q2184" s="84" t="str">
        <f>IF($N2184,_xll.BDP($K2184,Q$1817),"[DISABLED]")</f>
        <v>[DISABLED]</v>
      </c>
      <c r="R2184" s="84" t="str">
        <f>IF($N2184,_xll.BDH($K2184,R$1817,$M2184),"[DISABLED]")</f>
        <v>[DISABLED]</v>
      </c>
      <c r="S2184" s="84" t="str">
        <f>IF($N2184,_xll.BDH($K2184,S$1817,$M2184),"[DISABLED]")</f>
        <v>[DISABLED]</v>
      </c>
      <c r="T2184" s="84" t="str">
        <f>IF($N2184,_xll.BDH($K2184,T$1817,$M2184),"[DISABLED]")</f>
        <v>[DISABLED]</v>
      </c>
      <c r="V2184" s="106" t="s">
        <v>10721</v>
      </c>
      <c r="W2184" s="107" t="s">
        <v>1055</v>
      </c>
      <c r="X2184" s="108">
        <v>42276</v>
      </c>
      <c r="Y2184" s="107" t="b">
        <v>0</v>
      </c>
      <c r="Z2184" s="107" t="s">
        <v>5237</v>
      </c>
      <c r="AA2184" s="107" t="s">
        <v>5237</v>
      </c>
      <c r="AB2184" s="107" t="s">
        <v>5237</v>
      </c>
      <c r="AC2184" s="107" t="s">
        <v>5237</v>
      </c>
      <c r="AD2184" s="107" t="s">
        <v>5237</v>
      </c>
      <c r="AE2184" s="107" t="s">
        <v>5237</v>
      </c>
    </row>
    <row r="2185" spans="2:31" outlineLevel="1">
      <c r="B2185" s="24" t="s">
        <v>5234</v>
      </c>
      <c r="C2185" s="24" t="s">
        <v>4</v>
      </c>
      <c r="D2185" s="24" t="s">
        <v>64</v>
      </c>
      <c r="E2185" s="24" t="s">
        <v>46</v>
      </c>
      <c r="F2185" s="24" t="s">
        <v>42</v>
      </c>
      <c r="G2185" s="24">
        <v>0</v>
      </c>
      <c r="H2185" s="24" t="s">
        <v>2797</v>
      </c>
      <c r="I2185" s="24" t="s">
        <v>4703</v>
      </c>
      <c r="J2185" s="24" t="s">
        <v>73</v>
      </c>
      <c r="K2185" s="72" t="str">
        <f t="shared" si="76"/>
        <v>BPPE210 ICPL Curncy</v>
      </c>
      <c r="L2185" s="25" t="str">
        <f t="shared" si="77"/>
        <v>ICPL</v>
      </c>
      <c r="M2185" s="26">
        <f t="shared" ca="1" si="77"/>
        <v>42276</v>
      </c>
      <c r="N2185" s="25" t="b">
        <f t="shared" si="77"/>
        <v>0</v>
      </c>
      <c r="O2185" s="84" t="str">
        <f>IF($N2185,_xll.BDP($K2185,O$1817),"[DISABLED]")</f>
        <v>[DISABLED]</v>
      </c>
      <c r="P2185" s="84" t="str">
        <f>IF($N2185,_xll.BDP($K2185,P$1817),"[DISABLED]")</f>
        <v>[DISABLED]</v>
      </c>
      <c r="Q2185" s="84" t="str">
        <f>IF($N2185,_xll.BDP($K2185,Q$1817),"[DISABLED]")</f>
        <v>[DISABLED]</v>
      </c>
      <c r="R2185" s="84" t="str">
        <f>IF($N2185,_xll.BDH($K2185,R$1817,$M2185),"[DISABLED]")</f>
        <v>[DISABLED]</v>
      </c>
      <c r="S2185" s="84" t="str">
        <f>IF($N2185,_xll.BDH($K2185,S$1817,$M2185),"[DISABLED]")</f>
        <v>[DISABLED]</v>
      </c>
      <c r="T2185" s="84" t="str">
        <f>IF($N2185,_xll.BDH($K2185,T$1817,$M2185),"[DISABLED]")</f>
        <v>[DISABLED]</v>
      </c>
      <c r="V2185" s="106" t="s">
        <v>10722</v>
      </c>
      <c r="W2185" s="107" t="s">
        <v>1055</v>
      </c>
      <c r="X2185" s="108">
        <v>42276</v>
      </c>
      <c r="Y2185" s="107" t="b">
        <v>0</v>
      </c>
      <c r="Z2185" s="107" t="s">
        <v>5237</v>
      </c>
      <c r="AA2185" s="107" t="s">
        <v>5237</v>
      </c>
      <c r="AB2185" s="107" t="s">
        <v>5237</v>
      </c>
      <c r="AC2185" s="107" t="s">
        <v>5237</v>
      </c>
      <c r="AD2185" s="107" t="s">
        <v>5237</v>
      </c>
      <c r="AE2185" s="107" t="s">
        <v>5237</v>
      </c>
    </row>
    <row r="2186" spans="2:31" outlineLevel="1">
      <c r="B2186" s="24" t="s">
        <v>5234</v>
      </c>
      <c r="C2186" s="24" t="s">
        <v>4</v>
      </c>
      <c r="D2186" s="24" t="s">
        <v>64</v>
      </c>
      <c r="E2186" s="24" t="s">
        <v>46</v>
      </c>
      <c r="F2186" s="24" t="s">
        <v>43</v>
      </c>
      <c r="G2186" s="24">
        <v>0</v>
      </c>
      <c r="H2186" s="24" t="s">
        <v>2797</v>
      </c>
      <c r="I2186" s="24" t="s">
        <v>4704</v>
      </c>
      <c r="J2186" s="24" t="s">
        <v>73</v>
      </c>
      <c r="K2186" s="72" t="str">
        <f t="shared" si="76"/>
        <v>BPPE310 ICPL Curncy</v>
      </c>
      <c r="L2186" s="25" t="str">
        <f t="shared" si="77"/>
        <v>ICPL</v>
      </c>
      <c r="M2186" s="26">
        <f t="shared" ca="1" si="77"/>
        <v>42276</v>
      </c>
      <c r="N2186" s="25" t="b">
        <f t="shared" si="77"/>
        <v>0</v>
      </c>
      <c r="O2186" s="84" t="str">
        <f>IF($N2186,_xll.BDP($K2186,O$1817),"[DISABLED]")</f>
        <v>[DISABLED]</v>
      </c>
      <c r="P2186" s="84" t="str">
        <f>IF($N2186,_xll.BDP($K2186,P$1817),"[DISABLED]")</f>
        <v>[DISABLED]</v>
      </c>
      <c r="Q2186" s="84" t="str">
        <f>IF($N2186,_xll.BDP($K2186,Q$1817),"[DISABLED]")</f>
        <v>[DISABLED]</v>
      </c>
      <c r="R2186" s="84" t="str">
        <f>IF($N2186,_xll.BDH($K2186,R$1817,$M2186),"[DISABLED]")</f>
        <v>[DISABLED]</v>
      </c>
      <c r="S2186" s="84" t="str">
        <f>IF($N2186,_xll.BDH($K2186,S$1817,$M2186),"[DISABLED]")</f>
        <v>[DISABLED]</v>
      </c>
      <c r="T2186" s="84" t="str">
        <f>IF($N2186,_xll.BDH($K2186,T$1817,$M2186),"[DISABLED]")</f>
        <v>[DISABLED]</v>
      </c>
      <c r="V2186" s="106" t="s">
        <v>10723</v>
      </c>
      <c r="W2186" s="107" t="s">
        <v>1055</v>
      </c>
      <c r="X2186" s="108">
        <v>42276</v>
      </c>
      <c r="Y2186" s="107" t="b">
        <v>0</v>
      </c>
      <c r="Z2186" s="107" t="s">
        <v>5237</v>
      </c>
      <c r="AA2186" s="107" t="s">
        <v>5237</v>
      </c>
      <c r="AB2186" s="107" t="s">
        <v>5237</v>
      </c>
      <c r="AC2186" s="107" t="s">
        <v>5237</v>
      </c>
      <c r="AD2186" s="107" t="s">
        <v>5237</v>
      </c>
      <c r="AE2186" s="107" t="s">
        <v>5237</v>
      </c>
    </row>
    <row r="2187" spans="2:31" outlineLevel="1">
      <c r="B2187" s="24" t="s">
        <v>5234</v>
      </c>
      <c r="C2187" s="24" t="s">
        <v>4</v>
      </c>
      <c r="D2187" s="24" t="s">
        <v>64</v>
      </c>
      <c r="E2187" s="24" t="s">
        <v>46</v>
      </c>
      <c r="F2187" s="24" t="s">
        <v>152</v>
      </c>
      <c r="G2187" s="24">
        <v>0</v>
      </c>
      <c r="H2187" s="24" t="s">
        <v>2797</v>
      </c>
      <c r="I2187" s="24" t="s">
        <v>4705</v>
      </c>
      <c r="J2187" s="24" t="s">
        <v>73</v>
      </c>
      <c r="K2187" s="72" t="str">
        <f t="shared" si="76"/>
        <v>BPPE410 ICPL Curncy</v>
      </c>
      <c r="L2187" s="25" t="str">
        <f t="shared" si="77"/>
        <v>ICPL</v>
      </c>
      <c r="M2187" s="26">
        <f t="shared" ca="1" si="77"/>
        <v>42276</v>
      </c>
      <c r="N2187" s="25" t="b">
        <f t="shared" si="77"/>
        <v>0</v>
      </c>
      <c r="O2187" s="84" t="str">
        <f>IF($N2187,_xll.BDP($K2187,O$1817),"[DISABLED]")</f>
        <v>[DISABLED]</v>
      </c>
      <c r="P2187" s="84" t="str">
        <f>IF($N2187,_xll.BDP($K2187,P$1817),"[DISABLED]")</f>
        <v>[DISABLED]</v>
      </c>
      <c r="Q2187" s="84" t="str">
        <f>IF($N2187,_xll.BDP($K2187,Q$1817),"[DISABLED]")</f>
        <v>[DISABLED]</v>
      </c>
      <c r="R2187" s="84" t="str">
        <f>IF($N2187,_xll.BDH($K2187,R$1817,$M2187),"[DISABLED]")</f>
        <v>[DISABLED]</v>
      </c>
      <c r="S2187" s="84" t="str">
        <f>IF($N2187,_xll.BDH($K2187,S$1817,$M2187),"[DISABLED]")</f>
        <v>[DISABLED]</v>
      </c>
      <c r="T2187" s="84" t="str">
        <f>IF($N2187,_xll.BDH($K2187,T$1817,$M2187),"[DISABLED]")</f>
        <v>[DISABLED]</v>
      </c>
      <c r="V2187" s="106" t="s">
        <v>10724</v>
      </c>
      <c r="W2187" s="107" t="s">
        <v>1055</v>
      </c>
      <c r="X2187" s="108">
        <v>42276</v>
      </c>
      <c r="Y2187" s="107" t="b">
        <v>0</v>
      </c>
      <c r="Z2187" s="107" t="s">
        <v>5237</v>
      </c>
      <c r="AA2187" s="107" t="s">
        <v>5237</v>
      </c>
      <c r="AB2187" s="107" t="s">
        <v>5237</v>
      </c>
      <c r="AC2187" s="107" t="s">
        <v>5237</v>
      </c>
      <c r="AD2187" s="107" t="s">
        <v>5237</v>
      </c>
      <c r="AE2187" s="107" t="s">
        <v>5237</v>
      </c>
    </row>
    <row r="2188" spans="2:31" outlineLevel="1">
      <c r="B2188" s="24" t="s">
        <v>5234</v>
      </c>
      <c r="C2188" s="24" t="s">
        <v>4</v>
      </c>
      <c r="D2188" s="24" t="s">
        <v>64</v>
      </c>
      <c r="E2188" s="24" t="s">
        <v>46</v>
      </c>
      <c r="F2188" s="24" t="s">
        <v>44</v>
      </c>
      <c r="G2188" s="24">
        <v>0</v>
      </c>
      <c r="H2188" s="24" t="s">
        <v>2797</v>
      </c>
      <c r="I2188" s="24" t="s">
        <v>4706</v>
      </c>
      <c r="J2188" s="24" t="s">
        <v>73</v>
      </c>
      <c r="K2188" s="72" t="str">
        <f t="shared" si="76"/>
        <v>BPPE510 ICPL Curncy</v>
      </c>
      <c r="L2188" s="25" t="str">
        <f t="shared" si="77"/>
        <v>ICPL</v>
      </c>
      <c r="M2188" s="26">
        <f t="shared" ca="1" si="77"/>
        <v>42276</v>
      </c>
      <c r="N2188" s="25" t="b">
        <f t="shared" si="77"/>
        <v>0</v>
      </c>
      <c r="O2188" s="84" t="str">
        <f>IF($N2188,_xll.BDP($K2188,O$1817),"[DISABLED]")</f>
        <v>[DISABLED]</v>
      </c>
      <c r="P2188" s="84" t="str">
        <f>IF($N2188,_xll.BDP($K2188,P$1817),"[DISABLED]")</f>
        <v>[DISABLED]</v>
      </c>
      <c r="Q2188" s="84" t="str">
        <f>IF($N2188,_xll.BDP($K2188,Q$1817),"[DISABLED]")</f>
        <v>[DISABLED]</v>
      </c>
      <c r="R2188" s="84" t="str">
        <f>IF($N2188,_xll.BDH($K2188,R$1817,$M2188),"[DISABLED]")</f>
        <v>[DISABLED]</v>
      </c>
      <c r="S2188" s="84" t="str">
        <f>IF($N2188,_xll.BDH($K2188,S$1817,$M2188),"[DISABLED]")</f>
        <v>[DISABLED]</v>
      </c>
      <c r="T2188" s="84" t="str">
        <f>IF($N2188,_xll.BDH($K2188,T$1817,$M2188),"[DISABLED]")</f>
        <v>[DISABLED]</v>
      </c>
      <c r="V2188" s="106" t="s">
        <v>10725</v>
      </c>
      <c r="W2188" s="107" t="s">
        <v>1055</v>
      </c>
      <c r="X2188" s="108">
        <v>42276</v>
      </c>
      <c r="Y2188" s="107" t="b">
        <v>0</v>
      </c>
      <c r="Z2188" s="107" t="s">
        <v>5237</v>
      </c>
      <c r="AA2188" s="107" t="s">
        <v>5237</v>
      </c>
      <c r="AB2188" s="107" t="s">
        <v>5237</v>
      </c>
      <c r="AC2188" s="107" t="s">
        <v>5237</v>
      </c>
      <c r="AD2188" s="107" t="s">
        <v>5237</v>
      </c>
      <c r="AE2188" s="107" t="s">
        <v>5237</v>
      </c>
    </row>
    <row r="2189" spans="2:31" outlineLevel="1">
      <c r="B2189" s="24" t="s">
        <v>5234</v>
      </c>
      <c r="C2189" s="24" t="s">
        <v>4</v>
      </c>
      <c r="D2189" s="24" t="s">
        <v>64</v>
      </c>
      <c r="E2189" s="24" t="s">
        <v>46</v>
      </c>
      <c r="F2189" s="24" t="s">
        <v>45</v>
      </c>
      <c r="G2189" s="24">
        <v>0</v>
      </c>
      <c r="H2189" s="24" t="s">
        <v>2797</v>
      </c>
      <c r="I2189" s="24" t="s">
        <v>4707</v>
      </c>
      <c r="J2189" s="24" t="s">
        <v>73</v>
      </c>
      <c r="K2189" s="72" t="str">
        <f t="shared" si="76"/>
        <v>BPPE710 ICPL Curncy</v>
      </c>
      <c r="L2189" s="25" t="str">
        <f t="shared" si="77"/>
        <v>ICPL</v>
      </c>
      <c r="M2189" s="26">
        <f t="shared" ca="1" si="77"/>
        <v>42276</v>
      </c>
      <c r="N2189" s="25" t="b">
        <f t="shared" si="77"/>
        <v>0</v>
      </c>
      <c r="O2189" s="84" t="str">
        <f>IF($N2189,_xll.BDP($K2189,O$1817),"[DISABLED]")</f>
        <v>[DISABLED]</v>
      </c>
      <c r="P2189" s="84" t="str">
        <f>IF($N2189,_xll.BDP($K2189,P$1817),"[DISABLED]")</f>
        <v>[DISABLED]</v>
      </c>
      <c r="Q2189" s="84" t="str">
        <f>IF($N2189,_xll.BDP($K2189,Q$1817),"[DISABLED]")</f>
        <v>[DISABLED]</v>
      </c>
      <c r="R2189" s="84" t="str">
        <f>IF($N2189,_xll.BDH($K2189,R$1817,$M2189),"[DISABLED]")</f>
        <v>[DISABLED]</v>
      </c>
      <c r="S2189" s="84" t="str">
        <f>IF($N2189,_xll.BDH($K2189,S$1817,$M2189),"[DISABLED]")</f>
        <v>[DISABLED]</v>
      </c>
      <c r="T2189" s="84" t="str">
        <f>IF($N2189,_xll.BDH($K2189,T$1817,$M2189),"[DISABLED]")</f>
        <v>[DISABLED]</v>
      </c>
      <c r="V2189" s="106" t="s">
        <v>10726</v>
      </c>
      <c r="W2189" s="107" t="s">
        <v>1055</v>
      </c>
      <c r="X2189" s="108">
        <v>42276</v>
      </c>
      <c r="Y2189" s="107" t="b">
        <v>0</v>
      </c>
      <c r="Z2189" s="107" t="s">
        <v>5237</v>
      </c>
      <c r="AA2189" s="107" t="s">
        <v>5237</v>
      </c>
      <c r="AB2189" s="107" t="s">
        <v>5237</v>
      </c>
      <c r="AC2189" s="107" t="s">
        <v>5237</v>
      </c>
      <c r="AD2189" s="107" t="s">
        <v>5237</v>
      </c>
      <c r="AE2189" s="107" t="s">
        <v>5237</v>
      </c>
    </row>
    <row r="2190" spans="2:31" outlineLevel="1">
      <c r="B2190" s="24" t="s">
        <v>5234</v>
      </c>
      <c r="C2190" s="24" t="s">
        <v>4</v>
      </c>
      <c r="D2190" s="24" t="s">
        <v>64</v>
      </c>
      <c r="E2190" s="24" t="s">
        <v>46</v>
      </c>
      <c r="F2190" s="24" t="s">
        <v>46</v>
      </c>
      <c r="G2190" s="24">
        <v>0</v>
      </c>
      <c r="H2190" s="24" t="s">
        <v>2797</v>
      </c>
      <c r="I2190" s="24" t="s">
        <v>4708</v>
      </c>
      <c r="J2190" s="24" t="s">
        <v>73</v>
      </c>
      <c r="K2190" s="72" t="str">
        <f t="shared" si="76"/>
        <v>BPPE1010 ICPL Curncy</v>
      </c>
      <c r="L2190" s="25" t="str">
        <f t="shared" si="77"/>
        <v>ICPL</v>
      </c>
      <c r="M2190" s="26">
        <f t="shared" ca="1" si="77"/>
        <v>42276</v>
      </c>
      <c r="N2190" s="25" t="b">
        <f t="shared" si="77"/>
        <v>0</v>
      </c>
      <c r="O2190" s="84" t="str">
        <f>IF($N2190,_xll.BDP($K2190,O$1817),"[DISABLED]")</f>
        <v>[DISABLED]</v>
      </c>
      <c r="P2190" s="84" t="str">
        <f>IF($N2190,_xll.BDP($K2190,P$1817),"[DISABLED]")</f>
        <v>[DISABLED]</v>
      </c>
      <c r="Q2190" s="84" t="str">
        <f>IF($N2190,_xll.BDP($K2190,Q$1817),"[DISABLED]")</f>
        <v>[DISABLED]</v>
      </c>
      <c r="R2190" s="84" t="str">
        <f>IF($N2190,_xll.BDH($K2190,R$1817,$M2190),"[DISABLED]")</f>
        <v>[DISABLED]</v>
      </c>
      <c r="S2190" s="84" t="str">
        <f>IF($N2190,_xll.BDH($K2190,S$1817,$M2190),"[DISABLED]")</f>
        <v>[DISABLED]</v>
      </c>
      <c r="T2190" s="84" t="str">
        <f>IF($N2190,_xll.BDH($K2190,T$1817,$M2190),"[DISABLED]")</f>
        <v>[DISABLED]</v>
      </c>
      <c r="V2190" s="106" t="s">
        <v>10727</v>
      </c>
      <c r="W2190" s="107" t="s">
        <v>1055</v>
      </c>
      <c r="X2190" s="108">
        <v>42276</v>
      </c>
      <c r="Y2190" s="107" t="b">
        <v>0</v>
      </c>
      <c r="Z2190" s="107" t="s">
        <v>5237</v>
      </c>
      <c r="AA2190" s="107" t="s">
        <v>5237</v>
      </c>
      <c r="AB2190" s="107" t="s">
        <v>5237</v>
      </c>
      <c r="AC2190" s="107" t="s">
        <v>5237</v>
      </c>
      <c r="AD2190" s="107" t="s">
        <v>5237</v>
      </c>
      <c r="AE2190" s="107" t="s">
        <v>5237</v>
      </c>
    </row>
    <row r="2191" spans="2:31" outlineLevel="1">
      <c r="B2191" s="24" t="s">
        <v>5234</v>
      </c>
      <c r="C2191" s="24" t="s">
        <v>4</v>
      </c>
      <c r="D2191" s="24" t="s">
        <v>64</v>
      </c>
      <c r="E2191" s="24" t="s">
        <v>46</v>
      </c>
      <c r="F2191" s="24" t="s">
        <v>47</v>
      </c>
      <c r="G2191" s="24">
        <v>0</v>
      </c>
      <c r="H2191" s="24" t="s">
        <v>2797</v>
      </c>
      <c r="I2191" s="24" t="s">
        <v>4709</v>
      </c>
      <c r="J2191" s="24" t="s">
        <v>73</v>
      </c>
      <c r="K2191" s="72" t="str">
        <f t="shared" si="76"/>
        <v>BPPE1510 ICPL Curncy</v>
      </c>
      <c r="L2191" s="25" t="str">
        <f t="shared" si="77"/>
        <v>ICPL</v>
      </c>
      <c r="M2191" s="26">
        <f t="shared" ca="1" si="77"/>
        <v>42276</v>
      </c>
      <c r="N2191" s="25" t="b">
        <f t="shared" si="77"/>
        <v>0</v>
      </c>
      <c r="O2191" s="84" t="str">
        <f>IF($N2191,_xll.BDP($K2191,O$1817),"[DISABLED]")</f>
        <v>[DISABLED]</v>
      </c>
      <c r="P2191" s="84" t="str">
        <f>IF($N2191,_xll.BDP($K2191,P$1817),"[DISABLED]")</f>
        <v>[DISABLED]</v>
      </c>
      <c r="Q2191" s="84" t="str">
        <f>IF($N2191,_xll.BDP($K2191,Q$1817),"[DISABLED]")</f>
        <v>[DISABLED]</v>
      </c>
      <c r="R2191" s="84" t="str">
        <f>IF($N2191,_xll.BDH($K2191,R$1817,$M2191),"[DISABLED]")</f>
        <v>[DISABLED]</v>
      </c>
      <c r="S2191" s="84" t="str">
        <f>IF($N2191,_xll.BDH($K2191,S$1817,$M2191),"[DISABLED]")</f>
        <v>[DISABLED]</v>
      </c>
      <c r="T2191" s="84" t="str">
        <f>IF($N2191,_xll.BDH($K2191,T$1817,$M2191),"[DISABLED]")</f>
        <v>[DISABLED]</v>
      </c>
      <c r="V2191" s="106" t="s">
        <v>10728</v>
      </c>
      <c r="W2191" s="107" t="s">
        <v>1055</v>
      </c>
      <c r="X2191" s="108">
        <v>42276</v>
      </c>
      <c r="Y2191" s="107" t="b">
        <v>0</v>
      </c>
      <c r="Z2191" s="107" t="s">
        <v>5237</v>
      </c>
      <c r="AA2191" s="107" t="s">
        <v>5237</v>
      </c>
      <c r="AB2191" s="107" t="s">
        <v>5237</v>
      </c>
      <c r="AC2191" s="107" t="s">
        <v>5237</v>
      </c>
      <c r="AD2191" s="107" t="s">
        <v>5237</v>
      </c>
      <c r="AE2191" s="107" t="s">
        <v>5237</v>
      </c>
    </row>
    <row r="2192" spans="2:31" outlineLevel="1">
      <c r="B2192" s="24" t="s">
        <v>5234</v>
      </c>
      <c r="C2192" s="24" t="s">
        <v>4</v>
      </c>
      <c r="D2192" s="24" t="s">
        <v>64</v>
      </c>
      <c r="E2192" s="24" t="s">
        <v>46</v>
      </c>
      <c r="F2192" s="24" t="s">
        <v>48</v>
      </c>
      <c r="G2192" s="24">
        <v>0</v>
      </c>
      <c r="H2192" s="24" t="s">
        <v>2797</v>
      </c>
      <c r="I2192" s="24" t="s">
        <v>4710</v>
      </c>
      <c r="J2192" s="24" t="s">
        <v>73</v>
      </c>
      <c r="K2192" s="72" t="str">
        <f t="shared" si="76"/>
        <v>BPPE2010 ICPL Curncy</v>
      </c>
      <c r="L2192" s="25" t="str">
        <f t="shared" si="77"/>
        <v>ICPL</v>
      </c>
      <c r="M2192" s="26">
        <f t="shared" ca="1" si="77"/>
        <v>42276</v>
      </c>
      <c r="N2192" s="25" t="b">
        <f t="shared" si="77"/>
        <v>0</v>
      </c>
      <c r="O2192" s="84" t="str">
        <f>IF($N2192,_xll.BDP($K2192,O$1817),"[DISABLED]")</f>
        <v>[DISABLED]</v>
      </c>
      <c r="P2192" s="84" t="str">
        <f>IF($N2192,_xll.BDP($K2192,P$1817),"[DISABLED]")</f>
        <v>[DISABLED]</v>
      </c>
      <c r="Q2192" s="84" t="str">
        <f>IF($N2192,_xll.BDP($K2192,Q$1817),"[DISABLED]")</f>
        <v>[DISABLED]</v>
      </c>
      <c r="R2192" s="84" t="str">
        <f>IF($N2192,_xll.BDH($K2192,R$1817,$M2192),"[DISABLED]")</f>
        <v>[DISABLED]</v>
      </c>
      <c r="S2192" s="84" t="str">
        <f>IF($N2192,_xll.BDH($K2192,S$1817,$M2192),"[DISABLED]")</f>
        <v>[DISABLED]</v>
      </c>
      <c r="T2192" s="84" t="str">
        <f>IF($N2192,_xll.BDH($K2192,T$1817,$M2192),"[DISABLED]")</f>
        <v>[DISABLED]</v>
      </c>
      <c r="V2192" s="106" t="s">
        <v>10729</v>
      </c>
      <c r="W2192" s="107" t="s">
        <v>1055</v>
      </c>
      <c r="X2192" s="108">
        <v>42276</v>
      </c>
      <c r="Y2192" s="107" t="b">
        <v>0</v>
      </c>
      <c r="Z2192" s="107" t="s">
        <v>5237</v>
      </c>
      <c r="AA2192" s="107" t="s">
        <v>5237</v>
      </c>
      <c r="AB2192" s="107" t="s">
        <v>5237</v>
      </c>
      <c r="AC2192" s="107" t="s">
        <v>5237</v>
      </c>
      <c r="AD2192" s="107" t="s">
        <v>5237</v>
      </c>
      <c r="AE2192" s="107" t="s">
        <v>5237</v>
      </c>
    </row>
    <row r="2193" spans="2:31" outlineLevel="1">
      <c r="B2193" s="24" t="s">
        <v>5234</v>
      </c>
      <c r="C2193" s="24" t="s">
        <v>4</v>
      </c>
      <c r="D2193" s="24" t="s">
        <v>64</v>
      </c>
      <c r="E2193" s="24" t="s">
        <v>47</v>
      </c>
      <c r="F2193" s="24" t="s">
        <v>209</v>
      </c>
      <c r="G2193" s="24">
        <v>0</v>
      </c>
      <c r="H2193" s="24" t="s">
        <v>2797</v>
      </c>
      <c r="I2193" s="24" t="s">
        <v>4711</v>
      </c>
      <c r="J2193" s="24" t="s">
        <v>73</v>
      </c>
      <c r="K2193" s="72" t="str">
        <f t="shared" si="76"/>
        <v>BPPEA15 ICPL Curncy</v>
      </c>
      <c r="L2193" s="25" t="str">
        <f t="shared" si="77"/>
        <v>ICPL</v>
      </c>
      <c r="M2193" s="26">
        <f t="shared" ca="1" si="77"/>
        <v>42276</v>
      </c>
      <c r="N2193" s="25" t="b">
        <f t="shared" si="77"/>
        <v>0</v>
      </c>
      <c r="O2193" s="84" t="str">
        <f>IF($N2193,_xll.BDP($K2193,O$1817),"[DISABLED]")</f>
        <v>[DISABLED]</v>
      </c>
      <c r="P2193" s="84" t="str">
        <f>IF($N2193,_xll.BDP($K2193,P$1817),"[DISABLED]")</f>
        <v>[DISABLED]</v>
      </c>
      <c r="Q2193" s="84" t="str">
        <f>IF($N2193,_xll.BDP($K2193,Q$1817),"[DISABLED]")</f>
        <v>[DISABLED]</v>
      </c>
      <c r="R2193" s="84" t="str">
        <f>IF($N2193,_xll.BDH($K2193,R$1817,$M2193),"[DISABLED]")</f>
        <v>[DISABLED]</v>
      </c>
      <c r="S2193" s="84" t="str">
        <f>IF($N2193,_xll.BDH($K2193,S$1817,$M2193),"[DISABLED]")</f>
        <v>[DISABLED]</v>
      </c>
      <c r="T2193" s="84" t="str">
        <f>IF($N2193,_xll.BDH($K2193,T$1817,$M2193),"[DISABLED]")</f>
        <v>[DISABLED]</v>
      </c>
      <c r="V2193" s="106" t="s">
        <v>10730</v>
      </c>
      <c r="W2193" s="107" t="s">
        <v>1055</v>
      </c>
      <c r="X2193" s="108">
        <v>42276</v>
      </c>
      <c r="Y2193" s="107" t="b">
        <v>0</v>
      </c>
      <c r="Z2193" s="107" t="s">
        <v>5237</v>
      </c>
      <c r="AA2193" s="107" t="s">
        <v>5237</v>
      </c>
      <c r="AB2193" s="107" t="s">
        <v>5237</v>
      </c>
      <c r="AC2193" s="107" t="s">
        <v>5237</v>
      </c>
      <c r="AD2193" s="107" t="s">
        <v>5237</v>
      </c>
      <c r="AE2193" s="107" t="s">
        <v>5237</v>
      </c>
    </row>
    <row r="2194" spans="2:31" outlineLevel="1">
      <c r="B2194" s="24" t="s">
        <v>5234</v>
      </c>
      <c r="C2194" s="24" t="s">
        <v>4</v>
      </c>
      <c r="D2194" s="24" t="s">
        <v>64</v>
      </c>
      <c r="E2194" s="24" t="s">
        <v>47</v>
      </c>
      <c r="F2194" s="24" t="s">
        <v>210</v>
      </c>
      <c r="G2194" s="24">
        <v>0</v>
      </c>
      <c r="H2194" s="24" t="s">
        <v>2797</v>
      </c>
      <c r="I2194" s="24" t="s">
        <v>4712</v>
      </c>
      <c r="J2194" s="24" t="s">
        <v>73</v>
      </c>
      <c r="K2194" s="72" t="str">
        <f t="shared" si="76"/>
        <v>BPPEB15 ICPL Curncy</v>
      </c>
      <c r="L2194" s="25" t="str">
        <f t="shared" si="77"/>
        <v>ICPL</v>
      </c>
      <c r="M2194" s="26">
        <f t="shared" ca="1" si="77"/>
        <v>42276</v>
      </c>
      <c r="N2194" s="25" t="b">
        <f t="shared" si="77"/>
        <v>0</v>
      </c>
      <c r="O2194" s="84" t="str">
        <f>IF($N2194,_xll.BDP($K2194,O$1817),"[DISABLED]")</f>
        <v>[DISABLED]</v>
      </c>
      <c r="P2194" s="84" t="str">
        <f>IF($N2194,_xll.BDP($K2194,P$1817),"[DISABLED]")</f>
        <v>[DISABLED]</v>
      </c>
      <c r="Q2194" s="84" t="str">
        <f>IF($N2194,_xll.BDP($K2194,Q$1817),"[DISABLED]")</f>
        <v>[DISABLED]</v>
      </c>
      <c r="R2194" s="84" t="str">
        <f>IF($N2194,_xll.BDH($K2194,R$1817,$M2194),"[DISABLED]")</f>
        <v>[DISABLED]</v>
      </c>
      <c r="S2194" s="84" t="str">
        <f>IF($N2194,_xll.BDH($K2194,S$1817,$M2194),"[DISABLED]")</f>
        <v>[DISABLED]</v>
      </c>
      <c r="T2194" s="84" t="str">
        <f>IF($N2194,_xll.BDH($K2194,T$1817,$M2194),"[DISABLED]")</f>
        <v>[DISABLED]</v>
      </c>
      <c r="V2194" s="106" t="s">
        <v>10731</v>
      </c>
      <c r="W2194" s="107" t="s">
        <v>1055</v>
      </c>
      <c r="X2194" s="108">
        <v>42276</v>
      </c>
      <c r="Y2194" s="107" t="b">
        <v>0</v>
      </c>
      <c r="Z2194" s="107" t="s">
        <v>5237</v>
      </c>
      <c r="AA2194" s="107" t="s">
        <v>5237</v>
      </c>
      <c r="AB2194" s="107" t="s">
        <v>5237</v>
      </c>
      <c r="AC2194" s="107" t="s">
        <v>5237</v>
      </c>
      <c r="AD2194" s="107" t="s">
        <v>5237</v>
      </c>
      <c r="AE2194" s="107" t="s">
        <v>5237</v>
      </c>
    </row>
    <row r="2195" spans="2:31" outlineLevel="1">
      <c r="B2195" s="24" t="s">
        <v>5234</v>
      </c>
      <c r="C2195" s="24" t="s">
        <v>4</v>
      </c>
      <c r="D2195" s="24" t="s">
        <v>64</v>
      </c>
      <c r="E2195" s="24" t="s">
        <v>47</v>
      </c>
      <c r="F2195" s="24" t="s">
        <v>54</v>
      </c>
      <c r="G2195" s="24">
        <v>0</v>
      </c>
      <c r="H2195" s="24" t="s">
        <v>2797</v>
      </c>
      <c r="I2195" s="24" t="s">
        <v>4713</v>
      </c>
      <c r="J2195" s="24" t="s">
        <v>73</v>
      </c>
      <c r="K2195" s="72" t="str">
        <f t="shared" si="76"/>
        <v>BPPEC15 ICPL Curncy</v>
      </c>
      <c r="L2195" s="25" t="str">
        <f t="shared" si="77"/>
        <v>ICPL</v>
      </c>
      <c r="M2195" s="26">
        <f t="shared" ca="1" si="77"/>
        <v>42276</v>
      </c>
      <c r="N2195" s="25" t="b">
        <f t="shared" si="77"/>
        <v>0</v>
      </c>
      <c r="O2195" s="84" t="str">
        <f>IF($N2195,_xll.BDP($K2195,O$1817),"[DISABLED]")</f>
        <v>[DISABLED]</v>
      </c>
      <c r="P2195" s="84" t="str">
        <f>IF($N2195,_xll.BDP($K2195,P$1817),"[DISABLED]")</f>
        <v>[DISABLED]</v>
      </c>
      <c r="Q2195" s="84" t="str">
        <f>IF($N2195,_xll.BDP($K2195,Q$1817),"[DISABLED]")</f>
        <v>[DISABLED]</v>
      </c>
      <c r="R2195" s="84" t="str">
        <f>IF($N2195,_xll.BDH($K2195,R$1817,$M2195),"[DISABLED]")</f>
        <v>[DISABLED]</v>
      </c>
      <c r="S2195" s="84" t="str">
        <f>IF($N2195,_xll.BDH($K2195,S$1817,$M2195),"[DISABLED]")</f>
        <v>[DISABLED]</v>
      </c>
      <c r="T2195" s="84" t="str">
        <f>IF($N2195,_xll.BDH($K2195,T$1817,$M2195),"[DISABLED]")</f>
        <v>[DISABLED]</v>
      </c>
      <c r="V2195" s="106" t="s">
        <v>10732</v>
      </c>
      <c r="W2195" s="107" t="s">
        <v>1055</v>
      </c>
      <c r="X2195" s="108">
        <v>42276</v>
      </c>
      <c r="Y2195" s="107" t="b">
        <v>0</v>
      </c>
      <c r="Z2195" s="107" t="s">
        <v>5237</v>
      </c>
      <c r="AA2195" s="107" t="s">
        <v>5237</v>
      </c>
      <c r="AB2195" s="107" t="s">
        <v>5237</v>
      </c>
      <c r="AC2195" s="107" t="s">
        <v>5237</v>
      </c>
      <c r="AD2195" s="107" t="s">
        <v>5237</v>
      </c>
      <c r="AE2195" s="107" t="s">
        <v>5237</v>
      </c>
    </row>
    <row r="2196" spans="2:31" outlineLevel="1">
      <c r="B2196" s="24" t="s">
        <v>5234</v>
      </c>
      <c r="C2196" s="24" t="s">
        <v>4</v>
      </c>
      <c r="D2196" s="24" t="s">
        <v>64</v>
      </c>
      <c r="E2196" s="24" t="s">
        <v>47</v>
      </c>
      <c r="F2196" s="24" t="s">
        <v>58</v>
      </c>
      <c r="G2196" s="24">
        <v>0</v>
      </c>
      <c r="H2196" s="24" t="s">
        <v>2797</v>
      </c>
      <c r="I2196" s="24" t="s">
        <v>4714</v>
      </c>
      <c r="J2196" s="24" t="s">
        <v>73</v>
      </c>
      <c r="K2196" s="72" t="str">
        <f t="shared" si="76"/>
        <v>BPPEF15 ICPL Curncy</v>
      </c>
      <c r="L2196" s="25" t="str">
        <f t="shared" si="77"/>
        <v>ICPL</v>
      </c>
      <c r="M2196" s="26">
        <f t="shared" ca="1" si="77"/>
        <v>42276</v>
      </c>
      <c r="N2196" s="25" t="b">
        <f t="shared" si="77"/>
        <v>0</v>
      </c>
      <c r="O2196" s="84" t="str">
        <f>IF($N2196,_xll.BDP($K2196,O$1817),"[DISABLED]")</f>
        <v>[DISABLED]</v>
      </c>
      <c r="P2196" s="84" t="str">
        <f>IF($N2196,_xll.BDP($K2196,P$1817),"[DISABLED]")</f>
        <v>[DISABLED]</v>
      </c>
      <c r="Q2196" s="84" t="str">
        <f>IF($N2196,_xll.BDP($K2196,Q$1817),"[DISABLED]")</f>
        <v>[DISABLED]</v>
      </c>
      <c r="R2196" s="84" t="str">
        <f>IF($N2196,_xll.BDH($K2196,R$1817,$M2196),"[DISABLED]")</f>
        <v>[DISABLED]</v>
      </c>
      <c r="S2196" s="84" t="str">
        <f>IF($N2196,_xll.BDH($K2196,S$1817,$M2196),"[DISABLED]")</f>
        <v>[DISABLED]</v>
      </c>
      <c r="T2196" s="84" t="str">
        <f>IF($N2196,_xll.BDH($K2196,T$1817,$M2196),"[DISABLED]")</f>
        <v>[DISABLED]</v>
      </c>
      <c r="V2196" s="106" t="s">
        <v>10733</v>
      </c>
      <c r="W2196" s="107" t="s">
        <v>1055</v>
      </c>
      <c r="X2196" s="108">
        <v>42276</v>
      </c>
      <c r="Y2196" s="107" t="b">
        <v>0</v>
      </c>
      <c r="Z2196" s="107" t="s">
        <v>5237</v>
      </c>
      <c r="AA2196" s="107" t="s">
        <v>5237</v>
      </c>
      <c r="AB2196" s="107" t="s">
        <v>5237</v>
      </c>
      <c r="AC2196" s="107" t="s">
        <v>5237</v>
      </c>
      <c r="AD2196" s="107" t="s">
        <v>5237</v>
      </c>
      <c r="AE2196" s="107" t="s">
        <v>5237</v>
      </c>
    </row>
    <row r="2197" spans="2:31" outlineLevel="1">
      <c r="B2197" s="24" t="s">
        <v>5234</v>
      </c>
      <c r="C2197" s="24" t="s">
        <v>4</v>
      </c>
      <c r="D2197" s="24" t="s">
        <v>64</v>
      </c>
      <c r="E2197" s="24" t="s">
        <v>47</v>
      </c>
      <c r="F2197" s="24" t="s">
        <v>71</v>
      </c>
      <c r="G2197" s="24">
        <v>0</v>
      </c>
      <c r="H2197" s="24" t="s">
        <v>2797</v>
      </c>
      <c r="I2197" s="24" t="s">
        <v>4715</v>
      </c>
      <c r="J2197" s="24" t="s">
        <v>73</v>
      </c>
      <c r="K2197" s="72" t="str">
        <f t="shared" si="76"/>
        <v>BPPEI15 ICPL Curncy</v>
      </c>
      <c r="L2197" s="25" t="str">
        <f t="shared" si="77"/>
        <v>ICPL</v>
      </c>
      <c r="M2197" s="26">
        <f t="shared" ca="1" si="77"/>
        <v>42276</v>
      </c>
      <c r="N2197" s="25" t="b">
        <f t="shared" si="77"/>
        <v>0</v>
      </c>
      <c r="O2197" s="84" t="str">
        <f>IF($N2197,_xll.BDP($K2197,O$1817),"[DISABLED]")</f>
        <v>[DISABLED]</v>
      </c>
      <c r="P2197" s="84" t="str">
        <f>IF($N2197,_xll.BDP($K2197,P$1817),"[DISABLED]")</f>
        <v>[DISABLED]</v>
      </c>
      <c r="Q2197" s="84" t="str">
        <f>IF($N2197,_xll.BDP($K2197,Q$1817),"[DISABLED]")</f>
        <v>[DISABLED]</v>
      </c>
      <c r="R2197" s="84" t="str">
        <f>IF($N2197,_xll.BDH($K2197,R$1817,$M2197),"[DISABLED]")</f>
        <v>[DISABLED]</v>
      </c>
      <c r="S2197" s="84" t="str">
        <f>IF($N2197,_xll.BDH($K2197,S$1817,$M2197),"[DISABLED]")</f>
        <v>[DISABLED]</v>
      </c>
      <c r="T2197" s="84" t="str">
        <f>IF($N2197,_xll.BDH($K2197,T$1817,$M2197),"[DISABLED]")</f>
        <v>[DISABLED]</v>
      </c>
      <c r="V2197" s="106" t="s">
        <v>10734</v>
      </c>
      <c r="W2197" s="107" t="s">
        <v>1055</v>
      </c>
      <c r="X2197" s="108">
        <v>42276</v>
      </c>
      <c r="Y2197" s="107" t="b">
        <v>0</v>
      </c>
      <c r="Z2197" s="107" t="s">
        <v>5237</v>
      </c>
      <c r="AA2197" s="107" t="s">
        <v>5237</v>
      </c>
      <c r="AB2197" s="107" t="s">
        <v>5237</v>
      </c>
      <c r="AC2197" s="107" t="s">
        <v>5237</v>
      </c>
      <c r="AD2197" s="107" t="s">
        <v>5237</v>
      </c>
      <c r="AE2197" s="107" t="s">
        <v>5237</v>
      </c>
    </row>
    <row r="2198" spans="2:31" outlineLevel="1">
      <c r="B2198" s="24" t="s">
        <v>5234</v>
      </c>
      <c r="C2198" s="24" t="s">
        <v>4</v>
      </c>
      <c r="D2198" s="24" t="s">
        <v>64</v>
      </c>
      <c r="E2198" s="24" t="s">
        <v>47</v>
      </c>
      <c r="F2198" s="24" t="s">
        <v>41</v>
      </c>
      <c r="G2198" s="24">
        <v>0</v>
      </c>
      <c r="H2198" s="24" t="s">
        <v>2797</v>
      </c>
      <c r="I2198" s="24" t="s">
        <v>4716</v>
      </c>
      <c r="J2198" s="24" t="s">
        <v>73</v>
      </c>
      <c r="K2198" s="72" t="str">
        <f t="shared" si="76"/>
        <v>BPPE115 ICPL Curncy</v>
      </c>
      <c r="L2198" s="25" t="str">
        <f t="shared" si="77"/>
        <v>ICPL</v>
      </c>
      <c r="M2198" s="26">
        <f t="shared" ca="1" si="77"/>
        <v>42276</v>
      </c>
      <c r="N2198" s="25" t="b">
        <f t="shared" si="77"/>
        <v>0</v>
      </c>
      <c r="O2198" s="84" t="str">
        <f>IF($N2198,_xll.BDP($K2198,O$1817),"[DISABLED]")</f>
        <v>[DISABLED]</v>
      </c>
      <c r="P2198" s="84" t="str">
        <f>IF($N2198,_xll.BDP($K2198,P$1817),"[DISABLED]")</f>
        <v>[DISABLED]</v>
      </c>
      <c r="Q2198" s="84" t="str">
        <f>IF($N2198,_xll.BDP($K2198,Q$1817),"[DISABLED]")</f>
        <v>[DISABLED]</v>
      </c>
      <c r="R2198" s="84" t="str">
        <f>IF($N2198,_xll.BDH($K2198,R$1817,$M2198),"[DISABLED]")</f>
        <v>[DISABLED]</v>
      </c>
      <c r="S2198" s="84" t="str">
        <f>IF($N2198,_xll.BDH($K2198,S$1817,$M2198),"[DISABLED]")</f>
        <v>[DISABLED]</v>
      </c>
      <c r="T2198" s="84" t="str">
        <f>IF($N2198,_xll.BDH($K2198,T$1817,$M2198),"[DISABLED]")</f>
        <v>[DISABLED]</v>
      </c>
      <c r="V2198" s="106" t="s">
        <v>10735</v>
      </c>
      <c r="W2198" s="107" t="s">
        <v>1055</v>
      </c>
      <c r="X2198" s="108">
        <v>42276</v>
      </c>
      <c r="Y2198" s="107" t="b">
        <v>0</v>
      </c>
      <c r="Z2198" s="107" t="s">
        <v>5237</v>
      </c>
      <c r="AA2198" s="107" t="s">
        <v>5237</v>
      </c>
      <c r="AB2198" s="107" t="s">
        <v>5237</v>
      </c>
      <c r="AC2198" s="107" t="s">
        <v>5237</v>
      </c>
      <c r="AD2198" s="107" t="s">
        <v>5237</v>
      </c>
      <c r="AE2198" s="107" t="s">
        <v>5237</v>
      </c>
    </row>
    <row r="2199" spans="2:31" outlineLevel="1">
      <c r="B2199" s="24" t="s">
        <v>5234</v>
      </c>
      <c r="C2199" s="24" t="s">
        <v>4</v>
      </c>
      <c r="D2199" s="24" t="s">
        <v>64</v>
      </c>
      <c r="E2199" s="24" t="s">
        <v>47</v>
      </c>
      <c r="F2199" s="24" t="s">
        <v>146</v>
      </c>
      <c r="G2199" s="24">
        <v>0</v>
      </c>
      <c r="H2199" s="24" t="s">
        <v>2797</v>
      </c>
      <c r="I2199" s="24" t="s">
        <v>4717</v>
      </c>
      <c r="J2199" s="24" t="s">
        <v>73</v>
      </c>
      <c r="K2199" s="72" t="str">
        <f t="shared" si="76"/>
        <v>BPPER15 ICPL Curncy</v>
      </c>
      <c r="L2199" s="25" t="str">
        <f t="shared" si="77"/>
        <v>ICPL</v>
      </c>
      <c r="M2199" s="26">
        <f t="shared" ca="1" si="77"/>
        <v>42276</v>
      </c>
      <c r="N2199" s="25" t="b">
        <f t="shared" si="77"/>
        <v>0</v>
      </c>
      <c r="O2199" s="84" t="str">
        <f>IF($N2199,_xll.BDP($K2199,O$1817),"[DISABLED]")</f>
        <v>[DISABLED]</v>
      </c>
      <c r="P2199" s="84" t="str">
        <f>IF($N2199,_xll.BDP($K2199,P$1817),"[DISABLED]")</f>
        <v>[DISABLED]</v>
      </c>
      <c r="Q2199" s="84" t="str">
        <f>IF($N2199,_xll.BDP($K2199,Q$1817),"[DISABLED]")</f>
        <v>[DISABLED]</v>
      </c>
      <c r="R2199" s="84" t="str">
        <f>IF($N2199,_xll.BDH($K2199,R$1817,$M2199),"[DISABLED]")</f>
        <v>[DISABLED]</v>
      </c>
      <c r="S2199" s="84" t="str">
        <f>IF($N2199,_xll.BDH($K2199,S$1817,$M2199),"[DISABLED]")</f>
        <v>[DISABLED]</v>
      </c>
      <c r="T2199" s="84" t="str">
        <f>IF($N2199,_xll.BDH($K2199,T$1817,$M2199),"[DISABLED]")</f>
        <v>[DISABLED]</v>
      </c>
      <c r="V2199" s="106" t="s">
        <v>10736</v>
      </c>
      <c r="W2199" s="107" t="s">
        <v>1055</v>
      </c>
      <c r="X2199" s="108">
        <v>42276</v>
      </c>
      <c r="Y2199" s="107" t="b">
        <v>0</v>
      </c>
      <c r="Z2199" s="107" t="s">
        <v>5237</v>
      </c>
      <c r="AA2199" s="107" t="s">
        <v>5237</v>
      </c>
      <c r="AB2199" s="107" t="s">
        <v>5237</v>
      </c>
      <c r="AC2199" s="107" t="s">
        <v>5237</v>
      </c>
      <c r="AD2199" s="107" t="s">
        <v>5237</v>
      </c>
      <c r="AE2199" s="107" t="s">
        <v>5237</v>
      </c>
    </row>
    <row r="2200" spans="2:31" outlineLevel="1">
      <c r="B2200" s="24" t="s">
        <v>5234</v>
      </c>
      <c r="C2200" s="24" t="s">
        <v>4</v>
      </c>
      <c r="D2200" s="24" t="s">
        <v>64</v>
      </c>
      <c r="E2200" s="24" t="s">
        <v>47</v>
      </c>
      <c r="F2200" s="24" t="s">
        <v>42</v>
      </c>
      <c r="G2200" s="24">
        <v>0</v>
      </c>
      <c r="H2200" s="24" t="s">
        <v>2797</v>
      </c>
      <c r="I2200" s="24" t="s">
        <v>4718</v>
      </c>
      <c r="J2200" s="24" t="s">
        <v>73</v>
      </c>
      <c r="K2200" s="72" t="str">
        <f t="shared" si="76"/>
        <v>BPPE215 ICPL Curncy</v>
      </c>
      <c r="L2200" s="25" t="str">
        <f t="shared" si="77"/>
        <v>ICPL</v>
      </c>
      <c r="M2200" s="26">
        <f t="shared" ca="1" si="77"/>
        <v>42276</v>
      </c>
      <c r="N2200" s="25" t="b">
        <f t="shared" si="77"/>
        <v>0</v>
      </c>
      <c r="O2200" s="84" t="str">
        <f>IF($N2200,_xll.BDP($K2200,O$1817),"[DISABLED]")</f>
        <v>[DISABLED]</v>
      </c>
      <c r="P2200" s="84" t="str">
        <f>IF($N2200,_xll.BDP($K2200,P$1817),"[DISABLED]")</f>
        <v>[DISABLED]</v>
      </c>
      <c r="Q2200" s="84" t="str">
        <f>IF($N2200,_xll.BDP($K2200,Q$1817),"[DISABLED]")</f>
        <v>[DISABLED]</v>
      </c>
      <c r="R2200" s="84" t="str">
        <f>IF($N2200,_xll.BDH($K2200,R$1817,$M2200),"[DISABLED]")</f>
        <v>[DISABLED]</v>
      </c>
      <c r="S2200" s="84" t="str">
        <f>IF($N2200,_xll.BDH($K2200,S$1817,$M2200),"[DISABLED]")</f>
        <v>[DISABLED]</v>
      </c>
      <c r="T2200" s="84" t="str">
        <f>IF($N2200,_xll.BDH($K2200,T$1817,$M2200),"[DISABLED]")</f>
        <v>[DISABLED]</v>
      </c>
      <c r="V2200" s="106" t="s">
        <v>10737</v>
      </c>
      <c r="W2200" s="107" t="s">
        <v>1055</v>
      </c>
      <c r="X2200" s="108">
        <v>42276</v>
      </c>
      <c r="Y2200" s="107" t="b">
        <v>0</v>
      </c>
      <c r="Z2200" s="107" t="s">
        <v>5237</v>
      </c>
      <c r="AA2200" s="107" t="s">
        <v>5237</v>
      </c>
      <c r="AB2200" s="107" t="s">
        <v>5237</v>
      </c>
      <c r="AC2200" s="107" t="s">
        <v>5237</v>
      </c>
      <c r="AD2200" s="107" t="s">
        <v>5237</v>
      </c>
      <c r="AE2200" s="107" t="s">
        <v>5237</v>
      </c>
    </row>
    <row r="2201" spans="2:31" outlineLevel="1">
      <c r="B2201" s="24" t="s">
        <v>5234</v>
      </c>
      <c r="C2201" s="24" t="s">
        <v>4</v>
      </c>
      <c r="D2201" s="24" t="s">
        <v>64</v>
      </c>
      <c r="E2201" s="24" t="s">
        <v>47</v>
      </c>
      <c r="F2201" s="24" t="s">
        <v>43</v>
      </c>
      <c r="G2201" s="24">
        <v>0</v>
      </c>
      <c r="H2201" s="24" t="s">
        <v>2797</v>
      </c>
      <c r="I2201" s="24" t="s">
        <v>4719</v>
      </c>
      <c r="J2201" s="24" t="s">
        <v>73</v>
      </c>
      <c r="K2201" s="72" t="str">
        <f t="shared" si="76"/>
        <v>BPPE315 ICPL Curncy</v>
      </c>
      <c r="L2201" s="25" t="str">
        <f t="shared" si="77"/>
        <v>ICPL</v>
      </c>
      <c r="M2201" s="26">
        <f t="shared" ca="1" si="77"/>
        <v>42276</v>
      </c>
      <c r="N2201" s="25" t="b">
        <f t="shared" si="77"/>
        <v>0</v>
      </c>
      <c r="O2201" s="84" t="str">
        <f>IF($N2201,_xll.BDP($K2201,O$1817),"[DISABLED]")</f>
        <v>[DISABLED]</v>
      </c>
      <c r="P2201" s="84" t="str">
        <f>IF($N2201,_xll.BDP($K2201,P$1817),"[DISABLED]")</f>
        <v>[DISABLED]</v>
      </c>
      <c r="Q2201" s="84" t="str">
        <f>IF($N2201,_xll.BDP($K2201,Q$1817),"[DISABLED]")</f>
        <v>[DISABLED]</v>
      </c>
      <c r="R2201" s="84" t="str">
        <f>IF($N2201,_xll.BDH($K2201,R$1817,$M2201),"[DISABLED]")</f>
        <v>[DISABLED]</v>
      </c>
      <c r="S2201" s="84" t="str">
        <f>IF($N2201,_xll.BDH($K2201,S$1817,$M2201),"[DISABLED]")</f>
        <v>[DISABLED]</v>
      </c>
      <c r="T2201" s="84" t="str">
        <f>IF($N2201,_xll.BDH($K2201,T$1817,$M2201),"[DISABLED]")</f>
        <v>[DISABLED]</v>
      </c>
      <c r="V2201" s="106" t="s">
        <v>10738</v>
      </c>
      <c r="W2201" s="107" t="s">
        <v>1055</v>
      </c>
      <c r="X2201" s="108">
        <v>42276</v>
      </c>
      <c r="Y2201" s="107" t="b">
        <v>0</v>
      </c>
      <c r="Z2201" s="107" t="s">
        <v>5237</v>
      </c>
      <c r="AA2201" s="107" t="s">
        <v>5237</v>
      </c>
      <c r="AB2201" s="107" t="s">
        <v>5237</v>
      </c>
      <c r="AC2201" s="107" t="s">
        <v>5237</v>
      </c>
      <c r="AD2201" s="107" t="s">
        <v>5237</v>
      </c>
      <c r="AE2201" s="107" t="s">
        <v>5237</v>
      </c>
    </row>
    <row r="2202" spans="2:31" outlineLevel="1">
      <c r="B2202" s="24" t="s">
        <v>5234</v>
      </c>
      <c r="C2202" s="24" t="s">
        <v>4</v>
      </c>
      <c r="D2202" s="24" t="s">
        <v>64</v>
      </c>
      <c r="E2202" s="24" t="s">
        <v>47</v>
      </c>
      <c r="F2202" s="24" t="s">
        <v>152</v>
      </c>
      <c r="G2202" s="24">
        <v>0</v>
      </c>
      <c r="H2202" s="24" t="s">
        <v>2797</v>
      </c>
      <c r="I2202" s="24" t="s">
        <v>4720</v>
      </c>
      <c r="J2202" s="24" t="s">
        <v>73</v>
      </c>
      <c r="K2202" s="72" t="str">
        <f t="shared" si="76"/>
        <v>BPPE415 ICPL Curncy</v>
      </c>
      <c r="L2202" s="25" t="str">
        <f t="shared" si="77"/>
        <v>ICPL</v>
      </c>
      <c r="M2202" s="26">
        <f t="shared" ca="1" si="77"/>
        <v>42276</v>
      </c>
      <c r="N2202" s="25" t="b">
        <f t="shared" si="77"/>
        <v>0</v>
      </c>
      <c r="O2202" s="84" t="str">
        <f>IF($N2202,_xll.BDP($K2202,O$1817),"[DISABLED]")</f>
        <v>[DISABLED]</v>
      </c>
      <c r="P2202" s="84" t="str">
        <f>IF($N2202,_xll.BDP($K2202,P$1817),"[DISABLED]")</f>
        <v>[DISABLED]</v>
      </c>
      <c r="Q2202" s="84" t="str">
        <f>IF($N2202,_xll.BDP($K2202,Q$1817),"[DISABLED]")</f>
        <v>[DISABLED]</v>
      </c>
      <c r="R2202" s="84" t="str">
        <f>IF($N2202,_xll.BDH($K2202,R$1817,$M2202),"[DISABLED]")</f>
        <v>[DISABLED]</v>
      </c>
      <c r="S2202" s="84" t="str">
        <f>IF($N2202,_xll.BDH($K2202,S$1817,$M2202),"[DISABLED]")</f>
        <v>[DISABLED]</v>
      </c>
      <c r="T2202" s="84" t="str">
        <f>IF($N2202,_xll.BDH($K2202,T$1817,$M2202),"[DISABLED]")</f>
        <v>[DISABLED]</v>
      </c>
      <c r="V2202" s="106" t="s">
        <v>10739</v>
      </c>
      <c r="W2202" s="107" t="s">
        <v>1055</v>
      </c>
      <c r="X2202" s="108">
        <v>42276</v>
      </c>
      <c r="Y2202" s="107" t="b">
        <v>0</v>
      </c>
      <c r="Z2202" s="107" t="s">
        <v>5237</v>
      </c>
      <c r="AA2202" s="107" t="s">
        <v>5237</v>
      </c>
      <c r="AB2202" s="107" t="s">
        <v>5237</v>
      </c>
      <c r="AC2202" s="107" t="s">
        <v>5237</v>
      </c>
      <c r="AD2202" s="107" t="s">
        <v>5237</v>
      </c>
      <c r="AE2202" s="107" t="s">
        <v>5237</v>
      </c>
    </row>
    <row r="2203" spans="2:31" outlineLevel="1">
      <c r="B2203" s="24" t="s">
        <v>5234</v>
      </c>
      <c r="C2203" s="24" t="s">
        <v>4</v>
      </c>
      <c r="D2203" s="24" t="s">
        <v>64</v>
      </c>
      <c r="E2203" s="24" t="s">
        <v>47</v>
      </c>
      <c r="F2203" s="24" t="s">
        <v>44</v>
      </c>
      <c r="G2203" s="24">
        <v>0</v>
      </c>
      <c r="H2203" s="24" t="s">
        <v>2797</v>
      </c>
      <c r="I2203" s="24" t="s">
        <v>4721</v>
      </c>
      <c r="J2203" s="24" t="s">
        <v>73</v>
      </c>
      <c r="K2203" s="72" t="str">
        <f t="shared" ref="K2203:K2266" si="78">I2203&amp;" "&amp;L2203&amp;" "&amp;J2203</f>
        <v>BPPE515 ICPL Curncy</v>
      </c>
      <c r="L2203" s="25" t="str">
        <f t="shared" ref="L2203:N2266" si="79">L$1817</f>
        <v>ICPL</v>
      </c>
      <c r="M2203" s="26">
        <f t="shared" ca="1" si="79"/>
        <v>42276</v>
      </c>
      <c r="N2203" s="25" t="b">
        <f t="shared" si="79"/>
        <v>0</v>
      </c>
      <c r="O2203" s="84" t="str">
        <f>IF($N2203,_xll.BDP($K2203,O$1817),"[DISABLED]")</f>
        <v>[DISABLED]</v>
      </c>
      <c r="P2203" s="84" t="str">
        <f>IF($N2203,_xll.BDP($K2203,P$1817),"[DISABLED]")</f>
        <v>[DISABLED]</v>
      </c>
      <c r="Q2203" s="84" t="str">
        <f>IF($N2203,_xll.BDP($K2203,Q$1817),"[DISABLED]")</f>
        <v>[DISABLED]</v>
      </c>
      <c r="R2203" s="84" t="str">
        <f>IF($N2203,_xll.BDH($K2203,R$1817,$M2203),"[DISABLED]")</f>
        <v>[DISABLED]</v>
      </c>
      <c r="S2203" s="84" t="str">
        <f>IF($N2203,_xll.BDH($K2203,S$1817,$M2203),"[DISABLED]")</f>
        <v>[DISABLED]</v>
      </c>
      <c r="T2203" s="84" t="str">
        <f>IF($N2203,_xll.BDH($K2203,T$1817,$M2203),"[DISABLED]")</f>
        <v>[DISABLED]</v>
      </c>
      <c r="V2203" s="106" t="s">
        <v>10740</v>
      </c>
      <c r="W2203" s="107" t="s">
        <v>1055</v>
      </c>
      <c r="X2203" s="108">
        <v>42276</v>
      </c>
      <c r="Y2203" s="107" t="b">
        <v>0</v>
      </c>
      <c r="Z2203" s="107" t="s">
        <v>5237</v>
      </c>
      <c r="AA2203" s="107" t="s">
        <v>5237</v>
      </c>
      <c r="AB2203" s="107" t="s">
        <v>5237</v>
      </c>
      <c r="AC2203" s="107" t="s">
        <v>5237</v>
      </c>
      <c r="AD2203" s="107" t="s">
        <v>5237</v>
      </c>
      <c r="AE2203" s="107" t="s">
        <v>5237</v>
      </c>
    </row>
    <row r="2204" spans="2:31" outlineLevel="1">
      <c r="B2204" s="24" t="s">
        <v>5234</v>
      </c>
      <c r="C2204" s="24" t="s">
        <v>4</v>
      </c>
      <c r="D2204" s="24" t="s">
        <v>64</v>
      </c>
      <c r="E2204" s="24" t="s">
        <v>47</v>
      </c>
      <c r="F2204" s="24" t="s">
        <v>45</v>
      </c>
      <c r="G2204" s="24">
        <v>0</v>
      </c>
      <c r="H2204" s="24" t="s">
        <v>2797</v>
      </c>
      <c r="I2204" s="24" t="s">
        <v>4722</v>
      </c>
      <c r="J2204" s="24" t="s">
        <v>73</v>
      </c>
      <c r="K2204" s="72" t="str">
        <f t="shared" si="78"/>
        <v>BPPE715 ICPL Curncy</v>
      </c>
      <c r="L2204" s="25" t="str">
        <f t="shared" si="79"/>
        <v>ICPL</v>
      </c>
      <c r="M2204" s="26">
        <f t="shared" ca="1" si="79"/>
        <v>42276</v>
      </c>
      <c r="N2204" s="25" t="b">
        <f t="shared" si="79"/>
        <v>0</v>
      </c>
      <c r="O2204" s="84" t="str">
        <f>IF($N2204,_xll.BDP($K2204,O$1817),"[DISABLED]")</f>
        <v>[DISABLED]</v>
      </c>
      <c r="P2204" s="84" t="str">
        <f>IF($N2204,_xll.BDP($K2204,P$1817),"[DISABLED]")</f>
        <v>[DISABLED]</v>
      </c>
      <c r="Q2204" s="84" t="str">
        <f>IF($N2204,_xll.BDP($K2204,Q$1817),"[DISABLED]")</f>
        <v>[DISABLED]</v>
      </c>
      <c r="R2204" s="84" t="str">
        <f>IF($N2204,_xll.BDH($K2204,R$1817,$M2204),"[DISABLED]")</f>
        <v>[DISABLED]</v>
      </c>
      <c r="S2204" s="84" t="str">
        <f>IF($N2204,_xll.BDH($K2204,S$1817,$M2204),"[DISABLED]")</f>
        <v>[DISABLED]</v>
      </c>
      <c r="T2204" s="84" t="str">
        <f>IF($N2204,_xll.BDH($K2204,T$1817,$M2204),"[DISABLED]")</f>
        <v>[DISABLED]</v>
      </c>
      <c r="V2204" s="106" t="s">
        <v>10741</v>
      </c>
      <c r="W2204" s="107" t="s">
        <v>1055</v>
      </c>
      <c r="X2204" s="108">
        <v>42276</v>
      </c>
      <c r="Y2204" s="107" t="b">
        <v>0</v>
      </c>
      <c r="Z2204" s="107" t="s">
        <v>5237</v>
      </c>
      <c r="AA2204" s="107" t="s">
        <v>5237</v>
      </c>
      <c r="AB2204" s="107" t="s">
        <v>5237</v>
      </c>
      <c r="AC2204" s="107" t="s">
        <v>5237</v>
      </c>
      <c r="AD2204" s="107" t="s">
        <v>5237</v>
      </c>
      <c r="AE2204" s="107" t="s">
        <v>5237</v>
      </c>
    </row>
    <row r="2205" spans="2:31" outlineLevel="1">
      <c r="B2205" s="24" t="s">
        <v>5234</v>
      </c>
      <c r="C2205" s="24" t="s">
        <v>4</v>
      </c>
      <c r="D2205" s="24" t="s">
        <v>64</v>
      </c>
      <c r="E2205" s="24" t="s">
        <v>47</v>
      </c>
      <c r="F2205" s="24" t="s">
        <v>46</v>
      </c>
      <c r="G2205" s="24">
        <v>0</v>
      </c>
      <c r="H2205" s="24" t="s">
        <v>2797</v>
      </c>
      <c r="I2205" s="24" t="s">
        <v>4723</v>
      </c>
      <c r="J2205" s="24" t="s">
        <v>73</v>
      </c>
      <c r="K2205" s="72" t="str">
        <f t="shared" si="78"/>
        <v>BPPE1015 ICPL Curncy</v>
      </c>
      <c r="L2205" s="25" t="str">
        <f t="shared" si="79"/>
        <v>ICPL</v>
      </c>
      <c r="M2205" s="26">
        <f t="shared" ca="1" si="79"/>
        <v>42276</v>
      </c>
      <c r="N2205" s="25" t="b">
        <f t="shared" si="79"/>
        <v>0</v>
      </c>
      <c r="O2205" s="84" t="str">
        <f>IF($N2205,_xll.BDP($K2205,O$1817),"[DISABLED]")</f>
        <v>[DISABLED]</v>
      </c>
      <c r="P2205" s="84" t="str">
        <f>IF($N2205,_xll.BDP($K2205,P$1817),"[DISABLED]")</f>
        <v>[DISABLED]</v>
      </c>
      <c r="Q2205" s="84" t="str">
        <f>IF($N2205,_xll.BDP($K2205,Q$1817),"[DISABLED]")</f>
        <v>[DISABLED]</v>
      </c>
      <c r="R2205" s="84" t="str">
        <f>IF($N2205,_xll.BDH($K2205,R$1817,$M2205),"[DISABLED]")</f>
        <v>[DISABLED]</v>
      </c>
      <c r="S2205" s="84" t="str">
        <f>IF($N2205,_xll.BDH($K2205,S$1817,$M2205),"[DISABLED]")</f>
        <v>[DISABLED]</v>
      </c>
      <c r="T2205" s="84" t="str">
        <f>IF($N2205,_xll.BDH($K2205,T$1817,$M2205),"[DISABLED]")</f>
        <v>[DISABLED]</v>
      </c>
      <c r="V2205" s="106" t="s">
        <v>10742</v>
      </c>
      <c r="W2205" s="107" t="s">
        <v>1055</v>
      </c>
      <c r="X2205" s="108">
        <v>42276</v>
      </c>
      <c r="Y2205" s="107" t="b">
        <v>0</v>
      </c>
      <c r="Z2205" s="107" t="s">
        <v>5237</v>
      </c>
      <c r="AA2205" s="107" t="s">
        <v>5237</v>
      </c>
      <c r="AB2205" s="107" t="s">
        <v>5237</v>
      </c>
      <c r="AC2205" s="107" t="s">
        <v>5237</v>
      </c>
      <c r="AD2205" s="107" t="s">
        <v>5237</v>
      </c>
      <c r="AE2205" s="107" t="s">
        <v>5237</v>
      </c>
    </row>
    <row r="2206" spans="2:31" outlineLevel="1">
      <c r="B2206" s="24" t="s">
        <v>5234</v>
      </c>
      <c r="C2206" s="24" t="s">
        <v>4</v>
      </c>
      <c r="D2206" s="24" t="s">
        <v>64</v>
      </c>
      <c r="E2206" s="24" t="s">
        <v>47</v>
      </c>
      <c r="F2206" s="24" t="s">
        <v>47</v>
      </c>
      <c r="G2206" s="24">
        <v>0</v>
      </c>
      <c r="H2206" s="24" t="s">
        <v>2797</v>
      </c>
      <c r="I2206" s="24" t="s">
        <v>4724</v>
      </c>
      <c r="J2206" s="24" t="s">
        <v>73</v>
      </c>
      <c r="K2206" s="72" t="str">
        <f t="shared" si="78"/>
        <v>BPPE1515 ICPL Curncy</v>
      </c>
      <c r="L2206" s="25" t="str">
        <f t="shared" si="79"/>
        <v>ICPL</v>
      </c>
      <c r="M2206" s="26">
        <f t="shared" ca="1" si="79"/>
        <v>42276</v>
      </c>
      <c r="N2206" s="25" t="b">
        <f t="shared" si="79"/>
        <v>0</v>
      </c>
      <c r="O2206" s="84" t="str">
        <f>IF($N2206,_xll.BDP($K2206,O$1817),"[DISABLED]")</f>
        <v>[DISABLED]</v>
      </c>
      <c r="P2206" s="84" t="str">
        <f>IF($N2206,_xll.BDP($K2206,P$1817),"[DISABLED]")</f>
        <v>[DISABLED]</v>
      </c>
      <c r="Q2206" s="84" t="str">
        <f>IF($N2206,_xll.BDP($K2206,Q$1817),"[DISABLED]")</f>
        <v>[DISABLED]</v>
      </c>
      <c r="R2206" s="84" t="str">
        <f>IF($N2206,_xll.BDH($K2206,R$1817,$M2206),"[DISABLED]")</f>
        <v>[DISABLED]</v>
      </c>
      <c r="S2206" s="84" t="str">
        <f>IF($N2206,_xll.BDH($K2206,S$1817,$M2206),"[DISABLED]")</f>
        <v>[DISABLED]</v>
      </c>
      <c r="T2206" s="84" t="str">
        <f>IF($N2206,_xll.BDH($K2206,T$1817,$M2206),"[DISABLED]")</f>
        <v>[DISABLED]</v>
      </c>
      <c r="V2206" s="106" t="s">
        <v>10743</v>
      </c>
      <c r="W2206" s="107" t="s">
        <v>1055</v>
      </c>
      <c r="X2206" s="108">
        <v>42276</v>
      </c>
      <c r="Y2206" s="107" t="b">
        <v>0</v>
      </c>
      <c r="Z2206" s="107" t="s">
        <v>5237</v>
      </c>
      <c r="AA2206" s="107" t="s">
        <v>5237</v>
      </c>
      <c r="AB2206" s="107" t="s">
        <v>5237</v>
      </c>
      <c r="AC2206" s="107" t="s">
        <v>5237</v>
      </c>
      <c r="AD2206" s="107" t="s">
        <v>5237</v>
      </c>
      <c r="AE2206" s="107" t="s">
        <v>5237</v>
      </c>
    </row>
    <row r="2207" spans="2:31" outlineLevel="1">
      <c r="B2207" s="24" t="s">
        <v>5234</v>
      </c>
      <c r="C2207" s="24" t="s">
        <v>4</v>
      </c>
      <c r="D2207" s="24" t="s">
        <v>64</v>
      </c>
      <c r="E2207" s="24" t="s">
        <v>47</v>
      </c>
      <c r="F2207" s="24" t="s">
        <v>48</v>
      </c>
      <c r="G2207" s="24">
        <v>0</v>
      </c>
      <c r="H2207" s="24" t="s">
        <v>2797</v>
      </c>
      <c r="I2207" s="24" t="s">
        <v>4725</v>
      </c>
      <c r="J2207" s="24" t="s">
        <v>73</v>
      </c>
      <c r="K2207" s="72" t="str">
        <f t="shared" si="78"/>
        <v>BPPE2015 ICPL Curncy</v>
      </c>
      <c r="L2207" s="25" t="str">
        <f t="shared" si="79"/>
        <v>ICPL</v>
      </c>
      <c r="M2207" s="26">
        <f t="shared" ca="1" si="79"/>
        <v>42276</v>
      </c>
      <c r="N2207" s="25" t="b">
        <f t="shared" si="79"/>
        <v>0</v>
      </c>
      <c r="O2207" s="84" t="str">
        <f>IF($N2207,_xll.BDP($K2207,O$1817),"[DISABLED]")</f>
        <v>[DISABLED]</v>
      </c>
      <c r="P2207" s="84" t="str">
        <f>IF($N2207,_xll.BDP($K2207,P$1817),"[DISABLED]")</f>
        <v>[DISABLED]</v>
      </c>
      <c r="Q2207" s="84" t="str">
        <f>IF($N2207,_xll.BDP($K2207,Q$1817),"[DISABLED]")</f>
        <v>[DISABLED]</v>
      </c>
      <c r="R2207" s="84" t="str">
        <f>IF($N2207,_xll.BDH($K2207,R$1817,$M2207),"[DISABLED]")</f>
        <v>[DISABLED]</v>
      </c>
      <c r="S2207" s="84" t="str">
        <f>IF($N2207,_xll.BDH($K2207,S$1817,$M2207),"[DISABLED]")</f>
        <v>[DISABLED]</v>
      </c>
      <c r="T2207" s="84" t="str">
        <f>IF($N2207,_xll.BDH($K2207,T$1817,$M2207),"[DISABLED]")</f>
        <v>[DISABLED]</v>
      </c>
      <c r="V2207" s="106" t="s">
        <v>10744</v>
      </c>
      <c r="W2207" s="107" t="s">
        <v>1055</v>
      </c>
      <c r="X2207" s="108">
        <v>42276</v>
      </c>
      <c r="Y2207" s="107" t="b">
        <v>0</v>
      </c>
      <c r="Z2207" s="107" t="s">
        <v>5237</v>
      </c>
      <c r="AA2207" s="107" t="s">
        <v>5237</v>
      </c>
      <c r="AB2207" s="107" t="s">
        <v>5237</v>
      </c>
      <c r="AC2207" s="107" t="s">
        <v>5237</v>
      </c>
      <c r="AD2207" s="107" t="s">
        <v>5237</v>
      </c>
      <c r="AE2207" s="107" t="s">
        <v>5237</v>
      </c>
    </row>
    <row r="2208" spans="2:31" outlineLevel="1">
      <c r="B2208" s="24" t="s">
        <v>5234</v>
      </c>
      <c r="C2208" s="24" t="s">
        <v>4</v>
      </c>
      <c r="D2208" s="24" t="s">
        <v>64</v>
      </c>
      <c r="E2208" s="24" t="s">
        <v>48</v>
      </c>
      <c r="F2208" s="24" t="s">
        <v>209</v>
      </c>
      <c r="G2208" s="24">
        <v>0</v>
      </c>
      <c r="H2208" s="24" t="s">
        <v>2797</v>
      </c>
      <c r="I2208" s="24" t="s">
        <v>4726</v>
      </c>
      <c r="J2208" s="24" t="s">
        <v>73</v>
      </c>
      <c r="K2208" s="72" t="str">
        <f t="shared" si="78"/>
        <v>BPPEA20 ICPL Curncy</v>
      </c>
      <c r="L2208" s="25" t="str">
        <f t="shared" si="79"/>
        <v>ICPL</v>
      </c>
      <c r="M2208" s="26">
        <f t="shared" ca="1" si="79"/>
        <v>42276</v>
      </c>
      <c r="N2208" s="25" t="b">
        <f t="shared" si="79"/>
        <v>0</v>
      </c>
      <c r="O2208" s="84" t="str">
        <f>IF($N2208,_xll.BDP($K2208,O$1817),"[DISABLED]")</f>
        <v>[DISABLED]</v>
      </c>
      <c r="P2208" s="84" t="str">
        <f>IF($N2208,_xll.BDP($K2208,P$1817),"[DISABLED]")</f>
        <v>[DISABLED]</v>
      </c>
      <c r="Q2208" s="84" t="str">
        <f>IF($N2208,_xll.BDP($K2208,Q$1817),"[DISABLED]")</f>
        <v>[DISABLED]</v>
      </c>
      <c r="R2208" s="84" t="str">
        <f>IF($N2208,_xll.BDH($K2208,R$1817,$M2208),"[DISABLED]")</f>
        <v>[DISABLED]</v>
      </c>
      <c r="S2208" s="84" t="str">
        <f>IF($N2208,_xll.BDH($K2208,S$1817,$M2208),"[DISABLED]")</f>
        <v>[DISABLED]</v>
      </c>
      <c r="T2208" s="84" t="str">
        <f>IF($N2208,_xll.BDH($K2208,T$1817,$M2208),"[DISABLED]")</f>
        <v>[DISABLED]</v>
      </c>
      <c r="V2208" s="106" t="s">
        <v>10745</v>
      </c>
      <c r="W2208" s="107" t="s">
        <v>1055</v>
      </c>
      <c r="X2208" s="108">
        <v>42276</v>
      </c>
      <c r="Y2208" s="107" t="b">
        <v>0</v>
      </c>
      <c r="Z2208" s="107" t="s">
        <v>5237</v>
      </c>
      <c r="AA2208" s="107" t="s">
        <v>5237</v>
      </c>
      <c r="AB2208" s="107" t="s">
        <v>5237</v>
      </c>
      <c r="AC2208" s="107" t="s">
        <v>5237</v>
      </c>
      <c r="AD2208" s="107" t="s">
        <v>5237</v>
      </c>
      <c r="AE2208" s="107" t="s">
        <v>5237</v>
      </c>
    </row>
    <row r="2209" spans="2:31" outlineLevel="1">
      <c r="B2209" s="24" t="s">
        <v>5234</v>
      </c>
      <c r="C2209" s="24" t="s">
        <v>4</v>
      </c>
      <c r="D2209" s="24" t="s">
        <v>64</v>
      </c>
      <c r="E2209" s="24" t="s">
        <v>48</v>
      </c>
      <c r="F2209" s="24" t="s">
        <v>210</v>
      </c>
      <c r="G2209" s="24">
        <v>0</v>
      </c>
      <c r="H2209" s="24" t="s">
        <v>2797</v>
      </c>
      <c r="I2209" s="24" t="s">
        <v>4727</v>
      </c>
      <c r="J2209" s="24" t="s">
        <v>73</v>
      </c>
      <c r="K2209" s="72" t="str">
        <f t="shared" si="78"/>
        <v>BPPEB20 ICPL Curncy</v>
      </c>
      <c r="L2209" s="25" t="str">
        <f t="shared" si="79"/>
        <v>ICPL</v>
      </c>
      <c r="M2209" s="26">
        <f t="shared" ca="1" si="79"/>
        <v>42276</v>
      </c>
      <c r="N2209" s="25" t="b">
        <f t="shared" si="79"/>
        <v>0</v>
      </c>
      <c r="O2209" s="84" t="str">
        <f>IF($N2209,_xll.BDP($K2209,O$1817),"[DISABLED]")</f>
        <v>[DISABLED]</v>
      </c>
      <c r="P2209" s="84" t="str">
        <f>IF($N2209,_xll.BDP($K2209,P$1817),"[DISABLED]")</f>
        <v>[DISABLED]</v>
      </c>
      <c r="Q2209" s="84" t="str">
        <f>IF($N2209,_xll.BDP($K2209,Q$1817),"[DISABLED]")</f>
        <v>[DISABLED]</v>
      </c>
      <c r="R2209" s="84" t="str">
        <f>IF($N2209,_xll.BDH($K2209,R$1817,$M2209),"[DISABLED]")</f>
        <v>[DISABLED]</v>
      </c>
      <c r="S2209" s="84" t="str">
        <f>IF($N2209,_xll.BDH($K2209,S$1817,$M2209),"[DISABLED]")</f>
        <v>[DISABLED]</v>
      </c>
      <c r="T2209" s="84" t="str">
        <f>IF($N2209,_xll.BDH($K2209,T$1817,$M2209),"[DISABLED]")</f>
        <v>[DISABLED]</v>
      </c>
      <c r="V2209" s="106" t="s">
        <v>10746</v>
      </c>
      <c r="W2209" s="107" t="s">
        <v>1055</v>
      </c>
      <c r="X2209" s="108">
        <v>42276</v>
      </c>
      <c r="Y2209" s="107" t="b">
        <v>0</v>
      </c>
      <c r="Z2209" s="107" t="s">
        <v>5237</v>
      </c>
      <c r="AA2209" s="107" t="s">
        <v>5237</v>
      </c>
      <c r="AB2209" s="107" t="s">
        <v>5237</v>
      </c>
      <c r="AC2209" s="107" t="s">
        <v>5237</v>
      </c>
      <c r="AD2209" s="107" t="s">
        <v>5237</v>
      </c>
      <c r="AE2209" s="107" t="s">
        <v>5237</v>
      </c>
    </row>
    <row r="2210" spans="2:31" outlineLevel="1">
      <c r="B2210" s="24" t="s">
        <v>5234</v>
      </c>
      <c r="C2210" s="24" t="s">
        <v>4</v>
      </c>
      <c r="D2210" s="24" t="s">
        <v>64</v>
      </c>
      <c r="E2210" s="24" t="s">
        <v>48</v>
      </c>
      <c r="F2210" s="24" t="s">
        <v>54</v>
      </c>
      <c r="G2210" s="24">
        <v>0</v>
      </c>
      <c r="H2210" s="24" t="s">
        <v>2797</v>
      </c>
      <c r="I2210" s="24" t="s">
        <v>4728</v>
      </c>
      <c r="J2210" s="24" t="s">
        <v>73</v>
      </c>
      <c r="K2210" s="72" t="str">
        <f t="shared" si="78"/>
        <v>BPPEC20 ICPL Curncy</v>
      </c>
      <c r="L2210" s="25" t="str">
        <f t="shared" si="79"/>
        <v>ICPL</v>
      </c>
      <c r="M2210" s="26">
        <f t="shared" ca="1" si="79"/>
        <v>42276</v>
      </c>
      <c r="N2210" s="25" t="b">
        <f t="shared" si="79"/>
        <v>0</v>
      </c>
      <c r="O2210" s="84" t="str">
        <f>IF($N2210,_xll.BDP($K2210,O$1817),"[DISABLED]")</f>
        <v>[DISABLED]</v>
      </c>
      <c r="P2210" s="84" t="str">
        <f>IF($N2210,_xll.BDP($K2210,P$1817),"[DISABLED]")</f>
        <v>[DISABLED]</v>
      </c>
      <c r="Q2210" s="84" t="str">
        <f>IF($N2210,_xll.BDP($K2210,Q$1817),"[DISABLED]")</f>
        <v>[DISABLED]</v>
      </c>
      <c r="R2210" s="84" t="str">
        <f>IF($N2210,_xll.BDH($K2210,R$1817,$M2210),"[DISABLED]")</f>
        <v>[DISABLED]</v>
      </c>
      <c r="S2210" s="84" t="str">
        <f>IF($N2210,_xll.BDH($K2210,S$1817,$M2210),"[DISABLED]")</f>
        <v>[DISABLED]</v>
      </c>
      <c r="T2210" s="84" t="str">
        <f>IF($N2210,_xll.BDH($K2210,T$1817,$M2210),"[DISABLED]")</f>
        <v>[DISABLED]</v>
      </c>
      <c r="V2210" s="106" t="s">
        <v>10747</v>
      </c>
      <c r="W2210" s="107" t="s">
        <v>1055</v>
      </c>
      <c r="X2210" s="108">
        <v>42276</v>
      </c>
      <c r="Y2210" s="107" t="b">
        <v>0</v>
      </c>
      <c r="Z2210" s="107" t="s">
        <v>5237</v>
      </c>
      <c r="AA2210" s="107" t="s">
        <v>5237</v>
      </c>
      <c r="AB2210" s="107" t="s">
        <v>5237</v>
      </c>
      <c r="AC2210" s="107" t="s">
        <v>5237</v>
      </c>
      <c r="AD2210" s="107" t="s">
        <v>5237</v>
      </c>
      <c r="AE2210" s="107" t="s">
        <v>5237</v>
      </c>
    </row>
    <row r="2211" spans="2:31" outlineLevel="1">
      <c r="B2211" s="24" t="s">
        <v>5234</v>
      </c>
      <c r="C2211" s="24" t="s">
        <v>4</v>
      </c>
      <c r="D2211" s="24" t="s">
        <v>64</v>
      </c>
      <c r="E2211" s="24" t="s">
        <v>48</v>
      </c>
      <c r="F2211" s="24" t="s">
        <v>58</v>
      </c>
      <c r="G2211" s="24">
        <v>0</v>
      </c>
      <c r="H2211" s="24" t="s">
        <v>2797</v>
      </c>
      <c r="I2211" s="24" t="s">
        <v>4729</v>
      </c>
      <c r="J2211" s="24" t="s">
        <v>73</v>
      </c>
      <c r="K2211" s="72" t="str">
        <f t="shared" si="78"/>
        <v>BPPEF20 ICPL Curncy</v>
      </c>
      <c r="L2211" s="25" t="str">
        <f t="shared" si="79"/>
        <v>ICPL</v>
      </c>
      <c r="M2211" s="26">
        <f t="shared" ca="1" si="79"/>
        <v>42276</v>
      </c>
      <c r="N2211" s="25" t="b">
        <f t="shared" si="79"/>
        <v>0</v>
      </c>
      <c r="O2211" s="84" t="str">
        <f>IF($N2211,_xll.BDP($K2211,O$1817),"[DISABLED]")</f>
        <v>[DISABLED]</v>
      </c>
      <c r="P2211" s="84" t="str">
        <f>IF($N2211,_xll.BDP($K2211,P$1817),"[DISABLED]")</f>
        <v>[DISABLED]</v>
      </c>
      <c r="Q2211" s="84" t="str">
        <f>IF($N2211,_xll.BDP($K2211,Q$1817),"[DISABLED]")</f>
        <v>[DISABLED]</v>
      </c>
      <c r="R2211" s="84" t="str">
        <f>IF($N2211,_xll.BDH($K2211,R$1817,$M2211),"[DISABLED]")</f>
        <v>[DISABLED]</v>
      </c>
      <c r="S2211" s="84" t="str">
        <f>IF($N2211,_xll.BDH($K2211,S$1817,$M2211),"[DISABLED]")</f>
        <v>[DISABLED]</v>
      </c>
      <c r="T2211" s="84" t="str">
        <f>IF($N2211,_xll.BDH($K2211,T$1817,$M2211),"[DISABLED]")</f>
        <v>[DISABLED]</v>
      </c>
      <c r="V2211" s="106" t="s">
        <v>10748</v>
      </c>
      <c r="W2211" s="107" t="s">
        <v>1055</v>
      </c>
      <c r="X2211" s="108">
        <v>42276</v>
      </c>
      <c r="Y2211" s="107" t="b">
        <v>0</v>
      </c>
      <c r="Z2211" s="107" t="s">
        <v>5237</v>
      </c>
      <c r="AA2211" s="107" t="s">
        <v>5237</v>
      </c>
      <c r="AB2211" s="107" t="s">
        <v>5237</v>
      </c>
      <c r="AC2211" s="107" t="s">
        <v>5237</v>
      </c>
      <c r="AD2211" s="107" t="s">
        <v>5237</v>
      </c>
      <c r="AE2211" s="107" t="s">
        <v>5237</v>
      </c>
    </row>
    <row r="2212" spans="2:31" outlineLevel="1">
      <c r="B2212" s="24" t="s">
        <v>5234</v>
      </c>
      <c r="C2212" s="24" t="s">
        <v>4</v>
      </c>
      <c r="D2212" s="24" t="s">
        <v>64</v>
      </c>
      <c r="E2212" s="24" t="s">
        <v>48</v>
      </c>
      <c r="F2212" s="24" t="s">
        <v>71</v>
      </c>
      <c r="G2212" s="24">
        <v>0</v>
      </c>
      <c r="H2212" s="24" t="s">
        <v>2797</v>
      </c>
      <c r="I2212" s="24" t="s">
        <v>4730</v>
      </c>
      <c r="J2212" s="24" t="s">
        <v>73</v>
      </c>
      <c r="K2212" s="72" t="str">
        <f t="shared" si="78"/>
        <v>BPPEI20 ICPL Curncy</v>
      </c>
      <c r="L2212" s="25" t="str">
        <f t="shared" si="79"/>
        <v>ICPL</v>
      </c>
      <c r="M2212" s="26">
        <f t="shared" ca="1" si="79"/>
        <v>42276</v>
      </c>
      <c r="N2212" s="25" t="b">
        <f t="shared" si="79"/>
        <v>0</v>
      </c>
      <c r="O2212" s="84" t="str">
        <f>IF($N2212,_xll.BDP($K2212,O$1817),"[DISABLED]")</f>
        <v>[DISABLED]</v>
      </c>
      <c r="P2212" s="84" t="str">
        <f>IF($N2212,_xll.BDP($K2212,P$1817),"[DISABLED]")</f>
        <v>[DISABLED]</v>
      </c>
      <c r="Q2212" s="84" t="str">
        <f>IF($N2212,_xll.BDP($K2212,Q$1817),"[DISABLED]")</f>
        <v>[DISABLED]</v>
      </c>
      <c r="R2212" s="84" t="str">
        <f>IF($N2212,_xll.BDH($K2212,R$1817,$M2212),"[DISABLED]")</f>
        <v>[DISABLED]</v>
      </c>
      <c r="S2212" s="84" t="str">
        <f>IF($N2212,_xll.BDH($K2212,S$1817,$M2212),"[DISABLED]")</f>
        <v>[DISABLED]</v>
      </c>
      <c r="T2212" s="84" t="str">
        <f>IF($N2212,_xll.BDH($K2212,T$1817,$M2212),"[DISABLED]")</f>
        <v>[DISABLED]</v>
      </c>
      <c r="V2212" s="106" t="s">
        <v>10749</v>
      </c>
      <c r="W2212" s="107" t="s">
        <v>1055</v>
      </c>
      <c r="X2212" s="108">
        <v>42276</v>
      </c>
      <c r="Y2212" s="107" t="b">
        <v>0</v>
      </c>
      <c r="Z2212" s="107" t="s">
        <v>5237</v>
      </c>
      <c r="AA2212" s="107" t="s">
        <v>5237</v>
      </c>
      <c r="AB2212" s="107" t="s">
        <v>5237</v>
      </c>
      <c r="AC2212" s="107" t="s">
        <v>5237</v>
      </c>
      <c r="AD2212" s="107" t="s">
        <v>5237</v>
      </c>
      <c r="AE2212" s="107" t="s">
        <v>5237</v>
      </c>
    </row>
    <row r="2213" spans="2:31" outlineLevel="1">
      <c r="B2213" s="24" t="s">
        <v>5234</v>
      </c>
      <c r="C2213" s="24" t="s">
        <v>4</v>
      </c>
      <c r="D2213" s="24" t="s">
        <v>64</v>
      </c>
      <c r="E2213" s="24" t="s">
        <v>48</v>
      </c>
      <c r="F2213" s="24" t="s">
        <v>41</v>
      </c>
      <c r="G2213" s="24">
        <v>0</v>
      </c>
      <c r="H2213" s="24" t="s">
        <v>2797</v>
      </c>
      <c r="I2213" s="24" t="s">
        <v>4731</v>
      </c>
      <c r="J2213" s="24" t="s">
        <v>73</v>
      </c>
      <c r="K2213" s="72" t="str">
        <f t="shared" si="78"/>
        <v>BPPE120 ICPL Curncy</v>
      </c>
      <c r="L2213" s="25" t="str">
        <f t="shared" si="79"/>
        <v>ICPL</v>
      </c>
      <c r="M2213" s="26">
        <f t="shared" ca="1" si="79"/>
        <v>42276</v>
      </c>
      <c r="N2213" s="25" t="b">
        <f t="shared" si="79"/>
        <v>0</v>
      </c>
      <c r="O2213" s="84" t="str">
        <f>IF($N2213,_xll.BDP($K2213,O$1817),"[DISABLED]")</f>
        <v>[DISABLED]</v>
      </c>
      <c r="P2213" s="84" t="str">
        <f>IF($N2213,_xll.BDP($K2213,P$1817),"[DISABLED]")</f>
        <v>[DISABLED]</v>
      </c>
      <c r="Q2213" s="84" t="str">
        <f>IF($N2213,_xll.BDP($K2213,Q$1817),"[DISABLED]")</f>
        <v>[DISABLED]</v>
      </c>
      <c r="R2213" s="84" t="str">
        <f>IF($N2213,_xll.BDH($K2213,R$1817,$M2213),"[DISABLED]")</f>
        <v>[DISABLED]</v>
      </c>
      <c r="S2213" s="84" t="str">
        <f>IF($N2213,_xll.BDH($K2213,S$1817,$M2213),"[DISABLED]")</f>
        <v>[DISABLED]</v>
      </c>
      <c r="T2213" s="84" t="str">
        <f>IF($N2213,_xll.BDH($K2213,T$1817,$M2213),"[DISABLED]")</f>
        <v>[DISABLED]</v>
      </c>
      <c r="V2213" s="106" t="s">
        <v>10750</v>
      </c>
      <c r="W2213" s="107" t="s">
        <v>1055</v>
      </c>
      <c r="X2213" s="108">
        <v>42276</v>
      </c>
      <c r="Y2213" s="107" t="b">
        <v>0</v>
      </c>
      <c r="Z2213" s="107" t="s">
        <v>5237</v>
      </c>
      <c r="AA2213" s="107" t="s">
        <v>5237</v>
      </c>
      <c r="AB2213" s="107" t="s">
        <v>5237</v>
      </c>
      <c r="AC2213" s="107" t="s">
        <v>5237</v>
      </c>
      <c r="AD2213" s="107" t="s">
        <v>5237</v>
      </c>
      <c r="AE2213" s="107" t="s">
        <v>5237</v>
      </c>
    </row>
    <row r="2214" spans="2:31" outlineLevel="1">
      <c r="B2214" s="24" t="s">
        <v>5234</v>
      </c>
      <c r="C2214" s="24" t="s">
        <v>4</v>
      </c>
      <c r="D2214" s="24" t="s">
        <v>64</v>
      </c>
      <c r="E2214" s="24" t="s">
        <v>48</v>
      </c>
      <c r="F2214" s="24" t="s">
        <v>146</v>
      </c>
      <c r="G2214" s="24">
        <v>0</v>
      </c>
      <c r="H2214" s="24" t="s">
        <v>2797</v>
      </c>
      <c r="I2214" s="24" t="s">
        <v>4732</v>
      </c>
      <c r="J2214" s="24" t="s">
        <v>73</v>
      </c>
      <c r="K2214" s="72" t="str">
        <f t="shared" si="78"/>
        <v>BPPER20 ICPL Curncy</v>
      </c>
      <c r="L2214" s="25" t="str">
        <f t="shared" si="79"/>
        <v>ICPL</v>
      </c>
      <c r="M2214" s="26">
        <f t="shared" ca="1" si="79"/>
        <v>42276</v>
      </c>
      <c r="N2214" s="25" t="b">
        <f t="shared" si="79"/>
        <v>0</v>
      </c>
      <c r="O2214" s="84" t="str">
        <f>IF($N2214,_xll.BDP($K2214,O$1817),"[DISABLED]")</f>
        <v>[DISABLED]</v>
      </c>
      <c r="P2214" s="84" t="str">
        <f>IF($N2214,_xll.BDP($K2214,P$1817),"[DISABLED]")</f>
        <v>[DISABLED]</v>
      </c>
      <c r="Q2214" s="84" t="str">
        <f>IF($N2214,_xll.BDP($K2214,Q$1817),"[DISABLED]")</f>
        <v>[DISABLED]</v>
      </c>
      <c r="R2214" s="84" t="str">
        <f>IF($N2214,_xll.BDH($K2214,R$1817,$M2214),"[DISABLED]")</f>
        <v>[DISABLED]</v>
      </c>
      <c r="S2214" s="84" t="str">
        <f>IF($N2214,_xll.BDH($K2214,S$1817,$M2214),"[DISABLED]")</f>
        <v>[DISABLED]</v>
      </c>
      <c r="T2214" s="84" t="str">
        <f>IF($N2214,_xll.BDH($K2214,T$1817,$M2214),"[DISABLED]")</f>
        <v>[DISABLED]</v>
      </c>
      <c r="V2214" s="106" t="s">
        <v>10751</v>
      </c>
      <c r="W2214" s="107" t="s">
        <v>1055</v>
      </c>
      <c r="X2214" s="108">
        <v>42276</v>
      </c>
      <c r="Y2214" s="107" t="b">
        <v>0</v>
      </c>
      <c r="Z2214" s="107" t="s">
        <v>5237</v>
      </c>
      <c r="AA2214" s="107" t="s">
        <v>5237</v>
      </c>
      <c r="AB2214" s="107" t="s">
        <v>5237</v>
      </c>
      <c r="AC2214" s="107" t="s">
        <v>5237</v>
      </c>
      <c r="AD2214" s="107" t="s">
        <v>5237</v>
      </c>
      <c r="AE2214" s="107" t="s">
        <v>5237</v>
      </c>
    </row>
    <row r="2215" spans="2:31" outlineLevel="1">
      <c r="B2215" s="24" t="s">
        <v>5234</v>
      </c>
      <c r="C2215" s="24" t="s">
        <v>4</v>
      </c>
      <c r="D2215" s="24" t="s">
        <v>64</v>
      </c>
      <c r="E2215" s="24" t="s">
        <v>48</v>
      </c>
      <c r="F2215" s="24" t="s">
        <v>42</v>
      </c>
      <c r="G2215" s="24">
        <v>0</v>
      </c>
      <c r="H2215" s="24" t="s">
        <v>2797</v>
      </c>
      <c r="I2215" s="24" t="s">
        <v>4733</v>
      </c>
      <c r="J2215" s="24" t="s">
        <v>73</v>
      </c>
      <c r="K2215" s="72" t="str">
        <f t="shared" si="78"/>
        <v>BPPE220 ICPL Curncy</v>
      </c>
      <c r="L2215" s="25" t="str">
        <f t="shared" si="79"/>
        <v>ICPL</v>
      </c>
      <c r="M2215" s="26">
        <f t="shared" ca="1" si="79"/>
        <v>42276</v>
      </c>
      <c r="N2215" s="25" t="b">
        <f t="shared" si="79"/>
        <v>0</v>
      </c>
      <c r="O2215" s="84" t="str">
        <f>IF($N2215,_xll.BDP($K2215,O$1817),"[DISABLED]")</f>
        <v>[DISABLED]</v>
      </c>
      <c r="P2215" s="84" t="str">
        <f>IF($N2215,_xll.BDP($K2215,P$1817),"[DISABLED]")</f>
        <v>[DISABLED]</v>
      </c>
      <c r="Q2215" s="84" t="str">
        <f>IF($N2215,_xll.BDP($K2215,Q$1817),"[DISABLED]")</f>
        <v>[DISABLED]</v>
      </c>
      <c r="R2215" s="84" t="str">
        <f>IF($N2215,_xll.BDH($K2215,R$1817,$M2215),"[DISABLED]")</f>
        <v>[DISABLED]</v>
      </c>
      <c r="S2215" s="84" t="str">
        <f>IF($N2215,_xll.BDH($K2215,S$1817,$M2215),"[DISABLED]")</f>
        <v>[DISABLED]</v>
      </c>
      <c r="T2215" s="84" t="str">
        <f>IF($N2215,_xll.BDH($K2215,T$1817,$M2215),"[DISABLED]")</f>
        <v>[DISABLED]</v>
      </c>
      <c r="V2215" s="106" t="s">
        <v>10752</v>
      </c>
      <c r="W2215" s="107" t="s">
        <v>1055</v>
      </c>
      <c r="X2215" s="108">
        <v>42276</v>
      </c>
      <c r="Y2215" s="107" t="b">
        <v>0</v>
      </c>
      <c r="Z2215" s="107" t="s">
        <v>5237</v>
      </c>
      <c r="AA2215" s="107" t="s">
        <v>5237</v>
      </c>
      <c r="AB2215" s="107" t="s">
        <v>5237</v>
      </c>
      <c r="AC2215" s="107" t="s">
        <v>5237</v>
      </c>
      <c r="AD2215" s="107" t="s">
        <v>5237</v>
      </c>
      <c r="AE2215" s="107" t="s">
        <v>5237</v>
      </c>
    </row>
    <row r="2216" spans="2:31" outlineLevel="1">
      <c r="B2216" s="24" t="s">
        <v>5234</v>
      </c>
      <c r="C2216" s="24" t="s">
        <v>4</v>
      </c>
      <c r="D2216" s="24" t="s">
        <v>64</v>
      </c>
      <c r="E2216" s="24" t="s">
        <v>48</v>
      </c>
      <c r="F2216" s="24" t="s">
        <v>43</v>
      </c>
      <c r="G2216" s="24">
        <v>0</v>
      </c>
      <c r="H2216" s="24" t="s">
        <v>2797</v>
      </c>
      <c r="I2216" s="24" t="s">
        <v>4734</v>
      </c>
      <c r="J2216" s="24" t="s">
        <v>73</v>
      </c>
      <c r="K2216" s="72" t="str">
        <f t="shared" si="78"/>
        <v>BPPE320 ICPL Curncy</v>
      </c>
      <c r="L2216" s="25" t="str">
        <f t="shared" si="79"/>
        <v>ICPL</v>
      </c>
      <c r="M2216" s="26">
        <f t="shared" ca="1" si="79"/>
        <v>42276</v>
      </c>
      <c r="N2216" s="25" t="b">
        <f t="shared" si="79"/>
        <v>0</v>
      </c>
      <c r="O2216" s="84" t="str">
        <f>IF($N2216,_xll.BDP($K2216,O$1817),"[DISABLED]")</f>
        <v>[DISABLED]</v>
      </c>
      <c r="P2216" s="84" t="str">
        <f>IF($N2216,_xll.BDP($K2216,P$1817),"[DISABLED]")</f>
        <v>[DISABLED]</v>
      </c>
      <c r="Q2216" s="84" t="str">
        <f>IF($N2216,_xll.BDP($K2216,Q$1817),"[DISABLED]")</f>
        <v>[DISABLED]</v>
      </c>
      <c r="R2216" s="84" t="str">
        <f>IF($N2216,_xll.BDH($K2216,R$1817,$M2216),"[DISABLED]")</f>
        <v>[DISABLED]</v>
      </c>
      <c r="S2216" s="84" t="str">
        <f>IF($N2216,_xll.BDH($K2216,S$1817,$M2216),"[DISABLED]")</f>
        <v>[DISABLED]</v>
      </c>
      <c r="T2216" s="84" t="str">
        <f>IF($N2216,_xll.BDH($K2216,T$1817,$M2216),"[DISABLED]")</f>
        <v>[DISABLED]</v>
      </c>
      <c r="V2216" s="106" t="s">
        <v>10753</v>
      </c>
      <c r="W2216" s="107" t="s">
        <v>1055</v>
      </c>
      <c r="X2216" s="108">
        <v>42276</v>
      </c>
      <c r="Y2216" s="107" t="b">
        <v>0</v>
      </c>
      <c r="Z2216" s="107" t="s">
        <v>5237</v>
      </c>
      <c r="AA2216" s="107" t="s">
        <v>5237</v>
      </c>
      <c r="AB2216" s="107" t="s">
        <v>5237</v>
      </c>
      <c r="AC2216" s="107" t="s">
        <v>5237</v>
      </c>
      <c r="AD2216" s="107" t="s">
        <v>5237</v>
      </c>
      <c r="AE2216" s="107" t="s">
        <v>5237</v>
      </c>
    </row>
    <row r="2217" spans="2:31" outlineLevel="1">
      <c r="B2217" s="24" t="s">
        <v>5234</v>
      </c>
      <c r="C2217" s="24" t="s">
        <v>4</v>
      </c>
      <c r="D2217" s="24" t="s">
        <v>64</v>
      </c>
      <c r="E2217" s="24" t="s">
        <v>48</v>
      </c>
      <c r="F2217" s="24" t="s">
        <v>152</v>
      </c>
      <c r="G2217" s="24">
        <v>0</v>
      </c>
      <c r="H2217" s="24" t="s">
        <v>2797</v>
      </c>
      <c r="I2217" s="24" t="s">
        <v>4735</v>
      </c>
      <c r="J2217" s="24" t="s">
        <v>73</v>
      </c>
      <c r="K2217" s="72" t="str">
        <f t="shared" si="78"/>
        <v>BPPE420 ICPL Curncy</v>
      </c>
      <c r="L2217" s="25" t="str">
        <f t="shared" si="79"/>
        <v>ICPL</v>
      </c>
      <c r="M2217" s="26">
        <f t="shared" ca="1" si="79"/>
        <v>42276</v>
      </c>
      <c r="N2217" s="25" t="b">
        <f t="shared" si="79"/>
        <v>0</v>
      </c>
      <c r="O2217" s="84" t="str">
        <f>IF($N2217,_xll.BDP($K2217,O$1817),"[DISABLED]")</f>
        <v>[DISABLED]</v>
      </c>
      <c r="P2217" s="84" t="str">
        <f>IF($N2217,_xll.BDP($K2217,P$1817),"[DISABLED]")</f>
        <v>[DISABLED]</v>
      </c>
      <c r="Q2217" s="84" t="str">
        <f>IF($N2217,_xll.BDP($K2217,Q$1817),"[DISABLED]")</f>
        <v>[DISABLED]</v>
      </c>
      <c r="R2217" s="84" t="str">
        <f>IF($N2217,_xll.BDH($K2217,R$1817,$M2217),"[DISABLED]")</f>
        <v>[DISABLED]</v>
      </c>
      <c r="S2217" s="84" t="str">
        <f>IF($N2217,_xll.BDH($K2217,S$1817,$M2217),"[DISABLED]")</f>
        <v>[DISABLED]</v>
      </c>
      <c r="T2217" s="84" t="str">
        <f>IF($N2217,_xll.BDH($K2217,T$1817,$M2217),"[DISABLED]")</f>
        <v>[DISABLED]</v>
      </c>
      <c r="V2217" s="106" t="s">
        <v>10754</v>
      </c>
      <c r="W2217" s="107" t="s">
        <v>1055</v>
      </c>
      <c r="X2217" s="108">
        <v>42276</v>
      </c>
      <c r="Y2217" s="107" t="b">
        <v>0</v>
      </c>
      <c r="Z2217" s="107" t="s">
        <v>5237</v>
      </c>
      <c r="AA2217" s="107" t="s">
        <v>5237</v>
      </c>
      <c r="AB2217" s="107" t="s">
        <v>5237</v>
      </c>
      <c r="AC2217" s="107" t="s">
        <v>5237</v>
      </c>
      <c r="AD2217" s="107" t="s">
        <v>5237</v>
      </c>
      <c r="AE2217" s="107" t="s">
        <v>5237</v>
      </c>
    </row>
    <row r="2218" spans="2:31" outlineLevel="1">
      <c r="B2218" s="24" t="s">
        <v>5234</v>
      </c>
      <c r="C2218" s="24" t="s">
        <v>4</v>
      </c>
      <c r="D2218" s="24" t="s">
        <v>64</v>
      </c>
      <c r="E2218" s="24" t="s">
        <v>48</v>
      </c>
      <c r="F2218" s="24" t="s">
        <v>44</v>
      </c>
      <c r="G2218" s="24">
        <v>0</v>
      </c>
      <c r="H2218" s="24" t="s">
        <v>2797</v>
      </c>
      <c r="I2218" s="24" t="s">
        <v>4736</v>
      </c>
      <c r="J2218" s="24" t="s">
        <v>73</v>
      </c>
      <c r="K2218" s="72" t="str">
        <f t="shared" si="78"/>
        <v>BPPE520 ICPL Curncy</v>
      </c>
      <c r="L2218" s="25" t="str">
        <f t="shared" si="79"/>
        <v>ICPL</v>
      </c>
      <c r="M2218" s="26">
        <f t="shared" ca="1" si="79"/>
        <v>42276</v>
      </c>
      <c r="N2218" s="25" t="b">
        <f t="shared" si="79"/>
        <v>0</v>
      </c>
      <c r="O2218" s="84" t="str">
        <f>IF($N2218,_xll.BDP($K2218,O$1817),"[DISABLED]")</f>
        <v>[DISABLED]</v>
      </c>
      <c r="P2218" s="84" t="str">
        <f>IF($N2218,_xll.BDP($K2218,P$1817),"[DISABLED]")</f>
        <v>[DISABLED]</v>
      </c>
      <c r="Q2218" s="84" t="str">
        <f>IF($N2218,_xll.BDP($K2218,Q$1817),"[DISABLED]")</f>
        <v>[DISABLED]</v>
      </c>
      <c r="R2218" s="84" t="str">
        <f>IF($N2218,_xll.BDH($K2218,R$1817,$M2218),"[DISABLED]")</f>
        <v>[DISABLED]</v>
      </c>
      <c r="S2218" s="84" t="str">
        <f>IF($N2218,_xll.BDH($K2218,S$1817,$M2218),"[DISABLED]")</f>
        <v>[DISABLED]</v>
      </c>
      <c r="T2218" s="84" t="str">
        <f>IF($N2218,_xll.BDH($K2218,T$1817,$M2218),"[DISABLED]")</f>
        <v>[DISABLED]</v>
      </c>
      <c r="V2218" s="106" t="s">
        <v>10755</v>
      </c>
      <c r="W2218" s="107" t="s">
        <v>1055</v>
      </c>
      <c r="X2218" s="108">
        <v>42276</v>
      </c>
      <c r="Y2218" s="107" t="b">
        <v>0</v>
      </c>
      <c r="Z2218" s="107" t="s">
        <v>5237</v>
      </c>
      <c r="AA2218" s="107" t="s">
        <v>5237</v>
      </c>
      <c r="AB2218" s="107" t="s">
        <v>5237</v>
      </c>
      <c r="AC2218" s="107" t="s">
        <v>5237</v>
      </c>
      <c r="AD2218" s="107" t="s">
        <v>5237</v>
      </c>
      <c r="AE2218" s="107" t="s">
        <v>5237</v>
      </c>
    </row>
    <row r="2219" spans="2:31" outlineLevel="1">
      <c r="B2219" s="24" t="s">
        <v>5234</v>
      </c>
      <c r="C2219" s="24" t="s">
        <v>4</v>
      </c>
      <c r="D2219" s="24" t="s">
        <v>64</v>
      </c>
      <c r="E2219" s="24" t="s">
        <v>48</v>
      </c>
      <c r="F2219" s="24" t="s">
        <v>45</v>
      </c>
      <c r="G2219" s="24">
        <v>0</v>
      </c>
      <c r="H2219" s="24" t="s">
        <v>2797</v>
      </c>
      <c r="I2219" s="24" t="s">
        <v>4737</v>
      </c>
      <c r="J2219" s="24" t="s">
        <v>73</v>
      </c>
      <c r="K2219" s="72" t="str">
        <f t="shared" si="78"/>
        <v>BPPE720 ICPL Curncy</v>
      </c>
      <c r="L2219" s="25" t="str">
        <f t="shared" si="79"/>
        <v>ICPL</v>
      </c>
      <c r="M2219" s="26">
        <f t="shared" ca="1" si="79"/>
        <v>42276</v>
      </c>
      <c r="N2219" s="25" t="b">
        <f t="shared" si="79"/>
        <v>0</v>
      </c>
      <c r="O2219" s="84" t="str">
        <f>IF($N2219,_xll.BDP($K2219,O$1817),"[DISABLED]")</f>
        <v>[DISABLED]</v>
      </c>
      <c r="P2219" s="84" t="str">
        <f>IF($N2219,_xll.BDP($K2219,P$1817),"[DISABLED]")</f>
        <v>[DISABLED]</v>
      </c>
      <c r="Q2219" s="84" t="str">
        <f>IF($N2219,_xll.BDP($K2219,Q$1817),"[DISABLED]")</f>
        <v>[DISABLED]</v>
      </c>
      <c r="R2219" s="84" t="str">
        <f>IF($N2219,_xll.BDH($K2219,R$1817,$M2219),"[DISABLED]")</f>
        <v>[DISABLED]</v>
      </c>
      <c r="S2219" s="84" t="str">
        <f>IF($N2219,_xll.BDH($K2219,S$1817,$M2219),"[DISABLED]")</f>
        <v>[DISABLED]</v>
      </c>
      <c r="T2219" s="84" t="str">
        <f>IF($N2219,_xll.BDH($K2219,T$1817,$M2219),"[DISABLED]")</f>
        <v>[DISABLED]</v>
      </c>
      <c r="V2219" s="106" t="s">
        <v>10756</v>
      </c>
      <c r="W2219" s="107" t="s">
        <v>1055</v>
      </c>
      <c r="X2219" s="108">
        <v>42276</v>
      </c>
      <c r="Y2219" s="107" t="b">
        <v>0</v>
      </c>
      <c r="Z2219" s="107" t="s">
        <v>5237</v>
      </c>
      <c r="AA2219" s="107" t="s">
        <v>5237</v>
      </c>
      <c r="AB2219" s="107" t="s">
        <v>5237</v>
      </c>
      <c r="AC2219" s="107" t="s">
        <v>5237</v>
      </c>
      <c r="AD2219" s="107" t="s">
        <v>5237</v>
      </c>
      <c r="AE2219" s="107" t="s">
        <v>5237</v>
      </c>
    </row>
    <row r="2220" spans="2:31" outlineLevel="1">
      <c r="B2220" s="24" t="s">
        <v>5234</v>
      </c>
      <c r="C2220" s="24" t="s">
        <v>4</v>
      </c>
      <c r="D2220" s="24" t="s">
        <v>64</v>
      </c>
      <c r="E2220" s="24" t="s">
        <v>48</v>
      </c>
      <c r="F2220" s="24" t="s">
        <v>46</v>
      </c>
      <c r="G2220" s="24">
        <v>0</v>
      </c>
      <c r="H2220" s="24" t="s">
        <v>2797</v>
      </c>
      <c r="I2220" s="24" t="s">
        <v>4738</v>
      </c>
      <c r="J2220" s="24" t="s">
        <v>73</v>
      </c>
      <c r="K2220" s="72" t="str">
        <f t="shared" si="78"/>
        <v>BPPE1020 ICPL Curncy</v>
      </c>
      <c r="L2220" s="25" t="str">
        <f t="shared" si="79"/>
        <v>ICPL</v>
      </c>
      <c r="M2220" s="26">
        <f t="shared" ca="1" si="79"/>
        <v>42276</v>
      </c>
      <c r="N2220" s="25" t="b">
        <f t="shared" si="79"/>
        <v>0</v>
      </c>
      <c r="O2220" s="84" t="str">
        <f>IF($N2220,_xll.BDP($K2220,O$1817),"[DISABLED]")</f>
        <v>[DISABLED]</v>
      </c>
      <c r="P2220" s="84" t="str">
        <f>IF($N2220,_xll.BDP($K2220,P$1817),"[DISABLED]")</f>
        <v>[DISABLED]</v>
      </c>
      <c r="Q2220" s="84" t="str">
        <f>IF($N2220,_xll.BDP($K2220,Q$1817),"[DISABLED]")</f>
        <v>[DISABLED]</v>
      </c>
      <c r="R2220" s="84" t="str">
        <f>IF($N2220,_xll.BDH($K2220,R$1817,$M2220),"[DISABLED]")</f>
        <v>[DISABLED]</v>
      </c>
      <c r="S2220" s="84" t="str">
        <f>IF($N2220,_xll.BDH($K2220,S$1817,$M2220),"[DISABLED]")</f>
        <v>[DISABLED]</v>
      </c>
      <c r="T2220" s="84" t="str">
        <f>IF($N2220,_xll.BDH($K2220,T$1817,$M2220),"[DISABLED]")</f>
        <v>[DISABLED]</v>
      </c>
      <c r="V2220" s="106" t="s">
        <v>10757</v>
      </c>
      <c r="W2220" s="107" t="s">
        <v>1055</v>
      </c>
      <c r="X2220" s="108">
        <v>42276</v>
      </c>
      <c r="Y2220" s="107" t="b">
        <v>0</v>
      </c>
      <c r="Z2220" s="107" t="s">
        <v>5237</v>
      </c>
      <c r="AA2220" s="107" t="s">
        <v>5237</v>
      </c>
      <c r="AB2220" s="107" t="s">
        <v>5237</v>
      </c>
      <c r="AC2220" s="107" t="s">
        <v>5237</v>
      </c>
      <c r="AD2220" s="107" t="s">
        <v>5237</v>
      </c>
      <c r="AE2220" s="107" t="s">
        <v>5237</v>
      </c>
    </row>
    <row r="2221" spans="2:31" outlineLevel="1">
      <c r="B2221" s="24" t="s">
        <v>5234</v>
      </c>
      <c r="C2221" s="24" t="s">
        <v>4</v>
      </c>
      <c r="D2221" s="24" t="s">
        <v>64</v>
      </c>
      <c r="E2221" s="24" t="s">
        <v>48</v>
      </c>
      <c r="F2221" s="24" t="s">
        <v>47</v>
      </c>
      <c r="G2221" s="24">
        <v>0</v>
      </c>
      <c r="H2221" s="24" t="s">
        <v>2797</v>
      </c>
      <c r="I2221" s="24" t="s">
        <v>4739</v>
      </c>
      <c r="J2221" s="24" t="s">
        <v>73</v>
      </c>
      <c r="K2221" s="72" t="str">
        <f t="shared" si="78"/>
        <v>BPPE1520 ICPL Curncy</v>
      </c>
      <c r="L2221" s="25" t="str">
        <f t="shared" si="79"/>
        <v>ICPL</v>
      </c>
      <c r="M2221" s="26">
        <f t="shared" ca="1" si="79"/>
        <v>42276</v>
      </c>
      <c r="N2221" s="25" t="b">
        <f t="shared" si="79"/>
        <v>0</v>
      </c>
      <c r="O2221" s="84" t="str">
        <f>IF($N2221,_xll.BDP($K2221,O$1817),"[DISABLED]")</f>
        <v>[DISABLED]</v>
      </c>
      <c r="P2221" s="84" t="str">
        <f>IF($N2221,_xll.BDP($K2221,P$1817),"[DISABLED]")</f>
        <v>[DISABLED]</v>
      </c>
      <c r="Q2221" s="84" t="str">
        <f>IF($N2221,_xll.BDP($K2221,Q$1817),"[DISABLED]")</f>
        <v>[DISABLED]</v>
      </c>
      <c r="R2221" s="84" t="str">
        <f>IF($N2221,_xll.BDH($K2221,R$1817,$M2221),"[DISABLED]")</f>
        <v>[DISABLED]</v>
      </c>
      <c r="S2221" s="84" t="str">
        <f>IF($N2221,_xll.BDH($K2221,S$1817,$M2221),"[DISABLED]")</f>
        <v>[DISABLED]</v>
      </c>
      <c r="T2221" s="84" t="str">
        <f>IF($N2221,_xll.BDH($K2221,T$1817,$M2221),"[DISABLED]")</f>
        <v>[DISABLED]</v>
      </c>
      <c r="V2221" s="106" t="s">
        <v>10758</v>
      </c>
      <c r="W2221" s="107" t="s">
        <v>1055</v>
      </c>
      <c r="X2221" s="108">
        <v>42276</v>
      </c>
      <c r="Y2221" s="107" t="b">
        <v>0</v>
      </c>
      <c r="Z2221" s="107" t="s">
        <v>5237</v>
      </c>
      <c r="AA2221" s="107" t="s">
        <v>5237</v>
      </c>
      <c r="AB2221" s="107" t="s">
        <v>5237</v>
      </c>
      <c r="AC2221" s="107" t="s">
        <v>5237</v>
      </c>
      <c r="AD2221" s="107" t="s">
        <v>5237</v>
      </c>
      <c r="AE2221" s="107" t="s">
        <v>5237</v>
      </c>
    </row>
    <row r="2222" spans="2:31" outlineLevel="1">
      <c r="B2222" s="24" t="s">
        <v>5234</v>
      </c>
      <c r="C2222" s="24" t="s">
        <v>4</v>
      </c>
      <c r="D2222" s="24" t="s">
        <v>64</v>
      </c>
      <c r="E2222" s="24" t="s">
        <v>48</v>
      </c>
      <c r="F2222" s="24" t="s">
        <v>48</v>
      </c>
      <c r="G2222" s="24">
        <v>0</v>
      </c>
      <c r="H2222" s="24" t="s">
        <v>2797</v>
      </c>
      <c r="I2222" s="24" t="s">
        <v>4740</v>
      </c>
      <c r="J2222" s="24" t="s">
        <v>73</v>
      </c>
      <c r="K2222" s="72" t="str">
        <f t="shared" si="78"/>
        <v>BPPE2020 ICPL Curncy</v>
      </c>
      <c r="L2222" s="25" t="str">
        <f t="shared" si="79"/>
        <v>ICPL</v>
      </c>
      <c r="M2222" s="26">
        <f t="shared" ca="1" si="79"/>
        <v>42276</v>
      </c>
      <c r="N2222" s="25" t="b">
        <f t="shared" si="79"/>
        <v>0</v>
      </c>
      <c r="O2222" s="84" t="str">
        <f>IF($N2222,_xll.BDP($K2222,O$1817),"[DISABLED]")</f>
        <v>[DISABLED]</v>
      </c>
      <c r="P2222" s="84" t="str">
        <f>IF($N2222,_xll.BDP($K2222,P$1817),"[DISABLED]")</f>
        <v>[DISABLED]</v>
      </c>
      <c r="Q2222" s="84" t="str">
        <f>IF($N2222,_xll.BDP($K2222,Q$1817),"[DISABLED]")</f>
        <v>[DISABLED]</v>
      </c>
      <c r="R2222" s="84" t="str">
        <f>IF($N2222,_xll.BDH($K2222,R$1817,$M2222),"[DISABLED]")</f>
        <v>[DISABLED]</v>
      </c>
      <c r="S2222" s="84" t="str">
        <f>IF($N2222,_xll.BDH($K2222,S$1817,$M2222),"[DISABLED]")</f>
        <v>[DISABLED]</v>
      </c>
      <c r="T2222" s="84" t="str">
        <f>IF($N2222,_xll.BDH($K2222,T$1817,$M2222),"[DISABLED]")</f>
        <v>[DISABLED]</v>
      </c>
      <c r="V2222" s="106" t="s">
        <v>10759</v>
      </c>
      <c r="W2222" s="107" t="s">
        <v>1055</v>
      </c>
      <c r="X2222" s="108">
        <v>42276</v>
      </c>
      <c r="Y2222" s="107" t="b">
        <v>0</v>
      </c>
      <c r="Z2222" s="107" t="s">
        <v>5237</v>
      </c>
      <c r="AA2222" s="107" t="s">
        <v>5237</v>
      </c>
      <c r="AB2222" s="107" t="s">
        <v>5237</v>
      </c>
      <c r="AC2222" s="107" t="s">
        <v>5237</v>
      </c>
      <c r="AD2222" s="107" t="s">
        <v>5237</v>
      </c>
      <c r="AE2222" s="107" t="s">
        <v>5237</v>
      </c>
    </row>
    <row r="2223" spans="2:31" outlineLevel="1">
      <c r="B2223" s="24" t="s">
        <v>5234</v>
      </c>
      <c r="C2223" s="24" t="s">
        <v>4</v>
      </c>
      <c r="D2223" s="24" t="s">
        <v>64</v>
      </c>
      <c r="E2223" s="24" t="s">
        <v>49</v>
      </c>
      <c r="F2223" s="24" t="s">
        <v>209</v>
      </c>
      <c r="G2223" s="24">
        <v>0</v>
      </c>
      <c r="H2223" s="24" t="s">
        <v>2797</v>
      </c>
      <c r="I2223" s="24" t="s">
        <v>4741</v>
      </c>
      <c r="J2223" s="24" t="s">
        <v>73</v>
      </c>
      <c r="K2223" s="72" t="str">
        <f t="shared" si="78"/>
        <v>BPPEA25 ICPL Curncy</v>
      </c>
      <c r="L2223" s="25" t="str">
        <f t="shared" si="79"/>
        <v>ICPL</v>
      </c>
      <c r="M2223" s="26">
        <f t="shared" ca="1" si="79"/>
        <v>42276</v>
      </c>
      <c r="N2223" s="25" t="b">
        <f t="shared" si="79"/>
        <v>0</v>
      </c>
      <c r="O2223" s="84" t="str">
        <f>IF($N2223,_xll.BDP($K2223,O$1817),"[DISABLED]")</f>
        <v>[DISABLED]</v>
      </c>
      <c r="P2223" s="84" t="str">
        <f>IF($N2223,_xll.BDP($K2223,P$1817),"[DISABLED]")</f>
        <v>[DISABLED]</v>
      </c>
      <c r="Q2223" s="84" t="str">
        <f>IF($N2223,_xll.BDP($K2223,Q$1817),"[DISABLED]")</f>
        <v>[DISABLED]</v>
      </c>
      <c r="R2223" s="84" t="str">
        <f>IF($N2223,_xll.BDH($K2223,R$1817,$M2223),"[DISABLED]")</f>
        <v>[DISABLED]</v>
      </c>
      <c r="S2223" s="84" t="str">
        <f>IF($N2223,_xll.BDH($K2223,S$1817,$M2223),"[DISABLED]")</f>
        <v>[DISABLED]</v>
      </c>
      <c r="T2223" s="84" t="str">
        <f>IF($N2223,_xll.BDH($K2223,T$1817,$M2223),"[DISABLED]")</f>
        <v>[DISABLED]</v>
      </c>
      <c r="V2223" s="106" t="s">
        <v>10760</v>
      </c>
      <c r="W2223" s="107" t="s">
        <v>1055</v>
      </c>
      <c r="X2223" s="108">
        <v>42276</v>
      </c>
      <c r="Y2223" s="107" t="b">
        <v>0</v>
      </c>
      <c r="Z2223" s="107" t="s">
        <v>5237</v>
      </c>
      <c r="AA2223" s="107" t="s">
        <v>5237</v>
      </c>
      <c r="AB2223" s="107" t="s">
        <v>5237</v>
      </c>
      <c r="AC2223" s="107" t="s">
        <v>5237</v>
      </c>
      <c r="AD2223" s="107" t="s">
        <v>5237</v>
      </c>
      <c r="AE2223" s="107" t="s">
        <v>5237</v>
      </c>
    </row>
    <row r="2224" spans="2:31" outlineLevel="1">
      <c r="B2224" s="24" t="s">
        <v>5234</v>
      </c>
      <c r="C2224" s="24" t="s">
        <v>4</v>
      </c>
      <c r="D2224" s="24" t="s">
        <v>64</v>
      </c>
      <c r="E2224" s="24" t="s">
        <v>49</v>
      </c>
      <c r="F2224" s="24" t="s">
        <v>210</v>
      </c>
      <c r="G2224" s="24">
        <v>0</v>
      </c>
      <c r="H2224" s="24" t="s">
        <v>2797</v>
      </c>
      <c r="I2224" s="24" t="s">
        <v>4742</v>
      </c>
      <c r="J2224" s="24" t="s">
        <v>73</v>
      </c>
      <c r="K2224" s="72" t="str">
        <f t="shared" si="78"/>
        <v>BPPEB25 ICPL Curncy</v>
      </c>
      <c r="L2224" s="25" t="str">
        <f t="shared" si="79"/>
        <v>ICPL</v>
      </c>
      <c r="M2224" s="26">
        <f t="shared" ca="1" si="79"/>
        <v>42276</v>
      </c>
      <c r="N2224" s="25" t="b">
        <f t="shared" si="79"/>
        <v>0</v>
      </c>
      <c r="O2224" s="84" t="str">
        <f>IF($N2224,_xll.BDP($K2224,O$1817),"[DISABLED]")</f>
        <v>[DISABLED]</v>
      </c>
      <c r="P2224" s="84" t="str">
        <f>IF($N2224,_xll.BDP($K2224,P$1817),"[DISABLED]")</f>
        <v>[DISABLED]</v>
      </c>
      <c r="Q2224" s="84" t="str">
        <f>IF($N2224,_xll.BDP($K2224,Q$1817),"[DISABLED]")</f>
        <v>[DISABLED]</v>
      </c>
      <c r="R2224" s="84" t="str">
        <f>IF($N2224,_xll.BDH($K2224,R$1817,$M2224),"[DISABLED]")</f>
        <v>[DISABLED]</v>
      </c>
      <c r="S2224" s="84" t="str">
        <f>IF($N2224,_xll.BDH($K2224,S$1817,$M2224),"[DISABLED]")</f>
        <v>[DISABLED]</v>
      </c>
      <c r="T2224" s="84" t="str">
        <f>IF($N2224,_xll.BDH($K2224,T$1817,$M2224),"[DISABLED]")</f>
        <v>[DISABLED]</v>
      </c>
      <c r="V2224" s="106" t="s">
        <v>10761</v>
      </c>
      <c r="W2224" s="107" t="s">
        <v>1055</v>
      </c>
      <c r="X2224" s="108">
        <v>42276</v>
      </c>
      <c r="Y2224" s="107" t="b">
        <v>0</v>
      </c>
      <c r="Z2224" s="107" t="s">
        <v>5237</v>
      </c>
      <c r="AA2224" s="107" t="s">
        <v>5237</v>
      </c>
      <c r="AB2224" s="107" t="s">
        <v>5237</v>
      </c>
      <c r="AC2224" s="107" t="s">
        <v>5237</v>
      </c>
      <c r="AD2224" s="107" t="s">
        <v>5237</v>
      </c>
      <c r="AE2224" s="107" t="s">
        <v>5237</v>
      </c>
    </row>
    <row r="2225" spans="2:31" outlineLevel="1">
      <c r="B2225" s="24" t="s">
        <v>5234</v>
      </c>
      <c r="C2225" s="24" t="s">
        <v>4</v>
      </c>
      <c r="D2225" s="24" t="s">
        <v>64</v>
      </c>
      <c r="E2225" s="24" t="s">
        <v>49</v>
      </c>
      <c r="F2225" s="24" t="s">
        <v>54</v>
      </c>
      <c r="G2225" s="24">
        <v>0</v>
      </c>
      <c r="H2225" s="24" t="s">
        <v>2797</v>
      </c>
      <c r="I2225" s="24" t="s">
        <v>4743</v>
      </c>
      <c r="J2225" s="24" t="s">
        <v>73</v>
      </c>
      <c r="K2225" s="72" t="str">
        <f t="shared" si="78"/>
        <v>BPPEC25 ICPL Curncy</v>
      </c>
      <c r="L2225" s="25" t="str">
        <f t="shared" si="79"/>
        <v>ICPL</v>
      </c>
      <c r="M2225" s="26">
        <f t="shared" ca="1" si="79"/>
        <v>42276</v>
      </c>
      <c r="N2225" s="25" t="b">
        <f t="shared" si="79"/>
        <v>0</v>
      </c>
      <c r="O2225" s="84" t="str">
        <f>IF($N2225,_xll.BDP($K2225,O$1817),"[DISABLED]")</f>
        <v>[DISABLED]</v>
      </c>
      <c r="P2225" s="84" t="str">
        <f>IF($N2225,_xll.BDP($K2225,P$1817),"[DISABLED]")</f>
        <v>[DISABLED]</v>
      </c>
      <c r="Q2225" s="84" t="str">
        <f>IF($N2225,_xll.BDP($K2225,Q$1817),"[DISABLED]")</f>
        <v>[DISABLED]</v>
      </c>
      <c r="R2225" s="84" t="str">
        <f>IF($N2225,_xll.BDH($K2225,R$1817,$M2225),"[DISABLED]")</f>
        <v>[DISABLED]</v>
      </c>
      <c r="S2225" s="84" t="str">
        <f>IF($N2225,_xll.BDH($K2225,S$1817,$M2225),"[DISABLED]")</f>
        <v>[DISABLED]</v>
      </c>
      <c r="T2225" s="84" t="str">
        <f>IF($N2225,_xll.BDH($K2225,T$1817,$M2225),"[DISABLED]")</f>
        <v>[DISABLED]</v>
      </c>
      <c r="V2225" s="106" t="s">
        <v>10762</v>
      </c>
      <c r="W2225" s="107" t="s">
        <v>1055</v>
      </c>
      <c r="X2225" s="108">
        <v>42276</v>
      </c>
      <c r="Y2225" s="107" t="b">
        <v>0</v>
      </c>
      <c r="Z2225" s="107" t="s">
        <v>5237</v>
      </c>
      <c r="AA2225" s="107" t="s">
        <v>5237</v>
      </c>
      <c r="AB2225" s="107" t="s">
        <v>5237</v>
      </c>
      <c r="AC2225" s="107" t="s">
        <v>5237</v>
      </c>
      <c r="AD2225" s="107" t="s">
        <v>5237</v>
      </c>
      <c r="AE2225" s="107" t="s">
        <v>5237</v>
      </c>
    </row>
    <row r="2226" spans="2:31" outlineLevel="1">
      <c r="B2226" s="24" t="s">
        <v>5234</v>
      </c>
      <c r="C2226" s="24" t="s">
        <v>4</v>
      </c>
      <c r="D2226" s="24" t="s">
        <v>64</v>
      </c>
      <c r="E2226" s="24" t="s">
        <v>49</v>
      </c>
      <c r="F2226" s="24" t="s">
        <v>58</v>
      </c>
      <c r="G2226" s="24">
        <v>0</v>
      </c>
      <c r="H2226" s="24" t="s">
        <v>2797</v>
      </c>
      <c r="I2226" s="24" t="s">
        <v>4744</v>
      </c>
      <c r="J2226" s="24" t="s">
        <v>73</v>
      </c>
      <c r="K2226" s="72" t="str">
        <f t="shared" si="78"/>
        <v>BPPEF25 ICPL Curncy</v>
      </c>
      <c r="L2226" s="25" t="str">
        <f t="shared" si="79"/>
        <v>ICPL</v>
      </c>
      <c r="M2226" s="26">
        <f t="shared" ca="1" si="79"/>
        <v>42276</v>
      </c>
      <c r="N2226" s="25" t="b">
        <f t="shared" si="79"/>
        <v>0</v>
      </c>
      <c r="O2226" s="84" t="str">
        <f>IF($N2226,_xll.BDP($K2226,O$1817),"[DISABLED]")</f>
        <v>[DISABLED]</v>
      </c>
      <c r="P2226" s="84" t="str">
        <f>IF($N2226,_xll.BDP($K2226,P$1817),"[DISABLED]")</f>
        <v>[DISABLED]</v>
      </c>
      <c r="Q2226" s="84" t="str">
        <f>IF($N2226,_xll.BDP($K2226,Q$1817),"[DISABLED]")</f>
        <v>[DISABLED]</v>
      </c>
      <c r="R2226" s="84" t="str">
        <f>IF($N2226,_xll.BDH($K2226,R$1817,$M2226),"[DISABLED]")</f>
        <v>[DISABLED]</v>
      </c>
      <c r="S2226" s="84" t="str">
        <f>IF($N2226,_xll.BDH($K2226,S$1817,$M2226),"[DISABLED]")</f>
        <v>[DISABLED]</v>
      </c>
      <c r="T2226" s="84" t="str">
        <f>IF($N2226,_xll.BDH($K2226,T$1817,$M2226),"[DISABLED]")</f>
        <v>[DISABLED]</v>
      </c>
      <c r="V2226" s="106" t="s">
        <v>10763</v>
      </c>
      <c r="W2226" s="107" t="s">
        <v>1055</v>
      </c>
      <c r="X2226" s="108">
        <v>42276</v>
      </c>
      <c r="Y2226" s="107" t="b">
        <v>0</v>
      </c>
      <c r="Z2226" s="107" t="s">
        <v>5237</v>
      </c>
      <c r="AA2226" s="107" t="s">
        <v>5237</v>
      </c>
      <c r="AB2226" s="107" t="s">
        <v>5237</v>
      </c>
      <c r="AC2226" s="107" t="s">
        <v>5237</v>
      </c>
      <c r="AD2226" s="107" t="s">
        <v>5237</v>
      </c>
      <c r="AE2226" s="107" t="s">
        <v>5237</v>
      </c>
    </row>
    <row r="2227" spans="2:31" outlineLevel="1">
      <c r="B2227" s="24" t="s">
        <v>5234</v>
      </c>
      <c r="C2227" s="24" t="s">
        <v>4</v>
      </c>
      <c r="D2227" s="24" t="s">
        <v>64</v>
      </c>
      <c r="E2227" s="24" t="s">
        <v>49</v>
      </c>
      <c r="F2227" s="24" t="s">
        <v>71</v>
      </c>
      <c r="G2227" s="24">
        <v>0</v>
      </c>
      <c r="H2227" s="24" t="s">
        <v>2797</v>
      </c>
      <c r="I2227" s="24" t="s">
        <v>4745</v>
      </c>
      <c r="J2227" s="24" t="s">
        <v>73</v>
      </c>
      <c r="K2227" s="72" t="str">
        <f t="shared" si="78"/>
        <v>BPPEI25 ICPL Curncy</v>
      </c>
      <c r="L2227" s="25" t="str">
        <f t="shared" si="79"/>
        <v>ICPL</v>
      </c>
      <c r="M2227" s="26">
        <f t="shared" ca="1" si="79"/>
        <v>42276</v>
      </c>
      <c r="N2227" s="25" t="b">
        <f t="shared" si="79"/>
        <v>0</v>
      </c>
      <c r="O2227" s="84" t="str">
        <f>IF($N2227,_xll.BDP($K2227,O$1817),"[DISABLED]")</f>
        <v>[DISABLED]</v>
      </c>
      <c r="P2227" s="84" t="str">
        <f>IF($N2227,_xll.BDP($K2227,P$1817),"[DISABLED]")</f>
        <v>[DISABLED]</v>
      </c>
      <c r="Q2227" s="84" t="str">
        <f>IF($N2227,_xll.BDP($K2227,Q$1817),"[DISABLED]")</f>
        <v>[DISABLED]</v>
      </c>
      <c r="R2227" s="84" t="str">
        <f>IF($N2227,_xll.BDH($K2227,R$1817,$M2227),"[DISABLED]")</f>
        <v>[DISABLED]</v>
      </c>
      <c r="S2227" s="84" t="str">
        <f>IF($N2227,_xll.BDH($K2227,S$1817,$M2227),"[DISABLED]")</f>
        <v>[DISABLED]</v>
      </c>
      <c r="T2227" s="84" t="str">
        <f>IF($N2227,_xll.BDH($K2227,T$1817,$M2227),"[DISABLED]")</f>
        <v>[DISABLED]</v>
      </c>
      <c r="V2227" s="106" t="s">
        <v>10764</v>
      </c>
      <c r="W2227" s="107" t="s">
        <v>1055</v>
      </c>
      <c r="X2227" s="108">
        <v>42276</v>
      </c>
      <c r="Y2227" s="107" t="b">
        <v>0</v>
      </c>
      <c r="Z2227" s="107" t="s">
        <v>5237</v>
      </c>
      <c r="AA2227" s="107" t="s">
        <v>5237</v>
      </c>
      <c r="AB2227" s="107" t="s">
        <v>5237</v>
      </c>
      <c r="AC2227" s="107" t="s">
        <v>5237</v>
      </c>
      <c r="AD2227" s="107" t="s">
        <v>5237</v>
      </c>
      <c r="AE2227" s="107" t="s">
        <v>5237</v>
      </c>
    </row>
    <row r="2228" spans="2:31" outlineLevel="1">
      <c r="B2228" s="24" t="s">
        <v>5234</v>
      </c>
      <c r="C2228" s="24" t="s">
        <v>4</v>
      </c>
      <c r="D2228" s="24" t="s">
        <v>64</v>
      </c>
      <c r="E2228" s="24" t="s">
        <v>49</v>
      </c>
      <c r="F2228" s="24" t="s">
        <v>41</v>
      </c>
      <c r="G2228" s="24">
        <v>0</v>
      </c>
      <c r="H2228" s="24" t="s">
        <v>2797</v>
      </c>
      <c r="I2228" s="24" t="s">
        <v>4746</v>
      </c>
      <c r="J2228" s="24" t="s">
        <v>73</v>
      </c>
      <c r="K2228" s="72" t="str">
        <f t="shared" si="78"/>
        <v>BPPE125 ICPL Curncy</v>
      </c>
      <c r="L2228" s="25" t="str">
        <f t="shared" si="79"/>
        <v>ICPL</v>
      </c>
      <c r="M2228" s="26">
        <f t="shared" ca="1" si="79"/>
        <v>42276</v>
      </c>
      <c r="N2228" s="25" t="b">
        <f t="shared" si="79"/>
        <v>0</v>
      </c>
      <c r="O2228" s="84" t="str">
        <f>IF($N2228,_xll.BDP($K2228,O$1817),"[DISABLED]")</f>
        <v>[DISABLED]</v>
      </c>
      <c r="P2228" s="84" t="str">
        <f>IF($N2228,_xll.BDP($K2228,P$1817),"[DISABLED]")</f>
        <v>[DISABLED]</v>
      </c>
      <c r="Q2228" s="84" t="str">
        <f>IF($N2228,_xll.BDP($K2228,Q$1817),"[DISABLED]")</f>
        <v>[DISABLED]</v>
      </c>
      <c r="R2228" s="84" t="str">
        <f>IF($N2228,_xll.BDH($K2228,R$1817,$M2228),"[DISABLED]")</f>
        <v>[DISABLED]</v>
      </c>
      <c r="S2228" s="84" t="str">
        <f>IF($N2228,_xll.BDH($K2228,S$1817,$M2228),"[DISABLED]")</f>
        <v>[DISABLED]</v>
      </c>
      <c r="T2228" s="84" t="str">
        <f>IF($N2228,_xll.BDH($K2228,T$1817,$M2228),"[DISABLED]")</f>
        <v>[DISABLED]</v>
      </c>
      <c r="V2228" s="106" t="s">
        <v>10765</v>
      </c>
      <c r="W2228" s="107" t="s">
        <v>1055</v>
      </c>
      <c r="X2228" s="108">
        <v>42276</v>
      </c>
      <c r="Y2228" s="107" t="b">
        <v>0</v>
      </c>
      <c r="Z2228" s="107" t="s">
        <v>5237</v>
      </c>
      <c r="AA2228" s="107" t="s">
        <v>5237</v>
      </c>
      <c r="AB2228" s="107" t="s">
        <v>5237</v>
      </c>
      <c r="AC2228" s="107" t="s">
        <v>5237</v>
      </c>
      <c r="AD2228" s="107" t="s">
        <v>5237</v>
      </c>
      <c r="AE2228" s="107" t="s">
        <v>5237</v>
      </c>
    </row>
    <row r="2229" spans="2:31" outlineLevel="1">
      <c r="B2229" s="24" t="s">
        <v>5234</v>
      </c>
      <c r="C2229" s="24" t="s">
        <v>4</v>
      </c>
      <c r="D2229" s="24" t="s">
        <v>64</v>
      </c>
      <c r="E2229" s="24" t="s">
        <v>49</v>
      </c>
      <c r="F2229" s="24" t="s">
        <v>146</v>
      </c>
      <c r="G2229" s="24">
        <v>0</v>
      </c>
      <c r="H2229" s="24" t="s">
        <v>2797</v>
      </c>
      <c r="I2229" s="24" t="s">
        <v>4747</v>
      </c>
      <c r="J2229" s="24" t="s">
        <v>73</v>
      </c>
      <c r="K2229" s="72" t="str">
        <f t="shared" si="78"/>
        <v>BPPER25 ICPL Curncy</v>
      </c>
      <c r="L2229" s="25" t="str">
        <f t="shared" si="79"/>
        <v>ICPL</v>
      </c>
      <c r="M2229" s="26">
        <f t="shared" ca="1" si="79"/>
        <v>42276</v>
      </c>
      <c r="N2229" s="25" t="b">
        <f t="shared" si="79"/>
        <v>0</v>
      </c>
      <c r="O2229" s="84" t="str">
        <f>IF($N2229,_xll.BDP($K2229,O$1817),"[DISABLED]")</f>
        <v>[DISABLED]</v>
      </c>
      <c r="P2229" s="84" t="str">
        <f>IF($N2229,_xll.BDP($K2229,P$1817),"[DISABLED]")</f>
        <v>[DISABLED]</v>
      </c>
      <c r="Q2229" s="84" t="str">
        <f>IF($N2229,_xll.BDP($K2229,Q$1817),"[DISABLED]")</f>
        <v>[DISABLED]</v>
      </c>
      <c r="R2229" s="84" t="str">
        <f>IF($N2229,_xll.BDH($K2229,R$1817,$M2229),"[DISABLED]")</f>
        <v>[DISABLED]</v>
      </c>
      <c r="S2229" s="84" t="str">
        <f>IF($N2229,_xll.BDH($K2229,S$1817,$M2229),"[DISABLED]")</f>
        <v>[DISABLED]</v>
      </c>
      <c r="T2229" s="84" t="str">
        <f>IF($N2229,_xll.BDH($K2229,T$1817,$M2229),"[DISABLED]")</f>
        <v>[DISABLED]</v>
      </c>
      <c r="V2229" s="106" t="s">
        <v>10766</v>
      </c>
      <c r="W2229" s="107" t="s">
        <v>1055</v>
      </c>
      <c r="X2229" s="108">
        <v>42276</v>
      </c>
      <c r="Y2229" s="107" t="b">
        <v>0</v>
      </c>
      <c r="Z2229" s="107" t="s">
        <v>5237</v>
      </c>
      <c r="AA2229" s="107" t="s">
        <v>5237</v>
      </c>
      <c r="AB2229" s="107" t="s">
        <v>5237</v>
      </c>
      <c r="AC2229" s="107" t="s">
        <v>5237</v>
      </c>
      <c r="AD2229" s="107" t="s">
        <v>5237</v>
      </c>
      <c r="AE2229" s="107" t="s">
        <v>5237</v>
      </c>
    </row>
    <row r="2230" spans="2:31" outlineLevel="1">
      <c r="B2230" s="24" t="s">
        <v>5234</v>
      </c>
      <c r="C2230" s="24" t="s">
        <v>4</v>
      </c>
      <c r="D2230" s="24" t="s">
        <v>64</v>
      </c>
      <c r="E2230" s="24" t="s">
        <v>49</v>
      </c>
      <c r="F2230" s="24" t="s">
        <v>42</v>
      </c>
      <c r="G2230" s="24">
        <v>0</v>
      </c>
      <c r="H2230" s="24" t="s">
        <v>2797</v>
      </c>
      <c r="I2230" s="24" t="s">
        <v>4748</v>
      </c>
      <c r="J2230" s="24" t="s">
        <v>73</v>
      </c>
      <c r="K2230" s="72" t="str">
        <f t="shared" si="78"/>
        <v>BPPE225 ICPL Curncy</v>
      </c>
      <c r="L2230" s="25" t="str">
        <f t="shared" si="79"/>
        <v>ICPL</v>
      </c>
      <c r="M2230" s="26">
        <f t="shared" ca="1" si="79"/>
        <v>42276</v>
      </c>
      <c r="N2230" s="25" t="b">
        <f t="shared" si="79"/>
        <v>0</v>
      </c>
      <c r="O2230" s="84" t="str">
        <f>IF($N2230,_xll.BDP($K2230,O$1817),"[DISABLED]")</f>
        <v>[DISABLED]</v>
      </c>
      <c r="P2230" s="84" t="str">
        <f>IF($N2230,_xll.BDP($K2230,P$1817),"[DISABLED]")</f>
        <v>[DISABLED]</v>
      </c>
      <c r="Q2230" s="84" t="str">
        <f>IF($N2230,_xll.BDP($K2230,Q$1817),"[DISABLED]")</f>
        <v>[DISABLED]</v>
      </c>
      <c r="R2230" s="84" t="str">
        <f>IF($N2230,_xll.BDH($K2230,R$1817,$M2230),"[DISABLED]")</f>
        <v>[DISABLED]</v>
      </c>
      <c r="S2230" s="84" t="str">
        <f>IF($N2230,_xll.BDH($K2230,S$1817,$M2230),"[DISABLED]")</f>
        <v>[DISABLED]</v>
      </c>
      <c r="T2230" s="84" t="str">
        <f>IF($N2230,_xll.BDH($K2230,T$1817,$M2230),"[DISABLED]")</f>
        <v>[DISABLED]</v>
      </c>
      <c r="V2230" s="106" t="s">
        <v>10767</v>
      </c>
      <c r="W2230" s="107" t="s">
        <v>1055</v>
      </c>
      <c r="X2230" s="108">
        <v>42276</v>
      </c>
      <c r="Y2230" s="107" t="b">
        <v>0</v>
      </c>
      <c r="Z2230" s="107" t="s">
        <v>5237</v>
      </c>
      <c r="AA2230" s="107" t="s">
        <v>5237</v>
      </c>
      <c r="AB2230" s="107" t="s">
        <v>5237</v>
      </c>
      <c r="AC2230" s="107" t="s">
        <v>5237</v>
      </c>
      <c r="AD2230" s="107" t="s">
        <v>5237</v>
      </c>
      <c r="AE2230" s="107" t="s">
        <v>5237</v>
      </c>
    </row>
    <row r="2231" spans="2:31" outlineLevel="1">
      <c r="B2231" s="24" t="s">
        <v>5234</v>
      </c>
      <c r="C2231" s="24" t="s">
        <v>4</v>
      </c>
      <c r="D2231" s="24" t="s">
        <v>64</v>
      </c>
      <c r="E2231" s="24" t="s">
        <v>49</v>
      </c>
      <c r="F2231" s="24" t="s">
        <v>43</v>
      </c>
      <c r="G2231" s="24">
        <v>0</v>
      </c>
      <c r="H2231" s="24" t="s">
        <v>2797</v>
      </c>
      <c r="I2231" s="24" t="s">
        <v>4749</v>
      </c>
      <c r="J2231" s="24" t="s">
        <v>73</v>
      </c>
      <c r="K2231" s="72" t="str">
        <f t="shared" si="78"/>
        <v>BPPE325 ICPL Curncy</v>
      </c>
      <c r="L2231" s="25" t="str">
        <f t="shared" si="79"/>
        <v>ICPL</v>
      </c>
      <c r="M2231" s="26">
        <f t="shared" ca="1" si="79"/>
        <v>42276</v>
      </c>
      <c r="N2231" s="25" t="b">
        <f t="shared" si="79"/>
        <v>0</v>
      </c>
      <c r="O2231" s="84" t="str">
        <f>IF($N2231,_xll.BDP($K2231,O$1817),"[DISABLED]")</f>
        <v>[DISABLED]</v>
      </c>
      <c r="P2231" s="84" t="str">
        <f>IF($N2231,_xll.BDP($K2231,P$1817),"[DISABLED]")</f>
        <v>[DISABLED]</v>
      </c>
      <c r="Q2231" s="84" t="str">
        <f>IF($N2231,_xll.BDP($K2231,Q$1817),"[DISABLED]")</f>
        <v>[DISABLED]</v>
      </c>
      <c r="R2231" s="84" t="str">
        <f>IF($N2231,_xll.BDH($K2231,R$1817,$M2231),"[DISABLED]")</f>
        <v>[DISABLED]</v>
      </c>
      <c r="S2231" s="84" t="str">
        <f>IF($N2231,_xll.BDH($K2231,S$1817,$M2231),"[DISABLED]")</f>
        <v>[DISABLED]</v>
      </c>
      <c r="T2231" s="84" t="str">
        <f>IF($N2231,_xll.BDH($K2231,T$1817,$M2231),"[DISABLED]")</f>
        <v>[DISABLED]</v>
      </c>
      <c r="V2231" s="106" t="s">
        <v>10768</v>
      </c>
      <c r="W2231" s="107" t="s">
        <v>1055</v>
      </c>
      <c r="X2231" s="108">
        <v>42276</v>
      </c>
      <c r="Y2231" s="107" t="b">
        <v>0</v>
      </c>
      <c r="Z2231" s="107" t="s">
        <v>5237</v>
      </c>
      <c r="AA2231" s="107" t="s">
        <v>5237</v>
      </c>
      <c r="AB2231" s="107" t="s">
        <v>5237</v>
      </c>
      <c r="AC2231" s="107" t="s">
        <v>5237</v>
      </c>
      <c r="AD2231" s="107" t="s">
        <v>5237</v>
      </c>
      <c r="AE2231" s="107" t="s">
        <v>5237</v>
      </c>
    </row>
    <row r="2232" spans="2:31" outlineLevel="1">
      <c r="B2232" s="24" t="s">
        <v>5234</v>
      </c>
      <c r="C2232" s="24" t="s">
        <v>4</v>
      </c>
      <c r="D2232" s="24" t="s">
        <v>64</v>
      </c>
      <c r="E2232" s="24" t="s">
        <v>49</v>
      </c>
      <c r="F2232" s="24" t="s">
        <v>152</v>
      </c>
      <c r="G2232" s="24">
        <v>0</v>
      </c>
      <c r="H2232" s="24" t="s">
        <v>2797</v>
      </c>
      <c r="I2232" s="24" t="s">
        <v>4750</v>
      </c>
      <c r="J2232" s="24" t="s">
        <v>73</v>
      </c>
      <c r="K2232" s="72" t="str">
        <f t="shared" si="78"/>
        <v>BPPE425 ICPL Curncy</v>
      </c>
      <c r="L2232" s="25" t="str">
        <f t="shared" si="79"/>
        <v>ICPL</v>
      </c>
      <c r="M2232" s="26">
        <f t="shared" ca="1" si="79"/>
        <v>42276</v>
      </c>
      <c r="N2232" s="25" t="b">
        <f t="shared" si="79"/>
        <v>0</v>
      </c>
      <c r="O2232" s="84" t="str">
        <f>IF($N2232,_xll.BDP($K2232,O$1817),"[DISABLED]")</f>
        <v>[DISABLED]</v>
      </c>
      <c r="P2232" s="84" t="str">
        <f>IF($N2232,_xll.BDP($K2232,P$1817),"[DISABLED]")</f>
        <v>[DISABLED]</v>
      </c>
      <c r="Q2232" s="84" t="str">
        <f>IF($N2232,_xll.BDP($K2232,Q$1817),"[DISABLED]")</f>
        <v>[DISABLED]</v>
      </c>
      <c r="R2232" s="84" t="str">
        <f>IF($N2232,_xll.BDH($K2232,R$1817,$M2232),"[DISABLED]")</f>
        <v>[DISABLED]</v>
      </c>
      <c r="S2232" s="84" t="str">
        <f>IF($N2232,_xll.BDH($K2232,S$1817,$M2232),"[DISABLED]")</f>
        <v>[DISABLED]</v>
      </c>
      <c r="T2232" s="84" t="str">
        <f>IF($N2232,_xll.BDH($K2232,T$1817,$M2232),"[DISABLED]")</f>
        <v>[DISABLED]</v>
      </c>
      <c r="V2232" s="106" t="s">
        <v>10769</v>
      </c>
      <c r="W2232" s="107" t="s">
        <v>1055</v>
      </c>
      <c r="X2232" s="108">
        <v>42276</v>
      </c>
      <c r="Y2232" s="107" t="b">
        <v>0</v>
      </c>
      <c r="Z2232" s="107" t="s">
        <v>5237</v>
      </c>
      <c r="AA2232" s="107" t="s">
        <v>5237</v>
      </c>
      <c r="AB2232" s="107" t="s">
        <v>5237</v>
      </c>
      <c r="AC2232" s="107" t="s">
        <v>5237</v>
      </c>
      <c r="AD2232" s="107" t="s">
        <v>5237</v>
      </c>
      <c r="AE2232" s="107" t="s">
        <v>5237</v>
      </c>
    </row>
    <row r="2233" spans="2:31" outlineLevel="1">
      <c r="B2233" s="24" t="s">
        <v>5234</v>
      </c>
      <c r="C2233" s="24" t="s">
        <v>4</v>
      </c>
      <c r="D2233" s="24" t="s">
        <v>64</v>
      </c>
      <c r="E2233" s="24" t="s">
        <v>49</v>
      </c>
      <c r="F2233" s="24" t="s">
        <v>44</v>
      </c>
      <c r="G2233" s="24">
        <v>0</v>
      </c>
      <c r="H2233" s="24" t="s">
        <v>2797</v>
      </c>
      <c r="I2233" s="24" t="s">
        <v>4751</v>
      </c>
      <c r="J2233" s="24" t="s">
        <v>73</v>
      </c>
      <c r="K2233" s="72" t="str">
        <f t="shared" si="78"/>
        <v>BPPE525 ICPL Curncy</v>
      </c>
      <c r="L2233" s="25" t="str">
        <f t="shared" si="79"/>
        <v>ICPL</v>
      </c>
      <c r="M2233" s="26">
        <f t="shared" ca="1" si="79"/>
        <v>42276</v>
      </c>
      <c r="N2233" s="25" t="b">
        <f t="shared" si="79"/>
        <v>0</v>
      </c>
      <c r="O2233" s="84" t="str">
        <f>IF($N2233,_xll.BDP($K2233,O$1817),"[DISABLED]")</f>
        <v>[DISABLED]</v>
      </c>
      <c r="P2233" s="84" t="str">
        <f>IF($N2233,_xll.BDP($K2233,P$1817),"[DISABLED]")</f>
        <v>[DISABLED]</v>
      </c>
      <c r="Q2233" s="84" t="str">
        <f>IF($N2233,_xll.BDP($K2233,Q$1817),"[DISABLED]")</f>
        <v>[DISABLED]</v>
      </c>
      <c r="R2233" s="84" t="str">
        <f>IF($N2233,_xll.BDH($K2233,R$1817,$M2233),"[DISABLED]")</f>
        <v>[DISABLED]</v>
      </c>
      <c r="S2233" s="84" t="str">
        <f>IF($N2233,_xll.BDH($K2233,S$1817,$M2233),"[DISABLED]")</f>
        <v>[DISABLED]</v>
      </c>
      <c r="T2233" s="84" t="str">
        <f>IF($N2233,_xll.BDH($K2233,T$1817,$M2233),"[DISABLED]")</f>
        <v>[DISABLED]</v>
      </c>
      <c r="V2233" s="106" t="s">
        <v>10770</v>
      </c>
      <c r="W2233" s="107" t="s">
        <v>1055</v>
      </c>
      <c r="X2233" s="108">
        <v>42276</v>
      </c>
      <c r="Y2233" s="107" t="b">
        <v>0</v>
      </c>
      <c r="Z2233" s="107" t="s">
        <v>5237</v>
      </c>
      <c r="AA2233" s="107" t="s">
        <v>5237</v>
      </c>
      <c r="AB2233" s="107" t="s">
        <v>5237</v>
      </c>
      <c r="AC2233" s="107" t="s">
        <v>5237</v>
      </c>
      <c r="AD2233" s="107" t="s">
        <v>5237</v>
      </c>
      <c r="AE2233" s="107" t="s">
        <v>5237</v>
      </c>
    </row>
    <row r="2234" spans="2:31" outlineLevel="1">
      <c r="B2234" s="24" t="s">
        <v>5234</v>
      </c>
      <c r="C2234" s="24" t="s">
        <v>4</v>
      </c>
      <c r="D2234" s="24" t="s">
        <v>64</v>
      </c>
      <c r="E2234" s="24" t="s">
        <v>49</v>
      </c>
      <c r="F2234" s="24" t="s">
        <v>45</v>
      </c>
      <c r="G2234" s="24">
        <v>0</v>
      </c>
      <c r="H2234" s="24" t="s">
        <v>2797</v>
      </c>
      <c r="I2234" s="24" t="s">
        <v>4752</v>
      </c>
      <c r="J2234" s="24" t="s">
        <v>73</v>
      </c>
      <c r="K2234" s="72" t="str">
        <f t="shared" si="78"/>
        <v>BPPE725 ICPL Curncy</v>
      </c>
      <c r="L2234" s="25" t="str">
        <f t="shared" si="79"/>
        <v>ICPL</v>
      </c>
      <c r="M2234" s="26">
        <f t="shared" ca="1" si="79"/>
        <v>42276</v>
      </c>
      <c r="N2234" s="25" t="b">
        <f t="shared" si="79"/>
        <v>0</v>
      </c>
      <c r="O2234" s="84" t="str">
        <f>IF($N2234,_xll.BDP($K2234,O$1817),"[DISABLED]")</f>
        <v>[DISABLED]</v>
      </c>
      <c r="P2234" s="84" t="str">
        <f>IF($N2234,_xll.BDP($K2234,P$1817),"[DISABLED]")</f>
        <v>[DISABLED]</v>
      </c>
      <c r="Q2234" s="84" t="str">
        <f>IF($N2234,_xll.BDP($K2234,Q$1817),"[DISABLED]")</f>
        <v>[DISABLED]</v>
      </c>
      <c r="R2234" s="84" t="str">
        <f>IF($N2234,_xll.BDH($K2234,R$1817,$M2234),"[DISABLED]")</f>
        <v>[DISABLED]</v>
      </c>
      <c r="S2234" s="84" t="str">
        <f>IF($N2234,_xll.BDH($K2234,S$1817,$M2234),"[DISABLED]")</f>
        <v>[DISABLED]</v>
      </c>
      <c r="T2234" s="84" t="str">
        <f>IF($N2234,_xll.BDH($K2234,T$1817,$M2234),"[DISABLED]")</f>
        <v>[DISABLED]</v>
      </c>
      <c r="V2234" s="106" t="s">
        <v>10771</v>
      </c>
      <c r="W2234" s="107" t="s">
        <v>1055</v>
      </c>
      <c r="X2234" s="108">
        <v>42276</v>
      </c>
      <c r="Y2234" s="107" t="b">
        <v>0</v>
      </c>
      <c r="Z2234" s="107" t="s">
        <v>5237</v>
      </c>
      <c r="AA2234" s="107" t="s">
        <v>5237</v>
      </c>
      <c r="AB2234" s="107" t="s">
        <v>5237</v>
      </c>
      <c r="AC2234" s="107" t="s">
        <v>5237</v>
      </c>
      <c r="AD2234" s="107" t="s">
        <v>5237</v>
      </c>
      <c r="AE2234" s="107" t="s">
        <v>5237</v>
      </c>
    </row>
    <row r="2235" spans="2:31" outlineLevel="1">
      <c r="B2235" s="24" t="s">
        <v>5234</v>
      </c>
      <c r="C2235" s="24" t="s">
        <v>4</v>
      </c>
      <c r="D2235" s="24" t="s">
        <v>64</v>
      </c>
      <c r="E2235" s="24" t="s">
        <v>49</v>
      </c>
      <c r="F2235" s="24" t="s">
        <v>46</v>
      </c>
      <c r="G2235" s="24">
        <v>0</v>
      </c>
      <c r="H2235" s="24" t="s">
        <v>2797</v>
      </c>
      <c r="I2235" s="24" t="s">
        <v>4753</v>
      </c>
      <c r="J2235" s="24" t="s">
        <v>73</v>
      </c>
      <c r="K2235" s="72" t="str">
        <f t="shared" si="78"/>
        <v>BPPE1025 ICPL Curncy</v>
      </c>
      <c r="L2235" s="25" t="str">
        <f t="shared" si="79"/>
        <v>ICPL</v>
      </c>
      <c r="M2235" s="26">
        <f t="shared" ca="1" si="79"/>
        <v>42276</v>
      </c>
      <c r="N2235" s="25" t="b">
        <f t="shared" si="79"/>
        <v>0</v>
      </c>
      <c r="O2235" s="84" t="str">
        <f>IF($N2235,_xll.BDP($K2235,O$1817),"[DISABLED]")</f>
        <v>[DISABLED]</v>
      </c>
      <c r="P2235" s="84" t="str">
        <f>IF($N2235,_xll.BDP($K2235,P$1817),"[DISABLED]")</f>
        <v>[DISABLED]</v>
      </c>
      <c r="Q2235" s="84" t="str">
        <f>IF($N2235,_xll.BDP($K2235,Q$1817),"[DISABLED]")</f>
        <v>[DISABLED]</v>
      </c>
      <c r="R2235" s="84" t="str">
        <f>IF($N2235,_xll.BDH($K2235,R$1817,$M2235),"[DISABLED]")</f>
        <v>[DISABLED]</v>
      </c>
      <c r="S2235" s="84" t="str">
        <f>IF($N2235,_xll.BDH($K2235,S$1817,$M2235),"[DISABLED]")</f>
        <v>[DISABLED]</v>
      </c>
      <c r="T2235" s="84" t="str">
        <f>IF($N2235,_xll.BDH($K2235,T$1817,$M2235),"[DISABLED]")</f>
        <v>[DISABLED]</v>
      </c>
      <c r="V2235" s="106" t="s">
        <v>10772</v>
      </c>
      <c r="W2235" s="107" t="s">
        <v>1055</v>
      </c>
      <c r="X2235" s="108">
        <v>42276</v>
      </c>
      <c r="Y2235" s="107" t="b">
        <v>0</v>
      </c>
      <c r="Z2235" s="107" t="s">
        <v>5237</v>
      </c>
      <c r="AA2235" s="107" t="s">
        <v>5237</v>
      </c>
      <c r="AB2235" s="107" t="s">
        <v>5237</v>
      </c>
      <c r="AC2235" s="107" t="s">
        <v>5237</v>
      </c>
      <c r="AD2235" s="107" t="s">
        <v>5237</v>
      </c>
      <c r="AE2235" s="107" t="s">
        <v>5237</v>
      </c>
    </row>
    <row r="2236" spans="2:31" outlineLevel="1">
      <c r="B2236" s="24" t="s">
        <v>5234</v>
      </c>
      <c r="C2236" s="24" t="s">
        <v>4</v>
      </c>
      <c r="D2236" s="24" t="s">
        <v>64</v>
      </c>
      <c r="E2236" s="24" t="s">
        <v>49</v>
      </c>
      <c r="F2236" s="24" t="s">
        <v>47</v>
      </c>
      <c r="G2236" s="24">
        <v>0</v>
      </c>
      <c r="H2236" s="24" t="s">
        <v>2797</v>
      </c>
      <c r="I2236" s="24" t="s">
        <v>4754</v>
      </c>
      <c r="J2236" s="24" t="s">
        <v>73</v>
      </c>
      <c r="K2236" s="72" t="str">
        <f t="shared" si="78"/>
        <v>BPPE1525 ICPL Curncy</v>
      </c>
      <c r="L2236" s="25" t="str">
        <f t="shared" si="79"/>
        <v>ICPL</v>
      </c>
      <c r="M2236" s="26">
        <f t="shared" ca="1" si="79"/>
        <v>42276</v>
      </c>
      <c r="N2236" s="25" t="b">
        <f t="shared" si="79"/>
        <v>0</v>
      </c>
      <c r="O2236" s="84" t="str">
        <f>IF($N2236,_xll.BDP($K2236,O$1817),"[DISABLED]")</f>
        <v>[DISABLED]</v>
      </c>
      <c r="P2236" s="84" t="str">
        <f>IF($N2236,_xll.BDP($K2236,P$1817),"[DISABLED]")</f>
        <v>[DISABLED]</v>
      </c>
      <c r="Q2236" s="84" t="str">
        <f>IF($N2236,_xll.BDP($K2236,Q$1817),"[DISABLED]")</f>
        <v>[DISABLED]</v>
      </c>
      <c r="R2236" s="84" t="str">
        <f>IF($N2236,_xll.BDH($K2236,R$1817,$M2236),"[DISABLED]")</f>
        <v>[DISABLED]</v>
      </c>
      <c r="S2236" s="84" t="str">
        <f>IF($N2236,_xll.BDH($K2236,S$1817,$M2236),"[DISABLED]")</f>
        <v>[DISABLED]</v>
      </c>
      <c r="T2236" s="84" t="str">
        <f>IF($N2236,_xll.BDH($K2236,T$1817,$M2236),"[DISABLED]")</f>
        <v>[DISABLED]</v>
      </c>
      <c r="V2236" s="106" t="s">
        <v>10773</v>
      </c>
      <c r="W2236" s="107" t="s">
        <v>1055</v>
      </c>
      <c r="X2236" s="108">
        <v>42276</v>
      </c>
      <c r="Y2236" s="107" t="b">
        <v>0</v>
      </c>
      <c r="Z2236" s="107" t="s">
        <v>5237</v>
      </c>
      <c r="AA2236" s="107" t="s">
        <v>5237</v>
      </c>
      <c r="AB2236" s="107" t="s">
        <v>5237</v>
      </c>
      <c r="AC2236" s="107" t="s">
        <v>5237</v>
      </c>
      <c r="AD2236" s="107" t="s">
        <v>5237</v>
      </c>
      <c r="AE2236" s="107" t="s">
        <v>5237</v>
      </c>
    </row>
    <row r="2237" spans="2:31" outlineLevel="1">
      <c r="B2237" s="24" t="s">
        <v>5234</v>
      </c>
      <c r="C2237" s="24" t="s">
        <v>4</v>
      </c>
      <c r="D2237" s="24" t="s">
        <v>64</v>
      </c>
      <c r="E2237" s="24" t="s">
        <v>49</v>
      </c>
      <c r="F2237" s="24" t="s">
        <v>48</v>
      </c>
      <c r="G2237" s="24">
        <v>0</v>
      </c>
      <c r="H2237" s="24" t="s">
        <v>2797</v>
      </c>
      <c r="I2237" s="24" t="s">
        <v>4755</v>
      </c>
      <c r="J2237" s="24" t="s">
        <v>73</v>
      </c>
      <c r="K2237" s="72" t="str">
        <f t="shared" si="78"/>
        <v>BPPE2025 ICPL Curncy</v>
      </c>
      <c r="L2237" s="25" t="str">
        <f t="shared" si="79"/>
        <v>ICPL</v>
      </c>
      <c r="M2237" s="26">
        <f t="shared" ca="1" si="79"/>
        <v>42276</v>
      </c>
      <c r="N2237" s="25" t="b">
        <f t="shared" si="79"/>
        <v>0</v>
      </c>
      <c r="O2237" s="84" t="str">
        <f>IF($N2237,_xll.BDP($K2237,O$1817),"[DISABLED]")</f>
        <v>[DISABLED]</v>
      </c>
      <c r="P2237" s="84" t="str">
        <f>IF($N2237,_xll.BDP($K2237,P$1817),"[DISABLED]")</f>
        <v>[DISABLED]</v>
      </c>
      <c r="Q2237" s="84" t="str">
        <f>IF($N2237,_xll.BDP($K2237,Q$1817),"[DISABLED]")</f>
        <v>[DISABLED]</v>
      </c>
      <c r="R2237" s="84" t="str">
        <f>IF($N2237,_xll.BDH($K2237,R$1817,$M2237),"[DISABLED]")</f>
        <v>[DISABLED]</v>
      </c>
      <c r="S2237" s="84" t="str">
        <f>IF($N2237,_xll.BDH($K2237,S$1817,$M2237),"[DISABLED]")</f>
        <v>[DISABLED]</v>
      </c>
      <c r="T2237" s="84" t="str">
        <f>IF($N2237,_xll.BDH($K2237,T$1817,$M2237),"[DISABLED]")</f>
        <v>[DISABLED]</v>
      </c>
      <c r="V2237" s="106" t="s">
        <v>10774</v>
      </c>
      <c r="W2237" s="107" t="s">
        <v>1055</v>
      </c>
      <c r="X2237" s="108">
        <v>42276</v>
      </c>
      <c r="Y2237" s="107" t="b">
        <v>0</v>
      </c>
      <c r="Z2237" s="107" t="s">
        <v>5237</v>
      </c>
      <c r="AA2237" s="107" t="s">
        <v>5237</v>
      </c>
      <c r="AB2237" s="107" t="s">
        <v>5237</v>
      </c>
      <c r="AC2237" s="107" t="s">
        <v>5237</v>
      </c>
      <c r="AD2237" s="107" t="s">
        <v>5237</v>
      </c>
      <c r="AE2237" s="107" t="s">
        <v>5237</v>
      </c>
    </row>
    <row r="2238" spans="2:31" outlineLevel="1">
      <c r="B2238" s="24" t="s">
        <v>5234</v>
      </c>
      <c r="C2238" s="24" t="s">
        <v>4</v>
      </c>
      <c r="D2238" s="24" t="s">
        <v>64</v>
      </c>
      <c r="E2238" s="24" t="s">
        <v>50</v>
      </c>
      <c r="F2238" s="24" t="s">
        <v>209</v>
      </c>
      <c r="G2238" s="24">
        <v>0</v>
      </c>
      <c r="H2238" s="24" t="s">
        <v>2797</v>
      </c>
      <c r="I2238" s="24" t="s">
        <v>4756</v>
      </c>
      <c r="J2238" s="24" t="s">
        <v>73</v>
      </c>
      <c r="K2238" s="72" t="str">
        <f t="shared" si="78"/>
        <v>BPPEA30 ICPL Curncy</v>
      </c>
      <c r="L2238" s="25" t="str">
        <f t="shared" si="79"/>
        <v>ICPL</v>
      </c>
      <c r="M2238" s="26">
        <f t="shared" ca="1" si="79"/>
        <v>42276</v>
      </c>
      <c r="N2238" s="25" t="b">
        <f t="shared" si="79"/>
        <v>0</v>
      </c>
      <c r="O2238" s="84" t="str">
        <f>IF($N2238,_xll.BDP($K2238,O$1817),"[DISABLED]")</f>
        <v>[DISABLED]</v>
      </c>
      <c r="P2238" s="84" t="str">
        <f>IF($N2238,_xll.BDP($K2238,P$1817),"[DISABLED]")</f>
        <v>[DISABLED]</v>
      </c>
      <c r="Q2238" s="84" t="str">
        <f>IF($N2238,_xll.BDP($K2238,Q$1817),"[DISABLED]")</f>
        <v>[DISABLED]</v>
      </c>
      <c r="R2238" s="84" t="str">
        <f>IF($N2238,_xll.BDH($K2238,R$1817,$M2238),"[DISABLED]")</f>
        <v>[DISABLED]</v>
      </c>
      <c r="S2238" s="84" t="str">
        <f>IF($N2238,_xll.BDH($K2238,S$1817,$M2238),"[DISABLED]")</f>
        <v>[DISABLED]</v>
      </c>
      <c r="T2238" s="84" t="str">
        <f>IF($N2238,_xll.BDH($K2238,T$1817,$M2238),"[DISABLED]")</f>
        <v>[DISABLED]</v>
      </c>
      <c r="V2238" s="106" t="s">
        <v>10775</v>
      </c>
      <c r="W2238" s="107" t="s">
        <v>1055</v>
      </c>
      <c r="X2238" s="108">
        <v>42276</v>
      </c>
      <c r="Y2238" s="107" t="b">
        <v>0</v>
      </c>
      <c r="Z2238" s="107" t="s">
        <v>5237</v>
      </c>
      <c r="AA2238" s="107" t="s">
        <v>5237</v>
      </c>
      <c r="AB2238" s="107" t="s">
        <v>5237</v>
      </c>
      <c r="AC2238" s="107" t="s">
        <v>5237</v>
      </c>
      <c r="AD2238" s="107" t="s">
        <v>5237</v>
      </c>
      <c r="AE2238" s="107" t="s">
        <v>5237</v>
      </c>
    </row>
    <row r="2239" spans="2:31" outlineLevel="1">
      <c r="B2239" s="24" t="s">
        <v>5234</v>
      </c>
      <c r="C2239" s="24" t="s">
        <v>4</v>
      </c>
      <c r="D2239" s="24" t="s">
        <v>64</v>
      </c>
      <c r="E2239" s="24" t="s">
        <v>50</v>
      </c>
      <c r="F2239" s="24" t="s">
        <v>210</v>
      </c>
      <c r="G2239" s="24">
        <v>0</v>
      </c>
      <c r="H2239" s="24" t="s">
        <v>2797</v>
      </c>
      <c r="I2239" s="24" t="s">
        <v>4757</v>
      </c>
      <c r="J2239" s="24" t="s">
        <v>73</v>
      </c>
      <c r="K2239" s="72" t="str">
        <f t="shared" si="78"/>
        <v>BPPEB30 ICPL Curncy</v>
      </c>
      <c r="L2239" s="25" t="str">
        <f t="shared" si="79"/>
        <v>ICPL</v>
      </c>
      <c r="M2239" s="26">
        <f t="shared" ca="1" si="79"/>
        <v>42276</v>
      </c>
      <c r="N2239" s="25" t="b">
        <f t="shared" si="79"/>
        <v>0</v>
      </c>
      <c r="O2239" s="84" t="str">
        <f>IF($N2239,_xll.BDP($K2239,O$1817),"[DISABLED]")</f>
        <v>[DISABLED]</v>
      </c>
      <c r="P2239" s="84" t="str">
        <f>IF($N2239,_xll.BDP($K2239,P$1817),"[DISABLED]")</f>
        <v>[DISABLED]</v>
      </c>
      <c r="Q2239" s="84" t="str">
        <f>IF($N2239,_xll.BDP($K2239,Q$1817),"[DISABLED]")</f>
        <v>[DISABLED]</v>
      </c>
      <c r="R2239" s="84" t="str">
        <f>IF($N2239,_xll.BDH($K2239,R$1817,$M2239),"[DISABLED]")</f>
        <v>[DISABLED]</v>
      </c>
      <c r="S2239" s="84" t="str">
        <f>IF($N2239,_xll.BDH($K2239,S$1817,$M2239),"[DISABLED]")</f>
        <v>[DISABLED]</v>
      </c>
      <c r="T2239" s="84" t="str">
        <f>IF($N2239,_xll.BDH($K2239,T$1817,$M2239),"[DISABLED]")</f>
        <v>[DISABLED]</v>
      </c>
      <c r="V2239" s="106" t="s">
        <v>10776</v>
      </c>
      <c r="W2239" s="107" t="s">
        <v>1055</v>
      </c>
      <c r="X2239" s="108">
        <v>42276</v>
      </c>
      <c r="Y2239" s="107" t="b">
        <v>0</v>
      </c>
      <c r="Z2239" s="107" t="s">
        <v>5237</v>
      </c>
      <c r="AA2239" s="107" t="s">
        <v>5237</v>
      </c>
      <c r="AB2239" s="107" t="s">
        <v>5237</v>
      </c>
      <c r="AC2239" s="107" t="s">
        <v>5237</v>
      </c>
      <c r="AD2239" s="107" t="s">
        <v>5237</v>
      </c>
      <c r="AE2239" s="107" t="s">
        <v>5237</v>
      </c>
    </row>
    <row r="2240" spans="2:31" outlineLevel="1">
      <c r="B2240" s="24" t="s">
        <v>5234</v>
      </c>
      <c r="C2240" s="24" t="s">
        <v>4</v>
      </c>
      <c r="D2240" s="24" t="s">
        <v>64</v>
      </c>
      <c r="E2240" s="24" t="s">
        <v>50</v>
      </c>
      <c r="F2240" s="24" t="s">
        <v>54</v>
      </c>
      <c r="G2240" s="24">
        <v>0</v>
      </c>
      <c r="H2240" s="24" t="s">
        <v>2797</v>
      </c>
      <c r="I2240" s="24" t="s">
        <v>4758</v>
      </c>
      <c r="J2240" s="24" t="s">
        <v>73</v>
      </c>
      <c r="K2240" s="72" t="str">
        <f t="shared" si="78"/>
        <v>BPPEC30 ICPL Curncy</v>
      </c>
      <c r="L2240" s="25" t="str">
        <f t="shared" si="79"/>
        <v>ICPL</v>
      </c>
      <c r="M2240" s="26">
        <f t="shared" ca="1" si="79"/>
        <v>42276</v>
      </c>
      <c r="N2240" s="25" t="b">
        <f t="shared" si="79"/>
        <v>0</v>
      </c>
      <c r="O2240" s="84" t="str">
        <f>IF($N2240,_xll.BDP($K2240,O$1817),"[DISABLED]")</f>
        <v>[DISABLED]</v>
      </c>
      <c r="P2240" s="84" t="str">
        <f>IF($N2240,_xll.BDP($K2240,P$1817),"[DISABLED]")</f>
        <v>[DISABLED]</v>
      </c>
      <c r="Q2240" s="84" t="str">
        <f>IF($N2240,_xll.BDP($K2240,Q$1817),"[DISABLED]")</f>
        <v>[DISABLED]</v>
      </c>
      <c r="R2240" s="84" t="str">
        <f>IF($N2240,_xll.BDH($K2240,R$1817,$M2240),"[DISABLED]")</f>
        <v>[DISABLED]</v>
      </c>
      <c r="S2240" s="84" t="str">
        <f>IF($N2240,_xll.BDH($K2240,S$1817,$M2240),"[DISABLED]")</f>
        <v>[DISABLED]</v>
      </c>
      <c r="T2240" s="84" t="str">
        <f>IF($N2240,_xll.BDH($K2240,T$1817,$M2240),"[DISABLED]")</f>
        <v>[DISABLED]</v>
      </c>
      <c r="V2240" s="106" t="s">
        <v>10777</v>
      </c>
      <c r="W2240" s="107" t="s">
        <v>1055</v>
      </c>
      <c r="X2240" s="108">
        <v>42276</v>
      </c>
      <c r="Y2240" s="107" t="b">
        <v>0</v>
      </c>
      <c r="Z2240" s="107" t="s">
        <v>5237</v>
      </c>
      <c r="AA2240" s="107" t="s">
        <v>5237</v>
      </c>
      <c r="AB2240" s="107" t="s">
        <v>5237</v>
      </c>
      <c r="AC2240" s="107" t="s">
        <v>5237</v>
      </c>
      <c r="AD2240" s="107" t="s">
        <v>5237</v>
      </c>
      <c r="AE2240" s="107" t="s">
        <v>5237</v>
      </c>
    </row>
    <row r="2241" spans="2:31" outlineLevel="1">
      <c r="B2241" s="24" t="s">
        <v>5234</v>
      </c>
      <c r="C2241" s="24" t="s">
        <v>4</v>
      </c>
      <c r="D2241" s="24" t="s">
        <v>64</v>
      </c>
      <c r="E2241" s="24" t="s">
        <v>50</v>
      </c>
      <c r="F2241" s="24" t="s">
        <v>58</v>
      </c>
      <c r="G2241" s="24">
        <v>0</v>
      </c>
      <c r="H2241" s="24" t="s">
        <v>2797</v>
      </c>
      <c r="I2241" s="24" t="s">
        <v>4759</v>
      </c>
      <c r="J2241" s="24" t="s">
        <v>73</v>
      </c>
      <c r="K2241" s="72" t="str">
        <f t="shared" si="78"/>
        <v>BPPEF30 ICPL Curncy</v>
      </c>
      <c r="L2241" s="25" t="str">
        <f t="shared" si="79"/>
        <v>ICPL</v>
      </c>
      <c r="M2241" s="26">
        <f t="shared" ca="1" si="79"/>
        <v>42276</v>
      </c>
      <c r="N2241" s="25" t="b">
        <f t="shared" si="79"/>
        <v>0</v>
      </c>
      <c r="O2241" s="84" t="str">
        <f>IF($N2241,_xll.BDP($K2241,O$1817),"[DISABLED]")</f>
        <v>[DISABLED]</v>
      </c>
      <c r="P2241" s="84" t="str">
        <f>IF($N2241,_xll.BDP($K2241,P$1817),"[DISABLED]")</f>
        <v>[DISABLED]</v>
      </c>
      <c r="Q2241" s="84" t="str">
        <f>IF($N2241,_xll.BDP($K2241,Q$1817),"[DISABLED]")</f>
        <v>[DISABLED]</v>
      </c>
      <c r="R2241" s="84" t="str">
        <f>IF($N2241,_xll.BDH($K2241,R$1817,$M2241),"[DISABLED]")</f>
        <v>[DISABLED]</v>
      </c>
      <c r="S2241" s="84" t="str">
        <f>IF($N2241,_xll.BDH($K2241,S$1817,$M2241),"[DISABLED]")</f>
        <v>[DISABLED]</v>
      </c>
      <c r="T2241" s="84" t="str">
        <f>IF($N2241,_xll.BDH($K2241,T$1817,$M2241),"[DISABLED]")</f>
        <v>[DISABLED]</v>
      </c>
      <c r="V2241" s="106" t="s">
        <v>10778</v>
      </c>
      <c r="W2241" s="107" t="s">
        <v>1055</v>
      </c>
      <c r="X2241" s="108">
        <v>42276</v>
      </c>
      <c r="Y2241" s="107" t="b">
        <v>0</v>
      </c>
      <c r="Z2241" s="107" t="s">
        <v>5237</v>
      </c>
      <c r="AA2241" s="107" t="s">
        <v>5237</v>
      </c>
      <c r="AB2241" s="107" t="s">
        <v>5237</v>
      </c>
      <c r="AC2241" s="107" t="s">
        <v>5237</v>
      </c>
      <c r="AD2241" s="107" t="s">
        <v>5237</v>
      </c>
      <c r="AE2241" s="107" t="s">
        <v>5237</v>
      </c>
    </row>
    <row r="2242" spans="2:31" outlineLevel="1">
      <c r="B2242" s="24" t="s">
        <v>5234</v>
      </c>
      <c r="C2242" s="24" t="s">
        <v>4</v>
      </c>
      <c r="D2242" s="24" t="s">
        <v>64</v>
      </c>
      <c r="E2242" s="24" t="s">
        <v>50</v>
      </c>
      <c r="F2242" s="24" t="s">
        <v>71</v>
      </c>
      <c r="G2242" s="24">
        <v>0</v>
      </c>
      <c r="H2242" s="24" t="s">
        <v>2797</v>
      </c>
      <c r="I2242" s="24" t="s">
        <v>4760</v>
      </c>
      <c r="J2242" s="24" t="s">
        <v>73</v>
      </c>
      <c r="K2242" s="72" t="str">
        <f t="shared" si="78"/>
        <v>BPPEI30 ICPL Curncy</v>
      </c>
      <c r="L2242" s="25" t="str">
        <f t="shared" si="79"/>
        <v>ICPL</v>
      </c>
      <c r="M2242" s="26">
        <f t="shared" ca="1" si="79"/>
        <v>42276</v>
      </c>
      <c r="N2242" s="25" t="b">
        <f t="shared" si="79"/>
        <v>0</v>
      </c>
      <c r="O2242" s="84" t="str">
        <f>IF($N2242,_xll.BDP($K2242,O$1817),"[DISABLED]")</f>
        <v>[DISABLED]</v>
      </c>
      <c r="P2242" s="84" t="str">
        <f>IF($N2242,_xll.BDP($K2242,P$1817),"[DISABLED]")</f>
        <v>[DISABLED]</v>
      </c>
      <c r="Q2242" s="84" t="str">
        <f>IF($N2242,_xll.BDP($K2242,Q$1817),"[DISABLED]")</f>
        <v>[DISABLED]</v>
      </c>
      <c r="R2242" s="84" t="str">
        <f>IF($N2242,_xll.BDH($K2242,R$1817,$M2242),"[DISABLED]")</f>
        <v>[DISABLED]</v>
      </c>
      <c r="S2242" s="84" t="str">
        <f>IF($N2242,_xll.BDH($K2242,S$1817,$M2242),"[DISABLED]")</f>
        <v>[DISABLED]</v>
      </c>
      <c r="T2242" s="84" t="str">
        <f>IF($N2242,_xll.BDH($K2242,T$1817,$M2242),"[DISABLED]")</f>
        <v>[DISABLED]</v>
      </c>
      <c r="V2242" s="106" t="s">
        <v>10779</v>
      </c>
      <c r="W2242" s="107" t="s">
        <v>1055</v>
      </c>
      <c r="X2242" s="108">
        <v>42276</v>
      </c>
      <c r="Y2242" s="107" t="b">
        <v>0</v>
      </c>
      <c r="Z2242" s="107" t="s">
        <v>5237</v>
      </c>
      <c r="AA2242" s="107" t="s">
        <v>5237</v>
      </c>
      <c r="AB2242" s="107" t="s">
        <v>5237</v>
      </c>
      <c r="AC2242" s="107" t="s">
        <v>5237</v>
      </c>
      <c r="AD2242" s="107" t="s">
        <v>5237</v>
      </c>
      <c r="AE2242" s="107" t="s">
        <v>5237</v>
      </c>
    </row>
    <row r="2243" spans="2:31" outlineLevel="1">
      <c r="B2243" s="24" t="s">
        <v>5234</v>
      </c>
      <c r="C2243" s="24" t="s">
        <v>4</v>
      </c>
      <c r="D2243" s="24" t="s">
        <v>64</v>
      </c>
      <c r="E2243" s="24" t="s">
        <v>50</v>
      </c>
      <c r="F2243" s="24" t="s">
        <v>41</v>
      </c>
      <c r="G2243" s="24">
        <v>0</v>
      </c>
      <c r="H2243" s="24" t="s">
        <v>2797</v>
      </c>
      <c r="I2243" s="24" t="s">
        <v>4761</v>
      </c>
      <c r="J2243" s="24" t="s">
        <v>73</v>
      </c>
      <c r="K2243" s="72" t="str">
        <f t="shared" si="78"/>
        <v>BPPE130 ICPL Curncy</v>
      </c>
      <c r="L2243" s="25" t="str">
        <f t="shared" si="79"/>
        <v>ICPL</v>
      </c>
      <c r="M2243" s="26">
        <f t="shared" ca="1" si="79"/>
        <v>42276</v>
      </c>
      <c r="N2243" s="25" t="b">
        <f t="shared" si="79"/>
        <v>0</v>
      </c>
      <c r="O2243" s="84" t="str">
        <f>IF($N2243,_xll.BDP($K2243,O$1817),"[DISABLED]")</f>
        <v>[DISABLED]</v>
      </c>
      <c r="P2243" s="84" t="str">
        <f>IF($N2243,_xll.BDP($K2243,P$1817),"[DISABLED]")</f>
        <v>[DISABLED]</v>
      </c>
      <c r="Q2243" s="84" t="str">
        <f>IF($N2243,_xll.BDP($K2243,Q$1817),"[DISABLED]")</f>
        <v>[DISABLED]</v>
      </c>
      <c r="R2243" s="84" t="str">
        <f>IF($N2243,_xll.BDH($K2243,R$1817,$M2243),"[DISABLED]")</f>
        <v>[DISABLED]</v>
      </c>
      <c r="S2243" s="84" t="str">
        <f>IF($N2243,_xll.BDH($K2243,S$1817,$M2243),"[DISABLED]")</f>
        <v>[DISABLED]</v>
      </c>
      <c r="T2243" s="84" t="str">
        <f>IF($N2243,_xll.BDH($K2243,T$1817,$M2243),"[DISABLED]")</f>
        <v>[DISABLED]</v>
      </c>
      <c r="V2243" s="106" t="s">
        <v>10780</v>
      </c>
      <c r="W2243" s="107" t="s">
        <v>1055</v>
      </c>
      <c r="X2243" s="108">
        <v>42276</v>
      </c>
      <c r="Y2243" s="107" t="b">
        <v>0</v>
      </c>
      <c r="Z2243" s="107" t="s">
        <v>5237</v>
      </c>
      <c r="AA2243" s="107" t="s">
        <v>5237</v>
      </c>
      <c r="AB2243" s="107" t="s">
        <v>5237</v>
      </c>
      <c r="AC2243" s="107" t="s">
        <v>5237</v>
      </c>
      <c r="AD2243" s="107" t="s">
        <v>5237</v>
      </c>
      <c r="AE2243" s="107" t="s">
        <v>5237</v>
      </c>
    </row>
    <row r="2244" spans="2:31" outlineLevel="1">
      <c r="B2244" s="24" t="s">
        <v>5234</v>
      </c>
      <c r="C2244" s="24" t="s">
        <v>4</v>
      </c>
      <c r="D2244" s="24" t="s">
        <v>64</v>
      </c>
      <c r="E2244" s="24" t="s">
        <v>50</v>
      </c>
      <c r="F2244" s="24" t="s">
        <v>146</v>
      </c>
      <c r="G2244" s="24">
        <v>0</v>
      </c>
      <c r="H2244" s="24" t="s">
        <v>2797</v>
      </c>
      <c r="I2244" s="24" t="s">
        <v>4762</v>
      </c>
      <c r="J2244" s="24" t="s">
        <v>73</v>
      </c>
      <c r="K2244" s="72" t="str">
        <f t="shared" si="78"/>
        <v>BPPER30 ICPL Curncy</v>
      </c>
      <c r="L2244" s="25" t="str">
        <f t="shared" si="79"/>
        <v>ICPL</v>
      </c>
      <c r="M2244" s="26">
        <f t="shared" ca="1" si="79"/>
        <v>42276</v>
      </c>
      <c r="N2244" s="25" t="b">
        <f t="shared" si="79"/>
        <v>0</v>
      </c>
      <c r="O2244" s="84" t="str">
        <f>IF($N2244,_xll.BDP($K2244,O$1817),"[DISABLED]")</f>
        <v>[DISABLED]</v>
      </c>
      <c r="P2244" s="84" t="str">
        <f>IF($N2244,_xll.BDP($K2244,P$1817),"[DISABLED]")</f>
        <v>[DISABLED]</v>
      </c>
      <c r="Q2244" s="84" t="str">
        <f>IF($N2244,_xll.BDP($K2244,Q$1817),"[DISABLED]")</f>
        <v>[DISABLED]</v>
      </c>
      <c r="R2244" s="84" t="str">
        <f>IF($N2244,_xll.BDH($K2244,R$1817,$M2244),"[DISABLED]")</f>
        <v>[DISABLED]</v>
      </c>
      <c r="S2244" s="84" t="str">
        <f>IF($N2244,_xll.BDH($K2244,S$1817,$M2244),"[DISABLED]")</f>
        <v>[DISABLED]</v>
      </c>
      <c r="T2244" s="84" t="str">
        <f>IF($N2244,_xll.BDH($K2244,T$1817,$M2244),"[DISABLED]")</f>
        <v>[DISABLED]</v>
      </c>
      <c r="V2244" s="106" t="s">
        <v>10781</v>
      </c>
      <c r="W2244" s="107" t="s">
        <v>1055</v>
      </c>
      <c r="X2244" s="108">
        <v>42276</v>
      </c>
      <c r="Y2244" s="107" t="b">
        <v>0</v>
      </c>
      <c r="Z2244" s="107" t="s">
        <v>5237</v>
      </c>
      <c r="AA2244" s="107" t="s">
        <v>5237</v>
      </c>
      <c r="AB2244" s="107" t="s">
        <v>5237</v>
      </c>
      <c r="AC2244" s="107" t="s">
        <v>5237</v>
      </c>
      <c r="AD2244" s="107" t="s">
        <v>5237</v>
      </c>
      <c r="AE2244" s="107" t="s">
        <v>5237</v>
      </c>
    </row>
    <row r="2245" spans="2:31" outlineLevel="1">
      <c r="B2245" s="24" t="s">
        <v>5234</v>
      </c>
      <c r="C2245" s="24" t="s">
        <v>4</v>
      </c>
      <c r="D2245" s="24" t="s">
        <v>64</v>
      </c>
      <c r="E2245" s="24" t="s">
        <v>50</v>
      </c>
      <c r="F2245" s="24" t="s">
        <v>42</v>
      </c>
      <c r="G2245" s="24">
        <v>0</v>
      </c>
      <c r="H2245" s="24" t="s">
        <v>2797</v>
      </c>
      <c r="I2245" s="24" t="s">
        <v>4763</v>
      </c>
      <c r="J2245" s="24" t="s">
        <v>73</v>
      </c>
      <c r="K2245" s="72" t="str">
        <f t="shared" si="78"/>
        <v>BPPE230 ICPL Curncy</v>
      </c>
      <c r="L2245" s="25" t="str">
        <f t="shared" si="79"/>
        <v>ICPL</v>
      </c>
      <c r="M2245" s="26">
        <f t="shared" ca="1" si="79"/>
        <v>42276</v>
      </c>
      <c r="N2245" s="25" t="b">
        <f t="shared" si="79"/>
        <v>0</v>
      </c>
      <c r="O2245" s="84" t="str">
        <f>IF($N2245,_xll.BDP($K2245,O$1817),"[DISABLED]")</f>
        <v>[DISABLED]</v>
      </c>
      <c r="P2245" s="84" t="str">
        <f>IF($N2245,_xll.BDP($K2245,P$1817),"[DISABLED]")</f>
        <v>[DISABLED]</v>
      </c>
      <c r="Q2245" s="84" t="str">
        <f>IF($N2245,_xll.BDP($K2245,Q$1817),"[DISABLED]")</f>
        <v>[DISABLED]</v>
      </c>
      <c r="R2245" s="84" t="str">
        <f>IF($N2245,_xll.BDH($K2245,R$1817,$M2245),"[DISABLED]")</f>
        <v>[DISABLED]</v>
      </c>
      <c r="S2245" s="84" t="str">
        <f>IF($N2245,_xll.BDH($K2245,S$1817,$M2245),"[DISABLED]")</f>
        <v>[DISABLED]</v>
      </c>
      <c r="T2245" s="84" t="str">
        <f>IF($N2245,_xll.BDH($K2245,T$1817,$M2245),"[DISABLED]")</f>
        <v>[DISABLED]</v>
      </c>
      <c r="V2245" s="106" t="s">
        <v>10782</v>
      </c>
      <c r="W2245" s="107" t="s">
        <v>1055</v>
      </c>
      <c r="X2245" s="108">
        <v>42276</v>
      </c>
      <c r="Y2245" s="107" t="b">
        <v>0</v>
      </c>
      <c r="Z2245" s="107" t="s">
        <v>5237</v>
      </c>
      <c r="AA2245" s="107" t="s">
        <v>5237</v>
      </c>
      <c r="AB2245" s="107" t="s">
        <v>5237</v>
      </c>
      <c r="AC2245" s="107" t="s">
        <v>5237</v>
      </c>
      <c r="AD2245" s="107" t="s">
        <v>5237</v>
      </c>
      <c r="AE2245" s="107" t="s">
        <v>5237</v>
      </c>
    </row>
    <row r="2246" spans="2:31" outlineLevel="1">
      <c r="B2246" s="24" t="s">
        <v>5234</v>
      </c>
      <c r="C2246" s="24" t="s">
        <v>4</v>
      </c>
      <c r="D2246" s="24" t="s">
        <v>64</v>
      </c>
      <c r="E2246" s="24" t="s">
        <v>50</v>
      </c>
      <c r="F2246" s="24" t="s">
        <v>43</v>
      </c>
      <c r="G2246" s="24">
        <v>0</v>
      </c>
      <c r="H2246" s="24" t="s">
        <v>2797</v>
      </c>
      <c r="I2246" s="24" t="s">
        <v>4764</v>
      </c>
      <c r="J2246" s="24" t="s">
        <v>73</v>
      </c>
      <c r="K2246" s="72" t="str">
        <f t="shared" si="78"/>
        <v>BPPE330 ICPL Curncy</v>
      </c>
      <c r="L2246" s="25" t="str">
        <f t="shared" si="79"/>
        <v>ICPL</v>
      </c>
      <c r="M2246" s="26">
        <f t="shared" ca="1" si="79"/>
        <v>42276</v>
      </c>
      <c r="N2246" s="25" t="b">
        <f t="shared" si="79"/>
        <v>0</v>
      </c>
      <c r="O2246" s="84" t="str">
        <f>IF($N2246,_xll.BDP($K2246,O$1817),"[DISABLED]")</f>
        <v>[DISABLED]</v>
      </c>
      <c r="P2246" s="84" t="str">
        <f>IF($N2246,_xll.BDP($K2246,P$1817),"[DISABLED]")</f>
        <v>[DISABLED]</v>
      </c>
      <c r="Q2246" s="84" t="str">
        <f>IF($N2246,_xll.BDP($K2246,Q$1817),"[DISABLED]")</f>
        <v>[DISABLED]</v>
      </c>
      <c r="R2246" s="84" t="str">
        <f>IF($N2246,_xll.BDH($K2246,R$1817,$M2246),"[DISABLED]")</f>
        <v>[DISABLED]</v>
      </c>
      <c r="S2246" s="84" t="str">
        <f>IF($N2246,_xll.BDH($K2246,S$1817,$M2246),"[DISABLED]")</f>
        <v>[DISABLED]</v>
      </c>
      <c r="T2246" s="84" t="str">
        <f>IF($N2246,_xll.BDH($K2246,T$1817,$M2246),"[DISABLED]")</f>
        <v>[DISABLED]</v>
      </c>
      <c r="V2246" s="106" t="s">
        <v>10783</v>
      </c>
      <c r="W2246" s="107" t="s">
        <v>1055</v>
      </c>
      <c r="X2246" s="108">
        <v>42276</v>
      </c>
      <c r="Y2246" s="107" t="b">
        <v>0</v>
      </c>
      <c r="Z2246" s="107" t="s">
        <v>5237</v>
      </c>
      <c r="AA2246" s="107" t="s">
        <v>5237</v>
      </c>
      <c r="AB2246" s="107" t="s">
        <v>5237</v>
      </c>
      <c r="AC2246" s="107" t="s">
        <v>5237</v>
      </c>
      <c r="AD2246" s="107" t="s">
        <v>5237</v>
      </c>
      <c r="AE2246" s="107" t="s">
        <v>5237</v>
      </c>
    </row>
    <row r="2247" spans="2:31" outlineLevel="1">
      <c r="B2247" s="24" t="s">
        <v>5234</v>
      </c>
      <c r="C2247" s="24" t="s">
        <v>4</v>
      </c>
      <c r="D2247" s="24" t="s">
        <v>64</v>
      </c>
      <c r="E2247" s="24" t="s">
        <v>50</v>
      </c>
      <c r="F2247" s="24" t="s">
        <v>152</v>
      </c>
      <c r="G2247" s="24">
        <v>0</v>
      </c>
      <c r="H2247" s="24" t="s">
        <v>2797</v>
      </c>
      <c r="I2247" s="24" t="s">
        <v>4765</v>
      </c>
      <c r="J2247" s="24" t="s">
        <v>73</v>
      </c>
      <c r="K2247" s="72" t="str">
        <f t="shared" si="78"/>
        <v>BPPE430 ICPL Curncy</v>
      </c>
      <c r="L2247" s="25" t="str">
        <f t="shared" si="79"/>
        <v>ICPL</v>
      </c>
      <c r="M2247" s="26">
        <f t="shared" ca="1" si="79"/>
        <v>42276</v>
      </c>
      <c r="N2247" s="25" t="b">
        <f t="shared" si="79"/>
        <v>0</v>
      </c>
      <c r="O2247" s="84" t="str">
        <f>IF($N2247,_xll.BDP($K2247,O$1817),"[DISABLED]")</f>
        <v>[DISABLED]</v>
      </c>
      <c r="P2247" s="84" t="str">
        <f>IF($N2247,_xll.BDP($K2247,P$1817),"[DISABLED]")</f>
        <v>[DISABLED]</v>
      </c>
      <c r="Q2247" s="84" t="str">
        <f>IF($N2247,_xll.BDP($K2247,Q$1817),"[DISABLED]")</f>
        <v>[DISABLED]</v>
      </c>
      <c r="R2247" s="84" t="str">
        <f>IF($N2247,_xll.BDH($K2247,R$1817,$M2247),"[DISABLED]")</f>
        <v>[DISABLED]</v>
      </c>
      <c r="S2247" s="84" t="str">
        <f>IF($N2247,_xll.BDH($K2247,S$1817,$M2247),"[DISABLED]")</f>
        <v>[DISABLED]</v>
      </c>
      <c r="T2247" s="84" t="str">
        <f>IF($N2247,_xll.BDH($K2247,T$1817,$M2247),"[DISABLED]")</f>
        <v>[DISABLED]</v>
      </c>
      <c r="V2247" s="106" t="s">
        <v>10784</v>
      </c>
      <c r="W2247" s="107" t="s">
        <v>1055</v>
      </c>
      <c r="X2247" s="108">
        <v>42276</v>
      </c>
      <c r="Y2247" s="107" t="b">
        <v>0</v>
      </c>
      <c r="Z2247" s="107" t="s">
        <v>5237</v>
      </c>
      <c r="AA2247" s="107" t="s">
        <v>5237</v>
      </c>
      <c r="AB2247" s="107" t="s">
        <v>5237</v>
      </c>
      <c r="AC2247" s="107" t="s">
        <v>5237</v>
      </c>
      <c r="AD2247" s="107" t="s">
        <v>5237</v>
      </c>
      <c r="AE2247" s="107" t="s">
        <v>5237</v>
      </c>
    </row>
    <row r="2248" spans="2:31" outlineLevel="1">
      <c r="B2248" s="24" t="s">
        <v>5234</v>
      </c>
      <c r="C2248" s="24" t="s">
        <v>4</v>
      </c>
      <c r="D2248" s="24" t="s">
        <v>64</v>
      </c>
      <c r="E2248" s="24" t="s">
        <v>50</v>
      </c>
      <c r="F2248" s="24" t="s">
        <v>44</v>
      </c>
      <c r="G2248" s="24">
        <v>0</v>
      </c>
      <c r="H2248" s="24" t="s">
        <v>2797</v>
      </c>
      <c r="I2248" s="24" t="s">
        <v>4766</v>
      </c>
      <c r="J2248" s="24" t="s">
        <v>73</v>
      </c>
      <c r="K2248" s="72" t="str">
        <f t="shared" si="78"/>
        <v>BPPE530 ICPL Curncy</v>
      </c>
      <c r="L2248" s="25" t="str">
        <f t="shared" si="79"/>
        <v>ICPL</v>
      </c>
      <c r="M2248" s="26">
        <f t="shared" ca="1" si="79"/>
        <v>42276</v>
      </c>
      <c r="N2248" s="25" t="b">
        <f t="shared" si="79"/>
        <v>0</v>
      </c>
      <c r="O2248" s="84" t="str">
        <f>IF($N2248,_xll.BDP($K2248,O$1817),"[DISABLED]")</f>
        <v>[DISABLED]</v>
      </c>
      <c r="P2248" s="84" t="str">
        <f>IF($N2248,_xll.BDP($K2248,P$1817),"[DISABLED]")</f>
        <v>[DISABLED]</v>
      </c>
      <c r="Q2248" s="84" t="str">
        <f>IF($N2248,_xll.BDP($K2248,Q$1817),"[DISABLED]")</f>
        <v>[DISABLED]</v>
      </c>
      <c r="R2248" s="84" t="str">
        <f>IF($N2248,_xll.BDH($K2248,R$1817,$M2248),"[DISABLED]")</f>
        <v>[DISABLED]</v>
      </c>
      <c r="S2248" s="84" t="str">
        <f>IF($N2248,_xll.BDH($K2248,S$1817,$M2248),"[DISABLED]")</f>
        <v>[DISABLED]</v>
      </c>
      <c r="T2248" s="84" t="str">
        <f>IF($N2248,_xll.BDH($K2248,T$1817,$M2248),"[DISABLED]")</f>
        <v>[DISABLED]</v>
      </c>
      <c r="V2248" s="106" t="s">
        <v>10785</v>
      </c>
      <c r="W2248" s="107" t="s">
        <v>1055</v>
      </c>
      <c r="X2248" s="108">
        <v>42276</v>
      </c>
      <c r="Y2248" s="107" t="b">
        <v>0</v>
      </c>
      <c r="Z2248" s="107" t="s">
        <v>5237</v>
      </c>
      <c r="AA2248" s="107" t="s">
        <v>5237</v>
      </c>
      <c r="AB2248" s="107" t="s">
        <v>5237</v>
      </c>
      <c r="AC2248" s="107" t="s">
        <v>5237</v>
      </c>
      <c r="AD2248" s="107" t="s">
        <v>5237</v>
      </c>
      <c r="AE2248" s="107" t="s">
        <v>5237</v>
      </c>
    </row>
    <row r="2249" spans="2:31" outlineLevel="1">
      <c r="B2249" s="24" t="s">
        <v>5234</v>
      </c>
      <c r="C2249" s="24" t="s">
        <v>4</v>
      </c>
      <c r="D2249" s="24" t="s">
        <v>64</v>
      </c>
      <c r="E2249" s="24" t="s">
        <v>50</v>
      </c>
      <c r="F2249" s="24" t="s">
        <v>45</v>
      </c>
      <c r="G2249" s="24">
        <v>0</v>
      </c>
      <c r="H2249" s="24" t="s">
        <v>2797</v>
      </c>
      <c r="I2249" s="24" t="s">
        <v>4767</v>
      </c>
      <c r="J2249" s="24" t="s">
        <v>73</v>
      </c>
      <c r="K2249" s="72" t="str">
        <f t="shared" si="78"/>
        <v>BPPE730 ICPL Curncy</v>
      </c>
      <c r="L2249" s="25" t="str">
        <f t="shared" si="79"/>
        <v>ICPL</v>
      </c>
      <c r="M2249" s="26">
        <f t="shared" ca="1" si="79"/>
        <v>42276</v>
      </c>
      <c r="N2249" s="25" t="b">
        <f t="shared" si="79"/>
        <v>0</v>
      </c>
      <c r="O2249" s="84" t="str">
        <f>IF($N2249,_xll.BDP($K2249,O$1817),"[DISABLED]")</f>
        <v>[DISABLED]</v>
      </c>
      <c r="P2249" s="84" t="str">
        <f>IF($N2249,_xll.BDP($K2249,P$1817),"[DISABLED]")</f>
        <v>[DISABLED]</v>
      </c>
      <c r="Q2249" s="84" t="str">
        <f>IF($N2249,_xll.BDP($K2249,Q$1817),"[DISABLED]")</f>
        <v>[DISABLED]</v>
      </c>
      <c r="R2249" s="84" t="str">
        <f>IF($N2249,_xll.BDH($K2249,R$1817,$M2249),"[DISABLED]")</f>
        <v>[DISABLED]</v>
      </c>
      <c r="S2249" s="84" t="str">
        <f>IF($N2249,_xll.BDH($K2249,S$1817,$M2249),"[DISABLED]")</f>
        <v>[DISABLED]</v>
      </c>
      <c r="T2249" s="84" t="str">
        <f>IF($N2249,_xll.BDH($K2249,T$1817,$M2249),"[DISABLED]")</f>
        <v>[DISABLED]</v>
      </c>
      <c r="V2249" s="106" t="s">
        <v>10786</v>
      </c>
      <c r="W2249" s="107" t="s">
        <v>1055</v>
      </c>
      <c r="X2249" s="108">
        <v>42276</v>
      </c>
      <c r="Y2249" s="107" t="b">
        <v>0</v>
      </c>
      <c r="Z2249" s="107" t="s">
        <v>5237</v>
      </c>
      <c r="AA2249" s="107" t="s">
        <v>5237</v>
      </c>
      <c r="AB2249" s="107" t="s">
        <v>5237</v>
      </c>
      <c r="AC2249" s="107" t="s">
        <v>5237</v>
      </c>
      <c r="AD2249" s="107" t="s">
        <v>5237</v>
      </c>
      <c r="AE2249" s="107" t="s">
        <v>5237</v>
      </c>
    </row>
    <row r="2250" spans="2:31" outlineLevel="1">
      <c r="B2250" s="24" t="s">
        <v>5234</v>
      </c>
      <c r="C2250" s="24" t="s">
        <v>4</v>
      </c>
      <c r="D2250" s="24" t="s">
        <v>64</v>
      </c>
      <c r="E2250" s="24" t="s">
        <v>50</v>
      </c>
      <c r="F2250" s="24" t="s">
        <v>46</v>
      </c>
      <c r="G2250" s="24">
        <v>0</v>
      </c>
      <c r="H2250" s="24" t="s">
        <v>2797</v>
      </c>
      <c r="I2250" s="24" t="s">
        <v>4768</v>
      </c>
      <c r="J2250" s="24" t="s">
        <v>73</v>
      </c>
      <c r="K2250" s="72" t="str">
        <f t="shared" si="78"/>
        <v>BPPE1030 ICPL Curncy</v>
      </c>
      <c r="L2250" s="25" t="str">
        <f t="shared" si="79"/>
        <v>ICPL</v>
      </c>
      <c r="M2250" s="26">
        <f t="shared" ca="1" si="79"/>
        <v>42276</v>
      </c>
      <c r="N2250" s="25" t="b">
        <f t="shared" si="79"/>
        <v>0</v>
      </c>
      <c r="O2250" s="84" t="str">
        <f>IF($N2250,_xll.BDP($K2250,O$1817),"[DISABLED]")</f>
        <v>[DISABLED]</v>
      </c>
      <c r="P2250" s="84" t="str">
        <f>IF($N2250,_xll.BDP($K2250,P$1817),"[DISABLED]")</f>
        <v>[DISABLED]</v>
      </c>
      <c r="Q2250" s="84" t="str">
        <f>IF($N2250,_xll.BDP($K2250,Q$1817),"[DISABLED]")</f>
        <v>[DISABLED]</v>
      </c>
      <c r="R2250" s="84" t="str">
        <f>IF($N2250,_xll.BDH($K2250,R$1817,$M2250),"[DISABLED]")</f>
        <v>[DISABLED]</v>
      </c>
      <c r="S2250" s="84" t="str">
        <f>IF($N2250,_xll.BDH($K2250,S$1817,$M2250),"[DISABLED]")</f>
        <v>[DISABLED]</v>
      </c>
      <c r="T2250" s="84" t="str">
        <f>IF($N2250,_xll.BDH($K2250,T$1817,$M2250),"[DISABLED]")</f>
        <v>[DISABLED]</v>
      </c>
      <c r="V2250" s="106" t="s">
        <v>10787</v>
      </c>
      <c r="W2250" s="107" t="s">
        <v>1055</v>
      </c>
      <c r="X2250" s="108">
        <v>42276</v>
      </c>
      <c r="Y2250" s="107" t="b">
        <v>0</v>
      </c>
      <c r="Z2250" s="107" t="s">
        <v>5237</v>
      </c>
      <c r="AA2250" s="107" t="s">
        <v>5237</v>
      </c>
      <c r="AB2250" s="107" t="s">
        <v>5237</v>
      </c>
      <c r="AC2250" s="107" t="s">
        <v>5237</v>
      </c>
      <c r="AD2250" s="107" t="s">
        <v>5237</v>
      </c>
      <c r="AE2250" s="107" t="s">
        <v>5237</v>
      </c>
    </row>
    <row r="2251" spans="2:31" outlineLevel="1">
      <c r="B2251" s="24" t="s">
        <v>5234</v>
      </c>
      <c r="C2251" s="24" t="s">
        <v>4</v>
      </c>
      <c r="D2251" s="24" t="s">
        <v>64</v>
      </c>
      <c r="E2251" s="24" t="s">
        <v>50</v>
      </c>
      <c r="F2251" s="24" t="s">
        <v>47</v>
      </c>
      <c r="G2251" s="24">
        <v>0</v>
      </c>
      <c r="H2251" s="24" t="s">
        <v>2797</v>
      </c>
      <c r="I2251" s="24" t="s">
        <v>4769</v>
      </c>
      <c r="J2251" s="24" t="s">
        <v>73</v>
      </c>
      <c r="K2251" s="72" t="str">
        <f t="shared" si="78"/>
        <v>BPPE1530 ICPL Curncy</v>
      </c>
      <c r="L2251" s="25" t="str">
        <f t="shared" si="79"/>
        <v>ICPL</v>
      </c>
      <c r="M2251" s="26">
        <f t="shared" ca="1" si="79"/>
        <v>42276</v>
      </c>
      <c r="N2251" s="25" t="b">
        <f t="shared" si="79"/>
        <v>0</v>
      </c>
      <c r="O2251" s="84" t="str">
        <f>IF($N2251,_xll.BDP($K2251,O$1817),"[DISABLED]")</f>
        <v>[DISABLED]</v>
      </c>
      <c r="P2251" s="84" t="str">
        <f>IF($N2251,_xll.BDP($K2251,P$1817),"[DISABLED]")</f>
        <v>[DISABLED]</v>
      </c>
      <c r="Q2251" s="84" t="str">
        <f>IF($N2251,_xll.BDP($K2251,Q$1817),"[DISABLED]")</f>
        <v>[DISABLED]</v>
      </c>
      <c r="R2251" s="84" t="str">
        <f>IF($N2251,_xll.BDH($K2251,R$1817,$M2251),"[DISABLED]")</f>
        <v>[DISABLED]</v>
      </c>
      <c r="S2251" s="84" t="str">
        <f>IF($N2251,_xll.BDH($K2251,S$1817,$M2251),"[DISABLED]")</f>
        <v>[DISABLED]</v>
      </c>
      <c r="T2251" s="84" t="str">
        <f>IF($N2251,_xll.BDH($K2251,T$1817,$M2251),"[DISABLED]")</f>
        <v>[DISABLED]</v>
      </c>
      <c r="V2251" s="106" t="s">
        <v>10788</v>
      </c>
      <c r="W2251" s="107" t="s">
        <v>1055</v>
      </c>
      <c r="X2251" s="108">
        <v>42276</v>
      </c>
      <c r="Y2251" s="107" t="b">
        <v>0</v>
      </c>
      <c r="Z2251" s="107" t="s">
        <v>5237</v>
      </c>
      <c r="AA2251" s="107" t="s">
        <v>5237</v>
      </c>
      <c r="AB2251" s="107" t="s">
        <v>5237</v>
      </c>
      <c r="AC2251" s="107" t="s">
        <v>5237</v>
      </c>
      <c r="AD2251" s="107" t="s">
        <v>5237</v>
      </c>
      <c r="AE2251" s="107" t="s">
        <v>5237</v>
      </c>
    </row>
    <row r="2252" spans="2:31" outlineLevel="1">
      <c r="B2252" s="24" t="s">
        <v>5234</v>
      </c>
      <c r="C2252" s="24" t="s">
        <v>4</v>
      </c>
      <c r="D2252" s="24" t="s">
        <v>64</v>
      </c>
      <c r="E2252" s="24" t="s">
        <v>50</v>
      </c>
      <c r="F2252" s="24" t="s">
        <v>48</v>
      </c>
      <c r="G2252" s="24">
        <v>0</v>
      </c>
      <c r="H2252" s="24" t="s">
        <v>2797</v>
      </c>
      <c r="I2252" s="24" t="s">
        <v>4770</v>
      </c>
      <c r="J2252" s="24" t="s">
        <v>73</v>
      </c>
      <c r="K2252" s="72" t="str">
        <f t="shared" si="78"/>
        <v>BPPE2030 ICPL Curncy</v>
      </c>
      <c r="L2252" s="25" t="str">
        <f t="shared" si="79"/>
        <v>ICPL</v>
      </c>
      <c r="M2252" s="26">
        <f t="shared" ca="1" si="79"/>
        <v>42276</v>
      </c>
      <c r="N2252" s="25" t="b">
        <f t="shared" si="79"/>
        <v>0</v>
      </c>
      <c r="O2252" s="84" t="str">
        <f>IF($N2252,_xll.BDP($K2252,O$1817),"[DISABLED]")</f>
        <v>[DISABLED]</v>
      </c>
      <c r="P2252" s="84" t="str">
        <f>IF($N2252,_xll.BDP($K2252,P$1817),"[DISABLED]")</f>
        <v>[DISABLED]</v>
      </c>
      <c r="Q2252" s="84" t="str">
        <f>IF($N2252,_xll.BDP($K2252,Q$1817),"[DISABLED]")</f>
        <v>[DISABLED]</v>
      </c>
      <c r="R2252" s="84" t="str">
        <f>IF($N2252,_xll.BDH($K2252,R$1817,$M2252),"[DISABLED]")</f>
        <v>[DISABLED]</v>
      </c>
      <c r="S2252" s="84" t="str">
        <f>IF($N2252,_xll.BDH($K2252,S$1817,$M2252),"[DISABLED]")</f>
        <v>[DISABLED]</v>
      </c>
      <c r="T2252" s="84" t="str">
        <f>IF($N2252,_xll.BDH($K2252,T$1817,$M2252),"[DISABLED]")</f>
        <v>[DISABLED]</v>
      </c>
      <c r="V2252" s="106" t="s">
        <v>10789</v>
      </c>
      <c r="W2252" s="107" t="s">
        <v>1055</v>
      </c>
      <c r="X2252" s="108">
        <v>42276</v>
      </c>
      <c r="Y2252" s="107" t="b">
        <v>0</v>
      </c>
      <c r="Z2252" s="107" t="s">
        <v>5237</v>
      </c>
      <c r="AA2252" s="107" t="s">
        <v>5237</v>
      </c>
      <c r="AB2252" s="107" t="s">
        <v>5237</v>
      </c>
      <c r="AC2252" s="107" t="s">
        <v>5237</v>
      </c>
      <c r="AD2252" s="107" t="s">
        <v>5237</v>
      </c>
      <c r="AE2252" s="107" t="s">
        <v>5237</v>
      </c>
    </row>
    <row r="2253" spans="2:31" outlineLevel="1">
      <c r="K2253" s="72"/>
      <c r="L2253" s="25"/>
      <c r="M2253" s="26"/>
      <c r="N2253" s="25"/>
      <c r="O2253" s="84"/>
      <c r="P2253" s="84"/>
      <c r="Q2253" s="84"/>
      <c r="R2253" s="84"/>
      <c r="S2253" s="84"/>
      <c r="T2253" s="84"/>
      <c r="V2253" s="106"/>
      <c r="W2253" s="107"/>
      <c r="X2253" s="108"/>
      <c r="Y2253" s="107"/>
      <c r="Z2253" s="107"/>
      <c r="AA2253" s="107"/>
      <c r="AB2253" s="107"/>
      <c r="AC2253" s="107"/>
      <c r="AD2253" s="107"/>
      <c r="AE2253" s="107"/>
    </row>
    <row r="2254" spans="2:31" outlineLevel="1">
      <c r="B2254" s="24" t="s">
        <v>5234</v>
      </c>
      <c r="C2254" s="24" t="s">
        <v>4</v>
      </c>
      <c r="D2254" s="24" t="s">
        <v>64</v>
      </c>
      <c r="E2254" s="24" t="s">
        <v>41</v>
      </c>
      <c r="F2254" s="24" t="s">
        <v>209</v>
      </c>
      <c r="G2254" s="24">
        <v>-200</v>
      </c>
      <c r="H2254" s="42" t="s">
        <v>3008</v>
      </c>
      <c r="I2254" s="24" t="s">
        <v>4771</v>
      </c>
      <c r="J2254" s="24" t="s">
        <v>73</v>
      </c>
      <c r="K2254" s="72" t="str">
        <f t="shared" si="78"/>
        <v>BPPKA1 ICPL Curncy</v>
      </c>
      <c r="L2254" s="25" t="str">
        <f t="shared" si="79"/>
        <v>ICPL</v>
      </c>
      <c r="M2254" s="26">
        <f t="shared" ca="1" si="79"/>
        <v>42276</v>
      </c>
      <c r="N2254" s="25" t="b">
        <f t="shared" si="79"/>
        <v>0</v>
      </c>
      <c r="O2254" s="84" t="str">
        <f>IF($N2254,_xll.BDP($K2254,O$1817),"[DISABLED]")</f>
        <v>[DISABLED]</v>
      </c>
      <c r="P2254" s="84" t="str">
        <f>IF($N2254,_xll.BDP($K2254,P$1817),"[DISABLED]")</f>
        <v>[DISABLED]</v>
      </c>
      <c r="Q2254" s="84" t="str">
        <f>IF($N2254,_xll.BDP($K2254,Q$1817),"[DISABLED]")</f>
        <v>[DISABLED]</v>
      </c>
      <c r="R2254" s="84" t="str">
        <f>IF($N2254,_xll.BDH($K2254,R$1817,$M2254),"[DISABLED]")</f>
        <v>[DISABLED]</v>
      </c>
      <c r="S2254" s="84" t="str">
        <f>IF($N2254,_xll.BDH($K2254,S$1817,$M2254),"[DISABLED]")</f>
        <v>[DISABLED]</v>
      </c>
      <c r="T2254" s="84" t="str">
        <f>IF($N2254,_xll.BDH($K2254,T$1817,$M2254),"[DISABLED]")</f>
        <v>[DISABLED]</v>
      </c>
      <c r="V2254" s="106" t="s">
        <v>10790</v>
      </c>
      <c r="W2254" s="107" t="s">
        <v>1055</v>
      </c>
      <c r="X2254" s="108">
        <v>42276</v>
      </c>
      <c r="Y2254" s="107" t="b">
        <v>0</v>
      </c>
      <c r="Z2254" s="107" t="s">
        <v>5237</v>
      </c>
      <c r="AA2254" s="107" t="s">
        <v>5237</v>
      </c>
      <c r="AB2254" s="107" t="s">
        <v>5237</v>
      </c>
      <c r="AC2254" s="107" t="s">
        <v>5237</v>
      </c>
      <c r="AD2254" s="107" t="s">
        <v>5237</v>
      </c>
      <c r="AE2254" s="107" t="s">
        <v>5237</v>
      </c>
    </row>
    <row r="2255" spans="2:31" outlineLevel="1">
      <c r="B2255" s="24" t="s">
        <v>5234</v>
      </c>
      <c r="C2255" s="24" t="s">
        <v>4</v>
      </c>
      <c r="D2255" s="24" t="s">
        <v>64</v>
      </c>
      <c r="E2255" s="24" t="s">
        <v>41</v>
      </c>
      <c r="F2255" s="24" t="s">
        <v>209</v>
      </c>
      <c r="G2255" s="24">
        <v>-100</v>
      </c>
      <c r="H2255" s="42" t="s">
        <v>3008</v>
      </c>
      <c r="I2255" s="24" t="s">
        <v>4772</v>
      </c>
      <c r="J2255" s="24" t="s">
        <v>73</v>
      </c>
      <c r="K2255" s="72" t="str">
        <f t="shared" si="78"/>
        <v>BPPLA1 ICPL Curncy</v>
      </c>
      <c r="L2255" s="25" t="str">
        <f t="shared" si="79"/>
        <v>ICPL</v>
      </c>
      <c r="M2255" s="26">
        <f t="shared" ca="1" si="79"/>
        <v>42276</v>
      </c>
      <c r="N2255" s="25" t="b">
        <f t="shared" si="79"/>
        <v>0</v>
      </c>
      <c r="O2255" s="84" t="str">
        <f>IF($N2255,_xll.BDP($K2255,O$1817),"[DISABLED]")</f>
        <v>[DISABLED]</v>
      </c>
      <c r="P2255" s="84" t="str">
        <f>IF($N2255,_xll.BDP($K2255,P$1817),"[DISABLED]")</f>
        <v>[DISABLED]</v>
      </c>
      <c r="Q2255" s="84" t="str">
        <f>IF($N2255,_xll.BDP($K2255,Q$1817),"[DISABLED]")</f>
        <v>[DISABLED]</v>
      </c>
      <c r="R2255" s="84" t="str">
        <f>IF($N2255,_xll.BDH($K2255,R$1817,$M2255),"[DISABLED]")</f>
        <v>[DISABLED]</v>
      </c>
      <c r="S2255" s="84" t="str">
        <f>IF($N2255,_xll.BDH($K2255,S$1817,$M2255),"[DISABLED]")</f>
        <v>[DISABLED]</v>
      </c>
      <c r="T2255" s="84" t="str">
        <f>IF($N2255,_xll.BDH($K2255,T$1817,$M2255),"[DISABLED]")</f>
        <v>[DISABLED]</v>
      </c>
      <c r="V2255" s="106" t="s">
        <v>10791</v>
      </c>
      <c r="W2255" s="107" t="s">
        <v>1055</v>
      </c>
      <c r="X2255" s="108">
        <v>42276</v>
      </c>
      <c r="Y2255" s="107" t="b">
        <v>0</v>
      </c>
      <c r="Z2255" s="107" t="s">
        <v>5237</v>
      </c>
      <c r="AA2255" s="107" t="s">
        <v>5237</v>
      </c>
      <c r="AB2255" s="107" t="s">
        <v>5237</v>
      </c>
      <c r="AC2255" s="107" t="s">
        <v>5237</v>
      </c>
      <c r="AD2255" s="107" t="s">
        <v>5237</v>
      </c>
      <c r="AE2255" s="107" t="s">
        <v>5237</v>
      </c>
    </row>
    <row r="2256" spans="2:31" outlineLevel="1">
      <c r="B2256" s="24" t="s">
        <v>5234</v>
      </c>
      <c r="C2256" s="24" t="s">
        <v>4</v>
      </c>
      <c r="D2256" s="24" t="s">
        <v>64</v>
      </c>
      <c r="E2256" s="24" t="s">
        <v>41</v>
      </c>
      <c r="F2256" s="24" t="s">
        <v>209</v>
      </c>
      <c r="G2256" s="24">
        <v>-50</v>
      </c>
      <c r="H2256" s="42" t="s">
        <v>3008</v>
      </c>
      <c r="I2256" s="24" t="s">
        <v>4773</v>
      </c>
      <c r="J2256" s="24" t="s">
        <v>73</v>
      </c>
      <c r="K2256" s="72" t="str">
        <f t="shared" si="78"/>
        <v>BPPMA1 ICPL Curncy</v>
      </c>
      <c r="L2256" s="25" t="str">
        <f t="shared" si="79"/>
        <v>ICPL</v>
      </c>
      <c r="M2256" s="26">
        <f t="shared" ca="1" si="79"/>
        <v>42276</v>
      </c>
      <c r="N2256" s="25" t="b">
        <f t="shared" si="79"/>
        <v>0</v>
      </c>
      <c r="O2256" s="84" t="str">
        <f>IF($N2256,_xll.BDP($K2256,O$1817),"[DISABLED]")</f>
        <v>[DISABLED]</v>
      </c>
      <c r="P2256" s="84" t="str">
        <f>IF($N2256,_xll.BDP($K2256,P$1817),"[DISABLED]")</f>
        <v>[DISABLED]</v>
      </c>
      <c r="Q2256" s="84" t="str">
        <f>IF($N2256,_xll.BDP($K2256,Q$1817),"[DISABLED]")</f>
        <v>[DISABLED]</v>
      </c>
      <c r="R2256" s="84" t="str">
        <f>IF($N2256,_xll.BDH($K2256,R$1817,$M2256),"[DISABLED]")</f>
        <v>[DISABLED]</v>
      </c>
      <c r="S2256" s="84" t="str">
        <f>IF($N2256,_xll.BDH($K2256,S$1817,$M2256),"[DISABLED]")</f>
        <v>[DISABLED]</v>
      </c>
      <c r="T2256" s="84" t="str">
        <f>IF($N2256,_xll.BDH($K2256,T$1817,$M2256),"[DISABLED]")</f>
        <v>[DISABLED]</v>
      </c>
      <c r="V2256" s="106" t="s">
        <v>10792</v>
      </c>
      <c r="W2256" s="107" t="s">
        <v>1055</v>
      </c>
      <c r="X2256" s="108">
        <v>42276</v>
      </c>
      <c r="Y2256" s="107" t="b">
        <v>0</v>
      </c>
      <c r="Z2256" s="107" t="s">
        <v>5237</v>
      </c>
      <c r="AA2256" s="107" t="s">
        <v>5237</v>
      </c>
      <c r="AB2256" s="107" t="s">
        <v>5237</v>
      </c>
      <c r="AC2256" s="107" t="s">
        <v>5237</v>
      </c>
      <c r="AD2256" s="107" t="s">
        <v>5237</v>
      </c>
      <c r="AE2256" s="107" t="s">
        <v>5237</v>
      </c>
    </row>
    <row r="2257" spans="2:31" outlineLevel="1">
      <c r="B2257" s="24" t="s">
        <v>5234</v>
      </c>
      <c r="C2257" s="24" t="s">
        <v>4</v>
      </c>
      <c r="D2257" s="24" t="s">
        <v>64</v>
      </c>
      <c r="E2257" s="24" t="s">
        <v>41</v>
      </c>
      <c r="F2257" s="24" t="s">
        <v>209</v>
      </c>
      <c r="G2257" s="24">
        <v>-25</v>
      </c>
      <c r="H2257" s="42" t="s">
        <v>3008</v>
      </c>
      <c r="I2257" s="24" t="s">
        <v>4774</v>
      </c>
      <c r="J2257" s="24" t="s">
        <v>73</v>
      </c>
      <c r="K2257" s="72" t="str">
        <f t="shared" si="78"/>
        <v>BPPNA1 ICPL Curncy</v>
      </c>
      <c r="L2257" s="25" t="str">
        <f t="shared" si="79"/>
        <v>ICPL</v>
      </c>
      <c r="M2257" s="26">
        <f t="shared" ca="1" si="79"/>
        <v>42276</v>
      </c>
      <c r="N2257" s="25" t="b">
        <f t="shared" si="79"/>
        <v>0</v>
      </c>
      <c r="O2257" s="84" t="str">
        <f>IF($N2257,_xll.BDP($K2257,O$1817),"[DISABLED]")</f>
        <v>[DISABLED]</v>
      </c>
      <c r="P2257" s="84" t="str">
        <f>IF($N2257,_xll.BDP($K2257,P$1817),"[DISABLED]")</f>
        <v>[DISABLED]</v>
      </c>
      <c r="Q2257" s="84" t="str">
        <f>IF($N2257,_xll.BDP($K2257,Q$1817),"[DISABLED]")</f>
        <v>[DISABLED]</v>
      </c>
      <c r="R2257" s="84" t="str">
        <f>IF($N2257,_xll.BDH($K2257,R$1817,$M2257),"[DISABLED]")</f>
        <v>[DISABLED]</v>
      </c>
      <c r="S2257" s="84" t="str">
        <f>IF($N2257,_xll.BDH($K2257,S$1817,$M2257),"[DISABLED]")</f>
        <v>[DISABLED]</v>
      </c>
      <c r="T2257" s="84" t="str">
        <f>IF($N2257,_xll.BDH($K2257,T$1817,$M2257),"[DISABLED]")</f>
        <v>[DISABLED]</v>
      </c>
      <c r="V2257" s="106" t="s">
        <v>10793</v>
      </c>
      <c r="W2257" s="107" t="s">
        <v>1055</v>
      </c>
      <c r="X2257" s="108">
        <v>42276</v>
      </c>
      <c r="Y2257" s="107" t="b">
        <v>0</v>
      </c>
      <c r="Z2257" s="107" t="s">
        <v>5237</v>
      </c>
      <c r="AA2257" s="107" t="s">
        <v>5237</v>
      </c>
      <c r="AB2257" s="107" t="s">
        <v>5237</v>
      </c>
      <c r="AC2257" s="107" t="s">
        <v>5237</v>
      </c>
      <c r="AD2257" s="107" t="s">
        <v>5237</v>
      </c>
      <c r="AE2257" s="107" t="s">
        <v>5237</v>
      </c>
    </row>
    <row r="2258" spans="2:31" outlineLevel="1">
      <c r="B2258" s="24" t="s">
        <v>5234</v>
      </c>
      <c r="C2258" s="24" t="s">
        <v>4</v>
      </c>
      <c r="D2258" s="24" t="s">
        <v>64</v>
      </c>
      <c r="E2258" s="24" t="s">
        <v>41</v>
      </c>
      <c r="F2258" s="24" t="s">
        <v>209</v>
      </c>
      <c r="G2258" s="24">
        <v>25</v>
      </c>
      <c r="H2258" s="42" t="s">
        <v>3008</v>
      </c>
      <c r="I2258" s="24" t="s">
        <v>4775</v>
      </c>
      <c r="J2258" s="24" t="s">
        <v>73</v>
      </c>
      <c r="K2258" s="72" t="str">
        <f t="shared" si="78"/>
        <v>BPPOA1 ICPL Curncy</v>
      </c>
      <c r="L2258" s="25" t="str">
        <f t="shared" si="79"/>
        <v>ICPL</v>
      </c>
      <c r="M2258" s="26">
        <f t="shared" ca="1" si="79"/>
        <v>42276</v>
      </c>
      <c r="N2258" s="25" t="b">
        <f t="shared" si="79"/>
        <v>0</v>
      </c>
      <c r="O2258" s="84" t="str">
        <f>IF($N2258,_xll.BDP($K2258,O$1817),"[DISABLED]")</f>
        <v>[DISABLED]</v>
      </c>
      <c r="P2258" s="84" t="str">
        <f>IF($N2258,_xll.BDP($K2258,P$1817),"[DISABLED]")</f>
        <v>[DISABLED]</v>
      </c>
      <c r="Q2258" s="84" t="str">
        <f>IF($N2258,_xll.BDP($K2258,Q$1817),"[DISABLED]")</f>
        <v>[DISABLED]</v>
      </c>
      <c r="R2258" s="84" t="str">
        <f>IF($N2258,_xll.BDH($K2258,R$1817,$M2258),"[DISABLED]")</f>
        <v>[DISABLED]</v>
      </c>
      <c r="S2258" s="84" t="str">
        <f>IF($N2258,_xll.BDH($K2258,S$1817,$M2258),"[DISABLED]")</f>
        <v>[DISABLED]</v>
      </c>
      <c r="T2258" s="84" t="str">
        <f>IF($N2258,_xll.BDH($K2258,T$1817,$M2258),"[DISABLED]")</f>
        <v>[DISABLED]</v>
      </c>
      <c r="V2258" s="106" t="s">
        <v>10794</v>
      </c>
      <c r="W2258" s="107" t="s">
        <v>1055</v>
      </c>
      <c r="X2258" s="108">
        <v>42276</v>
      </c>
      <c r="Y2258" s="107" t="b">
        <v>0</v>
      </c>
      <c r="Z2258" s="107" t="s">
        <v>5237</v>
      </c>
      <c r="AA2258" s="107" t="s">
        <v>5237</v>
      </c>
      <c r="AB2258" s="107" t="s">
        <v>5237</v>
      </c>
      <c r="AC2258" s="107" t="s">
        <v>5237</v>
      </c>
      <c r="AD2258" s="107" t="s">
        <v>5237</v>
      </c>
      <c r="AE2258" s="107" t="s">
        <v>5237</v>
      </c>
    </row>
    <row r="2259" spans="2:31" outlineLevel="1">
      <c r="B2259" s="24" t="s">
        <v>5234</v>
      </c>
      <c r="C2259" s="24" t="s">
        <v>4</v>
      </c>
      <c r="D2259" s="24" t="s">
        <v>64</v>
      </c>
      <c r="E2259" s="24" t="s">
        <v>41</v>
      </c>
      <c r="F2259" s="24" t="s">
        <v>209</v>
      </c>
      <c r="G2259" s="24">
        <v>50</v>
      </c>
      <c r="H2259" s="42" t="s">
        <v>3008</v>
      </c>
      <c r="I2259" s="24" t="s">
        <v>4776</v>
      </c>
      <c r="J2259" s="24" t="s">
        <v>73</v>
      </c>
      <c r="K2259" s="72" t="str">
        <f t="shared" si="78"/>
        <v>BPPPA1 ICPL Curncy</v>
      </c>
      <c r="L2259" s="25" t="str">
        <f t="shared" si="79"/>
        <v>ICPL</v>
      </c>
      <c r="M2259" s="26">
        <f t="shared" ca="1" si="79"/>
        <v>42276</v>
      </c>
      <c r="N2259" s="25" t="b">
        <f t="shared" si="79"/>
        <v>0</v>
      </c>
      <c r="O2259" s="84" t="str">
        <f>IF($N2259,_xll.BDP($K2259,O$1817),"[DISABLED]")</f>
        <v>[DISABLED]</v>
      </c>
      <c r="P2259" s="84" t="str">
        <f>IF($N2259,_xll.BDP($K2259,P$1817),"[DISABLED]")</f>
        <v>[DISABLED]</v>
      </c>
      <c r="Q2259" s="84" t="str">
        <f>IF($N2259,_xll.BDP($K2259,Q$1817),"[DISABLED]")</f>
        <v>[DISABLED]</v>
      </c>
      <c r="R2259" s="84" t="str">
        <f>IF($N2259,_xll.BDH($K2259,R$1817,$M2259),"[DISABLED]")</f>
        <v>[DISABLED]</v>
      </c>
      <c r="S2259" s="84" t="str">
        <f>IF($N2259,_xll.BDH($K2259,S$1817,$M2259),"[DISABLED]")</f>
        <v>[DISABLED]</v>
      </c>
      <c r="T2259" s="84" t="str">
        <f>IF($N2259,_xll.BDH($K2259,T$1817,$M2259),"[DISABLED]")</f>
        <v>[DISABLED]</v>
      </c>
      <c r="V2259" s="106" t="s">
        <v>10795</v>
      </c>
      <c r="W2259" s="107" t="s">
        <v>1055</v>
      </c>
      <c r="X2259" s="108">
        <v>42276</v>
      </c>
      <c r="Y2259" s="107" t="b">
        <v>0</v>
      </c>
      <c r="Z2259" s="107" t="s">
        <v>5237</v>
      </c>
      <c r="AA2259" s="107" t="s">
        <v>5237</v>
      </c>
      <c r="AB2259" s="107" t="s">
        <v>5237</v>
      </c>
      <c r="AC2259" s="107" t="s">
        <v>5237</v>
      </c>
      <c r="AD2259" s="107" t="s">
        <v>5237</v>
      </c>
      <c r="AE2259" s="107" t="s">
        <v>5237</v>
      </c>
    </row>
    <row r="2260" spans="2:31" outlineLevel="1">
      <c r="B2260" s="24" t="s">
        <v>5234</v>
      </c>
      <c r="C2260" s="24" t="s">
        <v>4</v>
      </c>
      <c r="D2260" s="24" t="s">
        <v>64</v>
      </c>
      <c r="E2260" s="24" t="s">
        <v>41</v>
      </c>
      <c r="F2260" s="24" t="s">
        <v>209</v>
      </c>
      <c r="G2260" s="24">
        <v>100</v>
      </c>
      <c r="H2260" s="42" t="s">
        <v>3008</v>
      </c>
      <c r="I2260" s="24" t="s">
        <v>4777</v>
      </c>
      <c r="J2260" s="24" t="s">
        <v>73</v>
      </c>
      <c r="K2260" s="72" t="str">
        <f t="shared" si="78"/>
        <v>BPPQA1 ICPL Curncy</v>
      </c>
      <c r="L2260" s="25" t="str">
        <f t="shared" si="79"/>
        <v>ICPL</v>
      </c>
      <c r="M2260" s="26">
        <f t="shared" ca="1" si="79"/>
        <v>42276</v>
      </c>
      <c r="N2260" s="25" t="b">
        <f t="shared" si="79"/>
        <v>0</v>
      </c>
      <c r="O2260" s="84" t="str">
        <f>IF($N2260,_xll.BDP($K2260,O$1817),"[DISABLED]")</f>
        <v>[DISABLED]</v>
      </c>
      <c r="P2260" s="84" t="str">
        <f>IF($N2260,_xll.BDP($K2260,P$1817),"[DISABLED]")</f>
        <v>[DISABLED]</v>
      </c>
      <c r="Q2260" s="84" t="str">
        <f>IF($N2260,_xll.BDP($K2260,Q$1817),"[DISABLED]")</f>
        <v>[DISABLED]</v>
      </c>
      <c r="R2260" s="84" t="str">
        <f>IF($N2260,_xll.BDH($K2260,R$1817,$M2260),"[DISABLED]")</f>
        <v>[DISABLED]</v>
      </c>
      <c r="S2260" s="84" t="str">
        <f>IF($N2260,_xll.BDH($K2260,S$1817,$M2260),"[DISABLED]")</f>
        <v>[DISABLED]</v>
      </c>
      <c r="T2260" s="84" t="str">
        <f>IF($N2260,_xll.BDH($K2260,T$1817,$M2260),"[DISABLED]")</f>
        <v>[DISABLED]</v>
      </c>
      <c r="V2260" s="106" t="s">
        <v>10796</v>
      </c>
      <c r="W2260" s="107" t="s">
        <v>1055</v>
      </c>
      <c r="X2260" s="108">
        <v>42276</v>
      </c>
      <c r="Y2260" s="107" t="b">
        <v>0</v>
      </c>
      <c r="Z2260" s="107" t="s">
        <v>5237</v>
      </c>
      <c r="AA2260" s="107" t="s">
        <v>5237</v>
      </c>
      <c r="AB2260" s="107" t="s">
        <v>5237</v>
      </c>
      <c r="AC2260" s="107" t="s">
        <v>5237</v>
      </c>
      <c r="AD2260" s="107" t="s">
        <v>5237</v>
      </c>
      <c r="AE2260" s="107" t="s">
        <v>5237</v>
      </c>
    </row>
    <row r="2261" spans="2:31" outlineLevel="1">
      <c r="B2261" s="24" t="s">
        <v>5234</v>
      </c>
      <c r="C2261" s="24" t="s">
        <v>4</v>
      </c>
      <c r="D2261" s="24" t="s">
        <v>64</v>
      </c>
      <c r="E2261" s="24" t="s">
        <v>41</v>
      </c>
      <c r="F2261" s="24" t="s">
        <v>209</v>
      </c>
      <c r="G2261" s="24">
        <v>200</v>
      </c>
      <c r="H2261" s="42" t="s">
        <v>3008</v>
      </c>
      <c r="I2261" s="24" t="s">
        <v>4778</v>
      </c>
      <c r="J2261" s="24" t="s">
        <v>73</v>
      </c>
      <c r="K2261" s="72" t="str">
        <f t="shared" si="78"/>
        <v>BPPRA1 ICPL Curncy</v>
      </c>
      <c r="L2261" s="25" t="str">
        <f t="shared" si="79"/>
        <v>ICPL</v>
      </c>
      <c r="M2261" s="26">
        <f t="shared" ca="1" si="79"/>
        <v>42276</v>
      </c>
      <c r="N2261" s="25" t="b">
        <f t="shared" si="79"/>
        <v>0</v>
      </c>
      <c r="O2261" s="84" t="str">
        <f>IF($N2261,_xll.BDP($K2261,O$1817),"[DISABLED]")</f>
        <v>[DISABLED]</v>
      </c>
      <c r="P2261" s="84" t="str">
        <f>IF($N2261,_xll.BDP($K2261,P$1817),"[DISABLED]")</f>
        <v>[DISABLED]</v>
      </c>
      <c r="Q2261" s="84" t="str">
        <f>IF($N2261,_xll.BDP($K2261,Q$1817),"[DISABLED]")</f>
        <v>[DISABLED]</v>
      </c>
      <c r="R2261" s="84" t="str">
        <f>IF($N2261,_xll.BDH($K2261,R$1817,$M2261),"[DISABLED]")</f>
        <v>[DISABLED]</v>
      </c>
      <c r="S2261" s="84" t="str">
        <f>IF($N2261,_xll.BDH($K2261,S$1817,$M2261),"[DISABLED]")</f>
        <v>[DISABLED]</v>
      </c>
      <c r="T2261" s="84" t="str">
        <f>IF($N2261,_xll.BDH($K2261,T$1817,$M2261),"[DISABLED]")</f>
        <v>[DISABLED]</v>
      </c>
      <c r="V2261" s="106" t="s">
        <v>10797</v>
      </c>
      <c r="W2261" s="107" t="s">
        <v>1055</v>
      </c>
      <c r="X2261" s="108">
        <v>42276</v>
      </c>
      <c r="Y2261" s="107" t="b">
        <v>0</v>
      </c>
      <c r="Z2261" s="107" t="s">
        <v>5237</v>
      </c>
      <c r="AA2261" s="107" t="s">
        <v>5237</v>
      </c>
      <c r="AB2261" s="107" t="s">
        <v>5237</v>
      </c>
      <c r="AC2261" s="107" t="s">
        <v>5237</v>
      </c>
      <c r="AD2261" s="107" t="s">
        <v>5237</v>
      </c>
      <c r="AE2261" s="107" t="s">
        <v>5237</v>
      </c>
    </row>
    <row r="2262" spans="2:31" outlineLevel="1">
      <c r="H2262" s="42"/>
      <c r="K2262" s="72"/>
      <c r="L2262" s="25"/>
      <c r="M2262" s="26"/>
      <c r="N2262" s="25"/>
      <c r="O2262" s="84"/>
      <c r="P2262" s="84"/>
      <c r="Q2262" s="84"/>
      <c r="R2262" s="84"/>
      <c r="S2262" s="84"/>
      <c r="T2262" s="84"/>
      <c r="V2262" s="106"/>
      <c r="W2262" s="107"/>
      <c r="X2262" s="108"/>
      <c r="Y2262" s="107"/>
      <c r="Z2262" s="107"/>
      <c r="AA2262" s="107"/>
      <c r="AB2262" s="107"/>
      <c r="AC2262" s="107"/>
      <c r="AD2262" s="107"/>
      <c r="AE2262" s="107"/>
    </row>
    <row r="2263" spans="2:31" outlineLevel="1">
      <c r="B2263" s="24" t="s">
        <v>5234</v>
      </c>
      <c r="C2263" s="24" t="s">
        <v>4</v>
      </c>
      <c r="D2263" s="24" t="s">
        <v>64</v>
      </c>
      <c r="E2263" s="24" t="s">
        <v>41</v>
      </c>
      <c r="F2263" s="24" t="s">
        <v>54</v>
      </c>
      <c r="G2263" s="24">
        <v>-200</v>
      </c>
      <c r="H2263" s="42" t="s">
        <v>3008</v>
      </c>
      <c r="I2263" s="24" t="s">
        <v>4779</v>
      </c>
      <c r="J2263" s="24" t="s">
        <v>73</v>
      </c>
      <c r="K2263" s="72" t="str">
        <f t="shared" si="78"/>
        <v>BPPKC1 ICPL Curncy</v>
      </c>
      <c r="L2263" s="25" t="str">
        <f t="shared" si="79"/>
        <v>ICPL</v>
      </c>
      <c r="M2263" s="26">
        <f t="shared" ca="1" si="79"/>
        <v>42276</v>
      </c>
      <c r="N2263" s="25" t="b">
        <f t="shared" si="79"/>
        <v>0</v>
      </c>
      <c r="O2263" s="84" t="str">
        <f>IF($N2263,_xll.BDP($K2263,O$1817),"[DISABLED]")</f>
        <v>[DISABLED]</v>
      </c>
      <c r="P2263" s="84" t="str">
        <f>IF($N2263,_xll.BDP($K2263,P$1817),"[DISABLED]")</f>
        <v>[DISABLED]</v>
      </c>
      <c r="Q2263" s="84" t="str">
        <f>IF($N2263,_xll.BDP($K2263,Q$1817),"[DISABLED]")</f>
        <v>[DISABLED]</v>
      </c>
      <c r="R2263" s="84" t="str">
        <f>IF($N2263,_xll.BDH($K2263,R$1817,$M2263),"[DISABLED]")</f>
        <v>[DISABLED]</v>
      </c>
      <c r="S2263" s="84" t="str">
        <f>IF($N2263,_xll.BDH($K2263,S$1817,$M2263),"[DISABLED]")</f>
        <v>[DISABLED]</v>
      </c>
      <c r="T2263" s="84" t="str">
        <f>IF($N2263,_xll.BDH($K2263,T$1817,$M2263),"[DISABLED]")</f>
        <v>[DISABLED]</v>
      </c>
      <c r="V2263" s="106" t="s">
        <v>10798</v>
      </c>
      <c r="W2263" s="107" t="s">
        <v>1055</v>
      </c>
      <c r="X2263" s="108">
        <v>42276</v>
      </c>
      <c r="Y2263" s="107" t="b">
        <v>0</v>
      </c>
      <c r="Z2263" s="107" t="s">
        <v>5237</v>
      </c>
      <c r="AA2263" s="107" t="s">
        <v>5237</v>
      </c>
      <c r="AB2263" s="107" t="s">
        <v>5237</v>
      </c>
      <c r="AC2263" s="107" t="s">
        <v>5237</v>
      </c>
      <c r="AD2263" s="107" t="s">
        <v>5237</v>
      </c>
      <c r="AE2263" s="107" t="s">
        <v>5237</v>
      </c>
    </row>
    <row r="2264" spans="2:31" outlineLevel="1">
      <c r="B2264" s="24" t="s">
        <v>5234</v>
      </c>
      <c r="C2264" s="24" t="s">
        <v>4</v>
      </c>
      <c r="D2264" s="24" t="s">
        <v>64</v>
      </c>
      <c r="E2264" s="24" t="s">
        <v>41</v>
      </c>
      <c r="F2264" s="24" t="s">
        <v>54</v>
      </c>
      <c r="G2264" s="24">
        <v>-100</v>
      </c>
      <c r="H2264" s="42" t="s">
        <v>3008</v>
      </c>
      <c r="I2264" s="24" t="s">
        <v>4780</v>
      </c>
      <c r="J2264" s="24" t="s">
        <v>73</v>
      </c>
      <c r="K2264" s="72" t="str">
        <f t="shared" si="78"/>
        <v>BPPLC1 ICPL Curncy</v>
      </c>
      <c r="L2264" s="25" t="str">
        <f t="shared" si="79"/>
        <v>ICPL</v>
      </c>
      <c r="M2264" s="26">
        <f t="shared" ca="1" si="79"/>
        <v>42276</v>
      </c>
      <c r="N2264" s="25" t="b">
        <f t="shared" si="79"/>
        <v>0</v>
      </c>
      <c r="O2264" s="84" t="str">
        <f>IF($N2264,_xll.BDP($K2264,O$1817),"[DISABLED]")</f>
        <v>[DISABLED]</v>
      </c>
      <c r="P2264" s="84" t="str">
        <f>IF($N2264,_xll.BDP($K2264,P$1817),"[DISABLED]")</f>
        <v>[DISABLED]</v>
      </c>
      <c r="Q2264" s="84" t="str">
        <f>IF($N2264,_xll.BDP($K2264,Q$1817),"[DISABLED]")</f>
        <v>[DISABLED]</v>
      </c>
      <c r="R2264" s="84" t="str">
        <f>IF($N2264,_xll.BDH($K2264,R$1817,$M2264),"[DISABLED]")</f>
        <v>[DISABLED]</v>
      </c>
      <c r="S2264" s="84" t="str">
        <f>IF($N2264,_xll.BDH($K2264,S$1817,$M2264),"[DISABLED]")</f>
        <v>[DISABLED]</v>
      </c>
      <c r="T2264" s="84" t="str">
        <f>IF($N2264,_xll.BDH($K2264,T$1817,$M2264),"[DISABLED]")</f>
        <v>[DISABLED]</v>
      </c>
      <c r="V2264" s="106" t="s">
        <v>10799</v>
      </c>
      <c r="W2264" s="107" t="s">
        <v>1055</v>
      </c>
      <c r="X2264" s="108">
        <v>42276</v>
      </c>
      <c r="Y2264" s="107" t="b">
        <v>0</v>
      </c>
      <c r="Z2264" s="107" t="s">
        <v>5237</v>
      </c>
      <c r="AA2264" s="107" t="s">
        <v>5237</v>
      </c>
      <c r="AB2264" s="107" t="s">
        <v>5237</v>
      </c>
      <c r="AC2264" s="107" t="s">
        <v>5237</v>
      </c>
      <c r="AD2264" s="107" t="s">
        <v>5237</v>
      </c>
      <c r="AE2264" s="107" t="s">
        <v>5237</v>
      </c>
    </row>
    <row r="2265" spans="2:31" outlineLevel="1">
      <c r="B2265" s="24" t="s">
        <v>5234</v>
      </c>
      <c r="C2265" s="24" t="s">
        <v>4</v>
      </c>
      <c r="D2265" s="24" t="s">
        <v>64</v>
      </c>
      <c r="E2265" s="24" t="s">
        <v>41</v>
      </c>
      <c r="F2265" s="24" t="s">
        <v>54</v>
      </c>
      <c r="G2265" s="24">
        <v>-50</v>
      </c>
      <c r="H2265" s="42" t="s">
        <v>3008</v>
      </c>
      <c r="I2265" s="24" t="s">
        <v>4781</v>
      </c>
      <c r="J2265" s="24" t="s">
        <v>73</v>
      </c>
      <c r="K2265" s="72" t="str">
        <f t="shared" si="78"/>
        <v>BPPMC1 ICPL Curncy</v>
      </c>
      <c r="L2265" s="25" t="str">
        <f t="shared" si="79"/>
        <v>ICPL</v>
      </c>
      <c r="M2265" s="26">
        <f t="shared" ca="1" si="79"/>
        <v>42276</v>
      </c>
      <c r="N2265" s="25" t="b">
        <f t="shared" si="79"/>
        <v>0</v>
      </c>
      <c r="O2265" s="84" t="str">
        <f>IF($N2265,_xll.BDP($K2265,O$1817),"[DISABLED]")</f>
        <v>[DISABLED]</v>
      </c>
      <c r="P2265" s="84" t="str">
        <f>IF($N2265,_xll.BDP($K2265,P$1817),"[DISABLED]")</f>
        <v>[DISABLED]</v>
      </c>
      <c r="Q2265" s="84" t="str">
        <f>IF($N2265,_xll.BDP($K2265,Q$1817),"[DISABLED]")</f>
        <v>[DISABLED]</v>
      </c>
      <c r="R2265" s="84" t="str">
        <f>IF($N2265,_xll.BDH($K2265,R$1817,$M2265),"[DISABLED]")</f>
        <v>[DISABLED]</v>
      </c>
      <c r="S2265" s="84" t="str">
        <f>IF($N2265,_xll.BDH($K2265,S$1817,$M2265),"[DISABLED]")</f>
        <v>[DISABLED]</v>
      </c>
      <c r="T2265" s="84" t="str">
        <f>IF($N2265,_xll.BDH($K2265,T$1817,$M2265),"[DISABLED]")</f>
        <v>[DISABLED]</v>
      </c>
      <c r="V2265" s="106" t="s">
        <v>10800</v>
      </c>
      <c r="W2265" s="107" t="s">
        <v>1055</v>
      </c>
      <c r="X2265" s="108">
        <v>42276</v>
      </c>
      <c r="Y2265" s="107" t="b">
        <v>0</v>
      </c>
      <c r="Z2265" s="107" t="s">
        <v>5237</v>
      </c>
      <c r="AA2265" s="107" t="s">
        <v>5237</v>
      </c>
      <c r="AB2265" s="107" t="s">
        <v>5237</v>
      </c>
      <c r="AC2265" s="107" t="s">
        <v>5237</v>
      </c>
      <c r="AD2265" s="107" t="s">
        <v>5237</v>
      </c>
      <c r="AE2265" s="107" t="s">
        <v>5237</v>
      </c>
    </row>
    <row r="2266" spans="2:31" outlineLevel="1">
      <c r="B2266" s="24" t="s">
        <v>5234</v>
      </c>
      <c r="C2266" s="24" t="s">
        <v>4</v>
      </c>
      <c r="D2266" s="24" t="s">
        <v>64</v>
      </c>
      <c r="E2266" s="24" t="s">
        <v>41</v>
      </c>
      <c r="F2266" s="24" t="s">
        <v>54</v>
      </c>
      <c r="G2266" s="24">
        <v>-25</v>
      </c>
      <c r="H2266" s="42" t="s">
        <v>3008</v>
      </c>
      <c r="I2266" s="24" t="s">
        <v>4782</v>
      </c>
      <c r="J2266" s="24" t="s">
        <v>73</v>
      </c>
      <c r="K2266" s="72" t="str">
        <f t="shared" si="78"/>
        <v>BPPNC1 ICPL Curncy</v>
      </c>
      <c r="L2266" s="25" t="str">
        <f t="shared" si="79"/>
        <v>ICPL</v>
      </c>
      <c r="M2266" s="26">
        <f t="shared" ca="1" si="79"/>
        <v>42276</v>
      </c>
      <c r="N2266" s="25" t="b">
        <f t="shared" si="79"/>
        <v>0</v>
      </c>
      <c r="O2266" s="84" t="str">
        <f>IF($N2266,_xll.BDP($K2266,O$1817),"[DISABLED]")</f>
        <v>[DISABLED]</v>
      </c>
      <c r="P2266" s="84" t="str">
        <f>IF($N2266,_xll.BDP($K2266,P$1817),"[DISABLED]")</f>
        <v>[DISABLED]</v>
      </c>
      <c r="Q2266" s="84" t="str">
        <f>IF($N2266,_xll.BDP($K2266,Q$1817),"[DISABLED]")</f>
        <v>[DISABLED]</v>
      </c>
      <c r="R2266" s="84" t="str">
        <f>IF($N2266,_xll.BDH($K2266,R$1817,$M2266),"[DISABLED]")</f>
        <v>[DISABLED]</v>
      </c>
      <c r="S2266" s="84" t="str">
        <f>IF($N2266,_xll.BDH($K2266,S$1817,$M2266),"[DISABLED]")</f>
        <v>[DISABLED]</v>
      </c>
      <c r="T2266" s="84" t="str">
        <f>IF($N2266,_xll.BDH($K2266,T$1817,$M2266),"[DISABLED]")</f>
        <v>[DISABLED]</v>
      </c>
      <c r="V2266" s="106" t="s">
        <v>10801</v>
      </c>
      <c r="W2266" s="107" t="s">
        <v>1055</v>
      </c>
      <c r="X2266" s="108">
        <v>42276</v>
      </c>
      <c r="Y2266" s="107" t="b">
        <v>0</v>
      </c>
      <c r="Z2266" s="107" t="s">
        <v>5237</v>
      </c>
      <c r="AA2266" s="107" t="s">
        <v>5237</v>
      </c>
      <c r="AB2266" s="107" t="s">
        <v>5237</v>
      </c>
      <c r="AC2266" s="107" t="s">
        <v>5237</v>
      </c>
      <c r="AD2266" s="107" t="s">
        <v>5237</v>
      </c>
      <c r="AE2266" s="107" t="s">
        <v>5237</v>
      </c>
    </row>
    <row r="2267" spans="2:31" outlineLevel="1">
      <c r="B2267" s="24" t="s">
        <v>5234</v>
      </c>
      <c r="C2267" s="24" t="s">
        <v>4</v>
      </c>
      <c r="D2267" s="24" t="s">
        <v>64</v>
      </c>
      <c r="E2267" s="24" t="s">
        <v>41</v>
      </c>
      <c r="F2267" s="24" t="s">
        <v>54</v>
      </c>
      <c r="G2267" s="24">
        <v>25</v>
      </c>
      <c r="H2267" s="42" t="s">
        <v>3008</v>
      </c>
      <c r="I2267" s="24" t="s">
        <v>4783</v>
      </c>
      <c r="J2267" s="24" t="s">
        <v>73</v>
      </c>
      <c r="K2267" s="72" t="str">
        <f t="shared" ref="K2267:K2330" si="80">I2267&amp;" "&amp;L2267&amp;" "&amp;J2267</f>
        <v>BPPOC1 ICPL Curncy</v>
      </c>
      <c r="L2267" s="25" t="str">
        <f t="shared" ref="L2267:N2330" si="81">L$1817</f>
        <v>ICPL</v>
      </c>
      <c r="M2267" s="26">
        <f t="shared" ca="1" si="81"/>
        <v>42276</v>
      </c>
      <c r="N2267" s="25" t="b">
        <f t="shared" si="81"/>
        <v>0</v>
      </c>
      <c r="O2267" s="84" t="str">
        <f>IF($N2267,_xll.BDP($K2267,O$1817),"[DISABLED]")</f>
        <v>[DISABLED]</v>
      </c>
      <c r="P2267" s="84" t="str">
        <f>IF($N2267,_xll.BDP($K2267,P$1817),"[DISABLED]")</f>
        <v>[DISABLED]</v>
      </c>
      <c r="Q2267" s="84" t="str">
        <f>IF($N2267,_xll.BDP($K2267,Q$1817),"[DISABLED]")</f>
        <v>[DISABLED]</v>
      </c>
      <c r="R2267" s="84" t="str">
        <f>IF($N2267,_xll.BDH($K2267,R$1817,$M2267),"[DISABLED]")</f>
        <v>[DISABLED]</v>
      </c>
      <c r="S2267" s="84" t="str">
        <f>IF($N2267,_xll.BDH($K2267,S$1817,$M2267),"[DISABLED]")</f>
        <v>[DISABLED]</v>
      </c>
      <c r="T2267" s="84" t="str">
        <f>IF($N2267,_xll.BDH($K2267,T$1817,$M2267),"[DISABLED]")</f>
        <v>[DISABLED]</v>
      </c>
      <c r="V2267" s="106" t="s">
        <v>10802</v>
      </c>
      <c r="W2267" s="107" t="s">
        <v>1055</v>
      </c>
      <c r="X2267" s="108">
        <v>42276</v>
      </c>
      <c r="Y2267" s="107" t="b">
        <v>0</v>
      </c>
      <c r="Z2267" s="107" t="s">
        <v>5237</v>
      </c>
      <c r="AA2267" s="107" t="s">
        <v>5237</v>
      </c>
      <c r="AB2267" s="107" t="s">
        <v>5237</v>
      </c>
      <c r="AC2267" s="107" t="s">
        <v>5237</v>
      </c>
      <c r="AD2267" s="107" t="s">
        <v>5237</v>
      </c>
      <c r="AE2267" s="107" t="s">
        <v>5237</v>
      </c>
    </row>
    <row r="2268" spans="2:31" outlineLevel="1">
      <c r="B2268" s="24" t="s">
        <v>5234</v>
      </c>
      <c r="C2268" s="24" t="s">
        <v>4</v>
      </c>
      <c r="D2268" s="24" t="s">
        <v>64</v>
      </c>
      <c r="E2268" s="24" t="s">
        <v>41</v>
      </c>
      <c r="F2268" s="24" t="s">
        <v>54</v>
      </c>
      <c r="G2268" s="24">
        <v>50</v>
      </c>
      <c r="H2268" s="42" t="s">
        <v>3008</v>
      </c>
      <c r="I2268" s="24" t="s">
        <v>4784</v>
      </c>
      <c r="J2268" s="24" t="s">
        <v>73</v>
      </c>
      <c r="K2268" s="72" t="str">
        <f t="shared" si="80"/>
        <v>BPPPC1 ICPL Curncy</v>
      </c>
      <c r="L2268" s="25" t="str">
        <f t="shared" si="81"/>
        <v>ICPL</v>
      </c>
      <c r="M2268" s="26">
        <f t="shared" ca="1" si="81"/>
        <v>42276</v>
      </c>
      <c r="N2268" s="25" t="b">
        <f t="shared" si="81"/>
        <v>0</v>
      </c>
      <c r="O2268" s="84" t="str">
        <f>IF($N2268,_xll.BDP($K2268,O$1817),"[DISABLED]")</f>
        <v>[DISABLED]</v>
      </c>
      <c r="P2268" s="84" t="str">
        <f>IF($N2268,_xll.BDP($K2268,P$1817),"[DISABLED]")</f>
        <v>[DISABLED]</v>
      </c>
      <c r="Q2268" s="84" t="str">
        <f>IF($N2268,_xll.BDP($K2268,Q$1817),"[DISABLED]")</f>
        <v>[DISABLED]</v>
      </c>
      <c r="R2268" s="84" t="str">
        <f>IF($N2268,_xll.BDH($K2268,R$1817,$M2268),"[DISABLED]")</f>
        <v>[DISABLED]</v>
      </c>
      <c r="S2268" s="84" t="str">
        <f>IF($N2268,_xll.BDH($K2268,S$1817,$M2268),"[DISABLED]")</f>
        <v>[DISABLED]</v>
      </c>
      <c r="T2268" s="84" t="str">
        <f>IF($N2268,_xll.BDH($K2268,T$1817,$M2268),"[DISABLED]")</f>
        <v>[DISABLED]</v>
      </c>
      <c r="V2268" s="106" t="s">
        <v>10803</v>
      </c>
      <c r="W2268" s="107" t="s">
        <v>1055</v>
      </c>
      <c r="X2268" s="108">
        <v>42276</v>
      </c>
      <c r="Y2268" s="107" t="b">
        <v>0</v>
      </c>
      <c r="Z2268" s="107" t="s">
        <v>5237</v>
      </c>
      <c r="AA2268" s="107" t="s">
        <v>5237</v>
      </c>
      <c r="AB2268" s="107" t="s">
        <v>5237</v>
      </c>
      <c r="AC2268" s="107" t="s">
        <v>5237</v>
      </c>
      <c r="AD2268" s="107" t="s">
        <v>5237</v>
      </c>
      <c r="AE2268" s="107" t="s">
        <v>5237</v>
      </c>
    </row>
    <row r="2269" spans="2:31" outlineLevel="1">
      <c r="B2269" s="24" t="s">
        <v>5234</v>
      </c>
      <c r="C2269" s="24" t="s">
        <v>4</v>
      </c>
      <c r="D2269" s="24" t="s">
        <v>64</v>
      </c>
      <c r="E2269" s="24" t="s">
        <v>41</v>
      </c>
      <c r="F2269" s="24" t="s">
        <v>54</v>
      </c>
      <c r="G2269" s="24">
        <v>100</v>
      </c>
      <c r="H2269" s="42" t="s">
        <v>3008</v>
      </c>
      <c r="I2269" s="24" t="s">
        <v>4785</v>
      </c>
      <c r="J2269" s="24" t="s">
        <v>73</v>
      </c>
      <c r="K2269" s="72" t="str">
        <f t="shared" si="80"/>
        <v>BPPQC1 ICPL Curncy</v>
      </c>
      <c r="L2269" s="25" t="str">
        <f t="shared" si="81"/>
        <v>ICPL</v>
      </c>
      <c r="M2269" s="26">
        <f t="shared" ca="1" si="81"/>
        <v>42276</v>
      </c>
      <c r="N2269" s="25" t="b">
        <f t="shared" si="81"/>
        <v>0</v>
      </c>
      <c r="O2269" s="84" t="str">
        <f>IF($N2269,_xll.BDP($K2269,O$1817),"[DISABLED]")</f>
        <v>[DISABLED]</v>
      </c>
      <c r="P2269" s="84" t="str">
        <f>IF($N2269,_xll.BDP($K2269,P$1817),"[DISABLED]")</f>
        <v>[DISABLED]</v>
      </c>
      <c r="Q2269" s="84" t="str">
        <f>IF($N2269,_xll.BDP($K2269,Q$1817),"[DISABLED]")</f>
        <v>[DISABLED]</v>
      </c>
      <c r="R2269" s="84" t="str">
        <f>IF($N2269,_xll.BDH($K2269,R$1817,$M2269),"[DISABLED]")</f>
        <v>[DISABLED]</v>
      </c>
      <c r="S2269" s="84" t="str">
        <f>IF($N2269,_xll.BDH($K2269,S$1817,$M2269),"[DISABLED]")</f>
        <v>[DISABLED]</v>
      </c>
      <c r="T2269" s="84" t="str">
        <f>IF($N2269,_xll.BDH($K2269,T$1817,$M2269),"[DISABLED]")</f>
        <v>[DISABLED]</v>
      </c>
      <c r="V2269" s="106" t="s">
        <v>10804</v>
      </c>
      <c r="W2269" s="107" t="s">
        <v>1055</v>
      </c>
      <c r="X2269" s="108">
        <v>42276</v>
      </c>
      <c r="Y2269" s="107" t="b">
        <v>0</v>
      </c>
      <c r="Z2269" s="107" t="s">
        <v>5237</v>
      </c>
      <c r="AA2269" s="107" t="s">
        <v>5237</v>
      </c>
      <c r="AB2269" s="107" t="s">
        <v>5237</v>
      </c>
      <c r="AC2269" s="107" t="s">
        <v>5237</v>
      </c>
      <c r="AD2269" s="107" t="s">
        <v>5237</v>
      </c>
      <c r="AE2269" s="107" t="s">
        <v>5237</v>
      </c>
    </row>
    <row r="2270" spans="2:31" outlineLevel="1">
      <c r="B2270" s="24" t="s">
        <v>5234</v>
      </c>
      <c r="C2270" s="24" t="s">
        <v>4</v>
      </c>
      <c r="D2270" s="24" t="s">
        <v>64</v>
      </c>
      <c r="E2270" s="24" t="s">
        <v>41</v>
      </c>
      <c r="F2270" s="24" t="s">
        <v>54</v>
      </c>
      <c r="G2270" s="24">
        <v>200</v>
      </c>
      <c r="H2270" s="42" t="s">
        <v>3008</v>
      </c>
      <c r="I2270" s="24" t="s">
        <v>4786</v>
      </c>
      <c r="J2270" s="24" t="s">
        <v>73</v>
      </c>
      <c r="K2270" s="72" t="str">
        <f t="shared" si="80"/>
        <v>BPPRC1 ICPL Curncy</v>
      </c>
      <c r="L2270" s="25" t="str">
        <f t="shared" si="81"/>
        <v>ICPL</v>
      </c>
      <c r="M2270" s="26">
        <f t="shared" ca="1" si="81"/>
        <v>42276</v>
      </c>
      <c r="N2270" s="25" t="b">
        <f t="shared" si="81"/>
        <v>0</v>
      </c>
      <c r="O2270" s="84" t="str">
        <f>IF($N2270,_xll.BDP($K2270,O$1817),"[DISABLED]")</f>
        <v>[DISABLED]</v>
      </c>
      <c r="P2270" s="84" t="str">
        <f>IF($N2270,_xll.BDP($K2270,P$1817),"[DISABLED]")</f>
        <v>[DISABLED]</v>
      </c>
      <c r="Q2270" s="84" t="str">
        <f>IF($N2270,_xll.BDP($K2270,Q$1817),"[DISABLED]")</f>
        <v>[DISABLED]</v>
      </c>
      <c r="R2270" s="84" t="str">
        <f>IF($N2270,_xll.BDH($K2270,R$1817,$M2270),"[DISABLED]")</f>
        <v>[DISABLED]</v>
      </c>
      <c r="S2270" s="84" t="str">
        <f>IF($N2270,_xll.BDH($K2270,S$1817,$M2270),"[DISABLED]")</f>
        <v>[DISABLED]</v>
      </c>
      <c r="T2270" s="84" t="str">
        <f>IF($N2270,_xll.BDH($K2270,T$1817,$M2270),"[DISABLED]")</f>
        <v>[DISABLED]</v>
      </c>
      <c r="V2270" s="106" t="s">
        <v>10805</v>
      </c>
      <c r="W2270" s="107" t="s">
        <v>1055</v>
      </c>
      <c r="X2270" s="108">
        <v>42276</v>
      </c>
      <c r="Y2270" s="107" t="b">
        <v>0</v>
      </c>
      <c r="Z2270" s="107" t="s">
        <v>5237</v>
      </c>
      <c r="AA2270" s="107" t="s">
        <v>5237</v>
      </c>
      <c r="AB2270" s="107" t="s">
        <v>5237</v>
      </c>
      <c r="AC2270" s="107" t="s">
        <v>5237</v>
      </c>
      <c r="AD2270" s="107" t="s">
        <v>5237</v>
      </c>
      <c r="AE2270" s="107" t="s">
        <v>5237</v>
      </c>
    </row>
    <row r="2271" spans="2:31" outlineLevel="1">
      <c r="H2271" s="42"/>
      <c r="K2271" s="72"/>
      <c r="L2271" s="25"/>
      <c r="M2271" s="26"/>
      <c r="N2271" s="25"/>
      <c r="O2271" s="84"/>
      <c r="P2271" s="84"/>
      <c r="Q2271" s="84"/>
      <c r="R2271" s="84"/>
      <c r="S2271" s="84"/>
      <c r="T2271" s="84"/>
      <c r="V2271" s="106"/>
      <c r="W2271" s="107"/>
      <c r="X2271" s="108"/>
      <c r="Y2271" s="107"/>
      <c r="Z2271" s="107"/>
      <c r="AA2271" s="107"/>
      <c r="AB2271" s="107"/>
      <c r="AC2271" s="107"/>
      <c r="AD2271" s="107"/>
      <c r="AE2271" s="107"/>
    </row>
    <row r="2272" spans="2:31" outlineLevel="1">
      <c r="B2272" s="24" t="s">
        <v>5234</v>
      </c>
      <c r="C2272" s="24" t="s">
        <v>4</v>
      </c>
      <c r="D2272" s="24" t="s">
        <v>64</v>
      </c>
      <c r="E2272" s="24" t="s">
        <v>41</v>
      </c>
      <c r="F2272" s="24" t="s">
        <v>58</v>
      </c>
      <c r="G2272" s="24">
        <v>-200</v>
      </c>
      <c r="H2272" s="42" t="s">
        <v>3008</v>
      </c>
      <c r="I2272" s="24" t="s">
        <v>4787</v>
      </c>
      <c r="J2272" s="24" t="s">
        <v>73</v>
      </c>
      <c r="K2272" s="72" t="str">
        <f t="shared" si="80"/>
        <v>BPPKF1 ICPL Curncy</v>
      </c>
      <c r="L2272" s="25" t="str">
        <f t="shared" si="81"/>
        <v>ICPL</v>
      </c>
      <c r="M2272" s="26">
        <f t="shared" ca="1" si="81"/>
        <v>42276</v>
      </c>
      <c r="N2272" s="25" t="b">
        <f t="shared" si="81"/>
        <v>0</v>
      </c>
      <c r="O2272" s="84" t="str">
        <f>IF($N2272,_xll.BDP($K2272,O$1817),"[DISABLED]")</f>
        <v>[DISABLED]</v>
      </c>
      <c r="P2272" s="84" t="str">
        <f>IF($N2272,_xll.BDP($K2272,P$1817),"[DISABLED]")</f>
        <v>[DISABLED]</v>
      </c>
      <c r="Q2272" s="84" t="str">
        <f>IF($N2272,_xll.BDP($K2272,Q$1817),"[DISABLED]")</f>
        <v>[DISABLED]</v>
      </c>
      <c r="R2272" s="84" t="str">
        <f>IF($N2272,_xll.BDH($K2272,R$1817,$M2272),"[DISABLED]")</f>
        <v>[DISABLED]</v>
      </c>
      <c r="S2272" s="84" t="str">
        <f>IF($N2272,_xll.BDH($K2272,S$1817,$M2272),"[DISABLED]")</f>
        <v>[DISABLED]</v>
      </c>
      <c r="T2272" s="84" t="str">
        <f>IF($N2272,_xll.BDH($K2272,T$1817,$M2272),"[DISABLED]")</f>
        <v>[DISABLED]</v>
      </c>
      <c r="V2272" s="106" t="s">
        <v>10806</v>
      </c>
      <c r="W2272" s="107" t="s">
        <v>1055</v>
      </c>
      <c r="X2272" s="108">
        <v>42276</v>
      </c>
      <c r="Y2272" s="107" t="b">
        <v>0</v>
      </c>
      <c r="Z2272" s="107" t="s">
        <v>5237</v>
      </c>
      <c r="AA2272" s="107" t="s">
        <v>5237</v>
      </c>
      <c r="AB2272" s="107" t="s">
        <v>5237</v>
      </c>
      <c r="AC2272" s="107" t="s">
        <v>5237</v>
      </c>
      <c r="AD2272" s="107" t="s">
        <v>5237</v>
      </c>
      <c r="AE2272" s="107" t="s">
        <v>5237</v>
      </c>
    </row>
    <row r="2273" spans="2:31" outlineLevel="1">
      <c r="B2273" s="24" t="s">
        <v>5234</v>
      </c>
      <c r="C2273" s="24" t="s">
        <v>4</v>
      </c>
      <c r="D2273" s="24" t="s">
        <v>64</v>
      </c>
      <c r="E2273" s="24" t="s">
        <v>41</v>
      </c>
      <c r="F2273" s="24" t="s">
        <v>58</v>
      </c>
      <c r="G2273" s="24">
        <v>-100</v>
      </c>
      <c r="H2273" s="42" t="s">
        <v>3008</v>
      </c>
      <c r="I2273" s="24" t="s">
        <v>4788</v>
      </c>
      <c r="J2273" s="24" t="s">
        <v>73</v>
      </c>
      <c r="K2273" s="72" t="str">
        <f t="shared" si="80"/>
        <v>BPPLF1 ICPL Curncy</v>
      </c>
      <c r="L2273" s="25" t="str">
        <f t="shared" si="81"/>
        <v>ICPL</v>
      </c>
      <c r="M2273" s="26">
        <f t="shared" ca="1" si="81"/>
        <v>42276</v>
      </c>
      <c r="N2273" s="25" t="b">
        <f t="shared" si="81"/>
        <v>0</v>
      </c>
      <c r="O2273" s="84" t="str">
        <f>IF($N2273,_xll.BDP($K2273,O$1817),"[DISABLED]")</f>
        <v>[DISABLED]</v>
      </c>
      <c r="P2273" s="84" t="str">
        <f>IF($N2273,_xll.BDP($K2273,P$1817),"[DISABLED]")</f>
        <v>[DISABLED]</v>
      </c>
      <c r="Q2273" s="84" t="str">
        <f>IF($N2273,_xll.BDP($K2273,Q$1817),"[DISABLED]")</f>
        <v>[DISABLED]</v>
      </c>
      <c r="R2273" s="84" t="str">
        <f>IF($N2273,_xll.BDH($K2273,R$1817,$M2273),"[DISABLED]")</f>
        <v>[DISABLED]</v>
      </c>
      <c r="S2273" s="84" t="str">
        <f>IF($N2273,_xll.BDH($K2273,S$1817,$M2273),"[DISABLED]")</f>
        <v>[DISABLED]</v>
      </c>
      <c r="T2273" s="84" t="str">
        <f>IF($N2273,_xll.BDH($K2273,T$1817,$M2273),"[DISABLED]")</f>
        <v>[DISABLED]</v>
      </c>
      <c r="V2273" s="106" t="s">
        <v>10807</v>
      </c>
      <c r="W2273" s="107" t="s">
        <v>1055</v>
      </c>
      <c r="X2273" s="108">
        <v>42276</v>
      </c>
      <c r="Y2273" s="107" t="b">
        <v>0</v>
      </c>
      <c r="Z2273" s="107" t="s">
        <v>5237</v>
      </c>
      <c r="AA2273" s="107" t="s">
        <v>5237</v>
      </c>
      <c r="AB2273" s="107" t="s">
        <v>5237</v>
      </c>
      <c r="AC2273" s="107" t="s">
        <v>5237</v>
      </c>
      <c r="AD2273" s="107" t="s">
        <v>5237</v>
      </c>
      <c r="AE2273" s="107" t="s">
        <v>5237</v>
      </c>
    </row>
    <row r="2274" spans="2:31" outlineLevel="1">
      <c r="B2274" s="24" t="s">
        <v>5234</v>
      </c>
      <c r="C2274" s="24" t="s">
        <v>4</v>
      </c>
      <c r="D2274" s="24" t="s">
        <v>64</v>
      </c>
      <c r="E2274" s="24" t="s">
        <v>41</v>
      </c>
      <c r="F2274" s="24" t="s">
        <v>58</v>
      </c>
      <c r="G2274" s="24">
        <v>-50</v>
      </c>
      <c r="H2274" s="42" t="s">
        <v>3008</v>
      </c>
      <c r="I2274" s="24" t="s">
        <v>4789</v>
      </c>
      <c r="J2274" s="24" t="s">
        <v>73</v>
      </c>
      <c r="K2274" s="72" t="str">
        <f t="shared" si="80"/>
        <v>BPPMF1 ICPL Curncy</v>
      </c>
      <c r="L2274" s="25" t="str">
        <f t="shared" si="81"/>
        <v>ICPL</v>
      </c>
      <c r="M2274" s="26">
        <f t="shared" ca="1" si="81"/>
        <v>42276</v>
      </c>
      <c r="N2274" s="25" t="b">
        <f t="shared" si="81"/>
        <v>0</v>
      </c>
      <c r="O2274" s="84" t="str">
        <f>IF($N2274,_xll.BDP($K2274,O$1817),"[DISABLED]")</f>
        <v>[DISABLED]</v>
      </c>
      <c r="P2274" s="84" t="str">
        <f>IF($N2274,_xll.BDP($K2274,P$1817),"[DISABLED]")</f>
        <v>[DISABLED]</v>
      </c>
      <c r="Q2274" s="84" t="str">
        <f>IF($N2274,_xll.BDP($K2274,Q$1817),"[DISABLED]")</f>
        <v>[DISABLED]</v>
      </c>
      <c r="R2274" s="84" t="str">
        <f>IF($N2274,_xll.BDH($K2274,R$1817,$M2274),"[DISABLED]")</f>
        <v>[DISABLED]</v>
      </c>
      <c r="S2274" s="84" t="str">
        <f>IF($N2274,_xll.BDH($K2274,S$1817,$M2274),"[DISABLED]")</f>
        <v>[DISABLED]</v>
      </c>
      <c r="T2274" s="84" t="str">
        <f>IF($N2274,_xll.BDH($K2274,T$1817,$M2274),"[DISABLED]")</f>
        <v>[DISABLED]</v>
      </c>
      <c r="V2274" s="106" t="s">
        <v>10808</v>
      </c>
      <c r="W2274" s="107" t="s">
        <v>1055</v>
      </c>
      <c r="X2274" s="108">
        <v>42276</v>
      </c>
      <c r="Y2274" s="107" t="b">
        <v>0</v>
      </c>
      <c r="Z2274" s="107" t="s">
        <v>5237</v>
      </c>
      <c r="AA2274" s="107" t="s">
        <v>5237</v>
      </c>
      <c r="AB2274" s="107" t="s">
        <v>5237</v>
      </c>
      <c r="AC2274" s="107" t="s">
        <v>5237</v>
      </c>
      <c r="AD2274" s="107" t="s">
        <v>5237</v>
      </c>
      <c r="AE2274" s="107" t="s">
        <v>5237</v>
      </c>
    </row>
    <row r="2275" spans="2:31" outlineLevel="1">
      <c r="B2275" s="24" t="s">
        <v>5234</v>
      </c>
      <c r="C2275" s="24" t="s">
        <v>4</v>
      </c>
      <c r="D2275" s="24" t="s">
        <v>64</v>
      </c>
      <c r="E2275" s="24" t="s">
        <v>41</v>
      </c>
      <c r="F2275" s="24" t="s">
        <v>58</v>
      </c>
      <c r="G2275" s="24">
        <v>-25</v>
      </c>
      <c r="H2275" s="42" t="s">
        <v>3008</v>
      </c>
      <c r="I2275" s="24" t="s">
        <v>4790</v>
      </c>
      <c r="J2275" s="24" t="s">
        <v>73</v>
      </c>
      <c r="K2275" s="72" t="str">
        <f t="shared" si="80"/>
        <v>BPPNF1 ICPL Curncy</v>
      </c>
      <c r="L2275" s="25" t="str">
        <f t="shared" si="81"/>
        <v>ICPL</v>
      </c>
      <c r="M2275" s="26">
        <f t="shared" ca="1" si="81"/>
        <v>42276</v>
      </c>
      <c r="N2275" s="25" t="b">
        <f t="shared" si="81"/>
        <v>0</v>
      </c>
      <c r="O2275" s="84" t="str">
        <f>IF($N2275,_xll.BDP($K2275,O$1817),"[DISABLED]")</f>
        <v>[DISABLED]</v>
      </c>
      <c r="P2275" s="84" t="str">
        <f>IF($N2275,_xll.BDP($K2275,P$1817),"[DISABLED]")</f>
        <v>[DISABLED]</v>
      </c>
      <c r="Q2275" s="84" t="str">
        <f>IF($N2275,_xll.BDP($K2275,Q$1817),"[DISABLED]")</f>
        <v>[DISABLED]</v>
      </c>
      <c r="R2275" s="84" t="str">
        <f>IF($N2275,_xll.BDH($K2275,R$1817,$M2275),"[DISABLED]")</f>
        <v>[DISABLED]</v>
      </c>
      <c r="S2275" s="84" t="str">
        <f>IF($N2275,_xll.BDH($K2275,S$1817,$M2275),"[DISABLED]")</f>
        <v>[DISABLED]</v>
      </c>
      <c r="T2275" s="84" t="str">
        <f>IF($N2275,_xll.BDH($K2275,T$1817,$M2275),"[DISABLED]")</f>
        <v>[DISABLED]</v>
      </c>
      <c r="V2275" s="106" t="s">
        <v>10809</v>
      </c>
      <c r="W2275" s="107" t="s">
        <v>1055</v>
      </c>
      <c r="X2275" s="108">
        <v>42276</v>
      </c>
      <c r="Y2275" s="107" t="b">
        <v>0</v>
      </c>
      <c r="Z2275" s="107" t="s">
        <v>5237</v>
      </c>
      <c r="AA2275" s="107" t="s">
        <v>5237</v>
      </c>
      <c r="AB2275" s="107" t="s">
        <v>5237</v>
      </c>
      <c r="AC2275" s="107" t="s">
        <v>5237</v>
      </c>
      <c r="AD2275" s="107" t="s">
        <v>5237</v>
      </c>
      <c r="AE2275" s="107" t="s">
        <v>5237</v>
      </c>
    </row>
    <row r="2276" spans="2:31" outlineLevel="1">
      <c r="B2276" s="24" t="s">
        <v>5234</v>
      </c>
      <c r="C2276" s="24" t="s">
        <v>4</v>
      </c>
      <c r="D2276" s="24" t="s">
        <v>64</v>
      </c>
      <c r="E2276" s="24" t="s">
        <v>41</v>
      </c>
      <c r="F2276" s="24" t="s">
        <v>58</v>
      </c>
      <c r="G2276" s="24">
        <v>25</v>
      </c>
      <c r="H2276" s="42" t="s">
        <v>3008</v>
      </c>
      <c r="I2276" s="24" t="s">
        <v>4791</v>
      </c>
      <c r="J2276" s="24" t="s">
        <v>73</v>
      </c>
      <c r="K2276" s="72" t="str">
        <f t="shared" si="80"/>
        <v>BPPOF1 ICPL Curncy</v>
      </c>
      <c r="L2276" s="25" t="str">
        <f t="shared" si="81"/>
        <v>ICPL</v>
      </c>
      <c r="M2276" s="26">
        <f t="shared" ca="1" si="81"/>
        <v>42276</v>
      </c>
      <c r="N2276" s="25" t="b">
        <f t="shared" si="81"/>
        <v>0</v>
      </c>
      <c r="O2276" s="84" t="str">
        <f>IF($N2276,_xll.BDP($K2276,O$1817),"[DISABLED]")</f>
        <v>[DISABLED]</v>
      </c>
      <c r="P2276" s="84" t="str">
        <f>IF($N2276,_xll.BDP($K2276,P$1817),"[DISABLED]")</f>
        <v>[DISABLED]</v>
      </c>
      <c r="Q2276" s="84" t="str">
        <f>IF($N2276,_xll.BDP($K2276,Q$1817),"[DISABLED]")</f>
        <v>[DISABLED]</v>
      </c>
      <c r="R2276" s="84" t="str">
        <f>IF($N2276,_xll.BDH($K2276,R$1817,$M2276),"[DISABLED]")</f>
        <v>[DISABLED]</v>
      </c>
      <c r="S2276" s="84" t="str">
        <f>IF($N2276,_xll.BDH($K2276,S$1817,$M2276),"[DISABLED]")</f>
        <v>[DISABLED]</v>
      </c>
      <c r="T2276" s="84" t="str">
        <f>IF($N2276,_xll.BDH($K2276,T$1817,$M2276),"[DISABLED]")</f>
        <v>[DISABLED]</v>
      </c>
      <c r="V2276" s="106" t="s">
        <v>10810</v>
      </c>
      <c r="W2276" s="107" t="s">
        <v>1055</v>
      </c>
      <c r="X2276" s="108">
        <v>42276</v>
      </c>
      <c r="Y2276" s="107" t="b">
        <v>0</v>
      </c>
      <c r="Z2276" s="107" t="s">
        <v>5237</v>
      </c>
      <c r="AA2276" s="107" t="s">
        <v>5237</v>
      </c>
      <c r="AB2276" s="107" t="s">
        <v>5237</v>
      </c>
      <c r="AC2276" s="107" t="s">
        <v>5237</v>
      </c>
      <c r="AD2276" s="107" t="s">
        <v>5237</v>
      </c>
      <c r="AE2276" s="107" t="s">
        <v>5237</v>
      </c>
    </row>
    <row r="2277" spans="2:31" outlineLevel="1">
      <c r="B2277" s="24" t="s">
        <v>5234</v>
      </c>
      <c r="C2277" s="24" t="s">
        <v>4</v>
      </c>
      <c r="D2277" s="24" t="s">
        <v>64</v>
      </c>
      <c r="E2277" s="24" t="s">
        <v>41</v>
      </c>
      <c r="F2277" s="24" t="s">
        <v>58</v>
      </c>
      <c r="G2277" s="24">
        <v>50</v>
      </c>
      <c r="H2277" s="42" t="s">
        <v>3008</v>
      </c>
      <c r="I2277" s="24" t="s">
        <v>4792</v>
      </c>
      <c r="J2277" s="24" t="s">
        <v>73</v>
      </c>
      <c r="K2277" s="72" t="str">
        <f t="shared" si="80"/>
        <v>BPPPF1 ICPL Curncy</v>
      </c>
      <c r="L2277" s="25" t="str">
        <f t="shared" si="81"/>
        <v>ICPL</v>
      </c>
      <c r="M2277" s="26">
        <f t="shared" ca="1" si="81"/>
        <v>42276</v>
      </c>
      <c r="N2277" s="25" t="b">
        <f t="shared" si="81"/>
        <v>0</v>
      </c>
      <c r="O2277" s="84" t="str">
        <f>IF($N2277,_xll.BDP($K2277,O$1817),"[DISABLED]")</f>
        <v>[DISABLED]</v>
      </c>
      <c r="P2277" s="84" t="str">
        <f>IF($N2277,_xll.BDP($K2277,P$1817),"[DISABLED]")</f>
        <v>[DISABLED]</v>
      </c>
      <c r="Q2277" s="84" t="str">
        <f>IF($N2277,_xll.BDP($K2277,Q$1817),"[DISABLED]")</f>
        <v>[DISABLED]</v>
      </c>
      <c r="R2277" s="84" t="str">
        <f>IF($N2277,_xll.BDH($K2277,R$1817,$M2277),"[DISABLED]")</f>
        <v>[DISABLED]</v>
      </c>
      <c r="S2277" s="84" t="str">
        <f>IF($N2277,_xll.BDH($K2277,S$1817,$M2277),"[DISABLED]")</f>
        <v>[DISABLED]</v>
      </c>
      <c r="T2277" s="84" t="str">
        <f>IF($N2277,_xll.BDH($K2277,T$1817,$M2277),"[DISABLED]")</f>
        <v>[DISABLED]</v>
      </c>
      <c r="V2277" s="106" t="s">
        <v>10811</v>
      </c>
      <c r="W2277" s="107" t="s">
        <v>1055</v>
      </c>
      <c r="X2277" s="108">
        <v>42276</v>
      </c>
      <c r="Y2277" s="107" t="b">
        <v>0</v>
      </c>
      <c r="Z2277" s="107" t="s">
        <v>5237</v>
      </c>
      <c r="AA2277" s="107" t="s">
        <v>5237</v>
      </c>
      <c r="AB2277" s="107" t="s">
        <v>5237</v>
      </c>
      <c r="AC2277" s="107" t="s">
        <v>5237</v>
      </c>
      <c r="AD2277" s="107" t="s">
        <v>5237</v>
      </c>
      <c r="AE2277" s="107" t="s">
        <v>5237</v>
      </c>
    </row>
    <row r="2278" spans="2:31" outlineLevel="1">
      <c r="B2278" s="24" t="s">
        <v>5234</v>
      </c>
      <c r="C2278" s="24" t="s">
        <v>4</v>
      </c>
      <c r="D2278" s="24" t="s">
        <v>64</v>
      </c>
      <c r="E2278" s="24" t="s">
        <v>41</v>
      </c>
      <c r="F2278" s="24" t="s">
        <v>58</v>
      </c>
      <c r="G2278" s="24">
        <v>100</v>
      </c>
      <c r="H2278" s="42" t="s">
        <v>3008</v>
      </c>
      <c r="I2278" s="24" t="s">
        <v>4793</v>
      </c>
      <c r="J2278" s="24" t="s">
        <v>73</v>
      </c>
      <c r="K2278" s="72" t="str">
        <f t="shared" si="80"/>
        <v>BPPQF1 ICPL Curncy</v>
      </c>
      <c r="L2278" s="25" t="str">
        <f t="shared" si="81"/>
        <v>ICPL</v>
      </c>
      <c r="M2278" s="26">
        <f t="shared" ca="1" si="81"/>
        <v>42276</v>
      </c>
      <c r="N2278" s="25" t="b">
        <f t="shared" si="81"/>
        <v>0</v>
      </c>
      <c r="O2278" s="84" t="str">
        <f>IF($N2278,_xll.BDP($K2278,O$1817),"[DISABLED]")</f>
        <v>[DISABLED]</v>
      </c>
      <c r="P2278" s="84" t="str">
        <f>IF($N2278,_xll.BDP($K2278,P$1817),"[DISABLED]")</f>
        <v>[DISABLED]</v>
      </c>
      <c r="Q2278" s="84" t="str">
        <f>IF($N2278,_xll.BDP($K2278,Q$1817),"[DISABLED]")</f>
        <v>[DISABLED]</v>
      </c>
      <c r="R2278" s="84" t="str">
        <f>IF($N2278,_xll.BDH($K2278,R$1817,$M2278),"[DISABLED]")</f>
        <v>[DISABLED]</v>
      </c>
      <c r="S2278" s="84" t="str">
        <f>IF($N2278,_xll.BDH($K2278,S$1817,$M2278),"[DISABLED]")</f>
        <v>[DISABLED]</v>
      </c>
      <c r="T2278" s="84" t="str">
        <f>IF($N2278,_xll.BDH($K2278,T$1817,$M2278),"[DISABLED]")</f>
        <v>[DISABLED]</v>
      </c>
      <c r="V2278" s="106" t="s">
        <v>10812</v>
      </c>
      <c r="W2278" s="107" t="s">
        <v>1055</v>
      </c>
      <c r="X2278" s="108">
        <v>42276</v>
      </c>
      <c r="Y2278" s="107" t="b">
        <v>0</v>
      </c>
      <c r="Z2278" s="107" t="s">
        <v>5237</v>
      </c>
      <c r="AA2278" s="107" t="s">
        <v>5237</v>
      </c>
      <c r="AB2278" s="107" t="s">
        <v>5237</v>
      </c>
      <c r="AC2278" s="107" t="s">
        <v>5237</v>
      </c>
      <c r="AD2278" s="107" t="s">
        <v>5237</v>
      </c>
      <c r="AE2278" s="107" t="s">
        <v>5237</v>
      </c>
    </row>
    <row r="2279" spans="2:31" outlineLevel="1">
      <c r="B2279" s="24" t="s">
        <v>5234</v>
      </c>
      <c r="C2279" s="24" t="s">
        <v>4</v>
      </c>
      <c r="D2279" s="24" t="s">
        <v>64</v>
      </c>
      <c r="E2279" s="24" t="s">
        <v>41</v>
      </c>
      <c r="F2279" s="24" t="s">
        <v>58</v>
      </c>
      <c r="G2279" s="24">
        <v>200</v>
      </c>
      <c r="H2279" s="42" t="s">
        <v>3008</v>
      </c>
      <c r="I2279" s="24" t="s">
        <v>4794</v>
      </c>
      <c r="J2279" s="24" t="s">
        <v>73</v>
      </c>
      <c r="K2279" s="72" t="str">
        <f t="shared" si="80"/>
        <v>BPPRF1 ICPL Curncy</v>
      </c>
      <c r="L2279" s="25" t="str">
        <f t="shared" si="81"/>
        <v>ICPL</v>
      </c>
      <c r="M2279" s="26">
        <f t="shared" ca="1" si="81"/>
        <v>42276</v>
      </c>
      <c r="N2279" s="25" t="b">
        <f t="shared" si="81"/>
        <v>0</v>
      </c>
      <c r="O2279" s="84" t="str">
        <f>IF($N2279,_xll.BDP($K2279,O$1817),"[DISABLED]")</f>
        <v>[DISABLED]</v>
      </c>
      <c r="P2279" s="84" t="str">
        <f>IF($N2279,_xll.BDP($K2279,P$1817),"[DISABLED]")</f>
        <v>[DISABLED]</v>
      </c>
      <c r="Q2279" s="84" t="str">
        <f>IF($N2279,_xll.BDP($K2279,Q$1817),"[DISABLED]")</f>
        <v>[DISABLED]</v>
      </c>
      <c r="R2279" s="84" t="str">
        <f>IF($N2279,_xll.BDH($K2279,R$1817,$M2279),"[DISABLED]")</f>
        <v>[DISABLED]</v>
      </c>
      <c r="S2279" s="84" t="str">
        <f>IF($N2279,_xll.BDH($K2279,S$1817,$M2279),"[DISABLED]")</f>
        <v>[DISABLED]</v>
      </c>
      <c r="T2279" s="84" t="str">
        <f>IF($N2279,_xll.BDH($K2279,T$1817,$M2279),"[DISABLED]")</f>
        <v>[DISABLED]</v>
      </c>
      <c r="V2279" s="106" t="s">
        <v>10813</v>
      </c>
      <c r="W2279" s="107" t="s">
        <v>1055</v>
      </c>
      <c r="X2279" s="108">
        <v>42276</v>
      </c>
      <c r="Y2279" s="107" t="b">
        <v>0</v>
      </c>
      <c r="Z2279" s="107" t="s">
        <v>5237</v>
      </c>
      <c r="AA2279" s="107" t="s">
        <v>5237</v>
      </c>
      <c r="AB2279" s="107" t="s">
        <v>5237</v>
      </c>
      <c r="AC2279" s="107" t="s">
        <v>5237</v>
      </c>
      <c r="AD2279" s="107" t="s">
        <v>5237</v>
      </c>
      <c r="AE2279" s="107" t="s">
        <v>5237</v>
      </c>
    </row>
    <row r="2280" spans="2:31" outlineLevel="1">
      <c r="H2280" s="42"/>
      <c r="K2280" s="72"/>
      <c r="L2280" s="25"/>
      <c r="M2280" s="26"/>
      <c r="N2280" s="25"/>
      <c r="O2280" s="84"/>
      <c r="P2280" s="84"/>
      <c r="Q2280" s="84"/>
      <c r="R2280" s="84"/>
      <c r="S2280" s="84"/>
      <c r="T2280" s="84"/>
      <c r="V2280" s="106"/>
      <c r="W2280" s="107"/>
      <c r="X2280" s="108"/>
      <c r="Y2280" s="107"/>
      <c r="Z2280" s="107"/>
      <c r="AA2280" s="107"/>
      <c r="AB2280" s="107"/>
      <c r="AC2280" s="107"/>
      <c r="AD2280" s="107"/>
      <c r="AE2280" s="107"/>
    </row>
    <row r="2281" spans="2:31" outlineLevel="1">
      <c r="B2281" s="24" t="s">
        <v>5234</v>
      </c>
      <c r="C2281" s="24" t="s">
        <v>4</v>
      </c>
      <c r="D2281" s="24" t="s">
        <v>64</v>
      </c>
      <c r="E2281" s="24" t="s">
        <v>41</v>
      </c>
      <c r="F2281" s="24" t="s">
        <v>41</v>
      </c>
      <c r="G2281" s="24">
        <v>-200</v>
      </c>
      <c r="H2281" s="42" t="s">
        <v>3008</v>
      </c>
      <c r="I2281" s="24" t="s">
        <v>4795</v>
      </c>
      <c r="J2281" s="24" t="s">
        <v>73</v>
      </c>
      <c r="K2281" s="72" t="str">
        <f t="shared" si="80"/>
        <v>BPPK11 ICPL Curncy</v>
      </c>
      <c r="L2281" s="25" t="str">
        <f t="shared" si="81"/>
        <v>ICPL</v>
      </c>
      <c r="M2281" s="26">
        <f t="shared" ca="1" si="81"/>
        <v>42276</v>
      </c>
      <c r="N2281" s="25" t="b">
        <f t="shared" si="81"/>
        <v>0</v>
      </c>
      <c r="O2281" s="84" t="str">
        <f>IF($N2281,_xll.BDP($K2281,O$1817),"[DISABLED]")</f>
        <v>[DISABLED]</v>
      </c>
      <c r="P2281" s="84" t="str">
        <f>IF($N2281,_xll.BDP($K2281,P$1817),"[DISABLED]")</f>
        <v>[DISABLED]</v>
      </c>
      <c r="Q2281" s="84" t="str">
        <f>IF($N2281,_xll.BDP($K2281,Q$1817),"[DISABLED]")</f>
        <v>[DISABLED]</v>
      </c>
      <c r="R2281" s="84" t="str">
        <f>IF($N2281,_xll.BDH($K2281,R$1817,$M2281),"[DISABLED]")</f>
        <v>[DISABLED]</v>
      </c>
      <c r="S2281" s="84" t="str">
        <f>IF($N2281,_xll.BDH($K2281,S$1817,$M2281),"[DISABLED]")</f>
        <v>[DISABLED]</v>
      </c>
      <c r="T2281" s="84" t="str">
        <f>IF($N2281,_xll.BDH($K2281,T$1817,$M2281),"[DISABLED]")</f>
        <v>[DISABLED]</v>
      </c>
      <c r="V2281" s="106" t="s">
        <v>10814</v>
      </c>
      <c r="W2281" s="107" t="s">
        <v>1055</v>
      </c>
      <c r="X2281" s="108">
        <v>42276</v>
      </c>
      <c r="Y2281" s="107" t="b">
        <v>0</v>
      </c>
      <c r="Z2281" s="107" t="s">
        <v>5237</v>
      </c>
      <c r="AA2281" s="107" t="s">
        <v>5237</v>
      </c>
      <c r="AB2281" s="107" t="s">
        <v>5237</v>
      </c>
      <c r="AC2281" s="107" t="s">
        <v>5237</v>
      </c>
      <c r="AD2281" s="107" t="s">
        <v>5237</v>
      </c>
      <c r="AE2281" s="107" t="s">
        <v>5237</v>
      </c>
    </row>
    <row r="2282" spans="2:31" outlineLevel="1">
      <c r="B2282" s="24" t="s">
        <v>5234</v>
      </c>
      <c r="C2282" s="24" t="s">
        <v>4</v>
      </c>
      <c r="D2282" s="24" t="s">
        <v>64</v>
      </c>
      <c r="E2282" s="24" t="s">
        <v>41</v>
      </c>
      <c r="F2282" s="24" t="s">
        <v>41</v>
      </c>
      <c r="G2282" s="24">
        <v>-200</v>
      </c>
      <c r="H2282" s="42" t="s">
        <v>3008</v>
      </c>
      <c r="I2282" s="24" t="s">
        <v>4795</v>
      </c>
      <c r="J2282" s="24" t="s">
        <v>73</v>
      </c>
      <c r="K2282" s="72" t="str">
        <f t="shared" si="80"/>
        <v>BPPK11 ICPL Curncy</v>
      </c>
      <c r="L2282" s="25" t="str">
        <f t="shared" si="81"/>
        <v>ICPL</v>
      </c>
      <c r="M2282" s="26">
        <f t="shared" ca="1" si="81"/>
        <v>42276</v>
      </c>
      <c r="N2282" s="25" t="b">
        <f t="shared" si="81"/>
        <v>0</v>
      </c>
      <c r="O2282" s="84" t="str">
        <f>IF($N2282,_xll.BDP($K2282,O$1817),"[DISABLED]")</f>
        <v>[DISABLED]</v>
      </c>
      <c r="P2282" s="84" t="str">
        <f>IF($N2282,_xll.BDP($K2282,P$1817),"[DISABLED]")</f>
        <v>[DISABLED]</v>
      </c>
      <c r="Q2282" s="84" t="str">
        <f>IF($N2282,_xll.BDP($K2282,Q$1817),"[DISABLED]")</f>
        <v>[DISABLED]</v>
      </c>
      <c r="R2282" s="84" t="str">
        <f>IF($N2282,_xll.BDH($K2282,R$1817,$M2282),"[DISABLED]")</f>
        <v>[DISABLED]</v>
      </c>
      <c r="S2282" s="84" t="str">
        <f>IF($N2282,_xll.BDH($K2282,S$1817,$M2282),"[DISABLED]")</f>
        <v>[DISABLED]</v>
      </c>
      <c r="T2282" s="84" t="str">
        <f>IF($N2282,_xll.BDH($K2282,T$1817,$M2282),"[DISABLED]")</f>
        <v>[DISABLED]</v>
      </c>
      <c r="V2282" s="106" t="s">
        <v>10814</v>
      </c>
      <c r="W2282" s="107" t="s">
        <v>1055</v>
      </c>
      <c r="X2282" s="108">
        <v>42276</v>
      </c>
      <c r="Y2282" s="107" t="b">
        <v>0</v>
      </c>
      <c r="Z2282" s="107" t="s">
        <v>5237</v>
      </c>
      <c r="AA2282" s="107" t="s">
        <v>5237</v>
      </c>
      <c r="AB2282" s="107" t="s">
        <v>5237</v>
      </c>
      <c r="AC2282" s="107" t="s">
        <v>5237</v>
      </c>
      <c r="AD2282" s="107" t="s">
        <v>5237</v>
      </c>
      <c r="AE2282" s="107" t="s">
        <v>5237</v>
      </c>
    </row>
    <row r="2283" spans="2:31" outlineLevel="1">
      <c r="B2283" s="24" t="s">
        <v>5234</v>
      </c>
      <c r="C2283" s="24" t="s">
        <v>4</v>
      </c>
      <c r="D2283" s="24" t="s">
        <v>64</v>
      </c>
      <c r="E2283" s="24" t="s">
        <v>41</v>
      </c>
      <c r="F2283" s="24" t="s">
        <v>41</v>
      </c>
      <c r="G2283" s="24">
        <v>-100</v>
      </c>
      <c r="H2283" s="42" t="s">
        <v>3008</v>
      </c>
      <c r="I2283" s="24" t="s">
        <v>4796</v>
      </c>
      <c r="J2283" s="24" t="s">
        <v>73</v>
      </c>
      <c r="K2283" s="72" t="str">
        <f t="shared" si="80"/>
        <v>BPPL11 ICPL Curncy</v>
      </c>
      <c r="L2283" s="25" t="str">
        <f t="shared" si="81"/>
        <v>ICPL</v>
      </c>
      <c r="M2283" s="26">
        <f t="shared" ca="1" si="81"/>
        <v>42276</v>
      </c>
      <c r="N2283" s="25" t="b">
        <f t="shared" si="81"/>
        <v>0</v>
      </c>
      <c r="O2283" s="84" t="str">
        <f>IF($N2283,_xll.BDP($K2283,O$1817),"[DISABLED]")</f>
        <v>[DISABLED]</v>
      </c>
      <c r="P2283" s="84" t="str">
        <f>IF($N2283,_xll.BDP($K2283,P$1817),"[DISABLED]")</f>
        <v>[DISABLED]</v>
      </c>
      <c r="Q2283" s="84" t="str">
        <f>IF($N2283,_xll.BDP($K2283,Q$1817),"[DISABLED]")</f>
        <v>[DISABLED]</v>
      </c>
      <c r="R2283" s="84" t="str">
        <f>IF($N2283,_xll.BDH($K2283,R$1817,$M2283),"[DISABLED]")</f>
        <v>[DISABLED]</v>
      </c>
      <c r="S2283" s="84" t="str">
        <f>IF($N2283,_xll.BDH($K2283,S$1817,$M2283),"[DISABLED]")</f>
        <v>[DISABLED]</v>
      </c>
      <c r="T2283" s="84" t="str">
        <f>IF($N2283,_xll.BDH($K2283,T$1817,$M2283),"[DISABLED]")</f>
        <v>[DISABLED]</v>
      </c>
      <c r="V2283" s="106" t="s">
        <v>10815</v>
      </c>
      <c r="W2283" s="107" t="s">
        <v>1055</v>
      </c>
      <c r="X2283" s="108">
        <v>42276</v>
      </c>
      <c r="Y2283" s="107" t="b">
        <v>0</v>
      </c>
      <c r="Z2283" s="107" t="s">
        <v>5237</v>
      </c>
      <c r="AA2283" s="107" t="s">
        <v>5237</v>
      </c>
      <c r="AB2283" s="107" t="s">
        <v>5237</v>
      </c>
      <c r="AC2283" s="107" t="s">
        <v>5237</v>
      </c>
      <c r="AD2283" s="107" t="s">
        <v>5237</v>
      </c>
      <c r="AE2283" s="107" t="s">
        <v>5237</v>
      </c>
    </row>
    <row r="2284" spans="2:31" outlineLevel="1">
      <c r="B2284" s="24" t="s">
        <v>5234</v>
      </c>
      <c r="C2284" s="24" t="s">
        <v>4</v>
      </c>
      <c r="D2284" s="24" t="s">
        <v>64</v>
      </c>
      <c r="E2284" s="24" t="s">
        <v>41</v>
      </c>
      <c r="F2284" s="24" t="s">
        <v>41</v>
      </c>
      <c r="G2284" s="24">
        <v>-50</v>
      </c>
      <c r="H2284" s="42" t="s">
        <v>3008</v>
      </c>
      <c r="I2284" s="24" t="s">
        <v>4797</v>
      </c>
      <c r="J2284" s="24" t="s">
        <v>73</v>
      </c>
      <c r="K2284" s="72" t="str">
        <f t="shared" si="80"/>
        <v>BPPM11 ICPL Curncy</v>
      </c>
      <c r="L2284" s="25" t="str">
        <f t="shared" si="81"/>
        <v>ICPL</v>
      </c>
      <c r="M2284" s="26">
        <f t="shared" ca="1" si="81"/>
        <v>42276</v>
      </c>
      <c r="N2284" s="25" t="b">
        <f t="shared" si="81"/>
        <v>0</v>
      </c>
      <c r="O2284" s="84" t="str">
        <f>IF($N2284,_xll.BDP($K2284,O$1817),"[DISABLED]")</f>
        <v>[DISABLED]</v>
      </c>
      <c r="P2284" s="84" t="str">
        <f>IF($N2284,_xll.BDP($K2284,P$1817),"[DISABLED]")</f>
        <v>[DISABLED]</v>
      </c>
      <c r="Q2284" s="84" t="str">
        <f>IF($N2284,_xll.BDP($K2284,Q$1817),"[DISABLED]")</f>
        <v>[DISABLED]</v>
      </c>
      <c r="R2284" s="84" t="str">
        <f>IF($N2284,_xll.BDH($K2284,R$1817,$M2284),"[DISABLED]")</f>
        <v>[DISABLED]</v>
      </c>
      <c r="S2284" s="84" t="str">
        <f>IF($N2284,_xll.BDH($K2284,S$1817,$M2284),"[DISABLED]")</f>
        <v>[DISABLED]</v>
      </c>
      <c r="T2284" s="84" t="str">
        <f>IF($N2284,_xll.BDH($K2284,T$1817,$M2284),"[DISABLED]")</f>
        <v>[DISABLED]</v>
      </c>
      <c r="V2284" s="106" t="s">
        <v>10816</v>
      </c>
      <c r="W2284" s="107" t="s">
        <v>1055</v>
      </c>
      <c r="X2284" s="108">
        <v>42276</v>
      </c>
      <c r="Y2284" s="107" t="b">
        <v>0</v>
      </c>
      <c r="Z2284" s="107" t="s">
        <v>5237</v>
      </c>
      <c r="AA2284" s="107" t="s">
        <v>5237</v>
      </c>
      <c r="AB2284" s="107" t="s">
        <v>5237</v>
      </c>
      <c r="AC2284" s="107" t="s">
        <v>5237</v>
      </c>
      <c r="AD2284" s="107" t="s">
        <v>5237</v>
      </c>
      <c r="AE2284" s="107" t="s">
        <v>5237</v>
      </c>
    </row>
    <row r="2285" spans="2:31" outlineLevel="1">
      <c r="B2285" s="24" t="s">
        <v>5234</v>
      </c>
      <c r="C2285" s="24" t="s">
        <v>4</v>
      </c>
      <c r="D2285" s="24" t="s">
        <v>64</v>
      </c>
      <c r="E2285" s="24" t="s">
        <v>41</v>
      </c>
      <c r="F2285" s="24" t="s">
        <v>41</v>
      </c>
      <c r="G2285" s="24">
        <v>-25</v>
      </c>
      <c r="H2285" s="42" t="s">
        <v>3008</v>
      </c>
      <c r="I2285" s="24" t="s">
        <v>4798</v>
      </c>
      <c r="J2285" s="24" t="s">
        <v>73</v>
      </c>
      <c r="K2285" s="72" t="str">
        <f t="shared" si="80"/>
        <v>BPPN11 ICPL Curncy</v>
      </c>
      <c r="L2285" s="25" t="str">
        <f t="shared" si="81"/>
        <v>ICPL</v>
      </c>
      <c r="M2285" s="26">
        <f t="shared" ca="1" si="81"/>
        <v>42276</v>
      </c>
      <c r="N2285" s="25" t="b">
        <f t="shared" si="81"/>
        <v>0</v>
      </c>
      <c r="O2285" s="84" t="str">
        <f>IF($N2285,_xll.BDP($K2285,O$1817),"[DISABLED]")</f>
        <v>[DISABLED]</v>
      </c>
      <c r="P2285" s="84" t="str">
        <f>IF($N2285,_xll.BDP($K2285,P$1817),"[DISABLED]")</f>
        <v>[DISABLED]</v>
      </c>
      <c r="Q2285" s="84" t="str">
        <f>IF($N2285,_xll.BDP($K2285,Q$1817),"[DISABLED]")</f>
        <v>[DISABLED]</v>
      </c>
      <c r="R2285" s="84" t="str">
        <f>IF($N2285,_xll.BDH($K2285,R$1817,$M2285),"[DISABLED]")</f>
        <v>[DISABLED]</v>
      </c>
      <c r="S2285" s="84" t="str">
        <f>IF($N2285,_xll.BDH($K2285,S$1817,$M2285),"[DISABLED]")</f>
        <v>[DISABLED]</v>
      </c>
      <c r="T2285" s="84" t="str">
        <f>IF($N2285,_xll.BDH($K2285,T$1817,$M2285),"[DISABLED]")</f>
        <v>[DISABLED]</v>
      </c>
      <c r="V2285" s="106" t="s">
        <v>10817</v>
      </c>
      <c r="W2285" s="107" t="s">
        <v>1055</v>
      </c>
      <c r="X2285" s="108">
        <v>42276</v>
      </c>
      <c r="Y2285" s="107" t="b">
        <v>0</v>
      </c>
      <c r="Z2285" s="107" t="s">
        <v>5237</v>
      </c>
      <c r="AA2285" s="107" t="s">
        <v>5237</v>
      </c>
      <c r="AB2285" s="107" t="s">
        <v>5237</v>
      </c>
      <c r="AC2285" s="107" t="s">
        <v>5237</v>
      </c>
      <c r="AD2285" s="107" t="s">
        <v>5237</v>
      </c>
      <c r="AE2285" s="107" t="s">
        <v>5237</v>
      </c>
    </row>
    <row r="2286" spans="2:31" outlineLevel="1">
      <c r="B2286" s="24" t="s">
        <v>5234</v>
      </c>
      <c r="C2286" s="24" t="s">
        <v>4</v>
      </c>
      <c r="D2286" s="24" t="s">
        <v>64</v>
      </c>
      <c r="E2286" s="24" t="s">
        <v>41</v>
      </c>
      <c r="F2286" s="24" t="s">
        <v>41</v>
      </c>
      <c r="G2286" s="24">
        <v>25</v>
      </c>
      <c r="H2286" s="42" t="s">
        <v>3008</v>
      </c>
      <c r="I2286" s="24" t="s">
        <v>4799</v>
      </c>
      <c r="J2286" s="24" t="s">
        <v>73</v>
      </c>
      <c r="K2286" s="72" t="str">
        <f t="shared" si="80"/>
        <v>BPPO11 ICPL Curncy</v>
      </c>
      <c r="L2286" s="25" t="str">
        <f t="shared" si="81"/>
        <v>ICPL</v>
      </c>
      <c r="M2286" s="26">
        <f t="shared" ca="1" si="81"/>
        <v>42276</v>
      </c>
      <c r="N2286" s="25" t="b">
        <f t="shared" si="81"/>
        <v>0</v>
      </c>
      <c r="O2286" s="84" t="str">
        <f>IF($N2286,_xll.BDP($K2286,O$1817),"[DISABLED]")</f>
        <v>[DISABLED]</v>
      </c>
      <c r="P2286" s="84" t="str">
        <f>IF($N2286,_xll.BDP($K2286,P$1817),"[DISABLED]")</f>
        <v>[DISABLED]</v>
      </c>
      <c r="Q2286" s="84" t="str">
        <f>IF($N2286,_xll.BDP($K2286,Q$1817),"[DISABLED]")</f>
        <v>[DISABLED]</v>
      </c>
      <c r="R2286" s="84" t="str">
        <f>IF($N2286,_xll.BDH($K2286,R$1817,$M2286),"[DISABLED]")</f>
        <v>[DISABLED]</v>
      </c>
      <c r="S2286" s="84" t="str">
        <f>IF($N2286,_xll.BDH($K2286,S$1817,$M2286),"[DISABLED]")</f>
        <v>[DISABLED]</v>
      </c>
      <c r="T2286" s="84" t="str">
        <f>IF($N2286,_xll.BDH($K2286,T$1817,$M2286),"[DISABLED]")</f>
        <v>[DISABLED]</v>
      </c>
      <c r="V2286" s="106" t="s">
        <v>10818</v>
      </c>
      <c r="W2286" s="107" t="s">
        <v>1055</v>
      </c>
      <c r="X2286" s="108">
        <v>42276</v>
      </c>
      <c r="Y2286" s="107" t="b">
        <v>0</v>
      </c>
      <c r="Z2286" s="107" t="s">
        <v>5237</v>
      </c>
      <c r="AA2286" s="107" t="s">
        <v>5237</v>
      </c>
      <c r="AB2286" s="107" t="s">
        <v>5237</v>
      </c>
      <c r="AC2286" s="107" t="s">
        <v>5237</v>
      </c>
      <c r="AD2286" s="107" t="s">
        <v>5237</v>
      </c>
      <c r="AE2286" s="107" t="s">
        <v>5237</v>
      </c>
    </row>
    <row r="2287" spans="2:31" outlineLevel="1">
      <c r="B2287" s="24" t="s">
        <v>5234</v>
      </c>
      <c r="C2287" s="24" t="s">
        <v>4</v>
      </c>
      <c r="D2287" s="24" t="s">
        <v>64</v>
      </c>
      <c r="E2287" s="24" t="s">
        <v>41</v>
      </c>
      <c r="F2287" s="24" t="s">
        <v>41</v>
      </c>
      <c r="G2287" s="24">
        <v>50</v>
      </c>
      <c r="H2287" s="42" t="s">
        <v>3008</v>
      </c>
      <c r="I2287" s="24" t="s">
        <v>4800</v>
      </c>
      <c r="J2287" s="24" t="s">
        <v>73</v>
      </c>
      <c r="K2287" s="72" t="str">
        <f t="shared" si="80"/>
        <v>BPPP11 ICPL Curncy</v>
      </c>
      <c r="L2287" s="25" t="str">
        <f t="shared" si="81"/>
        <v>ICPL</v>
      </c>
      <c r="M2287" s="26">
        <f t="shared" ca="1" si="81"/>
        <v>42276</v>
      </c>
      <c r="N2287" s="25" t="b">
        <f t="shared" si="81"/>
        <v>0</v>
      </c>
      <c r="O2287" s="84" t="str">
        <f>IF($N2287,_xll.BDP($K2287,O$1817),"[DISABLED]")</f>
        <v>[DISABLED]</v>
      </c>
      <c r="P2287" s="84" t="str">
        <f>IF($N2287,_xll.BDP($K2287,P$1817),"[DISABLED]")</f>
        <v>[DISABLED]</v>
      </c>
      <c r="Q2287" s="84" t="str">
        <f>IF($N2287,_xll.BDP($K2287,Q$1817),"[DISABLED]")</f>
        <v>[DISABLED]</v>
      </c>
      <c r="R2287" s="84" t="str">
        <f>IF($N2287,_xll.BDH($K2287,R$1817,$M2287),"[DISABLED]")</f>
        <v>[DISABLED]</v>
      </c>
      <c r="S2287" s="84" t="str">
        <f>IF($N2287,_xll.BDH($K2287,S$1817,$M2287),"[DISABLED]")</f>
        <v>[DISABLED]</v>
      </c>
      <c r="T2287" s="84" t="str">
        <f>IF($N2287,_xll.BDH($K2287,T$1817,$M2287),"[DISABLED]")</f>
        <v>[DISABLED]</v>
      </c>
      <c r="V2287" s="106" t="s">
        <v>10819</v>
      </c>
      <c r="W2287" s="107" t="s">
        <v>1055</v>
      </c>
      <c r="X2287" s="108">
        <v>42276</v>
      </c>
      <c r="Y2287" s="107" t="b">
        <v>0</v>
      </c>
      <c r="Z2287" s="107" t="s">
        <v>5237</v>
      </c>
      <c r="AA2287" s="107" t="s">
        <v>5237</v>
      </c>
      <c r="AB2287" s="107" t="s">
        <v>5237</v>
      </c>
      <c r="AC2287" s="107" t="s">
        <v>5237</v>
      </c>
      <c r="AD2287" s="107" t="s">
        <v>5237</v>
      </c>
      <c r="AE2287" s="107" t="s">
        <v>5237</v>
      </c>
    </row>
    <row r="2288" spans="2:31" outlineLevel="1">
      <c r="B2288" s="24" t="s">
        <v>5234</v>
      </c>
      <c r="C2288" s="24" t="s">
        <v>4</v>
      </c>
      <c r="D2288" s="24" t="s">
        <v>64</v>
      </c>
      <c r="E2288" s="24" t="s">
        <v>41</v>
      </c>
      <c r="F2288" s="24" t="s">
        <v>41</v>
      </c>
      <c r="G2288" s="24">
        <v>100</v>
      </c>
      <c r="H2288" s="42" t="s">
        <v>3008</v>
      </c>
      <c r="I2288" s="24" t="s">
        <v>4801</v>
      </c>
      <c r="J2288" s="24" t="s">
        <v>73</v>
      </c>
      <c r="K2288" s="72" t="str">
        <f t="shared" si="80"/>
        <v>BPPQ11 ICPL Curncy</v>
      </c>
      <c r="L2288" s="25" t="str">
        <f t="shared" si="81"/>
        <v>ICPL</v>
      </c>
      <c r="M2288" s="26">
        <f t="shared" ca="1" si="81"/>
        <v>42276</v>
      </c>
      <c r="N2288" s="25" t="b">
        <f t="shared" si="81"/>
        <v>0</v>
      </c>
      <c r="O2288" s="84" t="str">
        <f>IF($N2288,_xll.BDP($K2288,O$1817),"[DISABLED]")</f>
        <v>[DISABLED]</v>
      </c>
      <c r="P2288" s="84" t="str">
        <f>IF($N2288,_xll.BDP($K2288,P$1817),"[DISABLED]")</f>
        <v>[DISABLED]</v>
      </c>
      <c r="Q2288" s="84" t="str">
        <f>IF($N2288,_xll.BDP($K2288,Q$1817),"[DISABLED]")</f>
        <v>[DISABLED]</v>
      </c>
      <c r="R2288" s="84" t="str">
        <f>IF($N2288,_xll.BDH($K2288,R$1817,$M2288),"[DISABLED]")</f>
        <v>[DISABLED]</v>
      </c>
      <c r="S2288" s="84" t="str">
        <f>IF($N2288,_xll.BDH($K2288,S$1817,$M2288),"[DISABLED]")</f>
        <v>[DISABLED]</v>
      </c>
      <c r="T2288" s="84" t="str">
        <f>IF($N2288,_xll.BDH($K2288,T$1817,$M2288),"[DISABLED]")</f>
        <v>[DISABLED]</v>
      </c>
      <c r="V2288" s="106" t="s">
        <v>10820</v>
      </c>
      <c r="W2288" s="107" t="s">
        <v>1055</v>
      </c>
      <c r="X2288" s="108">
        <v>42276</v>
      </c>
      <c r="Y2288" s="107" t="b">
        <v>0</v>
      </c>
      <c r="Z2288" s="107" t="s">
        <v>5237</v>
      </c>
      <c r="AA2288" s="107" t="s">
        <v>5237</v>
      </c>
      <c r="AB2288" s="107" t="s">
        <v>5237</v>
      </c>
      <c r="AC2288" s="107" t="s">
        <v>5237</v>
      </c>
      <c r="AD2288" s="107" t="s">
        <v>5237</v>
      </c>
      <c r="AE2288" s="107" t="s">
        <v>5237</v>
      </c>
    </row>
    <row r="2289" spans="2:31" outlineLevel="1">
      <c r="B2289" s="24" t="s">
        <v>5234</v>
      </c>
      <c r="C2289" s="24" t="s">
        <v>4</v>
      </c>
      <c r="D2289" s="24" t="s">
        <v>64</v>
      </c>
      <c r="E2289" s="24" t="s">
        <v>41</v>
      </c>
      <c r="F2289" s="24" t="s">
        <v>41</v>
      </c>
      <c r="G2289" s="24">
        <v>200</v>
      </c>
      <c r="H2289" s="42" t="s">
        <v>3008</v>
      </c>
      <c r="I2289" s="24" t="s">
        <v>4802</v>
      </c>
      <c r="J2289" s="24" t="s">
        <v>73</v>
      </c>
      <c r="K2289" s="72" t="str">
        <f t="shared" si="80"/>
        <v>BPPR11 ICPL Curncy</v>
      </c>
      <c r="L2289" s="25" t="str">
        <f t="shared" si="81"/>
        <v>ICPL</v>
      </c>
      <c r="M2289" s="26">
        <f t="shared" ca="1" si="81"/>
        <v>42276</v>
      </c>
      <c r="N2289" s="25" t="b">
        <f t="shared" si="81"/>
        <v>0</v>
      </c>
      <c r="O2289" s="84" t="str">
        <f>IF($N2289,_xll.BDP($K2289,O$1817),"[DISABLED]")</f>
        <v>[DISABLED]</v>
      </c>
      <c r="P2289" s="84" t="str">
        <f>IF($N2289,_xll.BDP($K2289,P$1817),"[DISABLED]")</f>
        <v>[DISABLED]</v>
      </c>
      <c r="Q2289" s="84" t="str">
        <f>IF($N2289,_xll.BDP($K2289,Q$1817),"[DISABLED]")</f>
        <v>[DISABLED]</v>
      </c>
      <c r="R2289" s="84" t="str">
        <f>IF($N2289,_xll.BDH($K2289,R$1817,$M2289),"[DISABLED]")</f>
        <v>[DISABLED]</v>
      </c>
      <c r="S2289" s="84" t="str">
        <f>IF($N2289,_xll.BDH($K2289,S$1817,$M2289),"[DISABLED]")</f>
        <v>[DISABLED]</v>
      </c>
      <c r="T2289" s="84" t="str">
        <f>IF($N2289,_xll.BDH($K2289,T$1817,$M2289),"[DISABLED]")</f>
        <v>[DISABLED]</v>
      </c>
      <c r="V2289" s="106" t="s">
        <v>10821</v>
      </c>
      <c r="W2289" s="107" t="s">
        <v>1055</v>
      </c>
      <c r="X2289" s="108">
        <v>42276</v>
      </c>
      <c r="Y2289" s="107" t="b">
        <v>0</v>
      </c>
      <c r="Z2289" s="107" t="s">
        <v>5237</v>
      </c>
      <c r="AA2289" s="107" t="s">
        <v>5237</v>
      </c>
      <c r="AB2289" s="107" t="s">
        <v>5237</v>
      </c>
      <c r="AC2289" s="107" t="s">
        <v>5237</v>
      </c>
      <c r="AD2289" s="107" t="s">
        <v>5237</v>
      </c>
      <c r="AE2289" s="107" t="s">
        <v>5237</v>
      </c>
    </row>
    <row r="2290" spans="2:31" outlineLevel="1">
      <c r="H2290" s="42"/>
      <c r="K2290" s="72"/>
      <c r="L2290" s="25"/>
      <c r="M2290" s="26"/>
      <c r="N2290" s="25"/>
      <c r="O2290" s="84"/>
      <c r="P2290" s="84"/>
      <c r="Q2290" s="84"/>
      <c r="R2290" s="84"/>
      <c r="S2290" s="84"/>
      <c r="T2290" s="84"/>
      <c r="V2290" s="106"/>
      <c r="W2290" s="107"/>
      <c r="X2290" s="108"/>
      <c r="Y2290" s="107"/>
      <c r="Z2290" s="107"/>
      <c r="AA2290" s="107"/>
      <c r="AB2290" s="107"/>
      <c r="AC2290" s="107"/>
      <c r="AD2290" s="107"/>
      <c r="AE2290" s="107"/>
    </row>
    <row r="2291" spans="2:31" outlineLevel="1">
      <c r="B2291" s="24" t="s">
        <v>5234</v>
      </c>
      <c r="C2291" s="24" t="s">
        <v>4</v>
      </c>
      <c r="D2291" s="24" t="s">
        <v>64</v>
      </c>
      <c r="E2291" s="24" t="s">
        <v>41</v>
      </c>
      <c r="F2291" s="24" t="s">
        <v>42</v>
      </c>
      <c r="G2291" s="24">
        <v>-200</v>
      </c>
      <c r="H2291" s="42" t="s">
        <v>3008</v>
      </c>
      <c r="I2291" s="24" t="s">
        <v>4803</v>
      </c>
      <c r="J2291" s="24" t="s">
        <v>73</v>
      </c>
      <c r="K2291" s="72" t="str">
        <f t="shared" si="80"/>
        <v>BPPK21 ICPL Curncy</v>
      </c>
      <c r="L2291" s="25" t="str">
        <f t="shared" si="81"/>
        <v>ICPL</v>
      </c>
      <c r="M2291" s="26">
        <f t="shared" ca="1" si="81"/>
        <v>42276</v>
      </c>
      <c r="N2291" s="25" t="b">
        <f t="shared" si="81"/>
        <v>0</v>
      </c>
      <c r="O2291" s="84" t="str">
        <f>IF($N2291,_xll.BDP($K2291,O$1817),"[DISABLED]")</f>
        <v>[DISABLED]</v>
      </c>
      <c r="P2291" s="84" t="str">
        <f>IF($N2291,_xll.BDP($K2291,P$1817),"[DISABLED]")</f>
        <v>[DISABLED]</v>
      </c>
      <c r="Q2291" s="84" t="str">
        <f>IF($N2291,_xll.BDP($K2291,Q$1817),"[DISABLED]")</f>
        <v>[DISABLED]</v>
      </c>
      <c r="R2291" s="84" t="str">
        <f>IF($N2291,_xll.BDH($K2291,R$1817,$M2291),"[DISABLED]")</f>
        <v>[DISABLED]</v>
      </c>
      <c r="S2291" s="84" t="str">
        <f>IF($N2291,_xll.BDH($K2291,S$1817,$M2291),"[DISABLED]")</f>
        <v>[DISABLED]</v>
      </c>
      <c r="T2291" s="84" t="str">
        <f>IF($N2291,_xll.BDH($K2291,T$1817,$M2291),"[DISABLED]")</f>
        <v>[DISABLED]</v>
      </c>
      <c r="V2291" s="106" t="s">
        <v>10822</v>
      </c>
      <c r="W2291" s="107" t="s">
        <v>1055</v>
      </c>
      <c r="X2291" s="108">
        <v>42276</v>
      </c>
      <c r="Y2291" s="107" t="b">
        <v>0</v>
      </c>
      <c r="Z2291" s="107" t="s">
        <v>5237</v>
      </c>
      <c r="AA2291" s="107" t="s">
        <v>5237</v>
      </c>
      <c r="AB2291" s="107" t="s">
        <v>5237</v>
      </c>
      <c r="AC2291" s="107" t="s">
        <v>5237</v>
      </c>
      <c r="AD2291" s="107" t="s">
        <v>5237</v>
      </c>
      <c r="AE2291" s="107" t="s">
        <v>5237</v>
      </c>
    </row>
    <row r="2292" spans="2:31" outlineLevel="1">
      <c r="B2292" s="24" t="s">
        <v>5234</v>
      </c>
      <c r="C2292" s="24" t="s">
        <v>4</v>
      </c>
      <c r="D2292" s="24" t="s">
        <v>64</v>
      </c>
      <c r="E2292" s="24" t="s">
        <v>41</v>
      </c>
      <c r="F2292" s="24" t="s">
        <v>42</v>
      </c>
      <c r="G2292" s="24">
        <v>-100</v>
      </c>
      <c r="H2292" s="42" t="s">
        <v>3008</v>
      </c>
      <c r="I2292" s="24" t="s">
        <v>4804</v>
      </c>
      <c r="J2292" s="24" t="s">
        <v>73</v>
      </c>
      <c r="K2292" s="72" t="str">
        <f t="shared" si="80"/>
        <v>BPPL21 ICPL Curncy</v>
      </c>
      <c r="L2292" s="25" t="str">
        <f t="shared" si="81"/>
        <v>ICPL</v>
      </c>
      <c r="M2292" s="26">
        <f t="shared" ca="1" si="81"/>
        <v>42276</v>
      </c>
      <c r="N2292" s="25" t="b">
        <f t="shared" si="81"/>
        <v>0</v>
      </c>
      <c r="O2292" s="84" t="str">
        <f>IF($N2292,_xll.BDP($K2292,O$1817),"[DISABLED]")</f>
        <v>[DISABLED]</v>
      </c>
      <c r="P2292" s="84" t="str">
        <f>IF($N2292,_xll.BDP($K2292,P$1817),"[DISABLED]")</f>
        <v>[DISABLED]</v>
      </c>
      <c r="Q2292" s="84" t="str">
        <f>IF($N2292,_xll.BDP($K2292,Q$1817),"[DISABLED]")</f>
        <v>[DISABLED]</v>
      </c>
      <c r="R2292" s="84" t="str">
        <f>IF($N2292,_xll.BDH($K2292,R$1817,$M2292),"[DISABLED]")</f>
        <v>[DISABLED]</v>
      </c>
      <c r="S2292" s="84" t="str">
        <f>IF($N2292,_xll.BDH($K2292,S$1817,$M2292),"[DISABLED]")</f>
        <v>[DISABLED]</v>
      </c>
      <c r="T2292" s="84" t="str">
        <f>IF($N2292,_xll.BDH($K2292,T$1817,$M2292),"[DISABLED]")</f>
        <v>[DISABLED]</v>
      </c>
      <c r="V2292" s="106" t="s">
        <v>10823</v>
      </c>
      <c r="W2292" s="107" t="s">
        <v>1055</v>
      </c>
      <c r="X2292" s="108">
        <v>42276</v>
      </c>
      <c r="Y2292" s="107" t="b">
        <v>0</v>
      </c>
      <c r="Z2292" s="107" t="s">
        <v>5237</v>
      </c>
      <c r="AA2292" s="107" t="s">
        <v>5237</v>
      </c>
      <c r="AB2292" s="107" t="s">
        <v>5237</v>
      </c>
      <c r="AC2292" s="107" t="s">
        <v>5237</v>
      </c>
      <c r="AD2292" s="107" t="s">
        <v>5237</v>
      </c>
      <c r="AE2292" s="107" t="s">
        <v>5237</v>
      </c>
    </row>
    <row r="2293" spans="2:31" outlineLevel="1">
      <c r="B2293" s="24" t="s">
        <v>5234</v>
      </c>
      <c r="C2293" s="24" t="s">
        <v>4</v>
      </c>
      <c r="D2293" s="24" t="s">
        <v>64</v>
      </c>
      <c r="E2293" s="24" t="s">
        <v>41</v>
      </c>
      <c r="F2293" s="24" t="s">
        <v>42</v>
      </c>
      <c r="G2293" s="24">
        <v>-50</v>
      </c>
      <c r="H2293" s="42" t="s">
        <v>3008</v>
      </c>
      <c r="I2293" s="24" t="s">
        <v>4805</v>
      </c>
      <c r="J2293" s="24" t="s">
        <v>73</v>
      </c>
      <c r="K2293" s="72" t="str">
        <f t="shared" si="80"/>
        <v>BPPM21 ICPL Curncy</v>
      </c>
      <c r="L2293" s="25" t="str">
        <f t="shared" si="81"/>
        <v>ICPL</v>
      </c>
      <c r="M2293" s="26">
        <f t="shared" ca="1" si="81"/>
        <v>42276</v>
      </c>
      <c r="N2293" s="25" t="b">
        <f t="shared" si="81"/>
        <v>0</v>
      </c>
      <c r="O2293" s="84" t="str">
        <f>IF($N2293,_xll.BDP($K2293,O$1817),"[DISABLED]")</f>
        <v>[DISABLED]</v>
      </c>
      <c r="P2293" s="84" t="str">
        <f>IF($N2293,_xll.BDP($K2293,P$1817),"[DISABLED]")</f>
        <v>[DISABLED]</v>
      </c>
      <c r="Q2293" s="84" t="str">
        <f>IF($N2293,_xll.BDP($K2293,Q$1817),"[DISABLED]")</f>
        <v>[DISABLED]</v>
      </c>
      <c r="R2293" s="84" t="str">
        <f>IF($N2293,_xll.BDH($K2293,R$1817,$M2293),"[DISABLED]")</f>
        <v>[DISABLED]</v>
      </c>
      <c r="S2293" s="84" t="str">
        <f>IF($N2293,_xll.BDH($K2293,S$1817,$M2293),"[DISABLED]")</f>
        <v>[DISABLED]</v>
      </c>
      <c r="T2293" s="84" t="str">
        <f>IF($N2293,_xll.BDH($K2293,T$1817,$M2293),"[DISABLED]")</f>
        <v>[DISABLED]</v>
      </c>
      <c r="V2293" s="106" t="s">
        <v>10824</v>
      </c>
      <c r="W2293" s="107" t="s">
        <v>1055</v>
      </c>
      <c r="X2293" s="108">
        <v>42276</v>
      </c>
      <c r="Y2293" s="107" t="b">
        <v>0</v>
      </c>
      <c r="Z2293" s="107" t="s">
        <v>5237</v>
      </c>
      <c r="AA2293" s="107" t="s">
        <v>5237</v>
      </c>
      <c r="AB2293" s="107" t="s">
        <v>5237</v>
      </c>
      <c r="AC2293" s="107" t="s">
        <v>5237</v>
      </c>
      <c r="AD2293" s="107" t="s">
        <v>5237</v>
      </c>
      <c r="AE2293" s="107" t="s">
        <v>5237</v>
      </c>
    </row>
    <row r="2294" spans="2:31" outlineLevel="1">
      <c r="B2294" s="24" t="s">
        <v>5234</v>
      </c>
      <c r="C2294" s="24" t="s">
        <v>4</v>
      </c>
      <c r="D2294" s="24" t="s">
        <v>64</v>
      </c>
      <c r="E2294" s="24" t="s">
        <v>41</v>
      </c>
      <c r="F2294" s="24" t="s">
        <v>42</v>
      </c>
      <c r="G2294" s="24">
        <v>-25</v>
      </c>
      <c r="H2294" s="42" t="s">
        <v>3008</v>
      </c>
      <c r="I2294" s="24" t="s">
        <v>4806</v>
      </c>
      <c r="J2294" s="24" t="s">
        <v>73</v>
      </c>
      <c r="K2294" s="72" t="str">
        <f t="shared" si="80"/>
        <v>BPPN21 ICPL Curncy</v>
      </c>
      <c r="L2294" s="25" t="str">
        <f t="shared" si="81"/>
        <v>ICPL</v>
      </c>
      <c r="M2294" s="26">
        <f t="shared" ca="1" si="81"/>
        <v>42276</v>
      </c>
      <c r="N2294" s="25" t="b">
        <f t="shared" si="81"/>
        <v>0</v>
      </c>
      <c r="O2294" s="84" t="str">
        <f>IF($N2294,_xll.BDP($K2294,O$1817),"[DISABLED]")</f>
        <v>[DISABLED]</v>
      </c>
      <c r="P2294" s="84" t="str">
        <f>IF($N2294,_xll.BDP($K2294,P$1817),"[DISABLED]")</f>
        <v>[DISABLED]</v>
      </c>
      <c r="Q2294" s="84" t="str">
        <f>IF($N2294,_xll.BDP($K2294,Q$1817),"[DISABLED]")</f>
        <v>[DISABLED]</v>
      </c>
      <c r="R2294" s="84" t="str">
        <f>IF($N2294,_xll.BDH($K2294,R$1817,$M2294),"[DISABLED]")</f>
        <v>[DISABLED]</v>
      </c>
      <c r="S2294" s="84" t="str">
        <f>IF($N2294,_xll.BDH($K2294,S$1817,$M2294),"[DISABLED]")</f>
        <v>[DISABLED]</v>
      </c>
      <c r="T2294" s="84" t="str">
        <f>IF($N2294,_xll.BDH($K2294,T$1817,$M2294),"[DISABLED]")</f>
        <v>[DISABLED]</v>
      </c>
      <c r="V2294" s="106" t="s">
        <v>10825</v>
      </c>
      <c r="W2294" s="107" t="s">
        <v>1055</v>
      </c>
      <c r="X2294" s="108">
        <v>42276</v>
      </c>
      <c r="Y2294" s="107" t="b">
        <v>0</v>
      </c>
      <c r="Z2294" s="107" t="s">
        <v>5237</v>
      </c>
      <c r="AA2294" s="107" t="s">
        <v>5237</v>
      </c>
      <c r="AB2294" s="107" t="s">
        <v>5237</v>
      </c>
      <c r="AC2294" s="107" t="s">
        <v>5237</v>
      </c>
      <c r="AD2294" s="107" t="s">
        <v>5237</v>
      </c>
      <c r="AE2294" s="107" t="s">
        <v>5237</v>
      </c>
    </row>
    <row r="2295" spans="2:31" outlineLevel="1">
      <c r="B2295" s="24" t="s">
        <v>5234</v>
      </c>
      <c r="C2295" s="24" t="s">
        <v>4</v>
      </c>
      <c r="D2295" s="24" t="s">
        <v>64</v>
      </c>
      <c r="E2295" s="24" t="s">
        <v>41</v>
      </c>
      <c r="F2295" s="24" t="s">
        <v>42</v>
      </c>
      <c r="G2295" s="24">
        <v>25</v>
      </c>
      <c r="H2295" s="42" t="s">
        <v>3008</v>
      </c>
      <c r="I2295" s="24" t="s">
        <v>4807</v>
      </c>
      <c r="J2295" s="24" t="s">
        <v>73</v>
      </c>
      <c r="K2295" s="72" t="str">
        <f t="shared" si="80"/>
        <v>BPPO21 ICPL Curncy</v>
      </c>
      <c r="L2295" s="25" t="str">
        <f t="shared" si="81"/>
        <v>ICPL</v>
      </c>
      <c r="M2295" s="26">
        <f t="shared" ca="1" si="81"/>
        <v>42276</v>
      </c>
      <c r="N2295" s="25" t="b">
        <f t="shared" si="81"/>
        <v>0</v>
      </c>
      <c r="O2295" s="84" t="str">
        <f>IF($N2295,_xll.BDP($K2295,O$1817),"[DISABLED]")</f>
        <v>[DISABLED]</v>
      </c>
      <c r="P2295" s="84" t="str">
        <f>IF($N2295,_xll.BDP($K2295,P$1817),"[DISABLED]")</f>
        <v>[DISABLED]</v>
      </c>
      <c r="Q2295" s="84" t="str">
        <f>IF($N2295,_xll.BDP($K2295,Q$1817),"[DISABLED]")</f>
        <v>[DISABLED]</v>
      </c>
      <c r="R2295" s="84" t="str">
        <f>IF($N2295,_xll.BDH($K2295,R$1817,$M2295),"[DISABLED]")</f>
        <v>[DISABLED]</v>
      </c>
      <c r="S2295" s="84" t="str">
        <f>IF($N2295,_xll.BDH($K2295,S$1817,$M2295),"[DISABLED]")</f>
        <v>[DISABLED]</v>
      </c>
      <c r="T2295" s="84" t="str">
        <f>IF($N2295,_xll.BDH($K2295,T$1817,$M2295),"[DISABLED]")</f>
        <v>[DISABLED]</v>
      </c>
      <c r="V2295" s="106" t="s">
        <v>10826</v>
      </c>
      <c r="W2295" s="107" t="s">
        <v>1055</v>
      </c>
      <c r="X2295" s="108">
        <v>42276</v>
      </c>
      <c r="Y2295" s="107" t="b">
        <v>0</v>
      </c>
      <c r="Z2295" s="107" t="s">
        <v>5237</v>
      </c>
      <c r="AA2295" s="107" t="s">
        <v>5237</v>
      </c>
      <c r="AB2295" s="107" t="s">
        <v>5237</v>
      </c>
      <c r="AC2295" s="107" t="s">
        <v>5237</v>
      </c>
      <c r="AD2295" s="107" t="s">
        <v>5237</v>
      </c>
      <c r="AE2295" s="107" t="s">
        <v>5237</v>
      </c>
    </row>
    <row r="2296" spans="2:31" outlineLevel="1">
      <c r="B2296" s="24" t="s">
        <v>5234</v>
      </c>
      <c r="C2296" s="24" t="s">
        <v>4</v>
      </c>
      <c r="D2296" s="24" t="s">
        <v>64</v>
      </c>
      <c r="E2296" s="24" t="s">
        <v>41</v>
      </c>
      <c r="F2296" s="24" t="s">
        <v>42</v>
      </c>
      <c r="G2296" s="24">
        <v>50</v>
      </c>
      <c r="H2296" s="42" t="s">
        <v>3008</v>
      </c>
      <c r="I2296" s="24" t="s">
        <v>4808</v>
      </c>
      <c r="J2296" s="24" t="s">
        <v>73</v>
      </c>
      <c r="K2296" s="72" t="str">
        <f t="shared" si="80"/>
        <v>BPPP21 ICPL Curncy</v>
      </c>
      <c r="L2296" s="25" t="str">
        <f t="shared" si="81"/>
        <v>ICPL</v>
      </c>
      <c r="M2296" s="26">
        <f t="shared" ca="1" si="81"/>
        <v>42276</v>
      </c>
      <c r="N2296" s="25" t="b">
        <f t="shared" si="81"/>
        <v>0</v>
      </c>
      <c r="O2296" s="84" t="str">
        <f>IF($N2296,_xll.BDP($K2296,O$1817),"[DISABLED]")</f>
        <v>[DISABLED]</v>
      </c>
      <c r="P2296" s="84" t="str">
        <f>IF($N2296,_xll.BDP($K2296,P$1817),"[DISABLED]")</f>
        <v>[DISABLED]</v>
      </c>
      <c r="Q2296" s="84" t="str">
        <f>IF($N2296,_xll.BDP($K2296,Q$1817),"[DISABLED]")</f>
        <v>[DISABLED]</v>
      </c>
      <c r="R2296" s="84" t="str">
        <f>IF($N2296,_xll.BDH($K2296,R$1817,$M2296),"[DISABLED]")</f>
        <v>[DISABLED]</v>
      </c>
      <c r="S2296" s="84" t="str">
        <f>IF($N2296,_xll.BDH($K2296,S$1817,$M2296),"[DISABLED]")</f>
        <v>[DISABLED]</v>
      </c>
      <c r="T2296" s="84" t="str">
        <f>IF($N2296,_xll.BDH($K2296,T$1817,$M2296),"[DISABLED]")</f>
        <v>[DISABLED]</v>
      </c>
      <c r="V2296" s="106" t="s">
        <v>10827</v>
      </c>
      <c r="W2296" s="107" t="s">
        <v>1055</v>
      </c>
      <c r="X2296" s="108">
        <v>42276</v>
      </c>
      <c r="Y2296" s="107" t="b">
        <v>0</v>
      </c>
      <c r="Z2296" s="107" t="s">
        <v>5237</v>
      </c>
      <c r="AA2296" s="107" t="s">
        <v>5237</v>
      </c>
      <c r="AB2296" s="107" t="s">
        <v>5237</v>
      </c>
      <c r="AC2296" s="107" t="s">
        <v>5237</v>
      </c>
      <c r="AD2296" s="107" t="s">
        <v>5237</v>
      </c>
      <c r="AE2296" s="107" t="s">
        <v>5237</v>
      </c>
    </row>
    <row r="2297" spans="2:31" outlineLevel="1">
      <c r="B2297" s="24" t="s">
        <v>5234</v>
      </c>
      <c r="C2297" s="24" t="s">
        <v>4</v>
      </c>
      <c r="D2297" s="24" t="s">
        <v>64</v>
      </c>
      <c r="E2297" s="24" t="s">
        <v>41</v>
      </c>
      <c r="F2297" s="24" t="s">
        <v>42</v>
      </c>
      <c r="G2297" s="24">
        <v>100</v>
      </c>
      <c r="H2297" s="42" t="s">
        <v>3008</v>
      </c>
      <c r="I2297" s="24" t="s">
        <v>4809</v>
      </c>
      <c r="J2297" s="24" t="s">
        <v>73</v>
      </c>
      <c r="K2297" s="72" t="str">
        <f t="shared" si="80"/>
        <v>BPPQ21 ICPL Curncy</v>
      </c>
      <c r="L2297" s="25" t="str">
        <f t="shared" si="81"/>
        <v>ICPL</v>
      </c>
      <c r="M2297" s="26">
        <f t="shared" ca="1" si="81"/>
        <v>42276</v>
      </c>
      <c r="N2297" s="25" t="b">
        <f t="shared" si="81"/>
        <v>0</v>
      </c>
      <c r="O2297" s="84" t="str">
        <f>IF($N2297,_xll.BDP($K2297,O$1817),"[DISABLED]")</f>
        <v>[DISABLED]</v>
      </c>
      <c r="P2297" s="84" t="str">
        <f>IF($N2297,_xll.BDP($K2297,P$1817),"[DISABLED]")</f>
        <v>[DISABLED]</v>
      </c>
      <c r="Q2297" s="84" t="str">
        <f>IF($N2297,_xll.BDP($K2297,Q$1817),"[DISABLED]")</f>
        <v>[DISABLED]</v>
      </c>
      <c r="R2297" s="84" t="str">
        <f>IF($N2297,_xll.BDH($K2297,R$1817,$M2297),"[DISABLED]")</f>
        <v>[DISABLED]</v>
      </c>
      <c r="S2297" s="84" t="str">
        <f>IF($N2297,_xll.BDH($K2297,S$1817,$M2297),"[DISABLED]")</f>
        <v>[DISABLED]</v>
      </c>
      <c r="T2297" s="84" t="str">
        <f>IF($N2297,_xll.BDH($K2297,T$1817,$M2297),"[DISABLED]")</f>
        <v>[DISABLED]</v>
      </c>
      <c r="V2297" s="106" t="s">
        <v>10828</v>
      </c>
      <c r="W2297" s="107" t="s">
        <v>1055</v>
      </c>
      <c r="X2297" s="108">
        <v>42276</v>
      </c>
      <c r="Y2297" s="107" t="b">
        <v>0</v>
      </c>
      <c r="Z2297" s="107" t="s">
        <v>5237</v>
      </c>
      <c r="AA2297" s="107" t="s">
        <v>5237</v>
      </c>
      <c r="AB2297" s="107" t="s">
        <v>5237</v>
      </c>
      <c r="AC2297" s="107" t="s">
        <v>5237</v>
      </c>
      <c r="AD2297" s="107" t="s">
        <v>5237</v>
      </c>
      <c r="AE2297" s="107" t="s">
        <v>5237</v>
      </c>
    </row>
    <row r="2298" spans="2:31" outlineLevel="1">
      <c r="B2298" s="24" t="s">
        <v>5234</v>
      </c>
      <c r="C2298" s="24" t="s">
        <v>4</v>
      </c>
      <c r="D2298" s="24" t="s">
        <v>64</v>
      </c>
      <c r="E2298" s="24" t="s">
        <v>41</v>
      </c>
      <c r="F2298" s="24" t="s">
        <v>42</v>
      </c>
      <c r="G2298" s="24">
        <v>200</v>
      </c>
      <c r="H2298" s="42" t="s">
        <v>3008</v>
      </c>
      <c r="I2298" s="24" t="s">
        <v>4810</v>
      </c>
      <c r="J2298" s="24" t="s">
        <v>73</v>
      </c>
      <c r="K2298" s="72" t="str">
        <f t="shared" si="80"/>
        <v>BPPR21 ICPL Curncy</v>
      </c>
      <c r="L2298" s="25" t="str">
        <f t="shared" si="81"/>
        <v>ICPL</v>
      </c>
      <c r="M2298" s="26">
        <f t="shared" ca="1" si="81"/>
        <v>42276</v>
      </c>
      <c r="N2298" s="25" t="b">
        <f t="shared" si="81"/>
        <v>0</v>
      </c>
      <c r="O2298" s="84" t="str">
        <f>IF($N2298,_xll.BDP($K2298,O$1817),"[DISABLED]")</f>
        <v>[DISABLED]</v>
      </c>
      <c r="P2298" s="84" t="str">
        <f>IF($N2298,_xll.BDP($K2298,P$1817),"[DISABLED]")</f>
        <v>[DISABLED]</v>
      </c>
      <c r="Q2298" s="84" t="str">
        <f>IF($N2298,_xll.BDP($K2298,Q$1817),"[DISABLED]")</f>
        <v>[DISABLED]</v>
      </c>
      <c r="R2298" s="84" t="str">
        <f>IF($N2298,_xll.BDH($K2298,R$1817,$M2298),"[DISABLED]")</f>
        <v>[DISABLED]</v>
      </c>
      <c r="S2298" s="84" t="str">
        <f>IF($N2298,_xll.BDH($K2298,S$1817,$M2298),"[DISABLED]")</f>
        <v>[DISABLED]</v>
      </c>
      <c r="T2298" s="84" t="str">
        <f>IF($N2298,_xll.BDH($K2298,T$1817,$M2298),"[DISABLED]")</f>
        <v>[DISABLED]</v>
      </c>
      <c r="V2298" s="106" t="s">
        <v>10829</v>
      </c>
      <c r="W2298" s="107" t="s">
        <v>1055</v>
      </c>
      <c r="X2298" s="108">
        <v>42276</v>
      </c>
      <c r="Y2298" s="107" t="b">
        <v>0</v>
      </c>
      <c r="Z2298" s="107" t="s">
        <v>5237</v>
      </c>
      <c r="AA2298" s="107" t="s">
        <v>5237</v>
      </c>
      <c r="AB2298" s="107" t="s">
        <v>5237</v>
      </c>
      <c r="AC2298" s="107" t="s">
        <v>5237</v>
      </c>
      <c r="AD2298" s="107" t="s">
        <v>5237</v>
      </c>
      <c r="AE2298" s="107" t="s">
        <v>5237</v>
      </c>
    </row>
    <row r="2299" spans="2:31" outlineLevel="1">
      <c r="H2299" s="42"/>
      <c r="K2299" s="72"/>
      <c r="L2299" s="25"/>
      <c r="M2299" s="26"/>
      <c r="N2299" s="25"/>
      <c r="O2299" s="84"/>
      <c r="P2299" s="84"/>
      <c r="Q2299" s="84"/>
      <c r="R2299" s="84"/>
      <c r="S2299" s="84"/>
      <c r="T2299" s="84"/>
      <c r="V2299" s="106"/>
      <c r="W2299" s="107"/>
      <c r="X2299" s="108"/>
      <c r="Y2299" s="107"/>
      <c r="Z2299" s="107"/>
      <c r="AA2299" s="107"/>
      <c r="AB2299" s="107"/>
      <c r="AC2299" s="107"/>
      <c r="AD2299" s="107"/>
      <c r="AE2299" s="107"/>
    </row>
    <row r="2300" spans="2:31" outlineLevel="1">
      <c r="B2300" s="24" t="s">
        <v>5234</v>
      </c>
      <c r="C2300" s="24" t="s">
        <v>4</v>
      </c>
      <c r="D2300" s="24" t="s">
        <v>64</v>
      </c>
      <c r="E2300" s="24" t="s">
        <v>41</v>
      </c>
      <c r="F2300" s="24" t="s">
        <v>44</v>
      </c>
      <c r="G2300" s="24">
        <v>-200</v>
      </c>
      <c r="H2300" s="42" t="s">
        <v>3008</v>
      </c>
      <c r="I2300" s="24" t="s">
        <v>4811</v>
      </c>
      <c r="J2300" s="24" t="s">
        <v>73</v>
      </c>
      <c r="K2300" s="72" t="str">
        <f t="shared" si="80"/>
        <v>BPPK51 ICPL Curncy</v>
      </c>
      <c r="L2300" s="25" t="str">
        <f t="shared" si="81"/>
        <v>ICPL</v>
      </c>
      <c r="M2300" s="26">
        <f t="shared" ca="1" si="81"/>
        <v>42276</v>
      </c>
      <c r="N2300" s="25" t="b">
        <f t="shared" si="81"/>
        <v>0</v>
      </c>
      <c r="O2300" s="84" t="str">
        <f>IF($N2300,_xll.BDP($K2300,O$1817),"[DISABLED]")</f>
        <v>[DISABLED]</v>
      </c>
      <c r="P2300" s="84" t="str">
        <f>IF($N2300,_xll.BDP($K2300,P$1817),"[DISABLED]")</f>
        <v>[DISABLED]</v>
      </c>
      <c r="Q2300" s="84" t="str">
        <f>IF($N2300,_xll.BDP($K2300,Q$1817),"[DISABLED]")</f>
        <v>[DISABLED]</v>
      </c>
      <c r="R2300" s="84" t="str">
        <f>IF($N2300,_xll.BDH($K2300,R$1817,$M2300),"[DISABLED]")</f>
        <v>[DISABLED]</v>
      </c>
      <c r="S2300" s="84" t="str">
        <f>IF($N2300,_xll.BDH($K2300,S$1817,$M2300),"[DISABLED]")</f>
        <v>[DISABLED]</v>
      </c>
      <c r="T2300" s="84" t="str">
        <f>IF($N2300,_xll.BDH($K2300,T$1817,$M2300),"[DISABLED]")</f>
        <v>[DISABLED]</v>
      </c>
      <c r="V2300" s="106" t="s">
        <v>10830</v>
      </c>
      <c r="W2300" s="107" t="s">
        <v>1055</v>
      </c>
      <c r="X2300" s="108">
        <v>42276</v>
      </c>
      <c r="Y2300" s="107" t="b">
        <v>0</v>
      </c>
      <c r="Z2300" s="107" t="s">
        <v>5237</v>
      </c>
      <c r="AA2300" s="107" t="s">
        <v>5237</v>
      </c>
      <c r="AB2300" s="107" t="s">
        <v>5237</v>
      </c>
      <c r="AC2300" s="107" t="s">
        <v>5237</v>
      </c>
      <c r="AD2300" s="107" t="s">
        <v>5237</v>
      </c>
      <c r="AE2300" s="107" t="s">
        <v>5237</v>
      </c>
    </row>
    <row r="2301" spans="2:31" outlineLevel="1">
      <c r="B2301" s="24" t="s">
        <v>5234</v>
      </c>
      <c r="C2301" s="24" t="s">
        <v>4</v>
      </c>
      <c r="D2301" s="24" t="s">
        <v>64</v>
      </c>
      <c r="E2301" s="24" t="s">
        <v>41</v>
      </c>
      <c r="F2301" s="24" t="s">
        <v>44</v>
      </c>
      <c r="G2301" s="24">
        <v>-100</v>
      </c>
      <c r="H2301" s="42" t="s">
        <v>3008</v>
      </c>
      <c r="I2301" s="24" t="s">
        <v>4812</v>
      </c>
      <c r="J2301" s="24" t="s">
        <v>73</v>
      </c>
      <c r="K2301" s="72" t="str">
        <f t="shared" si="80"/>
        <v>BPPL51 ICPL Curncy</v>
      </c>
      <c r="L2301" s="25" t="str">
        <f t="shared" si="81"/>
        <v>ICPL</v>
      </c>
      <c r="M2301" s="26">
        <f t="shared" ca="1" si="81"/>
        <v>42276</v>
      </c>
      <c r="N2301" s="25" t="b">
        <f t="shared" si="81"/>
        <v>0</v>
      </c>
      <c r="O2301" s="84" t="str">
        <f>IF($N2301,_xll.BDP($K2301,O$1817),"[DISABLED]")</f>
        <v>[DISABLED]</v>
      </c>
      <c r="P2301" s="84" t="str">
        <f>IF($N2301,_xll.BDP($K2301,P$1817),"[DISABLED]")</f>
        <v>[DISABLED]</v>
      </c>
      <c r="Q2301" s="84" t="str">
        <f>IF($N2301,_xll.BDP($K2301,Q$1817),"[DISABLED]")</f>
        <v>[DISABLED]</v>
      </c>
      <c r="R2301" s="84" t="str">
        <f>IF($N2301,_xll.BDH($K2301,R$1817,$M2301),"[DISABLED]")</f>
        <v>[DISABLED]</v>
      </c>
      <c r="S2301" s="84" t="str">
        <f>IF($N2301,_xll.BDH($K2301,S$1817,$M2301),"[DISABLED]")</f>
        <v>[DISABLED]</v>
      </c>
      <c r="T2301" s="84" t="str">
        <f>IF($N2301,_xll.BDH($K2301,T$1817,$M2301),"[DISABLED]")</f>
        <v>[DISABLED]</v>
      </c>
      <c r="V2301" s="106" t="s">
        <v>10831</v>
      </c>
      <c r="W2301" s="107" t="s">
        <v>1055</v>
      </c>
      <c r="X2301" s="108">
        <v>42276</v>
      </c>
      <c r="Y2301" s="107" t="b">
        <v>0</v>
      </c>
      <c r="Z2301" s="107" t="s">
        <v>5237</v>
      </c>
      <c r="AA2301" s="107" t="s">
        <v>5237</v>
      </c>
      <c r="AB2301" s="107" t="s">
        <v>5237</v>
      </c>
      <c r="AC2301" s="107" t="s">
        <v>5237</v>
      </c>
      <c r="AD2301" s="107" t="s">
        <v>5237</v>
      </c>
      <c r="AE2301" s="107" t="s">
        <v>5237</v>
      </c>
    </row>
    <row r="2302" spans="2:31" outlineLevel="1">
      <c r="B2302" s="24" t="s">
        <v>5234</v>
      </c>
      <c r="C2302" s="24" t="s">
        <v>4</v>
      </c>
      <c r="D2302" s="24" t="s">
        <v>64</v>
      </c>
      <c r="E2302" s="24" t="s">
        <v>41</v>
      </c>
      <c r="F2302" s="24" t="s">
        <v>44</v>
      </c>
      <c r="G2302" s="24">
        <v>-50</v>
      </c>
      <c r="H2302" s="42" t="s">
        <v>3008</v>
      </c>
      <c r="I2302" s="24" t="s">
        <v>4813</v>
      </c>
      <c r="J2302" s="24" t="s">
        <v>73</v>
      </c>
      <c r="K2302" s="72" t="str">
        <f t="shared" si="80"/>
        <v>BPPM51 ICPL Curncy</v>
      </c>
      <c r="L2302" s="25" t="str">
        <f t="shared" si="81"/>
        <v>ICPL</v>
      </c>
      <c r="M2302" s="26">
        <f t="shared" ca="1" si="81"/>
        <v>42276</v>
      </c>
      <c r="N2302" s="25" t="b">
        <f t="shared" si="81"/>
        <v>0</v>
      </c>
      <c r="O2302" s="84" t="str">
        <f>IF($N2302,_xll.BDP($K2302,O$1817),"[DISABLED]")</f>
        <v>[DISABLED]</v>
      </c>
      <c r="P2302" s="84" t="str">
        <f>IF($N2302,_xll.BDP($K2302,P$1817),"[DISABLED]")</f>
        <v>[DISABLED]</v>
      </c>
      <c r="Q2302" s="84" t="str">
        <f>IF($N2302,_xll.BDP($K2302,Q$1817),"[DISABLED]")</f>
        <v>[DISABLED]</v>
      </c>
      <c r="R2302" s="84" t="str">
        <f>IF($N2302,_xll.BDH($K2302,R$1817,$M2302),"[DISABLED]")</f>
        <v>[DISABLED]</v>
      </c>
      <c r="S2302" s="84" t="str">
        <f>IF($N2302,_xll.BDH($K2302,S$1817,$M2302),"[DISABLED]")</f>
        <v>[DISABLED]</v>
      </c>
      <c r="T2302" s="84" t="str">
        <f>IF($N2302,_xll.BDH($K2302,T$1817,$M2302),"[DISABLED]")</f>
        <v>[DISABLED]</v>
      </c>
      <c r="V2302" s="106" t="s">
        <v>10832</v>
      </c>
      <c r="W2302" s="107" t="s">
        <v>1055</v>
      </c>
      <c r="X2302" s="108">
        <v>42276</v>
      </c>
      <c r="Y2302" s="107" t="b">
        <v>0</v>
      </c>
      <c r="Z2302" s="107" t="s">
        <v>5237</v>
      </c>
      <c r="AA2302" s="107" t="s">
        <v>5237</v>
      </c>
      <c r="AB2302" s="107" t="s">
        <v>5237</v>
      </c>
      <c r="AC2302" s="107" t="s">
        <v>5237</v>
      </c>
      <c r="AD2302" s="107" t="s">
        <v>5237</v>
      </c>
      <c r="AE2302" s="107" t="s">
        <v>5237</v>
      </c>
    </row>
    <row r="2303" spans="2:31" outlineLevel="1">
      <c r="B2303" s="24" t="s">
        <v>5234</v>
      </c>
      <c r="C2303" s="24" t="s">
        <v>4</v>
      </c>
      <c r="D2303" s="24" t="s">
        <v>64</v>
      </c>
      <c r="E2303" s="24" t="s">
        <v>41</v>
      </c>
      <c r="F2303" s="24" t="s">
        <v>44</v>
      </c>
      <c r="G2303" s="24">
        <v>-25</v>
      </c>
      <c r="H2303" s="42" t="s">
        <v>3008</v>
      </c>
      <c r="I2303" s="24" t="s">
        <v>4814</v>
      </c>
      <c r="J2303" s="24" t="s">
        <v>73</v>
      </c>
      <c r="K2303" s="72" t="str">
        <f t="shared" si="80"/>
        <v>BPPN51 ICPL Curncy</v>
      </c>
      <c r="L2303" s="25" t="str">
        <f t="shared" si="81"/>
        <v>ICPL</v>
      </c>
      <c r="M2303" s="26">
        <f t="shared" ca="1" si="81"/>
        <v>42276</v>
      </c>
      <c r="N2303" s="25" t="b">
        <f t="shared" si="81"/>
        <v>0</v>
      </c>
      <c r="O2303" s="84" t="str">
        <f>IF($N2303,_xll.BDP($K2303,O$1817),"[DISABLED]")</f>
        <v>[DISABLED]</v>
      </c>
      <c r="P2303" s="84" t="str">
        <f>IF($N2303,_xll.BDP($K2303,P$1817),"[DISABLED]")</f>
        <v>[DISABLED]</v>
      </c>
      <c r="Q2303" s="84" t="str">
        <f>IF($N2303,_xll.BDP($K2303,Q$1817),"[DISABLED]")</f>
        <v>[DISABLED]</v>
      </c>
      <c r="R2303" s="84" t="str">
        <f>IF($N2303,_xll.BDH($K2303,R$1817,$M2303),"[DISABLED]")</f>
        <v>[DISABLED]</v>
      </c>
      <c r="S2303" s="84" t="str">
        <f>IF($N2303,_xll.BDH($K2303,S$1817,$M2303),"[DISABLED]")</f>
        <v>[DISABLED]</v>
      </c>
      <c r="T2303" s="84" t="str">
        <f>IF($N2303,_xll.BDH($K2303,T$1817,$M2303),"[DISABLED]")</f>
        <v>[DISABLED]</v>
      </c>
      <c r="V2303" s="106" t="s">
        <v>10833</v>
      </c>
      <c r="W2303" s="107" t="s">
        <v>1055</v>
      </c>
      <c r="X2303" s="108">
        <v>42276</v>
      </c>
      <c r="Y2303" s="107" t="b">
        <v>0</v>
      </c>
      <c r="Z2303" s="107" t="s">
        <v>5237</v>
      </c>
      <c r="AA2303" s="107" t="s">
        <v>5237</v>
      </c>
      <c r="AB2303" s="107" t="s">
        <v>5237</v>
      </c>
      <c r="AC2303" s="107" t="s">
        <v>5237</v>
      </c>
      <c r="AD2303" s="107" t="s">
        <v>5237</v>
      </c>
      <c r="AE2303" s="107" t="s">
        <v>5237</v>
      </c>
    </row>
    <row r="2304" spans="2:31" outlineLevel="1">
      <c r="B2304" s="24" t="s">
        <v>5234</v>
      </c>
      <c r="C2304" s="24" t="s">
        <v>4</v>
      </c>
      <c r="D2304" s="24" t="s">
        <v>64</v>
      </c>
      <c r="E2304" s="24" t="s">
        <v>41</v>
      </c>
      <c r="F2304" s="24" t="s">
        <v>44</v>
      </c>
      <c r="G2304" s="24">
        <v>25</v>
      </c>
      <c r="H2304" s="42" t="s">
        <v>3008</v>
      </c>
      <c r="I2304" s="24" t="s">
        <v>4815</v>
      </c>
      <c r="J2304" s="24" t="s">
        <v>73</v>
      </c>
      <c r="K2304" s="72" t="str">
        <f t="shared" si="80"/>
        <v>BPPO51 ICPL Curncy</v>
      </c>
      <c r="L2304" s="25" t="str">
        <f t="shared" si="81"/>
        <v>ICPL</v>
      </c>
      <c r="M2304" s="26">
        <f t="shared" ca="1" si="81"/>
        <v>42276</v>
      </c>
      <c r="N2304" s="25" t="b">
        <f t="shared" si="81"/>
        <v>0</v>
      </c>
      <c r="O2304" s="84" t="str">
        <f>IF($N2304,_xll.BDP($K2304,O$1817),"[DISABLED]")</f>
        <v>[DISABLED]</v>
      </c>
      <c r="P2304" s="84" t="str">
        <f>IF($N2304,_xll.BDP($K2304,P$1817),"[DISABLED]")</f>
        <v>[DISABLED]</v>
      </c>
      <c r="Q2304" s="84" t="str">
        <f>IF($N2304,_xll.BDP($K2304,Q$1817),"[DISABLED]")</f>
        <v>[DISABLED]</v>
      </c>
      <c r="R2304" s="84" t="str">
        <f>IF($N2304,_xll.BDH($K2304,R$1817,$M2304),"[DISABLED]")</f>
        <v>[DISABLED]</v>
      </c>
      <c r="S2304" s="84" t="str">
        <f>IF($N2304,_xll.BDH($K2304,S$1817,$M2304),"[DISABLED]")</f>
        <v>[DISABLED]</v>
      </c>
      <c r="T2304" s="84" t="str">
        <f>IF($N2304,_xll.BDH($K2304,T$1817,$M2304),"[DISABLED]")</f>
        <v>[DISABLED]</v>
      </c>
      <c r="V2304" s="106" t="s">
        <v>10834</v>
      </c>
      <c r="W2304" s="107" t="s">
        <v>1055</v>
      </c>
      <c r="X2304" s="108">
        <v>42276</v>
      </c>
      <c r="Y2304" s="107" t="b">
        <v>0</v>
      </c>
      <c r="Z2304" s="107" t="s">
        <v>5237</v>
      </c>
      <c r="AA2304" s="107" t="s">
        <v>5237</v>
      </c>
      <c r="AB2304" s="107" t="s">
        <v>5237</v>
      </c>
      <c r="AC2304" s="107" t="s">
        <v>5237</v>
      </c>
      <c r="AD2304" s="107" t="s">
        <v>5237</v>
      </c>
      <c r="AE2304" s="107" t="s">
        <v>5237</v>
      </c>
    </row>
    <row r="2305" spans="2:31" outlineLevel="1">
      <c r="B2305" s="24" t="s">
        <v>5234</v>
      </c>
      <c r="C2305" s="24" t="s">
        <v>4</v>
      </c>
      <c r="D2305" s="24" t="s">
        <v>64</v>
      </c>
      <c r="E2305" s="24" t="s">
        <v>41</v>
      </c>
      <c r="F2305" s="24" t="s">
        <v>44</v>
      </c>
      <c r="G2305" s="24">
        <v>50</v>
      </c>
      <c r="H2305" s="42" t="s">
        <v>3008</v>
      </c>
      <c r="I2305" s="24" t="s">
        <v>4816</v>
      </c>
      <c r="J2305" s="24" t="s">
        <v>73</v>
      </c>
      <c r="K2305" s="72" t="str">
        <f t="shared" si="80"/>
        <v>BPPP51 ICPL Curncy</v>
      </c>
      <c r="L2305" s="25" t="str">
        <f t="shared" si="81"/>
        <v>ICPL</v>
      </c>
      <c r="M2305" s="26">
        <f t="shared" ca="1" si="81"/>
        <v>42276</v>
      </c>
      <c r="N2305" s="25" t="b">
        <f t="shared" si="81"/>
        <v>0</v>
      </c>
      <c r="O2305" s="84" t="str">
        <f>IF($N2305,_xll.BDP($K2305,O$1817),"[DISABLED]")</f>
        <v>[DISABLED]</v>
      </c>
      <c r="P2305" s="84" t="str">
        <f>IF($N2305,_xll.BDP($K2305,P$1817),"[DISABLED]")</f>
        <v>[DISABLED]</v>
      </c>
      <c r="Q2305" s="84" t="str">
        <f>IF($N2305,_xll.BDP($K2305,Q$1817),"[DISABLED]")</f>
        <v>[DISABLED]</v>
      </c>
      <c r="R2305" s="84" t="str">
        <f>IF($N2305,_xll.BDH($K2305,R$1817,$M2305),"[DISABLED]")</f>
        <v>[DISABLED]</v>
      </c>
      <c r="S2305" s="84" t="str">
        <f>IF($N2305,_xll.BDH($K2305,S$1817,$M2305),"[DISABLED]")</f>
        <v>[DISABLED]</v>
      </c>
      <c r="T2305" s="84" t="str">
        <f>IF($N2305,_xll.BDH($K2305,T$1817,$M2305),"[DISABLED]")</f>
        <v>[DISABLED]</v>
      </c>
      <c r="V2305" s="106" t="s">
        <v>10835</v>
      </c>
      <c r="W2305" s="107" t="s">
        <v>1055</v>
      </c>
      <c r="X2305" s="108">
        <v>42276</v>
      </c>
      <c r="Y2305" s="107" t="b">
        <v>0</v>
      </c>
      <c r="Z2305" s="107" t="s">
        <v>5237</v>
      </c>
      <c r="AA2305" s="107" t="s">
        <v>5237</v>
      </c>
      <c r="AB2305" s="107" t="s">
        <v>5237</v>
      </c>
      <c r="AC2305" s="107" t="s">
        <v>5237</v>
      </c>
      <c r="AD2305" s="107" t="s">
        <v>5237</v>
      </c>
      <c r="AE2305" s="107" t="s">
        <v>5237</v>
      </c>
    </row>
    <row r="2306" spans="2:31" outlineLevel="1">
      <c r="B2306" s="24" t="s">
        <v>5234</v>
      </c>
      <c r="C2306" s="24" t="s">
        <v>4</v>
      </c>
      <c r="D2306" s="24" t="s">
        <v>64</v>
      </c>
      <c r="E2306" s="24" t="s">
        <v>41</v>
      </c>
      <c r="F2306" s="24" t="s">
        <v>44</v>
      </c>
      <c r="G2306" s="24">
        <v>100</v>
      </c>
      <c r="H2306" s="42" t="s">
        <v>3008</v>
      </c>
      <c r="I2306" s="24" t="s">
        <v>4817</v>
      </c>
      <c r="J2306" s="24" t="s">
        <v>73</v>
      </c>
      <c r="K2306" s="72" t="str">
        <f t="shared" si="80"/>
        <v>BPPQ51 ICPL Curncy</v>
      </c>
      <c r="L2306" s="25" t="str">
        <f t="shared" si="81"/>
        <v>ICPL</v>
      </c>
      <c r="M2306" s="26">
        <f t="shared" ca="1" si="81"/>
        <v>42276</v>
      </c>
      <c r="N2306" s="25" t="b">
        <f t="shared" si="81"/>
        <v>0</v>
      </c>
      <c r="O2306" s="84" t="str">
        <f>IF($N2306,_xll.BDP($K2306,O$1817),"[DISABLED]")</f>
        <v>[DISABLED]</v>
      </c>
      <c r="P2306" s="84" t="str">
        <f>IF($N2306,_xll.BDP($K2306,P$1817),"[DISABLED]")</f>
        <v>[DISABLED]</v>
      </c>
      <c r="Q2306" s="84" t="str">
        <f>IF($N2306,_xll.BDP($K2306,Q$1817),"[DISABLED]")</f>
        <v>[DISABLED]</v>
      </c>
      <c r="R2306" s="84" t="str">
        <f>IF($N2306,_xll.BDH($K2306,R$1817,$M2306),"[DISABLED]")</f>
        <v>[DISABLED]</v>
      </c>
      <c r="S2306" s="84" t="str">
        <f>IF($N2306,_xll.BDH($K2306,S$1817,$M2306),"[DISABLED]")</f>
        <v>[DISABLED]</v>
      </c>
      <c r="T2306" s="84" t="str">
        <f>IF($N2306,_xll.BDH($K2306,T$1817,$M2306),"[DISABLED]")</f>
        <v>[DISABLED]</v>
      </c>
      <c r="V2306" s="106" t="s">
        <v>10836</v>
      </c>
      <c r="W2306" s="107" t="s">
        <v>1055</v>
      </c>
      <c r="X2306" s="108">
        <v>42276</v>
      </c>
      <c r="Y2306" s="107" t="b">
        <v>0</v>
      </c>
      <c r="Z2306" s="107" t="s">
        <v>5237</v>
      </c>
      <c r="AA2306" s="107" t="s">
        <v>5237</v>
      </c>
      <c r="AB2306" s="107" t="s">
        <v>5237</v>
      </c>
      <c r="AC2306" s="107" t="s">
        <v>5237</v>
      </c>
      <c r="AD2306" s="107" t="s">
        <v>5237</v>
      </c>
      <c r="AE2306" s="107" t="s">
        <v>5237</v>
      </c>
    </row>
    <row r="2307" spans="2:31" outlineLevel="1">
      <c r="B2307" s="24" t="s">
        <v>5234</v>
      </c>
      <c r="C2307" s="24" t="s">
        <v>4</v>
      </c>
      <c r="D2307" s="24" t="s">
        <v>64</v>
      </c>
      <c r="E2307" s="24" t="s">
        <v>41</v>
      </c>
      <c r="F2307" s="24" t="s">
        <v>44</v>
      </c>
      <c r="G2307" s="24">
        <v>200</v>
      </c>
      <c r="H2307" s="42" t="s">
        <v>3008</v>
      </c>
      <c r="I2307" s="24" t="s">
        <v>4818</v>
      </c>
      <c r="J2307" s="24" t="s">
        <v>73</v>
      </c>
      <c r="K2307" s="72" t="str">
        <f t="shared" si="80"/>
        <v>BPPR51 ICPL Curncy</v>
      </c>
      <c r="L2307" s="25" t="str">
        <f t="shared" si="81"/>
        <v>ICPL</v>
      </c>
      <c r="M2307" s="26">
        <f t="shared" ca="1" si="81"/>
        <v>42276</v>
      </c>
      <c r="N2307" s="25" t="b">
        <f t="shared" si="81"/>
        <v>0</v>
      </c>
      <c r="O2307" s="84" t="str">
        <f>IF($N2307,_xll.BDP($K2307,O$1817),"[DISABLED]")</f>
        <v>[DISABLED]</v>
      </c>
      <c r="P2307" s="84" t="str">
        <f>IF($N2307,_xll.BDP($K2307,P$1817),"[DISABLED]")</f>
        <v>[DISABLED]</v>
      </c>
      <c r="Q2307" s="84" t="str">
        <f>IF($N2307,_xll.BDP($K2307,Q$1817),"[DISABLED]")</f>
        <v>[DISABLED]</v>
      </c>
      <c r="R2307" s="84" t="str">
        <f>IF($N2307,_xll.BDH($K2307,R$1817,$M2307),"[DISABLED]")</f>
        <v>[DISABLED]</v>
      </c>
      <c r="S2307" s="84" t="str">
        <f>IF($N2307,_xll.BDH($K2307,S$1817,$M2307),"[DISABLED]")</f>
        <v>[DISABLED]</v>
      </c>
      <c r="T2307" s="84" t="str">
        <f>IF($N2307,_xll.BDH($K2307,T$1817,$M2307),"[DISABLED]")</f>
        <v>[DISABLED]</v>
      </c>
      <c r="V2307" s="106" t="s">
        <v>10837</v>
      </c>
      <c r="W2307" s="107" t="s">
        <v>1055</v>
      </c>
      <c r="X2307" s="108">
        <v>42276</v>
      </c>
      <c r="Y2307" s="107" t="b">
        <v>0</v>
      </c>
      <c r="Z2307" s="107" t="s">
        <v>5237</v>
      </c>
      <c r="AA2307" s="107" t="s">
        <v>5237</v>
      </c>
      <c r="AB2307" s="107" t="s">
        <v>5237</v>
      </c>
      <c r="AC2307" s="107" t="s">
        <v>5237</v>
      </c>
      <c r="AD2307" s="107" t="s">
        <v>5237</v>
      </c>
      <c r="AE2307" s="107" t="s">
        <v>5237</v>
      </c>
    </row>
    <row r="2308" spans="2:31" outlineLevel="1">
      <c r="H2308" s="42"/>
      <c r="K2308" s="72"/>
      <c r="L2308" s="25"/>
      <c r="M2308" s="26"/>
      <c r="N2308" s="25"/>
      <c r="O2308" s="84"/>
      <c r="P2308" s="84"/>
      <c r="Q2308" s="84"/>
      <c r="R2308" s="84"/>
      <c r="S2308" s="84"/>
      <c r="T2308" s="84"/>
      <c r="V2308" s="106"/>
      <c r="W2308" s="107"/>
      <c r="X2308" s="108"/>
      <c r="Y2308" s="107"/>
      <c r="Z2308" s="107"/>
      <c r="AA2308" s="107"/>
      <c r="AB2308" s="107"/>
      <c r="AC2308" s="107"/>
      <c r="AD2308" s="107"/>
      <c r="AE2308" s="107"/>
    </row>
    <row r="2309" spans="2:31" outlineLevel="1">
      <c r="B2309" s="24" t="s">
        <v>5234</v>
      </c>
      <c r="C2309" s="24" t="s">
        <v>4</v>
      </c>
      <c r="D2309" s="24" t="s">
        <v>64</v>
      </c>
      <c r="E2309" s="24" t="s">
        <v>41</v>
      </c>
      <c r="F2309" s="24" t="s">
        <v>46</v>
      </c>
      <c r="G2309" s="24">
        <v>-200</v>
      </c>
      <c r="H2309" s="42" t="s">
        <v>3008</v>
      </c>
      <c r="I2309" s="24" t="s">
        <v>4819</v>
      </c>
      <c r="J2309" s="24" t="s">
        <v>73</v>
      </c>
      <c r="K2309" s="72" t="str">
        <f t="shared" si="80"/>
        <v>BPPK101 ICPL Curncy</v>
      </c>
      <c r="L2309" s="25" t="str">
        <f t="shared" si="81"/>
        <v>ICPL</v>
      </c>
      <c r="M2309" s="26">
        <f t="shared" ca="1" si="81"/>
        <v>42276</v>
      </c>
      <c r="N2309" s="25" t="b">
        <f t="shared" si="81"/>
        <v>0</v>
      </c>
      <c r="O2309" s="84" t="str">
        <f>IF($N2309,_xll.BDP($K2309,O$1817),"[DISABLED]")</f>
        <v>[DISABLED]</v>
      </c>
      <c r="P2309" s="84" t="str">
        <f>IF($N2309,_xll.BDP($K2309,P$1817),"[DISABLED]")</f>
        <v>[DISABLED]</v>
      </c>
      <c r="Q2309" s="84" t="str">
        <f>IF($N2309,_xll.BDP($K2309,Q$1817),"[DISABLED]")</f>
        <v>[DISABLED]</v>
      </c>
      <c r="R2309" s="84" t="str">
        <f>IF($N2309,_xll.BDH($K2309,R$1817,$M2309),"[DISABLED]")</f>
        <v>[DISABLED]</v>
      </c>
      <c r="S2309" s="84" t="str">
        <f>IF($N2309,_xll.BDH($K2309,S$1817,$M2309),"[DISABLED]")</f>
        <v>[DISABLED]</v>
      </c>
      <c r="T2309" s="84" t="str">
        <f>IF($N2309,_xll.BDH($K2309,T$1817,$M2309),"[DISABLED]")</f>
        <v>[DISABLED]</v>
      </c>
      <c r="V2309" s="106" t="s">
        <v>10838</v>
      </c>
      <c r="W2309" s="107" t="s">
        <v>1055</v>
      </c>
      <c r="X2309" s="108">
        <v>42276</v>
      </c>
      <c r="Y2309" s="107" t="b">
        <v>0</v>
      </c>
      <c r="Z2309" s="107" t="s">
        <v>5237</v>
      </c>
      <c r="AA2309" s="107" t="s">
        <v>5237</v>
      </c>
      <c r="AB2309" s="107" t="s">
        <v>5237</v>
      </c>
      <c r="AC2309" s="107" t="s">
        <v>5237</v>
      </c>
      <c r="AD2309" s="107" t="s">
        <v>5237</v>
      </c>
      <c r="AE2309" s="107" t="s">
        <v>5237</v>
      </c>
    </row>
    <row r="2310" spans="2:31" outlineLevel="1">
      <c r="B2310" s="24" t="s">
        <v>5234</v>
      </c>
      <c r="C2310" s="24" t="s">
        <v>4</v>
      </c>
      <c r="D2310" s="24" t="s">
        <v>64</v>
      </c>
      <c r="E2310" s="24" t="s">
        <v>41</v>
      </c>
      <c r="F2310" s="24" t="s">
        <v>46</v>
      </c>
      <c r="G2310" s="24">
        <v>-100</v>
      </c>
      <c r="H2310" s="42" t="s">
        <v>3008</v>
      </c>
      <c r="I2310" s="24" t="s">
        <v>4820</v>
      </c>
      <c r="J2310" s="24" t="s">
        <v>73</v>
      </c>
      <c r="K2310" s="72" t="str">
        <f t="shared" si="80"/>
        <v>BPPL101 ICPL Curncy</v>
      </c>
      <c r="L2310" s="25" t="str">
        <f t="shared" si="81"/>
        <v>ICPL</v>
      </c>
      <c r="M2310" s="26">
        <f t="shared" ca="1" si="81"/>
        <v>42276</v>
      </c>
      <c r="N2310" s="25" t="b">
        <f t="shared" si="81"/>
        <v>0</v>
      </c>
      <c r="O2310" s="84" t="str">
        <f>IF($N2310,_xll.BDP($K2310,O$1817),"[DISABLED]")</f>
        <v>[DISABLED]</v>
      </c>
      <c r="P2310" s="84" t="str">
        <f>IF($N2310,_xll.BDP($K2310,P$1817),"[DISABLED]")</f>
        <v>[DISABLED]</v>
      </c>
      <c r="Q2310" s="84" t="str">
        <f>IF($N2310,_xll.BDP($K2310,Q$1817),"[DISABLED]")</f>
        <v>[DISABLED]</v>
      </c>
      <c r="R2310" s="84" t="str">
        <f>IF($N2310,_xll.BDH($K2310,R$1817,$M2310),"[DISABLED]")</f>
        <v>[DISABLED]</v>
      </c>
      <c r="S2310" s="84" t="str">
        <f>IF($N2310,_xll.BDH($K2310,S$1817,$M2310),"[DISABLED]")</f>
        <v>[DISABLED]</v>
      </c>
      <c r="T2310" s="84" t="str">
        <f>IF($N2310,_xll.BDH($K2310,T$1817,$M2310),"[DISABLED]")</f>
        <v>[DISABLED]</v>
      </c>
      <c r="V2310" s="106" t="s">
        <v>10839</v>
      </c>
      <c r="W2310" s="107" t="s">
        <v>1055</v>
      </c>
      <c r="X2310" s="108">
        <v>42276</v>
      </c>
      <c r="Y2310" s="107" t="b">
        <v>0</v>
      </c>
      <c r="Z2310" s="107" t="s">
        <v>5237</v>
      </c>
      <c r="AA2310" s="107" t="s">
        <v>5237</v>
      </c>
      <c r="AB2310" s="107" t="s">
        <v>5237</v>
      </c>
      <c r="AC2310" s="107" t="s">
        <v>5237</v>
      </c>
      <c r="AD2310" s="107" t="s">
        <v>5237</v>
      </c>
      <c r="AE2310" s="107" t="s">
        <v>5237</v>
      </c>
    </row>
    <row r="2311" spans="2:31" outlineLevel="1">
      <c r="B2311" s="24" t="s">
        <v>5234</v>
      </c>
      <c r="C2311" s="24" t="s">
        <v>4</v>
      </c>
      <c r="D2311" s="24" t="s">
        <v>64</v>
      </c>
      <c r="E2311" s="24" t="s">
        <v>41</v>
      </c>
      <c r="F2311" s="24" t="s">
        <v>46</v>
      </c>
      <c r="G2311" s="24">
        <v>-50</v>
      </c>
      <c r="H2311" s="42" t="s">
        <v>3008</v>
      </c>
      <c r="I2311" s="24" t="s">
        <v>4821</v>
      </c>
      <c r="J2311" s="24" t="s">
        <v>73</v>
      </c>
      <c r="K2311" s="72" t="str">
        <f t="shared" si="80"/>
        <v>BPPM101 ICPL Curncy</v>
      </c>
      <c r="L2311" s="25" t="str">
        <f t="shared" si="81"/>
        <v>ICPL</v>
      </c>
      <c r="M2311" s="26">
        <f t="shared" ca="1" si="81"/>
        <v>42276</v>
      </c>
      <c r="N2311" s="25" t="b">
        <f t="shared" si="81"/>
        <v>0</v>
      </c>
      <c r="O2311" s="84" t="str">
        <f>IF($N2311,_xll.BDP($K2311,O$1817),"[DISABLED]")</f>
        <v>[DISABLED]</v>
      </c>
      <c r="P2311" s="84" t="str">
        <f>IF($N2311,_xll.BDP($K2311,P$1817),"[DISABLED]")</f>
        <v>[DISABLED]</v>
      </c>
      <c r="Q2311" s="84" t="str">
        <f>IF($N2311,_xll.BDP($K2311,Q$1817),"[DISABLED]")</f>
        <v>[DISABLED]</v>
      </c>
      <c r="R2311" s="84" t="str">
        <f>IF($N2311,_xll.BDH($K2311,R$1817,$M2311),"[DISABLED]")</f>
        <v>[DISABLED]</v>
      </c>
      <c r="S2311" s="84" t="str">
        <f>IF($N2311,_xll.BDH($K2311,S$1817,$M2311),"[DISABLED]")</f>
        <v>[DISABLED]</v>
      </c>
      <c r="T2311" s="84" t="str">
        <f>IF($N2311,_xll.BDH($K2311,T$1817,$M2311),"[DISABLED]")</f>
        <v>[DISABLED]</v>
      </c>
      <c r="V2311" s="106" t="s">
        <v>10840</v>
      </c>
      <c r="W2311" s="107" t="s">
        <v>1055</v>
      </c>
      <c r="X2311" s="108">
        <v>42276</v>
      </c>
      <c r="Y2311" s="107" t="b">
        <v>0</v>
      </c>
      <c r="Z2311" s="107" t="s">
        <v>5237</v>
      </c>
      <c r="AA2311" s="107" t="s">
        <v>5237</v>
      </c>
      <c r="AB2311" s="107" t="s">
        <v>5237</v>
      </c>
      <c r="AC2311" s="107" t="s">
        <v>5237</v>
      </c>
      <c r="AD2311" s="107" t="s">
        <v>5237</v>
      </c>
      <c r="AE2311" s="107" t="s">
        <v>5237</v>
      </c>
    </row>
    <row r="2312" spans="2:31" outlineLevel="1">
      <c r="B2312" s="24" t="s">
        <v>5234</v>
      </c>
      <c r="C2312" s="24" t="s">
        <v>4</v>
      </c>
      <c r="D2312" s="24" t="s">
        <v>64</v>
      </c>
      <c r="E2312" s="24" t="s">
        <v>41</v>
      </c>
      <c r="F2312" s="24" t="s">
        <v>46</v>
      </c>
      <c r="G2312" s="24">
        <v>-25</v>
      </c>
      <c r="H2312" s="42" t="s">
        <v>3008</v>
      </c>
      <c r="I2312" s="24" t="s">
        <v>4822</v>
      </c>
      <c r="J2312" s="24" t="s">
        <v>73</v>
      </c>
      <c r="K2312" s="72" t="str">
        <f t="shared" si="80"/>
        <v>BPPN101 ICPL Curncy</v>
      </c>
      <c r="L2312" s="25" t="str">
        <f t="shared" si="81"/>
        <v>ICPL</v>
      </c>
      <c r="M2312" s="26">
        <f t="shared" ca="1" si="81"/>
        <v>42276</v>
      </c>
      <c r="N2312" s="25" t="b">
        <f t="shared" si="81"/>
        <v>0</v>
      </c>
      <c r="O2312" s="84" t="str">
        <f>IF($N2312,_xll.BDP($K2312,O$1817),"[DISABLED]")</f>
        <v>[DISABLED]</v>
      </c>
      <c r="P2312" s="84" t="str">
        <f>IF($N2312,_xll.BDP($K2312,P$1817),"[DISABLED]")</f>
        <v>[DISABLED]</v>
      </c>
      <c r="Q2312" s="84" t="str">
        <f>IF($N2312,_xll.BDP($K2312,Q$1817),"[DISABLED]")</f>
        <v>[DISABLED]</v>
      </c>
      <c r="R2312" s="84" t="str">
        <f>IF($N2312,_xll.BDH($K2312,R$1817,$M2312),"[DISABLED]")</f>
        <v>[DISABLED]</v>
      </c>
      <c r="S2312" s="84" t="str">
        <f>IF($N2312,_xll.BDH($K2312,S$1817,$M2312),"[DISABLED]")</f>
        <v>[DISABLED]</v>
      </c>
      <c r="T2312" s="84" t="str">
        <f>IF($N2312,_xll.BDH($K2312,T$1817,$M2312),"[DISABLED]")</f>
        <v>[DISABLED]</v>
      </c>
      <c r="V2312" s="106" t="s">
        <v>10841</v>
      </c>
      <c r="W2312" s="107" t="s">
        <v>1055</v>
      </c>
      <c r="X2312" s="108">
        <v>42276</v>
      </c>
      <c r="Y2312" s="107" t="b">
        <v>0</v>
      </c>
      <c r="Z2312" s="107" t="s">
        <v>5237</v>
      </c>
      <c r="AA2312" s="107" t="s">
        <v>5237</v>
      </c>
      <c r="AB2312" s="107" t="s">
        <v>5237</v>
      </c>
      <c r="AC2312" s="107" t="s">
        <v>5237</v>
      </c>
      <c r="AD2312" s="107" t="s">
        <v>5237</v>
      </c>
      <c r="AE2312" s="107" t="s">
        <v>5237</v>
      </c>
    </row>
    <row r="2313" spans="2:31" outlineLevel="1">
      <c r="B2313" s="24" t="s">
        <v>5234</v>
      </c>
      <c r="C2313" s="24" t="s">
        <v>4</v>
      </c>
      <c r="D2313" s="24" t="s">
        <v>64</v>
      </c>
      <c r="E2313" s="24" t="s">
        <v>41</v>
      </c>
      <c r="F2313" s="24" t="s">
        <v>46</v>
      </c>
      <c r="G2313" s="24">
        <v>25</v>
      </c>
      <c r="H2313" s="42" t="s">
        <v>3008</v>
      </c>
      <c r="I2313" s="24" t="s">
        <v>4823</v>
      </c>
      <c r="J2313" s="24" t="s">
        <v>73</v>
      </c>
      <c r="K2313" s="72" t="str">
        <f t="shared" si="80"/>
        <v>BPPO101 ICPL Curncy</v>
      </c>
      <c r="L2313" s="25" t="str">
        <f t="shared" si="81"/>
        <v>ICPL</v>
      </c>
      <c r="M2313" s="26">
        <f t="shared" ca="1" si="81"/>
        <v>42276</v>
      </c>
      <c r="N2313" s="25" t="b">
        <f t="shared" si="81"/>
        <v>0</v>
      </c>
      <c r="O2313" s="84" t="str">
        <f>IF($N2313,_xll.BDP($K2313,O$1817),"[DISABLED]")</f>
        <v>[DISABLED]</v>
      </c>
      <c r="P2313" s="84" t="str">
        <f>IF($N2313,_xll.BDP($K2313,P$1817),"[DISABLED]")</f>
        <v>[DISABLED]</v>
      </c>
      <c r="Q2313" s="84" t="str">
        <f>IF($N2313,_xll.BDP($K2313,Q$1817),"[DISABLED]")</f>
        <v>[DISABLED]</v>
      </c>
      <c r="R2313" s="84" t="str">
        <f>IF($N2313,_xll.BDH($K2313,R$1817,$M2313),"[DISABLED]")</f>
        <v>[DISABLED]</v>
      </c>
      <c r="S2313" s="84" t="str">
        <f>IF($N2313,_xll.BDH($K2313,S$1817,$M2313),"[DISABLED]")</f>
        <v>[DISABLED]</v>
      </c>
      <c r="T2313" s="84" t="str">
        <f>IF($N2313,_xll.BDH($K2313,T$1817,$M2313),"[DISABLED]")</f>
        <v>[DISABLED]</v>
      </c>
      <c r="V2313" s="106" t="s">
        <v>10842</v>
      </c>
      <c r="W2313" s="107" t="s">
        <v>1055</v>
      </c>
      <c r="X2313" s="108">
        <v>42276</v>
      </c>
      <c r="Y2313" s="107" t="b">
        <v>0</v>
      </c>
      <c r="Z2313" s="107" t="s">
        <v>5237</v>
      </c>
      <c r="AA2313" s="107" t="s">
        <v>5237</v>
      </c>
      <c r="AB2313" s="107" t="s">
        <v>5237</v>
      </c>
      <c r="AC2313" s="107" t="s">
        <v>5237</v>
      </c>
      <c r="AD2313" s="107" t="s">
        <v>5237</v>
      </c>
      <c r="AE2313" s="107" t="s">
        <v>5237</v>
      </c>
    </row>
    <row r="2314" spans="2:31" outlineLevel="1">
      <c r="B2314" s="24" t="s">
        <v>5234</v>
      </c>
      <c r="C2314" s="24" t="s">
        <v>4</v>
      </c>
      <c r="D2314" s="24" t="s">
        <v>64</v>
      </c>
      <c r="E2314" s="24" t="s">
        <v>41</v>
      </c>
      <c r="F2314" s="24" t="s">
        <v>46</v>
      </c>
      <c r="G2314" s="24">
        <v>50</v>
      </c>
      <c r="H2314" s="42" t="s">
        <v>3008</v>
      </c>
      <c r="I2314" s="24" t="s">
        <v>4824</v>
      </c>
      <c r="J2314" s="24" t="s">
        <v>73</v>
      </c>
      <c r="K2314" s="72" t="str">
        <f t="shared" si="80"/>
        <v>BPPP101 ICPL Curncy</v>
      </c>
      <c r="L2314" s="25" t="str">
        <f t="shared" si="81"/>
        <v>ICPL</v>
      </c>
      <c r="M2314" s="26">
        <f t="shared" ca="1" si="81"/>
        <v>42276</v>
      </c>
      <c r="N2314" s="25" t="b">
        <f t="shared" si="81"/>
        <v>0</v>
      </c>
      <c r="O2314" s="84" t="str">
        <f>IF($N2314,_xll.BDP($K2314,O$1817),"[DISABLED]")</f>
        <v>[DISABLED]</v>
      </c>
      <c r="P2314" s="84" t="str">
        <f>IF($N2314,_xll.BDP($K2314,P$1817),"[DISABLED]")</f>
        <v>[DISABLED]</v>
      </c>
      <c r="Q2314" s="84" t="str">
        <f>IF($N2314,_xll.BDP($K2314,Q$1817),"[DISABLED]")</f>
        <v>[DISABLED]</v>
      </c>
      <c r="R2314" s="84" t="str">
        <f>IF($N2314,_xll.BDH($K2314,R$1817,$M2314),"[DISABLED]")</f>
        <v>[DISABLED]</v>
      </c>
      <c r="S2314" s="84" t="str">
        <f>IF($N2314,_xll.BDH($K2314,S$1817,$M2314),"[DISABLED]")</f>
        <v>[DISABLED]</v>
      </c>
      <c r="T2314" s="84" t="str">
        <f>IF($N2314,_xll.BDH($K2314,T$1817,$M2314),"[DISABLED]")</f>
        <v>[DISABLED]</v>
      </c>
      <c r="V2314" s="106" t="s">
        <v>10843</v>
      </c>
      <c r="W2314" s="107" t="s">
        <v>1055</v>
      </c>
      <c r="X2314" s="108">
        <v>42276</v>
      </c>
      <c r="Y2314" s="107" t="b">
        <v>0</v>
      </c>
      <c r="Z2314" s="107" t="s">
        <v>5237</v>
      </c>
      <c r="AA2314" s="107" t="s">
        <v>5237</v>
      </c>
      <c r="AB2314" s="107" t="s">
        <v>5237</v>
      </c>
      <c r="AC2314" s="107" t="s">
        <v>5237</v>
      </c>
      <c r="AD2314" s="107" t="s">
        <v>5237</v>
      </c>
      <c r="AE2314" s="107" t="s">
        <v>5237</v>
      </c>
    </row>
    <row r="2315" spans="2:31" outlineLevel="1">
      <c r="B2315" s="24" t="s">
        <v>5234</v>
      </c>
      <c r="C2315" s="24" t="s">
        <v>4</v>
      </c>
      <c r="D2315" s="24" t="s">
        <v>64</v>
      </c>
      <c r="E2315" s="24" t="s">
        <v>41</v>
      </c>
      <c r="F2315" s="24" t="s">
        <v>46</v>
      </c>
      <c r="G2315" s="24">
        <v>100</v>
      </c>
      <c r="H2315" s="42" t="s">
        <v>3008</v>
      </c>
      <c r="I2315" s="24" t="s">
        <v>4825</v>
      </c>
      <c r="J2315" s="24" t="s">
        <v>73</v>
      </c>
      <c r="K2315" s="72" t="str">
        <f t="shared" si="80"/>
        <v>BPPQ101 ICPL Curncy</v>
      </c>
      <c r="L2315" s="25" t="str">
        <f t="shared" si="81"/>
        <v>ICPL</v>
      </c>
      <c r="M2315" s="26">
        <f t="shared" ca="1" si="81"/>
        <v>42276</v>
      </c>
      <c r="N2315" s="25" t="b">
        <f t="shared" si="81"/>
        <v>0</v>
      </c>
      <c r="O2315" s="84" t="str">
        <f>IF($N2315,_xll.BDP($K2315,O$1817),"[DISABLED]")</f>
        <v>[DISABLED]</v>
      </c>
      <c r="P2315" s="84" t="str">
        <f>IF($N2315,_xll.BDP($K2315,P$1817),"[DISABLED]")</f>
        <v>[DISABLED]</v>
      </c>
      <c r="Q2315" s="84" t="str">
        <f>IF($N2315,_xll.BDP($K2315,Q$1817),"[DISABLED]")</f>
        <v>[DISABLED]</v>
      </c>
      <c r="R2315" s="84" t="str">
        <f>IF($N2315,_xll.BDH($K2315,R$1817,$M2315),"[DISABLED]")</f>
        <v>[DISABLED]</v>
      </c>
      <c r="S2315" s="84" t="str">
        <f>IF($N2315,_xll.BDH($K2315,S$1817,$M2315),"[DISABLED]")</f>
        <v>[DISABLED]</v>
      </c>
      <c r="T2315" s="84" t="str">
        <f>IF($N2315,_xll.BDH($K2315,T$1817,$M2315),"[DISABLED]")</f>
        <v>[DISABLED]</v>
      </c>
      <c r="V2315" s="106" t="s">
        <v>10844</v>
      </c>
      <c r="W2315" s="107" t="s">
        <v>1055</v>
      </c>
      <c r="X2315" s="108">
        <v>42276</v>
      </c>
      <c r="Y2315" s="107" t="b">
        <v>0</v>
      </c>
      <c r="Z2315" s="107" t="s">
        <v>5237</v>
      </c>
      <c r="AA2315" s="107" t="s">
        <v>5237</v>
      </c>
      <c r="AB2315" s="107" t="s">
        <v>5237</v>
      </c>
      <c r="AC2315" s="107" t="s">
        <v>5237</v>
      </c>
      <c r="AD2315" s="107" t="s">
        <v>5237</v>
      </c>
      <c r="AE2315" s="107" t="s">
        <v>5237</v>
      </c>
    </row>
    <row r="2316" spans="2:31" outlineLevel="1">
      <c r="B2316" s="24" t="s">
        <v>5234</v>
      </c>
      <c r="C2316" s="24" t="s">
        <v>4</v>
      </c>
      <c r="D2316" s="24" t="s">
        <v>64</v>
      </c>
      <c r="E2316" s="24" t="s">
        <v>41</v>
      </c>
      <c r="F2316" s="24" t="s">
        <v>46</v>
      </c>
      <c r="G2316" s="24">
        <v>200</v>
      </c>
      <c r="H2316" s="42" t="s">
        <v>3008</v>
      </c>
      <c r="I2316" s="24" t="s">
        <v>4826</v>
      </c>
      <c r="J2316" s="24" t="s">
        <v>73</v>
      </c>
      <c r="K2316" s="72" t="str">
        <f t="shared" si="80"/>
        <v>BPPR101 ICPL Curncy</v>
      </c>
      <c r="L2316" s="25" t="str">
        <f t="shared" si="81"/>
        <v>ICPL</v>
      </c>
      <c r="M2316" s="26">
        <f t="shared" ca="1" si="81"/>
        <v>42276</v>
      </c>
      <c r="N2316" s="25" t="b">
        <f t="shared" si="81"/>
        <v>0</v>
      </c>
      <c r="O2316" s="84" t="str">
        <f>IF($N2316,_xll.BDP($K2316,O$1817),"[DISABLED]")</f>
        <v>[DISABLED]</v>
      </c>
      <c r="P2316" s="84" t="str">
        <f>IF($N2316,_xll.BDP($K2316,P$1817),"[DISABLED]")</f>
        <v>[DISABLED]</v>
      </c>
      <c r="Q2316" s="84" t="str">
        <f>IF($N2316,_xll.BDP($K2316,Q$1817),"[DISABLED]")</f>
        <v>[DISABLED]</v>
      </c>
      <c r="R2316" s="84" t="str">
        <f>IF($N2316,_xll.BDH($K2316,R$1817,$M2316),"[DISABLED]")</f>
        <v>[DISABLED]</v>
      </c>
      <c r="S2316" s="84" t="str">
        <f>IF($N2316,_xll.BDH($K2316,S$1817,$M2316),"[DISABLED]")</f>
        <v>[DISABLED]</v>
      </c>
      <c r="T2316" s="84" t="str">
        <f>IF($N2316,_xll.BDH($K2316,T$1817,$M2316),"[DISABLED]")</f>
        <v>[DISABLED]</v>
      </c>
      <c r="V2316" s="106" t="s">
        <v>10845</v>
      </c>
      <c r="W2316" s="107" t="s">
        <v>1055</v>
      </c>
      <c r="X2316" s="108">
        <v>42276</v>
      </c>
      <c r="Y2316" s="107" t="b">
        <v>0</v>
      </c>
      <c r="Z2316" s="107" t="s">
        <v>5237</v>
      </c>
      <c r="AA2316" s="107" t="s">
        <v>5237</v>
      </c>
      <c r="AB2316" s="107" t="s">
        <v>5237</v>
      </c>
      <c r="AC2316" s="107" t="s">
        <v>5237</v>
      </c>
      <c r="AD2316" s="107" t="s">
        <v>5237</v>
      </c>
      <c r="AE2316" s="107" t="s">
        <v>5237</v>
      </c>
    </row>
    <row r="2317" spans="2:31" outlineLevel="1">
      <c r="H2317" s="42"/>
      <c r="K2317" s="72"/>
      <c r="L2317" s="25"/>
      <c r="M2317" s="26"/>
      <c r="N2317" s="25"/>
      <c r="O2317" s="84"/>
      <c r="P2317" s="84"/>
      <c r="Q2317" s="84"/>
      <c r="R2317" s="84"/>
      <c r="S2317" s="84"/>
      <c r="T2317" s="84"/>
      <c r="V2317" s="106"/>
      <c r="W2317" s="107"/>
      <c r="X2317" s="108"/>
      <c r="Y2317" s="107"/>
      <c r="Z2317" s="107"/>
      <c r="AA2317" s="107"/>
      <c r="AB2317" s="107"/>
      <c r="AC2317" s="107"/>
      <c r="AD2317" s="107"/>
      <c r="AE2317" s="107"/>
    </row>
    <row r="2318" spans="2:31" outlineLevel="1">
      <c r="B2318" s="24" t="s">
        <v>5234</v>
      </c>
      <c r="C2318" s="24" t="s">
        <v>4</v>
      </c>
      <c r="D2318" s="24" t="s">
        <v>64</v>
      </c>
      <c r="E2318" s="24" t="s">
        <v>41</v>
      </c>
      <c r="F2318" s="24" t="s">
        <v>47</v>
      </c>
      <c r="G2318" s="24">
        <v>-200</v>
      </c>
      <c r="H2318" s="42" t="s">
        <v>3008</v>
      </c>
      <c r="I2318" s="24" t="s">
        <v>4827</v>
      </c>
      <c r="J2318" s="24" t="s">
        <v>73</v>
      </c>
      <c r="K2318" s="72" t="str">
        <f t="shared" si="80"/>
        <v>BPPK151 ICPL Curncy</v>
      </c>
      <c r="L2318" s="25" t="str">
        <f t="shared" si="81"/>
        <v>ICPL</v>
      </c>
      <c r="M2318" s="26">
        <f t="shared" ca="1" si="81"/>
        <v>42276</v>
      </c>
      <c r="N2318" s="25" t="b">
        <f t="shared" si="81"/>
        <v>0</v>
      </c>
      <c r="O2318" s="84" t="str">
        <f>IF($N2318,_xll.BDP($K2318,O$1817),"[DISABLED]")</f>
        <v>[DISABLED]</v>
      </c>
      <c r="P2318" s="84" t="str">
        <f>IF($N2318,_xll.BDP($K2318,P$1817),"[DISABLED]")</f>
        <v>[DISABLED]</v>
      </c>
      <c r="Q2318" s="84" t="str">
        <f>IF($N2318,_xll.BDP($K2318,Q$1817),"[DISABLED]")</f>
        <v>[DISABLED]</v>
      </c>
      <c r="R2318" s="84" t="str">
        <f>IF($N2318,_xll.BDH($K2318,R$1817,$M2318),"[DISABLED]")</f>
        <v>[DISABLED]</v>
      </c>
      <c r="S2318" s="84" t="str">
        <f>IF($N2318,_xll.BDH($K2318,S$1817,$M2318),"[DISABLED]")</f>
        <v>[DISABLED]</v>
      </c>
      <c r="T2318" s="84" t="str">
        <f>IF($N2318,_xll.BDH($K2318,T$1817,$M2318),"[DISABLED]")</f>
        <v>[DISABLED]</v>
      </c>
      <c r="V2318" s="106" t="s">
        <v>10846</v>
      </c>
      <c r="W2318" s="107" t="s">
        <v>1055</v>
      </c>
      <c r="X2318" s="108">
        <v>42276</v>
      </c>
      <c r="Y2318" s="107" t="b">
        <v>0</v>
      </c>
      <c r="Z2318" s="107" t="s">
        <v>5237</v>
      </c>
      <c r="AA2318" s="107" t="s">
        <v>5237</v>
      </c>
      <c r="AB2318" s="107" t="s">
        <v>5237</v>
      </c>
      <c r="AC2318" s="107" t="s">
        <v>5237</v>
      </c>
      <c r="AD2318" s="107" t="s">
        <v>5237</v>
      </c>
      <c r="AE2318" s="107" t="s">
        <v>5237</v>
      </c>
    </row>
    <row r="2319" spans="2:31" outlineLevel="1">
      <c r="B2319" s="24" t="s">
        <v>5234</v>
      </c>
      <c r="C2319" s="24" t="s">
        <v>4</v>
      </c>
      <c r="D2319" s="24" t="s">
        <v>64</v>
      </c>
      <c r="E2319" s="24" t="s">
        <v>41</v>
      </c>
      <c r="F2319" s="24" t="s">
        <v>47</v>
      </c>
      <c r="G2319" s="24">
        <v>-100</v>
      </c>
      <c r="H2319" s="42" t="s">
        <v>3008</v>
      </c>
      <c r="I2319" s="24" t="s">
        <v>4828</v>
      </c>
      <c r="J2319" s="24" t="s">
        <v>73</v>
      </c>
      <c r="K2319" s="72" t="str">
        <f t="shared" si="80"/>
        <v>BPPL151 ICPL Curncy</v>
      </c>
      <c r="L2319" s="25" t="str">
        <f t="shared" si="81"/>
        <v>ICPL</v>
      </c>
      <c r="M2319" s="26">
        <f t="shared" ca="1" si="81"/>
        <v>42276</v>
      </c>
      <c r="N2319" s="25" t="b">
        <f t="shared" si="81"/>
        <v>0</v>
      </c>
      <c r="O2319" s="84" t="str">
        <f>IF($N2319,_xll.BDP($K2319,O$1817),"[DISABLED]")</f>
        <v>[DISABLED]</v>
      </c>
      <c r="P2319" s="84" t="str">
        <f>IF($N2319,_xll.BDP($K2319,P$1817),"[DISABLED]")</f>
        <v>[DISABLED]</v>
      </c>
      <c r="Q2319" s="84" t="str">
        <f>IF($N2319,_xll.BDP($K2319,Q$1817),"[DISABLED]")</f>
        <v>[DISABLED]</v>
      </c>
      <c r="R2319" s="84" t="str">
        <f>IF($N2319,_xll.BDH($K2319,R$1817,$M2319),"[DISABLED]")</f>
        <v>[DISABLED]</v>
      </c>
      <c r="S2319" s="84" t="str">
        <f>IF($N2319,_xll.BDH($K2319,S$1817,$M2319),"[DISABLED]")</f>
        <v>[DISABLED]</v>
      </c>
      <c r="T2319" s="84" t="str">
        <f>IF($N2319,_xll.BDH($K2319,T$1817,$M2319),"[DISABLED]")</f>
        <v>[DISABLED]</v>
      </c>
      <c r="V2319" s="106" t="s">
        <v>10847</v>
      </c>
      <c r="W2319" s="107" t="s">
        <v>1055</v>
      </c>
      <c r="X2319" s="108">
        <v>42276</v>
      </c>
      <c r="Y2319" s="107" t="b">
        <v>0</v>
      </c>
      <c r="Z2319" s="107" t="s">
        <v>5237</v>
      </c>
      <c r="AA2319" s="107" t="s">
        <v>5237</v>
      </c>
      <c r="AB2319" s="107" t="s">
        <v>5237</v>
      </c>
      <c r="AC2319" s="107" t="s">
        <v>5237</v>
      </c>
      <c r="AD2319" s="107" t="s">
        <v>5237</v>
      </c>
      <c r="AE2319" s="107" t="s">
        <v>5237</v>
      </c>
    </row>
    <row r="2320" spans="2:31" outlineLevel="1">
      <c r="B2320" s="24" t="s">
        <v>5234</v>
      </c>
      <c r="C2320" s="24" t="s">
        <v>4</v>
      </c>
      <c r="D2320" s="24" t="s">
        <v>64</v>
      </c>
      <c r="E2320" s="24" t="s">
        <v>41</v>
      </c>
      <c r="F2320" s="24" t="s">
        <v>47</v>
      </c>
      <c r="G2320" s="24">
        <v>-50</v>
      </c>
      <c r="H2320" s="42" t="s">
        <v>3008</v>
      </c>
      <c r="I2320" s="24" t="s">
        <v>4829</v>
      </c>
      <c r="J2320" s="24" t="s">
        <v>73</v>
      </c>
      <c r="K2320" s="72" t="str">
        <f t="shared" si="80"/>
        <v>BPPM151 ICPL Curncy</v>
      </c>
      <c r="L2320" s="25" t="str">
        <f t="shared" si="81"/>
        <v>ICPL</v>
      </c>
      <c r="M2320" s="26">
        <f t="shared" ca="1" si="81"/>
        <v>42276</v>
      </c>
      <c r="N2320" s="25" t="b">
        <f t="shared" si="81"/>
        <v>0</v>
      </c>
      <c r="O2320" s="84" t="str">
        <f>IF($N2320,_xll.BDP($K2320,O$1817),"[DISABLED]")</f>
        <v>[DISABLED]</v>
      </c>
      <c r="P2320" s="84" t="str">
        <f>IF($N2320,_xll.BDP($K2320,P$1817),"[DISABLED]")</f>
        <v>[DISABLED]</v>
      </c>
      <c r="Q2320" s="84" t="str">
        <f>IF($N2320,_xll.BDP($K2320,Q$1817),"[DISABLED]")</f>
        <v>[DISABLED]</v>
      </c>
      <c r="R2320" s="84" t="str">
        <f>IF($N2320,_xll.BDH($K2320,R$1817,$M2320),"[DISABLED]")</f>
        <v>[DISABLED]</v>
      </c>
      <c r="S2320" s="84" t="str">
        <f>IF($N2320,_xll.BDH($K2320,S$1817,$M2320),"[DISABLED]")</f>
        <v>[DISABLED]</v>
      </c>
      <c r="T2320" s="84" t="str">
        <f>IF($N2320,_xll.BDH($K2320,T$1817,$M2320),"[DISABLED]")</f>
        <v>[DISABLED]</v>
      </c>
      <c r="V2320" s="106" t="s">
        <v>10848</v>
      </c>
      <c r="W2320" s="107" t="s">
        <v>1055</v>
      </c>
      <c r="X2320" s="108">
        <v>42276</v>
      </c>
      <c r="Y2320" s="107" t="b">
        <v>0</v>
      </c>
      <c r="Z2320" s="107" t="s">
        <v>5237</v>
      </c>
      <c r="AA2320" s="107" t="s">
        <v>5237</v>
      </c>
      <c r="AB2320" s="107" t="s">
        <v>5237</v>
      </c>
      <c r="AC2320" s="107" t="s">
        <v>5237</v>
      </c>
      <c r="AD2320" s="107" t="s">
        <v>5237</v>
      </c>
      <c r="AE2320" s="107" t="s">
        <v>5237</v>
      </c>
    </row>
    <row r="2321" spans="2:31" outlineLevel="1">
      <c r="B2321" s="24" t="s">
        <v>5234</v>
      </c>
      <c r="C2321" s="24" t="s">
        <v>4</v>
      </c>
      <c r="D2321" s="24" t="s">
        <v>64</v>
      </c>
      <c r="E2321" s="24" t="s">
        <v>41</v>
      </c>
      <c r="F2321" s="24" t="s">
        <v>47</v>
      </c>
      <c r="G2321" s="24">
        <v>-25</v>
      </c>
      <c r="H2321" s="42" t="s">
        <v>3008</v>
      </c>
      <c r="I2321" s="24" t="s">
        <v>4830</v>
      </c>
      <c r="J2321" s="24" t="s">
        <v>73</v>
      </c>
      <c r="K2321" s="72" t="str">
        <f t="shared" si="80"/>
        <v>BPPN151 ICPL Curncy</v>
      </c>
      <c r="L2321" s="25" t="str">
        <f t="shared" si="81"/>
        <v>ICPL</v>
      </c>
      <c r="M2321" s="26">
        <f t="shared" ca="1" si="81"/>
        <v>42276</v>
      </c>
      <c r="N2321" s="25" t="b">
        <f t="shared" si="81"/>
        <v>0</v>
      </c>
      <c r="O2321" s="84" t="str">
        <f>IF($N2321,_xll.BDP($K2321,O$1817),"[DISABLED]")</f>
        <v>[DISABLED]</v>
      </c>
      <c r="P2321" s="84" t="str">
        <f>IF($N2321,_xll.BDP($K2321,P$1817),"[DISABLED]")</f>
        <v>[DISABLED]</v>
      </c>
      <c r="Q2321" s="84" t="str">
        <f>IF($N2321,_xll.BDP($K2321,Q$1817),"[DISABLED]")</f>
        <v>[DISABLED]</v>
      </c>
      <c r="R2321" s="84" t="str">
        <f>IF($N2321,_xll.BDH($K2321,R$1817,$M2321),"[DISABLED]")</f>
        <v>[DISABLED]</v>
      </c>
      <c r="S2321" s="84" t="str">
        <f>IF($N2321,_xll.BDH($K2321,S$1817,$M2321),"[DISABLED]")</f>
        <v>[DISABLED]</v>
      </c>
      <c r="T2321" s="84" t="str">
        <f>IF($N2321,_xll.BDH($K2321,T$1817,$M2321),"[DISABLED]")</f>
        <v>[DISABLED]</v>
      </c>
      <c r="V2321" s="106" t="s">
        <v>10849</v>
      </c>
      <c r="W2321" s="107" t="s">
        <v>1055</v>
      </c>
      <c r="X2321" s="108">
        <v>42276</v>
      </c>
      <c r="Y2321" s="107" t="b">
        <v>0</v>
      </c>
      <c r="Z2321" s="107" t="s">
        <v>5237</v>
      </c>
      <c r="AA2321" s="107" t="s">
        <v>5237</v>
      </c>
      <c r="AB2321" s="107" t="s">
        <v>5237</v>
      </c>
      <c r="AC2321" s="107" t="s">
        <v>5237</v>
      </c>
      <c r="AD2321" s="107" t="s">
        <v>5237</v>
      </c>
      <c r="AE2321" s="107" t="s">
        <v>5237</v>
      </c>
    </row>
    <row r="2322" spans="2:31" outlineLevel="1">
      <c r="B2322" s="24" t="s">
        <v>5234</v>
      </c>
      <c r="C2322" s="24" t="s">
        <v>4</v>
      </c>
      <c r="D2322" s="24" t="s">
        <v>64</v>
      </c>
      <c r="E2322" s="24" t="s">
        <v>41</v>
      </c>
      <c r="F2322" s="24" t="s">
        <v>47</v>
      </c>
      <c r="G2322" s="24">
        <v>25</v>
      </c>
      <c r="H2322" s="42" t="s">
        <v>3008</v>
      </c>
      <c r="I2322" s="24" t="s">
        <v>4831</v>
      </c>
      <c r="J2322" s="24" t="s">
        <v>73</v>
      </c>
      <c r="K2322" s="72" t="str">
        <f t="shared" si="80"/>
        <v>BPPO151 ICPL Curncy</v>
      </c>
      <c r="L2322" s="25" t="str">
        <f t="shared" si="81"/>
        <v>ICPL</v>
      </c>
      <c r="M2322" s="26">
        <f t="shared" ca="1" si="81"/>
        <v>42276</v>
      </c>
      <c r="N2322" s="25" t="b">
        <f t="shared" si="81"/>
        <v>0</v>
      </c>
      <c r="O2322" s="84" t="str">
        <f>IF($N2322,_xll.BDP($K2322,O$1817),"[DISABLED]")</f>
        <v>[DISABLED]</v>
      </c>
      <c r="P2322" s="84" t="str">
        <f>IF($N2322,_xll.BDP($K2322,P$1817),"[DISABLED]")</f>
        <v>[DISABLED]</v>
      </c>
      <c r="Q2322" s="84" t="str">
        <f>IF($N2322,_xll.BDP($K2322,Q$1817),"[DISABLED]")</f>
        <v>[DISABLED]</v>
      </c>
      <c r="R2322" s="84" t="str">
        <f>IF($N2322,_xll.BDH($K2322,R$1817,$M2322),"[DISABLED]")</f>
        <v>[DISABLED]</v>
      </c>
      <c r="S2322" s="84" t="str">
        <f>IF($N2322,_xll.BDH($K2322,S$1817,$M2322),"[DISABLED]")</f>
        <v>[DISABLED]</v>
      </c>
      <c r="T2322" s="84" t="str">
        <f>IF($N2322,_xll.BDH($K2322,T$1817,$M2322),"[DISABLED]")</f>
        <v>[DISABLED]</v>
      </c>
      <c r="V2322" s="106" t="s">
        <v>10850</v>
      </c>
      <c r="W2322" s="107" t="s">
        <v>1055</v>
      </c>
      <c r="X2322" s="108">
        <v>42276</v>
      </c>
      <c r="Y2322" s="107" t="b">
        <v>0</v>
      </c>
      <c r="Z2322" s="107" t="s">
        <v>5237</v>
      </c>
      <c r="AA2322" s="107" t="s">
        <v>5237</v>
      </c>
      <c r="AB2322" s="107" t="s">
        <v>5237</v>
      </c>
      <c r="AC2322" s="107" t="s">
        <v>5237</v>
      </c>
      <c r="AD2322" s="107" t="s">
        <v>5237</v>
      </c>
      <c r="AE2322" s="107" t="s">
        <v>5237</v>
      </c>
    </row>
    <row r="2323" spans="2:31" outlineLevel="1">
      <c r="B2323" s="24" t="s">
        <v>5234</v>
      </c>
      <c r="C2323" s="24" t="s">
        <v>4</v>
      </c>
      <c r="D2323" s="24" t="s">
        <v>64</v>
      </c>
      <c r="E2323" s="24" t="s">
        <v>41</v>
      </c>
      <c r="F2323" s="24" t="s">
        <v>47</v>
      </c>
      <c r="G2323" s="24">
        <v>50</v>
      </c>
      <c r="H2323" s="42" t="s">
        <v>3008</v>
      </c>
      <c r="I2323" s="24" t="s">
        <v>4832</v>
      </c>
      <c r="J2323" s="24" t="s">
        <v>73</v>
      </c>
      <c r="K2323" s="72" t="str">
        <f t="shared" si="80"/>
        <v>BPPP151 ICPL Curncy</v>
      </c>
      <c r="L2323" s="25" t="str">
        <f t="shared" si="81"/>
        <v>ICPL</v>
      </c>
      <c r="M2323" s="26">
        <f t="shared" ca="1" si="81"/>
        <v>42276</v>
      </c>
      <c r="N2323" s="25" t="b">
        <f t="shared" si="81"/>
        <v>0</v>
      </c>
      <c r="O2323" s="84" t="str">
        <f>IF($N2323,_xll.BDP($K2323,O$1817),"[DISABLED]")</f>
        <v>[DISABLED]</v>
      </c>
      <c r="P2323" s="84" t="str">
        <f>IF($N2323,_xll.BDP($K2323,P$1817),"[DISABLED]")</f>
        <v>[DISABLED]</v>
      </c>
      <c r="Q2323" s="84" t="str">
        <f>IF($N2323,_xll.BDP($K2323,Q$1817),"[DISABLED]")</f>
        <v>[DISABLED]</v>
      </c>
      <c r="R2323" s="84" t="str">
        <f>IF($N2323,_xll.BDH($K2323,R$1817,$M2323),"[DISABLED]")</f>
        <v>[DISABLED]</v>
      </c>
      <c r="S2323" s="84" t="str">
        <f>IF($N2323,_xll.BDH($K2323,S$1817,$M2323),"[DISABLED]")</f>
        <v>[DISABLED]</v>
      </c>
      <c r="T2323" s="84" t="str">
        <f>IF($N2323,_xll.BDH($K2323,T$1817,$M2323),"[DISABLED]")</f>
        <v>[DISABLED]</v>
      </c>
      <c r="V2323" s="106" t="s">
        <v>10851</v>
      </c>
      <c r="W2323" s="107" t="s">
        <v>1055</v>
      </c>
      <c r="X2323" s="108">
        <v>42276</v>
      </c>
      <c r="Y2323" s="107" t="b">
        <v>0</v>
      </c>
      <c r="Z2323" s="107" t="s">
        <v>5237</v>
      </c>
      <c r="AA2323" s="107" t="s">
        <v>5237</v>
      </c>
      <c r="AB2323" s="107" t="s">
        <v>5237</v>
      </c>
      <c r="AC2323" s="107" t="s">
        <v>5237</v>
      </c>
      <c r="AD2323" s="107" t="s">
        <v>5237</v>
      </c>
      <c r="AE2323" s="107" t="s">
        <v>5237</v>
      </c>
    </row>
    <row r="2324" spans="2:31" outlineLevel="1">
      <c r="B2324" s="24" t="s">
        <v>5234</v>
      </c>
      <c r="C2324" s="24" t="s">
        <v>4</v>
      </c>
      <c r="D2324" s="24" t="s">
        <v>64</v>
      </c>
      <c r="E2324" s="24" t="s">
        <v>41</v>
      </c>
      <c r="F2324" s="24" t="s">
        <v>47</v>
      </c>
      <c r="G2324" s="24">
        <v>100</v>
      </c>
      <c r="H2324" s="42" t="s">
        <v>3008</v>
      </c>
      <c r="I2324" s="24" t="s">
        <v>4833</v>
      </c>
      <c r="J2324" s="24" t="s">
        <v>73</v>
      </c>
      <c r="K2324" s="72" t="str">
        <f t="shared" si="80"/>
        <v>BPPQ151 ICPL Curncy</v>
      </c>
      <c r="L2324" s="25" t="str">
        <f t="shared" si="81"/>
        <v>ICPL</v>
      </c>
      <c r="M2324" s="26">
        <f t="shared" ca="1" si="81"/>
        <v>42276</v>
      </c>
      <c r="N2324" s="25" t="b">
        <f t="shared" si="81"/>
        <v>0</v>
      </c>
      <c r="O2324" s="84" t="str">
        <f>IF($N2324,_xll.BDP($K2324,O$1817),"[DISABLED]")</f>
        <v>[DISABLED]</v>
      </c>
      <c r="P2324" s="84" t="str">
        <f>IF($N2324,_xll.BDP($K2324,P$1817),"[DISABLED]")</f>
        <v>[DISABLED]</v>
      </c>
      <c r="Q2324" s="84" t="str">
        <f>IF($N2324,_xll.BDP($K2324,Q$1817),"[DISABLED]")</f>
        <v>[DISABLED]</v>
      </c>
      <c r="R2324" s="84" t="str">
        <f>IF($N2324,_xll.BDH($K2324,R$1817,$M2324),"[DISABLED]")</f>
        <v>[DISABLED]</v>
      </c>
      <c r="S2324" s="84" t="str">
        <f>IF($N2324,_xll.BDH($K2324,S$1817,$M2324),"[DISABLED]")</f>
        <v>[DISABLED]</v>
      </c>
      <c r="T2324" s="84" t="str">
        <f>IF($N2324,_xll.BDH($K2324,T$1817,$M2324),"[DISABLED]")</f>
        <v>[DISABLED]</v>
      </c>
      <c r="V2324" s="106" t="s">
        <v>10852</v>
      </c>
      <c r="W2324" s="107" t="s">
        <v>1055</v>
      </c>
      <c r="X2324" s="108">
        <v>42276</v>
      </c>
      <c r="Y2324" s="107" t="b">
        <v>0</v>
      </c>
      <c r="Z2324" s="107" t="s">
        <v>5237</v>
      </c>
      <c r="AA2324" s="107" t="s">
        <v>5237</v>
      </c>
      <c r="AB2324" s="107" t="s">
        <v>5237</v>
      </c>
      <c r="AC2324" s="107" t="s">
        <v>5237</v>
      </c>
      <c r="AD2324" s="107" t="s">
        <v>5237</v>
      </c>
      <c r="AE2324" s="107" t="s">
        <v>5237</v>
      </c>
    </row>
    <row r="2325" spans="2:31" outlineLevel="1">
      <c r="B2325" s="24" t="s">
        <v>5234</v>
      </c>
      <c r="C2325" s="24" t="s">
        <v>4</v>
      </c>
      <c r="D2325" s="24" t="s">
        <v>64</v>
      </c>
      <c r="E2325" s="24" t="s">
        <v>41</v>
      </c>
      <c r="F2325" s="24" t="s">
        <v>47</v>
      </c>
      <c r="G2325" s="24">
        <v>200</v>
      </c>
      <c r="H2325" s="42" t="s">
        <v>3008</v>
      </c>
      <c r="I2325" s="24" t="s">
        <v>4834</v>
      </c>
      <c r="J2325" s="24" t="s">
        <v>73</v>
      </c>
      <c r="K2325" s="72" t="str">
        <f t="shared" si="80"/>
        <v>BPPR151 ICPL Curncy</v>
      </c>
      <c r="L2325" s="25" t="str">
        <f t="shared" si="81"/>
        <v>ICPL</v>
      </c>
      <c r="M2325" s="26">
        <f t="shared" ca="1" si="81"/>
        <v>42276</v>
      </c>
      <c r="N2325" s="25" t="b">
        <f t="shared" si="81"/>
        <v>0</v>
      </c>
      <c r="O2325" s="84" t="str">
        <f>IF($N2325,_xll.BDP($K2325,O$1817),"[DISABLED]")</f>
        <v>[DISABLED]</v>
      </c>
      <c r="P2325" s="84" t="str">
        <f>IF($N2325,_xll.BDP($K2325,P$1817),"[DISABLED]")</f>
        <v>[DISABLED]</v>
      </c>
      <c r="Q2325" s="84" t="str">
        <f>IF($N2325,_xll.BDP($K2325,Q$1817),"[DISABLED]")</f>
        <v>[DISABLED]</v>
      </c>
      <c r="R2325" s="84" t="str">
        <f>IF($N2325,_xll.BDH($K2325,R$1817,$M2325),"[DISABLED]")</f>
        <v>[DISABLED]</v>
      </c>
      <c r="S2325" s="84" t="str">
        <f>IF($N2325,_xll.BDH($K2325,S$1817,$M2325),"[DISABLED]")</f>
        <v>[DISABLED]</v>
      </c>
      <c r="T2325" s="84" t="str">
        <f>IF($N2325,_xll.BDH($K2325,T$1817,$M2325),"[DISABLED]")</f>
        <v>[DISABLED]</v>
      </c>
      <c r="V2325" s="106" t="s">
        <v>10853</v>
      </c>
      <c r="W2325" s="107" t="s">
        <v>1055</v>
      </c>
      <c r="X2325" s="108">
        <v>42276</v>
      </c>
      <c r="Y2325" s="107" t="b">
        <v>0</v>
      </c>
      <c r="Z2325" s="107" t="s">
        <v>5237</v>
      </c>
      <c r="AA2325" s="107" t="s">
        <v>5237</v>
      </c>
      <c r="AB2325" s="107" t="s">
        <v>5237</v>
      </c>
      <c r="AC2325" s="107" t="s">
        <v>5237</v>
      </c>
      <c r="AD2325" s="107" t="s">
        <v>5237</v>
      </c>
      <c r="AE2325" s="107" t="s">
        <v>5237</v>
      </c>
    </row>
    <row r="2326" spans="2:31" outlineLevel="1">
      <c r="H2326" s="42"/>
      <c r="K2326" s="72"/>
      <c r="L2326" s="25"/>
      <c r="M2326" s="26"/>
      <c r="N2326" s="25"/>
      <c r="O2326" s="84"/>
      <c r="P2326" s="84"/>
      <c r="Q2326" s="84"/>
      <c r="R2326" s="84"/>
      <c r="S2326" s="84"/>
      <c r="T2326" s="84"/>
      <c r="V2326" s="106"/>
      <c r="W2326" s="107"/>
      <c r="X2326" s="108"/>
      <c r="Y2326" s="107"/>
      <c r="Z2326" s="107"/>
      <c r="AA2326" s="107"/>
      <c r="AB2326" s="107"/>
      <c r="AC2326" s="107"/>
      <c r="AD2326" s="107"/>
      <c r="AE2326" s="107"/>
    </row>
    <row r="2327" spans="2:31" outlineLevel="1">
      <c r="B2327" s="24" t="s">
        <v>5234</v>
      </c>
      <c r="C2327" s="24" t="s">
        <v>4</v>
      </c>
      <c r="D2327" s="24" t="s">
        <v>64</v>
      </c>
      <c r="E2327" s="24" t="s">
        <v>42</v>
      </c>
      <c r="F2327" s="24" t="s">
        <v>209</v>
      </c>
      <c r="G2327" s="24">
        <v>-200</v>
      </c>
      <c r="H2327" s="42" t="s">
        <v>3008</v>
      </c>
      <c r="I2327" s="24" t="s">
        <v>4835</v>
      </c>
      <c r="J2327" s="24" t="s">
        <v>73</v>
      </c>
      <c r="K2327" s="72" t="str">
        <f t="shared" si="80"/>
        <v>BPPKA2 ICPL Curncy</v>
      </c>
      <c r="L2327" s="25" t="str">
        <f t="shared" si="81"/>
        <v>ICPL</v>
      </c>
      <c r="M2327" s="26">
        <f t="shared" ca="1" si="81"/>
        <v>42276</v>
      </c>
      <c r="N2327" s="25" t="b">
        <f t="shared" si="81"/>
        <v>0</v>
      </c>
      <c r="O2327" s="84" t="str">
        <f>IF($N2327,_xll.BDP($K2327,O$1817),"[DISABLED]")</f>
        <v>[DISABLED]</v>
      </c>
      <c r="P2327" s="84" t="str">
        <f>IF($N2327,_xll.BDP($K2327,P$1817),"[DISABLED]")</f>
        <v>[DISABLED]</v>
      </c>
      <c r="Q2327" s="84" t="str">
        <f>IF($N2327,_xll.BDP($K2327,Q$1817),"[DISABLED]")</f>
        <v>[DISABLED]</v>
      </c>
      <c r="R2327" s="84" t="str">
        <f>IF($N2327,_xll.BDH($K2327,R$1817,$M2327),"[DISABLED]")</f>
        <v>[DISABLED]</v>
      </c>
      <c r="S2327" s="84" t="str">
        <f>IF($N2327,_xll.BDH($K2327,S$1817,$M2327),"[DISABLED]")</f>
        <v>[DISABLED]</v>
      </c>
      <c r="T2327" s="84" t="str">
        <f>IF($N2327,_xll.BDH($K2327,T$1817,$M2327),"[DISABLED]")</f>
        <v>[DISABLED]</v>
      </c>
      <c r="V2327" s="106" t="s">
        <v>10854</v>
      </c>
      <c r="W2327" s="107" t="s">
        <v>1055</v>
      </c>
      <c r="X2327" s="108">
        <v>42276</v>
      </c>
      <c r="Y2327" s="107" t="b">
        <v>0</v>
      </c>
      <c r="Z2327" s="107" t="s">
        <v>5237</v>
      </c>
      <c r="AA2327" s="107" t="s">
        <v>5237</v>
      </c>
      <c r="AB2327" s="107" t="s">
        <v>5237</v>
      </c>
      <c r="AC2327" s="107" t="s">
        <v>5237</v>
      </c>
      <c r="AD2327" s="107" t="s">
        <v>5237</v>
      </c>
      <c r="AE2327" s="107" t="s">
        <v>5237</v>
      </c>
    </row>
    <row r="2328" spans="2:31" outlineLevel="1">
      <c r="B2328" s="24" t="s">
        <v>5234</v>
      </c>
      <c r="C2328" s="24" t="s">
        <v>4</v>
      </c>
      <c r="D2328" s="24" t="s">
        <v>64</v>
      </c>
      <c r="E2328" s="24" t="s">
        <v>42</v>
      </c>
      <c r="F2328" s="24" t="s">
        <v>209</v>
      </c>
      <c r="G2328" s="24">
        <v>-100</v>
      </c>
      <c r="H2328" s="42" t="s">
        <v>3008</v>
      </c>
      <c r="I2328" s="24" t="s">
        <v>4836</v>
      </c>
      <c r="J2328" s="24" t="s">
        <v>73</v>
      </c>
      <c r="K2328" s="72" t="str">
        <f t="shared" si="80"/>
        <v>BPPLA2 ICPL Curncy</v>
      </c>
      <c r="L2328" s="25" t="str">
        <f t="shared" si="81"/>
        <v>ICPL</v>
      </c>
      <c r="M2328" s="26">
        <f t="shared" ca="1" si="81"/>
        <v>42276</v>
      </c>
      <c r="N2328" s="25" t="b">
        <f t="shared" si="81"/>
        <v>0</v>
      </c>
      <c r="O2328" s="84" t="str">
        <f>IF($N2328,_xll.BDP($K2328,O$1817),"[DISABLED]")</f>
        <v>[DISABLED]</v>
      </c>
      <c r="P2328" s="84" t="str">
        <f>IF($N2328,_xll.BDP($K2328,P$1817),"[DISABLED]")</f>
        <v>[DISABLED]</v>
      </c>
      <c r="Q2328" s="84" t="str">
        <f>IF($N2328,_xll.BDP($K2328,Q$1817),"[DISABLED]")</f>
        <v>[DISABLED]</v>
      </c>
      <c r="R2328" s="84" t="str">
        <f>IF($N2328,_xll.BDH($K2328,R$1817,$M2328),"[DISABLED]")</f>
        <v>[DISABLED]</v>
      </c>
      <c r="S2328" s="84" t="str">
        <f>IF($N2328,_xll.BDH($K2328,S$1817,$M2328),"[DISABLED]")</f>
        <v>[DISABLED]</v>
      </c>
      <c r="T2328" s="84" t="str">
        <f>IF($N2328,_xll.BDH($K2328,T$1817,$M2328),"[DISABLED]")</f>
        <v>[DISABLED]</v>
      </c>
      <c r="V2328" s="106" t="s">
        <v>10855</v>
      </c>
      <c r="W2328" s="107" t="s">
        <v>1055</v>
      </c>
      <c r="X2328" s="108">
        <v>42276</v>
      </c>
      <c r="Y2328" s="107" t="b">
        <v>0</v>
      </c>
      <c r="Z2328" s="107" t="s">
        <v>5237</v>
      </c>
      <c r="AA2328" s="107" t="s">
        <v>5237</v>
      </c>
      <c r="AB2328" s="107" t="s">
        <v>5237</v>
      </c>
      <c r="AC2328" s="107" t="s">
        <v>5237</v>
      </c>
      <c r="AD2328" s="107" t="s">
        <v>5237</v>
      </c>
      <c r="AE2328" s="107" t="s">
        <v>5237</v>
      </c>
    </row>
    <row r="2329" spans="2:31" outlineLevel="1">
      <c r="B2329" s="24" t="s">
        <v>5234</v>
      </c>
      <c r="C2329" s="24" t="s">
        <v>4</v>
      </c>
      <c r="D2329" s="24" t="s">
        <v>64</v>
      </c>
      <c r="E2329" s="24" t="s">
        <v>42</v>
      </c>
      <c r="F2329" s="24" t="s">
        <v>209</v>
      </c>
      <c r="G2329" s="24">
        <v>-50</v>
      </c>
      <c r="H2329" s="42" t="s">
        <v>3008</v>
      </c>
      <c r="I2329" s="24" t="s">
        <v>4837</v>
      </c>
      <c r="J2329" s="24" t="s">
        <v>73</v>
      </c>
      <c r="K2329" s="72" t="str">
        <f t="shared" si="80"/>
        <v>BPPMA2 ICPL Curncy</v>
      </c>
      <c r="L2329" s="25" t="str">
        <f t="shared" si="81"/>
        <v>ICPL</v>
      </c>
      <c r="M2329" s="26">
        <f t="shared" ca="1" si="81"/>
        <v>42276</v>
      </c>
      <c r="N2329" s="25" t="b">
        <f t="shared" si="81"/>
        <v>0</v>
      </c>
      <c r="O2329" s="84" t="str">
        <f>IF($N2329,_xll.BDP($K2329,O$1817),"[DISABLED]")</f>
        <v>[DISABLED]</v>
      </c>
      <c r="P2329" s="84" t="str">
        <f>IF($N2329,_xll.BDP($K2329,P$1817),"[DISABLED]")</f>
        <v>[DISABLED]</v>
      </c>
      <c r="Q2329" s="84" t="str">
        <f>IF($N2329,_xll.BDP($K2329,Q$1817),"[DISABLED]")</f>
        <v>[DISABLED]</v>
      </c>
      <c r="R2329" s="84" t="str">
        <f>IF($N2329,_xll.BDH($K2329,R$1817,$M2329),"[DISABLED]")</f>
        <v>[DISABLED]</v>
      </c>
      <c r="S2329" s="84" t="str">
        <f>IF($N2329,_xll.BDH($K2329,S$1817,$M2329),"[DISABLED]")</f>
        <v>[DISABLED]</v>
      </c>
      <c r="T2329" s="84" t="str">
        <f>IF($N2329,_xll.BDH($K2329,T$1817,$M2329),"[DISABLED]")</f>
        <v>[DISABLED]</v>
      </c>
      <c r="V2329" s="106" t="s">
        <v>10856</v>
      </c>
      <c r="W2329" s="107" t="s">
        <v>1055</v>
      </c>
      <c r="X2329" s="108">
        <v>42276</v>
      </c>
      <c r="Y2329" s="107" t="b">
        <v>0</v>
      </c>
      <c r="Z2329" s="107" t="s">
        <v>5237</v>
      </c>
      <c r="AA2329" s="107" t="s">
        <v>5237</v>
      </c>
      <c r="AB2329" s="107" t="s">
        <v>5237</v>
      </c>
      <c r="AC2329" s="107" t="s">
        <v>5237</v>
      </c>
      <c r="AD2329" s="107" t="s">
        <v>5237</v>
      </c>
      <c r="AE2329" s="107" t="s">
        <v>5237</v>
      </c>
    </row>
    <row r="2330" spans="2:31" outlineLevel="1">
      <c r="B2330" s="24" t="s">
        <v>5234</v>
      </c>
      <c r="C2330" s="24" t="s">
        <v>4</v>
      </c>
      <c r="D2330" s="24" t="s">
        <v>64</v>
      </c>
      <c r="E2330" s="24" t="s">
        <v>42</v>
      </c>
      <c r="F2330" s="24" t="s">
        <v>209</v>
      </c>
      <c r="G2330" s="24">
        <v>-25</v>
      </c>
      <c r="H2330" s="42" t="s">
        <v>3008</v>
      </c>
      <c r="I2330" s="24" t="s">
        <v>4838</v>
      </c>
      <c r="J2330" s="24" t="s">
        <v>73</v>
      </c>
      <c r="K2330" s="72" t="str">
        <f t="shared" si="80"/>
        <v>BPPNA2 ICPL Curncy</v>
      </c>
      <c r="L2330" s="25" t="str">
        <f t="shared" si="81"/>
        <v>ICPL</v>
      </c>
      <c r="M2330" s="26">
        <f t="shared" ca="1" si="81"/>
        <v>42276</v>
      </c>
      <c r="N2330" s="25" t="b">
        <f t="shared" si="81"/>
        <v>0</v>
      </c>
      <c r="O2330" s="84" t="str">
        <f>IF($N2330,_xll.BDP($K2330,O$1817),"[DISABLED]")</f>
        <v>[DISABLED]</v>
      </c>
      <c r="P2330" s="84" t="str">
        <f>IF($N2330,_xll.BDP($K2330,P$1817),"[DISABLED]")</f>
        <v>[DISABLED]</v>
      </c>
      <c r="Q2330" s="84" t="str">
        <f>IF($N2330,_xll.BDP($K2330,Q$1817),"[DISABLED]")</f>
        <v>[DISABLED]</v>
      </c>
      <c r="R2330" s="84" t="str">
        <f>IF($N2330,_xll.BDH($K2330,R$1817,$M2330),"[DISABLED]")</f>
        <v>[DISABLED]</v>
      </c>
      <c r="S2330" s="84" t="str">
        <f>IF($N2330,_xll.BDH($K2330,S$1817,$M2330),"[DISABLED]")</f>
        <v>[DISABLED]</v>
      </c>
      <c r="T2330" s="84" t="str">
        <f>IF($N2330,_xll.BDH($K2330,T$1817,$M2330),"[DISABLED]")</f>
        <v>[DISABLED]</v>
      </c>
      <c r="V2330" s="106" t="s">
        <v>10857</v>
      </c>
      <c r="W2330" s="107" t="s">
        <v>1055</v>
      </c>
      <c r="X2330" s="108">
        <v>42276</v>
      </c>
      <c r="Y2330" s="107" t="b">
        <v>0</v>
      </c>
      <c r="Z2330" s="107" t="s">
        <v>5237</v>
      </c>
      <c r="AA2330" s="107" t="s">
        <v>5237</v>
      </c>
      <c r="AB2330" s="107" t="s">
        <v>5237</v>
      </c>
      <c r="AC2330" s="107" t="s">
        <v>5237</v>
      </c>
      <c r="AD2330" s="107" t="s">
        <v>5237</v>
      </c>
      <c r="AE2330" s="107" t="s">
        <v>5237</v>
      </c>
    </row>
    <row r="2331" spans="2:31" outlineLevel="1">
      <c r="B2331" s="24" t="s">
        <v>5234</v>
      </c>
      <c r="C2331" s="24" t="s">
        <v>4</v>
      </c>
      <c r="D2331" s="24" t="s">
        <v>64</v>
      </c>
      <c r="E2331" s="24" t="s">
        <v>42</v>
      </c>
      <c r="F2331" s="24" t="s">
        <v>209</v>
      </c>
      <c r="G2331" s="24">
        <v>25</v>
      </c>
      <c r="H2331" s="42" t="s">
        <v>3008</v>
      </c>
      <c r="I2331" s="24" t="s">
        <v>4839</v>
      </c>
      <c r="J2331" s="24" t="s">
        <v>73</v>
      </c>
      <c r="K2331" s="72" t="str">
        <f t="shared" ref="K2331:K2394" si="82">I2331&amp;" "&amp;L2331&amp;" "&amp;J2331</f>
        <v>BPPOA2 ICPL Curncy</v>
      </c>
      <c r="L2331" s="25" t="str">
        <f t="shared" ref="L2331:N2394" si="83">L$1817</f>
        <v>ICPL</v>
      </c>
      <c r="M2331" s="26">
        <f t="shared" ca="1" si="83"/>
        <v>42276</v>
      </c>
      <c r="N2331" s="25" t="b">
        <f t="shared" si="83"/>
        <v>0</v>
      </c>
      <c r="O2331" s="84" t="str">
        <f>IF($N2331,_xll.BDP($K2331,O$1817),"[DISABLED]")</f>
        <v>[DISABLED]</v>
      </c>
      <c r="P2331" s="84" t="str">
        <f>IF($N2331,_xll.BDP($K2331,P$1817),"[DISABLED]")</f>
        <v>[DISABLED]</v>
      </c>
      <c r="Q2331" s="84" t="str">
        <f>IF($N2331,_xll.BDP($K2331,Q$1817),"[DISABLED]")</f>
        <v>[DISABLED]</v>
      </c>
      <c r="R2331" s="84" t="str">
        <f>IF($N2331,_xll.BDH($K2331,R$1817,$M2331),"[DISABLED]")</f>
        <v>[DISABLED]</v>
      </c>
      <c r="S2331" s="84" t="str">
        <f>IF($N2331,_xll.BDH($K2331,S$1817,$M2331),"[DISABLED]")</f>
        <v>[DISABLED]</v>
      </c>
      <c r="T2331" s="84" t="str">
        <f>IF($N2331,_xll.BDH($K2331,T$1817,$M2331),"[DISABLED]")</f>
        <v>[DISABLED]</v>
      </c>
      <c r="V2331" s="106" t="s">
        <v>10858</v>
      </c>
      <c r="W2331" s="107" t="s">
        <v>1055</v>
      </c>
      <c r="X2331" s="108">
        <v>42276</v>
      </c>
      <c r="Y2331" s="107" t="b">
        <v>0</v>
      </c>
      <c r="Z2331" s="107" t="s">
        <v>5237</v>
      </c>
      <c r="AA2331" s="107" t="s">
        <v>5237</v>
      </c>
      <c r="AB2331" s="107" t="s">
        <v>5237</v>
      </c>
      <c r="AC2331" s="107" t="s">
        <v>5237</v>
      </c>
      <c r="AD2331" s="107" t="s">
        <v>5237</v>
      </c>
      <c r="AE2331" s="107" t="s">
        <v>5237</v>
      </c>
    </row>
    <row r="2332" spans="2:31" outlineLevel="1">
      <c r="B2332" s="24" t="s">
        <v>5234</v>
      </c>
      <c r="C2332" s="24" t="s">
        <v>4</v>
      </c>
      <c r="D2332" s="24" t="s">
        <v>64</v>
      </c>
      <c r="E2332" s="24" t="s">
        <v>42</v>
      </c>
      <c r="F2332" s="24" t="s">
        <v>209</v>
      </c>
      <c r="G2332" s="24">
        <v>50</v>
      </c>
      <c r="H2332" s="42" t="s">
        <v>3008</v>
      </c>
      <c r="I2332" s="24" t="s">
        <v>4840</v>
      </c>
      <c r="J2332" s="24" t="s">
        <v>73</v>
      </c>
      <c r="K2332" s="72" t="str">
        <f t="shared" si="82"/>
        <v>BPPPA2 ICPL Curncy</v>
      </c>
      <c r="L2332" s="25" t="str">
        <f t="shared" si="83"/>
        <v>ICPL</v>
      </c>
      <c r="M2332" s="26">
        <f t="shared" ca="1" si="83"/>
        <v>42276</v>
      </c>
      <c r="N2332" s="25" t="b">
        <f t="shared" si="83"/>
        <v>0</v>
      </c>
      <c r="O2332" s="84" t="str">
        <f>IF($N2332,_xll.BDP($K2332,O$1817),"[DISABLED]")</f>
        <v>[DISABLED]</v>
      </c>
      <c r="P2332" s="84" t="str">
        <f>IF($N2332,_xll.BDP($K2332,P$1817),"[DISABLED]")</f>
        <v>[DISABLED]</v>
      </c>
      <c r="Q2332" s="84" t="str">
        <f>IF($N2332,_xll.BDP($K2332,Q$1817),"[DISABLED]")</f>
        <v>[DISABLED]</v>
      </c>
      <c r="R2332" s="84" t="str">
        <f>IF($N2332,_xll.BDH($K2332,R$1817,$M2332),"[DISABLED]")</f>
        <v>[DISABLED]</v>
      </c>
      <c r="S2332" s="84" t="str">
        <f>IF($N2332,_xll.BDH($K2332,S$1817,$M2332),"[DISABLED]")</f>
        <v>[DISABLED]</v>
      </c>
      <c r="T2332" s="84" t="str">
        <f>IF($N2332,_xll.BDH($K2332,T$1817,$M2332),"[DISABLED]")</f>
        <v>[DISABLED]</v>
      </c>
      <c r="V2332" s="106" t="s">
        <v>10859</v>
      </c>
      <c r="W2332" s="107" t="s">
        <v>1055</v>
      </c>
      <c r="X2332" s="108">
        <v>42276</v>
      </c>
      <c r="Y2332" s="107" t="b">
        <v>0</v>
      </c>
      <c r="Z2332" s="107" t="s">
        <v>5237</v>
      </c>
      <c r="AA2332" s="107" t="s">
        <v>5237</v>
      </c>
      <c r="AB2332" s="107" t="s">
        <v>5237</v>
      </c>
      <c r="AC2332" s="107" t="s">
        <v>5237</v>
      </c>
      <c r="AD2332" s="107" t="s">
        <v>5237</v>
      </c>
      <c r="AE2332" s="107" t="s">
        <v>5237</v>
      </c>
    </row>
    <row r="2333" spans="2:31" outlineLevel="1">
      <c r="B2333" s="24" t="s">
        <v>5234</v>
      </c>
      <c r="C2333" s="24" t="s">
        <v>4</v>
      </c>
      <c r="D2333" s="24" t="s">
        <v>64</v>
      </c>
      <c r="E2333" s="24" t="s">
        <v>42</v>
      </c>
      <c r="F2333" s="24" t="s">
        <v>209</v>
      </c>
      <c r="G2333" s="24">
        <v>100</v>
      </c>
      <c r="H2333" s="42" t="s">
        <v>3008</v>
      </c>
      <c r="I2333" s="24" t="s">
        <v>4841</v>
      </c>
      <c r="J2333" s="24" t="s">
        <v>73</v>
      </c>
      <c r="K2333" s="72" t="str">
        <f t="shared" si="82"/>
        <v>BPPQA2 ICPL Curncy</v>
      </c>
      <c r="L2333" s="25" t="str">
        <f t="shared" si="83"/>
        <v>ICPL</v>
      </c>
      <c r="M2333" s="26">
        <f t="shared" ca="1" si="83"/>
        <v>42276</v>
      </c>
      <c r="N2333" s="25" t="b">
        <f t="shared" si="83"/>
        <v>0</v>
      </c>
      <c r="O2333" s="84" t="str">
        <f>IF($N2333,_xll.BDP($K2333,O$1817),"[DISABLED]")</f>
        <v>[DISABLED]</v>
      </c>
      <c r="P2333" s="84" t="str">
        <f>IF($N2333,_xll.BDP($K2333,P$1817),"[DISABLED]")</f>
        <v>[DISABLED]</v>
      </c>
      <c r="Q2333" s="84" t="str">
        <f>IF($N2333,_xll.BDP($K2333,Q$1817),"[DISABLED]")</f>
        <v>[DISABLED]</v>
      </c>
      <c r="R2333" s="84" t="str">
        <f>IF($N2333,_xll.BDH($K2333,R$1817,$M2333),"[DISABLED]")</f>
        <v>[DISABLED]</v>
      </c>
      <c r="S2333" s="84" t="str">
        <f>IF($N2333,_xll.BDH($K2333,S$1817,$M2333),"[DISABLED]")</f>
        <v>[DISABLED]</v>
      </c>
      <c r="T2333" s="84" t="str">
        <f>IF($N2333,_xll.BDH($K2333,T$1817,$M2333),"[DISABLED]")</f>
        <v>[DISABLED]</v>
      </c>
      <c r="V2333" s="106" t="s">
        <v>10860</v>
      </c>
      <c r="W2333" s="107" t="s">
        <v>1055</v>
      </c>
      <c r="X2333" s="108">
        <v>42276</v>
      </c>
      <c r="Y2333" s="107" t="b">
        <v>0</v>
      </c>
      <c r="Z2333" s="107" t="s">
        <v>5237</v>
      </c>
      <c r="AA2333" s="107" t="s">
        <v>5237</v>
      </c>
      <c r="AB2333" s="107" t="s">
        <v>5237</v>
      </c>
      <c r="AC2333" s="107" t="s">
        <v>5237</v>
      </c>
      <c r="AD2333" s="107" t="s">
        <v>5237</v>
      </c>
      <c r="AE2333" s="107" t="s">
        <v>5237</v>
      </c>
    </row>
    <row r="2334" spans="2:31" outlineLevel="1">
      <c r="B2334" s="24" t="s">
        <v>5234</v>
      </c>
      <c r="C2334" s="24" t="s">
        <v>4</v>
      </c>
      <c r="D2334" s="24" t="s">
        <v>64</v>
      </c>
      <c r="E2334" s="24" t="s">
        <v>42</v>
      </c>
      <c r="F2334" s="24" t="s">
        <v>209</v>
      </c>
      <c r="G2334" s="24">
        <v>200</v>
      </c>
      <c r="H2334" s="42" t="s">
        <v>3008</v>
      </c>
      <c r="I2334" s="24" t="s">
        <v>4842</v>
      </c>
      <c r="J2334" s="24" t="s">
        <v>73</v>
      </c>
      <c r="K2334" s="72" t="str">
        <f t="shared" si="82"/>
        <v>BPPRA2 ICPL Curncy</v>
      </c>
      <c r="L2334" s="25" t="str">
        <f t="shared" si="83"/>
        <v>ICPL</v>
      </c>
      <c r="M2334" s="26">
        <f t="shared" ca="1" si="83"/>
        <v>42276</v>
      </c>
      <c r="N2334" s="25" t="b">
        <f t="shared" si="83"/>
        <v>0</v>
      </c>
      <c r="O2334" s="84" t="str">
        <f>IF($N2334,_xll.BDP($K2334,O$1817),"[DISABLED]")</f>
        <v>[DISABLED]</v>
      </c>
      <c r="P2334" s="84" t="str">
        <f>IF($N2334,_xll.BDP($K2334,P$1817),"[DISABLED]")</f>
        <v>[DISABLED]</v>
      </c>
      <c r="Q2334" s="84" t="str">
        <f>IF($N2334,_xll.BDP($K2334,Q$1817),"[DISABLED]")</f>
        <v>[DISABLED]</v>
      </c>
      <c r="R2334" s="84" t="str">
        <f>IF($N2334,_xll.BDH($K2334,R$1817,$M2334),"[DISABLED]")</f>
        <v>[DISABLED]</v>
      </c>
      <c r="S2334" s="84" t="str">
        <f>IF($N2334,_xll.BDH($K2334,S$1817,$M2334),"[DISABLED]")</f>
        <v>[DISABLED]</v>
      </c>
      <c r="T2334" s="84" t="str">
        <f>IF($N2334,_xll.BDH($K2334,T$1817,$M2334),"[DISABLED]")</f>
        <v>[DISABLED]</v>
      </c>
      <c r="V2334" s="106" t="s">
        <v>10861</v>
      </c>
      <c r="W2334" s="107" t="s">
        <v>1055</v>
      </c>
      <c r="X2334" s="108">
        <v>42276</v>
      </c>
      <c r="Y2334" s="107" t="b">
        <v>0</v>
      </c>
      <c r="Z2334" s="107" t="s">
        <v>5237</v>
      </c>
      <c r="AA2334" s="107" t="s">
        <v>5237</v>
      </c>
      <c r="AB2334" s="107" t="s">
        <v>5237</v>
      </c>
      <c r="AC2334" s="107" t="s">
        <v>5237</v>
      </c>
      <c r="AD2334" s="107" t="s">
        <v>5237</v>
      </c>
      <c r="AE2334" s="107" t="s">
        <v>5237</v>
      </c>
    </row>
    <row r="2335" spans="2:31" outlineLevel="1">
      <c r="H2335" s="42"/>
      <c r="K2335" s="72"/>
      <c r="L2335" s="25"/>
      <c r="M2335" s="26"/>
      <c r="N2335" s="25"/>
      <c r="O2335" s="84"/>
      <c r="P2335" s="84"/>
      <c r="Q2335" s="84"/>
      <c r="R2335" s="84"/>
      <c r="S2335" s="84"/>
      <c r="T2335" s="84"/>
      <c r="V2335" s="106"/>
      <c r="W2335" s="107"/>
      <c r="X2335" s="108"/>
      <c r="Y2335" s="107"/>
      <c r="Z2335" s="107"/>
      <c r="AA2335" s="107"/>
      <c r="AB2335" s="107"/>
      <c r="AC2335" s="107"/>
      <c r="AD2335" s="107"/>
      <c r="AE2335" s="107"/>
    </row>
    <row r="2336" spans="2:31" outlineLevel="1">
      <c r="B2336" s="24" t="s">
        <v>5234</v>
      </c>
      <c r="C2336" s="24" t="s">
        <v>4</v>
      </c>
      <c r="D2336" s="24" t="s">
        <v>64</v>
      </c>
      <c r="E2336" s="24" t="s">
        <v>42</v>
      </c>
      <c r="F2336" s="24" t="s">
        <v>54</v>
      </c>
      <c r="G2336" s="24">
        <v>-200</v>
      </c>
      <c r="H2336" s="42" t="s">
        <v>3008</v>
      </c>
      <c r="I2336" s="24" t="s">
        <v>4843</v>
      </c>
      <c r="J2336" s="24" t="s">
        <v>73</v>
      </c>
      <c r="K2336" s="72" t="str">
        <f t="shared" si="82"/>
        <v>BPPKC2 ICPL Curncy</v>
      </c>
      <c r="L2336" s="25" t="str">
        <f t="shared" si="83"/>
        <v>ICPL</v>
      </c>
      <c r="M2336" s="26">
        <f t="shared" ca="1" si="83"/>
        <v>42276</v>
      </c>
      <c r="N2336" s="25" t="b">
        <f t="shared" si="83"/>
        <v>0</v>
      </c>
      <c r="O2336" s="84" t="str">
        <f>IF($N2336,_xll.BDP($K2336,O$1817),"[DISABLED]")</f>
        <v>[DISABLED]</v>
      </c>
      <c r="P2336" s="84" t="str">
        <f>IF($N2336,_xll.BDP($K2336,P$1817),"[DISABLED]")</f>
        <v>[DISABLED]</v>
      </c>
      <c r="Q2336" s="84" t="str">
        <f>IF($N2336,_xll.BDP($K2336,Q$1817),"[DISABLED]")</f>
        <v>[DISABLED]</v>
      </c>
      <c r="R2336" s="84" t="str">
        <f>IF($N2336,_xll.BDH($K2336,R$1817,$M2336),"[DISABLED]")</f>
        <v>[DISABLED]</v>
      </c>
      <c r="S2336" s="84" t="str">
        <f>IF($N2336,_xll.BDH($K2336,S$1817,$M2336),"[DISABLED]")</f>
        <v>[DISABLED]</v>
      </c>
      <c r="T2336" s="84" t="str">
        <f>IF($N2336,_xll.BDH($K2336,T$1817,$M2336),"[DISABLED]")</f>
        <v>[DISABLED]</v>
      </c>
      <c r="V2336" s="106" t="s">
        <v>10862</v>
      </c>
      <c r="W2336" s="107" t="s">
        <v>1055</v>
      </c>
      <c r="X2336" s="108">
        <v>42276</v>
      </c>
      <c r="Y2336" s="107" t="b">
        <v>0</v>
      </c>
      <c r="Z2336" s="107" t="s">
        <v>5237</v>
      </c>
      <c r="AA2336" s="107" t="s">
        <v>5237</v>
      </c>
      <c r="AB2336" s="107" t="s">
        <v>5237</v>
      </c>
      <c r="AC2336" s="107" t="s">
        <v>5237</v>
      </c>
      <c r="AD2336" s="107" t="s">
        <v>5237</v>
      </c>
      <c r="AE2336" s="107" t="s">
        <v>5237</v>
      </c>
    </row>
    <row r="2337" spans="2:31" outlineLevel="1">
      <c r="B2337" s="24" t="s">
        <v>5234</v>
      </c>
      <c r="C2337" s="24" t="s">
        <v>4</v>
      </c>
      <c r="D2337" s="24" t="s">
        <v>64</v>
      </c>
      <c r="E2337" s="24" t="s">
        <v>42</v>
      </c>
      <c r="F2337" s="24" t="s">
        <v>54</v>
      </c>
      <c r="G2337" s="24">
        <v>-100</v>
      </c>
      <c r="H2337" s="42" t="s">
        <v>3008</v>
      </c>
      <c r="I2337" s="24" t="s">
        <v>4844</v>
      </c>
      <c r="J2337" s="24" t="s">
        <v>73</v>
      </c>
      <c r="K2337" s="72" t="str">
        <f t="shared" si="82"/>
        <v>BPPLC2 ICPL Curncy</v>
      </c>
      <c r="L2337" s="25" t="str">
        <f t="shared" si="83"/>
        <v>ICPL</v>
      </c>
      <c r="M2337" s="26">
        <f t="shared" ca="1" si="83"/>
        <v>42276</v>
      </c>
      <c r="N2337" s="25" t="b">
        <f t="shared" si="83"/>
        <v>0</v>
      </c>
      <c r="O2337" s="84" t="str">
        <f>IF($N2337,_xll.BDP($K2337,O$1817),"[DISABLED]")</f>
        <v>[DISABLED]</v>
      </c>
      <c r="P2337" s="84" t="str">
        <f>IF($N2337,_xll.BDP($K2337,P$1817),"[DISABLED]")</f>
        <v>[DISABLED]</v>
      </c>
      <c r="Q2337" s="84" t="str">
        <f>IF($N2337,_xll.BDP($K2337,Q$1817),"[DISABLED]")</f>
        <v>[DISABLED]</v>
      </c>
      <c r="R2337" s="84" t="str">
        <f>IF($N2337,_xll.BDH($K2337,R$1817,$M2337),"[DISABLED]")</f>
        <v>[DISABLED]</v>
      </c>
      <c r="S2337" s="84" t="str">
        <f>IF($N2337,_xll.BDH($K2337,S$1817,$M2337),"[DISABLED]")</f>
        <v>[DISABLED]</v>
      </c>
      <c r="T2337" s="84" t="str">
        <f>IF($N2337,_xll.BDH($K2337,T$1817,$M2337),"[DISABLED]")</f>
        <v>[DISABLED]</v>
      </c>
      <c r="V2337" s="106" t="s">
        <v>10863</v>
      </c>
      <c r="W2337" s="107" t="s">
        <v>1055</v>
      </c>
      <c r="X2337" s="108">
        <v>42276</v>
      </c>
      <c r="Y2337" s="107" t="b">
        <v>0</v>
      </c>
      <c r="Z2337" s="107" t="s">
        <v>5237</v>
      </c>
      <c r="AA2337" s="107" t="s">
        <v>5237</v>
      </c>
      <c r="AB2337" s="107" t="s">
        <v>5237</v>
      </c>
      <c r="AC2337" s="107" t="s">
        <v>5237</v>
      </c>
      <c r="AD2337" s="107" t="s">
        <v>5237</v>
      </c>
      <c r="AE2337" s="107" t="s">
        <v>5237</v>
      </c>
    </row>
    <row r="2338" spans="2:31" outlineLevel="1">
      <c r="B2338" s="24" t="s">
        <v>5234</v>
      </c>
      <c r="C2338" s="24" t="s">
        <v>4</v>
      </c>
      <c r="D2338" s="24" t="s">
        <v>64</v>
      </c>
      <c r="E2338" s="24" t="s">
        <v>42</v>
      </c>
      <c r="F2338" s="24" t="s">
        <v>54</v>
      </c>
      <c r="G2338" s="24">
        <v>-50</v>
      </c>
      <c r="H2338" s="42" t="s">
        <v>3008</v>
      </c>
      <c r="I2338" s="24" t="s">
        <v>4845</v>
      </c>
      <c r="J2338" s="24" t="s">
        <v>73</v>
      </c>
      <c r="K2338" s="72" t="str">
        <f t="shared" si="82"/>
        <v>BPPMC2 ICPL Curncy</v>
      </c>
      <c r="L2338" s="25" t="str">
        <f t="shared" si="83"/>
        <v>ICPL</v>
      </c>
      <c r="M2338" s="26">
        <f t="shared" ca="1" si="83"/>
        <v>42276</v>
      </c>
      <c r="N2338" s="25" t="b">
        <f t="shared" si="83"/>
        <v>0</v>
      </c>
      <c r="O2338" s="84" t="str">
        <f>IF($N2338,_xll.BDP($K2338,O$1817),"[DISABLED]")</f>
        <v>[DISABLED]</v>
      </c>
      <c r="P2338" s="84" t="str">
        <f>IF($N2338,_xll.BDP($K2338,P$1817),"[DISABLED]")</f>
        <v>[DISABLED]</v>
      </c>
      <c r="Q2338" s="84" t="str">
        <f>IF($N2338,_xll.BDP($K2338,Q$1817),"[DISABLED]")</f>
        <v>[DISABLED]</v>
      </c>
      <c r="R2338" s="84" t="str">
        <f>IF($N2338,_xll.BDH($K2338,R$1817,$M2338),"[DISABLED]")</f>
        <v>[DISABLED]</v>
      </c>
      <c r="S2338" s="84" t="str">
        <f>IF($N2338,_xll.BDH($K2338,S$1817,$M2338),"[DISABLED]")</f>
        <v>[DISABLED]</v>
      </c>
      <c r="T2338" s="84" t="str">
        <f>IF($N2338,_xll.BDH($K2338,T$1817,$M2338),"[DISABLED]")</f>
        <v>[DISABLED]</v>
      </c>
      <c r="V2338" s="106" t="s">
        <v>10864</v>
      </c>
      <c r="W2338" s="107" t="s">
        <v>1055</v>
      </c>
      <c r="X2338" s="108">
        <v>42276</v>
      </c>
      <c r="Y2338" s="107" t="b">
        <v>0</v>
      </c>
      <c r="Z2338" s="107" t="s">
        <v>5237</v>
      </c>
      <c r="AA2338" s="107" t="s">
        <v>5237</v>
      </c>
      <c r="AB2338" s="107" t="s">
        <v>5237</v>
      </c>
      <c r="AC2338" s="107" t="s">
        <v>5237</v>
      </c>
      <c r="AD2338" s="107" t="s">
        <v>5237</v>
      </c>
      <c r="AE2338" s="107" t="s">
        <v>5237</v>
      </c>
    </row>
    <row r="2339" spans="2:31" outlineLevel="1">
      <c r="B2339" s="24" t="s">
        <v>5234</v>
      </c>
      <c r="C2339" s="24" t="s">
        <v>4</v>
      </c>
      <c r="D2339" s="24" t="s">
        <v>64</v>
      </c>
      <c r="E2339" s="24" t="s">
        <v>42</v>
      </c>
      <c r="F2339" s="24" t="s">
        <v>54</v>
      </c>
      <c r="G2339" s="24">
        <v>-25</v>
      </c>
      <c r="H2339" s="42" t="s">
        <v>3008</v>
      </c>
      <c r="I2339" s="24" t="s">
        <v>4846</v>
      </c>
      <c r="J2339" s="24" t="s">
        <v>73</v>
      </c>
      <c r="K2339" s="72" t="str">
        <f t="shared" si="82"/>
        <v>BPPNC2 ICPL Curncy</v>
      </c>
      <c r="L2339" s="25" t="str">
        <f t="shared" si="83"/>
        <v>ICPL</v>
      </c>
      <c r="M2339" s="26">
        <f t="shared" ca="1" si="83"/>
        <v>42276</v>
      </c>
      <c r="N2339" s="25" t="b">
        <f t="shared" si="83"/>
        <v>0</v>
      </c>
      <c r="O2339" s="84" t="str">
        <f>IF($N2339,_xll.BDP($K2339,O$1817),"[DISABLED]")</f>
        <v>[DISABLED]</v>
      </c>
      <c r="P2339" s="84" t="str">
        <f>IF($N2339,_xll.BDP($K2339,P$1817),"[DISABLED]")</f>
        <v>[DISABLED]</v>
      </c>
      <c r="Q2339" s="84" t="str">
        <f>IF($N2339,_xll.BDP($K2339,Q$1817),"[DISABLED]")</f>
        <v>[DISABLED]</v>
      </c>
      <c r="R2339" s="84" t="str">
        <f>IF($N2339,_xll.BDH($K2339,R$1817,$M2339),"[DISABLED]")</f>
        <v>[DISABLED]</v>
      </c>
      <c r="S2339" s="84" t="str">
        <f>IF($N2339,_xll.BDH($K2339,S$1817,$M2339),"[DISABLED]")</f>
        <v>[DISABLED]</v>
      </c>
      <c r="T2339" s="84" t="str">
        <f>IF($N2339,_xll.BDH($K2339,T$1817,$M2339),"[DISABLED]")</f>
        <v>[DISABLED]</v>
      </c>
      <c r="V2339" s="106" t="s">
        <v>10865</v>
      </c>
      <c r="W2339" s="107" t="s">
        <v>1055</v>
      </c>
      <c r="X2339" s="108">
        <v>42276</v>
      </c>
      <c r="Y2339" s="107" t="b">
        <v>0</v>
      </c>
      <c r="Z2339" s="107" t="s">
        <v>5237</v>
      </c>
      <c r="AA2339" s="107" t="s">
        <v>5237</v>
      </c>
      <c r="AB2339" s="107" t="s">
        <v>5237</v>
      </c>
      <c r="AC2339" s="107" t="s">
        <v>5237</v>
      </c>
      <c r="AD2339" s="107" t="s">
        <v>5237</v>
      </c>
      <c r="AE2339" s="107" t="s">
        <v>5237</v>
      </c>
    </row>
    <row r="2340" spans="2:31" outlineLevel="1">
      <c r="B2340" s="24" t="s">
        <v>5234</v>
      </c>
      <c r="C2340" s="24" t="s">
        <v>4</v>
      </c>
      <c r="D2340" s="24" t="s">
        <v>64</v>
      </c>
      <c r="E2340" s="24" t="s">
        <v>42</v>
      </c>
      <c r="F2340" s="24" t="s">
        <v>54</v>
      </c>
      <c r="G2340" s="24">
        <v>25</v>
      </c>
      <c r="H2340" s="42" t="s">
        <v>3008</v>
      </c>
      <c r="I2340" s="24" t="s">
        <v>4847</v>
      </c>
      <c r="J2340" s="24" t="s">
        <v>73</v>
      </c>
      <c r="K2340" s="72" t="str">
        <f t="shared" si="82"/>
        <v>BPPOC2 ICPL Curncy</v>
      </c>
      <c r="L2340" s="25" t="str">
        <f t="shared" si="83"/>
        <v>ICPL</v>
      </c>
      <c r="M2340" s="26">
        <f t="shared" ca="1" si="83"/>
        <v>42276</v>
      </c>
      <c r="N2340" s="25" t="b">
        <f t="shared" si="83"/>
        <v>0</v>
      </c>
      <c r="O2340" s="84" t="str">
        <f>IF($N2340,_xll.BDP($K2340,O$1817),"[DISABLED]")</f>
        <v>[DISABLED]</v>
      </c>
      <c r="P2340" s="84" t="str">
        <f>IF($N2340,_xll.BDP($K2340,P$1817),"[DISABLED]")</f>
        <v>[DISABLED]</v>
      </c>
      <c r="Q2340" s="84" t="str">
        <f>IF($N2340,_xll.BDP($K2340,Q$1817),"[DISABLED]")</f>
        <v>[DISABLED]</v>
      </c>
      <c r="R2340" s="84" t="str">
        <f>IF($N2340,_xll.BDH($K2340,R$1817,$M2340),"[DISABLED]")</f>
        <v>[DISABLED]</v>
      </c>
      <c r="S2340" s="84" t="str">
        <f>IF($N2340,_xll.BDH($K2340,S$1817,$M2340),"[DISABLED]")</f>
        <v>[DISABLED]</v>
      </c>
      <c r="T2340" s="84" t="str">
        <f>IF($N2340,_xll.BDH($K2340,T$1817,$M2340),"[DISABLED]")</f>
        <v>[DISABLED]</v>
      </c>
      <c r="V2340" s="106" t="s">
        <v>10866</v>
      </c>
      <c r="W2340" s="107" t="s">
        <v>1055</v>
      </c>
      <c r="X2340" s="108">
        <v>42276</v>
      </c>
      <c r="Y2340" s="107" t="b">
        <v>0</v>
      </c>
      <c r="Z2340" s="107" t="s">
        <v>5237</v>
      </c>
      <c r="AA2340" s="107" t="s">
        <v>5237</v>
      </c>
      <c r="AB2340" s="107" t="s">
        <v>5237</v>
      </c>
      <c r="AC2340" s="107" t="s">
        <v>5237</v>
      </c>
      <c r="AD2340" s="107" t="s">
        <v>5237</v>
      </c>
      <c r="AE2340" s="107" t="s">
        <v>5237</v>
      </c>
    </row>
    <row r="2341" spans="2:31" outlineLevel="1">
      <c r="B2341" s="24" t="s">
        <v>5234</v>
      </c>
      <c r="C2341" s="24" t="s">
        <v>4</v>
      </c>
      <c r="D2341" s="24" t="s">
        <v>64</v>
      </c>
      <c r="E2341" s="24" t="s">
        <v>42</v>
      </c>
      <c r="F2341" s="24" t="s">
        <v>54</v>
      </c>
      <c r="G2341" s="24">
        <v>50</v>
      </c>
      <c r="H2341" s="42" t="s">
        <v>3008</v>
      </c>
      <c r="I2341" s="24" t="s">
        <v>4848</v>
      </c>
      <c r="J2341" s="24" t="s">
        <v>73</v>
      </c>
      <c r="K2341" s="72" t="str">
        <f t="shared" si="82"/>
        <v>BPPPC2 ICPL Curncy</v>
      </c>
      <c r="L2341" s="25" t="str">
        <f t="shared" si="83"/>
        <v>ICPL</v>
      </c>
      <c r="M2341" s="26">
        <f t="shared" ca="1" si="83"/>
        <v>42276</v>
      </c>
      <c r="N2341" s="25" t="b">
        <f t="shared" si="83"/>
        <v>0</v>
      </c>
      <c r="O2341" s="84" t="str">
        <f>IF($N2341,_xll.BDP($K2341,O$1817),"[DISABLED]")</f>
        <v>[DISABLED]</v>
      </c>
      <c r="P2341" s="84" t="str">
        <f>IF($N2341,_xll.BDP($K2341,P$1817),"[DISABLED]")</f>
        <v>[DISABLED]</v>
      </c>
      <c r="Q2341" s="84" t="str">
        <f>IF($N2341,_xll.BDP($K2341,Q$1817),"[DISABLED]")</f>
        <v>[DISABLED]</v>
      </c>
      <c r="R2341" s="84" t="str">
        <f>IF($N2341,_xll.BDH($K2341,R$1817,$M2341),"[DISABLED]")</f>
        <v>[DISABLED]</v>
      </c>
      <c r="S2341" s="84" t="str">
        <f>IF($N2341,_xll.BDH($K2341,S$1817,$M2341),"[DISABLED]")</f>
        <v>[DISABLED]</v>
      </c>
      <c r="T2341" s="84" t="str">
        <f>IF($N2341,_xll.BDH($K2341,T$1817,$M2341),"[DISABLED]")</f>
        <v>[DISABLED]</v>
      </c>
      <c r="V2341" s="106" t="s">
        <v>10867</v>
      </c>
      <c r="W2341" s="107" t="s">
        <v>1055</v>
      </c>
      <c r="X2341" s="108">
        <v>42276</v>
      </c>
      <c r="Y2341" s="107" t="b">
        <v>0</v>
      </c>
      <c r="Z2341" s="107" t="s">
        <v>5237</v>
      </c>
      <c r="AA2341" s="107" t="s">
        <v>5237</v>
      </c>
      <c r="AB2341" s="107" t="s">
        <v>5237</v>
      </c>
      <c r="AC2341" s="107" t="s">
        <v>5237</v>
      </c>
      <c r="AD2341" s="107" t="s">
        <v>5237</v>
      </c>
      <c r="AE2341" s="107" t="s">
        <v>5237</v>
      </c>
    </row>
    <row r="2342" spans="2:31" outlineLevel="1">
      <c r="B2342" s="24" t="s">
        <v>5234</v>
      </c>
      <c r="C2342" s="24" t="s">
        <v>4</v>
      </c>
      <c r="D2342" s="24" t="s">
        <v>64</v>
      </c>
      <c r="E2342" s="24" t="s">
        <v>42</v>
      </c>
      <c r="F2342" s="24" t="s">
        <v>54</v>
      </c>
      <c r="G2342" s="24">
        <v>100</v>
      </c>
      <c r="H2342" s="42" t="s">
        <v>3008</v>
      </c>
      <c r="I2342" s="24" t="s">
        <v>4849</v>
      </c>
      <c r="J2342" s="24" t="s">
        <v>73</v>
      </c>
      <c r="K2342" s="72" t="str">
        <f t="shared" si="82"/>
        <v>BPPQC2 ICPL Curncy</v>
      </c>
      <c r="L2342" s="25" t="str">
        <f t="shared" si="83"/>
        <v>ICPL</v>
      </c>
      <c r="M2342" s="26">
        <f t="shared" ca="1" si="83"/>
        <v>42276</v>
      </c>
      <c r="N2342" s="25" t="b">
        <f t="shared" si="83"/>
        <v>0</v>
      </c>
      <c r="O2342" s="84" t="str">
        <f>IF($N2342,_xll.BDP($K2342,O$1817),"[DISABLED]")</f>
        <v>[DISABLED]</v>
      </c>
      <c r="P2342" s="84" t="str">
        <f>IF($N2342,_xll.BDP($K2342,P$1817),"[DISABLED]")</f>
        <v>[DISABLED]</v>
      </c>
      <c r="Q2342" s="84" t="str">
        <f>IF($N2342,_xll.BDP($K2342,Q$1817),"[DISABLED]")</f>
        <v>[DISABLED]</v>
      </c>
      <c r="R2342" s="84" t="str">
        <f>IF($N2342,_xll.BDH($K2342,R$1817,$M2342),"[DISABLED]")</f>
        <v>[DISABLED]</v>
      </c>
      <c r="S2342" s="84" t="str">
        <f>IF($N2342,_xll.BDH($K2342,S$1817,$M2342),"[DISABLED]")</f>
        <v>[DISABLED]</v>
      </c>
      <c r="T2342" s="84" t="str">
        <f>IF($N2342,_xll.BDH($K2342,T$1817,$M2342),"[DISABLED]")</f>
        <v>[DISABLED]</v>
      </c>
      <c r="V2342" s="106" t="s">
        <v>10868</v>
      </c>
      <c r="W2342" s="107" t="s">
        <v>1055</v>
      </c>
      <c r="X2342" s="108">
        <v>42276</v>
      </c>
      <c r="Y2342" s="107" t="b">
        <v>0</v>
      </c>
      <c r="Z2342" s="107" t="s">
        <v>5237</v>
      </c>
      <c r="AA2342" s="107" t="s">
        <v>5237</v>
      </c>
      <c r="AB2342" s="107" t="s">
        <v>5237</v>
      </c>
      <c r="AC2342" s="107" t="s">
        <v>5237</v>
      </c>
      <c r="AD2342" s="107" t="s">
        <v>5237</v>
      </c>
      <c r="AE2342" s="107" t="s">
        <v>5237</v>
      </c>
    </row>
    <row r="2343" spans="2:31" outlineLevel="1">
      <c r="B2343" s="24" t="s">
        <v>5234</v>
      </c>
      <c r="C2343" s="24" t="s">
        <v>4</v>
      </c>
      <c r="D2343" s="24" t="s">
        <v>64</v>
      </c>
      <c r="E2343" s="24" t="s">
        <v>42</v>
      </c>
      <c r="F2343" s="24" t="s">
        <v>54</v>
      </c>
      <c r="G2343" s="24">
        <v>200</v>
      </c>
      <c r="H2343" s="42" t="s">
        <v>3008</v>
      </c>
      <c r="I2343" s="24" t="s">
        <v>4850</v>
      </c>
      <c r="J2343" s="24" t="s">
        <v>73</v>
      </c>
      <c r="K2343" s="72" t="str">
        <f t="shared" si="82"/>
        <v>BPPRC2 ICPL Curncy</v>
      </c>
      <c r="L2343" s="25" t="str">
        <f t="shared" si="83"/>
        <v>ICPL</v>
      </c>
      <c r="M2343" s="26">
        <f t="shared" ca="1" si="83"/>
        <v>42276</v>
      </c>
      <c r="N2343" s="25" t="b">
        <f t="shared" si="83"/>
        <v>0</v>
      </c>
      <c r="O2343" s="84" t="str">
        <f>IF($N2343,_xll.BDP($K2343,O$1817),"[DISABLED]")</f>
        <v>[DISABLED]</v>
      </c>
      <c r="P2343" s="84" t="str">
        <f>IF($N2343,_xll.BDP($K2343,P$1817),"[DISABLED]")</f>
        <v>[DISABLED]</v>
      </c>
      <c r="Q2343" s="84" t="str">
        <f>IF($N2343,_xll.BDP($K2343,Q$1817),"[DISABLED]")</f>
        <v>[DISABLED]</v>
      </c>
      <c r="R2343" s="84" t="str">
        <f>IF($N2343,_xll.BDH($K2343,R$1817,$M2343),"[DISABLED]")</f>
        <v>[DISABLED]</v>
      </c>
      <c r="S2343" s="84" t="str">
        <f>IF($N2343,_xll.BDH($K2343,S$1817,$M2343),"[DISABLED]")</f>
        <v>[DISABLED]</v>
      </c>
      <c r="T2343" s="84" t="str">
        <f>IF($N2343,_xll.BDH($K2343,T$1817,$M2343),"[DISABLED]")</f>
        <v>[DISABLED]</v>
      </c>
      <c r="V2343" s="106" t="s">
        <v>10869</v>
      </c>
      <c r="W2343" s="107" t="s">
        <v>1055</v>
      </c>
      <c r="X2343" s="108">
        <v>42276</v>
      </c>
      <c r="Y2343" s="107" t="b">
        <v>0</v>
      </c>
      <c r="Z2343" s="107" t="s">
        <v>5237</v>
      </c>
      <c r="AA2343" s="107" t="s">
        <v>5237</v>
      </c>
      <c r="AB2343" s="107" t="s">
        <v>5237</v>
      </c>
      <c r="AC2343" s="107" t="s">
        <v>5237</v>
      </c>
      <c r="AD2343" s="107" t="s">
        <v>5237</v>
      </c>
      <c r="AE2343" s="107" t="s">
        <v>5237</v>
      </c>
    </row>
    <row r="2344" spans="2:31" outlineLevel="1">
      <c r="H2344" s="42"/>
      <c r="K2344" s="72"/>
      <c r="L2344" s="25"/>
      <c r="M2344" s="26"/>
      <c r="N2344" s="25"/>
      <c r="O2344" s="84"/>
      <c r="P2344" s="84"/>
      <c r="Q2344" s="84"/>
      <c r="R2344" s="84"/>
      <c r="S2344" s="84"/>
      <c r="T2344" s="84"/>
      <c r="V2344" s="106"/>
      <c r="W2344" s="107"/>
      <c r="X2344" s="108"/>
      <c r="Y2344" s="107"/>
      <c r="Z2344" s="107"/>
      <c r="AA2344" s="107"/>
      <c r="AB2344" s="107"/>
      <c r="AC2344" s="107"/>
      <c r="AD2344" s="107"/>
      <c r="AE2344" s="107"/>
    </row>
    <row r="2345" spans="2:31" outlineLevel="1">
      <c r="B2345" s="24" t="s">
        <v>5234</v>
      </c>
      <c r="C2345" s="24" t="s">
        <v>4</v>
      </c>
      <c r="D2345" s="24" t="s">
        <v>64</v>
      </c>
      <c r="E2345" s="24" t="s">
        <v>42</v>
      </c>
      <c r="F2345" s="24" t="s">
        <v>58</v>
      </c>
      <c r="G2345" s="24">
        <v>-200</v>
      </c>
      <c r="H2345" s="42" t="s">
        <v>3008</v>
      </c>
      <c r="I2345" s="24" t="s">
        <v>4851</v>
      </c>
      <c r="J2345" s="24" t="s">
        <v>73</v>
      </c>
      <c r="K2345" s="72" t="str">
        <f t="shared" si="82"/>
        <v>BPPKF2 ICPL Curncy</v>
      </c>
      <c r="L2345" s="25" t="str">
        <f t="shared" si="83"/>
        <v>ICPL</v>
      </c>
      <c r="M2345" s="26">
        <f t="shared" ca="1" si="83"/>
        <v>42276</v>
      </c>
      <c r="N2345" s="25" t="b">
        <f t="shared" si="83"/>
        <v>0</v>
      </c>
      <c r="O2345" s="84" t="str">
        <f>IF($N2345,_xll.BDP($K2345,O$1817),"[DISABLED]")</f>
        <v>[DISABLED]</v>
      </c>
      <c r="P2345" s="84" t="str">
        <f>IF($N2345,_xll.BDP($K2345,P$1817),"[DISABLED]")</f>
        <v>[DISABLED]</v>
      </c>
      <c r="Q2345" s="84" t="str">
        <f>IF($N2345,_xll.BDP($K2345,Q$1817),"[DISABLED]")</f>
        <v>[DISABLED]</v>
      </c>
      <c r="R2345" s="84" t="str">
        <f>IF($N2345,_xll.BDH($K2345,R$1817,$M2345),"[DISABLED]")</f>
        <v>[DISABLED]</v>
      </c>
      <c r="S2345" s="84" t="str">
        <f>IF($N2345,_xll.BDH($K2345,S$1817,$M2345),"[DISABLED]")</f>
        <v>[DISABLED]</v>
      </c>
      <c r="T2345" s="84" t="str">
        <f>IF($N2345,_xll.BDH($K2345,T$1817,$M2345),"[DISABLED]")</f>
        <v>[DISABLED]</v>
      </c>
      <c r="V2345" s="106" t="s">
        <v>10870</v>
      </c>
      <c r="W2345" s="107" t="s">
        <v>1055</v>
      </c>
      <c r="X2345" s="108">
        <v>42276</v>
      </c>
      <c r="Y2345" s="107" t="b">
        <v>0</v>
      </c>
      <c r="Z2345" s="107" t="s">
        <v>5237</v>
      </c>
      <c r="AA2345" s="107" t="s">
        <v>5237</v>
      </c>
      <c r="AB2345" s="107" t="s">
        <v>5237</v>
      </c>
      <c r="AC2345" s="107" t="s">
        <v>5237</v>
      </c>
      <c r="AD2345" s="107" t="s">
        <v>5237</v>
      </c>
      <c r="AE2345" s="107" t="s">
        <v>5237</v>
      </c>
    </row>
    <row r="2346" spans="2:31" outlineLevel="1">
      <c r="B2346" s="24" t="s">
        <v>5234</v>
      </c>
      <c r="C2346" s="24" t="s">
        <v>4</v>
      </c>
      <c r="D2346" s="24" t="s">
        <v>64</v>
      </c>
      <c r="E2346" s="24" t="s">
        <v>42</v>
      </c>
      <c r="F2346" s="24" t="s">
        <v>58</v>
      </c>
      <c r="G2346" s="24">
        <v>-100</v>
      </c>
      <c r="H2346" s="42" t="s">
        <v>3008</v>
      </c>
      <c r="I2346" s="24" t="s">
        <v>4852</v>
      </c>
      <c r="J2346" s="24" t="s">
        <v>73</v>
      </c>
      <c r="K2346" s="72" t="str">
        <f t="shared" si="82"/>
        <v>BPPLF2 ICPL Curncy</v>
      </c>
      <c r="L2346" s="25" t="str">
        <f t="shared" si="83"/>
        <v>ICPL</v>
      </c>
      <c r="M2346" s="26">
        <f t="shared" ca="1" si="83"/>
        <v>42276</v>
      </c>
      <c r="N2346" s="25" t="b">
        <f t="shared" si="83"/>
        <v>0</v>
      </c>
      <c r="O2346" s="84" t="str">
        <f>IF($N2346,_xll.BDP($K2346,O$1817),"[DISABLED]")</f>
        <v>[DISABLED]</v>
      </c>
      <c r="P2346" s="84" t="str">
        <f>IF($N2346,_xll.BDP($K2346,P$1817),"[DISABLED]")</f>
        <v>[DISABLED]</v>
      </c>
      <c r="Q2346" s="84" t="str">
        <f>IF($N2346,_xll.BDP($K2346,Q$1817),"[DISABLED]")</f>
        <v>[DISABLED]</v>
      </c>
      <c r="R2346" s="84" t="str">
        <f>IF($N2346,_xll.BDH($K2346,R$1817,$M2346),"[DISABLED]")</f>
        <v>[DISABLED]</v>
      </c>
      <c r="S2346" s="84" t="str">
        <f>IF($N2346,_xll.BDH($K2346,S$1817,$M2346),"[DISABLED]")</f>
        <v>[DISABLED]</v>
      </c>
      <c r="T2346" s="84" t="str">
        <f>IF($N2346,_xll.BDH($K2346,T$1817,$M2346),"[DISABLED]")</f>
        <v>[DISABLED]</v>
      </c>
      <c r="V2346" s="106" t="s">
        <v>10871</v>
      </c>
      <c r="W2346" s="107" t="s">
        <v>1055</v>
      </c>
      <c r="X2346" s="108">
        <v>42276</v>
      </c>
      <c r="Y2346" s="107" t="b">
        <v>0</v>
      </c>
      <c r="Z2346" s="107" t="s">
        <v>5237</v>
      </c>
      <c r="AA2346" s="107" t="s">
        <v>5237</v>
      </c>
      <c r="AB2346" s="107" t="s">
        <v>5237</v>
      </c>
      <c r="AC2346" s="107" t="s">
        <v>5237</v>
      </c>
      <c r="AD2346" s="107" t="s">
        <v>5237</v>
      </c>
      <c r="AE2346" s="107" t="s">
        <v>5237</v>
      </c>
    </row>
    <row r="2347" spans="2:31" outlineLevel="1">
      <c r="B2347" s="24" t="s">
        <v>5234</v>
      </c>
      <c r="C2347" s="24" t="s">
        <v>4</v>
      </c>
      <c r="D2347" s="24" t="s">
        <v>64</v>
      </c>
      <c r="E2347" s="24" t="s">
        <v>42</v>
      </c>
      <c r="F2347" s="24" t="s">
        <v>58</v>
      </c>
      <c r="G2347" s="24">
        <v>-50</v>
      </c>
      <c r="H2347" s="42" t="s">
        <v>3008</v>
      </c>
      <c r="I2347" s="24" t="s">
        <v>4853</v>
      </c>
      <c r="J2347" s="24" t="s">
        <v>73</v>
      </c>
      <c r="K2347" s="72" t="str">
        <f t="shared" si="82"/>
        <v>BPPMF2 ICPL Curncy</v>
      </c>
      <c r="L2347" s="25" t="str">
        <f t="shared" si="83"/>
        <v>ICPL</v>
      </c>
      <c r="M2347" s="26">
        <f t="shared" ca="1" si="83"/>
        <v>42276</v>
      </c>
      <c r="N2347" s="25" t="b">
        <f t="shared" si="83"/>
        <v>0</v>
      </c>
      <c r="O2347" s="84" t="str">
        <f>IF($N2347,_xll.BDP($K2347,O$1817),"[DISABLED]")</f>
        <v>[DISABLED]</v>
      </c>
      <c r="P2347" s="84" t="str">
        <f>IF($N2347,_xll.BDP($K2347,P$1817),"[DISABLED]")</f>
        <v>[DISABLED]</v>
      </c>
      <c r="Q2347" s="84" t="str">
        <f>IF($N2347,_xll.BDP($K2347,Q$1817),"[DISABLED]")</f>
        <v>[DISABLED]</v>
      </c>
      <c r="R2347" s="84" t="str">
        <f>IF($N2347,_xll.BDH($K2347,R$1817,$M2347),"[DISABLED]")</f>
        <v>[DISABLED]</v>
      </c>
      <c r="S2347" s="84" t="str">
        <f>IF($N2347,_xll.BDH($K2347,S$1817,$M2347),"[DISABLED]")</f>
        <v>[DISABLED]</v>
      </c>
      <c r="T2347" s="84" t="str">
        <f>IF($N2347,_xll.BDH($K2347,T$1817,$M2347),"[DISABLED]")</f>
        <v>[DISABLED]</v>
      </c>
      <c r="V2347" s="106" t="s">
        <v>10872</v>
      </c>
      <c r="W2347" s="107" t="s">
        <v>1055</v>
      </c>
      <c r="X2347" s="108">
        <v>42276</v>
      </c>
      <c r="Y2347" s="107" t="b">
        <v>0</v>
      </c>
      <c r="Z2347" s="107" t="s">
        <v>5237</v>
      </c>
      <c r="AA2347" s="107" t="s">
        <v>5237</v>
      </c>
      <c r="AB2347" s="107" t="s">
        <v>5237</v>
      </c>
      <c r="AC2347" s="107" t="s">
        <v>5237</v>
      </c>
      <c r="AD2347" s="107" t="s">
        <v>5237</v>
      </c>
      <c r="AE2347" s="107" t="s">
        <v>5237</v>
      </c>
    </row>
    <row r="2348" spans="2:31" outlineLevel="1">
      <c r="B2348" s="24" t="s">
        <v>5234</v>
      </c>
      <c r="C2348" s="24" t="s">
        <v>4</v>
      </c>
      <c r="D2348" s="24" t="s">
        <v>64</v>
      </c>
      <c r="E2348" s="24" t="s">
        <v>42</v>
      </c>
      <c r="F2348" s="24" t="s">
        <v>58</v>
      </c>
      <c r="G2348" s="24">
        <v>-25</v>
      </c>
      <c r="H2348" s="42" t="s">
        <v>3008</v>
      </c>
      <c r="I2348" s="24" t="s">
        <v>4854</v>
      </c>
      <c r="J2348" s="24" t="s">
        <v>73</v>
      </c>
      <c r="K2348" s="72" t="str">
        <f t="shared" si="82"/>
        <v>BPPNF2 ICPL Curncy</v>
      </c>
      <c r="L2348" s="25" t="str">
        <f t="shared" si="83"/>
        <v>ICPL</v>
      </c>
      <c r="M2348" s="26">
        <f t="shared" ca="1" si="83"/>
        <v>42276</v>
      </c>
      <c r="N2348" s="25" t="b">
        <f t="shared" si="83"/>
        <v>0</v>
      </c>
      <c r="O2348" s="84" t="str">
        <f>IF($N2348,_xll.BDP($K2348,O$1817),"[DISABLED]")</f>
        <v>[DISABLED]</v>
      </c>
      <c r="P2348" s="84" t="str">
        <f>IF($N2348,_xll.BDP($K2348,P$1817),"[DISABLED]")</f>
        <v>[DISABLED]</v>
      </c>
      <c r="Q2348" s="84" t="str">
        <f>IF($N2348,_xll.BDP($K2348,Q$1817),"[DISABLED]")</f>
        <v>[DISABLED]</v>
      </c>
      <c r="R2348" s="84" t="str">
        <f>IF($N2348,_xll.BDH($K2348,R$1817,$M2348),"[DISABLED]")</f>
        <v>[DISABLED]</v>
      </c>
      <c r="S2348" s="84" t="str">
        <f>IF($N2348,_xll.BDH($K2348,S$1817,$M2348),"[DISABLED]")</f>
        <v>[DISABLED]</v>
      </c>
      <c r="T2348" s="84" t="str">
        <f>IF($N2348,_xll.BDH($K2348,T$1817,$M2348),"[DISABLED]")</f>
        <v>[DISABLED]</v>
      </c>
      <c r="V2348" s="106" t="s">
        <v>10873</v>
      </c>
      <c r="W2348" s="107" t="s">
        <v>1055</v>
      </c>
      <c r="X2348" s="108">
        <v>42276</v>
      </c>
      <c r="Y2348" s="107" t="b">
        <v>0</v>
      </c>
      <c r="Z2348" s="107" t="s">
        <v>5237</v>
      </c>
      <c r="AA2348" s="107" t="s">
        <v>5237</v>
      </c>
      <c r="AB2348" s="107" t="s">
        <v>5237</v>
      </c>
      <c r="AC2348" s="107" t="s">
        <v>5237</v>
      </c>
      <c r="AD2348" s="107" t="s">
        <v>5237</v>
      </c>
      <c r="AE2348" s="107" t="s">
        <v>5237</v>
      </c>
    </row>
    <row r="2349" spans="2:31" outlineLevel="1">
      <c r="B2349" s="24" t="s">
        <v>5234</v>
      </c>
      <c r="C2349" s="24" t="s">
        <v>4</v>
      </c>
      <c r="D2349" s="24" t="s">
        <v>64</v>
      </c>
      <c r="E2349" s="24" t="s">
        <v>42</v>
      </c>
      <c r="F2349" s="24" t="s">
        <v>58</v>
      </c>
      <c r="G2349" s="24">
        <v>25</v>
      </c>
      <c r="H2349" s="42" t="s">
        <v>3008</v>
      </c>
      <c r="I2349" s="24" t="s">
        <v>4855</v>
      </c>
      <c r="J2349" s="24" t="s">
        <v>73</v>
      </c>
      <c r="K2349" s="72" t="str">
        <f t="shared" si="82"/>
        <v>BPPOF2 ICPL Curncy</v>
      </c>
      <c r="L2349" s="25" t="str">
        <f t="shared" si="83"/>
        <v>ICPL</v>
      </c>
      <c r="M2349" s="26">
        <f t="shared" ca="1" si="83"/>
        <v>42276</v>
      </c>
      <c r="N2349" s="25" t="b">
        <f t="shared" si="83"/>
        <v>0</v>
      </c>
      <c r="O2349" s="84" t="str">
        <f>IF($N2349,_xll.BDP($K2349,O$1817),"[DISABLED]")</f>
        <v>[DISABLED]</v>
      </c>
      <c r="P2349" s="84" t="str">
        <f>IF($N2349,_xll.BDP($K2349,P$1817),"[DISABLED]")</f>
        <v>[DISABLED]</v>
      </c>
      <c r="Q2349" s="84" t="str">
        <f>IF($N2349,_xll.BDP($K2349,Q$1817),"[DISABLED]")</f>
        <v>[DISABLED]</v>
      </c>
      <c r="R2349" s="84" t="str">
        <f>IF($N2349,_xll.BDH($K2349,R$1817,$M2349),"[DISABLED]")</f>
        <v>[DISABLED]</v>
      </c>
      <c r="S2349" s="84" t="str">
        <f>IF($N2349,_xll.BDH($K2349,S$1817,$M2349),"[DISABLED]")</f>
        <v>[DISABLED]</v>
      </c>
      <c r="T2349" s="84" t="str">
        <f>IF($N2349,_xll.BDH($K2349,T$1817,$M2349),"[DISABLED]")</f>
        <v>[DISABLED]</v>
      </c>
      <c r="V2349" s="106" t="s">
        <v>10874</v>
      </c>
      <c r="W2349" s="107" t="s">
        <v>1055</v>
      </c>
      <c r="X2349" s="108">
        <v>42276</v>
      </c>
      <c r="Y2349" s="107" t="b">
        <v>0</v>
      </c>
      <c r="Z2349" s="107" t="s">
        <v>5237</v>
      </c>
      <c r="AA2349" s="107" t="s">
        <v>5237</v>
      </c>
      <c r="AB2349" s="107" t="s">
        <v>5237</v>
      </c>
      <c r="AC2349" s="107" t="s">
        <v>5237</v>
      </c>
      <c r="AD2349" s="107" t="s">
        <v>5237</v>
      </c>
      <c r="AE2349" s="107" t="s">
        <v>5237</v>
      </c>
    </row>
    <row r="2350" spans="2:31" outlineLevel="1">
      <c r="B2350" s="24" t="s">
        <v>5234</v>
      </c>
      <c r="C2350" s="24" t="s">
        <v>4</v>
      </c>
      <c r="D2350" s="24" t="s">
        <v>64</v>
      </c>
      <c r="E2350" s="24" t="s">
        <v>42</v>
      </c>
      <c r="F2350" s="24" t="s">
        <v>58</v>
      </c>
      <c r="G2350" s="24">
        <v>50</v>
      </c>
      <c r="H2350" s="42" t="s">
        <v>3008</v>
      </c>
      <c r="I2350" s="24" t="s">
        <v>4856</v>
      </c>
      <c r="J2350" s="24" t="s">
        <v>73</v>
      </c>
      <c r="K2350" s="72" t="str">
        <f t="shared" si="82"/>
        <v>BPPPF2 ICPL Curncy</v>
      </c>
      <c r="L2350" s="25" t="str">
        <f t="shared" si="83"/>
        <v>ICPL</v>
      </c>
      <c r="M2350" s="26">
        <f t="shared" ca="1" si="83"/>
        <v>42276</v>
      </c>
      <c r="N2350" s="25" t="b">
        <f t="shared" si="83"/>
        <v>0</v>
      </c>
      <c r="O2350" s="84" t="str">
        <f>IF($N2350,_xll.BDP($K2350,O$1817),"[DISABLED]")</f>
        <v>[DISABLED]</v>
      </c>
      <c r="P2350" s="84" t="str">
        <f>IF($N2350,_xll.BDP($K2350,P$1817),"[DISABLED]")</f>
        <v>[DISABLED]</v>
      </c>
      <c r="Q2350" s="84" t="str">
        <f>IF($N2350,_xll.BDP($K2350,Q$1817),"[DISABLED]")</f>
        <v>[DISABLED]</v>
      </c>
      <c r="R2350" s="84" t="str">
        <f>IF($N2350,_xll.BDH($K2350,R$1817,$M2350),"[DISABLED]")</f>
        <v>[DISABLED]</v>
      </c>
      <c r="S2350" s="84" t="str">
        <f>IF($N2350,_xll.BDH($K2350,S$1817,$M2350),"[DISABLED]")</f>
        <v>[DISABLED]</v>
      </c>
      <c r="T2350" s="84" t="str">
        <f>IF($N2350,_xll.BDH($K2350,T$1817,$M2350),"[DISABLED]")</f>
        <v>[DISABLED]</v>
      </c>
      <c r="V2350" s="106" t="s">
        <v>10875</v>
      </c>
      <c r="W2350" s="107" t="s">
        <v>1055</v>
      </c>
      <c r="X2350" s="108">
        <v>42276</v>
      </c>
      <c r="Y2350" s="107" t="b">
        <v>0</v>
      </c>
      <c r="Z2350" s="107" t="s">
        <v>5237</v>
      </c>
      <c r="AA2350" s="107" t="s">
        <v>5237</v>
      </c>
      <c r="AB2350" s="107" t="s">
        <v>5237</v>
      </c>
      <c r="AC2350" s="107" t="s">
        <v>5237</v>
      </c>
      <c r="AD2350" s="107" t="s">
        <v>5237</v>
      </c>
      <c r="AE2350" s="107" t="s">
        <v>5237</v>
      </c>
    </row>
    <row r="2351" spans="2:31" outlineLevel="1">
      <c r="B2351" s="24" t="s">
        <v>5234</v>
      </c>
      <c r="C2351" s="24" t="s">
        <v>4</v>
      </c>
      <c r="D2351" s="24" t="s">
        <v>64</v>
      </c>
      <c r="E2351" s="24" t="s">
        <v>42</v>
      </c>
      <c r="F2351" s="24" t="s">
        <v>58</v>
      </c>
      <c r="G2351" s="24">
        <v>100</v>
      </c>
      <c r="H2351" s="42" t="s">
        <v>3008</v>
      </c>
      <c r="I2351" s="24" t="s">
        <v>4857</v>
      </c>
      <c r="J2351" s="24" t="s">
        <v>73</v>
      </c>
      <c r="K2351" s="72" t="str">
        <f t="shared" si="82"/>
        <v>BPPQF2 ICPL Curncy</v>
      </c>
      <c r="L2351" s="25" t="str">
        <f t="shared" si="83"/>
        <v>ICPL</v>
      </c>
      <c r="M2351" s="26">
        <f t="shared" ca="1" si="83"/>
        <v>42276</v>
      </c>
      <c r="N2351" s="25" t="b">
        <f t="shared" si="83"/>
        <v>0</v>
      </c>
      <c r="O2351" s="84" t="str">
        <f>IF($N2351,_xll.BDP($K2351,O$1817),"[DISABLED]")</f>
        <v>[DISABLED]</v>
      </c>
      <c r="P2351" s="84" t="str">
        <f>IF($N2351,_xll.BDP($K2351,P$1817),"[DISABLED]")</f>
        <v>[DISABLED]</v>
      </c>
      <c r="Q2351" s="84" t="str">
        <f>IF($N2351,_xll.BDP($K2351,Q$1817),"[DISABLED]")</f>
        <v>[DISABLED]</v>
      </c>
      <c r="R2351" s="84" t="str">
        <f>IF($N2351,_xll.BDH($K2351,R$1817,$M2351),"[DISABLED]")</f>
        <v>[DISABLED]</v>
      </c>
      <c r="S2351" s="84" t="str">
        <f>IF($N2351,_xll.BDH($K2351,S$1817,$M2351),"[DISABLED]")</f>
        <v>[DISABLED]</v>
      </c>
      <c r="T2351" s="84" t="str">
        <f>IF($N2351,_xll.BDH($K2351,T$1817,$M2351),"[DISABLED]")</f>
        <v>[DISABLED]</v>
      </c>
      <c r="V2351" s="106" t="s">
        <v>10876</v>
      </c>
      <c r="W2351" s="107" t="s">
        <v>1055</v>
      </c>
      <c r="X2351" s="108">
        <v>42276</v>
      </c>
      <c r="Y2351" s="107" t="b">
        <v>0</v>
      </c>
      <c r="Z2351" s="107" t="s">
        <v>5237</v>
      </c>
      <c r="AA2351" s="107" t="s">
        <v>5237</v>
      </c>
      <c r="AB2351" s="107" t="s">
        <v>5237</v>
      </c>
      <c r="AC2351" s="107" t="s">
        <v>5237</v>
      </c>
      <c r="AD2351" s="107" t="s">
        <v>5237</v>
      </c>
      <c r="AE2351" s="107" t="s">
        <v>5237</v>
      </c>
    </row>
    <row r="2352" spans="2:31" outlineLevel="1">
      <c r="B2352" s="24" t="s">
        <v>5234</v>
      </c>
      <c r="C2352" s="24" t="s">
        <v>4</v>
      </c>
      <c r="D2352" s="24" t="s">
        <v>64</v>
      </c>
      <c r="E2352" s="24" t="s">
        <v>42</v>
      </c>
      <c r="F2352" s="24" t="s">
        <v>58</v>
      </c>
      <c r="G2352" s="24">
        <v>200</v>
      </c>
      <c r="H2352" s="42" t="s">
        <v>3008</v>
      </c>
      <c r="I2352" s="24" t="s">
        <v>4858</v>
      </c>
      <c r="J2352" s="24" t="s">
        <v>73</v>
      </c>
      <c r="K2352" s="72" t="str">
        <f t="shared" si="82"/>
        <v>BPPRF2 ICPL Curncy</v>
      </c>
      <c r="L2352" s="25" t="str">
        <f t="shared" si="83"/>
        <v>ICPL</v>
      </c>
      <c r="M2352" s="26">
        <f t="shared" ca="1" si="83"/>
        <v>42276</v>
      </c>
      <c r="N2352" s="25" t="b">
        <f t="shared" si="83"/>
        <v>0</v>
      </c>
      <c r="O2352" s="84" t="str">
        <f>IF($N2352,_xll.BDP($K2352,O$1817),"[DISABLED]")</f>
        <v>[DISABLED]</v>
      </c>
      <c r="P2352" s="84" t="str">
        <f>IF($N2352,_xll.BDP($K2352,P$1817),"[DISABLED]")</f>
        <v>[DISABLED]</v>
      </c>
      <c r="Q2352" s="84" t="str">
        <f>IF($N2352,_xll.BDP($K2352,Q$1817),"[DISABLED]")</f>
        <v>[DISABLED]</v>
      </c>
      <c r="R2352" s="84" t="str">
        <f>IF($N2352,_xll.BDH($K2352,R$1817,$M2352),"[DISABLED]")</f>
        <v>[DISABLED]</v>
      </c>
      <c r="S2352" s="84" t="str">
        <f>IF($N2352,_xll.BDH($K2352,S$1817,$M2352),"[DISABLED]")</f>
        <v>[DISABLED]</v>
      </c>
      <c r="T2352" s="84" t="str">
        <f>IF($N2352,_xll.BDH($K2352,T$1817,$M2352),"[DISABLED]")</f>
        <v>[DISABLED]</v>
      </c>
      <c r="V2352" s="106" t="s">
        <v>10877</v>
      </c>
      <c r="W2352" s="107" t="s">
        <v>1055</v>
      </c>
      <c r="X2352" s="108">
        <v>42276</v>
      </c>
      <c r="Y2352" s="107" t="b">
        <v>0</v>
      </c>
      <c r="Z2352" s="107" t="s">
        <v>5237</v>
      </c>
      <c r="AA2352" s="107" t="s">
        <v>5237</v>
      </c>
      <c r="AB2352" s="107" t="s">
        <v>5237</v>
      </c>
      <c r="AC2352" s="107" t="s">
        <v>5237</v>
      </c>
      <c r="AD2352" s="107" t="s">
        <v>5237</v>
      </c>
      <c r="AE2352" s="107" t="s">
        <v>5237</v>
      </c>
    </row>
    <row r="2353" spans="2:31" outlineLevel="1">
      <c r="H2353" s="42"/>
      <c r="K2353" s="72"/>
      <c r="L2353" s="25"/>
      <c r="M2353" s="26"/>
      <c r="N2353" s="25"/>
      <c r="O2353" s="84"/>
      <c r="P2353" s="84"/>
      <c r="Q2353" s="84"/>
      <c r="R2353" s="84"/>
      <c r="S2353" s="84"/>
      <c r="T2353" s="84"/>
      <c r="V2353" s="106"/>
      <c r="W2353" s="107"/>
      <c r="X2353" s="108"/>
      <c r="Y2353" s="107"/>
      <c r="Z2353" s="107"/>
      <c r="AA2353" s="107"/>
      <c r="AB2353" s="107"/>
      <c r="AC2353" s="107"/>
      <c r="AD2353" s="107"/>
      <c r="AE2353" s="107"/>
    </row>
    <row r="2354" spans="2:31" outlineLevel="1">
      <c r="B2354" s="24" t="s">
        <v>5234</v>
      </c>
      <c r="C2354" s="24" t="s">
        <v>4</v>
      </c>
      <c r="D2354" s="24" t="s">
        <v>64</v>
      </c>
      <c r="E2354" s="24" t="s">
        <v>42</v>
      </c>
      <c r="F2354" s="24" t="s">
        <v>41</v>
      </c>
      <c r="G2354" s="24">
        <v>-200</v>
      </c>
      <c r="H2354" s="42" t="s">
        <v>3008</v>
      </c>
      <c r="I2354" s="24" t="s">
        <v>4859</v>
      </c>
      <c r="J2354" s="24" t="s">
        <v>73</v>
      </c>
      <c r="K2354" s="72" t="str">
        <f t="shared" si="82"/>
        <v>BPPK12 ICPL Curncy</v>
      </c>
      <c r="L2354" s="25" t="str">
        <f t="shared" si="83"/>
        <v>ICPL</v>
      </c>
      <c r="M2354" s="26">
        <f t="shared" ca="1" si="83"/>
        <v>42276</v>
      </c>
      <c r="N2354" s="25" t="b">
        <f t="shared" si="83"/>
        <v>0</v>
      </c>
      <c r="O2354" s="84" t="str">
        <f>IF($N2354,_xll.BDP($K2354,O$1817),"[DISABLED]")</f>
        <v>[DISABLED]</v>
      </c>
      <c r="P2354" s="84" t="str">
        <f>IF($N2354,_xll.BDP($K2354,P$1817),"[DISABLED]")</f>
        <v>[DISABLED]</v>
      </c>
      <c r="Q2354" s="84" t="str">
        <f>IF($N2354,_xll.BDP($K2354,Q$1817),"[DISABLED]")</f>
        <v>[DISABLED]</v>
      </c>
      <c r="R2354" s="84" t="str">
        <f>IF($N2354,_xll.BDH($K2354,R$1817,$M2354),"[DISABLED]")</f>
        <v>[DISABLED]</v>
      </c>
      <c r="S2354" s="84" t="str">
        <f>IF($N2354,_xll.BDH($K2354,S$1817,$M2354),"[DISABLED]")</f>
        <v>[DISABLED]</v>
      </c>
      <c r="T2354" s="84" t="str">
        <f>IF($N2354,_xll.BDH($K2354,T$1817,$M2354),"[DISABLED]")</f>
        <v>[DISABLED]</v>
      </c>
      <c r="V2354" s="106" t="s">
        <v>10878</v>
      </c>
      <c r="W2354" s="107" t="s">
        <v>1055</v>
      </c>
      <c r="X2354" s="108">
        <v>42276</v>
      </c>
      <c r="Y2354" s="107" t="b">
        <v>0</v>
      </c>
      <c r="Z2354" s="107" t="s">
        <v>5237</v>
      </c>
      <c r="AA2354" s="107" t="s">
        <v>5237</v>
      </c>
      <c r="AB2354" s="107" t="s">
        <v>5237</v>
      </c>
      <c r="AC2354" s="107" t="s">
        <v>5237</v>
      </c>
      <c r="AD2354" s="107" t="s">
        <v>5237</v>
      </c>
      <c r="AE2354" s="107" t="s">
        <v>5237</v>
      </c>
    </row>
    <row r="2355" spans="2:31" outlineLevel="1">
      <c r="B2355" s="24" t="s">
        <v>5234</v>
      </c>
      <c r="C2355" s="24" t="s">
        <v>4</v>
      </c>
      <c r="D2355" s="24" t="s">
        <v>64</v>
      </c>
      <c r="E2355" s="24" t="s">
        <v>42</v>
      </c>
      <c r="F2355" s="24" t="s">
        <v>41</v>
      </c>
      <c r="G2355" s="24">
        <v>-100</v>
      </c>
      <c r="H2355" s="42" t="s">
        <v>3008</v>
      </c>
      <c r="I2355" s="24" t="s">
        <v>4860</v>
      </c>
      <c r="J2355" s="24" t="s">
        <v>73</v>
      </c>
      <c r="K2355" s="72" t="str">
        <f t="shared" si="82"/>
        <v>BPPL12 ICPL Curncy</v>
      </c>
      <c r="L2355" s="25" t="str">
        <f t="shared" si="83"/>
        <v>ICPL</v>
      </c>
      <c r="M2355" s="26">
        <f t="shared" ca="1" si="83"/>
        <v>42276</v>
      </c>
      <c r="N2355" s="25" t="b">
        <f t="shared" si="83"/>
        <v>0</v>
      </c>
      <c r="O2355" s="84" t="str">
        <f>IF($N2355,_xll.BDP($K2355,O$1817),"[DISABLED]")</f>
        <v>[DISABLED]</v>
      </c>
      <c r="P2355" s="84" t="str">
        <f>IF($N2355,_xll.BDP($K2355,P$1817),"[DISABLED]")</f>
        <v>[DISABLED]</v>
      </c>
      <c r="Q2355" s="84" t="str">
        <f>IF($N2355,_xll.BDP($K2355,Q$1817),"[DISABLED]")</f>
        <v>[DISABLED]</v>
      </c>
      <c r="R2355" s="84" t="str">
        <f>IF($N2355,_xll.BDH($K2355,R$1817,$M2355),"[DISABLED]")</f>
        <v>[DISABLED]</v>
      </c>
      <c r="S2355" s="84" t="str">
        <f>IF($N2355,_xll.BDH($K2355,S$1817,$M2355),"[DISABLED]")</f>
        <v>[DISABLED]</v>
      </c>
      <c r="T2355" s="84" t="str">
        <f>IF($N2355,_xll.BDH($K2355,T$1817,$M2355),"[DISABLED]")</f>
        <v>[DISABLED]</v>
      </c>
      <c r="V2355" s="106" t="s">
        <v>10879</v>
      </c>
      <c r="W2355" s="107" t="s">
        <v>1055</v>
      </c>
      <c r="X2355" s="108">
        <v>42276</v>
      </c>
      <c r="Y2355" s="107" t="b">
        <v>0</v>
      </c>
      <c r="Z2355" s="107" t="s">
        <v>5237</v>
      </c>
      <c r="AA2355" s="107" t="s">
        <v>5237</v>
      </c>
      <c r="AB2355" s="107" t="s">
        <v>5237</v>
      </c>
      <c r="AC2355" s="107" t="s">
        <v>5237</v>
      </c>
      <c r="AD2355" s="107" t="s">
        <v>5237</v>
      </c>
      <c r="AE2355" s="107" t="s">
        <v>5237</v>
      </c>
    </row>
    <row r="2356" spans="2:31" outlineLevel="1">
      <c r="B2356" s="24" t="s">
        <v>5234</v>
      </c>
      <c r="C2356" s="24" t="s">
        <v>4</v>
      </c>
      <c r="D2356" s="24" t="s">
        <v>64</v>
      </c>
      <c r="E2356" s="24" t="s">
        <v>42</v>
      </c>
      <c r="F2356" s="24" t="s">
        <v>41</v>
      </c>
      <c r="G2356" s="24">
        <v>-25</v>
      </c>
      <c r="H2356" s="42" t="s">
        <v>3008</v>
      </c>
      <c r="I2356" s="24" t="s">
        <v>4861</v>
      </c>
      <c r="J2356" s="24" t="s">
        <v>73</v>
      </c>
      <c r="K2356" s="72" t="str">
        <f t="shared" si="82"/>
        <v>BPPN12 ICPL Curncy</v>
      </c>
      <c r="L2356" s="25" t="str">
        <f t="shared" si="83"/>
        <v>ICPL</v>
      </c>
      <c r="M2356" s="26">
        <f t="shared" ca="1" si="83"/>
        <v>42276</v>
      </c>
      <c r="N2356" s="25" t="b">
        <f t="shared" si="83"/>
        <v>0</v>
      </c>
      <c r="O2356" s="84" t="str">
        <f>IF($N2356,_xll.BDP($K2356,O$1817),"[DISABLED]")</f>
        <v>[DISABLED]</v>
      </c>
      <c r="P2356" s="84" t="str">
        <f>IF($N2356,_xll.BDP($K2356,P$1817),"[DISABLED]")</f>
        <v>[DISABLED]</v>
      </c>
      <c r="Q2356" s="84" t="str">
        <f>IF($N2356,_xll.BDP($K2356,Q$1817),"[DISABLED]")</f>
        <v>[DISABLED]</v>
      </c>
      <c r="R2356" s="84" t="str">
        <f>IF($N2356,_xll.BDH($K2356,R$1817,$M2356),"[DISABLED]")</f>
        <v>[DISABLED]</v>
      </c>
      <c r="S2356" s="84" t="str">
        <f>IF($N2356,_xll.BDH($K2356,S$1817,$M2356),"[DISABLED]")</f>
        <v>[DISABLED]</v>
      </c>
      <c r="T2356" s="84" t="str">
        <f>IF($N2356,_xll.BDH($K2356,T$1817,$M2356),"[DISABLED]")</f>
        <v>[DISABLED]</v>
      </c>
      <c r="V2356" s="106" t="s">
        <v>10880</v>
      </c>
      <c r="W2356" s="107" t="s">
        <v>1055</v>
      </c>
      <c r="X2356" s="108">
        <v>42276</v>
      </c>
      <c r="Y2356" s="107" t="b">
        <v>0</v>
      </c>
      <c r="Z2356" s="107" t="s">
        <v>5237</v>
      </c>
      <c r="AA2356" s="107" t="s">
        <v>5237</v>
      </c>
      <c r="AB2356" s="107" t="s">
        <v>5237</v>
      </c>
      <c r="AC2356" s="107" t="s">
        <v>5237</v>
      </c>
      <c r="AD2356" s="107" t="s">
        <v>5237</v>
      </c>
      <c r="AE2356" s="107" t="s">
        <v>5237</v>
      </c>
    </row>
    <row r="2357" spans="2:31" outlineLevel="1">
      <c r="B2357" s="24" t="s">
        <v>5234</v>
      </c>
      <c r="C2357" s="24" t="s">
        <v>4</v>
      </c>
      <c r="D2357" s="24" t="s">
        <v>64</v>
      </c>
      <c r="E2357" s="24" t="s">
        <v>42</v>
      </c>
      <c r="F2357" s="24" t="s">
        <v>41</v>
      </c>
      <c r="G2357" s="24">
        <v>25</v>
      </c>
      <c r="H2357" s="42" t="s">
        <v>3008</v>
      </c>
      <c r="I2357" s="24" t="s">
        <v>4862</v>
      </c>
      <c r="J2357" s="24" t="s">
        <v>73</v>
      </c>
      <c r="K2357" s="72" t="str">
        <f t="shared" si="82"/>
        <v>BPPO12 ICPL Curncy</v>
      </c>
      <c r="L2357" s="25" t="str">
        <f t="shared" si="83"/>
        <v>ICPL</v>
      </c>
      <c r="M2357" s="26">
        <f t="shared" ca="1" si="83"/>
        <v>42276</v>
      </c>
      <c r="N2357" s="25" t="b">
        <f t="shared" si="83"/>
        <v>0</v>
      </c>
      <c r="O2357" s="84" t="str">
        <f>IF($N2357,_xll.BDP($K2357,O$1817),"[DISABLED]")</f>
        <v>[DISABLED]</v>
      </c>
      <c r="P2357" s="84" t="str">
        <f>IF($N2357,_xll.BDP($K2357,P$1817),"[DISABLED]")</f>
        <v>[DISABLED]</v>
      </c>
      <c r="Q2357" s="84" t="str">
        <f>IF($N2357,_xll.BDP($K2357,Q$1817),"[DISABLED]")</f>
        <v>[DISABLED]</v>
      </c>
      <c r="R2357" s="84" t="str">
        <f>IF($N2357,_xll.BDH($K2357,R$1817,$M2357),"[DISABLED]")</f>
        <v>[DISABLED]</v>
      </c>
      <c r="S2357" s="84" t="str">
        <f>IF($N2357,_xll.BDH($K2357,S$1817,$M2357),"[DISABLED]")</f>
        <v>[DISABLED]</v>
      </c>
      <c r="T2357" s="84" t="str">
        <f>IF($N2357,_xll.BDH($K2357,T$1817,$M2357),"[DISABLED]")</f>
        <v>[DISABLED]</v>
      </c>
      <c r="V2357" s="106" t="s">
        <v>10881</v>
      </c>
      <c r="W2357" s="107" t="s">
        <v>1055</v>
      </c>
      <c r="X2357" s="108">
        <v>42276</v>
      </c>
      <c r="Y2357" s="107" t="b">
        <v>0</v>
      </c>
      <c r="Z2357" s="107" t="s">
        <v>5237</v>
      </c>
      <c r="AA2357" s="107" t="s">
        <v>5237</v>
      </c>
      <c r="AB2357" s="107" t="s">
        <v>5237</v>
      </c>
      <c r="AC2357" s="107" t="s">
        <v>5237</v>
      </c>
      <c r="AD2357" s="107" t="s">
        <v>5237</v>
      </c>
      <c r="AE2357" s="107" t="s">
        <v>5237</v>
      </c>
    </row>
    <row r="2358" spans="2:31" outlineLevel="1">
      <c r="B2358" s="24" t="s">
        <v>5234</v>
      </c>
      <c r="C2358" s="24" t="s">
        <v>4</v>
      </c>
      <c r="D2358" s="24" t="s">
        <v>64</v>
      </c>
      <c r="E2358" s="24" t="s">
        <v>42</v>
      </c>
      <c r="F2358" s="24" t="s">
        <v>41</v>
      </c>
      <c r="G2358" s="24">
        <v>50</v>
      </c>
      <c r="H2358" s="42" t="s">
        <v>3008</v>
      </c>
      <c r="I2358" s="24" t="s">
        <v>4863</v>
      </c>
      <c r="J2358" s="24" t="s">
        <v>73</v>
      </c>
      <c r="K2358" s="72" t="str">
        <f t="shared" si="82"/>
        <v>BPPP12 ICPL Curncy</v>
      </c>
      <c r="L2358" s="25" t="str">
        <f t="shared" si="83"/>
        <v>ICPL</v>
      </c>
      <c r="M2358" s="26">
        <f t="shared" ca="1" si="83"/>
        <v>42276</v>
      </c>
      <c r="N2358" s="25" t="b">
        <f t="shared" si="83"/>
        <v>0</v>
      </c>
      <c r="O2358" s="84" t="str">
        <f>IF($N2358,_xll.BDP($K2358,O$1817),"[DISABLED]")</f>
        <v>[DISABLED]</v>
      </c>
      <c r="P2358" s="84" t="str">
        <f>IF($N2358,_xll.BDP($K2358,P$1817),"[DISABLED]")</f>
        <v>[DISABLED]</v>
      </c>
      <c r="Q2358" s="84" t="str">
        <f>IF($N2358,_xll.BDP($K2358,Q$1817),"[DISABLED]")</f>
        <v>[DISABLED]</v>
      </c>
      <c r="R2358" s="84" t="str">
        <f>IF($N2358,_xll.BDH($K2358,R$1817,$M2358),"[DISABLED]")</f>
        <v>[DISABLED]</v>
      </c>
      <c r="S2358" s="84" t="str">
        <f>IF($N2358,_xll.BDH($K2358,S$1817,$M2358),"[DISABLED]")</f>
        <v>[DISABLED]</v>
      </c>
      <c r="T2358" s="84" t="str">
        <f>IF($N2358,_xll.BDH($K2358,T$1817,$M2358),"[DISABLED]")</f>
        <v>[DISABLED]</v>
      </c>
      <c r="V2358" s="106" t="s">
        <v>10882</v>
      </c>
      <c r="W2358" s="107" t="s">
        <v>1055</v>
      </c>
      <c r="X2358" s="108">
        <v>42276</v>
      </c>
      <c r="Y2358" s="107" t="b">
        <v>0</v>
      </c>
      <c r="Z2358" s="107" t="s">
        <v>5237</v>
      </c>
      <c r="AA2358" s="107" t="s">
        <v>5237</v>
      </c>
      <c r="AB2358" s="107" t="s">
        <v>5237</v>
      </c>
      <c r="AC2358" s="107" t="s">
        <v>5237</v>
      </c>
      <c r="AD2358" s="107" t="s">
        <v>5237</v>
      </c>
      <c r="AE2358" s="107" t="s">
        <v>5237</v>
      </c>
    </row>
    <row r="2359" spans="2:31" outlineLevel="1">
      <c r="B2359" s="24" t="s">
        <v>5234</v>
      </c>
      <c r="C2359" s="24" t="s">
        <v>4</v>
      </c>
      <c r="D2359" s="24" t="s">
        <v>64</v>
      </c>
      <c r="E2359" s="24" t="s">
        <v>42</v>
      </c>
      <c r="F2359" s="24" t="s">
        <v>41</v>
      </c>
      <c r="G2359" s="24">
        <v>100</v>
      </c>
      <c r="H2359" s="42" t="s">
        <v>3008</v>
      </c>
      <c r="I2359" s="24" t="s">
        <v>4864</v>
      </c>
      <c r="J2359" s="24" t="s">
        <v>73</v>
      </c>
      <c r="K2359" s="72" t="str">
        <f t="shared" si="82"/>
        <v>BPPQ12 ICPL Curncy</v>
      </c>
      <c r="L2359" s="25" t="str">
        <f t="shared" si="83"/>
        <v>ICPL</v>
      </c>
      <c r="M2359" s="26">
        <f t="shared" ca="1" si="83"/>
        <v>42276</v>
      </c>
      <c r="N2359" s="25" t="b">
        <f t="shared" si="83"/>
        <v>0</v>
      </c>
      <c r="O2359" s="84" t="str">
        <f>IF($N2359,_xll.BDP($K2359,O$1817),"[DISABLED]")</f>
        <v>[DISABLED]</v>
      </c>
      <c r="P2359" s="84" t="str">
        <f>IF($N2359,_xll.BDP($K2359,P$1817),"[DISABLED]")</f>
        <v>[DISABLED]</v>
      </c>
      <c r="Q2359" s="84" t="str">
        <f>IF($N2359,_xll.BDP($K2359,Q$1817),"[DISABLED]")</f>
        <v>[DISABLED]</v>
      </c>
      <c r="R2359" s="84" t="str">
        <f>IF($N2359,_xll.BDH($K2359,R$1817,$M2359),"[DISABLED]")</f>
        <v>[DISABLED]</v>
      </c>
      <c r="S2359" s="84" t="str">
        <f>IF($N2359,_xll.BDH($K2359,S$1817,$M2359),"[DISABLED]")</f>
        <v>[DISABLED]</v>
      </c>
      <c r="T2359" s="84" t="str">
        <f>IF($N2359,_xll.BDH($K2359,T$1817,$M2359),"[DISABLED]")</f>
        <v>[DISABLED]</v>
      </c>
      <c r="V2359" s="106" t="s">
        <v>10883</v>
      </c>
      <c r="W2359" s="107" t="s">
        <v>1055</v>
      </c>
      <c r="X2359" s="108">
        <v>42276</v>
      </c>
      <c r="Y2359" s="107" t="b">
        <v>0</v>
      </c>
      <c r="Z2359" s="107" t="s">
        <v>5237</v>
      </c>
      <c r="AA2359" s="107" t="s">
        <v>5237</v>
      </c>
      <c r="AB2359" s="107" t="s">
        <v>5237</v>
      </c>
      <c r="AC2359" s="107" t="s">
        <v>5237</v>
      </c>
      <c r="AD2359" s="107" t="s">
        <v>5237</v>
      </c>
      <c r="AE2359" s="107" t="s">
        <v>5237</v>
      </c>
    </row>
    <row r="2360" spans="2:31" outlineLevel="1">
      <c r="B2360" s="24" t="s">
        <v>5234</v>
      </c>
      <c r="C2360" s="24" t="s">
        <v>4</v>
      </c>
      <c r="D2360" s="24" t="s">
        <v>64</v>
      </c>
      <c r="E2360" s="24" t="s">
        <v>42</v>
      </c>
      <c r="F2360" s="24" t="s">
        <v>41</v>
      </c>
      <c r="G2360" s="24">
        <v>200</v>
      </c>
      <c r="H2360" s="42" t="s">
        <v>3008</v>
      </c>
      <c r="I2360" s="24" t="s">
        <v>4865</v>
      </c>
      <c r="J2360" s="24" t="s">
        <v>73</v>
      </c>
      <c r="K2360" s="72" t="str">
        <f t="shared" si="82"/>
        <v>BPPR12 ICPL Curncy</v>
      </c>
      <c r="L2360" s="25" t="str">
        <f t="shared" si="83"/>
        <v>ICPL</v>
      </c>
      <c r="M2360" s="26">
        <f t="shared" ca="1" si="83"/>
        <v>42276</v>
      </c>
      <c r="N2360" s="25" t="b">
        <f t="shared" si="83"/>
        <v>0</v>
      </c>
      <c r="O2360" s="84" t="str">
        <f>IF($N2360,_xll.BDP($K2360,O$1817),"[DISABLED]")</f>
        <v>[DISABLED]</v>
      </c>
      <c r="P2360" s="84" t="str">
        <f>IF($N2360,_xll.BDP($K2360,P$1817),"[DISABLED]")</f>
        <v>[DISABLED]</v>
      </c>
      <c r="Q2360" s="84" t="str">
        <f>IF($N2360,_xll.BDP($K2360,Q$1817),"[DISABLED]")</f>
        <v>[DISABLED]</v>
      </c>
      <c r="R2360" s="84" t="str">
        <f>IF($N2360,_xll.BDH($K2360,R$1817,$M2360),"[DISABLED]")</f>
        <v>[DISABLED]</v>
      </c>
      <c r="S2360" s="84" t="str">
        <f>IF($N2360,_xll.BDH($K2360,S$1817,$M2360),"[DISABLED]")</f>
        <v>[DISABLED]</v>
      </c>
      <c r="T2360" s="84" t="str">
        <f>IF($N2360,_xll.BDH($K2360,T$1817,$M2360),"[DISABLED]")</f>
        <v>[DISABLED]</v>
      </c>
      <c r="V2360" s="106" t="s">
        <v>10884</v>
      </c>
      <c r="W2360" s="107" t="s">
        <v>1055</v>
      </c>
      <c r="X2360" s="108">
        <v>42276</v>
      </c>
      <c r="Y2360" s="107" t="b">
        <v>0</v>
      </c>
      <c r="Z2360" s="107" t="s">
        <v>5237</v>
      </c>
      <c r="AA2360" s="107" t="s">
        <v>5237</v>
      </c>
      <c r="AB2360" s="107" t="s">
        <v>5237</v>
      </c>
      <c r="AC2360" s="107" t="s">
        <v>5237</v>
      </c>
      <c r="AD2360" s="107" t="s">
        <v>5237</v>
      </c>
      <c r="AE2360" s="107" t="s">
        <v>5237</v>
      </c>
    </row>
    <row r="2361" spans="2:31" outlineLevel="1">
      <c r="H2361" s="42"/>
      <c r="K2361" s="72"/>
      <c r="L2361" s="25"/>
      <c r="M2361" s="26"/>
      <c r="N2361" s="25"/>
      <c r="O2361" s="84"/>
      <c r="P2361" s="84"/>
      <c r="Q2361" s="84"/>
      <c r="R2361" s="84"/>
      <c r="S2361" s="84"/>
      <c r="T2361" s="84"/>
      <c r="V2361" s="106"/>
      <c r="W2361" s="107"/>
      <c r="X2361" s="108"/>
      <c r="Y2361" s="107"/>
      <c r="Z2361" s="107"/>
      <c r="AA2361" s="107"/>
      <c r="AB2361" s="107"/>
      <c r="AC2361" s="107"/>
      <c r="AD2361" s="107"/>
      <c r="AE2361" s="107"/>
    </row>
    <row r="2362" spans="2:31" outlineLevel="1">
      <c r="B2362" s="24" t="s">
        <v>5234</v>
      </c>
      <c r="C2362" s="24" t="s">
        <v>4</v>
      </c>
      <c r="D2362" s="24" t="s">
        <v>64</v>
      </c>
      <c r="E2362" s="24" t="s">
        <v>42</v>
      </c>
      <c r="F2362" s="24" t="s">
        <v>42</v>
      </c>
      <c r="G2362" s="24">
        <v>-200</v>
      </c>
      <c r="H2362" s="42" t="s">
        <v>3008</v>
      </c>
      <c r="I2362" s="24" t="s">
        <v>4866</v>
      </c>
      <c r="J2362" s="24" t="s">
        <v>73</v>
      </c>
      <c r="K2362" s="72" t="str">
        <f t="shared" si="82"/>
        <v>BPPK22 ICPL Curncy</v>
      </c>
      <c r="L2362" s="25" t="str">
        <f t="shared" si="83"/>
        <v>ICPL</v>
      </c>
      <c r="M2362" s="26">
        <f t="shared" ca="1" si="83"/>
        <v>42276</v>
      </c>
      <c r="N2362" s="25" t="b">
        <f t="shared" si="83"/>
        <v>0</v>
      </c>
      <c r="O2362" s="84" t="str">
        <f>IF($N2362,_xll.BDP($K2362,O$1817),"[DISABLED]")</f>
        <v>[DISABLED]</v>
      </c>
      <c r="P2362" s="84" t="str">
        <f>IF($N2362,_xll.BDP($K2362,P$1817),"[DISABLED]")</f>
        <v>[DISABLED]</v>
      </c>
      <c r="Q2362" s="84" t="str">
        <f>IF($N2362,_xll.BDP($K2362,Q$1817),"[DISABLED]")</f>
        <v>[DISABLED]</v>
      </c>
      <c r="R2362" s="84" t="str">
        <f>IF($N2362,_xll.BDH($K2362,R$1817,$M2362),"[DISABLED]")</f>
        <v>[DISABLED]</v>
      </c>
      <c r="S2362" s="84" t="str">
        <f>IF($N2362,_xll.BDH($K2362,S$1817,$M2362),"[DISABLED]")</f>
        <v>[DISABLED]</v>
      </c>
      <c r="T2362" s="84" t="str">
        <f>IF($N2362,_xll.BDH($K2362,T$1817,$M2362),"[DISABLED]")</f>
        <v>[DISABLED]</v>
      </c>
      <c r="V2362" s="106" t="s">
        <v>10885</v>
      </c>
      <c r="W2362" s="107" t="s">
        <v>1055</v>
      </c>
      <c r="X2362" s="108">
        <v>42276</v>
      </c>
      <c r="Y2362" s="107" t="b">
        <v>0</v>
      </c>
      <c r="Z2362" s="107" t="s">
        <v>5237</v>
      </c>
      <c r="AA2362" s="107" t="s">
        <v>5237</v>
      </c>
      <c r="AB2362" s="107" t="s">
        <v>5237</v>
      </c>
      <c r="AC2362" s="107" t="s">
        <v>5237</v>
      </c>
      <c r="AD2362" s="107" t="s">
        <v>5237</v>
      </c>
      <c r="AE2362" s="107" t="s">
        <v>5237</v>
      </c>
    </row>
    <row r="2363" spans="2:31" outlineLevel="1">
      <c r="B2363" s="24" t="s">
        <v>5234</v>
      </c>
      <c r="C2363" s="24" t="s">
        <v>4</v>
      </c>
      <c r="D2363" s="24" t="s">
        <v>64</v>
      </c>
      <c r="E2363" s="24" t="s">
        <v>42</v>
      </c>
      <c r="F2363" s="24" t="s">
        <v>42</v>
      </c>
      <c r="G2363" s="24">
        <v>-100</v>
      </c>
      <c r="H2363" s="42" t="s">
        <v>3008</v>
      </c>
      <c r="I2363" s="24" t="s">
        <v>4867</v>
      </c>
      <c r="J2363" s="24" t="s">
        <v>73</v>
      </c>
      <c r="K2363" s="72" t="str">
        <f t="shared" si="82"/>
        <v>BPPL22 ICPL Curncy</v>
      </c>
      <c r="L2363" s="25" t="str">
        <f t="shared" si="83"/>
        <v>ICPL</v>
      </c>
      <c r="M2363" s="26">
        <f t="shared" ca="1" si="83"/>
        <v>42276</v>
      </c>
      <c r="N2363" s="25" t="b">
        <f t="shared" si="83"/>
        <v>0</v>
      </c>
      <c r="O2363" s="84" t="str">
        <f>IF($N2363,_xll.BDP($K2363,O$1817),"[DISABLED]")</f>
        <v>[DISABLED]</v>
      </c>
      <c r="P2363" s="84" t="str">
        <f>IF($N2363,_xll.BDP($K2363,P$1817),"[DISABLED]")</f>
        <v>[DISABLED]</v>
      </c>
      <c r="Q2363" s="84" t="str">
        <f>IF($N2363,_xll.BDP($K2363,Q$1817),"[DISABLED]")</f>
        <v>[DISABLED]</v>
      </c>
      <c r="R2363" s="84" t="str">
        <f>IF($N2363,_xll.BDH($K2363,R$1817,$M2363),"[DISABLED]")</f>
        <v>[DISABLED]</v>
      </c>
      <c r="S2363" s="84" t="str">
        <f>IF($N2363,_xll.BDH($K2363,S$1817,$M2363),"[DISABLED]")</f>
        <v>[DISABLED]</v>
      </c>
      <c r="T2363" s="84" t="str">
        <f>IF($N2363,_xll.BDH($K2363,T$1817,$M2363),"[DISABLED]")</f>
        <v>[DISABLED]</v>
      </c>
      <c r="V2363" s="106" t="s">
        <v>10886</v>
      </c>
      <c r="W2363" s="107" t="s">
        <v>1055</v>
      </c>
      <c r="X2363" s="108">
        <v>42276</v>
      </c>
      <c r="Y2363" s="107" t="b">
        <v>0</v>
      </c>
      <c r="Z2363" s="107" t="s">
        <v>5237</v>
      </c>
      <c r="AA2363" s="107" t="s">
        <v>5237</v>
      </c>
      <c r="AB2363" s="107" t="s">
        <v>5237</v>
      </c>
      <c r="AC2363" s="107" t="s">
        <v>5237</v>
      </c>
      <c r="AD2363" s="107" t="s">
        <v>5237</v>
      </c>
      <c r="AE2363" s="107" t="s">
        <v>5237</v>
      </c>
    </row>
    <row r="2364" spans="2:31" outlineLevel="1">
      <c r="B2364" s="24" t="s">
        <v>5234</v>
      </c>
      <c r="C2364" s="24" t="s">
        <v>4</v>
      </c>
      <c r="D2364" s="24" t="s">
        <v>64</v>
      </c>
      <c r="E2364" s="24" t="s">
        <v>42</v>
      </c>
      <c r="F2364" s="24" t="s">
        <v>42</v>
      </c>
      <c r="G2364" s="24">
        <v>-50</v>
      </c>
      <c r="H2364" s="42" t="s">
        <v>3008</v>
      </c>
      <c r="I2364" s="24" t="s">
        <v>4868</v>
      </c>
      <c r="J2364" s="24" t="s">
        <v>73</v>
      </c>
      <c r="K2364" s="72" t="str">
        <f t="shared" si="82"/>
        <v>BPPM22 ICPL Curncy</v>
      </c>
      <c r="L2364" s="25" t="str">
        <f t="shared" si="83"/>
        <v>ICPL</v>
      </c>
      <c r="M2364" s="26">
        <f t="shared" ca="1" si="83"/>
        <v>42276</v>
      </c>
      <c r="N2364" s="25" t="b">
        <f t="shared" si="83"/>
        <v>0</v>
      </c>
      <c r="O2364" s="84" t="str">
        <f>IF($N2364,_xll.BDP($K2364,O$1817),"[DISABLED]")</f>
        <v>[DISABLED]</v>
      </c>
      <c r="P2364" s="84" t="str">
        <f>IF($N2364,_xll.BDP($K2364,P$1817),"[DISABLED]")</f>
        <v>[DISABLED]</v>
      </c>
      <c r="Q2364" s="84" t="str">
        <f>IF($N2364,_xll.BDP($K2364,Q$1817),"[DISABLED]")</f>
        <v>[DISABLED]</v>
      </c>
      <c r="R2364" s="84" t="str">
        <f>IF($N2364,_xll.BDH($K2364,R$1817,$M2364),"[DISABLED]")</f>
        <v>[DISABLED]</v>
      </c>
      <c r="S2364" s="84" t="str">
        <f>IF($N2364,_xll.BDH($K2364,S$1817,$M2364),"[DISABLED]")</f>
        <v>[DISABLED]</v>
      </c>
      <c r="T2364" s="84" t="str">
        <f>IF($N2364,_xll.BDH($K2364,T$1817,$M2364),"[DISABLED]")</f>
        <v>[DISABLED]</v>
      </c>
      <c r="V2364" s="106" t="s">
        <v>10887</v>
      </c>
      <c r="W2364" s="107" t="s">
        <v>1055</v>
      </c>
      <c r="X2364" s="108">
        <v>42276</v>
      </c>
      <c r="Y2364" s="107" t="b">
        <v>0</v>
      </c>
      <c r="Z2364" s="107" t="s">
        <v>5237</v>
      </c>
      <c r="AA2364" s="107" t="s">
        <v>5237</v>
      </c>
      <c r="AB2364" s="107" t="s">
        <v>5237</v>
      </c>
      <c r="AC2364" s="107" t="s">
        <v>5237</v>
      </c>
      <c r="AD2364" s="107" t="s">
        <v>5237</v>
      </c>
      <c r="AE2364" s="107" t="s">
        <v>5237</v>
      </c>
    </row>
    <row r="2365" spans="2:31" outlineLevel="1">
      <c r="B2365" s="24" t="s">
        <v>5234</v>
      </c>
      <c r="C2365" s="24" t="s">
        <v>4</v>
      </c>
      <c r="D2365" s="24" t="s">
        <v>64</v>
      </c>
      <c r="E2365" s="24" t="s">
        <v>42</v>
      </c>
      <c r="F2365" s="24" t="s">
        <v>42</v>
      </c>
      <c r="G2365" s="24">
        <v>-25</v>
      </c>
      <c r="H2365" s="42" t="s">
        <v>3008</v>
      </c>
      <c r="I2365" s="24" t="s">
        <v>4869</v>
      </c>
      <c r="J2365" s="24" t="s">
        <v>73</v>
      </c>
      <c r="K2365" s="72" t="str">
        <f t="shared" si="82"/>
        <v>BPPN22 ICPL Curncy</v>
      </c>
      <c r="L2365" s="25" t="str">
        <f t="shared" si="83"/>
        <v>ICPL</v>
      </c>
      <c r="M2365" s="26">
        <f t="shared" ca="1" si="83"/>
        <v>42276</v>
      </c>
      <c r="N2365" s="25" t="b">
        <f t="shared" si="83"/>
        <v>0</v>
      </c>
      <c r="O2365" s="84" t="str">
        <f>IF($N2365,_xll.BDP($K2365,O$1817),"[DISABLED]")</f>
        <v>[DISABLED]</v>
      </c>
      <c r="P2365" s="84" t="str">
        <f>IF($N2365,_xll.BDP($K2365,P$1817),"[DISABLED]")</f>
        <v>[DISABLED]</v>
      </c>
      <c r="Q2365" s="84" t="str">
        <f>IF($N2365,_xll.BDP($K2365,Q$1817),"[DISABLED]")</f>
        <v>[DISABLED]</v>
      </c>
      <c r="R2365" s="84" t="str">
        <f>IF($N2365,_xll.BDH($K2365,R$1817,$M2365),"[DISABLED]")</f>
        <v>[DISABLED]</v>
      </c>
      <c r="S2365" s="84" t="str">
        <f>IF($N2365,_xll.BDH($K2365,S$1817,$M2365),"[DISABLED]")</f>
        <v>[DISABLED]</v>
      </c>
      <c r="T2365" s="84" t="str">
        <f>IF($N2365,_xll.BDH($K2365,T$1817,$M2365),"[DISABLED]")</f>
        <v>[DISABLED]</v>
      </c>
      <c r="V2365" s="106" t="s">
        <v>10888</v>
      </c>
      <c r="W2365" s="107" t="s">
        <v>1055</v>
      </c>
      <c r="X2365" s="108">
        <v>42276</v>
      </c>
      <c r="Y2365" s="107" t="b">
        <v>0</v>
      </c>
      <c r="Z2365" s="107" t="s">
        <v>5237</v>
      </c>
      <c r="AA2365" s="107" t="s">
        <v>5237</v>
      </c>
      <c r="AB2365" s="107" t="s">
        <v>5237</v>
      </c>
      <c r="AC2365" s="107" t="s">
        <v>5237</v>
      </c>
      <c r="AD2365" s="107" t="s">
        <v>5237</v>
      </c>
      <c r="AE2365" s="107" t="s">
        <v>5237</v>
      </c>
    </row>
    <row r="2366" spans="2:31" outlineLevel="1">
      <c r="B2366" s="24" t="s">
        <v>5234</v>
      </c>
      <c r="C2366" s="24" t="s">
        <v>4</v>
      </c>
      <c r="D2366" s="24" t="s">
        <v>64</v>
      </c>
      <c r="E2366" s="24" t="s">
        <v>42</v>
      </c>
      <c r="F2366" s="24" t="s">
        <v>42</v>
      </c>
      <c r="G2366" s="24">
        <v>25</v>
      </c>
      <c r="H2366" s="42" t="s">
        <v>3008</v>
      </c>
      <c r="I2366" s="24" t="s">
        <v>4870</v>
      </c>
      <c r="J2366" s="24" t="s">
        <v>73</v>
      </c>
      <c r="K2366" s="72" t="str">
        <f t="shared" si="82"/>
        <v>BPPO22 ICPL Curncy</v>
      </c>
      <c r="L2366" s="25" t="str">
        <f t="shared" si="83"/>
        <v>ICPL</v>
      </c>
      <c r="M2366" s="26">
        <f t="shared" ca="1" si="83"/>
        <v>42276</v>
      </c>
      <c r="N2366" s="25" t="b">
        <f t="shared" si="83"/>
        <v>0</v>
      </c>
      <c r="O2366" s="84" t="str">
        <f>IF($N2366,_xll.BDP($K2366,O$1817),"[DISABLED]")</f>
        <v>[DISABLED]</v>
      </c>
      <c r="P2366" s="84" t="str">
        <f>IF($N2366,_xll.BDP($K2366,P$1817),"[DISABLED]")</f>
        <v>[DISABLED]</v>
      </c>
      <c r="Q2366" s="84" t="str">
        <f>IF($N2366,_xll.BDP($K2366,Q$1817),"[DISABLED]")</f>
        <v>[DISABLED]</v>
      </c>
      <c r="R2366" s="84" t="str">
        <f>IF($N2366,_xll.BDH($K2366,R$1817,$M2366),"[DISABLED]")</f>
        <v>[DISABLED]</v>
      </c>
      <c r="S2366" s="84" t="str">
        <f>IF($N2366,_xll.BDH($K2366,S$1817,$M2366),"[DISABLED]")</f>
        <v>[DISABLED]</v>
      </c>
      <c r="T2366" s="84" t="str">
        <f>IF($N2366,_xll.BDH($K2366,T$1817,$M2366),"[DISABLED]")</f>
        <v>[DISABLED]</v>
      </c>
      <c r="V2366" s="106" t="s">
        <v>10889</v>
      </c>
      <c r="W2366" s="107" t="s">
        <v>1055</v>
      </c>
      <c r="X2366" s="108">
        <v>42276</v>
      </c>
      <c r="Y2366" s="107" t="b">
        <v>0</v>
      </c>
      <c r="Z2366" s="107" t="s">
        <v>5237</v>
      </c>
      <c r="AA2366" s="107" t="s">
        <v>5237</v>
      </c>
      <c r="AB2366" s="107" t="s">
        <v>5237</v>
      </c>
      <c r="AC2366" s="107" t="s">
        <v>5237</v>
      </c>
      <c r="AD2366" s="107" t="s">
        <v>5237</v>
      </c>
      <c r="AE2366" s="107" t="s">
        <v>5237</v>
      </c>
    </row>
    <row r="2367" spans="2:31" outlineLevel="1">
      <c r="B2367" s="24" t="s">
        <v>5234</v>
      </c>
      <c r="C2367" s="24" t="s">
        <v>4</v>
      </c>
      <c r="D2367" s="24" t="s">
        <v>64</v>
      </c>
      <c r="E2367" s="24" t="s">
        <v>42</v>
      </c>
      <c r="F2367" s="24" t="s">
        <v>42</v>
      </c>
      <c r="G2367" s="24">
        <v>50</v>
      </c>
      <c r="H2367" s="42" t="s">
        <v>3008</v>
      </c>
      <c r="I2367" s="24" t="s">
        <v>4871</v>
      </c>
      <c r="J2367" s="24" t="s">
        <v>73</v>
      </c>
      <c r="K2367" s="72" t="str">
        <f t="shared" si="82"/>
        <v>BPPP22 ICPL Curncy</v>
      </c>
      <c r="L2367" s="25" t="str">
        <f t="shared" si="83"/>
        <v>ICPL</v>
      </c>
      <c r="M2367" s="26">
        <f t="shared" ca="1" si="83"/>
        <v>42276</v>
      </c>
      <c r="N2367" s="25" t="b">
        <f t="shared" si="83"/>
        <v>0</v>
      </c>
      <c r="O2367" s="84" t="str">
        <f>IF($N2367,_xll.BDP($K2367,O$1817),"[DISABLED]")</f>
        <v>[DISABLED]</v>
      </c>
      <c r="P2367" s="84" t="str">
        <f>IF($N2367,_xll.BDP($K2367,P$1817),"[DISABLED]")</f>
        <v>[DISABLED]</v>
      </c>
      <c r="Q2367" s="84" t="str">
        <f>IF($N2367,_xll.BDP($K2367,Q$1817),"[DISABLED]")</f>
        <v>[DISABLED]</v>
      </c>
      <c r="R2367" s="84" t="str">
        <f>IF($N2367,_xll.BDH($K2367,R$1817,$M2367),"[DISABLED]")</f>
        <v>[DISABLED]</v>
      </c>
      <c r="S2367" s="84" t="str">
        <f>IF($N2367,_xll.BDH($K2367,S$1817,$M2367),"[DISABLED]")</f>
        <v>[DISABLED]</v>
      </c>
      <c r="T2367" s="84" t="str">
        <f>IF($N2367,_xll.BDH($K2367,T$1817,$M2367),"[DISABLED]")</f>
        <v>[DISABLED]</v>
      </c>
      <c r="V2367" s="106" t="s">
        <v>10890</v>
      </c>
      <c r="W2367" s="107" t="s">
        <v>1055</v>
      </c>
      <c r="X2367" s="108">
        <v>42276</v>
      </c>
      <c r="Y2367" s="107" t="b">
        <v>0</v>
      </c>
      <c r="Z2367" s="107" t="s">
        <v>5237</v>
      </c>
      <c r="AA2367" s="107" t="s">
        <v>5237</v>
      </c>
      <c r="AB2367" s="107" t="s">
        <v>5237</v>
      </c>
      <c r="AC2367" s="107" t="s">
        <v>5237</v>
      </c>
      <c r="AD2367" s="107" t="s">
        <v>5237</v>
      </c>
      <c r="AE2367" s="107" t="s">
        <v>5237</v>
      </c>
    </row>
    <row r="2368" spans="2:31" outlineLevel="1">
      <c r="B2368" s="24" t="s">
        <v>5234</v>
      </c>
      <c r="C2368" s="24" t="s">
        <v>4</v>
      </c>
      <c r="D2368" s="24" t="s">
        <v>64</v>
      </c>
      <c r="E2368" s="24" t="s">
        <v>42</v>
      </c>
      <c r="F2368" s="24" t="s">
        <v>42</v>
      </c>
      <c r="G2368" s="24">
        <v>100</v>
      </c>
      <c r="H2368" s="42" t="s">
        <v>3008</v>
      </c>
      <c r="I2368" s="24" t="s">
        <v>4872</v>
      </c>
      <c r="J2368" s="24" t="s">
        <v>73</v>
      </c>
      <c r="K2368" s="72" t="str">
        <f t="shared" si="82"/>
        <v>BPPQ22 ICPL Curncy</v>
      </c>
      <c r="L2368" s="25" t="str">
        <f t="shared" si="83"/>
        <v>ICPL</v>
      </c>
      <c r="M2368" s="26">
        <f t="shared" ca="1" si="83"/>
        <v>42276</v>
      </c>
      <c r="N2368" s="25" t="b">
        <f t="shared" si="83"/>
        <v>0</v>
      </c>
      <c r="O2368" s="84" t="str">
        <f>IF($N2368,_xll.BDP($K2368,O$1817),"[DISABLED]")</f>
        <v>[DISABLED]</v>
      </c>
      <c r="P2368" s="84" t="str">
        <f>IF($N2368,_xll.BDP($K2368,P$1817),"[DISABLED]")</f>
        <v>[DISABLED]</v>
      </c>
      <c r="Q2368" s="84" t="str">
        <f>IF($N2368,_xll.BDP($K2368,Q$1817),"[DISABLED]")</f>
        <v>[DISABLED]</v>
      </c>
      <c r="R2368" s="84" t="str">
        <f>IF($N2368,_xll.BDH($K2368,R$1817,$M2368),"[DISABLED]")</f>
        <v>[DISABLED]</v>
      </c>
      <c r="S2368" s="84" t="str">
        <f>IF($N2368,_xll.BDH($K2368,S$1817,$M2368),"[DISABLED]")</f>
        <v>[DISABLED]</v>
      </c>
      <c r="T2368" s="84" t="str">
        <f>IF($N2368,_xll.BDH($K2368,T$1817,$M2368),"[DISABLED]")</f>
        <v>[DISABLED]</v>
      </c>
      <c r="V2368" s="106" t="s">
        <v>10891</v>
      </c>
      <c r="W2368" s="107" t="s">
        <v>1055</v>
      </c>
      <c r="X2368" s="108">
        <v>42276</v>
      </c>
      <c r="Y2368" s="107" t="b">
        <v>0</v>
      </c>
      <c r="Z2368" s="107" t="s">
        <v>5237</v>
      </c>
      <c r="AA2368" s="107" t="s">
        <v>5237</v>
      </c>
      <c r="AB2368" s="107" t="s">
        <v>5237</v>
      </c>
      <c r="AC2368" s="107" t="s">
        <v>5237</v>
      </c>
      <c r="AD2368" s="107" t="s">
        <v>5237</v>
      </c>
      <c r="AE2368" s="107" t="s">
        <v>5237</v>
      </c>
    </row>
    <row r="2369" spans="2:31" outlineLevel="1">
      <c r="B2369" s="24" t="s">
        <v>5234</v>
      </c>
      <c r="C2369" s="24" t="s">
        <v>4</v>
      </c>
      <c r="D2369" s="24" t="s">
        <v>64</v>
      </c>
      <c r="E2369" s="24" t="s">
        <v>42</v>
      </c>
      <c r="F2369" s="24" t="s">
        <v>42</v>
      </c>
      <c r="G2369" s="24">
        <v>200</v>
      </c>
      <c r="H2369" s="42" t="s">
        <v>3008</v>
      </c>
      <c r="I2369" s="24" t="s">
        <v>4873</v>
      </c>
      <c r="J2369" s="24" t="s">
        <v>73</v>
      </c>
      <c r="K2369" s="72" t="str">
        <f t="shared" si="82"/>
        <v>BPPR22 ICPL Curncy</v>
      </c>
      <c r="L2369" s="25" t="str">
        <f t="shared" si="83"/>
        <v>ICPL</v>
      </c>
      <c r="M2369" s="26">
        <f t="shared" ca="1" si="83"/>
        <v>42276</v>
      </c>
      <c r="N2369" s="25" t="b">
        <f t="shared" si="83"/>
        <v>0</v>
      </c>
      <c r="O2369" s="84" t="str">
        <f>IF($N2369,_xll.BDP($K2369,O$1817),"[DISABLED]")</f>
        <v>[DISABLED]</v>
      </c>
      <c r="P2369" s="84" t="str">
        <f>IF($N2369,_xll.BDP($K2369,P$1817),"[DISABLED]")</f>
        <v>[DISABLED]</v>
      </c>
      <c r="Q2369" s="84" t="str">
        <f>IF($N2369,_xll.BDP($K2369,Q$1817),"[DISABLED]")</f>
        <v>[DISABLED]</v>
      </c>
      <c r="R2369" s="84" t="str">
        <f>IF($N2369,_xll.BDH($K2369,R$1817,$M2369),"[DISABLED]")</f>
        <v>[DISABLED]</v>
      </c>
      <c r="S2369" s="84" t="str">
        <f>IF($N2369,_xll.BDH($K2369,S$1817,$M2369),"[DISABLED]")</f>
        <v>[DISABLED]</v>
      </c>
      <c r="T2369" s="84" t="str">
        <f>IF($N2369,_xll.BDH($K2369,T$1817,$M2369),"[DISABLED]")</f>
        <v>[DISABLED]</v>
      </c>
      <c r="V2369" s="106" t="s">
        <v>10892</v>
      </c>
      <c r="W2369" s="107" t="s">
        <v>1055</v>
      </c>
      <c r="X2369" s="108">
        <v>42276</v>
      </c>
      <c r="Y2369" s="107" t="b">
        <v>0</v>
      </c>
      <c r="Z2369" s="107" t="s">
        <v>5237</v>
      </c>
      <c r="AA2369" s="107" t="s">
        <v>5237</v>
      </c>
      <c r="AB2369" s="107" t="s">
        <v>5237</v>
      </c>
      <c r="AC2369" s="107" t="s">
        <v>5237</v>
      </c>
      <c r="AD2369" s="107" t="s">
        <v>5237</v>
      </c>
      <c r="AE2369" s="107" t="s">
        <v>5237</v>
      </c>
    </row>
    <row r="2370" spans="2:31" outlineLevel="1">
      <c r="H2370" s="42"/>
      <c r="K2370" s="72"/>
      <c r="L2370" s="25"/>
      <c r="M2370" s="26"/>
      <c r="N2370" s="25"/>
      <c r="O2370" s="84"/>
      <c r="P2370" s="84"/>
      <c r="Q2370" s="84"/>
      <c r="R2370" s="84"/>
      <c r="S2370" s="84"/>
      <c r="T2370" s="84"/>
      <c r="V2370" s="106"/>
      <c r="W2370" s="107"/>
      <c r="X2370" s="108"/>
      <c r="Y2370" s="107"/>
      <c r="Z2370" s="107"/>
      <c r="AA2370" s="107"/>
      <c r="AB2370" s="107"/>
      <c r="AC2370" s="107"/>
      <c r="AD2370" s="107"/>
      <c r="AE2370" s="107"/>
    </row>
    <row r="2371" spans="2:31" outlineLevel="1">
      <c r="B2371" s="24" t="s">
        <v>5234</v>
      </c>
      <c r="C2371" s="24" t="s">
        <v>4</v>
      </c>
      <c r="D2371" s="24" t="s">
        <v>64</v>
      </c>
      <c r="E2371" s="24" t="s">
        <v>42</v>
      </c>
      <c r="F2371" s="24" t="s">
        <v>44</v>
      </c>
      <c r="G2371" s="24">
        <v>-200</v>
      </c>
      <c r="H2371" s="42" t="s">
        <v>3008</v>
      </c>
      <c r="I2371" s="24" t="s">
        <v>4874</v>
      </c>
      <c r="J2371" s="24" t="s">
        <v>73</v>
      </c>
      <c r="K2371" s="72" t="str">
        <f t="shared" si="82"/>
        <v>BPPK52 ICPL Curncy</v>
      </c>
      <c r="L2371" s="25" t="str">
        <f t="shared" si="83"/>
        <v>ICPL</v>
      </c>
      <c r="M2371" s="26">
        <f t="shared" ca="1" si="83"/>
        <v>42276</v>
      </c>
      <c r="N2371" s="25" t="b">
        <f t="shared" si="83"/>
        <v>0</v>
      </c>
      <c r="O2371" s="84" t="str">
        <f>IF($N2371,_xll.BDP($K2371,O$1817),"[DISABLED]")</f>
        <v>[DISABLED]</v>
      </c>
      <c r="P2371" s="84" t="str">
        <f>IF($N2371,_xll.BDP($K2371,P$1817),"[DISABLED]")</f>
        <v>[DISABLED]</v>
      </c>
      <c r="Q2371" s="84" t="str">
        <f>IF($N2371,_xll.BDP($K2371,Q$1817),"[DISABLED]")</f>
        <v>[DISABLED]</v>
      </c>
      <c r="R2371" s="84" t="str">
        <f>IF($N2371,_xll.BDH($K2371,R$1817,$M2371),"[DISABLED]")</f>
        <v>[DISABLED]</v>
      </c>
      <c r="S2371" s="84" t="str">
        <f>IF($N2371,_xll.BDH($K2371,S$1817,$M2371),"[DISABLED]")</f>
        <v>[DISABLED]</v>
      </c>
      <c r="T2371" s="84" t="str">
        <f>IF($N2371,_xll.BDH($K2371,T$1817,$M2371),"[DISABLED]")</f>
        <v>[DISABLED]</v>
      </c>
      <c r="V2371" s="106" t="s">
        <v>10893</v>
      </c>
      <c r="W2371" s="107" t="s">
        <v>1055</v>
      </c>
      <c r="X2371" s="108">
        <v>42276</v>
      </c>
      <c r="Y2371" s="107" t="b">
        <v>0</v>
      </c>
      <c r="Z2371" s="107" t="s">
        <v>5237</v>
      </c>
      <c r="AA2371" s="107" t="s">
        <v>5237</v>
      </c>
      <c r="AB2371" s="107" t="s">
        <v>5237</v>
      </c>
      <c r="AC2371" s="107" t="s">
        <v>5237</v>
      </c>
      <c r="AD2371" s="107" t="s">
        <v>5237</v>
      </c>
      <c r="AE2371" s="107" t="s">
        <v>5237</v>
      </c>
    </row>
    <row r="2372" spans="2:31" outlineLevel="1">
      <c r="B2372" s="24" t="s">
        <v>5234</v>
      </c>
      <c r="C2372" s="24" t="s">
        <v>4</v>
      </c>
      <c r="D2372" s="24" t="s">
        <v>64</v>
      </c>
      <c r="E2372" s="24" t="s">
        <v>42</v>
      </c>
      <c r="F2372" s="24" t="s">
        <v>44</v>
      </c>
      <c r="G2372" s="24">
        <v>-100</v>
      </c>
      <c r="H2372" s="42" t="s">
        <v>3008</v>
      </c>
      <c r="I2372" s="24" t="s">
        <v>4875</v>
      </c>
      <c r="J2372" s="24" t="s">
        <v>73</v>
      </c>
      <c r="K2372" s="72" t="str">
        <f t="shared" si="82"/>
        <v>BPPL52 ICPL Curncy</v>
      </c>
      <c r="L2372" s="25" t="str">
        <f t="shared" si="83"/>
        <v>ICPL</v>
      </c>
      <c r="M2372" s="26">
        <f t="shared" ca="1" si="83"/>
        <v>42276</v>
      </c>
      <c r="N2372" s="25" t="b">
        <f t="shared" si="83"/>
        <v>0</v>
      </c>
      <c r="O2372" s="84" t="str">
        <f>IF($N2372,_xll.BDP($K2372,O$1817),"[DISABLED]")</f>
        <v>[DISABLED]</v>
      </c>
      <c r="P2372" s="84" t="str">
        <f>IF($N2372,_xll.BDP($K2372,P$1817),"[DISABLED]")</f>
        <v>[DISABLED]</v>
      </c>
      <c r="Q2372" s="84" t="str">
        <f>IF($N2372,_xll.BDP($K2372,Q$1817),"[DISABLED]")</f>
        <v>[DISABLED]</v>
      </c>
      <c r="R2372" s="84" t="str">
        <f>IF($N2372,_xll.BDH($K2372,R$1817,$M2372),"[DISABLED]")</f>
        <v>[DISABLED]</v>
      </c>
      <c r="S2372" s="84" t="str">
        <f>IF($N2372,_xll.BDH($K2372,S$1817,$M2372),"[DISABLED]")</f>
        <v>[DISABLED]</v>
      </c>
      <c r="T2372" s="84" t="str">
        <f>IF($N2372,_xll.BDH($K2372,T$1817,$M2372),"[DISABLED]")</f>
        <v>[DISABLED]</v>
      </c>
      <c r="V2372" s="106" t="s">
        <v>10894</v>
      </c>
      <c r="W2372" s="107" t="s">
        <v>1055</v>
      </c>
      <c r="X2372" s="108">
        <v>42276</v>
      </c>
      <c r="Y2372" s="107" t="b">
        <v>0</v>
      </c>
      <c r="Z2372" s="107" t="s">
        <v>5237</v>
      </c>
      <c r="AA2372" s="107" t="s">
        <v>5237</v>
      </c>
      <c r="AB2372" s="107" t="s">
        <v>5237</v>
      </c>
      <c r="AC2372" s="107" t="s">
        <v>5237</v>
      </c>
      <c r="AD2372" s="107" t="s">
        <v>5237</v>
      </c>
      <c r="AE2372" s="107" t="s">
        <v>5237</v>
      </c>
    </row>
    <row r="2373" spans="2:31" outlineLevel="1">
      <c r="B2373" s="24" t="s">
        <v>5234</v>
      </c>
      <c r="C2373" s="24" t="s">
        <v>4</v>
      </c>
      <c r="D2373" s="24" t="s">
        <v>64</v>
      </c>
      <c r="E2373" s="24" t="s">
        <v>42</v>
      </c>
      <c r="F2373" s="24" t="s">
        <v>44</v>
      </c>
      <c r="G2373" s="24">
        <v>-50</v>
      </c>
      <c r="H2373" s="42" t="s">
        <v>3008</v>
      </c>
      <c r="I2373" s="24" t="s">
        <v>4876</v>
      </c>
      <c r="J2373" s="24" t="s">
        <v>73</v>
      </c>
      <c r="K2373" s="72" t="str">
        <f t="shared" si="82"/>
        <v>BPPM52 ICPL Curncy</v>
      </c>
      <c r="L2373" s="25" t="str">
        <f t="shared" si="83"/>
        <v>ICPL</v>
      </c>
      <c r="M2373" s="26">
        <f t="shared" ca="1" si="83"/>
        <v>42276</v>
      </c>
      <c r="N2373" s="25" t="b">
        <f t="shared" si="83"/>
        <v>0</v>
      </c>
      <c r="O2373" s="84" t="str">
        <f>IF($N2373,_xll.BDP($K2373,O$1817),"[DISABLED]")</f>
        <v>[DISABLED]</v>
      </c>
      <c r="P2373" s="84" t="str">
        <f>IF($N2373,_xll.BDP($K2373,P$1817),"[DISABLED]")</f>
        <v>[DISABLED]</v>
      </c>
      <c r="Q2373" s="84" t="str">
        <f>IF($N2373,_xll.BDP($K2373,Q$1817),"[DISABLED]")</f>
        <v>[DISABLED]</v>
      </c>
      <c r="R2373" s="84" t="str">
        <f>IF($N2373,_xll.BDH($K2373,R$1817,$M2373),"[DISABLED]")</f>
        <v>[DISABLED]</v>
      </c>
      <c r="S2373" s="84" t="str">
        <f>IF($N2373,_xll.BDH($K2373,S$1817,$M2373),"[DISABLED]")</f>
        <v>[DISABLED]</v>
      </c>
      <c r="T2373" s="84" t="str">
        <f>IF($N2373,_xll.BDH($K2373,T$1817,$M2373),"[DISABLED]")</f>
        <v>[DISABLED]</v>
      </c>
      <c r="V2373" s="106" t="s">
        <v>10895</v>
      </c>
      <c r="W2373" s="107" t="s">
        <v>1055</v>
      </c>
      <c r="X2373" s="108">
        <v>42276</v>
      </c>
      <c r="Y2373" s="107" t="b">
        <v>0</v>
      </c>
      <c r="Z2373" s="107" t="s">
        <v>5237</v>
      </c>
      <c r="AA2373" s="107" t="s">
        <v>5237</v>
      </c>
      <c r="AB2373" s="107" t="s">
        <v>5237</v>
      </c>
      <c r="AC2373" s="107" t="s">
        <v>5237</v>
      </c>
      <c r="AD2373" s="107" t="s">
        <v>5237</v>
      </c>
      <c r="AE2373" s="107" t="s">
        <v>5237</v>
      </c>
    </row>
    <row r="2374" spans="2:31" outlineLevel="1">
      <c r="B2374" s="24" t="s">
        <v>5234</v>
      </c>
      <c r="C2374" s="24" t="s">
        <v>4</v>
      </c>
      <c r="D2374" s="24" t="s">
        <v>64</v>
      </c>
      <c r="E2374" s="24" t="s">
        <v>42</v>
      </c>
      <c r="F2374" s="24" t="s">
        <v>44</v>
      </c>
      <c r="G2374" s="24">
        <v>-25</v>
      </c>
      <c r="H2374" s="42" t="s">
        <v>3008</v>
      </c>
      <c r="I2374" s="24" t="s">
        <v>4877</v>
      </c>
      <c r="J2374" s="24" t="s">
        <v>73</v>
      </c>
      <c r="K2374" s="72" t="str">
        <f t="shared" si="82"/>
        <v>BPPN52 ICPL Curncy</v>
      </c>
      <c r="L2374" s="25" t="str">
        <f t="shared" si="83"/>
        <v>ICPL</v>
      </c>
      <c r="M2374" s="26">
        <f t="shared" ca="1" si="83"/>
        <v>42276</v>
      </c>
      <c r="N2374" s="25" t="b">
        <f t="shared" si="83"/>
        <v>0</v>
      </c>
      <c r="O2374" s="84" t="str">
        <f>IF($N2374,_xll.BDP($K2374,O$1817),"[DISABLED]")</f>
        <v>[DISABLED]</v>
      </c>
      <c r="P2374" s="84" t="str">
        <f>IF($N2374,_xll.BDP($K2374,P$1817),"[DISABLED]")</f>
        <v>[DISABLED]</v>
      </c>
      <c r="Q2374" s="84" t="str">
        <f>IF($N2374,_xll.BDP($K2374,Q$1817),"[DISABLED]")</f>
        <v>[DISABLED]</v>
      </c>
      <c r="R2374" s="84" t="str">
        <f>IF($N2374,_xll.BDH($K2374,R$1817,$M2374),"[DISABLED]")</f>
        <v>[DISABLED]</v>
      </c>
      <c r="S2374" s="84" t="str">
        <f>IF($N2374,_xll.BDH($K2374,S$1817,$M2374),"[DISABLED]")</f>
        <v>[DISABLED]</v>
      </c>
      <c r="T2374" s="84" t="str">
        <f>IF($N2374,_xll.BDH($K2374,T$1817,$M2374),"[DISABLED]")</f>
        <v>[DISABLED]</v>
      </c>
      <c r="V2374" s="106" t="s">
        <v>10896</v>
      </c>
      <c r="W2374" s="107" t="s">
        <v>1055</v>
      </c>
      <c r="X2374" s="108">
        <v>42276</v>
      </c>
      <c r="Y2374" s="107" t="b">
        <v>0</v>
      </c>
      <c r="Z2374" s="107" t="s">
        <v>5237</v>
      </c>
      <c r="AA2374" s="107" t="s">
        <v>5237</v>
      </c>
      <c r="AB2374" s="107" t="s">
        <v>5237</v>
      </c>
      <c r="AC2374" s="107" t="s">
        <v>5237</v>
      </c>
      <c r="AD2374" s="107" t="s">
        <v>5237</v>
      </c>
      <c r="AE2374" s="107" t="s">
        <v>5237</v>
      </c>
    </row>
    <row r="2375" spans="2:31" outlineLevel="1">
      <c r="B2375" s="24" t="s">
        <v>5234</v>
      </c>
      <c r="C2375" s="24" t="s">
        <v>4</v>
      </c>
      <c r="D2375" s="24" t="s">
        <v>64</v>
      </c>
      <c r="E2375" s="24" t="s">
        <v>42</v>
      </c>
      <c r="F2375" s="24" t="s">
        <v>44</v>
      </c>
      <c r="G2375" s="24">
        <v>25</v>
      </c>
      <c r="H2375" s="42" t="s">
        <v>3008</v>
      </c>
      <c r="I2375" s="24" t="s">
        <v>4878</v>
      </c>
      <c r="J2375" s="24" t="s">
        <v>73</v>
      </c>
      <c r="K2375" s="72" t="str">
        <f t="shared" si="82"/>
        <v>BPPO52 ICPL Curncy</v>
      </c>
      <c r="L2375" s="25" t="str">
        <f t="shared" si="83"/>
        <v>ICPL</v>
      </c>
      <c r="M2375" s="26">
        <f t="shared" ca="1" si="83"/>
        <v>42276</v>
      </c>
      <c r="N2375" s="25" t="b">
        <f t="shared" si="83"/>
        <v>0</v>
      </c>
      <c r="O2375" s="84" t="str">
        <f>IF($N2375,_xll.BDP($K2375,O$1817),"[DISABLED]")</f>
        <v>[DISABLED]</v>
      </c>
      <c r="P2375" s="84" t="str">
        <f>IF($N2375,_xll.BDP($K2375,P$1817),"[DISABLED]")</f>
        <v>[DISABLED]</v>
      </c>
      <c r="Q2375" s="84" t="str">
        <f>IF($N2375,_xll.BDP($K2375,Q$1817),"[DISABLED]")</f>
        <v>[DISABLED]</v>
      </c>
      <c r="R2375" s="84" t="str">
        <f>IF($N2375,_xll.BDH($K2375,R$1817,$M2375),"[DISABLED]")</f>
        <v>[DISABLED]</v>
      </c>
      <c r="S2375" s="84" t="str">
        <f>IF($N2375,_xll.BDH($K2375,S$1817,$M2375),"[DISABLED]")</f>
        <v>[DISABLED]</v>
      </c>
      <c r="T2375" s="84" t="str">
        <f>IF($N2375,_xll.BDH($K2375,T$1817,$M2375),"[DISABLED]")</f>
        <v>[DISABLED]</v>
      </c>
      <c r="V2375" s="106" t="s">
        <v>10897</v>
      </c>
      <c r="W2375" s="107" t="s">
        <v>1055</v>
      </c>
      <c r="X2375" s="108">
        <v>42276</v>
      </c>
      <c r="Y2375" s="107" t="b">
        <v>0</v>
      </c>
      <c r="Z2375" s="107" t="s">
        <v>5237</v>
      </c>
      <c r="AA2375" s="107" t="s">
        <v>5237</v>
      </c>
      <c r="AB2375" s="107" t="s">
        <v>5237</v>
      </c>
      <c r="AC2375" s="107" t="s">
        <v>5237</v>
      </c>
      <c r="AD2375" s="107" t="s">
        <v>5237</v>
      </c>
      <c r="AE2375" s="107" t="s">
        <v>5237</v>
      </c>
    </row>
    <row r="2376" spans="2:31" outlineLevel="1">
      <c r="B2376" s="24" t="s">
        <v>5234</v>
      </c>
      <c r="C2376" s="24" t="s">
        <v>4</v>
      </c>
      <c r="D2376" s="24" t="s">
        <v>64</v>
      </c>
      <c r="E2376" s="24" t="s">
        <v>42</v>
      </c>
      <c r="F2376" s="24" t="s">
        <v>44</v>
      </c>
      <c r="G2376" s="24">
        <v>50</v>
      </c>
      <c r="H2376" s="42" t="s">
        <v>3008</v>
      </c>
      <c r="I2376" s="24" t="s">
        <v>4879</v>
      </c>
      <c r="J2376" s="24" t="s">
        <v>73</v>
      </c>
      <c r="K2376" s="72" t="str">
        <f t="shared" si="82"/>
        <v>BPPP52 ICPL Curncy</v>
      </c>
      <c r="L2376" s="25" t="str">
        <f t="shared" si="83"/>
        <v>ICPL</v>
      </c>
      <c r="M2376" s="26">
        <f t="shared" ca="1" si="83"/>
        <v>42276</v>
      </c>
      <c r="N2376" s="25" t="b">
        <f t="shared" si="83"/>
        <v>0</v>
      </c>
      <c r="O2376" s="84" t="str">
        <f>IF($N2376,_xll.BDP($K2376,O$1817),"[DISABLED]")</f>
        <v>[DISABLED]</v>
      </c>
      <c r="P2376" s="84" t="str">
        <f>IF($N2376,_xll.BDP($K2376,P$1817),"[DISABLED]")</f>
        <v>[DISABLED]</v>
      </c>
      <c r="Q2376" s="84" t="str">
        <f>IF($N2376,_xll.BDP($K2376,Q$1817),"[DISABLED]")</f>
        <v>[DISABLED]</v>
      </c>
      <c r="R2376" s="84" t="str">
        <f>IF($N2376,_xll.BDH($K2376,R$1817,$M2376),"[DISABLED]")</f>
        <v>[DISABLED]</v>
      </c>
      <c r="S2376" s="84" t="str">
        <f>IF($N2376,_xll.BDH($K2376,S$1817,$M2376),"[DISABLED]")</f>
        <v>[DISABLED]</v>
      </c>
      <c r="T2376" s="84" t="str">
        <f>IF($N2376,_xll.BDH($K2376,T$1817,$M2376),"[DISABLED]")</f>
        <v>[DISABLED]</v>
      </c>
      <c r="V2376" s="106" t="s">
        <v>10898</v>
      </c>
      <c r="W2376" s="107" t="s">
        <v>1055</v>
      </c>
      <c r="X2376" s="108">
        <v>42276</v>
      </c>
      <c r="Y2376" s="107" t="b">
        <v>0</v>
      </c>
      <c r="Z2376" s="107" t="s">
        <v>5237</v>
      </c>
      <c r="AA2376" s="107" t="s">
        <v>5237</v>
      </c>
      <c r="AB2376" s="107" t="s">
        <v>5237</v>
      </c>
      <c r="AC2376" s="107" t="s">
        <v>5237</v>
      </c>
      <c r="AD2376" s="107" t="s">
        <v>5237</v>
      </c>
      <c r="AE2376" s="107" t="s">
        <v>5237</v>
      </c>
    </row>
    <row r="2377" spans="2:31" outlineLevel="1">
      <c r="B2377" s="24" t="s">
        <v>5234</v>
      </c>
      <c r="C2377" s="24" t="s">
        <v>4</v>
      </c>
      <c r="D2377" s="24" t="s">
        <v>64</v>
      </c>
      <c r="E2377" s="24" t="s">
        <v>42</v>
      </c>
      <c r="F2377" s="24" t="s">
        <v>44</v>
      </c>
      <c r="G2377" s="24">
        <v>100</v>
      </c>
      <c r="H2377" s="42" t="s">
        <v>3008</v>
      </c>
      <c r="I2377" s="24" t="s">
        <v>4880</v>
      </c>
      <c r="J2377" s="24" t="s">
        <v>73</v>
      </c>
      <c r="K2377" s="72" t="str">
        <f t="shared" si="82"/>
        <v>BPPQ52 ICPL Curncy</v>
      </c>
      <c r="L2377" s="25" t="str">
        <f t="shared" si="83"/>
        <v>ICPL</v>
      </c>
      <c r="M2377" s="26">
        <f t="shared" ca="1" si="83"/>
        <v>42276</v>
      </c>
      <c r="N2377" s="25" t="b">
        <f t="shared" si="83"/>
        <v>0</v>
      </c>
      <c r="O2377" s="84" t="str">
        <f>IF($N2377,_xll.BDP($K2377,O$1817),"[DISABLED]")</f>
        <v>[DISABLED]</v>
      </c>
      <c r="P2377" s="84" t="str">
        <f>IF($N2377,_xll.BDP($K2377,P$1817),"[DISABLED]")</f>
        <v>[DISABLED]</v>
      </c>
      <c r="Q2377" s="84" t="str">
        <f>IF($N2377,_xll.BDP($K2377,Q$1817),"[DISABLED]")</f>
        <v>[DISABLED]</v>
      </c>
      <c r="R2377" s="84" t="str">
        <f>IF($N2377,_xll.BDH($K2377,R$1817,$M2377),"[DISABLED]")</f>
        <v>[DISABLED]</v>
      </c>
      <c r="S2377" s="84" t="str">
        <f>IF($N2377,_xll.BDH($K2377,S$1817,$M2377),"[DISABLED]")</f>
        <v>[DISABLED]</v>
      </c>
      <c r="T2377" s="84" t="str">
        <f>IF($N2377,_xll.BDH($K2377,T$1817,$M2377),"[DISABLED]")</f>
        <v>[DISABLED]</v>
      </c>
      <c r="V2377" s="106" t="s">
        <v>10899</v>
      </c>
      <c r="W2377" s="107" t="s">
        <v>1055</v>
      </c>
      <c r="X2377" s="108">
        <v>42276</v>
      </c>
      <c r="Y2377" s="107" t="b">
        <v>0</v>
      </c>
      <c r="Z2377" s="107" t="s">
        <v>5237</v>
      </c>
      <c r="AA2377" s="107" t="s">
        <v>5237</v>
      </c>
      <c r="AB2377" s="107" t="s">
        <v>5237</v>
      </c>
      <c r="AC2377" s="107" t="s">
        <v>5237</v>
      </c>
      <c r="AD2377" s="107" t="s">
        <v>5237</v>
      </c>
      <c r="AE2377" s="107" t="s">
        <v>5237</v>
      </c>
    </row>
    <row r="2378" spans="2:31" outlineLevel="1">
      <c r="B2378" s="24" t="s">
        <v>5234</v>
      </c>
      <c r="C2378" s="24" t="s">
        <v>4</v>
      </c>
      <c r="D2378" s="24" t="s">
        <v>64</v>
      </c>
      <c r="E2378" s="24" t="s">
        <v>42</v>
      </c>
      <c r="F2378" s="24" t="s">
        <v>44</v>
      </c>
      <c r="G2378" s="24">
        <v>200</v>
      </c>
      <c r="H2378" s="42" t="s">
        <v>3008</v>
      </c>
      <c r="I2378" s="24" t="s">
        <v>4881</v>
      </c>
      <c r="J2378" s="24" t="s">
        <v>73</v>
      </c>
      <c r="K2378" s="72" t="str">
        <f t="shared" si="82"/>
        <v>BPPR52 ICPL Curncy</v>
      </c>
      <c r="L2378" s="25" t="str">
        <f t="shared" si="83"/>
        <v>ICPL</v>
      </c>
      <c r="M2378" s="26">
        <f t="shared" ca="1" si="83"/>
        <v>42276</v>
      </c>
      <c r="N2378" s="25" t="b">
        <f t="shared" si="83"/>
        <v>0</v>
      </c>
      <c r="O2378" s="84" t="str">
        <f>IF($N2378,_xll.BDP($K2378,O$1817),"[DISABLED]")</f>
        <v>[DISABLED]</v>
      </c>
      <c r="P2378" s="84" t="str">
        <f>IF($N2378,_xll.BDP($K2378,P$1817),"[DISABLED]")</f>
        <v>[DISABLED]</v>
      </c>
      <c r="Q2378" s="84" t="str">
        <f>IF($N2378,_xll.BDP($K2378,Q$1817),"[DISABLED]")</f>
        <v>[DISABLED]</v>
      </c>
      <c r="R2378" s="84" t="str">
        <f>IF($N2378,_xll.BDH($K2378,R$1817,$M2378),"[DISABLED]")</f>
        <v>[DISABLED]</v>
      </c>
      <c r="S2378" s="84" t="str">
        <f>IF($N2378,_xll.BDH($K2378,S$1817,$M2378),"[DISABLED]")</f>
        <v>[DISABLED]</v>
      </c>
      <c r="T2378" s="84" t="str">
        <f>IF($N2378,_xll.BDH($K2378,T$1817,$M2378),"[DISABLED]")</f>
        <v>[DISABLED]</v>
      </c>
      <c r="V2378" s="106" t="s">
        <v>10900</v>
      </c>
      <c r="W2378" s="107" t="s">
        <v>1055</v>
      </c>
      <c r="X2378" s="108">
        <v>42276</v>
      </c>
      <c r="Y2378" s="107" t="b">
        <v>0</v>
      </c>
      <c r="Z2378" s="107" t="s">
        <v>5237</v>
      </c>
      <c r="AA2378" s="107" t="s">
        <v>5237</v>
      </c>
      <c r="AB2378" s="107" t="s">
        <v>5237</v>
      </c>
      <c r="AC2378" s="107" t="s">
        <v>5237</v>
      </c>
      <c r="AD2378" s="107" t="s">
        <v>5237</v>
      </c>
      <c r="AE2378" s="107" t="s">
        <v>5237</v>
      </c>
    </row>
    <row r="2379" spans="2:31" outlineLevel="1">
      <c r="H2379" s="42"/>
      <c r="K2379" s="72"/>
      <c r="L2379" s="25"/>
      <c r="M2379" s="26"/>
      <c r="N2379" s="25"/>
      <c r="O2379" s="84"/>
      <c r="P2379" s="84"/>
      <c r="Q2379" s="84"/>
      <c r="R2379" s="84"/>
      <c r="S2379" s="84"/>
      <c r="T2379" s="84"/>
      <c r="V2379" s="106"/>
      <c r="W2379" s="107"/>
      <c r="X2379" s="108"/>
      <c r="Y2379" s="107"/>
      <c r="Z2379" s="107"/>
      <c r="AA2379" s="107"/>
      <c r="AB2379" s="107"/>
      <c r="AC2379" s="107"/>
      <c r="AD2379" s="107"/>
      <c r="AE2379" s="107"/>
    </row>
    <row r="2380" spans="2:31" outlineLevel="1">
      <c r="B2380" s="24" t="s">
        <v>5234</v>
      </c>
      <c r="C2380" s="24" t="s">
        <v>4</v>
      </c>
      <c r="D2380" s="24" t="s">
        <v>64</v>
      </c>
      <c r="E2380" s="24" t="s">
        <v>42</v>
      </c>
      <c r="F2380" s="24" t="s">
        <v>46</v>
      </c>
      <c r="G2380" s="24">
        <v>-200</v>
      </c>
      <c r="H2380" s="42" t="s">
        <v>3008</v>
      </c>
      <c r="I2380" s="24" t="s">
        <v>4882</v>
      </c>
      <c r="J2380" s="24" t="s">
        <v>73</v>
      </c>
      <c r="K2380" s="72" t="str">
        <f t="shared" si="82"/>
        <v>BPPK102 ICPL Curncy</v>
      </c>
      <c r="L2380" s="25" t="str">
        <f t="shared" si="83"/>
        <v>ICPL</v>
      </c>
      <c r="M2380" s="26">
        <f t="shared" ca="1" si="83"/>
        <v>42276</v>
      </c>
      <c r="N2380" s="25" t="b">
        <f t="shared" si="83"/>
        <v>0</v>
      </c>
      <c r="O2380" s="84" t="str">
        <f>IF($N2380,_xll.BDP($K2380,O$1817),"[DISABLED]")</f>
        <v>[DISABLED]</v>
      </c>
      <c r="P2380" s="84" t="str">
        <f>IF($N2380,_xll.BDP($K2380,P$1817),"[DISABLED]")</f>
        <v>[DISABLED]</v>
      </c>
      <c r="Q2380" s="84" t="str">
        <f>IF($N2380,_xll.BDP($K2380,Q$1817),"[DISABLED]")</f>
        <v>[DISABLED]</v>
      </c>
      <c r="R2380" s="84" t="str">
        <f>IF($N2380,_xll.BDH($K2380,R$1817,$M2380),"[DISABLED]")</f>
        <v>[DISABLED]</v>
      </c>
      <c r="S2380" s="84" t="str">
        <f>IF($N2380,_xll.BDH($K2380,S$1817,$M2380),"[DISABLED]")</f>
        <v>[DISABLED]</v>
      </c>
      <c r="T2380" s="84" t="str">
        <f>IF($N2380,_xll.BDH($K2380,T$1817,$M2380),"[DISABLED]")</f>
        <v>[DISABLED]</v>
      </c>
      <c r="V2380" s="106" t="s">
        <v>10901</v>
      </c>
      <c r="W2380" s="107" t="s">
        <v>1055</v>
      </c>
      <c r="X2380" s="108">
        <v>42276</v>
      </c>
      <c r="Y2380" s="107" t="b">
        <v>0</v>
      </c>
      <c r="Z2380" s="107" t="s">
        <v>5237</v>
      </c>
      <c r="AA2380" s="107" t="s">
        <v>5237</v>
      </c>
      <c r="AB2380" s="107" t="s">
        <v>5237</v>
      </c>
      <c r="AC2380" s="107" t="s">
        <v>5237</v>
      </c>
      <c r="AD2380" s="107" t="s">
        <v>5237</v>
      </c>
      <c r="AE2380" s="107" t="s">
        <v>5237</v>
      </c>
    </row>
    <row r="2381" spans="2:31" outlineLevel="1">
      <c r="B2381" s="24" t="s">
        <v>5234</v>
      </c>
      <c r="C2381" s="24" t="s">
        <v>4</v>
      </c>
      <c r="D2381" s="24" t="s">
        <v>64</v>
      </c>
      <c r="E2381" s="24" t="s">
        <v>42</v>
      </c>
      <c r="F2381" s="24" t="s">
        <v>46</v>
      </c>
      <c r="G2381" s="24">
        <v>-100</v>
      </c>
      <c r="H2381" s="42" t="s">
        <v>3008</v>
      </c>
      <c r="I2381" s="24" t="s">
        <v>4883</v>
      </c>
      <c r="J2381" s="24" t="s">
        <v>73</v>
      </c>
      <c r="K2381" s="72" t="str">
        <f t="shared" si="82"/>
        <v>BPPL102 ICPL Curncy</v>
      </c>
      <c r="L2381" s="25" t="str">
        <f t="shared" si="83"/>
        <v>ICPL</v>
      </c>
      <c r="M2381" s="26">
        <f t="shared" ca="1" si="83"/>
        <v>42276</v>
      </c>
      <c r="N2381" s="25" t="b">
        <f t="shared" si="83"/>
        <v>0</v>
      </c>
      <c r="O2381" s="84" t="str">
        <f>IF($N2381,_xll.BDP($K2381,O$1817),"[DISABLED]")</f>
        <v>[DISABLED]</v>
      </c>
      <c r="P2381" s="84" t="str">
        <f>IF($N2381,_xll.BDP($K2381,P$1817),"[DISABLED]")</f>
        <v>[DISABLED]</v>
      </c>
      <c r="Q2381" s="84" t="str">
        <f>IF($N2381,_xll.BDP($K2381,Q$1817),"[DISABLED]")</f>
        <v>[DISABLED]</v>
      </c>
      <c r="R2381" s="84" t="str">
        <f>IF($N2381,_xll.BDH($K2381,R$1817,$M2381),"[DISABLED]")</f>
        <v>[DISABLED]</v>
      </c>
      <c r="S2381" s="84" t="str">
        <f>IF($N2381,_xll.BDH($K2381,S$1817,$M2381),"[DISABLED]")</f>
        <v>[DISABLED]</v>
      </c>
      <c r="T2381" s="84" t="str">
        <f>IF($N2381,_xll.BDH($K2381,T$1817,$M2381),"[DISABLED]")</f>
        <v>[DISABLED]</v>
      </c>
      <c r="V2381" s="106" t="s">
        <v>10902</v>
      </c>
      <c r="W2381" s="107" t="s">
        <v>1055</v>
      </c>
      <c r="X2381" s="108">
        <v>42276</v>
      </c>
      <c r="Y2381" s="107" t="b">
        <v>0</v>
      </c>
      <c r="Z2381" s="107" t="s">
        <v>5237</v>
      </c>
      <c r="AA2381" s="107" t="s">
        <v>5237</v>
      </c>
      <c r="AB2381" s="107" t="s">
        <v>5237</v>
      </c>
      <c r="AC2381" s="107" t="s">
        <v>5237</v>
      </c>
      <c r="AD2381" s="107" t="s">
        <v>5237</v>
      </c>
      <c r="AE2381" s="107" t="s">
        <v>5237</v>
      </c>
    </row>
    <row r="2382" spans="2:31" outlineLevel="1">
      <c r="B2382" s="24" t="s">
        <v>5234</v>
      </c>
      <c r="C2382" s="24" t="s">
        <v>4</v>
      </c>
      <c r="D2382" s="24" t="s">
        <v>64</v>
      </c>
      <c r="E2382" s="24" t="s">
        <v>42</v>
      </c>
      <c r="F2382" s="24" t="s">
        <v>46</v>
      </c>
      <c r="G2382" s="24">
        <v>-50</v>
      </c>
      <c r="H2382" s="42" t="s">
        <v>3008</v>
      </c>
      <c r="I2382" s="24" t="s">
        <v>4884</v>
      </c>
      <c r="J2382" s="24" t="s">
        <v>73</v>
      </c>
      <c r="K2382" s="72" t="str">
        <f t="shared" si="82"/>
        <v>BPPM102 ICPL Curncy</v>
      </c>
      <c r="L2382" s="25" t="str">
        <f t="shared" si="83"/>
        <v>ICPL</v>
      </c>
      <c r="M2382" s="26">
        <f t="shared" ca="1" si="83"/>
        <v>42276</v>
      </c>
      <c r="N2382" s="25" t="b">
        <f t="shared" si="83"/>
        <v>0</v>
      </c>
      <c r="O2382" s="84" t="str">
        <f>IF($N2382,_xll.BDP($K2382,O$1817),"[DISABLED]")</f>
        <v>[DISABLED]</v>
      </c>
      <c r="P2382" s="84" t="str">
        <f>IF($N2382,_xll.BDP($K2382,P$1817),"[DISABLED]")</f>
        <v>[DISABLED]</v>
      </c>
      <c r="Q2382" s="84" t="str">
        <f>IF($N2382,_xll.BDP($K2382,Q$1817),"[DISABLED]")</f>
        <v>[DISABLED]</v>
      </c>
      <c r="R2382" s="84" t="str">
        <f>IF($N2382,_xll.BDH($K2382,R$1817,$M2382),"[DISABLED]")</f>
        <v>[DISABLED]</v>
      </c>
      <c r="S2382" s="84" t="str">
        <f>IF($N2382,_xll.BDH($K2382,S$1817,$M2382),"[DISABLED]")</f>
        <v>[DISABLED]</v>
      </c>
      <c r="T2382" s="84" t="str">
        <f>IF($N2382,_xll.BDH($K2382,T$1817,$M2382),"[DISABLED]")</f>
        <v>[DISABLED]</v>
      </c>
      <c r="V2382" s="106" t="s">
        <v>10903</v>
      </c>
      <c r="W2382" s="107" t="s">
        <v>1055</v>
      </c>
      <c r="X2382" s="108">
        <v>42276</v>
      </c>
      <c r="Y2382" s="107" t="b">
        <v>0</v>
      </c>
      <c r="Z2382" s="107" t="s">
        <v>5237</v>
      </c>
      <c r="AA2382" s="107" t="s">
        <v>5237</v>
      </c>
      <c r="AB2382" s="107" t="s">
        <v>5237</v>
      </c>
      <c r="AC2382" s="107" t="s">
        <v>5237</v>
      </c>
      <c r="AD2382" s="107" t="s">
        <v>5237</v>
      </c>
      <c r="AE2382" s="107" t="s">
        <v>5237</v>
      </c>
    </row>
    <row r="2383" spans="2:31" outlineLevel="1">
      <c r="B2383" s="24" t="s">
        <v>5234</v>
      </c>
      <c r="C2383" s="24" t="s">
        <v>4</v>
      </c>
      <c r="D2383" s="24" t="s">
        <v>64</v>
      </c>
      <c r="E2383" s="24" t="s">
        <v>42</v>
      </c>
      <c r="F2383" s="24" t="s">
        <v>46</v>
      </c>
      <c r="G2383" s="24">
        <v>-25</v>
      </c>
      <c r="H2383" s="42" t="s">
        <v>3008</v>
      </c>
      <c r="I2383" s="24" t="s">
        <v>4885</v>
      </c>
      <c r="J2383" s="24" t="s">
        <v>73</v>
      </c>
      <c r="K2383" s="72" t="str">
        <f t="shared" si="82"/>
        <v>BPPN102 ICPL Curncy</v>
      </c>
      <c r="L2383" s="25" t="str">
        <f t="shared" si="83"/>
        <v>ICPL</v>
      </c>
      <c r="M2383" s="26">
        <f t="shared" ca="1" si="83"/>
        <v>42276</v>
      </c>
      <c r="N2383" s="25" t="b">
        <f t="shared" si="83"/>
        <v>0</v>
      </c>
      <c r="O2383" s="84" t="str">
        <f>IF($N2383,_xll.BDP($K2383,O$1817),"[DISABLED]")</f>
        <v>[DISABLED]</v>
      </c>
      <c r="P2383" s="84" t="str">
        <f>IF($N2383,_xll.BDP($K2383,P$1817),"[DISABLED]")</f>
        <v>[DISABLED]</v>
      </c>
      <c r="Q2383" s="84" t="str">
        <f>IF($N2383,_xll.BDP($K2383,Q$1817),"[DISABLED]")</f>
        <v>[DISABLED]</v>
      </c>
      <c r="R2383" s="84" t="str">
        <f>IF($N2383,_xll.BDH($K2383,R$1817,$M2383),"[DISABLED]")</f>
        <v>[DISABLED]</v>
      </c>
      <c r="S2383" s="84" t="str">
        <f>IF($N2383,_xll.BDH($K2383,S$1817,$M2383),"[DISABLED]")</f>
        <v>[DISABLED]</v>
      </c>
      <c r="T2383" s="84" t="str">
        <f>IF($N2383,_xll.BDH($K2383,T$1817,$M2383),"[DISABLED]")</f>
        <v>[DISABLED]</v>
      </c>
      <c r="V2383" s="106" t="s">
        <v>10904</v>
      </c>
      <c r="W2383" s="107" t="s">
        <v>1055</v>
      </c>
      <c r="X2383" s="108">
        <v>42276</v>
      </c>
      <c r="Y2383" s="107" t="b">
        <v>0</v>
      </c>
      <c r="Z2383" s="107" t="s">
        <v>5237</v>
      </c>
      <c r="AA2383" s="107" t="s">
        <v>5237</v>
      </c>
      <c r="AB2383" s="107" t="s">
        <v>5237</v>
      </c>
      <c r="AC2383" s="107" t="s">
        <v>5237</v>
      </c>
      <c r="AD2383" s="107" t="s">
        <v>5237</v>
      </c>
      <c r="AE2383" s="107" t="s">
        <v>5237</v>
      </c>
    </row>
    <row r="2384" spans="2:31" outlineLevel="1">
      <c r="B2384" s="24" t="s">
        <v>5234</v>
      </c>
      <c r="C2384" s="24" t="s">
        <v>4</v>
      </c>
      <c r="D2384" s="24" t="s">
        <v>64</v>
      </c>
      <c r="E2384" s="24" t="s">
        <v>42</v>
      </c>
      <c r="F2384" s="24" t="s">
        <v>46</v>
      </c>
      <c r="G2384" s="24">
        <v>25</v>
      </c>
      <c r="H2384" s="42" t="s">
        <v>3008</v>
      </c>
      <c r="I2384" s="24" t="s">
        <v>4886</v>
      </c>
      <c r="J2384" s="24" t="s">
        <v>73</v>
      </c>
      <c r="K2384" s="72" t="str">
        <f t="shared" si="82"/>
        <v>BPPO102 ICPL Curncy</v>
      </c>
      <c r="L2384" s="25" t="str">
        <f t="shared" si="83"/>
        <v>ICPL</v>
      </c>
      <c r="M2384" s="26">
        <f t="shared" ca="1" si="83"/>
        <v>42276</v>
      </c>
      <c r="N2384" s="25" t="b">
        <f t="shared" si="83"/>
        <v>0</v>
      </c>
      <c r="O2384" s="84" t="str">
        <f>IF($N2384,_xll.BDP($K2384,O$1817),"[DISABLED]")</f>
        <v>[DISABLED]</v>
      </c>
      <c r="P2384" s="84" t="str">
        <f>IF($N2384,_xll.BDP($K2384,P$1817),"[DISABLED]")</f>
        <v>[DISABLED]</v>
      </c>
      <c r="Q2384" s="84" t="str">
        <f>IF($N2384,_xll.BDP($K2384,Q$1817),"[DISABLED]")</f>
        <v>[DISABLED]</v>
      </c>
      <c r="R2384" s="84" t="str">
        <f>IF($N2384,_xll.BDH($K2384,R$1817,$M2384),"[DISABLED]")</f>
        <v>[DISABLED]</v>
      </c>
      <c r="S2384" s="84" t="str">
        <f>IF($N2384,_xll.BDH($K2384,S$1817,$M2384),"[DISABLED]")</f>
        <v>[DISABLED]</v>
      </c>
      <c r="T2384" s="84" t="str">
        <f>IF($N2384,_xll.BDH($K2384,T$1817,$M2384),"[DISABLED]")</f>
        <v>[DISABLED]</v>
      </c>
      <c r="V2384" s="106" t="s">
        <v>10905</v>
      </c>
      <c r="W2384" s="107" t="s">
        <v>1055</v>
      </c>
      <c r="X2384" s="108">
        <v>42276</v>
      </c>
      <c r="Y2384" s="107" t="b">
        <v>0</v>
      </c>
      <c r="Z2384" s="107" t="s">
        <v>5237</v>
      </c>
      <c r="AA2384" s="107" t="s">
        <v>5237</v>
      </c>
      <c r="AB2384" s="107" t="s">
        <v>5237</v>
      </c>
      <c r="AC2384" s="107" t="s">
        <v>5237</v>
      </c>
      <c r="AD2384" s="107" t="s">
        <v>5237</v>
      </c>
      <c r="AE2384" s="107" t="s">
        <v>5237</v>
      </c>
    </row>
    <row r="2385" spans="2:31" outlineLevel="1">
      <c r="B2385" s="24" t="s">
        <v>5234</v>
      </c>
      <c r="C2385" s="24" t="s">
        <v>4</v>
      </c>
      <c r="D2385" s="24" t="s">
        <v>64</v>
      </c>
      <c r="E2385" s="24" t="s">
        <v>42</v>
      </c>
      <c r="F2385" s="24" t="s">
        <v>46</v>
      </c>
      <c r="G2385" s="24">
        <v>50</v>
      </c>
      <c r="H2385" s="42" t="s">
        <v>3008</v>
      </c>
      <c r="I2385" s="24" t="s">
        <v>4887</v>
      </c>
      <c r="J2385" s="24" t="s">
        <v>73</v>
      </c>
      <c r="K2385" s="72" t="str">
        <f t="shared" si="82"/>
        <v>BPPP102 ICPL Curncy</v>
      </c>
      <c r="L2385" s="25" t="str">
        <f t="shared" si="83"/>
        <v>ICPL</v>
      </c>
      <c r="M2385" s="26">
        <f t="shared" ca="1" si="83"/>
        <v>42276</v>
      </c>
      <c r="N2385" s="25" t="b">
        <f t="shared" si="83"/>
        <v>0</v>
      </c>
      <c r="O2385" s="84" t="str">
        <f>IF($N2385,_xll.BDP($K2385,O$1817),"[DISABLED]")</f>
        <v>[DISABLED]</v>
      </c>
      <c r="P2385" s="84" t="str">
        <f>IF($N2385,_xll.BDP($K2385,P$1817),"[DISABLED]")</f>
        <v>[DISABLED]</v>
      </c>
      <c r="Q2385" s="84" t="str">
        <f>IF($N2385,_xll.BDP($K2385,Q$1817),"[DISABLED]")</f>
        <v>[DISABLED]</v>
      </c>
      <c r="R2385" s="84" t="str">
        <f>IF($N2385,_xll.BDH($K2385,R$1817,$M2385),"[DISABLED]")</f>
        <v>[DISABLED]</v>
      </c>
      <c r="S2385" s="84" t="str">
        <f>IF($N2385,_xll.BDH($K2385,S$1817,$M2385),"[DISABLED]")</f>
        <v>[DISABLED]</v>
      </c>
      <c r="T2385" s="84" t="str">
        <f>IF($N2385,_xll.BDH($K2385,T$1817,$M2385),"[DISABLED]")</f>
        <v>[DISABLED]</v>
      </c>
      <c r="V2385" s="106" t="s">
        <v>10906</v>
      </c>
      <c r="W2385" s="107" t="s">
        <v>1055</v>
      </c>
      <c r="X2385" s="108">
        <v>42276</v>
      </c>
      <c r="Y2385" s="107" t="b">
        <v>0</v>
      </c>
      <c r="Z2385" s="107" t="s">
        <v>5237</v>
      </c>
      <c r="AA2385" s="107" t="s">
        <v>5237</v>
      </c>
      <c r="AB2385" s="107" t="s">
        <v>5237</v>
      </c>
      <c r="AC2385" s="107" t="s">
        <v>5237</v>
      </c>
      <c r="AD2385" s="107" t="s">
        <v>5237</v>
      </c>
      <c r="AE2385" s="107" t="s">
        <v>5237</v>
      </c>
    </row>
    <row r="2386" spans="2:31" outlineLevel="1">
      <c r="B2386" s="24" t="s">
        <v>5234</v>
      </c>
      <c r="C2386" s="24" t="s">
        <v>4</v>
      </c>
      <c r="D2386" s="24" t="s">
        <v>64</v>
      </c>
      <c r="E2386" s="24" t="s">
        <v>42</v>
      </c>
      <c r="F2386" s="24" t="s">
        <v>46</v>
      </c>
      <c r="G2386" s="24">
        <v>100</v>
      </c>
      <c r="H2386" s="42" t="s">
        <v>3008</v>
      </c>
      <c r="I2386" s="24" t="s">
        <v>4888</v>
      </c>
      <c r="J2386" s="24" t="s">
        <v>73</v>
      </c>
      <c r="K2386" s="72" t="str">
        <f t="shared" si="82"/>
        <v>BPPQ102 ICPL Curncy</v>
      </c>
      <c r="L2386" s="25" t="str">
        <f t="shared" si="83"/>
        <v>ICPL</v>
      </c>
      <c r="M2386" s="26">
        <f t="shared" ca="1" si="83"/>
        <v>42276</v>
      </c>
      <c r="N2386" s="25" t="b">
        <f t="shared" si="83"/>
        <v>0</v>
      </c>
      <c r="O2386" s="84" t="str">
        <f>IF($N2386,_xll.BDP($K2386,O$1817),"[DISABLED]")</f>
        <v>[DISABLED]</v>
      </c>
      <c r="P2386" s="84" t="str">
        <f>IF($N2386,_xll.BDP($K2386,P$1817),"[DISABLED]")</f>
        <v>[DISABLED]</v>
      </c>
      <c r="Q2386" s="84" t="str">
        <f>IF($N2386,_xll.BDP($K2386,Q$1817),"[DISABLED]")</f>
        <v>[DISABLED]</v>
      </c>
      <c r="R2386" s="84" t="str">
        <f>IF($N2386,_xll.BDH($K2386,R$1817,$M2386),"[DISABLED]")</f>
        <v>[DISABLED]</v>
      </c>
      <c r="S2386" s="84" t="str">
        <f>IF($N2386,_xll.BDH($K2386,S$1817,$M2386),"[DISABLED]")</f>
        <v>[DISABLED]</v>
      </c>
      <c r="T2386" s="84" t="str">
        <f>IF($N2386,_xll.BDH($K2386,T$1817,$M2386),"[DISABLED]")</f>
        <v>[DISABLED]</v>
      </c>
      <c r="V2386" s="106" t="s">
        <v>10907</v>
      </c>
      <c r="W2386" s="107" t="s">
        <v>1055</v>
      </c>
      <c r="X2386" s="108">
        <v>42276</v>
      </c>
      <c r="Y2386" s="107" t="b">
        <v>0</v>
      </c>
      <c r="Z2386" s="107" t="s">
        <v>5237</v>
      </c>
      <c r="AA2386" s="107" t="s">
        <v>5237</v>
      </c>
      <c r="AB2386" s="107" t="s">
        <v>5237</v>
      </c>
      <c r="AC2386" s="107" t="s">
        <v>5237</v>
      </c>
      <c r="AD2386" s="107" t="s">
        <v>5237</v>
      </c>
      <c r="AE2386" s="107" t="s">
        <v>5237</v>
      </c>
    </row>
    <row r="2387" spans="2:31" outlineLevel="1">
      <c r="B2387" s="24" t="s">
        <v>5234</v>
      </c>
      <c r="C2387" s="24" t="s">
        <v>4</v>
      </c>
      <c r="D2387" s="24" t="s">
        <v>64</v>
      </c>
      <c r="E2387" s="24" t="s">
        <v>42</v>
      </c>
      <c r="F2387" s="24" t="s">
        <v>46</v>
      </c>
      <c r="G2387" s="24">
        <v>200</v>
      </c>
      <c r="H2387" s="42" t="s">
        <v>3008</v>
      </c>
      <c r="I2387" s="24" t="s">
        <v>4889</v>
      </c>
      <c r="J2387" s="24" t="s">
        <v>73</v>
      </c>
      <c r="K2387" s="72" t="str">
        <f t="shared" si="82"/>
        <v>BPPR102 ICPL Curncy</v>
      </c>
      <c r="L2387" s="25" t="str">
        <f t="shared" si="83"/>
        <v>ICPL</v>
      </c>
      <c r="M2387" s="26">
        <f t="shared" ca="1" si="83"/>
        <v>42276</v>
      </c>
      <c r="N2387" s="25" t="b">
        <f t="shared" si="83"/>
        <v>0</v>
      </c>
      <c r="O2387" s="84" t="str">
        <f>IF($N2387,_xll.BDP($K2387,O$1817),"[DISABLED]")</f>
        <v>[DISABLED]</v>
      </c>
      <c r="P2387" s="84" t="str">
        <f>IF($N2387,_xll.BDP($K2387,P$1817),"[DISABLED]")</f>
        <v>[DISABLED]</v>
      </c>
      <c r="Q2387" s="84" t="str">
        <f>IF($N2387,_xll.BDP($K2387,Q$1817),"[DISABLED]")</f>
        <v>[DISABLED]</v>
      </c>
      <c r="R2387" s="84" t="str">
        <f>IF($N2387,_xll.BDH($K2387,R$1817,$M2387),"[DISABLED]")</f>
        <v>[DISABLED]</v>
      </c>
      <c r="S2387" s="84" t="str">
        <f>IF($N2387,_xll.BDH($K2387,S$1817,$M2387),"[DISABLED]")</f>
        <v>[DISABLED]</v>
      </c>
      <c r="T2387" s="84" t="str">
        <f>IF($N2387,_xll.BDH($K2387,T$1817,$M2387),"[DISABLED]")</f>
        <v>[DISABLED]</v>
      </c>
      <c r="V2387" s="106" t="s">
        <v>10908</v>
      </c>
      <c r="W2387" s="107" t="s">
        <v>1055</v>
      </c>
      <c r="X2387" s="108">
        <v>42276</v>
      </c>
      <c r="Y2387" s="107" t="b">
        <v>0</v>
      </c>
      <c r="Z2387" s="107" t="s">
        <v>5237</v>
      </c>
      <c r="AA2387" s="107" t="s">
        <v>5237</v>
      </c>
      <c r="AB2387" s="107" t="s">
        <v>5237</v>
      </c>
      <c r="AC2387" s="107" t="s">
        <v>5237</v>
      </c>
      <c r="AD2387" s="107" t="s">
        <v>5237</v>
      </c>
      <c r="AE2387" s="107" t="s">
        <v>5237</v>
      </c>
    </row>
    <row r="2388" spans="2:31" outlineLevel="1">
      <c r="H2388" s="42"/>
      <c r="K2388" s="72"/>
      <c r="L2388" s="25"/>
      <c r="M2388" s="26"/>
      <c r="N2388" s="25"/>
      <c r="O2388" s="84"/>
      <c r="P2388" s="84"/>
      <c r="Q2388" s="84"/>
      <c r="R2388" s="84"/>
      <c r="S2388" s="84"/>
      <c r="T2388" s="84"/>
      <c r="V2388" s="106"/>
      <c r="W2388" s="107"/>
      <c r="X2388" s="108"/>
      <c r="Y2388" s="107"/>
      <c r="Z2388" s="107"/>
      <c r="AA2388" s="107"/>
      <c r="AB2388" s="107"/>
      <c r="AC2388" s="107"/>
      <c r="AD2388" s="107"/>
      <c r="AE2388" s="107"/>
    </row>
    <row r="2389" spans="2:31" outlineLevel="1">
      <c r="B2389" s="24" t="s">
        <v>5234</v>
      </c>
      <c r="C2389" s="24" t="s">
        <v>4</v>
      </c>
      <c r="D2389" s="24" t="s">
        <v>64</v>
      </c>
      <c r="E2389" s="24" t="s">
        <v>42</v>
      </c>
      <c r="F2389" s="24" t="s">
        <v>47</v>
      </c>
      <c r="G2389" s="24">
        <v>-200</v>
      </c>
      <c r="H2389" s="42" t="s">
        <v>3008</v>
      </c>
      <c r="I2389" s="24" t="s">
        <v>4890</v>
      </c>
      <c r="J2389" s="24" t="s">
        <v>73</v>
      </c>
      <c r="K2389" s="72" t="str">
        <f t="shared" si="82"/>
        <v>BPPK152 ICPL Curncy</v>
      </c>
      <c r="L2389" s="25" t="str">
        <f t="shared" si="83"/>
        <v>ICPL</v>
      </c>
      <c r="M2389" s="26">
        <f t="shared" ca="1" si="83"/>
        <v>42276</v>
      </c>
      <c r="N2389" s="25" t="b">
        <f t="shared" si="83"/>
        <v>0</v>
      </c>
      <c r="O2389" s="84" t="str">
        <f>IF($N2389,_xll.BDP($K2389,O$1817),"[DISABLED]")</f>
        <v>[DISABLED]</v>
      </c>
      <c r="P2389" s="84" t="str">
        <f>IF($N2389,_xll.BDP($K2389,P$1817),"[DISABLED]")</f>
        <v>[DISABLED]</v>
      </c>
      <c r="Q2389" s="84" t="str">
        <f>IF($N2389,_xll.BDP($K2389,Q$1817),"[DISABLED]")</f>
        <v>[DISABLED]</v>
      </c>
      <c r="R2389" s="84" t="str">
        <f>IF($N2389,_xll.BDH($K2389,R$1817,$M2389),"[DISABLED]")</f>
        <v>[DISABLED]</v>
      </c>
      <c r="S2389" s="84" t="str">
        <f>IF($N2389,_xll.BDH($K2389,S$1817,$M2389),"[DISABLED]")</f>
        <v>[DISABLED]</v>
      </c>
      <c r="T2389" s="84" t="str">
        <f>IF($N2389,_xll.BDH($K2389,T$1817,$M2389),"[DISABLED]")</f>
        <v>[DISABLED]</v>
      </c>
      <c r="V2389" s="106" t="s">
        <v>10909</v>
      </c>
      <c r="W2389" s="107" t="s">
        <v>1055</v>
      </c>
      <c r="X2389" s="108">
        <v>42276</v>
      </c>
      <c r="Y2389" s="107" t="b">
        <v>0</v>
      </c>
      <c r="Z2389" s="107" t="s">
        <v>5237</v>
      </c>
      <c r="AA2389" s="107" t="s">
        <v>5237</v>
      </c>
      <c r="AB2389" s="107" t="s">
        <v>5237</v>
      </c>
      <c r="AC2389" s="107" t="s">
        <v>5237</v>
      </c>
      <c r="AD2389" s="107" t="s">
        <v>5237</v>
      </c>
      <c r="AE2389" s="107" t="s">
        <v>5237</v>
      </c>
    </row>
    <row r="2390" spans="2:31" outlineLevel="1">
      <c r="B2390" s="24" t="s">
        <v>5234</v>
      </c>
      <c r="C2390" s="24" t="s">
        <v>4</v>
      </c>
      <c r="D2390" s="24" t="s">
        <v>64</v>
      </c>
      <c r="E2390" s="24" t="s">
        <v>42</v>
      </c>
      <c r="F2390" s="24" t="s">
        <v>47</v>
      </c>
      <c r="G2390" s="24">
        <v>-100</v>
      </c>
      <c r="H2390" s="42" t="s">
        <v>3008</v>
      </c>
      <c r="I2390" s="24" t="s">
        <v>4891</v>
      </c>
      <c r="J2390" s="24" t="s">
        <v>73</v>
      </c>
      <c r="K2390" s="72" t="str">
        <f t="shared" si="82"/>
        <v>BPPL152 ICPL Curncy</v>
      </c>
      <c r="L2390" s="25" t="str">
        <f t="shared" si="83"/>
        <v>ICPL</v>
      </c>
      <c r="M2390" s="26">
        <f t="shared" ca="1" si="83"/>
        <v>42276</v>
      </c>
      <c r="N2390" s="25" t="b">
        <f t="shared" si="83"/>
        <v>0</v>
      </c>
      <c r="O2390" s="84" t="str">
        <f>IF($N2390,_xll.BDP($K2390,O$1817),"[DISABLED]")</f>
        <v>[DISABLED]</v>
      </c>
      <c r="P2390" s="84" t="str">
        <f>IF($N2390,_xll.BDP($K2390,P$1817),"[DISABLED]")</f>
        <v>[DISABLED]</v>
      </c>
      <c r="Q2390" s="84" t="str">
        <f>IF($N2390,_xll.BDP($K2390,Q$1817),"[DISABLED]")</f>
        <v>[DISABLED]</v>
      </c>
      <c r="R2390" s="84" t="str">
        <f>IF($N2390,_xll.BDH($K2390,R$1817,$M2390),"[DISABLED]")</f>
        <v>[DISABLED]</v>
      </c>
      <c r="S2390" s="84" t="str">
        <f>IF($N2390,_xll.BDH($K2390,S$1817,$M2390),"[DISABLED]")</f>
        <v>[DISABLED]</v>
      </c>
      <c r="T2390" s="84" t="str">
        <f>IF($N2390,_xll.BDH($K2390,T$1817,$M2390),"[DISABLED]")</f>
        <v>[DISABLED]</v>
      </c>
      <c r="V2390" s="106" t="s">
        <v>10910</v>
      </c>
      <c r="W2390" s="107" t="s">
        <v>1055</v>
      </c>
      <c r="X2390" s="108">
        <v>42276</v>
      </c>
      <c r="Y2390" s="107" t="b">
        <v>0</v>
      </c>
      <c r="Z2390" s="107" t="s">
        <v>5237</v>
      </c>
      <c r="AA2390" s="107" t="s">
        <v>5237</v>
      </c>
      <c r="AB2390" s="107" t="s">
        <v>5237</v>
      </c>
      <c r="AC2390" s="107" t="s">
        <v>5237</v>
      </c>
      <c r="AD2390" s="107" t="s">
        <v>5237</v>
      </c>
      <c r="AE2390" s="107" t="s">
        <v>5237</v>
      </c>
    </row>
    <row r="2391" spans="2:31" outlineLevel="1">
      <c r="B2391" s="24" t="s">
        <v>5234</v>
      </c>
      <c r="C2391" s="24" t="s">
        <v>4</v>
      </c>
      <c r="D2391" s="24" t="s">
        <v>64</v>
      </c>
      <c r="E2391" s="24" t="s">
        <v>42</v>
      </c>
      <c r="F2391" s="24" t="s">
        <v>47</v>
      </c>
      <c r="G2391" s="24">
        <v>-50</v>
      </c>
      <c r="H2391" s="42" t="s">
        <v>3008</v>
      </c>
      <c r="I2391" s="24" t="s">
        <v>4892</v>
      </c>
      <c r="J2391" s="24" t="s">
        <v>73</v>
      </c>
      <c r="K2391" s="72" t="str">
        <f t="shared" si="82"/>
        <v>BPPM152 ICPL Curncy</v>
      </c>
      <c r="L2391" s="25" t="str">
        <f t="shared" si="83"/>
        <v>ICPL</v>
      </c>
      <c r="M2391" s="26">
        <f t="shared" ca="1" si="83"/>
        <v>42276</v>
      </c>
      <c r="N2391" s="25" t="b">
        <f t="shared" si="83"/>
        <v>0</v>
      </c>
      <c r="O2391" s="84" t="str">
        <f>IF($N2391,_xll.BDP($K2391,O$1817),"[DISABLED]")</f>
        <v>[DISABLED]</v>
      </c>
      <c r="P2391" s="84" t="str">
        <f>IF($N2391,_xll.BDP($K2391,P$1817),"[DISABLED]")</f>
        <v>[DISABLED]</v>
      </c>
      <c r="Q2391" s="84" t="str">
        <f>IF($N2391,_xll.BDP($K2391,Q$1817),"[DISABLED]")</f>
        <v>[DISABLED]</v>
      </c>
      <c r="R2391" s="84" t="str">
        <f>IF($N2391,_xll.BDH($K2391,R$1817,$M2391),"[DISABLED]")</f>
        <v>[DISABLED]</v>
      </c>
      <c r="S2391" s="84" t="str">
        <f>IF($N2391,_xll.BDH($K2391,S$1817,$M2391),"[DISABLED]")</f>
        <v>[DISABLED]</v>
      </c>
      <c r="T2391" s="84" t="str">
        <f>IF($N2391,_xll.BDH($K2391,T$1817,$M2391),"[DISABLED]")</f>
        <v>[DISABLED]</v>
      </c>
      <c r="V2391" s="106" t="s">
        <v>10911</v>
      </c>
      <c r="W2391" s="107" t="s">
        <v>1055</v>
      </c>
      <c r="X2391" s="108">
        <v>42276</v>
      </c>
      <c r="Y2391" s="107" t="b">
        <v>0</v>
      </c>
      <c r="Z2391" s="107" t="s">
        <v>5237</v>
      </c>
      <c r="AA2391" s="107" t="s">
        <v>5237</v>
      </c>
      <c r="AB2391" s="107" t="s">
        <v>5237</v>
      </c>
      <c r="AC2391" s="107" t="s">
        <v>5237</v>
      </c>
      <c r="AD2391" s="107" t="s">
        <v>5237</v>
      </c>
      <c r="AE2391" s="107" t="s">
        <v>5237</v>
      </c>
    </row>
    <row r="2392" spans="2:31" outlineLevel="1">
      <c r="B2392" s="24" t="s">
        <v>5234</v>
      </c>
      <c r="C2392" s="24" t="s">
        <v>4</v>
      </c>
      <c r="D2392" s="24" t="s">
        <v>64</v>
      </c>
      <c r="E2392" s="24" t="s">
        <v>42</v>
      </c>
      <c r="F2392" s="24" t="s">
        <v>47</v>
      </c>
      <c r="G2392" s="24">
        <v>-25</v>
      </c>
      <c r="H2392" s="42" t="s">
        <v>3008</v>
      </c>
      <c r="I2392" s="24" t="s">
        <v>4893</v>
      </c>
      <c r="J2392" s="24" t="s">
        <v>73</v>
      </c>
      <c r="K2392" s="72" t="str">
        <f t="shared" si="82"/>
        <v>BPPN152 ICPL Curncy</v>
      </c>
      <c r="L2392" s="25" t="str">
        <f t="shared" si="83"/>
        <v>ICPL</v>
      </c>
      <c r="M2392" s="26">
        <f t="shared" ca="1" si="83"/>
        <v>42276</v>
      </c>
      <c r="N2392" s="25" t="b">
        <f t="shared" si="83"/>
        <v>0</v>
      </c>
      <c r="O2392" s="84" t="str">
        <f>IF($N2392,_xll.BDP($K2392,O$1817),"[DISABLED]")</f>
        <v>[DISABLED]</v>
      </c>
      <c r="P2392" s="84" t="str">
        <f>IF($N2392,_xll.BDP($K2392,P$1817),"[DISABLED]")</f>
        <v>[DISABLED]</v>
      </c>
      <c r="Q2392" s="84" t="str">
        <f>IF($N2392,_xll.BDP($K2392,Q$1817),"[DISABLED]")</f>
        <v>[DISABLED]</v>
      </c>
      <c r="R2392" s="84" t="str">
        <f>IF($N2392,_xll.BDH($K2392,R$1817,$M2392),"[DISABLED]")</f>
        <v>[DISABLED]</v>
      </c>
      <c r="S2392" s="84" t="str">
        <f>IF($N2392,_xll.BDH($K2392,S$1817,$M2392),"[DISABLED]")</f>
        <v>[DISABLED]</v>
      </c>
      <c r="T2392" s="84" t="str">
        <f>IF($N2392,_xll.BDH($K2392,T$1817,$M2392),"[DISABLED]")</f>
        <v>[DISABLED]</v>
      </c>
      <c r="V2392" s="106" t="s">
        <v>10912</v>
      </c>
      <c r="W2392" s="107" t="s">
        <v>1055</v>
      </c>
      <c r="X2392" s="108">
        <v>42276</v>
      </c>
      <c r="Y2392" s="107" t="b">
        <v>0</v>
      </c>
      <c r="Z2392" s="107" t="s">
        <v>5237</v>
      </c>
      <c r="AA2392" s="107" t="s">
        <v>5237</v>
      </c>
      <c r="AB2392" s="107" t="s">
        <v>5237</v>
      </c>
      <c r="AC2392" s="107" t="s">
        <v>5237</v>
      </c>
      <c r="AD2392" s="107" t="s">
        <v>5237</v>
      </c>
      <c r="AE2392" s="107" t="s">
        <v>5237</v>
      </c>
    </row>
    <row r="2393" spans="2:31" outlineLevel="1">
      <c r="B2393" s="24" t="s">
        <v>5234</v>
      </c>
      <c r="C2393" s="24" t="s">
        <v>4</v>
      </c>
      <c r="D2393" s="24" t="s">
        <v>64</v>
      </c>
      <c r="E2393" s="24" t="s">
        <v>42</v>
      </c>
      <c r="F2393" s="24" t="s">
        <v>47</v>
      </c>
      <c r="G2393" s="24">
        <v>25</v>
      </c>
      <c r="H2393" s="42" t="s">
        <v>3008</v>
      </c>
      <c r="I2393" s="24" t="s">
        <v>4894</v>
      </c>
      <c r="J2393" s="24" t="s">
        <v>73</v>
      </c>
      <c r="K2393" s="72" t="str">
        <f t="shared" si="82"/>
        <v>BPPO152 ICPL Curncy</v>
      </c>
      <c r="L2393" s="25" t="str">
        <f t="shared" si="83"/>
        <v>ICPL</v>
      </c>
      <c r="M2393" s="26">
        <f t="shared" ca="1" si="83"/>
        <v>42276</v>
      </c>
      <c r="N2393" s="25" t="b">
        <f t="shared" si="83"/>
        <v>0</v>
      </c>
      <c r="O2393" s="84" t="str">
        <f>IF($N2393,_xll.BDP($K2393,O$1817),"[DISABLED]")</f>
        <v>[DISABLED]</v>
      </c>
      <c r="P2393" s="84" t="str">
        <f>IF($N2393,_xll.BDP($K2393,P$1817),"[DISABLED]")</f>
        <v>[DISABLED]</v>
      </c>
      <c r="Q2393" s="84" t="str">
        <f>IF($N2393,_xll.BDP($K2393,Q$1817),"[DISABLED]")</f>
        <v>[DISABLED]</v>
      </c>
      <c r="R2393" s="84" t="str">
        <f>IF($N2393,_xll.BDH($K2393,R$1817,$M2393),"[DISABLED]")</f>
        <v>[DISABLED]</v>
      </c>
      <c r="S2393" s="84" t="str">
        <f>IF($N2393,_xll.BDH($K2393,S$1817,$M2393),"[DISABLED]")</f>
        <v>[DISABLED]</v>
      </c>
      <c r="T2393" s="84" t="str">
        <f>IF($N2393,_xll.BDH($K2393,T$1817,$M2393),"[DISABLED]")</f>
        <v>[DISABLED]</v>
      </c>
      <c r="V2393" s="106" t="s">
        <v>10913</v>
      </c>
      <c r="W2393" s="107" t="s">
        <v>1055</v>
      </c>
      <c r="X2393" s="108">
        <v>42276</v>
      </c>
      <c r="Y2393" s="107" t="b">
        <v>0</v>
      </c>
      <c r="Z2393" s="107" t="s">
        <v>5237</v>
      </c>
      <c r="AA2393" s="107" t="s">
        <v>5237</v>
      </c>
      <c r="AB2393" s="107" t="s">
        <v>5237</v>
      </c>
      <c r="AC2393" s="107" t="s">
        <v>5237</v>
      </c>
      <c r="AD2393" s="107" t="s">
        <v>5237</v>
      </c>
      <c r="AE2393" s="107" t="s">
        <v>5237</v>
      </c>
    </row>
    <row r="2394" spans="2:31" outlineLevel="1">
      <c r="B2394" s="24" t="s">
        <v>5234</v>
      </c>
      <c r="C2394" s="24" t="s">
        <v>4</v>
      </c>
      <c r="D2394" s="24" t="s">
        <v>64</v>
      </c>
      <c r="E2394" s="24" t="s">
        <v>42</v>
      </c>
      <c r="F2394" s="24" t="s">
        <v>47</v>
      </c>
      <c r="G2394" s="24">
        <v>50</v>
      </c>
      <c r="H2394" s="42" t="s">
        <v>3008</v>
      </c>
      <c r="I2394" s="24" t="s">
        <v>4895</v>
      </c>
      <c r="J2394" s="24" t="s">
        <v>73</v>
      </c>
      <c r="K2394" s="72" t="str">
        <f t="shared" si="82"/>
        <v>BPPP152 ICPL Curncy</v>
      </c>
      <c r="L2394" s="25" t="str">
        <f t="shared" si="83"/>
        <v>ICPL</v>
      </c>
      <c r="M2394" s="26">
        <f t="shared" ca="1" si="83"/>
        <v>42276</v>
      </c>
      <c r="N2394" s="25" t="b">
        <f t="shared" si="83"/>
        <v>0</v>
      </c>
      <c r="O2394" s="84" t="str">
        <f>IF($N2394,_xll.BDP($K2394,O$1817),"[DISABLED]")</f>
        <v>[DISABLED]</v>
      </c>
      <c r="P2394" s="84" t="str">
        <f>IF($N2394,_xll.BDP($K2394,P$1817),"[DISABLED]")</f>
        <v>[DISABLED]</v>
      </c>
      <c r="Q2394" s="84" t="str">
        <f>IF($N2394,_xll.BDP($K2394,Q$1817),"[DISABLED]")</f>
        <v>[DISABLED]</v>
      </c>
      <c r="R2394" s="84" t="str">
        <f>IF($N2394,_xll.BDH($K2394,R$1817,$M2394),"[DISABLED]")</f>
        <v>[DISABLED]</v>
      </c>
      <c r="S2394" s="84" t="str">
        <f>IF($N2394,_xll.BDH($K2394,S$1817,$M2394),"[DISABLED]")</f>
        <v>[DISABLED]</v>
      </c>
      <c r="T2394" s="84" t="str">
        <f>IF($N2394,_xll.BDH($K2394,T$1817,$M2394),"[DISABLED]")</f>
        <v>[DISABLED]</v>
      </c>
      <c r="V2394" s="106" t="s">
        <v>10914</v>
      </c>
      <c r="W2394" s="107" t="s">
        <v>1055</v>
      </c>
      <c r="X2394" s="108">
        <v>42276</v>
      </c>
      <c r="Y2394" s="107" t="b">
        <v>0</v>
      </c>
      <c r="Z2394" s="107" t="s">
        <v>5237</v>
      </c>
      <c r="AA2394" s="107" t="s">
        <v>5237</v>
      </c>
      <c r="AB2394" s="107" t="s">
        <v>5237</v>
      </c>
      <c r="AC2394" s="107" t="s">
        <v>5237</v>
      </c>
      <c r="AD2394" s="107" t="s">
        <v>5237</v>
      </c>
      <c r="AE2394" s="107" t="s">
        <v>5237</v>
      </c>
    </row>
    <row r="2395" spans="2:31" outlineLevel="1">
      <c r="B2395" s="24" t="s">
        <v>5234</v>
      </c>
      <c r="C2395" s="24" t="s">
        <v>4</v>
      </c>
      <c r="D2395" s="24" t="s">
        <v>64</v>
      </c>
      <c r="E2395" s="24" t="s">
        <v>42</v>
      </c>
      <c r="F2395" s="24" t="s">
        <v>47</v>
      </c>
      <c r="G2395" s="24">
        <v>100</v>
      </c>
      <c r="H2395" s="42" t="s">
        <v>3008</v>
      </c>
      <c r="I2395" s="24" t="s">
        <v>4896</v>
      </c>
      <c r="J2395" s="24" t="s">
        <v>73</v>
      </c>
      <c r="K2395" s="72" t="str">
        <f t="shared" ref="K2395:K2458" si="84">I2395&amp;" "&amp;L2395&amp;" "&amp;J2395</f>
        <v>BPPQ152 ICPL Curncy</v>
      </c>
      <c r="L2395" s="25" t="str">
        <f t="shared" ref="L2395:N2458" si="85">L$1817</f>
        <v>ICPL</v>
      </c>
      <c r="M2395" s="26">
        <f t="shared" ca="1" si="85"/>
        <v>42276</v>
      </c>
      <c r="N2395" s="25" t="b">
        <f t="shared" si="85"/>
        <v>0</v>
      </c>
      <c r="O2395" s="84" t="str">
        <f>IF($N2395,_xll.BDP($K2395,O$1817),"[DISABLED]")</f>
        <v>[DISABLED]</v>
      </c>
      <c r="P2395" s="84" t="str">
        <f>IF($N2395,_xll.BDP($K2395,P$1817),"[DISABLED]")</f>
        <v>[DISABLED]</v>
      </c>
      <c r="Q2395" s="84" t="str">
        <f>IF($N2395,_xll.BDP($K2395,Q$1817),"[DISABLED]")</f>
        <v>[DISABLED]</v>
      </c>
      <c r="R2395" s="84" t="str">
        <f>IF($N2395,_xll.BDH($K2395,R$1817,$M2395),"[DISABLED]")</f>
        <v>[DISABLED]</v>
      </c>
      <c r="S2395" s="84" t="str">
        <f>IF($N2395,_xll.BDH($K2395,S$1817,$M2395),"[DISABLED]")</f>
        <v>[DISABLED]</v>
      </c>
      <c r="T2395" s="84" t="str">
        <f>IF($N2395,_xll.BDH($K2395,T$1817,$M2395),"[DISABLED]")</f>
        <v>[DISABLED]</v>
      </c>
      <c r="V2395" s="106" t="s">
        <v>10915</v>
      </c>
      <c r="W2395" s="107" t="s">
        <v>1055</v>
      </c>
      <c r="X2395" s="108">
        <v>42276</v>
      </c>
      <c r="Y2395" s="107" t="b">
        <v>0</v>
      </c>
      <c r="Z2395" s="107" t="s">
        <v>5237</v>
      </c>
      <c r="AA2395" s="107" t="s">
        <v>5237</v>
      </c>
      <c r="AB2395" s="107" t="s">
        <v>5237</v>
      </c>
      <c r="AC2395" s="107" t="s">
        <v>5237</v>
      </c>
      <c r="AD2395" s="107" t="s">
        <v>5237</v>
      </c>
      <c r="AE2395" s="107" t="s">
        <v>5237</v>
      </c>
    </row>
    <row r="2396" spans="2:31" outlineLevel="1">
      <c r="B2396" s="24" t="s">
        <v>5234</v>
      </c>
      <c r="C2396" s="24" t="s">
        <v>4</v>
      </c>
      <c r="D2396" s="24" t="s">
        <v>64</v>
      </c>
      <c r="E2396" s="24" t="s">
        <v>42</v>
      </c>
      <c r="F2396" s="24" t="s">
        <v>47</v>
      </c>
      <c r="G2396" s="24">
        <v>200</v>
      </c>
      <c r="H2396" s="42" t="s">
        <v>3008</v>
      </c>
      <c r="I2396" s="24" t="s">
        <v>4897</v>
      </c>
      <c r="J2396" s="24" t="s">
        <v>73</v>
      </c>
      <c r="K2396" s="72" t="str">
        <f t="shared" si="84"/>
        <v>BPPR152 ICPL Curncy</v>
      </c>
      <c r="L2396" s="25" t="str">
        <f t="shared" si="85"/>
        <v>ICPL</v>
      </c>
      <c r="M2396" s="26">
        <f t="shared" ca="1" si="85"/>
        <v>42276</v>
      </c>
      <c r="N2396" s="25" t="b">
        <f t="shared" si="85"/>
        <v>0</v>
      </c>
      <c r="O2396" s="84" t="str">
        <f>IF($N2396,_xll.BDP($K2396,O$1817),"[DISABLED]")</f>
        <v>[DISABLED]</v>
      </c>
      <c r="P2396" s="84" t="str">
        <f>IF($N2396,_xll.BDP($K2396,P$1817),"[DISABLED]")</f>
        <v>[DISABLED]</v>
      </c>
      <c r="Q2396" s="84" t="str">
        <f>IF($N2396,_xll.BDP($K2396,Q$1817),"[DISABLED]")</f>
        <v>[DISABLED]</v>
      </c>
      <c r="R2396" s="84" t="str">
        <f>IF($N2396,_xll.BDH($K2396,R$1817,$M2396),"[DISABLED]")</f>
        <v>[DISABLED]</v>
      </c>
      <c r="S2396" s="84" t="str">
        <f>IF($N2396,_xll.BDH($K2396,S$1817,$M2396),"[DISABLED]")</f>
        <v>[DISABLED]</v>
      </c>
      <c r="T2396" s="84" t="str">
        <f>IF($N2396,_xll.BDH($K2396,T$1817,$M2396),"[DISABLED]")</f>
        <v>[DISABLED]</v>
      </c>
      <c r="V2396" s="106" t="s">
        <v>10916</v>
      </c>
      <c r="W2396" s="107" t="s">
        <v>1055</v>
      </c>
      <c r="X2396" s="108">
        <v>42276</v>
      </c>
      <c r="Y2396" s="107" t="b">
        <v>0</v>
      </c>
      <c r="Z2396" s="107" t="s">
        <v>5237</v>
      </c>
      <c r="AA2396" s="107" t="s">
        <v>5237</v>
      </c>
      <c r="AB2396" s="107" t="s">
        <v>5237</v>
      </c>
      <c r="AC2396" s="107" t="s">
        <v>5237</v>
      </c>
      <c r="AD2396" s="107" t="s">
        <v>5237</v>
      </c>
      <c r="AE2396" s="107" t="s">
        <v>5237</v>
      </c>
    </row>
    <row r="2397" spans="2:31" outlineLevel="1">
      <c r="H2397" s="42"/>
      <c r="K2397" s="72"/>
      <c r="L2397" s="25"/>
      <c r="M2397" s="26"/>
      <c r="N2397" s="25"/>
      <c r="O2397" s="84"/>
      <c r="P2397" s="84"/>
      <c r="Q2397" s="84"/>
      <c r="R2397" s="84"/>
      <c r="S2397" s="84"/>
      <c r="T2397" s="84"/>
      <c r="V2397" s="106"/>
      <c r="W2397" s="107"/>
      <c r="X2397" s="108"/>
      <c r="Y2397" s="107"/>
      <c r="Z2397" s="107"/>
      <c r="AA2397" s="107"/>
      <c r="AB2397" s="107"/>
      <c r="AC2397" s="107"/>
      <c r="AD2397" s="107"/>
      <c r="AE2397" s="107"/>
    </row>
    <row r="2398" spans="2:31" outlineLevel="1">
      <c r="B2398" s="24" t="s">
        <v>5234</v>
      </c>
      <c r="C2398" s="24" t="s">
        <v>4</v>
      </c>
      <c r="D2398" s="24" t="s">
        <v>64</v>
      </c>
      <c r="E2398" s="24" t="s">
        <v>44</v>
      </c>
      <c r="F2398" s="24" t="s">
        <v>209</v>
      </c>
      <c r="G2398" s="24">
        <v>-200</v>
      </c>
      <c r="H2398" s="42" t="s">
        <v>3008</v>
      </c>
      <c r="I2398" s="24" t="s">
        <v>4898</v>
      </c>
      <c r="J2398" s="24" t="s">
        <v>73</v>
      </c>
      <c r="K2398" s="72" t="str">
        <f t="shared" si="84"/>
        <v>BPPKA5 ICPL Curncy</v>
      </c>
      <c r="L2398" s="25" t="str">
        <f t="shared" si="85"/>
        <v>ICPL</v>
      </c>
      <c r="M2398" s="26">
        <f t="shared" ca="1" si="85"/>
        <v>42276</v>
      </c>
      <c r="N2398" s="25" t="b">
        <f t="shared" si="85"/>
        <v>0</v>
      </c>
      <c r="O2398" s="84" t="str">
        <f>IF($N2398,_xll.BDP($K2398,O$1817),"[DISABLED]")</f>
        <v>[DISABLED]</v>
      </c>
      <c r="P2398" s="84" t="str">
        <f>IF($N2398,_xll.BDP($K2398,P$1817),"[DISABLED]")</f>
        <v>[DISABLED]</v>
      </c>
      <c r="Q2398" s="84" t="str">
        <f>IF($N2398,_xll.BDP($K2398,Q$1817),"[DISABLED]")</f>
        <v>[DISABLED]</v>
      </c>
      <c r="R2398" s="84" t="str">
        <f>IF($N2398,_xll.BDH($K2398,R$1817,$M2398),"[DISABLED]")</f>
        <v>[DISABLED]</v>
      </c>
      <c r="S2398" s="84" t="str">
        <f>IF($N2398,_xll.BDH($K2398,S$1817,$M2398),"[DISABLED]")</f>
        <v>[DISABLED]</v>
      </c>
      <c r="T2398" s="84" t="str">
        <f>IF($N2398,_xll.BDH($K2398,T$1817,$M2398),"[DISABLED]")</f>
        <v>[DISABLED]</v>
      </c>
      <c r="V2398" s="106" t="s">
        <v>10917</v>
      </c>
      <c r="W2398" s="107" t="s">
        <v>1055</v>
      </c>
      <c r="X2398" s="108">
        <v>42276</v>
      </c>
      <c r="Y2398" s="107" t="b">
        <v>0</v>
      </c>
      <c r="Z2398" s="107" t="s">
        <v>5237</v>
      </c>
      <c r="AA2398" s="107" t="s">
        <v>5237</v>
      </c>
      <c r="AB2398" s="107" t="s">
        <v>5237</v>
      </c>
      <c r="AC2398" s="107" t="s">
        <v>5237</v>
      </c>
      <c r="AD2398" s="107" t="s">
        <v>5237</v>
      </c>
      <c r="AE2398" s="107" t="s">
        <v>5237</v>
      </c>
    </row>
    <row r="2399" spans="2:31" outlineLevel="1">
      <c r="B2399" s="24" t="s">
        <v>5234</v>
      </c>
      <c r="C2399" s="24" t="s">
        <v>4</v>
      </c>
      <c r="D2399" s="24" t="s">
        <v>64</v>
      </c>
      <c r="E2399" s="24" t="s">
        <v>44</v>
      </c>
      <c r="F2399" s="24" t="s">
        <v>209</v>
      </c>
      <c r="G2399" s="24">
        <v>-100</v>
      </c>
      <c r="H2399" s="42" t="s">
        <v>3008</v>
      </c>
      <c r="I2399" s="24" t="s">
        <v>4899</v>
      </c>
      <c r="J2399" s="24" t="s">
        <v>73</v>
      </c>
      <c r="K2399" s="72" t="str">
        <f t="shared" si="84"/>
        <v>BPPLA5 ICPL Curncy</v>
      </c>
      <c r="L2399" s="25" t="str">
        <f t="shared" si="85"/>
        <v>ICPL</v>
      </c>
      <c r="M2399" s="26">
        <f t="shared" ca="1" si="85"/>
        <v>42276</v>
      </c>
      <c r="N2399" s="25" t="b">
        <f t="shared" si="85"/>
        <v>0</v>
      </c>
      <c r="O2399" s="84" t="str">
        <f>IF($N2399,_xll.BDP($K2399,O$1817),"[DISABLED]")</f>
        <v>[DISABLED]</v>
      </c>
      <c r="P2399" s="84" t="str">
        <f>IF($N2399,_xll.BDP($K2399,P$1817),"[DISABLED]")</f>
        <v>[DISABLED]</v>
      </c>
      <c r="Q2399" s="84" t="str">
        <f>IF($N2399,_xll.BDP($K2399,Q$1817),"[DISABLED]")</f>
        <v>[DISABLED]</v>
      </c>
      <c r="R2399" s="84" t="str">
        <f>IF($N2399,_xll.BDH($K2399,R$1817,$M2399),"[DISABLED]")</f>
        <v>[DISABLED]</v>
      </c>
      <c r="S2399" s="84" t="str">
        <f>IF($N2399,_xll.BDH($K2399,S$1817,$M2399),"[DISABLED]")</f>
        <v>[DISABLED]</v>
      </c>
      <c r="T2399" s="84" t="str">
        <f>IF($N2399,_xll.BDH($K2399,T$1817,$M2399),"[DISABLED]")</f>
        <v>[DISABLED]</v>
      </c>
      <c r="V2399" s="106" t="s">
        <v>10918</v>
      </c>
      <c r="W2399" s="107" t="s">
        <v>1055</v>
      </c>
      <c r="X2399" s="108">
        <v>42276</v>
      </c>
      <c r="Y2399" s="107" t="b">
        <v>0</v>
      </c>
      <c r="Z2399" s="107" t="s">
        <v>5237</v>
      </c>
      <c r="AA2399" s="107" t="s">
        <v>5237</v>
      </c>
      <c r="AB2399" s="107" t="s">
        <v>5237</v>
      </c>
      <c r="AC2399" s="107" t="s">
        <v>5237</v>
      </c>
      <c r="AD2399" s="107" t="s">
        <v>5237</v>
      </c>
      <c r="AE2399" s="107" t="s">
        <v>5237</v>
      </c>
    </row>
    <row r="2400" spans="2:31" outlineLevel="1">
      <c r="B2400" s="24" t="s">
        <v>5234</v>
      </c>
      <c r="C2400" s="24" t="s">
        <v>4</v>
      </c>
      <c r="D2400" s="24" t="s">
        <v>64</v>
      </c>
      <c r="E2400" s="24" t="s">
        <v>44</v>
      </c>
      <c r="F2400" s="24" t="s">
        <v>209</v>
      </c>
      <c r="G2400" s="24">
        <v>-50</v>
      </c>
      <c r="H2400" s="42" t="s">
        <v>3008</v>
      </c>
      <c r="I2400" s="24" t="s">
        <v>4900</v>
      </c>
      <c r="J2400" s="24" t="s">
        <v>73</v>
      </c>
      <c r="K2400" s="72" t="str">
        <f t="shared" si="84"/>
        <v>BPPMA5 ICPL Curncy</v>
      </c>
      <c r="L2400" s="25" t="str">
        <f t="shared" si="85"/>
        <v>ICPL</v>
      </c>
      <c r="M2400" s="26">
        <f t="shared" ca="1" si="85"/>
        <v>42276</v>
      </c>
      <c r="N2400" s="25" t="b">
        <f t="shared" si="85"/>
        <v>0</v>
      </c>
      <c r="O2400" s="84" t="str">
        <f>IF($N2400,_xll.BDP($K2400,O$1817),"[DISABLED]")</f>
        <v>[DISABLED]</v>
      </c>
      <c r="P2400" s="84" t="str">
        <f>IF($N2400,_xll.BDP($K2400,P$1817),"[DISABLED]")</f>
        <v>[DISABLED]</v>
      </c>
      <c r="Q2400" s="84" t="str">
        <f>IF($N2400,_xll.BDP($K2400,Q$1817),"[DISABLED]")</f>
        <v>[DISABLED]</v>
      </c>
      <c r="R2400" s="84" t="str">
        <f>IF($N2400,_xll.BDH($K2400,R$1817,$M2400),"[DISABLED]")</f>
        <v>[DISABLED]</v>
      </c>
      <c r="S2400" s="84" t="str">
        <f>IF($N2400,_xll.BDH($K2400,S$1817,$M2400),"[DISABLED]")</f>
        <v>[DISABLED]</v>
      </c>
      <c r="T2400" s="84" t="str">
        <f>IF($N2400,_xll.BDH($K2400,T$1817,$M2400),"[DISABLED]")</f>
        <v>[DISABLED]</v>
      </c>
      <c r="V2400" s="106" t="s">
        <v>10919</v>
      </c>
      <c r="W2400" s="107" t="s">
        <v>1055</v>
      </c>
      <c r="X2400" s="108">
        <v>42276</v>
      </c>
      <c r="Y2400" s="107" t="b">
        <v>0</v>
      </c>
      <c r="Z2400" s="107" t="s">
        <v>5237</v>
      </c>
      <c r="AA2400" s="107" t="s">
        <v>5237</v>
      </c>
      <c r="AB2400" s="107" t="s">
        <v>5237</v>
      </c>
      <c r="AC2400" s="107" t="s">
        <v>5237</v>
      </c>
      <c r="AD2400" s="107" t="s">
        <v>5237</v>
      </c>
      <c r="AE2400" s="107" t="s">
        <v>5237</v>
      </c>
    </row>
    <row r="2401" spans="2:31" outlineLevel="1">
      <c r="B2401" s="24" t="s">
        <v>5234</v>
      </c>
      <c r="C2401" s="24" t="s">
        <v>4</v>
      </c>
      <c r="D2401" s="24" t="s">
        <v>64</v>
      </c>
      <c r="E2401" s="24" t="s">
        <v>44</v>
      </c>
      <c r="F2401" s="24" t="s">
        <v>209</v>
      </c>
      <c r="G2401" s="24">
        <v>-25</v>
      </c>
      <c r="H2401" s="42" t="s">
        <v>3008</v>
      </c>
      <c r="I2401" s="24" t="s">
        <v>4901</v>
      </c>
      <c r="J2401" s="24" t="s">
        <v>73</v>
      </c>
      <c r="K2401" s="72" t="str">
        <f t="shared" si="84"/>
        <v>BPPNA5 ICPL Curncy</v>
      </c>
      <c r="L2401" s="25" t="str">
        <f t="shared" si="85"/>
        <v>ICPL</v>
      </c>
      <c r="M2401" s="26">
        <f t="shared" ca="1" si="85"/>
        <v>42276</v>
      </c>
      <c r="N2401" s="25" t="b">
        <f t="shared" si="85"/>
        <v>0</v>
      </c>
      <c r="O2401" s="84" t="str">
        <f>IF($N2401,_xll.BDP($K2401,O$1817),"[DISABLED]")</f>
        <v>[DISABLED]</v>
      </c>
      <c r="P2401" s="84" t="str">
        <f>IF($N2401,_xll.BDP($K2401,P$1817),"[DISABLED]")</f>
        <v>[DISABLED]</v>
      </c>
      <c r="Q2401" s="84" t="str">
        <f>IF($N2401,_xll.BDP($K2401,Q$1817),"[DISABLED]")</f>
        <v>[DISABLED]</v>
      </c>
      <c r="R2401" s="84" t="str">
        <f>IF($N2401,_xll.BDH($K2401,R$1817,$M2401),"[DISABLED]")</f>
        <v>[DISABLED]</v>
      </c>
      <c r="S2401" s="84" t="str">
        <f>IF($N2401,_xll.BDH($K2401,S$1817,$M2401),"[DISABLED]")</f>
        <v>[DISABLED]</v>
      </c>
      <c r="T2401" s="84" t="str">
        <f>IF($N2401,_xll.BDH($K2401,T$1817,$M2401),"[DISABLED]")</f>
        <v>[DISABLED]</v>
      </c>
      <c r="V2401" s="106" t="s">
        <v>10920</v>
      </c>
      <c r="W2401" s="107" t="s">
        <v>1055</v>
      </c>
      <c r="X2401" s="108">
        <v>42276</v>
      </c>
      <c r="Y2401" s="107" t="b">
        <v>0</v>
      </c>
      <c r="Z2401" s="107" t="s">
        <v>5237</v>
      </c>
      <c r="AA2401" s="107" t="s">
        <v>5237</v>
      </c>
      <c r="AB2401" s="107" t="s">
        <v>5237</v>
      </c>
      <c r="AC2401" s="107" t="s">
        <v>5237</v>
      </c>
      <c r="AD2401" s="107" t="s">
        <v>5237</v>
      </c>
      <c r="AE2401" s="107" t="s">
        <v>5237</v>
      </c>
    </row>
    <row r="2402" spans="2:31" outlineLevel="1">
      <c r="B2402" s="24" t="s">
        <v>5234</v>
      </c>
      <c r="C2402" s="24" t="s">
        <v>4</v>
      </c>
      <c r="D2402" s="24" t="s">
        <v>64</v>
      </c>
      <c r="E2402" s="24" t="s">
        <v>44</v>
      </c>
      <c r="F2402" s="24" t="s">
        <v>209</v>
      </c>
      <c r="G2402" s="24">
        <v>25</v>
      </c>
      <c r="H2402" s="42" t="s">
        <v>3008</v>
      </c>
      <c r="I2402" s="24" t="s">
        <v>4902</v>
      </c>
      <c r="J2402" s="24" t="s">
        <v>73</v>
      </c>
      <c r="K2402" s="72" t="str">
        <f t="shared" si="84"/>
        <v>BPPOA5 ICPL Curncy</v>
      </c>
      <c r="L2402" s="25" t="str">
        <f t="shared" si="85"/>
        <v>ICPL</v>
      </c>
      <c r="M2402" s="26">
        <f t="shared" ca="1" si="85"/>
        <v>42276</v>
      </c>
      <c r="N2402" s="25" t="b">
        <f t="shared" si="85"/>
        <v>0</v>
      </c>
      <c r="O2402" s="84" t="str">
        <f>IF($N2402,_xll.BDP($K2402,O$1817),"[DISABLED]")</f>
        <v>[DISABLED]</v>
      </c>
      <c r="P2402" s="84" t="str">
        <f>IF($N2402,_xll.BDP($K2402,P$1817),"[DISABLED]")</f>
        <v>[DISABLED]</v>
      </c>
      <c r="Q2402" s="84" t="str">
        <f>IF($N2402,_xll.BDP($K2402,Q$1817),"[DISABLED]")</f>
        <v>[DISABLED]</v>
      </c>
      <c r="R2402" s="84" t="str">
        <f>IF($N2402,_xll.BDH($K2402,R$1817,$M2402),"[DISABLED]")</f>
        <v>[DISABLED]</v>
      </c>
      <c r="S2402" s="84" t="str">
        <f>IF($N2402,_xll.BDH($K2402,S$1817,$M2402),"[DISABLED]")</f>
        <v>[DISABLED]</v>
      </c>
      <c r="T2402" s="84" t="str">
        <f>IF($N2402,_xll.BDH($K2402,T$1817,$M2402),"[DISABLED]")</f>
        <v>[DISABLED]</v>
      </c>
      <c r="V2402" s="106" t="s">
        <v>10921</v>
      </c>
      <c r="W2402" s="107" t="s">
        <v>1055</v>
      </c>
      <c r="X2402" s="108">
        <v>42276</v>
      </c>
      <c r="Y2402" s="107" t="b">
        <v>0</v>
      </c>
      <c r="Z2402" s="107" t="s">
        <v>5237</v>
      </c>
      <c r="AA2402" s="107" t="s">
        <v>5237</v>
      </c>
      <c r="AB2402" s="107" t="s">
        <v>5237</v>
      </c>
      <c r="AC2402" s="107" t="s">
        <v>5237</v>
      </c>
      <c r="AD2402" s="107" t="s">
        <v>5237</v>
      </c>
      <c r="AE2402" s="107" t="s">
        <v>5237</v>
      </c>
    </row>
    <row r="2403" spans="2:31" outlineLevel="1">
      <c r="B2403" s="24" t="s">
        <v>5234</v>
      </c>
      <c r="C2403" s="24" t="s">
        <v>4</v>
      </c>
      <c r="D2403" s="24" t="s">
        <v>64</v>
      </c>
      <c r="E2403" s="24" t="s">
        <v>44</v>
      </c>
      <c r="F2403" s="24" t="s">
        <v>209</v>
      </c>
      <c r="G2403" s="24">
        <v>50</v>
      </c>
      <c r="H2403" s="42" t="s">
        <v>3008</v>
      </c>
      <c r="I2403" s="24" t="s">
        <v>4903</v>
      </c>
      <c r="J2403" s="24" t="s">
        <v>73</v>
      </c>
      <c r="K2403" s="72" t="str">
        <f t="shared" si="84"/>
        <v>BPPPA5 ICPL Curncy</v>
      </c>
      <c r="L2403" s="25" t="str">
        <f t="shared" si="85"/>
        <v>ICPL</v>
      </c>
      <c r="M2403" s="26">
        <f t="shared" ca="1" si="85"/>
        <v>42276</v>
      </c>
      <c r="N2403" s="25" t="b">
        <f t="shared" si="85"/>
        <v>0</v>
      </c>
      <c r="O2403" s="84" t="str">
        <f>IF($N2403,_xll.BDP($K2403,O$1817),"[DISABLED]")</f>
        <v>[DISABLED]</v>
      </c>
      <c r="P2403" s="84" t="str">
        <f>IF($N2403,_xll.BDP($K2403,P$1817),"[DISABLED]")</f>
        <v>[DISABLED]</v>
      </c>
      <c r="Q2403" s="84" t="str">
        <f>IF($N2403,_xll.BDP($K2403,Q$1817),"[DISABLED]")</f>
        <v>[DISABLED]</v>
      </c>
      <c r="R2403" s="84" t="str">
        <f>IF($N2403,_xll.BDH($K2403,R$1817,$M2403),"[DISABLED]")</f>
        <v>[DISABLED]</v>
      </c>
      <c r="S2403" s="84" t="str">
        <f>IF($N2403,_xll.BDH($K2403,S$1817,$M2403),"[DISABLED]")</f>
        <v>[DISABLED]</v>
      </c>
      <c r="T2403" s="84" t="str">
        <f>IF($N2403,_xll.BDH($K2403,T$1817,$M2403),"[DISABLED]")</f>
        <v>[DISABLED]</v>
      </c>
      <c r="V2403" s="106" t="s">
        <v>10922</v>
      </c>
      <c r="W2403" s="107" t="s">
        <v>1055</v>
      </c>
      <c r="X2403" s="108">
        <v>42276</v>
      </c>
      <c r="Y2403" s="107" t="b">
        <v>0</v>
      </c>
      <c r="Z2403" s="107" t="s">
        <v>5237</v>
      </c>
      <c r="AA2403" s="107" t="s">
        <v>5237</v>
      </c>
      <c r="AB2403" s="107" t="s">
        <v>5237</v>
      </c>
      <c r="AC2403" s="107" t="s">
        <v>5237</v>
      </c>
      <c r="AD2403" s="107" t="s">
        <v>5237</v>
      </c>
      <c r="AE2403" s="107" t="s">
        <v>5237</v>
      </c>
    </row>
    <row r="2404" spans="2:31" outlineLevel="1">
      <c r="B2404" s="24" t="s">
        <v>5234</v>
      </c>
      <c r="C2404" s="24" t="s">
        <v>4</v>
      </c>
      <c r="D2404" s="24" t="s">
        <v>64</v>
      </c>
      <c r="E2404" s="24" t="s">
        <v>44</v>
      </c>
      <c r="F2404" s="24" t="s">
        <v>209</v>
      </c>
      <c r="G2404" s="24">
        <v>100</v>
      </c>
      <c r="H2404" s="42" t="s">
        <v>3008</v>
      </c>
      <c r="I2404" s="24" t="s">
        <v>4904</v>
      </c>
      <c r="J2404" s="24" t="s">
        <v>73</v>
      </c>
      <c r="K2404" s="72" t="str">
        <f t="shared" si="84"/>
        <v>BPPQA5 ICPL Curncy</v>
      </c>
      <c r="L2404" s="25" t="str">
        <f t="shared" si="85"/>
        <v>ICPL</v>
      </c>
      <c r="M2404" s="26">
        <f t="shared" ca="1" si="85"/>
        <v>42276</v>
      </c>
      <c r="N2404" s="25" t="b">
        <f t="shared" si="85"/>
        <v>0</v>
      </c>
      <c r="O2404" s="84" t="str">
        <f>IF($N2404,_xll.BDP($K2404,O$1817),"[DISABLED]")</f>
        <v>[DISABLED]</v>
      </c>
      <c r="P2404" s="84" t="str">
        <f>IF($N2404,_xll.BDP($K2404,P$1817),"[DISABLED]")</f>
        <v>[DISABLED]</v>
      </c>
      <c r="Q2404" s="84" t="str">
        <f>IF($N2404,_xll.BDP($K2404,Q$1817),"[DISABLED]")</f>
        <v>[DISABLED]</v>
      </c>
      <c r="R2404" s="84" t="str">
        <f>IF($N2404,_xll.BDH($K2404,R$1817,$M2404),"[DISABLED]")</f>
        <v>[DISABLED]</v>
      </c>
      <c r="S2404" s="84" t="str">
        <f>IF($N2404,_xll.BDH($K2404,S$1817,$M2404),"[DISABLED]")</f>
        <v>[DISABLED]</v>
      </c>
      <c r="T2404" s="84" t="str">
        <f>IF($N2404,_xll.BDH($K2404,T$1817,$M2404),"[DISABLED]")</f>
        <v>[DISABLED]</v>
      </c>
      <c r="V2404" s="106" t="s">
        <v>10923</v>
      </c>
      <c r="W2404" s="107" t="s">
        <v>1055</v>
      </c>
      <c r="X2404" s="108">
        <v>42276</v>
      </c>
      <c r="Y2404" s="107" t="b">
        <v>0</v>
      </c>
      <c r="Z2404" s="107" t="s">
        <v>5237</v>
      </c>
      <c r="AA2404" s="107" t="s">
        <v>5237</v>
      </c>
      <c r="AB2404" s="107" t="s">
        <v>5237</v>
      </c>
      <c r="AC2404" s="107" t="s">
        <v>5237</v>
      </c>
      <c r="AD2404" s="107" t="s">
        <v>5237</v>
      </c>
      <c r="AE2404" s="107" t="s">
        <v>5237</v>
      </c>
    </row>
    <row r="2405" spans="2:31" outlineLevel="1">
      <c r="B2405" s="24" t="s">
        <v>5234</v>
      </c>
      <c r="C2405" s="24" t="s">
        <v>4</v>
      </c>
      <c r="D2405" s="24" t="s">
        <v>64</v>
      </c>
      <c r="E2405" s="24" t="s">
        <v>44</v>
      </c>
      <c r="F2405" s="24" t="s">
        <v>209</v>
      </c>
      <c r="G2405" s="24">
        <v>200</v>
      </c>
      <c r="H2405" s="42" t="s">
        <v>3008</v>
      </c>
      <c r="I2405" s="24" t="s">
        <v>4905</v>
      </c>
      <c r="J2405" s="24" t="s">
        <v>73</v>
      </c>
      <c r="K2405" s="72" t="str">
        <f t="shared" si="84"/>
        <v>BPPRA5 ICPL Curncy</v>
      </c>
      <c r="L2405" s="25" t="str">
        <f t="shared" si="85"/>
        <v>ICPL</v>
      </c>
      <c r="M2405" s="26">
        <f t="shared" ca="1" si="85"/>
        <v>42276</v>
      </c>
      <c r="N2405" s="25" t="b">
        <f t="shared" si="85"/>
        <v>0</v>
      </c>
      <c r="O2405" s="84" t="str">
        <f>IF($N2405,_xll.BDP($K2405,O$1817),"[DISABLED]")</f>
        <v>[DISABLED]</v>
      </c>
      <c r="P2405" s="84" t="str">
        <f>IF($N2405,_xll.BDP($K2405,P$1817),"[DISABLED]")</f>
        <v>[DISABLED]</v>
      </c>
      <c r="Q2405" s="84" t="str">
        <f>IF($N2405,_xll.BDP($K2405,Q$1817),"[DISABLED]")</f>
        <v>[DISABLED]</v>
      </c>
      <c r="R2405" s="84" t="str">
        <f>IF($N2405,_xll.BDH($K2405,R$1817,$M2405),"[DISABLED]")</f>
        <v>[DISABLED]</v>
      </c>
      <c r="S2405" s="84" t="str">
        <f>IF($N2405,_xll.BDH($K2405,S$1817,$M2405),"[DISABLED]")</f>
        <v>[DISABLED]</v>
      </c>
      <c r="T2405" s="84" t="str">
        <f>IF($N2405,_xll.BDH($K2405,T$1817,$M2405),"[DISABLED]")</f>
        <v>[DISABLED]</v>
      </c>
      <c r="V2405" s="106" t="s">
        <v>10924</v>
      </c>
      <c r="W2405" s="107" t="s">
        <v>1055</v>
      </c>
      <c r="X2405" s="108">
        <v>42276</v>
      </c>
      <c r="Y2405" s="107" t="b">
        <v>0</v>
      </c>
      <c r="Z2405" s="107" t="s">
        <v>5237</v>
      </c>
      <c r="AA2405" s="107" t="s">
        <v>5237</v>
      </c>
      <c r="AB2405" s="107" t="s">
        <v>5237</v>
      </c>
      <c r="AC2405" s="107" t="s">
        <v>5237</v>
      </c>
      <c r="AD2405" s="107" t="s">
        <v>5237</v>
      </c>
      <c r="AE2405" s="107" t="s">
        <v>5237</v>
      </c>
    </row>
    <row r="2406" spans="2:31" outlineLevel="1">
      <c r="H2406" s="42"/>
      <c r="K2406" s="72"/>
      <c r="L2406" s="25"/>
      <c r="M2406" s="26"/>
      <c r="N2406" s="25"/>
      <c r="O2406" s="84"/>
      <c r="P2406" s="84"/>
      <c r="Q2406" s="84"/>
      <c r="R2406" s="84"/>
      <c r="S2406" s="84"/>
      <c r="T2406" s="84"/>
      <c r="V2406" s="106"/>
      <c r="W2406" s="107"/>
      <c r="X2406" s="108"/>
      <c r="Y2406" s="107"/>
      <c r="Z2406" s="107"/>
      <c r="AA2406" s="107"/>
      <c r="AB2406" s="107"/>
      <c r="AC2406" s="107"/>
      <c r="AD2406" s="107"/>
      <c r="AE2406" s="107"/>
    </row>
    <row r="2407" spans="2:31" outlineLevel="1">
      <c r="B2407" s="24" t="s">
        <v>5234</v>
      </c>
      <c r="C2407" s="24" t="s">
        <v>4</v>
      </c>
      <c r="D2407" s="24" t="s">
        <v>64</v>
      </c>
      <c r="E2407" s="24" t="s">
        <v>44</v>
      </c>
      <c r="F2407" s="24" t="s">
        <v>54</v>
      </c>
      <c r="G2407" s="24">
        <v>-200</v>
      </c>
      <c r="H2407" s="42" t="s">
        <v>3008</v>
      </c>
      <c r="I2407" s="24" t="s">
        <v>4906</v>
      </c>
      <c r="J2407" s="24" t="s">
        <v>73</v>
      </c>
      <c r="K2407" s="72" t="str">
        <f t="shared" si="84"/>
        <v>BPPKC5 ICPL Curncy</v>
      </c>
      <c r="L2407" s="25" t="str">
        <f t="shared" si="85"/>
        <v>ICPL</v>
      </c>
      <c r="M2407" s="26">
        <f t="shared" ca="1" si="85"/>
        <v>42276</v>
      </c>
      <c r="N2407" s="25" t="b">
        <f t="shared" si="85"/>
        <v>0</v>
      </c>
      <c r="O2407" s="84" t="str">
        <f>IF($N2407,_xll.BDP($K2407,O$1817),"[DISABLED]")</f>
        <v>[DISABLED]</v>
      </c>
      <c r="P2407" s="84" t="str">
        <f>IF($N2407,_xll.BDP($K2407,P$1817),"[DISABLED]")</f>
        <v>[DISABLED]</v>
      </c>
      <c r="Q2407" s="84" t="str">
        <f>IF($N2407,_xll.BDP($K2407,Q$1817),"[DISABLED]")</f>
        <v>[DISABLED]</v>
      </c>
      <c r="R2407" s="84" t="str">
        <f>IF($N2407,_xll.BDH($K2407,R$1817,$M2407),"[DISABLED]")</f>
        <v>[DISABLED]</v>
      </c>
      <c r="S2407" s="84" t="str">
        <f>IF($N2407,_xll.BDH($K2407,S$1817,$M2407),"[DISABLED]")</f>
        <v>[DISABLED]</v>
      </c>
      <c r="T2407" s="84" t="str">
        <f>IF($N2407,_xll.BDH($K2407,T$1817,$M2407),"[DISABLED]")</f>
        <v>[DISABLED]</v>
      </c>
      <c r="V2407" s="106" t="s">
        <v>10925</v>
      </c>
      <c r="W2407" s="107" t="s">
        <v>1055</v>
      </c>
      <c r="X2407" s="108">
        <v>42276</v>
      </c>
      <c r="Y2407" s="107" t="b">
        <v>0</v>
      </c>
      <c r="Z2407" s="107" t="s">
        <v>5237</v>
      </c>
      <c r="AA2407" s="107" t="s">
        <v>5237</v>
      </c>
      <c r="AB2407" s="107" t="s">
        <v>5237</v>
      </c>
      <c r="AC2407" s="107" t="s">
        <v>5237</v>
      </c>
      <c r="AD2407" s="107" t="s">
        <v>5237</v>
      </c>
      <c r="AE2407" s="107" t="s">
        <v>5237</v>
      </c>
    </row>
    <row r="2408" spans="2:31" outlineLevel="1">
      <c r="B2408" s="24" t="s">
        <v>5234</v>
      </c>
      <c r="C2408" s="24" t="s">
        <v>4</v>
      </c>
      <c r="D2408" s="24" t="s">
        <v>64</v>
      </c>
      <c r="E2408" s="24" t="s">
        <v>44</v>
      </c>
      <c r="F2408" s="24" t="s">
        <v>54</v>
      </c>
      <c r="G2408" s="24">
        <v>-100</v>
      </c>
      <c r="H2408" s="42" t="s">
        <v>3008</v>
      </c>
      <c r="I2408" s="24" t="s">
        <v>4907</v>
      </c>
      <c r="J2408" s="24" t="s">
        <v>73</v>
      </c>
      <c r="K2408" s="72" t="str">
        <f t="shared" si="84"/>
        <v>BPPLC5 ICPL Curncy</v>
      </c>
      <c r="L2408" s="25" t="str">
        <f t="shared" si="85"/>
        <v>ICPL</v>
      </c>
      <c r="M2408" s="26">
        <f t="shared" ca="1" si="85"/>
        <v>42276</v>
      </c>
      <c r="N2408" s="25" t="b">
        <f t="shared" si="85"/>
        <v>0</v>
      </c>
      <c r="O2408" s="84" t="str">
        <f>IF($N2408,_xll.BDP($K2408,O$1817),"[DISABLED]")</f>
        <v>[DISABLED]</v>
      </c>
      <c r="P2408" s="84" t="str">
        <f>IF($N2408,_xll.BDP($K2408,P$1817),"[DISABLED]")</f>
        <v>[DISABLED]</v>
      </c>
      <c r="Q2408" s="84" t="str">
        <f>IF($N2408,_xll.BDP($K2408,Q$1817),"[DISABLED]")</f>
        <v>[DISABLED]</v>
      </c>
      <c r="R2408" s="84" t="str">
        <f>IF($N2408,_xll.BDH($K2408,R$1817,$M2408),"[DISABLED]")</f>
        <v>[DISABLED]</v>
      </c>
      <c r="S2408" s="84" t="str">
        <f>IF($N2408,_xll.BDH($K2408,S$1817,$M2408),"[DISABLED]")</f>
        <v>[DISABLED]</v>
      </c>
      <c r="T2408" s="84" t="str">
        <f>IF($N2408,_xll.BDH($K2408,T$1817,$M2408),"[DISABLED]")</f>
        <v>[DISABLED]</v>
      </c>
      <c r="V2408" s="106" t="s">
        <v>10926</v>
      </c>
      <c r="W2408" s="107" t="s">
        <v>1055</v>
      </c>
      <c r="X2408" s="108">
        <v>42276</v>
      </c>
      <c r="Y2408" s="107" t="b">
        <v>0</v>
      </c>
      <c r="Z2408" s="107" t="s">
        <v>5237</v>
      </c>
      <c r="AA2408" s="107" t="s">
        <v>5237</v>
      </c>
      <c r="AB2408" s="107" t="s">
        <v>5237</v>
      </c>
      <c r="AC2408" s="107" t="s">
        <v>5237</v>
      </c>
      <c r="AD2408" s="107" t="s">
        <v>5237</v>
      </c>
      <c r="AE2408" s="107" t="s">
        <v>5237</v>
      </c>
    </row>
    <row r="2409" spans="2:31" outlineLevel="1">
      <c r="B2409" s="24" t="s">
        <v>5234</v>
      </c>
      <c r="C2409" s="24" t="s">
        <v>4</v>
      </c>
      <c r="D2409" s="24" t="s">
        <v>64</v>
      </c>
      <c r="E2409" s="24" t="s">
        <v>44</v>
      </c>
      <c r="F2409" s="24" t="s">
        <v>54</v>
      </c>
      <c r="G2409" s="24">
        <v>-50</v>
      </c>
      <c r="H2409" s="42" t="s">
        <v>3008</v>
      </c>
      <c r="I2409" s="24" t="s">
        <v>4908</v>
      </c>
      <c r="J2409" s="24" t="s">
        <v>73</v>
      </c>
      <c r="K2409" s="72" t="str">
        <f t="shared" si="84"/>
        <v>BPPMC5 ICPL Curncy</v>
      </c>
      <c r="L2409" s="25" t="str">
        <f t="shared" si="85"/>
        <v>ICPL</v>
      </c>
      <c r="M2409" s="26">
        <f t="shared" ca="1" si="85"/>
        <v>42276</v>
      </c>
      <c r="N2409" s="25" t="b">
        <f t="shared" si="85"/>
        <v>0</v>
      </c>
      <c r="O2409" s="84" t="str">
        <f>IF($N2409,_xll.BDP($K2409,O$1817),"[DISABLED]")</f>
        <v>[DISABLED]</v>
      </c>
      <c r="P2409" s="84" t="str">
        <f>IF($N2409,_xll.BDP($K2409,P$1817),"[DISABLED]")</f>
        <v>[DISABLED]</v>
      </c>
      <c r="Q2409" s="84" t="str">
        <f>IF($N2409,_xll.BDP($K2409,Q$1817),"[DISABLED]")</f>
        <v>[DISABLED]</v>
      </c>
      <c r="R2409" s="84" t="str">
        <f>IF($N2409,_xll.BDH($K2409,R$1817,$M2409),"[DISABLED]")</f>
        <v>[DISABLED]</v>
      </c>
      <c r="S2409" s="84" t="str">
        <f>IF($N2409,_xll.BDH($K2409,S$1817,$M2409),"[DISABLED]")</f>
        <v>[DISABLED]</v>
      </c>
      <c r="T2409" s="84" t="str">
        <f>IF($N2409,_xll.BDH($K2409,T$1817,$M2409),"[DISABLED]")</f>
        <v>[DISABLED]</v>
      </c>
      <c r="V2409" s="106" t="s">
        <v>10927</v>
      </c>
      <c r="W2409" s="107" t="s">
        <v>1055</v>
      </c>
      <c r="X2409" s="108">
        <v>42276</v>
      </c>
      <c r="Y2409" s="107" t="b">
        <v>0</v>
      </c>
      <c r="Z2409" s="107" t="s">
        <v>5237</v>
      </c>
      <c r="AA2409" s="107" t="s">
        <v>5237</v>
      </c>
      <c r="AB2409" s="107" t="s">
        <v>5237</v>
      </c>
      <c r="AC2409" s="107" t="s">
        <v>5237</v>
      </c>
      <c r="AD2409" s="107" t="s">
        <v>5237</v>
      </c>
      <c r="AE2409" s="107" t="s">
        <v>5237</v>
      </c>
    </row>
    <row r="2410" spans="2:31" outlineLevel="1">
      <c r="B2410" s="24" t="s">
        <v>5234</v>
      </c>
      <c r="C2410" s="24" t="s">
        <v>4</v>
      </c>
      <c r="D2410" s="24" t="s">
        <v>64</v>
      </c>
      <c r="E2410" s="24" t="s">
        <v>44</v>
      </c>
      <c r="F2410" s="24" t="s">
        <v>54</v>
      </c>
      <c r="G2410" s="24">
        <v>-25</v>
      </c>
      <c r="H2410" s="42" t="s">
        <v>3008</v>
      </c>
      <c r="I2410" s="24" t="s">
        <v>4909</v>
      </c>
      <c r="J2410" s="24" t="s">
        <v>73</v>
      </c>
      <c r="K2410" s="72" t="str">
        <f t="shared" si="84"/>
        <v>BPPNC5 ICPL Curncy</v>
      </c>
      <c r="L2410" s="25" t="str">
        <f t="shared" si="85"/>
        <v>ICPL</v>
      </c>
      <c r="M2410" s="26">
        <f t="shared" ca="1" si="85"/>
        <v>42276</v>
      </c>
      <c r="N2410" s="25" t="b">
        <f t="shared" si="85"/>
        <v>0</v>
      </c>
      <c r="O2410" s="84" t="str">
        <f>IF($N2410,_xll.BDP($K2410,O$1817),"[DISABLED]")</f>
        <v>[DISABLED]</v>
      </c>
      <c r="P2410" s="84" t="str">
        <f>IF($N2410,_xll.BDP($K2410,P$1817),"[DISABLED]")</f>
        <v>[DISABLED]</v>
      </c>
      <c r="Q2410" s="84" t="str">
        <f>IF($N2410,_xll.BDP($K2410,Q$1817),"[DISABLED]")</f>
        <v>[DISABLED]</v>
      </c>
      <c r="R2410" s="84" t="str">
        <f>IF($N2410,_xll.BDH($K2410,R$1817,$M2410),"[DISABLED]")</f>
        <v>[DISABLED]</v>
      </c>
      <c r="S2410" s="84" t="str">
        <f>IF($N2410,_xll.BDH($K2410,S$1817,$M2410),"[DISABLED]")</f>
        <v>[DISABLED]</v>
      </c>
      <c r="T2410" s="84" t="str">
        <f>IF($N2410,_xll.BDH($K2410,T$1817,$M2410),"[DISABLED]")</f>
        <v>[DISABLED]</v>
      </c>
      <c r="V2410" s="106" t="s">
        <v>10928</v>
      </c>
      <c r="W2410" s="107" t="s">
        <v>1055</v>
      </c>
      <c r="X2410" s="108">
        <v>42276</v>
      </c>
      <c r="Y2410" s="107" t="b">
        <v>0</v>
      </c>
      <c r="Z2410" s="107" t="s">
        <v>5237</v>
      </c>
      <c r="AA2410" s="107" t="s">
        <v>5237</v>
      </c>
      <c r="AB2410" s="107" t="s">
        <v>5237</v>
      </c>
      <c r="AC2410" s="107" t="s">
        <v>5237</v>
      </c>
      <c r="AD2410" s="107" t="s">
        <v>5237</v>
      </c>
      <c r="AE2410" s="107" t="s">
        <v>5237</v>
      </c>
    </row>
    <row r="2411" spans="2:31" outlineLevel="1">
      <c r="B2411" s="24" t="s">
        <v>5234</v>
      </c>
      <c r="C2411" s="24" t="s">
        <v>4</v>
      </c>
      <c r="D2411" s="24" t="s">
        <v>64</v>
      </c>
      <c r="E2411" s="24" t="s">
        <v>44</v>
      </c>
      <c r="F2411" s="24" t="s">
        <v>54</v>
      </c>
      <c r="G2411" s="24">
        <v>25</v>
      </c>
      <c r="H2411" s="42" t="s">
        <v>3008</v>
      </c>
      <c r="I2411" s="24" t="s">
        <v>4910</v>
      </c>
      <c r="J2411" s="24" t="s">
        <v>73</v>
      </c>
      <c r="K2411" s="72" t="str">
        <f t="shared" si="84"/>
        <v>BPPOC5 ICPL Curncy</v>
      </c>
      <c r="L2411" s="25" t="str">
        <f t="shared" si="85"/>
        <v>ICPL</v>
      </c>
      <c r="M2411" s="26">
        <f t="shared" ca="1" si="85"/>
        <v>42276</v>
      </c>
      <c r="N2411" s="25" t="b">
        <f t="shared" si="85"/>
        <v>0</v>
      </c>
      <c r="O2411" s="84" t="str">
        <f>IF($N2411,_xll.BDP($K2411,O$1817),"[DISABLED]")</f>
        <v>[DISABLED]</v>
      </c>
      <c r="P2411" s="84" t="str">
        <f>IF($N2411,_xll.BDP($K2411,P$1817),"[DISABLED]")</f>
        <v>[DISABLED]</v>
      </c>
      <c r="Q2411" s="84" t="str">
        <f>IF($N2411,_xll.BDP($K2411,Q$1817),"[DISABLED]")</f>
        <v>[DISABLED]</v>
      </c>
      <c r="R2411" s="84" t="str">
        <f>IF($N2411,_xll.BDH($K2411,R$1817,$M2411),"[DISABLED]")</f>
        <v>[DISABLED]</v>
      </c>
      <c r="S2411" s="84" t="str">
        <f>IF($N2411,_xll.BDH($K2411,S$1817,$M2411),"[DISABLED]")</f>
        <v>[DISABLED]</v>
      </c>
      <c r="T2411" s="84" t="str">
        <f>IF($N2411,_xll.BDH($K2411,T$1817,$M2411),"[DISABLED]")</f>
        <v>[DISABLED]</v>
      </c>
      <c r="V2411" s="106" t="s">
        <v>10929</v>
      </c>
      <c r="W2411" s="107" t="s">
        <v>1055</v>
      </c>
      <c r="X2411" s="108">
        <v>42276</v>
      </c>
      <c r="Y2411" s="107" t="b">
        <v>0</v>
      </c>
      <c r="Z2411" s="107" t="s">
        <v>5237</v>
      </c>
      <c r="AA2411" s="107" t="s">
        <v>5237</v>
      </c>
      <c r="AB2411" s="107" t="s">
        <v>5237</v>
      </c>
      <c r="AC2411" s="107" t="s">
        <v>5237</v>
      </c>
      <c r="AD2411" s="107" t="s">
        <v>5237</v>
      </c>
      <c r="AE2411" s="107" t="s">
        <v>5237</v>
      </c>
    </row>
    <row r="2412" spans="2:31" outlineLevel="1">
      <c r="B2412" s="24" t="s">
        <v>5234</v>
      </c>
      <c r="C2412" s="24" t="s">
        <v>4</v>
      </c>
      <c r="D2412" s="24" t="s">
        <v>64</v>
      </c>
      <c r="E2412" s="24" t="s">
        <v>44</v>
      </c>
      <c r="F2412" s="24" t="s">
        <v>54</v>
      </c>
      <c r="G2412" s="24">
        <v>50</v>
      </c>
      <c r="H2412" s="42" t="s">
        <v>3008</v>
      </c>
      <c r="I2412" s="24" t="s">
        <v>4911</v>
      </c>
      <c r="J2412" s="24" t="s">
        <v>73</v>
      </c>
      <c r="K2412" s="72" t="str">
        <f t="shared" si="84"/>
        <v>BPPPC5 ICPL Curncy</v>
      </c>
      <c r="L2412" s="25" t="str">
        <f t="shared" si="85"/>
        <v>ICPL</v>
      </c>
      <c r="M2412" s="26">
        <f t="shared" ca="1" si="85"/>
        <v>42276</v>
      </c>
      <c r="N2412" s="25" t="b">
        <f t="shared" si="85"/>
        <v>0</v>
      </c>
      <c r="O2412" s="84" t="str">
        <f>IF($N2412,_xll.BDP($K2412,O$1817),"[DISABLED]")</f>
        <v>[DISABLED]</v>
      </c>
      <c r="P2412" s="84" t="str">
        <f>IF($N2412,_xll.BDP($K2412,P$1817),"[DISABLED]")</f>
        <v>[DISABLED]</v>
      </c>
      <c r="Q2412" s="84" t="str">
        <f>IF($N2412,_xll.BDP($K2412,Q$1817),"[DISABLED]")</f>
        <v>[DISABLED]</v>
      </c>
      <c r="R2412" s="84" t="str">
        <f>IF($N2412,_xll.BDH($K2412,R$1817,$M2412),"[DISABLED]")</f>
        <v>[DISABLED]</v>
      </c>
      <c r="S2412" s="84" t="str">
        <f>IF($N2412,_xll.BDH($K2412,S$1817,$M2412),"[DISABLED]")</f>
        <v>[DISABLED]</v>
      </c>
      <c r="T2412" s="84" t="str">
        <f>IF($N2412,_xll.BDH($K2412,T$1817,$M2412),"[DISABLED]")</f>
        <v>[DISABLED]</v>
      </c>
      <c r="V2412" s="106" t="s">
        <v>10930</v>
      </c>
      <c r="W2412" s="107" t="s">
        <v>1055</v>
      </c>
      <c r="X2412" s="108">
        <v>42276</v>
      </c>
      <c r="Y2412" s="107" t="b">
        <v>0</v>
      </c>
      <c r="Z2412" s="107" t="s">
        <v>5237</v>
      </c>
      <c r="AA2412" s="107" t="s">
        <v>5237</v>
      </c>
      <c r="AB2412" s="107" t="s">
        <v>5237</v>
      </c>
      <c r="AC2412" s="107" t="s">
        <v>5237</v>
      </c>
      <c r="AD2412" s="107" t="s">
        <v>5237</v>
      </c>
      <c r="AE2412" s="107" t="s">
        <v>5237</v>
      </c>
    </row>
    <row r="2413" spans="2:31" outlineLevel="1">
      <c r="B2413" s="24" t="s">
        <v>5234</v>
      </c>
      <c r="C2413" s="24" t="s">
        <v>4</v>
      </c>
      <c r="D2413" s="24" t="s">
        <v>64</v>
      </c>
      <c r="E2413" s="24" t="s">
        <v>44</v>
      </c>
      <c r="F2413" s="24" t="s">
        <v>54</v>
      </c>
      <c r="G2413" s="24">
        <v>100</v>
      </c>
      <c r="H2413" s="42" t="s">
        <v>3008</v>
      </c>
      <c r="I2413" s="24" t="s">
        <v>4912</v>
      </c>
      <c r="J2413" s="24" t="s">
        <v>73</v>
      </c>
      <c r="K2413" s="72" t="str">
        <f t="shared" si="84"/>
        <v>BPPQC5 ICPL Curncy</v>
      </c>
      <c r="L2413" s="25" t="str">
        <f t="shared" si="85"/>
        <v>ICPL</v>
      </c>
      <c r="M2413" s="26">
        <f t="shared" ca="1" si="85"/>
        <v>42276</v>
      </c>
      <c r="N2413" s="25" t="b">
        <f t="shared" si="85"/>
        <v>0</v>
      </c>
      <c r="O2413" s="84" t="str">
        <f>IF($N2413,_xll.BDP($K2413,O$1817),"[DISABLED]")</f>
        <v>[DISABLED]</v>
      </c>
      <c r="P2413" s="84" t="str">
        <f>IF($N2413,_xll.BDP($K2413,P$1817),"[DISABLED]")</f>
        <v>[DISABLED]</v>
      </c>
      <c r="Q2413" s="84" t="str">
        <f>IF($N2413,_xll.BDP($K2413,Q$1817),"[DISABLED]")</f>
        <v>[DISABLED]</v>
      </c>
      <c r="R2413" s="84" t="str">
        <f>IF($N2413,_xll.BDH($K2413,R$1817,$M2413),"[DISABLED]")</f>
        <v>[DISABLED]</v>
      </c>
      <c r="S2413" s="84" t="str">
        <f>IF($N2413,_xll.BDH($K2413,S$1817,$M2413),"[DISABLED]")</f>
        <v>[DISABLED]</v>
      </c>
      <c r="T2413" s="84" t="str">
        <f>IF($N2413,_xll.BDH($K2413,T$1817,$M2413),"[DISABLED]")</f>
        <v>[DISABLED]</v>
      </c>
      <c r="V2413" s="106" t="s">
        <v>10931</v>
      </c>
      <c r="W2413" s="107" t="s">
        <v>1055</v>
      </c>
      <c r="X2413" s="108">
        <v>42276</v>
      </c>
      <c r="Y2413" s="107" t="b">
        <v>0</v>
      </c>
      <c r="Z2413" s="107" t="s">
        <v>5237</v>
      </c>
      <c r="AA2413" s="107" t="s">
        <v>5237</v>
      </c>
      <c r="AB2413" s="107" t="s">
        <v>5237</v>
      </c>
      <c r="AC2413" s="107" t="s">
        <v>5237</v>
      </c>
      <c r="AD2413" s="107" t="s">
        <v>5237</v>
      </c>
      <c r="AE2413" s="107" t="s">
        <v>5237</v>
      </c>
    </row>
    <row r="2414" spans="2:31" outlineLevel="1">
      <c r="B2414" s="24" t="s">
        <v>5234</v>
      </c>
      <c r="C2414" s="24" t="s">
        <v>4</v>
      </c>
      <c r="D2414" s="24" t="s">
        <v>64</v>
      </c>
      <c r="E2414" s="24" t="s">
        <v>44</v>
      </c>
      <c r="F2414" s="24" t="s">
        <v>54</v>
      </c>
      <c r="G2414" s="24">
        <v>200</v>
      </c>
      <c r="H2414" s="42" t="s">
        <v>3008</v>
      </c>
      <c r="I2414" s="24" t="s">
        <v>4913</v>
      </c>
      <c r="J2414" s="24" t="s">
        <v>73</v>
      </c>
      <c r="K2414" s="72" t="str">
        <f t="shared" si="84"/>
        <v>BPPRC5 ICPL Curncy</v>
      </c>
      <c r="L2414" s="25" t="str">
        <f t="shared" si="85"/>
        <v>ICPL</v>
      </c>
      <c r="M2414" s="26">
        <f t="shared" ca="1" si="85"/>
        <v>42276</v>
      </c>
      <c r="N2414" s="25" t="b">
        <f t="shared" si="85"/>
        <v>0</v>
      </c>
      <c r="O2414" s="84" t="str">
        <f>IF($N2414,_xll.BDP($K2414,O$1817),"[DISABLED]")</f>
        <v>[DISABLED]</v>
      </c>
      <c r="P2414" s="84" t="str">
        <f>IF($N2414,_xll.BDP($K2414,P$1817),"[DISABLED]")</f>
        <v>[DISABLED]</v>
      </c>
      <c r="Q2414" s="84" t="str">
        <f>IF($N2414,_xll.BDP($K2414,Q$1817),"[DISABLED]")</f>
        <v>[DISABLED]</v>
      </c>
      <c r="R2414" s="84" t="str">
        <f>IF($N2414,_xll.BDH($K2414,R$1817,$M2414),"[DISABLED]")</f>
        <v>[DISABLED]</v>
      </c>
      <c r="S2414" s="84" t="str">
        <f>IF($N2414,_xll.BDH($K2414,S$1817,$M2414),"[DISABLED]")</f>
        <v>[DISABLED]</v>
      </c>
      <c r="T2414" s="84" t="str">
        <f>IF($N2414,_xll.BDH($K2414,T$1817,$M2414),"[DISABLED]")</f>
        <v>[DISABLED]</v>
      </c>
      <c r="V2414" s="106" t="s">
        <v>10932</v>
      </c>
      <c r="W2414" s="107" t="s">
        <v>1055</v>
      </c>
      <c r="X2414" s="108">
        <v>42276</v>
      </c>
      <c r="Y2414" s="107" t="b">
        <v>0</v>
      </c>
      <c r="Z2414" s="107" t="s">
        <v>5237</v>
      </c>
      <c r="AA2414" s="107" t="s">
        <v>5237</v>
      </c>
      <c r="AB2414" s="107" t="s">
        <v>5237</v>
      </c>
      <c r="AC2414" s="107" t="s">
        <v>5237</v>
      </c>
      <c r="AD2414" s="107" t="s">
        <v>5237</v>
      </c>
      <c r="AE2414" s="107" t="s">
        <v>5237</v>
      </c>
    </row>
    <row r="2415" spans="2:31" outlineLevel="1">
      <c r="H2415" s="42"/>
      <c r="K2415" s="72"/>
      <c r="L2415" s="25"/>
      <c r="M2415" s="26"/>
      <c r="N2415" s="25"/>
      <c r="O2415" s="84"/>
      <c r="P2415" s="84"/>
      <c r="Q2415" s="84"/>
      <c r="R2415" s="84"/>
      <c r="S2415" s="84"/>
      <c r="T2415" s="84"/>
      <c r="V2415" s="106"/>
      <c r="W2415" s="107"/>
      <c r="X2415" s="108"/>
      <c r="Y2415" s="107"/>
      <c r="Z2415" s="107"/>
      <c r="AA2415" s="107"/>
      <c r="AB2415" s="107"/>
      <c r="AC2415" s="107"/>
      <c r="AD2415" s="107"/>
      <c r="AE2415" s="107"/>
    </row>
    <row r="2416" spans="2:31" outlineLevel="1">
      <c r="B2416" s="24" t="s">
        <v>5234</v>
      </c>
      <c r="C2416" s="24" t="s">
        <v>4</v>
      </c>
      <c r="D2416" s="24" t="s">
        <v>64</v>
      </c>
      <c r="E2416" s="24" t="s">
        <v>44</v>
      </c>
      <c r="F2416" s="24" t="s">
        <v>58</v>
      </c>
      <c r="G2416" s="24">
        <v>-200</v>
      </c>
      <c r="H2416" s="42" t="s">
        <v>3008</v>
      </c>
      <c r="I2416" s="24" t="s">
        <v>4914</v>
      </c>
      <c r="J2416" s="24" t="s">
        <v>73</v>
      </c>
      <c r="K2416" s="72" t="str">
        <f t="shared" si="84"/>
        <v>BPPKF5 ICPL Curncy</v>
      </c>
      <c r="L2416" s="25" t="str">
        <f t="shared" si="85"/>
        <v>ICPL</v>
      </c>
      <c r="M2416" s="26">
        <f t="shared" ca="1" si="85"/>
        <v>42276</v>
      </c>
      <c r="N2416" s="25" t="b">
        <f t="shared" si="85"/>
        <v>0</v>
      </c>
      <c r="O2416" s="84" t="str">
        <f>IF($N2416,_xll.BDP($K2416,O$1817),"[DISABLED]")</f>
        <v>[DISABLED]</v>
      </c>
      <c r="P2416" s="84" t="str">
        <f>IF($N2416,_xll.BDP($K2416,P$1817),"[DISABLED]")</f>
        <v>[DISABLED]</v>
      </c>
      <c r="Q2416" s="84" t="str">
        <f>IF($N2416,_xll.BDP($K2416,Q$1817),"[DISABLED]")</f>
        <v>[DISABLED]</v>
      </c>
      <c r="R2416" s="84" t="str">
        <f>IF($N2416,_xll.BDH($K2416,R$1817,$M2416),"[DISABLED]")</f>
        <v>[DISABLED]</v>
      </c>
      <c r="S2416" s="84" t="str">
        <f>IF($N2416,_xll.BDH($K2416,S$1817,$M2416),"[DISABLED]")</f>
        <v>[DISABLED]</v>
      </c>
      <c r="T2416" s="84" t="str">
        <f>IF($N2416,_xll.BDH($K2416,T$1817,$M2416),"[DISABLED]")</f>
        <v>[DISABLED]</v>
      </c>
      <c r="V2416" s="106" t="s">
        <v>10933</v>
      </c>
      <c r="W2416" s="107" t="s">
        <v>1055</v>
      </c>
      <c r="X2416" s="108">
        <v>42276</v>
      </c>
      <c r="Y2416" s="107" t="b">
        <v>0</v>
      </c>
      <c r="Z2416" s="107" t="s">
        <v>5237</v>
      </c>
      <c r="AA2416" s="107" t="s">
        <v>5237</v>
      </c>
      <c r="AB2416" s="107" t="s">
        <v>5237</v>
      </c>
      <c r="AC2416" s="107" t="s">
        <v>5237</v>
      </c>
      <c r="AD2416" s="107" t="s">
        <v>5237</v>
      </c>
      <c r="AE2416" s="107" t="s">
        <v>5237</v>
      </c>
    </row>
    <row r="2417" spans="2:31" outlineLevel="1">
      <c r="B2417" s="24" t="s">
        <v>5234</v>
      </c>
      <c r="C2417" s="24" t="s">
        <v>4</v>
      </c>
      <c r="D2417" s="24" t="s">
        <v>64</v>
      </c>
      <c r="E2417" s="24" t="s">
        <v>44</v>
      </c>
      <c r="F2417" s="24" t="s">
        <v>58</v>
      </c>
      <c r="G2417" s="24">
        <v>-100</v>
      </c>
      <c r="H2417" s="42" t="s">
        <v>3008</v>
      </c>
      <c r="I2417" s="24" t="s">
        <v>4915</v>
      </c>
      <c r="J2417" s="24" t="s">
        <v>73</v>
      </c>
      <c r="K2417" s="72" t="str">
        <f t="shared" si="84"/>
        <v>BPPLF5 ICPL Curncy</v>
      </c>
      <c r="L2417" s="25" t="str">
        <f t="shared" si="85"/>
        <v>ICPL</v>
      </c>
      <c r="M2417" s="26">
        <f t="shared" ca="1" si="85"/>
        <v>42276</v>
      </c>
      <c r="N2417" s="25" t="b">
        <f t="shared" si="85"/>
        <v>0</v>
      </c>
      <c r="O2417" s="84" t="str">
        <f>IF($N2417,_xll.BDP($K2417,O$1817),"[DISABLED]")</f>
        <v>[DISABLED]</v>
      </c>
      <c r="P2417" s="84" t="str">
        <f>IF($N2417,_xll.BDP($K2417,P$1817),"[DISABLED]")</f>
        <v>[DISABLED]</v>
      </c>
      <c r="Q2417" s="84" t="str">
        <f>IF($N2417,_xll.BDP($K2417,Q$1817),"[DISABLED]")</f>
        <v>[DISABLED]</v>
      </c>
      <c r="R2417" s="84" t="str">
        <f>IF($N2417,_xll.BDH($K2417,R$1817,$M2417),"[DISABLED]")</f>
        <v>[DISABLED]</v>
      </c>
      <c r="S2417" s="84" t="str">
        <f>IF($N2417,_xll.BDH($K2417,S$1817,$M2417),"[DISABLED]")</f>
        <v>[DISABLED]</v>
      </c>
      <c r="T2417" s="84" t="str">
        <f>IF($N2417,_xll.BDH($K2417,T$1817,$M2417),"[DISABLED]")</f>
        <v>[DISABLED]</v>
      </c>
      <c r="V2417" s="106" t="s">
        <v>10934</v>
      </c>
      <c r="W2417" s="107" t="s">
        <v>1055</v>
      </c>
      <c r="X2417" s="108">
        <v>42276</v>
      </c>
      <c r="Y2417" s="107" t="b">
        <v>0</v>
      </c>
      <c r="Z2417" s="107" t="s">
        <v>5237</v>
      </c>
      <c r="AA2417" s="107" t="s">
        <v>5237</v>
      </c>
      <c r="AB2417" s="107" t="s">
        <v>5237</v>
      </c>
      <c r="AC2417" s="107" t="s">
        <v>5237</v>
      </c>
      <c r="AD2417" s="107" t="s">
        <v>5237</v>
      </c>
      <c r="AE2417" s="107" t="s">
        <v>5237</v>
      </c>
    </row>
    <row r="2418" spans="2:31" outlineLevel="1">
      <c r="B2418" s="24" t="s">
        <v>5234</v>
      </c>
      <c r="C2418" s="24" t="s">
        <v>4</v>
      </c>
      <c r="D2418" s="24" t="s">
        <v>64</v>
      </c>
      <c r="E2418" s="24" t="s">
        <v>44</v>
      </c>
      <c r="F2418" s="24" t="s">
        <v>58</v>
      </c>
      <c r="G2418" s="24">
        <v>-50</v>
      </c>
      <c r="H2418" s="42" t="s">
        <v>3008</v>
      </c>
      <c r="I2418" s="24" t="s">
        <v>4916</v>
      </c>
      <c r="J2418" s="24" t="s">
        <v>73</v>
      </c>
      <c r="K2418" s="72" t="str">
        <f t="shared" si="84"/>
        <v>BPPMF5 ICPL Curncy</v>
      </c>
      <c r="L2418" s="25" t="str">
        <f t="shared" si="85"/>
        <v>ICPL</v>
      </c>
      <c r="M2418" s="26">
        <f t="shared" ca="1" si="85"/>
        <v>42276</v>
      </c>
      <c r="N2418" s="25" t="b">
        <f t="shared" si="85"/>
        <v>0</v>
      </c>
      <c r="O2418" s="84" t="str">
        <f>IF($N2418,_xll.BDP($K2418,O$1817),"[DISABLED]")</f>
        <v>[DISABLED]</v>
      </c>
      <c r="P2418" s="84" t="str">
        <f>IF($N2418,_xll.BDP($K2418,P$1817),"[DISABLED]")</f>
        <v>[DISABLED]</v>
      </c>
      <c r="Q2418" s="84" t="str">
        <f>IF($N2418,_xll.BDP($K2418,Q$1817),"[DISABLED]")</f>
        <v>[DISABLED]</v>
      </c>
      <c r="R2418" s="84" t="str">
        <f>IF($N2418,_xll.BDH($K2418,R$1817,$M2418),"[DISABLED]")</f>
        <v>[DISABLED]</v>
      </c>
      <c r="S2418" s="84" t="str">
        <f>IF($N2418,_xll.BDH($K2418,S$1817,$M2418),"[DISABLED]")</f>
        <v>[DISABLED]</v>
      </c>
      <c r="T2418" s="84" t="str">
        <f>IF($N2418,_xll.BDH($K2418,T$1817,$M2418),"[DISABLED]")</f>
        <v>[DISABLED]</v>
      </c>
      <c r="V2418" s="106" t="s">
        <v>10935</v>
      </c>
      <c r="W2418" s="107" t="s">
        <v>1055</v>
      </c>
      <c r="X2418" s="108">
        <v>42276</v>
      </c>
      <c r="Y2418" s="107" t="b">
        <v>0</v>
      </c>
      <c r="Z2418" s="107" t="s">
        <v>5237</v>
      </c>
      <c r="AA2418" s="107" t="s">
        <v>5237</v>
      </c>
      <c r="AB2418" s="107" t="s">
        <v>5237</v>
      </c>
      <c r="AC2418" s="107" t="s">
        <v>5237</v>
      </c>
      <c r="AD2418" s="107" t="s">
        <v>5237</v>
      </c>
      <c r="AE2418" s="107" t="s">
        <v>5237</v>
      </c>
    </row>
    <row r="2419" spans="2:31" outlineLevel="1">
      <c r="B2419" s="24" t="s">
        <v>5234</v>
      </c>
      <c r="C2419" s="24" t="s">
        <v>4</v>
      </c>
      <c r="D2419" s="24" t="s">
        <v>64</v>
      </c>
      <c r="E2419" s="24" t="s">
        <v>44</v>
      </c>
      <c r="F2419" s="24" t="s">
        <v>58</v>
      </c>
      <c r="G2419" s="24">
        <v>-25</v>
      </c>
      <c r="H2419" s="42" t="s">
        <v>3008</v>
      </c>
      <c r="I2419" s="24" t="s">
        <v>4917</v>
      </c>
      <c r="J2419" s="24" t="s">
        <v>73</v>
      </c>
      <c r="K2419" s="72" t="str">
        <f t="shared" si="84"/>
        <v>BPPNF5 ICPL Curncy</v>
      </c>
      <c r="L2419" s="25" t="str">
        <f t="shared" si="85"/>
        <v>ICPL</v>
      </c>
      <c r="M2419" s="26">
        <f t="shared" ca="1" si="85"/>
        <v>42276</v>
      </c>
      <c r="N2419" s="25" t="b">
        <f t="shared" si="85"/>
        <v>0</v>
      </c>
      <c r="O2419" s="84" t="str">
        <f>IF($N2419,_xll.BDP($K2419,O$1817),"[DISABLED]")</f>
        <v>[DISABLED]</v>
      </c>
      <c r="P2419" s="84" t="str">
        <f>IF($N2419,_xll.BDP($K2419,P$1817),"[DISABLED]")</f>
        <v>[DISABLED]</v>
      </c>
      <c r="Q2419" s="84" t="str">
        <f>IF($N2419,_xll.BDP($K2419,Q$1817),"[DISABLED]")</f>
        <v>[DISABLED]</v>
      </c>
      <c r="R2419" s="84" t="str">
        <f>IF($N2419,_xll.BDH($K2419,R$1817,$M2419),"[DISABLED]")</f>
        <v>[DISABLED]</v>
      </c>
      <c r="S2419" s="84" t="str">
        <f>IF($N2419,_xll.BDH($K2419,S$1817,$M2419),"[DISABLED]")</f>
        <v>[DISABLED]</v>
      </c>
      <c r="T2419" s="84" t="str">
        <f>IF($N2419,_xll.BDH($K2419,T$1817,$M2419),"[DISABLED]")</f>
        <v>[DISABLED]</v>
      </c>
      <c r="V2419" s="106" t="s">
        <v>10936</v>
      </c>
      <c r="W2419" s="107" t="s">
        <v>1055</v>
      </c>
      <c r="X2419" s="108">
        <v>42276</v>
      </c>
      <c r="Y2419" s="107" t="b">
        <v>0</v>
      </c>
      <c r="Z2419" s="107" t="s">
        <v>5237</v>
      </c>
      <c r="AA2419" s="107" t="s">
        <v>5237</v>
      </c>
      <c r="AB2419" s="107" t="s">
        <v>5237</v>
      </c>
      <c r="AC2419" s="107" t="s">
        <v>5237</v>
      </c>
      <c r="AD2419" s="107" t="s">
        <v>5237</v>
      </c>
      <c r="AE2419" s="107" t="s">
        <v>5237</v>
      </c>
    </row>
    <row r="2420" spans="2:31" outlineLevel="1">
      <c r="B2420" s="24" t="s">
        <v>5234</v>
      </c>
      <c r="C2420" s="24" t="s">
        <v>4</v>
      </c>
      <c r="D2420" s="24" t="s">
        <v>64</v>
      </c>
      <c r="E2420" s="24" t="s">
        <v>44</v>
      </c>
      <c r="F2420" s="24" t="s">
        <v>58</v>
      </c>
      <c r="G2420" s="24">
        <v>25</v>
      </c>
      <c r="H2420" s="42" t="s">
        <v>3008</v>
      </c>
      <c r="I2420" s="24" t="s">
        <v>4918</v>
      </c>
      <c r="J2420" s="24" t="s">
        <v>73</v>
      </c>
      <c r="K2420" s="72" t="str">
        <f t="shared" si="84"/>
        <v>BPPOF5 ICPL Curncy</v>
      </c>
      <c r="L2420" s="25" t="str">
        <f t="shared" si="85"/>
        <v>ICPL</v>
      </c>
      <c r="M2420" s="26">
        <f t="shared" ca="1" si="85"/>
        <v>42276</v>
      </c>
      <c r="N2420" s="25" t="b">
        <f t="shared" si="85"/>
        <v>0</v>
      </c>
      <c r="O2420" s="84" t="str">
        <f>IF($N2420,_xll.BDP($K2420,O$1817),"[DISABLED]")</f>
        <v>[DISABLED]</v>
      </c>
      <c r="P2420" s="84" t="str">
        <f>IF($N2420,_xll.BDP($K2420,P$1817),"[DISABLED]")</f>
        <v>[DISABLED]</v>
      </c>
      <c r="Q2420" s="84" t="str">
        <f>IF($N2420,_xll.BDP($K2420,Q$1817),"[DISABLED]")</f>
        <v>[DISABLED]</v>
      </c>
      <c r="R2420" s="84" t="str">
        <f>IF($N2420,_xll.BDH($K2420,R$1817,$M2420),"[DISABLED]")</f>
        <v>[DISABLED]</v>
      </c>
      <c r="S2420" s="84" t="str">
        <f>IF($N2420,_xll.BDH($K2420,S$1817,$M2420),"[DISABLED]")</f>
        <v>[DISABLED]</v>
      </c>
      <c r="T2420" s="84" t="str">
        <f>IF($N2420,_xll.BDH($K2420,T$1817,$M2420),"[DISABLED]")</f>
        <v>[DISABLED]</v>
      </c>
      <c r="V2420" s="106" t="s">
        <v>10937</v>
      </c>
      <c r="W2420" s="107" t="s">
        <v>1055</v>
      </c>
      <c r="X2420" s="108">
        <v>42276</v>
      </c>
      <c r="Y2420" s="107" t="b">
        <v>0</v>
      </c>
      <c r="Z2420" s="107" t="s">
        <v>5237</v>
      </c>
      <c r="AA2420" s="107" t="s">
        <v>5237</v>
      </c>
      <c r="AB2420" s="107" t="s">
        <v>5237</v>
      </c>
      <c r="AC2420" s="107" t="s">
        <v>5237</v>
      </c>
      <c r="AD2420" s="107" t="s">
        <v>5237</v>
      </c>
      <c r="AE2420" s="107" t="s">
        <v>5237</v>
      </c>
    </row>
    <row r="2421" spans="2:31" outlineLevel="1">
      <c r="B2421" s="24" t="s">
        <v>5234</v>
      </c>
      <c r="C2421" s="24" t="s">
        <v>4</v>
      </c>
      <c r="D2421" s="24" t="s">
        <v>64</v>
      </c>
      <c r="E2421" s="24" t="s">
        <v>44</v>
      </c>
      <c r="F2421" s="24" t="s">
        <v>58</v>
      </c>
      <c r="G2421" s="24">
        <v>50</v>
      </c>
      <c r="H2421" s="42" t="s">
        <v>3008</v>
      </c>
      <c r="I2421" s="24" t="s">
        <v>4919</v>
      </c>
      <c r="J2421" s="24" t="s">
        <v>73</v>
      </c>
      <c r="K2421" s="72" t="str">
        <f t="shared" si="84"/>
        <v>BPPPF5 ICPL Curncy</v>
      </c>
      <c r="L2421" s="25" t="str">
        <f t="shared" si="85"/>
        <v>ICPL</v>
      </c>
      <c r="M2421" s="26">
        <f t="shared" ca="1" si="85"/>
        <v>42276</v>
      </c>
      <c r="N2421" s="25" t="b">
        <f t="shared" si="85"/>
        <v>0</v>
      </c>
      <c r="O2421" s="84" t="str">
        <f>IF($N2421,_xll.BDP($K2421,O$1817),"[DISABLED]")</f>
        <v>[DISABLED]</v>
      </c>
      <c r="P2421" s="84" t="str">
        <f>IF($N2421,_xll.BDP($K2421,P$1817),"[DISABLED]")</f>
        <v>[DISABLED]</v>
      </c>
      <c r="Q2421" s="84" t="str">
        <f>IF($N2421,_xll.BDP($K2421,Q$1817),"[DISABLED]")</f>
        <v>[DISABLED]</v>
      </c>
      <c r="R2421" s="84" t="str">
        <f>IF($N2421,_xll.BDH($K2421,R$1817,$M2421),"[DISABLED]")</f>
        <v>[DISABLED]</v>
      </c>
      <c r="S2421" s="84" t="str">
        <f>IF($N2421,_xll.BDH($K2421,S$1817,$M2421),"[DISABLED]")</f>
        <v>[DISABLED]</v>
      </c>
      <c r="T2421" s="84" t="str">
        <f>IF($N2421,_xll.BDH($K2421,T$1817,$M2421),"[DISABLED]")</f>
        <v>[DISABLED]</v>
      </c>
      <c r="V2421" s="106" t="s">
        <v>10938</v>
      </c>
      <c r="W2421" s="107" t="s">
        <v>1055</v>
      </c>
      <c r="X2421" s="108">
        <v>42276</v>
      </c>
      <c r="Y2421" s="107" t="b">
        <v>0</v>
      </c>
      <c r="Z2421" s="107" t="s">
        <v>5237</v>
      </c>
      <c r="AA2421" s="107" t="s">
        <v>5237</v>
      </c>
      <c r="AB2421" s="107" t="s">
        <v>5237</v>
      </c>
      <c r="AC2421" s="107" t="s">
        <v>5237</v>
      </c>
      <c r="AD2421" s="107" t="s">
        <v>5237</v>
      </c>
      <c r="AE2421" s="107" t="s">
        <v>5237</v>
      </c>
    </row>
    <row r="2422" spans="2:31" outlineLevel="1">
      <c r="B2422" s="24" t="s">
        <v>5234</v>
      </c>
      <c r="C2422" s="24" t="s">
        <v>4</v>
      </c>
      <c r="D2422" s="24" t="s">
        <v>64</v>
      </c>
      <c r="E2422" s="24" t="s">
        <v>44</v>
      </c>
      <c r="F2422" s="24" t="s">
        <v>58</v>
      </c>
      <c r="G2422" s="24">
        <v>100</v>
      </c>
      <c r="H2422" s="42" t="s">
        <v>3008</v>
      </c>
      <c r="I2422" s="24" t="s">
        <v>4920</v>
      </c>
      <c r="J2422" s="24" t="s">
        <v>73</v>
      </c>
      <c r="K2422" s="72" t="str">
        <f t="shared" si="84"/>
        <v>BPPQF5 ICPL Curncy</v>
      </c>
      <c r="L2422" s="25" t="str">
        <f t="shared" si="85"/>
        <v>ICPL</v>
      </c>
      <c r="M2422" s="26">
        <f t="shared" ca="1" si="85"/>
        <v>42276</v>
      </c>
      <c r="N2422" s="25" t="b">
        <f t="shared" si="85"/>
        <v>0</v>
      </c>
      <c r="O2422" s="84" t="str">
        <f>IF($N2422,_xll.BDP($K2422,O$1817),"[DISABLED]")</f>
        <v>[DISABLED]</v>
      </c>
      <c r="P2422" s="84" t="str">
        <f>IF($N2422,_xll.BDP($K2422,P$1817),"[DISABLED]")</f>
        <v>[DISABLED]</v>
      </c>
      <c r="Q2422" s="84" t="str">
        <f>IF($N2422,_xll.BDP($K2422,Q$1817),"[DISABLED]")</f>
        <v>[DISABLED]</v>
      </c>
      <c r="R2422" s="84" t="str">
        <f>IF($N2422,_xll.BDH($K2422,R$1817,$M2422),"[DISABLED]")</f>
        <v>[DISABLED]</v>
      </c>
      <c r="S2422" s="84" t="str">
        <f>IF($N2422,_xll.BDH($K2422,S$1817,$M2422),"[DISABLED]")</f>
        <v>[DISABLED]</v>
      </c>
      <c r="T2422" s="84" t="str">
        <f>IF($N2422,_xll.BDH($K2422,T$1817,$M2422),"[DISABLED]")</f>
        <v>[DISABLED]</v>
      </c>
      <c r="V2422" s="106" t="s">
        <v>10939</v>
      </c>
      <c r="W2422" s="107" t="s">
        <v>1055</v>
      </c>
      <c r="X2422" s="108">
        <v>42276</v>
      </c>
      <c r="Y2422" s="107" t="b">
        <v>0</v>
      </c>
      <c r="Z2422" s="107" t="s">
        <v>5237</v>
      </c>
      <c r="AA2422" s="107" t="s">
        <v>5237</v>
      </c>
      <c r="AB2422" s="107" t="s">
        <v>5237</v>
      </c>
      <c r="AC2422" s="107" t="s">
        <v>5237</v>
      </c>
      <c r="AD2422" s="107" t="s">
        <v>5237</v>
      </c>
      <c r="AE2422" s="107" t="s">
        <v>5237</v>
      </c>
    </row>
    <row r="2423" spans="2:31" outlineLevel="1">
      <c r="B2423" s="24" t="s">
        <v>5234</v>
      </c>
      <c r="C2423" s="24" t="s">
        <v>4</v>
      </c>
      <c r="D2423" s="24" t="s">
        <v>64</v>
      </c>
      <c r="E2423" s="24" t="s">
        <v>44</v>
      </c>
      <c r="F2423" s="24" t="s">
        <v>58</v>
      </c>
      <c r="G2423" s="24">
        <v>200</v>
      </c>
      <c r="H2423" s="42" t="s">
        <v>3008</v>
      </c>
      <c r="I2423" s="24" t="s">
        <v>4921</v>
      </c>
      <c r="J2423" s="24" t="s">
        <v>73</v>
      </c>
      <c r="K2423" s="72" t="str">
        <f t="shared" si="84"/>
        <v>BPPRF5 ICPL Curncy</v>
      </c>
      <c r="L2423" s="25" t="str">
        <f t="shared" si="85"/>
        <v>ICPL</v>
      </c>
      <c r="M2423" s="26">
        <f t="shared" ca="1" si="85"/>
        <v>42276</v>
      </c>
      <c r="N2423" s="25" t="b">
        <f t="shared" si="85"/>
        <v>0</v>
      </c>
      <c r="O2423" s="84" t="str">
        <f>IF($N2423,_xll.BDP($K2423,O$1817),"[DISABLED]")</f>
        <v>[DISABLED]</v>
      </c>
      <c r="P2423" s="84" t="str">
        <f>IF($N2423,_xll.BDP($K2423,P$1817),"[DISABLED]")</f>
        <v>[DISABLED]</v>
      </c>
      <c r="Q2423" s="84" t="str">
        <f>IF($N2423,_xll.BDP($K2423,Q$1817),"[DISABLED]")</f>
        <v>[DISABLED]</v>
      </c>
      <c r="R2423" s="84" t="str">
        <f>IF($N2423,_xll.BDH($K2423,R$1817,$M2423),"[DISABLED]")</f>
        <v>[DISABLED]</v>
      </c>
      <c r="S2423" s="84" t="str">
        <f>IF($N2423,_xll.BDH($K2423,S$1817,$M2423),"[DISABLED]")</f>
        <v>[DISABLED]</v>
      </c>
      <c r="T2423" s="84" t="str">
        <f>IF($N2423,_xll.BDH($K2423,T$1817,$M2423),"[DISABLED]")</f>
        <v>[DISABLED]</v>
      </c>
      <c r="V2423" s="106" t="s">
        <v>10940</v>
      </c>
      <c r="W2423" s="107" t="s">
        <v>1055</v>
      </c>
      <c r="X2423" s="108">
        <v>42276</v>
      </c>
      <c r="Y2423" s="107" t="b">
        <v>0</v>
      </c>
      <c r="Z2423" s="107" t="s">
        <v>5237</v>
      </c>
      <c r="AA2423" s="107" t="s">
        <v>5237</v>
      </c>
      <c r="AB2423" s="107" t="s">
        <v>5237</v>
      </c>
      <c r="AC2423" s="107" t="s">
        <v>5237</v>
      </c>
      <c r="AD2423" s="107" t="s">
        <v>5237</v>
      </c>
      <c r="AE2423" s="107" t="s">
        <v>5237</v>
      </c>
    </row>
    <row r="2424" spans="2:31" outlineLevel="1">
      <c r="H2424" s="42"/>
      <c r="K2424" s="72"/>
      <c r="L2424" s="25"/>
      <c r="M2424" s="26"/>
      <c r="N2424" s="25"/>
      <c r="O2424" s="84"/>
      <c r="P2424" s="84"/>
      <c r="Q2424" s="84"/>
      <c r="R2424" s="84"/>
      <c r="S2424" s="84"/>
      <c r="T2424" s="84"/>
      <c r="V2424" s="106"/>
      <c r="W2424" s="107"/>
      <c r="X2424" s="108"/>
      <c r="Y2424" s="107"/>
      <c r="Z2424" s="107"/>
      <c r="AA2424" s="107"/>
      <c r="AB2424" s="107"/>
      <c r="AC2424" s="107"/>
      <c r="AD2424" s="107"/>
      <c r="AE2424" s="107"/>
    </row>
    <row r="2425" spans="2:31" outlineLevel="1">
      <c r="B2425" s="24" t="s">
        <v>5234</v>
      </c>
      <c r="C2425" s="24" t="s">
        <v>4</v>
      </c>
      <c r="D2425" s="24" t="s">
        <v>64</v>
      </c>
      <c r="E2425" s="24" t="s">
        <v>44</v>
      </c>
      <c r="F2425" s="24" t="s">
        <v>41</v>
      </c>
      <c r="G2425" s="24">
        <v>-200</v>
      </c>
      <c r="H2425" s="42" t="s">
        <v>3008</v>
      </c>
      <c r="I2425" s="24" t="s">
        <v>4922</v>
      </c>
      <c r="J2425" s="24" t="s">
        <v>73</v>
      </c>
      <c r="K2425" s="72" t="str">
        <f t="shared" si="84"/>
        <v>BPPK15 ICPL Curncy</v>
      </c>
      <c r="L2425" s="25" t="str">
        <f t="shared" si="85"/>
        <v>ICPL</v>
      </c>
      <c r="M2425" s="26">
        <f t="shared" ca="1" si="85"/>
        <v>42276</v>
      </c>
      <c r="N2425" s="25" t="b">
        <f t="shared" si="85"/>
        <v>0</v>
      </c>
      <c r="O2425" s="84" t="str">
        <f>IF($N2425,_xll.BDP($K2425,O$1817),"[DISABLED]")</f>
        <v>[DISABLED]</v>
      </c>
      <c r="P2425" s="84" t="str">
        <f>IF($N2425,_xll.BDP($K2425,P$1817),"[DISABLED]")</f>
        <v>[DISABLED]</v>
      </c>
      <c r="Q2425" s="84" t="str">
        <f>IF($N2425,_xll.BDP($K2425,Q$1817),"[DISABLED]")</f>
        <v>[DISABLED]</v>
      </c>
      <c r="R2425" s="84" t="str">
        <f>IF($N2425,_xll.BDH($K2425,R$1817,$M2425),"[DISABLED]")</f>
        <v>[DISABLED]</v>
      </c>
      <c r="S2425" s="84" t="str">
        <f>IF($N2425,_xll.BDH($K2425,S$1817,$M2425),"[DISABLED]")</f>
        <v>[DISABLED]</v>
      </c>
      <c r="T2425" s="84" t="str">
        <f>IF($N2425,_xll.BDH($K2425,T$1817,$M2425),"[DISABLED]")</f>
        <v>[DISABLED]</v>
      </c>
      <c r="V2425" s="106" t="s">
        <v>10941</v>
      </c>
      <c r="W2425" s="107" t="s">
        <v>1055</v>
      </c>
      <c r="X2425" s="108">
        <v>42276</v>
      </c>
      <c r="Y2425" s="107" t="b">
        <v>0</v>
      </c>
      <c r="Z2425" s="107" t="s">
        <v>5237</v>
      </c>
      <c r="AA2425" s="107" t="s">
        <v>5237</v>
      </c>
      <c r="AB2425" s="107" t="s">
        <v>5237</v>
      </c>
      <c r="AC2425" s="107" t="s">
        <v>5237</v>
      </c>
      <c r="AD2425" s="107" t="s">
        <v>5237</v>
      </c>
      <c r="AE2425" s="107" t="s">
        <v>5237</v>
      </c>
    </row>
    <row r="2426" spans="2:31" outlineLevel="1">
      <c r="B2426" s="24" t="s">
        <v>5234</v>
      </c>
      <c r="C2426" s="24" t="s">
        <v>4</v>
      </c>
      <c r="D2426" s="24" t="s">
        <v>64</v>
      </c>
      <c r="E2426" s="24" t="s">
        <v>44</v>
      </c>
      <c r="F2426" s="24" t="s">
        <v>41</v>
      </c>
      <c r="G2426" s="24">
        <v>-100</v>
      </c>
      <c r="H2426" s="42" t="s">
        <v>3008</v>
      </c>
      <c r="I2426" s="24" t="s">
        <v>4923</v>
      </c>
      <c r="J2426" s="24" t="s">
        <v>73</v>
      </c>
      <c r="K2426" s="72" t="str">
        <f t="shared" si="84"/>
        <v>BPPL15 ICPL Curncy</v>
      </c>
      <c r="L2426" s="25" t="str">
        <f t="shared" si="85"/>
        <v>ICPL</v>
      </c>
      <c r="M2426" s="26">
        <f t="shared" ca="1" si="85"/>
        <v>42276</v>
      </c>
      <c r="N2426" s="25" t="b">
        <f t="shared" si="85"/>
        <v>0</v>
      </c>
      <c r="O2426" s="84" t="str">
        <f>IF($N2426,_xll.BDP($K2426,O$1817),"[DISABLED]")</f>
        <v>[DISABLED]</v>
      </c>
      <c r="P2426" s="84" t="str">
        <f>IF($N2426,_xll.BDP($K2426,P$1817),"[DISABLED]")</f>
        <v>[DISABLED]</v>
      </c>
      <c r="Q2426" s="84" t="str">
        <f>IF($N2426,_xll.BDP($K2426,Q$1817),"[DISABLED]")</f>
        <v>[DISABLED]</v>
      </c>
      <c r="R2426" s="84" t="str">
        <f>IF($N2426,_xll.BDH($K2426,R$1817,$M2426),"[DISABLED]")</f>
        <v>[DISABLED]</v>
      </c>
      <c r="S2426" s="84" t="str">
        <f>IF($N2426,_xll.BDH($K2426,S$1817,$M2426),"[DISABLED]")</f>
        <v>[DISABLED]</v>
      </c>
      <c r="T2426" s="84" t="str">
        <f>IF($N2426,_xll.BDH($K2426,T$1817,$M2426),"[DISABLED]")</f>
        <v>[DISABLED]</v>
      </c>
      <c r="V2426" s="106" t="s">
        <v>10942</v>
      </c>
      <c r="W2426" s="107" t="s">
        <v>1055</v>
      </c>
      <c r="X2426" s="108">
        <v>42276</v>
      </c>
      <c r="Y2426" s="107" t="b">
        <v>0</v>
      </c>
      <c r="Z2426" s="107" t="s">
        <v>5237</v>
      </c>
      <c r="AA2426" s="107" t="s">
        <v>5237</v>
      </c>
      <c r="AB2426" s="107" t="s">
        <v>5237</v>
      </c>
      <c r="AC2426" s="107" t="s">
        <v>5237</v>
      </c>
      <c r="AD2426" s="107" t="s">
        <v>5237</v>
      </c>
      <c r="AE2426" s="107" t="s">
        <v>5237</v>
      </c>
    </row>
    <row r="2427" spans="2:31" outlineLevel="1">
      <c r="B2427" s="24" t="s">
        <v>5234</v>
      </c>
      <c r="C2427" s="24" t="s">
        <v>4</v>
      </c>
      <c r="D2427" s="24" t="s">
        <v>64</v>
      </c>
      <c r="E2427" s="24" t="s">
        <v>44</v>
      </c>
      <c r="F2427" s="24" t="s">
        <v>41</v>
      </c>
      <c r="G2427" s="24">
        <v>-50</v>
      </c>
      <c r="H2427" s="42" t="s">
        <v>3008</v>
      </c>
      <c r="I2427" s="24" t="s">
        <v>4924</v>
      </c>
      <c r="J2427" s="24" t="s">
        <v>73</v>
      </c>
      <c r="K2427" s="72" t="str">
        <f t="shared" si="84"/>
        <v>BPPM15 ICPL Curncy</v>
      </c>
      <c r="L2427" s="25" t="str">
        <f t="shared" si="85"/>
        <v>ICPL</v>
      </c>
      <c r="M2427" s="26">
        <f t="shared" ca="1" si="85"/>
        <v>42276</v>
      </c>
      <c r="N2427" s="25" t="b">
        <f t="shared" si="85"/>
        <v>0</v>
      </c>
      <c r="O2427" s="84" t="str">
        <f>IF($N2427,_xll.BDP($K2427,O$1817),"[DISABLED]")</f>
        <v>[DISABLED]</v>
      </c>
      <c r="P2427" s="84" t="str">
        <f>IF($N2427,_xll.BDP($K2427,P$1817),"[DISABLED]")</f>
        <v>[DISABLED]</v>
      </c>
      <c r="Q2427" s="84" t="str">
        <f>IF($N2427,_xll.BDP($K2427,Q$1817),"[DISABLED]")</f>
        <v>[DISABLED]</v>
      </c>
      <c r="R2427" s="84" t="str">
        <f>IF($N2427,_xll.BDH($K2427,R$1817,$M2427),"[DISABLED]")</f>
        <v>[DISABLED]</v>
      </c>
      <c r="S2427" s="84" t="str">
        <f>IF($N2427,_xll.BDH($K2427,S$1817,$M2427),"[DISABLED]")</f>
        <v>[DISABLED]</v>
      </c>
      <c r="T2427" s="84" t="str">
        <f>IF($N2427,_xll.BDH($K2427,T$1817,$M2427),"[DISABLED]")</f>
        <v>[DISABLED]</v>
      </c>
      <c r="V2427" s="106" t="s">
        <v>10943</v>
      </c>
      <c r="W2427" s="107" t="s">
        <v>1055</v>
      </c>
      <c r="X2427" s="108">
        <v>42276</v>
      </c>
      <c r="Y2427" s="107" t="b">
        <v>0</v>
      </c>
      <c r="Z2427" s="107" t="s">
        <v>5237</v>
      </c>
      <c r="AA2427" s="107" t="s">
        <v>5237</v>
      </c>
      <c r="AB2427" s="107" t="s">
        <v>5237</v>
      </c>
      <c r="AC2427" s="107" t="s">
        <v>5237</v>
      </c>
      <c r="AD2427" s="107" t="s">
        <v>5237</v>
      </c>
      <c r="AE2427" s="107" t="s">
        <v>5237</v>
      </c>
    </row>
    <row r="2428" spans="2:31" outlineLevel="1">
      <c r="B2428" s="24" t="s">
        <v>5234</v>
      </c>
      <c r="C2428" s="24" t="s">
        <v>4</v>
      </c>
      <c r="D2428" s="24" t="s">
        <v>64</v>
      </c>
      <c r="E2428" s="24" t="s">
        <v>44</v>
      </c>
      <c r="F2428" s="24" t="s">
        <v>41</v>
      </c>
      <c r="G2428" s="24">
        <v>-25</v>
      </c>
      <c r="H2428" s="42" t="s">
        <v>3008</v>
      </c>
      <c r="I2428" s="24" t="s">
        <v>4925</v>
      </c>
      <c r="J2428" s="24" t="s">
        <v>73</v>
      </c>
      <c r="K2428" s="72" t="str">
        <f t="shared" si="84"/>
        <v>BPPN15 ICPL Curncy</v>
      </c>
      <c r="L2428" s="25" t="str">
        <f t="shared" si="85"/>
        <v>ICPL</v>
      </c>
      <c r="M2428" s="26">
        <f t="shared" ca="1" si="85"/>
        <v>42276</v>
      </c>
      <c r="N2428" s="25" t="b">
        <f t="shared" si="85"/>
        <v>0</v>
      </c>
      <c r="O2428" s="84" t="str">
        <f>IF($N2428,_xll.BDP($K2428,O$1817),"[DISABLED]")</f>
        <v>[DISABLED]</v>
      </c>
      <c r="P2428" s="84" t="str">
        <f>IF($N2428,_xll.BDP($K2428,P$1817),"[DISABLED]")</f>
        <v>[DISABLED]</v>
      </c>
      <c r="Q2428" s="84" t="str">
        <f>IF($N2428,_xll.BDP($K2428,Q$1817),"[DISABLED]")</f>
        <v>[DISABLED]</v>
      </c>
      <c r="R2428" s="84" t="str">
        <f>IF($N2428,_xll.BDH($K2428,R$1817,$M2428),"[DISABLED]")</f>
        <v>[DISABLED]</v>
      </c>
      <c r="S2428" s="84" t="str">
        <f>IF($N2428,_xll.BDH($K2428,S$1817,$M2428),"[DISABLED]")</f>
        <v>[DISABLED]</v>
      </c>
      <c r="T2428" s="84" t="str">
        <f>IF($N2428,_xll.BDH($K2428,T$1817,$M2428),"[DISABLED]")</f>
        <v>[DISABLED]</v>
      </c>
      <c r="V2428" s="106" t="s">
        <v>10944</v>
      </c>
      <c r="W2428" s="107" t="s">
        <v>1055</v>
      </c>
      <c r="X2428" s="108">
        <v>42276</v>
      </c>
      <c r="Y2428" s="107" t="b">
        <v>0</v>
      </c>
      <c r="Z2428" s="107" t="s">
        <v>5237</v>
      </c>
      <c r="AA2428" s="107" t="s">
        <v>5237</v>
      </c>
      <c r="AB2428" s="107" t="s">
        <v>5237</v>
      </c>
      <c r="AC2428" s="107" t="s">
        <v>5237</v>
      </c>
      <c r="AD2428" s="107" t="s">
        <v>5237</v>
      </c>
      <c r="AE2428" s="107" t="s">
        <v>5237</v>
      </c>
    </row>
    <row r="2429" spans="2:31" outlineLevel="1">
      <c r="B2429" s="24" t="s">
        <v>5234</v>
      </c>
      <c r="C2429" s="24" t="s">
        <v>4</v>
      </c>
      <c r="D2429" s="24" t="s">
        <v>64</v>
      </c>
      <c r="E2429" s="24" t="s">
        <v>44</v>
      </c>
      <c r="F2429" s="24" t="s">
        <v>41</v>
      </c>
      <c r="G2429" s="24">
        <v>25</v>
      </c>
      <c r="H2429" s="42" t="s">
        <v>3008</v>
      </c>
      <c r="I2429" s="24" t="s">
        <v>4926</v>
      </c>
      <c r="J2429" s="24" t="s">
        <v>73</v>
      </c>
      <c r="K2429" s="72" t="str">
        <f t="shared" si="84"/>
        <v>BPPO15 ICPL Curncy</v>
      </c>
      <c r="L2429" s="25" t="str">
        <f t="shared" si="85"/>
        <v>ICPL</v>
      </c>
      <c r="M2429" s="26">
        <f t="shared" ca="1" si="85"/>
        <v>42276</v>
      </c>
      <c r="N2429" s="25" t="b">
        <f t="shared" si="85"/>
        <v>0</v>
      </c>
      <c r="O2429" s="84" t="str">
        <f>IF($N2429,_xll.BDP($K2429,O$1817),"[DISABLED]")</f>
        <v>[DISABLED]</v>
      </c>
      <c r="P2429" s="84" t="str">
        <f>IF($N2429,_xll.BDP($K2429,P$1817),"[DISABLED]")</f>
        <v>[DISABLED]</v>
      </c>
      <c r="Q2429" s="84" t="str">
        <f>IF($N2429,_xll.BDP($K2429,Q$1817),"[DISABLED]")</f>
        <v>[DISABLED]</v>
      </c>
      <c r="R2429" s="84" t="str">
        <f>IF($N2429,_xll.BDH($K2429,R$1817,$M2429),"[DISABLED]")</f>
        <v>[DISABLED]</v>
      </c>
      <c r="S2429" s="84" t="str">
        <f>IF($N2429,_xll.BDH($K2429,S$1817,$M2429),"[DISABLED]")</f>
        <v>[DISABLED]</v>
      </c>
      <c r="T2429" s="84" t="str">
        <f>IF($N2429,_xll.BDH($K2429,T$1817,$M2429),"[DISABLED]")</f>
        <v>[DISABLED]</v>
      </c>
      <c r="V2429" s="106" t="s">
        <v>10945</v>
      </c>
      <c r="W2429" s="107" t="s">
        <v>1055</v>
      </c>
      <c r="X2429" s="108">
        <v>42276</v>
      </c>
      <c r="Y2429" s="107" t="b">
        <v>0</v>
      </c>
      <c r="Z2429" s="107" t="s">
        <v>5237</v>
      </c>
      <c r="AA2429" s="107" t="s">
        <v>5237</v>
      </c>
      <c r="AB2429" s="107" t="s">
        <v>5237</v>
      </c>
      <c r="AC2429" s="107" t="s">
        <v>5237</v>
      </c>
      <c r="AD2429" s="107" t="s">
        <v>5237</v>
      </c>
      <c r="AE2429" s="107" t="s">
        <v>5237</v>
      </c>
    </row>
    <row r="2430" spans="2:31" outlineLevel="1">
      <c r="B2430" s="24" t="s">
        <v>5234</v>
      </c>
      <c r="C2430" s="24" t="s">
        <v>4</v>
      </c>
      <c r="D2430" s="24" t="s">
        <v>64</v>
      </c>
      <c r="E2430" s="24" t="s">
        <v>44</v>
      </c>
      <c r="F2430" s="24" t="s">
        <v>41</v>
      </c>
      <c r="G2430" s="24">
        <v>50</v>
      </c>
      <c r="H2430" s="42" t="s">
        <v>3008</v>
      </c>
      <c r="I2430" s="24" t="s">
        <v>4927</v>
      </c>
      <c r="J2430" s="24" t="s">
        <v>73</v>
      </c>
      <c r="K2430" s="72" t="str">
        <f t="shared" si="84"/>
        <v>BPPP15 ICPL Curncy</v>
      </c>
      <c r="L2430" s="25" t="str">
        <f t="shared" si="85"/>
        <v>ICPL</v>
      </c>
      <c r="M2430" s="26">
        <f t="shared" ca="1" si="85"/>
        <v>42276</v>
      </c>
      <c r="N2430" s="25" t="b">
        <f t="shared" si="85"/>
        <v>0</v>
      </c>
      <c r="O2430" s="84" t="str">
        <f>IF($N2430,_xll.BDP($K2430,O$1817),"[DISABLED]")</f>
        <v>[DISABLED]</v>
      </c>
      <c r="P2430" s="84" t="str">
        <f>IF($N2430,_xll.BDP($K2430,P$1817),"[DISABLED]")</f>
        <v>[DISABLED]</v>
      </c>
      <c r="Q2430" s="84" t="str">
        <f>IF($N2430,_xll.BDP($K2430,Q$1817),"[DISABLED]")</f>
        <v>[DISABLED]</v>
      </c>
      <c r="R2430" s="84" t="str">
        <f>IF($N2430,_xll.BDH($K2430,R$1817,$M2430),"[DISABLED]")</f>
        <v>[DISABLED]</v>
      </c>
      <c r="S2430" s="84" t="str">
        <f>IF($N2430,_xll.BDH($K2430,S$1817,$M2430),"[DISABLED]")</f>
        <v>[DISABLED]</v>
      </c>
      <c r="T2430" s="84" t="str">
        <f>IF($N2430,_xll.BDH($K2430,T$1817,$M2430),"[DISABLED]")</f>
        <v>[DISABLED]</v>
      </c>
      <c r="V2430" s="106" t="s">
        <v>10946</v>
      </c>
      <c r="W2430" s="107" t="s">
        <v>1055</v>
      </c>
      <c r="X2430" s="108">
        <v>42276</v>
      </c>
      <c r="Y2430" s="107" t="b">
        <v>0</v>
      </c>
      <c r="Z2430" s="107" t="s">
        <v>5237</v>
      </c>
      <c r="AA2430" s="107" t="s">
        <v>5237</v>
      </c>
      <c r="AB2430" s="107" t="s">
        <v>5237</v>
      </c>
      <c r="AC2430" s="107" t="s">
        <v>5237</v>
      </c>
      <c r="AD2430" s="107" t="s">
        <v>5237</v>
      </c>
      <c r="AE2430" s="107" t="s">
        <v>5237</v>
      </c>
    </row>
    <row r="2431" spans="2:31" outlineLevel="1">
      <c r="B2431" s="24" t="s">
        <v>5234</v>
      </c>
      <c r="C2431" s="24" t="s">
        <v>4</v>
      </c>
      <c r="D2431" s="24" t="s">
        <v>64</v>
      </c>
      <c r="E2431" s="24" t="s">
        <v>44</v>
      </c>
      <c r="F2431" s="24" t="s">
        <v>41</v>
      </c>
      <c r="G2431" s="24">
        <v>100</v>
      </c>
      <c r="H2431" s="42" t="s">
        <v>3008</v>
      </c>
      <c r="I2431" s="24" t="s">
        <v>4928</v>
      </c>
      <c r="J2431" s="24" t="s">
        <v>73</v>
      </c>
      <c r="K2431" s="72" t="str">
        <f t="shared" si="84"/>
        <v>BPPQ15 ICPL Curncy</v>
      </c>
      <c r="L2431" s="25" t="str">
        <f t="shared" si="85"/>
        <v>ICPL</v>
      </c>
      <c r="M2431" s="26">
        <f t="shared" ca="1" si="85"/>
        <v>42276</v>
      </c>
      <c r="N2431" s="25" t="b">
        <f t="shared" si="85"/>
        <v>0</v>
      </c>
      <c r="O2431" s="84" t="str">
        <f>IF($N2431,_xll.BDP($K2431,O$1817),"[DISABLED]")</f>
        <v>[DISABLED]</v>
      </c>
      <c r="P2431" s="84" t="str">
        <f>IF($N2431,_xll.BDP($K2431,P$1817),"[DISABLED]")</f>
        <v>[DISABLED]</v>
      </c>
      <c r="Q2431" s="84" t="str">
        <f>IF($N2431,_xll.BDP($K2431,Q$1817),"[DISABLED]")</f>
        <v>[DISABLED]</v>
      </c>
      <c r="R2431" s="84" t="str">
        <f>IF($N2431,_xll.BDH($K2431,R$1817,$M2431),"[DISABLED]")</f>
        <v>[DISABLED]</v>
      </c>
      <c r="S2431" s="84" t="str">
        <f>IF($N2431,_xll.BDH($K2431,S$1817,$M2431),"[DISABLED]")</f>
        <v>[DISABLED]</v>
      </c>
      <c r="T2431" s="84" t="str">
        <f>IF($N2431,_xll.BDH($K2431,T$1817,$M2431),"[DISABLED]")</f>
        <v>[DISABLED]</v>
      </c>
      <c r="V2431" s="106" t="s">
        <v>10947</v>
      </c>
      <c r="W2431" s="107" t="s">
        <v>1055</v>
      </c>
      <c r="X2431" s="108">
        <v>42276</v>
      </c>
      <c r="Y2431" s="107" t="b">
        <v>0</v>
      </c>
      <c r="Z2431" s="107" t="s">
        <v>5237</v>
      </c>
      <c r="AA2431" s="107" t="s">
        <v>5237</v>
      </c>
      <c r="AB2431" s="107" t="s">
        <v>5237</v>
      </c>
      <c r="AC2431" s="107" t="s">
        <v>5237</v>
      </c>
      <c r="AD2431" s="107" t="s">
        <v>5237</v>
      </c>
      <c r="AE2431" s="107" t="s">
        <v>5237</v>
      </c>
    </row>
    <row r="2432" spans="2:31" outlineLevel="1">
      <c r="B2432" s="24" t="s">
        <v>5234</v>
      </c>
      <c r="C2432" s="24" t="s">
        <v>4</v>
      </c>
      <c r="D2432" s="24" t="s">
        <v>64</v>
      </c>
      <c r="E2432" s="24" t="s">
        <v>44</v>
      </c>
      <c r="F2432" s="24" t="s">
        <v>41</v>
      </c>
      <c r="G2432" s="24">
        <v>200</v>
      </c>
      <c r="H2432" s="42" t="s">
        <v>3008</v>
      </c>
      <c r="I2432" s="24" t="s">
        <v>4929</v>
      </c>
      <c r="J2432" s="24" t="s">
        <v>73</v>
      </c>
      <c r="K2432" s="72" t="str">
        <f t="shared" si="84"/>
        <v>BPPR15 ICPL Curncy</v>
      </c>
      <c r="L2432" s="25" t="str">
        <f t="shared" si="85"/>
        <v>ICPL</v>
      </c>
      <c r="M2432" s="26">
        <f t="shared" ca="1" si="85"/>
        <v>42276</v>
      </c>
      <c r="N2432" s="25" t="b">
        <f t="shared" si="85"/>
        <v>0</v>
      </c>
      <c r="O2432" s="84" t="str">
        <f>IF($N2432,_xll.BDP($K2432,O$1817),"[DISABLED]")</f>
        <v>[DISABLED]</v>
      </c>
      <c r="P2432" s="84" t="str">
        <f>IF($N2432,_xll.BDP($K2432,P$1817),"[DISABLED]")</f>
        <v>[DISABLED]</v>
      </c>
      <c r="Q2432" s="84" t="str">
        <f>IF($N2432,_xll.BDP($K2432,Q$1817),"[DISABLED]")</f>
        <v>[DISABLED]</v>
      </c>
      <c r="R2432" s="84" t="str">
        <f>IF($N2432,_xll.BDH($K2432,R$1817,$M2432),"[DISABLED]")</f>
        <v>[DISABLED]</v>
      </c>
      <c r="S2432" s="84" t="str">
        <f>IF($N2432,_xll.BDH($K2432,S$1817,$M2432),"[DISABLED]")</f>
        <v>[DISABLED]</v>
      </c>
      <c r="T2432" s="84" t="str">
        <f>IF($N2432,_xll.BDH($K2432,T$1817,$M2432),"[DISABLED]")</f>
        <v>[DISABLED]</v>
      </c>
      <c r="V2432" s="106" t="s">
        <v>10948</v>
      </c>
      <c r="W2432" s="107" t="s">
        <v>1055</v>
      </c>
      <c r="X2432" s="108">
        <v>42276</v>
      </c>
      <c r="Y2432" s="107" t="b">
        <v>0</v>
      </c>
      <c r="Z2432" s="107" t="s">
        <v>5237</v>
      </c>
      <c r="AA2432" s="107" t="s">
        <v>5237</v>
      </c>
      <c r="AB2432" s="107" t="s">
        <v>5237</v>
      </c>
      <c r="AC2432" s="107" t="s">
        <v>5237</v>
      </c>
      <c r="AD2432" s="107" t="s">
        <v>5237</v>
      </c>
      <c r="AE2432" s="107" t="s">
        <v>5237</v>
      </c>
    </row>
    <row r="2433" spans="2:31" outlineLevel="1">
      <c r="H2433" s="42"/>
      <c r="K2433" s="72"/>
      <c r="L2433" s="25"/>
      <c r="M2433" s="26"/>
      <c r="N2433" s="25"/>
      <c r="O2433" s="84"/>
      <c r="P2433" s="84"/>
      <c r="Q2433" s="84"/>
      <c r="R2433" s="84"/>
      <c r="S2433" s="84"/>
      <c r="T2433" s="84"/>
      <c r="V2433" s="106"/>
      <c r="W2433" s="107"/>
      <c r="X2433" s="108"/>
      <c r="Y2433" s="107"/>
      <c r="Z2433" s="107"/>
      <c r="AA2433" s="107"/>
      <c r="AB2433" s="107"/>
      <c r="AC2433" s="107"/>
      <c r="AD2433" s="107"/>
      <c r="AE2433" s="107"/>
    </row>
    <row r="2434" spans="2:31" outlineLevel="1">
      <c r="B2434" s="24" t="s">
        <v>5234</v>
      </c>
      <c r="C2434" s="24" t="s">
        <v>4</v>
      </c>
      <c r="D2434" s="24" t="s">
        <v>64</v>
      </c>
      <c r="E2434" s="24" t="s">
        <v>44</v>
      </c>
      <c r="F2434" s="24" t="s">
        <v>42</v>
      </c>
      <c r="G2434" s="24">
        <v>-200</v>
      </c>
      <c r="H2434" s="42" t="s">
        <v>3008</v>
      </c>
      <c r="I2434" s="24" t="s">
        <v>4930</v>
      </c>
      <c r="J2434" s="24" t="s">
        <v>73</v>
      </c>
      <c r="K2434" s="72" t="str">
        <f t="shared" si="84"/>
        <v>BPPK25 ICPL Curncy</v>
      </c>
      <c r="L2434" s="25" t="str">
        <f t="shared" si="85"/>
        <v>ICPL</v>
      </c>
      <c r="M2434" s="26">
        <f t="shared" ca="1" si="85"/>
        <v>42276</v>
      </c>
      <c r="N2434" s="25" t="b">
        <f t="shared" si="85"/>
        <v>0</v>
      </c>
      <c r="O2434" s="84" t="str">
        <f>IF($N2434,_xll.BDP($K2434,O$1817),"[DISABLED]")</f>
        <v>[DISABLED]</v>
      </c>
      <c r="P2434" s="84" t="str">
        <f>IF($N2434,_xll.BDP($K2434,P$1817),"[DISABLED]")</f>
        <v>[DISABLED]</v>
      </c>
      <c r="Q2434" s="84" t="str">
        <f>IF($N2434,_xll.BDP($K2434,Q$1817),"[DISABLED]")</f>
        <v>[DISABLED]</v>
      </c>
      <c r="R2434" s="84" t="str">
        <f>IF($N2434,_xll.BDH($K2434,R$1817,$M2434),"[DISABLED]")</f>
        <v>[DISABLED]</v>
      </c>
      <c r="S2434" s="84" t="str">
        <f>IF($N2434,_xll.BDH($K2434,S$1817,$M2434),"[DISABLED]")</f>
        <v>[DISABLED]</v>
      </c>
      <c r="T2434" s="84" t="str">
        <f>IF($N2434,_xll.BDH($K2434,T$1817,$M2434),"[DISABLED]")</f>
        <v>[DISABLED]</v>
      </c>
      <c r="V2434" s="106" t="s">
        <v>10949</v>
      </c>
      <c r="W2434" s="107" t="s">
        <v>1055</v>
      </c>
      <c r="X2434" s="108">
        <v>42276</v>
      </c>
      <c r="Y2434" s="107" t="b">
        <v>0</v>
      </c>
      <c r="Z2434" s="107" t="s">
        <v>5237</v>
      </c>
      <c r="AA2434" s="107" t="s">
        <v>5237</v>
      </c>
      <c r="AB2434" s="107" t="s">
        <v>5237</v>
      </c>
      <c r="AC2434" s="107" t="s">
        <v>5237</v>
      </c>
      <c r="AD2434" s="107" t="s">
        <v>5237</v>
      </c>
      <c r="AE2434" s="107" t="s">
        <v>5237</v>
      </c>
    </row>
    <row r="2435" spans="2:31" outlineLevel="1">
      <c r="B2435" s="24" t="s">
        <v>5234</v>
      </c>
      <c r="C2435" s="24" t="s">
        <v>4</v>
      </c>
      <c r="D2435" s="24" t="s">
        <v>64</v>
      </c>
      <c r="E2435" s="24" t="s">
        <v>44</v>
      </c>
      <c r="F2435" s="24" t="s">
        <v>42</v>
      </c>
      <c r="G2435" s="24">
        <v>-100</v>
      </c>
      <c r="H2435" s="42" t="s">
        <v>3008</v>
      </c>
      <c r="I2435" s="24" t="s">
        <v>4931</v>
      </c>
      <c r="J2435" s="24" t="s">
        <v>73</v>
      </c>
      <c r="K2435" s="72" t="str">
        <f t="shared" si="84"/>
        <v>BPPL25 ICPL Curncy</v>
      </c>
      <c r="L2435" s="25" t="str">
        <f t="shared" si="85"/>
        <v>ICPL</v>
      </c>
      <c r="M2435" s="26">
        <f t="shared" ca="1" si="85"/>
        <v>42276</v>
      </c>
      <c r="N2435" s="25" t="b">
        <f t="shared" si="85"/>
        <v>0</v>
      </c>
      <c r="O2435" s="84" t="str">
        <f>IF($N2435,_xll.BDP($K2435,O$1817),"[DISABLED]")</f>
        <v>[DISABLED]</v>
      </c>
      <c r="P2435" s="84" t="str">
        <f>IF($N2435,_xll.BDP($K2435,P$1817),"[DISABLED]")</f>
        <v>[DISABLED]</v>
      </c>
      <c r="Q2435" s="84" t="str">
        <f>IF($N2435,_xll.BDP($K2435,Q$1817),"[DISABLED]")</f>
        <v>[DISABLED]</v>
      </c>
      <c r="R2435" s="84" t="str">
        <f>IF($N2435,_xll.BDH($K2435,R$1817,$M2435),"[DISABLED]")</f>
        <v>[DISABLED]</v>
      </c>
      <c r="S2435" s="84" t="str">
        <f>IF($N2435,_xll.BDH($K2435,S$1817,$M2435),"[DISABLED]")</f>
        <v>[DISABLED]</v>
      </c>
      <c r="T2435" s="84" t="str">
        <f>IF($N2435,_xll.BDH($K2435,T$1817,$M2435),"[DISABLED]")</f>
        <v>[DISABLED]</v>
      </c>
      <c r="V2435" s="106" t="s">
        <v>10950</v>
      </c>
      <c r="W2435" s="107" t="s">
        <v>1055</v>
      </c>
      <c r="X2435" s="108">
        <v>42276</v>
      </c>
      <c r="Y2435" s="107" t="b">
        <v>0</v>
      </c>
      <c r="Z2435" s="107" t="s">
        <v>5237</v>
      </c>
      <c r="AA2435" s="107" t="s">
        <v>5237</v>
      </c>
      <c r="AB2435" s="107" t="s">
        <v>5237</v>
      </c>
      <c r="AC2435" s="107" t="s">
        <v>5237</v>
      </c>
      <c r="AD2435" s="107" t="s">
        <v>5237</v>
      </c>
      <c r="AE2435" s="107" t="s">
        <v>5237</v>
      </c>
    </row>
    <row r="2436" spans="2:31" outlineLevel="1">
      <c r="B2436" s="24" t="s">
        <v>5234</v>
      </c>
      <c r="C2436" s="24" t="s">
        <v>4</v>
      </c>
      <c r="D2436" s="24" t="s">
        <v>64</v>
      </c>
      <c r="E2436" s="24" t="s">
        <v>44</v>
      </c>
      <c r="F2436" s="24" t="s">
        <v>42</v>
      </c>
      <c r="G2436" s="24">
        <v>-50</v>
      </c>
      <c r="H2436" s="42" t="s">
        <v>3008</v>
      </c>
      <c r="I2436" s="24" t="s">
        <v>4932</v>
      </c>
      <c r="J2436" s="24" t="s">
        <v>73</v>
      </c>
      <c r="K2436" s="72" t="str">
        <f t="shared" si="84"/>
        <v>BPPM25 ICPL Curncy</v>
      </c>
      <c r="L2436" s="25" t="str">
        <f t="shared" si="85"/>
        <v>ICPL</v>
      </c>
      <c r="M2436" s="26">
        <f t="shared" ca="1" si="85"/>
        <v>42276</v>
      </c>
      <c r="N2436" s="25" t="b">
        <f t="shared" si="85"/>
        <v>0</v>
      </c>
      <c r="O2436" s="84" t="str">
        <f>IF($N2436,_xll.BDP($K2436,O$1817),"[DISABLED]")</f>
        <v>[DISABLED]</v>
      </c>
      <c r="P2436" s="84" t="str">
        <f>IF($N2436,_xll.BDP($K2436,P$1817),"[DISABLED]")</f>
        <v>[DISABLED]</v>
      </c>
      <c r="Q2436" s="84" t="str">
        <f>IF($N2436,_xll.BDP($K2436,Q$1817),"[DISABLED]")</f>
        <v>[DISABLED]</v>
      </c>
      <c r="R2436" s="84" t="str">
        <f>IF($N2436,_xll.BDH($K2436,R$1817,$M2436),"[DISABLED]")</f>
        <v>[DISABLED]</v>
      </c>
      <c r="S2436" s="84" t="str">
        <f>IF($N2436,_xll.BDH($K2436,S$1817,$M2436),"[DISABLED]")</f>
        <v>[DISABLED]</v>
      </c>
      <c r="T2436" s="84" t="str">
        <f>IF($N2436,_xll.BDH($K2436,T$1817,$M2436),"[DISABLED]")</f>
        <v>[DISABLED]</v>
      </c>
      <c r="V2436" s="106" t="s">
        <v>10951</v>
      </c>
      <c r="W2436" s="107" t="s">
        <v>1055</v>
      </c>
      <c r="X2436" s="108">
        <v>42276</v>
      </c>
      <c r="Y2436" s="107" t="b">
        <v>0</v>
      </c>
      <c r="Z2436" s="107" t="s">
        <v>5237</v>
      </c>
      <c r="AA2436" s="107" t="s">
        <v>5237</v>
      </c>
      <c r="AB2436" s="107" t="s">
        <v>5237</v>
      </c>
      <c r="AC2436" s="107" t="s">
        <v>5237</v>
      </c>
      <c r="AD2436" s="107" t="s">
        <v>5237</v>
      </c>
      <c r="AE2436" s="107" t="s">
        <v>5237</v>
      </c>
    </row>
    <row r="2437" spans="2:31" outlineLevel="1">
      <c r="B2437" s="24" t="s">
        <v>5234</v>
      </c>
      <c r="C2437" s="24" t="s">
        <v>4</v>
      </c>
      <c r="D2437" s="24" t="s">
        <v>64</v>
      </c>
      <c r="E2437" s="24" t="s">
        <v>44</v>
      </c>
      <c r="F2437" s="24" t="s">
        <v>42</v>
      </c>
      <c r="G2437" s="24">
        <v>-25</v>
      </c>
      <c r="H2437" s="42" t="s">
        <v>3008</v>
      </c>
      <c r="I2437" s="24" t="s">
        <v>4933</v>
      </c>
      <c r="J2437" s="24" t="s">
        <v>73</v>
      </c>
      <c r="K2437" s="72" t="str">
        <f t="shared" si="84"/>
        <v>BPPN25 ICPL Curncy</v>
      </c>
      <c r="L2437" s="25" t="str">
        <f t="shared" si="85"/>
        <v>ICPL</v>
      </c>
      <c r="M2437" s="26">
        <f t="shared" ca="1" si="85"/>
        <v>42276</v>
      </c>
      <c r="N2437" s="25" t="b">
        <f t="shared" si="85"/>
        <v>0</v>
      </c>
      <c r="O2437" s="84" t="str">
        <f>IF($N2437,_xll.BDP($K2437,O$1817),"[DISABLED]")</f>
        <v>[DISABLED]</v>
      </c>
      <c r="P2437" s="84" t="str">
        <f>IF($N2437,_xll.BDP($K2437,P$1817),"[DISABLED]")</f>
        <v>[DISABLED]</v>
      </c>
      <c r="Q2437" s="84" t="str">
        <f>IF($N2437,_xll.BDP($K2437,Q$1817),"[DISABLED]")</f>
        <v>[DISABLED]</v>
      </c>
      <c r="R2437" s="84" t="str">
        <f>IF($N2437,_xll.BDH($K2437,R$1817,$M2437),"[DISABLED]")</f>
        <v>[DISABLED]</v>
      </c>
      <c r="S2437" s="84" t="str">
        <f>IF($N2437,_xll.BDH($K2437,S$1817,$M2437),"[DISABLED]")</f>
        <v>[DISABLED]</v>
      </c>
      <c r="T2437" s="84" t="str">
        <f>IF($N2437,_xll.BDH($K2437,T$1817,$M2437),"[DISABLED]")</f>
        <v>[DISABLED]</v>
      </c>
      <c r="V2437" s="106" t="s">
        <v>10952</v>
      </c>
      <c r="W2437" s="107" t="s">
        <v>1055</v>
      </c>
      <c r="X2437" s="108">
        <v>42276</v>
      </c>
      <c r="Y2437" s="107" t="b">
        <v>0</v>
      </c>
      <c r="Z2437" s="107" t="s">
        <v>5237</v>
      </c>
      <c r="AA2437" s="107" t="s">
        <v>5237</v>
      </c>
      <c r="AB2437" s="107" t="s">
        <v>5237</v>
      </c>
      <c r="AC2437" s="107" t="s">
        <v>5237</v>
      </c>
      <c r="AD2437" s="107" t="s">
        <v>5237</v>
      </c>
      <c r="AE2437" s="107" t="s">
        <v>5237</v>
      </c>
    </row>
    <row r="2438" spans="2:31" outlineLevel="1">
      <c r="B2438" s="24" t="s">
        <v>5234</v>
      </c>
      <c r="C2438" s="24" t="s">
        <v>4</v>
      </c>
      <c r="D2438" s="24" t="s">
        <v>64</v>
      </c>
      <c r="E2438" s="24" t="s">
        <v>44</v>
      </c>
      <c r="F2438" s="24" t="s">
        <v>42</v>
      </c>
      <c r="G2438" s="24">
        <v>25</v>
      </c>
      <c r="H2438" s="42" t="s">
        <v>3008</v>
      </c>
      <c r="I2438" s="24" t="s">
        <v>4934</v>
      </c>
      <c r="J2438" s="24" t="s">
        <v>73</v>
      </c>
      <c r="K2438" s="72" t="str">
        <f t="shared" si="84"/>
        <v>BPPO25 ICPL Curncy</v>
      </c>
      <c r="L2438" s="25" t="str">
        <f t="shared" si="85"/>
        <v>ICPL</v>
      </c>
      <c r="M2438" s="26">
        <f t="shared" ca="1" si="85"/>
        <v>42276</v>
      </c>
      <c r="N2438" s="25" t="b">
        <f t="shared" si="85"/>
        <v>0</v>
      </c>
      <c r="O2438" s="84" t="str">
        <f>IF($N2438,_xll.BDP($K2438,O$1817),"[DISABLED]")</f>
        <v>[DISABLED]</v>
      </c>
      <c r="P2438" s="84" t="str">
        <f>IF($N2438,_xll.BDP($K2438,P$1817),"[DISABLED]")</f>
        <v>[DISABLED]</v>
      </c>
      <c r="Q2438" s="84" t="str">
        <f>IF($N2438,_xll.BDP($K2438,Q$1817),"[DISABLED]")</f>
        <v>[DISABLED]</v>
      </c>
      <c r="R2438" s="84" t="str">
        <f>IF($N2438,_xll.BDH($K2438,R$1817,$M2438),"[DISABLED]")</f>
        <v>[DISABLED]</v>
      </c>
      <c r="S2438" s="84" t="str">
        <f>IF($N2438,_xll.BDH($K2438,S$1817,$M2438),"[DISABLED]")</f>
        <v>[DISABLED]</v>
      </c>
      <c r="T2438" s="84" t="str">
        <f>IF($N2438,_xll.BDH($K2438,T$1817,$M2438),"[DISABLED]")</f>
        <v>[DISABLED]</v>
      </c>
      <c r="V2438" s="106" t="s">
        <v>10953</v>
      </c>
      <c r="W2438" s="107" t="s">
        <v>1055</v>
      </c>
      <c r="X2438" s="108">
        <v>42276</v>
      </c>
      <c r="Y2438" s="107" t="b">
        <v>0</v>
      </c>
      <c r="Z2438" s="107" t="s">
        <v>5237</v>
      </c>
      <c r="AA2438" s="107" t="s">
        <v>5237</v>
      </c>
      <c r="AB2438" s="107" t="s">
        <v>5237</v>
      </c>
      <c r="AC2438" s="107" t="s">
        <v>5237</v>
      </c>
      <c r="AD2438" s="107" t="s">
        <v>5237</v>
      </c>
      <c r="AE2438" s="107" t="s">
        <v>5237</v>
      </c>
    </row>
    <row r="2439" spans="2:31" outlineLevel="1">
      <c r="B2439" s="24" t="s">
        <v>5234</v>
      </c>
      <c r="C2439" s="24" t="s">
        <v>4</v>
      </c>
      <c r="D2439" s="24" t="s">
        <v>64</v>
      </c>
      <c r="E2439" s="24" t="s">
        <v>44</v>
      </c>
      <c r="F2439" s="24" t="s">
        <v>42</v>
      </c>
      <c r="G2439" s="24">
        <v>50</v>
      </c>
      <c r="H2439" s="42" t="s">
        <v>3008</v>
      </c>
      <c r="I2439" s="24" t="s">
        <v>4935</v>
      </c>
      <c r="J2439" s="24" t="s">
        <v>73</v>
      </c>
      <c r="K2439" s="72" t="str">
        <f t="shared" si="84"/>
        <v>BPPP25 ICPL Curncy</v>
      </c>
      <c r="L2439" s="25" t="str">
        <f t="shared" si="85"/>
        <v>ICPL</v>
      </c>
      <c r="M2439" s="26">
        <f t="shared" ca="1" si="85"/>
        <v>42276</v>
      </c>
      <c r="N2439" s="25" t="b">
        <f t="shared" si="85"/>
        <v>0</v>
      </c>
      <c r="O2439" s="84" t="str">
        <f>IF($N2439,_xll.BDP($K2439,O$1817),"[DISABLED]")</f>
        <v>[DISABLED]</v>
      </c>
      <c r="P2439" s="84" t="str">
        <f>IF($N2439,_xll.BDP($K2439,P$1817),"[DISABLED]")</f>
        <v>[DISABLED]</v>
      </c>
      <c r="Q2439" s="84" t="str">
        <f>IF($N2439,_xll.BDP($K2439,Q$1817),"[DISABLED]")</f>
        <v>[DISABLED]</v>
      </c>
      <c r="R2439" s="84" t="str">
        <f>IF($N2439,_xll.BDH($K2439,R$1817,$M2439),"[DISABLED]")</f>
        <v>[DISABLED]</v>
      </c>
      <c r="S2439" s="84" t="str">
        <f>IF($N2439,_xll.BDH($K2439,S$1817,$M2439),"[DISABLED]")</f>
        <v>[DISABLED]</v>
      </c>
      <c r="T2439" s="84" t="str">
        <f>IF($N2439,_xll.BDH($K2439,T$1817,$M2439),"[DISABLED]")</f>
        <v>[DISABLED]</v>
      </c>
      <c r="V2439" s="106" t="s">
        <v>10954</v>
      </c>
      <c r="W2439" s="107" t="s">
        <v>1055</v>
      </c>
      <c r="X2439" s="108">
        <v>42276</v>
      </c>
      <c r="Y2439" s="107" t="b">
        <v>0</v>
      </c>
      <c r="Z2439" s="107" t="s">
        <v>5237</v>
      </c>
      <c r="AA2439" s="107" t="s">
        <v>5237</v>
      </c>
      <c r="AB2439" s="107" t="s">
        <v>5237</v>
      </c>
      <c r="AC2439" s="107" t="s">
        <v>5237</v>
      </c>
      <c r="AD2439" s="107" t="s">
        <v>5237</v>
      </c>
      <c r="AE2439" s="107" t="s">
        <v>5237</v>
      </c>
    </row>
    <row r="2440" spans="2:31" outlineLevel="1">
      <c r="B2440" s="24" t="s">
        <v>5234</v>
      </c>
      <c r="C2440" s="24" t="s">
        <v>4</v>
      </c>
      <c r="D2440" s="24" t="s">
        <v>64</v>
      </c>
      <c r="E2440" s="24" t="s">
        <v>44</v>
      </c>
      <c r="F2440" s="24" t="s">
        <v>42</v>
      </c>
      <c r="G2440" s="24">
        <v>100</v>
      </c>
      <c r="H2440" s="42" t="s">
        <v>3008</v>
      </c>
      <c r="I2440" s="24" t="s">
        <v>4936</v>
      </c>
      <c r="J2440" s="24" t="s">
        <v>73</v>
      </c>
      <c r="K2440" s="72" t="str">
        <f t="shared" si="84"/>
        <v>BPPQ25 ICPL Curncy</v>
      </c>
      <c r="L2440" s="25" t="str">
        <f t="shared" si="85"/>
        <v>ICPL</v>
      </c>
      <c r="M2440" s="26">
        <f t="shared" ca="1" si="85"/>
        <v>42276</v>
      </c>
      <c r="N2440" s="25" t="b">
        <f t="shared" si="85"/>
        <v>0</v>
      </c>
      <c r="O2440" s="84" t="str">
        <f>IF($N2440,_xll.BDP($K2440,O$1817),"[DISABLED]")</f>
        <v>[DISABLED]</v>
      </c>
      <c r="P2440" s="84" t="str">
        <f>IF($N2440,_xll.BDP($K2440,P$1817),"[DISABLED]")</f>
        <v>[DISABLED]</v>
      </c>
      <c r="Q2440" s="84" t="str">
        <f>IF($N2440,_xll.BDP($K2440,Q$1817),"[DISABLED]")</f>
        <v>[DISABLED]</v>
      </c>
      <c r="R2440" s="84" t="str">
        <f>IF($N2440,_xll.BDH($K2440,R$1817,$M2440),"[DISABLED]")</f>
        <v>[DISABLED]</v>
      </c>
      <c r="S2440" s="84" t="str">
        <f>IF($N2440,_xll.BDH($K2440,S$1817,$M2440),"[DISABLED]")</f>
        <v>[DISABLED]</v>
      </c>
      <c r="T2440" s="84" t="str">
        <f>IF($N2440,_xll.BDH($K2440,T$1817,$M2440),"[DISABLED]")</f>
        <v>[DISABLED]</v>
      </c>
      <c r="V2440" s="106" t="s">
        <v>10955</v>
      </c>
      <c r="W2440" s="107" t="s">
        <v>1055</v>
      </c>
      <c r="X2440" s="108">
        <v>42276</v>
      </c>
      <c r="Y2440" s="107" t="b">
        <v>0</v>
      </c>
      <c r="Z2440" s="107" t="s">
        <v>5237</v>
      </c>
      <c r="AA2440" s="107" t="s">
        <v>5237</v>
      </c>
      <c r="AB2440" s="107" t="s">
        <v>5237</v>
      </c>
      <c r="AC2440" s="107" t="s">
        <v>5237</v>
      </c>
      <c r="AD2440" s="107" t="s">
        <v>5237</v>
      </c>
      <c r="AE2440" s="107" t="s">
        <v>5237</v>
      </c>
    </row>
    <row r="2441" spans="2:31" outlineLevel="1">
      <c r="B2441" s="24" t="s">
        <v>5234</v>
      </c>
      <c r="C2441" s="24" t="s">
        <v>4</v>
      </c>
      <c r="D2441" s="24" t="s">
        <v>64</v>
      </c>
      <c r="E2441" s="24" t="s">
        <v>44</v>
      </c>
      <c r="F2441" s="24" t="s">
        <v>42</v>
      </c>
      <c r="G2441" s="24">
        <v>200</v>
      </c>
      <c r="H2441" s="42" t="s">
        <v>3008</v>
      </c>
      <c r="I2441" s="24" t="s">
        <v>4937</v>
      </c>
      <c r="J2441" s="24" t="s">
        <v>73</v>
      </c>
      <c r="K2441" s="72" t="str">
        <f t="shared" si="84"/>
        <v>BPPR25 ICPL Curncy</v>
      </c>
      <c r="L2441" s="25" t="str">
        <f t="shared" si="85"/>
        <v>ICPL</v>
      </c>
      <c r="M2441" s="26">
        <f t="shared" ca="1" si="85"/>
        <v>42276</v>
      </c>
      <c r="N2441" s="25" t="b">
        <f t="shared" si="85"/>
        <v>0</v>
      </c>
      <c r="O2441" s="84" t="str">
        <f>IF($N2441,_xll.BDP($K2441,O$1817),"[DISABLED]")</f>
        <v>[DISABLED]</v>
      </c>
      <c r="P2441" s="84" t="str">
        <f>IF($N2441,_xll.BDP($K2441,P$1817),"[DISABLED]")</f>
        <v>[DISABLED]</v>
      </c>
      <c r="Q2441" s="84" t="str">
        <f>IF($N2441,_xll.BDP($K2441,Q$1817),"[DISABLED]")</f>
        <v>[DISABLED]</v>
      </c>
      <c r="R2441" s="84" t="str">
        <f>IF($N2441,_xll.BDH($K2441,R$1817,$M2441),"[DISABLED]")</f>
        <v>[DISABLED]</v>
      </c>
      <c r="S2441" s="84" t="str">
        <f>IF($N2441,_xll.BDH($K2441,S$1817,$M2441),"[DISABLED]")</f>
        <v>[DISABLED]</v>
      </c>
      <c r="T2441" s="84" t="str">
        <f>IF($N2441,_xll.BDH($K2441,T$1817,$M2441),"[DISABLED]")</f>
        <v>[DISABLED]</v>
      </c>
      <c r="V2441" s="106" t="s">
        <v>10956</v>
      </c>
      <c r="W2441" s="107" t="s">
        <v>1055</v>
      </c>
      <c r="X2441" s="108">
        <v>42276</v>
      </c>
      <c r="Y2441" s="107" t="b">
        <v>0</v>
      </c>
      <c r="Z2441" s="107" t="s">
        <v>5237</v>
      </c>
      <c r="AA2441" s="107" t="s">
        <v>5237</v>
      </c>
      <c r="AB2441" s="107" t="s">
        <v>5237</v>
      </c>
      <c r="AC2441" s="107" t="s">
        <v>5237</v>
      </c>
      <c r="AD2441" s="107" t="s">
        <v>5237</v>
      </c>
      <c r="AE2441" s="107" t="s">
        <v>5237</v>
      </c>
    </row>
    <row r="2442" spans="2:31" outlineLevel="1">
      <c r="H2442" s="42"/>
      <c r="K2442" s="72"/>
      <c r="L2442" s="25"/>
      <c r="M2442" s="26"/>
      <c r="N2442" s="25"/>
      <c r="O2442" s="84"/>
      <c r="P2442" s="84"/>
      <c r="Q2442" s="84"/>
      <c r="R2442" s="84"/>
      <c r="S2442" s="84"/>
      <c r="T2442" s="84"/>
      <c r="V2442" s="106"/>
      <c r="W2442" s="107"/>
      <c r="X2442" s="108"/>
      <c r="Y2442" s="107"/>
      <c r="Z2442" s="107"/>
      <c r="AA2442" s="107"/>
      <c r="AB2442" s="107"/>
      <c r="AC2442" s="107"/>
      <c r="AD2442" s="107"/>
      <c r="AE2442" s="107"/>
    </row>
    <row r="2443" spans="2:31" outlineLevel="1">
      <c r="B2443" s="24" t="s">
        <v>5234</v>
      </c>
      <c r="C2443" s="24" t="s">
        <v>4</v>
      </c>
      <c r="D2443" s="24" t="s">
        <v>64</v>
      </c>
      <c r="E2443" s="24" t="s">
        <v>44</v>
      </c>
      <c r="F2443" s="24" t="s">
        <v>44</v>
      </c>
      <c r="G2443" s="24">
        <v>-200</v>
      </c>
      <c r="H2443" s="42" t="s">
        <v>3008</v>
      </c>
      <c r="I2443" s="24" t="s">
        <v>4938</v>
      </c>
      <c r="J2443" s="24" t="s">
        <v>73</v>
      </c>
      <c r="K2443" s="72" t="str">
        <f t="shared" si="84"/>
        <v>BPPK55 ICPL Curncy</v>
      </c>
      <c r="L2443" s="25" t="str">
        <f t="shared" si="85"/>
        <v>ICPL</v>
      </c>
      <c r="M2443" s="26">
        <f t="shared" ca="1" si="85"/>
        <v>42276</v>
      </c>
      <c r="N2443" s="25" t="b">
        <f t="shared" si="85"/>
        <v>0</v>
      </c>
      <c r="O2443" s="84" t="str">
        <f>IF($N2443,_xll.BDP($K2443,O$1817),"[DISABLED]")</f>
        <v>[DISABLED]</v>
      </c>
      <c r="P2443" s="84" t="str">
        <f>IF($N2443,_xll.BDP($K2443,P$1817),"[DISABLED]")</f>
        <v>[DISABLED]</v>
      </c>
      <c r="Q2443" s="84" t="str">
        <f>IF($N2443,_xll.BDP($K2443,Q$1817),"[DISABLED]")</f>
        <v>[DISABLED]</v>
      </c>
      <c r="R2443" s="84" t="str">
        <f>IF($N2443,_xll.BDH($K2443,R$1817,$M2443),"[DISABLED]")</f>
        <v>[DISABLED]</v>
      </c>
      <c r="S2443" s="84" t="str">
        <f>IF($N2443,_xll.BDH($K2443,S$1817,$M2443),"[DISABLED]")</f>
        <v>[DISABLED]</v>
      </c>
      <c r="T2443" s="84" t="str">
        <f>IF($N2443,_xll.BDH($K2443,T$1817,$M2443),"[DISABLED]")</f>
        <v>[DISABLED]</v>
      </c>
      <c r="V2443" s="106" t="s">
        <v>10957</v>
      </c>
      <c r="W2443" s="107" t="s">
        <v>1055</v>
      </c>
      <c r="X2443" s="108">
        <v>42276</v>
      </c>
      <c r="Y2443" s="107" t="b">
        <v>0</v>
      </c>
      <c r="Z2443" s="107" t="s">
        <v>5237</v>
      </c>
      <c r="AA2443" s="107" t="s">
        <v>5237</v>
      </c>
      <c r="AB2443" s="107" t="s">
        <v>5237</v>
      </c>
      <c r="AC2443" s="107" t="s">
        <v>5237</v>
      </c>
      <c r="AD2443" s="107" t="s">
        <v>5237</v>
      </c>
      <c r="AE2443" s="107" t="s">
        <v>5237</v>
      </c>
    </row>
    <row r="2444" spans="2:31" outlineLevel="1">
      <c r="B2444" s="24" t="s">
        <v>5234</v>
      </c>
      <c r="C2444" s="24" t="s">
        <v>4</v>
      </c>
      <c r="D2444" s="24" t="s">
        <v>64</v>
      </c>
      <c r="E2444" s="24" t="s">
        <v>44</v>
      </c>
      <c r="F2444" s="24" t="s">
        <v>44</v>
      </c>
      <c r="G2444" s="24">
        <v>-100</v>
      </c>
      <c r="H2444" s="42" t="s">
        <v>3008</v>
      </c>
      <c r="I2444" s="24" t="s">
        <v>4939</v>
      </c>
      <c r="J2444" s="24" t="s">
        <v>73</v>
      </c>
      <c r="K2444" s="72" t="str">
        <f t="shared" si="84"/>
        <v>BPPL55 ICPL Curncy</v>
      </c>
      <c r="L2444" s="25" t="str">
        <f t="shared" si="85"/>
        <v>ICPL</v>
      </c>
      <c r="M2444" s="26">
        <f t="shared" ca="1" si="85"/>
        <v>42276</v>
      </c>
      <c r="N2444" s="25" t="b">
        <f t="shared" si="85"/>
        <v>0</v>
      </c>
      <c r="O2444" s="84" t="str">
        <f>IF($N2444,_xll.BDP($K2444,O$1817),"[DISABLED]")</f>
        <v>[DISABLED]</v>
      </c>
      <c r="P2444" s="84" t="str">
        <f>IF($N2444,_xll.BDP($K2444,P$1817),"[DISABLED]")</f>
        <v>[DISABLED]</v>
      </c>
      <c r="Q2444" s="84" t="str">
        <f>IF($N2444,_xll.BDP($K2444,Q$1817),"[DISABLED]")</f>
        <v>[DISABLED]</v>
      </c>
      <c r="R2444" s="84" t="str">
        <f>IF($N2444,_xll.BDH($K2444,R$1817,$M2444),"[DISABLED]")</f>
        <v>[DISABLED]</v>
      </c>
      <c r="S2444" s="84" t="str">
        <f>IF($N2444,_xll.BDH($K2444,S$1817,$M2444),"[DISABLED]")</f>
        <v>[DISABLED]</v>
      </c>
      <c r="T2444" s="84" t="str">
        <f>IF($N2444,_xll.BDH($K2444,T$1817,$M2444),"[DISABLED]")</f>
        <v>[DISABLED]</v>
      </c>
      <c r="V2444" s="106" t="s">
        <v>10958</v>
      </c>
      <c r="W2444" s="107" t="s">
        <v>1055</v>
      </c>
      <c r="X2444" s="108">
        <v>42276</v>
      </c>
      <c r="Y2444" s="107" t="b">
        <v>0</v>
      </c>
      <c r="Z2444" s="107" t="s">
        <v>5237</v>
      </c>
      <c r="AA2444" s="107" t="s">
        <v>5237</v>
      </c>
      <c r="AB2444" s="107" t="s">
        <v>5237</v>
      </c>
      <c r="AC2444" s="107" t="s">
        <v>5237</v>
      </c>
      <c r="AD2444" s="107" t="s">
        <v>5237</v>
      </c>
      <c r="AE2444" s="107" t="s">
        <v>5237</v>
      </c>
    </row>
    <row r="2445" spans="2:31" outlineLevel="1">
      <c r="B2445" s="24" t="s">
        <v>5234</v>
      </c>
      <c r="C2445" s="24" t="s">
        <v>4</v>
      </c>
      <c r="D2445" s="24" t="s">
        <v>64</v>
      </c>
      <c r="E2445" s="24" t="s">
        <v>44</v>
      </c>
      <c r="F2445" s="24" t="s">
        <v>44</v>
      </c>
      <c r="G2445" s="24">
        <v>-50</v>
      </c>
      <c r="H2445" s="42" t="s">
        <v>3008</v>
      </c>
      <c r="I2445" s="24" t="s">
        <v>4940</v>
      </c>
      <c r="J2445" s="24" t="s">
        <v>73</v>
      </c>
      <c r="K2445" s="72" t="str">
        <f t="shared" si="84"/>
        <v>BPPM55 ICPL Curncy</v>
      </c>
      <c r="L2445" s="25" t="str">
        <f t="shared" si="85"/>
        <v>ICPL</v>
      </c>
      <c r="M2445" s="26">
        <f t="shared" ca="1" si="85"/>
        <v>42276</v>
      </c>
      <c r="N2445" s="25" t="b">
        <f t="shared" si="85"/>
        <v>0</v>
      </c>
      <c r="O2445" s="84" t="str">
        <f>IF($N2445,_xll.BDP($K2445,O$1817),"[DISABLED]")</f>
        <v>[DISABLED]</v>
      </c>
      <c r="P2445" s="84" t="str">
        <f>IF($N2445,_xll.BDP($K2445,P$1817),"[DISABLED]")</f>
        <v>[DISABLED]</v>
      </c>
      <c r="Q2445" s="84" t="str">
        <f>IF($N2445,_xll.BDP($K2445,Q$1817),"[DISABLED]")</f>
        <v>[DISABLED]</v>
      </c>
      <c r="R2445" s="84" t="str">
        <f>IF($N2445,_xll.BDH($K2445,R$1817,$M2445),"[DISABLED]")</f>
        <v>[DISABLED]</v>
      </c>
      <c r="S2445" s="84" t="str">
        <f>IF($N2445,_xll.BDH($K2445,S$1817,$M2445),"[DISABLED]")</f>
        <v>[DISABLED]</v>
      </c>
      <c r="T2445" s="84" t="str">
        <f>IF($N2445,_xll.BDH($K2445,T$1817,$M2445),"[DISABLED]")</f>
        <v>[DISABLED]</v>
      </c>
      <c r="V2445" s="106" t="s">
        <v>10959</v>
      </c>
      <c r="W2445" s="107" t="s">
        <v>1055</v>
      </c>
      <c r="X2445" s="108">
        <v>42276</v>
      </c>
      <c r="Y2445" s="107" t="b">
        <v>0</v>
      </c>
      <c r="Z2445" s="107" t="s">
        <v>5237</v>
      </c>
      <c r="AA2445" s="107" t="s">
        <v>5237</v>
      </c>
      <c r="AB2445" s="107" t="s">
        <v>5237</v>
      </c>
      <c r="AC2445" s="107" t="s">
        <v>5237</v>
      </c>
      <c r="AD2445" s="107" t="s">
        <v>5237</v>
      </c>
      <c r="AE2445" s="107" t="s">
        <v>5237</v>
      </c>
    </row>
    <row r="2446" spans="2:31" outlineLevel="1">
      <c r="B2446" s="24" t="s">
        <v>5234</v>
      </c>
      <c r="C2446" s="24" t="s">
        <v>4</v>
      </c>
      <c r="D2446" s="24" t="s">
        <v>64</v>
      </c>
      <c r="E2446" s="24" t="s">
        <v>44</v>
      </c>
      <c r="F2446" s="24" t="s">
        <v>44</v>
      </c>
      <c r="G2446" s="24">
        <v>-25</v>
      </c>
      <c r="H2446" s="42" t="s">
        <v>3008</v>
      </c>
      <c r="I2446" s="24" t="s">
        <v>4941</v>
      </c>
      <c r="J2446" s="24" t="s">
        <v>73</v>
      </c>
      <c r="K2446" s="72" t="str">
        <f t="shared" si="84"/>
        <v>BPPN55 ICPL Curncy</v>
      </c>
      <c r="L2446" s="25" t="str">
        <f t="shared" si="85"/>
        <v>ICPL</v>
      </c>
      <c r="M2446" s="26">
        <f t="shared" ca="1" si="85"/>
        <v>42276</v>
      </c>
      <c r="N2446" s="25" t="b">
        <f t="shared" si="85"/>
        <v>0</v>
      </c>
      <c r="O2446" s="84" t="str">
        <f>IF($N2446,_xll.BDP($K2446,O$1817),"[DISABLED]")</f>
        <v>[DISABLED]</v>
      </c>
      <c r="P2446" s="84" t="str">
        <f>IF($N2446,_xll.BDP($K2446,P$1817),"[DISABLED]")</f>
        <v>[DISABLED]</v>
      </c>
      <c r="Q2446" s="84" t="str">
        <f>IF($N2446,_xll.BDP($K2446,Q$1817),"[DISABLED]")</f>
        <v>[DISABLED]</v>
      </c>
      <c r="R2446" s="84" t="str">
        <f>IF($N2446,_xll.BDH($K2446,R$1817,$M2446),"[DISABLED]")</f>
        <v>[DISABLED]</v>
      </c>
      <c r="S2446" s="84" t="str">
        <f>IF($N2446,_xll.BDH($K2446,S$1817,$M2446),"[DISABLED]")</f>
        <v>[DISABLED]</v>
      </c>
      <c r="T2446" s="84" t="str">
        <f>IF($N2446,_xll.BDH($K2446,T$1817,$M2446),"[DISABLED]")</f>
        <v>[DISABLED]</v>
      </c>
      <c r="V2446" s="106" t="s">
        <v>10960</v>
      </c>
      <c r="W2446" s="107" t="s">
        <v>1055</v>
      </c>
      <c r="X2446" s="108">
        <v>42276</v>
      </c>
      <c r="Y2446" s="107" t="b">
        <v>0</v>
      </c>
      <c r="Z2446" s="107" t="s">
        <v>5237</v>
      </c>
      <c r="AA2446" s="107" t="s">
        <v>5237</v>
      </c>
      <c r="AB2446" s="107" t="s">
        <v>5237</v>
      </c>
      <c r="AC2446" s="107" t="s">
        <v>5237</v>
      </c>
      <c r="AD2446" s="107" t="s">
        <v>5237</v>
      </c>
      <c r="AE2446" s="107" t="s">
        <v>5237</v>
      </c>
    </row>
    <row r="2447" spans="2:31" outlineLevel="1">
      <c r="B2447" s="24" t="s">
        <v>5234</v>
      </c>
      <c r="C2447" s="24" t="s">
        <v>4</v>
      </c>
      <c r="D2447" s="24" t="s">
        <v>64</v>
      </c>
      <c r="E2447" s="24" t="s">
        <v>44</v>
      </c>
      <c r="F2447" s="24" t="s">
        <v>44</v>
      </c>
      <c r="G2447" s="24">
        <v>25</v>
      </c>
      <c r="H2447" s="42" t="s">
        <v>3008</v>
      </c>
      <c r="I2447" s="24" t="s">
        <v>4942</v>
      </c>
      <c r="J2447" s="24" t="s">
        <v>73</v>
      </c>
      <c r="K2447" s="72" t="str">
        <f t="shared" si="84"/>
        <v>BPPO55 ICPL Curncy</v>
      </c>
      <c r="L2447" s="25" t="str">
        <f t="shared" si="85"/>
        <v>ICPL</v>
      </c>
      <c r="M2447" s="26">
        <f t="shared" ca="1" si="85"/>
        <v>42276</v>
      </c>
      <c r="N2447" s="25" t="b">
        <f t="shared" si="85"/>
        <v>0</v>
      </c>
      <c r="O2447" s="84" t="str">
        <f>IF($N2447,_xll.BDP($K2447,O$1817),"[DISABLED]")</f>
        <v>[DISABLED]</v>
      </c>
      <c r="P2447" s="84" t="str">
        <f>IF($N2447,_xll.BDP($K2447,P$1817),"[DISABLED]")</f>
        <v>[DISABLED]</v>
      </c>
      <c r="Q2447" s="84" t="str">
        <f>IF($N2447,_xll.BDP($K2447,Q$1817),"[DISABLED]")</f>
        <v>[DISABLED]</v>
      </c>
      <c r="R2447" s="84" t="str">
        <f>IF($N2447,_xll.BDH($K2447,R$1817,$M2447),"[DISABLED]")</f>
        <v>[DISABLED]</v>
      </c>
      <c r="S2447" s="84" t="str">
        <f>IF($N2447,_xll.BDH($K2447,S$1817,$M2447),"[DISABLED]")</f>
        <v>[DISABLED]</v>
      </c>
      <c r="T2447" s="84" t="str">
        <f>IF($N2447,_xll.BDH($K2447,T$1817,$M2447),"[DISABLED]")</f>
        <v>[DISABLED]</v>
      </c>
      <c r="V2447" s="106" t="s">
        <v>10961</v>
      </c>
      <c r="W2447" s="107" t="s">
        <v>1055</v>
      </c>
      <c r="X2447" s="108">
        <v>42276</v>
      </c>
      <c r="Y2447" s="107" t="b">
        <v>0</v>
      </c>
      <c r="Z2447" s="107" t="s">
        <v>5237</v>
      </c>
      <c r="AA2447" s="107" t="s">
        <v>5237</v>
      </c>
      <c r="AB2447" s="107" t="s">
        <v>5237</v>
      </c>
      <c r="AC2447" s="107" t="s">
        <v>5237</v>
      </c>
      <c r="AD2447" s="107" t="s">
        <v>5237</v>
      </c>
      <c r="AE2447" s="107" t="s">
        <v>5237</v>
      </c>
    </row>
    <row r="2448" spans="2:31" outlineLevel="1">
      <c r="B2448" s="24" t="s">
        <v>5234</v>
      </c>
      <c r="C2448" s="24" t="s">
        <v>4</v>
      </c>
      <c r="D2448" s="24" t="s">
        <v>64</v>
      </c>
      <c r="E2448" s="24" t="s">
        <v>44</v>
      </c>
      <c r="F2448" s="24" t="s">
        <v>44</v>
      </c>
      <c r="G2448" s="24">
        <v>50</v>
      </c>
      <c r="H2448" s="42" t="s">
        <v>3008</v>
      </c>
      <c r="I2448" s="24" t="s">
        <v>4943</v>
      </c>
      <c r="J2448" s="24" t="s">
        <v>73</v>
      </c>
      <c r="K2448" s="72" t="str">
        <f t="shared" si="84"/>
        <v>BPPP55 ICPL Curncy</v>
      </c>
      <c r="L2448" s="25" t="str">
        <f t="shared" si="85"/>
        <v>ICPL</v>
      </c>
      <c r="M2448" s="26">
        <f t="shared" ca="1" si="85"/>
        <v>42276</v>
      </c>
      <c r="N2448" s="25" t="b">
        <f t="shared" si="85"/>
        <v>0</v>
      </c>
      <c r="O2448" s="84" t="str">
        <f>IF($N2448,_xll.BDP($K2448,O$1817),"[DISABLED]")</f>
        <v>[DISABLED]</v>
      </c>
      <c r="P2448" s="84" t="str">
        <f>IF($N2448,_xll.BDP($K2448,P$1817),"[DISABLED]")</f>
        <v>[DISABLED]</v>
      </c>
      <c r="Q2448" s="84" t="str">
        <f>IF($N2448,_xll.BDP($K2448,Q$1817),"[DISABLED]")</f>
        <v>[DISABLED]</v>
      </c>
      <c r="R2448" s="84" t="str">
        <f>IF($N2448,_xll.BDH($K2448,R$1817,$M2448),"[DISABLED]")</f>
        <v>[DISABLED]</v>
      </c>
      <c r="S2448" s="84" t="str">
        <f>IF($N2448,_xll.BDH($K2448,S$1817,$M2448),"[DISABLED]")</f>
        <v>[DISABLED]</v>
      </c>
      <c r="T2448" s="84" t="str">
        <f>IF($N2448,_xll.BDH($K2448,T$1817,$M2448),"[DISABLED]")</f>
        <v>[DISABLED]</v>
      </c>
      <c r="V2448" s="106" t="s">
        <v>10962</v>
      </c>
      <c r="W2448" s="107" t="s">
        <v>1055</v>
      </c>
      <c r="X2448" s="108">
        <v>42276</v>
      </c>
      <c r="Y2448" s="107" t="b">
        <v>0</v>
      </c>
      <c r="Z2448" s="107" t="s">
        <v>5237</v>
      </c>
      <c r="AA2448" s="107" t="s">
        <v>5237</v>
      </c>
      <c r="AB2448" s="107" t="s">
        <v>5237</v>
      </c>
      <c r="AC2448" s="107" t="s">
        <v>5237</v>
      </c>
      <c r="AD2448" s="107" t="s">
        <v>5237</v>
      </c>
      <c r="AE2448" s="107" t="s">
        <v>5237</v>
      </c>
    </row>
    <row r="2449" spans="2:31" outlineLevel="1">
      <c r="B2449" s="24" t="s">
        <v>5234</v>
      </c>
      <c r="C2449" s="24" t="s">
        <v>4</v>
      </c>
      <c r="D2449" s="24" t="s">
        <v>64</v>
      </c>
      <c r="E2449" s="24" t="s">
        <v>44</v>
      </c>
      <c r="F2449" s="24" t="s">
        <v>44</v>
      </c>
      <c r="G2449" s="24">
        <v>100</v>
      </c>
      <c r="H2449" s="42" t="s">
        <v>3008</v>
      </c>
      <c r="I2449" s="24" t="s">
        <v>4944</v>
      </c>
      <c r="J2449" s="24" t="s">
        <v>73</v>
      </c>
      <c r="K2449" s="72" t="str">
        <f t="shared" si="84"/>
        <v>BPPQ55 ICPL Curncy</v>
      </c>
      <c r="L2449" s="25" t="str">
        <f t="shared" si="85"/>
        <v>ICPL</v>
      </c>
      <c r="M2449" s="26">
        <f t="shared" ca="1" si="85"/>
        <v>42276</v>
      </c>
      <c r="N2449" s="25" t="b">
        <f t="shared" si="85"/>
        <v>0</v>
      </c>
      <c r="O2449" s="84" t="str">
        <f>IF($N2449,_xll.BDP($K2449,O$1817),"[DISABLED]")</f>
        <v>[DISABLED]</v>
      </c>
      <c r="P2449" s="84" t="str">
        <f>IF($N2449,_xll.BDP($K2449,P$1817),"[DISABLED]")</f>
        <v>[DISABLED]</v>
      </c>
      <c r="Q2449" s="84" t="str">
        <f>IF($N2449,_xll.BDP($K2449,Q$1817),"[DISABLED]")</f>
        <v>[DISABLED]</v>
      </c>
      <c r="R2449" s="84" t="str">
        <f>IF($N2449,_xll.BDH($K2449,R$1817,$M2449),"[DISABLED]")</f>
        <v>[DISABLED]</v>
      </c>
      <c r="S2449" s="84" t="str">
        <f>IF($N2449,_xll.BDH($K2449,S$1817,$M2449),"[DISABLED]")</f>
        <v>[DISABLED]</v>
      </c>
      <c r="T2449" s="84" t="str">
        <f>IF($N2449,_xll.BDH($K2449,T$1817,$M2449),"[DISABLED]")</f>
        <v>[DISABLED]</v>
      </c>
      <c r="V2449" s="106" t="s">
        <v>10963</v>
      </c>
      <c r="W2449" s="107" t="s">
        <v>1055</v>
      </c>
      <c r="X2449" s="108">
        <v>42276</v>
      </c>
      <c r="Y2449" s="107" t="b">
        <v>0</v>
      </c>
      <c r="Z2449" s="107" t="s">
        <v>5237</v>
      </c>
      <c r="AA2449" s="107" t="s">
        <v>5237</v>
      </c>
      <c r="AB2449" s="107" t="s">
        <v>5237</v>
      </c>
      <c r="AC2449" s="107" t="s">
        <v>5237</v>
      </c>
      <c r="AD2449" s="107" t="s">
        <v>5237</v>
      </c>
      <c r="AE2449" s="107" t="s">
        <v>5237</v>
      </c>
    </row>
    <row r="2450" spans="2:31" outlineLevel="1">
      <c r="B2450" s="24" t="s">
        <v>5234</v>
      </c>
      <c r="C2450" s="24" t="s">
        <v>4</v>
      </c>
      <c r="D2450" s="24" t="s">
        <v>64</v>
      </c>
      <c r="E2450" s="24" t="s">
        <v>44</v>
      </c>
      <c r="F2450" s="24" t="s">
        <v>44</v>
      </c>
      <c r="G2450" s="24">
        <v>200</v>
      </c>
      <c r="H2450" s="42" t="s">
        <v>3008</v>
      </c>
      <c r="I2450" s="24" t="s">
        <v>4945</v>
      </c>
      <c r="J2450" s="24" t="s">
        <v>73</v>
      </c>
      <c r="K2450" s="72" t="str">
        <f t="shared" si="84"/>
        <v>BPPR55 ICPL Curncy</v>
      </c>
      <c r="L2450" s="25" t="str">
        <f t="shared" si="85"/>
        <v>ICPL</v>
      </c>
      <c r="M2450" s="26">
        <f t="shared" ca="1" si="85"/>
        <v>42276</v>
      </c>
      <c r="N2450" s="25" t="b">
        <f t="shared" si="85"/>
        <v>0</v>
      </c>
      <c r="O2450" s="84" t="str">
        <f>IF($N2450,_xll.BDP($K2450,O$1817),"[DISABLED]")</f>
        <v>[DISABLED]</v>
      </c>
      <c r="P2450" s="84" t="str">
        <f>IF($N2450,_xll.BDP($K2450,P$1817),"[DISABLED]")</f>
        <v>[DISABLED]</v>
      </c>
      <c r="Q2450" s="84" t="str">
        <f>IF($N2450,_xll.BDP($K2450,Q$1817),"[DISABLED]")</f>
        <v>[DISABLED]</v>
      </c>
      <c r="R2450" s="84" t="str">
        <f>IF($N2450,_xll.BDH($K2450,R$1817,$M2450),"[DISABLED]")</f>
        <v>[DISABLED]</v>
      </c>
      <c r="S2450" s="84" t="str">
        <f>IF($N2450,_xll.BDH($K2450,S$1817,$M2450),"[DISABLED]")</f>
        <v>[DISABLED]</v>
      </c>
      <c r="T2450" s="84" t="str">
        <f>IF($N2450,_xll.BDH($K2450,T$1817,$M2450),"[DISABLED]")</f>
        <v>[DISABLED]</v>
      </c>
      <c r="V2450" s="106" t="s">
        <v>10964</v>
      </c>
      <c r="W2450" s="107" t="s">
        <v>1055</v>
      </c>
      <c r="X2450" s="108">
        <v>42276</v>
      </c>
      <c r="Y2450" s="107" t="b">
        <v>0</v>
      </c>
      <c r="Z2450" s="107" t="s">
        <v>5237</v>
      </c>
      <c r="AA2450" s="107" t="s">
        <v>5237</v>
      </c>
      <c r="AB2450" s="107" t="s">
        <v>5237</v>
      </c>
      <c r="AC2450" s="107" t="s">
        <v>5237</v>
      </c>
      <c r="AD2450" s="107" t="s">
        <v>5237</v>
      </c>
      <c r="AE2450" s="107" t="s">
        <v>5237</v>
      </c>
    </row>
    <row r="2451" spans="2:31" outlineLevel="1">
      <c r="H2451" s="42"/>
      <c r="K2451" s="72"/>
      <c r="L2451" s="25"/>
      <c r="M2451" s="26"/>
      <c r="N2451" s="25"/>
      <c r="O2451" s="84"/>
      <c r="P2451" s="84"/>
      <c r="Q2451" s="84"/>
      <c r="R2451" s="84"/>
      <c r="S2451" s="84"/>
      <c r="T2451" s="84"/>
      <c r="V2451" s="106"/>
      <c r="W2451" s="107"/>
      <c r="X2451" s="108"/>
      <c r="Y2451" s="107"/>
      <c r="Z2451" s="107"/>
      <c r="AA2451" s="107"/>
      <c r="AB2451" s="107"/>
      <c r="AC2451" s="107"/>
      <c r="AD2451" s="107"/>
      <c r="AE2451" s="107"/>
    </row>
    <row r="2452" spans="2:31" outlineLevel="1">
      <c r="B2452" s="24" t="s">
        <v>5234</v>
      </c>
      <c r="C2452" s="24" t="s">
        <v>4</v>
      </c>
      <c r="D2452" s="24" t="s">
        <v>64</v>
      </c>
      <c r="E2452" s="24" t="s">
        <v>44</v>
      </c>
      <c r="F2452" s="24" t="s">
        <v>46</v>
      </c>
      <c r="G2452" s="24">
        <v>-200</v>
      </c>
      <c r="H2452" s="42" t="s">
        <v>3008</v>
      </c>
      <c r="I2452" s="24" t="s">
        <v>4946</v>
      </c>
      <c r="J2452" s="24" t="s">
        <v>73</v>
      </c>
      <c r="K2452" s="72" t="str">
        <f t="shared" si="84"/>
        <v>BPPK105 ICPL Curncy</v>
      </c>
      <c r="L2452" s="25" t="str">
        <f t="shared" si="85"/>
        <v>ICPL</v>
      </c>
      <c r="M2452" s="26">
        <f t="shared" ca="1" si="85"/>
        <v>42276</v>
      </c>
      <c r="N2452" s="25" t="b">
        <f t="shared" si="85"/>
        <v>0</v>
      </c>
      <c r="O2452" s="84" t="str">
        <f>IF($N2452,_xll.BDP($K2452,O$1817),"[DISABLED]")</f>
        <v>[DISABLED]</v>
      </c>
      <c r="P2452" s="84" t="str">
        <f>IF($N2452,_xll.BDP($K2452,P$1817),"[DISABLED]")</f>
        <v>[DISABLED]</v>
      </c>
      <c r="Q2452" s="84" t="str">
        <f>IF($N2452,_xll.BDP($K2452,Q$1817),"[DISABLED]")</f>
        <v>[DISABLED]</v>
      </c>
      <c r="R2452" s="84" t="str">
        <f>IF($N2452,_xll.BDH($K2452,R$1817,$M2452),"[DISABLED]")</f>
        <v>[DISABLED]</v>
      </c>
      <c r="S2452" s="84" t="str">
        <f>IF($N2452,_xll.BDH($K2452,S$1817,$M2452),"[DISABLED]")</f>
        <v>[DISABLED]</v>
      </c>
      <c r="T2452" s="84" t="str">
        <f>IF($N2452,_xll.BDH($K2452,T$1817,$M2452),"[DISABLED]")</f>
        <v>[DISABLED]</v>
      </c>
      <c r="V2452" s="106" t="s">
        <v>10965</v>
      </c>
      <c r="W2452" s="107" t="s">
        <v>1055</v>
      </c>
      <c r="X2452" s="108">
        <v>42276</v>
      </c>
      <c r="Y2452" s="107" t="b">
        <v>0</v>
      </c>
      <c r="Z2452" s="107" t="s">
        <v>5237</v>
      </c>
      <c r="AA2452" s="107" t="s">
        <v>5237</v>
      </c>
      <c r="AB2452" s="107" t="s">
        <v>5237</v>
      </c>
      <c r="AC2452" s="107" t="s">
        <v>5237</v>
      </c>
      <c r="AD2452" s="107" t="s">
        <v>5237</v>
      </c>
      <c r="AE2452" s="107" t="s">
        <v>5237</v>
      </c>
    </row>
    <row r="2453" spans="2:31" outlineLevel="1">
      <c r="B2453" s="24" t="s">
        <v>5234</v>
      </c>
      <c r="C2453" s="24" t="s">
        <v>4</v>
      </c>
      <c r="D2453" s="24" t="s">
        <v>64</v>
      </c>
      <c r="E2453" s="24" t="s">
        <v>44</v>
      </c>
      <c r="F2453" s="24" t="s">
        <v>46</v>
      </c>
      <c r="G2453" s="24">
        <v>-100</v>
      </c>
      <c r="H2453" s="42" t="s">
        <v>3008</v>
      </c>
      <c r="I2453" s="24" t="s">
        <v>4947</v>
      </c>
      <c r="J2453" s="24" t="s">
        <v>73</v>
      </c>
      <c r="K2453" s="72" t="str">
        <f t="shared" si="84"/>
        <v>BPPL105 ICPL Curncy</v>
      </c>
      <c r="L2453" s="25" t="str">
        <f t="shared" si="85"/>
        <v>ICPL</v>
      </c>
      <c r="M2453" s="26">
        <f t="shared" ca="1" si="85"/>
        <v>42276</v>
      </c>
      <c r="N2453" s="25" t="b">
        <f t="shared" si="85"/>
        <v>0</v>
      </c>
      <c r="O2453" s="84" t="str">
        <f>IF($N2453,_xll.BDP($K2453,O$1817),"[DISABLED]")</f>
        <v>[DISABLED]</v>
      </c>
      <c r="P2453" s="84" t="str">
        <f>IF($N2453,_xll.BDP($K2453,P$1817),"[DISABLED]")</f>
        <v>[DISABLED]</v>
      </c>
      <c r="Q2453" s="84" t="str">
        <f>IF($N2453,_xll.BDP($K2453,Q$1817),"[DISABLED]")</f>
        <v>[DISABLED]</v>
      </c>
      <c r="R2453" s="84" t="str">
        <f>IF($N2453,_xll.BDH($K2453,R$1817,$M2453),"[DISABLED]")</f>
        <v>[DISABLED]</v>
      </c>
      <c r="S2453" s="84" t="str">
        <f>IF($N2453,_xll.BDH($K2453,S$1817,$M2453),"[DISABLED]")</f>
        <v>[DISABLED]</v>
      </c>
      <c r="T2453" s="84" t="str">
        <f>IF($N2453,_xll.BDH($K2453,T$1817,$M2453),"[DISABLED]")</f>
        <v>[DISABLED]</v>
      </c>
      <c r="V2453" s="106" t="s">
        <v>10966</v>
      </c>
      <c r="W2453" s="107" t="s">
        <v>1055</v>
      </c>
      <c r="X2453" s="108">
        <v>42276</v>
      </c>
      <c r="Y2453" s="107" t="b">
        <v>0</v>
      </c>
      <c r="Z2453" s="107" t="s">
        <v>5237</v>
      </c>
      <c r="AA2453" s="107" t="s">
        <v>5237</v>
      </c>
      <c r="AB2453" s="107" t="s">
        <v>5237</v>
      </c>
      <c r="AC2453" s="107" t="s">
        <v>5237</v>
      </c>
      <c r="AD2453" s="107" t="s">
        <v>5237</v>
      </c>
      <c r="AE2453" s="107" t="s">
        <v>5237</v>
      </c>
    </row>
    <row r="2454" spans="2:31" outlineLevel="1">
      <c r="B2454" s="24" t="s">
        <v>5234</v>
      </c>
      <c r="C2454" s="24" t="s">
        <v>4</v>
      </c>
      <c r="D2454" s="24" t="s">
        <v>64</v>
      </c>
      <c r="E2454" s="24" t="s">
        <v>44</v>
      </c>
      <c r="F2454" s="24" t="s">
        <v>46</v>
      </c>
      <c r="G2454" s="24">
        <v>-50</v>
      </c>
      <c r="H2454" s="42" t="s">
        <v>3008</v>
      </c>
      <c r="I2454" s="24" t="s">
        <v>4948</v>
      </c>
      <c r="J2454" s="24" t="s">
        <v>73</v>
      </c>
      <c r="K2454" s="72" t="str">
        <f t="shared" si="84"/>
        <v>BPPM105 ICPL Curncy</v>
      </c>
      <c r="L2454" s="25" t="str">
        <f t="shared" si="85"/>
        <v>ICPL</v>
      </c>
      <c r="M2454" s="26">
        <f t="shared" ca="1" si="85"/>
        <v>42276</v>
      </c>
      <c r="N2454" s="25" t="b">
        <f t="shared" si="85"/>
        <v>0</v>
      </c>
      <c r="O2454" s="84" t="str">
        <f>IF($N2454,_xll.BDP($K2454,O$1817),"[DISABLED]")</f>
        <v>[DISABLED]</v>
      </c>
      <c r="P2454" s="84" t="str">
        <f>IF($N2454,_xll.BDP($K2454,P$1817),"[DISABLED]")</f>
        <v>[DISABLED]</v>
      </c>
      <c r="Q2454" s="84" t="str">
        <f>IF($N2454,_xll.BDP($K2454,Q$1817),"[DISABLED]")</f>
        <v>[DISABLED]</v>
      </c>
      <c r="R2454" s="84" t="str">
        <f>IF($N2454,_xll.BDH($K2454,R$1817,$M2454),"[DISABLED]")</f>
        <v>[DISABLED]</v>
      </c>
      <c r="S2454" s="84" t="str">
        <f>IF($N2454,_xll.BDH($K2454,S$1817,$M2454),"[DISABLED]")</f>
        <v>[DISABLED]</v>
      </c>
      <c r="T2454" s="84" t="str">
        <f>IF($N2454,_xll.BDH($K2454,T$1817,$M2454),"[DISABLED]")</f>
        <v>[DISABLED]</v>
      </c>
      <c r="V2454" s="106" t="s">
        <v>10967</v>
      </c>
      <c r="W2454" s="107" t="s">
        <v>1055</v>
      </c>
      <c r="X2454" s="108">
        <v>42276</v>
      </c>
      <c r="Y2454" s="107" t="b">
        <v>0</v>
      </c>
      <c r="Z2454" s="107" t="s">
        <v>5237</v>
      </c>
      <c r="AA2454" s="107" t="s">
        <v>5237</v>
      </c>
      <c r="AB2454" s="107" t="s">
        <v>5237</v>
      </c>
      <c r="AC2454" s="107" t="s">
        <v>5237</v>
      </c>
      <c r="AD2454" s="107" t="s">
        <v>5237</v>
      </c>
      <c r="AE2454" s="107" t="s">
        <v>5237</v>
      </c>
    </row>
    <row r="2455" spans="2:31" outlineLevel="1">
      <c r="B2455" s="24" t="s">
        <v>5234</v>
      </c>
      <c r="C2455" s="24" t="s">
        <v>4</v>
      </c>
      <c r="D2455" s="24" t="s">
        <v>64</v>
      </c>
      <c r="E2455" s="24" t="s">
        <v>44</v>
      </c>
      <c r="F2455" s="24" t="s">
        <v>46</v>
      </c>
      <c r="G2455" s="24">
        <v>-25</v>
      </c>
      <c r="H2455" s="42" t="s">
        <v>3008</v>
      </c>
      <c r="I2455" s="24" t="s">
        <v>4949</v>
      </c>
      <c r="J2455" s="24" t="s">
        <v>73</v>
      </c>
      <c r="K2455" s="72" t="str">
        <f t="shared" si="84"/>
        <v>BPPN105 ICPL Curncy</v>
      </c>
      <c r="L2455" s="25" t="str">
        <f t="shared" si="85"/>
        <v>ICPL</v>
      </c>
      <c r="M2455" s="26">
        <f t="shared" ca="1" si="85"/>
        <v>42276</v>
      </c>
      <c r="N2455" s="25" t="b">
        <f t="shared" si="85"/>
        <v>0</v>
      </c>
      <c r="O2455" s="84" t="str">
        <f>IF($N2455,_xll.BDP($K2455,O$1817),"[DISABLED]")</f>
        <v>[DISABLED]</v>
      </c>
      <c r="P2455" s="84" t="str">
        <f>IF($N2455,_xll.BDP($K2455,P$1817),"[DISABLED]")</f>
        <v>[DISABLED]</v>
      </c>
      <c r="Q2455" s="84" t="str">
        <f>IF($N2455,_xll.BDP($K2455,Q$1817),"[DISABLED]")</f>
        <v>[DISABLED]</v>
      </c>
      <c r="R2455" s="84" t="str">
        <f>IF($N2455,_xll.BDH($K2455,R$1817,$M2455),"[DISABLED]")</f>
        <v>[DISABLED]</v>
      </c>
      <c r="S2455" s="84" t="str">
        <f>IF($N2455,_xll.BDH($K2455,S$1817,$M2455),"[DISABLED]")</f>
        <v>[DISABLED]</v>
      </c>
      <c r="T2455" s="84" t="str">
        <f>IF($N2455,_xll.BDH($K2455,T$1817,$M2455),"[DISABLED]")</f>
        <v>[DISABLED]</v>
      </c>
      <c r="V2455" s="106" t="s">
        <v>10968</v>
      </c>
      <c r="W2455" s="107" t="s">
        <v>1055</v>
      </c>
      <c r="X2455" s="108">
        <v>42276</v>
      </c>
      <c r="Y2455" s="107" t="b">
        <v>0</v>
      </c>
      <c r="Z2455" s="107" t="s">
        <v>5237</v>
      </c>
      <c r="AA2455" s="107" t="s">
        <v>5237</v>
      </c>
      <c r="AB2455" s="107" t="s">
        <v>5237</v>
      </c>
      <c r="AC2455" s="107" t="s">
        <v>5237</v>
      </c>
      <c r="AD2455" s="107" t="s">
        <v>5237</v>
      </c>
      <c r="AE2455" s="107" t="s">
        <v>5237</v>
      </c>
    </row>
    <row r="2456" spans="2:31" outlineLevel="1">
      <c r="B2456" s="24" t="s">
        <v>5234</v>
      </c>
      <c r="C2456" s="24" t="s">
        <v>4</v>
      </c>
      <c r="D2456" s="24" t="s">
        <v>64</v>
      </c>
      <c r="E2456" s="24" t="s">
        <v>44</v>
      </c>
      <c r="F2456" s="24" t="s">
        <v>46</v>
      </c>
      <c r="G2456" s="24">
        <v>25</v>
      </c>
      <c r="H2456" s="42" t="s">
        <v>3008</v>
      </c>
      <c r="I2456" s="24" t="s">
        <v>4950</v>
      </c>
      <c r="J2456" s="24" t="s">
        <v>73</v>
      </c>
      <c r="K2456" s="72" t="str">
        <f t="shared" si="84"/>
        <v>BPPO105 ICPL Curncy</v>
      </c>
      <c r="L2456" s="25" t="str">
        <f t="shared" si="85"/>
        <v>ICPL</v>
      </c>
      <c r="M2456" s="26">
        <f t="shared" ca="1" si="85"/>
        <v>42276</v>
      </c>
      <c r="N2456" s="25" t="b">
        <f t="shared" si="85"/>
        <v>0</v>
      </c>
      <c r="O2456" s="84" t="str">
        <f>IF($N2456,_xll.BDP($K2456,O$1817),"[DISABLED]")</f>
        <v>[DISABLED]</v>
      </c>
      <c r="P2456" s="84" t="str">
        <f>IF($N2456,_xll.BDP($K2456,P$1817),"[DISABLED]")</f>
        <v>[DISABLED]</v>
      </c>
      <c r="Q2456" s="84" t="str">
        <f>IF($N2456,_xll.BDP($K2456,Q$1817),"[DISABLED]")</f>
        <v>[DISABLED]</v>
      </c>
      <c r="R2456" s="84" t="str">
        <f>IF($N2456,_xll.BDH($K2456,R$1817,$M2456),"[DISABLED]")</f>
        <v>[DISABLED]</v>
      </c>
      <c r="S2456" s="84" t="str">
        <f>IF($N2456,_xll.BDH($K2456,S$1817,$M2456),"[DISABLED]")</f>
        <v>[DISABLED]</v>
      </c>
      <c r="T2456" s="84" t="str">
        <f>IF($N2456,_xll.BDH($K2456,T$1817,$M2456),"[DISABLED]")</f>
        <v>[DISABLED]</v>
      </c>
      <c r="V2456" s="106" t="s">
        <v>10969</v>
      </c>
      <c r="W2456" s="107" t="s">
        <v>1055</v>
      </c>
      <c r="X2456" s="108">
        <v>42276</v>
      </c>
      <c r="Y2456" s="107" t="b">
        <v>0</v>
      </c>
      <c r="Z2456" s="107" t="s">
        <v>5237</v>
      </c>
      <c r="AA2456" s="107" t="s">
        <v>5237</v>
      </c>
      <c r="AB2456" s="107" t="s">
        <v>5237</v>
      </c>
      <c r="AC2456" s="107" t="s">
        <v>5237</v>
      </c>
      <c r="AD2456" s="107" t="s">
        <v>5237</v>
      </c>
      <c r="AE2456" s="107" t="s">
        <v>5237</v>
      </c>
    </row>
    <row r="2457" spans="2:31" outlineLevel="1">
      <c r="B2457" s="24" t="s">
        <v>5234</v>
      </c>
      <c r="C2457" s="24" t="s">
        <v>4</v>
      </c>
      <c r="D2457" s="24" t="s">
        <v>64</v>
      </c>
      <c r="E2457" s="24" t="s">
        <v>44</v>
      </c>
      <c r="F2457" s="24" t="s">
        <v>46</v>
      </c>
      <c r="G2457" s="24">
        <v>50</v>
      </c>
      <c r="H2457" s="42" t="s">
        <v>3008</v>
      </c>
      <c r="I2457" s="24" t="s">
        <v>4951</v>
      </c>
      <c r="J2457" s="24" t="s">
        <v>73</v>
      </c>
      <c r="K2457" s="72" t="str">
        <f t="shared" si="84"/>
        <v>BPPP105 ICPL Curncy</v>
      </c>
      <c r="L2457" s="25" t="str">
        <f t="shared" si="85"/>
        <v>ICPL</v>
      </c>
      <c r="M2457" s="26">
        <f t="shared" ca="1" si="85"/>
        <v>42276</v>
      </c>
      <c r="N2457" s="25" t="b">
        <f t="shared" si="85"/>
        <v>0</v>
      </c>
      <c r="O2457" s="84" t="str">
        <f>IF($N2457,_xll.BDP($K2457,O$1817),"[DISABLED]")</f>
        <v>[DISABLED]</v>
      </c>
      <c r="P2457" s="84" t="str">
        <f>IF($N2457,_xll.BDP($K2457,P$1817),"[DISABLED]")</f>
        <v>[DISABLED]</v>
      </c>
      <c r="Q2457" s="84" t="str">
        <f>IF($N2457,_xll.BDP($K2457,Q$1817),"[DISABLED]")</f>
        <v>[DISABLED]</v>
      </c>
      <c r="R2457" s="84" t="str">
        <f>IF($N2457,_xll.BDH($K2457,R$1817,$M2457),"[DISABLED]")</f>
        <v>[DISABLED]</v>
      </c>
      <c r="S2457" s="84" t="str">
        <f>IF($N2457,_xll.BDH($K2457,S$1817,$M2457),"[DISABLED]")</f>
        <v>[DISABLED]</v>
      </c>
      <c r="T2457" s="84" t="str">
        <f>IF($N2457,_xll.BDH($K2457,T$1817,$M2457),"[DISABLED]")</f>
        <v>[DISABLED]</v>
      </c>
      <c r="V2457" s="106" t="s">
        <v>10970</v>
      </c>
      <c r="W2457" s="107" t="s">
        <v>1055</v>
      </c>
      <c r="X2457" s="108">
        <v>42276</v>
      </c>
      <c r="Y2457" s="107" t="b">
        <v>0</v>
      </c>
      <c r="Z2457" s="107" t="s">
        <v>5237</v>
      </c>
      <c r="AA2457" s="107" t="s">
        <v>5237</v>
      </c>
      <c r="AB2457" s="107" t="s">
        <v>5237</v>
      </c>
      <c r="AC2457" s="107" t="s">
        <v>5237</v>
      </c>
      <c r="AD2457" s="107" t="s">
        <v>5237</v>
      </c>
      <c r="AE2457" s="107" t="s">
        <v>5237</v>
      </c>
    </row>
    <row r="2458" spans="2:31" outlineLevel="1">
      <c r="B2458" s="24" t="s">
        <v>5234</v>
      </c>
      <c r="C2458" s="24" t="s">
        <v>4</v>
      </c>
      <c r="D2458" s="24" t="s">
        <v>64</v>
      </c>
      <c r="E2458" s="24" t="s">
        <v>44</v>
      </c>
      <c r="F2458" s="24" t="s">
        <v>46</v>
      </c>
      <c r="G2458" s="24">
        <v>100</v>
      </c>
      <c r="H2458" s="42" t="s">
        <v>3008</v>
      </c>
      <c r="I2458" s="24" t="s">
        <v>4952</v>
      </c>
      <c r="J2458" s="24" t="s">
        <v>73</v>
      </c>
      <c r="K2458" s="72" t="str">
        <f t="shared" si="84"/>
        <v>BPPQ105 ICPL Curncy</v>
      </c>
      <c r="L2458" s="25" t="str">
        <f t="shared" si="85"/>
        <v>ICPL</v>
      </c>
      <c r="M2458" s="26">
        <f t="shared" ca="1" si="85"/>
        <v>42276</v>
      </c>
      <c r="N2458" s="25" t="b">
        <f t="shared" si="85"/>
        <v>0</v>
      </c>
      <c r="O2458" s="84" t="str">
        <f>IF($N2458,_xll.BDP($K2458,O$1817),"[DISABLED]")</f>
        <v>[DISABLED]</v>
      </c>
      <c r="P2458" s="84" t="str">
        <f>IF($N2458,_xll.BDP($K2458,P$1817),"[DISABLED]")</f>
        <v>[DISABLED]</v>
      </c>
      <c r="Q2458" s="84" t="str">
        <f>IF($N2458,_xll.BDP($K2458,Q$1817),"[DISABLED]")</f>
        <v>[DISABLED]</v>
      </c>
      <c r="R2458" s="84" t="str">
        <f>IF($N2458,_xll.BDH($K2458,R$1817,$M2458),"[DISABLED]")</f>
        <v>[DISABLED]</v>
      </c>
      <c r="S2458" s="84" t="str">
        <f>IF($N2458,_xll.BDH($K2458,S$1817,$M2458),"[DISABLED]")</f>
        <v>[DISABLED]</v>
      </c>
      <c r="T2458" s="84" t="str">
        <f>IF($N2458,_xll.BDH($K2458,T$1817,$M2458),"[DISABLED]")</f>
        <v>[DISABLED]</v>
      </c>
      <c r="V2458" s="106" t="s">
        <v>10971</v>
      </c>
      <c r="W2458" s="107" t="s">
        <v>1055</v>
      </c>
      <c r="X2458" s="108">
        <v>42276</v>
      </c>
      <c r="Y2458" s="107" t="b">
        <v>0</v>
      </c>
      <c r="Z2458" s="107" t="s">
        <v>5237</v>
      </c>
      <c r="AA2458" s="107" t="s">
        <v>5237</v>
      </c>
      <c r="AB2458" s="107" t="s">
        <v>5237</v>
      </c>
      <c r="AC2458" s="107" t="s">
        <v>5237</v>
      </c>
      <c r="AD2458" s="107" t="s">
        <v>5237</v>
      </c>
      <c r="AE2458" s="107" t="s">
        <v>5237</v>
      </c>
    </row>
    <row r="2459" spans="2:31" outlineLevel="1">
      <c r="B2459" s="24" t="s">
        <v>5234</v>
      </c>
      <c r="C2459" s="24" t="s">
        <v>4</v>
      </c>
      <c r="D2459" s="24" t="s">
        <v>64</v>
      </c>
      <c r="E2459" s="24" t="s">
        <v>44</v>
      </c>
      <c r="F2459" s="24" t="s">
        <v>46</v>
      </c>
      <c r="G2459" s="24">
        <v>200</v>
      </c>
      <c r="H2459" s="42" t="s">
        <v>3008</v>
      </c>
      <c r="I2459" s="24" t="s">
        <v>4953</v>
      </c>
      <c r="J2459" s="24" t="s">
        <v>73</v>
      </c>
      <c r="K2459" s="72" t="str">
        <f t="shared" ref="K2459:K2522" si="86">I2459&amp;" "&amp;L2459&amp;" "&amp;J2459</f>
        <v>BPPR105 ICPL Curncy</v>
      </c>
      <c r="L2459" s="25" t="str">
        <f t="shared" ref="L2459:N2522" si="87">L$1817</f>
        <v>ICPL</v>
      </c>
      <c r="M2459" s="26">
        <f t="shared" ca="1" si="87"/>
        <v>42276</v>
      </c>
      <c r="N2459" s="25" t="b">
        <f t="shared" si="87"/>
        <v>0</v>
      </c>
      <c r="O2459" s="84" t="str">
        <f>IF($N2459,_xll.BDP($K2459,O$1817),"[DISABLED]")</f>
        <v>[DISABLED]</v>
      </c>
      <c r="P2459" s="84" t="str">
        <f>IF($N2459,_xll.BDP($K2459,P$1817),"[DISABLED]")</f>
        <v>[DISABLED]</v>
      </c>
      <c r="Q2459" s="84" t="str">
        <f>IF($N2459,_xll.BDP($K2459,Q$1817),"[DISABLED]")</f>
        <v>[DISABLED]</v>
      </c>
      <c r="R2459" s="84" t="str">
        <f>IF($N2459,_xll.BDH($K2459,R$1817,$M2459),"[DISABLED]")</f>
        <v>[DISABLED]</v>
      </c>
      <c r="S2459" s="84" t="str">
        <f>IF($N2459,_xll.BDH($K2459,S$1817,$M2459),"[DISABLED]")</f>
        <v>[DISABLED]</v>
      </c>
      <c r="T2459" s="84" t="str">
        <f>IF($N2459,_xll.BDH($K2459,T$1817,$M2459),"[DISABLED]")</f>
        <v>[DISABLED]</v>
      </c>
      <c r="V2459" s="106" t="s">
        <v>10972</v>
      </c>
      <c r="W2459" s="107" t="s">
        <v>1055</v>
      </c>
      <c r="X2459" s="108">
        <v>42276</v>
      </c>
      <c r="Y2459" s="107" t="b">
        <v>0</v>
      </c>
      <c r="Z2459" s="107" t="s">
        <v>5237</v>
      </c>
      <c r="AA2459" s="107" t="s">
        <v>5237</v>
      </c>
      <c r="AB2459" s="107" t="s">
        <v>5237</v>
      </c>
      <c r="AC2459" s="107" t="s">
        <v>5237</v>
      </c>
      <c r="AD2459" s="107" t="s">
        <v>5237</v>
      </c>
      <c r="AE2459" s="107" t="s">
        <v>5237</v>
      </c>
    </row>
    <row r="2460" spans="2:31" outlineLevel="1">
      <c r="H2460" s="42"/>
      <c r="K2460" s="72"/>
      <c r="L2460" s="25"/>
      <c r="M2460" s="26"/>
      <c r="N2460" s="25"/>
      <c r="O2460" s="84"/>
      <c r="P2460" s="84"/>
      <c r="Q2460" s="84"/>
      <c r="R2460" s="84"/>
      <c r="S2460" s="84"/>
      <c r="T2460" s="84"/>
      <c r="V2460" s="106"/>
      <c r="W2460" s="107"/>
      <c r="X2460" s="108"/>
      <c r="Y2460" s="107"/>
      <c r="Z2460" s="107"/>
      <c r="AA2460" s="107"/>
      <c r="AB2460" s="107"/>
      <c r="AC2460" s="107"/>
      <c r="AD2460" s="107"/>
      <c r="AE2460" s="107"/>
    </row>
    <row r="2461" spans="2:31" outlineLevel="1">
      <c r="B2461" s="24" t="s">
        <v>5234</v>
      </c>
      <c r="C2461" s="24" t="s">
        <v>4</v>
      </c>
      <c r="D2461" s="24" t="s">
        <v>64</v>
      </c>
      <c r="E2461" s="24" t="s">
        <v>44</v>
      </c>
      <c r="F2461" s="24" t="s">
        <v>47</v>
      </c>
      <c r="G2461" s="24">
        <v>-200</v>
      </c>
      <c r="H2461" s="42" t="s">
        <v>3008</v>
      </c>
      <c r="I2461" s="24" t="s">
        <v>4954</v>
      </c>
      <c r="J2461" s="24" t="s">
        <v>73</v>
      </c>
      <c r="K2461" s="72" t="str">
        <f t="shared" si="86"/>
        <v>BPPK155 ICPL Curncy</v>
      </c>
      <c r="L2461" s="25" t="str">
        <f t="shared" si="87"/>
        <v>ICPL</v>
      </c>
      <c r="M2461" s="26">
        <f t="shared" ca="1" si="87"/>
        <v>42276</v>
      </c>
      <c r="N2461" s="25" t="b">
        <f t="shared" si="87"/>
        <v>0</v>
      </c>
      <c r="O2461" s="84" t="str">
        <f>IF($N2461,_xll.BDP($K2461,O$1817),"[DISABLED]")</f>
        <v>[DISABLED]</v>
      </c>
      <c r="P2461" s="84" t="str">
        <f>IF($N2461,_xll.BDP($K2461,P$1817),"[DISABLED]")</f>
        <v>[DISABLED]</v>
      </c>
      <c r="Q2461" s="84" t="str">
        <f>IF($N2461,_xll.BDP($K2461,Q$1817),"[DISABLED]")</f>
        <v>[DISABLED]</v>
      </c>
      <c r="R2461" s="84" t="str">
        <f>IF($N2461,_xll.BDH($K2461,R$1817,$M2461),"[DISABLED]")</f>
        <v>[DISABLED]</v>
      </c>
      <c r="S2461" s="84" t="str">
        <f>IF($N2461,_xll.BDH($K2461,S$1817,$M2461),"[DISABLED]")</f>
        <v>[DISABLED]</v>
      </c>
      <c r="T2461" s="84" t="str">
        <f>IF($N2461,_xll.BDH($K2461,T$1817,$M2461),"[DISABLED]")</f>
        <v>[DISABLED]</v>
      </c>
      <c r="V2461" s="106" t="s">
        <v>10973</v>
      </c>
      <c r="W2461" s="107" t="s">
        <v>1055</v>
      </c>
      <c r="X2461" s="108">
        <v>42276</v>
      </c>
      <c r="Y2461" s="107" t="b">
        <v>0</v>
      </c>
      <c r="Z2461" s="107" t="s">
        <v>5237</v>
      </c>
      <c r="AA2461" s="107" t="s">
        <v>5237</v>
      </c>
      <c r="AB2461" s="107" t="s">
        <v>5237</v>
      </c>
      <c r="AC2461" s="107" t="s">
        <v>5237</v>
      </c>
      <c r="AD2461" s="107" t="s">
        <v>5237</v>
      </c>
      <c r="AE2461" s="107" t="s">
        <v>5237</v>
      </c>
    </row>
    <row r="2462" spans="2:31" outlineLevel="1">
      <c r="B2462" s="24" t="s">
        <v>5234</v>
      </c>
      <c r="C2462" s="24" t="s">
        <v>4</v>
      </c>
      <c r="D2462" s="24" t="s">
        <v>64</v>
      </c>
      <c r="E2462" s="24" t="s">
        <v>44</v>
      </c>
      <c r="F2462" s="24" t="s">
        <v>47</v>
      </c>
      <c r="G2462" s="24">
        <v>-100</v>
      </c>
      <c r="H2462" s="42" t="s">
        <v>3008</v>
      </c>
      <c r="I2462" s="24" t="s">
        <v>4955</v>
      </c>
      <c r="J2462" s="24" t="s">
        <v>73</v>
      </c>
      <c r="K2462" s="72" t="str">
        <f t="shared" si="86"/>
        <v>BPPL155 ICPL Curncy</v>
      </c>
      <c r="L2462" s="25" t="str">
        <f t="shared" si="87"/>
        <v>ICPL</v>
      </c>
      <c r="M2462" s="26">
        <f t="shared" ca="1" si="87"/>
        <v>42276</v>
      </c>
      <c r="N2462" s="25" t="b">
        <f t="shared" si="87"/>
        <v>0</v>
      </c>
      <c r="O2462" s="84" t="str">
        <f>IF($N2462,_xll.BDP($K2462,O$1817),"[DISABLED]")</f>
        <v>[DISABLED]</v>
      </c>
      <c r="P2462" s="84" t="str">
        <f>IF($N2462,_xll.BDP($K2462,P$1817),"[DISABLED]")</f>
        <v>[DISABLED]</v>
      </c>
      <c r="Q2462" s="84" t="str">
        <f>IF($N2462,_xll.BDP($K2462,Q$1817),"[DISABLED]")</f>
        <v>[DISABLED]</v>
      </c>
      <c r="R2462" s="84" t="str">
        <f>IF($N2462,_xll.BDH($K2462,R$1817,$M2462),"[DISABLED]")</f>
        <v>[DISABLED]</v>
      </c>
      <c r="S2462" s="84" t="str">
        <f>IF($N2462,_xll.BDH($K2462,S$1817,$M2462),"[DISABLED]")</f>
        <v>[DISABLED]</v>
      </c>
      <c r="T2462" s="84" t="str">
        <f>IF($N2462,_xll.BDH($K2462,T$1817,$M2462),"[DISABLED]")</f>
        <v>[DISABLED]</v>
      </c>
      <c r="V2462" s="106" t="s">
        <v>10974</v>
      </c>
      <c r="W2462" s="107" t="s">
        <v>1055</v>
      </c>
      <c r="X2462" s="108">
        <v>42276</v>
      </c>
      <c r="Y2462" s="107" t="b">
        <v>0</v>
      </c>
      <c r="Z2462" s="107" t="s">
        <v>5237</v>
      </c>
      <c r="AA2462" s="107" t="s">
        <v>5237</v>
      </c>
      <c r="AB2462" s="107" t="s">
        <v>5237</v>
      </c>
      <c r="AC2462" s="107" t="s">
        <v>5237</v>
      </c>
      <c r="AD2462" s="107" t="s">
        <v>5237</v>
      </c>
      <c r="AE2462" s="107" t="s">
        <v>5237</v>
      </c>
    </row>
    <row r="2463" spans="2:31" outlineLevel="1">
      <c r="B2463" s="24" t="s">
        <v>5234</v>
      </c>
      <c r="C2463" s="24" t="s">
        <v>4</v>
      </c>
      <c r="D2463" s="24" t="s">
        <v>64</v>
      </c>
      <c r="E2463" s="24" t="s">
        <v>44</v>
      </c>
      <c r="F2463" s="24" t="s">
        <v>47</v>
      </c>
      <c r="G2463" s="24">
        <v>-50</v>
      </c>
      <c r="H2463" s="42" t="s">
        <v>3008</v>
      </c>
      <c r="I2463" s="24" t="s">
        <v>4956</v>
      </c>
      <c r="J2463" s="24" t="s">
        <v>73</v>
      </c>
      <c r="K2463" s="72" t="str">
        <f t="shared" si="86"/>
        <v>BPPM155 ICPL Curncy</v>
      </c>
      <c r="L2463" s="25" t="str">
        <f t="shared" si="87"/>
        <v>ICPL</v>
      </c>
      <c r="M2463" s="26">
        <f t="shared" ca="1" si="87"/>
        <v>42276</v>
      </c>
      <c r="N2463" s="25" t="b">
        <f t="shared" si="87"/>
        <v>0</v>
      </c>
      <c r="O2463" s="84" t="str">
        <f>IF($N2463,_xll.BDP($K2463,O$1817),"[DISABLED]")</f>
        <v>[DISABLED]</v>
      </c>
      <c r="P2463" s="84" t="str">
        <f>IF($N2463,_xll.BDP($K2463,P$1817),"[DISABLED]")</f>
        <v>[DISABLED]</v>
      </c>
      <c r="Q2463" s="84" t="str">
        <f>IF($N2463,_xll.BDP($K2463,Q$1817),"[DISABLED]")</f>
        <v>[DISABLED]</v>
      </c>
      <c r="R2463" s="84" t="str">
        <f>IF($N2463,_xll.BDH($K2463,R$1817,$M2463),"[DISABLED]")</f>
        <v>[DISABLED]</v>
      </c>
      <c r="S2463" s="84" t="str">
        <f>IF($N2463,_xll.BDH($K2463,S$1817,$M2463),"[DISABLED]")</f>
        <v>[DISABLED]</v>
      </c>
      <c r="T2463" s="84" t="str">
        <f>IF($N2463,_xll.BDH($K2463,T$1817,$M2463),"[DISABLED]")</f>
        <v>[DISABLED]</v>
      </c>
      <c r="V2463" s="106" t="s">
        <v>10975</v>
      </c>
      <c r="W2463" s="107" t="s">
        <v>1055</v>
      </c>
      <c r="X2463" s="108">
        <v>42276</v>
      </c>
      <c r="Y2463" s="107" t="b">
        <v>0</v>
      </c>
      <c r="Z2463" s="107" t="s">
        <v>5237</v>
      </c>
      <c r="AA2463" s="107" t="s">
        <v>5237</v>
      </c>
      <c r="AB2463" s="107" t="s">
        <v>5237</v>
      </c>
      <c r="AC2463" s="107" t="s">
        <v>5237</v>
      </c>
      <c r="AD2463" s="107" t="s">
        <v>5237</v>
      </c>
      <c r="AE2463" s="107" t="s">
        <v>5237</v>
      </c>
    </row>
    <row r="2464" spans="2:31" outlineLevel="1">
      <c r="B2464" s="24" t="s">
        <v>5234</v>
      </c>
      <c r="C2464" s="24" t="s">
        <v>4</v>
      </c>
      <c r="D2464" s="24" t="s">
        <v>64</v>
      </c>
      <c r="E2464" s="24" t="s">
        <v>44</v>
      </c>
      <c r="F2464" s="24" t="s">
        <v>47</v>
      </c>
      <c r="G2464" s="24">
        <v>-25</v>
      </c>
      <c r="H2464" s="42" t="s">
        <v>3008</v>
      </c>
      <c r="I2464" s="24" t="s">
        <v>4957</v>
      </c>
      <c r="J2464" s="24" t="s">
        <v>73</v>
      </c>
      <c r="K2464" s="72" t="str">
        <f t="shared" si="86"/>
        <v>BPPN155 ICPL Curncy</v>
      </c>
      <c r="L2464" s="25" t="str">
        <f t="shared" si="87"/>
        <v>ICPL</v>
      </c>
      <c r="M2464" s="26">
        <f t="shared" ca="1" si="87"/>
        <v>42276</v>
      </c>
      <c r="N2464" s="25" t="b">
        <f t="shared" si="87"/>
        <v>0</v>
      </c>
      <c r="O2464" s="84" t="str">
        <f>IF($N2464,_xll.BDP($K2464,O$1817),"[DISABLED]")</f>
        <v>[DISABLED]</v>
      </c>
      <c r="P2464" s="84" t="str">
        <f>IF($N2464,_xll.BDP($K2464,P$1817),"[DISABLED]")</f>
        <v>[DISABLED]</v>
      </c>
      <c r="Q2464" s="84" t="str">
        <f>IF($N2464,_xll.BDP($K2464,Q$1817),"[DISABLED]")</f>
        <v>[DISABLED]</v>
      </c>
      <c r="R2464" s="84" t="str">
        <f>IF($N2464,_xll.BDH($K2464,R$1817,$M2464),"[DISABLED]")</f>
        <v>[DISABLED]</v>
      </c>
      <c r="S2464" s="84" t="str">
        <f>IF($N2464,_xll.BDH($K2464,S$1817,$M2464),"[DISABLED]")</f>
        <v>[DISABLED]</v>
      </c>
      <c r="T2464" s="84" t="str">
        <f>IF($N2464,_xll.BDH($K2464,T$1817,$M2464),"[DISABLED]")</f>
        <v>[DISABLED]</v>
      </c>
      <c r="V2464" s="106" t="s">
        <v>10976</v>
      </c>
      <c r="W2464" s="107" t="s">
        <v>1055</v>
      </c>
      <c r="X2464" s="108">
        <v>42276</v>
      </c>
      <c r="Y2464" s="107" t="b">
        <v>0</v>
      </c>
      <c r="Z2464" s="107" t="s">
        <v>5237</v>
      </c>
      <c r="AA2464" s="107" t="s">
        <v>5237</v>
      </c>
      <c r="AB2464" s="107" t="s">
        <v>5237</v>
      </c>
      <c r="AC2464" s="107" t="s">
        <v>5237</v>
      </c>
      <c r="AD2464" s="107" t="s">
        <v>5237</v>
      </c>
      <c r="AE2464" s="107" t="s">
        <v>5237</v>
      </c>
    </row>
    <row r="2465" spans="2:31" outlineLevel="1">
      <c r="B2465" s="24" t="s">
        <v>5234</v>
      </c>
      <c r="C2465" s="24" t="s">
        <v>4</v>
      </c>
      <c r="D2465" s="24" t="s">
        <v>64</v>
      </c>
      <c r="E2465" s="24" t="s">
        <v>44</v>
      </c>
      <c r="F2465" s="24" t="s">
        <v>47</v>
      </c>
      <c r="G2465" s="24">
        <v>25</v>
      </c>
      <c r="H2465" s="42" t="s">
        <v>3008</v>
      </c>
      <c r="I2465" s="24" t="s">
        <v>4958</v>
      </c>
      <c r="J2465" s="24" t="s">
        <v>73</v>
      </c>
      <c r="K2465" s="72" t="str">
        <f t="shared" si="86"/>
        <v>BPPO155 ICPL Curncy</v>
      </c>
      <c r="L2465" s="25" t="str">
        <f t="shared" si="87"/>
        <v>ICPL</v>
      </c>
      <c r="M2465" s="26">
        <f t="shared" ca="1" si="87"/>
        <v>42276</v>
      </c>
      <c r="N2465" s="25" t="b">
        <f t="shared" si="87"/>
        <v>0</v>
      </c>
      <c r="O2465" s="84" t="str">
        <f>IF($N2465,_xll.BDP($K2465,O$1817),"[DISABLED]")</f>
        <v>[DISABLED]</v>
      </c>
      <c r="P2465" s="84" t="str">
        <f>IF($N2465,_xll.BDP($K2465,P$1817),"[DISABLED]")</f>
        <v>[DISABLED]</v>
      </c>
      <c r="Q2465" s="84" t="str">
        <f>IF($N2465,_xll.BDP($K2465,Q$1817),"[DISABLED]")</f>
        <v>[DISABLED]</v>
      </c>
      <c r="R2465" s="84" t="str">
        <f>IF($N2465,_xll.BDH($K2465,R$1817,$M2465),"[DISABLED]")</f>
        <v>[DISABLED]</v>
      </c>
      <c r="S2465" s="84" t="str">
        <f>IF($N2465,_xll.BDH($K2465,S$1817,$M2465),"[DISABLED]")</f>
        <v>[DISABLED]</v>
      </c>
      <c r="T2465" s="84" t="str">
        <f>IF($N2465,_xll.BDH($K2465,T$1817,$M2465),"[DISABLED]")</f>
        <v>[DISABLED]</v>
      </c>
      <c r="V2465" s="106" t="s">
        <v>10977</v>
      </c>
      <c r="W2465" s="107" t="s">
        <v>1055</v>
      </c>
      <c r="X2465" s="108">
        <v>42276</v>
      </c>
      <c r="Y2465" s="107" t="b">
        <v>0</v>
      </c>
      <c r="Z2465" s="107" t="s">
        <v>5237</v>
      </c>
      <c r="AA2465" s="107" t="s">
        <v>5237</v>
      </c>
      <c r="AB2465" s="107" t="s">
        <v>5237</v>
      </c>
      <c r="AC2465" s="107" t="s">
        <v>5237</v>
      </c>
      <c r="AD2465" s="107" t="s">
        <v>5237</v>
      </c>
      <c r="AE2465" s="107" t="s">
        <v>5237</v>
      </c>
    </row>
    <row r="2466" spans="2:31" outlineLevel="1">
      <c r="B2466" s="24" t="s">
        <v>5234</v>
      </c>
      <c r="C2466" s="24" t="s">
        <v>4</v>
      </c>
      <c r="D2466" s="24" t="s">
        <v>64</v>
      </c>
      <c r="E2466" s="24" t="s">
        <v>44</v>
      </c>
      <c r="F2466" s="24" t="s">
        <v>47</v>
      </c>
      <c r="G2466" s="24">
        <v>50</v>
      </c>
      <c r="H2466" s="42" t="s">
        <v>3008</v>
      </c>
      <c r="I2466" s="24" t="s">
        <v>4959</v>
      </c>
      <c r="J2466" s="24" t="s">
        <v>73</v>
      </c>
      <c r="K2466" s="72" t="str">
        <f t="shared" si="86"/>
        <v>BPPP155 ICPL Curncy</v>
      </c>
      <c r="L2466" s="25" t="str">
        <f t="shared" si="87"/>
        <v>ICPL</v>
      </c>
      <c r="M2466" s="26">
        <f t="shared" ca="1" si="87"/>
        <v>42276</v>
      </c>
      <c r="N2466" s="25" t="b">
        <f t="shared" si="87"/>
        <v>0</v>
      </c>
      <c r="O2466" s="84" t="str">
        <f>IF($N2466,_xll.BDP($K2466,O$1817),"[DISABLED]")</f>
        <v>[DISABLED]</v>
      </c>
      <c r="P2466" s="84" t="str">
        <f>IF($N2466,_xll.BDP($K2466,P$1817),"[DISABLED]")</f>
        <v>[DISABLED]</v>
      </c>
      <c r="Q2466" s="84" t="str">
        <f>IF($N2466,_xll.BDP($K2466,Q$1817),"[DISABLED]")</f>
        <v>[DISABLED]</v>
      </c>
      <c r="R2466" s="84" t="str">
        <f>IF($N2466,_xll.BDH($K2466,R$1817,$M2466),"[DISABLED]")</f>
        <v>[DISABLED]</v>
      </c>
      <c r="S2466" s="84" t="str">
        <f>IF($N2466,_xll.BDH($K2466,S$1817,$M2466),"[DISABLED]")</f>
        <v>[DISABLED]</v>
      </c>
      <c r="T2466" s="84" t="str">
        <f>IF($N2466,_xll.BDH($K2466,T$1817,$M2466),"[DISABLED]")</f>
        <v>[DISABLED]</v>
      </c>
      <c r="V2466" s="106" t="s">
        <v>10978</v>
      </c>
      <c r="W2466" s="107" t="s">
        <v>1055</v>
      </c>
      <c r="X2466" s="108">
        <v>42276</v>
      </c>
      <c r="Y2466" s="107" t="b">
        <v>0</v>
      </c>
      <c r="Z2466" s="107" t="s">
        <v>5237</v>
      </c>
      <c r="AA2466" s="107" t="s">
        <v>5237</v>
      </c>
      <c r="AB2466" s="107" t="s">
        <v>5237</v>
      </c>
      <c r="AC2466" s="107" t="s">
        <v>5237</v>
      </c>
      <c r="AD2466" s="107" t="s">
        <v>5237</v>
      </c>
      <c r="AE2466" s="107" t="s">
        <v>5237</v>
      </c>
    </row>
    <row r="2467" spans="2:31" outlineLevel="1">
      <c r="B2467" s="24" t="s">
        <v>5234</v>
      </c>
      <c r="C2467" s="24" t="s">
        <v>4</v>
      </c>
      <c r="D2467" s="24" t="s">
        <v>64</v>
      </c>
      <c r="E2467" s="24" t="s">
        <v>44</v>
      </c>
      <c r="F2467" s="24" t="s">
        <v>47</v>
      </c>
      <c r="G2467" s="24">
        <v>100</v>
      </c>
      <c r="H2467" s="42" t="s">
        <v>3008</v>
      </c>
      <c r="I2467" s="24" t="s">
        <v>4960</v>
      </c>
      <c r="J2467" s="24" t="s">
        <v>73</v>
      </c>
      <c r="K2467" s="72" t="str">
        <f t="shared" si="86"/>
        <v>BPPQ155 ICPL Curncy</v>
      </c>
      <c r="L2467" s="25" t="str">
        <f t="shared" si="87"/>
        <v>ICPL</v>
      </c>
      <c r="M2467" s="26">
        <f t="shared" ca="1" si="87"/>
        <v>42276</v>
      </c>
      <c r="N2467" s="25" t="b">
        <f t="shared" si="87"/>
        <v>0</v>
      </c>
      <c r="O2467" s="84" t="str">
        <f>IF($N2467,_xll.BDP($K2467,O$1817),"[DISABLED]")</f>
        <v>[DISABLED]</v>
      </c>
      <c r="P2467" s="84" t="str">
        <f>IF($N2467,_xll.BDP($K2467,P$1817),"[DISABLED]")</f>
        <v>[DISABLED]</v>
      </c>
      <c r="Q2467" s="84" t="str">
        <f>IF($N2467,_xll.BDP($K2467,Q$1817),"[DISABLED]")</f>
        <v>[DISABLED]</v>
      </c>
      <c r="R2467" s="84" t="str">
        <f>IF($N2467,_xll.BDH($K2467,R$1817,$M2467),"[DISABLED]")</f>
        <v>[DISABLED]</v>
      </c>
      <c r="S2467" s="84" t="str">
        <f>IF($N2467,_xll.BDH($K2467,S$1817,$M2467),"[DISABLED]")</f>
        <v>[DISABLED]</v>
      </c>
      <c r="T2467" s="84" t="str">
        <f>IF($N2467,_xll.BDH($K2467,T$1817,$M2467),"[DISABLED]")</f>
        <v>[DISABLED]</v>
      </c>
      <c r="V2467" s="106" t="s">
        <v>10979</v>
      </c>
      <c r="W2467" s="107" t="s">
        <v>1055</v>
      </c>
      <c r="X2467" s="108">
        <v>42276</v>
      </c>
      <c r="Y2467" s="107" t="b">
        <v>0</v>
      </c>
      <c r="Z2467" s="107" t="s">
        <v>5237</v>
      </c>
      <c r="AA2467" s="107" t="s">
        <v>5237</v>
      </c>
      <c r="AB2467" s="107" t="s">
        <v>5237</v>
      </c>
      <c r="AC2467" s="107" t="s">
        <v>5237</v>
      </c>
      <c r="AD2467" s="107" t="s">
        <v>5237</v>
      </c>
      <c r="AE2467" s="107" t="s">
        <v>5237</v>
      </c>
    </row>
    <row r="2468" spans="2:31" outlineLevel="1">
      <c r="B2468" s="24" t="s">
        <v>5234</v>
      </c>
      <c r="C2468" s="24" t="s">
        <v>4</v>
      </c>
      <c r="D2468" s="24" t="s">
        <v>64</v>
      </c>
      <c r="E2468" s="24" t="s">
        <v>44</v>
      </c>
      <c r="F2468" s="24" t="s">
        <v>47</v>
      </c>
      <c r="G2468" s="24">
        <v>200</v>
      </c>
      <c r="H2468" s="42" t="s">
        <v>3008</v>
      </c>
      <c r="I2468" s="24" t="s">
        <v>4961</v>
      </c>
      <c r="J2468" s="24" t="s">
        <v>73</v>
      </c>
      <c r="K2468" s="72" t="str">
        <f t="shared" si="86"/>
        <v>BPPR155 ICPL Curncy</v>
      </c>
      <c r="L2468" s="25" t="str">
        <f t="shared" si="87"/>
        <v>ICPL</v>
      </c>
      <c r="M2468" s="26">
        <f t="shared" ca="1" si="87"/>
        <v>42276</v>
      </c>
      <c r="N2468" s="25" t="b">
        <f t="shared" si="87"/>
        <v>0</v>
      </c>
      <c r="O2468" s="84" t="str">
        <f>IF($N2468,_xll.BDP($K2468,O$1817),"[DISABLED]")</f>
        <v>[DISABLED]</v>
      </c>
      <c r="P2468" s="84" t="str">
        <f>IF($N2468,_xll.BDP($K2468,P$1817),"[DISABLED]")</f>
        <v>[DISABLED]</v>
      </c>
      <c r="Q2468" s="84" t="str">
        <f>IF($N2468,_xll.BDP($K2468,Q$1817),"[DISABLED]")</f>
        <v>[DISABLED]</v>
      </c>
      <c r="R2468" s="84" t="str">
        <f>IF($N2468,_xll.BDH($K2468,R$1817,$M2468),"[DISABLED]")</f>
        <v>[DISABLED]</v>
      </c>
      <c r="S2468" s="84" t="str">
        <f>IF($N2468,_xll.BDH($K2468,S$1817,$M2468),"[DISABLED]")</f>
        <v>[DISABLED]</v>
      </c>
      <c r="T2468" s="84" t="str">
        <f>IF($N2468,_xll.BDH($K2468,T$1817,$M2468),"[DISABLED]")</f>
        <v>[DISABLED]</v>
      </c>
      <c r="V2468" s="106" t="s">
        <v>10980</v>
      </c>
      <c r="W2468" s="107" t="s">
        <v>1055</v>
      </c>
      <c r="X2468" s="108">
        <v>42276</v>
      </c>
      <c r="Y2468" s="107" t="b">
        <v>0</v>
      </c>
      <c r="Z2468" s="107" t="s">
        <v>5237</v>
      </c>
      <c r="AA2468" s="107" t="s">
        <v>5237</v>
      </c>
      <c r="AB2468" s="107" t="s">
        <v>5237</v>
      </c>
      <c r="AC2468" s="107" t="s">
        <v>5237</v>
      </c>
      <c r="AD2468" s="107" t="s">
        <v>5237</v>
      </c>
      <c r="AE2468" s="107" t="s">
        <v>5237</v>
      </c>
    </row>
    <row r="2469" spans="2:31" outlineLevel="1">
      <c r="H2469" s="42"/>
      <c r="K2469" s="72"/>
      <c r="L2469" s="25"/>
      <c r="M2469" s="26"/>
      <c r="N2469" s="25"/>
      <c r="O2469" s="84"/>
      <c r="P2469" s="84"/>
      <c r="Q2469" s="84"/>
      <c r="R2469" s="84"/>
      <c r="S2469" s="84"/>
      <c r="T2469" s="84"/>
      <c r="V2469" s="106"/>
      <c r="W2469" s="107"/>
      <c r="X2469" s="108"/>
      <c r="Y2469" s="107"/>
      <c r="Z2469" s="107"/>
      <c r="AA2469" s="107"/>
      <c r="AB2469" s="107"/>
      <c r="AC2469" s="107"/>
      <c r="AD2469" s="107"/>
      <c r="AE2469" s="107"/>
    </row>
    <row r="2470" spans="2:31" outlineLevel="1">
      <c r="B2470" s="24" t="s">
        <v>5234</v>
      </c>
      <c r="C2470" s="24" t="s">
        <v>4</v>
      </c>
      <c r="D2470" s="24" t="s">
        <v>64</v>
      </c>
      <c r="E2470" s="24" t="s">
        <v>46</v>
      </c>
      <c r="F2470" s="24" t="s">
        <v>209</v>
      </c>
      <c r="G2470" s="24">
        <v>-200</v>
      </c>
      <c r="H2470" s="42" t="s">
        <v>3008</v>
      </c>
      <c r="I2470" s="24" t="s">
        <v>4962</v>
      </c>
      <c r="J2470" s="24" t="s">
        <v>73</v>
      </c>
      <c r="K2470" s="72" t="str">
        <f t="shared" si="86"/>
        <v>BPPKA10 ICPL Curncy</v>
      </c>
      <c r="L2470" s="25" t="str">
        <f t="shared" si="87"/>
        <v>ICPL</v>
      </c>
      <c r="M2470" s="26">
        <f t="shared" ca="1" si="87"/>
        <v>42276</v>
      </c>
      <c r="N2470" s="25" t="b">
        <f t="shared" si="87"/>
        <v>0</v>
      </c>
      <c r="O2470" s="84" t="str">
        <f>IF($N2470,_xll.BDP($K2470,O$1817),"[DISABLED]")</f>
        <v>[DISABLED]</v>
      </c>
      <c r="P2470" s="84" t="str">
        <f>IF($N2470,_xll.BDP($K2470,P$1817),"[DISABLED]")</f>
        <v>[DISABLED]</v>
      </c>
      <c r="Q2470" s="84" t="str">
        <f>IF($N2470,_xll.BDP($K2470,Q$1817),"[DISABLED]")</f>
        <v>[DISABLED]</v>
      </c>
      <c r="R2470" s="84" t="str">
        <f>IF($N2470,_xll.BDH($K2470,R$1817,$M2470),"[DISABLED]")</f>
        <v>[DISABLED]</v>
      </c>
      <c r="S2470" s="84" t="str">
        <f>IF($N2470,_xll.BDH($K2470,S$1817,$M2470),"[DISABLED]")</f>
        <v>[DISABLED]</v>
      </c>
      <c r="T2470" s="84" t="str">
        <f>IF($N2470,_xll.BDH($K2470,T$1817,$M2470),"[DISABLED]")</f>
        <v>[DISABLED]</v>
      </c>
      <c r="V2470" s="106" t="s">
        <v>10981</v>
      </c>
      <c r="W2470" s="107" t="s">
        <v>1055</v>
      </c>
      <c r="X2470" s="108">
        <v>42276</v>
      </c>
      <c r="Y2470" s="107" t="b">
        <v>0</v>
      </c>
      <c r="Z2470" s="107" t="s">
        <v>5237</v>
      </c>
      <c r="AA2470" s="107" t="s">
        <v>5237</v>
      </c>
      <c r="AB2470" s="107" t="s">
        <v>5237</v>
      </c>
      <c r="AC2470" s="107" t="s">
        <v>5237</v>
      </c>
      <c r="AD2470" s="107" t="s">
        <v>5237</v>
      </c>
      <c r="AE2470" s="107" t="s">
        <v>5237</v>
      </c>
    </row>
    <row r="2471" spans="2:31" outlineLevel="1">
      <c r="B2471" s="24" t="s">
        <v>5234</v>
      </c>
      <c r="C2471" s="24" t="s">
        <v>4</v>
      </c>
      <c r="D2471" s="24" t="s">
        <v>64</v>
      </c>
      <c r="E2471" s="24" t="s">
        <v>46</v>
      </c>
      <c r="F2471" s="24" t="s">
        <v>209</v>
      </c>
      <c r="G2471" s="24">
        <v>-100</v>
      </c>
      <c r="H2471" s="42" t="s">
        <v>3008</v>
      </c>
      <c r="I2471" s="24" t="s">
        <v>4963</v>
      </c>
      <c r="J2471" s="24" t="s">
        <v>73</v>
      </c>
      <c r="K2471" s="72" t="str">
        <f t="shared" si="86"/>
        <v>BPPLA10 ICPL Curncy</v>
      </c>
      <c r="L2471" s="25" t="str">
        <f t="shared" si="87"/>
        <v>ICPL</v>
      </c>
      <c r="M2471" s="26">
        <f t="shared" ca="1" si="87"/>
        <v>42276</v>
      </c>
      <c r="N2471" s="25" t="b">
        <f t="shared" si="87"/>
        <v>0</v>
      </c>
      <c r="O2471" s="84" t="str">
        <f>IF($N2471,_xll.BDP($K2471,O$1817),"[DISABLED]")</f>
        <v>[DISABLED]</v>
      </c>
      <c r="P2471" s="84" t="str">
        <f>IF($N2471,_xll.BDP($K2471,P$1817),"[DISABLED]")</f>
        <v>[DISABLED]</v>
      </c>
      <c r="Q2471" s="84" t="str">
        <f>IF($N2471,_xll.BDP($K2471,Q$1817),"[DISABLED]")</f>
        <v>[DISABLED]</v>
      </c>
      <c r="R2471" s="84" t="str">
        <f>IF($N2471,_xll.BDH($K2471,R$1817,$M2471),"[DISABLED]")</f>
        <v>[DISABLED]</v>
      </c>
      <c r="S2471" s="84" t="str">
        <f>IF($N2471,_xll.BDH($K2471,S$1817,$M2471),"[DISABLED]")</f>
        <v>[DISABLED]</v>
      </c>
      <c r="T2471" s="84" t="str">
        <f>IF($N2471,_xll.BDH($K2471,T$1817,$M2471),"[DISABLED]")</f>
        <v>[DISABLED]</v>
      </c>
      <c r="V2471" s="106" t="s">
        <v>10982</v>
      </c>
      <c r="W2471" s="107" t="s">
        <v>1055</v>
      </c>
      <c r="X2471" s="108">
        <v>42276</v>
      </c>
      <c r="Y2471" s="107" t="b">
        <v>0</v>
      </c>
      <c r="Z2471" s="107" t="s">
        <v>5237</v>
      </c>
      <c r="AA2471" s="107" t="s">
        <v>5237</v>
      </c>
      <c r="AB2471" s="107" t="s">
        <v>5237</v>
      </c>
      <c r="AC2471" s="107" t="s">
        <v>5237</v>
      </c>
      <c r="AD2471" s="107" t="s">
        <v>5237</v>
      </c>
      <c r="AE2471" s="107" t="s">
        <v>5237</v>
      </c>
    </row>
    <row r="2472" spans="2:31" outlineLevel="1">
      <c r="B2472" s="24" t="s">
        <v>5234</v>
      </c>
      <c r="C2472" s="24" t="s">
        <v>4</v>
      </c>
      <c r="D2472" s="24" t="s">
        <v>64</v>
      </c>
      <c r="E2472" s="24" t="s">
        <v>46</v>
      </c>
      <c r="F2472" s="24" t="s">
        <v>209</v>
      </c>
      <c r="G2472" s="24">
        <v>-50</v>
      </c>
      <c r="H2472" s="42" t="s">
        <v>3008</v>
      </c>
      <c r="I2472" s="24" t="s">
        <v>4964</v>
      </c>
      <c r="J2472" s="24" t="s">
        <v>73</v>
      </c>
      <c r="K2472" s="72" t="str">
        <f t="shared" si="86"/>
        <v>BPPMA10 ICPL Curncy</v>
      </c>
      <c r="L2472" s="25" t="str">
        <f t="shared" si="87"/>
        <v>ICPL</v>
      </c>
      <c r="M2472" s="26">
        <f t="shared" ca="1" si="87"/>
        <v>42276</v>
      </c>
      <c r="N2472" s="25" t="b">
        <f t="shared" si="87"/>
        <v>0</v>
      </c>
      <c r="O2472" s="84" t="str">
        <f>IF($N2472,_xll.BDP($K2472,O$1817),"[DISABLED]")</f>
        <v>[DISABLED]</v>
      </c>
      <c r="P2472" s="84" t="str">
        <f>IF($N2472,_xll.BDP($K2472,P$1817),"[DISABLED]")</f>
        <v>[DISABLED]</v>
      </c>
      <c r="Q2472" s="84" t="str">
        <f>IF($N2472,_xll.BDP($K2472,Q$1817),"[DISABLED]")</f>
        <v>[DISABLED]</v>
      </c>
      <c r="R2472" s="84" t="str">
        <f>IF($N2472,_xll.BDH($K2472,R$1817,$M2472),"[DISABLED]")</f>
        <v>[DISABLED]</v>
      </c>
      <c r="S2472" s="84" t="str">
        <f>IF($N2472,_xll.BDH($K2472,S$1817,$M2472),"[DISABLED]")</f>
        <v>[DISABLED]</v>
      </c>
      <c r="T2472" s="84" t="str">
        <f>IF($N2472,_xll.BDH($K2472,T$1817,$M2472),"[DISABLED]")</f>
        <v>[DISABLED]</v>
      </c>
      <c r="V2472" s="106" t="s">
        <v>10983</v>
      </c>
      <c r="W2472" s="107" t="s">
        <v>1055</v>
      </c>
      <c r="X2472" s="108">
        <v>42276</v>
      </c>
      <c r="Y2472" s="107" t="b">
        <v>0</v>
      </c>
      <c r="Z2472" s="107" t="s">
        <v>5237</v>
      </c>
      <c r="AA2472" s="107" t="s">
        <v>5237</v>
      </c>
      <c r="AB2472" s="107" t="s">
        <v>5237</v>
      </c>
      <c r="AC2472" s="107" t="s">
        <v>5237</v>
      </c>
      <c r="AD2472" s="107" t="s">
        <v>5237</v>
      </c>
      <c r="AE2472" s="107" t="s">
        <v>5237</v>
      </c>
    </row>
    <row r="2473" spans="2:31" outlineLevel="1">
      <c r="B2473" s="24" t="s">
        <v>5234</v>
      </c>
      <c r="C2473" s="24" t="s">
        <v>4</v>
      </c>
      <c r="D2473" s="24" t="s">
        <v>64</v>
      </c>
      <c r="E2473" s="24" t="s">
        <v>46</v>
      </c>
      <c r="F2473" s="24" t="s">
        <v>209</v>
      </c>
      <c r="G2473" s="24">
        <v>-25</v>
      </c>
      <c r="H2473" s="42" t="s">
        <v>3008</v>
      </c>
      <c r="I2473" s="24" t="s">
        <v>4965</v>
      </c>
      <c r="J2473" s="24" t="s">
        <v>73</v>
      </c>
      <c r="K2473" s="72" t="str">
        <f t="shared" si="86"/>
        <v>BPPNA10 ICPL Curncy</v>
      </c>
      <c r="L2473" s="25" t="str">
        <f t="shared" si="87"/>
        <v>ICPL</v>
      </c>
      <c r="M2473" s="26">
        <f t="shared" ca="1" si="87"/>
        <v>42276</v>
      </c>
      <c r="N2473" s="25" t="b">
        <f t="shared" si="87"/>
        <v>0</v>
      </c>
      <c r="O2473" s="84" t="str">
        <f>IF($N2473,_xll.BDP($K2473,O$1817),"[DISABLED]")</f>
        <v>[DISABLED]</v>
      </c>
      <c r="P2473" s="84" t="str">
        <f>IF($N2473,_xll.BDP($K2473,P$1817),"[DISABLED]")</f>
        <v>[DISABLED]</v>
      </c>
      <c r="Q2473" s="84" t="str">
        <f>IF($N2473,_xll.BDP($K2473,Q$1817),"[DISABLED]")</f>
        <v>[DISABLED]</v>
      </c>
      <c r="R2473" s="84" t="str">
        <f>IF($N2473,_xll.BDH($K2473,R$1817,$M2473),"[DISABLED]")</f>
        <v>[DISABLED]</v>
      </c>
      <c r="S2473" s="84" t="str">
        <f>IF($N2473,_xll.BDH($K2473,S$1817,$M2473),"[DISABLED]")</f>
        <v>[DISABLED]</v>
      </c>
      <c r="T2473" s="84" t="str">
        <f>IF($N2473,_xll.BDH($K2473,T$1817,$M2473),"[DISABLED]")</f>
        <v>[DISABLED]</v>
      </c>
      <c r="V2473" s="106" t="s">
        <v>10984</v>
      </c>
      <c r="W2473" s="107" t="s">
        <v>1055</v>
      </c>
      <c r="X2473" s="108">
        <v>42276</v>
      </c>
      <c r="Y2473" s="107" t="b">
        <v>0</v>
      </c>
      <c r="Z2473" s="107" t="s">
        <v>5237</v>
      </c>
      <c r="AA2473" s="107" t="s">
        <v>5237</v>
      </c>
      <c r="AB2473" s="107" t="s">
        <v>5237</v>
      </c>
      <c r="AC2473" s="107" t="s">
        <v>5237</v>
      </c>
      <c r="AD2473" s="107" t="s">
        <v>5237</v>
      </c>
      <c r="AE2473" s="107" t="s">
        <v>5237</v>
      </c>
    </row>
    <row r="2474" spans="2:31" outlineLevel="1">
      <c r="B2474" s="24" t="s">
        <v>5234</v>
      </c>
      <c r="C2474" s="24" t="s">
        <v>4</v>
      </c>
      <c r="D2474" s="24" t="s">
        <v>64</v>
      </c>
      <c r="E2474" s="24" t="s">
        <v>46</v>
      </c>
      <c r="F2474" s="24" t="s">
        <v>209</v>
      </c>
      <c r="G2474" s="24">
        <v>25</v>
      </c>
      <c r="H2474" s="42" t="s">
        <v>3008</v>
      </c>
      <c r="I2474" s="24" t="s">
        <v>4966</v>
      </c>
      <c r="J2474" s="24" t="s">
        <v>73</v>
      </c>
      <c r="K2474" s="72" t="str">
        <f t="shared" si="86"/>
        <v>BPPOA10 ICPL Curncy</v>
      </c>
      <c r="L2474" s="25" t="str">
        <f t="shared" si="87"/>
        <v>ICPL</v>
      </c>
      <c r="M2474" s="26">
        <f t="shared" ca="1" si="87"/>
        <v>42276</v>
      </c>
      <c r="N2474" s="25" t="b">
        <f t="shared" si="87"/>
        <v>0</v>
      </c>
      <c r="O2474" s="84" t="str">
        <f>IF($N2474,_xll.BDP($K2474,O$1817),"[DISABLED]")</f>
        <v>[DISABLED]</v>
      </c>
      <c r="P2474" s="84" t="str">
        <f>IF($N2474,_xll.BDP($K2474,P$1817),"[DISABLED]")</f>
        <v>[DISABLED]</v>
      </c>
      <c r="Q2474" s="84" t="str">
        <f>IF($N2474,_xll.BDP($K2474,Q$1817),"[DISABLED]")</f>
        <v>[DISABLED]</v>
      </c>
      <c r="R2474" s="84" t="str">
        <f>IF($N2474,_xll.BDH($K2474,R$1817,$M2474),"[DISABLED]")</f>
        <v>[DISABLED]</v>
      </c>
      <c r="S2474" s="84" t="str">
        <f>IF($N2474,_xll.BDH($K2474,S$1817,$M2474),"[DISABLED]")</f>
        <v>[DISABLED]</v>
      </c>
      <c r="T2474" s="84" t="str">
        <f>IF($N2474,_xll.BDH($K2474,T$1817,$M2474),"[DISABLED]")</f>
        <v>[DISABLED]</v>
      </c>
      <c r="V2474" s="106" t="s">
        <v>10985</v>
      </c>
      <c r="W2474" s="107" t="s">
        <v>1055</v>
      </c>
      <c r="X2474" s="108">
        <v>42276</v>
      </c>
      <c r="Y2474" s="107" t="b">
        <v>0</v>
      </c>
      <c r="Z2474" s="107" t="s">
        <v>5237</v>
      </c>
      <c r="AA2474" s="107" t="s">
        <v>5237</v>
      </c>
      <c r="AB2474" s="107" t="s">
        <v>5237</v>
      </c>
      <c r="AC2474" s="107" t="s">
        <v>5237</v>
      </c>
      <c r="AD2474" s="107" t="s">
        <v>5237</v>
      </c>
      <c r="AE2474" s="107" t="s">
        <v>5237</v>
      </c>
    </row>
    <row r="2475" spans="2:31" outlineLevel="1">
      <c r="B2475" s="24" t="s">
        <v>5234</v>
      </c>
      <c r="C2475" s="24" t="s">
        <v>4</v>
      </c>
      <c r="D2475" s="24" t="s">
        <v>64</v>
      </c>
      <c r="E2475" s="24" t="s">
        <v>46</v>
      </c>
      <c r="F2475" s="24" t="s">
        <v>209</v>
      </c>
      <c r="G2475" s="24">
        <v>50</v>
      </c>
      <c r="H2475" s="42" t="s">
        <v>3008</v>
      </c>
      <c r="I2475" s="24" t="s">
        <v>4967</v>
      </c>
      <c r="J2475" s="24" t="s">
        <v>73</v>
      </c>
      <c r="K2475" s="72" t="str">
        <f t="shared" si="86"/>
        <v>BPPPA10 ICPL Curncy</v>
      </c>
      <c r="L2475" s="25" t="str">
        <f t="shared" si="87"/>
        <v>ICPL</v>
      </c>
      <c r="M2475" s="26">
        <f t="shared" ca="1" si="87"/>
        <v>42276</v>
      </c>
      <c r="N2475" s="25" t="b">
        <f t="shared" si="87"/>
        <v>0</v>
      </c>
      <c r="O2475" s="84" t="str">
        <f>IF($N2475,_xll.BDP($K2475,O$1817),"[DISABLED]")</f>
        <v>[DISABLED]</v>
      </c>
      <c r="P2475" s="84" t="str">
        <f>IF($N2475,_xll.BDP($K2475,P$1817),"[DISABLED]")</f>
        <v>[DISABLED]</v>
      </c>
      <c r="Q2475" s="84" t="str">
        <f>IF($N2475,_xll.BDP($K2475,Q$1817),"[DISABLED]")</f>
        <v>[DISABLED]</v>
      </c>
      <c r="R2475" s="84" t="str">
        <f>IF($N2475,_xll.BDH($K2475,R$1817,$M2475),"[DISABLED]")</f>
        <v>[DISABLED]</v>
      </c>
      <c r="S2475" s="84" t="str">
        <f>IF($N2475,_xll.BDH($K2475,S$1817,$M2475),"[DISABLED]")</f>
        <v>[DISABLED]</v>
      </c>
      <c r="T2475" s="84" t="str">
        <f>IF($N2475,_xll.BDH($K2475,T$1817,$M2475),"[DISABLED]")</f>
        <v>[DISABLED]</v>
      </c>
      <c r="V2475" s="106" t="s">
        <v>10986</v>
      </c>
      <c r="W2475" s="107" t="s">
        <v>1055</v>
      </c>
      <c r="X2475" s="108">
        <v>42276</v>
      </c>
      <c r="Y2475" s="107" t="b">
        <v>0</v>
      </c>
      <c r="Z2475" s="107" t="s">
        <v>5237</v>
      </c>
      <c r="AA2475" s="107" t="s">
        <v>5237</v>
      </c>
      <c r="AB2475" s="107" t="s">
        <v>5237</v>
      </c>
      <c r="AC2475" s="107" t="s">
        <v>5237</v>
      </c>
      <c r="AD2475" s="107" t="s">
        <v>5237</v>
      </c>
      <c r="AE2475" s="107" t="s">
        <v>5237</v>
      </c>
    </row>
    <row r="2476" spans="2:31" outlineLevel="1">
      <c r="B2476" s="24" t="s">
        <v>5234</v>
      </c>
      <c r="C2476" s="24" t="s">
        <v>4</v>
      </c>
      <c r="D2476" s="24" t="s">
        <v>64</v>
      </c>
      <c r="E2476" s="24" t="s">
        <v>46</v>
      </c>
      <c r="F2476" s="24" t="s">
        <v>209</v>
      </c>
      <c r="G2476" s="24">
        <v>100</v>
      </c>
      <c r="H2476" s="42" t="s">
        <v>3008</v>
      </c>
      <c r="I2476" s="24" t="s">
        <v>4968</v>
      </c>
      <c r="J2476" s="24" t="s">
        <v>73</v>
      </c>
      <c r="K2476" s="72" t="str">
        <f t="shared" si="86"/>
        <v>BPPQA10 ICPL Curncy</v>
      </c>
      <c r="L2476" s="25" t="str">
        <f t="shared" si="87"/>
        <v>ICPL</v>
      </c>
      <c r="M2476" s="26">
        <f t="shared" ca="1" si="87"/>
        <v>42276</v>
      </c>
      <c r="N2476" s="25" t="b">
        <f t="shared" si="87"/>
        <v>0</v>
      </c>
      <c r="O2476" s="84" t="str">
        <f>IF($N2476,_xll.BDP($K2476,O$1817),"[DISABLED]")</f>
        <v>[DISABLED]</v>
      </c>
      <c r="P2476" s="84" t="str">
        <f>IF($N2476,_xll.BDP($K2476,P$1817),"[DISABLED]")</f>
        <v>[DISABLED]</v>
      </c>
      <c r="Q2476" s="84" t="str">
        <f>IF($N2476,_xll.BDP($K2476,Q$1817),"[DISABLED]")</f>
        <v>[DISABLED]</v>
      </c>
      <c r="R2476" s="84" t="str">
        <f>IF($N2476,_xll.BDH($K2476,R$1817,$M2476),"[DISABLED]")</f>
        <v>[DISABLED]</v>
      </c>
      <c r="S2476" s="84" t="str">
        <f>IF($N2476,_xll.BDH($K2476,S$1817,$M2476),"[DISABLED]")</f>
        <v>[DISABLED]</v>
      </c>
      <c r="T2476" s="84" t="str">
        <f>IF($N2476,_xll.BDH($K2476,T$1817,$M2476),"[DISABLED]")</f>
        <v>[DISABLED]</v>
      </c>
      <c r="V2476" s="106" t="s">
        <v>10987</v>
      </c>
      <c r="W2476" s="107" t="s">
        <v>1055</v>
      </c>
      <c r="X2476" s="108">
        <v>42276</v>
      </c>
      <c r="Y2476" s="107" t="b">
        <v>0</v>
      </c>
      <c r="Z2476" s="107" t="s">
        <v>5237</v>
      </c>
      <c r="AA2476" s="107" t="s">
        <v>5237</v>
      </c>
      <c r="AB2476" s="107" t="s">
        <v>5237</v>
      </c>
      <c r="AC2476" s="107" t="s">
        <v>5237</v>
      </c>
      <c r="AD2476" s="107" t="s">
        <v>5237</v>
      </c>
      <c r="AE2476" s="107" t="s">
        <v>5237</v>
      </c>
    </row>
    <row r="2477" spans="2:31" outlineLevel="1">
      <c r="B2477" s="24" t="s">
        <v>5234</v>
      </c>
      <c r="C2477" s="24" t="s">
        <v>4</v>
      </c>
      <c r="D2477" s="24" t="s">
        <v>64</v>
      </c>
      <c r="E2477" s="24" t="s">
        <v>46</v>
      </c>
      <c r="F2477" s="24" t="s">
        <v>209</v>
      </c>
      <c r="G2477" s="24">
        <v>200</v>
      </c>
      <c r="H2477" s="42" t="s">
        <v>3008</v>
      </c>
      <c r="I2477" s="24" t="s">
        <v>4969</v>
      </c>
      <c r="J2477" s="24" t="s">
        <v>73</v>
      </c>
      <c r="K2477" s="72" t="str">
        <f t="shared" si="86"/>
        <v>BPPRA10 ICPL Curncy</v>
      </c>
      <c r="L2477" s="25" t="str">
        <f t="shared" si="87"/>
        <v>ICPL</v>
      </c>
      <c r="M2477" s="26">
        <f t="shared" ca="1" si="87"/>
        <v>42276</v>
      </c>
      <c r="N2477" s="25" t="b">
        <f t="shared" si="87"/>
        <v>0</v>
      </c>
      <c r="O2477" s="84" t="str">
        <f>IF($N2477,_xll.BDP($K2477,O$1817),"[DISABLED]")</f>
        <v>[DISABLED]</v>
      </c>
      <c r="P2477" s="84" t="str">
        <f>IF($N2477,_xll.BDP($K2477,P$1817),"[DISABLED]")</f>
        <v>[DISABLED]</v>
      </c>
      <c r="Q2477" s="84" t="str">
        <f>IF($N2477,_xll.BDP($K2477,Q$1817),"[DISABLED]")</f>
        <v>[DISABLED]</v>
      </c>
      <c r="R2477" s="84" t="str">
        <f>IF($N2477,_xll.BDH($K2477,R$1817,$M2477),"[DISABLED]")</f>
        <v>[DISABLED]</v>
      </c>
      <c r="S2477" s="84" t="str">
        <f>IF($N2477,_xll.BDH($K2477,S$1817,$M2477),"[DISABLED]")</f>
        <v>[DISABLED]</v>
      </c>
      <c r="T2477" s="84" t="str">
        <f>IF($N2477,_xll.BDH($K2477,T$1817,$M2477),"[DISABLED]")</f>
        <v>[DISABLED]</v>
      </c>
      <c r="V2477" s="106" t="s">
        <v>10988</v>
      </c>
      <c r="W2477" s="107" t="s">
        <v>1055</v>
      </c>
      <c r="X2477" s="108">
        <v>42276</v>
      </c>
      <c r="Y2477" s="107" t="b">
        <v>0</v>
      </c>
      <c r="Z2477" s="107" t="s">
        <v>5237</v>
      </c>
      <c r="AA2477" s="107" t="s">
        <v>5237</v>
      </c>
      <c r="AB2477" s="107" t="s">
        <v>5237</v>
      </c>
      <c r="AC2477" s="107" t="s">
        <v>5237</v>
      </c>
      <c r="AD2477" s="107" t="s">
        <v>5237</v>
      </c>
      <c r="AE2477" s="107" t="s">
        <v>5237</v>
      </c>
    </row>
    <row r="2478" spans="2:31" outlineLevel="1">
      <c r="H2478" s="42"/>
      <c r="K2478" s="72"/>
      <c r="L2478" s="25"/>
      <c r="M2478" s="26"/>
      <c r="N2478" s="25"/>
      <c r="O2478" s="84"/>
      <c r="P2478" s="84"/>
      <c r="Q2478" s="84"/>
      <c r="R2478" s="84"/>
      <c r="S2478" s="84"/>
      <c r="T2478" s="84"/>
      <c r="V2478" s="106"/>
      <c r="W2478" s="107"/>
      <c r="X2478" s="108"/>
      <c r="Y2478" s="107"/>
      <c r="Z2478" s="107"/>
      <c r="AA2478" s="107"/>
      <c r="AB2478" s="107"/>
      <c r="AC2478" s="107"/>
      <c r="AD2478" s="107"/>
      <c r="AE2478" s="107"/>
    </row>
    <row r="2479" spans="2:31" outlineLevel="1">
      <c r="B2479" s="24" t="s">
        <v>5234</v>
      </c>
      <c r="C2479" s="24" t="s">
        <v>4</v>
      </c>
      <c r="D2479" s="24" t="s">
        <v>64</v>
      </c>
      <c r="E2479" s="24" t="s">
        <v>46</v>
      </c>
      <c r="F2479" s="24" t="s">
        <v>54</v>
      </c>
      <c r="G2479" s="24">
        <v>-200</v>
      </c>
      <c r="H2479" s="42" t="s">
        <v>3008</v>
      </c>
      <c r="I2479" s="24" t="s">
        <v>4970</v>
      </c>
      <c r="J2479" s="24" t="s">
        <v>73</v>
      </c>
      <c r="K2479" s="72" t="str">
        <f t="shared" si="86"/>
        <v>BPPKC10 ICPL Curncy</v>
      </c>
      <c r="L2479" s="25" t="str">
        <f t="shared" si="87"/>
        <v>ICPL</v>
      </c>
      <c r="M2479" s="26">
        <f t="shared" ca="1" si="87"/>
        <v>42276</v>
      </c>
      <c r="N2479" s="25" t="b">
        <f t="shared" si="87"/>
        <v>0</v>
      </c>
      <c r="O2479" s="84" t="str">
        <f>IF($N2479,_xll.BDP($K2479,O$1817),"[DISABLED]")</f>
        <v>[DISABLED]</v>
      </c>
      <c r="P2479" s="84" t="str">
        <f>IF($N2479,_xll.BDP($K2479,P$1817),"[DISABLED]")</f>
        <v>[DISABLED]</v>
      </c>
      <c r="Q2479" s="84" t="str">
        <f>IF($N2479,_xll.BDP($K2479,Q$1817),"[DISABLED]")</f>
        <v>[DISABLED]</v>
      </c>
      <c r="R2479" s="84" t="str">
        <f>IF($N2479,_xll.BDH($K2479,R$1817,$M2479),"[DISABLED]")</f>
        <v>[DISABLED]</v>
      </c>
      <c r="S2479" s="84" t="str">
        <f>IF($N2479,_xll.BDH($K2479,S$1817,$M2479),"[DISABLED]")</f>
        <v>[DISABLED]</v>
      </c>
      <c r="T2479" s="84" t="str">
        <f>IF($N2479,_xll.BDH($K2479,T$1817,$M2479),"[DISABLED]")</f>
        <v>[DISABLED]</v>
      </c>
      <c r="V2479" s="106" t="s">
        <v>10989</v>
      </c>
      <c r="W2479" s="107" t="s">
        <v>1055</v>
      </c>
      <c r="X2479" s="108">
        <v>42276</v>
      </c>
      <c r="Y2479" s="107" t="b">
        <v>0</v>
      </c>
      <c r="Z2479" s="107" t="s">
        <v>5237</v>
      </c>
      <c r="AA2479" s="107" t="s">
        <v>5237</v>
      </c>
      <c r="AB2479" s="107" t="s">
        <v>5237</v>
      </c>
      <c r="AC2479" s="107" t="s">
        <v>5237</v>
      </c>
      <c r="AD2479" s="107" t="s">
        <v>5237</v>
      </c>
      <c r="AE2479" s="107" t="s">
        <v>5237</v>
      </c>
    </row>
    <row r="2480" spans="2:31" outlineLevel="1">
      <c r="B2480" s="24" t="s">
        <v>5234</v>
      </c>
      <c r="C2480" s="24" t="s">
        <v>4</v>
      </c>
      <c r="D2480" s="24" t="s">
        <v>64</v>
      </c>
      <c r="E2480" s="24" t="s">
        <v>46</v>
      </c>
      <c r="F2480" s="24" t="s">
        <v>54</v>
      </c>
      <c r="G2480" s="24">
        <v>-100</v>
      </c>
      <c r="H2480" s="42" t="s">
        <v>3008</v>
      </c>
      <c r="I2480" s="24" t="s">
        <v>4971</v>
      </c>
      <c r="J2480" s="24" t="s">
        <v>73</v>
      </c>
      <c r="K2480" s="72" t="str">
        <f t="shared" si="86"/>
        <v>BPPLC10 ICPL Curncy</v>
      </c>
      <c r="L2480" s="25" t="str">
        <f t="shared" si="87"/>
        <v>ICPL</v>
      </c>
      <c r="M2480" s="26">
        <f t="shared" ca="1" si="87"/>
        <v>42276</v>
      </c>
      <c r="N2480" s="25" t="b">
        <f t="shared" si="87"/>
        <v>0</v>
      </c>
      <c r="O2480" s="84" t="str">
        <f>IF($N2480,_xll.BDP($K2480,O$1817),"[DISABLED]")</f>
        <v>[DISABLED]</v>
      </c>
      <c r="P2480" s="84" t="str">
        <f>IF($N2480,_xll.BDP($K2480,P$1817),"[DISABLED]")</f>
        <v>[DISABLED]</v>
      </c>
      <c r="Q2480" s="84" t="str">
        <f>IF($N2480,_xll.BDP($K2480,Q$1817),"[DISABLED]")</f>
        <v>[DISABLED]</v>
      </c>
      <c r="R2480" s="84" t="str">
        <f>IF($N2480,_xll.BDH($K2480,R$1817,$M2480),"[DISABLED]")</f>
        <v>[DISABLED]</v>
      </c>
      <c r="S2480" s="84" t="str">
        <f>IF($N2480,_xll.BDH($K2480,S$1817,$M2480),"[DISABLED]")</f>
        <v>[DISABLED]</v>
      </c>
      <c r="T2480" s="84" t="str">
        <f>IF($N2480,_xll.BDH($K2480,T$1817,$M2480),"[DISABLED]")</f>
        <v>[DISABLED]</v>
      </c>
      <c r="V2480" s="106" t="s">
        <v>10990</v>
      </c>
      <c r="W2480" s="107" t="s">
        <v>1055</v>
      </c>
      <c r="X2480" s="108">
        <v>42276</v>
      </c>
      <c r="Y2480" s="107" t="b">
        <v>0</v>
      </c>
      <c r="Z2480" s="107" t="s">
        <v>5237</v>
      </c>
      <c r="AA2480" s="107" t="s">
        <v>5237</v>
      </c>
      <c r="AB2480" s="107" t="s">
        <v>5237</v>
      </c>
      <c r="AC2480" s="107" t="s">
        <v>5237</v>
      </c>
      <c r="AD2480" s="107" t="s">
        <v>5237</v>
      </c>
      <c r="AE2480" s="107" t="s">
        <v>5237</v>
      </c>
    </row>
    <row r="2481" spans="2:31" outlineLevel="1">
      <c r="B2481" s="24" t="s">
        <v>5234</v>
      </c>
      <c r="C2481" s="24" t="s">
        <v>4</v>
      </c>
      <c r="D2481" s="24" t="s">
        <v>64</v>
      </c>
      <c r="E2481" s="24" t="s">
        <v>46</v>
      </c>
      <c r="F2481" s="24" t="s">
        <v>54</v>
      </c>
      <c r="G2481" s="24">
        <v>-50</v>
      </c>
      <c r="H2481" s="42" t="s">
        <v>3008</v>
      </c>
      <c r="I2481" s="24" t="s">
        <v>4972</v>
      </c>
      <c r="J2481" s="24" t="s">
        <v>73</v>
      </c>
      <c r="K2481" s="72" t="str">
        <f t="shared" si="86"/>
        <v>BPPMC10 ICPL Curncy</v>
      </c>
      <c r="L2481" s="25" t="str">
        <f t="shared" si="87"/>
        <v>ICPL</v>
      </c>
      <c r="M2481" s="26">
        <f t="shared" ca="1" si="87"/>
        <v>42276</v>
      </c>
      <c r="N2481" s="25" t="b">
        <f t="shared" si="87"/>
        <v>0</v>
      </c>
      <c r="O2481" s="84" t="str">
        <f>IF($N2481,_xll.BDP($K2481,O$1817),"[DISABLED]")</f>
        <v>[DISABLED]</v>
      </c>
      <c r="P2481" s="84" t="str">
        <f>IF($N2481,_xll.BDP($K2481,P$1817),"[DISABLED]")</f>
        <v>[DISABLED]</v>
      </c>
      <c r="Q2481" s="84" t="str">
        <f>IF($N2481,_xll.BDP($K2481,Q$1817),"[DISABLED]")</f>
        <v>[DISABLED]</v>
      </c>
      <c r="R2481" s="84" t="str">
        <f>IF($N2481,_xll.BDH($K2481,R$1817,$M2481),"[DISABLED]")</f>
        <v>[DISABLED]</v>
      </c>
      <c r="S2481" s="84" t="str">
        <f>IF($N2481,_xll.BDH($K2481,S$1817,$M2481),"[DISABLED]")</f>
        <v>[DISABLED]</v>
      </c>
      <c r="T2481" s="84" t="str">
        <f>IF($N2481,_xll.BDH($K2481,T$1817,$M2481),"[DISABLED]")</f>
        <v>[DISABLED]</v>
      </c>
      <c r="V2481" s="106" t="s">
        <v>10991</v>
      </c>
      <c r="W2481" s="107" t="s">
        <v>1055</v>
      </c>
      <c r="X2481" s="108">
        <v>42276</v>
      </c>
      <c r="Y2481" s="107" t="b">
        <v>0</v>
      </c>
      <c r="Z2481" s="107" t="s">
        <v>5237</v>
      </c>
      <c r="AA2481" s="107" t="s">
        <v>5237</v>
      </c>
      <c r="AB2481" s="107" t="s">
        <v>5237</v>
      </c>
      <c r="AC2481" s="107" t="s">
        <v>5237</v>
      </c>
      <c r="AD2481" s="107" t="s">
        <v>5237</v>
      </c>
      <c r="AE2481" s="107" t="s">
        <v>5237</v>
      </c>
    </row>
    <row r="2482" spans="2:31" outlineLevel="1">
      <c r="B2482" s="24" t="s">
        <v>5234</v>
      </c>
      <c r="C2482" s="24" t="s">
        <v>4</v>
      </c>
      <c r="D2482" s="24" t="s">
        <v>64</v>
      </c>
      <c r="E2482" s="24" t="s">
        <v>46</v>
      </c>
      <c r="F2482" s="24" t="s">
        <v>54</v>
      </c>
      <c r="G2482" s="24">
        <v>-25</v>
      </c>
      <c r="H2482" s="42" t="s">
        <v>3008</v>
      </c>
      <c r="I2482" s="24" t="s">
        <v>4973</v>
      </c>
      <c r="J2482" s="24" t="s">
        <v>73</v>
      </c>
      <c r="K2482" s="72" t="str">
        <f t="shared" si="86"/>
        <v>BPPNC10 ICPL Curncy</v>
      </c>
      <c r="L2482" s="25" t="str">
        <f t="shared" si="87"/>
        <v>ICPL</v>
      </c>
      <c r="M2482" s="26">
        <f t="shared" ca="1" si="87"/>
        <v>42276</v>
      </c>
      <c r="N2482" s="25" t="b">
        <f t="shared" si="87"/>
        <v>0</v>
      </c>
      <c r="O2482" s="84" t="str">
        <f>IF($N2482,_xll.BDP($K2482,O$1817),"[DISABLED]")</f>
        <v>[DISABLED]</v>
      </c>
      <c r="P2482" s="84" t="str">
        <f>IF($N2482,_xll.BDP($K2482,P$1817),"[DISABLED]")</f>
        <v>[DISABLED]</v>
      </c>
      <c r="Q2482" s="84" t="str">
        <f>IF($N2482,_xll.BDP($K2482,Q$1817),"[DISABLED]")</f>
        <v>[DISABLED]</v>
      </c>
      <c r="R2482" s="84" t="str">
        <f>IF($N2482,_xll.BDH($K2482,R$1817,$M2482),"[DISABLED]")</f>
        <v>[DISABLED]</v>
      </c>
      <c r="S2482" s="84" t="str">
        <f>IF($N2482,_xll.BDH($K2482,S$1817,$M2482),"[DISABLED]")</f>
        <v>[DISABLED]</v>
      </c>
      <c r="T2482" s="84" t="str">
        <f>IF($N2482,_xll.BDH($K2482,T$1817,$M2482),"[DISABLED]")</f>
        <v>[DISABLED]</v>
      </c>
      <c r="V2482" s="106" t="s">
        <v>10992</v>
      </c>
      <c r="W2482" s="107" t="s">
        <v>1055</v>
      </c>
      <c r="X2482" s="108">
        <v>42276</v>
      </c>
      <c r="Y2482" s="107" t="b">
        <v>0</v>
      </c>
      <c r="Z2482" s="107" t="s">
        <v>5237</v>
      </c>
      <c r="AA2482" s="107" t="s">
        <v>5237</v>
      </c>
      <c r="AB2482" s="107" t="s">
        <v>5237</v>
      </c>
      <c r="AC2482" s="107" t="s">
        <v>5237</v>
      </c>
      <c r="AD2482" s="107" t="s">
        <v>5237</v>
      </c>
      <c r="AE2482" s="107" t="s">
        <v>5237</v>
      </c>
    </row>
    <row r="2483" spans="2:31" outlineLevel="1">
      <c r="B2483" s="24" t="s">
        <v>5234</v>
      </c>
      <c r="C2483" s="24" t="s">
        <v>4</v>
      </c>
      <c r="D2483" s="24" t="s">
        <v>64</v>
      </c>
      <c r="E2483" s="24" t="s">
        <v>46</v>
      </c>
      <c r="F2483" s="24" t="s">
        <v>54</v>
      </c>
      <c r="G2483" s="24">
        <v>25</v>
      </c>
      <c r="H2483" s="42" t="s">
        <v>3008</v>
      </c>
      <c r="I2483" s="24" t="s">
        <v>4974</v>
      </c>
      <c r="J2483" s="24" t="s">
        <v>73</v>
      </c>
      <c r="K2483" s="72" t="str">
        <f t="shared" si="86"/>
        <v>BPPOC10 ICPL Curncy</v>
      </c>
      <c r="L2483" s="25" t="str">
        <f t="shared" si="87"/>
        <v>ICPL</v>
      </c>
      <c r="M2483" s="26">
        <f t="shared" ca="1" si="87"/>
        <v>42276</v>
      </c>
      <c r="N2483" s="25" t="b">
        <f t="shared" si="87"/>
        <v>0</v>
      </c>
      <c r="O2483" s="84" t="str">
        <f>IF($N2483,_xll.BDP($K2483,O$1817),"[DISABLED]")</f>
        <v>[DISABLED]</v>
      </c>
      <c r="P2483" s="84" t="str">
        <f>IF($N2483,_xll.BDP($K2483,P$1817),"[DISABLED]")</f>
        <v>[DISABLED]</v>
      </c>
      <c r="Q2483" s="84" t="str">
        <f>IF($N2483,_xll.BDP($K2483,Q$1817),"[DISABLED]")</f>
        <v>[DISABLED]</v>
      </c>
      <c r="R2483" s="84" t="str">
        <f>IF($N2483,_xll.BDH($K2483,R$1817,$M2483),"[DISABLED]")</f>
        <v>[DISABLED]</v>
      </c>
      <c r="S2483" s="84" t="str">
        <f>IF($N2483,_xll.BDH($K2483,S$1817,$M2483),"[DISABLED]")</f>
        <v>[DISABLED]</v>
      </c>
      <c r="T2483" s="84" t="str">
        <f>IF($N2483,_xll.BDH($K2483,T$1817,$M2483),"[DISABLED]")</f>
        <v>[DISABLED]</v>
      </c>
      <c r="V2483" s="106" t="s">
        <v>10993</v>
      </c>
      <c r="W2483" s="107" t="s">
        <v>1055</v>
      </c>
      <c r="X2483" s="108">
        <v>42276</v>
      </c>
      <c r="Y2483" s="107" t="b">
        <v>0</v>
      </c>
      <c r="Z2483" s="107" t="s">
        <v>5237</v>
      </c>
      <c r="AA2483" s="107" t="s">
        <v>5237</v>
      </c>
      <c r="AB2483" s="107" t="s">
        <v>5237</v>
      </c>
      <c r="AC2483" s="107" t="s">
        <v>5237</v>
      </c>
      <c r="AD2483" s="107" t="s">
        <v>5237</v>
      </c>
      <c r="AE2483" s="107" t="s">
        <v>5237</v>
      </c>
    </row>
    <row r="2484" spans="2:31" outlineLevel="1">
      <c r="B2484" s="24" t="s">
        <v>5234</v>
      </c>
      <c r="C2484" s="24" t="s">
        <v>4</v>
      </c>
      <c r="D2484" s="24" t="s">
        <v>64</v>
      </c>
      <c r="E2484" s="24" t="s">
        <v>46</v>
      </c>
      <c r="F2484" s="24" t="s">
        <v>54</v>
      </c>
      <c r="G2484" s="24">
        <v>50</v>
      </c>
      <c r="H2484" s="42" t="s">
        <v>3008</v>
      </c>
      <c r="I2484" s="24" t="s">
        <v>4975</v>
      </c>
      <c r="J2484" s="24" t="s">
        <v>73</v>
      </c>
      <c r="K2484" s="72" t="str">
        <f t="shared" si="86"/>
        <v>BPPPC10 ICPL Curncy</v>
      </c>
      <c r="L2484" s="25" t="str">
        <f t="shared" si="87"/>
        <v>ICPL</v>
      </c>
      <c r="M2484" s="26">
        <f t="shared" ca="1" si="87"/>
        <v>42276</v>
      </c>
      <c r="N2484" s="25" t="b">
        <f t="shared" si="87"/>
        <v>0</v>
      </c>
      <c r="O2484" s="84" t="str">
        <f>IF($N2484,_xll.BDP($K2484,O$1817),"[DISABLED]")</f>
        <v>[DISABLED]</v>
      </c>
      <c r="P2484" s="84" t="str">
        <f>IF($N2484,_xll.BDP($K2484,P$1817),"[DISABLED]")</f>
        <v>[DISABLED]</v>
      </c>
      <c r="Q2484" s="84" t="str">
        <f>IF($N2484,_xll.BDP($K2484,Q$1817),"[DISABLED]")</f>
        <v>[DISABLED]</v>
      </c>
      <c r="R2484" s="84" t="str">
        <f>IF($N2484,_xll.BDH($K2484,R$1817,$M2484),"[DISABLED]")</f>
        <v>[DISABLED]</v>
      </c>
      <c r="S2484" s="84" t="str">
        <f>IF($N2484,_xll.BDH($K2484,S$1817,$M2484),"[DISABLED]")</f>
        <v>[DISABLED]</v>
      </c>
      <c r="T2484" s="84" t="str">
        <f>IF($N2484,_xll.BDH($K2484,T$1817,$M2484),"[DISABLED]")</f>
        <v>[DISABLED]</v>
      </c>
      <c r="V2484" s="106" t="s">
        <v>10994</v>
      </c>
      <c r="W2484" s="107" t="s">
        <v>1055</v>
      </c>
      <c r="X2484" s="108">
        <v>42276</v>
      </c>
      <c r="Y2484" s="107" t="b">
        <v>0</v>
      </c>
      <c r="Z2484" s="107" t="s">
        <v>5237</v>
      </c>
      <c r="AA2484" s="107" t="s">
        <v>5237</v>
      </c>
      <c r="AB2484" s="107" t="s">
        <v>5237</v>
      </c>
      <c r="AC2484" s="107" t="s">
        <v>5237</v>
      </c>
      <c r="AD2484" s="107" t="s">
        <v>5237</v>
      </c>
      <c r="AE2484" s="107" t="s">
        <v>5237</v>
      </c>
    </row>
    <row r="2485" spans="2:31" outlineLevel="1">
      <c r="B2485" s="24" t="s">
        <v>5234</v>
      </c>
      <c r="C2485" s="24" t="s">
        <v>4</v>
      </c>
      <c r="D2485" s="24" t="s">
        <v>64</v>
      </c>
      <c r="E2485" s="24" t="s">
        <v>46</v>
      </c>
      <c r="F2485" s="24" t="s">
        <v>54</v>
      </c>
      <c r="G2485" s="24">
        <v>100</v>
      </c>
      <c r="H2485" s="42" t="s">
        <v>3008</v>
      </c>
      <c r="I2485" s="24" t="s">
        <v>4976</v>
      </c>
      <c r="J2485" s="24" t="s">
        <v>73</v>
      </c>
      <c r="K2485" s="72" t="str">
        <f t="shared" si="86"/>
        <v>BPPQC10 ICPL Curncy</v>
      </c>
      <c r="L2485" s="25" t="str">
        <f t="shared" si="87"/>
        <v>ICPL</v>
      </c>
      <c r="M2485" s="26">
        <f t="shared" ca="1" si="87"/>
        <v>42276</v>
      </c>
      <c r="N2485" s="25" t="b">
        <f t="shared" si="87"/>
        <v>0</v>
      </c>
      <c r="O2485" s="84" t="str">
        <f>IF($N2485,_xll.BDP($K2485,O$1817),"[DISABLED]")</f>
        <v>[DISABLED]</v>
      </c>
      <c r="P2485" s="84" t="str">
        <f>IF($N2485,_xll.BDP($K2485,P$1817),"[DISABLED]")</f>
        <v>[DISABLED]</v>
      </c>
      <c r="Q2485" s="84" t="str">
        <f>IF($N2485,_xll.BDP($K2485,Q$1817),"[DISABLED]")</f>
        <v>[DISABLED]</v>
      </c>
      <c r="R2485" s="84" t="str">
        <f>IF($N2485,_xll.BDH($K2485,R$1817,$M2485),"[DISABLED]")</f>
        <v>[DISABLED]</v>
      </c>
      <c r="S2485" s="84" t="str">
        <f>IF($N2485,_xll.BDH($K2485,S$1817,$M2485),"[DISABLED]")</f>
        <v>[DISABLED]</v>
      </c>
      <c r="T2485" s="84" t="str">
        <f>IF($N2485,_xll.BDH($K2485,T$1817,$M2485),"[DISABLED]")</f>
        <v>[DISABLED]</v>
      </c>
      <c r="V2485" s="106" t="s">
        <v>10995</v>
      </c>
      <c r="W2485" s="107" t="s">
        <v>1055</v>
      </c>
      <c r="X2485" s="108">
        <v>42276</v>
      </c>
      <c r="Y2485" s="107" t="b">
        <v>0</v>
      </c>
      <c r="Z2485" s="107" t="s">
        <v>5237</v>
      </c>
      <c r="AA2485" s="107" t="s">
        <v>5237</v>
      </c>
      <c r="AB2485" s="107" t="s">
        <v>5237</v>
      </c>
      <c r="AC2485" s="107" t="s">
        <v>5237</v>
      </c>
      <c r="AD2485" s="107" t="s">
        <v>5237</v>
      </c>
      <c r="AE2485" s="107" t="s">
        <v>5237</v>
      </c>
    </row>
    <row r="2486" spans="2:31" outlineLevel="1">
      <c r="B2486" s="24" t="s">
        <v>5234</v>
      </c>
      <c r="C2486" s="24" t="s">
        <v>4</v>
      </c>
      <c r="D2486" s="24" t="s">
        <v>64</v>
      </c>
      <c r="E2486" s="24" t="s">
        <v>46</v>
      </c>
      <c r="F2486" s="24" t="s">
        <v>54</v>
      </c>
      <c r="G2486" s="24">
        <v>200</v>
      </c>
      <c r="H2486" s="42" t="s">
        <v>3008</v>
      </c>
      <c r="I2486" s="24" t="s">
        <v>4977</v>
      </c>
      <c r="J2486" s="24" t="s">
        <v>73</v>
      </c>
      <c r="K2486" s="72" t="str">
        <f t="shared" si="86"/>
        <v>BPPRC10 ICPL Curncy</v>
      </c>
      <c r="L2486" s="25" t="str">
        <f t="shared" si="87"/>
        <v>ICPL</v>
      </c>
      <c r="M2486" s="26">
        <f t="shared" ca="1" si="87"/>
        <v>42276</v>
      </c>
      <c r="N2486" s="25" t="b">
        <f t="shared" si="87"/>
        <v>0</v>
      </c>
      <c r="O2486" s="84" t="str">
        <f>IF($N2486,_xll.BDP($K2486,O$1817),"[DISABLED]")</f>
        <v>[DISABLED]</v>
      </c>
      <c r="P2486" s="84" t="str">
        <f>IF($N2486,_xll.BDP($K2486,P$1817),"[DISABLED]")</f>
        <v>[DISABLED]</v>
      </c>
      <c r="Q2486" s="84" t="str">
        <f>IF($N2486,_xll.BDP($K2486,Q$1817),"[DISABLED]")</f>
        <v>[DISABLED]</v>
      </c>
      <c r="R2486" s="84" t="str">
        <f>IF($N2486,_xll.BDH($K2486,R$1817,$M2486),"[DISABLED]")</f>
        <v>[DISABLED]</v>
      </c>
      <c r="S2486" s="84" t="str">
        <f>IF($N2486,_xll.BDH($K2486,S$1817,$M2486),"[DISABLED]")</f>
        <v>[DISABLED]</v>
      </c>
      <c r="T2486" s="84" t="str">
        <f>IF($N2486,_xll.BDH($K2486,T$1817,$M2486),"[DISABLED]")</f>
        <v>[DISABLED]</v>
      </c>
      <c r="V2486" s="106" t="s">
        <v>10996</v>
      </c>
      <c r="W2486" s="107" t="s">
        <v>1055</v>
      </c>
      <c r="X2486" s="108">
        <v>42276</v>
      </c>
      <c r="Y2486" s="107" t="b">
        <v>0</v>
      </c>
      <c r="Z2486" s="107" t="s">
        <v>5237</v>
      </c>
      <c r="AA2486" s="107" t="s">
        <v>5237</v>
      </c>
      <c r="AB2486" s="107" t="s">
        <v>5237</v>
      </c>
      <c r="AC2486" s="107" t="s">
        <v>5237</v>
      </c>
      <c r="AD2486" s="107" t="s">
        <v>5237</v>
      </c>
      <c r="AE2486" s="107" t="s">
        <v>5237</v>
      </c>
    </row>
    <row r="2487" spans="2:31" outlineLevel="1">
      <c r="H2487" s="42"/>
      <c r="K2487" s="72"/>
      <c r="L2487" s="25"/>
      <c r="M2487" s="26"/>
      <c r="N2487" s="25"/>
      <c r="O2487" s="84"/>
      <c r="P2487" s="84"/>
      <c r="Q2487" s="84"/>
      <c r="R2487" s="84"/>
      <c r="S2487" s="84"/>
      <c r="T2487" s="84"/>
      <c r="V2487" s="106"/>
      <c r="W2487" s="107"/>
      <c r="X2487" s="108"/>
      <c r="Y2487" s="107"/>
      <c r="Z2487" s="107"/>
      <c r="AA2487" s="107"/>
      <c r="AB2487" s="107"/>
      <c r="AC2487" s="107"/>
      <c r="AD2487" s="107"/>
      <c r="AE2487" s="107"/>
    </row>
    <row r="2488" spans="2:31" outlineLevel="1">
      <c r="B2488" s="24" t="s">
        <v>5234</v>
      </c>
      <c r="C2488" s="24" t="s">
        <v>4</v>
      </c>
      <c r="D2488" s="24" t="s">
        <v>64</v>
      </c>
      <c r="E2488" s="24" t="s">
        <v>46</v>
      </c>
      <c r="F2488" s="24" t="s">
        <v>58</v>
      </c>
      <c r="G2488" s="24">
        <v>-200</v>
      </c>
      <c r="H2488" s="42" t="s">
        <v>3008</v>
      </c>
      <c r="I2488" s="24" t="s">
        <v>4978</v>
      </c>
      <c r="J2488" s="24" t="s">
        <v>73</v>
      </c>
      <c r="K2488" s="72" t="str">
        <f t="shared" si="86"/>
        <v>BPPKF10 ICPL Curncy</v>
      </c>
      <c r="L2488" s="25" t="str">
        <f t="shared" si="87"/>
        <v>ICPL</v>
      </c>
      <c r="M2488" s="26">
        <f t="shared" ca="1" si="87"/>
        <v>42276</v>
      </c>
      <c r="N2488" s="25" t="b">
        <f t="shared" si="87"/>
        <v>0</v>
      </c>
      <c r="O2488" s="84" t="str">
        <f>IF($N2488,_xll.BDP($K2488,O$1817),"[DISABLED]")</f>
        <v>[DISABLED]</v>
      </c>
      <c r="P2488" s="84" t="str">
        <f>IF($N2488,_xll.BDP($K2488,P$1817),"[DISABLED]")</f>
        <v>[DISABLED]</v>
      </c>
      <c r="Q2488" s="84" t="str">
        <f>IF($N2488,_xll.BDP($K2488,Q$1817),"[DISABLED]")</f>
        <v>[DISABLED]</v>
      </c>
      <c r="R2488" s="84" t="str">
        <f>IF($N2488,_xll.BDH($K2488,R$1817,$M2488),"[DISABLED]")</f>
        <v>[DISABLED]</v>
      </c>
      <c r="S2488" s="84" t="str">
        <f>IF($N2488,_xll.BDH($K2488,S$1817,$M2488),"[DISABLED]")</f>
        <v>[DISABLED]</v>
      </c>
      <c r="T2488" s="84" t="str">
        <f>IF($N2488,_xll.BDH($K2488,T$1817,$M2488),"[DISABLED]")</f>
        <v>[DISABLED]</v>
      </c>
      <c r="V2488" s="106" t="s">
        <v>10997</v>
      </c>
      <c r="W2488" s="107" t="s">
        <v>1055</v>
      </c>
      <c r="X2488" s="108">
        <v>42276</v>
      </c>
      <c r="Y2488" s="107" t="b">
        <v>0</v>
      </c>
      <c r="Z2488" s="107" t="s">
        <v>5237</v>
      </c>
      <c r="AA2488" s="107" t="s">
        <v>5237</v>
      </c>
      <c r="AB2488" s="107" t="s">
        <v>5237</v>
      </c>
      <c r="AC2488" s="107" t="s">
        <v>5237</v>
      </c>
      <c r="AD2488" s="107" t="s">
        <v>5237</v>
      </c>
      <c r="AE2488" s="107" t="s">
        <v>5237</v>
      </c>
    </row>
    <row r="2489" spans="2:31" outlineLevel="1">
      <c r="B2489" s="24" t="s">
        <v>5234</v>
      </c>
      <c r="C2489" s="24" t="s">
        <v>4</v>
      </c>
      <c r="D2489" s="24" t="s">
        <v>64</v>
      </c>
      <c r="E2489" s="24" t="s">
        <v>46</v>
      </c>
      <c r="F2489" s="24" t="s">
        <v>58</v>
      </c>
      <c r="G2489" s="24">
        <v>-100</v>
      </c>
      <c r="H2489" s="42" t="s">
        <v>3008</v>
      </c>
      <c r="I2489" s="24" t="s">
        <v>4979</v>
      </c>
      <c r="J2489" s="24" t="s">
        <v>73</v>
      </c>
      <c r="K2489" s="72" t="str">
        <f t="shared" si="86"/>
        <v>BPPLF10 ICPL Curncy</v>
      </c>
      <c r="L2489" s="25" t="str">
        <f t="shared" si="87"/>
        <v>ICPL</v>
      </c>
      <c r="M2489" s="26">
        <f t="shared" ca="1" si="87"/>
        <v>42276</v>
      </c>
      <c r="N2489" s="25" t="b">
        <f t="shared" si="87"/>
        <v>0</v>
      </c>
      <c r="O2489" s="84" t="str">
        <f>IF($N2489,_xll.BDP($K2489,O$1817),"[DISABLED]")</f>
        <v>[DISABLED]</v>
      </c>
      <c r="P2489" s="84" t="str">
        <f>IF($N2489,_xll.BDP($K2489,P$1817),"[DISABLED]")</f>
        <v>[DISABLED]</v>
      </c>
      <c r="Q2489" s="84" t="str">
        <f>IF($N2489,_xll.BDP($K2489,Q$1817),"[DISABLED]")</f>
        <v>[DISABLED]</v>
      </c>
      <c r="R2489" s="84" t="str">
        <f>IF($N2489,_xll.BDH($K2489,R$1817,$M2489),"[DISABLED]")</f>
        <v>[DISABLED]</v>
      </c>
      <c r="S2489" s="84" t="str">
        <f>IF($N2489,_xll.BDH($K2489,S$1817,$M2489),"[DISABLED]")</f>
        <v>[DISABLED]</v>
      </c>
      <c r="T2489" s="84" t="str">
        <f>IF($N2489,_xll.BDH($K2489,T$1817,$M2489),"[DISABLED]")</f>
        <v>[DISABLED]</v>
      </c>
      <c r="V2489" s="106" t="s">
        <v>10998</v>
      </c>
      <c r="W2489" s="107" t="s">
        <v>1055</v>
      </c>
      <c r="X2489" s="108">
        <v>42276</v>
      </c>
      <c r="Y2489" s="107" t="b">
        <v>0</v>
      </c>
      <c r="Z2489" s="107" t="s">
        <v>5237</v>
      </c>
      <c r="AA2489" s="107" t="s">
        <v>5237</v>
      </c>
      <c r="AB2489" s="107" t="s">
        <v>5237</v>
      </c>
      <c r="AC2489" s="107" t="s">
        <v>5237</v>
      </c>
      <c r="AD2489" s="107" t="s">
        <v>5237</v>
      </c>
      <c r="AE2489" s="107" t="s">
        <v>5237</v>
      </c>
    </row>
    <row r="2490" spans="2:31" outlineLevel="1">
      <c r="B2490" s="24" t="s">
        <v>5234</v>
      </c>
      <c r="C2490" s="24" t="s">
        <v>4</v>
      </c>
      <c r="D2490" s="24" t="s">
        <v>64</v>
      </c>
      <c r="E2490" s="24" t="s">
        <v>46</v>
      </c>
      <c r="F2490" s="24" t="s">
        <v>58</v>
      </c>
      <c r="G2490" s="24">
        <v>-50</v>
      </c>
      <c r="H2490" s="42" t="s">
        <v>3008</v>
      </c>
      <c r="I2490" s="24" t="s">
        <v>4980</v>
      </c>
      <c r="J2490" s="24" t="s">
        <v>73</v>
      </c>
      <c r="K2490" s="72" t="str">
        <f t="shared" si="86"/>
        <v>BPPMF10 ICPL Curncy</v>
      </c>
      <c r="L2490" s="25" t="str">
        <f t="shared" si="87"/>
        <v>ICPL</v>
      </c>
      <c r="M2490" s="26">
        <f t="shared" ca="1" si="87"/>
        <v>42276</v>
      </c>
      <c r="N2490" s="25" t="b">
        <f t="shared" si="87"/>
        <v>0</v>
      </c>
      <c r="O2490" s="84" t="str">
        <f>IF($N2490,_xll.BDP($K2490,O$1817),"[DISABLED]")</f>
        <v>[DISABLED]</v>
      </c>
      <c r="P2490" s="84" t="str">
        <f>IF($N2490,_xll.BDP($K2490,P$1817),"[DISABLED]")</f>
        <v>[DISABLED]</v>
      </c>
      <c r="Q2490" s="84" t="str">
        <f>IF($N2490,_xll.BDP($K2490,Q$1817),"[DISABLED]")</f>
        <v>[DISABLED]</v>
      </c>
      <c r="R2490" s="84" t="str">
        <f>IF($N2490,_xll.BDH($K2490,R$1817,$M2490),"[DISABLED]")</f>
        <v>[DISABLED]</v>
      </c>
      <c r="S2490" s="84" t="str">
        <f>IF($N2490,_xll.BDH($K2490,S$1817,$M2490),"[DISABLED]")</f>
        <v>[DISABLED]</v>
      </c>
      <c r="T2490" s="84" t="str">
        <f>IF($N2490,_xll.BDH($K2490,T$1817,$M2490),"[DISABLED]")</f>
        <v>[DISABLED]</v>
      </c>
      <c r="V2490" s="106" t="s">
        <v>10999</v>
      </c>
      <c r="W2490" s="107" t="s">
        <v>1055</v>
      </c>
      <c r="X2490" s="108">
        <v>42276</v>
      </c>
      <c r="Y2490" s="107" t="b">
        <v>0</v>
      </c>
      <c r="Z2490" s="107" t="s">
        <v>5237</v>
      </c>
      <c r="AA2490" s="107" t="s">
        <v>5237</v>
      </c>
      <c r="AB2490" s="107" t="s">
        <v>5237</v>
      </c>
      <c r="AC2490" s="107" t="s">
        <v>5237</v>
      </c>
      <c r="AD2490" s="107" t="s">
        <v>5237</v>
      </c>
      <c r="AE2490" s="107" t="s">
        <v>5237</v>
      </c>
    </row>
    <row r="2491" spans="2:31" outlineLevel="1">
      <c r="B2491" s="24" t="s">
        <v>5234</v>
      </c>
      <c r="C2491" s="24" t="s">
        <v>4</v>
      </c>
      <c r="D2491" s="24" t="s">
        <v>64</v>
      </c>
      <c r="E2491" s="24" t="s">
        <v>46</v>
      </c>
      <c r="F2491" s="24" t="s">
        <v>58</v>
      </c>
      <c r="G2491" s="24">
        <v>-25</v>
      </c>
      <c r="H2491" s="42" t="s">
        <v>3008</v>
      </c>
      <c r="I2491" s="24" t="s">
        <v>4981</v>
      </c>
      <c r="J2491" s="24" t="s">
        <v>73</v>
      </c>
      <c r="K2491" s="72" t="str">
        <f t="shared" si="86"/>
        <v>BPPNF10 ICPL Curncy</v>
      </c>
      <c r="L2491" s="25" t="str">
        <f t="shared" si="87"/>
        <v>ICPL</v>
      </c>
      <c r="M2491" s="26">
        <f t="shared" ca="1" si="87"/>
        <v>42276</v>
      </c>
      <c r="N2491" s="25" t="b">
        <f t="shared" si="87"/>
        <v>0</v>
      </c>
      <c r="O2491" s="84" t="str">
        <f>IF($N2491,_xll.BDP($K2491,O$1817),"[DISABLED]")</f>
        <v>[DISABLED]</v>
      </c>
      <c r="P2491" s="84" t="str">
        <f>IF($N2491,_xll.BDP($K2491,P$1817),"[DISABLED]")</f>
        <v>[DISABLED]</v>
      </c>
      <c r="Q2491" s="84" t="str">
        <f>IF($N2491,_xll.BDP($K2491,Q$1817),"[DISABLED]")</f>
        <v>[DISABLED]</v>
      </c>
      <c r="R2491" s="84" t="str">
        <f>IF($N2491,_xll.BDH($K2491,R$1817,$M2491),"[DISABLED]")</f>
        <v>[DISABLED]</v>
      </c>
      <c r="S2491" s="84" t="str">
        <f>IF($N2491,_xll.BDH($K2491,S$1817,$M2491),"[DISABLED]")</f>
        <v>[DISABLED]</v>
      </c>
      <c r="T2491" s="84" t="str">
        <f>IF($N2491,_xll.BDH($K2491,T$1817,$M2491),"[DISABLED]")</f>
        <v>[DISABLED]</v>
      </c>
      <c r="V2491" s="106" t="s">
        <v>11000</v>
      </c>
      <c r="W2491" s="107" t="s">
        <v>1055</v>
      </c>
      <c r="X2491" s="108">
        <v>42276</v>
      </c>
      <c r="Y2491" s="107" t="b">
        <v>0</v>
      </c>
      <c r="Z2491" s="107" t="s">
        <v>5237</v>
      </c>
      <c r="AA2491" s="107" t="s">
        <v>5237</v>
      </c>
      <c r="AB2491" s="107" t="s">
        <v>5237</v>
      </c>
      <c r="AC2491" s="107" t="s">
        <v>5237</v>
      </c>
      <c r="AD2491" s="107" t="s">
        <v>5237</v>
      </c>
      <c r="AE2491" s="107" t="s">
        <v>5237</v>
      </c>
    </row>
    <row r="2492" spans="2:31" outlineLevel="1">
      <c r="B2492" s="24" t="s">
        <v>5234</v>
      </c>
      <c r="C2492" s="24" t="s">
        <v>4</v>
      </c>
      <c r="D2492" s="24" t="s">
        <v>64</v>
      </c>
      <c r="E2492" s="24" t="s">
        <v>46</v>
      </c>
      <c r="F2492" s="24" t="s">
        <v>58</v>
      </c>
      <c r="G2492" s="24">
        <v>25</v>
      </c>
      <c r="H2492" s="42" t="s">
        <v>3008</v>
      </c>
      <c r="I2492" s="24" t="s">
        <v>4982</v>
      </c>
      <c r="J2492" s="24" t="s">
        <v>73</v>
      </c>
      <c r="K2492" s="72" t="str">
        <f t="shared" si="86"/>
        <v>BPPOF10 ICPL Curncy</v>
      </c>
      <c r="L2492" s="25" t="str">
        <f t="shared" si="87"/>
        <v>ICPL</v>
      </c>
      <c r="M2492" s="26">
        <f t="shared" ca="1" si="87"/>
        <v>42276</v>
      </c>
      <c r="N2492" s="25" t="b">
        <f t="shared" si="87"/>
        <v>0</v>
      </c>
      <c r="O2492" s="84" t="str">
        <f>IF($N2492,_xll.BDP($K2492,O$1817),"[DISABLED]")</f>
        <v>[DISABLED]</v>
      </c>
      <c r="P2492" s="84" t="str">
        <f>IF($N2492,_xll.BDP($K2492,P$1817),"[DISABLED]")</f>
        <v>[DISABLED]</v>
      </c>
      <c r="Q2492" s="84" t="str">
        <f>IF($N2492,_xll.BDP($K2492,Q$1817),"[DISABLED]")</f>
        <v>[DISABLED]</v>
      </c>
      <c r="R2492" s="84" t="str">
        <f>IF($N2492,_xll.BDH($K2492,R$1817,$M2492),"[DISABLED]")</f>
        <v>[DISABLED]</v>
      </c>
      <c r="S2492" s="84" t="str">
        <f>IF($N2492,_xll.BDH($K2492,S$1817,$M2492),"[DISABLED]")</f>
        <v>[DISABLED]</v>
      </c>
      <c r="T2492" s="84" t="str">
        <f>IF($N2492,_xll.BDH($K2492,T$1817,$M2492),"[DISABLED]")</f>
        <v>[DISABLED]</v>
      </c>
      <c r="V2492" s="106" t="s">
        <v>11001</v>
      </c>
      <c r="W2492" s="107" t="s">
        <v>1055</v>
      </c>
      <c r="X2492" s="108">
        <v>42276</v>
      </c>
      <c r="Y2492" s="107" t="b">
        <v>0</v>
      </c>
      <c r="Z2492" s="107" t="s">
        <v>5237</v>
      </c>
      <c r="AA2492" s="107" t="s">
        <v>5237</v>
      </c>
      <c r="AB2492" s="107" t="s">
        <v>5237</v>
      </c>
      <c r="AC2492" s="107" t="s">
        <v>5237</v>
      </c>
      <c r="AD2492" s="107" t="s">
        <v>5237</v>
      </c>
      <c r="AE2492" s="107" t="s">
        <v>5237</v>
      </c>
    </row>
    <row r="2493" spans="2:31" outlineLevel="1">
      <c r="B2493" s="24" t="s">
        <v>5234</v>
      </c>
      <c r="C2493" s="24" t="s">
        <v>4</v>
      </c>
      <c r="D2493" s="24" t="s">
        <v>64</v>
      </c>
      <c r="E2493" s="24" t="s">
        <v>46</v>
      </c>
      <c r="F2493" s="24" t="s">
        <v>58</v>
      </c>
      <c r="G2493" s="24">
        <v>50</v>
      </c>
      <c r="H2493" s="42" t="s">
        <v>3008</v>
      </c>
      <c r="I2493" s="24" t="s">
        <v>4983</v>
      </c>
      <c r="J2493" s="24" t="s">
        <v>73</v>
      </c>
      <c r="K2493" s="72" t="str">
        <f t="shared" si="86"/>
        <v>BPPPF10 ICPL Curncy</v>
      </c>
      <c r="L2493" s="25" t="str">
        <f t="shared" si="87"/>
        <v>ICPL</v>
      </c>
      <c r="M2493" s="26">
        <f t="shared" ca="1" si="87"/>
        <v>42276</v>
      </c>
      <c r="N2493" s="25" t="b">
        <f t="shared" si="87"/>
        <v>0</v>
      </c>
      <c r="O2493" s="84" t="str">
        <f>IF($N2493,_xll.BDP($K2493,O$1817),"[DISABLED]")</f>
        <v>[DISABLED]</v>
      </c>
      <c r="P2493" s="84" t="str">
        <f>IF($N2493,_xll.BDP($K2493,P$1817),"[DISABLED]")</f>
        <v>[DISABLED]</v>
      </c>
      <c r="Q2493" s="84" t="str">
        <f>IF($N2493,_xll.BDP($K2493,Q$1817),"[DISABLED]")</f>
        <v>[DISABLED]</v>
      </c>
      <c r="R2493" s="84" t="str">
        <f>IF($N2493,_xll.BDH($K2493,R$1817,$M2493),"[DISABLED]")</f>
        <v>[DISABLED]</v>
      </c>
      <c r="S2493" s="84" t="str">
        <f>IF($N2493,_xll.BDH($K2493,S$1817,$M2493),"[DISABLED]")</f>
        <v>[DISABLED]</v>
      </c>
      <c r="T2493" s="84" t="str">
        <f>IF($N2493,_xll.BDH($K2493,T$1817,$M2493),"[DISABLED]")</f>
        <v>[DISABLED]</v>
      </c>
      <c r="V2493" s="106" t="s">
        <v>11002</v>
      </c>
      <c r="W2493" s="107" t="s">
        <v>1055</v>
      </c>
      <c r="X2493" s="108">
        <v>42276</v>
      </c>
      <c r="Y2493" s="107" t="b">
        <v>0</v>
      </c>
      <c r="Z2493" s="107" t="s">
        <v>5237</v>
      </c>
      <c r="AA2493" s="107" t="s">
        <v>5237</v>
      </c>
      <c r="AB2493" s="107" t="s">
        <v>5237</v>
      </c>
      <c r="AC2493" s="107" t="s">
        <v>5237</v>
      </c>
      <c r="AD2493" s="107" t="s">
        <v>5237</v>
      </c>
      <c r="AE2493" s="107" t="s">
        <v>5237</v>
      </c>
    </row>
    <row r="2494" spans="2:31" outlineLevel="1">
      <c r="B2494" s="24" t="s">
        <v>5234</v>
      </c>
      <c r="C2494" s="24" t="s">
        <v>4</v>
      </c>
      <c r="D2494" s="24" t="s">
        <v>64</v>
      </c>
      <c r="E2494" s="24" t="s">
        <v>46</v>
      </c>
      <c r="F2494" s="24" t="s">
        <v>58</v>
      </c>
      <c r="G2494" s="24">
        <v>100</v>
      </c>
      <c r="H2494" s="42" t="s">
        <v>3008</v>
      </c>
      <c r="I2494" s="24" t="s">
        <v>4984</v>
      </c>
      <c r="J2494" s="24" t="s">
        <v>73</v>
      </c>
      <c r="K2494" s="72" t="str">
        <f t="shared" si="86"/>
        <v>BPPQF10 ICPL Curncy</v>
      </c>
      <c r="L2494" s="25" t="str">
        <f t="shared" si="87"/>
        <v>ICPL</v>
      </c>
      <c r="M2494" s="26">
        <f t="shared" ca="1" si="87"/>
        <v>42276</v>
      </c>
      <c r="N2494" s="25" t="b">
        <f t="shared" si="87"/>
        <v>0</v>
      </c>
      <c r="O2494" s="84" t="str">
        <f>IF($N2494,_xll.BDP($K2494,O$1817),"[DISABLED]")</f>
        <v>[DISABLED]</v>
      </c>
      <c r="P2494" s="84" t="str">
        <f>IF($N2494,_xll.BDP($K2494,P$1817),"[DISABLED]")</f>
        <v>[DISABLED]</v>
      </c>
      <c r="Q2494" s="84" t="str">
        <f>IF($N2494,_xll.BDP($K2494,Q$1817),"[DISABLED]")</f>
        <v>[DISABLED]</v>
      </c>
      <c r="R2494" s="84" t="str">
        <f>IF($N2494,_xll.BDH($K2494,R$1817,$M2494),"[DISABLED]")</f>
        <v>[DISABLED]</v>
      </c>
      <c r="S2494" s="84" t="str">
        <f>IF($N2494,_xll.BDH($K2494,S$1817,$M2494),"[DISABLED]")</f>
        <v>[DISABLED]</v>
      </c>
      <c r="T2494" s="84" t="str">
        <f>IF($N2494,_xll.BDH($K2494,T$1817,$M2494),"[DISABLED]")</f>
        <v>[DISABLED]</v>
      </c>
      <c r="V2494" s="106" t="s">
        <v>11003</v>
      </c>
      <c r="W2494" s="107" t="s">
        <v>1055</v>
      </c>
      <c r="X2494" s="108">
        <v>42276</v>
      </c>
      <c r="Y2494" s="107" t="b">
        <v>0</v>
      </c>
      <c r="Z2494" s="107" t="s">
        <v>5237</v>
      </c>
      <c r="AA2494" s="107" t="s">
        <v>5237</v>
      </c>
      <c r="AB2494" s="107" t="s">
        <v>5237</v>
      </c>
      <c r="AC2494" s="107" t="s">
        <v>5237</v>
      </c>
      <c r="AD2494" s="107" t="s">
        <v>5237</v>
      </c>
      <c r="AE2494" s="107" t="s">
        <v>5237</v>
      </c>
    </row>
    <row r="2495" spans="2:31" outlineLevel="1">
      <c r="B2495" s="24" t="s">
        <v>5234</v>
      </c>
      <c r="C2495" s="24" t="s">
        <v>4</v>
      </c>
      <c r="D2495" s="24" t="s">
        <v>64</v>
      </c>
      <c r="E2495" s="24" t="s">
        <v>46</v>
      </c>
      <c r="F2495" s="24" t="s">
        <v>58</v>
      </c>
      <c r="G2495" s="24">
        <v>200</v>
      </c>
      <c r="H2495" s="42" t="s">
        <v>3008</v>
      </c>
      <c r="I2495" s="24" t="s">
        <v>4985</v>
      </c>
      <c r="J2495" s="24" t="s">
        <v>73</v>
      </c>
      <c r="K2495" s="72" t="str">
        <f t="shared" si="86"/>
        <v>BPPRF10 ICPL Curncy</v>
      </c>
      <c r="L2495" s="25" t="str">
        <f t="shared" si="87"/>
        <v>ICPL</v>
      </c>
      <c r="M2495" s="26">
        <f t="shared" ca="1" si="87"/>
        <v>42276</v>
      </c>
      <c r="N2495" s="25" t="b">
        <f t="shared" si="87"/>
        <v>0</v>
      </c>
      <c r="O2495" s="84" t="str">
        <f>IF($N2495,_xll.BDP($K2495,O$1817),"[DISABLED]")</f>
        <v>[DISABLED]</v>
      </c>
      <c r="P2495" s="84" t="str">
        <f>IF($N2495,_xll.BDP($K2495,P$1817),"[DISABLED]")</f>
        <v>[DISABLED]</v>
      </c>
      <c r="Q2495" s="84" t="str">
        <f>IF($N2495,_xll.BDP($K2495,Q$1817),"[DISABLED]")</f>
        <v>[DISABLED]</v>
      </c>
      <c r="R2495" s="84" t="str">
        <f>IF($N2495,_xll.BDH($K2495,R$1817,$M2495),"[DISABLED]")</f>
        <v>[DISABLED]</v>
      </c>
      <c r="S2495" s="84" t="str">
        <f>IF($N2495,_xll.BDH($K2495,S$1817,$M2495),"[DISABLED]")</f>
        <v>[DISABLED]</v>
      </c>
      <c r="T2495" s="84" t="str">
        <f>IF($N2495,_xll.BDH($K2495,T$1817,$M2495),"[DISABLED]")</f>
        <v>[DISABLED]</v>
      </c>
      <c r="V2495" s="106" t="s">
        <v>11004</v>
      </c>
      <c r="W2495" s="107" t="s">
        <v>1055</v>
      </c>
      <c r="X2495" s="108">
        <v>42276</v>
      </c>
      <c r="Y2495" s="107" t="b">
        <v>0</v>
      </c>
      <c r="Z2495" s="107" t="s">
        <v>5237</v>
      </c>
      <c r="AA2495" s="107" t="s">
        <v>5237</v>
      </c>
      <c r="AB2495" s="107" t="s">
        <v>5237</v>
      </c>
      <c r="AC2495" s="107" t="s">
        <v>5237</v>
      </c>
      <c r="AD2495" s="107" t="s">
        <v>5237</v>
      </c>
      <c r="AE2495" s="107" t="s">
        <v>5237</v>
      </c>
    </row>
    <row r="2496" spans="2:31" outlineLevel="1">
      <c r="H2496" s="42"/>
      <c r="K2496" s="72"/>
      <c r="L2496" s="25"/>
      <c r="M2496" s="26"/>
      <c r="N2496" s="25"/>
      <c r="O2496" s="84"/>
      <c r="P2496" s="84"/>
      <c r="Q2496" s="84"/>
      <c r="R2496" s="84"/>
      <c r="S2496" s="84"/>
      <c r="T2496" s="84"/>
      <c r="V2496" s="106"/>
      <c r="W2496" s="107"/>
      <c r="X2496" s="108"/>
      <c r="Y2496" s="107"/>
      <c r="Z2496" s="107"/>
      <c r="AA2496" s="107"/>
      <c r="AB2496" s="107"/>
      <c r="AC2496" s="107"/>
      <c r="AD2496" s="107"/>
      <c r="AE2496" s="107"/>
    </row>
    <row r="2497" spans="2:31" outlineLevel="1">
      <c r="B2497" s="24" t="s">
        <v>5234</v>
      </c>
      <c r="C2497" s="24" t="s">
        <v>4</v>
      </c>
      <c r="D2497" s="24" t="s">
        <v>64</v>
      </c>
      <c r="E2497" s="24" t="s">
        <v>46</v>
      </c>
      <c r="F2497" s="24" t="s">
        <v>41</v>
      </c>
      <c r="G2497" s="24">
        <v>-200</v>
      </c>
      <c r="H2497" s="42" t="s">
        <v>3008</v>
      </c>
      <c r="I2497" s="24" t="s">
        <v>4986</v>
      </c>
      <c r="J2497" s="24" t="s">
        <v>73</v>
      </c>
      <c r="K2497" s="72" t="str">
        <f t="shared" si="86"/>
        <v>BPPK110 ICPL Curncy</v>
      </c>
      <c r="L2497" s="25" t="str">
        <f t="shared" si="87"/>
        <v>ICPL</v>
      </c>
      <c r="M2497" s="26">
        <f t="shared" ca="1" si="87"/>
        <v>42276</v>
      </c>
      <c r="N2497" s="25" t="b">
        <f t="shared" si="87"/>
        <v>0</v>
      </c>
      <c r="O2497" s="84" t="str">
        <f>IF($N2497,_xll.BDP($K2497,O$1817),"[DISABLED]")</f>
        <v>[DISABLED]</v>
      </c>
      <c r="P2497" s="84" t="str">
        <f>IF($N2497,_xll.BDP($K2497,P$1817),"[DISABLED]")</f>
        <v>[DISABLED]</v>
      </c>
      <c r="Q2497" s="84" t="str">
        <f>IF($N2497,_xll.BDP($K2497,Q$1817),"[DISABLED]")</f>
        <v>[DISABLED]</v>
      </c>
      <c r="R2497" s="84" t="str">
        <f>IF($N2497,_xll.BDH($K2497,R$1817,$M2497),"[DISABLED]")</f>
        <v>[DISABLED]</v>
      </c>
      <c r="S2497" s="84" t="str">
        <f>IF($N2497,_xll.BDH($K2497,S$1817,$M2497),"[DISABLED]")</f>
        <v>[DISABLED]</v>
      </c>
      <c r="T2497" s="84" t="str">
        <f>IF($N2497,_xll.BDH($K2497,T$1817,$M2497),"[DISABLED]")</f>
        <v>[DISABLED]</v>
      </c>
      <c r="V2497" s="106" t="s">
        <v>11005</v>
      </c>
      <c r="W2497" s="107" t="s">
        <v>1055</v>
      </c>
      <c r="X2497" s="108">
        <v>42276</v>
      </c>
      <c r="Y2497" s="107" t="b">
        <v>0</v>
      </c>
      <c r="Z2497" s="107" t="s">
        <v>5237</v>
      </c>
      <c r="AA2497" s="107" t="s">
        <v>5237</v>
      </c>
      <c r="AB2497" s="107" t="s">
        <v>5237</v>
      </c>
      <c r="AC2497" s="107" t="s">
        <v>5237</v>
      </c>
      <c r="AD2497" s="107" t="s">
        <v>5237</v>
      </c>
      <c r="AE2497" s="107" t="s">
        <v>5237</v>
      </c>
    </row>
    <row r="2498" spans="2:31" outlineLevel="1">
      <c r="B2498" s="24" t="s">
        <v>5234</v>
      </c>
      <c r="C2498" s="24" t="s">
        <v>4</v>
      </c>
      <c r="D2498" s="24" t="s">
        <v>64</v>
      </c>
      <c r="E2498" s="24" t="s">
        <v>46</v>
      </c>
      <c r="F2498" s="24" t="s">
        <v>41</v>
      </c>
      <c r="G2498" s="24">
        <v>-100</v>
      </c>
      <c r="H2498" s="42" t="s">
        <v>3008</v>
      </c>
      <c r="I2498" s="24" t="s">
        <v>4987</v>
      </c>
      <c r="J2498" s="24" t="s">
        <v>73</v>
      </c>
      <c r="K2498" s="72" t="str">
        <f t="shared" si="86"/>
        <v>BPPL110 ICPL Curncy</v>
      </c>
      <c r="L2498" s="25" t="str">
        <f t="shared" si="87"/>
        <v>ICPL</v>
      </c>
      <c r="M2498" s="26">
        <f t="shared" ca="1" si="87"/>
        <v>42276</v>
      </c>
      <c r="N2498" s="25" t="b">
        <f t="shared" si="87"/>
        <v>0</v>
      </c>
      <c r="O2498" s="84" t="str">
        <f>IF($N2498,_xll.BDP($K2498,O$1817),"[DISABLED]")</f>
        <v>[DISABLED]</v>
      </c>
      <c r="P2498" s="84" t="str">
        <f>IF($N2498,_xll.BDP($K2498,P$1817),"[DISABLED]")</f>
        <v>[DISABLED]</v>
      </c>
      <c r="Q2498" s="84" t="str">
        <f>IF($N2498,_xll.BDP($K2498,Q$1817),"[DISABLED]")</f>
        <v>[DISABLED]</v>
      </c>
      <c r="R2498" s="84" t="str">
        <f>IF($N2498,_xll.BDH($K2498,R$1817,$M2498),"[DISABLED]")</f>
        <v>[DISABLED]</v>
      </c>
      <c r="S2498" s="84" t="str">
        <f>IF($N2498,_xll.BDH($K2498,S$1817,$M2498),"[DISABLED]")</f>
        <v>[DISABLED]</v>
      </c>
      <c r="T2498" s="84" t="str">
        <f>IF($N2498,_xll.BDH($K2498,T$1817,$M2498),"[DISABLED]")</f>
        <v>[DISABLED]</v>
      </c>
      <c r="V2498" s="106" t="s">
        <v>11006</v>
      </c>
      <c r="W2498" s="107" t="s">
        <v>1055</v>
      </c>
      <c r="X2498" s="108">
        <v>42276</v>
      </c>
      <c r="Y2498" s="107" t="b">
        <v>0</v>
      </c>
      <c r="Z2498" s="107" t="s">
        <v>5237</v>
      </c>
      <c r="AA2498" s="107" t="s">
        <v>5237</v>
      </c>
      <c r="AB2498" s="107" t="s">
        <v>5237</v>
      </c>
      <c r="AC2498" s="107" t="s">
        <v>5237</v>
      </c>
      <c r="AD2498" s="107" t="s">
        <v>5237</v>
      </c>
      <c r="AE2498" s="107" t="s">
        <v>5237</v>
      </c>
    </row>
    <row r="2499" spans="2:31" outlineLevel="1">
      <c r="B2499" s="24" t="s">
        <v>5234</v>
      </c>
      <c r="C2499" s="24" t="s">
        <v>4</v>
      </c>
      <c r="D2499" s="24" t="s">
        <v>64</v>
      </c>
      <c r="E2499" s="24" t="s">
        <v>46</v>
      </c>
      <c r="F2499" s="24" t="s">
        <v>41</v>
      </c>
      <c r="G2499" s="24">
        <v>-50</v>
      </c>
      <c r="H2499" s="42" t="s">
        <v>3008</v>
      </c>
      <c r="I2499" s="24" t="s">
        <v>4988</v>
      </c>
      <c r="J2499" s="24" t="s">
        <v>73</v>
      </c>
      <c r="K2499" s="72" t="str">
        <f t="shared" si="86"/>
        <v>BPPM110 ICPL Curncy</v>
      </c>
      <c r="L2499" s="25" t="str">
        <f t="shared" si="87"/>
        <v>ICPL</v>
      </c>
      <c r="M2499" s="26">
        <f t="shared" ca="1" si="87"/>
        <v>42276</v>
      </c>
      <c r="N2499" s="25" t="b">
        <f t="shared" si="87"/>
        <v>0</v>
      </c>
      <c r="O2499" s="84" t="str">
        <f>IF($N2499,_xll.BDP($K2499,O$1817),"[DISABLED]")</f>
        <v>[DISABLED]</v>
      </c>
      <c r="P2499" s="84" t="str">
        <f>IF($N2499,_xll.BDP($K2499,P$1817),"[DISABLED]")</f>
        <v>[DISABLED]</v>
      </c>
      <c r="Q2499" s="84" t="str">
        <f>IF($N2499,_xll.BDP($K2499,Q$1817),"[DISABLED]")</f>
        <v>[DISABLED]</v>
      </c>
      <c r="R2499" s="84" t="str">
        <f>IF($N2499,_xll.BDH($K2499,R$1817,$M2499),"[DISABLED]")</f>
        <v>[DISABLED]</v>
      </c>
      <c r="S2499" s="84" t="str">
        <f>IF($N2499,_xll.BDH($K2499,S$1817,$M2499),"[DISABLED]")</f>
        <v>[DISABLED]</v>
      </c>
      <c r="T2499" s="84" t="str">
        <f>IF($N2499,_xll.BDH($K2499,T$1817,$M2499),"[DISABLED]")</f>
        <v>[DISABLED]</v>
      </c>
      <c r="V2499" s="106" t="s">
        <v>11007</v>
      </c>
      <c r="W2499" s="107" t="s">
        <v>1055</v>
      </c>
      <c r="X2499" s="108">
        <v>42276</v>
      </c>
      <c r="Y2499" s="107" t="b">
        <v>0</v>
      </c>
      <c r="Z2499" s="107" t="s">
        <v>5237</v>
      </c>
      <c r="AA2499" s="107" t="s">
        <v>5237</v>
      </c>
      <c r="AB2499" s="107" t="s">
        <v>5237</v>
      </c>
      <c r="AC2499" s="107" t="s">
        <v>5237</v>
      </c>
      <c r="AD2499" s="107" t="s">
        <v>5237</v>
      </c>
      <c r="AE2499" s="107" t="s">
        <v>5237</v>
      </c>
    </row>
    <row r="2500" spans="2:31" outlineLevel="1">
      <c r="B2500" s="24" t="s">
        <v>5234</v>
      </c>
      <c r="C2500" s="24" t="s">
        <v>4</v>
      </c>
      <c r="D2500" s="24" t="s">
        <v>64</v>
      </c>
      <c r="E2500" s="24" t="s">
        <v>46</v>
      </c>
      <c r="F2500" s="24" t="s">
        <v>41</v>
      </c>
      <c r="G2500" s="24">
        <v>-25</v>
      </c>
      <c r="H2500" s="42" t="s">
        <v>3008</v>
      </c>
      <c r="I2500" s="24" t="s">
        <v>4989</v>
      </c>
      <c r="J2500" s="24" t="s">
        <v>73</v>
      </c>
      <c r="K2500" s="72" t="str">
        <f t="shared" si="86"/>
        <v>BPPN110 ICPL Curncy</v>
      </c>
      <c r="L2500" s="25" t="str">
        <f t="shared" si="87"/>
        <v>ICPL</v>
      </c>
      <c r="M2500" s="26">
        <f t="shared" ca="1" si="87"/>
        <v>42276</v>
      </c>
      <c r="N2500" s="25" t="b">
        <f t="shared" si="87"/>
        <v>0</v>
      </c>
      <c r="O2500" s="84" t="str">
        <f>IF($N2500,_xll.BDP($K2500,O$1817),"[DISABLED]")</f>
        <v>[DISABLED]</v>
      </c>
      <c r="P2500" s="84" t="str">
        <f>IF($N2500,_xll.BDP($K2500,P$1817),"[DISABLED]")</f>
        <v>[DISABLED]</v>
      </c>
      <c r="Q2500" s="84" t="str">
        <f>IF($N2500,_xll.BDP($K2500,Q$1817),"[DISABLED]")</f>
        <v>[DISABLED]</v>
      </c>
      <c r="R2500" s="84" t="str">
        <f>IF($N2500,_xll.BDH($K2500,R$1817,$M2500),"[DISABLED]")</f>
        <v>[DISABLED]</v>
      </c>
      <c r="S2500" s="84" t="str">
        <f>IF($N2500,_xll.BDH($K2500,S$1817,$M2500),"[DISABLED]")</f>
        <v>[DISABLED]</v>
      </c>
      <c r="T2500" s="84" t="str">
        <f>IF($N2500,_xll.BDH($K2500,T$1817,$M2500),"[DISABLED]")</f>
        <v>[DISABLED]</v>
      </c>
      <c r="V2500" s="106" t="s">
        <v>11008</v>
      </c>
      <c r="W2500" s="107" t="s">
        <v>1055</v>
      </c>
      <c r="X2500" s="108">
        <v>42276</v>
      </c>
      <c r="Y2500" s="107" t="b">
        <v>0</v>
      </c>
      <c r="Z2500" s="107" t="s">
        <v>5237</v>
      </c>
      <c r="AA2500" s="107" t="s">
        <v>5237</v>
      </c>
      <c r="AB2500" s="107" t="s">
        <v>5237</v>
      </c>
      <c r="AC2500" s="107" t="s">
        <v>5237</v>
      </c>
      <c r="AD2500" s="107" t="s">
        <v>5237</v>
      </c>
      <c r="AE2500" s="107" t="s">
        <v>5237</v>
      </c>
    </row>
    <row r="2501" spans="2:31" outlineLevel="1">
      <c r="B2501" s="24" t="s">
        <v>5234</v>
      </c>
      <c r="C2501" s="24" t="s">
        <v>4</v>
      </c>
      <c r="D2501" s="24" t="s">
        <v>64</v>
      </c>
      <c r="E2501" s="24" t="s">
        <v>46</v>
      </c>
      <c r="F2501" s="24" t="s">
        <v>41</v>
      </c>
      <c r="G2501" s="24">
        <v>25</v>
      </c>
      <c r="H2501" s="42" t="s">
        <v>3008</v>
      </c>
      <c r="I2501" s="24" t="s">
        <v>4990</v>
      </c>
      <c r="J2501" s="24" t="s">
        <v>73</v>
      </c>
      <c r="K2501" s="72" t="str">
        <f t="shared" si="86"/>
        <v>BPPO110 ICPL Curncy</v>
      </c>
      <c r="L2501" s="25" t="str">
        <f t="shared" si="87"/>
        <v>ICPL</v>
      </c>
      <c r="M2501" s="26">
        <f t="shared" ca="1" si="87"/>
        <v>42276</v>
      </c>
      <c r="N2501" s="25" t="b">
        <f t="shared" si="87"/>
        <v>0</v>
      </c>
      <c r="O2501" s="84" t="str">
        <f>IF($N2501,_xll.BDP($K2501,O$1817),"[DISABLED]")</f>
        <v>[DISABLED]</v>
      </c>
      <c r="P2501" s="84" t="str">
        <f>IF($N2501,_xll.BDP($K2501,P$1817),"[DISABLED]")</f>
        <v>[DISABLED]</v>
      </c>
      <c r="Q2501" s="84" t="str">
        <f>IF($N2501,_xll.BDP($K2501,Q$1817),"[DISABLED]")</f>
        <v>[DISABLED]</v>
      </c>
      <c r="R2501" s="84" t="str">
        <f>IF($N2501,_xll.BDH($K2501,R$1817,$M2501),"[DISABLED]")</f>
        <v>[DISABLED]</v>
      </c>
      <c r="S2501" s="84" t="str">
        <f>IF($N2501,_xll.BDH($K2501,S$1817,$M2501),"[DISABLED]")</f>
        <v>[DISABLED]</v>
      </c>
      <c r="T2501" s="84" t="str">
        <f>IF($N2501,_xll.BDH($K2501,T$1817,$M2501),"[DISABLED]")</f>
        <v>[DISABLED]</v>
      </c>
      <c r="V2501" s="106" t="s">
        <v>11009</v>
      </c>
      <c r="W2501" s="107" t="s">
        <v>1055</v>
      </c>
      <c r="X2501" s="108">
        <v>42276</v>
      </c>
      <c r="Y2501" s="107" t="b">
        <v>0</v>
      </c>
      <c r="Z2501" s="107" t="s">
        <v>5237</v>
      </c>
      <c r="AA2501" s="107" t="s">
        <v>5237</v>
      </c>
      <c r="AB2501" s="107" t="s">
        <v>5237</v>
      </c>
      <c r="AC2501" s="107" t="s">
        <v>5237</v>
      </c>
      <c r="AD2501" s="107" t="s">
        <v>5237</v>
      </c>
      <c r="AE2501" s="107" t="s">
        <v>5237</v>
      </c>
    </row>
    <row r="2502" spans="2:31" outlineLevel="1">
      <c r="B2502" s="24" t="s">
        <v>5234</v>
      </c>
      <c r="C2502" s="24" t="s">
        <v>4</v>
      </c>
      <c r="D2502" s="24" t="s">
        <v>64</v>
      </c>
      <c r="E2502" s="24" t="s">
        <v>46</v>
      </c>
      <c r="F2502" s="24" t="s">
        <v>41</v>
      </c>
      <c r="G2502" s="24">
        <v>50</v>
      </c>
      <c r="H2502" s="42" t="s">
        <v>3008</v>
      </c>
      <c r="I2502" s="24" t="s">
        <v>4991</v>
      </c>
      <c r="J2502" s="24" t="s">
        <v>73</v>
      </c>
      <c r="K2502" s="72" t="str">
        <f t="shared" si="86"/>
        <v>BPPP110 ICPL Curncy</v>
      </c>
      <c r="L2502" s="25" t="str">
        <f t="shared" si="87"/>
        <v>ICPL</v>
      </c>
      <c r="M2502" s="26">
        <f t="shared" ca="1" si="87"/>
        <v>42276</v>
      </c>
      <c r="N2502" s="25" t="b">
        <f t="shared" si="87"/>
        <v>0</v>
      </c>
      <c r="O2502" s="84" t="str">
        <f>IF($N2502,_xll.BDP($K2502,O$1817),"[DISABLED]")</f>
        <v>[DISABLED]</v>
      </c>
      <c r="P2502" s="84" t="str">
        <f>IF($N2502,_xll.BDP($K2502,P$1817),"[DISABLED]")</f>
        <v>[DISABLED]</v>
      </c>
      <c r="Q2502" s="84" t="str">
        <f>IF($N2502,_xll.BDP($K2502,Q$1817),"[DISABLED]")</f>
        <v>[DISABLED]</v>
      </c>
      <c r="R2502" s="84" t="str">
        <f>IF($N2502,_xll.BDH($K2502,R$1817,$M2502),"[DISABLED]")</f>
        <v>[DISABLED]</v>
      </c>
      <c r="S2502" s="84" t="str">
        <f>IF($N2502,_xll.BDH($K2502,S$1817,$M2502),"[DISABLED]")</f>
        <v>[DISABLED]</v>
      </c>
      <c r="T2502" s="84" t="str">
        <f>IF($N2502,_xll.BDH($K2502,T$1817,$M2502),"[DISABLED]")</f>
        <v>[DISABLED]</v>
      </c>
      <c r="V2502" s="106" t="s">
        <v>11010</v>
      </c>
      <c r="W2502" s="107" t="s">
        <v>1055</v>
      </c>
      <c r="X2502" s="108">
        <v>42276</v>
      </c>
      <c r="Y2502" s="107" t="b">
        <v>0</v>
      </c>
      <c r="Z2502" s="107" t="s">
        <v>5237</v>
      </c>
      <c r="AA2502" s="107" t="s">
        <v>5237</v>
      </c>
      <c r="AB2502" s="107" t="s">
        <v>5237</v>
      </c>
      <c r="AC2502" s="107" t="s">
        <v>5237</v>
      </c>
      <c r="AD2502" s="107" t="s">
        <v>5237</v>
      </c>
      <c r="AE2502" s="107" t="s">
        <v>5237</v>
      </c>
    </row>
    <row r="2503" spans="2:31" outlineLevel="1">
      <c r="B2503" s="24" t="s">
        <v>5234</v>
      </c>
      <c r="C2503" s="24" t="s">
        <v>4</v>
      </c>
      <c r="D2503" s="24" t="s">
        <v>64</v>
      </c>
      <c r="E2503" s="24" t="s">
        <v>46</v>
      </c>
      <c r="F2503" s="24" t="s">
        <v>41</v>
      </c>
      <c r="G2503" s="24">
        <v>100</v>
      </c>
      <c r="H2503" s="42" t="s">
        <v>3008</v>
      </c>
      <c r="I2503" s="24" t="s">
        <v>4992</v>
      </c>
      <c r="J2503" s="24" t="s">
        <v>73</v>
      </c>
      <c r="K2503" s="72" t="str">
        <f t="shared" si="86"/>
        <v>BPPQ110 ICPL Curncy</v>
      </c>
      <c r="L2503" s="25" t="str">
        <f t="shared" si="87"/>
        <v>ICPL</v>
      </c>
      <c r="M2503" s="26">
        <f t="shared" ca="1" si="87"/>
        <v>42276</v>
      </c>
      <c r="N2503" s="25" t="b">
        <f t="shared" si="87"/>
        <v>0</v>
      </c>
      <c r="O2503" s="84" t="str">
        <f>IF($N2503,_xll.BDP($K2503,O$1817),"[DISABLED]")</f>
        <v>[DISABLED]</v>
      </c>
      <c r="P2503" s="84" t="str">
        <f>IF($N2503,_xll.BDP($K2503,P$1817),"[DISABLED]")</f>
        <v>[DISABLED]</v>
      </c>
      <c r="Q2503" s="84" t="str">
        <f>IF($N2503,_xll.BDP($K2503,Q$1817),"[DISABLED]")</f>
        <v>[DISABLED]</v>
      </c>
      <c r="R2503" s="84" t="str">
        <f>IF($N2503,_xll.BDH($K2503,R$1817,$M2503),"[DISABLED]")</f>
        <v>[DISABLED]</v>
      </c>
      <c r="S2503" s="84" t="str">
        <f>IF($N2503,_xll.BDH($K2503,S$1817,$M2503),"[DISABLED]")</f>
        <v>[DISABLED]</v>
      </c>
      <c r="T2503" s="84" t="str">
        <f>IF($N2503,_xll.BDH($K2503,T$1817,$M2503),"[DISABLED]")</f>
        <v>[DISABLED]</v>
      </c>
      <c r="V2503" s="106" t="s">
        <v>11011</v>
      </c>
      <c r="W2503" s="107" t="s">
        <v>1055</v>
      </c>
      <c r="X2503" s="108">
        <v>42276</v>
      </c>
      <c r="Y2503" s="107" t="b">
        <v>0</v>
      </c>
      <c r="Z2503" s="107" t="s">
        <v>5237</v>
      </c>
      <c r="AA2503" s="107" t="s">
        <v>5237</v>
      </c>
      <c r="AB2503" s="107" t="s">
        <v>5237</v>
      </c>
      <c r="AC2503" s="107" t="s">
        <v>5237</v>
      </c>
      <c r="AD2503" s="107" t="s">
        <v>5237</v>
      </c>
      <c r="AE2503" s="107" t="s">
        <v>5237</v>
      </c>
    </row>
    <row r="2504" spans="2:31" outlineLevel="1">
      <c r="B2504" s="24" t="s">
        <v>5234</v>
      </c>
      <c r="C2504" s="24" t="s">
        <v>4</v>
      </c>
      <c r="D2504" s="24" t="s">
        <v>64</v>
      </c>
      <c r="E2504" s="24" t="s">
        <v>46</v>
      </c>
      <c r="F2504" s="24" t="s">
        <v>41</v>
      </c>
      <c r="G2504" s="24">
        <v>200</v>
      </c>
      <c r="H2504" s="42" t="s">
        <v>3008</v>
      </c>
      <c r="I2504" s="24" t="s">
        <v>4993</v>
      </c>
      <c r="J2504" s="24" t="s">
        <v>73</v>
      </c>
      <c r="K2504" s="72" t="str">
        <f t="shared" si="86"/>
        <v>BPPR110 ICPL Curncy</v>
      </c>
      <c r="L2504" s="25" t="str">
        <f t="shared" si="87"/>
        <v>ICPL</v>
      </c>
      <c r="M2504" s="26">
        <f t="shared" ca="1" si="87"/>
        <v>42276</v>
      </c>
      <c r="N2504" s="25" t="b">
        <f t="shared" si="87"/>
        <v>0</v>
      </c>
      <c r="O2504" s="84" t="str">
        <f>IF($N2504,_xll.BDP($K2504,O$1817),"[DISABLED]")</f>
        <v>[DISABLED]</v>
      </c>
      <c r="P2504" s="84" t="str">
        <f>IF($N2504,_xll.BDP($K2504,P$1817),"[DISABLED]")</f>
        <v>[DISABLED]</v>
      </c>
      <c r="Q2504" s="84" t="str">
        <f>IF($N2504,_xll.BDP($K2504,Q$1817),"[DISABLED]")</f>
        <v>[DISABLED]</v>
      </c>
      <c r="R2504" s="84" t="str">
        <f>IF($N2504,_xll.BDH($K2504,R$1817,$M2504),"[DISABLED]")</f>
        <v>[DISABLED]</v>
      </c>
      <c r="S2504" s="84" t="str">
        <f>IF($N2504,_xll.BDH($K2504,S$1817,$M2504),"[DISABLED]")</f>
        <v>[DISABLED]</v>
      </c>
      <c r="T2504" s="84" t="str">
        <f>IF($N2504,_xll.BDH($K2504,T$1817,$M2504),"[DISABLED]")</f>
        <v>[DISABLED]</v>
      </c>
      <c r="V2504" s="106" t="s">
        <v>11012</v>
      </c>
      <c r="W2504" s="107" t="s">
        <v>1055</v>
      </c>
      <c r="X2504" s="108">
        <v>42276</v>
      </c>
      <c r="Y2504" s="107" t="b">
        <v>0</v>
      </c>
      <c r="Z2504" s="107" t="s">
        <v>5237</v>
      </c>
      <c r="AA2504" s="107" t="s">
        <v>5237</v>
      </c>
      <c r="AB2504" s="107" t="s">
        <v>5237</v>
      </c>
      <c r="AC2504" s="107" t="s">
        <v>5237</v>
      </c>
      <c r="AD2504" s="107" t="s">
        <v>5237</v>
      </c>
      <c r="AE2504" s="107" t="s">
        <v>5237</v>
      </c>
    </row>
    <row r="2505" spans="2:31" outlineLevel="1">
      <c r="H2505" s="42"/>
      <c r="K2505" s="72"/>
      <c r="L2505" s="25"/>
      <c r="M2505" s="26"/>
      <c r="N2505" s="25"/>
      <c r="O2505" s="84"/>
      <c r="P2505" s="84"/>
      <c r="Q2505" s="84"/>
      <c r="R2505" s="84"/>
      <c r="S2505" s="84"/>
      <c r="T2505" s="84"/>
      <c r="V2505" s="106"/>
      <c r="W2505" s="107"/>
      <c r="X2505" s="108"/>
      <c r="Y2505" s="107"/>
      <c r="Z2505" s="107"/>
      <c r="AA2505" s="107"/>
      <c r="AB2505" s="107"/>
      <c r="AC2505" s="107"/>
      <c r="AD2505" s="107"/>
      <c r="AE2505" s="107"/>
    </row>
    <row r="2506" spans="2:31" outlineLevel="1">
      <c r="B2506" s="24" t="s">
        <v>5234</v>
      </c>
      <c r="C2506" s="24" t="s">
        <v>4</v>
      </c>
      <c r="D2506" s="24" t="s">
        <v>64</v>
      </c>
      <c r="E2506" s="24" t="s">
        <v>46</v>
      </c>
      <c r="F2506" s="24" t="s">
        <v>42</v>
      </c>
      <c r="G2506" s="24">
        <v>-200</v>
      </c>
      <c r="H2506" s="42" t="s">
        <v>3008</v>
      </c>
      <c r="I2506" s="24" t="s">
        <v>4994</v>
      </c>
      <c r="J2506" s="24" t="s">
        <v>73</v>
      </c>
      <c r="K2506" s="72" t="str">
        <f t="shared" si="86"/>
        <v>BPPK210 ICPL Curncy</v>
      </c>
      <c r="L2506" s="25" t="str">
        <f t="shared" si="87"/>
        <v>ICPL</v>
      </c>
      <c r="M2506" s="26">
        <f t="shared" ca="1" si="87"/>
        <v>42276</v>
      </c>
      <c r="N2506" s="25" t="b">
        <f t="shared" si="87"/>
        <v>0</v>
      </c>
      <c r="O2506" s="84" t="str">
        <f>IF($N2506,_xll.BDP($K2506,O$1817),"[DISABLED]")</f>
        <v>[DISABLED]</v>
      </c>
      <c r="P2506" s="84" t="str">
        <f>IF($N2506,_xll.BDP($K2506,P$1817),"[DISABLED]")</f>
        <v>[DISABLED]</v>
      </c>
      <c r="Q2506" s="84" t="str">
        <f>IF($N2506,_xll.BDP($K2506,Q$1817),"[DISABLED]")</f>
        <v>[DISABLED]</v>
      </c>
      <c r="R2506" s="84" t="str">
        <f>IF($N2506,_xll.BDH($K2506,R$1817,$M2506),"[DISABLED]")</f>
        <v>[DISABLED]</v>
      </c>
      <c r="S2506" s="84" t="str">
        <f>IF($N2506,_xll.BDH($K2506,S$1817,$M2506),"[DISABLED]")</f>
        <v>[DISABLED]</v>
      </c>
      <c r="T2506" s="84" t="str">
        <f>IF($N2506,_xll.BDH($K2506,T$1817,$M2506),"[DISABLED]")</f>
        <v>[DISABLED]</v>
      </c>
      <c r="V2506" s="106" t="s">
        <v>11013</v>
      </c>
      <c r="W2506" s="107" t="s">
        <v>1055</v>
      </c>
      <c r="X2506" s="108">
        <v>42276</v>
      </c>
      <c r="Y2506" s="107" t="b">
        <v>0</v>
      </c>
      <c r="Z2506" s="107" t="s">
        <v>5237</v>
      </c>
      <c r="AA2506" s="107" t="s">
        <v>5237</v>
      </c>
      <c r="AB2506" s="107" t="s">
        <v>5237</v>
      </c>
      <c r="AC2506" s="107" t="s">
        <v>5237</v>
      </c>
      <c r="AD2506" s="107" t="s">
        <v>5237</v>
      </c>
      <c r="AE2506" s="107" t="s">
        <v>5237</v>
      </c>
    </row>
    <row r="2507" spans="2:31" outlineLevel="1">
      <c r="B2507" s="24" t="s">
        <v>5234</v>
      </c>
      <c r="C2507" s="24" t="s">
        <v>4</v>
      </c>
      <c r="D2507" s="24" t="s">
        <v>64</v>
      </c>
      <c r="E2507" s="24" t="s">
        <v>46</v>
      </c>
      <c r="F2507" s="24" t="s">
        <v>42</v>
      </c>
      <c r="G2507" s="24">
        <v>-100</v>
      </c>
      <c r="H2507" s="42" t="s">
        <v>3008</v>
      </c>
      <c r="I2507" s="24" t="s">
        <v>4995</v>
      </c>
      <c r="J2507" s="24" t="s">
        <v>73</v>
      </c>
      <c r="K2507" s="72" t="str">
        <f t="shared" si="86"/>
        <v>BPPL210 ICPL Curncy</v>
      </c>
      <c r="L2507" s="25" t="str">
        <f t="shared" si="87"/>
        <v>ICPL</v>
      </c>
      <c r="M2507" s="26">
        <f t="shared" ca="1" si="87"/>
        <v>42276</v>
      </c>
      <c r="N2507" s="25" t="b">
        <f t="shared" si="87"/>
        <v>0</v>
      </c>
      <c r="O2507" s="84" t="str">
        <f>IF($N2507,_xll.BDP($K2507,O$1817),"[DISABLED]")</f>
        <v>[DISABLED]</v>
      </c>
      <c r="P2507" s="84" t="str">
        <f>IF($N2507,_xll.BDP($K2507,P$1817),"[DISABLED]")</f>
        <v>[DISABLED]</v>
      </c>
      <c r="Q2507" s="84" t="str">
        <f>IF($N2507,_xll.BDP($K2507,Q$1817),"[DISABLED]")</f>
        <v>[DISABLED]</v>
      </c>
      <c r="R2507" s="84" t="str">
        <f>IF($N2507,_xll.BDH($K2507,R$1817,$M2507),"[DISABLED]")</f>
        <v>[DISABLED]</v>
      </c>
      <c r="S2507" s="84" t="str">
        <f>IF($N2507,_xll.BDH($K2507,S$1817,$M2507),"[DISABLED]")</f>
        <v>[DISABLED]</v>
      </c>
      <c r="T2507" s="84" t="str">
        <f>IF($N2507,_xll.BDH($K2507,T$1817,$M2507),"[DISABLED]")</f>
        <v>[DISABLED]</v>
      </c>
      <c r="V2507" s="106" t="s">
        <v>11014</v>
      </c>
      <c r="W2507" s="107" t="s">
        <v>1055</v>
      </c>
      <c r="X2507" s="108">
        <v>42276</v>
      </c>
      <c r="Y2507" s="107" t="b">
        <v>0</v>
      </c>
      <c r="Z2507" s="107" t="s">
        <v>5237</v>
      </c>
      <c r="AA2507" s="107" t="s">
        <v>5237</v>
      </c>
      <c r="AB2507" s="107" t="s">
        <v>5237</v>
      </c>
      <c r="AC2507" s="107" t="s">
        <v>5237</v>
      </c>
      <c r="AD2507" s="107" t="s">
        <v>5237</v>
      </c>
      <c r="AE2507" s="107" t="s">
        <v>5237</v>
      </c>
    </row>
    <row r="2508" spans="2:31" outlineLevel="1">
      <c r="B2508" s="24" t="s">
        <v>5234</v>
      </c>
      <c r="C2508" s="24" t="s">
        <v>4</v>
      </c>
      <c r="D2508" s="24" t="s">
        <v>64</v>
      </c>
      <c r="E2508" s="24" t="s">
        <v>46</v>
      </c>
      <c r="F2508" s="24" t="s">
        <v>42</v>
      </c>
      <c r="G2508" s="24">
        <v>-50</v>
      </c>
      <c r="H2508" s="42" t="s">
        <v>3008</v>
      </c>
      <c r="I2508" s="24" t="s">
        <v>4996</v>
      </c>
      <c r="J2508" s="24" t="s">
        <v>73</v>
      </c>
      <c r="K2508" s="72" t="str">
        <f t="shared" si="86"/>
        <v>BPPM210 ICPL Curncy</v>
      </c>
      <c r="L2508" s="25" t="str">
        <f t="shared" si="87"/>
        <v>ICPL</v>
      </c>
      <c r="M2508" s="26">
        <f t="shared" ca="1" si="87"/>
        <v>42276</v>
      </c>
      <c r="N2508" s="25" t="b">
        <f t="shared" si="87"/>
        <v>0</v>
      </c>
      <c r="O2508" s="84" t="str">
        <f>IF($N2508,_xll.BDP($K2508,O$1817),"[DISABLED]")</f>
        <v>[DISABLED]</v>
      </c>
      <c r="P2508" s="84" t="str">
        <f>IF($N2508,_xll.BDP($K2508,P$1817),"[DISABLED]")</f>
        <v>[DISABLED]</v>
      </c>
      <c r="Q2508" s="84" t="str">
        <f>IF($N2508,_xll.BDP($K2508,Q$1817),"[DISABLED]")</f>
        <v>[DISABLED]</v>
      </c>
      <c r="R2508" s="84" t="str">
        <f>IF($N2508,_xll.BDH($K2508,R$1817,$M2508),"[DISABLED]")</f>
        <v>[DISABLED]</v>
      </c>
      <c r="S2508" s="84" t="str">
        <f>IF($N2508,_xll.BDH($K2508,S$1817,$M2508),"[DISABLED]")</f>
        <v>[DISABLED]</v>
      </c>
      <c r="T2508" s="84" t="str">
        <f>IF($N2508,_xll.BDH($K2508,T$1817,$M2508),"[DISABLED]")</f>
        <v>[DISABLED]</v>
      </c>
      <c r="V2508" s="106" t="s">
        <v>11015</v>
      </c>
      <c r="W2508" s="107" t="s">
        <v>1055</v>
      </c>
      <c r="X2508" s="108">
        <v>42276</v>
      </c>
      <c r="Y2508" s="107" t="b">
        <v>0</v>
      </c>
      <c r="Z2508" s="107" t="s">
        <v>5237</v>
      </c>
      <c r="AA2508" s="107" t="s">
        <v>5237</v>
      </c>
      <c r="AB2508" s="107" t="s">
        <v>5237</v>
      </c>
      <c r="AC2508" s="107" t="s">
        <v>5237</v>
      </c>
      <c r="AD2508" s="107" t="s">
        <v>5237</v>
      </c>
      <c r="AE2508" s="107" t="s">
        <v>5237</v>
      </c>
    </row>
    <row r="2509" spans="2:31" outlineLevel="1">
      <c r="B2509" s="24" t="s">
        <v>5234</v>
      </c>
      <c r="C2509" s="24" t="s">
        <v>4</v>
      </c>
      <c r="D2509" s="24" t="s">
        <v>64</v>
      </c>
      <c r="E2509" s="24" t="s">
        <v>46</v>
      </c>
      <c r="F2509" s="24" t="s">
        <v>42</v>
      </c>
      <c r="G2509" s="24">
        <v>-25</v>
      </c>
      <c r="H2509" s="42" t="s">
        <v>3008</v>
      </c>
      <c r="I2509" s="24" t="s">
        <v>4997</v>
      </c>
      <c r="J2509" s="24" t="s">
        <v>73</v>
      </c>
      <c r="K2509" s="72" t="str">
        <f t="shared" si="86"/>
        <v>BPPN210 ICPL Curncy</v>
      </c>
      <c r="L2509" s="25" t="str">
        <f t="shared" si="87"/>
        <v>ICPL</v>
      </c>
      <c r="M2509" s="26">
        <f t="shared" ca="1" si="87"/>
        <v>42276</v>
      </c>
      <c r="N2509" s="25" t="b">
        <f t="shared" si="87"/>
        <v>0</v>
      </c>
      <c r="O2509" s="84" t="str">
        <f>IF($N2509,_xll.BDP($K2509,O$1817),"[DISABLED]")</f>
        <v>[DISABLED]</v>
      </c>
      <c r="P2509" s="84" t="str">
        <f>IF($N2509,_xll.BDP($K2509,P$1817),"[DISABLED]")</f>
        <v>[DISABLED]</v>
      </c>
      <c r="Q2509" s="84" t="str">
        <f>IF($N2509,_xll.BDP($K2509,Q$1817),"[DISABLED]")</f>
        <v>[DISABLED]</v>
      </c>
      <c r="R2509" s="84" t="str">
        <f>IF($N2509,_xll.BDH($K2509,R$1817,$M2509),"[DISABLED]")</f>
        <v>[DISABLED]</v>
      </c>
      <c r="S2509" s="84" t="str">
        <f>IF($N2509,_xll.BDH($K2509,S$1817,$M2509),"[DISABLED]")</f>
        <v>[DISABLED]</v>
      </c>
      <c r="T2509" s="84" t="str">
        <f>IF($N2509,_xll.BDH($K2509,T$1817,$M2509),"[DISABLED]")</f>
        <v>[DISABLED]</v>
      </c>
      <c r="V2509" s="106" t="s">
        <v>11016</v>
      </c>
      <c r="W2509" s="107" t="s">
        <v>1055</v>
      </c>
      <c r="X2509" s="108">
        <v>42276</v>
      </c>
      <c r="Y2509" s="107" t="b">
        <v>0</v>
      </c>
      <c r="Z2509" s="107" t="s">
        <v>5237</v>
      </c>
      <c r="AA2509" s="107" t="s">
        <v>5237</v>
      </c>
      <c r="AB2509" s="107" t="s">
        <v>5237</v>
      </c>
      <c r="AC2509" s="107" t="s">
        <v>5237</v>
      </c>
      <c r="AD2509" s="107" t="s">
        <v>5237</v>
      </c>
      <c r="AE2509" s="107" t="s">
        <v>5237</v>
      </c>
    </row>
    <row r="2510" spans="2:31" outlineLevel="1">
      <c r="B2510" s="24" t="s">
        <v>5234</v>
      </c>
      <c r="C2510" s="24" t="s">
        <v>4</v>
      </c>
      <c r="D2510" s="24" t="s">
        <v>64</v>
      </c>
      <c r="E2510" s="24" t="s">
        <v>46</v>
      </c>
      <c r="F2510" s="24" t="s">
        <v>42</v>
      </c>
      <c r="G2510" s="24">
        <v>25</v>
      </c>
      <c r="H2510" s="42" t="s">
        <v>3008</v>
      </c>
      <c r="I2510" s="24" t="s">
        <v>4998</v>
      </c>
      <c r="J2510" s="24" t="s">
        <v>73</v>
      </c>
      <c r="K2510" s="72" t="str">
        <f t="shared" si="86"/>
        <v>BPPO210 ICPL Curncy</v>
      </c>
      <c r="L2510" s="25" t="str">
        <f t="shared" si="87"/>
        <v>ICPL</v>
      </c>
      <c r="M2510" s="26">
        <f t="shared" ca="1" si="87"/>
        <v>42276</v>
      </c>
      <c r="N2510" s="25" t="b">
        <f t="shared" si="87"/>
        <v>0</v>
      </c>
      <c r="O2510" s="84" t="str">
        <f>IF($N2510,_xll.BDP($K2510,O$1817),"[DISABLED]")</f>
        <v>[DISABLED]</v>
      </c>
      <c r="P2510" s="84" t="str">
        <f>IF($N2510,_xll.BDP($K2510,P$1817),"[DISABLED]")</f>
        <v>[DISABLED]</v>
      </c>
      <c r="Q2510" s="84" t="str">
        <f>IF($N2510,_xll.BDP($K2510,Q$1817),"[DISABLED]")</f>
        <v>[DISABLED]</v>
      </c>
      <c r="R2510" s="84" t="str">
        <f>IF($N2510,_xll.BDH($K2510,R$1817,$M2510),"[DISABLED]")</f>
        <v>[DISABLED]</v>
      </c>
      <c r="S2510" s="84" t="str">
        <f>IF($N2510,_xll.BDH($K2510,S$1817,$M2510),"[DISABLED]")</f>
        <v>[DISABLED]</v>
      </c>
      <c r="T2510" s="84" t="str">
        <f>IF($N2510,_xll.BDH($K2510,T$1817,$M2510),"[DISABLED]")</f>
        <v>[DISABLED]</v>
      </c>
      <c r="V2510" s="106" t="s">
        <v>11017</v>
      </c>
      <c r="W2510" s="107" t="s">
        <v>1055</v>
      </c>
      <c r="X2510" s="108">
        <v>42276</v>
      </c>
      <c r="Y2510" s="107" t="b">
        <v>0</v>
      </c>
      <c r="Z2510" s="107" t="s">
        <v>5237</v>
      </c>
      <c r="AA2510" s="107" t="s">
        <v>5237</v>
      </c>
      <c r="AB2510" s="107" t="s">
        <v>5237</v>
      </c>
      <c r="AC2510" s="107" t="s">
        <v>5237</v>
      </c>
      <c r="AD2510" s="107" t="s">
        <v>5237</v>
      </c>
      <c r="AE2510" s="107" t="s">
        <v>5237</v>
      </c>
    </row>
    <row r="2511" spans="2:31" outlineLevel="1">
      <c r="B2511" s="24" t="s">
        <v>5234</v>
      </c>
      <c r="C2511" s="24" t="s">
        <v>4</v>
      </c>
      <c r="D2511" s="24" t="s">
        <v>64</v>
      </c>
      <c r="E2511" s="24" t="s">
        <v>46</v>
      </c>
      <c r="F2511" s="24" t="s">
        <v>42</v>
      </c>
      <c r="G2511" s="24">
        <v>50</v>
      </c>
      <c r="H2511" s="42" t="s">
        <v>3008</v>
      </c>
      <c r="I2511" s="24" t="s">
        <v>4999</v>
      </c>
      <c r="J2511" s="24" t="s">
        <v>73</v>
      </c>
      <c r="K2511" s="72" t="str">
        <f t="shared" si="86"/>
        <v>BPPP210 ICPL Curncy</v>
      </c>
      <c r="L2511" s="25" t="str">
        <f t="shared" si="87"/>
        <v>ICPL</v>
      </c>
      <c r="M2511" s="26">
        <f t="shared" ca="1" si="87"/>
        <v>42276</v>
      </c>
      <c r="N2511" s="25" t="b">
        <f t="shared" si="87"/>
        <v>0</v>
      </c>
      <c r="O2511" s="84" t="str">
        <f>IF($N2511,_xll.BDP($K2511,O$1817),"[DISABLED]")</f>
        <v>[DISABLED]</v>
      </c>
      <c r="P2511" s="84" t="str">
        <f>IF($N2511,_xll.BDP($K2511,P$1817),"[DISABLED]")</f>
        <v>[DISABLED]</v>
      </c>
      <c r="Q2511" s="84" t="str">
        <f>IF($N2511,_xll.BDP($K2511,Q$1817),"[DISABLED]")</f>
        <v>[DISABLED]</v>
      </c>
      <c r="R2511" s="84" t="str">
        <f>IF($N2511,_xll.BDH($K2511,R$1817,$M2511),"[DISABLED]")</f>
        <v>[DISABLED]</v>
      </c>
      <c r="S2511" s="84" t="str">
        <f>IF($N2511,_xll.BDH($K2511,S$1817,$M2511),"[DISABLED]")</f>
        <v>[DISABLED]</v>
      </c>
      <c r="T2511" s="84" t="str">
        <f>IF($N2511,_xll.BDH($K2511,T$1817,$M2511),"[DISABLED]")</f>
        <v>[DISABLED]</v>
      </c>
      <c r="V2511" s="106" t="s">
        <v>11018</v>
      </c>
      <c r="W2511" s="107" t="s">
        <v>1055</v>
      </c>
      <c r="X2511" s="108">
        <v>42276</v>
      </c>
      <c r="Y2511" s="107" t="b">
        <v>0</v>
      </c>
      <c r="Z2511" s="107" t="s">
        <v>5237</v>
      </c>
      <c r="AA2511" s="107" t="s">
        <v>5237</v>
      </c>
      <c r="AB2511" s="107" t="s">
        <v>5237</v>
      </c>
      <c r="AC2511" s="107" t="s">
        <v>5237</v>
      </c>
      <c r="AD2511" s="107" t="s">
        <v>5237</v>
      </c>
      <c r="AE2511" s="107" t="s">
        <v>5237</v>
      </c>
    </row>
    <row r="2512" spans="2:31" outlineLevel="1">
      <c r="B2512" s="24" t="s">
        <v>5234</v>
      </c>
      <c r="C2512" s="24" t="s">
        <v>4</v>
      </c>
      <c r="D2512" s="24" t="s">
        <v>64</v>
      </c>
      <c r="E2512" s="24" t="s">
        <v>46</v>
      </c>
      <c r="F2512" s="24" t="s">
        <v>42</v>
      </c>
      <c r="G2512" s="24">
        <v>100</v>
      </c>
      <c r="H2512" s="42" t="s">
        <v>3008</v>
      </c>
      <c r="I2512" s="24" t="s">
        <v>5000</v>
      </c>
      <c r="J2512" s="24" t="s">
        <v>73</v>
      </c>
      <c r="K2512" s="72" t="str">
        <f t="shared" si="86"/>
        <v>BPPQ210 ICPL Curncy</v>
      </c>
      <c r="L2512" s="25" t="str">
        <f t="shared" si="87"/>
        <v>ICPL</v>
      </c>
      <c r="M2512" s="26">
        <f t="shared" ca="1" si="87"/>
        <v>42276</v>
      </c>
      <c r="N2512" s="25" t="b">
        <f t="shared" si="87"/>
        <v>0</v>
      </c>
      <c r="O2512" s="84" t="str">
        <f>IF($N2512,_xll.BDP($K2512,O$1817),"[DISABLED]")</f>
        <v>[DISABLED]</v>
      </c>
      <c r="P2512" s="84" t="str">
        <f>IF($N2512,_xll.BDP($K2512,P$1817),"[DISABLED]")</f>
        <v>[DISABLED]</v>
      </c>
      <c r="Q2512" s="84" t="str">
        <f>IF($N2512,_xll.BDP($K2512,Q$1817),"[DISABLED]")</f>
        <v>[DISABLED]</v>
      </c>
      <c r="R2512" s="84" t="str">
        <f>IF($N2512,_xll.BDH($K2512,R$1817,$M2512),"[DISABLED]")</f>
        <v>[DISABLED]</v>
      </c>
      <c r="S2512" s="84" t="str">
        <f>IF($N2512,_xll.BDH($K2512,S$1817,$M2512),"[DISABLED]")</f>
        <v>[DISABLED]</v>
      </c>
      <c r="T2512" s="84" t="str">
        <f>IF($N2512,_xll.BDH($K2512,T$1817,$M2512),"[DISABLED]")</f>
        <v>[DISABLED]</v>
      </c>
      <c r="V2512" s="106" t="s">
        <v>11019</v>
      </c>
      <c r="W2512" s="107" t="s">
        <v>1055</v>
      </c>
      <c r="X2512" s="108">
        <v>42276</v>
      </c>
      <c r="Y2512" s="107" t="b">
        <v>0</v>
      </c>
      <c r="Z2512" s="107" t="s">
        <v>5237</v>
      </c>
      <c r="AA2512" s="107" t="s">
        <v>5237</v>
      </c>
      <c r="AB2512" s="107" t="s">
        <v>5237</v>
      </c>
      <c r="AC2512" s="107" t="s">
        <v>5237</v>
      </c>
      <c r="AD2512" s="107" t="s">
        <v>5237</v>
      </c>
      <c r="AE2512" s="107" t="s">
        <v>5237</v>
      </c>
    </row>
    <row r="2513" spans="2:31" outlineLevel="1">
      <c r="B2513" s="24" t="s">
        <v>5234</v>
      </c>
      <c r="C2513" s="24" t="s">
        <v>4</v>
      </c>
      <c r="D2513" s="24" t="s">
        <v>64</v>
      </c>
      <c r="E2513" s="24" t="s">
        <v>46</v>
      </c>
      <c r="F2513" s="24" t="s">
        <v>42</v>
      </c>
      <c r="G2513" s="24">
        <v>200</v>
      </c>
      <c r="H2513" s="42" t="s">
        <v>3008</v>
      </c>
      <c r="I2513" s="24" t="s">
        <v>5001</v>
      </c>
      <c r="J2513" s="24" t="s">
        <v>73</v>
      </c>
      <c r="K2513" s="72" t="str">
        <f t="shared" si="86"/>
        <v>BPPR210 ICPL Curncy</v>
      </c>
      <c r="L2513" s="25" t="str">
        <f t="shared" si="87"/>
        <v>ICPL</v>
      </c>
      <c r="M2513" s="26">
        <f t="shared" ca="1" si="87"/>
        <v>42276</v>
      </c>
      <c r="N2513" s="25" t="b">
        <f t="shared" si="87"/>
        <v>0</v>
      </c>
      <c r="O2513" s="84" t="str">
        <f>IF($N2513,_xll.BDP($K2513,O$1817),"[DISABLED]")</f>
        <v>[DISABLED]</v>
      </c>
      <c r="P2513" s="84" t="str">
        <f>IF($N2513,_xll.BDP($K2513,P$1817),"[DISABLED]")</f>
        <v>[DISABLED]</v>
      </c>
      <c r="Q2513" s="84" t="str">
        <f>IF($N2513,_xll.BDP($K2513,Q$1817),"[DISABLED]")</f>
        <v>[DISABLED]</v>
      </c>
      <c r="R2513" s="84" t="str">
        <f>IF($N2513,_xll.BDH($K2513,R$1817,$M2513),"[DISABLED]")</f>
        <v>[DISABLED]</v>
      </c>
      <c r="S2513" s="84" t="str">
        <f>IF($N2513,_xll.BDH($K2513,S$1817,$M2513),"[DISABLED]")</f>
        <v>[DISABLED]</v>
      </c>
      <c r="T2513" s="84" t="str">
        <f>IF($N2513,_xll.BDH($K2513,T$1817,$M2513),"[DISABLED]")</f>
        <v>[DISABLED]</v>
      </c>
      <c r="V2513" s="106" t="s">
        <v>11020</v>
      </c>
      <c r="W2513" s="107" t="s">
        <v>1055</v>
      </c>
      <c r="X2513" s="108">
        <v>42276</v>
      </c>
      <c r="Y2513" s="107" t="b">
        <v>0</v>
      </c>
      <c r="Z2513" s="107" t="s">
        <v>5237</v>
      </c>
      <c r="AA2513" s="107" t="s">
        <v>5237</v>
      </c>
      <c r="AB2513" s="107" t="s">
        <v>5237</v>
      </c>
      <c r="AC2513" s="107" t="s">
        <v>5237</v>
      </c>
      <c r="AD2513" s="107" t="s">
        <v>5237</v>
      </c>
      <c r="AE2513" s="107" t="s">
        <v>5237</v>
      </c>
    </row>
    <row r="2514" spans="2:31" outlineLevel="1">
      <c r="H2514" s="42"/>
      <c r="K2514" s="72"/>
      <c r="L2514" s="25"/>
      <c r="M2514" s="26"/>
      <c r="N2514" s="25"/>
      <c r="O2514" s="84"/>
      <c r="P2514" s="84"/>
      <c r="Q2514" s="84"/>
      <c r="R2514" s="84"/>
      <c r="S2514" s="84"/>
      <c r="T2514" s="84"/>
      <c r="V2514" s="106"/>
      <c r="W2514" s="107"/>
      <c r="X2514" s="108"/>
      <c r="Y2514" s="107"/>
      <c r="Z2514" s="107"/>
      <c r="AA2514" s="107"/>
      <c r="AB2514" s="107"/>
      <c r="AC2514" s="107"/>
      <c r="AD2514" s="107"/>
      <c r="AE2514" s="107"/>
    </row>
    <row r="2515" spans="2:31" outlineLevel="1">
      <c r="B2515" s="24" t="s">
        <v>5234</v>
      </c>
      <c r="C2515" s="24" t="s">
        <v>4</v>
      </c>
      <c r="D2515" s="24" t="s">
        <v>64</v>
      </c>
      <c r="E2515" s="24" t="s">
        <v>46</v>
      </c>
      <c r="F2515" s="24" t="s">
        <v>44</v>
      </c>
      <c r="G2515" s="24">
        <v>-200</v>
      </c>
      <c r="H2515" s="42" t="s">
        <v>3008</v>
      </c>
      <c r="I2515" s="24" t="s">
        <v>5002</v>
      </c>
      <c r="J2515" s="24" t="s">
        <v>73</v>
      </c>
      <c r="K2515" s="72" t="str">
        <f t="shared" si="86"/>
        <v>BPPK510 ICPL Curncy</v>
      </c>
      <c r="L2515" s="25" t="str">
        <f t="shared" si="87"/>
        <v>ICPL</v>
      </c>
      <c r="M2515" s="26">
        <f t="shared" ca="1" si="87"/>
        <v>42276</v>
      </c>
      <c r="N2515" s="25" t="b">
        <f t="shared" si="87"/>
        <v>0</v>
      </c>
      <c r="O2515" s="84" t="str">
        <f>IF($N2515,_xll.BDP($K2515,O$1817),"[DISABLED]")</f>
        <v>[DISABLED]</v>
      </c>
      <c r="P2515" s="84" t="str">
        <f>IF($N2515,_xll.BDP($K2515,P$1817),"[DISABLED]")</f>
        <v>[DISABLED]</v>
      </c>
      <c r="Q2515" s="84" t="str">
        <f>IF($N2515,_xll.BDP($K2515,Q$1817),"[DISABLED]")</f>
        <v>[DISABLED]</v>
      </c>
      <c r="R2515" s="84" t="str">
        <f>IF($N2515,_xll.BDH($K2515,R$1817,$M2515),"[DISABLED]")</f>
        <v>[DISABLED]</v>
      </c>
      <c r="S2515" s="84" t="str">
        <f>IF($N2515,_xll.BDH($K2515,S$1817,$M2515),"[DISABLED]")</f>
        <v>[DISABLED]</v>
      </c>
      <c r="T2515" s="84" t="str">
        <f>IF($N2515,_xll.BDH($K2515,T$1817,$M2515),"[DISABLED]")</f>
        <v>[DISABLED]</v>
      </c>
      <c r="V2515" s="106" t="s">
        <v>11021</v>
      </c>
      <c r="W2515" s="107" t="s">
        <v>1055</v>
      </c>
      <c r="X2515" s="108">
        <v>42276</v>
      </c>
      <c r="Y2515" s="107" t="b">
        <v>0</v>
      </c>
      <c r="Z2515" s="107" t="s">
        <v>5237</v>
      </c>
      <c r="AA2515" s="107" t="s">
        <v>5237</v>
      </c>
      <c r="AB2515" s="107" t="s">
        <v>5237</v>
      </c>
      <c r="AC2515" s="107" t="s">
        <v>5237</v>
      </c>
      <c r="AD2515" s="107" t="s">
        <v>5237</v>
      </c>
      <c r="AE2515" s="107" t="s">
        <v>5237</v>
      </c>
    </row>
    <row r="2516" spans="2:31" outlineLevel="1">
      <c r="B2516" s="24" t="s">
        <v>5234</v>
      </c>
      <c r="C2516" s="24" t="s">
        <v>4</v>
      </c>
      <c r="D2516" s="24" t="s">
        <v>64</v>
      </c>
      <c r="E2516" s="24" t="s">
        <v>46</v>
      </c>
      <c r="F2516" s="24" t="s">
        <v>44</v>
      </c>
      <c r="G2516" s="24">
        <v>-100</v>
      </c>
      <c r="H2516" s="42" t="s">
        <v>3008</v>
      </c>
      <c r="I2516" s="24" t="s">
        <v>5003</v>
      </c>
      <c r="J2516" s="24" t="s">
        <v>73</v>
      </c>
      <c r="K2516" s="72" t="str">
        <f t="shared" si="86"/>
        <v>BPPL510 ICPL Curncy</v>
      </c>
      <c r="L2516" s="25" t="str">
        <f t="shared" si="87"/>
        <v>ICPL</v>
      </c>
      <c r="M2516" s="26">
        <f t="shared" ca="1" si="87"/>
        <v>42276</v>
      </c>
      <c r="N2516" s="25" t="b">
        <f t="shared" si="87"/>
        <v>0</v>
      </c>
      <c r="O2516" s="84" t="str">
        <f>IF($N2516,_xll.BDP($K2516,O$1817),"[DISABLED]")</f>
        <v>[DISABLED]</v>
      </c>
      <c r="P2516" s="84" t="str">
        <f>IF($N2516,_xll.BDP($K2516,P$1817),"[DISABLED]")</f>
        <v>[DISABLED]</v>
      </c>
      <c r="Q2516" s="84" t="str">
        <f>IF($N2516,_xll.BDP($K2516,Q$1817),"[DISABLED]")</f>
        <v>[DISABLED]</v>
      </c>
      <c r="R2516" s="84" t="str">
        <f>IF($N2516,_xll.BDH($K2516,R$1817,$M2516),"[DISABLED]")</f>
        <v>[DISABLED]</v>
      </c>
      <c r="S2516" s="84" t="str">
        <f>IF($N2516,_xll.BDH($K2516,S$1817,$M2516),"[DISABLED]")</f>
        <v>[DISABLED]</v>
      </c>
      <c r="T2516" s="84" t="str">
        <f>IF($N2516,_xll.BDH($K2516,T$1817,$M2516),"[DISABLED]")</f>
        <v>[DISABLED]</v>
      </c>
      <c r="V2516" s="106" t="s">
        <v>11022</v>
      </c>
      <c r="W2516" s="107" t="s">
        <v>1055</v>
      </c>
      <c r="X2516" s="108">
        <v>42276</v>
      </c>
      <c r="Y2516" s="107" t="b">
        <v>0</v>
      </c>
      <c r="Z2516" s="107" t="s">
        <v>5237</v>
      </c>
      <c r="AA2516" s="107" t="s">
        <v>5237</v>
      </c>
      <c r="AB2516" s="107" t="s">
        <v>5237</v>
      </c>
      <c r="AC2516" s="107" t="s">
        <v>5237</v>
      </c>
      <c r="AD2516" s="107" t="s">
        <v>5237</v>
      </c>
      <c r="AE2516" s="107" t="s">
        <v>5237</v>
      </c>
    </row>
    <row r="2517" spans="2:31" outlineLevel="1">
      <c r="B2517" s="24" t="s">
        <v>5234</v>
      </c>
      <c r="C2517" s="24" t="s">
        <v>4</v>
      </c>
      <c r="D2517" s="24" t="s">
        <v>64</v>
      </c>
      <c r="E2517" s="24" t="s">
        <v>46</v>
      </c>
      <c r="F2517" s="24" t="s">
        <v>44</v>
      </c>
      <c r="G2517" s="24">
        <v>-50</v>
      </c>
      <c r="H2517" s="42" t="s">
        <v>3008</v>
      </c>
      <c r="I2517" s="24" t="s">
        <v>5004</v>
      </c>
      <c r="J2517" s="24" t="s">
        <v>73</v>
      </c>
      <c r="K2517" s="72" t="str">
        <f t="shared" si="86"/>
        <v>BPPM510 ICPL Curncy</v>
      </c>
      <c r="L2517" s="25" t="str">
        <f t="shared" si="87"/>
        <v>ICPL</v>
      </c>
      <c r="M2517" s="26">
        <f t="shared" ca="1" si="87"/>
        <v>42276</v>
      </c>
      <c r="N2517" s="25" t="b">
        <f t="shared" si="87"/>
        <v>0</v>
      </c>
      <c r="O2517" s="84" t="str">
        <f>IF($N2517,_xll.BDP($K2517,O$1817),"[DISABLED]")</f>
        <v>[DISABLED]</v>
      </c>
      <c r="P2517" s="84" t="str">
        <f>IF($N2517,_xll.BDP($K2517,P$1817),"[DISABLED]")</f>
        <v>[DISABLED]</v>
      </c>
      <c r="Q2517" s="84" t="str">
        <f>IF($N2517,_xll.BDP($K2517,Q$1817),"[DISABLED]")</f>
        <v>[DISABLED]</v>
      </c>
      <c r="R2517" s="84" t="str">
        <f>IF($N2517,_xll.BDH($K2517,R$1817,$M2517),"[DISABLED]")</f>
        <v>[DISABLED]</v>
      </c>
      <c r="S2517" s="84" t="str">
        <f>IF($N2517,_xll.BDH($K2517,S$1817,$M2517),"[DISABLED]")</f>
        <v>[DISABLED]</v>
      </c>
      <c r="T2517" s="84" t="str">
        <f>IF($N2517,_xll.BDH($K2517,T$1817,$M2517),"[DISABLED]")</f>
        <v>[DISABLED]</v>
      </c>
      <c r="V2517" s="106" t="s">
        <v>11023</v>
      </c>
      <c r="W2517" s="107" t="s">
        <v>1055</v>
      </c>
      <c r="X2517" s="108">
        <v>42276</v>
      </c>
      <c r="Y2517" s="107" t="b">
        <v>0</v>
      </c>
      <c r="Z2517" s="107" t="s">
        <v>5237</v>
      </c>
      <c r="AA2517" s="107" t="s">
        <v>5237</v>
      </c>
      <c r="AB2517" s="107" t="s">
        <v>5237</v>
      </c>
      <c r="AC2517" s="107" t="s">
        <v>5237</v>
      </c>
      <c r="AD2517" s="107" t="s">
        <v>5237</v>
      </c>
      <c r="AE2517" s="107" t="s">
        <v>5237</v>
      </c>
    </row>
    <row r="2518" spans="2:31" outlineLevel="1">
      <c r="B2518" s="24" t="s">
        <v>5234</v>
      </c>
      <c r="C2518" s="24" t="s">
        <v>4</v>
      </c>
      <c r="D2518" s="24" t="s">
        <v>64</v>
      </c>
      <c r="E2518" s="24" t="s">
        <v>46</v>
      </c>
      <c r="F2518" s="24" t="s">
        <v>44</v>
      </c>
      <c r="G2518" s="24">
        <v>-25</v>
      </c>
      <c r="H2518" s="42" t="s">
        <v>3008</v>
      </c>
      <c r="I2518" s="24" t="s">
        <v>5005</v>
      </c>
      <c r="J2518" s="24" t="s">
        <v>73</v>
      </c>
      <c r="K2518" s="72" t="str">
        <f t="shared" si="86"/>
        <v>BPPN510 ICPL Curncy</v>
      </c>
      <c r="L2518" s="25" t="str">
        <f t="shared" si="87"/>
        <v>ICPL</v>
      </c>
      <c r="M2518" s="26">
        <f t="shared" ca="1" si="87"/>
        <v>42276</v>
      </c>
      <c r="N2518" s="25" t="b">
        <f t="shared" si="87"/>
        <v>0</v>
      </c>
      <c r="O2518" s="84" t="str">
        <f>IF($N2518,_xll.BDP($K2518,O$1817),"[DISABLED]")</f>
        <v>[DISABLED]</v>
      </c>
      <c r="P2518" s="84" t="str">
        <f>IF($N2518,_xll.BDP($K2518,P$1817),"[DISABLED]")</f>
        <v>[DISABLED]</v>
      </c>
      <c r="Q2518" s="84" t="str">
        <f>IF($N2518,_xll.BDP($K2518,Q$1817),"[DISABLED]")</f>
        <v>[DISABLED]</v>
      </c>
      <c r="R2518" s="84" t="str">
        <f>IF($N2518,_xll.BDH($K2518,R$1817,$M2518),"[DISABLED]")</f>
        <v>[DISABLED]</v>
      </c>
      <c r="S2518" s="84" t="str">
        <f>IF($N2518,_xll.BDH($K2518,S$1817,$M2518),"[DISABLED]")</f>
        <v>[DISABLED]</v>
      </c>
      <c r="T2518" s="84" t="str">
        <f>IF($N2518,_xll.BDH($K2518,T$1817,$M2518),"[DISABLED]")</f>
        <v>[DISABLED]</v>
      </c>
      <c r="V2518" s="106" t="s">
        <v>11024</v>
      </c>
      <c r="W2518" s="107" t="s">
        <v>1055</v>
      </c>
      <c r="X2518" s="108">
        <v>42276</v>
      </c>
      <c r="Y2518" s="107" t="b">
        <v>0</v>
      </c>
      <c r="Z2518" s="107" t="s">
        <v>5237</v>
      </c>
      <c r="AA2518" s="107" t="s">
        <v>5237</v>
      </c>
      <c r="AB2518" s="107" t="s">
        <v>5237</v>
      </c>
      <c r="AC2518" s="107" t="s">
        <v>5237</v>
      </c>
      <c r="AD2518" s="107" t="s">
        <v>5237</v>
      </c>
      <c r="AE2518" s="107" t="s">
        <v>5237</v>
      </c>
    </row>
    <row r="2519" spans="2:31" outlineLevel="1">
      <c r="B2519" s="24" t="s">
        <v>5234</v>
      </c>
      <c r="C2519" s="24" t="s">
        <v>4</v>
      </c>
      <c r="D2519" s="24" t="s">
        <v>64</v>
      </c>
      <c r="E2519" s="24" t="s">
        <v>46</v>
      </c>
      <c r="F2519" s="24" t="s">
        <v>44</v>
      </c>
      <c r="G2519" s="24">
        <v>25</v>
      </c>
      <c r="H2519" s="42" t="s">
        <v>3008</v>
      </c>
      <c r="I2519" s="24" t="s">
        <v>5006</v>
      </c>
      <c r="J2519" s="24" t="s">
        <v>73</v>
      </c>
      <c r="K2519" s="72" t="str">
        <f t="shared" si="86"/>
        <v>BPPO510 ICPL Curncy</v>
      </c>
      <c r="L2519" s="25" t="str">
        <f t="shared" si="87"/>
        <v>ICPL</v>
      </c>
      <c r="M2519" s="26">
        <f t="shared" ca="1" si="87"/>
        <v>42276</v>
      </c>
      <c r="N2519" s="25" t="b">
        <f t="shared" si="87"/>
        <v>0</v>
      </c>
      <c r="O2519" s="84" t="str">
        <f>IF($N2519,_xll.BDP($K2519,O$1817),"[DISABLED]")</f>
        <v>[DISABLED]</v>
      </c>
      <c r="P2519" s="84" t="str">
        <f>IF($N2519,_xll.BDP($K2519,P$1817),"[DISABLED]")</f>
        <v>[DISABLED]</v>
      </c>
      <c r="Q2519" s="84" t="str">
        <f>IF($N2519,_xll.BDP($K2519,Q$1817),"[DISABLED]")</f>
        <v>[DISABLED]</v>
      </c>
      <c r="R2519" s="84" t="str">
        <f>IF($N2519,_xll.BDH($K2519,R$1817,$M2519),"[DISABLED]")</f>
        <v>[DISABLED]</v>
      </c>
      <c r="S2519" s="84" t="str">
        <f>IF($N2519,_xll.BDH($K2519,S$1817,$M2519),"[DISABLED]")</f>
        <v>[DISABLED]</v>
      </c>
      <c r="T2519" s="84" t="str">
        <f>IF($N2519,_xll.BDH($K2519,T$1817,$M2519),"[DISABLED]")</f>
        <v>[DISABLED]</v>
      </c>
      <c r="V2519" s="106" t="s">
        <v>11025</v>
      </c>
      <c r="W2519" s="107" t="s">
        <v>1055</v>
      </c>
      <c r="X2519" s="108">
        <v>42276</v>
      </c>
      <c r="Y2519" s="107" t="b">
        <v>0</v>
      </c>
      <c r="Z2519" s="107" t="s">
        <v>5237</v>
      </c>
      <c r="AA2519" s="107" t="s">
        <v>5237</v>
      </c>
      <c r="AB2519" s="107" t="s">
        <v>5237</v>
      </c>
      <c r="AC2519" s="107" t="s">
        <v>5237</v>
      </c>
      <c r="AD2519" s="107" t="s">
        <v>5237</v>
      </c>
      <c r="AE2519" s="107" t="s">
        <v>5237</v>
      </c>
    </row>
    <row r="2520" spans="2:31" outlineLevel="1">
      <c r="B2520" s="24" t="s">
        <v>5234</v>
      </c>
      <c r="C2520" s="24" t="s">
        <v>4</v>
      </c>
      <c r="D2520" s="24" t="s">
        <v>64</v>
      </c>
      <c r="E2520" s="24" t="s">
        <v>46</v>
      </c>
      <c r="F2520" s="24" t="s">
        <v>44</v>
      </c>
      <c r="G2520" s="24">
        <v>50</v>
      </c>
      <c r="H2520" s="42" t="s">
        <v>3008</v>
      </c>
      <c r="I2520" s="24" t="s">
        <v>5007</v>
      </c>
      <c r="J2520" s="24" t="s">
        <v>73</v>
      </c>
      <c r="K2520" s="72" t="str">
        <f t="shared" si="86"/>
        <v>BPPP510 ICPL Curncy</v>
      </c>
      <c r="L2520" s="25" t="str">
        <f t="shared" si="87"/>
        <v>ICPL</v>
      </c>
      <c r="M2520" s="26">
        <f t="shared" ca="1" si="87"/>
        <v>42276</v>
      </c>
      <c r="N2520" s="25" t="b">
        <f t="shared" si="87"/>
        <v>0</v>
      </c>
      <c r="O2520" s="84" t="str">
        <f>IF($N2520,_xll.BDP($K2520,O$1817),"[DISABLED]")</f>
        <v>[DISABLED]</v>
      </c>
      <c r="P2520" s="84" t="str">
        <f>IF($N2520,_xll.BDP($K2520,P$1817),"[DISABLED]")</f>
        <v>[DISABLED]</v>
      </c>
      <c r="Q2520" s="84" t="str">
        <f>IF($N2520,_xll.BDP($K2520,Q$1817),"[DISABLED]")</f>
        <v>[DISABLED]</v>
      </c>
      <c r="R2520" s="84" t="str">
        <f>IF($N2520,_xll.BDH($K2520,R$1817,$M2520),"[DISABLED]")</f>
        <v>[DISABLED]</v>
      </c>
      <c r="S2520" s="84" t="str">
        <f>IF($N2520,_xll.BDH($K2520,S$1817,$M2520),"[DISABLED]")</f>
        <v>[DISABLED]</v>
      </c>
      <c r="T2520" s="84" t="str">
        <f>IF($N2520,_xll.BDH($K2520,T$1817,$M2520),"[DISABLED]")</f>
        <v>[DISABLED]</v>
      </c>
      <c r="V2520" s="106" t="s">
        <v>11026</v>
      </c>
      <c r="W2520" s="107" t="s">
        <v>1055</v>
      </c>
      <c r="X2520" s="108">
        <v>42276</v>
      </c>
      <c r="Y2520" s="107" t="b">
        <v>0</v>
      </c>
      <c r="Z2520" s="107" t="s">
        <v>5237</v>
      </c>
      <c r="AA2520" s="107" t="s">
        <v>5237</v>
      </c>
      <c r="AB2520" s="107" t="s">
        <v>5237</v>
      </c>
      <c r="AC2520" s="107" t="s">
        <v>5237</v>
      </c>
      <c r="AD2520" s="107" t="s">
        <v>5237</v>
      </c>
      <c r="AE2520" s="107" t="s">
        <v>5237</v>
      </c>
    </row>
    <row r="2521" spans="2:31" outlineLevel="1">
      <c r="B2521" s="24" t="s">
        <v>5234</v>
      </c>
      <c r="C2521" s="24" t="s">
        <v>4</v>
      </c>
      <c r="D2521" s="24" t="s">
        <v>64</v>
      </c>
      <c r="E2521" s="24" t="s">
        <v>46</v>
      </c>
      <c r="F2521" s="24" t="s">
        <v>44</v>
      </c>
      <c r="G2521" s="24">
        <v>100</v>
      </c>
      <c r="H2521" s="42" t="s">
        <v>3008</v>
      </c>
      <c r="I2521" s="24" t="s">
        <v>5008</v>
      </c>
      <c r="J2521" s="24" t="s">
        <v>73</v>
      </c>
      <c r="K2521" s="72" t="str">
        <f t="shared" si="86"/>
        <v>BPPQ510 ICPL Curncy</v>
      </c>
      <c r="L2521" s="25" t="str">
        <f t="shared" si="87"/>
        <v>ICPL</v>
      </c>
      <c r="M2521" s="26">
        <f t="shared" ca="1" si="87"/>
        <v>42276</v>
      </c>
      <c r="N2521" s="25" t="b">
        <f t="shared" si="87"/>
        <v>0</v>
      </c>
      <c r="O2521" s="84" t="str">
        <f>IF($N2521,_xll.BDP($K2521,O$1817),"[DISABLED]")</f>
        <v>[DISABLED]</v>
      </c>
      <c r="P2521" s="84" t="str">
        <f>IF($N2521,_xll.BDP($K2521,P$1817),"[DISABLED]")</f>
        <v>[DISABLED]</v>
      </c>
      <c r="Q2521" s="84" t="str">
        <f>IF($N2521,_xll.BDP($K2521,Q$1817),"[DISABLED]")</f>
        <v>[DISABLED]</v>
      </c>
      <c r="R2521" s="84" t="str">
        <f>IF($N2521,_xll.BDH($K2521,R$1817,$M2521),"[DISABLED]")</f>
        <v>[DISABLED]</v>
      </c>
      <c r="S2521" s="84" t="str">
        <f>IF($N2521,_xll.BDH($K2521,S$1817,$M2521),"[DISABLED]")</f>
        <v>[DISABLED]</v>
      </c>
      <c r="T2521" s="84" t="str">
        <f>IF($N2521,_xll.BDH($K2521,T$1817,$M2521),"[DISABLED]")</f>
        <v>[DISABLED]</v>
      </c>
      <c r="V2521" s="106" t="s">
        <v>11027</v>
      </c>
      <c r="W2521" s="107" t="s">
        <v>1055</v>
      </c>
      <c r="X2521" s="108">
        <v>42276</v>
      </c>
      <c r="Y2521" s="107" t="b">
        <v>0</v>
      </c>
      <c r="Z2521" s="107" t="s">
        <v>5237</v>
      </c>
      <c r="AA2521" s="107" t="s">
        <v>5237</v>
      </c>
      <c r="AB2521" s="107" t="s">
        <v>5237</v>
      </c>
      <c r="AC2521" s="107" t="s">
        <v>5237</v>
      </c>
      <c r="AD2521" s="107" t="s">
        <v>5237</v>
      </c>
      <c r="AE2521" s="107" t="s">
        <v>5237</v>
      </c>
    </row>
    <row r="2522" spans="2:31" outlineLevel="1">
      <c r="B2522" s="24" t="s">
        <v>5234</v>
      </c>
      <c r="C2522" s="24" t="s">
        <v>4</v>
      </c>
      <c r="D2522" s="24" t="s">
        <v>64</v>
      </c>
      <c r="E2522" s="24" t="s">
        <v>46</v>
      </c>
      <c r="F2522" s="24" t="s">
        <v>44</v>
      </c>
      <c r="G2522" s="24">
        <v>200</v>
      </c>
      <c r="H2522" s="42" t="s">
        <v>3008</v>
      </c>
      <c r="I2522" s="24" t="s">
        <v>5009</v>
      </c>
      <c r="J2522" s="24" t="s">
        <v>73</v>
      </c>
      <c r="K2522" s="72" t="str">
        <f t="shared" si="86"/>
        <v>BPPR510 ICPL Curncy</v>
      </c>
      <c r="L2522" s="25" t="str">
        <f t="shared" si="87"/>
        <v>ICPL</v>
      </c>
      <c r="M2522" s="26">
        <f t="shared" ca="1" si="87"/>
        <v>42276</v>
      </c>
      <c r="N2522" s="25" t="b">
        <f t="shared" si="87"/>
        <v>0</v>
      </c>
      <c r="O2522" s="84" t="str">
        <f>IF($N2522,_xll.BDP($K2522,O$1817),"[DISABLED]")</f>
        <v>[DISABLED]</v>
      </c>
      <c r="P2522" s="84" t="str">
        <f>IF($N2522,_xll.BDP($K2522,P$1817),"[DISABLED]")</f>
        <v>[DISABLED]</v>
      </c>
      <c r="Q2522" s="84" t="str">
        <f>IF($N2522,_xll.BDP($K2522,Q$1817),"[DISABLED]")</f>
        <v>[DISABLED]</v>
      </c>
      <c r="R2522" s="84" t="str">
        <f>IF($N2522,_xll.BDH($K2522,R$1817,$M2522),"[DISABLED]")</f>
        <v>[DISABLED]</v>
      </c>
      <c r="S2522" s="84" t="str">
        <f>IF($N2522,_xll.BDH($K2522,S$1817,$M2522),"[DISABLED]")</f>
        <v>[DISABLED]</v>
      </c>
      <c r="T2522" s="84" t="str">
        <f>IF($N2522,_xll.BDH($K2522,T$1817,$M2522),"[DISABLED]")</f>
        <v>[DISABLED]</v>
      </c>
      <c r="V2522" s="106" t="s">
        <v>11028</v>
      </c>
      <c r="W2522" s="107" t="s">
        <v>1055</v>
      </c>
      <c r="X2522" s="108">
        <v>42276</v>
      </c>
      <c r="Y2522" s="107" t="b">
        <v>0</v>
      </c>
      <c r="Z2522" s="107" t="s">
        <v>5237</v>
      </c>
      <c r="AA2522" s="107" t="s">
        <v>5237</v>
      </c>
      <c r="AB2522" s="107" t="s">
        <v>5237</v>
      </c>
      <c r="AC2522" s="107" t="s">
        <v>5237</v>
      </c>
      <c r="AD2522" s="107" t="s">
        <v>5237</v>
      </c>
      <c r="AE2522" s="107" t="s">
        <v>5237</v>
      </c>
    </row>
    <row r="2523" spans="2:31" outlineLevel="1">
      <c r="H2523" s="42"/>
      <c r="K2523" s="72"/>
      <c r="L2523" s="25"/>
      <c r="M2523" s="26"/>
      <c r="N2523" s="25"/>
      <c r="O2523" s="84"/>
      <c r="P2523" s="84"/>
      <c r="Q2523" s="84"/>
      <c r="R2523" s="84"/>
      <c r="S2523" s="84"/>
      <c r="T2523" s="84"/>
      <c r="V2523" s="106"/>
      <c r="W2523" s="107"/>
      <c r="X2523" s="108"/>
      <c r="Y2523" s="107"/>
      <c r="Z2523" s="107"/>
      <c r="AA2523" s="107"/>
      <c r="AB2523" s="107"/>
      <c r="AC2523" s="107"/>
      <c r="AD2523" s="107"/>
      <c r="AE2523" s="107"/>
    </row>
    <row r="2524" spans="2:31" outlineLevel="1">
      <c r="B2524" s="24" t="s">
        <v>5234</v>
      </c>
      <c r="C2524" s="24" t="s">
        <v>4</v>
      </c>
      <c r="D2524" s="24" t="s">
        <v>64</v>
      </c>
      <c r="E2524" s="24" t="s">
        <v>46</v>
      </c>
      <c r="F2524" s="24" t="s">
        <v>46</v>
      </c>
      <c r="G2524" s="24">
        <v>-200</v>
      </c>
      <c r="H2524" s="42" t="s">
        <v>3008</v>
      </c>
      <c r="I2524" s="24" t="s">
        <v>5010</v>
      </c>
      <c r="J2524" s="24" t="s">
        <v>73</v>
      </c>
      <c r="K2524" s="72" t="str">
        <f t="shared" ref="K2524:K2585" si="88">I2524&amp;" "&amp;L2524&amp;" "&amp;J2524</f>
        <v>BPPK1010 ICPL Curncy</v>
      </c>
      <c r="L2524" s="25" t="str">
        <f t="shared" ref="L2524:N2585" si="89">L$1817</f>
        <v>ICPL</v>
      </c>
      <c r="M2524" s="26">
        <f t="shared" ca="1" si="89"/>
        <v>42276</v>
      </c>
      <c r="N2524" s="25" t="b">
        <f t="shared" si="89"/>
        <v>0</v>
      </c>
      <c r="O2524" s="84" t="str">
        <f>IF($N2524,_xll.BDP($K2524,O$1817),"[DISABLED]")</f>
        <v>[DISABLED]</v>
      </c>
      <c r="P2524" s="84" t="str">
        <f>IF($N2524,_xll.BDP($K2524,P$1817),"[DISABLED]")</f>
        <v>[DISABLED]</v>
      </c>
      <c r="Q2524" s="84" t="str">
        <f>IF($N2524,_xll.BDP($K2524,Q$1817),"[DISABLED]")</f>
        <v>[DISABLED]</v>
      </c>
      <c r="R2524" s="84" t="str">
        <f>IF($N2524,_xll.BDH($K2524,R$1817,$M2524),"[DISABLED]")</f>
        <v>[DISABLED]</v>
      </c>
      <c r="S2524" s="84" t="str">
        <f>IF($N2524,_xll.BDH($K2524,S$1817,$M2524),"[DISABLED]")</f>
        <v>[DISABLED]</v>
      </c>
      <c r="T2524" s="84" t="str">
        <f>IF($N2524,_xll.BDH($K2524,T$1817,$M2524),"[DISABLED]")</f>
        <v>[DISABLED]</v>
      </c>
      <c r="V2524" s="106" t="s">
        <v>11029</v>
      </c>
      <c r="W2524" s="107" t="s">
        <v>1055</v>
      </c>
      <c r="X2524" s="108">
        <v>42276</v>
      </c>
      <c r="Y2524" s="107" t="b">
        <v>0</v>
      </c>
      <c r="Z2524" s="107" t="s">
        <v>5237</v>
      </c>
      <c r="AA2524" s="107" t="s">
        <v>5237</v>
      </c>
      <c r="AB2524" s="107" t="s">
        <v>5237</v>
      </c>
      <c r="AC2524" s="107" t="s">
        <v>5237</v>
      </c>
      <c r="AD2524" s="107" t="s">
        <v>5237</v>
      </c>
      <c r="AE2524" s="107" t="s">
        <v>5237</v>
      </c>
    </row>
    <row r="2525" spans="2:31" outlineLevel="1">
      <c r="B2525" s="24" t="s">
        <v>5234</v>
      </c>
      <c r="C2525" s="24" t="s">
        <v>4</v>
      </c>
      <c r="D2525" s="24" t="s">
        <v>64</v>
      </c>
      <c r="E2525" s="24" t="s">
        <v>46</v>
      </c>
      <c r="F2525" s="24" t="s">
        <v>46</v>
      </c>
      <c r="G2525" s="24">
        <v>-100</v>
      </c>
      <c r="H2525" s="42" t="s">
        <v>3008</v>
      </c>
      <c r="I2525" s="24" t="s">
        <v>5011</v>
      </c>
      <c r="J2525" s="24" t="s">
        <v>73</v>
      </c>
      <c r="K2525" s="72" t="str">
        <f t="shared" si="88"/>
        <v>BPPL1010 ICPL Curncy</v>
      </c>
      <c r="L2525" s="25" t="str">
        <f t="shared" si="89"/>
        <v>ICPL</v>
      </c>
      <c r="M2525" s="26">
        <f t="shared" ca="1" si="89"/>
        <v>42276</v>
      </c>
      <c r="N2525" s="25" t="b">
        <f t="shared" si="89"/>
        <v>0</v>
      </c>
      <c r="O2525" s="84" t="str">
        <f>IF($N2525,_xll.BDP($K2525,O$1817),"[DISABLED]")</f>
        <v>[DISABLED]</v>
      </c>
      <c r="P2525" s="84" t="str">
        <f>IF($N2525,_xll.BDP($K2525,P$1817),"[DISABLED]")</f>
        <v>[DISABLED]</v>
      </c>
      <c r="Q2525" s="84" t="str">
        <f>IF($N2525,_xll.BDP($K2525,Q$1817),"[DISABLED]")</f>
        <v>[DISABLED]</v>
      </c>
      <c r="R2525" s="84" t="str">
        <f>IF($N2525,_xll.BDH($K2525,R$1817,$M2525),"[DISABLED]")</f>
        <v>[DISABLED]</v>
      </c>
      <c r="S2525" s="84" t="str">
        <f>IF($N2525,_xll.BDH($K2525,S$1817,$M2525),"[DISABLED]")</f>
        <v>[DISABLED]</v>
      </c>
      <c r="T2525" s="84" t="str">
        <f>IF($N2525,_xll.BDH($K2525,T$1817,$M2525),"[DISABLED]")</f>
        <v>[DISABLED]</v>
      </c>
      <c r="V2525" s="106" t="s">
        <v>11030</v>
      </c>
      <c r="W2525" s="107" t="s">
        <v>1055</v>
      </c>
      <c r="X2525" s="108">
        <v>42276</v>
      </c>
      <c r="Y2525" s="107" t="b">
        <v>0</v>
      </c>
      <c r="Z2525" s="107" t="s">
        <v>5237</v>
      </c>
      <c r="AA2525" s="107" t="s">
        <v>5237</v>
      </c>
      <c r="AB2525" s="107" t="s">
        <v>5237</v>
      </c>
      <c r="AC2525" s="107" t="s">
        <v>5237</v>
      </c>
      <c r="AD2525" s="107" t="s">
        <v>5237</v>
      </c>
      <c r="AE2525" s="107" t="s">
        <v>5237</v>
      </c>
    </row>
    <row r="2526" spans="2:31" outlineLevel="1">
      <c r="B2526" s="24" t="s">
        <v>5234</v>
      </c>
      <c r="C2526" s="24" t="s">
        <v>4</v>
      </c>
      <c r="D2526" s="24" t="s">
        <v>64</v>
      </c>
      <c r="E2526" s="24" t="s">
        <v>46</v>
      </c>
      <c r="F2526" s="24" t="s">
        <v>46</v>
      </c>
      <c r="G2526" s="24">
        <v>-50</v>
      </c>
      <c r="H2526" s="42" t="s">
        <v>3008</v>
      </c>
      <c r="I2526" s="24" t="s">
        <v>5012</v>
      </c>
      <c r="J2526" s="24" t="s">
        <v>73</v>
      </c>
      <c r="K2526" s="72" t="str">
        <f t="shared" si="88"/>
        <v>BPPM1010 ICPL Curncy</v>
      </c>
      <c r="L2526" s="25" t="str">
        <f t="shared" si="89"/>
        <v>ICPL</v>
      </c>
      <c r="M2526" s="26">
        <f t="shared" ca="1" si="89"/>
        <v>42276</v>
      </c>
      <c r="N2526" s="25" t="b">
        <f t="shared" si="89"/>
        <v>0</v>
      </c>
      <c r="O2526" s="84" t="str">
        <f>IF($N2526,_xll.BDP($K2526,O$1817),"[DISABLED]")</f>
        <v>[DISABLED]</v>
      </c>
      <c r="P2526" s="84" t="str">
        <f>IF($N2526,_xll.BDP($K2526,P$1817),"[DISABLED]")</f>
        <v>[DISABLED]</v>
      </c>
      <c r="Q2526" s="84" t="str">
        <f>IF($N2526,_xll.BDP($K2526,Q$1817),"[DISABLED]")</f>
        <v>[DISABLED]</v>
      </c>
      <c r="R2526" s="84" t="str">
        <f>IF($N2526,_xll.BDH($K2526,R$1817,$M2526),"[DISABLED]")</f>
        <v>[DISABLED]</v>
      </c>
      <c r="S2526" s="84" t="str">
        <f>IF($N2526,_xll.BDH($K2526,S$1817,$M2526),"[DISABLED]")</f>
        <v>[DISABLED]</v>
      </c>
      <c r="T2526" s="84" t="str">
        <f>IF($N2526,_xll.BDH($K2526,T$1817,$M2526),"[DISABLED]")</f>
        <v>[DISABLED]</v>
      </c>
      <c r="V2526" s="106" t="s">
        <v>11031</v>
      </c>
      <c r="W2526" s="107" t="s">
        <v>1055</v>
      </c>
      <c r="X2526" s="108">
        <v>42276</v>
      </c>
      <c r="Y2526" s="107" t="b">
        <v>0</v>
      </c>
      <c r="Z2526" s="107" t="s">
        <v>5237</v>
      </c>
      <c r="AA2526" s="107" t="s">
        <v>5237</v>
      </c>
      <c r="AB2526" s="107" t="s">
        <v>5237</v>
      </c>
      <c r="AC2526" s="107" t="s">
        <v>5237</v>
      </c>
      <c r="AD2526" s="107" t="s">
        <v>5237</v>
      </c>
      <c r="AE2526" s="107" t="s">
        <v>5237</v>
      </c>
    </row>
    <row r="2527" spans="2:31" outlineLevel="1">
      <c r="B2527" s="24" t="s">
        <v>5234</v>
      </c>
      <c r="C2527" s="24" t="s">
        <v>4</v>
      </c>
      <c r="D2527" s="24" t="s">
        <v>64</v>
      </c>
      <c r="E2527" s="24" t="s">
        <v>46</v>
      </c>
      <c r="F2527" s="24" t="s">
        <v>46</v>
      </c>
      <c r="G2527" s="24">
        <v>-25</v>
      </c>
      <c r="H2527" s="42" t="s">
        <v>3008</v>
      </c>
      <c r="I2527" s="24" t="s">
        <v>5013</v>
      </c>
      <c r="J2527" s="24" t="s">
        <v>73</v>
      </c>
      <c r="K2527" s="72" t="str">
        <f t="shared" si="88"/>
        <v>BPPN1010 ICPL Curncy</v>
      </c>
      <c r="L2527" s="25" t="str">
        <f t="shared" si="89"/>
        <v>ICPL</v>
      </c>
      <c r="M2527" s="26">
        <f t="shared" ca="1" si="89"/>
        <v>42276</v>
      </c>
      <c r="N2527" s="25" t="b">
        <f t="shared" si="89"/>
        <v>0</v>
      </c>
      <c r="O2527" s="84" t="str">
        <f>IF($N2527,_xll.BDP($K2527,O$1817),"[DISABLED]")</f>
        <v>[DISABLED]</v>
      </c>
      <c r="P2527" s="84" t="str">
        <f>IF($N2527,_xll.BDP($K2527,P$1817),"[DISABLED]")</f>
        <v>[DISABLED]</v>
      </c>
      <c r="Q2527" s="84" t="str">
        <f>IF($N2527,_xll.BDP($K2527,Q$1817),"[DISABLED]")</f>
        <v>[DISABLED]</v>
      </c>
      <c r="R2527" s="84" t="str">
        <f>IF($N2527,_xll.BDH($K2527,R$1817,$M2527),"[DISABLED]")</f>
        <v>[DISABLED]</v>
      </c>
      <c r="S2527" s="84" t="str">
        <f>IF($N2527,_xll.BDH($K2527,S$1817,$M2527),"[DISABLED]")</f>
        <v>[DISABLED]</v>
      </c>
      <c r="T2527" s="84" t="str">
        <f>IF($N2527,_xll.BDH($K2527,T$1817,$M2527),"[DISABLED]")</f>
        <v>[DISABLED]</v>
      </c>
      <c r="V2527" s="106" t="s">
        <v>11032</v>
      </c>
      <c r="W2527" s="107" t="s">
        <v>1055</v>
      </c>
      <c r="X2527" s="108">
        <v>42276</v>
      </c>
      <c r="Y2527" s="107" t="b">
        <v>0</v>
      </c>
      <c r="Z2527" s="107" t="s">
        <v>5237</v>
      </c>
      <c r="AA2527" s="107" t="s">
        <v>5237</v>
      </c>
      <c r="AB2527" s="107" t="s">
        <v>5237</v>
      </c>
      <c r="AC2527" s="107" t="s">
        <v>5237</v>
      </c>
      <c r="AD2527" s="107" t="s">
        <v>5237</v>
      </c>
      <c r="AE2527" s="107" t="s">
        <v>5237</v>
      </c>
    </row>
    <row r="2528" spans="2:31" outlineLevel="1">
      <c r="B2528" s="24" t="s">
        <v>5234</v>
      </c>
      <c r="C2528" s="24" t="s">
        <v>4</v>
      </c>
      <c r="D2528" s="24" t="s">
        <v>64</v>
      </c>
      <c r="E2528" s="24" t="s">
        <v>46</v>
      </c>
      <c r="F2528" s="24" t="s">
        <v>46</v>
      </c>
      <c r="G2528" s="24">
        <v>25</v>
      </c>
      <c r="H2528" s="42" t="s">
        <v>3008</v>
      </c>
      <c r="I2528" s="24" t="s">
        <v>5014</v>
      </c>
      <c r="J2528" s="24" t="s">
        <v>73</v>
      </c>
      <c r="K2528" s="72" t="str">
        <f t="shared" si="88"/>
        <v>BPPO1010 ICPL Curncy</v>
      </c>
      <c r="L2528" s="25" t="str">
        <f t="shared" si="89"/>
        <v>ICPL</v>
      </c>
      <c r="M2528" s="26">
        <f t="shared" ca="1" si="89"/>
        <v>42276</v>
      </c>
      <c r="N2528" s="25" t="b">
        <f t="shared" si="89"/>
        <v>0</v>
      </c>
      <c r="O2528" s="84" t="str">
        <f>IF($N2528,_xll.BDP($K2528,O$1817),"[DISABLED]")</f>
        <v>[DISABLED]</v>
      </c>
      <c r="P2528" s="84" t="str">
        <f>IF($N2528,_xll.BDP($K2528,P$1817),"[DISABLED]")</f>
        <v>[DISABLED]</v>
      </c>
      <c r="Q2528" s="84" t="str">
        <f>IF($N2528,_xll.BDP($K2528,Q$1817),"[DISABLED]")</f>
        <v>[DISABLED]</v>
      </c>
      <c r="R2528" s="84" t="str">
        <f>IF($N2528,_xll.BDH($K2528,R$1817,$M2528),"[DISABLED]")</f>
        <v>[DISABLED]</v>
      </c>
      <c r="S2528" s="84" t="str">
        <f>IF($N2528,_xll.BDH($K2528,S$1817,$M2528),"[DISABLED]")</f>
        <v>[DISABLED]</v>
      </c>
      <c r="T2528" s="84" t="str">
        <f>IF($N2528,_xll.BDH($K2528,T$1817,$M2528),"[DISABLED]")</f>
        <v>[DISABLED]</v>
      </c>
      <c r="V2528" s="106" t="s">
        <v>11033</v>
      </c>
      <c r="W2528" s="107" t="s">
        <v>1055</v>
      </c>
      <c r="X2528" s="108">
        <v>42276</v>
      </c>
      <c r="Y2528" s="107" t="b">
        <v>0</v>
      </c>
      <c r="Z2528" s="107" t="s">
        <v>5237</v>
      </c>
      <c r="AA2528" s="107" t="s">
        <v>5237</v>
      </c>
      <c r="AB2528" s="107" t="s">
        <v>5237</v>
      </c>
      <c r="AC2528" s="107" t="s">
        <v>5237</v>
      </c>
      <c r="AD2528" s="107" t="s">
        <v>5237</v>
      </c>
      <c r="AE2528" s="107" t="s">
        <v>5237</v>
      </c>
    </row>
    <row r="2529" spans="2:31" outlineLevel="1">
      <c r="B2529" s="24" t="s">
        <v>5234</v>
      </c>
      <c r="C2529" s="24" t="s">
        <v>4</v>
      </c>
      <c r="D2529" s="24" t="s">
        <v>64</v>
      </c>
      <c r="E2529" s="24" t="s">
        <v>46</v>
      </c>
      <c r="F2529" s="24" t="s">
        <v>46</v>
      </c>
      <c r="G2529" s="24">
        <v>50</v>
      </c>
      <c r="H2529" s="42" t="s">
        <v>3008</v>
      </c>
      <c r="I2529" s="24" t="s">
        <v>5015</v>
      </c>
      <c r="J2529" s="24" t="s">
        <v>73</v>
      </c>
      <c r="K2529" s="72" t="str">
        <f t="shared" si="88"/>
        <v>BPPP1010 ICPL Curncy</v>
      </c>
      <c r="L2529" s="25" t="str">
        <f t="shared" si="89"/>
        <v>ICPL</v>
      </c>
      <c r="M2529" s="26">
        <f t="shared" ca="1" si="89"/>
        <v>42276</v>
      </c>
      <c r="N2529" s="25" t="b">
        <f t="shared" si="89"/>
        <v>0</v>
      </c>
      <c r="O2529" s="84" t="str">
        <f>IF($N2529,_xll.BDP($K2529,O$1817),"[DISABLED]")</f>
        <v>[DISABLED]</v>
      </c>
      <c r="P2529" s="84" t="str">
        <f>IF($N2529,_xll.BDP($K2529,P$1817),"[DISABLED]")</f>
        <v>[DISABLED]</v>
      </c>
      <c r="Q2529" s="84" t="str">
        <f>IF($N2529,_xll.BDP($K2529,Q$1817),"[DISABLED]")</f>
        <v>[DISABLED]</v>
      </c>
      <c r="R2529" s="84" t="str">
        <f>IF($N2529,_xll.BDH($K2529,R$1817,$M2529),"[DISABLED]")</f>
        <v>[DISABLED]</v>
      </c>
      <c r="S2529" s="84" t="str">
        <f>IF($N2529,_xll.BDH($K2529,S$1817,$M2529),"[DISABLED]")</f>
        <v>[DISABLED]</v>
      </c>
      <c r="T2529" s="84" t="str">
        <f>IF($N2529,_xll.BDH($K2529,T$1817,$M2529),"[DISABLED]")</f>
        <v>[DISABLED]</v>
      </c>
      <c r="V2529" s="106" t="s">
        <v>11034</v>
      </c>
      <c r="W2529" s="107" t="s">
        <v>1055</v>
      </c>
      <c r="X2529" s="108">
        <v>42276</v>
      </c>
      <c r="Y2529" s="107" t="b">
        <v>0</v>
      </c>
      <c r="Z2529" s="107" t="s">
        <v>5237</v>
      </c>
      <c r="AA2529" s="107" t="s">
        <v>5237</v>
      </c>
      <c r="AB2529" s="107" t="s">
        <v>5237</v>
      </c>
      <c r="AC2529" s="107" t="s">
        <v>5237</v>
      </c>
      <c r="AD2529" s="107" t="s">
        <v>5237</v>
      </c>
      <c r="AE2529" s="107" t="s">
        <v>5237</v>
      </c>
    </row>
    <row r="2530" spans="2:31" outlineLevel="1">
      <c r="B2530" s="24" t="s">
        <v>5234</v>
      </c>
      <c r="C2530" s="24" t="s">
        <v>4</v>
      </c>
      <c r="D2530" s="24" t="s">
        <v>64</v>
      </c>
      <c r="E2530" s="24" t="s">
        <v>46</v>
      </c>
      <c r="F2530" s="24" t="s">
        <v>46</v>
      </c>
      <c r="G2530" s="24">
        <v>100</v>
      </c>
      <c r="H2530" s="42" t="s">
        <v>3008</v>
      </c>
      <c r="I2530" s="24" t="s">
        <v>5016</v>
      </c>
      <c r="J2530" s="24" t="s">
        <v>73</v>
      </c>
      <c r="K2530" s="72" t="str">
        <f t="shared" si="88"/>
        <v>BPPQ1010 ICPL Curncy</v>
      </c>
      <c r="L2530" s="25" t="str">
        <f t="shared" si="89"/>
        <v>ICPL</v>
      </c>
      <c r="M2530" s="26">
        <f t="shared" ca="1" si="89"/>
        <v>42276</v>
      </c>
      <c r="N2530" s="25" t="b">
        <f t="shared" si="89"/>
        <v>0</v>
      </c>
      <c r="O2530" s="84" t="str">
        <f>IF($N2530,_xll.BDP($K2530,O$1817),"[DISABLED]")</f>
        <v>[DISABLED]</v>
      </c>
      <c r="P2530" s="84" t="str">
        <f>IF($N2530,_xll.BDP($K2530,P$1817),"[DISABLED]")</f>
        <v>[DISABLED]</v>
      </c>
      <c r="Q2530" s="84" t="str">
        <f>IF($N2530,_xll.BDP($K2530,Q$1817),"[DISABLED]")</f>
        <v>[DISABLED]</v>
      </c>
      <c r="R2530" s="84" t="str">
        <f>IF($N2530,_xll.BDH($K2530,R$1817,$M2530),"[DISABLED]")</f>
        <v>[DISABLED]</v>
      </c>
      <c r="S2530" s="84" t="str">
        <f>IF($N2530,_xll.BDH($K2530,S$1817,$M2530),"[DISABLED]")</f>
        <v>[DISABLED]</v>
      </c>
      <c r="T2530" s="84" t="str">
        <f>IF($N2530,_xll.BDH($K2530,T$1817,$M2530),"[DISABLED]")</f>
        <v>[DISABLED]</v>
      </c>
      <c r="V2530" s="106" t="s">
        <v>11035</v>
      </c>
      <c r="W2530" s="107" t="s">
        <v>1055</v>
      </c>
      <c r="X2530" s="108">
        <v>42276</v>
      </c>
      <c r="Y2530" s="107" t="b">
        <v>0</v>
      </c>
      <c r="Z2530" s="107" t="s">
        <v>5237</v>
      </c>
      <c r="AA2530" s="107" t="s">
        <v>5237</v>
      </c>
      <c r="AB2530" s="107" t="s">
        <v>5237</v>
      </c>
      <c r="AC2530" s="107" t="s">
        <v>5237</v>
      </c>
      <c r="AD2530" s="107" t="s">
        <v>5237</v>
      </c>
      <c r="AE2530" s="107" t="s">
        <v>5237</v>
      </c>
    </row>
    <row r="2531" spans="2:31" outlineLevel="1">
      <c r="B2531" s="24" t="s">
        <v>5234</v>
      </c>
      <c r="C2531" s="24" t="s">
        <v>4</v>
      </c>
      <c r="D2531" s="24" t="s">
        <v>64</v>
      </c>
      <c r="E2531" s="24" t="s">
        <v>46</v>
      </c>
      <c r="F2531" s="24" t="s">
        <v>46</v>
      </c>
      <c r="G2531" s="24">
        <v>200</v>
      </c>
      <c r="H2531" s="42" t="s">
        <v>3008</v>
      </c>
      <c r="I2531" s="24" t="s">
        <v>5017</v>
      </c>
      <c r="J2531" s="24" t="s">
        <v>73</v>
      </c>
      <c r="K2531" s="72" t="str">
        <f t="shared" si="88"/>
        <v>BPPR1010 ICPL Curncy</v>
      </c>
      <c r="L2531" s="25" t="str">
        <f t="shared" si="89"/>
        <v>ICPL</v>
      </c>
      <c r="M2531" s="26">
        <f t="shared" ca="1" si="89"/>
        <v>42276</v>
      </c>
      <c r="N2531" s="25" t="b">
        <f t="shared" si="89"/>
        <v>0</v>
      </c>
      <c r="O2531" s="84" t="str">
        <f>IF($N2531,_xll.BDP($K2531,O$1817),"[DISABLED]")</f>
        <v>[DISABLED]</v>
      </c>
      <c r="P2531" s="84" t="str">
        <f>IF($N2531,_xll.BDP($K2531,P$1817),"[DISABLED]")</f>
        <v>[DISABLED]</v>
      </c>
      <c r="Q2531" s="84" t="str">
        <f>IF($N2531,_xll.BDP($K2531,Q$1817),"[DISABLED]")</f>
        <v>[DISABLED]</v>
      </c>
      <c r="R2531" s="84" t="str">
        <f>IF($N2531,_xll.BDH($K2531,R$1817,$M2531),"[DISABLED]")</f>
        <v>[DISABLED]</v>
      </c>
      <c r="S2531" s="84" t="str">
        <f>IF($N2531,_xll.BDH($K2531,S$1817,$M2531),"[DISABLED]")</f>
        <v>[DISABLED]</v>
      </c>
      <c r="T2531" s="84" t="str">
        <f>IF($N2531,_xll.BDH($K2531,T$1817,$M2531),"[DISABLED]")</f>
        <v>[DISABLED]</v>
      </c>
      <c r="V2531" s="106" t="s">
        <v>11036</v>
      </c>
      <c r="W2531" s="107" t="s">
        <v>1055</v>
      </c>
      <c r="X2531" s="108">
        <v>42276</v>
      </c>
      <c r="Y2531" s="107" t="b">
        <v>0</v>
      </c>
      <c r="Z2531" s="107" t="s">
        <v>5237</v>
      </c>
      <c r="AA2531" s="107" t="s">
        <v>5237</v>
      </c>
      <c r="AB2531" s="107" t="s">
        <v>5237</v>
      </c>
      <c r="AC2531" s="107" t="s">
        <v>5237</v>
      </c>
      <c r="AD2531" s="107" t="s">
        <v>5237</v>
      </c>
      <c r="AE2531" s="107" t="s">
        <v>5237</v>
      </c>
    </row>
    <row r="2532" spans="2:31" outlineLevel="1">
      <c r="H2532" s="42"/>
      <c r="K2532" s="72"/>
      <c r="L2532" s="25"/>
      <c r="M2532" s="26"/>
      <c r="N2532" s="25"/>
      <c r="O2532" s="84"/>
      <c r="P2532" s="84"/>
      <c r="Q2532" s="84"/>
      <c r="R2532" s="84"/>
      <c r="S2532" s="84"/>
      <c r="T2532" s="84"/>
      <c r="V2532" s="106"/>
      <c r="W2532" s="107"/>
      <c r="X2532" s="108"/>
      <c r="Y2532" s="107"/>
      <c r="Z2532" s="107"/>
      <c r="AA2532" s="107"/>
      <c r="AB2532" s="107"/>
      <c r="AC2532" s="107"/>
      <c r="AD2532" s="107"/>
      <c r="AE2532" s="107"/>
    </row>
    <row r="2533" spans="2:31" outlineLevel="1">
      <c r="B2533" s="24" t="s">
        <v>5234</v>
      </c>
      <c r="C2533" s="24" t="s">
        <v>4</v>
      </c>
      <c r="D2533" s="24" t="s">
        <v>64</v>
      </c>
      <c r="E2533" s="24" t="s">
        <v>46</v>
      </c>
      <c r="F2533" s="24" t="s">
        <v>47</v>
      </c>
      <c r="G2533" s="24">
        <v>-200</v>
      </c>
      <c r="H2533" s="42" t="s">
        <v>3008</v>
      </c>
      <c r="I2533" s="24" t="s">
        <v>5018</v>
      </c>
      <c r="J2533" s="24" t="s">
        <v>73</v>
      </c>
      <c r="K2533" s="72" t="str">
        <f t="shared" si="88"/>
        <v>BPPK1510 ICPL Curncy</v>
      </c>
      <c r="L2533" s="25" t="str">
        <f t="shared" si="89"/>
        <v>ICPL</v>
      </c>
      <c r="M2533" s="26">
        <f t="shared" ca="1" si="89"/>
        <v>42276</v>
      </c>
      <c r="N2533" s="25" t="b">
        <f t="shared" si="89"/>
        <v>0</v>
      </c>
      <c r="O2533" s="84" t="str">
        <f>IF($N2533,_xll.BDP($K2533,O$1817),"[DISABLED]")</f>
        <v>[DISABLED]</v>
      </c>
      <c r="P2533" s="84" t="str">
        <f>IF($N2533,_xll.BDP($K2533,P$1817),"[DISABLED]")</f>
        <v>[DISABLED]</v>
      </c>
      <c r="Q2533" s="84" t="str">
        <f>IF($N2533,_xll.BDP($K2533,Q$1817),"[DISABLED]")</f>
        <v>[DISABLED]</v>
      </c>
      <c r="R2533" s="84" t="str">
        <f>IF($N2533,_xll.BDH($K2533,R$1817,$M2533),"[DISABLED]")</f>
        <v>[DISABLED]</v>
      </c>
      <c r="S2533" s="84" t="str">
        <f>IF($N2533,_xll.BDH($K2533,S$1817,$M2533),"[DISABLED]")</f>
        <v>[DISABLED]</v>
      </c>
      <c r="T2533" s="84" t="str">
        <f>IF($N2533,_xll.BDH($K2533,T$1817,$M2533),"[DISABLED]")</f>
        <v>[DISABLED]</v>
      </c>
      <c r="V2533" s="106" t="s">
        <v>11037</v>
      </c>
      <c r="W2533" s="107" t="s">
        <v>1055</v>
      </c>
      <c r="X2533" s="108">
        <v>42276</v>
      </c>
      <c r="Y2533" s="107" t="b">
        <v>0</v>
      </c>
      <c r="Z2533" s="107" t="s">
        <v>5237</v>
      </c>
      <c r="AA2533" s="107" t="s">
        <v>5237</v>
      </c>
      <c r="AB2533" s="107" t="s">
        <v>5237</v>
      </c>
      <c r="AC2533" s="107" t="s">
        <v>5237</v>
      </c>
      <c r="AD2533" s="107" t="s">
        <v>5237</v>
      </c>
      <c r="AE2533" s="107" t="s">
        <v>5237</v>
      </c>
    </row>
    <row r="2534" spans="2:31" outlineLevel="1">
      <c r="B2534" s="24" t="s">
        <v>5234</v>
      </c>
      <c r="C2534" s="24" t="s">
        <v>4</v>
      </c>
      <c r="D2534" s="24" t="s">
        <v>64</v>
      </c>
      <c r="E2534" s="24" t="s">
        <v>46</v>
      </c>
      <c r="F2534" s="24" t="s">
        <v>47</v>
      </c>
      <c r="G2534" s="24">
        <v>-100</v>
      </c>
      <c r="H2534" s="42" t="s">
        <v>3008</v>
      </c>
      <c r="I2534" s="24" t="s">
        <v>5019</v>
      </c>
      <c r="J2534" s="24" t="s">
        <v>73</v>
      </c>
      <c r="K2534" s="72" t="str">
        <f t="shared" si="88"/>
        <v>BPPL1510 ICPL Curncy</v>
      </c>
      <c r="L2534" s="25" t="str">
        <f t="shared" si="89"/>
        <v>ICPL</v>
      </c>
      <c r="M2534" s="26">
        <f t="shared" ca="1" si="89"/>
        <v>42276</v>
      </c>
      <c r="N2534" s="25" t="b">
        <f t="shared" si="89"/>
        <v>0</v>
      </c>
      <c r="O2534" s="84" t="str">
        <f>IF($N2534,_xll.BDP($K2534,O$1817),"[DISABLED]")</f>
        <v>[DISABLED]</v>
      </c>
      <c r="P2534" s="84" t="str">
        <f>IF($N2534,_xll.BDP($K2534,P$1817),"[DISABLED]")</f>
        <v>[DISABLED]</v>
      </c>
      <c r="Q2534" s="84" t="str">
        <f>IF($N2534,_xll.BDP($K2534,Q$1817),"[DISABLED]")</f>
        <v>[DISABLED]</v>
      </c>
      <c r="R2534" s="84" t="str">
        <f>IF($N2534,_xll.BDH($K2534,R$1817,$M2534),"[DISABLED]")</f>
        <v>[DISABLED]</v>
      </c>
      <c r="S2534" s="84" t="str">
        <f>IF($N2534,_xll.BDH($K2534,S$1817,$M2534),"[DISABLED]")</f>
        <v>[DISABLED]</v>
      </c>
      <c r="T2534" s="84" t="str">
        <f>IF($N2534,_xll.BDH($K2534,T$1817,$M2534),"[DISABLED]")</f>
        <v>[DISABLED]</v>
      </c>
      <c r="V2534" s="106" t="s">
        <v>11038</v>
      </c>
      <c r="W2534" s="107" t="s">
        <v>1055</v>
      </c>
      <c r="X2534" s="108">
        <v>42276</v>
      </c>
      <c r="Y2534" s="107" t="b">
        <v>0</v>
      </c>
      <c r="Z2534" s="107" t="s">
        <v>5237</v>
      </c>
      <c r="AA2534" s="107" t="s">
        <v>5237</v>
      </c>
      <c r="AB2534" s="107" t="s">
        <v>5237</v>
      </c>
      <c r="AC2534" s="107" t="s">
        <v>5237</v>
      </c>
      <c r="AD2534" s="107" t="s">
        <v>5237</v>
      </c>
      <c r="AE2534" s="107" t="s">
        <v>5237</v>
      </c>
    </row>
    <row r="2535" spans="2:31" outlineLevel="1">
      <c r="B2535" s="24" t="s">
        <v>5234</v>
      </c>
      <c r="C2535" s="24" t="s">
        <v>4</v>
      </c>
      <c r="D2535" s="24" t="s">
        <v>64</v>
      </c>
      <c r="E2535" s="24" t="s">
        <v>46</v>
      </c>
      <c r="F2535" s="24" t="s">
        <v>47</v>
      </c>
      <c r="G2535" s="24">
        <v>-50</v>
      </c>
      <c r="H2535" s="42" t="s">
        <v>3008</v>
      </c>
      <c r="I2535" s="24" t="s">
        <v>5020</v>
      </c>
      <c r="J2535" s="24" t="s">
        <v>73</v>
      </c>
      <c r="K2535" s="72" t="str">
        <f t="shared" si="88"/>
        <v>BPPM1510 ICPL Curncy</v>
      </c>
      <c r="L2535" s="25" t="str">
        <f t="shared" si="89"/>
        <v>ICPL</v>
      </c>
      <c r="M2535" s="26">
        <f t="shared" ca="1" si="89"/>
        <v>42276</v>
      </c>
      <c r="N2535" s="25" t="b">
        <f t="shared" si="89"/>
        <v>0</v>
      </c>
      <c r="O2535" s="84" t="str">
        <f>IF($N2535,_xll.BDP($K2535,O$1817),"[DISABLED]")</f>
        <v>[DISABLED]</v>
      </c>
      <c r="P2535" s="84" t="str">
        <f>IF($N2535,_xll.BDP($K2535,P$1817),"[DISABLED]")</f>
        <v>[DISABLED]</v>
      </c>
      <c r="Q2535" s="84" t="str">
        <f>IF($N2535,_xll.BDP($K2535,Q$1817),"[DISABLED]")</f>
        <v>[DISABLED]</v>
      </c>
      <c r="R2535" s="84" t="str">
        <f>IF($N2535,_xll.BDH($K2535,R$1817,$M2535),"[DISABLED]")</f>
        <v>[DISABLED]</v>
      </c>
      <c r="S2535" s="84" t="str">
        <f>IF($N2535,_xll.BDH($K2535,S$1817,$M2535),"[DISABLED]")</f>
        <v>[DISABLED]</v>
      </c>
      <c r="T2535" s="84" t="str">
        <f>IF($N2535,_xll.BDH($K2535,T$1817,$M2535),"[DISABLED]")</f>
        <v>[DISABLED]</v>
      </c>
      <c r="V2535" s="106" t="s">
        <v>11039</v>
      </c>
      <c r="W2535" s="107" t="s">
        <v>1055</v>
      </c>
      <c r="X2535" s="108">
        <v>42276</v>
      </c>
      <c r="Y2535" s="107" t="b">
        <v>0</v>
      </c>
      <c r="Z2535" s="107" t="s">
        <v>5237</v>
      </c>
      <c r="AA2535" s="107" t="s">
        <v>5237</v>
      </c>
      <c r="AB2535" s="107" t="s">
        <v>5237</v>
      </c>
      <c r="AC2535" s="107" t="s">
        <v>5237</v>
      </c>
      <c r="AD2535" s="107" t="s">
        <v>5237</v>
      </c>
      <c r="AE2535" s="107" t="s">
        <v>5237</v>
      </c>
    </row>
    <row r="2536" spans="2:31" outlineLevel="1">
      <c r="B2536" s="24" t="s">
        <v>5234</v>
      </c>
      <c r="C2536" s="24" t="s">
        <v>4</v>
      </c>
      <c r="D2536" s="24" t="s">
        <v>64</v>
      </c>
      <c r="E2536" s="24" t="s">
        <v>46</v>
      </c>
      <c r="F2536" s="24" t="s">
        <v>47</v>
      </c>
      <c r="G2536" s="24">
        <v>-25</v>
      </c>
      <c r="H2536" s="42" t="s">
        <v>3008</v>
      </c>
      <c r="I2536" s="24" t="s">
        <v>5021</v>
      </c>
      <c r="J2536" s="24" t="s">
        <v>73</v>
      </c>
      <c r="K2536" s="72" t="str">
        <f t="shared" si="88"/>
        <v>BPPN1510 ICPL Curncy</v>
      </c>
      <c r="L2536" s="25" t="str">
        <f t="shared" si="89"/>
        <v>ICPL</v>
      </c>
      <c r="M2536" s="26">
        <f t="shared" ca="1" si="89"/>
        <v>42276</v>
      </c>
      <c r="N2536" s="25" t="b">
        <f t="shared" si="89"/>
        <v>0</v>
      </c>
      <c r="O2536" s="84" t="str">
        <f>IF($N2536,_xll.BDP($K2536,O$1817),"[DISABLED]")</f>
        <v>[DISABLED]</v>
      </c>
      <c r="P2536" s="84" t="str">
        <f>IF($N2536,_xll.BDP($K2536,P$1817),"[DISABLED]")</f>
        <v>[DISABLED]</v>
      </c>
      <c r="Q2536" s="84" t="str">
        <f>IF($N2536,_xll.BDP($K2536,Q$1817),"[DISABLED]")</f>
        <v>[DISABLED]</v>
      </c>
      <c r="R2536" s="84" t="str">
        <f>IF($N2536,_xll.BDH($K2536,R$1817,$M2536),"[DISABLED]")</f>
        <v>[DISABLED]</v>
      </c>
      <c r="S2536" s="84" t="str">
        <f>IF($N2536,_xll.BDH($K2536,S$1817,$M2536),"[DISABLED]")</f>
        <v>[DISABLED]</v>
      </c>
      <c r="T2536" s="84" t="str">
        <f>IF($N2536,_xll.BDH($K2536,T$1817,$M2536),"[DISABLED]")</f>
        <v>[DISABLED]</v>
      </c>
      <c r="V2536" s="106" t="s">
        <v>11040</v>
      </c>
      <c r="W2536" s="107" t="s">
        <v>1055</v>
      </c>
      <c r="X2536" s="108">
        <v>42276</v>
      </c>
      <c r="Y2536" s="107" t="b">
        <v>0</v>
      </c>
      <c r="Z2536" s="107" t="s">
        <v>5237</v>
      </c>
      <c r="AA2536" s="107" t="s">
        <v>5237</v>
      </c>
      <c r="AB2536" s="107" t="s">
        <v>5237</v>
      </c>
      <c r="AC2536" s="107" t="s">
        <v>5237</v>
      </c>
      <c r="AD2536" s="107" t="s">
        <v>5237</v>
      </c>
      <c r="AE2536" s="107" t="s">
        <v>5237</v>
      </c>
    </row>
    <row r="2537" spans="2:31" outlineLevel="1">
      <c r="B2537" s="24" t="s">
        <v>5234</v>
      </c>
      <c r="C2537" s="24" t="s">
        <v>4</v>
      </c>
      <c r="D2537" s="24" t="s">
        <v>64</v>
      </c>
      <c r="E2537" s="24" t="s">
        <v>46</v>
      </c>
      <c r="F2537" s="24" t="s">
        <v>47</v>
      </c>
      <c r="G2537" s="24">
        <v>25</v>
      </c>
      <c r="H2537" s="42" t="s">
        <v>3008</v>
      </c>
      <c r="I2537" s="24" t="s">
        <v>5022</v>
      </c>
      <c r="J2537" s="24" t="s">
        <v>73</v>
      </c>
      <c r="K2537" s="72" t="str">
        <f t="shared" si="88"/>
        <v>BPPO1510 ICPL Curncy</v>
      </c>
      <c r="L2537" s="25" t="str">
        <f t="shared" si="89"/>
        <v>ICPL</v>
      </c>
      <c r="M2537" s="26">
        <f t="shared" ca="1" si="89"/>
        <v>42276</v>
      </c>
      <c r="N2537" s="25" t="b">
        <f t="shared" si="89"/>
        <v>0</v>
      </c>
      <c r="O2537" s="84" t="str">
        <f>IF($N2537,_xll.BDP($K2537,O$1817),"[DISABLED]")</f>
        <v>[DISABLED]</v>
      </c>
      <c r="P2537" s="84" t="str">
        <f>IF($N2537,_xll.BDP($K2537,P$1817),"[DISABLED]")</f>
        <v>[DISABLED]</v>
      </c>
      <c r="Q2537" s="84" t="str">
        <f>IF($N2537,_xll.BDP($K2537,Q$1817),"[DISABLED]")</f>
        <v>[DISABLED]</v>
      </c>
      <c r="R2537" s="84" t="str">
        <f>IF($N2537,_xll.BDH($K2537,R$1817,$M2537),"[DISABLED]")</f>
        <v>[DISABLED]</v>
      </c>
      <c r="S2537" s="84" t="str">
        <f>IF($N2537,_xll.BDH($K2537,S$1817,$M2537),"[DISABLED]")</f>
        <v>[DISABLED]</v>
      </c>
      <c r="T2537" s="84" t="str">
        <f>IF($N2537,_xll.BDH($K2537,T$1817,$M2537),"[DISABLED]")</f>
        <v>[DISABLED]</v>
      </c>
      <c r="V2537" s="106" t="s">
        <v>11041</v>
      </c>
      <c r="W2537" s="107" t="s">
        <v>1055</v>
      </c>
      <c r="X2537" s="108">
        <v>42276</v>
      </c>
      <c r="Y2537" s="107" t="b">
        <v>0</v>
      </c>
      <c r="Z2537" s="107" t="s">
        <v>5237</v>
      </c>
      <c r="AA2537" s="107" t="s">
        <v>5237</v>
      </c>
      <c r="AB2537" s="107" t="s">
        <v>5237</v>
      </c>
      <c r="AC2537" s="107" t="s">
        <v>5237</v>
      </c>
      <c r="AD2537" s="107" t="s">
        <v>5237</v>
      </c>
      <c r="AE2537" s="107" t="s">
        <v>5237</v>
      </c>
    </row>
    <row r="2538" spans="2:31" outlineLevel="1">
      <c r="B2538" s="24" t="s">
        <v>5234</v>
      </c>
      <c r="C2538" s="24" t="s">
        <v>4</v>
      </c>
      <c r="D2538" s="24" t="s">
        <v>64</v>
      </c>
      <c r="E2538" s="24" t="s">
        <v>46</v>
      </c>
      <c r="F2538" s="24" t="s">
        <v>47</v>
      </c>
      <c r="G2538" s="24">
        <v>50</v>
      </c>
      <c r="H2538" s="42" t="s">
        <v>3008</v>
      </c>
      <c r="I2538" s="24" t="s">
        <v>5023</v>
      </c>
      <c r="J2538" s="24" t="s">
        <v>73</v>
      </c>
      <c r="K2538" s="72" t="str">
        <f t="shared" si="88"/>
        <v>BPPP1510 ICPL Curncy</v>
      </c>
      <c r="L2538" s="25" t="str">
        <f t="shared" si="89"/>
        <v>ICPL</v>
      </c>
      <c r="M2538" s="26">
        <f t="shared" ca="1" si="89"/>
        <v>42276</v>
      </c>
      <c r="N2538" s="25" t="b">
        <f t="shared" si="89"/>
        <v>0</v>
      </c>
      <c r="O2538" s="84" t="str">
        <f>IF($N2538,_xll.BDP($K2538,O$1817),"[DISABLED]")</f>
        <v>[DISABLED]</v>
      </c>
      <c r="P2538" s="84" t="str">
        <f>IF($N2538,_xll.BDP($K2538,P$1817),"[DISABLED]")</f>
        <v>[DISABLED]</v>
      </c>
      <c r="Q2538" s="84" t="str">
        <f>IF($N2538,_xll.BDP($K2538,Q$1817),"[DISABLED]")</f>
        <v>[DISABLED]</v>
      </c>
      <c r="R2538" s="84" t="str">
        <f>IF($N2538,_xll.BDH($K2538,R$1817,$M2538),"[DISABLED]")</f>
        <v>[DISABLED]</v>
      </c>
      <c r="S2538" s="84" t="str">
        <f>IF($N2538,_xll.BDH($K2538,S$1817,$M2538),"[DISABLED]")</f>
        <v>[DISABLED]</v>
      </c>
      <c r="T2538" s="84" t="str">
        <f>IF($N2538,_xll.BDH($K2538,T$1817,$M2538),"[DISABLED]")</f>
        <v>[DISABLED]</v>
      </c>
      <c r="V2538" s="106" t="s">
        <v>11042</v>
      </c>
      <c r="W2538" s="107" t="s">
        <v>1055</v>
      </c>
      <c r="X2538" s="108">
        <v>42276</v>
      </c>
      <c r="Y2538" s="107" t="b">
        <v>0</v>
      </c>
      <c r="Z2538" s="107" t="s">
        <v>5237</v>
      </c>
      <c r="AA2538" s="107" t="s">
        <v>5237</v>
      </c>
      <c r="AB2538" s="107" t="s">
        <v>5237</v>
      </c>
      <c r="AC2538" s="107" t="s">
        <v>5237</v>
      </c>
      <c r="AD2538" s="107" t="s">
        <v>5237</v>
      </c>
      <c r="AE2538" s="107" t="s">
        <v>5237</v>
      </c>
    </row>
    <row r="2539" spans="2:31" outlineLevel="1">
      <c r="B2539" s="24" t="s">
        <v>5234</v>
      </c>
      <c r="C2539" s="24" t="s">
        <v>4</v>
      </c>
      <c r="D2539" s="24" t="s">
        <v>64</v>
      </c>
      <c r="E2539" s="24" t="s">
        <v>46</v>
      </c>
      <c r="F2539" s="24" t="s">
        <v>47</v>
      </c>
      <c r="G2539" s="24">
        <v>100</v>
      </c>
      <c r="H2539" s="42" t="s">
        <v>3008</v>
      </c>
      <c r="I2539" s="24" t="s">
        <v>5024</v>
      </c>
      <c r="J2539" s="24" t="s">
        <v>73</v>
      </c>
      <c r="K2539" s="72" t="str">
        <f t="shared" si="88"/>
        <v>BPPQ1510 ICPL Curncy</v>
      </c>
      <c r="L2539" s="25" t="str">
        <f t="shared" si="89"/>
        <v>ICPL</v>
      </c>
      <c r="M2539" s="26">
        <f t="shared" ca="1" si="89"/>
        <v>42276</v>
      </c>
      <c r="N2539" s="25" t="b">
        <f t="shared" si="89"/>
        <v>0</v>
      </c>
      <c r="O2539" s="84" t="str">
        <f>IF($N2539,_xll.BDP($K2539,O$1817),"[DISABLED]")</f>
        <v>[DISABLED]</v>
      </c>
      <c r="P2539" s="84" t="str">
        <f>IF($N2539,_xll.BDP($K2539,P$1817),"[DISABLED]")</f>
        <v>[DISABLED]</v>
      </c>
      <c r="Q2539" s="84" t="str">
        <f>IF($N2539,_xll.BDP($K2539,Q$1817),"[DISABLED]")</f>
        <v>[DISABLED]</v>
      </c>
      <c r="R2539" s="84" t="str">
        <f>IF($N2539,_xll.BDH($K2539,R$1817,$M2539),"[DISABLED]")</f>
        <v>[DISABLED]</v>
      </c>
      <c r="S2539" s="84" t="str">
        <f>IF($N2539,_xll.BDH($K2539,S$1817,$M2539),"[DISABLED]")</f>
        <v>[DISABLED]</v>
      </c>
      <c r="T2539" s="84" t="str">
        <f>IF($N2539,_xll.BDH($K2539,T$1817,$M2539),"[DISABLED]")</f>
        <v>[DISABLED]</v>
      </c>
      <c r="V2539" s="106" t="s">
        <v>11043</v>
      </c>
      <c r="W2539" s="107" t="s">
        <v>1055</v>
      </c>
      <c r="X2539" s="108">
        <v>42276</v>
      </c>
      <c r="Y2539" s="107" t="b">
        <v>0</v>
      </c>
      <c r="Z2539" s="107" t="s">
        <v>5237</v>
      </c>
      <c r="AA2539" s="107" t="s">
        <v>5237</v>
      </c>
      <c r="AB2539" s="107" t="s">
        <v>5237</v>
      </c>
      <c r="AC2539" s="107" t="s">
        <v>5237</v>
      </c>
      <c r="AD2539" s="107" t="s">
        <v>5237</v>
      </c>
      <c r="AE2539" s="107" t="s">
        <v>5237</v>
      </c>
    </row>
    <row r="2540" spans="2:31" outlineLevel="1">
      <c r="B2540" s="24" t="s">
        <v>5234</v>
      </c>
      <c r="C2540" s="24" t="s">
        <v>4</v>
      </c>
      <c r="D2540" s="24" t="s">
        <v>64</v>
      </c>
      <c r="E2540" s="24" t="s">
        <v>46</v>
      </c>
      <c r="F2540" s="24" t="s">
        <v>47</v>
      </c>
      <c r="G2540" s="24">
        <v>200</v>
      </c>
      <c r="H2540" s="42" t="s">
        <v>3008</v>
      </c>
      <c r="I2540" s="24" t="s">
        <v>5025</v>
      </c>
      <c r="J2540" s="24" t="s">
        <v>73</v>
      </c>
      <c r="K2540" s="72" t="str">
        <f t="shared" si="88"/>
        <v>BPPR1510 ICPL Curncy</v>
      </c>
      <c r="L2540" s="25" t="str">
        <f t="shared" si="89"/>
        <v>ICPL</v>
      </c>
      <c r="M2540" s="26">
        <f t="shared" ca="1" si="89"/>
        <v>42276</v>
      </c>
      <c r="N2540" s="25" t="b">
        <f t="shared" si="89"/>
        <v>0</v>
      </c>
      <c r="O2540" s="84" t="str">
        <f>IF($N2540,_xll.BDP($K2540,O$1817),"[DISABLED]")</f>
        <v>[DISABLED]</v>
      </c>
      <c r="P2540" s="84" t="str">
        <f>IF($N2540,_xll.BDP($K2540,P$1817),"[DISABLED]")</f>
        <v>[DISABLED]</v>
      </c>
      <c r="Q2540" s="84" t="str">
        <f>IF($N2540,_xll.BDP($K2540,Q$1817),"[DISABLED]")</f>
        <v>[DISABLED]</v>
      </c>
      <c r="R2540" s="84" t="str">
        <f>IF($N2540,_xll.BDH($K2540,R$1817,$M2540),"[DISABLED]")</f>
        <v>[DISABLED]</v>
      </c>
      <c r="S2540" s="84" t="str">
        <f>IF($N2540,_xll.BDH($K2540,S$1817,$M2540),"[DISABLED]")</f>
        <v>[DISABLED]</v>
      </c>
      <c r="T2540" s="84" t="str">
        <f>IF($N2540,_xll.BDH($K2540,T$1817,$M2540),"[DISABLED]")</f>
        <v>[DISABLED]</v>
      </c>
      <c r="V2540" s="106" t="s">
        <v>11044</v>
      </c>
      <c r="W2540" s="107" t="s">
        <v>1055</v>
      </c>
      <c r="X2540" s="108">
        <v>42276</v>
      </c>
      <c r="Y2540" s="107" t="b">
        <v>0</v>
      </c>
      <c r="Z2540" s="107" t="s">
        <v>5237</v>
      </c>
      <c r="AA2540" s="107" t="s">
        <v>5237</v>
      </c>
      <c r="AB2540" s="107" t="s">
        <v>5237</v>
      </c>
      <c r="AC2540" s="107" t="s">
        <v>5237</v>
      </c>
      <c r="AD2540" s="107" t="s">
        <v>5237</v>
      </c>
      <c r="AE2540" s="107" t="s">
        <v>5237</v>
      </c>
    </row>
    <row r="2541" spans="2:31" outlineLevel="1">
      <c r="H2541" s="42"/>
      <c r="K2541" s="72"/>
      <c r="L2541" s="25"/>
      <c r="M2541" s="26"/>
      <c r="N2541" s="25"/>
      <c r="O2541" s="84"/>
      <c r="P2541" s="84"/>
      <c r="Q2541" s="84"/>
      <c r="R2541" s="84"/>
      <c r="S2541" s="84"/>
      <c r="T2541" s="84"/>
      <c r="V2541" s="106"/>
      <c r="W2541" s="107"/>
      <c r="X2541" s="108"/>
      <c r="Y2541" s="107"/>
      <c r="Z2541" s="107"/>
      <c r="AA2541" s="107"/>
      <c r="AB2541" s="107"/>
      <c r="AC2541" s="107"/>
      <c r="AD2541" s="107"/>
      <c r="AE2541" s="107"/>
    </row>
    <row r="2542" spans="2:31" outlineLevel="1">
      <c r="B2542" s="24" t="s">
        <v>5234</v>
      </c>
      <c r="C2542" s="24" t="s">
        <v>4</v>
      </c>
      <c r="D2542" s="24" t="s">
        <v>64</v>
      </c>
      <c r="E2542" s="24" t="s">
        <v>47</v>
      </c>
      <c r="F2542" s="24" t="s">
        <v>209</v>
      </c>
      <c r="G2542" s="24">
        <v>-200</v>
      </c>
      <c r="H2542" s="42" t="s">
        <v>3008</v>
      </c>
      <c r="I2542" s="24" t="s">
        <v>5026</v>
      </c>
      <c r="J2542" s="24" t="s">
        <v>73</v>
      </c>
      <c r="K2542" s="72" t="str">
        <f t="shared" si="88"/>
        <v>BPPKA15 ICPL Curncy</v>
      </c>
      <c r="L2542" s="25" t="str">
        <f t="shared" si="89"/>
        <v>ICPL</v>
      </c>
      <c r="M2542" s="26">
        <f t="shared" ca="1" si="89"/>
        <v>42276</v>
      </c>
      <c r="N2542" s="25" t="b">
        <f t="shared" si="89"/>
        <v>0</v>
      </c>
      <c r="O2542" s="84" t="str">
        <f>IF($N2542,_xll.BDP($K2542,O$1817),"[DISABLED]")</f>
        <v>[DISABLED]</v>
      </c>
      <c r="P2542" s="84" t="str">
        <f>IF($N2542,_xll.BDP($K2542,P$1817),"[DISABLED]")</f>
        <v>[DISABLED]</v>
      </c>
      <c r="Q2542" s="84" t="str">
        <f>IF($N2542,_xll.BDP($K2542,Q$1817),"[DISABLED]")</f>
        <v>[DISABLED]</v>
      </c>
      <c r="R2542" s="84" t="str">
        <f>IF($N2542,_xll.BDH($K2542,R$1817,$M2542),"[DISABLED]")</f>
        <v>[DISABLED]</v>
      </c>
      <c r="S2542" s="84" t="str">
        <f>IF($N2542,_xll.BDH($K2542,S$1817,$M2542),"[DISABLED]")</f>
        <v>[DISABLED]</v>
      </c>
      <c r="T2542" s="84" t="str">
        <f>IF($N2542,_xll.BDH($K2542,T$1817,$M2542),"[DISABLED]")</f>
        <v>[DISABLED]</v>
      </c>
      <c r="V2542" s="106" t="s">
        <v>11045</v>
      </c>
      <c r="W2542" s="107" t="s">
        <v>1055</v>
      </c>
      <c r="X2542" s="108">
        <v>42276</v>
      </c>
      <c r="Y2542" s="107" t="b">
        <v>0</v>
      </c>
      <c r="Z2542" s="107" t="s">
        <v>5237</v>
      </c>
      <c r="AA2542" s="107" t="s">
        <v>5237</v>
      </c>
      <c r="AB2542" s="107" t="s">
        <v>5237</v>
      </c>
      <c r="AC2542" s="107" t="s">
        <v>5237</v>
      </c>
      <c r="AD2542" s="107" t="s">
        <v>5237</v>
      </c>
      <c r="AE2542" s="107" t="s">
        <v>5237</v>
      </c>
    </row>
    <row r="2543" spans="2:31" outlineLevel="1">
      <c r="B2543" s="24" t="s">
        <v>5234</v>
      </c>
      <c r="C2543" s="24" t="s">
        <v>4</v>
      </c>
      <c r="D2543" s="24" t="s">
        <v>64</v>
      </c>
      <c r="E2543" s="24" t="s">
        <v>47</v>
      </c>
      <c r="F2543" s="24" t="s">
        <v>209</v>
      </c>
      <c r="G2543" s="24">
        <v>-100</v>
      </c>
      <c r="H2543" s="42" t="s">
        <v>3008</v>
      </c>
      <c r="I2543" s="24" t="s">
        <v>5027</v>
      </c>
      <c r="J2543" s="24" t="s">
        <v>73</v>
      </c>
      <c r="K2543" s="72" t="str">
        <f t="shared" si="88"/>
        <v>BPPLA15 ICPL Curncy</v>
      </c>
      <c r="L2543" s="25" t="str">
        <f t="shared" si="89"/>
        <v>ICPL</v>
      </c>
      <c r="M2543" s="26">
        <f t="shared" ca="1" si="89"/>
        <v>42276</v>
      </c>
      <c r="N2543" s="25" t="b">
        <f t="shared" si="89"/>
        <v>0</v>
      </c>
      <c r="O2543" s="84" t="str">
        <f>IF($N2543,_xll.BDP($K2543,O$1817),"[DISABLED]")</f>
        <v>[DISABLED]</v>
      </c>
      <c r="P2543" s="84" t="str">
        <f>IF($N2543,_xll.BDP($K2543,P$1817),"[DISABLED]")</f>
        <v>[DISABLED]</v>
      </c>
      <c r="Q2543" s="84" t="str">
        <f>IF($N2543,_xll.BDP($K2543,Q$1817),"[DISABLED]")</f>
        <v>[DISABLED]</v>
      </c>
      <c r="R2543" s="84" t="str">
        <f>IF($N2543,_xll.BDH($K2543,R$1817,$M2543),"[DISABLED]")</f>
        <v>[DISABLED]</v>
      </c>
      <c r="S2543" s="84" t="str">
        <f>IF($N2543,_xll.BDH($K2543,S$1817,$M2543),"[DISABLED]")</f>
        <v>[DISABLED]</v>
      </c>
      <c r="T2543" s="84" t="str">
        <f>IF($N2543,_xll.BDH($K2543,T$1817,$M2543),"[DISABLED]")</f>
        <v>[DISABLED]</v>
      </c>
      <c r="V2543" s="106" t="s">
        <v>11046</v>
      </c>
      <c r="W2543" s="107" t="s">
        <v>1055</v>
      </c>
      <c r="X2543" s="108">
        <v>42276</v>
      </c>
      <c r="Y2543" s="107" t="b">
        <v>0</v>
      </c>
      <c r="Z2543" s="107" t="s">
        <v>5237</v>
      </c>
      <c r="AA2543" s="107" t="s">
        <v>5237</v>
      </c>
      <c r="AB2543" s="107" t="s">
        <v>5237</v>
      </c>
      <c r="AC2543" s="107" t="s">
        <v>5237</v>
      </c>
      <c r="AD2543" s="107" t="s">
        <v>5237</v>
      </c>
      <c r="AE2543" s="107" t="s">
        <v>5237</v>
      </c>
    </row>
    <row r="2544" spans="2:31" outlineLevel="1">
      <c r="B2544" s="24" t="s">
        <v>5234</v>
      </c>
      <c r="C2544" s="24" t="s">
        <v>4</v>
      </c>
      <c r="D2544" s="24" t="s">
        <v>64</v>
      </c>
      <c r="E2544" s="24" t="s">
        <v>47</v>
      </c>
      <c r="F2544" s="24" t="s">
        <v>209</v>
      </c>
      <c r="G2544" s="24">
        <v>-50</v>
      </c>
      <c r="H2544" s="42" t="s">
        <v>3008</v>
      </c>
      <c r="I2544" s="24" t="s">
        <v>5028</v>
      </c>
      <c r="J2544" s="24" t="s">
        <v>73</v>
      </c>
      <c r="K2544" s="72" t="str">
        <f t="shared" si="88"/>
        <v>BPPMA15 ICPL Curncy</v>
      </c>
      <c r="L2544" s="25" t="str">
        <f t="shared" si="89"/>
        <v>ICPL</v>
      </c>
      <c r="M2544" s="26">
        <f t="shared" ca="1" si="89"/>
        <v>42276</v>
      </c>
      <c r="N2544" s="25" t="b">
        <f t="shared" si="89"/>
        <v>0</v>
      </c>
      <c r="O2544" s="84" t="str">
        <f>IF($N2544,_xll.BDP($K2544,O$1817),"[DISABLED]")</f>
        <v>[DISABLED]</v>
      </c>
      <c r="P2544" s="84" t="str">
        <f>IF($N2544,_xll.BDP($K2544,P$1817),"[DISABLED]")</f>
        <v>[DISABLED]</v>
      </c>
      <c r="Q2544" s="84" t="str">
        <f>IF($N2544,_xll.BDP($K2544,Q$1817),"[DISABLED]")</f>
        <v>[DISABLED]</v>
      </c>
      <c r="R2544" s="84" t="str">
        <f>IF($N2544,_xll.BDH($K2544,R$1817,$M2544),"[DISABLED]")</f>
        <v>[DISABLED]</v>
      </c>
      <c r="S2544" s="84" t="str">
        <f>IF($N2544,_xll.BDH($K2544,S$1817,$M2544),"[DISABLED]")</f>
        <v>[DISABLED]</v>
      </c>
      <c r="T2544" s="84" t="str">
        <f>IF($N2544,_xll.BDH($K2544,T$1817,$M2544),"[DISABLED]")</f>
        <v>[DISABLED]</v>
      </c>
      <c r="V2544" s="106" t="s">
        <v>11047</v>
      </c>
      <c r="W2544" s="107" t="s">
        <v>1055</v>
      </c>
      <c r="X2544" s="108">
        <v>42276</v>
      </c>
      <c r="Y2544" s="107" t="b">
        <v>0</v>
      </c>
      <c r="Z2544" s="107" t="s">
        <v>5237</v>
      </c>
      <c r="AA2544" s="107" t="s">
        <v>5237</v>
      </c>
      <c r="AB2544" s="107" t="s">
        <v>5237</v>
      </c>
      <c r="AC2544" s="107" t="s">
        <v>5237</v>
      </c>
      <c r="AD2544" s="107" t="s">
        <v>5237</v>
      </c>
      <c r="AE2544" s="107" t="s">
        <v>5237</v>
      </c>
    </row>
    <row r="2545" spans="2:31" outlineLevel="1">
      <c r="B2545" s="24" t="s">
        <v>5234</v>
      </c>
      <c r="C2545" s="24" t="s">
        <v>4</v>
      </c>
      <c r="D2545" s="24" t="s">
        <v>64</v>
      </c>
      <c r="E2545" s="24" t="s">
        <v>47</v>
      </c>
      <c r="F2545" s="24" t="s">
        <v>209</v>
      </c>
      <c r="G2545" s="24">
        <v>-25</v>
      </c>
      <c r="H2545" s="42" t="s">
        <v>3008</v>
      </c>
      <c r="I2545" s="24" t="s">
        <v>5029</v>
      </c>
      <c r="J2545" s="24" t="s">
        <v>73</v>
      </c>
      <c r="K2545" s="72" t="str">
        <f t="shared" si="88"/>
        <v>BPPNA15 ICPL Curncy</v>
      </c>
      <c r="L2545" s="25" t="str">
        <f t="shared" si="89"/>
        <v>ICPL</v>
      </c>
      <c r="M2545" s="26">
        <f t="shared" ca="1" si="89"/>
        <v>42276</v>
      </c>
      <c r="N2545" s="25" t="b">
        <f t="shared" si="89"/>
        <v>0</v>
      </c>
      <c r="O2545" s="84" t="str">
        <f>IF($N2545,_xll.BDP($K2545,O$1817),"[DISABLED]")</f>
        <v>[DISABLED]</v>
      </c>
      <c r="P2545" s="84" t="str">
        <f>IF($N2545,_xll.BDP($K2545,P$1817),"[DISABLED]")</f>
        <v>[DISABLED]</v>
      </c>
      <c r="Q2545" s="84" t="str">
        <f>IF($N2545,_xll.BDP($K2545,Q$1817),"[DISABLED]")</f>
        <v>[DISABLED]</v>
      </c>
      <c r="R2545" s="84" t="str">
        <f>IF($N2545,_xll.BDH($K2545,R$1817,$M2545),"[DISABLED]")</f>
        <v>[DISABLED]</v>
      </c>
      <c r="S2545" s="84" t="str">
        <f>IF($N2545,_xll.BDH($K2545,S$1817,$M2545),"[DISABLED]")</f>
        <v>[DISABLED]</v>
      </c>
      <c r="T2545" s="84" t="str">
        <f>IF($N2545,_xll.BDH($K2545,T$1817,$M2545),"[DISABLED]")</f>
        <v>[DISABLED]</v>
      </c>
      <c r="V2545" s="106" t="s">
        <v>11048</v>
      </c>
      <c r="W2545" s="107" t="s">
        <v>1055</v>
      </c>
      <c r="X2545" s="108">
        <v>42276</v>
      </c>
      <c r="Y2545" s="107" t="b">
        <v>0</v>
      </c>
      <c r="Z2545" s="107" t="s">
        <v>5237</v>
      </c>
      <c r="AA2545" s="107" t="s">
        <v>5237</v>
      </c>
      <c r="AB2545" s="107" t="s">
        <v>5237</v>
      </c>
      <c r="AC2545" s="107" t="s">
        <v>5237</v>
      </c>
      <c r="AD2545" s="107" t="s">
        <v>5237</v>
      </c>
      <c r="AE2545" s="107" t="s">
        <v>5237</v>
      </c>
    </row>
    <row r="2546" spans="2:31" outlineLevel="1">
      <c r="B2546" s="24" t="s">
        <v>5234</v>
      </c>
      <c r="C2546" s="24" t="s">
        <v>4</v>
      </c>
      <c r="D2546" s="24" t="s">
        <v>64</v>
      </c>
      <c r="E2546" s="24" t="s">
        <v>47</v>
      </c>
      <c r="F2546" s="24" t="s">
        <v>209</v>
      </c>
      <c r="G2546" s="24">
        <v>25</v>
      </c>
      <c r="H2546" s="42" t="s">
        <v>3008</v>
      </c>
      <c r="I2546" s="24" t="s">
        <v>5030</v>
      </c>
      <c r="J2546" s="24" t="s">
        <v>73</v>
      </c>
      <c r="K2546" s="72" t="str">
        <f t="shared" si="88"/>
        <v>BPPOA15 ICPL Curncy</v>
      </c>
      <c r="L2546" s="25" t="str">
        <f t="shared" si="89"/>
        <v>ICPL</v>
      </c>
      <c r="M2546" s="26">
        <f t="shared" ca="1" si="89"/>
        <v>42276</v>
      </c>
      <c r="N2546" s="25" t="b">
        <f t="shared" si="89"/>
        <v>0</v>
      </c>
      <c r="O2546" s="84" t="str">
        <f>IF($N2546,_xll.BDP($K2546,O$1817),"[DISABLED]")</f>
        <v>[DISABLED]</v>
      </c>
      <c r="P2546" s="84" t="str">
        <f>IF($N2546,_xll.BDP($K2546,P$1817),"[DISABLED]")</f>
        <v>[DISABLED]</v>
      </c>
      <c r="Q2546" s="84" t="str">
        <f>IF($N2546,_xll.BDP($K2546,Q$1817),"[DISABLED]")</f>
        <v>[DISABLED]</v>
      </c>
      <c r="R2546" s="84" t="str">
        <f>IF($N2546,_xll.BDH($K2546,R$1817,$M2546),"[DISABLED]")</f>
        <v>[DISABLED]</v>
      </c>
      <c r="S2546" s="84" t="str">
        <f>IF($N2546,_xll.BDH($K2546,S$1817,$M2546),"[DISABLED]")</f>
        <v>[DISABLED]</v>
      </c>
      <c r="T2546" s="84" t="str">
        <f>IF($N2546,_xll.BDH($K2546,T$1817,$M2546),"[DISABLED]")</f>
        <v>[DISABLED]</v>
      </c>
      <c r="V2546" s="106" t="s">
        <v>11049</v>
      </c>
      <c r="W2546" s="107" t="s">
        <v>1055</v>
      </c>
      <c r="X2546" s="108">
        <v>42276</v>
      </c>
      <c r="Y2546" s="107" t="b">
        <v>0</v>
      </c>
      <c r="Z2546" s="107" t="s">
        <v>5237</v>
      </c>
      <c r="AA2546" s="107" t="s">
        <v>5237</v>
      </c>
      <c r="AB2546" s="107" t="s">
        <v>5237</v>
      </c>
      <c r="AC2546" s="107" t="s">
        <v>5237</v>
      </c>
      <c r="AD2546" s="107" t="s">
        <v>5237</v>
      </c>
      <c r="AE2546" s="107" t="s">
        <v>5237</v>
      </c>
    </row>
    <row r="2547" spans="2:31" outlineLevel="1">
      <c r="B2547" s="24" t="s">
        <v>5234</v>
      </c>
      <c r="C2547" s="24" t="s">
        <v>4</v>
      </c>
      <c r="D2547" s="24" t="s">
        <v>64</v>
      </c>
      <c r="E2547" s="24" t="s">
        <v>47</v>
      </c>
      <c r="F2547" s="24" t="s">
        <v>209</v>
      </c>
      <c r="G2547" s="24">
        <v>50</v>
      </c>
      <c r="H2547" s="42" t="s">
        <v>3008</v>
      </c>
      <c r="I2547" s="24" t="s">
        <v>5031</v>
      </c>
      <c r="J2547" s="24" t="s">
        <v>73</v>
      </c>
      <c r="K2547" s="72" t="str">
        <f t="shared" si="88"/>
        <v>BPPPA15 ICPL Curncy</v>
      </c>
      <c r="L2547" s="25" t="str">
        <f t="shared" si="89"/>
        <v>ICPL</v>
      </c>
      <c r="M2547" s="26">
        <f t="shared" ca="1" si="89"/>
        <v>42276</v>
      </c>
      <c r="N2547" s="25" t="b">
        <f t="shared" si="89"/>
        <v>0</v>
      </c>
      <c r="O2547" s="84" t="str">
        <f>IF($N2547,_xll.BDP($K2547,O$1817),"[DISABLED]")</f>
        <v>[DISABLED]</v>
      </c>
      <c r="P2547" s="84" t="str">
        <f>IF($N2547,_xll.BDP($K2547,P$1817),"[DISABLED]")</f>
        <v>[DISABLED]</v>
      </c>
      <c r="Q2547" s="84" t="str">
        <f>IF($N2547,_xll.BDP($K2547,Q$1817),"[DISABLED]")</f>
        <v>[DISABLED]</v>
      </c>
      <c r="R2547" s="84" t="str">
        <f>IF($N2547,_xll.BDH($K2547,R$1817,$M2547),"[DISABLED]")</f>
        <v>[DISABLED]</v>
      </c>
      <c r="S2547" s="84" t="str">
        <f>IF($N2547,_xll.BDH($K2547,S$1817,$M2547),"[DISABLED]")</f>
        <v>[DISABLED]</v>
      </c>
      <c r="T2547" s="84" t="str">
        <f>IF($N2547,_xll.BDH($K2547,T$1817,$M2547),"[DISABLED]")</f>
        <v>[DISABLED]</v>
      </c>
      <c r="V2547" s="106" t="s">
        <v>11050</v>
      </c>
      <c r="W2547" s="107" t="s">
        <v>1055</v>
      </c>
      <c r="X2547" s="108">
        <v>42276</v>
      </c>
      <c r="Y2547" s="107" t="b">
        <v>0</v>
      </c>
      <c r="Z2547" s="107" t="s">
        <v>5237</v>
      </c>
      <c r="AA2547" s="107" t="s">
        <v>5237</v>
      </c>
      <c r="AB2547" s="107" t="s">
        <v>5237</v>
      </c>
      <c r="AC2547" s="107" t="s">
        <v>5237</v>
      </c>
      <c r="AD2547" s="107" t="s">
        <v>5237</v>
      </c>
      <c r="AE2547" s="107" t="s">
        <v>5237</v>
      </c>
    </row>
    <row r="2548" spans="2:31" outlineLevel="1">
      <c r="B2548" s="24" t="s">
        <v>5234</v>
      </c>
      <c r="C2548" s="24" t="s">
        <v>4</v>
      </c>
      <c r="D2548" s="24" t="s">
        <v>64</v>
      </c>
      <c r="E2548" s="24" t="s">
        <v>47</v>
      </c>
      <c r="F2548" s="24" t="s">
        <v>209</v>
      </c>
      <c r="G2548" s="24">
        <v>100</v>
      </c>
      <c r="H2548" s="42" t="s">
        <v>3008</v>
      </c>
      <c r="I2548" s="24" t="s">
        <v>5032</v>
      </c>
      <c r="J2548" s="24" t="s">
        <v>73</v>
      </c>
      <c r="K2548" s="72" t="str">
        <f t="shared" si="88"/>
        <v>BPPQA15 ICPL Curncy</v>
      </c>
      <c r="L2548" s="25" t="str">
        <f t="shared" si="89"/>
        <v>ICPL</v>
      </c>
      <c r="M2548" s="26">
        <f t="shared" ca="1" si="89"/>
        <v>42276</v>
      </c>
      <c r="N2548" s="25" t="b">
        <f t="shared" si="89"/>
        <v>0</v>
      </c>
      <c r="O2548" s="84" t="str">
        <f>IF($N2548,_xll.BDP($K2548,O$1817),"[DISABLED]")</f>
        <v>[DISABLED]</v>
      </c>
      <c r="P2548" s="84" t="str">
        <f>IF($N2548,_xll.BDP($K2548,P$1817),"[DISABLED]")</f>
        <v>[DISABLED]</v>
      </c>
      <c r="Q2548" s="84" t="str">
        <f>IF($N2548,_xll.BDP($K2548,Q$1817),"[DISABLED]")</f>
        <v>[DISABLED]</v>
      </c>
      <c r="R2548" s="84" t="str">
        <f>IF($N2548,_xll.BDH($K2548,R$1817,$M2548),"[DISABLED]")</f>
        <v>[DISABLED]</v>
      </c>
      <c r="S2548" s="84" t="str">
        <f>IF($N2548,_xll.BDH($K2548,S$1817,$M2548),"[DISABLED]")</f>
        <v>[DISABLED]</v>
      </c>
      <c r="T2548" s="84" t="str">
        <f>IF($N2548,_xll.BDH($K2548,T$1817,$M2548),"[DISABLED]")</f>
        <v>[DISABLED]</v>
      </c>
      <c r="V2548" s="106" t="s">
        <v>11051</v>
      </c>
      <c r="W2548" s="107" t="s">
        <v>1055</v>
      </c>
      <c r="X2548" s="108">
        <v>42276</v>
      </c>
      <c r="Y2548" s="107" t="b">
        <v>0</v>
      </c>
      <c r="Z2548" s="107" t="s">
        <v>5237</v>
      </c>
      <c r="AA2548" s="107" t="s">
        <v>5237</v>
      </c>
      <c r="AB2548" s="107" t="s">
        <v>5237</v>
      </c>
      <c r="AC2548" s="107" t="s">
        <v>5237</v>
      </c>
      <c r="AD2548" s="107" t="s">
        <v>5237</v>
      </c>
      <c r="AE2548" s="107" t="s">
        <v>5237</v>
      </c>
    </row>
    <row r="2549" spans="2:31" outlineLevel="1">
      <c r="B2549" s="24" t="s">
        <v>5234</v>
      </c>
      <c r="C2549" s="24" t="s">
        <v>4</v>
      </c>
      <c r="D2549" s="24" t="s">
        <v>64</v>
      </c>
      <c r="E2549" s="24" t="s">
        <v>47</v>
      </c>
      <c r="F2549" s="24" t="s">
        <v>209</v>
      </c>
      <c r="G2549" s="24">
        <v>200</v>
      </c>
      <c r="H2549" s="42" t="s">
        <v>3008</v>
      </c>
      <c r="I2549" s="24" t="s">
        <v>5033</v>
      </c>
      <c r="J2549" s="24" t="s">
        <v>73</v>
      </c>
      <c r="K2549" s="72" t="str">
        <f t="shared" si="88"/>
        <v>BPPRA15 ICPL Curncy</v>
      </c>
      <c r="L2549" s="25" t="str">
        <f t="shared" si="89"/>
        <v>ICPL</v>
      </c>
      <c r="M2549" s="26">
        <f t="shared" ca="1" si="89"/>
        <v>42276</v>
      </c>
      <c r="N2549" s="25" t="b">
        <f t="shared" si="89"/>
        <v>0</v>
      </c>
      <c r="O2549" s="84" t="str">
        <f>IF($N2549,_xll.BDP($K2549,O$1817),"[DISABLED]")</f>
        <v>[DISABLED]</v>
      </c>
      <c r="P2549" s="84" t="str">
        <f>IF($N2549,_xll.BDP($K2549,P$1817),"[DISABLED]")</f>
        <v>[DISABLED]</v>
      </c>
      <c r="Q2549" s="84" t="str">
        <f>IF($N2549,_xll.BDP($K2549,Q$1817),"[DISABLED]")</f>
        <v>[DISABLED]</v>
      </c>
      <c r="R2549" s="84" t="str">
        <f>IF($N2549,_xll.BDH($K2549,R$1817,$M2549),"[DISABLED]")</f>
        <v>[DISABLED]</v>
      </c>
      <c r="S2549" s="84" t="str">
        <f>IF($N2549,_xll.BDH($K2549,S$1817,$M2549),"[DISABLED]")</f>
        <v>[DISABLED]</v>
      </c>
      <c r="T2549" s="84" t="str">
        <f>IF($N2549,_xll.BDH($K2549,T$1817,$M2549),"[DISABLED]")</f>
        <v>[DISABLED]</v>
      </c>
      <c r="V2549" s="106" t="s">
        <v>11052</v>
      </c>
      <c r="W2549" s="107" t="s">
        <v>1055</v>
      </c>
      <c r="X2549" s="108">
        <v>42276</v>
      </c>
      <c r="Y2549" s="107" t="b">
        <v>0</v>
      </c>
      <c r="Z2549" s="107" t="s">
        <v>5237</v>
      </c>
      <c r="AA2549" s="107" t="s">
        <v>5237</v>
      </c>
      <c r="AB2549" s="107" t="s">
        <v>5237</v>
      </c>
      <c r="AC2549" s="107" t="s">
        <v>5237</v>
      </c>
      <c r="AD2549" s="107" t="s">
        <v>5237</v>
      </c>
      <c r="AE2549" s="107" t="s">
        <v>5237</v>
      </c>
    </row>
    <row r="2550" spans="2:31" outlineLevel="1">
      <c r="H2550" s="42"/>
      <c r="K2550" s="72"/>
      <c r="L2550" s="25"/>
      <c r="M2550" s="26"/>
      <c r="N2550" s="25"/>
      <c r="O2550" s="84"/>
      <c r="P2550" s="84"/>
      <c r="Q2550" s="84"/>
      <c r="R2550" s="84"/>
      <c r="S2550" s="84"/>
      <c r="T2550" s="84"/>
      <c r="V2550" s="106"/>
      <c r="W2550" s="107"/>
      <c r="X2550" s="108"/>
      <c r="Y2550" s="107"/>
      <c r="Z2550" s="107"/>
      <c r="AA2550" s="107"/>
      <c r="AB2550" s="107"/>
      <c r="AC2550" s="107"/>
      <c r="AD2550" s="107"/>
      <c r="AE2550" s="107"/>
    </row>
    <row r="2551" spans="2:31" outlineLevel="1">
      <c r="B2551" s="24" t="s">
        <v>5234</v>
      </c>
      <c r="C2551" s="24" t="s">
        <v>4</v>
      </c>
      <c r="D2551" s="24" t="s">
        <v>64</v>
      </c>
      <c r="E2551" s="24" t="s">
        <v>47</v>
      </c>
      <c r="F2551" s="24" t="s">
        <v>54</v>
      </c>
      <c r="G2551" s="24">
        <v>-200</v>
      </c>
      <c r="H2551" s="42" t="s">
        <v>3008</v>
      </c>
      <c r="I2551" s="24" t="s">
        <v>5034</v>
      </c>
      <c r="J2551" s="24" t="s">
        <v>73</v>
      </c>
      <c r="K2551" s="72" t="str">
        <f t="shared" si="88"/>
        <v>BPPKC15 ICPL Curncy</v>
      </c>
      <c r="L2551" s="25" t="str">
        <f t="shared" si="89"/>
        <v>ICPL</v>
      </c>
      <c r="M2551" s="26">
        <f t="shared" ca="1" si="89"/>
        <v>42276</v>
      </c>
      <c r="N2551" s="25" t="b">
        <f t="shared" si="89"/>
        <v>0</v>
      </c>
      <c r="O2551" s="84" t="str">
        <f>IF($N2551,_xll.BDP($K2551,O$1817),"[DISABLED]")</f>
        <v>[DISABLED]</v>
      </c>
      <c r="P2551" s="84" t="str">
        <f>IF($N2551,_xll.BDP($K2551,P$1817),"[DISABLED]")</f>
        <v>[DISABLED]</v>
      </c>
      <c r="Q2551" s="84" t="str">
        <f>IF($N2551,_xll.BDP($K2551,Q$1817),"[DISABLED]")</f>
        <v>[DISABLED]</v>
      </c>
      <c r="R2551" s="84" t="str">
        <f>IF($N2551,_xll.BDH($K2551,R$1817,$M2551),"[DISABLED]")</f>
        <v>[DISABLED]</v>
      </c>
      <c r="S2551" s="84" t="str">
        <f>IF($N2551,_xll.BDH($K2551,S$1817,$M2551),"[DISABLED]")</f>
        <v>[DISABLED]</v>
      </c>
      <c r="T2551" s="84" t="str">
        <f>IF($N2551,_xll.BDH($K2551,T$1817,$M2551),"[DISABLED]")</f>
        <v>[DISABLED]</v>
      </c>
      <c r="V2551" s="106" t="s">
        <v>11053</v>
      </c>
      <c r="W2551" s="107" t="s">
        <v>1055</v>
      </c>
      <c r="X2551" s="108">
        <v>42276</v>
      </c>
      <c r="Y2551" s="107" t="b">
        <v>0</v>
      </c>
      <c r="Z2551" s="107" t="s">
        <v>5237</v>
      </c>
      <c r="AA2551" s="107" t="s">
        <v>5237</v>
      </c>
      <c r="AB2551" s="107" t="s">
        <v>5237</v>
      </c>
      <c r="AC2551" s="107" t="s">
        <v>5237</v>
      </c>
      <c r="AD2551" s="107" t="s">
        <v>5237</v>
      </c>
      <c r="AE2551" s="107" t="s">
        <v>5237</v>
      </c>
    </row>
    <row r="2552" spans="2:31" outlineLevel="1">
      <c r="B2552" s="24" t="s">
        <v>5234</v>
      </c>
      <c r="C2552" s="24" t="s">
        <v>4</v>
      </c>
      <c r="D2552" s="24" t="s">
        <v>64</v>
      </c>
      <c r="E2552" s="24" t="s">
        <v>47</v>
      </c>
      <c r="F2552" s="24" t="s">
        <v>54</v>
      </c>
      <c r="G2552" s="24">
        <v>-100</v>
      </c>
      <c r="H2552" s="42" t="s">
        <v>3008</v>
      </c>
      <c r="I2552" s="24" t="s">
        <v>5035</v>
      </c>
      <c r="J2552" s="24" t="s">
        <v>73</v>
      </c>
      <c r="K2552" s="72" t="str">
        <f t="shared" si="88"/>
        <v>BPPLC15 ICPL Curncy</v>
      </c>
      <c r="L2552" s="25" t="str">
        <f t="shared" si="89"/>
        <v>ICPL</v>
      </c>
      <c r="M2552" s="26">
        <f t="shared" ca="1" si="89"/>
        <v>42276</v>
      </c>
      <c r="N2552" s="25" t="b">
        <f t="shared" si="89"/>
        <v>0</v>
      </c>
      <c r="O2552" s="84" t="str">
        <f>IF($N2552,_xll.BDP($K2552,O$1817),"[DISABLED]")</f>
        <v>[DISABLED]</v>
      </c>
      <c r="P2552" s="84" t="str">
        <f>IF($N2552,_xll.BDP($K2552,P$1817),"[DISABLED]")</f>
        <v>[DISABLED]</v>
      </c>
      <c r="Q2552" s="84" t="str">
        <f>IF($N2552,_xll.BDP($K2552,Q$1817),"[DISABLED]")</f>
        <v>[DISABLED]</v>
      </c>
      <c r="R2552" s="84" t="str">
        <f>IF($N2552,_xll.BDH($K2552,R$1817,$M2552),"[DISABLED]")</f>
        <v>[DISABLED]</v>
      </c>
      <c r="S2552" s="84" t="str">
        <f>IF($N2552,_xll.BDH($K2552,S$1817,$M2552),"[DISABLED]")</f>
        <v>[DISABLED]</v>
      </c>
      <c r="T2552" s="84" t="str">
        <f>IF($N2552,_xll.BDH($K2552,T$1817,$M2552),"[DISABLED]")</f>
        <v>[DISABLED]</v>
      </c>
      <c r="V2552" s="106" t="s">
        <v>11054</v>
      </c>
      <c r="W2552" s="107" t="s">
        <v>1055</v>
      </c>
      <c r="X2552" s="108">
        <v>42276</v>
      </c>
      <c r="Y2552" s="107" t="b">
        <v>0</v>
      </c>
      <c r="Z2552" s="107" t="s">
        <v>5237</v>
      </c>
      <c r="AA2552" s="107" t="s">
        <v>5237</v>
      </c>
      <c r="AB2552" s="107" t="s">
        <v>5237</v>
      </c>
      <c r="AC2552" s="107" t="s">
        <v>5237</v>
      </c>
      <c r="AD2552" s="107" t="s">
        <v>5237</v>
      </c>
      <c r="AE2552" s="107" t="s">
        <v>5237</v>
      </c>
    </row>
    <row r="2553" spans="2:31" outlineLevel="1">
      <c r="B2553" s="24" t="s">
        <v>5234</v>
      </c>
      <c r="C2553" s="24" t="s">
        <v>4</v>
      </c>
      <c r="D2553" s="24" t="s">
        <v>64</v>
      </c>
      <c r="E2553" s="24" t="s">
        <v>47</v>
      </c>
      <c r="F2553" s="24" t="s">
        <v>54</v>
      </c>
      <c r="G2553" s="24">
        <v>-50</v>
      </c>
      <c r="H2553" s="42" t="s">
        <v>3008</v>
      </c>
      <c r="I2553" s="24" t="s">
        <v>5036</v>
      </c>
      <c r="J2553" s="24" t="s">
        <v>73</v>
      </c>
      <c r="K2553" s="72" t="str">
        <f t="shared" si="88"/>
        <v>BPPMC15 ICPL Curncy</v>
      </c>
      <c r="L2553" s="25" t="str">
        <f t="shared" si="89"/>
        <v>ICPL</v>
      </c>
      <c r="M2553" s="26">
        <f t="shared" ca="1" si="89"/>
        <v>42276</v>
      </c>
      <c r="N2553" s="25" t="b">
        <f t="shared" si="89"/>
        <v>0</v>
      </c>
      <c r="O2553" s="84" t="str">
        <f>IF($N2553,_xll.BDP($K2553,O$1817),"[DISABLED]")</f>
        <v>[DISABLED]</v>
      </c>
      <c r="P2553" s="84" t="str">
        <f>IF($N2553,_xll.BDP($K2553,P$1817),"[DISABLED]")</f>
        <v>[DISABLED]</v>
      </c>
      <c r="Q2553" s="84" t="str">
        <f>IF($N2553,_xll.BDP($K2553,Q$1817),"[DISABLED]")</f>
        <v>[DISABLED]</v>
      </c>
      <c r="R2553" s="84" t="str">
        <f>IF($N2553,_xll.BDH($K2553,R$1817,$M2553),"[DISABLED]")</f>
        <v>[DISABLED]</v>
      </c>
      <c r="S2553" s="84" t="str">
        <f>IF($N2553,_xll.BDH($K2553,S$1817,$M2553),"[DISABLED]")</f>
        <v>[DISABLED]</v>
      </c>
      <c r="T2553" s="84" t="str">
        <f>IF($N2553,_xll.BDH($K2553,T$1817,$M2553),"[DISABLED]")</f>
        <v>[DISABLED]</v>
      </c>
      <c r="V2553" s="106" t="s">
        <v>11055</v>
      </c>
      <c r="W2553" s="107" t="s">
        <v>1055</v>
      </c>
      <c r="X2553" s="108">
        <v>42276</v>
      </c>
      <c r="Y2553" s="107" t="b">
        <v>0</v>
      </c>
      <c r="Z2553" s="107" t="s">
        <v>5237</v>
      </c>
      <c r="AA2553" s="107" t="s">
        <v>5237</v>
      </c>
      <c r="AB2553" s="107" t="s">
        <v>5237</v>
      </c>
      <c r="AC2553" s="107" t="s">
        <v>5237</v>
      </c>
      <c r="AD2553" s="107" t="s">
        <v>5237</v>
      </c>
      <c r="AE2553" s="107" t="s">
        <v>5237</v>
      </c>
    </row>
    <row r="2554" spans="2:31" outlineLevel="1">
      <c r="B2554" s="24" t="s">
        <v>5234</v>
      </c>
      <c r="C2554" s="24" t="s">
        <v>4</v>
      </c>
      <c r="D2554" s="24" t="s">
        <v>64</v>
      </c>
      <c r="E2554" s="24" t="s">
        <v>47</v>
      </c>
      <c r="F2554" s="24" t="s">
        <v>54</v>
      </c>
      <c r="G2554" s="24">
        <v>-25</v>
      </c>
      <c r="H2554" s="42" t="s">
        <v>3008</v>
      </c>
      <c r="I2554" s="24" t="s">
        <v>5037</v>
      </c>
      <c r="J2554" s="24" t="s">
        <v>73</v>
      </c>
      <c r="K2554" s="72" t="str">
        <f t="shared" si="88"/>
        <v>BPPNC15 ICPL Curncy</v>
      </c>
      <c r="L2554" s="25" t="str">
        <f t="shared" si="89"/>
        <v>ICPL</v>
      </c>
      <c r="M2554" s="26">
        <f t="shared" ca="1" si="89"/>
        <v>42276</v>
      </c>
      <c r="N2554" s="25" t="b">
        <f t="shared" si="89"/>
        <v>0</v>
      </c>
      <c r="O2554" s="84" t="str">
        <f>IF($N2554,_xll.BDP($K2554,O$1817),"[DISABLED]")</f>
        <v>[DISABLED]</v>
      </c>
      <c r="P2554" s="84" t="str">
        <f>IF($N2554,_xll.BDP($K2554,P$1817),"[DISABLED]")</f>
        <v>[DISABLED]</v>
      </c>
      <c r="Q2554" s="84" t="str">
        <f>IF($N2554,_xll.BDP($K2554,Q$1817),"[DISABLED]")</f>
        <v>[DISABLED]</v>
      </c>
      <c r="R2554" s="84" t="str">
        <f>IF($N2554,_xll.BDH($K2554,R$1817,$M2554),"[DISABLED]")</f>
        <v>[DISABLED]</v>
      </c>
      <c r="S2554" s="84" t="str">
        <f>IF($N2554,_xll.BDH($K2554,S$1817,$M2554),"[DISABLED]")</f>
        <v>[DISABLED]</v>
      </c>
      <c r="T2554" s="84" t="str">
        <f>IF($N2554,_xll.BDH($K2554,T$1817,$M2554),"[DISABLED]")</f>
        <v>[DISABLED]</v>
      </c>
      <c r="V2554" s="106" t="s">
        <v>11056</v>
      </c>
      <c r="W2554" s="107" t="s">
        <v>1055</v>
      </c>
      <c r="X2554" s="108">
        <v>42276</v>
      </c>
      <c r="Y2554" s="107" t="b">
        <v>0</v>
      </c>
      <c r="Z2554" s="107" t="s">
        <v>5237</v>
      </c>
      <c r="AA2554" s="107" t="s">
        <v>5237</v>
      </c>
      <c r="AB2554" s="107" t="s">
        <v>5237</v>
      </c>
      <c r="AC2554" s="107" t="s">
        <v>5237</v>
      </c>
      <c r="AD2554" s="107" t="s">
        <v>5237</v>
      </c>
      <c r="AE2554" s="107" t="s">
        <v>5237</v>
      </c>
    </row>
    <row r="2555" spans="2:31" outlineLevel="1">
      <c r="B2555" s="24" t="s">
        <v>5234</v>
      </c>
      <c r="C2555" s="24" t="s">
        <v>4</v>
      </c>
      <c r="D2555" s="24" t="s">
        <v>64</v>
      </c>
      <c r="E2555" s="24" t="s">
        <v>47</v>
      </c>
      <c r="F2555" s="24" t="s">
        <v>54</v>
      </c>
      <c r="G2555" s="24">
        <v>25</v>
      </c>
      <c r="H2555" s="42" t="s">
        <v>3008</v>
      </c>
      <c r="I2555" s="24" t="s">
        <v>5038</v>
      </c>
      <c r="J2555" s="24" t="s">
        <v>73</v>
      </c>
      <c r="K2555" s="72" t="str">
        <f t="shared" si="88"/>
        <v>BPPOC15 ICPL Curncy</v>
      </c>
      <c r="L2555" s="25" t="str">
        <f t="shared" si="89"/>
        <v>ICPL</v>
      </c>
      <c r="M2555" s="26">
        <f t="shared" ca="1" si="89"/>
        <v>42276</v>
      </c>
      <c r="N2555" s="25" t="b">
        <f t="shared" si="89"/>
        <v>0</v>
      </c>
      <c r="O2555" s="84" t="str">
        <f>IF($N2555,_xll.BDP($K2555,O$1817),"[DISABLED]")</f>
        <v>[DISABLED]</v>
      </c>
      <c r="P2555" s="84" t="str">
        <f>IF($N2555,_xll.BDP($K2555,P$1817),"[DISABLED]")</f>
        <v>[DISABLED]</v>
      </c>
      <c r="Q2555" s="84" t="str">
        <f>IF($N2555,_xll.BDP($K2555,Q$1817),"[DISABLED]")</f>
        <v>[DISABLED]</v>
      </c>
      <c r="R2555" s="84" t="str">
        <f>IF($N2555,_xll.BDH($K2555,R$1817,$M2555),"[DISABLED]")</f>
        <v>[DISABLED]</v>
      </c>
      <c r="S2555" s="84" t="str">
        <f>IF($N2555,_xll.BDH($K2555,S$1817,$M2555),"[DISABLED]")</f>
        <v>[DISABLED]</v>
      </c>
      <c r="T2555" s="84" t="str">
        <f>IF($N2555,_xll.BDH($K2555,T$1817,$M2555),"[DISABLED]")</f>
        <v>[DISABLED]</v>
      </c>
      <c r="V2555" s="106" t="s">
        <v>11057</v>
      </c>
      <c r="W2555" s="107" t="s">
        <v>1055</v>
      </c>
      <c r="X2555" s="108">
        <v>42276</v>
      </c>
      <c r="Y2555" s="107" t="b">
        <v>0</v>
      </c>
      <c r="Z2555" s="107" t="s">
        <v>5237</v>
      </c>
      <c r="AA2555" s="107" t="s">
        <v>5237</v>
      </c>
      <c r="AB2555" s="107" t="s">
        <v>5237</v>
      </c>
      <c r="AC2555" s="107" t="s">
        <v>5237</v>
      </c>
      <c r="AD2555" s="107" t="s">
        <v>5237</v>
      </c>
      <c r="AE2555" s="107" t="s">
        <v>5237</v>
      </c>
    </row>
    <row r="2556" spans="2:31" outlineLevel="1">
      <c r="B2556" s="24" t="s">
        <v>5234</v>
      </c>
      <c r="C2556" s="24" t="s">
        <v>4</v>
      </c>
      <c r="D2556" s="24" t="s">
        <v>64</v>
      </c>
      <c r="E2556" s="24" t="s">
        <v>47</v>
      </c>
      <c r="F2556" s="24" t="s">
        <v>54</v>
      </c>
      <c r="G2556" s="24">
        <v>50</v>
      </c>
      <c r="H2556" s="42" t="s">
        <v>3008</v>
      </c>
      <c r="I2556" s="24" t="s">
        <v>5039</v>
      </c>
      <c r="J2556" s="24" t="s">
        <v>73</v>
      </c>
      <c r="K2556" s="72" t="str">
        <f t="shared" si="88"/>
        <v>BPPPC15 ICPL Curncy</v>
      </c>
      <c r="L2556" s="25" t="str">
        <f t="shared" si="89"/>
        <v>ICPL</v>
      </c>
      <c r="M2556" s="26">
        <f t="shared" ca="1" si="89"/>
        <v>42276</v>
      </c>
      <c r="N2556" s="25" t="b">
        <f t="shared" si="89"/>
        <v>0</v>
      </c>
      <c r="O2556" s="84" t="str">
        <f>IF($N2556,_xll.BDP($K2556,O$1817),"[DISABLED]")</f>
        <v>[DISABLED]</v>
      </c>
      <c r="P2556" s="84" t="str">
        <f>IF($N2556,_xll.BDP($K2556,P$1817),"[DISABLED]")</f>
        <v>[DISABLED]</v>
      </c>
      <c r="Q2556" s="84" t="str">
        <f>IF($N2556,_xll.BDP($K2556,Q$1817),"[DISABLED]")</f>
        <v>[DISABLED]</v>
      </c>
      <c r="R2556" s="84" t="str">
        <f>IF($N2556,_xll.BDH($K2556,R$1817,$M2556),"[DISABLED]")</f>
        <v>[DISABLED]</v>
      </c>
      <c r="S2556" s="84" t="str">
        <f>IF($N2556,_xll.BDH($K2556,S$1817,$M2556),"[DISABLED]")</f>
        <v>[DISABLED]</v>
      </c>
      <c r="T2556" s="84" t="str">
        <f>IF($N2556,_xll.BDH($K2556,T$1817,$M2556),"[DISABLED]")</f>
        <v>[DISABLED]</v>
      </c>
      <c r="V2556" s="106" t="s">
        <v>11058</v>
      </c>
      <c r="W2556" s="107" t="s">
        <v>1055</v>
      </c>
      <c r="X2556" s="108">
        <v>42276</v>
      </c>
      <c r="Y2556" s="107" t="b">
        <v>0</v>
      </c>
      <c r="Z2556" s="107" t="s">
        <v>5237</v>
      </c>
      <c r="AA2556" s="107" t="s">
        <v>5237</v>
      </c>
      <c r="AB2556" s="107" t="s">
        <v>5237</v>
      </c>
      <c r="AC2556" s="107" t="s">
        <v>5237</v>
      </c>
      <c r="AD2556" s="107" t="s">
        <v>5237</v>
      </c>
      <c r="AE2556" s="107" t="s">
        <v>5237</v>
      </c>
    </row>
    <row r="2557" spans="2:31" outlineLevel="1">
      <c r="B2557" s="24" t="s">
        <v>5234</v>
      </c>
      <c r="C2557" s="24" t="s">
        <v>4</v>
      </c>
      <c r="D2557" s="24" t="s">
        <v>64</v>
      </c>
      <c r="E2557" s="24" t="s">
        <v>47</v>
      </c>
      <c r="F2557" s="24" t="s">
        <v>54</v>
      </c>
      <c r="G2557" s="24">
        <v>100</v>
      </c>
      <c r="H2557" s="42" t="s">
        <v>3008</v>
      </c>
      <c r="I2557" s="24" t="s">
        <v>5040</v>
      </c>
      <c r="J2557" s="24" t="s">
        <v>73</v>
      </c>
      <c r="K2557" s="72" t="str">
        <f t="shared" si="88"/>
        <v>BPPQC15 ICPL Curncy</v>
      </c>
      <c r="L2557" s="25" t="str">
        <f t="shared" si="89"/>
        <v>ICPL</v>
      </c>
      <c r="M2557" s="26">
        <f t="shared" ca="1" si="89"/>
        <v>42276</v>
      </c>
      <c r="N2557" s="25" t="b">
        <f t="shared" si="89"/>
        <v>0</v>
      </c>
      <c r="O2557" s="84" t="str">
        <f>IF($N2557,_xll.BDP($K2557,O$1817),"[DISABLED]")</f>
        <v>[DISABLED]</v>
      </c>
      <c r="P2557" s="84" t="str">
        <f>IF($N2557,_xll.BDP($K2557,P$1817),"[DISABLED]")</f>
        <v>[DISABLED]</v>
      </c>
      <c r="Q2557" s="84" t="str">
        <f>IF($N2557,_xll.BDP($K2557,Q$1817),"[DISABLED]")</f>
        <v>[DISABLED]</v>
      </c>
      <c r="R2557" s="84" t="str">
        <f>IF($N2557,_xll.BDH($K2557,R$1817,$M2557),"[DISABLED]")</f>
        <v>[DISABLED]</v>
      </c>
      <c r="S2557" s="84" t="str">
        <f>IF($N2557,_xll.BDH($K2557,S$1817,$M2557),"[DISABLED]")</f>
        <v>[DISABLED]</v>
      </c>
      <c r="T2557" s="84" t="str">
        <f>IF($N2557,_xll.BDH($K2557,T$1817,$M2557),"[DISABLED]")</f>
        <v>[DISABLED]</v>
      </c>
      <c r="V2557" s="106" t="s">
        <v>11059</v>
      </c>
      <c r="W2557" s="107" t="s">
        <v>1055</v>
      </c>
      <c r="X2557" s="108">
        <v>42276</v>
      </c>
      <c r="Y2557" s="107" t="b">
        <v>0</v>
      </c>
      <c r="Z2557" s="107" t="s">
        <v>5237</v>
      </c>
      <c r="AA2557" s="107" t="s">
        <v>5237</v>
      </c>
      <c r="AB2557" s="107" t="s">
        <v>5237</v>
      </c>
      <c r="AC2557" s="107" t="s">
        <v>5237</v>
      </c>
      <c r="AD2557" s="107" t="s">
        <v>5237</v>
      </c>
      <c r="AE2557" s="107" t="s">
        <v>5237</v>
      </c>
    </row>
    <row r="2558" spans="2:31" outlineLevel="1">
      <c r="B2558" s="24" t="s">
        <v>5234</v>
      </c>
      <c r="C2558" s="24" t="s">
        <v>4</v>
      </c>
      <c r="D2558" s="24" t="s">
        <v>64</v>
      </c>
      <c r="E2558" s="24" t="s">
        <v>47</v>
      </c>
      <c r="F2558" s="24" t="s">
        <v>54</v>
      </c>
      <c r="G2558" s="24">
        <v>200</v>
      </c>
      <c r="H2558" s="42" t="s">
        <v>3008</v>
      </c>
      <c r="I2558" s="24" t="s">
        <v>5041</v>
      </c>
      <c r="J2558" s="24" t="s">
        <v>73</v>
      </c>
      <c r="K2558" s="72" t="str">
        <f t="shared" si="88"/>
        <v>BPPRC15 ICPL Curncy</v>
      </c>
      <c r="L2558" s="25" t="str">
        <f t="shared" si="89"/>
        <v>ICPL</v>
      </c>
      <c r="M2558" s="26">
        <f t="shared" ca="1" si="89"/>
        <v>42276</v>
      </c>
      <c r="N2558" s="25" t="b">
        <f t="shared" si="89"/>
        <v>0</v>
      </c>
      <c r="O2558" s="84" t="str">
        <f>IF($N2558,_xll.BDP($K2558,O$1817),"[DISABLED]")</f>
        <v>[DISABLED]</v>
      </c>
      <c r="P2558" s="84" t="str">
        <f>IF($N2558,_xll.BDP($K2558,P$1817),"[DISABLED]")</f>
        <v>[DISABLED]</v>
      </c>
      <c r="Q2558" s="84" t="str">
        <f>IF($N2558,_xll.BDP($K2558,Q$1817),"[DISABLED]")</f>
        <v>[DISABLED]</v>
      </c>
      <c r="R2558" s="84" t="str">
        <f>IF($N2558,_xll.BDH($K2558,R$1817,$M2558),"[DISABLED]")</f>
        <v>[DISABLED]</v>
      </c>
      <c r="S2558" s="84" t="str">
        <f>IF($N2558,_xll.BDH($K2558,S$1817,$M2558),"[DISABLED]")</f>
        <v>[DISABLED]</v>
      </c>
      <c r="T2558" s="84" t="str">
        <f>IF($N2558,_xll.BDH($K2558,T$1817,$M2558),"[DISABLED]")</f>
        <v>[DISABLED]</v>
      </c>
      <c r="V2558" s="106" t="s">
        <v>11060</v>
      </c>
      <c r="W2558" s="107" t="s">
        <v>1055</v>
      </c>
      <c r="X2558" s="108">
        <v>42276</v>
      </c>
      <c r="Y2558" s="107" t="b">
        <v>0</v>
      </c>
      <c r="Z2558" s="107" t="s">
        <v>5237</v>
      </c>
      <c r="AA2558" s="107" t="s">
        <v>5237</v>
      </c>
      <c r="AB2558" s="107" t="s">
        <v>5237</v>
      </c>
      <c r="AC2558" s="107" t="s">
        <v>5237</v>
      </c>
      <c r="AD2558" s="107" t="s">
        <v>5237</v>
      </c>
      <c r="AE2558" s="107" t="s">
        <v>5237</v>
      </c>
    </row>
    <row r="2559" spans="2:31" outlineLevel="1">
      <c r="H2559" s="42"/>
      <c r="K2559" s="72"/>
      <c r="L2559" s="25"/>
      <c r="M2559" s="26"/>
      <c r="N2559" s="25"/>
      <c r="O2559" s="84"/>
      <c r="P2559" s="84"/>
      <c r="Q2559" s="84"/>
      <c r="R2559" s="84"/>
      <c r="S2559" s="84"/>
      <c r="T2559" s="84"/>
      <c r="V2559" s="106"/>
      <c r="W2559" s="107"/>
      <c r="X2559" s="108"/>
      <c r="Y2559" s="107"/>
      <c r="Z2559" s="107"/>
      <c r="AA2559" s="107"/>
      <c r="AB2559" s="107"/>
      <c r="AC2559" s="107"/>
      <c r="AD2559" s="107"/>
      <c r="AE2559" s="107"/>
    </row>
    <row r="2560" spans="2:31" outlineLevel="1">
      <c r="B2560" s="24" t="s">
        <v>5234</v>
      </c>
      <c r="C2560" s="24" t="s">
        <v>4</v>
      </c>
      <c r="D2560" s="24" t="s">
        <v>64</v>
      </c>
      <c r="E2560" s="24" t="s">
        <v>47</v>
      </c>
      <c r="F2560" s="24" t="s">
        <v>58</v>
      </c>
      <c r="G2560" s="24">
        <v>-200</v>
      </c>
      <c r="H2560" s="42" t="s">
        <v>3008</v>
      </c>
      <c r="I2560" s="24" t="s">
        <v>5042</v>
      </c>
      <c r="J2560" s="24" t="s">
        <v>73</v>
      </c>
      <c r="K2560" s="72" t="str">
        <f t="shared" si="88"/>
        <v>BPPKF15 ICPL Curncy</v>
      </c>
      <c r="L2560" s="25" t="str">
        <f t="shared" si="89"/>
        <v>ICPL</v>
      </c>
      <c r="M2560" s="26">
        <f t="shared" ca="1" si="89"/>
        <v>42276</v>
      </c>
      <c r="N2560" s="25" t="b">
        <f t="shared" si="89"/>
        <v>0</v>
      </c>
      <c r="O2560" s="84" t="str">
        <f>IF($N2560,_xll.BDP($K2560,O$1817),"[DISABLED]")</f>
        <v>[DISABLED]</v>
      </c>
      <c r="P2560" s="84" t="str">
        <f>IF($N2560,_xll.BDP($K2560,P$1817),"[DISABLED]")</f>
        <v>[DISABLED]</v>
      </c>
      <c r="Q2560" s="84" t="str">
        <f>IF($N2560,_xll.BDP($K2560,Q$1817),"[DISABLED]")</f>
        <v>[DISABLED]</v>
      </c>
      <c r="R2560" s="84" t="str">
        <f>IF($N2560,_xll.BDH($K2560,R$1817,$M2560),"[DISABLED]")</f>
        <v>[DISABLED]</v>
      </c>
      <c r="S2560" s="84" t="str">
        <f>IF($N2560,_xll.BDH($K2560,S$1817,$M2560),"[DISABLED]")</f>
        <v>[DISABLED]</v>
      </c>
      <c r="T2560" s="84" t="str">
        <f>IF($N2560,_xll.BDH($K2560,T$1817,$M2560),"[DISABLED]")</f>
        <v>[DISABLED]</v>
      </c>
      <c r="V2560" s="106" t="s">
        <v>11061</v>
      </c>
      <c r="W2560" s="107" t="s">
        <v>1055</v>
      </c>
      <c r="X2560" s="108">
        <v>42276</v>
      </c>
      <c r="Y2560" s="107" t="b">
        <v>0</v>
      </c>
      <c r="Z2560" s="107" t="s">
        <v>5237</v>
      </c>
      <c r="AA2560" s="107" t="s">
        <v>5237</v>
      </c>
      <c r="AB2560" s="107" t="s">
        <v>5237</v>
      </c>
      <c r="AC2560" s="107" t="s">
        <v>5237</v>
      </c>
      <c r="AD2560" s="107" t="s">
        <v>5237</v>
      </c>
      <c r="AE2560" s="107" t="s">
        <v>5237</v>
      </c>
    </row>
    <row r="2561" spans="2:31" outlineLevel="1">
      <c r="B2561" s="24" t="s">
        <v>5234</v>
      </c>
      <c r="C2561" s="24" t="s">
        <v>4</v>
      </c>
      <c r="D2561" s="24" t="s">
        <v>64</v>
      </c>
      <c r="E2561" s="24" t="s">
        <v>47</v>
      </c>
      <c r="F2561" s="24" t="s">
        <v>58</v>
      </c>
      <c r="G2561" s="24">
        <v>-100</v>
      </c>
      <c r="H2561" s="42" t="s">
        <v>3008</v>
      </c>
      <c r="I2561" s="24" t="s">
        <v>5043</v>
      </c>
      <c r="J2561" s="24" t="s">
        <v>73</v>
      </c>
      <c r="K2561" s="72" t="str">
        <f t="shared" si="88"/>
        <v>BPPLF15 ICPL Curncy</v>
      </c>
      <c r="L2561" s="25" t="str">
        <f t="shared" si="89"/>
        <v>ICPL</v>
      </c>
      <c r="M2561" s="26">
        <f t="shared" ca="1" si="89"/>
        <v>42276</v>
      </c>
      <c r="N2561" s="25" t="b">
        <f t="shared" si="89"/>
        <v>0</v>
      </c>
      <c r="O2561" s="84" t="str">
        <f>IF($N2561,_xll.BDP($K2561,O$1817),"[DISABLED]")</f>
        <v>[DISABLED]</v>
      </c>
      <c r="P2561" s="84" t="str">
        <f>IF($N2561,_xll.BDP($K2561,P$1817),"[DISABLED]")</f>
        <v>[DISABLED]</v>
      </c>
      <c r="Q2561" s="84" t="str">
        <f>IF($N2561,_xll.BDP($K2561,Q$1817),"[DISABLED]")</f>
        <v>[DISABLED]</v>
      </c>
      <c r="R2561" s="84" t="str">
        <f>IF($N2561,_xll.BDH($K2561,R$1817,$M2561),"[DISABLED]")</f>
        <v>[DISABLED]</v>
      </c>
      <c r="S2561" s="84" t="str">
        <f>IF($N2561,_xll.BDH($K2561,S$1817,$M2561),"[DISABLED]")</f>
        <v>[DISABLED]</v>
      </c>
      <c r="T2561" s="84" t="str">
        <f>IF($N2561,_xll.BDH($K2561,T$1817,$M2561),"[DISABLED]")</f>
        <v>[DISABLED]</v>
      </c>
      <c r="V2561" s="106" t="s">
        <v>11062</v>
      </c>
      <c r="W2561" s="107" t="s">
        <v>1055</v>
      </c>
      <c r="X2561" s="108">
        <v>42276</v>
      </c>
      <c r="Y2561" s="107" t="b">
        <v>0</v>
      </c>
      <c r="Z2561" s="107" t="s">
        <v>5237</v>
      </c>
      <c r="AA2561" s="107" t="s">
        <v>5237</v>
      </c>
      <c r="AB2561" s="107" t="s">
        <v>5237</v>
      </c>
      <c r="AC2561" s="107" t="s">
        <v>5237</v>
      </c>
      <c r="AD2561" s="107" t="s">
        <v>5237</v>
      </c>
      <c r="AE2561" s="107" t="s">
        <v>5237</v>
      </c>
    </row>
    <row r="2562" spans="2:31" outlineLevel="1">
      <c r="B2562" s="24" t="s">
        <v>5234</v>
      </c>
      <c r="C2562" s="24" t="s">
        <v>4</v>
      </c>
      <c r="D2562" s="24" t="s">
        <v>64</v>
      </c>
      <c r="E2562" s="24" t="s">
        <v>47</v>
      </c>
      <c r="F2562" s="24" t="s">
        <v>58</v>
      </c>
      <c r="G2562" s="24">
        <v>-50</v>
      </c>
      <c r="H2562" s="42" t="s">
        <v>3008</v>
      </c>
      <c r="I2562" s="24" t="s">
        <v>5044</v>
      </c>
      <c r="J2562" s="24" t="s">
        <v>73</v>
      </c>
      <c r="K2562" s="72" t="str">
        <f t="shared" si="88"/>
        <v>BPPMF15 ICPL Curncy</v>
      </c>
      <c r="L2562" s="25" t="str">
        <f t="shared" si="89"/>
        <v>ICPL</v>
      </c>
      <c r="M2562" s="26">
        <f t="shared" ca="1" si="89"/>
        <v>42276</v>
      </c>
      <c r="N2562" s="25" t="b">
        <f t="shared" si="89"/>
        <v>0</v>
      </c>
      <c r="O2562" s="84" t="str">
        <f>IF($N2562,_xll.BDP($K2562,O$1817),"[DISABLED]")</f>
        <v>[DISABLED]</v>
      </c>
      <c r="P2562" s="84" t="str">
        <f>IF($N2562,_xll.BDP($K2562,P$1817),"[DISABLED]")</f>
        <v>[DISABLED]</v>
      </c>
      <c r="Q2562" s="84" t="str">
        <f>IF($N2562,_xll.BDP($K2562,Q$1817),"[DISABLED]")</f>
        <v>[DISABLED]</v>
      </c>
      <c r="R2562" s="84" t="str">
        <f>IF($N2562,_xll.BDH($K2562,R$1817,$M2562),"[DISABLED]")</f>
        <v>[DISABLED]</v>
      </c>
      <c r="S2562" s="84" t="str">
        <f>IF($N2562,_xll.BDH($K2562,S$1817,$M2562),"[DISABLED]")</f>
        <v>[DISABLED]</v>
      </c>
      <c r="T2562" s="84" t="str">
        <f>IF($N2562,_xll.BDH($K2562,T$1817,$M2562),"[DISABLED]")</f>
        <v>[DISABLED]</v>
      </c>
      <c r="V2562" s="106" t="s">
        <v>11063</v>
      </c>
      <c r="W2562" s="107" t="s">
        <v>1055</v>
      </c>
      <c r="X2562" s="108">
        <v>42276</v>
      </c>
      <c r="Y2562" s="107" t="b">
        <v>0</v>
      </c>
      <c r="Z2562" s="107" t="s">
        <v>5237</v>
      </c>
      <c r="AA2562" s="107" t="s">
        <v>5237</v>
      </c>
      <c r="AB2562" s="107" t="s">
        <v>5237</v>
      </c>
      <c r="AC2562" s="107" t="s">
        <v>5237</v>
      </c>
      <c r="AD2562" s="107" t="s">
        <v>5237</v>
      </c>
      <c r="AE2562" s="107" t="s">
        <v>5237</v>
      </c>
    </row>
    <row r="2563" spans="2:31" outlineLevel="1">
      <c r="B2563" s="24" t="s">
        <v>5234</v>
      </c>
      <c r="C2563" s="24" t="s">
        <v>4</v>
      </c>
      <c r="D2563" s="24" t="s">
        <v>64</v>
      </c>
      <c r="E2563" s="24" t="s">
        <v>47</v>
      </c>
      <c r="F2563" s="24" t="s">
        <v>58</v>
      </c>
      <c r="G2563" s="24">
        <v>-25</v>
      </c>
      <c r="H2563" s="42" t="s">
        <v>3008</v>
      </c>
      <c r="I2563" s="24" t="s">
        <v>5045</v>
      </c>
      <c r="J2563" s="24" t="s">
        <v>73</v>
      </c>
      <c r="K2563" s="72" t="str">
        <f t="shared" si="88"/>
        <v>BPPNF15 ICPL Curncy</v>
      </c>
      <c r="L2563" s="25" t="str">
        <f t="shared" si="89"/>
        <v>ICPL</v>
      </c>
      <c r="M2563" s="26">
        <f t="shared" ca="1" si="89"/>
        <v>42276</v>
      </c>
      <c r="N2563" s="25" t="b">
        <f t="shared" si="89"/>
        <v>0</v>
      </c>
      <c r="O2563" s="84" t="str">
        <f>IF($N2563,_xll.BDP($K2563,O$1817),"[DISABLED]")</f>
        <v>[DISABLED]</v>
      </c>
      <c r="P2563" s="84" t="str">
        <f>IF($N2563,_xll.BDP($K2563,P$1817),"[DISABLED]")</f>
        <v>[DISABLED]</v>
      </c>
      <c r="Q2563" s="84" t="str">
        <f>IF($N2563,_xll.BDP($K2563,Q$1817),"[DISABLED]")</f>
        <v>[DISABLED]</v>
      </c>
      <c r="R2563" s="84" t="str">
        <f>IF($N2563,_xll.BDH($K2563,R$1817,$M2563),"[DISABLED]")</f>
        <v>[DISABLED]</v>
      </c>
      <c r="S2563" s="84" t="str">
        <f>IF($N2563,_xll.BDH($K2563,S$1817,$M2563),"[DISABLED]")</f>
        <v>[DISABLED]</v>
      </c>
      <c r="T2563" s="84" t="str">
        <f>IF($N2563,_xll.BDH($K2563,T$1817,$M2563),"[DISABLED]")</f>
        <v>[DISABLED]</v>
      </c>
      <c r="V2563" s="106" t="s">
        <v>11064</v>
      </c>
      <c r="W2563" s="107" t="s">
        <v>1055</v>
      </c>
      <c r="X2563" s="108">
        <v>42276</v>
      </c>
      <c r="Y2563" s="107" t="b">
        <v>0</v>
      </c>
      <c r="Z2563" s="107" t="s">
        <v>5237</v>
      </c>
      <c r="AA2563" s="107" t="s">
        <v>5237</v>
      </c>
      <c r="AB2563" s="107" t="s">
        <v>5237</v>
      </c>
      <c r="AC2563" s="107" t="s">
        <v>5237</v>
      </c>
      <c r="AD2563" s="107" t="s">
        <v>5237</v>
      </c>
      <c r="AE2563" s="107" t="s">
        <v>5237</v>
      </c>
    </row>
    <row r="2564" spans="2:31" outlineLevel="1">
      <c r="B2564" s="24" t="s">
        <v>5234</v>
      </c>
      <c r="C2564" s="24" t="s">
        <v>4</v>
      </c>
      <c r="D2564" s="24" t="s">
        <v>64</v>
      </c>
      <c r="E2564" s="24" t="s">
        <v>47</v>
      </c>
      <c r="F2564" s="24" t="s">
        <v>58</v>
      </c>
      <c r="G2564" s="24">
        <v>25</v>
      </c>
      <c r="H2564" s="42" t="s">
        <v>3008</v>
      </c>
      <c r="I2564" s="24" t="s">
        <v>5046</v>
      </c>
      <c r="J2564" s="24" t="s">
        <v>73</v>
      </c>
      <c r="K2564" s="72" t="str">
        <f t="shared" si="88"/>
        <v>BPPOF15 ICPL Curncy</v>
      </c>
      <c r="L2564" s="25" t="str">
        <f t="shared" si="89"/>
        <v>ICPL</v>
      </c>
      <c r="M2564" s="26">
        <f t="shared" ca="1" si="89"/>
        <v>42276</v>
      </c>
      <c r="N2564" s="25" t="b">
        <f t="shared" si="89"/>
        <v>0</v>
      </c>
      <c r="O2564" s="84" t="str">
        <f>IF($N2564,_xll.BDP($K2564,O$1817),"[DISABLED]")</f>
        <v>[DISABLED]</v>
      </c>
      <c r="P2564" s="84" t="str">
        <f>IF($N2564,_xll.BDP($K2564,P$1817),"[DISABLED]")</f>
        <v>[DISABLED]</v>
      </c>
      <c r="Q2564" s="84" t="str">
        <f>IF($N2564,_xll.BDP($K2564,Q$1817),"[DISABLED]")</f>
        <v>[DISABLED]</v>
      </c>
      <c r="R2564" s="84" t="str">
        <f>IF($N2564,_xll.BDH($K2564,R$1817,$M2564),"[DISABLED]")</f>
        <v>[DISABLED]</v>
      </c>
      <c r="S2564" s="84" t="str">
        <f>IF($N2564,_xll.BDH($K2564,S$1817,$M2564),"[DISABLED]")</f>
        <v>[DISABLED]</v>
      </c>
      <c r="T2564" s="84" t="str">
        <f>IF($N2564,_xll.BDH($K2564,T$1817,$M2564),"[DISABLED]")</f>
        <v>[DISABLED]</v>
      </c>
      <c r="V2564" s="106" t="s">
        <v>11065</v>
      </c>
      <c r="W2564" s="107" t="s">
        <v>1055</v>
      </c>
      <c r="X2564" s="108">
        <v>42276</v>
      </c>
      <c r="Y2564" s="107" t="b">
        <v>0</v>
      </c>
      <c r="Z2564" s="107" t="s">
        <v>5237</v>
      </c>
      <c r="AA2564" s="107" t="s">
        <v>5237</v>
      </c>
      <c r="AB2564" s="107" t="s">
        <v>5237</v>
      </c>
      <c r="AC2564" s="107" t="s">
        <v>5237</v>
      </c>
      <c r="AD2564" s="107" t="s">
        <v>5237</v>
      </c>
      <c r="AE2564" s="107" t="s">
        <v>5237</v>
      </c>
    </row>
    <row r="2565" spans="2:31" outlineLevel="1">
      <c r="B2565" s="24" t="s">
        <v>5234</v>
      </c>
      <c r="C2565" s="24" t="s">
        <v>4</v>
      </c>
      <c r="D2565" s="24" t="s">
        <v>64</v>
      </c>
      <c r="E2565" s="24" t="s">
        <v>47</v>
      </c>
      <c r="F2565" s="24" t="s">
        <v>58</v>
      </c>
      <c r="G2565" s="24">
        <v>50</v>
      </c>
      <c r="H2565" s="42" t="s">
        <v>3008</v>
      </c>
      <c r="I2565" s="24" t="s">
        <v>5047</v>
      </c>
      <c r="J2565" s="24" t="s">
        <v>73</v>
      </c>
      <c r="K2565" s="72" t="str">
        <f t="shared" si="88"/>
        <v>BPPPF15 ICPL Curncy</v>
      </c>
      <c r="L2565" s="25" t="str">
        <f t="shared" si="89"/>
        <v>ICPL</v>
      </c>
      <c r="M2565" s="26">
        <f t="shared" ca="1" si="89"/>
        <v>42276</v>
      </c>
      <c r="N2565" s="25" t="b">
        <f t="shared" si="89"/>
        <v>0</v>
      </c>
      <c r="O2565" s="84" t="str">
        <f>IF($N2565,_xll.BDP($K2565,O$1817),"[DISABLED]")</f>
        <v>[DISABLED]</v>
      </c>
      <c r="P2565" s="84" t="str">
        <f>IF($N2565,_xll.BDP($K2565,P$1817),"[DISABLED]")</f>
        <v>[DISABLED]</v>
      </c>
      <c r="Q2565" s="84" t="str">
        <f>IF($N2565,_xll.BDP($K2565,Q$1817),"[DISABLED]")</f>
        <v>[DISABLED]</v>
      </c>
      <c r="R2565" s="84" t="str">
        <f>IF($N2565,_xll.BDH($K2565,R$1817,$M2565),"[DISABLED]")</f>
        <v>[DISABLED]</v>
      </c>
      <c r="S2565" s="84" t="str">
        <f>IF($N2565,_xll.BDH($K2565,S$1817,$M2565),"[DISABLED]")</f>
        <v>[DISABLED]</v>
      </c>
      <c r="T2565" s="84" t="str">
        <f>IF($N2565,_xll.BDH($K2565,T$1817,$M2565),"[DISABLED]")</f>
        <v>[DISABLED]</v>
      </c>
      <c r="V2565" s="106" t="s">
        <v>11066</v>
      </c>
      <c r="W2565" s="107" t="s">
        <v>1055</v>
      </c>
      <c r="X2565" s="108">
        <v>42276</v>
      </c>
      <c r="Y2565" s="107" t="b">
        <v>0</v>
      </c>
      <c r="Z2565" s="107" t="s">
        <v>5237</v>
      </c>
      <c r="AA2565" s="107" t="s">
        <v>5237</v>
      </c>
      <c r="AB2565" s="107" t="s">
        <v>5237</v>
      </c>
      <c r="AC2565" s="107" t="s">
        <v>5237</v>
      </c>
      <c r="AD2565" s="107" t="s">
        <v>5237</v>
      </c>
      <c r="AE2565" s="107" t="s">
        <v>5237</v>
      </c>
    </row>
    <row r="2566" spans="2:31" outlineLevel="1">
      <c r="B2566" s="24" t="s">
        <v>5234</v>
      </c>
      <c r="C2566" s="24" t="s">
        <v>4</v>
      </c>
      <c r="D2566" s="24" t="s">
        <v>64</v>
      </c>
      <c r="E2566" s="24" t="s">
        <v>47</v>
      </c>
      <c r="F2566" s="24" t="s">
        <v>58</v>
      </c>
      <c r="G2566" s="24">
        <v>100</v>
      </c>
      <c r="H2566" s="42" t="s">
        <v>3008</v>
      </c>
      <c r="I2566" s="24" t="s">
        <v>5048</v>
      </c>
      <c r="J2566" s="24" t="s">
        <v>73</v>
      </c>
      <c r="K2566" s="72" t="str">
        <f t="shared" si="88"/>
        <v>BPPQF15 ICPL Curncy</v>
      </c>
      <c r="L2566" s="25" t="str">
        <f t="shared" si="89"/>
        <v>ICPL</v>
      </c>
      <c r="M2566" s="26">
        <f t="shared" ca="1" si="89"/>
        <v>42276</v>
      </c>
      <c r="N2566" s="25" t="b">
        <f t="shared" si="89"/>
        <v>0</v>
      </c>
      <c r="O2566" s="84" t="str">
        <f>IF($N2566,_xll.BDP($K2566,O$1817),"[DISABLED]")</f>
        <v>[DISABLED]</v>
      </c>
      <c r="P2566" s="84" t="str">
        <f>IF($N2566,_xll.BDP($K2566,P$1817),"[DISABLED]")</f>
        <v>[DISABLED]</v>
      </c>
      <c r="Q2566" s="84" t="str">
        <f>IF($N2566,_xll.BDP($K2566,Q$1817),"[DISABLED]")</f>
        <v>[DISABLED]</v>
      </c>
      <c r="R2566" s="84" t="str">
        <f>IF($N2566,_xll.BDH($K2566,R$1817,$M2566),"[DISABLED]")</f>
        <v>[DISABLED]</v>
      </c>
      <c r="S2566" s="84" t="str">
        <f>IF($N2566,_xll.BDH($K2566,S$1817,$M2566),"[DISABLED]")</f>
        <v>[DISABLED]</v>
      </c>
      <c r="T2566" s="84" t="str">
        <f>IF($N2566,_xll.BDH($K2566,T$1817,$M2566),"[DISABLED]")</f>
        <v>[DISABLED]</v>
      </c>
      <c r="V2566" s="106" t="s">
        <v>11067</v>
      </c>
      <c r="W2566" s="107" t="s">
        <v>1055</v>
      </c>
      <c r="X2566" s="108">
        <v>42276</v>
      </c>
      <c r="Y2566" s="107" t="b">
        <v>0</v>
      </c>
      <c r="Z2566" s="107" t="s">
        <v>5237</v>
      </c>
      <c r="AA2566" s="107" t="s">
        <v>5237</v>
      </c>
      <c r="AB2566" s="107" t="s">
        <v>5237</v>
      </c>
      <c r="AC2566" s="107" t="s">
        <v>5237</v>
      </c>
      <c r="AD2566" s="107" t="s">
        <v>5237</v>
      </c>
      <c r="AE2566" s="107" t="s">
        <v>5237</v>
      </c>
    </row>
    <row r="2567" spans="2:31" outlineLevel="1">
      <c r="B2567" s="24" t="s">
        <v>5234</v>
      </c>
      <c r="C2567" s="24" t="s">
        <v>4</v>
      </c>
      <c r="D2567" s="24" t="s">
        <v>64</v>
      </c>
      <c r="E2567" s="24" t="s">
        <v>47</v>
      </c>
      <c r="F2567" s="24" t="s">
        <v>58</v>
      </c>
      <c r="G2567" s="24">
        <v>200</v>
      </c>
      <c r="H2567" s="42" t="s">
        <v>3008</v>
      </c>
      <c r="I2567" s="24" t="s">
        <v>5049</v>
      </c>
      <c r="J2567" s="24" t="s">
        <v>73</v>
      </c>
      <c r="K2567" s="72" t="str">
        <f t="shared" si="88"/>
        <v>BPPRF15 ICPL Curncy</v>
      </c>
      <c r="L2567" s="25" t="str">
        <f t="shared" si="89"/>
        <v>ICPL</v>
      </c>
      <c r="M2567" s="26">
        <f t="shared" ca="1" si="89"/>
        <v>42276</v>
      </c>
      <c r="N2567" s="25" t="b">
        <f t="shared" si="89"/>
        <v>0</v>
      </c>
      <c r="O2567" s="84" t="str">
        <f>IF($N2567,_xll.BDP($K2567,O$1817),"[DISABLED]")</f>
        <v>[DISABLED]</v>
      </c>
      <c r="P2567" s="84" t="str">
        <f>IF($N2567,_xll.BDP($K2567,P$1817),"[DISABLED]")</f>
        <v>[DISABLED]</v>
      </c>
      <c r="Q2567" s="84" t="str">
        <f>IF($N2567,_xll.BDP($K2567,Q$1817),"[DISABLED]")</f>
        <v>[DISABLED]</v>
      </c>
      <c r="R2567" s="84" t="str">
        <f>IF($N2567,_xll.BDH($K2567,R$1817,$M2567),"[DISABLED]")</f>
        <v>[DISABLED]</v>
      </c>
      <c r="S2567" s="84" t="str">
        <f>IF($N2567,_xll.BDH($K2567,S$1817,$M2567),"[DISABLED]")</f>
        <v>[DISABLED]</v>
      </c>
      <c r="T2567" s="84" t="str">
        <f>IF($N2567,_xll.BDH($K2567,T$1817,$M2567),"[DISABLED]")</f>
        <v>[DISABLED]</v>
      </c>
      <c r="V2567" s="106" t="s">
        <v>11068</v>
      </c>
      <c r="W2567" s="107" t="s">
        <v>1055</v>
      </c>
      <c r="X2567" s="108">
        <v>42276</v>
      </c>
      <c r="Y2567" s="107" t="b">
        <v>0</v>
      </c>
      <c r="Z2567" s="107" t="s">
        <v>5237</v>
      </c>
      <c r="AA2567" s="107" t="s">
        <v>5237</v>
      </c>
      <c r="AB2567" s="107" t="s">
        <v>5237</v>
      </c>
      <c r="AC2567" s="107" t="s">
        <v>5237</v>
      </c>
      <c r="AD2567" s="107" t="s">
        <v>5237</v>
      </c>
      <c r="AE2567" s="107" t="s">
        <v>5237</v>
      </c>
    </row>
    <row r="2568" spans="2:31" outlineLevel="1">
      <c r="H2568" s="42"/>
      <c r="K2568" s="72"/>
      <c r="L2568" s="25"/>
      <c r="M2568" s="26"/>
      <c r="N2568" s="25"/>
      <c r="O2568" s="84"/>
      <c r="P2568" s="84"/>
      <c r="Q2568" s="84"/>
      <c r="R2568" s="84"/>
      <c r="S2568" s="84"/>
      <c r="T2568" s="84"/>
      <c r="V2568" s="106"/>
      <c r="W2568" s="107"/>
      <c r="X2568" s="108"/>
      <c r="Y2568" s="107"/>
      <c r="Z2568" s="107"/>
      <c r="AA2568" s="107"/>
      <c r="AB2568" s="107"/>
      <c r="AC2568" s="107"/>
      <c r="AD2568" s="107"/>
      <c r="AE2568" s="107"/>
    </row>
    <row r="2569" spans="2:31" outlineLevel="1">
      <c r="B2569" s="24" t="s">
        <v>5234</v>
      </c>
      <c r="C2569" s="24" t="s">
        <v>4</v>
      </c>
      <c r="D2569" s="24" t="s">
        <v>64</v>
      </c>
      <c r="E2569" s="24" t="s">
        <v>47</v>
      </c>
      <c r="F2569" s="24" t="s">
        <v>41</v>
      </c>
      <c r="G2569" s="24">
        <v>-200</v>
      </c>
      <c r="H2569" s="42" t="s">
        <v>3008</v>
      </c>
      <c r="I2569" s="24" t="s">
        <v>5050</v>
      </c>
      <c r="J2569" s="24" t="s">
        <v>73</v>
      </c>
      <c r="K2569" s="72" t="str">
        <f t="shared" si="88"/>
        <v>BPPK115 ICPL Curncy</v>
      </c>
      <c r="L2569" s="25" t="str">
        <f t="shared" si="89"/>
        <v>ICPL</v>
      </c>
      <c r="M2569" s="26">
        <f t="shared" ca="1" si="89"/>
        <v>42276</v>
      </c>
      <c r="N2569" s="25" t="b">
        <f t="shared" si="89"/>
        <v>0</v>
      </c>
      <c r="O2569" s="84" t="str">
        <f>IF($N2569,_xll.BDP($K2569,O$1817),"[DISABLED]")</f>
        <v>[DISABLED]</v>
      </c>
      <c r="P2569" s="84" t="str">
        <f>IF($N2569,_xll.BDP($K2569,P$1817),"[DISABLED]")</f>
        <v>[DISABLED]</v>
      </c>
      <c r="Q2569" s="84" t="str">
        <f>IF($N2569,_xll.BDP($K2569,Q$1817),"[DISABLED]")</f>
        <v>[DISABLED]</v>
      </c>
      <c r="R2569" s="84" t="str">
        <f>IF($N2569,_xll.BDH($K2569,R$1817,$M2569),"[DISABLED]")</f>
        <v>[DISABLED]</v>
      </c>
      <c r="S2569" s="84" t="str">
        <f>IF($N2569,_xll.BDH($K2569,S$1817,$M2569),"[DISABLED]")</f>
        <v>[DISABLED]</v>
      </c>
      <c r="T2569" s="84" t="str">
        <f>IF($N2569,_xll.BDH($K2569,T$1817,$M2569),"[DISABLED]")</f>
        <v>[DISABLED]</v>
      </c>
      <c r="V2569" s="106" t="s">
        <v>11069</v>
      </c>
      <c r="W2569" s="107" t="s">
        <v>1055</v>
      </c>
      <c r="X2569" s="108">
        <v>42276</v>
      </c>
      <c r="Y2569" s="107" t="b">
        <v>0</v>
      </c>
      <c r="Z2569" s="107" t="s">
        <v>5237</v>
      </c>
      <c r="AA2569" s="107" t="s">
        <v>5237</v>
      </c>
      <c r="AB2569" s="107" t="s">
        <v>5237</v>
      </c>
      <c r="AC2569" s="107" t="s">
        <v>5237</v>
      </c>
      <c r="AD2569" s="107" t="s">
        <v>5237</v>
      </c>
      <c r="AE2569" s="107" t="s">
        <v>5237</v>
      </c>
    </row>
    <row r="2570" spans="2:31" outlineLevel="1">
      <c r="B2570" s="24" t="s">
        <v>5234</v>
      </c>
      <c r="C2570" s="24" t="s">
        <v>4</v>
      </c>
      <c r="D2570" s="24" t="s">
        <v>64</v>
      </c>
      <c r="E2570" s="24" t="s">
        <v>47</v>
      </c>
      <c r="F2570" s="24" t="s">
        <v>41</v>
      </c>
      <c r="G2570" s="24">
        <v>-100</v>
      </c>
      <c r="H2570" s="42" t="s">
        <v>3008</v>
      </c>
      <c r="I2570" s="24" t="s">
        <v>5051</v>
      </c>
      <c r="J2570" s="24" t="s">
        <v>73</v>
      </c>
      <c r="K2570" s="72" t="str">
        <f t="shared" si="88"/>
        <v>BPPL115 ICPL Curncy</v>
      </c>
      <c r="L2570" s="25" t="str">
        <f t="shared" si="89"/>
        <v>ICPL</v>
      </c>
      <c r="M2570" s="26">
        <f t="shared" ca="1" si="89"/>
        <v>42276</v>
      </c>
      <c r="N2570" s="25" t="b">
        <f t="shared" si="89"/>
        <v>0</v>
      </c>
      <c r="O2570" s="84" t="str">
        <f>IF($N2570,_xll.BDP($K2570,O$1817),"[DISABLED]")</f>
        <v>[DISABLED]</v>
      </c>
      <c r="P2570" s="84" t="str">
        <f>IF($N2570,_xll.BDP($K2570,P$1817),"[DISABLED]")</f>
        <v>[DISABLED]</v>
      </c>
      <c r="Q2570" s="84" t="str">
        <f>IF($N2570,_xll.BDP($K2570,Q$1817),"[DISABLED]")</f>
        <v>[DISABLED]</v>
      </c>
      <c r="R2570" s="84" t="str">
        <f>IF($N2570,_xll.BDH($K2570,R$1817,$M2570),"[DISABLED]")</f>
        <v>[DISABLED]</v>
      </c>
      <c r="S2570" s="84" t="str">
        <f>IF($N2570,_xll.BDH($K2570,S$1817,$M2570),"[DISABLED]")</f>
        <v>[DISABLED]</v>
      </c>
      <c r="T2570" s="84" t="str">
        <f>IF($N2570,_xll.BDH($K2570,T$1817,$M2570),"[DISABLED]")</f>
        <v>[DISABLED]</v>
      </c>
      <c r="V2570" s="106" t="s">
        <v>11070</v>
      </c>
      <c r="W2570" s="107" t="s">
        <v>1055</v>
      </c>
      <c r="X2570" s="108">
        <v>42276</v>
      </c>
      <c r="Y2570" s="107" t="b">
        <v>0</v>
      </c>
      <c r="Z2570" s="107" t="s">
        <v>5237</v>
      </c>
      <c r="AA2570" s="107" t="s">
        <v>5237</v>
      </c>
      <c r="AB2570" s="107" t="s">
        <v>5237</v>
      </c>
      <c r="AC2570" s="107" t="s">
        <v>5237</v>
      </c>
      <c r="AD2570" s="107" t="s">
        <v>5237</v>
      </c>
      <c r="AE2570" s="107" t="s">
        <v>5237</v>
      </c>
    </row>
    <row r="2571" spans="2:31" outlineLevel="1">
      <c r="B2571" s="24" t="s">
        <v>5234</v>
      </c>
      <c r="C2571" s="24" t="s">
        <v>4</v>
      </c>
      <c r="D2571" s="24" t="s">
        <v>64</v>
      </c>
      <c r="E2571" s="24" t="s">
        <v>47</v>
      </c>
      <c r="F2571" s="24" t="s">
        <v>41</v>
      </c>
      <c r="G2571" s="24">
        <v>-50</v>
      </c>
      <c r="H2571" s="42" t="s">
        <v>3008</v>
      </c>
      <c r="I2571" s="24" t="s">
        <v>5052</v>
      </c>
      <c r="J2571" s="24" t="s">
        <v>73</v>
      </c>
      <c r="K2571" s="72" t="str">
        <f t="shared" si="88"/>
        <v>BPPM115 ICPL Curncy</v>
      </c>
      <c r="L2571" s="25" t="str">
        <f t="shared" si="89"/>
        <v>ICPL</v>
      </c>
      <c r="M2571" s="26">
        <f t="shared" ca="1" si="89"/>
        <v>42276</v>
      </c>
      <c r="N2571" s="25" t="b">
        <f t="shared" si="89"/>
        <v>0</v>
      </c>
      <c r="O2571" s="84" t="str">
        <f>IF($N2571,_xll.BDP($K2571,O$1817),"[DISABLED]")</f>
        <v>[DISABLED]</v>
      </c>
      <c r="P2571" s="84" t="str">
        <f>IF($N2571,_xll.BDP($K2571,P$1817),"[DISABLED]")</f>
        <v>[DISABLED]</v>
      </c>
      <c r="Q2571" s="84" t="str">
        <f>IF($N2571,_xll.BDP($K2571,Q$1817),"[DISABLED]")</f>
        <v>[DISABLED]</v>
      </c>
      <c r="R2571" s="84" t="str">
        <f>IF($N2571,_xll.BDH($K2571,R$1817,$M2571),"[DISABLED]")</f>
        <v>[DISABLED]</v>
      </c>
      <c r="S2571" s="84" t="str">
        <f>IF($N2571,_xll.BDH($K2571,S$1817,$M2571),"[DISABLED]")</f>
        <v>[DISABLED]</v>
      </c>
      <c r="T2571" s="84" t="str">
        <f>IF($N2571,_xll.BDH($K2571,T$1817,$M2571),"[DISABLED]")</f>
        <v>[DISABLED]</v>
      </c>
      <c r="V2571" s="106" t="s">
        <v>11071</v>
      </c>
      <c r="W2571" s="107" t="s">
        <v>1055</v>
      </c>
      <c r="X2571" s="108">
        <v>42276</v>
      </c>
      <c r="Y2571" s="107" t="b">
        <v>0</v>
      </c>
      <c r="Z2571" s="107" t="s">
        <v>5237</v>
      </c>
      <c r="AA2571" s="107" t="s">
        <v>5237</v>
      </c>
      <c r="AB2571" s="107" t="s">
        <v>5237</v>
      </c>
      <c r="AC2571" s="107" t="s">
        <v>5237</v>
      </c>
      <c r="AD2571" s="107" t="s">
        <v>5237</v>
      </c>
      <c r="AE2571" s="107" t="s">
        <v>5237</v>
      </c>
    </row>
    <row r="2572" spans="2:31" outlineLevel="1">
      <c r="B2572" s="24" t="s">
        <v>5234</v>
      </c>
      <c r="C2572" s="24" t="s">
        <v>4</v>
      </c>
      <c r="D2572" s="24" t="s">
        <v>64</v>
      </c>
      <c r="E2572" s="24" t="s">
        <v>47</v>
      </c>
      <c r="F2572" s="24" t="s">
        <v>41</v>
      </c>
      <c r="G2572" s="24">
        <v>-25</v>
      </c>
      <c r="H2572" s="42" t="s">
        <v>3008</v>
      </c>
      <c r="I2572" s="24" t="s">
        <v>5053</v>
      </c>
      <c r="J2572" s="24" t="s">
        <v>73</v>
      </c>
      <c r="K2572" s="72" t="str">
        <f t="shared" si="88"/>
        <v>BPPN115 ICPL Curncy</v>
      </c>
      <c r="L2572" s="25" t="str">
        <f t="shared" si="89"/>
        <v>ICPL</v>
      </c>
      <c r="M2572" s="26">
        <f t="shared" ca="1" si="89"/>
        <v>42276</v>
      </c>
      <c r="N2572" s="25" t="b">
        <f t="shared" si="89"/>
        <v>0</v>
      </c>
      <c r="O2572" s="84" t="str">
        <f>IF($N2572,_xll.BDP($K2572,O$1817),"[DISABLED]")</f>
        <v>[DISABLED]</v>
      </c>
      <c r="P2572" s="84" t="str">
        <f>IF($N2572,_xll.BDP($K2572,P$1817),"[DISABLED]")</f>
        <v>[DISABLED]</v>
      </c>
      <c r="Q2572" s="84" t="str">
        <f>IF($N2572,_xll.BDP($K2572,Q$1817),"[DISABLED]")</f>
        <v>[DISABLED]</v>
      </c>
      <c r="R2572" s="84" t="str">
        <f>IF($N2572,_xll.BDH($K2572,R$1817,$M2572),"[DISABLED]")</f>
        <v>[DISABLED]</v>
      </c>
      <c r="S2572" s="84" t="str">
        <f>IF($N2572,_xll.BDH($K2572,S$1817,$M2572),"[DISABLED]")</f>
        <v>[DISABLED]</v>
      </c>
      <c r="T2572" s="84" t="str">
        <f>IF($N2572,_xll.BDH($K2572,T$1817,$M2572),"[DISABLED]")</f>
        <v>[DISABLED]</v>
      </c>
      <c r="V2572" s="106" t="s">
        <v>11072</v>
      </c>
      <c r="W2572" s="107" t="s">
        <v>1055</v>
      </c>
      <c r="X2572" s="108">
        <v>42276</v>
      </c>
      <c r="Y2572" s="107" t="b">
        <v>0</v>
      </c>
      <c r="Z2572" s="107" t="s">
        <v>5237</v>
      </c>
      <c r="AA2572" s="107" t="s">
        <v>5237</v>
      </c>
      <c r="AB2572" s="107" t="s">
        <v>5237</v>
      </c>
      <c r="AC2572" s="107" t="s">
        <v>5237</v>
      </c>
      <c r="AD2572" s="107" t="s">
        <v>5237</v>
      </c>
      <c r="AE2572" s="107" t="s">
        <v>5237</v>
      </c>
    </row>
    <row r="2573" spans="2:31" outlineLevel="1">
      <c r="B2573" s="24" t="s">
        <v>5234</v>
      </c>
      <c r="C2573" s="24" t="s">
        <v>4</v>
      </c>
      <c r="D2573" s="24" t="s">
        <v>64</v>
      </c>
      <c r="E2573" s="24" t="s">
        <v>47</v>
      </c>
      <c r="F2573" s="24" t="s">
        <v>41</v>
      </c>
      <c r="G2573" s="24">
        <v>25</v>
      </c>
      <c r="H2573" s="42" t="s">
        <v>3008</v>
      </c>
      <c r="I2573" s="24" t="s">
        <v>5054</v>
      </c>
      <c r="J2573" s="24" t="s">
        <v>73</v>
      </c>
      <c r="K2573" s="72" t="str">
        <f t="shared" si="88"/>
        <v>BPPO115 ICPL Curncy</v>
      </c>
      <c r="L2573" s="25" t="str">
        <f t="shared" si="89"/>
        <v>ICPL</v>
      </c>
      <c r="M2573" s="26">
        <f t="shared" ca="1" si="89"/>
        <v>42276</v>
      </c>
      <c r="N2573" s="25" t="b">
        <f t="shared" si="89"/>
        <v>0</v>
      </c>
      <c r="O2573" s="84" t="str">
        <f>IF($N2573,_xll.BDP($K2573,O$1817),"[DISABLED]")</f>
        <v>[DISABLED]</v>
      </c>
      <c r="P2573" s="84" t="str">
        <f>IF($N2573,_xll.BDP($K2573,P$1817),"[DISABLED]")</f>
        <v>[DISABLED]</v>
      </c>
      <c r="Q2573" s="84" t="str">
        <f>IF($N2573,_xll.BDP($K2573,Q$1817),"[DISABLED]")</f>
        <v>[DISABLED]</v>
      </c>
      <c r="R2573" s="84" t="str">
        <f>IF($N2573,_xll.BDH($K2573,R$1817,$M2573),"[DISABLED]")</f>
        <v>[DISABLED]</v>
      </c>
      <c r="S2573" s="84" t="str">
        <f>IF($N2573,_xll.BDH($K2573,S$1817,$M2573),"[DISABLED]")</f>
        <v>[DISABLED]</v>
      </c>
      <c r="T2573" s="84" t="str">
        <f>IF($N2573,_xll.BDH($K2573,T$1817,$M2573),"[DISABLED]")</f>
        <v>[DISABLED]</v>
      </c>
      <c r="V2573" s="106" t="s">
        <v>11073</v>
      </c>
      <c r="W2573" s="107" t="s">
        <v>1055</v>
      </c>
      <c r="X2573" s="108">
        <v>42276</v>
      </c>
      <c r="Y2573" s="107" t="b">
        <v>0</v>
      </c>
      <c r="Z2573" s="107" t="s">
        <v>5237</v>
      </c>
      <c r="AA2573" s="107" t="s">
        <v>5237</v>
      </c>
      <c r="AB2573" s="107" t="s">
        <v>5237</v>
      </c>
      <c r="AC2573" s="107" t="s">
        <v>5237</v>
      </c>
      <c r="AD2573" s="107" t="s">
        <v>5237</v>
      </c>
      <c r="AE2573" s="107" t="s">
        <v>5237</v>
      </c>
    </row>
    <row r="2574" spans="2:31" outlineLevel="1">
      <c r="B2574" s="24" t="s">
        <v>5234</v>
      </c>
      <c r="C2574" s="24" t="s">
        <v>4</v>
      </c>
      <c r="D2574" s="24" t="s">
        <v>64</v>
      </c>
      <c r="E2574" s="24" t="s">
        <v>47</v>
      </c>
      <c r="F2574" s="24" t="s">
        <v>41</v>
      </c>
      <c r="G2574" s="24">
        <v>50</v>
      </c>
      <c r="H2574" s="42" t="s">
        <v>3008</v>
      </c>
      <c r="I2574" s="24" t="s">
        <v>5055</v>
      </c>
      <c r="J2574" s="24" t="s">
        <v>73</v>
      </c>
      <c r="K2574" s="72" t="str">
        <f t="shared" si="88"/>
        <v>BPPP115 ICPL Curncy</v>
      </c>
      <c r="L2574" s="25" t="str">
        <f t="shared" si="89"/>
        <v>ICPL</v>
      </c>
      <c r="M2574" s="26">
        <f t="shared" ca="1" si="89"/>
        <v>42276</v>
      </c>
      <c r="N2574" s="25" t="b">
        <f t="shared" si="89"/>
        <v>0</v>
      </c>
      <c r="O2574" s="84" t="str">
        <f>IF($N2574,_xll.BDP($K2574,O$1817),"[DISABLED]")</f>
        <v>[DISABLED]</v>
      </c>
      <c r="P2574" s="84" t="str">
        <f>IF($N2574,_xll.BDP($K2574,P$1817),"[DISABLED]")</f>
        <v>[DISABLED]</v>
      </c>
      <c r="Q2574" s="84" t="str">
        <f>IF($N2574,_xll.BDP($K2574,Q$1817),"[DISABLED]")</f>
        <v>[DISABLED]</v>
      </c>
      <c r="R2574" s="84" t="str">
        <f>IF($N2574,_xll.BDH($K2574,R$1817,$M2574),"[DISABLED]")</f>
        <v>[DISABLED]</v>
      </c>
      <c r="S2574" s="84" t="str">
        <f>IF($N2574,_xll.BDH($K2574,S$1817,$M2574),"[DISABLED]")</f>
        <v>[DISABLED]</v>
      </c>
      <c r="T2574" s="84" t="str">
        <f>IF($N2574,_xll.BDH($K2574,T$1817,$M2574),"[DISABLED]")</f>
        <v>[DISABLED]</v>
      </c>
      <c r="V2574" s="106" t="s">
        <v>11074</v>
      </c>
      <c r="W2574" s="107" t="s">
        <v>1055</v>
      </c>
      <c r="X2574" s="108">
        <v>42276</v>
      </c>
      <c r="Y2574" s="107" t="b">
        <v>0</v>
      </c>
      <c r="Z2574" s="107" t="s">
        <v>5237</v>
      </c>
      <c r="AA2574" s="107" t="s">
        <v>5237</v>
      </c>
      <c r="AB2574" s="107" t="s">
        <v>5237</v>
      </c>
      <c r="AC2574" s="107" t="s">
        <v>5237</v>
      </c>
      <c r="AD2574" s="107" t="s">
        <v>5237</v>
      </c>
      <c r="AE2574" s="107" t="s">
        <v>5237</v>
      </c>
    </row>
    <row r="2575" spans="2:31" outlineLevel="1">
      <c r="B2575" s="24" t="s">
        <v>5234</v>
      </c>
      <c r="C2575" s="24" t="s">
        <v>4</v>
      </c>
      <c r="D2575" s="24" t="s">
        <v>64</v>
      </c>
      <c r="E2575" s="24" t="s">
        <v>47</v>
      </c>
      <c r="F2575" s="24" t="s">
        <v>41</v>
      </c>
      <c r="G2575" s="24">
        <v>100</v>
      </c>
      <c r="H2575" s="42" t="s">
        <v>3008</v>
      </c>
      <c r="I2575" s="24" t="s">
        <v>5056</v>
      </c>
      <c r="J2575" s="24" t="s">
        <v>73</v>
      </c>
      <c r="K2575" s="72" t="str">
        <f t="shared" si="88"/>
        <v>BPPQ115 ICPL Curncy</v>
      </c>
      <c r="L2575" s="25" t="str">
        <f t="shared" si="89"/>
        <v>ICPL</v>
      </c>
      <c r="M2575" s="26">
        <f t="shared" ca="1" si="89"/>
        <v>42276</v>
      </c>
      <c r="N2575" s="25" t="b">
        <f t="shared" si="89"/>
        <v>0</v>
      </c>
      <c r="O2575" s="84" t="str">
        <f>IF($N2575,_xll.BDP($K2575,O$1817),"[DISABLED]")</f>
        <v>[DISABLED]</v>
      </c>
      <c r="P2575" s="84" t="str">
        <f>IF($N2575,_xll.BDP($K2575,P$1817),"[DISABLED]")</f>
        <v>[DISABLED]</v>
      </c>
      <c r="Q2575" s="84" t="str">
        <f>IF($N2575,_xll.BDP($K2575,Q$1817),"[DISABLED]")</f>
        <v>[DISABLED]</v>
      </c>
      <c r="R2575" s="84" t="str">
        <f>IF($N2575,_xll.BDH($K2575,R$1817,$M2575),"[DISABLED]")</f>
        <v>[DISABLED]</v>
      </c>
      <c r="S2575" s="84" t="str">
        <f>IF($N2575,_xll.BDH($K2575,S$1817,$M2575),"[DISABLED]")</f>
        <v>[DISABLED]</v>
      </c>
      <c r="T2575" s="84" t="str">
        <f>IF($N2575,_xll.BDH($K2575,T$1817,$M2575),"[DISABLED]")</f>
        <v>[DISABLED]</v>
      </c>
      <c r="V2575" s="106" t="s">
        <v>11075</v>
      </c>
      <c r="W2575" s="107" t="s">
        <v>1055</v>
      </c>
      <c r="X2575" s="108">
        <v>42276</v>
      </c>
      <c r="Y2575" s="107" t="b">
        <v>0</v>
      </c>
      <c r="Z2575" s="107" t="s">
        <v>5237</v>
      </c>
      <c r="AA2575" s="107" t="s">
        <v>5237</v>
      </c>
      <c r="AB2575" s="107" t="s">
        <v>5237</v>
      </c>
      <c r="AC2575" s="107" t="s">
        <v>5237</v>
      </c>
      <c r="AD2575" s="107" t="s">
        <v>5237</v>
      </c>
      <c r="AE2575" s="107" t="s">
        <v>5237</v>
      </c>
    </row>
    <row r="2576" spans="2:31" outlineLevel="1">
      <c r="B2576" s="24" t="s">
        <v>5234</v>
      </c>
      <c r="C2576" s="24" t="s">
        <v>4</v>
      </c>
      <c r="D2576" s="24" t="s">
        <v>64</v>
      </c>
      <c r="E2576" s="24" t="s">
        <v>47</v>
      </c>
      <c r="F2576" s="24" t="s">
        <v>41</v>
      </c>
      <c r="G2576" s="24">
        <v>200</v>
      </c>
      <c r="H2576" s="42" t="s">
        <v>3008</v>
      </c>
      <c r="I2576" s="24" t="s">
        <v>5057</v>
      </c>
      <c r="J2576" s="24" t="s">
        <v>73</v>
      </c>
      <c r="K2576" s="72" t="str">
        <f t="shared" si="88"/>
        <v>BPPR115 ICPL Curncy</v>
      </c>
      <c r="L2576" s="25" t="str">
        <f t="shared" si="89"/>
        <v>ICPL</v>
      </c>
      <c r="M2576" s="26">
        <f t="shared" ca="1" si="89"/>
        <v>42276</v>
      </c>
      <c r="N2576" s="25" t="b">
        <f t="shared" si="89"/>
        <v>0</v>
      </c>
      <c r="O2576" s="84" t="str">
        <f>IF($N2576,_xll.BDP($K2576,O$1817),"[DISABLED]")</f>
        <v>[DISABLED]</v>
      </c>
      <c r="P2576" s="84" t="str">
        <f>IF($N2576,_xll.BDP($K2576,P$1817),"[DISABLED]")</f>
        <v>[DISABLED]</v>
      </c>
      <c r="Q2576" s="84" t="str">
        <f>IF($N2576,_xll.BDP($K2576,Q$1817),"[DISABLED]")</f>
        <v>[DISABLED]</v>
      </c>
      <c r="R2576" s="84" t="str">
        <f>IF($N2576,_xll.BDH($K2576,R$1817,$M2576),"[DISABLED]")</f>
        <v>[DISABLED]</v>
      </c>
      <c r="S2576" s="84" t="str">
        <f>IF($N2576,_xll.BDH($K2576,S$1817,$M2576),"[DISABLED]")</f>
        <v>[DISABLED]</v>
      </c>
      <c r="T2576" s="84" t="str">
        <f>IF($N2576,_xll.BDH($K2576,T$1817,$M2576),"[DISABLED]")</f>
        <v>[DISABLED]</v>
      </c>
      <c r="V2576" s="106" t="s">
        <v>11076</v>
      </c>
      <c r="W2576" s="107" t="s">
        <v>1055</v>
      </c>
      <c r="X2576" s="108">
        <v>42276</v>
      </c>
      <c r="Y2576" s="107" t="b">
        <v>0</v>
      </c>
      <c r="Z2576" s="107" t="s">
        <v>5237</v>
      </c>
      <c r="AA2576" s="107" t="s">
        <v>5237</v>
      </c>
      <c r="AB2576" s="107" t="s">
        <v>5237</v>
      </c>
      <c r="AC2576" s="107" t="s">
        <v>5237</v>
      </c>
      <c r="AD2576" s="107" t="s">
        <v>5237</v>
      </c>
      <c r="AE2576" s="107" t="s">
        <v>5237</v>
      </c>
    </row>
    <row r="2577" spans="2:31" outlineLevel="1">
      <c r="H2577" s="42"/>
      <c r="K2577" s="72"/>
      <c r="L2577" s="25"/>
      <c r="M2577" s="26"/>
      <c r="N2577" s="25"/>
      <c r="O2577" s="84"/>
      <c r="P2577" s="84"/>
      <c r="Q2577" s="84"/>
      <c r="R2577" s="84"/>
      <c r="S2577" s="84"/>
      <c r="T2577" s="84"/>
      <c r="V2577" s="106"/>
      <c r="W2577" s="107"/>
      <c r="X2577" s="108"/>
      <c r="Y2577" s="107"/>
      <c r="Z2577" s="107"/>
      <c r="AA2577" s="107"/>
      <c r="AB2577" s="107"/>
      <c r="AC2577" s="107"/>
      <c r="AD2577" s="107"/>
      <c r="AE2577" s="107"/>
    </row>
    <row r="2578" spans="2:31" outlineLevel="1">
      <c r="B2578" s="24" t="s">
        <v>5234</v>
      </c>
      <c r="C2578" s="24" t="s">
        <v>4</v>
      </c>
      <c r="D2578" s="24" t="s">
        <v>64</v>
      </c>
      <c r="E2578" s="24" t="s">
        <v>47</v>
      </c>
      <c r="F2578" s="24" t="s">
        <v>42</v>
      </c>
      <c r="G2578" s="24">
        <v>-200</v>
      </c>
      <c r="H2578" s="42" t="s">
        <v>3008</v>
      </c>
      <c r="I2578" s="24" t="s">
        <v>5058</v>
      </c>
      <c r="J2578" s="24" t="s">
        <v>73</v>
      </c>
      <c r="K2578" s="72" t="str">
        <f t="shared" si="88"/>
        <v>BPPK215 ICPL Curncy</v>
      </c>
      <c r="L2578" s="25" t="str">
        <f t="shared" si="89"/>
        <v>ICPL</v>
      </c>
      <c r="M2578" s="26">
        <f t="shared" ca="1" si="89"/>
        <v>42276</v>
      </c>
      <c r="N2578" s="25" t="b">
        <f t="shared" si="89"/>
        <v>0</v>
      </c>
      <c r="O2578" s="84" t="str">
        <f>IF($N2578,_xll.BDP($K2578,O$1817),"[DISABLED]")</f>
        <v>[DISABLED]</v>
      </c>
      <c r="P2578" s="84" t="str">
        <f>IF($N2578,_xll.BDP($K2578,P$1817),"[DISABLED]")</f>
        <v>[DISABLED]</v>
      </c>
      <c r="Q2578" s="84" t="str">
        <f>IF($N2578,_xll.BDP($K2578,Q$1817),"[DISABLED]")</f>
        <v>[DISABLED]</v>
      </c>
      <c r="R2578" s="84" t="str">
        <f>IF($N2578,_xll.BDH($K2578,R$1817,$M2578),"[DISABLED]")</f>
        <v>[DISABLED]</v>
      </c>
      <c r="S2578" s="84" t="str">
        <f>IF($N2578,_xll.BDH($K2578,S$1817,$M2578),"[DISABLED]")</f>
        <v>[DISABLED]</v>
      </c>
      <c r="T2578" s="84" t="str">
        <f>IF($N2578,_xll.BDH($K2578,T$1817,$M2578),"[DISABLED]")</f>
        <v>[DISABLED]</v>
      </c>
      <c r="V2578" s="106" t="s">
        <v>11077</v>
      </c>
      <c r="W2578" s="107" t="s">
        <v>1055</v>
      </c>
      <c r="X2578" s="108">
        <v>42276</v>
      </c>
      <c r="Y2578" s="107" t="b">
        <v>0</v>
      </c>
      <c r="Z2578" s="107" t="s">
        <v>5237</v>
      </c>
      <c r="AA2578" s="107" t="s">
        <v>5237</v>
      </c>
      <c r="AB2578" s="107" t="s">
        <v>5237</v>
      </c>
      <c r="AC2578" s="107" t="s">
        <v>5237</v>
      </c>
      <c r="AD2578" s="107" t="s">
        <v>5237</v>
      </c>
      <c r="AE2578" s="107" t="s">
        <v>5237</v>
      </c>
    </row>
    <row r="2579" spans="2:31" outlineLevel="1">
      <c r="B2579" s="24" t="s">
        <v>5234</v>
      </c>
      <c r="C2579" s="24" t="s">
        <v>4</v>
      </c>
      <c r="D2579" s="24" t="s">
        <v>64</v>
      </c>
      <c r="E2579" s="24" t="s">
        <v>47</v>
      </c>
      <c r="F2579" s="24" t="s">
        <v>42</v>
      </c>
      <c r="G2579" s="24">
        <v>-100</v>
      </c>
      <c r="H2579" s="42" t="s">
        <v>3008</v>
      </c>
      <c r="I2579" s="24" t="s">
        <v>5059</v>
      </c>
      <c r="J2579" s="24" t="s">
        <v>73</v>
      </c>
      <c r="K2579" s="72" t="str">
        <f t="shared" si="88"/>
        <v>BPPL215 ICPL Curncy</v>
      </c>
      <c r="L2579" s="25" t="str">
        <f t="shared" si="89"/>
        <v>ICPL</v>
      </c>
      <c r="M2579" s="26">
        <f t="shared" ca="1" si="89"/>
        <v>42276</v>
      </c>
      <c r="N2579" s="25" t="b">
        <f t="shared" si="89"/>
        <v>0</v>
      </c>
      <c r="O2579" s="84" t="str">
        <f>IF($N2579,_xll.BDP($K2579,O$1817),"[DISABLED]")</f>
        <v>[DISABLED]</v>
      </c>
      <c r="P2579" s="84" t="str">
        <f>IF($N2579,_xll.BDP($K2579,P$1817),"[DISABLED]")</f>
        <v>[DISABLED]</v>
      </c>
      <c r="Q2579" s="84" t="str">
        <f>IF($N2579,_xll.BDP($K2579,Q$1817),"[DISABLED]")</f>
        <v>[DISABLED]</v>
      </c>
      <c r="R2579" s="84" t="str">
        <f>IF($N2579,_xll.BDH($K2579,R$1817,$M2579),"[DISABLED]")</f>
        <v>[DISABLED]</v>
      </c>
      <c r="S2579" s="84" t="str">
        <f>IF($N2579,_xll.BDH($K2579,S$1817,$M2579),"[DISABLED]")</f>
        <v>[DISABLED]</v>
      </c>
      <c r="T2579" s="84" t="str">
        <f>IF($N2579,_xll.BDH($K2579,T$1817,$M2579),"[DISABLED]")</f>
        <v>[DISABLED]</v>
      </c>
      <c r="V2579" s="106" t="s">
        <v>11078</v>
      </c>
      <c r="W2579" s="107" t="s">
        <v>1055</v>
      </c>
      <c r="X2579" s="108">
        <v>42276</v>
      </c>
      <c r="Y2579" s="107" t="b">
        <v>0</v>
      </c>
      <c r="Z2579" s="107" t="s">
        <v>5237</v>
      </c>
      <c r="AA2579" s="107" t="s">
        <v>5237</v>
      </c>
      <c r="AB2579" s="107" t="s">
        <v>5237</v>
      </c>
      <c r="AC2579" s="107" t="s">
        <v>5237</v>
      </c>
      <c r="AD2579" s="107" t="s">
        <v>5237</v>
      </c>
      <c r="AE2579" s="107" t="s">
        <v>5237</v>
      </c>
    </row>
    <row r="2580" spans="2:31" outlineLevel="1">
      <c r="B2580" s="24" t="s">
        <v>5234</v>
      </c>
      <c r="C2580" s="24" t="s">
        <v>4</v>
      </c>
      <c r="D2580" s="24" t="s">
        <v>64</v>
      </c>
      <c r="E2580" s="24" t="s">
        <v>47</v>
      </c>
      <c r="F2580" s="24" t="s">
        <v>42</v>
      </c>
      <c r="G2580" s="24">
        <v>-50</v>
      </c>
      <c r="H2580" s="42" t="s">
        <v>3008</v>
      </c>
      <c r="I2580" s="24" t="s">
        <v>5060</v>
      </c>
      <c r="J2580" s="24" t="s">
        <v>73</v>
      </c>
      <c r="K2580" s="72" t="str">
        <f t="shared" si="88"/>
        <v>BPPM215 ICPL Curncy</v>
      </c>
      <c r="L2580" s="25" t="str">
        <f t="shared" si="89"/>
        <v>ICPL</v>
      </c>
      <c r="M2580" s="26">
        <f t="shared" ca="1" si="89"/>
        <v>42276</v>
      </c>
      <c r="N2580" s="25" t="b">
        <f t="shared" si="89"/>
        <v>0</v>
      </c>
      <c r="O2580" s="84" t="str">
        <f>IF($N2580,_xll.BDP($K2580,O$1817),"[DISABLED]")</f>
        <v>[DISABLED]</v>
      </c>
      <c r="P2580" s="84" t="str">
        <f>IF($N2580,_xll.BDP($K2580,P$1817),"[DISABLED]")</f>
        <v>[DISABLED]</v>
      </c>
      <c r="Q2580" s="84" t="str">
        <f>IF($N2580,_xll.BDP($K2580,Q$1817),"[DISABLED]")</f>
        <v>[DISABLED]</v>
      </c>
      <c r="R2580" s="84" t="str">
        <f>IF($N2580,_xll.BDH($K2580,R$1817,$M2580),"[DISABLED]")</f>
        <v>[DISABLED]</v>
      </c>
      <c r="S2580" s="84" t="str">
        <f>IF($N2580,_xll.BDH($K2580,S$1817,$M2580),"[DISABLED]")</f>
        <v>[DISABLED]</v>
      </c>
      <c r="T2580" s="84" t="str">
        <f>IF($N2580,_xll.BDH($K2580,T$1817,$M2580),"[DISABLED]")</f>
        <v>[DISABLED]</v>
      </c>
      <c r="V2580" s="106" t="s">
        <v>11079</v>
      </c>
      <c r="W2580" s="107" t="s">
        <v>1055</v>
      </c>
      <c r="X2580" s="108">
        <v>42276</v>
      </c>
      <c r="Y2580" s="107" t="b">
        <v>0</v>
      </c>
      <c r="Z2580" s="107" t="s">
        <v>5237</v>
      </c>
      <c r="AA2580" s="107" t="s">
        <v>5237</v>
      </c>
      <c r="AB2580" s="107" t="s">
        <v>5237</v>
      </c>
      <c r="AC2580" s="107" t="s">
        <v>5237</v>
      </c>
      <c r="AD2580" s="107" t="s">
        <v>5237</v>
      </c>
      <c r="AE2580" s="107" t="s">
        <v>5237</v>
      </c>
    </row>
    <row r="2581" spans="2:31" outlineLevel="1">
      <c r="B2581" s="24" t="s">
        <v>5234</v>
      </c>
      <c r="C2581" s="24" t="s">
        <v>4</v>
      </c>
      <c r="D2581" s="24" t="s">
        <v>64</v>
      </c>
      <c r="E2581" s="24" t="s">
        <v>47</v>
      </c>
      <c r="F2581" s="24" t="s">
        <v>42</v>
      </c>
      <c r="G2581" s="24">
        <v>-25</v>
      </c>
      <c r="H2581" s="42" t="s">
        <v>3008</v>
      </c>
      <c r="I2581" s="24" t="s">
        <v>5061</v>
      </c>
      <c r="J2581" s="24" t="s">
        <v>73</v>
      </c>
      <c r="K2581" s="72" t="str">
        <f t="shared" si="88"/>
        <v>BPPN215 ICPL Curncy</v>
      </c>
      <c r="L2581" s="25" t="str">
        <f t="shared" si="89"/>
        <v>ICPL</v>
      </c>
      <c r="M2581" s="26">
        <f t="shared" ca="1" si="89"/>
        <v>42276</v>
      </c>
      <c r="N2581" s="25" t="b">
        <f t="shared" si="89"/>
        <v>0</v>
      </c>
      <c r="O2581" s="84" t="str">
        <f>IF($N2581,_xll.BDP($K2581,O$1817),"[DISABLED]")</f>
        <v>[DISABLED]</v>
      </c>
      <c r="P2581" s="84" t="str">
        <f>IF($N2581,_xll.BDP($K2581,P$1817),"[DISABLED]")</f>
        <v>[DISABLED]</v>
      </c>
      <c r="Q2581" s="84" t="str">
        <f>IF($N2581,_xll.BDP($K2581,Q$1817),"[DISABLED]")</f>
        <v>[DISABLED]</v>
      </c>
      <c r="R2581" s="84" t="str">
        <f>IF($N2581,_xll.BDH($K2581,R$1817,$M2581),"[DISABLED]")</f>
        <v>[DISABLED]</v>
      </c>
      <c r="S2581" s="84" t="str">
        <f>IF($N2581,_xll.BDH($K2581,S$1817,$M2581),"[DISABLED]")</f>
        <v>[DISABLED]</v>
      </c>
      <c r="T2581" s="84" t="str">
        <f>IF($N2581,_xll.BDH($K2581,T$1817,$M2581),"[DISABLED]")</f>
        <v>[DISABLED]</v>
      </c>
      <c r="V2581" s="106" t="s">
        <v>11080</v>
      </c>
      <c r="W2581" s="107" t="s">
        <v>1055</v>
      </c>
      <c r="X2581" s="108">
        <v>42276</v>
      </c>
      <c r="Y2581" s="107" t="b">
        <v>0</v>
      </c>
      <c r="Z2581" s="107" t="s">
        <v>5237</v>
      </c>
      <c r="AA2581" s="107" t="s">
        <v>5237</v>
      </c>
      <c r="AB2581" s="107" t="s">
        <v>5237</v>
      </c>
      <c r="AC2581" s="107" t="s">
        <v>5237</v>
      </c>
      <c r="AD2581" s="107" t="s">
        <v>5237</v>
      </c>
      <c r="AE2581" s="107" t="s">
        <v>5237</v>
      </c>
    </row>
    <row r="2582" spans="2:31" outlineLevel="1">
      <c r="B2582" s="24" t="s">
        <v>5234</v>
      </c>
      <c r="C2582" s="24" t="s">
        <v>4</v>
      </c>
      <c r="D2582" s="24" t="s">
        <v>64</v>
      </c>
      <c r="E2582" s="24" t="s">
        <v>47</v>
      </c>
      <c r="F2582" s="24" t="s">
        <v>42</v>
      </c>
      <c r="G2582" s="24">
        <v>25</v>
      </c>
      <c r="H2582" s="42" t="s">
        <v>3008</v>
      </c>
      <c r="I2582" s="24" t="s">
        <v>5062</v>
      </c>
      <c r="J2582" s="24" t="s">
        <v>73</v>
      </c>
      <c r="K2582" s="72" t="str">
        <f t="shared" si="88"/>
        <v>BPPO215 ICPL Curncy</v>
      </c>
      <c r="L2582" s="25" t="str">
        <f t="shared" si="89"/>
        <v>ICPL</v>
      </c>
      <c r="M2582" s="26">
        <f t="shared" ca="1" si="89"/>
        <v>42276</v>
      </c>
      <c r="N2582" s="25" t="b">
        <f t="shared" si="89"/>
        <v>0</v>
      </c>
      <c r="O2582" s="84" t="str">
        <f>IF($N2582,_xll.BDP($K2582,O$1817),"[DISABLED]")</f>
        <v>[DISABLED]</v>
      </c>
      <c r="P2582" s="84" t="str">
        <f>IF($N2582,_xll.BDP($K2582,P$1817),"[DISABLED]")</f>
        <v>[DISABLED]</v>
      </c>
      <c r="Q2582" s="84" t="str">
        <f>IF($N2582,_xll.BDP($K2582,Q$1817),"[DISABLED]")</f>
        <v>[DISABLED]</v>
      </c>
      <c r="R2582" s="84" t="str">
        <f>IF($N2582,_xll.BDH($K2582,R$1817,$M2582),"[DISABLED]")</f>
        <v>[DISABLED]</v>
      </c>
      <c r="S2582" s="84" t="str">
        <f>IF($N2582,_xll.BDH($K2582,S$1817,$M2582),"[DISABLED]")</f>
        <v>[DISABLED]</v>
      </c>
      <c r="T2582" s="84" t="str">
        <f>IF($N2582,_xll.BDH($K2582,T$1817,$M2582),"[DISABLED]")</f>
        <v>[DISABLED]</v>
      </c>
      <c r="V2582" s="106" t="s">
        <v>11081</v>
      </c>
      <c r="W2582" s="107" t="s">
        <v>1055</v>
      </c>
      <c r="X2582" s="108">
        <v>42276</v>
      </c>
      <c r="Y2582" s="107" t="b">
        <v>0</v>
      </c>
      <c r="Z2582" s="107" t="s">
        <v>5237</v>
      </c>
      <c r="AA2582" s="107" t="s">
        <v>5237</v>
      </c>
      <c r="AB2582" s="107" t="s">
        <v>5237</v>
      </c>
      <c r="AC2582" s="107" t="s">
        <v>5237</v>
      </c>
      <c r="AD2582" s="107" t="s">
        <v>5237</v>
      </c>
      <c r="AE2582" s="107" t="s">
        <v>5237</v>
      </c>
    </row>
    <row r="2583" spans="2:31" outlineLevel="1">
      <c r="B2583" s="24" t="s">
        <v>5234</v>
      </c>
      <c r="C2583" s="24" t="s">
        <v>4</v>
      </c>
      <c r="D2583" s="24" t="s">
        <v>64</v>
      </c>
      <c r="E2583" s="24" t="s">
        <v>47</v>
      </c>
      <c r="F2583" s="24" t="s">
        <v>42</v>
      </c>
      <c r="G2583" s="24">
        <v>50</v>
      </c>
      <c r="H2583" s="42" t="s">
        <v>3008</v>
      </c>
      <c r="I2583" s="24" t="s">
        <v>5063</v>
      </c>
      <c r="J2583" s="24" t="s">
        <v>73</v>
      </c>
      <c r="K2583" s="72" t="str">
        <f t="shared" si="88"/>
        <v>BPPP215 ICPL Curncy</v>
      </c>
      <c r="L2583" s="25" t="str">
        <f t="shared" si="89"/>
        <v>ICPL</v>
      </c>
      <c r="M2583" s="26">
        <f t="shared" ca="1" si="89"/>
        <v>42276</v>
      </c>
      <c r="N2583" s="25" t="b">
        <f t="shared" si="89"/>
        <v>0</v>
      </c>
      <c r="O2583" s="84" t="str">
        <f>IF($N2583,_xll.BDP($K2583,O$1817),"[DISABLED]")</f>
        <v>[DISABLED]</v>
      </c>
      <c r="P2583" s="84" t="str">
        <f>IF($N2583,_xll.BDP($K2583,P$1817),"[DISABLED]")</f>
        <v>[DISABLED]</v>
      </c>
      <c r="Q2583" s="84" t="str">
        <f>IF($N2583,_xll.BDP($K2583,Q$1817),"[DISABLED]")</f>
        <v>[DISABLED]</v>
      </c>
      <c r="R2583" s="84" t="str">
        <f>IF($N2583,_xll.BDH($K2583,R$1817,$M2583),"[DISABLED]")</f>
        <v>[DISABLED]</v>
      </c>
      <c r="S2583" s="84" t="str">
        <f>IF($N2583,_xll.BDH($K2583,S$1817,$M2583),"[DISABLED]")</f>
        <v>[DISABLED]</v>
      </c>
      <c r="T2583" s="84" t="str">
        <f>IF($N2583,_xll.BDH($K2583,T$1817,$M2583),"[DISABLED]")</f>
        <v>[DISABLED]</v>
      </c>
      <c r="V2583" s="106" t="s">
        <v>11082</v>
      </c>
      <c r="W2583" s="107" t="s">
        <v>1055</v>
      </c>
      <c r="X2583" s="108">
        <v>42276</v>
      </c>
      <c r="Y2583" s="107" t="b">
        <v>0</v>
      </c>
      <c r="Z2583" s="107" t="s">
        <v>5237</v>
      </c>
      <c r="AA2583" s="107" t="s">
        <v>5237</v>
      </c>
      <c r="AB2583" s="107" t="s">
        <v>5237</v>
      </c>
      <c r="AC2583" s="107" t="s">
        <v>5237</v>
      </c>
      <c r="AD2583" s="107" t="s">
        <v>5237</v>
      </c>
      <c r="AE2583" s="107" t="s">
        <v>5237</v>
      </c>
    </row>
    <row r="2584" spans="2:31" outlineLevel="1">
      <c r="B2584" s="24" t="s">
        <v>5234</v>
      </c>
      <c r="C2584" s="24" t="s">
        <v>4</v>
      </c>
      <c r="D2584" s="24" t="s">
        <v>64</v>
      </c>
      <c r="E2584" s="24" t="s">
        <v>47</v>
      </c>
      <c r="F2584" s="24" t="s">
        <v>42</v>
      </c>
      <c r="G2584" s="24">
        <v>100</v>
      </c>
      <c r="H2584" s="42" t="s">
        <v>3008</v>
      </c>
      <c r="I2584" s="24" t="s">
        <v>5064</v>
      </c>
      <c r="J2584" s="24" t="s">
        <v>73</v>
      </c>
      <c r="K2584" s="72" t="str">
        <f t="shared" si="88"/>
        <v>BPPQ215 ICPL Curncy</v>
      </c>
      <c r="L2584" s="25" t="str">
        <f t="shared" si="89"/>
        <v>ICPL</v>
      </c>
      <c r="M2584" s="26">
        <f t="shared" ca="1" si="89"/>
        <v>42276</v>
      </c>
      <c r="N2584" s="25" t="b">
        <f t="shared" si="89"/>
        <v>0</v>
      </c>
      <c r="O2584" s="84" t="str">
        <f>IF($N2584,_xll.BDP($K2584,O$1817),"[DISABLED]")</f>
        <v>[DISABLED]</v>
      </c>
      <c r="P2584" s="84" t="str">
        <f>IF($N2584,_xll.BDP($K2584,P$1817),"[DISABLED]")</f>
        <v>[DISABLED]</v>
      </c>
      <c r="Q2584" s="84" t="str">
        <f>IF($N2584,_xll.BDP($K2584,Q$1817),"[DISABLED]")</f>
        <v>[DISABLED]</v>
      </c>
      <c r="R2584" s="84" t="str">
        <f>IF($N2584,_xll.BDH($K2584,R$1817,$M2584),"[DISABLED]")</f>
        <v>[DISABLED]</v>
      </c>
      <c r="S2584" s="84" t="str">
        <f>IF($N2584,_xll.BDH($K2584,S$1817,$M2584),"[DISABLED]")</f>
        <v>[DISABLED]</v>
      </c>
      <c r="T2584" s="84" t="str">
        <f>IF($N2584,_xll.BDH($K2584,T$1817,$M2584),"[DISABLED]")</f>
        <v>[DISABLED]</v>
      </c>
      <c r="V2584" s="106" t="s">
        <v>11083</v>
      </c>
      <c r="W2584" s="107" t="s">
        <v>1055</v>
      </c>
      <c r="X2584" s="108">
        <v>42276</v>
      </c>
      <c r="Y2584" s="107" t="b">
        <v>0</v>
      </c>
      <c r="Z2584" s="107" t="s">
        <v>5237</v>
      </c>
      <c r="AA2584" s="107" t="s">
        <v>5237</v>
      </c>
      <c r="AB2584" s="107" t="s">
        <v>5237</v>
      </c>
      <c r="AC2584" s="107" t="s">
        <v>5237</v>
      </c>
      <c r="AD2584" s="107" t="s">
        <v>5237</v>
      </c>
      <c r="AE2584" s="107" t="s">
        <v>5237</v>
      </c>
    </row>
    <row r="2585" spans="2:31" outlineLevel="1">
      <c r="B2585" s="24" t="s">
        <v>5234</v>
      </c>
      <c r="C2585" s="24" t="s">
        <v>4</v>
      </c>
      <c r="D2585" s="24" t="s">
        <v>64</v>
      </c>
      <c r="E2585" s="24" t="s">
        <v>47</v>
      </c>
      <c r="F2585" s="24" t="s">
        <v>42</v>
      </c>
      <c r="G2585" s="24">
        <v>200</v>
      </c>
      <c r="H2585" s="42" t="s">
        <v>3008</v>
      </c>
      <c r="I2585" s="24" t="s">
        <v>5065</v>
      </c>
      <c r="J2585" s="24" t="s">
        <v>73</v>
      </c>
      <c r="K2585" s="72" t="str">
        <f t="shared" si="88"/>
        <v>BPPR215 ICPL Curncy</v>
      </c>
      <c r="L2585" s="25" t="str">
        <f t="shared" si="89"/>
        <v>ICPL</v>
      </c>
      <c r="M2585" s="26">
        <f t="shared" ca="1" si="89"/>
        <v>42276</v>
      </c>
      <c r="N2585" s="25" t="b">
        <f t="shared" si="89"/>
        <v>0</v>
      </c>
      <c r="O2585" s="84" t="str">
        <f>IF($N2585,_xll.BDP($K2585,O$1817),"[DISABLED]")</f>
        <v>[DISABLED]</v>
      </c>
      <c r="P2585" s="84" t="str">
        <f>IF($N2585,_xll.BDP($K2585,P$1817),"[DISABLED]")</f>
        <v>[DISABLED]</v>
      </c>
      <c r="Q2585" s="84" t="str">
        <f>IF($N2585,_xll.BDP($K2585,Q$1817),"[DISABLED]")</f>
        <v>[DISABLED]</v>
      </c>
      <c r="R2585" s="84" t="str">
        <f>IF($N2585,_xll.BDH($K2585,R$1817,$M2585),"[DISABLED]")</f>
        <v>[DISABLED]</v>
      </c>
      <c r="S2585" s="84" t="str">
        <f>IF($N2585,_xll.BDH($K2585,S$1817,$M2585),"[DISABLED]")</f>
        <v>[DISABLED]</v>
      </c>
      <c r="T2585" s="84" t="str">
        <f>IF($N2585,_xll.BDH($K2585,T$1817,$M2585),"[DISABLED]")</f>
        <v>[DISABLED]</v>
      </c>
      <c r="V2585" s="106" t="s">
        <v>11084</v>
      </c>
      <c r="W2585" s="107" t="s">
        <v>1055</v>
      </c>
      <c r="X2585" s="108">
        <v>42276</v>
      </c>
      <c r="Y2585" s="107" t="b">
        <v>0</v>
      </c>
      <c r="Z2585" s="107" t="s">
        <v>5237</v>
      </c>
      <c r="AA2585" s="107" t="s">
        <v>5237</v>
      </c>
      <c r="AB2585" s="107" t="s">
        <v>5237</v>
      </c>
      <c r="AC2585" s="107" t="s">
        <v>5237</v>
      </c>
      <c r="AD2585" s="107" t="s">
        <v>5237</v>
      </c>
      <c r="AE2585" s="107" t="s">
        <v>5237</v>
      </c>
    </row>
    <row r="2586" spans="2:31" outlineLevel="1">
      <c r="H2586" s="42"/>
      <c r="K2586" s="72"/>
      <c r="L2586" s="25"/>
      <c r="M2586" s="26"/>
      <c r="N2586" s="25"/>
      <c r="O2586" s="84"/>
      <c r="P2586" s="84"/>
      <c r="Q2586" s="84"/>
      <c r="R2586" s="84"/>
      <c r="S2586" s="84"/>
      <c r="T2586" s="84"/>
      <c r="V2586" s="106"/>
      <c r="W2586" s="107"/>
      <c r="X2586" s="108"/>
      <c r="Y2586" s="107"/>
      <c r="Z2586" s="107"/>
      <c r="AA2586" s="107"/>
      <c r="AB2586" s="107"/>
      <c r="AC2586" s="107"/>
      <c r="AD2586" s="107"/>
      <c r="AE2586" s="107"/>
    </row>
    <row r="2587" spans="2:31" outlineLevel="1">
      <c r="B2587" s="24" t="s">
        <v>5234</v>
      </c>
      <c r="C2587" s="24" t="s">
        <v>4</v>
      </c>
      <c r="D2587" s="24" t="s">
        <v>64</v>
      </c>
      <c r="E2587" s="24" t="s">
        <v>47</v>
      </c>
      <c r="F2587" s="24" t="s">
        <v>44</v>
      </c>
      <c r="G2587" s="24">
        <v>-200</v>
      </c>
      <c r="H2587" s="42" t="s">
        <v>3008</v>
      </c>
      <c r="I2587" s="24" t="s">
        <v>5066</v>
      </c>
      <c r="J2587" s="24" t="s">
        <v>73</v>
      </c>
      <c r="K2587" s="72" t="str">
        <f t="shared" ref="K2587:K2650" si="90">I2587&amp;" "&amp;L2587&amp;" "&amp;J2587</f>
        <v>BPPK515 ICPL Curncy</v>
      </c>
      <c r="L2587" s="25" t="str">
        <f t="shared" ref="L2587:N2618" si="91">L$1817</f>
        <v>ICPL</v>
      </c>
      <c r="M2587" s="26">
        <f t="shared" ca="1" si="91"/>
        <v>42276</v>
      </c>
      <c r="N2587" s="25" t="b">
        <f t="shared" si="91"/>
        <v>0</v>
      </c>
      <c r="O2587" s="84" t="str">
        <f>IF($N2587,_xll.BDP($K2587,O$1817),"[DISABLED]")</f>
        <v>[DISABLED]</v>
      </c>
      <c r="P2587" s="84" t="str">
        <f>IF($N2587,_xll.BDP($K2587,P$1817),"[DISABLED]")</f>
        <v>[DISABLED]</v>
      </c>
      <c r="Q2587" s="84" t="str">
        <f>IF($N2587,_xll.BDP($K2587,Q$1817),"[DISABLED]")</f>
        <v>[DISABLED]</v>
      </c>
      <c r="R2587" s="84" t="str">
        <f>IF($N2587,_xll.BDH($K2587,R$1817,$M2587),"[DISABLED]")</f>
        <v>[DISABLED]</v>
      </c>
      <c r="S2587" s="84" t="str">
        <f>IF($N2587,_xll.BDH($K2587,S$1817,$M2587),"[DISABLED]")</f>
        <v>[DISABLED]</v>
      </c>
      <c r="T2587" s="84" t="str">
        <f>IF($N2587,_xll.BDH($K2587,T$1817,$M2587),"[DISABLED]")</f>
        <v>[DISABLED]</v>
      </c>
      <c r="V2587" s="106" t="s">
        <v>11085</v>
      </c>
      <c r="W2587" s="107" t="s">
        <v>1055</v>
      </c>
      <c r="X2587" s="108">
        <v>42276</v>
      </c>
      <c r="Y2587" s="107" t="b">
        <v>0</v>
      </c>
      <c r="Z2587" s="107" t="s">
        <v>5237</v>
      </c>
      <c r="AA2587" s="107" t="s">
        <v>5237</v>
      </c>
      <c r="AB2587" s="107" t="s">
        <v>5237</v>
      </c>
      <c r="AC2587" s="107" t="s">
        <v>5237</v>
      </c>
      <c r="AD2587" s="107" t="s">
        <v>5237</v>
      </c>
      <c r="AE2587" s="107" t="s">
        <v>5237</v>
      </c>
    </row>
    <row r="2588" spans="2:31" outlineLevel="1">
      <c r="B2588" s="24" t="s">
        <v>5234</v>
      </c>
      <c r="C2588" s="24" t="s">
        <v>4</v>
      </c>
      <c r="D2588" s="24" t="s">
        <v>64</v>
      </c>
      <c r="E2588" s="24" t="s">
        <v>47</v>
      </c>
      <c r="F2588" s="24" t="s">
        <v>44</v>
      </c>
      <c r="G2588" s="24">
        <v>-100</v>
      </c>
      <c r="H2588" s="42" t="s">
        <v>3008</v>
      </c>
      <c r="I2588" s="24" t="s">
        <v>5067</v>
      </c>
      <c r="J2588" s="24" t="s">
        <v>73</v>
      </c>
      <c r="K2588" s="72" t="str">
        <f t="shared" si="90"/>
        <v>BPPL515 ICPL Curncy</v>
      </c>
      <c r="L2588" s="25" t="str">
        <f t="shared" si="91"/>
        <v>ICPL</v>
      </c>
      <c r="M2588" s="26">
        <f t="shared" ca="1" si="91"/>
        <v>42276</v>
      </c>
      <c r="N2588" s="25" t="b">
        <f t="shared" si="91"/>
        <v>0</v>
      </c>
      <c r="O2588" s="84" t="str">
        <f>IF($N2588,_xll.BDP($K2588,O$1817),"[DISABLED]")</f>
        <v>[DISABLED]</v>
      </c>
      <c r="P2588" s="84" t="str">
        <f>IF($N2588,_xll.BDP($K2588,P$1817),"[DISABLED]")</f>
        <v>[DISABLED]</v>
      </c>
      <c r="Q2588" s="84" t="str">
        <f>IF($N2588,_xll.BDP($K2588,Q$1817),"[DISABLED]")</f>
        <v>[DISABLED]</v>
      </c>
      <c r="R2588" s="84" t="str">
        <f>IF($N2588,_xll.BDH($K2588,R$1817,$M2588),"[DISABLED]")</f>
        <v>[DISABLED]</v>
      </c>
      <c r="S2588" s="84" t="str">
        <f>IF($N2588,_xll.BDH($K2588,S$1817,$M2588),"[DISABLED]")</f>
        <v>[DISABLED]</v>
      </c>
      <c r="T2588" s="84" t="str">
        <f>IF($N2588,_xll.BDH($K2588,T$1817,$M2588),"[DISABLED]")</f>
        <v>[DISABLED]</v>
      </c>
      <c r="V2588" s="106" t="s">
        <v>11086</v>
      </c>
      <c r="W2588" s="107" t="s">
        <v>1055</v>
      </c>
      <c r="X2588" s="108">
        <v>42276</v>
      </c>
      <c r="Y2588" s="107" t="b">
        <v>0</v>
      </c>
      <c r="Z2588" s="107" t="s">
        <v>5237</v>
      </c>
      <c r="AA2588" s="107" t="s">
        <v>5237</v>
      </c>
      <c r="AB2588" s="107" t="s">
        <v>5237</v>
      </c>
      <c r="AC2588" s="107" t="s">
        <v>5237</v>
      </c>
      <c r="AD2588" s="107" t="s">
        <v>5237</v>
      </c>
      <c r="AE2588" s="107" t="s">
        <v>5237</v>
      </c>
    </row>
    <row r="2589" spans="2:31" outlineLevel="1">
      <c r="B2589" s="24" t="s">
        <v>5234</v>
      </c>
      <c r="C2589" s="24" t="s">
        <v>4</v>
      </c>
      <c r="D2589" s="24" t="s">
        <v>64</v>
      </c>
      <c r="E2589" s="24" t="s">
        <v>47</v>
      </c>
      <c r="F2589" s="24" t="s">
        <v>44</v>
      </c>
      <c r="G2589" s="24">
        <v>-50</v>
      </c>
      <c r="H2589" s="42" t="s">
        <v>3008</v>
      </c>
      <c r="I2589" s="24" t="s">
        <v>5068</v>
      </c>
      <c r="J2589" s="24" t="s">
        <v>73</v>
      </c>
      <c r="K2589" s="72" t="str">
        <f t="shared" si="90"/>
        <v>BPPM515 ICPL Curncy</v>
      </c>
      <c r="L2589" s="25" t="str">
        <f t="shared" si="91"/>
        <v>ICPL</v>
      </c>
      <c r="M2589" s="26">
        <f t="shared" ca="1" si="91"/>
        <v>42276</v>
      </c>
      <c r="N2589" s="25" t="b">
        <f t="shared" si="91"/>
        <v>0</v>
      </c>
      <c r="O2589" s="84" t="str">
        <f>IF($N2589,_xll.BDP($K2589,O$1817),"[DISABLED]")</f>
        <v>[DISABLED]</v>
      </c>
      <c r="P2589" s="84" t="str">
        <f>IF($N2589,_xll.BDP($K2589,P$1817),"[DISABLED]")</f>
        <v>[DISABLED]</v>
      </c>
      <c r="Q2589" s="84" t="str">
        <f>IF($N2589,_xll.BDP($K2589,Q$1817),"[DISABLED]")</f>
        <v>[DISABLED]</v>
      </c>
      <c r="R2589" s="84" t="str">
        <f>IF($N2589,_xll.BDH($K2589,R$1817,$M2589),"[DISABLED]")</f>
        <v>[DISABLED]</v>
      </c>
      <c r="S2589" s="84" t="str">
        <f>IF($N2589,_xll.BDH($K2589,S$1817,$M2589),"[DISABLED]")</f>
        <v>[DISABLED]</v>
      </c>
      <c r="T2589" s="84" t="str">
        <f>IF($N2589,_xll.BDH($K2589,T$1817,$M2589),"[DISABLED]")</f>
        <v>[DISABLED]</v>
      </c>
      <c r="V2589" s="106" t="s">
        <v>11087</v>
      </c>
      <c r="W2589" s="107" t="s">
        <v>1055</v>
      </c>
      <c r="X2589" s="108">
        <v>42276</v>
      </c>
      <c r="Y2589" s="107" t="b">
        <v>0</v>
      </c>
      <c r="Z2589" s="107" t="s">
        <v>5237</v>
      </c>
      <c r="AA2589" s="107" t="s">
        <v>5237</v>
      </c>
      <c r="AB2589" s="107" t="s">
        <v>5237</v>
      </c>
      <c r="AC2589" s="107" t="s">
        <v>5237</v>
      </c>
      <c r="AD2589" s="107" t="s">
        <v>5237</v>
      </c>
      <c r="AE2589" s="107" t="s">
        <v>5237</v>
      </c>
    </row>
    <row r="2590" spans="2:31" outlineLevel="1">
      <c r="B2590" s="24" t="s">
        <v>5234</v>
      </c>
      <c r="C2590" s="24" t="s">
        <v>4</v>
      </c>
      <c r="D2590" s="24" t="s">
        <v>64</v>
      </c>
      <c r="E2590" s="24" t="s">
        <v>47</v>
      </c>
      <c r="F2590" s="24" t="s">
        <v>44</v>
      </c>
      <c r="G2590" s="24">
        <v>-25</v>
      </c>
      <c r="H2590" s="42" t="s">
        <v>3008</v>
      </c>
      <c r="I2590" s="24" t="s">
        <v>5069</v>
      </c>
      <c r="J2590" s="24" t="s">
        <v>73</v>
      </c>
      <c r="K2590" s="72" t="str">
        <f t="shared" si="90"/>
        <v>BPPN515 ICPL Curncy</v>
      </c>
      <c r="L2590" s="25" t="str">
        <f t="shared" si="91"/>
        <v>ICPL</v>
      </c>
      <c r="M2590" s="26">
        <f t="shared" ca="1" si="91"/>
        <v>42276</v>
      </c>
      <c r="N2590" s="25" t="b">
        <f t="shared" si="91"/>
        <v>0</v>
      </c>
      <c r="O2590" s="84" t="str">
        <f>IF($N2590,_xll.BDP($K2590,O$1817),"[DISABLED]")</f>
        <v>[DISABLED]</v>
      </c>
      <c r="P2590" s="84" t="str">
        <f>IF($N2590,_xll.BDP($K2590,P$1817),"[DISABLED]")</f>
        <v>[DISABLED]</v>
      </c>
      <c r="Q2590" s="84" t="str">
        <f>IF($N2590,_xll.BDP($K2590,Q$1817),"[DISABLED]")</f>
        <v>[DISABLED]</v>
      </c>
      <c r="R2590" s="84" t="str">
        <f>IF($N2590,_xll.BDH($K2590,R$1817,$M2590),"[DISABLED]")</f>
        <v>[DISABLED]</v>
      </c>
      <c r="S2590" s="84" t="str">
        <f>IF($N2590,_xll.BDH($K2590,S$1817,$M2590),"[DISABLED]")</f>
        <v>[DISABLED]</v>
      </c>
      <c r="T2590" s="84" t="str">
        <f>IF($N2590,_xll.BDH($K2590,T$1817,$M2590),"[DISABLED]")</f>
        <v>[DISABLED]</v>
      </c>
      <c r="V2590" s="106" t="s">
        <v>11088</v>
      </c>
      <c r="W2590" s="107" t="s">
        <v>1055</v>
      </c>
      <c r="X2590" s="108">
        <v>42276</v>
      </c>
      <c r="Y2590" s="107" t="b">
        <v>0</v>
      </c>
      <c r="Z2590" s="107" t="s">
        <v>5237</v>
      </c>
      <c r="AA2590" s="107" t="s">
        <v>5237</v>
      </c>
      <c r="AB2590" s="107" t="s">
        <v>5237</v>
      </c>
      <c r="AC2590" s="107" t="s">
        <v>5237</v>
      </c>
      <c r="AD2590" s="107" t="s">
        <v>5237</v>
      </c>
      <c r="AE2590" s="107" t="s">
        <v>5237</v>
      </c>
    </row>
    <row r="2591" spans="2:31" outlineLevel="1">
      <c r="B2591" s="24" t="s">
        <v>5234</v>
      </c>
      <c r="C2591" s="24" t="s">
        <v>4</v>
      </c>
      <c r="D2591" s="24" t="s">
        <v>64</v>
      </c>
      <c r="E2591" s="24" t="s">
        <v>47</v>
      </c>
      <c r="F2591" s="24" t="s">
        <v>44</v>
      </c>
      <c r="G2591" s="24">
        <v>25</v>
      </c>
      <c r="H2591" s="42" t="s">
        <v>3008</v>
      </c>
      <c r="I2591" s="24" t="s">
        <v>5070</v>
      </c>
      <c r="J2591" s="24" t="s">
        <v>73</v>
      </c>
      <c r="K2591" s="72" t="str">
        <f t="shared" si="90"/>
        <v>BPPO515 ICPL Curncy</v>
      </c>
      <c r="L2591" s="25" t="str">
        <f t="shared" si="91"/>
        <v>ICPL</v>
      </c>
      <c r="M2591" s="26">
        <f t="shared" ca="1" si="91"/>
        <v>42276</v>
      </c>
      <c r="N2591" s="25" t="b">
        <f t="shared" si="91"/>
        <v>0</v>
      </c>
      <c r="O2591" s="84" t="str">
        <f>IF($N2591,_xll.BDP($K2591,O$1817),"[DISABLED]")</f>
        <v>[DISABLED]</v>
      </c>
      <c r="P2591" s="84" t="str">
        <f>IF($N2591,_xll.BDP($K2591,P$1817),"[DISABLED]")</f>
        <v>[DISABLED]</v>
      </c>
      <c r="Q2591" s="84" t="str">
        <f>IF($N2591,_xll.BDP($K2591,Q$1817),"[DISABLED]")</f>
        <v>[DISABLED]</v>
      </c>
      <c r="R2591" s="84" t="str">
        <f>IF($N2591,_xll.BDH($K2591,R$1817,$M2591),"[DISABLED]")</f>
        <v>[DISABLED]</v>
      </c>
      <c r="S2591" s="84" t="str">
        <f>IF($N2591,_xll.BDH($K2591,S$1817,$M2591),"[DISABLED]")</f>
        <v>[DISABLED]</v>
      </c>
      <c r="T2591" s="84" t="str">
        <f>IF($N2591,_xll.BDH($K2591,T$1817,$M2591),"[DISABLED]")</f>
        <v>[DISABLED]</v>
      </c>
      <c r="V2591" s="106" t="s">
        <v>11089</v>
      </c>
      <c r="W2591" s="107" t="s">
        <v>1055</v>
      </c>
      <c r="X2591" s="108">
        <v>42276</v>
      </c>
      <c r="Y2591" s="107" t="b">
        <v>0</v>
      </c>
      <c r="Z2591" s="107" t="s">
        <v>5237</v>
      </c>
      <c r="AA2591" s="107" t="s">
        <v>5237</v>
      </c>
      <c r="AB2591" s="107" t="s">
        <v>5237</v>
      </c>
      <c r="AC2591" s="107" t="s">
        <v>5237</v>
      </c>
      <c r="AD2591" s="107" t="s">
        <v>5237</v>
      </c>
      <c r="AE2591" s="107" t="s">
        <v>5237</v>
      </c>
    </row>
    <row r="2592" spans="2:31" outlineLevel="1">
      <c r="B2592" s="24" t="s">
        <v>5234</v>
      </c>
      <c r="C2592" s="24" t="s">
        <v>4</v>
      </c>
      <c r="D2592" s="24" t="s">
        <v>64</v>
      </c>
      <c r="E2592" s="24" t="s">
        <v>47</v>
      </c>
      <c r="F2592" s="24" t="s">
        <v>44</v>
      </c>
      <c r="G2592" s="24">
        <v>50</v>
      </c>
      <c r="H2592" s="42" t="s">
        <v>3008</v>
      </c>
      <c r="I2592" s="24" t="s">
        <v>5071</v>
      </c>
      <c r="J2592" s="24" t="s">
        <v>73</v>
      </c>
      <c r="K2592" s="72" t="str">
        <f t="shared" si="90"/>
        <v>BPPP515 ICPL Curncy</v>
      </c>
      <c r="L2592" s="25" t="str">
        <f t="shared" si="91"/>
        <v>ICPL</v>
      </c>
      <c r="M2592" s="26">
        <f t="shared" ca="1" si="91"/>
        <v>42276</v>
      </c>
      <c r="N2592" s="25" t="b">
        <f t="shared" si="91"/>
        <v>0</v>
      </c>
      <c r="O2592" s="84" t="str">
        <f>IF($N2592,_xll.BDP($K2592,O$1817),"[DISABLED]")</f>
        <v>[DISABLED]</v>
      </c>
      <c r="P2592" s="84" t="str">
        <f>IF($N2592,_xll.BDP($K2592,P$1817),"[DISABLED]")</f>
        <v>[DISABLED]</v>
      </c>
      <c r="Q2592" s="84" t="str">
        <f>IF($N2592,_xll.BDP($K2592,Q$1817),"[DISABLED]")</f>
        <v>[DISABLED]</v>
      </c>
      <c r="R2592" s="84" t="str">
        <f>IF($N2592,_xll.BDH($K2592,R$1817,$M2592),"[DISABLED]")</f>
        <v>[DISABLED]</v>
      </c>
      <c r="S2592" s="84" t="str">
        <f>IF($N2592,_xll.BDH($K2592,S$1817,$M2592),"[DISABLED]")</f>
        <v>[DISABLED]</v>
      </c>
      <c r="T2592" s="84" t="str">
        <f>IF($N2592,_xll.BDH($K2592,T$1817,$M2592),"[DISABLED]")</f>
        <v>[DISABLED]</v>
      </c>
      <c r="V2592" s="106" t="s">
        <v>11090</v>
      </c>
      <c r="W2592" s="107" t="s">
        <v>1055</v>
      </c>
      <c r="X2592" s="108">
        <v>42276</v>
      </c>
      <c r="Y2592" s="107" t="b">
        <v>0</v>
      </c>
      <c r="Z2592" s="107" t="s">
        <v>5237</v>
      </c>
      <c r="AA2592" s="107" t="s">
        <v>5237</v>
      </c>
      <c r="AB2592" s="107" t="s">
        <v>5237</v>
      </c>
      <c r="AC2592" s="107" t="s">
        <v>5237</v>
      </c>
      <c r="AD2592" s="107" t="s">
        <v>5237</v>
      </c>
      <c r="AE2592" s="107" t="s">
        <v>5237</v>
      </c>
    </row>
    <row r="2593" spans="2:31" outlineLevel="1">
      <c r="B2593" s="24" t="s">
        <v>5234</v>
      </c>
      <c r="C2593" s="24" t="s">
        <v>4</v>
      </c>
      <c r="D2593" s="24" t="s">
        <v>64</v>
      </c>
      <c r="E2593" s="24" t="s">
        <v>47</v>
      </c>
      <c r="F2593" s="24" t="s">
        <v>44</v>
      </c>
      <c r="G2593" s="24">
        <v>100</v>
      </c>
      <c r="H2593" s="42" t="s">
        <v>3008</v>
      </c>
      <c r="I2593" s="24" t="s">
        <v>5072</v>
      </c>
      <c r="J2593" s="24" t="s">
        <v>73</v>
      </c>
      <c r="K2593" s="72" t="str">
        <f t="shared" si="90"/>
        <v>BPPQ515 ICPL Curncy</v>
      </c>
      <c r="L2593" s="25" t="str">
        <f t="shared" si="91"/>
        <v>ICPL</v>
      </c>
      <c r="M2593" s="26">
        <f t="shared" ca="1" si="91"/>
        <v>42276</v>
      </c>
      <c r="N2593" s="25" t="b">
        <f t="shared" si="91"/>
        <v>0</v>
      </c>
      <c r="O2593" s="84" t="str">
        <f>IF($N2593,_xll.BDP($K2593,O$1817),"[DISABLED]")</f>
        <v>[DISABLED]</v>
      </c>
      <c r="P2593" s="84" t="str">
        <f>IF($N2593,_xll.BDP($K2593,P$1817),"[DISABLED]")</f>
        <v>[DISABLED]</v>
      </c>
      <c r="Q2593" s="84" t="str">
        <f>IF($N2593,_xll.BDP($K2593,Q$1817),"[DISABLED]")</f>
        <v>[DISABLED]</v>
      </c>
      <c r="R2593" s="84" t="str">
        <f>IF($N2593,_xll.BDH($K2593,R$1817,$M2593),"[DISABLED]")</f>
        <v>[DISABLED]</v>
      </c>
      <c r="S2593" s="84" t="str">
        <f>IF($N2593,_xll.BDH($K2593,S$1817,$M2593),"[DISABLED]")</f>
        <v>[DISABLED]</v>
      </c>
      <c r="T2593" s="84" t="str">
        <f>IF($N2593,_xll.BDH($K2593,T$1817,$M2593),"[DISABLED]")</f>
        <v>[DISABLED]</v>
      </c>
      <c r="V2593" s="106" t="s">
        <v>11091</v>
      </c>
      <c r="W2593" s="107" t="s">
        <v>1055</v>
      </c>
      <c r="X2593" s="108">
        <v>42276</v>
      </c>
      <c r="Y2593" s="107" t="b">
        <v>0</v>
      </c>
      <c r="Z2593" s="107" t="s">
        <v>5237</v>
      </c>
      <c r="AA2593" s="107" t="s">
        <v>5237</v>
      </c>
      <c r="AB2593" s="107" t="s">
        <v>5237</v>
      </c>
      <c r="AC2593" s="107" t="s">
        <v>5237</v>
      </c>
      <c r="AD2593" s="107" t="s">
        <v>5237</v>
      </c>
      <c r="AE2593" s="107" t="s">
        <v>5237</v>
      </c>
    </row>
    <row r="2594" spans="2:31" outlineLevel="1">
      <c r="B2594" s="24" t="s">
        <v>5234</v>
      </c>
      <c r="C2594" s="24" t="s">
        <v>4</v>
      </c>
      <c r="D2594" s="24" t="s">
        <v>64</v>
      </c>
      <c r="E2594" s="24" t="s">
        <v>47</v>
      </c>
      <c r="F2594" s="24" t="s">
        <v>44</v>
      </c>
      <c r="G2594" s="24">
        <v>200</v>
      </c>
      <c r="H2594" s="42" t="s">
        <v>3008</v>
      </c>
      <c r="I2594" s="24" t="s">
        <v>5073</v>
      </c>
      <c r="J2594" s="24" t="s">
        <v>73</v>
      </c>
      <c r="K2594" s="72" t="str">
        <f t="shared" si="90"/>
        <v>BPPR515 ICPL Curncy</v>
      </c>
      <c r="L2594" s="25" t="str">
        <f t="shared" si="91"/>
        <v>ICPL</v>
      </c>
      <c r="M2594" s="26">
        <f t="shared" ca="1" si="91"/>
        <v>42276</v>
      </c>
      <c r="N2594" s="25" t="b">
        <f t="shared" si="91"/>
        <v>0</v>
      </c>
      <c r="O2594" s="84" t="str">
        <f>IF($N2594,_xll.BDP($K2594,O$1817),"[DISABLED]")</f>
        <v>[DISABLED]</v>
      </c>
      <c r="P2594" s="84" t="str">
        <f>IF($N2594,_xll.BDP($K2594,P$1817),"[DISABLED]")</f>
        <v>[DISABLED]</v>
      </c>
      <c r="Q2594" s="84" t="str">
        <f>IF($N2594,_xll.BDP($K2594,Q$1817),"[DISABLED]")</f>
        <v>[DISABLED]</v>
      </c>
      <c r="R2594" s="84" t="str">
        <f>IF($N2594,_xll.BDH($K2594,R$1817,$M2594),"[DISABLED]")</f>
        <v>[DISABLED]</v>
      </c>
      <c r="S2594" s="84" t="str">
        <f>IF($N2594,_xll.BDH($K2594,S$1817,$M2594),"[DISABLED]")</f>
        <v>[DISABLED]</v>
      </c>
      <c r="T2594" s="84" t="str">
        <f>IF($N2594,_xll.BDH($K2594,T$1817,$M2594),"[DISABLED]")</f>
        <v>[DISABLED]</v>
      </c>
      <c r="V2594" s="106" t="s">
        <v>11092</v>
      </c>
      <c r="W2594" s="107" t="s">
        <v>1055</v>
      </c>
      <c r="X2594" s="108">
        <v>42276</v>
      </c>
      <c r="Y2594" s="107" t="b">
        <v>0</v>
      </c>
      <c r="Z2594" s="107" t="s">
        <v>5237</v>
      </c>
      <c r="AA2594" s="107" t="s">
        <v>5237</v>
      </c>
      <c r="AB2594" s="107" t="s">
        <v>5237</v>
      </c>
      <c r="AC2594" s="107" t="s">
        <v>5237</v>
      </c>
      <c r="AD2594" s="107" t="s">
        <v>5237</v>
      </c>
      <c r="AE2594" s="107" t="s">
        <v>5237</v>
      </c>
    </row>
    <row r="2595" spans="2:31" outlineLevel="1">
      <c r="H2595" s="42"/>
      <c r="K2595" s="72"/>
      <c r="L2595" s="25"/>
      <c r="M2595" s="26"/>
      <c r="N2595" s="25"/>
      <c r="O2595" s="84"/>
      <c r="P2595" s="84"/>
      <c r="Q2595" s="84"/>
      <c r="R2595" s="84"/>
      <c r="S2595" s="84"/>
      <c r="T2595" s="84"/>
      <c r="V2595" s="106"/>
      <c r="W2595" s="107"/>
      <c r="X2595" s="108"/>
      <c r="Y2595" s="107"/>
      <c r="Z2595" s="107"/>
      <c r="AA2595" s="107"/>
      <c r="AB2595" s="107"/>
      <c r="AC2595" s="107"/>
      <c r="AD2595" s="107"/>
      <c r="AE2595" s="107"/>
    </row>
    <row r="2596" spans="2:31" outlineLevel="1">
      <c r="B2596" s="24" t="s">
        <v>5234</v>
      </c>
      <c r="C2596" s="24" t="s">
        <v>4</v>
      </c>
      <c r="D2596" s="24" t="s">
        <v>64</v>
      </c>
      <c r="E2596" s="24" t="s">
        <v>47</v>
      </c>
      <c r="F2596" s="24" t="s">
        <v>46</v>
      </c>
      <c r="G2596" s="24">
        <v>-200</v>
      </c>
      <c r="H2596" s="42" t="s">
        <v>3008</v>
      </c>
      <c r="I2596" s="24" t="s">
        <v>5074</v>
      </c>
      <c r="J2596" s="24" t="s">
        <v>73</v>
      </c>
      <c r="K2596" s="72" t="str">
        <f t="shared" si="90"/>
        <v>BPPK1015 ICPL Curncy</v>
      </c>
      <c r="L2596" s="25" t="str">
        <f t="shared" si="91"/>
        <v>ICPL</v>
      </c>
      <c r="M2596" s="26">
        <f t="shared" ca="1" si="91"/>
        <v>42276</v>
      </c>
      <c r="N2596" s="25" t="b">
        <f t="shared" si="91"/>
        <v>0</v>
      </c>
      <c r="O2596" s="84" t="str">
        <f>IF($N2596,_xll.BDP($K2596,O$1817),"[DISABLED]")</f>
        <v>[DISABLED]</v>
      </c>
      <c r="P2596" s="84" t="str">
        <f>IF($N2596,_xll.BDP($K2596,P$1817),"[DISABLED]")</f>
        <v>[DISABLED]</v>
      </c>
      <c r="Q2596" s="84" t="str">
        <f>IF($N2596,_xll.BDP($K2596,Q$1817),"[DISABLED]")</f>
        <v>[DISABLED]</v>
      </c>
      <c r="R2596" s="84" t="str">
        <f>IF($N2596,_xll.BDH($K2596,R$1817,$M2596),"[DISABLED]")</f>
        <v>[DISABLED]</v>
      </c>
      <c r="S2596" s="84" t="str">
        <f>IF($N2596,_xll.BDH($K2596,S$1817,$M2596),"[DISABLED]")</f>
        <v>[DISABLED]</v>
      </c>
      <c r="T2596" s="84" t="str">
        <f>IF($N2596,_xll.BDH($K2596,T$1817,$M2596),"[DISABLED]")</f>
        <v>[DISABLED]</v>
      </c>
      <c r="V2596" s="106" t="s">
        <v>11093</v>
      </c>
      <c r="W2596" s="107" t="s">
        <v>1055</v>
      </c>
      <c r="X2596" s="108">
        <v>42276</v>
      </c>
      <c r="Y2596" s="107" t="b">
        <v>0</v>
      </c>
      <c r="Z2596" s="107" t="s">
        <v>5237</v>
      </c>
      <c r="AA2596" s="107" t="s">
        <v>5237</v>
      </c>
      <c r="AB2596" s="107" t="s">
        <v>5237</v>
      </c>
      <c r="AC2596" s="107" t="s">
        <v>5237</v>
      </c>
      <c r="AD2596" s="107" t="s">
        <v>5237</v>
      </c>
      <c r="AE2596" s="107" t="s">
        <v>5237</v>
      </c>
    </row>
    <row r="2597" spans="2:31" outlineLevel="1">
      <c r="B2597" s="24" t="s">
        <v>5234</v>
      </c>
      <c r="C2597" s="24" t="s">
        <v>4</v>
      </c>
      <c r="D2597" s="24" t="s">
        <v>64</v>
      </c>
      <c r="E2597" s="24" t="s">
        <v>47</v>
      </c>
      <c r="F2597" s="24" t="s">
        <v>46</v>
      </c>
      <c r="G2597" s="24">
        <v>-100</v>
      </c>
      <c r="H2597" s="42" t="s">
        <v>3008</v>
      </c>
      <c r="I2597" s="24" t="s">
        <v>5075</v>
      </c>
      <c r="J2597" s="24" t="s">
        <v>73</v>
      </c>
      <c r="K2597" s="72" t="str">
        <f t="shared" si="90"/>
        <v>BPPL1015 ICPL Curncy</v>
      </c>
      <c r="L2597" s="25" t="str">
        <f t="shared" si="91"/>
        <v>ICPL</v>
      </c>
      <c r="M2597" s="26">
        <f t="shared" ca="1" si="91"/>
        <v>42276</v>
      </c>
      <c r="N2597" s="25" t="b">
        <f t="shared" si="91"/>
        <v>0</v>
      </c>
      <c r="O2597" s="84" t="str">
        <f>IF($N2597,_xll.BDP($K2597,O$1817),"[DISABLED]")</f>
        <v>[DISABLED]</v>
      </c>
      <c r="P2597" s="84" t="str">
        <f>IF($N2597,_xll.BDP($K2597,P$1817),"[DISABLED]")</f>
        <v>[DISABLED]</v>
      </c>
      <c r="Q2597" s="84" t="str">
        <f>IF($N2597,_xll.BDP($K2597,Q$1817),"[DISABLED]")</f>
        <v>[DISABLED]</v>
      </c>
      <c r="R2597" s="84" t="str">
        <f>IF($N2597,_xll.BDH($K2597,R$1817,$M2597),"[DISABLED]")</f>
        <v>[DISABLED]</v>
      </c>
      <c r="S2597" s="84" t="str">
        <f>IF($N2597,_xll.BDH($K2597,S$1817,$M2597),"[DISABLED]")</f>
        <v>[DISABLED]</v>
      </c>
      <c r="T2597" s="84" t="str">
        <f>IF($N2597,_xll.BDH($K2597,T$1817,$M2597),"[DISABLED]")</f>
        <v>[DISABLED]</v>
      </c>
      <c r="V2597" s="106" t="s">
        <v>11094</v>
      </c>
      <c r="W2597" s="107" t="s">
        <v>1055</v>
      </c>
      <c r="X2597" s="108">
        <v>42276</v>
      </c>
      <c r="Y2597" s="107" t="b">
        <v>0</v>
      </c>
      <c r="Z2597" s="107" t="s">
        <v>5237</v>
      </c>
      <c r="AA2597" s="107" t="s">
        <v>5237</v>
      </c>
      <c r="AB2597" s="107" t="s">
        <v>5237</v>
      </c>
      <c r="AC2597" s="107" t="s">
        <v>5237</v>
      </c>
      <c r="AD2597" s="107" t="s">
        <v>5237</v>
      </c>
      <c r="AE2597" s="107" t="s">
        <v>5237</v>
      </c>
    </row>
    <row r="2598" spans="2:31" outlineLevel="1">
      <c r="B2598" s="24" t="s">
        <v>5234</v>
      </c>
      <c r="C2598" s="24" t="s">
        <v>4</v>
      </c>
      <c r="D2598" s="24" t="s">
        <v>64</v>
      </c>
      <c r="E2598" s="24" t="s">
        <v>47</v>
      </c>
      <c r="F2598" s="24" t="s">
        <v>46</v>
      </c>
      <c r="G2598" s="24">
        <v>-50</v>
      </c>
      <c r="H2598" s="42" t="s">
        <v>3008</v>
      </c>
      <c r="I2598" s="24" t="s">
        <v>5076</v>
      </c>
      <c r="J2598" s="24" t="s">
        <v>73</v>
      </c>
      <c r="K2598" s="72" t="str">
        <f t="shared" si="90"/>
        <v>BPPM1015 ICPL Curncy</v>
      </c>
      <c r="L2598" s="25" t="str">
        <f t="shared" si="91"/>
        <v>ICPL</v>
      </c>
      <c r="M2598" s="26">
        <f t="shared" ca="1" si="91"/>
        <v>42276</v>
      </c>
      <c r="N2598" s="25" t="b">
        <f t="shared" si="91"/>
        <v>0</v>
      </c>
      <c r="O2598" s="84" t="str">
        <f>IF($N2598,_xll.BDP($K2598,O$1817),"[DISABLED]")</f>
        <v>[DISABLED]</v>
      </c>
      <c r="P2598" s="84" t="str">
        <f>IF($N2598,_xll.BDP($K2598,P$1817),"[DISABLED]")</f>
        <v>[DISABLED]</v>
      </c>
      <c r="Q2598" s="84" t="str">
        <f>IF($N2598,_xll.BDP($K2598,Q$1817),"[DISABLED]")</f>
        <v>[DISABLED]</v>
      </c>
      <c r="R2598" s="84" t="str">
        <f>IF($N2598,_xll.BDH($K2598,R$1817,$M2598),"[DISABLED]")</f>
        <v>[DISABLED]</v>
      </c>
      <c r="S2598" s="84" t="str">
        <f>IF($N2598,_xll.BDH($K2598,S$1817,$M2598),"[DISABLED]")</f>
        <v>[DISABLED]</v>
      </c>
      <c r="T2598" s="84" t="str">
        <f>IF($N2598,_xll.BDH($K2598,T$1817,$M2598),"[DISABLED]")</f>
        <v>[DISABLED]</v>
      </c>
      <c r="V2598" s="106" t="s">
        <v>11095</v>
      </c>
      <c r="W2598" s="107" t="s">
        <v>1055</v>
      </c>
      <c r="X2598" s="108">
        <v>42276</v>
      </c>
      <c r="Y2598" s="107" t="b">
        <v>0</v>
      </c>
      <c r="Z2598" s="107" t="s">
        <v>5237</v>
      </c>
      <c r="AA2598" s="107" t="s">
        <v>5237</v>
      </c>
      <c r="AB2598" s="107" t="s">
        <v>5237</v>
      </c>
      <c r="AC2598" s="107" t="s">
        <v>5237</v>
      </c>
      <c r="AD2598" s="107" t="s">
        <v>5237</v>
      </c>
      <c r="AE2598" s="107" t="s">
        <v>5237</v>
      </c>
    </row>
    <row r="2599" spans="2:31" outlineLevel="1">
      <c r="B2599" s="24" t="s">
        <v>5234</v>
      </c>
      <c r="C2599" s="24" t="s">
        <v>4</v>
      </c>
      <c r="D2599" s="24" t="s">
        <v>64</v>
      </c>
      <c r="E2599" s="24" t="s">
        <v>47</v>
      </c>
      <c r="F2599" s="24" t="s">
        <v>46</v>
      </c>
      <c r="G2599" s="24">
        <v>-25</v>
      </c>
      <c r="H2599" s="42" t="s">
        <v>3008</v>
      </c>
      <c r="I2599" s="24" t="s">
        <v>5077</v>
      </c>
      <c r="J2599" s="24" t="s">
        <v>73</v>
      </c>
      <c r="K2599" s="72" t="str">
        <f t="shared" si="90"/>
        <v>BPPN1015 ICPL Curncy</v>
      </c>
      <c r="L2599" s="25" t="str">
        <f t="shared" si="91"/>
        <v>ICPL</v>
      </c>
      <c r="M2599" s="26">
        <f t="shared" ca="1" si="91"/>
        <v>42276</v>
      </c>
      <c r="N2599" s="25" t="b">
        <f t="shared" si="91"/>
        <v>0</v>
      </c>
      <c r="O2599" s="84" t="str">
        <f>IF($N2599,_xll.BDP($K2599,O$1817),"[DISABLED]")</f>
        <v>[DISABLED]</v>
      </c>
      <c r="P2599" s="84" t="str">
        <f>IF($N2599,_xll.BDP($K2599,P$1817),"[DISABLED]")</f>
        <v>[DISABLED]</v>
      </c>
      <c r="Q2599" s="84" t="str">
        <f>IF($N2599,_xll.BDP($K2599,Q$1817),"[DISABLED]")</f>
        <v>[DISABLED]</v>
      </c>
      <c r="R2599" s="84" t="str">
        <f>IF($N2599,_xll.BDH($K2599,R$1817,$M2599),"[DISABLED]")</f>
        <v>[DISABLED]</v>
      </c>
      <c r="S2599" s="84" t="str">
        <f>IF($N2599,_xll.BDH($K2599,S$1817,$M2599),"[DISABLED]")</f>
        <v>[DISABLED]</v>
      </c>
      <c r="T2599" s="84" t="str">
        <f>IF($N2599,_xll.BDH($K2599,T$1817,$M2599),"[DISABLED]")</f>
        <v>[DISABLED]</v>
      </c>
      <c r="V2599" s="106" t="s">
        <v>11096</v>
      </c>
      <c r="W2599" s="107" t="s">
        <v>1055</v>
      </c>
      <c r="X2599" s="108">
        <v>42276</v>
      </c>
      <c r="Y2599" s="107" t="b">
        <v>0</v>
      </c>
      <c r="Z2599" s="107" t="s">
        <v>5237</v>
      </c>
      <c r="AA2599" s="107" t="s">
        <v>5237</v>
      </c>
      <c r="AB2599" s="107" t="s">
        <v>5237</v>
      </c>
      <c r="AC2599" s="107" t="s">
        <v>5237</v>
      </c>
      <c r="AD2599" s="107" t="s">
        <v>5237</v>
      </c>
      <c r="AE2599" s="107" t="s">
        <v>5237</v>
      </c>
    </row>
    <row r="2600" spans="2:31" outlineLevel="1">
      <c r="B2600" s="24" t="s">
        <v>5234</v>
      </c>
      <c r="C2600" s="24" t="s">
        <v>4</v>
      </c>
      <c r="D2600" s="24" t="s">
        <v>64</v>
      </c>
      <c r="E2600" s="24" t="s">
        <v>47</v>
      </c>
      <c r="F2600" s="24" t="s">
        <v>46</v>
      </c>
      <c r="G2600" s="24">
        <v>25</v>
      </c>
      <c r="H2600" s="42" t="s">
        <v>3008</v>
      </c>
      <c r="I2600" s="24" t="s">
        <v>5078</v>
      </c>
      <c r="J2600" s="24" t="s">
        <v>73</v>
      </c>
      <c r="K2600" s="72" t="str">
        <f t="shared" si="90"/>
        <v>BPPO1015 ICPL Curncy</v>
      </c>
      <c r="L2600" s="25" t="str">
        <f t="shared" si="91"/>
        <v>ICPL</v>
      </c>
      <c r="M2600" s="26">
        <f t="shared" ca="1" si="91"/>
        <v>42276</v>
      </c>
      <c r="N2600" s="25" t="b">
        <f t="shared" si="91"/>
        <v>0</v>
      </c>
      <c r="O2600" s="84" t="str">
        <f>IF($N2600,_xll.BDP($K2600,O$1817),"[DISABLED]")</f>
        <v>[DISABLED]</v>
      </c>
      <c r="P2600" s="84" t="str">
        <f>IF($N2600,_xll.BDP($K2600,P$1817),"[DISABLED]")</f>
        <v>[DISABLED]</v>
      </c>
      <c r="Q2600" s="84" t="str">
        <f>IF($N2600,_xll.BDP($K2600,Q$1817),"[DISABLED]")</f>
        <v>[DISABLED]</v>
      </c>
      <c r="R2600" s="84" t="str">
        <f>IF($N2600,_xll.BDH($K2600,R$1817,$M2600),"[DISABLED]")</f>
        <v>[DISABLED]</v>
      </c>
      <c r="S2600" s="84" t="str">
        <f>IF($N2600,_xll.BDH($K2600,S$1817,$M2600),"[DISABLED]")</f>
        <v>[DISABLED]</v>
      </c>
      <c r="T2600" s="84" t="str">
        <f>IF($N2600,_xll.BDH($K2600,T$1817,$M2600),"[DISABLED]")</f>
        <v>[DISABLED]</v>
      </c>
      <c r="V2600" s="106" t="s">
        <v>11097</v>
      </c>
      <c r="W2600" s="107" t="s">
        <v>1055</v>
      </c>
      <c r="X2600" s="108">
        <v>42276</v>
      </c>
      <c r="Y2600" s="107" t="b">
        <v>0</v>
      </c>
      <c r="Z2600" s="107" t="s">
        <v>5237</v>
      </c>
      <c r="AA2600" s="107" t="s">
        <v>5237</v>
      </c>
      <c r="AB2600" s="107" t="s">
        <v>5237</v>
      </c>
      <c r="AC2600" s="107" t="s">
        <v>5237</v>
      </c>
      <c r="AD2600" s="107" t="s">
        <v>5237</v>
      </c>
      <c r="AE2600" s="107" t="s">
        <v>5237</v>
      </c>
    </row>
    <row r="2601" spans="2:31" outlineLevel="1">
      <c r="B2601" s="24" t="s">
        <v>5234</v>
      </c>
      <c r="C2601" s="24" t="s">
        <v>4</v>
      </c>
      <c r="D2601" s="24" t="s">
        <v>64</v>
      </c>
      <c r="E2601" s="24" t="s">
        <v>47</v>
      </c>
      <c r="F2601" s="24" t="s">
        <v>46</v>
      </c>
      <c r="G2601" s="24">
        <v>50</v>
      </c>
      <c r="H2601" s="42" t="s">
        <v>3008</v>
      </c>
      <c r="I2601" s="24" t="s">
        <v>5079</v>
      </c>
      <c r="J2601" s="24" t="s">
        <v>73</v>
      </c>
      <c r="K2601" s="72" t="str">
        <f t="shared" si="90"/>
        <v>BPPP1015 ICPL Curncy</v>
      </c>
      <c r="L2601" s="25" t="str">
        <f t="shared" si="91"/>
        <v>ICPL</v>
      </c>
      <c r="M2601" s="26">
        <f t="shared" ca="1" si="91"/>
        <v>42276</v>
      </c>
      <c r="N2601" s="25" t="b">
        <f t="shared" si="91"/>
        <v>0</v>
      </c>
      <c r="O2601" s="84" t="str">
        <f>IF($N2601,_xll.BDP($K2601,O$1817),"[DISABLED]")</f>
        <v>[DISABLED]</v>
      </c>
      <c r="P2601" s="84" t="str">
        <f>IF($N2601,_xll.BDP($K2601,P$1817),"[DISABLED]")</f>
        <v>[DISABLED]</v>
      </c>
      <c r="Q2601" s="84" t="str">
        <f>IF($N2601,_xll.BDP($K2601,Q$1817),"[DISABLED]")</f>
        <v>[DISABLED]</v>
      </c>
      <c r="R2601" s="84" t="str">
        <f>IF($N2601,_xll.BDH($K2601,R$1817,$M2601),"[DISABLED]")</f>
        <v>[DISABLED]</v>
      </c>
      <c r="S2601" s="84" t="str">
        <f>IF($N2601,_xll.BDH($K2601,S$1817,$M2601),"[DISABLED]")</f>
        <v>[DISABLED]</v>
      </c>
      <c r="T2601" s="84" t="str">
        <f>IF($N2601,_xll.BDH($K2601,T$1817,$M2601),"[DISABLED]")</f>
        <v>[DISABLED]</v>
      </c>
      <c r="V2601" s="106" t="s">
        <v>11098</v>
      </c>
      <c r="W2601" s="107" t="s">
        <v>1055</v>
      </c>
      <c r="X2601" s="108">
        <v>42276</v>
      </c>
      <c r="Y2601" s="107" t="b">
        <v>0</v>
      </c>
      <c r="Z2601" s="107" t="s">
        <v>5237</v>
      </c>
      <c r="AA2601" s="107" t="s">
        <v>5237</v>
      </c>
      <c r="AB2601" s="107" t="s">
        <v>5237</v>
      </c>
      <c r="AC2601" s="107" t="s">
        <v>5237</v>
      </c>
      <c r="AD2601" s="107" t="s">
        <v>5237</v>
      </c>
      <c r="AE2601" s="107" t="s">
        <v>5237</v>
      </c>
    </row>
    <row r="2602" spans="2:31" outlineLevel="1">
      <c r="B2602" s="24" t="s">
        <v>5234</v>
      </c>
      <c r="C2602" s="24" t="s">
        <v>4</v>
      </c>
      <c r="D2602" s="24" t="s">
        <v>64</v>
      </c>
      <c r="E2602" s="24" t="s">
        <v>47</v>
      </c>
      <c r="F2602" s="24" t="s">
        <v>46</v>
      </c>
      <c r="G2602" s="24">
        <v>100</v>
      </c>
      <c r="H2602" s="42" t="s">
        <v>3008</v>
      </c>
      <c r="I2602" s="24" t="s">
        <v>5080</v>
      </c>
      <c r="J2602" s="24" t="s">
        <v>73</v>
      </c>
      <c r="K2602" s="72" t="str">
        <f t="shared" si="90"/>
        <v>BPPQ1015 ICPL Curncy</v>
      </c>
      <c r="L2602" s="25" t="str">
        <f t="shared" si="91"/>
        <v>ICPL</v>
      </c>
      <c r="M2602" s="26">
        <f t="shared" ca="1" si="91"/>
        <v>42276</v>
      </c>
      <c r="N2602" s="25" t="b">
        <f t="shared" si="91"/>
        <v>0</v>
      </c>
      <c r="O2602" s="84" t="str">
        <f>IF($N2602,_xll.BDP($K2602,O$1817),"[DISABLED]")</f>
        <v>[DISABLED]</v>
      </c>
      <c r="P2602" s="84" t="str">
        <f>IF($N2602,_xll.BDP($K2602,P$1817),"[DISABLED]")</f>
        <v>[DISABLED]</v>
      </c>
      <c r="Q2602" s="84" t="str">
        <f>IF($N2602,_xll.BDP($K2602,Q$1817),"[DISABLED]")</f>
        <v>[DISABLED]</v>
      </c>
      <c r="R2602" s="84" t="str">
        <f>IF($N2602,_xll.BDH($K2602,R$1817,$M2602),"[DISABLED]")</f>
        <v>[DISABLED]</v>
      </c>
      <c r="S2602" s="84" t="str">
        <f>IF($N2602,_xll.BDH($K2602,S$1817,$M2602),"[DISABLED]")</f>
        <v>[DISABLED]</v>
      </c>
      <c r="T2602" s="84" t="str">
        <f>IF($N2602,_xll.BDH($K2602,T$1817,$M2602),"[DISABLED]")</f>
        <v>[DISABLED]</v>
      </c>
      <c r="V2602" s="106" t="s">
        <v>11099</v>
      </c>
      <c r="W2602" s="107" t="s">
        <v>1055</v>
      </c>
      <c r="X2602" s="108">
        <v>42276</v>
      </c>
      <c r="Y2602" s="107" t="b">
        <v>0</v>
      </c>
      <c r="Z2602" s="107" t="s">
        <v>5237</v>
      </c>
      <c r="AA2602" s="107" t="s">
        <v>5237</v>
      </c>
      <c r="AB2602" s="107" t="s">
        <v>5237</v>
      </c>
      <c r="AC2602" s="107" t="s">
        <v>5237</v>
      </c>
      <c r="AD2602" s="107" t="s">
        <v>5237</v>
      </c>
      <c r="AE2602" s="107" t="s">
        <v>5237</v>
      </c>
    </row>
    <row r="2603" spans="2:31" outlineLevel="1">
      <c r="B2603" s="24" t="s">
        <v>5234</v>
      </c>
      <c r="C2603" s="24" t="s">
        <v>4</v>
      </c>
      <c r="D2603" s="24" t="s">
        <v>64</v>
      </c>
      <c r="E2603" s="24" t="s">
        <v>47</v>
      </c>
      <c r="F2603" s="24" t="s">
        <v>46</v>
      </c>
      <c r="G2603" s="24">
        <v>200</v>
      </c>
      <c r="H2603" s="42" t="s">
        <v>3008</v>
      </c>
      <c r="I2603" s="24" t="s">
        <v>5081</v>
      </c>
      <c r="J2603" s="24" t="s">
        <v>73</v>
      </c>
      <c r="K2603" s="72" t="str">
        <f t="shared" si="90"/>
        <v>BPPR1015 ICPL Curncy</v>
      </c>
      <c r="L2603" s="25" t="str">
        <f t="shared" si="91"/>
        <v>ICPL</v>
      </c>
      <c r="M2603" s="26">
        <f t="shared" ca="1" si="91"/>
        <v>42276</v>
      </c>
      <c r="N2603" s="25" t="b">
        <f t="shared" si="91"/>
        <v>0</v>
      </c>
      <c r="O2603" s="84" t="str">
        <f>IF($N2603,_xll.BDP($K2603,O$1817),"[DISABLED]")</f>
        <v>[DISABLED]</v>
      </c>
      <c r="P2603" s="84" t="str">
        <f>IF($N2603,_xll.BDP($K2603,P$1817),"[DISABLED]")</f>
        <v>[DISABLED]</v>
      </c>
      <c r="Q2603" s="84" t="str">
        <f>IF($N2603,_xll.BDP($K2603,Q$1817),"[DISABLED]")</f>
        <v>[DISABLED]</v>
      </c>
      <c r="R2603" s="84" t="str">
        <f>IF($N2603,_xll.BDH($K2603,R$1817,$M2603),"[DISABLED]")</f>
        <v>[DISABLED]</v>
      </c>
      <c r="S2603" s="84" t="str">
        <f>IF($N2603,_xll.BDH($K2603,S$1817,$M2603),"[DISABLED]")</f>
        <v>[DISABLED]</v>
      </c>
      <c r="T2603" s="84" t="str">
        <f>IF($N2603,_xll.BDH($K2603,T$1817,$M2603),"[DISABLED]")</f>
        <v>[DISABLED]</v>
      </c>
      <c r="V2603" s="106" t="s">
        <v>11100</v>
      </c>
      <c r="W2603" s="107" t="s">
        <v>1055</v>
      </c>
      <c r="X2603" s="108">
        <v>42276</v>
      </c>
      <c r="Y2603" s="107" t="b">
        <v>0</v>
      </c>
      <c r="Z2603" s="107" t="s">
        <v>5237</v>
      </c>
      <c r="AA2603" s="107" t="s">
        <v>5237</v>
      </c>
      <c r="AB2603" s="107" t="s">
        <v>5237</v>
      </c>
      <c r="AC2603" s="107" t="s">
        <v>5237</v>
      </c>
      <c r="AD2603" s="107" t="s">
        <v>5237</v>
      </c>
      <c r="AE2603" s="107" t="s">
        <v>5237</v>
      </c>
    </row>
    <row r="2604" spans="2:31" outlineLevel="1">
      <c r="H2604" s="42"/>
      <c r="K2604" s="72"/>
      <c r="L2604" s="25"/>
      <c r="M2604" s="26"/>
      <c r="N2604" s="25"/>
      <c r="O2604" s="84"/>
      <c r="P2604" s="84"/>
      <c r="Q2604" s="84"/>
      <c r="R2604" s="84"/>
      <c r="S2604" s="84"/>
      <c r="T2604" s="84"/>
      <c r="V2604" s="106"/>
      <c r="W2604" s="107"/>
      <c r="X2604" s="108"/>
      <c r="Y2604" s="107"/>
      <c r="Z2604" s="107"/>
      <c r="AA2604" s="107"/>
      <c r="AB2604" s="107"/>
      <c r="AC2604" s="107"/>
      <c r="AD2604" s="107"/>
      <c r="AE2604" s="107"/>
    </row>
    <row r="2605" spans="2:31" outlineLevel="1">
      <c r="B2605" s="24" t="s">
        <v>5234</v>
      </c>
      <c r="C2605" s="24" t="s">
        <v>4</v>
      </c>
      <c r="D2605" s="24" t="s">
        <v>64</v>
      </c>
      <c r="E2605" s="24" t="s">
        <v>47</v>
      </c>
      <c r="F2605" s="24" t="s">
        <v>47</v>
      </c>
      <c r="G2605" s="24">
        <v>-200</v>
      </c>
      <c r="H2605" s="42" t="s">
        <v>3008</v>
      </c>
      <c r="I2605" s="24" t="s">
        <v>5082</v>
      </c>
      <c r="J2605" s="24" t="s">
        <v>73</v>
      </c>
      <c r="K2605" s="72" t="str">
        <f t="shared" si="90"/>
        <v>BPPK1515 ICPL Curncy</v>
      </c>
      <c r="L2605" s="25" t="str">
        <f t="shared" si="91"/>
        <v>ICPL</v>
      </c>
      <c r="M2605" s="26">
        <f t="shared" ca="1" si="91"/>
        <v>42276</v>
      </c>
      <c r="N2605" s="25" t="b">
        <f t="shared" si="91"/>
        <v>0</v>
      </c>
      <c r="O2605" s="84" t="str">
        <f>IF($N2605,_xll.BDP($K2605,O$1817),"[DISABLED]")</f>
        <v>[DISABLED]</v>
      </c>
      <c r="P2605" s="84" t="str">
        <f>IF($N2605,_xll.BDP($K2605,P$1817),"[DISABLED]")</f>
        <v>[DISABLED]</v>
      </c>
      <c r="Q2605" s="84" t="str">
        <f>IF($N2605,_xll.BDP($K2605,Q$1817),"[DISABLED]")</f>
        <v>[DISABLED]</v>
      </c>
      <c r="R2605" s="84" t="str">
        <f>IF($N2605,_xll.BDH($K2605,R$1817,$M2605),"[DISABLED]")</f>
        <v>[DISABLED]</v>
      </c>
      <c r="S2605" s="84" t="str">
        <f>IF($N2605,_xll.BDH($K2605,S$1817,$M2605),"[DISABLED]")</f>
        <v>[DISABLED]</v>
      </c>
      <c r="T2605" s="84" t="str">
        <f>IF($N2605,_xll.BDH($K2605,T$1817,$M2605),"[DISABLED]")</f>
        <v>[DISABLED]</v>
      </c>
      <c r="V2605" s="106" t="s">
        <v>11101</v>
      </c>
      <c r="W2605" s="107" t="s">
        <v>1055</v>
      </c>
      <c r="X2605" s="108">
        <v>42276</v>
      </c>
      <c r="Y2605" s="107" t="b">
        <v>0</v>
      </c>
      <c r="Z2605" s="107" t="s">
        <v>5237</v>
      </c>
      <c r="AA2605" s="107" t="s">
        <v>5237</v>
      </c>
      <c r="AB2605" s="107" t="s">
        <v>5237</v>
      </c>
      <c r="AC2605" s="107" t="s">
        <v>5237</v>
      </c>
      <c r="AD2605" s="107" t="s">
        <v>5237</v>
      </c>
      <c r="AE2605" s="107" t="s">
        <v>5237</v>
      </c>
    </row>
    <row r="2606" spans="2:31" outlineLevel="1">
      <c r="B2606" s="24" t="s">
        <v>5234</v>
      </c>
      <c r="C2606" s="24" t="s">
        <v>4</v>
      </c>
      <c r="D2606" s="24" t="s">
        <v>64</v>
      </c>
      <c r="E2606" s="24" t="s">
        <v>47</v>
      </c>
      <c r="F2606" s="24" t="s">
        <v>47</v>
      </c>
      <c r="G2606" s="24">
        <v>-100</v>
      </c>
      <c r="H2606" s="42" t="s">
        <v>3008</v>
      </c>
      <c r="I2606" s="24" t="s">
        <v>5083</v>
      </c>
      <c r="J2606" s="24" t="s">
        <v>73</v>
      </c>
      <c r="K2606" s="72" t="str">
        <f t="shared" si="90"/>
        <v>BPPL1515 ICPL Curncy</v>
      </c>
      <c r="L2606" s="25" t="str">
        <f t="shared" si="91"/>
        <v>ICPL</v>
      </c>
      <c r="M2606" s="26">
        <f t="shared" ca="1" si="91"/>
        <v>42276</v>
      </c>
      <c r="N2606" s="25" t="b">
        <f t="shared" si="91"/>
        <v>0</v>
      </c>
      <c r="O2606" s="84" t="str">
        <f>IF($N2606,_xll.BDP($K2606,O$1817),"[DISABLED]")</f>
        <v>[DISABLED]</v>
      </c>
      <c r="P2606" s="84" t="str">
        <f>IF($N2606,_xll.BDP($K2606,P$1817),"[DISABLED]")</f>
        <v>[DISABLED]</v>
      </c>
      <c r="Q2606" s="84" t="str">
        <f>IF($N2606,_xll.BDP($K2606,Q$1817),"[DISABLED]")</f>
        <v>[DISABLED]</v>
      </c>
      <c r="R2606" s="84" t="str">
        <f>IF($N2606,_xll.BDH($K2606,R$1817,$M2606),"[DISABLED]")</f>
        <v>[DISABLED]</v>
      </c>
      <c r="S2606" s="84" t="str">
        <f>IF($N2606,_xll.BDH($K2606,S$1817,$M2606),"[DISABLED]")</f>
        <v>[DISABLED]</v>
      </c>
      <c r="T2606" s="84" t="str">
        <f>IF($N2606,_xll.BDH($K2606,T$1817,$M2606),"[DISABLED]")</f>
        <v>[DISABLED]</v>
      </c>
      <c r="V2606" s="106" t="s">
        <v>11102</v>
      </c>
      <c r="W2606" s="107" t="s">
        <v>1055</v>
      </c>
      <c r="X2606" s="108">
        <v>42276</v>
      </c>
      <c r="Y2606" s="107" t="b">
        <v>0</v>
      </c>
      <c r="Z2606" s="107" t="s">
        <v>5237</v>
      </c>
      <c r="AA2606" s="107" t="s">
        <v>5237</v>
      </c>
      <c r="AB2606" s="107" t="s">
        <v>5237</v>
      </c>
      <c r="AC2606" s="107" t="s">
        <v>5237</v>
      </c>
      <c r="AD2606" s="107" t="s">
        <v>5237</v>
      </c>
      <c r="AE2606" s="107" t="s">
        <v>5237</v>
      </c>
    </row>
    <row r="2607" spans="2:31" outlineLevel="1">
      <c r="B2607" s="24" t="s">
        <v>5234</v>
      </c>
      <c r="C2607" s="24" t="s">
        <v>4</v>
      </c>
      <c r="D2607" s="24" t="s">
        <v>64</v>
      </c>
      <c r="E2607" s="24" t="s">
        <v>47</v>
      </c>
      <c r="F2607" s="24" t="s">
        <v>47</v>
      </c>
      <c r="G2607" s="24">
        <v>-50</v>
      </c>
      <c r="H2607" s="42" t="s">
        <v>3008</v>
      </c>
      <c r="I2607" s="24" t="s">
        <v>5084</v>
      </c>
      <c r="J2607" s="24" t="s">
        <v>73</v>
      </c>
      <c r="K2607" s="72" t="str">
        <f t="shared" si="90"/>
        <v>BPPM1515 ICPL Curncy</v>
      </c>
      <c r="L2607" s="25" t="str">
        <f t="shared" si="91"/>
        <v>ICPL</v>
      </c>
      <c r="M2607" s="26">
        <f t="shared" ca="1" si="91"/>
        <v>42276</v>
      </c>
      <c r="N2607" s="25" t="b">
        <f t="shared" si="91"/>
        <v>0</v>
      </c>
      <c r="O2607" s="84" t="str">
        <f>IF($N2607,_xll.BDP($K2607,O$1817),"[DISABLED]")</f>
        <v>[DISABLED]</v>
      </c>
      <c r="P2607" s="84" t="str">
        <f>IF($N2607,_xll.BDP($K2607,P$1817),"[DISABLED]")</f>
        <v>[DISABLED]</v>
      </c>
      <c r="Q2607" s="84" t="str">
        <f>IF($N2607,_xll.BDP($K2607,Q$1817),"[DISABLED]")</f>
        <v>[DISABLED]</v>
      </c>
      <c r="R2607" s="84" t="str">
        <f>IF($N2607,_xll.BDH($K2607,R$1817,$M2607),"[DISABLED]")</f>
        <v>[DISABLED]</v>
      </c>
      <c r="S2607" s="84" t="str">
        <f>IF($N2607,_xll.BDH($K2607,S$1817,$M2607),"[DISABLED]")</f>
        <v>[DISABLED]</v>
      </c>
      <c r="T2607" s="84" t="str">
        <f>IF($N2607,_xll.BDH($K2607,T$1817,$M2607),"[DISABLED]")</f>
        <v>[DISABLED]</v>
      </c>
      <c r="V2607" s="106" t="s">
        <v>11103</v>
      </c>
      <c r="W2607" s="107" t="s">
        <v>1055</v>
      </c>
      <c r="X2607" s="108">
        <v>42276</v>
      </c>
      <c r="Y2607" s="107" t="b">
        <v>0</v>
      </c>
      <c r="Z2607" s="107" t="s">
        <v>5237</v>
      </c>
      <c r="AA2607" s="107" t="s">
        <v>5237</v>
      </c>
      <c r="AB2607" s="107" t="s">
        <v>5237</v>
      </c>
      <c r="AC2607" s="107" t="s">
        <v>5237</v>
      </c>
      <c r="AD2607" s="107" t="s">
        <v>5237</v>
      </c>
      <c r="AE2607" s="107" t="s">
        <v>5237</v>
      </c>
    </row>
    <row r="2608" spans="2:31" outlineLevel="1">
      <c r="B2608" s="24" t="s">
        <v>5234</v>
      </c>
      <c r="C2608" s="24" t="s">
        <v>4</v>
      </c>
      <c r="D2608" s="24" t="s">
        <v>64</v>
      </c>
      <c r="E2608" s="24" t="s">
        <v>47</v>
      </c>
      <c r="F2608" s="24" t="s">
        <v>47</v>
      </c>
      <c r="G2608" s="24">
        <v>-25</v>
      </c>
      <c r="H2608" s="42" t="s">
        <v>3008</v>
      </c>
      <c r="I2608" s="24" t="s">
        <v>5085</v>
      </c>
      <c r="J2608" s="24" t="s">
        <v>73</v>
      </c>
      <c r="K2608" s="72" t="str">
        <f t="shared" si="90"/>
        <v>BPPN1515 ICPL Curncy</v>
      </c>
      <c r="L2608" s="25" t="str">
        <f t="shared" si="91"/>
        <v>ICPL</v>
      </c>
      <c r="M2608" s="26">
        <f t="shared" ca="1" si="91"/>
        <v>42276</v>
      </c>
      <c r="N2608" s="25" t="b">
        <f t="shared" si="91"/>
        <v>0</v>
      </c>
      <c r="O2608" s="84" t="str">
        <f>IF($N2608,_xll.BDP($K2608,O$1817),"[DISABLED]")</f>
        <v>[DISABLED]</v>
      </c>
      <c r="P2608" s="84" t="str">
        <f>IF($N2608,_xll.BDP($K2608,P$1817),"[DISABLED]")</f>
        <v>[DISABLED]</v>
      </c>
      <c r="Q2608" s="84" t="str">
        <f>IF($N2608,_xll.BDP($K2608,Q$1817),"[DISABLED]")</f>
        <v>[DISABLED]</v>
      </c>
      <c r="R2608" s="84" t="str">
        <f>IF($N2608,_xll.BDH($K2608,R$1817,$M2608),"[DISABLED]")</f>
        <v>[DISABLED]</v>
      </c>
      <c r="S2608" s="84" t="str">
        <f>IF($N2608,_xll.BDH($K2608,S$1817,$M2608),"[DISABLED]")</f>
        <v>[DISABLED]</v>
      </c>
      <c r="T2608" s="84" t="str">
        <f>IF($N2608,_xll.BDH($K2608,T$1817,$M2608),"[DISABLED]")</f>
        <v>[DISABLED]</v>
      </c>
      <c r="V2608" s="106" t="s">
        <v>11104</v>
      </c>
      <c r="W2608" s="107" t="s">
        <v>1055</v>
      </c>
      <c r="X2608" s="108">
        <v>42276</v>
      </c>
      <c r="Y2608" s="107" t="b">
        <v>0</v>
      </c>
      <c r="Z2608" s="107" t="s">
        <v>5237</v>
      </c>
      <c r="AA2608" s="107" t="s">
        <v>5237</v>
      </c>
      <c r="AB2608" s="107" t="s">
        <v>5237</v>
      </c>
      <c r="AC2608" s="107" t="s">
        <v>5237</v>
      </c>
      <c r="AD2608" s="107" t="s">
        <v>5237</v>
      </c>
      <c r="AE2608" s="107" t="s">
        <v>5237</v>
      </c>
    </row>
    <row r="2609" spans="2:31" outlineLevel="1">
      <c r="B2609" s="24" t="s">
        <v>5234</v>
      </c>
      <c r="C2609" s="24" t="s">
        <v>4</v>
      </c>
      <c r="D2609" s="24" t="s">
        <v>64</v>
      </c>
      <c r="E2609" s="24" t="s">
        <v>47</v>
      </c>
      <c r="F2609" s="24" t="s">
        <v>47</v>
      </c>
      <c r="G2609" s="24">
        <v>25</v>
      </c>
      <c r="H2609" s="42" t="s">
        <v>3008</v>
      </c>
      <c r="I2609" s="24" t="s">
        <v>5086</v>
      </c>
      <c r="J2609" s="24" t="s">
        <v>73</v>
      </c>
      <c r="K2609" s="72" t="str">
        <f t="shared" si="90"/>
        <v>BPPO1515 ICPL Curncy</v>
      </c>
      <c r="L2609" s="25" t="str">
        <f t="shared" si="91"/>
        <v>ICPL</v>
      </c>
      <c r="M2609" s="26">
        <f t="shared" ca="1" si="91"/>
        <v>42276</v>
      </c>
      <c r="N2609" s="25" t="b">
        <f t="shared" si="91"/>
        <v>0</v>
      </c>
      <c r="O2609" s="84" t="str">
        <f>IF($N2609,_xll.BDP($K2609,O$1817),"[DISABLED]")</f>
        <v>[DISABLED]</v>
      </c>
      <c r="P2609" s="84" t="str">
        <f>IF($N2609,_xll.BDP($K2609,P$1817),"[DISABLED]")</f>
        <v>[DISABLED]</v>
      </c>
      <c r="Q2609" s="84" t="str">
        <f>IF($N2609,_xll.BDP($K2609,Q$1817),"[DISABLED]")</f>
        <v>[DISABLED]</v>
      </c>
      <c r="R2609" s="84" t="str">
        <f>IF($N2609,_xll.BDH($K2609,R$1817,$M2609),"[DISABLED]")</f>
        <v>[DISABLED]</v>
      </c>
      <c r="S2609" s="84" t="str">
        <f>IF($N2609,_xll.BDH($K2609,S$1817,$M2609),"[DISABLED]")</f>
        <v>[DISABLED]</v>
      </c>
      <c r="T2609" s="84" t="str">
        <f>IF($N2609,_xll.BDH($K2609,T$1817,$M2609),"[DISABLED]")</f>
        <v>[DISABLED]</v>
      </c>
      <c r="V2609" s="106" t="s">
        <v>11105</v>
      </c>
      <c r="W2609" s="107" t="s">
        <v>1055</v>
      </c>
      <c r="X2609" s="108">
        <v>42276</v>
      </c>
      <c r="Y2609" s="107" t="b">
        <v>0</v>
      </c>
      <c r="Z2609" s="107" t="s">
        <v>5237</v>
      </c>
      <c r="AA2609" s="107" t="s">
        <v>5237</v>
      </c>
      <c r="AB2609" s="107" t="s">
        <v>5237</v>
      </c>
      <c r="AC2609" s="107" t="s">
        <v>5237</v>
      </c>
      <c r="AD2609" s="107" t="s">
        <v>5237</v>
      </c>
      <c r="AE2609" s="107" t="s">
        <v>5237</v>
      </c>
    </row>
    <row r="2610" spans="2:31" outlineLevel="1">
      <c r="B2610" s="24" t="s">
        <v>5234</v>
      </c>
      <c r="C2610" s="24" t="s">
        <v>4</v>
      </c>
      <c r="D2610" s="24" t="s">
        <v>64</v>
      </c>
      <c r="E2610" s="24" t="s">
        <v>47</v>
      </c>
      <c r="F2610" s="24" t="s">
        <v>47</v>
      </c>
      <c r="G2610" s="24">
        <v>50</v>
      </c>
      <c r="H2610" s="42" t="s">
        <v>3008</v>
      </c>
      <c r="I2610" s="24" t="s">
        <v>5087</v>
      </c>
      <c r="J2610" s="24" t="s">
        <v>73</v>
      </c>
      <c r="K2610" s="72" t="str">
        <f t="shared" si="90"/>
        <v>BPPP1515 ICPL Curncy</v>
      </c>
      <c r="L2610" s="25" t="str">
        <f t="shared" si="91"/>
        <v>ICPL</v>
      </c>
      <c r="M2610" s="26">
        <f t="shared" ca="1" si="91"/>
        <v>42276</v>
      </c>
      <c r="N2610" s="25" t="b">
        <f t="shared" si="91"/>
        <v>0</v>
      </c>
      <c r="O2610" s="84" t="str">
        <f>IF($N2610,_xll.BDP($K2610,O$1817),"[DISABLED]")</f>
        <v>[DISABLED]</v>
      </c>
      <c r="P2610" s="84" t="str">
        <f>IF($N2610,_xll.BDP($K2610,P$1817),"[DISABLED]")</f>
        <v>[DISABLED]</v>
      </c>
      <c r="Q2610" s="84" t="str">
        <f>IF($N2610,_xll.BDP($K2610,Q$1817),"[DISABLED]")</f>
        <v>[DISABLED]</v>
      </c>
      <c r="R2610" s="84" t="str">
        <f>IF($N2610,_xll.BDH($K2610,R$1817,$M2610),"[DISABLED]")</f>
        <v>[DISABLED]</v>
      </c>
      <c r="S2610" s="84" t="str">
        <f>IF($N2610,_xll.BDH($K2610,S$1817,$M2610),"[DISABLED]")</f>
        <v>[DISABLED]</v>
      </c>
      <c r="T2610" s="84" t="str">
        <f>IF($N2610,_xll.BDH($K2610,T$1817,$M2610),"[DISABLED]")</f>
        <v>[DISABLED]</v>
      </c>
      <c r="V2610" s="106" t="s">
        <v>11106</v>
      </c>
      <c r="W2610" s="107" t="s">
        <v>1055</v>
      </c>
      <c r="X2610" s="108">
        <v>42276</v>
      </c>
      <c r="Y2610" s="107" t="b">
        <v>0</v>
      </c>
      <c r="Z2610" s="107" t="s">
        <v>5237</v>
      </c>
      <c r="AA2610" s="107" t="s">
        <v>5237</v>
      </c>
      <c r="AB2610" s="107" t="s">
        <v>5237</v>
      </c>
      <c r="AC2610" s="107" t="s">
        <v>5237</v>
      </c>
      <c r="AD2610" s="107" t="s">
        <v>5237</v>
      </c>
      <c r="AE2610" s="107" t="s">
        <v>5237</v>
      </c>
    </row>
    <row r="2611" spans="2:31" outlineLevel="1">
      <c r="B2611" s="24" t="s">
        <v>5234</v>
      </c>
      <c r="C2611" s="24" t="s">
        <v>4</v>
      </c>
      <c r="D2611" s="24" t="s">
        <v>64</v>
      </c>
      <c r="E2611" s="24" t="s">
        <v>47</v>
      </c>
      <c r="F2611" s="24" t="s">
        <v>47</v>
      </c>
      <c r="G2611" s="24">
        <v>100</v>
      </c>
      <c r="H2611" s="42" t="s">
        <v>3008</v>
      </c>
      <c r="I2611" s="24" t="s">
        <v>5088</v>
      </c>
      <c r="J2611" s="24" t="s">
        <v>73</v>
      </c>
      <c r="K2611" s="72" t="str">
        <f t="shared" si="90"/>
        <v>BPPQ1515 ICPL Curncy</v>
      </c>
      <c r="L2611" s="25" t="str">
        <f t="shared" si="91"/>
        <v>ICPL</v>
      </c>
      <c r="M2611" s="26">
        <f t="shared" ca="1" si="91"/>
        <v>42276</v>
      </c>
      <c r="N2611" s="25" t="b">
        <f t="shared" si="91"/>
        <v>0</v>
      </c>
      <c r="O2611" s="84" t="str">
        <f>IF($N2611,_xll.BDP($K2611,O$1817),"[DISABLED]")</f>
        <v>[DISABLED]</v>
      </c>
      <c r="P2611" s="84" t="str">
        <f>IF($N2611,_xll.BDP($K2611,P$1817),"[DISABLED]")</f>
        <v>[DISABLED]</v>
      </c>
      <c r="Q2611" s="84" t="str">
        <f>IF($N2611,_xll.BDP($K2611,Q$1817),"[DISABLED]")</f>
        <v>[DISABLED]</v>
      </c>
      <c r="R2611" s="84" t="str">
        <f>IF($N2611,_xll.BDH($K2611,R$1817,$M2611),"[DISABLED]")</f>
        <v>[DISABLED]</v>
      </c>
      <c r="S2611" s="84" t="str">
        <f>IF($N2611,_xll.BDH($K2611,S$1817,$M2611),"[DISABLED]")</f>
        <v>[DISABLED]</v>
      </c>
      <c r="T2611" s="84" t="str">
        <f>IF($N2611,_xll.BDH($K2611,T$1817,$M2611),"[DISABLED]")</f>
        <v>[DISABLED]</v>
      </c>
      <c r="V2611" s="106" t="s">
        <v>11107</v>
      </c>
      <c r="W2611" s="107" t="s">
        <v>1055</v>
      </c>
      <c r="X2611" s="108">
        <v>42276</v>
      </c>
      <c r="Y2611" s="107" t="b">
        <v>0</v>
      </c>
      <c r="Z2611" s="107" t="s">
        <v>5237</v>
      </c>
      <c r="AA2611" s="107" t="s">
        <v>5237</v>
      </c>
      <c r="AB2611" s="107" t="s">
        <v>5237</v>
      </c>
      <c r="AC2611" s="107" t="s">
        <v>5237</v>
      </c>
      <c r="AD2611" s="107" t="s">
        <v>5237</v>
      </c>
      <c r="AE2611" s="107" t="s">
        <v>5237</v>
      </c>
    </row>
    <row r="2612" spans="2:31" outlineLevel="1">
      <c r="B2612" s="24" t="s">
        <v>5234</v>
      </c>
      <c r="C2612" s="24" t="s">
        <v>4</v>
      </c>
      <c r="D2612" s="24" t="s">
        <v>64</v>
      </c>
      <c r="E2612" s="24" t="s">
        <v>47</v>
      </c>
      <c r="F2612" s="24" t="s">
        <v>47</v>
      </c>
      <c r="G2612" s="24">
        <v>200</v>
      </c>
      <c r="H2612" s="42" t="s">
        <v>3008</v>
      </c>
      <c r="I2612" s="24" t="s">
        <v>5089</v>
      </c>
      <c r="J2612" s="24" t="s">
        <v>73</v>
      </c>
      <c r="K2612" s="72" t="str">
        <f t="shared" si="90"/>
        <v>BPPR1515 ICPL Curncy</v>
      </c>
      <c r="L2612" s="25" t="str">
        <f t="shared" si="91"/>
        <v>ICPL</v>
      </c>
      <c r="M2612" s="26">
        <f t="shared" ca="1" si="91"/>
        <v>42276</v>
      </c>
      <c r="N2612" s="25" t="b">
        <f t="shared" si="91"/>
        <v>0</v>
      </c>
      <c r="O2612" s="84" t="str">
        <f>IF($N2612,_xll.BDP($K2612,O$1817),"[DISABLED]")</f>
        <v>[DISABLED]</v>
      </c>
      <c r="P2612" s="84" t="str">
        <f>IF($N2612,_xll.BDP($K2612,P$1817),"[DISABLED]")</f>
        <v>[DISABLED]</v>
      </c>
      <c r="Q2612" s="84" t="str">
        <f>IF($N2612,_xll.BDP($K2612,Q$1817),"[DISABLED]")</f>
        <v>[DISABLED]</v>
      </c>
      <c r="R2612" s="84" t="str">
        <f>IF($N2612,_xll.BDH($K2612,R$1817,$M2612),"[DISABLED]")</f>
        <v>[DISABLED]</v>
      </c>
      <c r="S2612" s="84" t="str">
        <f>IF($N2612,_xll.BDH($K2612,S$1817,$M2612),"[DISABLED]")</f>
        <v>[DISABLED]</v>
      </c>
      <c r="T2612" s="84" t="str">
        <f>IF($N2612,_xll.BDH($K2612,T$1817,$M2612),"[DISABLED]")</f>
        <v>[DISABLED]</v>
      </c>
      <c r="V2612" s="106" t="s">
        <v>11108</v>
      </c>
      <c r="W2612" s="107" t="s">
        <v>1055</v>
      </c>
      <c r="X2612" s="108">
        <v>42276</v>
      </c>
      <c r="Y2612" s="107" t="b">
        <v>0</v>
      </c>
      <c r="Z2612" s="107" t="s">
        <v>5237</v>
      </c>
      <c r="AA2612" s="107" t="s">
        <v>5237</v>
      </c>
      <c r="AB2612" s="107" t="s">
        <v>5237</v>
      </c>
      <c r="AC2612" s="107" t="s">
        <v>5237</v>
      </c>
      <c r="AD2612" s="107" t="s">
        <v>5237</v>
      </c>
      <c r="AE2612" s="107" t="s">
        <v>5237</v>
      </c>
    </row>
    <row r="2613" spans="2:31" outlineLevel="1">
      <c r="H2613" s="42"/>
      <c r="K2613" s="72"/>
      <c r="L2613" s="25"/>
      <c r="M2613" s="26"/>
      <c r="N2613" s="25"/>
      <c r="O2613" s="84"/>
      <c r="P2613" s="84"/>
      <c r="Q2613" s="84"/>
      <c r="R2613" s="84"/>
      <c r="S2613" s="84"/>
      <c r="T2613" s="84"/>
      <c r="V2613" s="106"/>
      <c r="W2613" s="107"/>
      <c r="X2613" s="108"/>
      <c r="Y2613" s="107"/>
      <c r="Z2613" s="107"/>
      <c r="AA2613" s="107"/>
      <c r="AB2613" s="107"/>
      <c r="AC2613" s="107"/>
      <c r="AD2613" s="107"/>
      <c r="AE2613" s="107"/>
    </row>
    <row r="2614" spans="2:31" outlineLevel="1">
      <c r="B2614" s="24" t="s">
        <v>5234</v>
      </c>
      <c r="C2614" s="24" t="s">
        <v>4</v>
      </c>
      <c r="D2614" s="24" t="s">
        <v>64</v>
      </c>
      <c r="E2614" s="24" t="s">
        <v>48</v>
      </c>
      <c r="F2614" s="24" t="s">
        <v>209</v>
      </c>
      <c r="G2614" s="24">
        <v>-200</v>
      </c>
      <c r="H2614" s="42" t="s">
        <v>3008</v>
      </c>
      <c r="I2614" s="24" t="s">
        <v>5090</v>
      </c>
      <c r="J2614" s="24" t="s">
        <v>73</v>
      </c>
      <c r="K2614" s="72" t="str">
        <f t="shared" si="90"/>
        <v>BPPKA20 ICPL Curncy</v>
      </c>
      <c r="L2614" s="25" t="str">
        <f t="shared" si="91"/>
        <v>ICPL</v>
      </c>
      <c r="M2614" s="26">
        <f t="shared" ca="1" si="91"/>
        <v>42276</v>
      </c>
      <c r="N2614" s="25" t="b">
        <f t="shared" si="91"/>
        <v>0</v>
      </c>
      <c r="O2614" s="84" t="str">
        <f>IF($N2614,_xll.BDP($K2614,O$1817),"[DISABLED]")</f>
        <v>[DISABLED]</v>
      </c>
      <c r="P2614" s="84" t="str">
        <f>IF($N2614,_xll.BDP($K2614,P$1817),"[DISABLED]")</f>
        <v>[DISABLED]</v>
      </c>
      <c r="Q2614" s="84" t="str">
        <f>IF($N2614,_xll.BDP($K2614,Q$1817),"[DISABLED]")</f>
        <v>[DISABLED]</v>
      </c>
      <c r="R2614" s="84" t="str">
        <f>IF($N2614,_xll.BDH($K2614,R$1817,$M2614),"[DISABLED]")</f>
        <v>[DISABLED]</v>
      </c>
      <c r="S2614" s="84" t="str">
        <f>IF($N2614,_xll.BDH($K2614,S$1817,$M2614),"[DISABLED]")</f>
        <v>[DISABLED]</v>
      </c>
      <c r="T2614" s="84" t="str">
        <f>IF($N2614,_xll.BDH($K2614,T$1817,$M2614),"[DISABLED]")</f>
        <v>[DISABLED]</v>
      </c>
      <c r="V2614" s="106" t="s">
        <v>11109</v>
      </c>
      <c r="W2614" s="107" t="s">
        <v>1055</v>
      </c>
      <c r="X2614" s="108">
        <v>42276</v>
      </c>
      <c r="Y2614" s="107" t="b">
        <v>0</v>
      </c>
      <c r="Z2614" s="107" t="s">
        <v>5237</v>
      </c>
      <c r="AA2614" s="107" t="s">
        <v>5237</v>
      </c>
      <c r="AB2614" s="107" t="s">
        <v>5237</v>
      </c>
      <c r="AC2614" s="107" t="s">
        <v>5237</v>
      </c>
      <c r="AD2614" s="107" t="s">
        <v>5237</v>
      </c>
      <c r="AE2614" s="107" t="s">
        <v>5237</v>
      </c>
    </row>
    <row r="2615" spans="2:31" outlineLevel="1">
      <c r="B2615" s="24" t="s">
        <v>5234</v>
      </c>
      <c r="C2615" s="24" t="s">
        <v>4</v>
      </c>
      <c r="D2615" s="24" t="s">
        <v>64</v>
      </c>
      <c r="E2615" s="24" t="s">
        <v>48</v>
      </c>
      <c r="F2615" s="24" t="s">
        <v>209</v>
      </c>
      <c r="G2615" s="24">
        <v>-100</v>
      </c>
      <c r="H2615" s="42" t="s">
        <v>3008</v>
      </c>
      <c r="I2615" s="24" t="s">
        <v>5091</v>
      </c>
      <c r="J2615" s="24" t="s">
        <v>73</v>
      </c>
      <c r="K2615" s="72" t="str">
        <f t="shared" si="90"/>
        <v>BPPLA20 ICPL Curncy</v>
      </c>
      <c r="L2615" s="25" t="str">
        <f t="shared" si="91"/>
        <v>ICPL</v>
      </c>
      <c r="M2615" s="26">
        <f t="shared" ca="1" si="91"/>
        <v>42276</v>
      </c>
      <c r="N2615" s="25" t="b">
        <f t="shared" si="91"/>
        <v>0</v>
      </c>
      <c r="O2615" s="84" t="str">
        <f>IF($N2615,_xll.BDP($K2615,O$1817),"[DISABLED]")</f>
        <v>[DISABLED]</v>
      </c>
      <c r="P2615" s="84" t="str">
        <f>IF($N2615,_xll.BDP($K2615,P$1817),"[DISABLED]")</f>
        <v>[DISABLED]</v>
      </c>
      <c r="Q2615" s="84" t="str">
        <f>IF($N2615,_xll.BDP($K2615,Q$1817),"[DISABLED]")</f>
        <v>[DISABLED]</v>
      </c>
      <c r="R2615" s="84" t="str">
        <f>IF($N2615,_xll.BDH($K2615,R$1817,$M2615),"[DISABLED]")</f>
        <v>[DISABLED]</v>
      </c>
      <c r="S2615" s="84" t="str">
        <f>IF($N2615,_xll.BDH($K2615,S$1817,$M2615),"[DISABLED]")</f>
        <v>[DISABLED]</v>
      </c>
      <c r="T2615" s="84" t="str">
        <f>IF($N2615,_xll.BDH($K2615,T$1817,$M2615),"[DISABLED]")</f>
        <v>[DISABLED]</v>
      </c>
      <c r="V2615" s="106" t="s">
        <v>11110</v>
      </c>
      <c r="W2615" s="107" t="s">
        <v>1055</v>
      </c>
      <c r="X2615" s="108">
        <v>42276</v>
      </c>
      <c r="Y2615" s="107" t="b">
        <v>0</v>
      </c>
      <c r="Z2615" s="107" t="s">
        <v>5237</v>
      </c>
      <c r="AA2615" s="107" t="s">
        <v>5237</v>
      </c>
      <c r="AB2615" s="107" t="s">
        <v>5237</v>
      </c>
      <c r="AC2615" s="107" t="s">
        <v>5237</v>
      </c>
      <c r="AD2615" s="107" t="s">
        <v>5237</v>
      </c>
      <c r="AE2615" s="107" t="s">
        <v>5237</v>
      </c>
    </row>
    <row r="2616" spans="2:31" outlineLevel="1">
      <c r="B2616" s="24" t="s">
        <v>5234</v>
      </c>
      <c r="C2616" s="24" t="s">
        <v>4</v>
      </c>
      <c r="D2616" s="24" t="s">
        <v>64</v>
      </c>
      <c r="E2616" s="24" t="s">
        <v>48</v>
      </c>
      <c r="F2616" s="24" t="s">
        <v>209</v>
      </c>
      <c r="G2616" s="24">
        <v>-50</v>
      </c>
      <c r="H2616" s="42" t="s">
        <v>3008</v>
      </c>
      <c r="I2616" s="24" t="s">
        <v>5092</v>
      </c>
      <c r="J2616" s="24" t="s">
        <v>73</v>
      </c>
      <c r="K2616" s="72" t="str">
        <f t="shared" si="90"/>
        <v>BPPMA20 ICPL Curncy</v>
      </c>
      <c r="L2616" s="25" t="str">
        <f t="shared" si="91"/>
        <v>ICPL</v>
      </c>
      <c r="M2616" s="26">
        <f t="shared" ca="1" si="91"/>
        <v>42276</v>
      </c>
      <c r="N2616" s="25" t="b">
        <f t="shared" si="91"/>
        <v>0</v>
      </c>
      <c r="O2616" s="84" t="str">
        <f>IF($N2616,_xll.BDP($K2616,O$1817),"[DISABLED]")</f>
        <v>[DISABLED]</v>
      </c>
      <c r="P2616" s="84" t="str">
        <f>IF($N2616,_xll.BDP($K2616,P$1817),"[DISABLED]")</f>
        <v>[DISABLED]</v>
      </c>
      <c r="Q2616" s="84" t="str">
        <f>IF($N2616,_xll.BDP($K2616,Q$1817),"[DISABLED]")</f>
        <v>[DISABLED]</v>
      </c>
      <c r="R2616" s="84" t="str">
        <f>IF($N2616,_xll.BDH($K2616,R$1817,$M2616),"[DISABLED]")</f>
        <v>[DISABLED]</v>
      </c>
      <c r="S2616" s="84" t="str">
        <f>IF($N2616,_xll.BDH($K2616,S$1817,$M2616),"[DISABLED]")</f>
        <v>[DISABLED]</v>
      </c>
      <c r="T2616" s="84" t="str">
        <f>IF($N2616,_xll.BDH($K2616,T$1817,$M2616),"[DISABLED]")</f>
        <v>[DISABLED]</v>
      </c>
      <c r="V2616" s="106" t="s">
        <v>11111</v>
      </c>
      <c r="W2616" s="107" t="s">
        <v>1055</v>
      </c>
      <c r="X2616" s="108">
        <v>42276</v>
      </c>
      <c r="Y2616" s="107" t="b">
        <v>0</v>
      </c>
      <c r="Z2616" s="107" t="s">
        <v>5237</v>
      </c>
      <c r="AA2616" s="107" t="s">
        <v>5237</v>
      </c>
      <c r="AB2616" s="107" t="s">
        <v>5237</v>
      </c>
      <c r="AC2616" s="107" t="s">
        <v>5237</v>
      </c>
      <c r="AD2616" s="107" t="s">
        <v>5237</v>
      </c>
      <c r="AE2616" s="107" t="s">
        <v>5237</v>
      </c>
    </row>
    <row r="2617" spans="2:31" outlineLevel="1">
      <c r="B2617" s="24" t="s">
        <v>5234</v>
      </c>
      <c r="C2617" s="24" t="s">
        <v>4</v>
      </c>
      <c r="D2617" s="24" t="s">
        <v>64</v>
      </c>
      <c r="E2617" s="24" t="s">
        <v>48</v>
      </c>
      <c r="F2617" s="24" t="s">
        <v>209</v>
      </c>
      <c r="G2617" s="24">
        <v>-25</v>
      </c>
      <c r="H2617" s="42" t="s">
        <v>3008</v>
      </c>
      <c r="I2617" s="24" t="s">
        <v>5093</v>
      </c>
      <c r="J2617" s="24" t="s">
        <v>73</v>
      </c>
      <c r="K2617" s="72" t="str">
        <f t="shared" si="90"/>
        <v>BPPNA20 ICPL Curncy</v>
      </c>
      <c r="L2617" s="25" t="str">
        <f t="shared" si="91"/>
        <v>ICPL</v>
      </c>
      <c r="M2617" s="26">
        <f t="shared" ca="1" si="91"/>
        <v>42276</v>
      </c>
      <c r="N2617" s="25" t="b">
        <f t="shared" si="91"/>
        <v>0</v>
      </c>
      <c r="O2617" s="84" t="str">
        <f>IF($N2617,_xll.BDP($K2617,O$1817),"[DISABLED]")</f>
        <v>[DISABLED]</v>
      </c>
      <c r="P2617" s="84" t="str">
        <f>IF($N2617,_xll.BDP($K2617,P$1817),"[DISABLED]")</f>
        <v>[DISABLED]</v>
      </c>
      <c r="Q2617" s="84" t="str">
        <f>IF($N2617,_xll.BDP($K2617,Q$1817),"[DISABLED]")</f>
        <v>[DISABLED]</v>
      </c>
      <c r="R2617" s="84" t="str">
        <f>IF($N2617,_xll.BDH($K2617,R$1817,$M2617),"[DISABLED]")</f>
        <v>[DISABLED]</v>
      </c>
      <c r="S2617" s="84" t="str">
        <f>IF($N2617,_xll.BDH($K2617,S$1817,$M2617),"[DISABLED]")</f>
        <v>[DISABLED]</v>
      </c>
      <c r="T2617" s="84" t="str">
        <f>IF($N2617,_xll.BDH($K2617,T$1817,$M2617),"[DISABLED]")</f>
        <v>[DISABLED]</v>
      </c>
      <c r="V2617" s="106" t="s">
        <v>11112</v>
      </c>
      <c r="W2617" s="107" t="s">
        <v>1055</v>
      </c>
      <c r="X2617" s="108">
        <v>42276</v>
      </c>
      <c r="Y2617" s="107" t="b">
        <v>0</v>
      </c>
      <c r="Z2617" s="107" t="s">
        <v>5237</v>
      </c>
      <c r="AA2617" s="107" t="s">
        <v>5237</v>
      </c>
      <c r="AB2617" s="107" t="s">
        <v>5237</v>
      </c>
      <c r="AC2617" s="107" t="s">
        <v>5237</v>
      </c>
      <c r="AD2617" s="107" t="s">
        <v>5237</v>
      </c>
      <c r="AE2617" s="107" t="s">
        <v>5237</v>
      </c>
    </row>
    <row r="2618" spans="2:31" outlineLevel="1">
      <c r="B2618" s="24" t="s">
        <v>5234</v>
      </c>
      <c r="C2618" s="24" t="s">
        <v>4</v>
      </c>
      <c r="D2618" s="24" t="s">
        <v>64</v>
      </c>
      <c r="E2618" s="24" t="s">
        <v>48</v>
      </c>
      <c r="F2618" s="24" t="s">
        <v>209</v>
      </c>
      <c r="G2618" s="24">
        <v>25</v>
      </c>
      <c r="H2618" s="42" t="s">
        <v>3008</v>
      </c>
      <c r="I2618" s="24" t="s">
        <v>5094</v>
      </c>
      <c r="J2618" s="24" t="s">
        <v>73</v>
      </c>
      <c r="K2618" s="72" t="str">
        <f t="shared" si="90"/>
        <v>BPPOA20 ICPL Curncy</v>
      </c>
      <c r="L2618" s="25" t="str">
        <f t="shared" si="91"/>
        <v>ICPL</v>
      </c>
      <c r="M2618" s="26">
        <f t="shared" ca="1" si="91"/>
        <v>42276</v>
      </c>
      <c r="N2618" s="25" t="b">
        <f t="shared" si="91"/>
        <v>0</v>
      </c>
      <c r="O2618" s="84" t="str">
        <f>IF($N2618,_xll.BDP($K2618,O$1817),"[DISABLED]")</f>
        <v>[DISABLED]</v>
      </c>
      <c r="P2618" s="84" t="str">
        <f>IF($N2618,_xll.BDP($K2618,P$1817),"[DISABLED]")</f>
        <v>[DISABLED]</v>
      </c>
      <c r="Q2618" s="84" t="str">
        <f>IF($N2618,_xll.BDP($K2618,Q$1817),"[DISABLED]")</f>
        <v>[DISABLED]</v>
      </c>
      <c r="R2618" s="84" t="str">
        <f>IF($N2618,_xll.BDH($K2618,R$1817,$M2618),"[DISABLED]")</f>
        <v>[DISABLED]</v>
      </c>
      <c r="S2618" s="84" t="str">
        <f>IF($N2618,_xll.BDH($K2618,S$1817,$M2618),"[DISABLED]")</f>
        <v>[DISABLED]</v>
      </c>
      <c r="T2618" s="84" t="str">
        <f>IF($N2618,_xll.BDH($K2618,T$1817,$M2618),"[DISABLED]")</f>
        <v>[DISABLED]</v>
      </c>
      <c r="V2618" s="106" t="s">
        <v>11113</v>
      </c>
      <c r="W2618" s="107" t="s">
        <v>1055</v>
      </c>
      <c r="X2618" s="108">
        <v>42276</v>
      </c>
      <c r="Y2618" s="107" t="b">
        <v>0</v>
      </c>
      <c r="Z2618" s="107" t="s">
        <v>5237</v>
      </c>
      <c r="AA2618" s="107" t="s">
        <v>5237</v>
      </c>
      <c r="AB2618" s="107" t="s">
        <v>5237</v>
      </c>
      <c r="AC2618" s="107" t="s">
        <v>5237</v>
      </c>
      <c r="AD2618" s="107" t="s">
        <v>5237</v>
      </c>
      <c r="AE2618" s="107" t="s">
        <v>5237</v>
      </c>
    </row>
    <row r="2619" spans="2:31" outlineLevel="1">
      <c r="B2619" s="24" t="s">
        <v>5234</v>
      </c>
      <c r="C2619" s="24" t="s">
        <v>4</v>
      </c>
      <c r="D2619" s="24" t="s">
        <v>64</v>
      </c>
      <c r="E2619" s="24" t="s">
        <v>48</v>
      </c>
      <c r="F2619" s="24" t="s">
        <v>209</v>
      </c>
      <c r="G2619" s="24">
        <v>50</v>
      </c>
      <c r="H2619" s="42" t="s">
        <v>3008</v>
      </c>
      <c r="I2619" s="24" t="s">
        <v>5095</v>
      </c>
      <c r="J2619" s="24" t="s">
        <v>73</v>
      </c>
      <c r="K2619" s="72" t="str">
        <f t="shared" si="90"/>
        <v>BPPPA20 ICPL Curncy</v>
      </c>
      <c r="L2619" s="25" t="str">
        <f t="shared" ref="L2619:N2650" si="92">L$1817</f>
        <v>ICPL</v>
      </c>
      <c r="M2619" s="26">
        <f t="shared" ca="1" si="92"/>
        <v>42276</v>
      </c>
      <c r="N2619" s="25" t="b">
        <f t="shared" si="92"/>
        <v>0</v>
      </c>
      <c r="O2619" s="84" t="str">
        <f>IF($N2619,_xll.BDP($K2619,O$1817),"[DISABLED]")</f>
        <v>[DISABLED]</v>
      </c>
      <c r="P2619" s="84" t="str">
        <f>IF($N2619,_xll.BDP($K2619,P$1817),"[DISABLED]")</f>
        <v>[DISABLED]</v>
      </c>
      <c r="Q2619" s="84" t="str">
        <f>IF($N2619,_xll.BDP($K2619,Q$1817),"[DISABLED]")</f>
        <v>[DISABLED]</v>
      </c>
      <c r="R2619" s="84" t="str">
        <f>IF($N2619,_xll.BDH($K2619,R$1817,$M2619),"[DISABLED]")</f>
        <v>[DISABLED]</v>
      </c>
      <c r="S2619" s="84" t="str">
        <f>IF($N2619,_xll.BDH($K2619,S$1817,$M2619),"[DISABLED]")</f>
        <v>[DISABLED]</v>
      </c>
      <c r="T2619" s="84" t="str">
        <f>IF($N2619,_xll.BDH($K2619,T$1817,$M2619),"[DISABLED]")</f>
        <v>[DISABLED]</v>
      </c>
      <c r="V2619" s="106" t="s">
        <v>11114</v>
      </c>
      <c r="W2619" s="107" t="s">
        <v>1055</v>
      </c>
      <c r="X2619" s="108">
        <v>42276</v>
      </c>
      <c r="Y2619" s="107" t="b">
        <v>0</v>
      </c>
      <c r="Z2619" s="107" t="s">
        <v>5237</v>
      </c>
      <c r="AA2619" s="107" t="s">
        <v>5237</v>
      </c>
      <c r="AB2619" s="107" t="s">
        <v>5237</v>
      </c>
      <c r="AC2619" s="107" t="s">
        <v>5237</v>
      </c>
      <c r="AD2619" s="107" t="s">
        <v>5237</v>
      </c>
      <c r="AE2619" s="107" t="s">
        <v>5237</v>
      </c>
    </row>
    <row r="2620" spans="2:31" outlineLevel="1">
      <c r="B2620" s="24" t="s">
        <v>5234</v>
      </c>
      <c r="C2620" s="24" t="s">
        <v>4</v>
      </c>
      <c r="D2620" s="24" t="s">
        <v>64</v>
      </c>
      <c r="E2620" s="24" t="s">
        <v>48</v>
      </c>
      <c r="F2620" s="24" t="s">
        <v>209</v>
      </c>
      <c r="G2620" s="24">
        <v>100</v>
      </c>
      <c r="H2620" s="42" t="s">
        <v>3008</v>
      </c>
      <c r="I2620" s="24" t="s">
        <v>5096</v>
      </c>
      <c r="J2620" s="24" t="s">
        <v>73</v>
      </c>
      <c r="K2620" s="72" t="str">
        <f t="shared" si="90"/>
        <v>BPPQA20 ICPL Curncy</v>
      </c>
      <c r="L2620" s="25" t="str">
        <f t="shared" si="92"/>
        <v>ICPL</v>
      </c>
      <c r="M2620" s="26">
        <f t="shared" ca="1" si="92"/>
        <v>42276</v>
      </c>
      <c r="N2620" s="25" t="b">
        <f t="shared" si="92"/>
        <v>0</v>
      </c>
      <c r="O2620" s="84" t="str">
        <f>IF($N2620,_xll.BDP($K2620,O$1817),"[DISABLED]")</f>
        <v>[DISABLED]</v>
      </c>
      <c r="P2620" s="84" t="str">
        <f>IF($N2620,_xll.BDP($K2620,P$1817),"[DISABLED]")</f>
        <v>[DISABLED]</v>
      </c>
      <c r="Q2620" s="84" t="str">
        <f>IF($N2620,_xll.BDP($K2620,Q$1817),"[DISABLED]")</f>
        <v>[DISABLED]</v>
      </c>
      <c r="R2620" s="84" t="str">
        <f>IF($N2620,_xll.BDH($K2620,R$1817,$M2620),"[DISABLED]")</f>
        <v>[DISABLED]</v>
      </c>
      <c r="S2620" s="84" t="str">
        <f>IF($N2620,_xll.BDH($K2620,S$1817,$M2620),"[DISABLED]")</f>
        <v>[DISABLED]</v>
      </c>
      <c r="T2620" s="84" t="str">
        <f>IF($N2620,_xll.BDH($K2620,T$1817,$M2620),"[DISABLED]")</f>
        <v>[DISABLED]</v>
      </c>
      <c r="V2620" s="106" t="s">
        <v>11115</v>
      </c>
      <c r="W2620" s="107" t="s">
        <v>1055</v>
      </c>
      <c r="X2620" s="108">
        <v>42276</v>
      </c>
      <c r="Y2620" s="107" t="b">
        <v>0</v>
      </c>
      <c r="Z2620" s="107" t="s">
        <v>5237</v>
      </c>
      <c r="AA2620" s="107" t="s">
        <v>5237</v>
      </c>
      <c r="AB2620" s="107" t="s">
        <v>5237</v>
      </c>
      <c r="AC2620" s="107" t="s">
        <v>5237</v>
      </c>
      <c r="AD2620" s="107" t="s">
        <v>5237</v>
      </c>
      <c r="AE2620" s="107" t="s">
        <v>5237</v>
      </c>
    </row>
    <row r="2621" spans="2:31" outlineLevel="1">
      <c r="B2621" s="24" t="s">
        <v>5234</v>
      </c>
      <c r="C2621" s="24" t="s">
        <v>4</v>
      </c>
      <c r="D2621" s="24" t="s">
        <v>64</v>
      </c>
      <c r="E2621" s="24" t="s">
        <v>48</v>
      </c>
      <c r="F2621" s="24" t="s">
        <v>209</v>
      </c>
      <c r="G2621" s="24">
        <v>200</v>
      </c>
      <c r="H2621" s="42" t="s">
        <v>3008</v>
      </c>
      <c r="I2621" s="24" t="s">
        <v>5097</v>
      </c>
      <c r="J2621" s="24" t="s">
        <v>73</v>
      </c>
      <c r="K2621" s="72" t="str">
        <f t="shared" si="90"/>
        <v>BPPRA20 ICPL Curncy</v>
      </c>
      <c r="L2621" s="25" t="str">
        <f t="shared" si="92"/>
        <v>ICPL</v>
      </c>
      <c r="M2621" s="26">
        <f t="shared" ca="1" si="92"/>
        <v>42276</v>
      </c>
      <c r="N2621" s="25" t="b">
        <f t="shared" si="92"/>
        <v>0</v>
      </c>
      <c r="O2621" s="84" t="str">
        <f>IF($N2621,_xll.BDP($K2621,O$1817),"[DISABLED]")</f>
        <v>[DISABLED]</v>
      </c>
      <c r="P2621" s="84" t="str">
        <f>IF($N2621,_xll.BDP($K2621,P$1817),"[DISABLED]")</f>
        <v>[DISABLED]</v>
      </c>
      <c r="Q2621" s="84" t="str">
        <f>IF($N2621,_xll.BDP($K2621,Q$1817),"[DISABLED]")</f>
        <v>[DISABLED]</v>
      </c>
      <c r="R2621" s="84" t="str">
        <f>IF($N2621,_xll.BDH($K2621,R$1817,$M2621),"[DISABLED]")</f>
        <v>[DISABLED]</v>
      </c>
      <c r="S2621" s="84" t="str">
        <f>IF($N2621,_xll.BDH($K2621,S$1817,$M2621),"[DISABLED]")</f>
        <v>[DISABLED]</v>
      </c>
      <c r="T2621" s="84" t="str">
        <f>IF($N2621,_xll.BDH($K2621,T$1817,$M2621),"[DISABLED]")</f>
        <v>[DISABLED]</v>
      </c>
      <c r="V2621" s="106" t="s">
        <v>11116</v>
      </c>
      <c r="W2621" s="107" t="s">
        <v>1055</v>
      </c>
      <c r="X2621" s="108">
        <v>42276</v>
      </c>
      <c r="Y2621" s="107" t="b">
        <v>0</v>
      </c>
      <c r="Z2621" s="107" t="s">
        <v>5237</v>
      </c>
      <c r="AA2621" s="107" t="s">
        <v>5237</v>
      </c>
      <c r="AB2621" s="107" t="s">
        <v>5237</v>
      </c>
      <c r="AC2621" s="107" t="s">
        <v>5237</v>
      </c>
      <c r="AD2621" s="107" t="s">
        <v>5237</v>
      </c>
      <c r="AE2621" s="107" t="s">
        <v>5237</v>
      </c>
    </row>
    <row r="2622" spans="2:31" outlineLevel="1">
      <c r="H2622" s="42"/>
      <c r="K2622" s="72"/>
      <c r="L2622" s="25"/>
      <c r="M2622" s="26"/>
      <c r="N2622" s="25"/>
      <c r="O2622" s="84"/>
      <c r="P2622" s="84"/>
      <c r="Q2622" s="84"/>
      <c r="R2622" s="84"/>
      <c r="S2622" s="84"/>
      <c r="T2622" s="84"/>
      <c r="V2622" s="106"/>
      <c r="W2622" s="107"/>
      <c r="X2622" s="108"/>
      <c r="Y2622" s="107"/>
      <c r="Z2622" s="107"/>
      <c r="AA2622" s="107"/>
      <c r="AB2622" s="107"/>
      <c r="AC2622" s="107"/>
      <c r="AD2622" s="107"/>
      <c r="AE2622" s="107"/>
    </row>
    <row r="2623" spans="2:31" outlineLevel="1">
      <c r="B2623" s="24" t="s">
        <v>5234</v>
      </c>
      <c r="C2623" s="24" t="s">
        <v>4</v>
      </c>
      <c r="D2623" s="24" t="s">
        <v>64</v>
      </c>
      <c r="E2623" s="24" t="s">
        <v>48</v>
      </c>
      <c r="F2623" s="24" t="s">
        <v>54</v>
      </c>
      <c r="G2623" s="24">
        <v>-200</v>
      </c>
      <c r="H2623" s="42" t="s">
        <v>3008</v>
      </c>
      <c r="I2623" s="24" t="s">
        <v>5098</v>
      </c>
      <c r="J2623" s="24" t="s">
        <v>73</v>
      </c>
      <c r="K2623" s="72" t="str">
        <f t="shared" si="90"/>
        <v>BPPKC20 ICPL Curncy</v>
      </c>
      <c r="L2623" s="25" t="str">
        <f t="shared" si="92"/>
        <v>ICPL</v>
      </c>
      <c r="M2623" s="26">
        <f t="shared" ca="1" si="92"/>
        <v>42276</v>
      </c>
      <c r="N2623" s="25" t="b">
        <f t="shared" si="92"/>
        <v>0</v>
      </c>
      <c r="O2623" s="84" t="str">
        <f>IF($N2623,_xll.BDP($K2623,O$1817),"[DISABLED]")</f>
        <v>[DISABLED]</v>
      </c>
      <c r="P2623" s="84" t="str">
        <f>IF($N2623,_xll.BDP($K2623,P$1817),"[DISABLED]")</f>
        <v>[DISABLED]</v>
      </c>
      <c r="Q2623" s="84" t="str">
        <f>IF($N2623,_xll.BDP($K2623,Q$1817),"[DISABLED]")</f>
        <v>[DISABLED]</v>
      </c>
      <c r="R2623" s="84" t="str">
        <f>IF($N2623,_xll.BDH($K2623,R$1817,$M2623),"[DISABLED]")</f>
        <v>[DISABLED]</v>
      </c>
      <c r="S2623" s="84" t="str">
        <f>IF($N2623,_xll.BDH($K2623,S$1817,$M2623),"[DISABLED]")</f>
        <v>[DISABLED]</v>
      </c>
      <c r="T2623" s="84" t="str">
        <f>IF($N2623,_xll.BDH($K2623,T$1817,$M2623),"[DISABLED]")</f>
        <v>[DISABLED]</v>
      </c>
      <c r="V2623" s="106" t="s">
        <v>11117</v>
      </c>
      <c r="W2623" s="107" t="s">
        <v>1055</v>
      </c>
      <c r="X2623" s="108">
        <v>42276</v>
      </c>
      <c r="Y2623" s="107" t="b">
        <v>0</v>
      </c>
      <c r="Z2623" s="107" t="s">
        <v>5237</v>
      </c>
      <c r="AA2623" s="107" t="s">
        <v>5237</v>
      </c>
      <c r="AB2623" s="107" t="s">
        <v>5237</v>
      </c>
      <c r="AC2623" s="107" t="s">
        <v>5237</v>
      </c>
      <c r="AD2623" s="107" t="s">
        <v>5237</v>
      </c>
      <c r="AE2623" s="107" t="s">
        <v>5237</v>
      </c>
    </row>
    <row r="2624" spans="2:31" outlineLevel="1">
      <c r="B2624" s="24" t="s">
        <v>5234</v>
      </c>
      <c r="C2624" s="24" t="s">
        <v>4</v>
      </c>
      <c r="D2624" s="24" t="s">
        <v>64</v>
      </c>
      <c r="E2624" s="24" t="s">
        <v>48</v>
      </c>
      <c r="F2624" s="24" t="s">
        <v>54</v>
      </c>
      <c r="G2624" s="24">
        <v>-100</v>
      </c>
      <c r="H2624" s="42" t="s">
        <v>3008</v>
      </c>
      <c r="I2624" s="24" t="s">
        <v>5099</v>
      </c>
      <c r="J2624" s="24" t="s">
        <v>73</v>
      </c>
      <c r="K2624" s="72" t="str">
        <f t="shared" si="90"/>
        <v>BPPLC20 ICPL Curncy</v>
      </c>
      <c r="L2624" s="25" t="str">
        <f t="shared" si="92"/>
        <v>ICPL</v>
      </c>
      <c r="M2624" s="26">
        <f t="shared" ca="1" si="92"/>
        <v>42276</v>
      </c>
      <c r="N2624" s="25" t="b">
        <f t="shared" si="92"/>
        <v>0</v>
      </c>
      <c r="O2624" s="84" t="str">
        <f>IF($N2624,_xll.BDP($K2624,O$1817),"[DISABLED]")</f>
        <v>[DISABLED]</v>
      </c>
      <c r="P2624" s="84" t="str">
        <f>IF($N2624,_xll.BDP($K2624,P$1817),"[DISABLED]")</f>
        <v>[DISABLED]</v>
      </c>
      <c r="Q2624" s="84" t="str">
        <f>IF($N2624,_xll.BDP($K2624,Q$1817),"[DISABLED]")</f>
        <v>[DISABLED]</v>
      </c>
      <c r="R2624" s="84" t="str">
        <f>IF($N2624,_xll.BDH($K2624,R$1817,$M2624),"[DISABLED]")</f>
        <v>[DISABLED]</v>
      </c>
      <c r="S2624" s="84" t="str">
        <f>IF($N2624,_xll.BDH($K2624,S$1817,$M2624),"[DISABLED]")</f>
        <v>[DISABLED]</v>
      </c>
      <c r="T2624" s="84" t="str">
        <f>IF($N2624,_xll.BDH($K2624,T$1817,$M2624),"[DISABLED]")</f>
        <v>[DISABLED]</v>
      </c>
      <c r="V2624" s="106" t="s">
        <v>11118</v>
      </c>
      <c r="W2624" s="107" t="s">
        <v>1055</v>
      </c>
      <c r="X2624" s="108">
        <v>42276</v>
      </c>
      <c r="Y2624" s="107" t="b">
        <v>0</v>
      </c>
      <c r="Z2624" s="107" t="s">
        <v>5237</v>
      </c>
      <c r="AA2624" s="107" t="s">
        <v>5237</v>
      </c>
      <c r="AB2624" s="107" t="s">
        <v>5237</v>
      </c>
      <c r="AC2624" s="107" t="s">
        <v>5237</v>
      </c>
      <c r="AD2624" s="107" t="s">
        <v>5237</v>
      </c>
      <c r="AE2624" s="107" t="s">
        <v>5237</v>
      </c>
    </row>
    <row r="2625" spans="2:31" outlineLevel="1">
      <c r="B2625" s="24" t="s">
        <v>5234</v>
      </c>
      <c r="C2625" s="24" t="s">
        <v>4</v>
      </c>
      <c r="D2625" s="24" t="s">
        <v>64</v>
      </c>
      <c r="E2625" s="24" t="s">
        <v>48</v>
      </c>
      <c r="F2625" s="24" t="s">
        <v>54</v>
      </c>
      <c r="G2625" s="24">
        <v>-50</v>
      </c>
      <c r="H2625" s="42" t="s">
        <v>3008</v>
      </c>
      <c r="I2625" s="24" t="s">
        <v>5100</v>
      </c>
      <c r="J2625" s="24" t="s">
        <v>73</v>
      </c>
      <c r="K2625" s="72" t="str">
        <f t="shared" si="90"/>
        <v>BPPMC20 ICPL Curncy</v>
      </c>
      <c r="L2625" s="25" t="str">
        <f t="shared" si="92"/>
        <v>ICPL</v>
      </c>
      <c r="M2625" s="26">
        <f t="shared" ca="1" si="92"/>
        <v>42276</v>
      </c>
      <c r="N2625" s="25" t="b">
        <f t="shared" si="92"/>
        <v>0</v>
      </c>
      <c r="O2625" s="84" t="str">
        <f>IF($N2625,_xll.BDP($K2625,O$1817),"[DISABLED]")</f>
        <v>[DISABLED]</v>
      </c>
      <c r="P2625" s="84" t="str">
        <f>IF($N2625,_xll.BDP($K2625,P$1817),"[DISABLED]")</f>
        <v>[DISABLED]</v>
      </c>
      <c r="Q2625" s="84" t="str">
        <f>IF($N2625,_xll.BDP($K2625,Q$1817),"[DISABLED]")</f>
        <v>[DISABLED]</v>
      </c>
      <c r="R2625" s="84" t="str">
        <f>IF($N2625,_xll.BDH($K2625,R$1817,$M2625),"[DISABLED]")</f>
        <v>[DISABLED]</v>
      </c>
      <c r="S2625" s="84" t="str">
        <f>IF($N2625,_xll.BDH($K2625,S$1817,$M2625),"[DISABLED]")</f>
        <v>[DISABLED]</v>
      </c>
      <c r="T2625" s="84" t="str">
        <f>IF($N2625,_xll.BDH($K2625,T$1817,$M2625),"[DISABLED]")</f>
        <v>[DISABLED]</v>
      </c>
      <c r="V2625" s="106" t="s">
        <v>11119</v>
      </c>
      <c r="W2625" s="107" t="s">
        <v>1055</v>
      </c>
      <c r="X2625" s="108">
        <v>42276</v>
      </c>
      <c r="Y2625" s="107" t="b">
        <v>0</v>
      </c>
      <c r="Z2625" s="107" t="s">
        <v>5237</v>
      </c>
      <c r="AA2625" s="107" t="s">
        <v>5237</v>
      </c>
      <c r="AB2625" s="107" t="s">
        <v>5237</v>
      </c>
      <c r="AC2625" s="107" t="s">
        <v>5237</v>
      </c>
      <c r="AD2625" s="107" t="s">
        <v>5237</v>
      </c>
      <c r="AE2625" s="107" t="s">
        <v>5237</v>
      </c>
    </row>
    <row r="2626" spans="2:31" outlineLevel="1">
      <c r="B2626" s="24" t="s">
        <v>5234</v>
      </c>
      <c r="C2626" s="24" t="s">
        <v>4</v>
      </c>
      <c r="D2626" s="24" t="s">
        <v>64</v>
      </c>
      <c r="E2626" s="24" t="s">
        <v>48</v>
      </c>
      <c r="F2626" s="24" t="s">
        <v>54</v>
      </c>
      <c r="G2626" s="24">
        <v>-25</v>
      </c>
      <c r="H2626" s="42" t="s">
        <v>3008</v>
      </c>
      <c r="I2626" s="24" t="s">
        <v>5101</v>
      </c>
      <c r="J2626" s="24" t="s">
        <v>73</v>
      </c>
      <c r="K2626" s="72" t="str">
        <f t="shared" si="90"/>
        <v>BPPNC20 ICPL Curncy</v>
      </c>
      <c r="L2626" s="25" t="str">
        <f t="shared" si="92"/>
        <v>ICPL</v>
      </c>
      <c r="M2626" s="26">
        <f t="shared" ca="1" si="92"/>
        <v>42276</v>
      </c>
      <c r="N2626" s="25" t="b">
        <f t="shared" si="92"/>
        <v>0</v>
      </c>
      <c r="O2626" s="84" t="str">
        <f>IF($N2626,_xll.BDP($K2626,O$1817),"[DISABLED]")</f>
        <v>[DISABLED]</v>
      </c>
      <c r="P2626" s="84" t="str">
        <f>IF($N2626,_xll.BDP($K2626,P$1817),"[DISABLED]")</f>
        <v>[DISABLED]</v>
      </c>
      <c r="Q2626" s="84" t="str">
        <f>IF($N2626,_xll.BDP($K2626,Q$1817),"[DISABLED]")</f>
        <v>[DISABLED]</v>
      </c>
      <c r="R2626" s="84" t="str">
        <f>IF($N2626,_xll.BDH($K2626,R$1817,$M2626),"[DISABLED]")</f>
        <v>[DISABLED]</v>
      </c>
      <c r="S2626" s="84" t="str">
        <f>IF($N2626,_xll.BDH($K2626,S$1817,$M2626),"[DISABLED]")</f>
        <v>[DISABLED]</v>
      </c>
      <c r="T2626" s="84" t="str">
        <f>IF($N2626,_xll.BDH($K2626,T$1817,$M2626),"[DISABLED]")</f>
        <v>[DISABLED]</v>
      </c>
      <c r="V2626" s="106" t="s">
        <v>11120</v>
      </c>
      <c r="W2626" s="107" t="s">
        <v>1055</v>
      </c>
      <c r="X2626" s="108">
        <v>42276</v>
      </c>
      <c r="Y2626" s="107" t="b">
        <v>0</v>
      </c>
      <c r="Z2626" s="107" t="s">
        <v>5237</v>
      </c>
      <c r="AA2626" s="107" t="s">
        <v>5237</v>
      </c>
      <c r="AB2626" s="107" t="s">
        <v>5237</v>
      </c>
      <c r="AC2626" s="107" t="s">
        <v>5237</v>
      </c>
      <c r="AD2626" s="107" t="s">
        <v>5237</v>
      </c>
      <c r="AE2626" s="107" t="s">
        <v>5237</v>
      </c>
    </row>
    <row r="2627" spans="2:31" outlineLevel="1">
      <c r="B2627" s="24" t="s">
        <v>5234</v>
      </c>
      <c r="C2627" s="24" t="s">
        <v>4</v>
      </c>
      <c r="D2627" s="24" t="s">
        <v>64</v>
      </c>
      <c r="E2627" s="24" t="s">
        <v>48</v>
      </c>
      <c r="F2627" s="24" t="s">
        <v>54</v>
      </c>
      <c r="G2627" s="24">
        <v>25</v>
      </c>
      <c r="H2627" s="42" t="s">
        <v>3008</v>
      </c>
      <c r="I2627" s="24" t="s">
        <v>5102</v>
      </c>
      <c r="J2627" s="24" t="s">
        <v>73</v>
      </c>
      <c r="K2627" s="72" t="str">
        <f t="shared" si="90"/>
        <v>BPPOC20 ICPL Curncy</v>
      </c>
      <c r="L2627" s="25" t="str">
        <f t="shared" si="92"/>
        <v>ICPL</v>
      </c>
      <c r="M2627" s="26">
        <f t="shared" ca="1" si="92"/>
        <v>42276</v>
      </c>
      <c r="N2627" s="25" t="b">
        <f t="shared" si="92"/>
        <v>0</v>
      </c>
      <c r="O2627" s="84" t="str">
        <f>IF($N2627,_xll.BDP($K2627,O$1817),"[DISABLED]")</f>
        <v>[DISABLED]</v>
      </c>
      <c r="P2627" s="84" t="str">
        <f>IF($N2627,_xll.BDP($K2627,P$1817),"[DISABLED]")</f>
        <v>[DISABLED]</v>
      </c>
      <c r="Q2627" s="84" t="str">
        <f>IF($N2627,_xll.BDP($K2627,Q$1817),"[DISABLED]")</f>
        <v>[DISABLED]</v>
      </c>
      <c r="R2627" s="84" t="str">
        <f>IF($N2627,_xll.BDH($K2627,R$1817,$M2627),"[DISABLED]")</f>
        <v>[DISABLED]</v>
      </c>
      <c r="S2627" s="84" t="str">
        <f>IF($N2627,_xll.BDH($K2627,S$1817,$M2627),"[DISABLED]")</f>
        <v>[DISABLED]</v>
      </c>
      <c r="T2627" s="84" t="str">
        <f>IF($N2627,_xll.BDH($K2627,T$1817,$M2627),"[DISABLED]")</f>
        <v>[DISABLED]</v>
      </c>
      <c r="V2627" s="106" t="s">
        <v>11121</v>
      </c>
      <c r="W2627" s="107" t="s">
        <v>1055</v>
      </c>
      <c r="X2627" s="108">
        <v>42276</v>
      </c>
      <c r="Y2627" s="107" t="b">
        <v>0</v>
      </c>
      <c r="Z2627" s="107" t="s">
        <v>5237</v>
      </c>
      <c r="AA2627" s="107" t="s">
        <v>5237</v>
      </c>
      <c r="AB2627" s="107" t="s">
        <v>5237</v>
      </c>
      <c r="AC2627" s="107" t="s">
        <v>5237</v>
      </c>
      <c r="AD2627" s="107" t="s">
        <v>5237</v>
      </c>
      <c r="AE2627" s="107" t="s">
        <v>5237</v>
      </c>
    </row>
    <row r="2628" spans="2:31" outlineLevel="1">
      <c r="B2628" s="24" t="s">
        <v>5234</v>
      </c>
      <c r="C2628" s="24" t="s">
        <v>4</v>
      </c>
      <c r="D2628" s="24" t="s">
        <v>64</v>
      </c>
      <c r="E2628" s="24" t="s">
        <v>48</v>
      </c>
      <c r="F2628" s="24" t="s">
        <v>54</v>
      </c>
      <c r="G2628" s="24">
        <v>50</v>
      </c>
      <c r="H2628" s="42" t="s">
        <v>3008</v>
      </c>
      <c r="I2628" s="24" t="s">
        <v>5103</v>
      </c>
      <c r="J2628" s="24" t="s">
        <v>73</v>
      </c>
      <c r="K2628" s="72" t="str">
        <f t="shared" si="90"/>
        <v>BPPPC20 ICPL Curncy</v>
      </c>
      <c r="L2628" s="25" t="str">
        <f t="shared" si="92"/>
        <v>ICPL</v>
      </c>
      <c r="M2628" s="26">
        <f t="shared" ca="1" si="92"/>
        <v>42276</v>
      </c>
      <c r="N2628" s="25" t="b">
        <f t="shared" si="92"/>
        <v>0</v>
      </c>
      <c r="O2628" s="84" t="str">
        <f>IF($N2628,_xll.BDP($K2628,O$1817),"[DISABLED]")</f>
        <v>[DISABLED]</v>
      </c>
      <c r="P2628" s="84" t="str">
        <f>IF($N2628,_xll.BDP($K2628,P$1817),"[DISABLED]")</f>
        <v>[DISABLED]</v>
      </c>
      <c r="Q2628" s="84" t="str">
        <f>IF($N2628,_xll.BDP($K2628,Q$1817),"[DISABLED]")</f>
        <v>[DISABLED]</v>
      </c>
      <c r="R2628" s="84" t="str">
        <f>IF($N2628,_xll.BDH($K2628,R$1817,$M2628),"[DISABLED]")</f>
        <v>[DISABLED]</v>
      </c>
      <c r="S2628" s="84" t="str">
        <f>IF($N2628,_xll.BDH($K2628,S$1817,$M2628),"[DISABLED]")</f>
        <v>[DISABLED]</v>
      </c>
      <c r="T2628" s="84" t="str">
        <f>IF($N2628,_xll.BDH($K2628,T$1817,$M2628),"[DISABLED]")</f>
        <v>[DISABLED]</v>
      </c>
      <c r="V2628" s="106" t="s">
        <v>11122</v>
      </c>
      <c r="W2628" s="107" t="s">
        <v>1055</v>
      </c>
      <c r="X2628" s="108">
        <v>42276</v>
      </c>
      <c r="Y2628" s="107" t="b">
        <v>0</v>
      </c>
      <c r="Z2628" s="107" t="s">
        <v>5237</v>
      </c>
      <c r="AA2628" s="107" t="s">
        <v>5237</v>
      </c>
      <c r="AB2628" s="107" t="s">
        <v>5237</v>
      </c>
      <c r="AC2628" s="107" t="s">
        <v>5237</v>
      </c>
      <c r="AD2628" s="107" t="s">
        <v>5237</v>
      </c>
      <c r="AE2628" s="107" t="s">
        <v>5237</v>
      </c>
    </row>
    <row r="2629" spans="2:31" outlineLevel="1">
      <c r="B2629" s="24" t="s">
        <v>5234</v>
      </c>
      <c r="C2629" s="24" t="s">
        <v>4</v>
      </c>
      <c r="D2629" s="24" t="s">
        <v>64</v>
      </c>
      <c r="E2629" s="24" t="s">
        <v>48</v>
      </c>
      <c r="F2629" s="24" t="s">
        <v>54</v>
      </c>
      <c r="G2629" s="24">
        <v>100</v>
      </c>
      <c r="H2629" s="42" t="s">
        <v>3008</v>
      </c>
      <c r="I2629" s="24" t="s">
        <v>5104</v>
      </c>
      <c r="J2629" s="24" t="s">
        <v>73</v>
      </c>
      <c r="K2629" s="72" t="str">
        <f t="shared" si="90"/>
        <v>BPPQC20 ICPL Curncy</v>
      </c>
      <c r="L2629" s="25" t="str">
        <f t="shared" si="92"/>
        <v>ICPL</v>
      </c>
      <c r="M2629" s="26">
        <f t="shared" ca="1" si="92"/>
        <v>42276</v>
      </c>
      <c r="N2629" s="25" t="b">
        <f t="shared" si="92"/>
        <v>0</v>
      </c>
      <c r="O2629" s="84" t="str">
        <f>IF($N2629,_xll.BDP($K2629,O$1817),"[DISABLED]")</f>
        <v>[DISABLED]</v>
      </c>
      <c r="P2629" s="84" t="str">
        <f>IF($N2629,_xll.BDP($K2629,P$1817),"[DISABLED]")</f>
        <v>[DISABLED]</v>
      </c>
      <c r="Q2629" s="84" t="str">
        <f>IF($N2629,_xll.BDP($K2629,Q$1817),"[DISABLED]")</f>
        <v>[DISABLED]</v>
      </c>
      <c r="R2629" s="84" t="str">
        <f>IF($N2629,_xll.BDH($K2629,R$1817,$M2629),"[DISABLED]")</f>
        <v>[DISABLED]</v>
      </c>
      <c r="S2629" s="84" t="str">
        <f>IF($N2629,_xll.BDH($K2629,S$1817,$M2629),"[DISABLED]")</f>
        <v>[DISABLED]</v>
      </c>
      <c r="T2629" s="84" t="str">
        <f>IF($N2629,_xll.BDH($K2629,T$1817,$M2629),"[DISABLED]")</f>
        <v>[DISABLED]</v>
      </c>
      <c r="V2629" s="106" t="s">
        <v>11123</v>
      </c>
      <c r="W2629" s="107" t="s">
        <v>1055</v>
      </c>
      <c r="X2629" s="108">
        <v>42276</v>
      </c>
      <c r="Y2629" s="107" t="b">
        <v>0</v>
      </c>
      <c r="Z2629" s="107" t="s">
        <v>5237</v>
      </c>
      <c r="AA2629" s="107" t="s">
        <v>5237</v>
      </c>
      <c r="AB2629" s="107" t="s">
        <v>5237</v>
      </c>
      <c r="AC2629" s="107" t="s">
        <v>5237</v>
      </c>
      <c r="AD2629" s="107" t="s">
        <v>5237</v>
      </c>
      <c r="AE2629" s="107" t="s">
        <v>5237</v>
      </c>
    </row>
    <row r="2630" spans="2:31" outlineLevel="1">
      <c r="B2630" s="24" t="s">
        <v>5234</v>
      </c>
      <c r="C2630" s="24" t="s">
        <v>4</v>
      </c>
      <c r="D2630" s="24" t="s">
        <v>64</v>
      </c>
      <c r="E2630" s="24" t="s">
        <v>48</v>
      </c>
      <c r="F2630" s="24" t="s">
        <v>54</v>
      </c>
      <c r="G2630" s="24">
        <v>200</v>
      </c>
      <c r="H2630" s="42" t="s">
        <v>3008</v>
      </c>
      <c r="I2630" s="24" t="s">
        <v>5105</v>
      </c>
      <c r="J2630" s="24" t="s">
        <v>73</v>
      </c>
      <c r="K2630" s="72" t="str">
        <f t="shared" si="90"/>
        <v>BPPRC20 ICPL Curncy</v>
      </c>
      <c r="L2630" s="25" t="str">
        <f t="shared" si="92"/>
        <v>ICPL</v>
      </c>
      <c r="M2630" s="26">
        <f t="shared" ca="1" si="92"/>
        <v>42276</v>
      </c>
      <c r="N2630" s="25" t="b">
        <f t="shared" si="92"/>
        <v>0</v>
      </c>
      <c r="O2630" s="84" t="str">
        <f>IF($N2630,_xll.BDP($K2630,O$1817),"[DISABLED]")</f>
        <v>[DISABLED]</v>
      </c>
      <c r="P2630" s="84" t="str">
        <f>IF($N2630,_xll.BDP($K2630,P$1817),"[DISABLED]")</f>
        <v>[DISABLED]</v>
      </c>
      <c r="Q2630" s="84" t="str">
        <f>IF($N2630,_xll.BDP($K2630,Q$1817),"[DISABLED]")</f>
        <v>[DISABLED]</v>
      </c>
      <c r="R2630" s="84" t="str">
        <f>IF($N2630,_xll.BDH($K2630,R$1817,$M2630),"[DISABLED]")</f>
        <v>[DISABLED]</v>
      </c>
      <c r="S2630" s="84" t="str">
        <f>IF($N2630,_xll.BDH($K2630,S$1817,$M2630),"[DISABLED]")</f>
        <v>[DISABLED]</v>
      </c>
      <c r="T2630" s="84" t="str">
        <f>IF($N2630,_xll.BDH($K2630,T$1817,$M2630),"[DISABLED]")</f>
        <v>[DISABLED]</v>
      </c>
      <c r="V2630" s="106" t="s">
        <v>11124</v>
      </c>
      <c r="W2630" s="107" t="s">
        <v>1055</v>
      </c>
      <c r="X2630" s="108">
        <v>42276</v>
      </c>
      <c r="Y2630" s="107" t="b">
        <v>0</v>
      </c>
      <c r="Z2630" s="107" t="s">
        <v>5237</v>
      </c>
      <c r="AA2630" s="107" t="s">
        <v>5237</v>
      </c>
      <c r="AB2630" s="107" t="s">
        <v>5237</v>
      </c>
      <c r="AC2630" s="107" t="s">
        <v>5237</v>
      </c>
      <c r="AD2630" s="107" t="s">
        <v>5237</v>
      </c>
      <c r="AE2630" s="107" t="s">
        <v>5237</v>
      </c>
    </row>
    <row r="2631" spans="2:31" outlineLevel="1">
      <c r="H2631" s="42"/>
      <c r="K2631" s="72"/>
      <c r="L2631" s="25"/>
      <c r="M2631" s="26"/>
      <c r="N2631" s="25"/>
      <c r="O2631" s="84"/>
      <c r="P2631" s="84"/>
      <c r="Q2631" s="84"/>
      <c r="R2631" s="84"/>
      <c r="S2631" s="84"/>
      <c r="T2631" s="84"/>
      <c r="V2631" s="106"/>
      <c r="W2631" s="107"/>
      <c r="X2631" s="108"/>
      <c r="Y2631" s="107"/>
      <c r="Z2631" s="107"/>
      <c r="AA2631" s="107"/>
      <c r="AB2631" s="107"/>
      <c r="AC2631" s="107"/>
      <c r="AD2631" s="107"/>
      <c r="AE2631" s="107"/>
    </row>
    <row r="2632" spans="2:31" outlineLevel="1">
      <c r="B2632" s="24" t="s">
        <v>5234</v>
      </c>
      <c r="C2632" s="24" t="s">
        <v>4</v>
      </c>
      <c r="D2632" s="24" t="s">
        <v>64</v>
      </c>
      <c r="E2632" s="24" t="s">
        <v>48</v>
      </c>
      <c r="F2632" s="24" t="s">
        <v>58</v>
      </c>
      <c r="G2632" s="24">
        <v>-200</v>
      </c>
      <c r="H2632" s="42" t="s">
        <v>3008</v>
      </c>
      <c r="I2632" s="24" t="s">
        <v>5106</v>
      </c>
      <c r="J2632" s="24" t="s">
        <v>73</v>
      </c>
      <c r="K2632" s="72" t="str">
        <f t="shared" si="90"/>
        <v>BPPKF20 ICPL Curncy</v>
      </c>
      <c r="L2632" s="25" t="str">
        <f t="shared" si="92"/>
        <v>ICPL</v>
      </c>
      <c r="M2632" s="26">
        <f t="shared" ca="1" si="92"/>
        <v>42276</v>
      </c>
      <c r="N2632" s="25" t="b">
        <f t="shared" si="92"/>
        <v>0</v>
      </c>
      <c r="O2632" s="84" t="str">
        <f>IF($N2632,_xll.BDP($K2632,O$1817),"[DISABLED]")</f>
        <v>[DISABLED]</v>
      </c>
      <c r="P2632" s="84" t="str">
        <f>IF($N2632,_xll.BDP($K2632,P$1817),"[DISABLED]")</f>
        <v>[DISABLED]</v>
      </c>
      <c r="Q2632" s="84" t="str">
        <f>IF($N2632,_xll.BDP($K2632,Q$1817),"[DISABLED]")</f>
        <v>[DISABLED]</v>
      </c>
      <c r="R2632" s="84" t="str">
        <f>IF($N2632,_xll.BDH($K2632,R$1817,$M2632),"[DISABLED]")</f>
        <v>[DISABLED]</v>
      </c>
      <c r="S2632" s="84" t="str">
        <f>IF($N2632,_xll.BDH($K2632,S$1817,$M2632),"[DISABLED]")</f>
        <v>[DISABLED]</v>
      </c>
      <c r="T2632" s="84" t="str">
        <f>IF($N2632,_xll.BDH($K2632,T$1817,$M2632),"[DISABLED]")</f>
        <v>[DISABLED]</v>
      </c>
      <c r="V2632" s="106" t="s">
        <v>11125</v>
      </c>
      <c r="W2632" s="107" t="s">
        <v>1055</v>
      </c>
      <c r="X2632" s="108">
        <v>42276</v>
      </c>
      <c r="Y2632" s="107" t="b">
        <v>0</v>
      </c>
      <c r="Z2632" s="107" t="s">
        <v>5237</v>
      </c>
      <c r="AA2632" s="107" t="s">
        <v>5237</v>
      </c>
      <c r="AB2632" s="107" t="s">
        <v>5237</v>
      </c>
      <c r="AC2632" s="107" t="s">
        <v>5237</v>
      </c>
      <c r="AD2632" s="107" t="s">
        <v>5237</v>
      </c>
      <c r="AE2632" s="107" t="s">
        <v>5237</v>
      </c>
    </row>
    <row r="2633" spans="2:31" outlineLevel="1">
      <c r="B2633" s="24" t="s">
        <v>5234</v>
      </c>
      <c r="C2633" s="24" t="s">
        <v>4</v>
      </c>
      <c r="D2633" s="24" t="s">
        <v>64</v>
      </c>
      <c r="E2633" s="24" t="s">
        <v>48</v>
      </c>
      <c r="F2633" s="24" t="s">
        <v>58</v>
      </c>
      <c r="G2633" s="24">
        <v>-100</v>
      </c>
      <c r="H2633" s="42" t="s">
        <v>3008</v>
      </c>
      <c r="I2633" s="24" t="s">
        <v>5107</v>
      </c>
      <c r="J2633" s="24" t="s">
        <v>73</v>
      </c>
      <c r="K2633" s="72" t="str">
        <f t="shared" si="90"/>
        <v>BPPLF20 ICPL Curncy</v>
      </c>
      <c r="L2633" s="25" t="str">
        <f t="shared" si="92"/>
        <v>ICPL</v>
      </c>
      <c r="M2633" s="26">
        <f t="shared" ca="1" si="92"/>
        <v>42276</v>
      </c>
      <c r="N2633" s="25" t="b">
        <f t="shared" si="92"/>
        <v>0</v>
      </c>
      <c r="O2633" s="84" t="str">
        <f>IF($N2633,_xll.BDP($K2633,O$1817),"[DISABLED]")</f>
        <v>[DISABLED]</v>
      </c>
      <c r="P2633" s="84" t="str">
        <f>IF($N2633,_xll.BDP($K2633,P$1817),"[DISABLED]")</f>
        <v>[DISABLED]</v>
      </c>
      <c r="Q2633" s="84" t="str">
        <f>IF($N2633,_xll.BDP($K2633,Q$1817),"[DISABLED]")</f>
        <v>[DISABLED]</v>
      </c>
      <c r="R2633" s="84" t="str">
        <f>IF($N2633,_xll.BDH($K2633,R$1817,$M2633),"[DISABLED]")</f>
        <v>[DISABLED]</v>
      </c>
      <c r="S2633" s="84" t="str">
        <f>IF($N2633,_xll.BDH($K2633,S$1817,$M2633),"[DISABLED]")</f>
        <v>[DISABLED]</v>
      </c>
      <c r="T2633" s="84" t="str">
        <f>IF($N2633,_xll.BDH($K2633,T$1817,$M2633),"[DISABLED]")</f>
        <v>[DISABLED]</v>
      </c>
      <c r="V2633" s="106" t="s">
        <v>11126</v>
      </c>
      <c r="W2633" s="107" t="s">
        <v>1055</v>
      </c>
      <c r="X2633" s="108">
        <v>42276</v>
      </c>
      <c r="Y2633" s="107" t="b">
        <v>0</v>
      </c>
      <c r="Z2633" s="107" t="s">
        <v>5237</v>
      </c>
      <c r="AA2633" s="107" t="s">
        <v>5237</v>
      </c>
      <c r="AB2633" s="107" t="s">
        <v>5237</v>
      </c>
      <c r="AC2633" s="107" t="s">
        <v>5237</v>
      </c>
      <c r="AD2633" s="107" t="s">
        <v>5237</v>
      </c>
      <c r="AE2633" s="107" t="s">
        <v>5237</v>
      </c>
    </row>
    <row r="2634" spans="2:31" outlineLevel="1">
      <c r="B2634" s="24" t="s">
        <v>5234</v>
      </c>
      <c r="C2634" s="24" t="s">
        <v>4</v>
      </c>
      <c r="D2634" s="24" t="s">
        <v>64</v>
      </c>
      <c r="E2634" s="24" t="s">
        <v>48</v>
      </c>
      <c r="F2634" s="24" t="s">
        <v>58</v>
      </c>
      <c r="G2634" s="24">
        <v>-50</v>
      </c>
      <c r="H2634" s="42" t="s">
        <v>3008</v>
      </c>
      <c r="I2634" s="24" t="s">
        <v>5108</v>
      </c>
      <c r="J2634" s="24" t="s">
        <v>73</v>
      </c>
      <c r="K2634" s="72" t="str">
        <f t="shared" si="90"/>
        <v>BPPMF20 ICPL Curncy</v>
      </c>
      <c r="L2634" s="25" t="str">
        <f t="shared" si="92"/>
        <v>ICPL</v>
      </c>
      <c r="M2634" s="26">
        <f t="shared" ca="1" si="92"/>
        <v>42276</v>
      </c>
      <c r="N2634" s="25" t="b">
        <f t="shared" si="92"/>
        <v>0</v>
      </c>
      <c r="O2634" s="84" t="str">
        <f>IF($N2634,_xll.BDP($K2634,O$1817),"[DISABLED]")</f>
        <v>[DISABLED]</v>
      </c>
      <c r="P2634" s="84" t="str">
        <f>IF($N2634,_xll.BDP($K2634,P$1817),"[DISABLED]")</f>
        <v>[DISABLED]</v>
      </c>
      <c r="Q2634" s="84" t="str">
        <f>IF($N2634,_xll.BDP($K2634,Q$1817),"[DISABLED]")</f>
        <v>[DISABLED]</v>
      </c>
      <c r="R2634" s="84" t="str">
        <f>IF($N2634,_xll.BDH($K2634,R$1817,$M2634),"[DISABLED]")</f>
        <v>[DISABLED]</v>
      </c>
      <c r="S2634" s="84" t="str">
        <f>IF($N2634,_xll.BDH($K2634,S$1817,$M2634),"[DISABLED]")</f>
        <v>[DISABLED]</v>
      </c>
      <c r="T2634" s="84" t="str">
        <f>IF($N2634,_xll.BDH($K2634,T$1817,$M2634),"[DISABLED]")</f>
        <v>[DISABLED]</v>
      </c>
      <c r="V2634" s="106" t="s">
        <v>11127</v>
      </c>
      <c r="W2634" s="107" t="s">
        <v>1055</v>
      </c>
      <c r="X2634" s="108">
        <v>42276</v>
      </c>
      <c r="Y2634" s="107" t="b">
        <v>0</v>
      </c>
      <c r="Z2634" s="107" t="s">
        <v>5237</v>
      </c>
      <c r="AA2634" s="107" t="s">
        <v>5237</v>
      </c>
      <c r="AB2634" s="107" t="s">
        <v>5237</v>
      </c>
      <c r="AC2634" s="107" t="s">
        <v>5237</v>
      </c>
      <c r="AD2634" s="107" t="s">
        <v>5237</v>
      </c>
      <c r="AE2634" s="107" t="s">
        <v>5237</v>
      </c>
    </row>
    <row r="2635" spans="2:31" outlineLevel="1">
      <c r="B2635" s="24" t="s">
        <v>5234</v>
      </c>
      <c r="C2635" s="24" t="s">
        <v>4</v>
      </c>
      <c r="D2635" s="24" t="s">
        <v>64</v>
      </c>
      <c r="E2635" s="24" t="s">
        <v>48</v>
      </c>
      <c r="F2635" s="24" t="s">
        <v>58</v>
      </c>
      <c r="G2635" s="24">
        <v>-25</v>
      </c>
      <c r="H2635" s="42" t="s">
        <v>3008</v>
      </c>
      <c r="I2635" s="24" t="s">
        <v>5109</v>
      </c>
      <c r="J2635" s="24" t="s">
        <v>73</v>
      </c>
      <c r="K2635" s="72" t="str">
        <f t="shared" si="90"/>
        <v>BPPNF20 ICPL Curncy</v>
      </c>
      <c r="L2635" s="25" t="str">
        <f t="shared" si="92"/>
        <v>ICPL</v>
      </c>
      <c r="M2635" s="26">
        <f t="shared" ca="1" si="92"/>
        <v>42276</v>
      </c>
      <c r="N2635" s="25" t="b">
        <f t="shared" si="92"/>
        <v>0</v>
      </c>
      <c r="O2635" s="84" t="str">
        <f>IF($N2635,_xll.BDP($K2635,O$1817),"[DISABLED]")</f>
        <v>[DISABLED]</v>
      </c>
      <c r="P2635" s="84" t="str">
        <f>IF($N2635,_xll.BDP($K2635,P$1817),"[DISABLED]")</f>
        <v>[DISABLED]</v>
      </c>
      <c r="Q2635" s="84" t="str">
        <f>IF($N2635,_xll.BDP($K2635,Q$1817),"[DISABLED]")</f>
        <v>[DISABLED]</v>
      </c>
      <c r="R2635" s="84" t="str">
        <f>IF($N2635,_xll.BDH($K2635,R$1817,$M2635),"[DISABLED]")</f>
        <v>[DISABLED]</v>
      </c>
      <c r="S2635" s="84" t="str">
        <f>IF($N2635,_xll.BDH($K2635,S$1817,$M2635),"[DISABLED]")</f>
        <v>[DISABLED]</v>
      </c>
      <c r="T2635" s="84" t="str">
        <f>IF($N2635,_xll.BDH($K2635,T$1817,$M2635),"[DISABLED]")</f>
        <v>[DISABLED]</v>
      </c>
      <c r="V2635" s="106" t="s">
        <v>11128</v>
      </c>
      <c r="W2635" s="107" t="s">
        <v>1055</v>
      </c>
      <c r="X2635" s="108">
        <v>42276</v>
      </c>
      <c r="Y2635" s="107" t="b">
        <v>0</v>
      </c>
      <c r="Z2635" s="107" t="s">
        <v>5237</v>
      </c>
      <c r="AA2635" s="107" t="s">
        <v>5237</v>
      </c>
      <c r="AB2635" s="107" t="s">
        <v>5237</v>
      </c>
      <c r="AC2635" s="107" t="s">
        <v>5237</v>
      </c>
      <c r="AD2635" s="107" t="s">
        <v>5237</v>
      </c>
      <c r="AE2635" s="107" t="s">
        <v>5237</v>
      </c>
    </row>
    <row r="2636" spans="2:31" outlineLevel="1">
      <c r="B2636" s="24" t="s">
        <v>5234</v>
      </c>
      <c r="C2636" s="24" t="s">
        <v>4</v>
      </c>
      <c r="D2636" s="24" t="s">
        <v>64</v>
      </c>
      <c r="E2636" s="24" t="s">
        <v>48</v>
      </c>
      <c r="F2636" s="24" t="s">
        <v>58</v>
      </c>
      <c r="G2636" s="24">
        <v>25</v>
      </c>
      <c r="H2636" s="42" t="s">
        <v>3008</v>
      </c>
      <c r="I2636" s="24" t="s">
        <v>5110</v>
      </c>
      <c r="J2636" s="24" t="s">
        <v>73</v>
      </c>
      <c r="K2636" s="72" t="str">
        <f t="shared" si="90"/>
        <v>BPPOF20 ICPL Curncy</v>
      </c>
      <c r="L2636" s="25" t="str">
        <f t="shared" si="92"/>
        <v>ICPL</v>
      </c>
      <c r="M2636" s="26">
        <f t="shared" ca="1" si="92"/>
        <v>42276</v>
      </c>
      <c r="N2636" s="25" t="b">
        <f t="shared" si="92"/>
        <v>0</v>
      </c>
      <c r="O2636" s="84" t="str">
        <f>IF($N2636,_xll.BDP($K2636,O$1817),"[DISABLED]")</f>
        <v>[DISABLED]</v>
      </c>
      <c r="P2636" s="84" t="str">
        <f>IF($N2636,_xll.BDP($K2636,P$1817),"[DISABLED]")</f>
        <v>[DISABLED]</v>
      </c>
      <c r="Q2636" s="84" t="str">
        <f>IF($N2636,_xll.BDP($K2636,Q$1817),"[DISABLED]")</f>
        <v>[DISABLED]</v>
      </c>
      <c r="R2636" s="84" t="str">
        <f>IF($N2636,_xll.BDH($K2636,R$1817,$M2636),"[DISABLED]")</f>
        <v>[DISABLED]</v>
      </c>
      <c r="S2636" s="84" t="str">
        <f>IF($N2636,_xll.BDH($K2636,S$1817,$M2636),"[DISABLED]")</f>
        <v>[DISABLED]</v>
      </c>
      <c r="T2636" s="84" t="str">
        <f>IF($N2636,_xll.BDH($K2636,T$1817,$M2636),"[DISABLED]")</f>
        <v>[DISABLED]</v>
      </c>
      <c r="V2636" s="106" t="s">
        <v>11129</v>
      </c>
      <c r="W2636" s="107" t="s">
        <v>1055</v>
      </c>
      <c r="X2636" s="108">
        <v>42276</v>
      </c>
      <c r="Y2636" s="107" t="b">
        <v>0</v>
      </c>
      <c r="Z2636" s="107" t="s">
        <v>5237</v>
      </c>
      <c r="AA2636" s="107" t="s">
        <v>5237</v>
      </c>
      <c r="AB2636" s="107" t="s">
        <v>5237</v>
      </c>
      <c r="AC2636" s="107" t="s">
        <v>5237</v>
      </c>
      <c r="AD2636" s="107" t="s">
        <v>5237</v>
      </c>
      <c r="AE2636" s="107" t="s">
        <v>5237</v>
      </c>
    </row>
    <row r="2637" spans="2:31" outlineLevel="1">
      <c r="B2637" s="24" t="s">
        <v>5234</v>
      </c>
      <c r="C2637" s="24" t="s">
        <v>4</v>
      </c>
      <c r="D2637" s="24" t="s">
        <v>64</v>
      </c>
      <c r="E2637" s="24" t="s">
        <v>48</v>
      </c>
      <c r="F2637" s="24" t="s">
        <v>58</v>
      </c>
      <c r="G2637" s="24">
        <v>50</v>
      </c>
      <c r="H2637" s="42" t="s">
        <v>3008</v>
      </c>
      <c r="I2637" s="24" t="s">
        <v>5111</v>
      </c>
      <c r="J2637" s="24" t="s">
        <v>73</v>
      </c>
      <c r="K2637" s="72" t="str">
        <f t="shared" si="90"/>
        <v>BPPPF20 ICPL Curncy</v>
      </c>
      <c r="L2637" s="25" t="str">
        <f t="shared" si="92"/>
        <v>ICPL</v>
      </c>
      <c r="M2637" s="26">
        <f t="shared" ca="1" si="92"/>
        <v>42276</v>
      </c>
      <c r="N2637" s="25" t="b">
        <f t="shared" si="92"/>
        <v>0</v>
      </c>
      <c r="O2637" s="84" t="str">
        <f>IF($N2637,_xll.BDP($K2637,O$1817),"[DISABLED]")</f>
        <v>[DISABLED]</v>
      </c>
      <c r="P2637" s="84" t="str">
        <f>IF($N2637,_xll.BDP($K2637,P$1817),"[DISABLED]")</f>
        <v>[DISABLED]</v>
      </c>
      <c r="Q2637" s="84" t="str">
        <f>IF($N2637,_xll.BDP($K2637,Q$1817),"[DISABLED]")</f>
        <v>[DISABLED]</v>
      </c>
      <c r="R2637" s="84" t="str">
        <f>IF($N2637,_xll.BDH($K2637,R$1817,$M2637),"[DISABLED]")</f>
        <v>[DISABLED]</v>
      </c>
      <c r="S2637" s="84" t="str">
        <f>IF($N2637,_xll.BDH($K2637,S$1817,$M2637),"[DISABLED]")</f>
        <v>[DISABLED]</v>
      </c>
      <c r="T2637" s="84" t="str">
        <f>IF($N2637,_xll.BDH($K2637,T$1817,$M2637),"[DISABLED]")</f>
        <v>[DISABLED]</v>
      </c>
      <c r="V2637" s="106" t="s">
        <v>11130</v>
      </c>
      <c r="W2637" s="107" t="s">
        <v>1055</v>
      </c>
      <c r="X2637" s="108">
        <v>42276</v>
      </c>
      <c r="Y2637" s="107" t="b">
        <v>0</v>
      </c>
      <c r="Z2637" s="107" t="s">
        <v>5237</v>
      </c>
      <c r="AA2637" s="107" t="s">
        <v>5237</v>
      </c>
      <c r="AB2637" s="107" t="s">
        <v>5237</v>
      </c>
      <c r="AC2637" s="107" t="s">
        <v>5237</v>
      </c>
      <c r="AD2637" s="107" t="s">
        <v>5237</v>
      </c>
      <c r="AE2637" s="107" t="s">
        <v>5237</v>
      </c>
    </row>
    <row r="2638" spans="2:31" outlineLevel="1">
      <c r="B2638" s="24" t="s">
        <v>5234</v>
      </c>
      <c r="C2638" s="24" t="s">
        <v>4</v>
      </c>
      <c r="D2638" s="24" t="s">
        <v>64</v>
      </c>
      <c r="E2638" s="24" t="s">
        <v>48</v>
      </c>
      <c r="F2638" s="24" t="s">
        <v>58</v>
      </c>
      <c r="G2638" s="24">
        <v>100</v>
      </c>
      <c r="H2638" s="42" t="s">
        <v>3008</v>
      </c>
      <c r="I2638" s="24" t="s">
        <v>5112</v>
      </c>
      <c r="J2638" s="24" t="s">
        <v>73</v>
      </c>
      <c r="K2638" s="72" t="str">
        <f t="shared" si="90"/>
        <v>BPPQF20 ICPL Curncy</v>
      </c>
      <c r="L2638" s="25" t="str">
        <f t="shared" si="92"/>
        <v>ICPL</v>
      </c>
      <c r="M2638" s="26">
        <f t="shared" ca="1" si="92"/>
        <v>42276</v>
      </c>
      <c r="N2638" s="25" t="b">
        <f t="shared" si="92"/>
        <v>0</v>
      </c>
      <c r="O2638" s="84" t="str">
        <f>IF($N2638,_xll.BDP($K2638,O$1817),"[DISABLED]")</f>
        <v>[DISABLED]</v>
      </c>
      <c r="P2638" s="84" t="str">
        <f>IF($N2638,_xll.BDP($K2638,P$1817),"[DISABLED]")</f>
        <v>[DISABLED]</v>
      </c>
      <c r="Q2638" s="84" t="str">
        <f>IF($N2638,_xll.BDP($K2638,Q$1817),"[DISABLED]")</f>
        <v>[DISABLED]</v>
      </c>
      <c r="R2638" s="84" t="str">
        <f>IF($N2638,_xll.BDH($K2638,R$1817,$M2638),"[DISABLED]")</f>
        <v>[DISABLED]</v>
      </c>
      <c r="S2638" s="84" t="str">
        <f>IF($N2638,_xll.BDH($K2638,S$1817,$M2638),"[DISABLED]")</f>
        <v>[DISABLED]</v>
      </c>
      <c r="T2638" s="84" t="str">
        <f>IF($N2638,_xll.BDH($K2638,T$1817,$M2638),"[DISABLED]")</f>
        <v>[DISABLED]</v>
      </c>
      <c r="V2638" s="106" t="s">
        <v>11131</v>
      </c>
      <c r="W2638" s="107" t="s">
        <v>1055</v>
      </c>
      <c r="X2638" s="108">
        <v>42276</v>
      </c>
      <c r="Y2638" s="107" t="b">
        <v>0</v>
      </c>
      <c r="Z2638" s="107" t="s">
        <v>5237</v>
      </c>
      <c r="AA2638" s="107" t="s">
        <v>5237</v>
      </c>
      <c r="AB2638" s="107" t="s">
        <v>5237</v>
      </c>
      <c r="AC2638" s="107" t="s">
        <v>5237</v>
      </c>
      <c r="AD2638" s="107" t="s">
        <v>5237</v>
      </c>
      <c r="AE2638" s="107" t="s">
        <v>5237</v>
      </c>
    </row>
    <row r="2639" spans="2:31" outlineLevel="1">
      <c r="B2639" s="24" t="s">
        <v>5234</v>
      </c>
      <c r="C2639" s="24" t="s">
        <v>4</v>
      </c>
      <c r="D2639" s="24" t="s">
        <v>64</v>
      </c>
      <c r="E2639" s="24" t="s">
        <v>48</v>
      </c>
      <c r="F2639" s="24" t="s">
        <v>58</v>
      </c>
      <c r="G2639" s="24">
        <v>200</v>
      </c>
      <c r="H2639" s="42" t="s">
        <v>3008</v>
      </c>
      <c r="I2639" s="24" t="s">
        <v>5113</v>
      </c>
      <c r="J2639" s="24" t="s">
        <v>73</v>
      </c>
      <c r="K2639" s="72" t="str">
        <f t="shared" si="90"/>
        <v>BPPRF20 ICPL Curncy</v>
      </c>
      <c r="L2639" s="25" t="str">
        <f t="shared" si="92"/>
        <v>ICPL</v>
      </c>
      <c r="M2639" s="26">
        <f t="shared" ca="1" si="92"/>
        <v>42276</v>
      </c>
      <c r="N2639" s="25" t="b">
        <f t="shared" si="92"/>
        <v>0</v>
      </c>
      <c r="O2639" s="84" t="str">
        <f>IF($N2639,_xll.BDP($K2639,O$1817),"[DISABLED]")</f>
        <v>[DISABLED]</v>
      </c>
      <c r="P2639" s="84" t="str">
        <f>IF($N2639,_xll.BDP($K2639,P$1817),"[DISABLED]")</f>
        <v>[DISABLED]</v>
      </c>
      <c r="Q2639" s="84" t="str">
        <f>IF($N2639,_xll.BDP($K2639,Q$1817),"[DISABLED]")</f>
        <v>[DISABLED]</v>
      </c>
      <c r="R2639" s="84" t="str">
        <f>IF($N2639,_xll.BDH($K2639,R$1817,$M2639),"[DISABLED]")</f>
        <v>[DISABLED]</v>
      </c>
      <c r="S2639" s="84" t="str">
        <f>IF($N2639,_xll.BDH($K2639,S$1817,$M2639),"[DISABLED]")</f>
        <v>[DISABLED]</v>
      </c>
      <c r="T2639" s="84" t="str">
        <f>IF($N2639,_xll.BDH($K2639,T$1817,$M2639),"[DISABLED]")</f>
        <v>[DISABLED]</v>
      </c>
      <c r="V2639" s="106" t="s">
        <v>11132</v>
      </c>
      <c r="W2639" s="107" t="s">
        <v>1055</v>
      </c>
      <c r="X2639" s="108">
        <v>42276</v>
      </c>
      <c r="Y2639" s="107" t="b">
        <v>0</v>
      </c>
      <c r="Z2639" s="107" t="s">
        <v>5237</v>
      </c>
      <c r="AA2639" s="107" t="s">
        <v>5237</v>
      </c>
      <c r="AB2639" s="107" t="s">
        <v>5237</v>
      </c>
      <c r="AC2639" s="107" t="s">
        <v>5237</v>
      </c>
      <c r="AD2639" s="107" t="s">
        <v>5237</v>
      </c>
      <c r="AE2639" s="107" t="s">
        <v>5237</v>
      </c>
    </row>
    <row r="2640" spans="2:31" outlineLevel="1">
      <c r="H2640" s="42"/>
      <c r="K2640" s="72"/>
      <c r="L2640" s="25"/>
      <c r="M2640" s="26"/>
      <c r="N2640" s="25"/>
      <c r="O2640" s="84"/>
      <c r="P2640" s="84"/>
      <c r="Q2640" s="84"/>
      <c r="R2640" s="84"/>
      <c r="S2640" s="84"/>
      <c r="T2640" s="84"/>
      <c r="V2640" s="106"/>
      <c r="W2640" s="107"/>
      <c r="X2640" s="108"/>
      <c r="Y2640" s="107"/>
      <c r="Z2640" s="107"/>
      <c r="AA2640" s="107"/>
      <c r="AB2640" s="107"/>
      <c r="AC2640" s="107"/>
      <c r="AD2640" s="107"/>
      <c r="AE2640" s="107"/>
    </row>
    <row r="2641" spans="2:31" outlineLevel="1">
      <c r="B2641" s="24" t="s">
        <v>5234</v>
      </c>
      <c r="C2641" s="24" t="s">
        <v>4</v>
      </c>
      <c r="D2641" s="24" t="s">
        <v>64</v>
      </c>
      <c r="E2641" s="24" t="s">
        <v>48</v>
      </c>
      <c r="F2641" s="24" t="s">
        <v>41</v>
      </c>
      <c r="G2641" s="24">
        <v>-200</v>
      </c>
      <c r="H2641" s="42" t="s">
        <v>3008</v>
      </c>
      <c r="I2641" s="24" t="s">
        <v>5114</v>
      </c>
      <c r="J2641" s="24" t="s">
        <v>73</v>
      </c>
      <c r="K2641" s="72" t="str">
        <f t="shared" si="90"/>
        <v>BPPK120 ICPL Curncy</v>
      </c>
      <c r="L2641" s="25" t="str">
        <f t="shared" si="92"/>
        <v>ICPL</v>
      </c>
      <c r="M2641" s="26">
        <f t="shared" ca="1" si="92"/>
        <v>42276</v>
      </c>
      <c r="N2641" s="25" t="b">
        <f t="shared" si="92"/>
        <v>0</v>
      </c>
      <c r="O2641" s="84" t="str">
        <f>IF($N2641,_xll.BDP($K2641,O$1817),"[DISABLED]")</f>
        <v>[DISABLED]</v>
      </c>
      <c r="P2641" s="84" t="str">
        <f>IF($N2641,_xll.BDP($K2641,P$1817),"[DISABLED]")</f>
        <v>[DISABLED]</v>
      </c>
      <c r="Q2641" s="84" t="str">
        <f>IF($N2641,_xll.BDP($K2641,Q$1817),"[DISABLED]")</f>
        <v>[DISABLED]</v>
      </c>
      <c r="R2641" s="84" t="str">
        <f>IF($N2641,_xll.BDH($K2641,R$1817,$M2641),"[DISABLED]")</f>
        <v>[DISABLED]</v>
      </c>
      <c r="S2641" s="84" t="str">
        <f>IF($N2641,_xll.BDH($K2641,S$1817,$M2641),"[DISABLED]")</f>
        <v>[DISABLED]</v>
      </c>
      <c r="T2641" s="84" t="str">
        <f>IF($N2641,_xll.BDH($K2641,T$1817,$M2641),"[DISABLED]")</f>
        <v>[DISABLED]</v>
      </c>
      <c r="V2641" s="106" t="s">
        <v>11133</v>
      </c>
      <c r="W2641" s="107" t="s">
        <v>1055</v>
      </c>
      <c r="X2641" s="108">
        <v>42276</v>
      </c>
      <c r="Y2641" s="107" t="b">
        <v>0</v>
      </c>
      <c r="Z2641" s="107" t="s">
        <v>5237</v>
      </c>
      <c r="AA2641" s="107" t="s">
        <v>5237</v>
      </c>
      <c r="AB2641" s="107" t="s">
        <v>5237</v>
      </c>
      <c r="AC2641" s="107" t="s">
        <v>5237</v>
      </c>
      <c r="AD2641" s="107" t="s">
        <v>5237</v>
      </c>
      <c r="AE2641" s="107" t="s">
        <v>5237</v>
      </c>
    </row>
    <row r="2642" spans="2:31" outlineLevel="1">
      <c r="B2642" s="24" t="s">
        <v>5234</v>
      </c>
      <c r="C2642" s="24" t="s">
        <v>4</v>
      </c>
      <c r="D2642" s="24" t="s">
        <v>64</v>
      </c>
      <c r="E2642" s="24" t="s">
        <v>48</v>
      </c>
      <c r="F2642" s="24" t="s">
        <v>41</v>
      </c>
      <c r="G2642" s="24">
        <v>-100</v>
      </c>
      <c r="H2642" s="42" t="s">
        <v>3008</v>
      </c>
      <c r="I2642" s="24" t="s">
        <v>5115</v>
      </c>
      <c r="J2642" s="24" t="s">
        <v>73</v>
      </c>
      <c r="K2642" s="72" t="str">
        <f t="shared" si="90"/>
        <v>BPPL120 ICPL Curncy</v>
      </c>
      <c r="L2642" s="25" t="str">
        <f t="shared" si="92"/>
        <v>ICPL</v>
      </c>
      <c r="M2642" s="26">
        <f t="shared" ca="1" si="92"/>
        <v>42276</v>
      </c>
      <c r="N2642" s="25" t="b">
        <f t="shared" si="92"/>
        <v>0</v>
      </c>
      <c r="O2642" s="84" t="str">
        <f>IF($N2642,_xll.BDP($K2642,O$1817),"[DISABLED]")</f>
        <v>[DISABLED]</v>
      </c>
      <c r="P2642" s="84" t="str">
        <f>IF($N2642,_xll.BDP($K2642,P$1817),"[DISABLED]")</f>
        <v>[DISABLED]</v>
      </c>
      <c r="Q2642" s="84" t="str">
        <f>IF($N2642,_xll.BDP($K2642,Q$1817),"[DISABLED]")</f>
        <v>[DISABLED]</v>
      </c>
      <c r="R2642" s="84" t="str">
        <f>IF($N2642,_xll.BDH($K2642,R$1817,$M2642),"[DISABLED]")</f>
        <v>[DISABLED]</v>
      </c>
      <c r="S2642" s="84" t="str">
        <f>IF($N2642,_xll.BDH($K2642,S$1817,$M2642),"[DISABLED]")</f>
        <v>[DISABLED]</v>
      </c>
      <c r="T2642" s="84" t="str">
        <f>IF($N2642,_xll.BDH($K2642,T$1817,$M2642),"[DISABLED]")</f>
        <v>[DISABLED]</v>
      </c>
      <c r="V2642" s="106" t="s">
        <v>11134</v>
      </c>
      <c r="W2642" s="107" t="s">
        <v>1055</v>
      </c>
      <c r="X2642" s="108">
        <v>42276</v>
      </c>
      <c r="Y2642" s="107" t="b">
        <v>0</v>
      </c>
      <c r="Z2642" s="107" t="s">
        <v>5237</v>
      </c>
      <c r="AA2642" s="107" t="s">
        <v>5237</v>
      </c>
      <c r="AB2642" s="107" t="s">
        <v>5237</v>
      </c>
      <c r="AC2642" s="107" t="s">
        <v>5237</v>
      </c>
      <c r="AD2642" s="107" t="s">
        <v>5237</v>
      </c>
      <c r="AE2642" s="107" t="s">
        <v>5237</v>
      </c>
    </row>
    <row r="2643" spans="2:31" outlineLevel="1">
      <c r="B2643" s="24" t="s">
        <v>5234</v>
      </c>
      <c r="C2643" s="24" t="s">
        <v>4</v>
      </c>
      <c r="D2643" s="24" t="s">
        <v>64</v>
      </c>
      <c r="E2643" s="24" t="s">
        <v>48</v>
      </c>
      <c r="F2643" s="24" t="s">
        <v>41</v>
      </c>
      <c r="G2643" s="24">
        <v>-50</v>
      </c>
      <c r="H2643" s="42" t="s">
        <v>3008</v>
      </c>
      <c r="I2643" s="24" t="s">
        <v>5116</v>
      </c>
      <c r="J2643" s="24" t="s">
        <v>73</v>
      </c>
      <c r="K2643" s="72" t="str">
        <f t="shared" si="90"/>
        <v>BPPM120 ICPL Curncy</v>
      </c>
      <c r="L2643" s="25" t="str">
        <f t="shared" si="92"/>
        <v>ICPL</v>
      </c>
      <c r="M2643" s="26">
        <f t="shared" ca="1" si="92"/>
        <v>42276</v>
      </c>
      <c r="N2643" s="25" t="b">
        <f t="shared" si="92"/>
        <v>0</v>
      </c>
      <c r="O2643" s="84" t="str">
        <f>IF($N2643,_xll.BDP($K2643,O$1817),"[DISABLED]")</f>
        <v>[DISABLED]</v>
      </c>
      <c r="P2643" s="84" t="str">
        <f>IF($N2643,_xll.BDP($K2643,P$1817),"[DISABLED]")</f>
        <v>[DISABLED]</v>
      </c>
      <c r="Q2643" s="84" t="str">
        <f>IF($N2643,_xll.BDP($K2643,Q$1817),"[DISABLED]")</f>
        <v>[DISABLED]</v>
      </c>
      <c r="R2643" s="84" t="str">
        <f>IF($N2643,_xll.BDH($K2643,R$1817,$M2643),"[DISABLED]")</f>
        <v>[DISABLED]</v>
      </c>
      <c r="S2643" s="84" t="str">
        <f>IF($N2643,_xll.BDH($K2643,S$1817,$M2643),"[DISABLED]")</f>
        <v>[DISABLED]</v>
      </c>
      <c r="T2643" s="84" t="str">
        <f>IF($N2643,_xll.BDH($K2643,T$1817,$M2643),"[DISABLED]")</f>
        <v>[DISABLED]</v>
      </c>
      <c r="V2643" s="106" t="s">
        <v>11135</v>
      </c>
      <c r="W2643" s="107" t="s">
        <v>1055</v>
      </c>
      <c r="X2643" s="108">
        <v>42276</v>
      </c>
      <c r="Y2643" s="107" t="b">
        <v>0</v>
      </c>
      <c r="Z2643" s="107" t="s">
        <v>5237</v>
      </c>
      <c r="AA2643" s="107" t="s">
        <v>5237</v>
      </c>
      <c r="AB2643" s="107" t="s">
        <v>5237</v>
      </c>
      <c r="AC2643" s="107" t="s">
        <v>5237</v>
      </c>
      <c r="AD2643" s="107" t="s">
        <v>5237</v>
      </c>
      <c r="AE2643" s="107" t="s">
        <v>5237</v>
      </c>
    </row>
    <row r="2644" spans="2:31" outlineLevel="1">
      <c r="B2644" s="24" t="s">
        <v>5234</v>
      </c>
      <c r="C2644" s="24" t="s">
        <v>4</v>
      </c>
      <c r="D2644" s="24" t="s">
        <v>64</v>
      </c>
      <c r="E2644" s="24" t="s">
        <v>48</v>
      </c>
      <c r="F2644" s="24" t="s">
        <v>41</v>
      </c>
      <c r="G2644" s="24">
        <v>-25</v>
      </c>
      <c r="H2644" s="42" t="s">
        <v>3008</v>
      </c>
      <c r="I2644" s="24" t="s">
        <v>5117</v>
      </c>
      <c r="J2644" s="24" t="s">
        <v>73</v>
      </c>
      <c r="K2644" s="72" t="str">
        <f t="shared" si="90"/>
        <v>BPPN120 ICPL Curncy</v>
      </c>
      <c r="L2644" s="25" t="str">
        <f t="shared" si="92"/>
        <v>ICPL</v>
      </c>
      <c r="M2644" s="26">
        <f t="shared" ca="1" si="92"/>
        <v>42276</v>
      </c>
      <c r="N2644" s="25" t="b">
        <f t="shared" si="92"/>
        <v>0</v>
      </c>
      <c r="O2644" s="84" t="str">
        <f>IF($N2644,_xll.BDP($K2644,O$1817),"[DISABLED]")</f>
        <v>[DISABLED]</v>
      </c>
      <c r="P2644" s="84" t="str">
        <f>IF($N2644,_xll.BDP($K2644,P$1817),"[DISABLED]")</f>
        <v>[DISABLED]</v>
      </c>
      <c r="Q2644" s="84" t="str">
        <f>IF($N2644,_xll.BDP($K2644,Q$1817),"[DISABLED]")</f>
        <v>[DISABLED]</v>
      </c>
      <c r="R2644" s="84" t="str">
        <f>IF($N2644,_xll.BDH($K2644,R$1817,$M2644),"[DISABLED]")</f>
        <v>[DISABLED]</v>
      </c>
      <c r="S2644" s="84" t="str">
        <f>IF($N2644,_xll.BDH($K2644,S$1817,$M2644),"[DISABLED]")</f>
        <v>[DISABLED]</v>
      </c>
      <c r="T2644" s="84" t="str">
        <f>IF($N2644,_xll.BDH($K2644,T$1817,$M2644),"[DISABLED]")</f>
        <v>[DISABLED]</v>
      </c>
      <c r="V2644" s="106" t="s">
        <v>11136</v>
      </c>
      <c r="W2644" s="107" t="s">
        <v>1055</v>
      </c>
      <c r="X2644" s="108">
        <v>42276</v>
      </c>
      <c r="Y2644" s="107" t="b">
        <v>0</v>
      </c>
      <c r="Z2644" s="107" t="s">
        <v>5237</v>
      </c>
      <c r="AA2644" s="107" t="s">
        <v>5237</v>
      </c>
      <c r="AB2644" s="107" t="s">
        <v>5237</v>
      </c>
      <c r="AC2644" s="107" t="s">
        <v>5237</v>
      </c>
      <c r="AD2644" s="107" t="s">
        <v>5237</v>
      </c>
      <c r="AE2644" s="107" t="s">
        <v>5237</v>
      </c>
    </row>
    <row r="2645" spans="2:31" outlineLevel="1">
      <c r="B2645" s="24" t="s">
        <v>5234</v>
      </c>
      <c r="C2645" s="24" t="s">
        <v>4</v>
      </c>
      <c r="D2645" s="24" t="s">
        <v>64</v>
      </c>
      <c r="E2645" s="24" t="s">
        <v>48</v>
      </c>
      <c r="F2645" s="24" t="s">
        <v>41</v>
      </c>
      <c r="G2645" s="24">
        <v>25</v>
      </c>
      <c r="H2645" s="42" t="s">
        <v>3008</v>
      </c>
      <c r="I2645" s="24" t="s">
        <v>5118</v>
      </c>
      <c r="J2645" s="24" t="s">
        <v>73</v>
      </c>
      <c r="K2645" s="72" t="str">
        <f t="shared" si="90"/>
        <v>BPPO120 ICPL Curncy</v>
      </c>
      <c r="L2645" s="25" t="str">
        <f t="shared" si="92"/>
        <v>ICPL</v>
      </c>
      <c r="M2645" s="26">
        <f t="shared" ca="1" si="92"/>
        <v>42276</v>
      </c>
      <c r="N2645" s="25" t="b">
        <f t="shared" si="92"/>
        <v>0</v>
      </c>
      <c r="O2645" s="84" t="str">
        <f>IF($N2645,_xll.BDP($K2645,O$1817),"[DISABLED]")</f>
        <v>[DISABLED]</v>
      </c>
      <c r="P2645" s="84" t="str">
        <f>IF($N2645,_xll.BDP($K2645,P$1817),"[DISABLED]")</f>
        <v>[DISABLED]</v>
      </c>
      <c r="Q2645" s="84" t="str">
        <f>IF($N2645,_xll.BDP($K2645,Q$1817),"[DISABLED]")</f>
        <v>[DISABLED]</v>
      </c>
      <c r="R2645" s="84" t="str">
        <f>IF($N2645,_xll.BDH($K2645,R$1817,$M2645),"[DISABLED]")</f>
        <v>[DISABLED]</v>
      </c>
      <c r="S2645" s="84" t="str">
        <f>IF($N2645,_xll.BDH($K2645,S$1817,$M2645),"[DISABLED]")</f>
        <v>[DISABLED]</v>
      </c>
      <c r="T2645" s="84" t="str">
        <f>IF($N2645,_xll.BDH($K2645,T$1817,$M2645),"[DISABLED]")</f>
        <v>[DISABLED]</v>
      </c>
      <c r="V2645" s="106" t="s">
        <v>11137</v>
      </c>
      <c r="W2645" s="107" t="s">
        <v>1055</v>
      </c>
      <c r="X2645" s="108">
        <v>42276</v>
      </c>
      <c r="Y2645" s="107" t="b">
        <v>0</v>
      </c>
      <c r="Z2645" s="107" t="s">
        <v>5237</v>
      </c>
      <c r="AA2645" s="107" t="s">
        <v>5237</v>
      </c>
      <c r="AB2645" s="107" t="s">
        <v>5237</v>
      </c>
      <c r="AC2645" s="107" t="s">
        <v>5237</v>
      </c>
      <c r="AD2645" s="107" t="s">
        <v>5237</v>
      </c>
      <c r="AE2645" s="107" t="s">
        <v>5237</v>
      </c>
    </row>
    <row r="2646" spans="2:31" outlineLevel="1">
      <c r="B2646" s="24" t="s">
        <v>5234</v>
      </c>
      <c r="C2646" s="24" t="s">
        <v>4</v>
      </c>
      <c r="D2646" s="24" t="s">
        <v>64</v>
      </c>
      <c r="E2646" s="24" t="s">
        <v>48</v>
      </c>
      <c r="F2646" s="24" t="s">
        <v>41</v>
      </c>
      <c r="G2646" s="24">
        <v>50</v>
      </c>
      <c r="H2646" s="42" t="s">
        <v>3008</v>
      </c>
      <c r="I2646" s="24" t="s">
        <v>5119</v>
      </c>
      <c r="J2646" s="24" t="s">
        <v>73</v>
      </c>
      <c r="K2646" s="72" t="str">
        <f t="shared" si="90"/>
        <v>BPPP120 ICPL Curncy</v>
      </c>
      <c r="L2646" s="25" t="str">
        <f t="shared" si="92"/>
        <v>ICPL</v>
      </c>
      <c r="M2646" s="26">
        <f t="shared" ca="1" si="92"/>
        <v>42276</v>
      </c>
      <c r="N2646" s="25" t="b">
        <f t="shared" si="92"/>
        <v>0</v>
      </c>
      <c r="O2646" s="84" t="str">
        <f>IF($N2646,_xll.BDP($K2646,O$1817),"[DISABLED]")</f>
        <v>[DISABLED]</v>
      </c>
      <c r="P2646" s="84" t="str">
        <f>IF($N2646,_xll.BDP($K2646,P$1817),"[DISABLED]")</f>
        <v>[DISABLED]</v>
      </c>
      <c r="Q2646" s="84" t="str">
        <f>IF($N2646,_xll.BDP($K2646,Q$1817),"[DISABLED]")</f>
        <v>[DISABLED]</v>
      </c>
      <c r="R2646" s="84" t="str">
        <f>IF($N2646,_xll.BDH($K2646,R$1817,$M2646),"[DISABLED]")</f>
        <v>[DISABLED]</v>
      </c>
      <c r="S2646" s="84" t="str">
        <f>IF($N2646,_xll.BDH($K2646,S$1817,$M2646),"[DISABLED]")</f>
        <v>[DISABLED]</v>
      </c>
      <c r="T2646" s="84" t="str">
        <f>IF($N2646,_xll.BDH($K2646,T$1817,$M2646),"[DISABLED]")</f>
        <v>[DISABLED]</v>
      </c>
      <c r="V2646" s="106" t="s">
        <v>11138</v>
      </c>
      <c r="W2646" s="107" t="s">
        <v>1055</v>
      </c>
      <c r="X2646" s="108">
        <v>42276</v>
      </c>
      <c r="Y2646" s="107" t="b">
        <v>0</v>
      </c>
      <c r="Z2646" s="107" t="s">
        <v>5237</v>
      </c>
      <c r="AA2646" s="107" t="s">
        <v>5237</v>
      </c>
      <c r="AB2646" s="107" t="s">
        <v>5237</v>
      </c>
      <c r="AC2646" s="107" t="s">
        <v>5237</v>
      </c>
      <c r="AD2646" s="107" t="s">
        <v>5237</v>
      </c>
      <c r="AE2646" s="107" t="s">
        <v>5237</v>
      </c>
    </row>
    <row r="2647" spans="2:31" outlineLevel="1">
      <c r="B2647" s="24" t="s">
        <v>5234</v>
      </c>
      <c r="C2647" s="24" t="s">
        <v>4</v>
      </c>
      <c r="D2647" s="24" t="s">
        <v>64</v>
      </c>
      <c r="E2647" s="24" t="s">
        <v>48</v>
      </c>
      <c r="F2647" s="24" t="s">
        <v>41</v>
      </c>
      <c r="G2647" s="24">
        <v>100</v>
      </c>
      <c r="H2647" s="42" t="s">
        <v>3008</v>
      </c>
      <c r="I2647" s="24" t="s">
        <v>5120</v>
      </c>
      <c r="J2647" s="24" t="s">
        <v>73</v>
      </c>
      <c r="K2647" s="72" t="str">
        <f t="shared" si="90"/>
        <v>BPPQ120 ICPL Curncy</v>
      </c>
      <c r="L2647" s="25" t="str">
        <f t="shared" si="92"/>
        <v>ICPL</v>
      </c>
      <c r="M2647" s="26">
        <f t="shared" ca="1" si="92"/>
        <v>42276</v>
      </c>
      <c r="N2647" s="25" t="b">
        <f t="shared" si="92"/>
        <v>0</v>
      </c>
      <c r="O2647" s="84" t="str">
        <f>IF($N2647,_xll.BDP($K2647,O$1817),"[DISABLED]")</f>
        <v>[DISABLED]</v>
      </c>
      <c r="P2647" s="84" t="str">
        <f>IF($N2647,_xll.BDP($K2647,P$1817),"[DISABLED]")</f>
        <v>[DISABLED]</v>
      </c>
      <c r="Q2647" s="84" t="str">
        <f>IF($N2647,_xll.BDP($K2647,Q$1817),"[DISABLED]")</f>
        <v>[DISABLED]</v>
      </c>
      <c r="R2647" s="84" t="str">
        <f>IF($N2647,_xll.BDH($K2647,R$1817,$M2647),"[DISABLED]")</f>
        <v>[DISABLED]</v>
      </c>
      <c r="S2647" s="84" t="str">
        <f>IF($N2647,_xll.BDH($K2647,S$1817,$M2647),"[DISABLED]")</f>
        <v>[DISABLED]</v>
      </c>
      <c r="T2647" s="84" t="str">
        <f>IF($N2647,_xll.BDH($K2647,T$1817,$M2647),"[DISABLED]")</f>
        <v>[DISABLED]</v>
      </c>
      <c r="V2647" s="106" t="s">
        <v>11139</v>
      </c>
      <c r="W2647" s="107" t="s">
        <v>1055</v>
      </c>
      <c r="X2647" s="108">
        <v>42276</v>
      </c>
      <c r="Y2647" s="107" t="b">
        <v>0</v>
      </c>
      <c r="Z2647" s="107" t="s">
        <v>5237</v>
      </c>
      <c r="AA2647" s="107" t="s">
        <v>5237</v>
      </c>
      <c r="AB2647" s="107" t="s">
        <v>5237</v>
      </c>
      <c r="AC2647" s="107" t="s">
        <v>5237</v>
      </c>
      <c r="AD2647" s="107" t="s">
        <v>5237</v>
      </c>
      <c r="AE2647" s="107" t="s">
        <v>5237</v>
      </c>
    </row>
    <row r="2648" spans="2:31" outlineLevel="1">
      <c r="B2648" s="24" t="s">
        <v>5234</v>
      </c>
      <c r="C2648" s="24" t="s">
        <v>4</v>
      </c>
      <c r="D2648" s="24" t="s">
        <v>64</v>
      </c>
      <c r="E2648" s="24" t="s">
        <v>48</v>
      </c>
      <c r="F2648" s="24" t="s">
        <v>41</v>
      </c>
      <c r="G2648" s="24">
        <v>200</v>
      </c>
      <c r="H2648" s="42" t="s">
        <v>3008</v>
      </c>
      <c r="I2648" s="24" t="s">
        <v>5121</v>
      </c>
      <c r="J2648" s="24" t="s">
        <v>73</v>
      </c>
      <c r="K2648" s="72" t="str">
        <f t="shared" si="90"/>
        <v>BPPR120 ICPL Curncy</v>
      </c>
      <c r="L2648" s="25" t="str">
        <f t="shared" si="92"/>
        <v>ICPL</v>
      </c>
      <c r="M2648" s="26">
        <f t="shared" ca="1" si="92"/>
        <v>42276</v>
      </c>
      <c r="N2648" s="25" t="b">
        <f t="shared" si="92"/>
        <v>0</v>
      </c>
      <c r="O2648" s="84" t="str">
        <f>IF($N2648,_xll.BDP($K2648,O$1817),"[DISABLED]")</f>
        <v>[DISABLED]</v>
      </c>
      <c r="P2648" s="84" t="str">
        <f>IF($N2648,_xll.BDP($K2648,P$1817),"[DISABLED]")</f>
        <v>[DISABLED]</v>
      </c>
      <c r="Q2648" s="84" t="str">
        <f>IF($N2648,_xll.BDP($K2648,Q$1817),"[DISABLED]")</f>
        <v>[DISABLED]</v>
      </c>
      <c r="R2648" s="84" t="str">
        <f>IF($N2648,_xll.BDH($K2648,R$1817,$M2648),"[DISABLED]")</f>
        <v>[DISABLED]</v>
      </c>
      <c r="S2648" s="84" t="str">
        <f>IF($N2648,_xll.BDH($K2648,S$1817,$M2648),"[DISABLED]")</f>
        <v>[DISABLED]</v>
      </c>
      <c r="T2648" s="84" t="str">
        <f>IF($N2648,_xll.BDH($K2648,T$1817,$M2648),"[DISABLED]")</f>
        <v>[DISABLED]</v>
      </c>
      <c r="V2648" s="106" t="s">
        <v>11140</v>
      </c>
      <c r="W2648" s="107" t="s">
        <v>1055</v>
      </c>
      <c r="X2648" s="108">
        <v>42276</v>
      </c>
      <c r="Y2648" s="107" t="b">
        <v>0</v>
      </c>
      <c r="Z2648" s="107" t="s">
        <v>5237</v>
      </c>
      <c r="AA2648" s="107" t="s">
        <v>5237</v>
      </c>
      <c r="AB2648" s="107" t="s">
        <v>5237</v>
      </c>
      <c r="AC2648" s="107" t="s">
        <v>5237</v>
      </c>
      <c r="AD2648" s="107" t="s">
        <v>5237</v>
      </c>
      <c r="AE2648" s="107" t="s">
        <v>5237</v>
      </c>
    </row>
    <row r="2649" spans="2:31" outlineLevel="1">
      <c r="H2649" s="42"/>
      <c r="K2649" s="72"/>
      <c r="L2649" s="25"/>
      <c r="M2649" s="26"/>
      <c r="N2649" s="25"/>
      <c r="O2649" s="84"/>
      <c r="P2649" s="84"/>
      <c r="Q2649" s="84"/>
      <c r="R2649" s="84"/>
      <c r="S2649" s="84"/>
      <c r="T2649" s="84"/>
      <c r="V2649" s="106"/>
      <c r="W2649" s="107"/>
      <c r="X2649" s="108"/>
      <c r="Y2649" s="107"/>
      <c r="Z2649" s="107"/>
      <c r="AA2649" s="107"/>
      <c r="AB2649" s="107"/>
      <c r="AC2649" s="107"/>
      <c r="AD2649" s="107"/>
      <c r="AE2649" s="107"/>
    </row>
    <row r="2650" spans="2:31" outlineLevel="1">
      <c r="B2650" s="24" t="s">
        <v>5234</v>
      </c>
      <c r="C2650" s="24" t="s">
        <v>4</v>
      </c>
      <c r="D2650" s="24" t="s">
        <v>64</v>
      </c>
      <c r="E2650" s="24" t="s">
        <v>48</v>
      </c>
      <c r="F2650" s="24" t="s">
        <v>42</v>
      </c>
      <c r="G2650" s="24">
        <v>-200</v>
      </c>
      <c r="H2650" s="42" t="s">
        <v>3008</v>
      </c>
      <c r="I2650" s="24" t="s">
        <v>5122</v>
      </c>
      <c r="J2650" s="24" t="s">
        <v>73</v>
      </c>
      <c r="K2650" s="72" t="str">
        <f t="shared" si="90"/>
        <v>BPPK220 ICPL Curncy</v>
      </c>
      <c r="L2650" s="25" t="str">
        <f t="shared" si="92"/>
        <v>ICPL</v>
      </c>
      <c r="M2650" s="26">
        <f t="shared" ca="1" si="92"/>
        <v>42276</v>
      </c>
      <c r="N2650" s="25" t="b">
        <f t="shared" si="92"/>
        <v>0</v>
      </c>
      <c r="O2650" s="84" t="str">
        <f>IF($N2650,_xll.BDP($K2650,O$1817),"[DISABLED]")</f>
        <v>[DISABLED]</v>
      </c>
      <c r="P2650" s="84" t="str">
        <f>IF($N2650,_xll.BDP($K2650,P$1817),"[DISABLED]")</f>
        <v>[DISABLED]</v>
      </c>
      <c r="Q2650" s="84" t="str">
        <f>IF($N2650,_xll.BDP($K2650,Q$1817),"[DISABLED]")</f>
        <v>[DISABLED]</v>
      </c>
      <c r="R2650" s="84" t="str">
        <f>IF($N2650,_xll.BDH($K2650,R$1817,$M2650),"[DISABLED]")</f>
        <v>[DISABLED]</v>
      </c>
      <c r="S2650" s="84" t="str">
        <f>IF($N2650,_xll.BDH($K2650,S$1817,$M2650),"[DISABLED]")</f>
        <v>[DISABLED]</v>
      </c>
      <c r="T2650" s="84" t="str">
        <f>IF($N2650,_xll.BDH($K2650,T$1817,$M2650),"[DISABLED]")</f>
        <v>[DISABLED]</v>
      </c>
      <c r="V2650" s="106" t="s">
        <v>11141</v>
      </c>
      <c r="W2650" s="107" t="s">
        <v>1055</v>
      </c>
      <c r="X2650" s="108">
        <v>42276</v>
      </c>
      <c r="Y2650" s="107" t="b">
        <v>0</v>
      </c>
      <c r="Z2650" s="107" t="s">
        <v>5237</v>
      </c>
      <c r="AA2650" s="107" t="s">
        <v>5237</v>
      </c>
      <c r="AB2650" s="107" t="s">
        <v>5237</v>
      </c>
      <c r="AC2650" s="107" t="s">
        <v>5237</v>
      </c>
      <c r="AD2650" s="107" t="s">
        <v>5237</v>
      </c>
      <c r="AE2650" s="107" t="s">
        <v>5237</v>
      </c>
    </row>
    <row r="2651" spans="2:31" outlineLevel="1">
      <c r="B2651" s="24" t="s">
        <v>5234</v>
      </c>
      <c r="C2651" s="24" t="s">
        <v>4</v>
      </c>
      <c r="D2651" s="24" t="s">
        <v>64</v>
      </c>
      <c r="E2651" s="24" t="s">
        <v>48</v>
      </c>
      <c r="F2651" s="24" t="s">
        <v>42</v>
      </c>
      <c r="G2651" s="24">
        <v>-100</v>
      </c>
      <c r="H2651" s="42" t="s">
        <v>3008</v>
      </c>
      <c r="I2651" s="24" t="s">
        <v>5123</v>
      </c>
      <c r="J2651" s="24" t="s">
        <v>73</v>
      </c>
      <c r="K2651" s="72" t="str">
        <f t="shared" ref="K2651:K2714" si="93">I2651&amp;" "&amp;L2651&amp;" "&amp;J2651</f>
        <v>BPPL220 ICPL Curncy</v>
      </c>
      <c r="L2651" s="25" t="str">
        <f t="shared" ref="L2651:N2682" si="94">L$1817</f>
        <v>ICPL</v>
      </c>
      <c r="M2651" s="26">
        <f t="shared" ca="1" si="94"/>
        <v>42276</v>
      </c>
      <c r="N2651" s="25" t="b">
        <f t="shared" si="94"/>
        <v>0</v>
      </c>
      <c r="O2651" s="84" t="str">
        <f>IF($N2651,_xll.BDP($K2651,O$1817),"[DISABLED]")</f>
        <v>[DISABLED]</v>
      </c>
      <c r="P2651" s="84" t="str">
        <f>IF($N2651,_xll.BDP($K2651,P$1817),"[DISABLED]")</f>
        <v>[DISABLED]</v>
      </c>
      <c r="Q2651" s="84" t="str">
        <f>IF($N2651,_xll.BDP($K2651,Q$1817),"[DISABLED]")</f>
        <v>[DISABLED]</v>
      </c>
      <c r="R2651" s="84" t="str">
        <f>IF($N2651,_xll.BDH($K2651,R$1817,$M2651),"[DISABLED]")</f>
        <v>[DISABLED]</v>
      </c>
      <c r="S2651" s="84" t="str">
        <f>IF($N2651,_xll.BDH($K2651,S$1817,$M2651),"[DISABLED]")</f>
        <v>[DISABLED]</v>
      </c>
      <c r="T2651" s="84" t="str">
        <f>IF($N2651,_xll.BDH($K2651,T$1817,$M2651),"[DISABLED]")</f>
        <v>[DISABLED]</v>
      </c>
      <c r="V2651" s="106" t="s">
        <v>11142</v>
      </c>
      <c r="W2651" s="107" t="s">
        <v>1055</v>
      </c>
      <c r="X2651" s="108">
        <v>42276</v>
      </c>
      <c r="Y2651" s="107" t="b">
        <v>0</v>
      </c>
      <c r="Z2651" s="107" t="s">
        <v>5237</v>
      </c>
      <c r="AA2651" s="107" t="s">
        <v>5237</v>
      </c>
      <c r="AB2651" s="107" t="s">
        <v>5237</v>
      </c>
      <c r="AC2651" s="107" t="s">
        <v>5237</v>
      </c>
      <c r="AD2651" s="107" t="s">
        <v>5237</v>
      </c>
      <c r="AE2651" s="107" t="s">
        <v>5237</v>
      </c>
    </row>
    <row r="2652" spans="2:31" outlineLevel="1">
      <c r="B2652" s="24" t="s">
        <v>5234</v>
      </c>
      <c r="C2652" s="24" t="s">
        <v>4</v>
      </c>
      <c r="D2652" s="24" t="s">
        <v>64</v>
      </c>
      <c r="E2652" s="24" t="s">
        <v>48</v>
      </c>
      <c r="F2652" s="24" t="s">
        <v>42</v>
      </c>
      <c r="G2652" s="24">
        <v>-50</v>
      </c>
      <c r="H2652" s="42" t="s">
        <v>3008</v>
      </c>
      <c r="I2652" s="24" t="s">
        <v>5124</v>
      </c>
      <c r="J2652" s="24" t="s">
        <v>73</v>
      </c>
      <c r="K2652" s="72" t="str">
        <f t="shared" si="93"/>
        <v>BPPM220 ICPL Curncy</v>
      </c>
      <c r="L2652" s="25" t="str">
        <f t="shared" si="94"/>
        <v>ICPL</v>
      </c>
      <c r="M2652" s="26">
        <f t="shared" ca="1" si="94"/>
        <v>42276</v>
      </c>
      <c r="N2652" s="25" t="b">
        <f t="shared" si="94"/>
        <v>0</v>
      </c>
      <c r="O2652" s="84" t="str">
        <f>IF($N2652,_xll.BDP($K2652,O$1817),"[DISABLED]")</f>
        <v>[DISABLED]</v>
      </c>
      <c r="P2652" s="84" t="str">
        <f>IF($N2652,_xll.BDP($K2652,P$1817),"[DISABLED]")</f>
        <v>[DISABLED]</v>
      </c>
      <c r="Q2652" s="84" t="str">
        <f>IF($N2652,_xll.BDP($K2652,Q$1817),"[DISABLED]")</f>
        <v>[DISABLED]</v>
      </c>
      <c r="R2652" s="84" t="str">
        <f>IF($N2652,_xll.BDH($K2652,R$1817,$M2652),"[DISABLED]")</f>
        <v>[DISABLED]</v>
      </c>
      <c r="S2652" s="84" t="str">
        <f>IF($N2652,_xll.BDH($K2652,S$1817,$M2652),"[DISABLED]")</f>
        <v>[DISABLED]</v>
      </c>
      <c r="T2652" s="84" t="str">
        <f>IF($N2652,_xll.BDH($K2652,T$1817,$M2652),"[DISABLED]")</f>
        <v>[DISABLED]</v>
      </c>
      <c r="V2652" s="106" t="s">
        <v>11143</v>
      </c>
      <c r="W2652" s="107" t="s">
        <v>1055</v>
      </c>
      <c r="X2652" s="108">
        <v>42276</v>
      </c>
      <c r="Y2652" s="107" t="b">
        <v>0</v>
      </c>
      <c r="Z2652" s="107" t="s">
        <v>5237</v>
      </c>
      <c r="AA2652" s="107" t="s">
        <v>5237</v>
      </c>
      <c r="AB2652" s="107" t="s">
        <v>5237</v>
      </c>
      <c r="AC2652" s="107" t="s">
        <v>5237</v>
      </c>
      <c r="AD2652" s="107" t="s">
        <v>5237</v>
      </c>
      <c r="AE2652" s="107" t="s">
        <v>5237</v>
      </c>
    </row>
    <row r="2653" spans="2:31" outlineLevel="1">
      <c r="B2653" s="24" t="s">
        <v>5234</v>
      </c>
      <c r="C2653" s="24" t="s">
        <v>4</v>
      </c>
      <c r="D2653" s="24" t="s">
        <v>64</v>
      </c>
      <c r="E2653" s="24" t="s">
        <v>48</v>
      </c>
      <c r="F2653" s="24" t="s">
        <v>42</v>
      </c>
      <c r="G2653" s="24">
        <v>-25</v>
      </c>
      <c r="H2653" s="42" t="s">
        <v>3008</v>
      </c>
      <c r="I2653" s="24" t="s">
        <v>5125</v>
      </c>
      <c r="J2653" s="24" t="s">
        <v>73</v>
      </c>
      <c r="K2653" s="72" t="str">
        <f t="shared" si="93"/>
        <v>BPPN220 ICPL Curncy</v>
      </c>
      <c r="L2653" s="25" t="str">
        <f t="shared" si="94"/>
        <v>ICPL</v>
      </c>
      <c r="M2653" s="26">
        <f t="shared" ca="1" si="94"/>
        <v>42276</v>
      </c>
      <c r="N2653" s="25" t="b">
        <f t="shared" si="94"/>
        <v>0</v>
      </c>
      <c r="O2653" s="84" t="str">
        <f>IF($N2653,_xll.BDP($K2653,O$1817),"[DISABLED]")</f>
        <v>[DISABLED]</v>
      </c>
      <c r="P2653" s="84" t="str">
        <f>IF($N2653,_xll.BDP($K2653,P$1817),"[DISABLED]")</f>
        <v>[DISABLED]</v>
      </c>
      <c r="Q2653" s="84" t="str">
        <f>IF($N2653,_xll.BDP($K2653,Q$1817),"[DISABLED]")</f>
        <v>[DISABLED]</v>
      </c>
      <c r="R2653" s="84" t="str">
        <f>IF($N2653,_xll.BDH($K2653,R$1817,$M2653),"[DISABLED]")</f>
        <v>[DISABLED]</v>
      </c>
      <c r="S2653" s="84" t="str">
        <f>IF($N2653,_xll.BDH($K2653,S$1817,$M2653),"[DISABLED]")</f>
        <v>[DISABLED]</v>
      </c>
      <c r="T2653" s="84" t="str">
        <f>IF($N2653,_xll.BDH($K2653,T$1817,$M2653),"[DISABLED]")</f>
        <v>[DISABLED]</v>
      </c>
      <c r="V2653" s="106" t="s">
        <v>11144</v>
      </c>
      <c r="W2653" s="107" t="s">
        <v>1055</v>
      </c>
      <c r="X2653" s="108">
        <v>42276</v>
      </c>
      <c r="Y2653" s="107" t="b">
        <v>0</v>
      </c>
      <c r="Z2653" s="107" t="s">
        <v>5237</v>
      </c>
      <c r="AA2653" s="107" t="s">
        <v>5237</v>
      </c>
      <c r="AB2653" s="107" t="s">
        <v>5237</v>
      </c>
      <c r="AC2653" s="107" t="s">
        <v>5237</v>
      </c>
      <c r="AD2653" s="107" t="s">
        <v>5237</v>
      </c>
      <c r="AE2653" s="107" t="s">
        <v>5237</v>
      </c>
    </row>
    <row r="2654" spans="2:31" outlineLevel="1">
      <c r="B2654" s="24" t="s">
        <v>5234</v>
      </c>
      <c r="C2654" s="24" t="s">
        <v>4</v>
      </c>
      <c r="D2654" s="24" t="s">
        <v>64</v>
      </c>
      <c r="E2654" s="24" t="s">
        <v>48</v>
      </c>
      <c r="F2654" s="24" t="s">
        <v>42</v>
      </c>
      <c r="G2654" s="24">
        <v>25</v>
      </c>
      <c r="H2654" s="42" t="s">
        <v>3008</v>
      </c>
      <c r="I2654" s="24" t="s">
        <v>5126</v>
      </c>
      <c r="J2654" s="24" t="s">
        <v>73</v>
      </c>
      <c r="K2654" s="72" t="str">
        <f t="shared" si="93"/>
        <v>BPPO220 ICPL Curncy</v>
      </c>
      <c r="L2654" s="25" t="str">
        <f t="shared" si="94"/>
        <v>ICPL</v>
      </c>
      <c r="M2654" s="26">
        <f t="shared" ca="1" si="94"/>
        <v>42276</v>
      </c>
      <c r="N2654" s="25" t="b">
        <f t="shared" si="94"/>
        <v>0</v>
      </c>
      <c r="O2654" s="84" t="str">
        <f>IF($N2654,_xll.BDP($K2654,O$1817),"[DISABLED]")</f>
        <v>[DISABLED]</v>
      </c>
      <c r="P2654" s="84" t="str">
        <f>IF($N2654,_xll.BDP($K2654,P$1817),"[DISABLED]")</f>
        <v>[DISABLED]</v>
      </c>
      <c r="Q2654" s="84" t="str">
        <f>IF($N2654,_xll.BDP($K2654,Q$1817),"[DISABLED]")</f>
        <v>[DISABLED]</v>
      </c>
      <c r="R2654" s="84" t="str">
        <f>IF($N2654,_xll.BDH($K2654,R$1817,$M2654),"[DISABLED]")</f>
        <v>[DISABLED]</v>
      </c>
      <c r="S2654" s="84" t="str">
        <f>IF($N2654,_xll.BDH($K2654,S$1817,$M2654),"[DISABLED]")</f>
        <v>[DISABLED]</v>
      </c>
      <c r="T2654" s="84" t="str">
        <f>IF($N2654,_xll.BDH($K2654,T$1817,$M2654),"[DISABLED]")</f>
        <v>[DISABLED]</v>
      </c>
      <c r="V2654" s="106" t="s">
        <v>11145</v>
      </c>
      <c r="W2654" s="107" t="s">
        <v>1055</v>
      </c>
      <c r="X2654" s="108">
        <v>42276</v>
      </c>
      <c r="Y2654" s="107" t="b">
        <v>0</v>
      </c>
      <c r="Z2654" s="107" t="s">
        <v>5237</v>
      </c>
      <c r="AA2654" s="107" t="s">
        <v>5237</v>
      </c>
      <c r="AB2654" s="107" t="s">
        <v>5237</v>
      </c>
      <c r="AC2654" s="107" t="s">
        <v>5237</v>
      </c>
      <c r="AD2654" s="107" t="s">
        <v>5237</v>
      </c>
      <c r="AE2654" s="107" t="s">
        <v>5237</v>
      </c>
    </row>
    <row r="2655" spans="2:31" outlineLevel="1">
      <c r="B2655" s="24" t="s">
        <v>5234</v>
      </c>
      <c r="C2655" s="24" t="s">
        <v>4</v>
      </c>
      <c r="D2655" s="24" t="s">
        <v>64</v>
      </c>
      <c r="E2655" s="24" t="s">
        <v>48</v>
      </c>
      <c r="F2655" s="24" t="s">
        <v>42</v>
      </c>
      <c r="G2655" s="24">
        <v>50</v>
      </c>
      <c r="H2655" s="42" t="s">
        <v>3008</v>
      </c>
      <c r="I2655" s="24" t="s">
        <v>5127</v>
      </c>
      <c r="J2655" s="24" t="s">
        <v>73</v>
      </c>
      <c r="K2655" s="72" t="str">
        <f t="shared" si="93"/>
        <v>BPPP220 ICPL Curncy</v>
      </c>
      <c r="L2655" s="25" t="str">
        <f t="shared" si="94"/>
        <v>ICPL</v>
      </c>
      <c r="M2655" s="26">
        <f t="shared" ca="1" si="94"/>
        <v>42276</v>
      </c>
      <c r="N2655" s="25" t="b">
        <f t="shared" si="94"/>
        <v>0</v>
      </c>
      <c r="O2655" s="84" t="str">
        <f>IF($N2655,_xll.BDP($K2655,O$1817),"[DISABLED]")</f>
        <v>[DISABLED]</v>
      </c>
      <c r="P2655" s="84" t="str">
        <f>IF($N2655,_xll.BDP($K2655,P$1817),"[DISABLED]")</f>
        <v>[DISABLED]</v>
      </c>
      <c r="Q2655" s="84" t="str">
        <f>IF($N2655,_xll.BDP($K2655,Q$1817),"[DISABLED]")</f>
        <v>[DISABLED]</v>
      </c>
      <c r="R2655" s="84" t="str">
        <f>IF($N2655,_xll.BDH($K2655,R$1817,$M2655),"[DISABLED]")</f>
        <v>[DISABLED]</v>
      </c>
      <c r="S2655" s="84" t="str">
        <f>IF($N2655,_xll.BDH($K2655,S$1817,$M2655),"[DISABLED]")</f>
        <v>[DISABLED]</v>
      </c>
      <c r="T2655" s="84" t="str">
        <f>IF($N2655,_xll.BDH($K2655,T$1817,$M2655),"[DISABLED]")</f>
        <v>[DISABLED]</v>
      </c>
      <c r="V2655" s="106" t="s">
        <v>11146</v>
      </c>
      <c r="W2655" s="107" t="s">
        <v>1055</v>
      </c>
      <c r="X2655" s="108">
        <v>42276</v>
      </c>
      <c r="Y2655" s="107" t="b">
        <v>0</v>
      </c>
      <c r="Z2655" s="107" t="s">
        <v>5237</v>
      </c>
      <c r="AA2655" s="107" t="s">
        <v>5237</v>
      </c>
      <c r="AB2655" s="107" t="s">
        <v>5237</v>
      </c>
      <c r="AC2655" s="107" t="s">
        <v>5237</v>
      </c>
      <c r="AD2655" s="107" t="s">
        <v>5237</v>
      </c>
      <c r="AE2655" s="107" t="s">
        <v>5237</v>
      </c>
    </row>
    <row r="2656" spans="2:31" outlineLevel="1">
      <c r="B2656" s="24" t="s">
        <v>5234</v>
      </c>
      <c r="C2656" s="24" t="s">
        <v>4</v>
      </c>
      <c r="D2656" s="24" t="s">
        <v>64</v>
      </c>
      <c r="E2656" s="24" t="s">
        <v>48</v>
      </c>
      <c r="F2656" s="24" t="s">
        <v>42</v>
      </c>
      <c r="G2656" s="24">
        <v>100</v>
      </c>
      <c r="H2656" s="42" t="s">
        <v>3008</v>
      </c>
      <c r="I2656" s="24" t="s">
        <v>5128</v>
      </c>
      <c r="J2656" s="24" t="s">
        <v>73</v>
      </c>
      <c r="K2656" s="72" t="str">
        <f t="shared" si="93"/>
        <v>BPPQ220 ICPL Curncy</v>
      </c>
      <c r="L2656" s="25" t="str">
        <f t="shared" si="94"/>
        <v>ICPL</v>
      </c>
      <c r="M2656" s="26">
        <f t="shared" ca="1" si="94"/>
        <v>42276</v>
      </c>
      <c r="N2656" s="25" t="b">
        <f t="shared" si="94"/>
        <v>0</v>
      </c>
      <c r="O2656" s="84" t="str">
        <f>IF($N2656,_xll.BDP($K2656,O$1817),"[DISABLED]")</f>
        <v>[DISABLED]</v>
      </c>
      <c r="P2656" s="84" t="str">
        <f>IF($N2656,_xll.BDP($K2656,P$1817),"[DISABLED]")</f>
        <v>[DISABLED]</v>
      </c>
      <c r="Q2656" s="84" t="str">
        <f>IF($N2656,_xll.BDP($K2656,Q$1817),"[DISABLED]")</f>
        <v>[DISABLED]</v>
      </c>
      <c r="R2656" s="84" t="str">
        <f>IF($N2656,_xll.BDH($K2656,R$1817,$M2656),"[DISABLED]")</f>
        <v>[DISABLED]</v>
      </c>
      <c r="S2656" s="84" t="str">
        <f>IF($N2656,_xll.BDH($K2656,S$1817,$M2656),"[DISABLED]")</f>
        <v>[DISABLED]</v>
      </c>
      <c r="T2656" s="84" t="str">
        <f>IF($N2656,_xll.BDH($K2656,T$1817,$M2656),"[DISABLED]")</f>
        <v>[DISABLED]</v>
      </c>
      <c r="V2656" s="106" t="s">
        <v>11147</v>
      </c>
      <c r="W2656" s="107" t="s">
        <v>1055</v>
      </c>
      <c r="X2656" s="108">
        <v>42276</v>
      </c>
      <c r="Y2656" s="107" t="b">
        <v>0</v>
      </c>
      <c r="Z2656" s="107" t="s">
        <v>5237</v>
      </c>
      <c r="AA2656" s="107" t="s">
        <v>5237</v>
      </c>
      <c r="AB2656" s="107" t="s">
        <v>5237</v>
      </c>
      <c r="AC2656" s="107" t="s">
        <v>5237</v>
      </c>
      <c r="AD2656" s="107" t="s">
        <v>5237</v>
      </c>
      <c r="AE2656" s="107" t="s">
        <v>5237</v>
      </c>
    </row>
    <row r="2657" spans="2:31" outlineLevel="1">
      <c r="B2657" s="24" t="s">
        <v>5234</v>
      </c>
      <c r="C2657" s="24" t="s">
        <v>4</v>
      </c>
      <c r="D2657" s="24" t="s">
        <v>64</v>
      </c>
      <c r="E2657" s="24" t="s">
        <v>48</v>
      </c>
      <c r="F2657" s="24" t="s">
        <v>42</v>
      </c>
      <c r="G2657" s="24">
        <v>200</v>
      </c>
      <c r="H2657" s="42" t="s">
        <v>3008</v>
      </c>
      <c r="I2657" s="24" t="s">
        <v>5129</v>
      </c>
      <c r="J2657" s="24" t="s">
        <v>73</v>
      </c>
      <c r="K2657" s="72" t="str">
        <f t="shared" si="93"/>
        <v>BPPR220 ICPL Curncy</v>
      </c>
      <c r="L2657" s="25" t="str">
        <f t="shared" si="94"/>
        <v>ICPL</v>
      </c>
      <c r="M2657" s="26">
        <f t="shared" ca="1" si="94"/>
        <v>42276</v>
      </c>
      <c r="N2657" s="25" t="b">
        <f t="shared" si="94"/>
        <v>0</v>
      </c>
      <c r="O2657" s="84" t="str">
        <f>IF($N2657,_xll.BDP($K2657,O$1817),"[DISABLED]")</f>
        <v>[DISABLED]</v>
      </c>
      <c r="P2657" s="84" t="str">
        <f>IF($N2657,_xll.BDP($K2657,P$1817),"[DISABLED]")</f>
        <v>[DISABLED]</v>
      </c>
      <c r="Q2657" s="84" t="str">
        <f>IF($N2657,_xll.BDP($K2657,Q$1817),"[DISABLED]")</f>
        <v>[DISABLED]</v>
      </c>
      <c r="R2657" s="84" t="str">
        <f>IF($N2657,_xll.BDH($K2657,R$1817,$M2657),"[DISABLED]")</f>
        <v>[DISABLED]</v>
      </c>
      <c r="S2657" s="84" t="str">
        <f>IF($N2657,_xll.BDH($K2657,S$1817,$M2657),"[DISABLED]")</f>
        <v>[DISABLED]</v>
      </c>
      <c r="T2657" s="84" t="str">
        <f>IF($N2657,_xll.BDH($K2657,T$1817,$M2657),"[DISABLED]")</f>
        <v>[DISABLED]</v>
      </c>
      <c r="V2657" s="106" t="s">
        <v>11148</v>
      </c>
      <c r="W2657" s="107" t="s">
        <v>1055</v>
      </c>
      <c r="X2657" s="108">
        <v>42276</v>
      </c>
      <c r="Y2657" s="107" t="b">
        <v>0</v>
      </c>
      <c r="Z2657" s="107" t="s">
        <v>5237</v>
      </c>
      <c r="AA2657" s="107" t="s">
        <v>5237</v>
      </c>
      <c r="AB2657" s="107" t="s">
        <v>5237</v>
      </c>
      <c r="AC2657" s="107" t="s">
        <v>5237</v>
      </c>
      <c r="AD2657" s="107" t="s">
        <v>5237</v>
      </c>
      <c r="AE2657" s="107" t="s">
        <v>5237</v>
      </c>
    </row>
    <row r="2658" spans="2:31" outlineLevel="1">
      <c r="H2658" s="42"/>
      <c r="K2658" s="72"/>
      <c r="L2658" s="25"/>
      <c r="M2658" s="26"/>
      <c r="N2658" s="25"/>
      <c r="O2658" s="84"/>
      <c r="P2658" s="84"/>
      <c r="Q2658" s="84"/>
      <c r="R2658" s="84"/>
      <c r="S2658" s="84"/>
      <c r="T2658" s="84"/>
      <c r="V2658" s="106"/>
      <c r="W2658" s="107"/>
      <c r="X2658" s="108"/>
      <c r="Y2658" s="107"/>
      <c r="Z2658" s="107"/>
      <c r="AA2658" s="107"/>
      <c r="AB2658" s="107"/>
      <c r="AC2658" s="107"/>
      <c r="AD2658" s="107"/>
      <c r="AE2658" s="107"/>
    </row>
    <row r="2659" spans="2:31" outlineLevel="1">
      <c r="B2659" s="24" t="s">
        <v>5234</v>
      </c>
      <c r="C2659" s="24" t="s">
        <v>4</v>
      </c>
      <c r="D2659" s="24" t="s">
        <v>64</v>
      </c>
      <c r="E2659" s="24" t="s">
        <v>48</v>
      </c>
      <c r="F2659" s="24" t="s">
        <v>44</v>
      </c>
      <c r="G2659" s="25">
        <v>-200</v>
      </c>
      <c r="H2659" s="42" t="s">
        <v>3008</v>
      </c>
      <c r="I2659" s="24" t="s">
        <v>5216</v>
      </c>
      <c r="J2659" s="24" t="s">
        <v>73</v>
      </c>
      <c r="K2659" s="72" t="str">
        <f t="shared" si="93"/>
        <v>BPPK520 ICPL Curncy</v>
      </c>
      <c r="L2659" s="25" t="str">
        <f t="shared" si="94"/>
        <v>ICPL</v>
      </c>
      <c r="M2659" s="26">
        <f t="shared" ca="1" si="94"/>
        <v>42276</v>
      </c>
      <c r="N2659" s="25" t="b">
        <f t="shared" si="94"/>
        <v>0</v>
      </c>
      <c r="O2659" s="84" t="str">
        <f>IF($N2659,_xll.BDP($K2659,O$1817),"[DISABLED]")</f>
        <v>[DISABLED]</v>
      </c>
      <c r="P2659" s="84" t="str">
        <f>IF($N2659,_xll.BDP($K2659,P$1817),"[DISABLED]")</f>
        <v>[DISABLED]</v>
      </c>
      <c r="Q2659" s="84" t="str">
        <f>IF($N2659,_xll.BDP($K2659,Q$1817),"[DISABLED]")</f>
        <v>[DISABLED]</v>
      </c>
      <c r="R2659" s="84" t="str">
        <f>IF($N2659,_xll.BDH($K2659,R$1817,$M2659),"[DISABLED]")</f>
        <v>[DISABLED]</v>
      </c>
      <c r="S2659" s="84" t="str">
        <f>IF($N2659,_xll.BDH($K2659,S$1817,$M2659),"[DISABLED]")</f>
        <v>[DISABLED]</v>
      </c>
      <c r="T2659" s="84" t="str">
        <f>IF($N2659,_xll.BDH($K2659,T$1817,$M2659),"[DISABLED]")</f>
        <v>[DISABLED]</v>
      </c>
      <c r="V2659" s="106" t="s">
        <v>11149</v>
      </c>
      <c r="W2659" s="107" t="s">
        <v>1055</v>
      </c>
      <c r="X2659" s="108">
        <v>42276</v>
      </c>
      <c r="Y2659" s="107" t="b">
        <v>0</v>
      </c>
      <c r="Z2659" s="107" t="s">
        <v>5237</v>
      </c>
      <c r="AA2659" s="107" t="s">
        <v>5237</v>
      </c>
      <c r="AB2659" s="107" t="s">
        <v>5237</v>
      </c>
      <c r="AC2659" s="107" t="s">
        <v>5237</v>
      </c>
      <c r="AD2659" s="107" t="s">
        <v>5237</v>
      </c>
      <c r="AE2659" s="107" t="s">
        <v>5237</v>
      </c>
    </row>
    <row r="2660" spans="2:31" outlineLevel="1">
      <c r="B2660" s="24" t="s">
        <v>5234</v>
      </c>
      <c r="C2660" s="24" t="s">
        <v>4</v>
      </c>
      <c r="D2660" s="24" t="s">
        <v>64</v>
      </c>
      <c r="E2660" s="24" t="s">
        <v>48</v>
      </c>
      <c r="F2660" s="24" t="s">
        <v>44</v>
      </c>
      <c r="G2660" s="24">
        <v>-100</v>
      </c>
      <c r="H2660" s="42" t="s">
        <v>3008</v>
      </c>
      <c r="I2660" s="24" t="s">
        <v>5130</v>
      </c>
      <c r="J2660" s="24" t="s">
        <v>73</v>
      </c>
      <c r="K2660" s="72" t="str">
        <f t="shared" si="93"/>
        <v>BPPL520 ICPL Curncy</v>
      </c>
      <c r="L2660" s="25" t="str">
        <f t="shared" si="94"/>
        <v>ICPL</v>
      </c>
      <c r="M2660" s="26">
        <f t="shared" ca="1" si="94"/>
        <v>42276</v>
      </c>
      <c r="N2660" s="25" t="b">
        <f t="shared" si="94"/>
        <v>0</v>
      </c>
      <c r="O2660" s="84" t="str">
        <f>IF($N2660,_xll.BDP($K2660,O$1817),"[DISABLED]")</f>
        <v>[DISABLED]</v>
      </c>
      <c r="P2660" s="84" t="str">
        <f>IF($N2660,_xll.BDP($K2660,P$1817),"[DISABLED]")</f>
        <v>[DISABLED]</v>
      </c>
      <c r="Q2660" s="84" t="str">
        <f>IF($N2660,_xll.BDP($K2660,Q$1817),"[DISABLED]")</f>
        <v>[DISABLED]</v>
      </c>
      <c r="R2660" s="84" t="str">
        <f>IF($N2660,_xll.BDH($K2660,R$1817,$M2660),"[DISABLED]")</f>
        <v>[DISABLED]</v>
      </c>
      <c r="S2660" s="84" t="str">
        <f>IF($N2660,_xll.BDH($K2660,S$1817,$M2660),"[DISABLED]")</f>
        <v>[DISABLED]</v>
      </c>
      <c r="T2660" s="84" t="str">
        <f>IF($N2660,_xll.BDH($K2660,T$1817,$M2660),"[DISABLED]")</f>
        <v>[DISABLED]</v>
      </c>
      <c r="V2660" s="106" t="s">
        <v>11150</v>
      </c>
      <c r="W2660" s="107" t="s">
        <v>1055</v>
      </c>
      <c r="X2660" s="108">
        <v>42276</v>
      </c>
      <c r="Y2660" s="107" t="b">
        <v>0</v>
      </c>
      <c r="Z2660" s="107" t="s">
        <v>5237</v>
      </c>
      <c r="AA2660" s="107" t="s">
        <v>5237</v>
      </c>
      <c r="AB2660" s="107" t="s">
        <v>5237</v>
      </c>
      <c r="AC2660" s="107" t="s">
        <v>5237</v>
      </c>
      <c r="AD2660" s="107" t="s">
        <v>5237</v>
      </c>
      <c r="AE2660" s="107" t="s">
        <v>5237</v>
      </c>
    </row>
    <row r="2661" spans="2:31" outlineLevel="1">
      <c r="B2661" s="24" t="s">
        <v>5234</v>
      </c>
      <c r="C2661" s="24" t="s">
        <v>4</v>
      </c>
      <c r="D2661" s="24" t="s">
        <v>64</v>
      </c>
      <c r="E2661" s="24" t="s">
        <v>48</v>
      </c>
      <c r="F2661" s="24" t="s">
        <v>44</v>
      </c>
      <c r="G2661" s="24">
        <v>-50</v>
      </c>
      <c r="H2661" s="42" t="s">
        <v>3008</v>
      </c>
      <c r="I2661" s="24" t="s">
        <v>5131</v>
      </c>
      <c r="J2661" s="24" t="s">
        <v>73</v>
      </c>
      <c r="K2661" s="72" t="str">
        <f t="shared" si="93"/>
        <v>BPPM520 ICPL Curncy</v>
      </c>
      <c r="L2661" s="25" t="str">
        <f t="shared" si="94"/>
        <v>ICPL</v>
      </c>
      <c r="M2661" s="26">
        <f t="shared" ca="1" si="94"/>
        <v>42276</v>
      </c>
      <c r="N2661" s="25" t="b">
        <f t="shared" si="94"/>
        <v>0</v>
      </c>
      <c r="O2661" s="84" t="str">
        <f>IF($N2661,_xll.BDP($K2661,O$1817),"[DISABLED]")</f>
        <v>[DISABLED]</v>
      </c>
      <c r="P2661" s="84" t="str">
        <f>IF($N2661,_xll.BDP($K2661,P$1817),"[DISABLED]")</f>
        <v>[DISABLED]</v>
      </c>
      <c r="Q2661" s="84" t="str">
        <f>IF($N2661,_xll.BDP($K2661,Q$1817),"[DISABLED]")</f>
        <v>[DISABLED]</v>
      </c>
      <c r="R2661" s="84" t="str">
        <f>IF($N2661,_xll.BDH($K2661,R$1817,$M2661),"[DISABLED]")</f>
        <v>[DISABLED]</v>
      </c>
      <c r="S2661" s="84" t="str">
        <f>IF($N2661,_xll.BDH($K2661,S$1817,$M2661),"[DISABLED]")</f>
        <v>[DISABLED]</v>
      </c>
      <c r="T2661" s="84" t="str">
        <f>IF($N2661,_xll.BDH($K2661,T$1817,$M2661),"[DISABLED]")</f>
        <v>[DISABLED]</v>
      </c>
      <c r="V2661" s="106" t="s">
        <v>11151</v>
      </c>
      <c r="W2661" s="107" t="s">
        <v>1055</v>
      </c>
      <c r="X2661" s="108">
        <v>42276</v>
      </c>
      <c r="Y2661" s="107" t="b">
        <v>0</v>
      </c>
      <c r="Z2661" s="107" t="s">
        <v>5237</v>
      </c>
      <c r="AA2661" s="107" t="s">
        <v>5237</v>
      </c>
      <c r="AB2661" s="107" t="s">
        <v>5237</v>
      </c>
      <c r="AC2661" s="107" t="s">
        <v>5237</v>
      </c>
      <c r="AD2661" s="107" t="s">
        <v>5237</v>
      </c>
      <c r="AE2661" s="107" t="s">
        <v>5237</v>
      </c>
    </row>
    <row r="2662" spans="2:31" outlineLevel="1">
      <c r="B2662" s="24" t="s">
        <v>5234</v>
      </c>
      <c r="C2662" s="24" t="s">
        <v>4</v>
      </c>
      <c r="D2662" s="24" t="s">
        <v>64</v>
      </c>
      <c r="E2662" s="24" t="s">
        <v>48</v>
      </c>
      <c r="F2662" s="24" t="s">
        <v>44</v>
      </c>
      <c r="G2662" s="24">
        <v>-25</v>
      </c>
      <c r="H2662" s="42" t="s">
        <v>3008</v>
      </c>
      <c r="I2662" s="24" t="s">
        <v>5132</v>
      </c>
      <c r="J2662" s="24" t="s">
        <v>73</v>
      </c>
      <c r="K2662" s="72" t="str">
        <f t="shared" si="93"/>
        <v>BPPN520 ICPL Curncy</v>
      </c>
      <c r="L2662" s="25" t="str">
        <f t="shared" si="94"/>
        <v>ICPL</v>
      </c>
      <c r="M2662" s="26">
        <f t="shared" ca="1" si="94"/>
        <v>42276</v>
      </c>
      <c r="N2662" s="25" t="b">
        <f t="shared" si="94"/>
        <v>0</v>
      </c>
      <c r="O2662" s="84" t="str">
        <f>IF($N2662,_xll.BDP($K2662,O$1817),"[DISABLED]")</f>
        <v>[DISABLED]</v>
      </c>
      <c r="P2662" s="84" t="str">
        <f>IF($N2662,_xll.BDP($K2662,P$1817),"[DISABLED]")</f>
        <v>[DISABLED]</v>
      </c>
      <c r="Q2662" s="84" t="str">
        <f>IF($N2662,_xll.BDP($K2662,Q$1817),"[DISABLED]")</f>
        <v>[DISABLED]</v>
      </c>
      <c r="R2662" s="84" t="str">
        <f>IF($N2662,_xll.BDH($K2662,R$1817,$M2662),"[DISABLED]")</f>
        <v>[DISABLED]</v>
      </c>
      <c r="S2662" s="84" t="str">
        <f>IF($N2662,_xll.BDH($K2662,S$1817,$M2662),"[DISABLED]")</f>
        <v>[DISABLED]</v>
      </c>
      <c r="T2662" s="84" t="str">
        <f>IF($N2662,_xll.BDH($K2662,T$1817,$M2662),"[DISABLED]")</f>
        <v>[DISABLED]</v>
      </c>
      <c r="V2662" s="106" t="s">
        <v>11152</v>
      </c>
      <c r="W2662" s="107" t="s">
        <v>1055</v>
      </c>
      <c r="X2662" s="108">
        <v>42276</v>
      </c>
      <c r="Y2662" s="107" t="b">
        <v>0</v>
      </c>
      <c r="Z2662" s="107" t="s">
        <v>5237</v>
      </c>
      <c r="AA2662" s="107" t="s">
        <v>5237</v>
      </c>
      <c r="AB2662" s="107" t="s">
        <v>5237</v>
      </c>
      <c r="AC2662" s="107" t="s">
        <v>5237</v>
      </c>
      <c r="AD2662" s="107" t="s">
        <v>5237</v>
      </c>
      <c r="AE2662" s="107" t="s">
        <v>5237</v>
      </c>
    </row>
    <row r="2663" spans="2:31" outlineLevel="1">
      <c r="B2663" s="24" t="s">
        <v>5234</v>
      </c>
      <c r="C2663" s="24" t="s">
        <v>4</v>
      </c>
      <c r="D2663" s="24" t="s">
        <v>64</v>
      </c>
      <c r="E2663" s="24" t="s">
        <v>48</v>
      </c>
      <c r="F2663" s="24" t="s">
        <v>44</v>
      </c>
      <c r="G2663" s="24">
        <v>25</v>
      </c>
      <c r="H2663" s="42" t="s">
        <v>3008</v>
      </c>
      <c r="I2663" s="24" t="s">
        <v>5133</v>
      </c>
      <c r="J2663" s="24" t="s">
        <v>73</v>
      </c>
      <c r="K2663" s="72" t="str">
        <f t="shared" si="93"/>
        <v>BPPO520 ICPL Curncy</v>
      </c>
      <c r="L2663" s="25" t="str">
        <f t="shared" si="94"/>
        <v>ICPL</v>
      </c>
      <c r="M2663" s="26">
        <f t="shared" ca="1" si="94"/>
        <v>42276</v>
      </c>
      <c r="N2663" s="25" t="b">
        <f t="shared" si="94"/>
        <v>0</v>
      </c>
      <c r="O2663" s="84" t="str">
        <f>IF($N2663,_xll.BDP($K2663,O$1817),"[DISABLED]")</f>
        <v>[DISABLED]</v>
      </c>
      <c r="P2663" s="84" t="str">
        <f>IF($N2663,_xll.BDP($K2663,P$1817),"[DISABLED]")</f>
        <v>[DISABLED]</v>
      </c>
      <c r="Q2663" s="84" t="str">
        <f>IF($N2663,_xll.BDP($K2663,Q$1817),"[DISABLED]")</f>
        <v>[DISABLED]</v>
      </c>
      <c r="R2663" s="84" t="str">
        <f>IF($N2663,_xll.BDH($K2663,R$1817,$M2663),"[DISABLED]")</f>
        <v>[DISABLED]</v>
      </c>
      <c r="S2663" s="84" t="str">
        <f>IF($N2663,_xll.BDH($K2663,S$1817,$M2663),"[DISABLED]")</f>
        <v>[DISABLED]</v>
      </c>
      <c r="T2663" s="84" t="str">
        <f>IF($N2663,_xll.BDH($K2663,T$1817,$M2663),"[DISABLED]")</f>
        <v>[DISABLED]</v>
      </c>
      <c r="V2663" s="106" t="s">
        <v>11153</v>
      </c>
      <c r="W2663" s="107" t="s">
        <v>1055</v>
      </c>
      <c r="X2663" s="108">
        <v>42276</v>
      </c>
      <c r="Y2663" s="107" t="b">
        <v>0</v>
      </c>
      <c r="Z2663" s="107" t="s">
        <v>5237</v>
      </c>
      <c r="AA2663" s="107" t="s">
        <v>5237</v>
      </c>
      <c r="AB2663" s="107" t="s">
        <v>5237</v>
      </c>
      <c r="AC2663" s="107" t="s">
        <v>5237</v>
      </c>
      <c r="AD2663" s="107" t="s">
        <v>5237</v>
      </c>
      <c r="AE2663" s="107" t="s">
        <v>5237</v>
      </c>
    </row>
    <row r="2664" spans="2:31" outlineLevel="1">
      <c r="B2664" s="24" t="s">
        <v>5234</v>
      </c>
      <c r="C2664" s="24" t="s">
        <v>4</v>
      </c>
      <c r="D2664" s="24" t="s">
        <v>64</v>
      </c>
      <c r="E2664" s="24" t="s">
        <v>48</v>
      </c>
      <c r="F2664" s="24" t="s">
        <v>44</v>
      </c>
      <c r="G2664" s="24">
        <v>50</v>
      </c>
      <c r="H2664" s="42" t="s">
        <v>3008</v>
      </c>
      <c r="I2664" s="24" t="s">
        <v>5134</v>
      </c>
      <c r="J2664" s="24" t="s">
        <v>73</v>
      </c>
      <c r="K2664" s="72" t="str">
        <f t="shared" si="93"/>
        <v>BPPP520 ICPL Curncy</v>
      </c>
      <c r="L2664" s="25" t="str">
        <f t="shared" si="94"/>
        <v>ICPL</v>
      </c>
      <c r="M2664" s="26">
        <f t="shared" ca="1" si="94"/>
        <v>42276</v>
      </c>
      <c r="N2664" s="25" t="b">
        <f t="shared" si="94"/>
        <v>0</v>
      </c>
      <c r="O2664" s="84" t="str">
        <f>IF($N2664,_xll.BDP($K2664,O$1817),"[DISABLED]")</f>
        <v>[DISABLED]</v>
      </c>
      <c r="P2664" s="84" t="str">
        <f>IF($N2664,_xll.BDP($K2664,P$1817),"[DISABLED]")</f>
        <v>[DISABLED]</v>
      </c>
      <c r="Q2664" s="84" t="str">
        <f>IF($N2664,_xll.BDP($K2664,Q$1817),"[DISABLED]")</f>
        <v>[DISABLED]</v>
      </c>
      <c r="R2664" s="84" t="str">
        <f>IF($N2664,_xll.BDH($K2664,R$1817,$M2664),"[DISABLED]")</f>
        <v>[DISABLED]</v>
      </c>
      <c r="S2664" s="84" t="str">
        <f>IF($N2664,_xll.BDH($K2664,S$1817,$M2664),"[DISABLED]")</f>
        <v>[DISABLED]</v>
      </c>
      <c r="T2664" s="84" t="str">
        <f>IF($N2664,_xll.BDH($K2664,T$1817,$M2664),"[DISABLED]")</f>
        <v>[DISABLED]</v>
      </c>
      <c r="V2664" s="106" t="s">
        <v>11154</v>
      </c>
      <c r="W2664" s="107" t="s">
        <v>1055</v>
      </c>
      <c r="X2664" s="108">
        <v>42276</v>
      </c>
      <c r="Y2664" s="107" t="b">
        <v>0</v>
      </c>
      <c r="Z2664" s="107" t="s">
        <v>5237</v>
      </c>
      <c r="AA2664" s="107" t="s">
        <v>5237</v>
      </c>
      <c r="AB2664" s="107" t="s">
        <v>5237</v>
      </c>
      <c r="AC2664" s="107" t="s">
        <v>5237</v>
      </c>
      <c r="AD2664" s="107" t="s">
        <v>5237</v>
      </c>
      <c r="AE2664" s="107" t="s">
        <v>5237</v>
      </c>
    </row>
    <row r="2665" spans="2:31" outlineLevel="1">
      <c r="B2665" s="24" t="s">
        <v>5234</v>
      </c>
      <c r="C2665" s="24" t="s">
        <v>4</v>
      </c>
      <c r="D2665" s="24" t="s">
        <v>64</v>
      </c>
      <c r="E2665" s="24" t="s">
        <v>48</v>
      </c>
      <c r="F2665" s="24" t="s">
        <v>44</v>
      </c>
      <c r="G2665" s="24">
        <v>100</v>
      </c>
      <c r="H2665" s="42" t="s">
        <v>3008</v>
      </c>
      <c r="I2665" s="24" t="s">
        <v>5135</v>
      </c>
      <c r="J2665" s="24" t="s">
        <v>73</v>
      </c>
      <c r="K2665" s="72" t="str">
        <f t="shared" si="93"/>
        <v>BPPQ520 ICPL Curncy</v>
      </c>
      <c r="L2665" s="25" t="str">
        <f t="shared" si="94"/>
        <v>ICPL</v>
      </c>
      <c r="M2665" s="26">
        <f t="shared" ca="1" si="94"/>
        <v>42276</v>
      </c>
      <c r="N2665" s="25" t="b">
        <f t="shared" si="94"/>
        <v>0</v>
      </c>
      <c r="O2665" s="84" t="str">
        <f>IF($N2665,_xll.BDP($K2665,O$1817),"[DISABLED]")</f>
        <v>[DISABLED]</v>
      </c>
      <c r="P2665" s="84" t="str">
        <f>IF($N2665,_xll.BDP($K2665,P$1817),"[DISABLED]")</f>
        <v>[DISABLED]</v>
      </c>
      <c r="Q2665" s="84" t="str">
        <f>IF($N2665,_xll.BDP($K2665,Q$1817),"[DISABLED]")</f>
        <v>[DISABLED]</v>
      </c>
      <c r="R2665" s="84" t="str">
        <f>IF($N2665,_xll.BDH($K2665,R$1817,$M2665),"[DISABLED]")</f>
        <v>[DISABLED]</v>
      </c>
      <c r="S2665" s="84" t="str">
        <f>IF($N2665,_xll.BDH($K2665,S$1817,$M2665),"[DISABLED]")</f>
        <v>[DISABLED]</v>
      </c>
      <c r="T2665" s="84" t="str">
        <f>IF($N2665,_xll.BDH($K2665,T$1817,$M2665),"[DISABLED]")</f>
        <v>[DISABLED]</v>
      </c>
      <c r="V2665" s="106" t="s">
        <v>11155</v>
      </c>
      <c r="W2665" s="107" t="s">
        <v>1055</v>
      </c>
      <c r="X2665" s="108">
        <v>42276</v>
      </c>
      <c r="Y2665" s="107" t="b">
        <v>0</v>
      </c>
      <c r="Z2665" s="107" t="s">
        <v>5237</v>
      </c>
      <c r="AA2665" s="107" t="s">
        <v>5237</v>
      </c>
      <c r="AB2665" s="107" t="s">
        <v>5237</v>
      </c>
      <c r="AC2665" s="107" t="s">
        <v>5237</v>
      </c>
      <c r="AD2665" s="107" t="s">
        <v>5237</v>
      </c>
      <c r="AE2665" s="107" t="s">
        <v>5237</v>
      </c>
    </row>
    <row r="2666" spans="2:31" outlineLevel="1">
      <c r="B2666" s="24" t="s">
        <v>5234</v>
      </c>
      <c r="C2666" s="24" t="s">
        <v>4</v>
      </c>
      <c r="D2666" s="24" t="s">
        <v>64</v>
      </c>
      <c r="E2666" s="24" t="s">
        <v>48</v>
      </c>
      <c r="F2666" s="24" t="s">
        <v>44</v>
      </c>
      <c r="G2666" s="24">
        <v>200</v>
      </c>
      <c r="H2666" s="42" t="s">
        <v>3008</v>
      </c>
      <c r="I2666" s="24" t="s">
        <v>5136</v>
      </c>
      <c r="J2666" s="24" t="s">
        <v>73</v>
      </c>
      <c r="K2666" s="72" t="str">
        <f t="shared" si="93"/>
        <v>BPPR520 ICPL Curncy</v>
      </c>
      <c r="L2666" s="25" t="str">
        <f t="shared" si="94"/>
        <v>ICPL</v>
      </c>
      <c r="M2666" s="26">
        <f t="shared" ca="1" si="94"/>
        <v>42276</v>
      </c>
      <c r="N2666" s="25" t="b">
        <f t="shared" si="94"/>
        <v>0</v>
      </c>
      <c r="O2666" s="84" t="str">
        <f>IF($N2666,_xll.BDP($K2666,O$1817),"[DISABLED]")</f>
        <v>[DISABLED]</v>
      </c>
      <c r="P2666" s="84" t="str">
        <f>IF($N2666,_xll.BDP($K2666,P$1817),"[DISABLED]")</f>
        <v>[DISABLED]</v>
      </c>
      <c r="Q2666" s="84" t="str">
        <f>IF($N2666,_xll.BDP($K2666,Q$1817),"[DISABLED]")</f>
        <v>[DISABLED]</v>
      </c>
      <c r="R2666" s="84" t="str">
        <f>IF($N2666,_xll.BDH($K2666,R$1817,$M2666),"[DISABLED]")</f>
        <v>[DISABLED]</v>
      </c>
      <c r="S2666" s="84" t="str">
        <f>IF($N2666,_xll.BDH($K2666,S$1817,$M2666),"[DISABLED]")</f>
        <v>[DISABLED]</v>
      </c>
      <c r="T2666" s="84" t="str">
        <f>IF($N2666,_xll.BDH($K2666,T$1817,$M2666),"[DISABLED]")</f>
        <v>[DISABLED]</v>
      </c>
      <c r="V2666" s="106" t="s">
        <v>11156</v>
      </c>
      <c r="W2666" s="107" t="s">
        <v>1055</v>
      </c>
      <c r="X2666" s="108">
        <v>42276</v>
      </c>
      <c r="Y2666" s="107" t="b">
        <v>0</v>
      </c>
      <c r="Z2666" s="107" t="s">
        <v>5237</v>
      </c>
      <c r="AA2666" s="107" t="s">
        <v>5237</v>
      </c>
      <c r="AB2666" s="107" t="s">
        <v>5237</v>
      </c>
      <c r="AC2666" s="107" t="s">
        <v>5237</v>
      </c>
      <c r="AD2666" s="107" t="s">
        <v>5237</v>
      </c>
      <c r="AE2666" s="107" t="s">
        <v>5237</v>
      </c>
    </row>
    <row r="2667" spans="2:31" outlineLevel="1">
      <c r="H2667" s="42"/>
      <c r="K2667" s="72"/>
      <c r="L2667" s="25"/>
      <c r="M2667" s="26"/>
      <c r="N2667" s="25"/>
      <c r="O2667" s="84"/>
      <c r="P2667" s="84"/>
      <c r="Q2667" s="84"/>
      <c r="R2667" s="84"/>
      <c r="S2667" s="84"/>
      <c r="T2667" s="84"/>
      <c r="V2667" s="106"/>
      <c r="W2667" s="107"/>
      <c r="X2667" s="108"/>
      <c r="Y2667" s="107"/>
      <c r="Z2667" s="107"/>
      <c r="AA2667" s="107"/>
      <c r="AB2667" s="107"/>
      <c r="AC2667" s="107"/>
      <c r="AD2667" s="107"/>
      <c r="AE2667" s="107"/>
    </row>
    <row r="2668" spans="2:31" outlineLevel="1">
      <c r="B2668" s="24" t="s">
        <v>5234</v>
      </c>
      <c r="C2668" s="24" t="s">
        <v>4</v>
      </c>
      <c r="D2668" s="24" t="s">
        <v>64</v>
      </c>
      <c r="E2668" s="24" t="s">
        <v>48</v>
      </c>
      <c r="F2668" s="24" t="s">
        <v>46</v>
      </c>
      <c r="G2668" s="24">
        <v>-200</v>
      </c>
      <c r="H2668" s="42" t="s">
        <v>3008</v>
      </c>
      <c r="I2668" s="24" t="s">
        <v>5137</v>
      </c>
      <c r="J2668" s="24" t="s">
        <v>73</v>
      </c>
      <c r="K2668" s="72" t="str">
        <f t="shared" si="93"/>
        <v>BPPK1020 ICPL Curncy</v>
      </c>
      <c r="L2668" s="25" t="str">
        <f t="shared" si="94"/>
        <v>ICPL</v>
      </c>
      <c r="M2668" s="26">
        <f t="shared" ca="1" si="94"/>
        <v>42276</v>
      </c>
      <c r="N2668" s="25" t="b">
        <f t="shared" si="94"/>
        <v>0</v>
      </c>
      <c r="O2668" s="84" t="str">
        <f>IF($N2668,_xll.BDP($K2668,O$1817),"[DISABLED]")</f>
        <v>[DISABLED]</v>
      </c>
      <c r="P2668" s="84" t="str">
        <f>IF($N2668,_xll.BDP($K2668,P$1817),"[DISABLED]")</f>
        <v>[DISABLED]</v>
      </c>
      <c r="Q2668" s="84" t="str">
        <f>IF($N2668,_xll.BDP($K2668,Q$1817),"[DISABLED]")</f>
        <v>[DISABLED]</v>
      </c>
      <c r="R2668" s="84" t="str">
        <f>IF($N2668,_xll.BDH($K2668,R$1817,$M2668),"[DISABLED]")</f>
        <v>[DISABLED]</v>
      </c>
      <c r="S2668" s="84" t="str">
        <f>IF($N2668,_xll.BDH($K2668,S$1817,$M2668),"[DISABLED]")</f>
        <v>[DISABLED]</v>
      </c>
      <c r="T2668" s="84" t="str">
        <f>IF($N2668,_xll.BDH($K2668,T$1817,$M2668),"[DISABLED]")</f>
        <v>[DISABLED]</v>
      </c>
      <c r="V2668" s="106" t="s">
        <v>11157</v>
      </c>
      <c r="W2668" s="107" t="s">
        <v>1055</v>
      </c>
      <c r="X2668" s="108">
        <v>42276</v>
      </c>
      <c r="Y2668" s="107" t="b">
        <v>0</v>
      </c>
      <c r="Z2668" s="107" t="s">
        <v>5237</v>
      </c>
      <c r="AA2668" s="107" t="s">
        <v>5237</v>
      </c>
      <c r="AB2668" s="107" t="s">
        <v>5237</v>
      </c>
      <c r="AC2668" s="107" t="s">
        <v>5237</v>
      </c>
      <c r="AD2668" s="107" t="s">
        <v>5237</v>
      </c>
      <c r="AE2668" s="107" t="s">
        <v>5237</v>
      </c>
    </row>
    <row r="2669" spans="2:31" outlineLevel="1">
      <c r="B2669" s="24" t="s">
        <v>5234</v>
      </c>
      <c r="C2669" s="24" t="s">
        <v>4</v>
      </c>
      <c r="D2669" s="24" t="s">
        <v>64</v>
      </c>
      <c r="E2669" s="24" t="s">
        <v>48</v>
      </c>
      <c r="F2669" s="24" t="s">
        <v>46</v>
      </c>
      <c r="G2669" s="24">
        <v>-100</v>
      </c>
      <c r="H2669" s="42" t="s">
        <v>3008</v>
      </c>
      <c r="I2669" s="24" t="s">
        <v>5138</v>
      </c>
      <c r="J2669" s="24" t="s">
        <v>73</v>
      </c>
      <c r="K2669" s="72" t="str">
        <f t="shared" si="93"/>
        <v>BPPL1020 ICPL Curncy</v>
      </c>
      <c r="L2669" s="25" t="str">
        <f t="shared" si="94"/>
        <v>ICPL</v>
      </c>
      <c r="M2669" s="26">
        <f t="shared" ca="1" si="94"/>
        <v>42276</v>
      </c>
      <c r="N2669" s="25" t="b">
        <f t="shared" si="94"/>
        <v>0</v>
      </c>
      <c r="O2669" s="84" t="str">
        <f>IF($N2669,_xll.BDP($K2669,O$1817),"[DISABLED]")</f>
        <v>[DISABLED]</v>
      </c>
      <c r="P2669" s="84" t="str">
        <f>IF($N2669,_xll.BDP($K2669,P$1817),"[DISABLED]")</f>
        <v>[DISABLED]</v>
      </c>
      <c r="Q2669" s="84" t="str">
        <f>IF($N2669,_xll.BDP($K2669,Q$1817),"[DISABLED]")</f>
        <v>[DISABLED]</v>
      </c>
      <c r="R2669" s="84" t="str">
        <f>IF($N2669,_xll.BDH($K2669,R$1817,$M2669),"[DISABLED]")</f>
        <v>[DISABLED]</v>
      </c>
      <c r="S2669" s="84" t="str">
        <f>IF($N2669,_xll.BDH($K2669,S$1817,$M2669),"[DISABLED]")</f>
        <v>[DISABLED]</v>
      </c>
      <c r="T2669" s="84" t="str">
        <f>IF($N2669,_xll.BDH($K2669,T$1817,$M2669),"[DISABLED]")</f>
        <v>[DISABLED]</v>
      </c>
      <c r="V2669" s="106" t="s">
        <v>11158</v>
      </c>
      <c r="W2669" s="107" t="s">
        <v>1055</v>
      </c>
      <c r="X2669" s="108">
        <v>42276</v>
      </c>
      <c r="Y2669" s="107" t="b">
        <v>0</v>
      </c>
      <c r="Z2669" s="107" t="s">
        <v>5237</v>
      </c>
      <c r="AA2669" s="107" t="s">
        <v>5237</v>
      </c>
      <c r="AB2669" s="107" t="s">
        <v>5237</v>
      </c>
      <c r="AC2669" s="107" t="s">
        <v>5237</v>
      </c>
      <c r="AD2669" s="107" t="s">
        <v>5237</v>
      </c>
      <c r="AE2669" s="107" t="s">
        <v>5237</v>
      </c>
    </row>
    <row r="2670" spans="2:31" outlineLevel="1">
      <c r="B2670" s="24" t="s">
        <v>5234</v>
      </c>
      <c r="C2670" s="24" t="s">
        <v>4</v>
      </c>
      <c r="D2670" s="24" t="s">
        <v>64</v>
      </c>
      <c r="E2670" s="24" t="s">
        <v>48</v>
      </c>
      <c r="F2670" s="24" t="s">
        <v>46</v>
      </c>
      <c r="G2670" s="24">
        <v>-50</v>
      </c>
      <c r="H2670" s="42" t="s">
        <v>3008</v>
      </c>
      <c r="I2670" s="24" t="s">
        <v>5139</v>
      </c>
      <c r="J2670" s="24" t="s">
        <v>73</v>
      </c>
      <c r="K2670" s="72" t="str">
        <f t="shared" si="93"/>
        <v>BPPM1020 ICPL Curncy</v>
      </c>
      <c r="L2670" s="25" t="str">
        <f t="shared" si="94"/>
        <v>ICPL</v>
      </c>
      <c r="M2670" s="26">
        <f t="shared" ca="1" si="94"/>
        <v>42276</v>
      </c>
      <c r="N2670" s="25" t="b">
        <f t="shared" si="94"/>
        <v>0</v>
      </c>
      <c r="O2670" s="84" t="str">
        <f>IF($N2670,_xll.BDP($K2670,O$1817),"[DISABLED]")</f>
        <v>[DISABLED]</v>
      </c>
      <c r="P2670" s="84" t="str">
        <f>IF($N2670,_xll.BDP($K2670,P$1817),"[DISABLED]")</f>
        <v>[DISABLED]</v>
      </c>
      <c r="Q2670" s="84" t="str">
        <f>IF($N2670,_xll.BDP($K2670,Q$1817),"[DISABLED]")</f>
        <v>[DISABLED]</v>
      </c>
      <c r="R2670" s="84" t="str">
        <f>IF($N2670,_xll.BDH($K2670,R$1817,$M2670),"[DISABLED]")</f>
        <v>[DISABLED]</v>
      </c>
      <c r="S2670" s="84" t="str">
        <f>IF($N2670,_xll.BDH($K2670,S$1817,$M2670),"[DISABLED]")</f>
        <v>[DISABLED]</v>
      </c>
      <c r="T2670" s="84" t="str">
        <f>IF($N2670,_xll.BDH($K2670,T$1817,$M2670),"[DISABLED]")</f>
        <v>[DISABLED]</v>
      </c>
      <c r="V2670" s="106" t="s">
        <v>11159</v>
      </c>
      <c r="W2670" s="107" t="s">
        <v>1055</v>
      </c>
      <c r="X2670" s="108">
        <v>42276</v>
      </c>
      <c r="Y2670" s="107" t="b">
        <v>0</v>
      </c>
      <c r="Z2670" s="107" t="s">
        <v>5237</v>
      </c>
      <c r="AA2670" s="107" t="s">
        <v>5237</v>
      </c>
      <c r="AB2670" s="107" t="s">
        <v>5237</v>
      </c>
      <c r="AC2670" s="107" t="s">
        <v>5237</v>
      </c>
      <c r="AD2670" s="107" t="s">
        <v>5237</v>
      </c>
      <c r="AE2670" s="107" t="s">
        <v>5237</v>
      </c>
    </row>
    <row r="2671" spans="2:31" outlineLevel="1">
      <c r="B2671" s="24" t="s">
        <v>5234</v>
      </c>
      <c r="C2671" s="24" t="s">
        <v>4</v>
      </c>
      <c r="D2671" s="24" t="s">
        <v>64</v>
      </c>
      <c r="E2671" s="24" t="s">
        <v>48</v>
      </c>
      <c r="F2671" s="24" t="s">
        <v>46</v>
      </c>
      <c r="G2671" s="24">
        <v>-25</v>
      </c>
      <c r="H2671" s="42" t="s">
        <v>3008</v>
      </c>
      <c r="I2671" s="24" t="s">
        <v>5140</v>
      </c>
      <c r="J2671" s="24" t="s">
        <v>73</v>
      </c>
      <c r="K2671" s="72" t="str">
        <f t="shared" si="93"/>
        <v>BPPN1020 ICPL Curncy</v>
      </c>
      <c r="L2671" s="25" t="str">
        <f t="shared" si="94"/>
        <v>ICPL</v>
      </c>
      <c r="M2671" s="26">
        <f t="shared" ca="1" si="94"/>
        <v>42276</v>
      </c>
      <c r="N2671" s="25" t="b">
        <f t="shared" si="94"/>
        <v>0</v>
      </c>
      <c r="O2671" s="84" t="str">
        <f>IF($N2671,_xll.BDP($K2671,O$1817),"[DISABLED]")</f>
        <v>[DISABLED]</v>
      </c>
      <c r="P2671" s="84" t="str">
        <f>IF($N2671,_xll.BDP($K2671,P$1817),"[DISABLED]")</f>
        <v>[DISABLED]</v>
      </c>
      <c r="Q2671" s="84" t="str">
        <f>IF($N2671,_xll.BDP($K2671,Q$1817),"[DISABLED]")</f>
        <v>[DISABLED]</v>
      </c>
      <c r="R2671" s="84" t="str">
        <f>IF($N2671,_xll.BDH($K2671,R$1817,$M2671),"[DISABLED]")</f>
        <v>[DISABLED]</v>
      </c>
      <c r="S2671" s="84" t="str">
        <f>IF($N2671,_xll.BDH($K2671,S$1817,$M2671),"[DISABLED]")</f>
        <v>[DISABLED]</v>
      </c>
      <c r="T2671" s="84" t="str">
        <f>IF($N2671,_xll.BDH($K2671,T$1817,$M2671),"[DISABLED]")</f>
        <v>[DISABLED]</v>
      </c>
      <c r="V2671" s="106" t="s">
        <v>11160</v>
      </c>
      <c r="W2671" s="107" t="s">
        <v>1055</v>
      </c>
      <c r="X2671" s="108">
        <v>42276</v>
      </c>
      <c r="Y2671" s="107" t="b">
        <v>0</v>
      </c>
      <c r="Z2671" s="107" t="s">
        <v>5237</v>
      </c>
      <c r="AA2671" s="107" t="s">
        <v>5237</v>
      </c>
      <c r="AB2671" s="107" t="s">
        <v>5237</v>
      </c>
      <c r="AC2671" s="107" t="s">
        <v>5237</v>
      </c>
      <c r="AD2671" s="107" t="s">
        <v>5237</v>
      </c>
      <c r="AE2671" s="107" t="s">
        <v>5237</v>
      </c>
    </row>
    <row r="2672" spans="2:31" outlineLevel="1">
      <c r="B2672" s="24" t="s">
        <v>5234</v>
      </c>
      <c r="C2672" s="24" t="s">
        <v>4</v>
      </c>
      <c r="D2672" s="24" t="s">
        <v>64</v>
      </c>
      <c r="E2672" s="24" t="s">
        <v>48</v>
      </c>
      <c r="F2672" s="24" t="s">
        <v>46</v>
      </c>
      <c r="G2672" s="24">
        <v>25</v>
      </c>
      <c r="H2672" s="42" t="s">
        <v>3008</v>
      </c>
      <c r="I2672" s="24" t="s">
        <v>5141</v>
      </c>
      <c r="J2672" s="24" t="s">
        <v>73</v>
      </c>
      <c r="K2672" s="72" t="str">
        <f t="shared" si="93"/>
        <v>BPPO1020 ICPL Curncy</v>
      </c>
      <c r="L2672" s="25" t="str">
        <f t="shared" si="94"/>
        <v>ICPL</v>
      </c>
      <c r="M2672" s="26">
        <f t="shared" ca="1" si="94"/>
        <v>42276</v>
      </c>
      <c r="N2672" s="25" t="b">
        <f t="shared" si="94"/>
        <v>0</v>
      </c>
      <c r="O2672" s="84" t="str">
        <f>IF($N2672,_xll.BDP($K2672,O$1817),"[DISABLED]")</f>
        <v>[DISABLED]</v>
      </c>
      <c r="P2672" s="84" t="str">
        <f>IF($N2672,_xll.BDP($K2672,P$1817),"[DISABLED]")</f>
        <v>[DISABLED]</v>
      </c>
      <c r="Q2672" s="84" t="str">
        <f>IF($N2672,_xll.BDP($K2672,Q$1817),"[DISABLED]")</f>
        <v>[DISABLED]</v>
      </c>
      <c r="R2672" s="84" t="str">
        <f>IF($N2672,_xll.BDH($K2672,R$1817,$M2672),"[DISABLED]")</f>
        <v>[DISABLED]</v>
      </c>
      <c r="S2672" s="84" t="str">
        <f>IF($N2672,_xll.BDH($K2672,S$1817,$M2672),"[DISABLED]")</f>
        <v>[DISABLED]</v>
      </c>
      <c r="T2672" s="84" t="str">
        <f>IF($N2672,_xll.BDH($K2672,T$1817,$M2672),"[DISABLED]")</f>
        <v>[DISABLED]</v>
      </c>
      <c r="V2672" s="106" t="s">
        <v>11161</v>
      </c>
      <c r="W2672" s="107" t="s">
        <v>1055</v>
      </c>
      <c r="X2672" s="108">
        <v>42276</v>
      </c>
      <c r="Y2672" s="107" t="b">
        <v>0</v>
      </c>
      <c r="Z2672" s="107" t="s">
        <v>5237</v>
      </c>
      <c r="AA2672" s="107" t="s">
        <v>5237</v>
      </c>
      <c r="AB2672" s="107" t="s">
        <v>5237</v>
      </c>
      <c r="AC2672" s="107" t="s">
        <v>5237</v>
      </c>
      <c r="AD2672" s="107" t="s">
        <v>5237</v>
      </c>
      <c r="AE2672" s="107" t="s">
        <v>5237</v>
      </c>
    </row>
    <row r="2673" spans="2:31" outlineLevel="1">
      <c r="B2673" s="24" t="s">
        <v>5234</v>
      </c>
      <c r="C2673" s="24" t="s">
        <v>4</v>
      </c>
      <c r="D2673" s="24" t="s">
        <v>64</v>
      </c>
      <c r="E2673" s="24" t="s">
        <v>48</v>
      </c>
      <c r="F2673" s="24" t="s">
        <v>46</v>
      </c>
      <c r="G2673" s="24">
        <v>50</v>
      </c>
      <c r="H2673" s="42" t="s">
        <v>3008</v>
      </c>
      <c r="I2673" s="24" t="s">
        <v>5142</v>
      </c>
      <c r="J2673" s="24" t="s">
        <v>73</v>
      </c>
      <c r="K2673" s="72" t="str">
        <f t="shared" si="93"/>
        <v>BPPP1020 ICPL Curncy</v>
      </c>
      <c r="L2673" s="25" t="str">
        <f t="shared" si="94"/>
        <v>ICPL</v>
      </c>
      <c r="M2673" s="26">
        <f t="shared" ca="1" si="94"/>
        <v>42276</v>
      </c>
      <c r="N2673" s="25" t="b">
        <f t="shared" si="94"/>
        <v>0</v>
      </c>
      <c r="O2673" s="84" t="str">
        <f>IF($N2673,_xll.BDP($K2673,O$1817),"[DISABLED]")</f>
        <v>[DISABLED]</v>
      </c>
      <c r="P2673" s="84" t="str">
        <f>IF($N2673,_xll.BDP($K2673,P$1817),"[DISABLED]")</f>
        <v>[DISABLED]</v>
      </c>
      <c r="Q2673" s="84" t="str">
        <f>IF($N2673,_xll.BDP($K2673,Q$1817),"[DISABLED]")</f>
        <v>[DISABLED]</v>
      </c>
      <c r="R2673" s="84" t="str">
        <f>IF($N2673,_xll.BDH($K2673,R$1817,$M2673),"[DISABLED]")</f>
        <v>[DISABLED]</v>
      </c>
      <c r="S2673" s="84" t="str">
        <f>IF($N2673,_xll.BDH($K2673,S$1817,$M2673),"[DISABLED]")</f>
        <v>[DISABLED]</v>
      </c>
      <c r="T2673" s="84" t="str">
        <f>IF($N2673,_xll.BDH($K2673,T$1817,$M2673),"[DISABLED]")</f>
        <v>[DISABLED]</v>
      </c>
      <c r="V2673" s="106" t="s">
        <v>11162</v>
      </c>
      <c r="W2673" s="107" t="s">
        <v>1055</v>
      </c>
      <c r="X2673" s="108">
        <v>42276</v>
      </c>
      <c r="Y2673" s="107" t="b">
        <v>0</v>
      </c>
      <c r="Z2673" s="107" t="s">
        <v>5237</v>
      </c>
      <c r="AA2673" s="107" t="s">
        <v>5237</v>
      </c>
      <c r="AB2673" s="107" t="s">
        <v>5237</v>
      </c>
      <c r="AC2673" s="107" t="s">
        <v>5237</v>
      </c>
      <c r="AD2673" s="107" t="s">
        <v>5237</v>
      </c>
      <c r="AE2673" s="107" t="s">
        <v>5237</v>
      </c>
    </row>
    <row r="2674" spans="2:31" outlineLevel="1">
      <c r="B2674" s="24" t="s">
        <v>5234</v>
      </c>
      <c r="C2674" s="24" t="s">
        <v>4</v>
      </c>
      <c r="D2674" s="24" t="s">
        <v>64</v>
      </c>
      <c r="E2674" s="24" t="s">
        <v>48</v>
      </c>
      <c r="F2674" s="24" t="s">
        <v>46</v>
      </c>
      <c r="G2674" s="24">
        <v>100</v>
      </c>
      <c r="H2674" s="42" t="s">
        <v>3008</v>
      </c>
      <c r="I2674" s="24" t="s">
        <v>5143</v>
      </c>
      <c r="J2674" s="24" t="s">
        <v>73</v>
      </c>
      <c r="K2674" s="72" t="str">
        <f t="shared" si="93"/>
        <v>BPPQ1020 ICPL Curncy</v>
      </c>
      <c r="L2674" s="25" t="str">
        <f t="shared" si="94"/>
        <v>ICPL</v>
      </c>
      <c r="M2674" s="26">
        <f t="shared" ca="1" si="94"/>
        <v>42276</v>
      </c>
      <c r="N2674" s="25" t="b">
        <f t="shared" si="94"/>
        <v>0</v>
      </c>
      <c r="O2674" s="84" t="str">
        <f>IF($N2674,_xll.BDP($K2674,O$1817),"[DISABLED]")</f>
        <v>[DISABLED]</v>
      </c>
      <c r="P2674" s="84" t="str">
        <f>IF($N2674,_xll.BDP($K2674,P$1817),"[DISABLED]")</f>
        <v>[DISABLED]</v>
      </c>
      <c r="Q2674" s="84" t="str">
        <f>IF($N2674,_xll.BDP($K2674,Q$1817),"[DISABLED]")</f>
        <v>[DISABLED]</v>
      </c>
      <c r="R2674" s="84" t="str">
        <f>IF($N2674,_xll.BDH($K2674,R$1817,$M2674),"[DISABLED]")</f>
        <v>[DISABLED]</v>
      </c>
      <c r="S2674" s="84" t="str">
        <f>IF($N2674,_xll.BDH($K2674,S$1817,$M2674),"[DISABLED]")</f>
        <v>[DISABLED]</v>
      </c>
      <c r="T2674" s="84" t="str">
        <f>IF($N2674,_xll.BDH($K2674,T$1817,$M2674),"[DISABLED]")</f>
        <v>[DISABLED]</v>
      </c>
      <c r="V2674" s="106" t="s">
        <v>11163</v>
      </c>
      <c r="W2674" s="107" t="s">
        <v>1055</v>
      </c>
      <c r="X2674" s="108">
        <v>42276</v>
      </c>
      <c r="Y2674" s="107" t="b">
        <v>0</v>
      </c>
      <c r="Z2674" s="107" t="s">
        <v>5237</v>
      </c>
      <c r="AA2674" s="107" t="s">
        <v>5237</v>
      </c>
      <c r="AB2674" s="107" t="s">
        <v>5237</v>
      </c>
      <c r="AC2674" s="107" t="s">
        <v>5237</v>
      </c>
      <c r="AD2674" s="107" t="s">
        <v>5237</v>
      </c>
      <c r="AE2674" s="107" t="s">
        <v>5237</v>
      </c>
    </row>
    <row r="2675" spans="2:31" outlineLevel="1">
      <c r="B2675" s="24" t="s">
        <v>5234</v>
      </c>
      <c r="C2675" s="24" t="s">
        <v>4</v>
      </c>
      <c r="D2675" s="24" t="s">
        <v>64</v>
      </c>
      <c r="E2675" s="24" t="s">
        <v>48</v>
      </c>
      <c r="F2675" s="24" t="s">
        <v>46</v>
      </c>
      <c r="G2675" s="24">
        <v>200</v>
      </c>
      <c r="H2675" s="42" t="s">
        <v>3008</v>
      </c>
      <c r="I2675" s="24" t="s">
        <v>5144</v>
      </c>
      <c r="J2675" s="24" t="s">
        <v>73</v>
      </c>
      <c r="K2675" s="72" t="str">
        <f t="shared" si="93"/>
        <v>BPPR1020 ICPL Curncy</v>
      </c>
      <c r="L2675" s="25" t="str">
        <f t="shared" si="94"/>
        <v>ICPL</v>
      </c>
      <c r="M2675" s="26">
        <f t="shared" ca="1" si="94"/>
        <v>42276</v>
      </c>
      <c r="N2675" s="25" t="b">
        <f t="shared" si="94"/>
        <v>0</v>
      </c>
      <c r="O2675" s="84" t="str">
        <f>IF($N2675,_xll.BDP($K2675,O$1817),"[DISABLED]")</f>
        <v>[DISABLED]</v>
      </c>
      <c r="P2675" s="84" t="str">
        <f>IF($N2675,_xll.BDP($K2675,P$1817),"[DISABLED]")</f>
        <v>[DISABLED]</v>
      </c>
      <c r="Q2675" s="84" t="str">
        <f>IF($N2675,_xll.BDP($K2675,Q$1817),"[DISABLED]")</f>
        <v>[DISABLED]</v>
      </c>
      <c r="R2675" s="84" t="str">
        <f>IF($N2675,_xll.BDH($K2675,R$1817,$M2675),"[DISABLED]")</f>
        <v>[DISABLED]</v>
      </c>
      <c r="S2675" s="84" t="str">
        <f>IF($N2675,_xll.BDH($K2675,S$1817,$M2675),"[DISABLED]")</f>
        <v>[DISABLED]</v>
      </c>
      <c r="T2675" s="84" t="str">
        <f>IF($N2675,_xll.BDH($K2675,T$1817,$M2675),"[DISABLED]")</f>
        <v>[DISABLED]</v>
      </c>
      <c r="V2675" s="106" t="s">
        <v>11164</v>
      </c>
      <c r="W2675" s="107" t="s">
        <v>1055</v>
      </c>
      <c r="X2675" s="108">
        <v>42276</v>
      </c>
      <c r="Y2675" s="107" t="b">
        <v>0</v>
      </c>
      <c r="Z2675" s="107" t="s">
        <v>5237</v>
      </c>
      <c r="AA2675" s="107" t="s">
        <v>5237</v>
      </c>
      <c r="AB2675" s="107" t="s">
        <v>5237</v>
      </c>
      <c r="AC2675" s="107" t="s">
        <v>5237</v>
      </c>
      <c r="AD2675" s="107" t="s">
        <v>5237</v>
      </c>
      <c r="AE2675" s="107" t="s">
        <v>5237</v>
      </c>
    </row>
    <row r="2676" spans="2:31" outlineLevel="1">
      <c r="H2676" s="42"/>
      <c r="K2676" s="72"/>
      <c r="L2676" s="25"/>
      <c r="M2676" s="26"/>
      <c r="N2676" s="25"/>
      <c r="O2676" s="84"/>
      <c r="P2676" s="84"/>
      <c r="Q2676" s="84"/>
      <c r="R2676" s="84"/>
      <c r="S2676" s="84"/>
      <c r="T2676" s="84"/>
      <c r="V2676" s="106"/>
      <c r="W2676" s="107"/>
      <c r="X2676" s="108"/>
      <c r="Y2676" s="107"/>
      <c r="Z2676" s="107"/>
      <c r="AA2676" s="107"/>
      <c r="AB2676" s="107"/>
      <c r="AC2676" s="107"/>
      <c r="AD2676" s="107"/>
      <c r="AE2676" s="107"/>
    </row>
    <row r="2677" spans="2:31" outlineLevel="1">
      <c r="B2677" s="24" t="s">
        <v>5234</v>
      </c>
      <c r="C2677" s="24" t="s">
        <v>4</v>
      </c>
      <c r="D2677" s="24" t="s">
        <v>64</v>
      </c>
      <c r="E2677" s="24" t="s">
        <v>48</v>
      </c>
      <c r="F2677" s="24" t="s">
        <v>47</v>
      </c>
      <c r="G2677" s="24">
        <v>-200</v>
      </c>
      <c r="H2677" s="42" t="s">
        <v>3008</v>
      </c>
      <c r="I2677" s="24" t="s">
        <v>5145</v>
      </c>
      <c r="J2677" s="24" t="s">
        <v>73</v>
      </c>
      <c r="K2677" s="72" t="str">
        <f t="shared" si="93"/>
        <v>BPPK1520 ICPL Curncy</v>
      </c>
      <c r="L2677" s="25" t="str">
        <f t="shared" si="94"/>
        <v>ICPL</v>
      </c>
      <c r="M2677" s="26">
        <f t="shared" ca="1" si="94"/>
        <v>42276</v>
      </c>
      <c r="N2677" s="25" t="b">
        <f t="shared" si="94"/>
        <v>0</v>
      </c>
      <c r="O2677" s="84" t="str">
        <f>IF($N2677,_xll.BDP($K2677,O$1817),"[DISABLED]")</f>
        <v>[DISABLED]</v>
      </c>
      <c r="P2677" s="84" t="str">
        <f>IF($N2677,_xll.BDP($K2677,P$1817),"[DISABLED]")</f>
        <v>[DISABLED]</v>
      </c>
      <c r="Q2677" s="84" t="str">
        <f>IF($N2677,_xll.BDP($K2677,Q$1817),"[DISABLED]")</f>
        <v>[DISABLED]</v>
      </c>
      <c r="R2677" s="84" t="str">
        <f>IF($N2677,_xll.BDH($K2677,R$1817,$M2677),"[DISABLED]")</f>
        <v>[DISABLED]</v>
      </c>
      <c r="S2677" s="84" t="str">
        <f>IF($N2677,_xll.BDH($K2677,S$1817,$M2677),"[DISABLED]")</f>
        <v>[DISABLED]</v>
      </c>
      <c r="T2677" s="84" t="str">
        <f>IF($N2677,_xll.BDH($K2677,T$1817,$M2677),"[DISABLED]")</f>
        <v>[DISABLED]</v>
      </c>
      <c r="V2677" s="106" t="s">
        <v>11165</v>
      </c>
      <c r="W2677" s="107" t="s">
        <v>1055</v>
      </c>
      <c r="X2677" s="108">
        <v>42276</v>
      </c>
      <c r="Y2677" s="107" t="b">
        <v>0</v>
      </c>
      <c r="Z2677" s="107" t="s">
        <v>5237</v>
      </c>
      <c r="AA2677" s="107" t="s">
        <v>5237</v>
      </c>
      <c r="AB2677" s="107" t="s">
        <v>5237</v>
      </c>
      <c r="AC2677" s="107" t="s">
        <v>5237</v>
      </c>
      <c r="AD2677" s="107" t="s">
        <v>5237</v>
      </c>
      <c r="AE2677" s="107" t="s">
        <v>5237</v>
      </c>
    </row>
    <row r="2678" spans="2:31" outlineLevel="1">
      <c r="B2678" s="24" t="s">
        <v>5234</v>
      </c>
      <c r="C2678" s="24" t="s">
        <v>4</v>
      </c>
      <c r="D2678" s="24" t="s">
        <v>64</v>
      </c>
      <c r="E2678" s="24" t="s">
        <v>48</v>
      </c>
      <c r="F2678" s="24" t="s">
        <v>47</v>
      </c>
      <c r="G2678" s="24">
        <v>-100</v>
      </c>
      <c r="H2678" s="42" t="s">
        <v>3008</v>
      </c>
      <c r="I2678" s="24" t="s">
        <v>5146</v>
      </c>
      <c r="J2678" s="24" t="s">
        <v>73</v>
      </c>
      <c r="K2678" s="72" t="str">
        <f t="shared" si="93"/>
        <v>BPPL1520 ICPL Curncy</v>
      </c>
      <c r="L2678" s="25" t="str">
        <f t="shared" si="94"/>
        <v>ICPL</v>
      </c>
      <c r="M2678" s="26">
        <f t="shared" ca="1" si="94"/>
        <v>42276</v>
      </c>
      <c r="N2678" s="25" t="b">
        <f t="shared" si="94"/>
        <v>0</v>
      </c>
      <c r="O2678" s="84" t="str">
        <f>IF($N2678,_xll.BDP($K2678,O$1817),"[DISABLED]")</f>
        <v>[DISABLED]</v>
      </c>
      <c r="P2678" s="84" t="str">
        <f>IF($N2678,_xll.BDP($K2678,P$1817),"[DISABLED]")</f>
        <v>[DISABLED]</v>
      </c>
      <c r="Q2678" s="84" t="str">
        <f>IF($N2678,_xll.BDP($K2678,Q$1817),"[DISABLED]")</f>
        <v>[DISABLED]</v>
      </c>
      <c r="R2678" s="84" t="str">
        <f>IF($N2678,_xll.BDH($K2678,R$1817,$M2678),"[DISABLED]")</f>
        <v>[DISABLED]</v>
      </c>
      <c r="S2678" s="84" t="str">
        <f>IF($N2678,_xll.BDH($K2678,S$1817,$M2678),"[DISABLED]")</f>
        <v>[DISABLED]</v>
      </c>
      <c r="T2678" s="84" t="str">
        <f>IF($N2678,_xll.BDH($K2678,T$1817,$M2678),"[DISABLED]")</f>
        <v>[DISABLED]</v>
      </c>
      <c r="V2678" s="106" t="s">
        <v>11166</v>
      </c>
      <c r="W2678" s="107" t="s">
        <v>1055</v>
      </c>
      <c r="X2678" s="108">
        <v>42276</v>
      </c>
      <c r="Y2678" s="107" t="b">
        <v>0</v>
      </c>
      <c r="Z2678" s="107" t="s">
        <v>5237</v>
      </c>
      <c r="AA2678" s="107" t="s">
        <v>5237</v>
      </c>
      <c r="AB2678" s="107" t="s">
        <v>5237</v>
      </c>
      <c r="AC2678" s="107" t="s">
        <v>5237</v>
      </c>
      <c r="AD2678" s="107" t="s">
        <v>5237</v>
      </c>
      <c r="AE2678" s="107" t="s">
        <v>5237</v>
      </c>
    </row>
    <row r="2679" spans="2:31" outlineLevel="1">
      <c r="B2679" s="24" t="s">
        <v>5234</v>
      </c>
      <c r="C2679" s="24" t="s">
        <v>4</v>
      </c>
      <c r="D2679" s="24" t="s">
        <v>64</v>
      </c>
      <c r="E2679" s="24" t="s">
        <v>48</v>
      </c>
      <c r="F2679" s="24" t="s">
        <v>47</v>
      </c>
      <c r="G2679" s="24">
        <v>-50</v>
      </c>
      <c r="H2679" s="42" t="s">
        <v>3008</v>
      </c>
      <c r="I2679" s="24" t="s">
        <v>5147</v>
      </c>
      <c r="J2679" s="24" t="s">
        <v>73</v>
      </c>
      <c r="K2679" s="72" t="str">
        <f t="shared" si="93"/>
        <v>BPPM1520 ICPL Curncy</v>
      </c>
      <c r="L2679" s="25" t="str">
        <f t="shared" si="94"/>
        <v>ICPL</v>
      </c>
      <c r="M2679" s="26">
        <f t="shared" ca="1" si="94"/>
        <v>42276</v>
      </c>
      <c r="N2679" s="25" t="b">
        <f t="shared" si="94"/>
        <v>0</v>
      </c>
      <c r="O2679" s="84" t="str">
        <f>IF($N2679,_xll.BDP($K2679,O$1817),"[DISABLED]")</f>
        <v>[DISABLED]</v>
      </c>
      <c r="P2679" s="84" t="str">
        <f>IF($N2679,_xll.BDP($K2679,P$1817),"[DISABLED]")</f>
        <v>[DISABLED]</v>
      </c>
      <c r="Q2679" s="84" t="str">
        <f>IF($N2679,_xll.BDP($K2679,Q$1817),"[DISABLED]")</f>
        <v>[DISABLED]</v>
      </c>
      <c r="R2679" s="84" t="str">
        <f>IF($N2679,_xll.BDH($K2679,R$1817,$M2679),"[DISABLED]")</f>
        <v>[DISABLED]</v>
      </c>
      <c r="S2679" s="84" t="str">
        <f>IF($N2679,_xll.BDH($K2679,S$1817,$M2679),"[DISABLED]")</f>
        <v>[DISABLED]</v>
      </c>
      <c r="T2679" s="84" t="str">
        <f>IF($N2679,_xll.BDH($K2679,T$1817,$M2679),"[DISABLED]")</f>
        <v>[DISABLED]</v>
      </c>
      <c r="V2679" s="106" t="s">
        <v>11167</v>
      </c>
      <c r="W2679" s="107" t="s">
        <v>1055</v>
      </c>
      <c r="X2679" s="108">
        <v>42276</v>
      </c>
      <c r="Y2679" s="107" t="b">
        <v>0</v>
      </c>
      <c r="Z2679" s="107" t="s">
        <v>5237</v>
      </c>
      <c r="AA2679" s="107" t="s">
        <v>5237</v>
      </c>
      <c r="AB2679" s="107" t="s">
        <v>5237</v>
      </c>
      <c r="AC2679" s="107" t="s">
        <v>5237</v>
      </c>
      <c r="AD2679" s="107" t="s">
        <v>5237</v>
      </c>
      <c r="AE2679" s="107" t="s">
        <v>5237</v>
      </c>
    </row>
    <row r="2680" spans="2:31" outlineLevel="1">
      <c r="B2680" s="24" t="s">
        <v>5234</v>
      </c>
      <c r="C2680" s="24" t="s">
        <v>4</v>
      </c>
      <c r="D2680" s="24" t="s">
        <v>64</v>
      </c>
      <c r="E2680" s="24" t="s">
        <v>48</v>
      </c>
      <c r="F2680" s="24" t="s">
        <v>47</v>
      </c>
      <c r="G2680" s="24">
        <v>-25</v>
      </c>
      <c r="H2680" s="42" t="s">
        <v>3008</v>
      </c>
      <c r="I2680" s="24" t="s">
        <v>5148</v>
      </c>
      <c r="J2680" s="24" t="s">
        <v>73</v>
      </c>
      <c r="K2680" s="72" t="str">
        <f t="shared" si="93"/>
        <v>BPPN1520 ICPL Curncy</v>
      </c>
      <c r="L2680" s="25" t="str">
        <f t="shared" si="94"/>
        <v>ICPL</v>
      </c>
      <c r="M2680" s="26">
        <f t="shared" ca="1" si="94"/>
        <v>42276</v>
      </c>
      <c r="N2680" s="25" t="b">
        <f t="shared" si="94"/>
        <v>0</v>
      </c>
      <c r="O2680" s="84" t="str">
        <f>IF($N2680,_xll.BDP($K2680,O$1817),"[DISABLED]")</f>
        <v>[DISABLED]</v>
      </c>
      <c r="P2680" s="84" t="str">
        <f>IF($N2680,_xll.BDP($K2680,P$1817),"[DISABLED]")</f>
        <v>[DISABLED]</v>
      </c>
      <c r="Q2680" s="84" t="str">
        <f>IF($N2680,_xll.BDP($K2680,Q$1817),"[DISABLED]")</f>
        <v>[DISABLED]</v>
      </c>
      <c r="R2680" s="84" t="str">
        <f>IF($N2680,_xll.BDH($K2680,R$1817,$M2680),"[DISABLED]")</f>
        <v>[DISABLED]</v>
      </c>
      <c r="S2680" s="84" t="str">
        <f>IF($N2680,_xll.BDH($K2680,S$1817,$M2680),"[DISABLED]")</f>
        <v>[DISABLED]</v>
      </c>
      <c r="T2680" s="84" t="str">
        <f>IF($N2680,_xll.BDH($K2680,T$1817,$M2680),"[DISABLED]")</f>
        <v>[DISABLED]</v>
      </c>
      <c r="V2680" s="106" t="s">
        <v>11168</v>
      </c>
      <c r="W2680" s="107" t="s">
        <v>1055</v>
      </c>
      <c r="X2680" s="108">
        <v>42276</v>
      </c>
      <c r="Y2680" s="107" t="b">
        <v>0</v>
      </c>
      <c r="Z2680" s="107" t="s">
        <v>5237</v>
      </c>
      <c r="AA2680" s="107" t="s">
        <v>5237</v>
      </c>
      <c r="AB2680" s="107" t="s">
        <v>5237</v>
      </c>
      <c r="AC2680" s="107" t="s">
        <v>5237</v>
      </c>
      <c r="AD2680" s="107" t="s">
        <v>5237</v>
      </c>
      <c r="AE2680" s="107" t="s">
        <v>5237</v>
      </c>
    </row>
    <row r="2681" spans="2:31" outlineLevel="1">
      <c r="B2681" s="24" t="s">
        <v>5234</v>
      </c>
      <c r="C2681" s="24" t="s">
        <v>4</v>
      </c>
      <c r="D2681" s="24" t="s">
        <v>64</v>
      </c>
      <c r="E2681" s="24" t="s">
        <v>48</v>
      </c>
      <c r="F2681" s="24" t="s">
        <v>47</v>
      </c>
      <c r="G2681" s="24">
        <v>25</v>
      </c>
      <c r="H2681" s="42" t="s">
        <v>3008</v>
      </c>
      <c r="I2681" s="24" t="s">
        <v>5149</v>
      </c>
      <c r="J2681" s="24" t="s">
        <v>73</v>
      </c>
      <c r="K2681" s="72" t="str">
        <f t="shared" si="93"/>
        <v>BPPO1520 ICPL Curncy</v>
      </c>
      <c r="L2681" s="25" t="str">
        <f t="shared" si="94"/>
        <v>ICPL</v>
      </c>
      <c r="M2681" s="26">
        <f t="shared" ca="1" si="94"/>
        <v>42276</v>
      </c>
      <c r="N2681" s="25" t="b">
        <f t="shared" si="94"/>
        <v>0</v>
      </c>
      <c r="O2681" s="84" t="str">
        <f>IF($N2681,_xll.BDP($K2681,O$1817),"[DISABLED]")</f>
        <v>[DISABLED]</v>
      </c>
      <c r="P2681" s="84" t="str">
        <f>IF($N2681,_xll.BDP($K2681,P$1817),"[DISABLED]")</f>
        <v>[DISABLED]</v>
      </c>
      <c r="Q2681" s="84" t="str">
        <f>IF($N2681,_xll.BDP($K2681,Q$1817),"[DISABLED]")</f>
        <v>[DISABLED]</v>
      </c>
      <c r="R2681" s="84" t="str">
        <f>IF($N2681,_xll.BDH($K2681,R$1817,$M2681),"[DISABLED]")</f>
        <v>[DISABLED]</v>
      </c>
      <c r="S2681" s="84" t="str">
        <f>IF($N2681,_xll.BDH($K2681,S$1817,$M2681),"[DISABLED]")</f>
        <v>[DISABLED]</v>
      </c>
      <c r="T2681" s="84" t="str">
        <f>IF($N2681,_xll.BDH($K2681,T$1817,$M2681),"[DISABLED]")</f>
        <v>[DISABLED]</v>
      </c>
      <c r="V2681" s="106" t="s">
        <v>11169</v>
      </c>
      <c r="W2681" s="107" t="s">
        <v>1055</v>
      </c>
      <c r="X2681" s="108">
        <v>42276</v>
      </c>
      <c r="Y2681" s="107" t="b">
        <v>0</v>
      </c>
      <c r="Z2681" s="107" t="s">
        <v>5237</v>
      </c>
      <c r="AA2681" s="107" t="s">
        <v>5237</v>
      </c>
      <c r="AB2681" s="107" t="s">
        <v>5237</v>
      </c>
      <c r="AC2681" s="107" t="s">
        <v>5237</v>
      </c>
      <c r="AD2681" s="107" t="s">
        <v>5237</v>
      </c>
      <c r="AE2681" s="107" t="s">
        <v>5237</v>
      </c>
    </row>
    <row r="2682" spans="2:31" outlineLevel="1">
      <c r="B2682" s="24" t="s">
        <v>5234</v>
      </c>
      <c r="C2682" s="24" t="s">
        <v>4</v>
      </c>
      <c r="D2682" s="24" t="s">
        <v>64</v>
      </c>
      <c r="E2682" s="24" t="s">
        <v>48</v>
      </c>
      <c r="F2682" s="24" t="s">
        <v>47</v>
      </c>
      <c r="G2682" s="24">
        <v>50</v>
      </c>
      <c r="H2682" s="42" t="s">
        <v>3008</v>
      </c>
      <c r="I2682" s="24" t="s">
        <v>5150</v>
      </c>
      <c r="J2682" s="24" t="s">
        <v>73</v>
      </c>
      <c r="K2682" s="72" t="str">
        <f t="shared" si="93"/>
        <v>BPPP1520 ICPL Curncy</v>
      </c>
      <c r="L2682" s="25" t="str">
        <f t="shared" si="94"/>
        <v>ICPL</v>
      </c>
      <c r="M2682" s="26">
        <f t="shared" ca="1" si="94"/>
        <v>42276</v>
      </c>
      <c r="N2682" s="25" t="b">
        <f t="shared" si="94"/>
        <v>0</v>
      </c>
      <c r="O2682" s="84" t="str">
        <f>IF($N2682,_xll.BDP($K2682,O$1817),"[DISABLED]")</f>
        <v>[DISABLED]</v>
      </c>
      <c r="P2682" s="84" t="str">
        <f>IF($N2682,_xll.BDP($K2682,P$1817),"[DISABLED]")</f>
        <v>[DISABLED]</v>
      </c>
      <c r="Q2682" s="84" t="str">
        <f>IF($N2682,_xll.BDP($K2682,Q$1817),"[DISABLED]")</f>
        <v>[DISABLED]</v>
      </c>
      <c r="R2682" s="84" t="str">
        <f>IF($N2682,_xll.BDH($K2682,R$1817,$M2682),"[DISABLED]")</f>
        <v>[DISABLED]</v>
      </c>
      <c r="S2682" s="84" t="str">
        <f>IF($N2682,_xll.BDH($K2682,S$1817,$M2682),"[DISABLED]")</f>
        <v>[DISABLED]</v>
      </c>
      <c r="T2682" s="84" t="str">
        <f>IF($N2682,_xll.BDH($K2682,T$1817,$M2682),"[DISABLED]")</f>
        <v>[DISABLED]</v>
      </c>
      <c r="V2682" s="106" t="s">
        <v>11170</v>
      </c>
      <c r="W2682" s="107" t="s">
        <v>1055</v>
      </c>
      <c r="X2682" s="108">
        <v>42276</v>
      </c>
      <c r="Y2682" s="107" t="b">
        <v>0</v>
      </c>
      <c r="Z2682" s="107" t="s">
        <v>5237</v>
      </c>
      <c r="AA2682" s="107" t="s">
        <v>5237</v>
      </c>
      <c r="AB2682" s="107" t="s">
        <v>5237</v>
      </c>
      <c r="AC2682" s="107" t="s">
        <v>5237</v>
      </c>
      <c r="AD2682" s="107" t="s">
        <v>5237</v>
      </c>
      <c r="AE2682" s="107" t="s">
        <v>5237</v>
      </c>
    </row>
    <row r="2683" spans="2:31" outlineLevel="1">
      <c r="B2683" s="24" t="s">
        <v>5234</v>
      </c>
      <c r="C2683" s="24" t="s">
        <v>4</v>
      </c>
      <c r="D2683" s="24" t="s">
        <v>64</v>
      </c>
      <c r="E2683" s="24" t="s">
        <v>48</v>
      </c>
      <c r="F2683" s="24" t="s">
        <v>47</v>
      </c>
      <c r="G2683" s="24">
        <v>100</v>
      </c>
      <c r="H2683" s="42" t="s">
        <v>3008</v>
      </c>
      <c r="I2683" s="24" t="s">
        <v>5151</v>
      </c>
      <c r="J2683" s="24" t="s">
        <v>73</v>
      </c>
      <c r="K2683" s="72" t="str">
        <f t="shared" si="93"/>
        <v>BPPQ1520 ICPL Curncy</v>
      </c>
      <c r="L2683" s="25" t="str">
        <f t="shared" ref="L2683:N2714" si="95">L$1817</f>
        <v>ICPL</v>
      </c>
      <c r="M2683" s="26">
        <f t="shared" ca="1" si="95"/>
        <v>42276</v>
      </c>
      <c r="N2683" s="25" t="b">
        <f t="shared" si="95"/>
        <v>0</v>
      </c>
      <c r="O2683" s="84" t="str">
        <f>IF($N2683,_xll.BDP($K2683,O$1817),"[DISABLED]")</f>
        <v>[DISABLED]</v>
      </c>
      <c r="P2683" s="84" t="str">
        <f>IF($N2683,_xll.BDP($K2683,P$1817),"[DISABLED]")</f>
        <v>[DISABLED]</v>
      </c>
      <c r="Q2683" s="84" t="str">
        <f>IF($N2683,_xll.BDP($K2683,Q$1817),"[DISABLED]")</f>
        <v>[DISABLED]</v>
      </c>
      <c r="R2683" s="84" t="str">
        <f>IF($N2683,_xll.BDH($K2683,R$1817,$M2683),"[DISABLED]")</f>
        <v>[DISABLED]</v>
      </c>
      <c r="S2683" s="84" t="str">
        <f>IF($N2683,_xll.BDH($K2683,S$1817,$M2683),"[DISABLED]")</f>
        <v>[DISABLED]</v>
      </c>
      <c r="T2683" s="84" t="str">
        <f>IF($N2683,_xll.BDH($K2683,T$1817,$M2683),"[DISABLED]")</f>
        <v>[DISABLED]</v>
      </c>
      <c r="V2683" s="106" t="s">
        <v>11171</v>
      </c>
      <c r="W2683" s="107" t="s">
        <v>1055</v>
      </c>
      <c r="X2683" s="108">
        <v>42276</v>
      </c>
      <c r="Y2683" s="107" t="b">
        <v>0</v>
      </c>
      <c r="Z2683" s="107" t="s">
        <v>5237</v>
      </c>
      <c r="AA2683" s="107" t="s">
        <v>5237</v>
      </c>
      <c r="AB2683" s="107" t="s">
        <v>5237</v>
      </c>
      <c r="AC2683" s="107" t="s">
        <v>5237</v>
      </c>
      <c r="AD2683" s="107" t="s">
        <v>5237</v>
      </c>
      <c r="AE2683" s="107" t="s">
        <v>5237</v>
      </c>
    </row>
    <row r="2684" spans="2:31" outlineLevel="1">
      <c r="B2684" s="24" t="s">
        <v>5234</v>
      </c>
      <c r="C2684" s="24" t="s">
        <v>4</v>
      </c>
      <c r="D2684" s="24" t="s">
        <v>64</v>
      </c>
      <c r="E2684" s="24" t="s">
        <v>48</v>
      </c>
      <c r="F2684" s="24" t="s">
        <v>47</v>
      </c>
      <c r="G2684" s="24">
        <v>200</v>
      </c>
      <c r="H2684" s="42" t="s">
        <v>3008</v>
      </c>
      <c r="I2684" s="24" t="s">
        <v>5152</v>
      </c>
      <c r="J2684" s="24" t="s">
        <v>73</v>
      </c>
      <c r="K2684" s="72" t="str">
        <f t="shared" si="93"/>
        <v>BPPR1520 ICPL Curncy</v>
      </c>
      <c r="L2684" s="25" t="str">
        <f t="shared" si="95"/>
        <v>ICPL</v>
      </c>
      <c r="M2684" s="26">
        <f t="shared" ca="1" si="95"/>
        <v>42276</v>
      </c>
      <c r="N2684" s="25" t="b">
        <f t="shared" si="95"/>
        <v>0</v>
      </c>
      <c r="O2684" s="84" t="str">
        <f>IF($N2684,_xll.BDP($K2684,O$1817),"[DISABLED]")</f>
        <v>[DISABLED]</v>
      </c>
      <c r="P2684" s="84" t="str">
        <f>IF($N2684,_xll.BDP($K2684,P$1817),"[DISABLED]")</f>
        <v>[DISABLED]</v>
      </c>
      <c r="Q2684" s="84" t="str">
        <f>IF($N2684,_xll.BDP($K2684,Q$1817),"[DISABLED]")</f>
        <v>[DISABLED]</v>
      </c>
      <c r="R2684" s="84" t="str">
        <f>IF($N2684,_xll.BDH($K2684,R$1817,$M2684),"[DISABLED]")</f>
        <v>[DISABLED]</v>
      </c>
      <c r="S2684" s="84" t="str">
        <f>IF($N2684,_xll.BDH($K2684,S$1817,$M2684),"[DISABLED]")</f>
        <v>[DISABLED]</v>
      </c>
      <c r="T2684" s="84" t="str">
        <f>IF($N2684,_xll.BDH($K2684,T$1817,$M2684),"[DISABLED]")</f>
        <v>[DISABLED]</v>
      </c>
      <c r="V2684" s="106" t="s">
        <v>11172</v>
      </c>
      <c r="W2684" s="107" t="s">
        <v>1055</v>
      </c>
      <c r="X2684" s="108">
        <v>42276</v>
      </c>
      <c r="Y2684" s="107" t="b">
        <v>0</v>
      </c>
      <c r="Z2684" s="107" t="s">
        <v>5237</v>
      </c>
      <c r="AA2684" s="107" t="s">
        <v>5237</v>
      </c>
      <c r="AB2684" s="107" t="s">
        <v>5237</v>
      </c>
      <c r="AC2684" s="107" t="s">
        <v>5237</v>
      </c>
      <c r="AD2684" s="107" t="s">
        <v>5237</v>
      </c>
      <c r="AE2684" s="107" t="s">
        <v>5237</v>
      </c>
    </row>
    <row r="2685" spans="2:31" outlineLevel="1">
      <c r="H2685" s="42"/>
      <c r="K2685" s="72"/>
      <c r="L2685" s="25"/>
      <c r="M2685" s="26"/>
      <c r="N2685" s="25"/>
      <c r="O2685" s="84"/>
      <c r="P2685" s="84"/>
      <c r="Q2685" s="84"/>
      <c r="R2685" s="84"/>
      <c r="S2685" s="84"/>
      <c r="T2685" s="84"/>
      <c r="V2685" s="106"/>
      <c r="W2685" s="107"/>
      <c r="X2685" s="108"/>
      <c r="Y2685" s="107"/>
      <c r="Z2685" s="107"/>
      <c r="AA2685" s="107"/>
      <c r="AB2685" s="107"/>
      <c r="AC2685" s="107"/>
      <c r="AD2685" s="107"/>
      <c r="AE2685" s="107"/>
    </row>
    <row r="2686" spans="2:31" outlineLevel="1">
      <c r="B2686" s="24" t="s">
        <v>5234</v>
      </c>
      <c r="C2686" s="24" t="s">
        <v>4</v>
      </c>
      <c r="D2686" s="24" t="s">
        <v>64</v>
      </c>
      <c r="E2686" s="24" t="s">
        <v>50</v>
      </c>
      <c r="F2686" s="24" t="s">
        <v>209</v>
      </c>
      <c r="G2686" s="24">
        <v>-200</v>
      </c>
      <c r="H2686" s="42" t="s">
        <v>3008</v>
      </c>
      <c r="I2686" s="24" t="s">
        <v>5153</v>
      </c>
      <c r="J2686" s="24" t="s">
        <v>73</v>
      </c>
      <c r="K2686" s="72" t="str">
        <f t="shared" si="93"/>
        <v>BPPKA30 ICPL Curncy</v>
      </c>
      <c r="L2686" s="25" t="str">
        <f t="shared" si="95"/>
        <v>ICPL</v>
      </c>
      <c r="M2686" s="26">
        <f t="shared" ca="1" si="95"/>
        <v>42276</v>
      </c>
      <c r="N2686" s="25" t="b">
        <f t="shared" si="95"/>
        <v>0</v>
      </c>
      <c r="O2686" s="84" t="str">
        <f>IF($N2686,_xll.BDP($K2686,O$1817),"[DISABLED]")</f>
        <v>[DISABLED]</v>
      </c>
      <c r="P2686" s="84" t="str">
        <f>IF($N2686,_xll.BDP($K2686,P$1817),"[DISABLED]")</f>
        <v>[DISABLED]</v>
      </c>
      <c r="Q2686" s="84" t="str">
        <f>IF($N2686,_xll.BDP($K2686,Q$1817),"[DISABLED]")</f>
        <v>[DISABLED]</v>
      </c>
      <c r="R2686" s="84" t="str">
        <f>IF($N2686,_xll.BDH($K2686,R$1817,$M2686),"[DISABLED]")</f>
        <v>[DISABLED]</v>
      </c>
      <c r="S2686" s="84" t="str">
        <f>IF($N2686,_xll.BDH($K2686,S$1817,$M2686),"[DISABLED]")</f>
        <v>[DISABLED]</v>
      </c>
      <c r="T2686" s="84" t="str">
        <f>IF($N2686,_xll.BDH($K2686,T$1817,$M2686),"[DISABLED]")</f>
        <v>[DISABLED]</v>
      </c>
      <c r="V2686" s="106" t="s">
        <v>11173</v>
      </c>
      <c r="W2686" s="107" t="s">
        <v>1055</v>
      </c>
      <c r="X2686" s="108">
        <v>42276</v>
      </c>
      <c r="Y2686" s="107" t="b">
        <v>0</v>
      </c>
      <c r="Z2686" s="107" t="s">
        <v>5237</v>
      </c>
      <c r="AA2686" s="107" t="s">
        <v>5237</v>
      </c>
      <c r="AB2686" s="107" t="s">
        <v>5237</v>
      </c>
      <c r="AC2686" s="107" t="s">
        <v>5237</v>
      </c>
      <c r="AD2686" s="107" t="s">
        <v>5237</v>
      </c>
      <c r="AE2686" s="107" t="s">
        <v>5237</v>
      </c>
    </row>
    <row r="2687" spans="2:31" outlineLevel="1">
      <c r="B2687" s="24" t="s">
        <v>5234</v>
      </c>
      <c r="C2687" s="24" t="s">
        <v>4</v>
      </c>
      <c r="D2687" s="24" t="s">
        <v>64</v>
      </c>
      <c r="E2687" s="24" t="s">
        <v>50</v>
      </c>
      <c r="F2687" s="24" t="s">
        <v>209</v>
      </c>
      <c r="G2687" s="24">
        <v>-100</v>
      </c>
      <c r="H2687" s="42" t="s">
        <v>3008</v>
      </c>
      <c r="I2687" s="24" t="s">
        <v>5154</v>
      </c>
      <c r="J2687" s="24" t="s">
        <v>73</v>
      </c>
      <c r="K2687" s="72" t="str">
        <f t="shared" si="93"/>
        <v>BPPLA30 ICPL Curncy</v>
      </c>
      <c r="L2687" s="25" t="str">
        <f t="shared" si="95"/>
        <v>ICPL</v>
      </c>
      <c r="M2687" s="26">
        <f t="shared" ca="1" si="95"/>
        <v>42276</v>
      </c>
      <c r="N2687" s="25" t="b">
        <f t="shared" si="95"/>
        <v>0</v>
      </c>
      <c r="O2687" s="84" t="str">
        <f>IF($N2687,_xll.BDP($K2687,O$1817),"[DISABLED]")</f>
        <v>[DISABLED]</v>
      </c>
      <c r="P2687" s="84" t="str">
        <f>IF($N2687,_xll.BDP($K2687,P$1817),"[DISABLED]")</f>
        <v>[DISABLED]</v>
      </c>
      <c r="Q2687" s="84" t="str">
        <f>IF($N2687,_xll.BDP($K2687,Q$1817),"[DISABLED]")</f>
        <v>[DISABLED]</v>
      </c>
      <c r="R2687" s="84" t="str">
        <f>IF($N2687,_xll.BDH($K2687,R$1817,$M2687),"[DISABLED]")</f>
        <v>[DISABLED]</v>
      </c>
      <c r="S2687" s="84" t="str">
        <f>IF($N2687,_xll.BDH($K2687,S$1817,$M2687),"[DISABLED]")</f>
        <v>[DISABLED]</v>
      </c>
      <c r="T2687" s="84" t="str">
        <f>IF($N2687,_xll.BDH($K2687,T$1817,$M2687),"[DISABLED]")</f>
        <v>[DISABLED]</v>
      </c>
      <c r="V2687" s="106" t="s">
        <v>11174</v>
      </c>
      <c r="W2687" s="107" t="s">
        <v>1055</v>
      </c>
      <c r="X2687" s="108">
        <v>42276</v>
      </c>
      <c r="Y2687" s="107" t="b">
        <v>0</v>
      </c>
      <c r="Z2687" s="107" t="s">
        <v>5237</v>
      </c>
      <c r="AA2687" s="107" t="s">
        <v>5237</v>
      </c>
      <c r="AB2687" s="107" t="s">
        <v>5237</v>
      </c>
      <c r="AC2687" s="107" t="s">
        <v>5237</v>
      </c>
      <c r="AD2687" s="107" t="s">
        <v>5237</v>
      </c>
      <c r="AE2687" s="107" t="s">
        <v>5237</v>
      </c>
    </row>
    <row r="2688" spans="2:31" outlineLevel="1">
      <c r="B2688" s="24" t="s">
        <v>5234</v>
      </c>
      <c r="C2688" s="24" t="s">
        <v>4</v>
      </c>
      <c r="D2688" s="24" t="s">
        <v>64</v>
      </c>
      <c r="E2688" s="24" t="s">
        <v>50</v>
      </c>
      <c r="F2688" s="24" t="s">
        <v>209</v>
      </c>
      <c r="G2688" s="24">
        <v>-50</v>
      </c>
      <c r="H2688" s="42" t="s">
        <v>3008</v>
      </c>
      <c r="I2688" s="24" t="s">
        <v>5155</v>
      </c>
      <c r="J2688" s="24" t="s">
        <v>73</v>
      </c>
      <c r="K2688" s="72" t="str">
        <f t="shared" si="93"/>
        <v>BPPMA30 ICPL Curncy</v>
      </c>
      <c r="L2688" s="25" t="str">
        <f t="shared" si="95"/>
        <v>ICPL</v>
      </c>
      <c r="M2688" s="26">
        <f t="shared" ca="1" si="95"/>
        <v>42276</v>
      </c>
      <c r="N2688" s="25" t="b">
        <f t="shared" si="95"/>
        <v>0</v>
      </c>
      <c r="O2688" s="84" t="str">
        <f>IF($N2688,_xll.BDP($K2688,O$1817),"[DISABLED]")</f>
        <v>[DISABLED]</v>
      </c>
      <c r="P2688" s="84" t="str">
        <f>IF($N2688,_xll.BDP($K2688,P$1817),"[DISABLED]")</f>
        <v>[DISABLED]</v>
      </c>
      <c r="Q2688" s="84" t="str">
        <f>IF($N2688,_xll.BDP($K2688,Q$1817),"[DISABLED]")</f>
        <v>[DISABLED]</v>
      </c>
      <c r="R2688" s="84" t="str">
        <f>IF($N2688,_xll.BDH($K2688,R$1817,$M2688),"[DISABLED]")</f>
        <v>[DISABLED]</v>
      </c>
      <c r="S2688" s="84" t="str">
        <f>IF($N2688,_xll.BDH($K2688,S$1817,$M2688),"[DISABLED]")</f>
        <v>[DISABLED]</v>
      </c>
      <c r="T2688" s="84" t="str">
        <f>IF($N2688,_xll.BDH($K2688,T$1817,$M2688),"[DISABLED]")</f>
        <v>[DISABLED]</v>
      </c>
      <c r="V2688" s="106" t="s">
        <v>11175</v>
      </c>
      <c r="W2688" s="107" t="s">
        <v>1055</v>
      </c>
      <c r="X2688" s="108">
        <v>42276</v>
      </c>
      <c r="Y2688" s="107" t="b">
        <v>0</v>
      </c>
      <c r="Z2688" s="107" t="s">
        <v>5237</v>
      </c>
      <c r="AA2688" s="107" t="s">
        <v>5237</v>
      </c>
      <c r="AB2688" s="107" t="s">
        <v>5237</v>
      </c>
      <c r="AC2688" s="107" t="s">
        <v>5237</v>
      </c>
      <c r="AD2688" s="107" t="s">
        <v>5237</v>
      </c>
      <c r="AE2688" s="107" t="s">
        <v>5237</v>
      </c>
    </row>
    <row r="2689" spans="2:31" outlineLevel="1">
      <c r="B2689" s="24" t="s">
        <v>5234</v>
      </c>
      <c r="C2689" s="24" t="s">
        <v>4</v>
      </c>
      <c r="D2689" s="24" t="s">
        <v>64</v>
      </c>
      <c r="E2689" s="24" t="s">
        <v>50</v>
      </c>
      <c r="F2689" s="24" t="s">
        <v>209</v>
      </c>
      <c r="G2689" s="24">
        <v>-25</v>
      </c>
      <c r="H2689" s="42" t="s">
        <v>3008</v>
      </c>
      <c r="I2689" s="24" t="s">
        <v>5156</v>
      </c>
      <c r="J2689" s="24" t="s">
        <v>73</v>
      </c>
      <c r="K2689" s="72" t="str">
        <f t="shared" si="93"/>
        <v>BPPNA30 ICPL Curncy</v>
      </c>
      <c r="L2689" s="25" t="str">
        <f t="shared" si="95"/>
        <v>ICPL</v>
      </c>
      <c r="M2689" s="26">
        <f t="shared" ca="1" si="95"/>
        <v>42276</v>
      </c>
      <c r="N2689" s="25" t="b">
        <f t="shared" si="95"/>
        <v>0</v>
      </c>
      <c r="O2689" s="84" t="str">
        <f>IF($N2689,_xll.BDP($K2689,O$1817),"[DISABLED]")</f>
        <v>[DISABLED]</v>
      </c>
      <c r="P2689" s="84" t="str">
        <f>IF($N2689,_xll.BDP($K2689,P$1817),"[DISABLED]")</f>
        <v>[DISABLED]</v>
      </c>
      <c r="Q2689" s="84" t="str">
        <f>IF($N2689,_xll.BDP($K2689,Q$1817),"[DISABLED]")</f>
        <v>[DISABLED]</v>
      </c>
      <c r="R2689" s="84" t="str">
        <f>IF($N2689,_xll.BDH($K2689,R$1817,$M2689),"[DISABLED]")</f>
        <v>[DISABLED]</v>
      </c>
      <c r="S2689" s="84" t="str">
        <f>IF($N2689,_xll.BDH($K2689,S$1817,$M2689),"[DISABLED]")</f>
        <v>[DISABLED]</v>
      </c>
      <c r="T2689" s="84" t="str">
        <f>IF($N2689,_xll.BDH($K2689,T$1817,$M2689),"[DISABLED]")</f>
        <v>[DISABLED]</v>
      </c>
      <c r="V2689" s="106" t="s">
        <v>11176</v>
      </c>
      <c r="W2689" s="107" t="s">
        <v>1055</v>
      </c>
      <c r="X2689" s="108">
        <v>42276</v>
      </c>
      <c r="Y2689" s="107" t="b">
        <v>0</v>
      </c>
      <c r="Z2689" s="107" t="s">
        <v>5237</v>
      </c>
      <c r="AA2689" s="107" t="s">
        <v>5237</v>
      </c>
      <c r="AB2689" s="107" t="s">
        <v>5237</v>
      </c>
      <c r="AC2689" s="107" t="s">
        <v>5237</v>
      </c>
      <c r="AD2689" s="107" t="s">
        <v>5237</v>
      </c>
      <c r="AE2689" s="107" t="s">
        <v>5237</v>
      </c>
    </row>
    <row r="2690" spans="2:31" outlineLevel="1">
      <c r="B2690" s="24" t="s">
        <v>5234</v>
      </c>
      <c r="C2690" s="24" t="s">
        <v>4</v>
      </c>
      <c r="D2690" s="24" t="s">
        <v>64</v>
      </c>
      <c r="E2690" s="24" t="s">
        <v>50</v>
      </c>
      <c r="F2690" s="24" t="s">
        <v>209</v>
      </c>
      <c r="G2690" s="24">
        <v>25</v>
      </c>
      <c r="H2690" s="42" t="s">
        <v>3008</v>
      </c>
      <c r="I2690" s="24" t="s">
        <v>5157</v>
      </c>
      <c r="J2690" s="24" t="s">
        <v>73</v>
      </c>
      <c r="K2690" s="72" t="str">
        <f t="shared" si="93"/>
        <v>BPPOA30 ICPL Curncy</v>
      </c>
      <c r="L2690" s="25" t="str">
        <f t="shared" si="95"/>
        <v>ICPL</v>
      </c>
      <c r="M2690" s="26">
        <f t="shared" ca="1" si="95"/>
        <v>42276</v>
      </c>
      <c r="N2690" s="25" t="b">
        <f t="shared" si="95"/>
        <v>0</v>
      </c>
      <c r="O2690" s="84" t="str">
        <f>IF($N2690,_xll.BDP($K2690,O$1817),"[DISABLED]")</f>
        <v>[DISABLED]</v>
      </c>
      <c r="P2690" s="84" t="str">
        <f>IF($N2690,_xll.BDP($K2690,P$1817),"[DISABLED]")</f>
        <v>[DISABLED]</v>
      </c>
      <c r="Q2690" s="84" t="str">
        <f>IF($N2690,_xll.BDP($K2690,Q$1817),"[DISABLED]")</f>
        <v>[DISABLED]</v>
      </c>
      <c r="R2690" s="84" t="str">
        <f>IF($N2690,_xll.BDH($K2690,R$1817,$M2690),"[DISABLED]")</f>
        <v>[DISABLED]</v>
      </c>
      <c r="S2690" s="84" t="str">
        <f>IF($N2690,_xll.BDH($K2690,S$1817,$M2690),"[DISABLED]")</f>
        <v>[DISABLED]</v>
      </c>
      <c r="T2690" s="84" t="str">
        <f>IF($N2690,_xll.BDH($K2690,T$1817,$M2690),"[DISABLED]")</f>
        <v>[DISABLED]</v>
      </c>
      <c r="V2690" s="106" t="s">
        <v>11177</v>
      </c>
      <c r="W2690" s="107" t="s">
        <v>1055</v>
      </c>
      <c r="X2690" s="108">
        <v>42276</v>
      </c>
      <c r="Y2690" s="107" t="b">
        <v>0</v>
      </c>
      <c r="Z2690" s="107" t="s">
        <v>5237</v>
      </c>
      <c r="AA2690" s="107" t="s">
        <v>5237</v>
      </c>
      <c r="AB2690" s="107" t="s">
        <v>5237</v>
      </c>
      <c r="AC2690" s="107" t="s">
        <v>5237</v>
      </c>
      <c r="AD2690" s="107" t="s">
        <v>5237</v>
      </c>
      <c r="AE2690" s="107" t="s">
        <v>5237</v>
      </c>
    </row>
    <row r="2691" spans="2:31" outlineLevel="1">
      <c r="B2691" s="24" t="s">
        <v>5234</v>
      </c>
      <c r="C2691" s="24" t="s">
        <v>4</v>
      </c>
      <c r="D2691" s="24" t="s">
        <v>64</v>
      </c>
      <c r="E2691" s="24" t="s">
        <v>50</v>
      </c>
      <c r="F2691" s="24" t="s">
        <v>209</v>
      </c>
      <c r="G2691" s="24">
        <v>50</v>
      </c>
      <c r="H2691" s="42" t="s">
        <v>3008</v>
      </c>
      <c r="I2691" s="24" t="s">
        <v>5158</v>
      </c>
      <c r="J2691" s="24" t="s">
        <v>73</v>
      </c>
      <c r="K2691" s="72" t="str">
        <f t="shared" si="93"/>
        <v>BPPPA30 ICPL Curncy</v>
      </c>
      <c r="L2691" s="25" t="str">
        <f t="shared" si="95"/>
        <v>ICPL</v>
      </c>
      <c r="M2691" s="26">
        <f t="shared" ca="1" si="95"/>
        <v>42276</v>
      </c>
      <c r="N2691" s="25" t="b">
        <f t="shared" si="95"/>
        <v>0</v>
      </c>
      <c r="O2691" s="84" t="str">
        <f>IF($N2691,_xll.BDP($K2691,O$1817),"[DISABLED]")</f>
        <v>[DISABLED]</v>
      </c>
      <c r="P2691" s="84" t="str">
        <f>IF($N2691,_xll.BDP($K2691,P$1817),"[DISABLED]")</f>
        <v>[DISABLED]</v>
      </c>
      <c r="Q2691" s="84" t="str">
        <f>IF($N2691,_xll.BDP($K2691,Q$1817),"[DISABLED]")</f>
        <v>[DISABLED]</v>
      </c>
      <c r="R2691" s="84" t="str">
        <f>IF($N2691,_xll.BDH($K2691,R$1817,$M2691),"[DISABLED]")</f>
        <v>[DISABLED]</v>
      </c>
      <c r="S2691" s="84" t="str">
        <f>IF($N2691,_xll.BDH($K2691,S$1817,$M2691),"[DISABLED]")</f>
        <v>[DISABLED]</v>
      </c>
      <c r="T2691" s="84" t="str">
        <f>IF($N2691,_xll.BDH($K2691,T$1817,$M2691),"[DISABLED]")</f>
        <v>[DISABLED]</v>
      </c>
      <c r="V2691" s="106" t="s">
        <v>11178</v>
      </c>
      <c r="W2691" s="107" t="s">
        <v>1055</v>
      </c>
      <c r="X2691" s="108">
        <v>42276</v>
      </c>
      <c r="Y2691" s="107" t="b">
        <v>0</v>
      </c>
      <c r="Z2691" s="107" t="s">
        <v>5237</v>
      </c>
      <c r="AA2691" s="107" t="s">
        <v>5237</v>
      </c>
      <c r="AB2691" s="107" t="s">
        <v>5237</v>
      </c>
      <c r="AC2691" s="107" t="s">
        <v>5237</v>
      </c>
      <c r="AD2691" s="107" t="s">
        <v>5237</v>
      </c>
      <c r="AE2691" s="107" t="s">
        <v>5237</v>
      </c>
    </row>
    <row r="2692" spans="2:31" outlineLevel="1">
      <c r="B2692" s="24" t="s">
        <v>5234</v>
      </c>
      <c r="C2692" s="24" t="s">
        <v>4</v>
      </c>
      <c r="D2692" s="24" t="s">
        <v>64</v>
      </c>
      <c r="E2692" s="24" t="s">
        <v>50</v>
      </c>
      <c r="F2692" s="24" t="s">
        <v>209</v>
      </c>
      <c r="G2692" s="24">
        <v>100</v>
      </c>
      <c r="H2692" s="42" t="s">
        <v>3008</v>
      </c>
      <c r="I2692" s="24" t="s">
        <v>5159</v>
      </c>
      <c r="J2692" s="24" t="s">
        <v>73</v>
      </c>
      <c r="K2692" s="72" t="str">
        <f t="shared" si="93"/>
        <v>BPPQA30 ICPL Curncy</v>
      </c>
      <c r="L2692" s="25" t="str">
        <f t="shared" si="95"/>
        <v>ICPL</v>
      </c>
      <c r="M2692" s="26">
        <f t="shared" ca="1" si="95"/>
        <v>42276</v>
      </c>
      <c r="N2692" s="25" t="b">
        <f t="shared" si="95"/>
        <v>0</v>
      </c>
      <c r="O2692" s="84" t="str">
        <f>IF($N2692,_xll.BDP($K2692,O$1817),"[DISABLED]")</f>
        <v>[DISABLED]</v>
      </c>
      <c r="P2692" s="84" t="str">
        <f>IF($N2692,_xll.BDP($K2692,P$1817),"[DISABLED]")</f>
        <v>[DISABLED]</v>
      </c>
      <c r="Q2692" s="84" t="str">
        <f>IF($N2692,_xll.BDP($K2692,Q$1817),"[DISABLED]")</f>
        <v>[DISABLED]</v>
      </c>
      <c r="R2692" s="84" t="str">
        <f>IF($N2692,_xll.BDH($K2692,R$1817,$M2692),"[DISABLED]")</f>
        <v>[DISABLED]</v>
      </c>
      <c r="S2692" s="84" t="str">
        <f>IF($N2692,_xll.BDH($K2692,S$1817,$M2692),"[DISABLED]")</f>
        <v>[DISABLED]</v>
      </c>
      <c r="T2692" s="84" t="str">
        <f>IF($N2692,_xll.BDH($K2692,T$1817,$M2692),"[DISABLED]")</f>
        <v>[DISABLED]</v>
      </c>
      <c r="V2692" s="106" t="s">
        <v>11179</v>
      </c>
      <c r="W2692" s="107" t="s">
        <v>1055</v>
      </c>
      <c r="X2692" s="108">
        <v>42276</v>
      </c>
      <c r="Y2692" s="107" t="b">
        <v>0</v>
      </c>
      <c r="Z2692" s="107" t="s">
        <v>5237</v>
      </c>
      <c r="AA2692" s="107" t="s">
        <v>5237</v>
      </c>
      <c r="AB2692" s="107" t="s">
        <v>5237</v>
      </c>
      <c r="AC2692" s="107" t="s">
        <v>5237</v>
      </c>
      <c r="AD2692" s="107" t="s">
        <v>5237</v>
      </c>
      <c r="AE2692" s="107" t="s">
        <v>5237</v>
      </c>
    </row>
    <row r="2693" spans="2:31" outlineLevel="1">
      <c r="B2693" s="24" t="s">
        <v>5234</v>
      </c>
      <c r="C2693" s="24" t="s">
        <v>4</v>
      </c>
      <c r="D2693" s="24" t="s">
        <v>64</v>
      </c>
      <c r="E2693" s="24" t="s">
        <v>50</v>
      </c>
      <c r="F2693" s="24" t="s">
        <v>209</v>
      </c>
      <c r="G2693" s="24">
        <v>200</v>
      </c>
      <c r="H2693" s="42" t="s">
        <v>3008</v>
      </c>
      <c r="I2693" s="24" t="s">
        <v>5160</v>
      </c>
      <c r="J2693" s="24" t="s">
        <v>73</v>
      </c>
      <c r="K2693" s="72" t="str">
        <f t="shared" si="93"/>
        <v>BPPRA30 ICPL Curncy</v>
      </c>
      <c r="L2693" s="25" t="str">
        <f t="shared" si="95"/>
        <v>ICPL</v>
      </c>
      <c r="M2693" s="26">
        <f t="shared" ca="1" si="95"/>
        <v>42276</v>
      </c>
      <c r="N2693" s="25" t="b">
        <f t="shared" si="95"/>
        <v>0</v>
      </c>
      <c r="O2693" s="84" t="str">
        <f>IF($N2693,_xll.BDP($K2693,O$1817),"[DISABLED]")</f>
        <v>[DISABLED]</v>
      </c>
      <c r="P2693" s="84" t="str">
        <f>IF($N2693,_xll.BDP($K2693,P$1817),"[DISABLED]")</f>
        <v>[DISABLED]</v>
      </c>
      <c r="Q2693" s="84" t="str">
        <f>IF($N2693,_xll.BDP($K2693,Q$1817),"[DISABLED]")</f>
        <v>[DISABLED]</v>
      </c>
      <c r="R2693" s="84" t="str">
        <f>IF($N2693,_xll.BDH($K2693,R$1817,$M2693),"[DISABLED]")</f>
        <v>[DISABLED]</v>
      </c>
      <c r="S2693" s="84" t="str">
        <f>IF($N2693,_xll.BDH($K2693,S$1817,$M2693),"[DISABLED]")</f>
        <v>[DISABLED]</v>
      </c>
      <c r="T2693" s="84" t="str">
        <f>IF($N2693,_xll.BDH($K2693,T$1817,$M2693),"[DISABLED]")</f>
        <v>[DISABLED]</v>
      </c>
      <c r="V2693" s="106" t="s">
        <v>11180</v>
      </c>
      <c r="W2693" s="107" t="s">
        <v>1055</v>
      </c>
      <c r="X2693" s="108">
        <v>42276</v>
      </c>
      <c r="Y2693" s="107" t="b">
        <v>0</v>
      </c>
      <c r="Z2693" s="107" t="s">
        <v>5237</v>
      </c>
      <c r="AA2693" s="107" t="s">
        <v>5237</v>
      </c>
      <c r="AB2693" s="107" t="s">
        <v>5237</v>
      </c>
      <c r="AC2693" s="107" t="s">
        <v>5237</v>
      </c>
      <c r="AD2693" s="107" t="s">
        <v>5237</v>
      </c>
      <c r="AE2693" s="107" t="s">
        <v>5237</v>
      </c>
    </row>
    <row r="2694" spans="2:31" outlineLevel="1">
      <c r="H2694" s="42"/>
      <c r="K2694" s="72"/>
      <c r="L2694" s="25"/>
      <c r="M2694" s="26"/>
      <c r="N2694" s="25"/>
      <c r="O2694" s="84"/>
      <c r="P2694" s="84"/>
      <c r="Q2694" s="84"/>
      <c r="R2694" s="84"/>
      <c r="S2694" s="84"/>
      <c r="T2694" s="84"/>
      <c r="V2694" s="106"/>
      <c r="W2694" s="107"/>
      <c r="X2694" s="108"/>
      <c r="Y2694" s="107"/>
      <c r="Z2694" s="107"/>
      <c r="AA2694" s="107"/>
      <c r="AB2694" s="107"/>
      <c r="AC2694" s="107"/>
      <c r="AD2694" s="107"/>
      <c r="AE2694" s="107"/>
    </row>
    <row r="2695" spans="2:31" outlineLevel="1">
      <c r="B2695" s="24" t="s">
        <v>5234</v>
      </c>
      <c r="C2695" s="24" t="s">
        <v>4</v>
      </c>
      <c r="D2695" s="24" t="s">
        <v>64</v>
      </c>
      <c r="E2695" s="24" t="s">
        <v>50</v>
      </c>
      <c r="F2695" s="24" t="s">
        <v>54</v>
      </c>
      <c r="G2695" s="24">
        <v>-200</v>
      </c>
      <c r="H2695" s="42" t="s">
        <v>3008</v>
      </c>
      <c r="I2695" s="24" t="s">
        <v>5161</v>
      </c>
      <c r="J2695" s="24" t="s">
        <v>73</v>
      </c>
      <c r="K2695" s="72" t="str">
        <f t="shared" si="93"/>
        <v>BPPKC30 ICPL Curncy</v>
      </c>
      <c r="L2695" s="25" t="str">
        <f t="shared" si="95"/>
        <v>ICPL</v>
      </c>
      <c r="M2695" s="26">
        <f t="shared" ca="1" si="95"/>
        <v>42276</v>
      </c>
      <c r="N2695" s="25" t="b">
        <f t="shared" si="95"/>
        <v>0</v>
      </c>
      <c r="O2695" s="84" t="str">
        <f>IF($N2695,_xll.BDP($K2695,O$1817),"[DISABLED]")</f>
        <v>[DISABLED]</v>
      </c>
      <c r="P2695" s="84" t="str">
        <f>IF($N2695,_xll.BDP($K2695,P$1817),"[DISABLED]")</f>
        <v>[DISABLED]</v>
      </c>
      <c r="Q2695" s="84" t="str">
        <f>IF($N2695,_xll.BDP($K2695,Q$1817),"[DISABLED]")</f>
        <v>[DISABLED]</v>
      </c>
      <c r="R2695" s="84" t="str">
        <f>IF($N2695,_xll.BDH($K2695,R$1817,$M2695),"[DISABLED]")</f>
        <v>[DISABLED]</v>
      </c>
      <c r="S2695" s="84" t="str">
        <f>IF($N2695,_xll.BDH($K2695,S$1817,$M2695),"[DISABLED]")</f>
        <v>[DISABLED]</v>
      </c>
      <c r="T2695" s="84" t="str">
        <f>IF($N2695,_xll.BDH($K2695,T$1817,$M2695),"[DISABLED]")</f>
        <v>[DISABLED]</v>
      </c>
      <c r="V2695" s="106" t="s">
        <v>11181</v>
      </c>
      <c r="W2695" s="107" t="s">
        <v>1055</v>
      </c>
      <c r="X2695" s="108">
        <v>42276</v>
      </c>
      <c r="Y2695" s="107" t="b">
        <v>0</v>
      </c>
      <c r="Z2695" s="107" t="s">
        <v>5237</v>
      </c>
      <c r="AA2695" s="107" t="s">
        <v>5237</v>
      </c>
      <c r="AB2695" s="107" t="s">
        <v>5237</v>
      </c>
      <c r="AC2695" s="107" t="s">
        <v>5237</v>
      </c>
      <c r="AD2695" s="107" t="s">
        <v>5237</v>
      </c>
      <c r="AE2695" s="107" t="s">
        <v>5237</v>
      </c>
    </row>
    <row r="2696" spans="2:31" outlineLevel="1">
      <c r="B2696" s="24" t="s">
        <v>5234</v>
      </c>
      <c r="C2696" s="24" t="s">
        <v>4</v>
      </c>
      <c r="D2696" s="24" t="s">
        <v>64</v>
      </c>
      <c r="E2696" s="24" t="s">
        <v>50</v>
      </c>
      <c r="F2696" s="24" t="s">
        <v>54</v>
      </c>
      <c r="G2696" s="24">
        <v>-100</v>
      </c>
      <c r="H2696" s="42" t="s">
        <v>3008</v>
      </c>
      <c r="I2696" s="24" t="s">
        <v>5162</v>
      </c>
      <c r="J2696" s="24" t="s">
        <v>73</v>
      </c>
      <c r="K2696" s="72" t="str">
        <f t="shared" si="93"/>
        <v>BPPLC30 ICPL Curncy</v>
      </c>
      <c r="L2696" s="25" t="str">
        <f t="shared" si="95"/>
        <v>ICPL</v>
      </c>
      <c r="M2696" s="26">
        <f t="shared" ca="1" si="95"/>
        <v>42276</v>
      </c>
      <c r="N2696" s="25" t="b">
        <f t="shared" si="95"/>
        <v>0</v>
      </c>
      <c r="O2696" s="84" t="str">
        <f>IF($N2696,_xll.BDP($K2696,O$1817),"[DISABLED]")</f>
        <v>[DISABLED]</v>
      </c>
      <c r="P2696" s="84" t="str">
        <f>IF($N2696,_xll.BDP($K2696,P$1817),"[DISABLED]")</f>
        <v>[DISABLED]</v>
      </c>
      <c r="Q2696" s="84" t="str">
        <f>IF($N2696,_xll.BDP($K2696,Q$1817),"[DISABLED]")</f>
        <v>[DISABLED]</v>
      </c>
      <c r="R2696" s="84" t="str">
        <f>IF($N2696,_xll.BDH($K2696,R$1817,$M2696),"[DISABLED]")</f>
        <v>[DISABLED]</v>
      </c>
      <c r="S2696" s="84" t="str">
        <f>IF($N2696,_xll.BDH($K2696,S$1817,$M2696),"[DISABLED]")</f>
        <v>[DISABLED]</v>
      </c>
      <c r="T2696" s="84" t="str">
        <f>IF($N2696,_xll.BDH($K2696,T$1817,$M2696),"[DISABLED]")</f>
        <v>[DISABLED]</v>
      </c>
      <c r="V2696" s="106" t="s">
        <v>11182</v>
      </c>
      <c r="W2696" s="107" t="s">
        <v>1055</v>
      </c>
      <c r="X2696" s="108">
        <v>42276</v>
      </c>
      <c r="Y2696" s="107" t="b">
        <v>0</v>
      </c>
      <c r="Z2696" s="107" t="s">
        <v>5237</v>
      </c>
      <c r="AA2696" s="107" t="s">
        <v>5237</v>
      </c>
      <c r="AB2696" s="107" t="s">
        <v>5237</v>
      </c>
      <c r="AC2696" s="107" t="s">
        <v>5237</v>
      </c>
      <c r="AD2696" s="107" t="s">
        <v>5237</v>
      </c>
      <c r="AE2696" s="107" t="s">
        <v>5237</v>
      </c>
    </row>
    <row r="2697" spans="2:31" outlineLevel="1">
      <c r="B2697" s="24" t="s">
        <v>5234</v>
      </c>
      <c r="C2697" s="24" t="s">
        <v>4</v>
      </c>
      <c r="D2697" s="24" t="s">
        <v>64</v>
      </c>
      <c r="E2697" s="24" t="s">
        <v>50</v>
      </c>
      <c r="F2697" s="24" t="s">
        <v>54</v>
      </c>
      <c r="G2697" s="24">
        <v>-50</v>
      </c>
      <c r="H2697" s="42" t="s">
        <v>3008</v>
      </c>
      <c r="I2697" s="24" t="s">
        <v>5163</v>
      </c>
      <c r="J2697" s="24" t="s">
        <v>73</v>
      </c>
      <c r="K2697" s="72" t="str">
        <f t="shared" si="93"/>
        <v>BPPMC30 ICPL Curncy</v>
      </c>
      <c r="L2697" s="25" t="str">
        <f t="shared" si="95"/>
        <v>ICPL</v>
      </c>
      <c r="M2697" s="26">
        <f t="shared" ca="1" si="95"/>
        <v>42276</v>
      </c>
      <c r="N2697" s="25" t="b">
        <f t="shared" si="95"/>
        <v>0</v>
      </c>
      <c r="O2697" s="84" t="str">
        <f>IF($N2697,_xll.BDP($K2697,O$1817),"[DISABLED]")</f>
        <v>[DISABLED]</v>
      </c>
      <c r="P2697" s="84" t="str">
        <f>IF($N2697,_xll.BDP($K2697,P$1817),"[DISABLED]")</f>
        <v>[DISABLED]</v>
      </c>
      <c r="Q2697" s="84" t="str">
        <f>IF($N2697,_xll.BDP($K2697,Q$1817),"[DISABLED]")</f>
        <v>[DISABLED]</v>
      </c>
      <c r="R2697" s="84" t="str">
        <f>IF($N2697,_xll.BDH($K2697,R$1817,$M2697),"[DISABLED]")</f>
        <v>[DISABLED]</v>
      </c>
      <c r="S2697" s="84" t="str">
        <f>IF($N2697,_xll.BDH($K2697,S$1817,$M2697),"[DISABLED]")</f>
        <v>[DISABLED]</v>
      </c>
      <c r="T2697" s="84" t="str">
        <f>IF($N2697,_xll.BDH($K2697,T$1817,$M2697),"[DISABLED]")</f>
        <v>[DISABLED]</v>
      </c>
      <c r="V2697" s="106" t="s">
        <v>11183</v>
      </c>
      <c r="W2697" s="107" t="s">
        <v>1055</v>
      </c>
      <c r="X2697" s="108">
        <v>42276</v>
      </c>
      <c r="Y2697" s="107" t="b">
        <v>0</v>
      </c>
      <c r="Z2697" s="107" t="s">
        <v>5237</v>
      </c>
      <c r="AA2697" s="107" t="s">
        <v>5237</v>
      </c>
      <c r="AB2697" s="107" t="s">
        <v>5237</v>
      </c>
      <c r="AC2697" s="107" t="s">
        <v>5237</v>
      </c>
      <c r="AD2697" s="107" t="s">
        <v>5237</v>
      </c>
      <c r="AE2697" s="107" t="s">
        <v>5237</v>
      </c>
    </row>
    <row r="2698" spans="2:31" outlineLevel="1">
      <c r="B2698" s="24" t="s">
        <v>5234</v>
      </c>
      <c r="C2698" s="24" t="s">
        <v>4</v>
      </c>
      <c r="D2698" s="24" t="s">
        <v>64</v>
      </c>
      <c r="E2698" s="24" t="s">
        <v>50</v>
      </c>
      <c r="F2698" s="24" t="s">
        <v>54</v>
      </c>
      <c r="G2698" s="24">
        <v>-25</v>
      </c>
      <c r="H2698" s="42" t="s">
        <v>3008</v>
      </c>
      <c r="I2698" s="24" t="s">
        <v>5164</v>
      </c>
      <c r="J2698" s="24" t="s">
        <v>73</v>
      </c>
      <c r="K2698" s="72" t="str">
        <f t="shared" si="93"/>
        <v>BPPNC30 ICPL Curncy</v>
      </c>
      <c r="L2698" s="25" t="str">
        <f t="shared" si="95"/>
        <v>ICPL</v>
      </c>
      <c r="M2698" s="26">
        <f t="shared" ca="1" si="95"/>
        <v>42276</v>
      </c>
      <c r="N2698" s="25" t="b">
        <f t="shared" si="95"/>
        <v>0</v>
      </c>
      <c r="O2698" s="84" t="str">
        <f>IF($N2698,_xll.BDP($K2698,O$1817),"[DISABLED]")</f>
        <v>[DISABLED]</v>
      </c>
      <c r="P2698" s="84" t="str">
        <f>IF($N2698,_xll.BDP($K2698,P$1817),"[DISABLED]")</f>
        <v>[DISABLED]</v>
      </c>
      <c r="Q2698" s="84" t="str">
        <f>IF($N2698,_xll.BDP($K2698,Q$1817),"[DISABLED]")</f>
        <v>[DISABLED]</v>
      </c>
      <c r="R2698" s="84" t="str">
        <f>IF($N2698,_xll.BDH($K2698,R$1817,$M2698),"[DISABLED]")</f>
        <v>[DISABLED]</v>
      </c>
      <c r="S2698" s="84" t="str">
        <f>IF($N2698,_xll.BDH($K2698,S$1817,$M2698),"[DISABLED]")</f>
        <v>[DISABLED]</v>
      </c>
      <c r="T2698" s="84" t="str">
        <f>IF($N2698,_xll.BDH($K2698,T$1817,$M2698),"[DISABLED]")</f>
        <v>[DISABLED]</v>
      </c>
      <c r="V2698" s="106" t="s">
        <v>11184</v>
      </c>
      <c r="W2698" s="107" t="s">
        <v>1055</v>
      </c>
      <c r="X2698" s="108">
        <v>42276</v>
      </c>
      <c r="Y2698" s="107" t="b">
        <v>0</v>
      </c>
      <c r="Z2698" s="107" t="s">
        <v>5237</v>
      </c>
      <c r="AA2698" s="107" t="s">
        <v>5237</v>
      </c>
      <c r="AB2698" s="107" t="s">
        <v>5237</v>
      </c>
      <c r="AC2698" s="107" t="s">
        <v>5237</v>
      </c>
      <c r="AD2698" s="107" t="s">
        <v>5237</v>
      </c>
      <c r="AE2698" s="107" t="s">
        <v>5237</v>
      </c>
    </row>
    <row r="2699" spans="2:31" outlineLevel="1">
      <c r="B2699" s="24" t="s">
        <v>5234</v>
      </c>
      <c r="C2699" s="24" t="s">
        <v>4</v>
      </c>
      <c r="D2699" s="24" t="s">
        <v>64</v>
      </c>
      <c r="E2699" s="24" t="s">
        <v>50</v>
      </c>
      <c r="F2699" s="24" t="s">
        <v>54</v>
      </c>
      <c r="G2699" s="24">
        <v>25</v>
      </c>
      <c r="H2699" s="42" t="s">
        <v>3008</v>
      </c>
      <c r="I2699" s="24" t="s">
        <v>5165</v>
      </c>
      <c r="J2699" s="24" t="s">
        <v>73</v>
      </c>
      <c r="K2699" s="72" t="str">
        <f t="shared" si="93"/>
        <v>BPPOC30 ICPL Curncy</v>
      </c>
      <c r="L2699" s="25" t="str">
        <f t="shared" si="95"/>
        <v>ICPL</v>
      </c>
      <c r="M2699" s="26">
        <f t="shared" ca="1" si="95"/>
        <v>42276</v>
      </c>
      <c r="N2699" s="25" t="b">
        <f t="shared" si="95"/>
        <v>0</v>
      </c>
      <c r="O2699" s="84" t="str">
        <f>IF($N2699,_xll.BDP($K2699,O$1817),"[DISABLED]")</f>
        <v>[DISABLED]</v>
      </c>
      <c r="P2699" s="84" t="str">
        <f>IF($N2699,_xll.BDP($K2699,P$1817),"[DISABLED]")</f>
        <v>[DISABLED]</v>
      </c>
      <c r="Q2699" s="84" t="str">
        <f>IF($N2699,_xll.BDP($K2699,Q$1817),"[DISABLED]")</f>
        <v>[DISABLED]</v>
      </c>
      <c r="R2699" s="84" t="str">
        <f>IF($N2699,_xll.BDH($K2699,R$1817,$M2699),"[DISABLED]")</f>
        <v>[DISABLED]</v>
      </c>
      <c r="S2699" s="84" t="str">
        <f>IF($N2699,_xll.BDH($K2699,S$1817,$M2699),"[DISABLED]")</f>
        <v>[DISABLED]</v>
      </c>
      <c r="T2699" s="84" t="str">
        <f>IF($N2699,_xll.BDH($K2699,T$1817,$M2699),"[DISABLED]")</f>
        <v>[DISABLED]</v>
      </c>
      <c r="V2699" s="106" t="s">
        <v>11185</v>
      </c>
      <c r="W2699" s="107" t="s">
        <v>1055</v>
      </c>
      <c r="X2699" s="108">
        <v>42276</v>
      </c>
      <c r="Y2699" s="107" t="b">
        <v>0</v>
      </c>
      <c r="Z2699" s="107" t="s">
        <v>5237</v>
      </c>
      <c r="AA2699" s="107" t="s">
        <v>5237</v>
      </c>
      <c r="AB2699" s="107" t="s">
        <v>5237</v>
      </c>
      <c r="AC2699" s="107" t="s">
        <v>5237</v>
      </c>
      <c r="AD2699" s="107" t="s">
        <v>5237</v>
      </c>
      <c r="AE2699" s="107" t="s">
        <v>5237</v>
      </c>
    </row>
    <row r="2700" spans="2:31" outlineLevel="1">
      <c r="B2700" s="24" t="s">
        <v>5234</v>
      </c>
      <c r="C2700" s="24" t="s">
        <v>4</v>
      </c>
      <c r="D2700" s="24" t="s">
        <v>64</v>
      </c>
      <c r="E2700" s="24" t="s">
        <v>50</v>
      </c>
      <c r="F2700" s="24" t="s">
        <v>54</v>
      </c>
      <c r="G2700" s="24">
        <v>50</v>
      </c>
      <c r="H2700" s="42" t="s">
        <v>3008</v>
      </c>
      <c r="I2700" s="24" t="s">
        <v>5166</v>
      </c>
      <c r="J2700" s="24" t="s">
        <v>73</v>
      </c>
      <c r="K2700" s="72" t="str">
        <f t="shared" si="93"/>
        <v>BPPPC30 ICPL Curncy</v>
      </c>
      <c r="L2700" s="25" t="str">
        <f t="shared" si="95"/>
        <v>ICPL</v>
      </c>
      <c r="M2700" s="26">
        <f t="shared" ca="1" si="95"/>
        <v>42276</v>
      </c>
      <c r="N2700" s="25" t="b">
        <f t="shared" si="95"/>
        <v>0</v>
      </c>
      <c r="O2700" s="84" t="str">
        <f>IF($N2700,_xll.BDP($K2700,O$1817),"[DISABLED]")</f>
        <v>[DISABLED]</v>
      </c>
      <c r="P2700" s="84" t="str">
        <f>IF($N2700,_xll.BDP($K2700,P$1817),"[DISABLED]")</f>
        <v>[DISABLED]</v>
      </c>
      <c r="Q2700" s="84" t="str">
        <f>IF($N2700,_xll.BDP($K2700,Q$1817),"[DISABLED]")</f>
        <v>[DISABLED]</v>
      </c>
      <c r="R2700" s="84" t="str">
        <f>IF($N2700,_xll.BDH($K2700,R$1817,$M2700),"[DISABLED]")</f>
        <v>[DISABLED]</v>
      </c>
      <c r="S2700" s="84" t="str">
        <f>IF($N2700,_xll.BDH($K2700,S$1817,$M2700),"[DISABLED]")</f>
        <v>[DISABLED]</v>
      </c>
      <c r="T2700" s="84" t="str">
        <f>IF($N2700,_xll.BDH($K2700,T$1817,$M2700),"[DISABLED]")</f>
        <v>[DISABLED]</v>
      </c>
      <c r="V2700" s="106" t="s">
        <v>11186</v>
      </c>
      <c r="W2700" s="107" t="s">
        <v>1055</v>
      </c>
      <c r="X2700" s="108">
        <v>42276</v>
      </c>
      <c r="Y2700" s="107" t="b">
        <v>0</v>
      </c>
      <c r="Z2700" s="107" t="s">
        <v>5237</v>
      </c>
      <c r="AA2700" s="107" t="s">
        <v>5237</v>
      </c>
      <c r="AB2700" s="107" t="s">
        <v>5237</v>
      </c>
      <c r="AC2700" s="107" t="s">
        <v>5237</v>
      </c>
      <c r="AD2700" s="107" t="s">
        <v>5237</v>
      </c>
      <c r="AE2700" s="107" t="s">
        <v>5237</v>
      </c>
    </row>
    <row r="2701" spans="2:31" outlineLevel="1">
      <c r="B2701" s="24" t="s">
        <v>5234</v>
      </c>
      <c r="C2701" s="24" t="s">
        <v>4</v>
      </c>
      <c r="D2701" s="24" t="s">
        <v>64</v>
      </c>
      <c r="E2701" s="24" t="s">
        <v>50</v>
      </c>
      <c r="F2701" s="24" t="s">
        <v>54</v>
      </c>
      <c r="G2701" s="24">
        <v>100</v>
      </c>
      <c r="H2701" s="42" t="s">
        <v>3008</v>
      </c>
      <c r="I2701" s="24" t="s">
        <v>5167</v>
      </c>
      <c r="J2701" s="24" t="s">
        <v>73</v>
      </c>
      <c r="K2701" s="72" t="str">
        <f t="shared" si="93"/>
        <v>BPPQC30 ICPL Curncy</v>
      </c>
      <c r="L2701" s="25" t="str">
        <f t="shared" si="95"/>
        <v>ICPL</v>
      </c>
      <c r="M2701" s="26">
        <f t="shared" ca="1" si="95"/>
        <v>42276</v>
      </c>
      <c r="N2701" s="25" t="b">
        <f t="shared" si="95"/>
        <v>0</v>
      </c>
      <c r="O2701" s="84" t="str">
        <f>IF($N2701,_xll.BDP($K2701,O$1817),"[DISABLED]")</f>
        <v>[DISABLED]</v>
      </c>
      <c r="P2701" s="84" t="str">
        <f>IF($N2701,_xll.BDP($K2701,P$1817),"[DISABLED]")</f>
        <v>[DISABLED]</v>
      </c>
      <c r="Q2701" s="84" t="str">
        <f>IF($N2701,_xll.BDP($K2701,Q$1817),"[DISABLED]")</f>
        <v>[DISABLED]</v>
      </c>
      <c r="R2701" s="84" t="str">
        <f>IF($N2701,_xll.BDH($K2701,R$1817,$M2701),"[DISABLED]")</f>
        <v>[DISABLED]</v>
      </c>
      <c r="S2701" s="84" t="str">
        <f>IF($N2701,_xll.BDH($K2701,S$1817,$M2701),"[DISABLED]")</f>
        <v>[DISABLED]</v>
      </c>
      <c r="T2701" s="84" t="str">
        <f>IF($N2701,_xll.BDH($K2701,T$1817,$M2701),"[DISABLED]")</f>
        <v>[DISABLED]</v>
      </c>
      <c r="V2701" s="106" t="s">
        <v>11187</v>
      </c>
      <c r="W2701" s="107" t="s">
        <v>1055</v>
      </c>
      <c r="X2701" s="108">
        <v>42276</v>
      </c>
      <c r="Y2701" s="107" t="b">
        <v>0</v>
      </c>
      <c r="Z2701" s="107" t="s">
        <v>5237</v>
      </c>
      <c r="AA2701" s="107" t="s">
        <v>5237</v>
      </c>
      <c r="AB2701" s="107" t="s">
        <v>5237</v>
      </c>
      <c r="AC2701" s="107" t="s">
        <v>5237</v>
      </c>
      <c r="AD2701" s="107" t="s">
        <v>5237</v>
      </c>
      <c r="AE2701" s="107" t="s">
        <v>5237</v>
      </c>
    </row>
    <row r="2702" spans="2:31" outlineLevel="1">
      <c r="B2702" s="24" t="s">
        <v>5234</v>
      </c>
      <c r="C2702" s="24" t="s">
        <v>4</v>
      </c>
      <c r="D2702" s="24" t="s">
        <v>64</v>
      </c>
      <c r="E2702" s="24" t="s">
        <v>50</v>
      </c>
      <c r="F2702" s="24" t="s">
        <v>54</v>
      </c>
      <c r="G2702" s="24">
        <v>200</v>
      </c>
      <c r="H2702" s="42" t="s">
        <v>3008</v>
      </c>
      <c r="I2702" s="24" t="s">
        <v>5168</v>
      </c>
      <c r="J2702" s="24" t="s">
        <v>73</v>
      </c>
      <c r="K2702" s="72" t="str">
        <f t="shared" si="93"/>
        <v>BPPRC30 ICPL Curncy</v>
      </c>
      <c r="L2702" s="25" t="str">
        <f t="shared" si="95"/>
        <v>ICPL</v>
      </c>
      <c r="M2702" s="26">
        <f t="shared" ca="1" si="95"/>
        <v>42276</v>
      </c>
      <c r="N2702" s="25" t="b">
        <f t="shared" si="95"/>
        <v>0</v>
      </c>
      <c r="O2702" s="84" t="str">
        <f>IF($N2702,_xll.BDP($K2702,O$1817),"[DISABLED]")</f>
        <v>[DISABLED]</v>
      </c>
      <c r="P2702" s="84" t="str">
        <f>IF($N2702,_xll.BDP($K2702,P$1817),"[DISABLED]")</f>
        <v>[DISABLED]</v>
      </c>
      <c r="Q2702" s="84" t="str">
        <f>IF($N2702,_xll.BDP($K2702,Q$1817),"[DISABLED]")</f>
        <v>[DISABLED]</v>
      </c>
      <c r="R2702" s="84" t="str">
        <f>IF($N2702,_xll.BDH($K2702,R$1817,$M2702),"[DISABLED]")</f>
        <v>[DISABLED]</v>
      </c>
      <c r="S2702" s="84" t="str">
        <f>IF($N2702,_xll.BDH($K2702,S$1817,$M2702),"[DISABLED]")</f>
        <v>[DISABLED]</v>
      </c>
      <c r="T2702" s="84" t="str">
        <f>IF($N2702,_xll.BDH($K2702,T$1817,$M2702),"[DISABLED]")</f>
        <v>[DISABLED]</v>
      </c>
      <c r="V2702" s="106" t="s">
        <v>11188</v>
      </c>
      <c r="W2702" s="107" t="s">
        <v>1055</v>
      </c>
      <c r="X2702" s="108">
        <v>42276</v>
      </c>
      <c r="Y2702" s="107" t="b">
        <v>0</v>
      </c>
      <c r="Z2702" s="107" t="s">
        <v>5237</v>
      </c>
      <c r="AA2702" s="107" t="s">
        <v>5237</v>
      </c>
      <c r="AB2702" s="107" t="s">
        <v>5237</v>
      </c>
      <c r="AC2702" s="107" t="s">
        <v>5237</v>
      </c>
      <c r="AD2702" s="107" t="s">
        <v>5237</v>
      </c>
      <c r="AE2702" s="107" t="s">
        <v>5237</v>
      </c>
    </row>
    <row r="2703" spans="2:31" outlineLevel="1">
      <c r="H2703" s="42"/>
      <c r="K2703" s="72"/>
      <c r="L2703" s="25"/>
      <c r="M2703" s="26"/>
      <c r="N2703" s="25"/>
      <c r="O2703" s="84"/>
      <c r="P2703" s="84"/>
      <c r="Q2703" s="84"/>
      <c r="R2703" s="84"/>
      <c r="S2703" s="84"/>
      <c r="T2703" s="84"/>
      <c r="V2703" s="106"/>
      <c r="W2703" s="107"/>
      <c r="X2703" s="108"/>
      <c r="Y2703" s="107"/>
      <c r="Z2703" s="107"/>
      <c r="AA2703" s="107"/>
      <c r="AB2703" s="107"/>
      <c r="AC2703" s="107"/>
      <c r="AD2703" s="107"/>
      <c r="AE2703" s="107"/>
    </row>
    <row r="2704" spans="2:31" outlineLevel="1">
      <c r="B2704" s="24" t="s">
        <v>5234</v>
      </c>
      <c r="C2704" s="24" t="s">
        <v>4</v>
      </c>
      <c r="D2704" s="24" t="s">
        <v>64</v>
      </c>
      <c r="E2704" s="24" t="s">
        <v>50</v>
      </c>
      <c r="F2704" s="24" t="s">
        <v>58</v>
      </c>
      <c r="G2704" s="25">
        <v>-200</v>
      </c>
      <c r="H2704" s="42" t="s">
        <v>3008</v>
      </c>
      <c r="I2704" s="24" t="s">
        <v>5217</v>
      </c>
      <c r="J2704" s="24" t="s">
        <v>73</v>
      </c>
      <c r="K2704" s="72" t="str">
        <f t="shared" si="93"/>
        <v>BPPKF30 ICPL Curncy</v>
      </c>
      <c r="L2704" s="25" t="str">
        <f t="shared" si="95"/>
        <v>ICPL</v>
      </c>
      <c r="M2704" s="26">
        <f t="shared" ca="1" si="95"/>
        <v>42276</v>
      </c>
      <c r="N2704" s="25" t="b">
        <f t="shared" si="95"/>
        <v>0</v>
      </c>
      <c r="O2704" s="84" t="str">
        <f>IF($N2704,_xll.BDP($K2704,O$1817),"[DISABLED]")</f>
        <v>[DISABLED]</v>
      </c>
      <c r="P2704" s="84" t="str">
        <f>IF($N2704,_xll.BDP($K2704,P$1817),"[DISABLED]")</f>
        <v>[DISABLED]</v>
      </c>
      <c r="Q2704" s="84" t="str">
        <f>IF($N2704,_xll.BDP($K2704,Q$1817),"[DISABLED]")</f>
        <v>[DISABLED]</v>
      </c>
      <c r="R2704" s="84" t="str">
        <f>IF($N2704,_xll.BDH($K2704,R$1817,$M2704),"[DISABLED]")</f>
        <v>[DISABLED]</v>
      </c>
      <c r="S2704" s="84" t="str">
        <f>IF($N2704,_xll.BDH($K2704,S$1817,$M2704),"[DISABLED]")</f>
        <v>[DISABLED]</v>
      </c>
      <c r="T2704" s="84" t="str">
        <f>IF($N2704,_xll.BDH($K2704,T$1817,$M2704),"[DISABLED]")</f>
        <v>[DISABLED]</v>
      </c>
      <c r="V2704" s="106" t="s">
        <v>11189</v>
      </c>
      <c r="W2704" s="107" t="s">
        <v>1055</v>
      </c>
      <c r="X2704" s="108">
        <v>42276</v>
      </c>
      <c r="Y2704" s="107" t="b">
        <v>0</v>
      </c>
      <c r="Z2704" s="107" t="s">
        <v>5237</v>
      </c>
      <c r="AA2704" s="107" t="s">
        <v>5237</v>
      </c>
      <c r="AB2704" s="107" t="s">
        <v>5237</v>
      </c>
      <c r="AC2704" s="107" t="s">
        <v>5237</v>
      </c>
      <c r="AD2704" s="107" t="s">
        <v>5237</v>
      </c>
      <c r="AE2704" s="107" t="s">
        <v>5237</v>
      </c>
    </row>
    <row r="2705" spans="2:31" outlineLevel="1">
      <c r="B2705" s="24" t="s">
        <v>5234</v>
      </c>
      <c r="C2705" s="24" t="s">
        <v>4</v>
      </c>
      <c r="D2705" s="24" t="s">
        <v>64</v>
      </c>
      <c r="E2705" s="24" t="s">
        <v>50</v>
      </c>
      <c r="F2705" s="24" t="s">
        <v>58</v>
      </c>
      <c r="G2705" s="42">
        <v>-100</v>
      </c>
      <c r="H2705" s="42" t="s">
        <v>3008</v>
      </c>
      <c r="I2705" s="24" t="s">
        <v>5169</v>
      </c>
      <c r="J2705" s="24" t="s">
        <v>73</v>
      </c>
      <c r="K2705" s="72" t="str">
        <f t="shared" si="93"/>
        <v>BPPLF30 ICPL Curncy</v>
      </c>
      <c r="L2705" s="25" t="str">
        <f t="shared" si="95"/>
        <v>ICPL</v>
      </c>
      <c r="M2705" s="26">
        <f t="shared" ca="1" si="95"/>
        <v>42276</v>
      </c>
      <c r="N2705" s="25" t="b">
        <f t="shared" si="95"/>
        <v>0</v>
      </c>
      <c r="O2705" s="84" t="str">
        <f>IF($N2705,_xll.BDP($K2705,O$1817),"[DISABLED]")</f>
        <v>[DISABLED]</v>
      </c>
      <c r="P2705" s="84" t="str">
        <f>IF($N2705,_xll.BDP($K2705,P$1817),"[DISABLED]")</f>
        <v>[DISABLED]</v>
      </c>
      <c r="Q2705" s="84" t="str">
        <f>IF($N2705,_xll.BDP($K2705,Q$1817),"[DISABLED]")</f>
        <v>[DISABLED]</v>
      </c>
      <c r="R2705" s="84" t="str">
        <f>IF($N2705,_xll.BDH($K2705,R$1817,$M2705),"[DISABLED]")</f>
        <v>[DISABLED]</v>
      </c>
      <c r="S2705" s="84" t="str">
        <f>IF($N2705,_xll.BDH($K2705,S$1817,$M2705),"[DISABLED]")</f>
        <v>[DISABLED]</v>
      </c>
      <c r="T2705" s="84" t="str">
        <f>IF($N2705,_xll.BDH($K2705,T$1817,$M2705),"[DISABLED]")</f>
        <v>[DISABLED]</v>
      </c>
      <c r="V2705" s="106" t="s">
        <v>11190</v>
      </c>
      <c r="W2705" s="107" t="s">
        <v>1055</v>
      </c>
      <c r="X2705" s="108">
        <v>42276</v>
      </c>
      <c r="Y2705" s="107" t="b">
        <v>0</v>
      </c>
      <c r="Z2705" s="107" t="s">
        <v>5237</v>
      </c>
      <c r="AA2705" s="107" t="s">
        <v>5237</v>
      </c>
      <c r="AB2705" s="107" t="s">
        <v>5237</v>
      </c>
      <c r="AC2705" s="107" t="s">
        <v>5237</v>
      </c>
      <c r="AD2705" s="107" t="s">
        <v>5237</v>
      </c>
      <c r="AE2705" s="107" t="s">
        <v>5237</v>
      </c>
    </row>
    <row r="2706" spans="2:31" outlineLevel="1">
      <c r="B2706" s="24" t="s">
        <v>5234</v>
      </c>
      <c r="C2706" s="24" t="s">
        <v>4</v>
      </c>
      <c r="D2706" s="24" t="s">
        <v>64</v>
      </c>
      <c r="E2706" s="24" t="s">
        <v>50</v>
      </c>
      <c r="F2706" s="24" t="s">
        <v>58</v>
      </c>
      <c r="G2706" s="42">
        <v>-50</v>
      </c>
      <c r="H2706" s="42" t="s">
        <v>3008</v>
      </c>
      <c r="I2706" s="24" t="s">
        <v>5170</v>
      </c>
      <c r="J2706" s="24" t="s">
        <v>73</v>
      </c>
      <c r="K2706" s="72" t="str">
        <f t="shared" si="93"/>
        <v>BPPMF30 ICPL Curncy</v>
      </c>
      <c r="L2706" s="25" t="str">
        <f t="shared" si="95"/>
        <v>ICPL</v>
      </c>
      <c r="M2706" s="26">
        <f t="shared" ca="1" si="95"/>
        <v>42276</v>
      </c>
      <c r="N2706" s="25" t="b">
        <f t="shared" si="95"/>
        <v>0</v>
      </c>
      <c r="O2706" s="84" t="str">
        <f>IF($N2706,_xll.BDP($K2706,O$1817),"[DISABLED]")</f>
        <v>[DISABLED]</v>
      </c>
      <c r="P2706" s="84" t="str">
        <f>IF($N2706,_xll.BDP($K2706,P$1817),"[DISABLED]")</f>
        <v>[DISABLED]</v>
      </c>
      <c r="Q2706" s="84" t="str">
        <f>IF($N2706,_xll.BDP($K2706,Q$1817),"[DISABLED]")</f>
        <v>[DISABLED]</v>
      </c>
      <c r="R2706" s="84" t="str">
        <f>IF($N2706,_xll.BDH($K2706,R$1817,$M2706),"[DISABLED]")</f>
        <v>[DISABLED]</v>
      </c>
      <c r="S2706" s="84" t="str">
        <f>IF($N2706,_xll.BDH($K2706,S$1817,$M2706),"[DISABLED]")</f>
        <v>[DISABLED]</v>
      </c>
      <c r="T2706" s="84" t="str">
        <f>IF($N2706,_xll.BDH($K2706,T$1817,$M2706),"[DISABLED]")</f>
        <v>[DISABLED]</v>
      </c>
      <c r="V2706" s="106" t="s">
        <v>11191</v>
      </c>
      <c r="W2706" s="107" t="s">
        <v>1055</v>
      </c>
      <c r="X2706" s="108">
        <v>42276</v>
      </c>
      <c r="Y2706" s="107" t="b">
        <v>0</v>
      </c>
      <c r="Z2706" s="107" t="s">
        <v>5237</v>
      </c>
      <c r="AA2706" s="107" t="s">
        <v>5237</v>
      </c>
      <c r="AB2706" s="107" t="s">
        <v>5237</v>
      </c>
      <c r="AC2706" s="107" t="s">
        <v>5237</v>
      </c>
      <c r="AD2706" s="107" t="s">
        <v>5237</v>
      </c>
      <c r="AE2706" s="107" t="s">
        <v>5237</v>
      </c>
    </row>
    <row r="2707" spans="2:31" outlineLevel="1">
      <c r="B2707" s="24" t="s">
        <v>5234</v>
      </c>
      <c r="C2707" s="24" t="s">
        <v>4</v>
      </c>
      <c r="D2707" s="24" t="s">
        <v>64</v>
      </c>
      <c r="E2707" s="24" t="s">
        <v>50</v>
      </c>
      <c r="F2707" s="24" t="s">
        <v>58</v>
      </c>
      <c r="G2707" s="42">
        <v>-25</v>
      </c>
      <c r="H2707" s="42" t="s">
        <v>3008</v>
      </c>
      <c r="I2707" s="24" t="s">
        <v>5171</v>
      </c>
      <c r="J2707" s="24" t="s">
        <v>73</v>
      </c>
      <c r="K2707" s="72" t="str">
        <f t="shared" si="93"/>
        <v>BPPNF30 ICPL Curncy</v>
      </c>
      <c r="L2707" s="25" t="str">
        <f t="shared" si="95"/>
        <v>ICPL</v>
      </c>
      <c r="M2707" s="26">
        <f t="shared" ca="1" si="95"/>
        <v>42276</v>
      </c>
      <c r="N2707" s="25" t="b">
        <f t="shared" si="95"/>
        <v>0</v>
      </c>
      <c r="O2707" s="84" t="str">
        <f>IF($N2707,_xll.BDP($K2707,O$1817),"[DISABLED]")</f>
        <v>[DISABLED]</v>
      </c>
      <c r="P2707" s="84" t="str">
        <f>IF($N2707,_xll.BDP($K2707,P$1817),"[DISABLED]")</f>
        <v>[DISABLED]</v>
      </c>
      <c r="Q2707" s="84" t="str">
        <f>IF($N2707,_xll.BDP($K2707,Q$1817),"[DISABLED]")</f>
        <v>[DISABLED]</v>
      </c>
      <c r="R2707" s="84" t="str">
        <f>IF($N2707,_xll.BDH($K2707,R$1817,$M2707),"[DISABLED]")</f>
        <v>[DISABLED]</v>
      </c>
      <c r="S2707" s="84" t="str">
        <f>IF($N2707,_xll.BDH($K2707,S$1817,$M2707),"[DISABLED]")</f>
        <v>[DISABLED]</v>
      </c>
      <c r="T2707" s="84" t="str">
        <f>IF($N2707,_xll.BDH($K2707,T$1817,$M2707),"[DISABLED]")</f>
        <v>[DISABLED]</v>
      </c>
      <c r="V2707" s="106" t="s">
        <v>11192</v>
      </c>
      <c r="W2707" s="107" t="s">
        <v>1055</v>
      </c>
      <c r="X2707" s="108">
        <v>42276</v>
      </c>
      <c r="Y2707" s="107" t="b">
        <v>0</v>
      </c>
      <c r="Z2707" s="107" t="s">
        <v>5237</v>
      </c>
      <c r="AA2707" s="107" t="s">
        <v>5237</v>
      </c>
      <c r="AB2707" s="107" t="s">
        <v>5237</v>
      </c>
      <c r="AC2707" s="107" t="s">
        <v>5237</v>
      </c>
      <c r="AD2707" s="107" t="s">
        <v>5237</v>
      </c>
      <c r="AE2707" s="107" t="s">
        <v>5237</v>
      </c>
    </row>
    <row r="2708" spans="2:31" outlineLevel="1">
      <c r="B2708" s="24" t="s">
        <v>5234</v>
      </c>
      <c r="C2708" s="24" t="s">
        <v>4</v>
      </c>
      <c r="D2708" s="24" t="s">
        <v>64</v>
      </c>
      <c r="E2708" s="24" t="s">
        <v>50</v>
      </c>
      <c r="F2708" s="24" t="s">
        <v>58</v>
      </c>
      <c r="G2708" s="42">
        <v>25</v>
      </c>
      <c r="H2708" s="42" t="s">
        <v>3008</v>
      </c>
      <c r="I2708" s="24" t="s">
        <v>5172</v>
      </c>
      <c r="J2708" s="24" t="s">
        <v>73</v>
      </c>
      <c r="K2708" s="72" t="str">
        <f t="shared" si="93"/>
        <v>BPPOF30 ICPL Curncy</v>
      </c>
      <c r="L2708" s="25" t="str">
        <f t="shared" si="95"/>
        <v>ICPL</v>
      </c>
      <c r="M2708" s="26">
        <f t="shared" ca="1" si="95"/>
        <v>42276</v>
      </c>
      <c r="N2708" s="25" t="b">
        <f t="shared" si="95"/>
        <v>0</v>
      </c>
      <c r="O2708" s="84" t="str">
        <f>IF($N2708,_xll.BDP($K2708,O$1817),"[DISABLED]")</f>
        <v>[DISABLED]</v>
      </c>
      <c r="P2708" s="84" t="str">
        <f>IF($N2708,_xll.BDP($K2708,P$1817),"[DISABLED]")</f>
        <v>[DISABLED]</v>
      </c>
      <c r="Q2708" s="84" t="str">
        <f>IF($N2708,_xll.BDP($K2708,Q$1817),"[DISABLED]")</f>
        <v>[DISABLED]</v>
      </c>
      <c r="R2708" s="84" t="str">
        <f>IF($N2708,_xll.BDH($K2708,R$1817,$M2708),"[DISABLED]")</f>
        <v>[DISABLED]</v>
      </c>
      <c r="S2708" s="84" t="str">
        <f>IF($N2708,_xll.BDH($K2708,S$1817,$M2708),"[DISABLED]")</f>
        <v>[DISABLED]</v>
      </c>
      <c r="T2708" s="84" t="str">
        <f>IF($N2708,_xll.BDH($K2708,T$1817,$M2708),"[DISABLED]")</f>
        <v>[DISABLED]</v>
      </c>
      <c r="V2708" s="106" t="s">
        <v>11193</v>
      </c>
      <c r="W2708" s="107" t="s">
        <v>1055</v>
      </c>
      <c r="X2708" s="108">
        <v>42276</v>
      </c>
      <c r="Y2708" s="107" t="b">
        <v>0</v>
      </c>
      <c r="Z2708" s="107" t="s">
        <v>5237</v>
      </c>
      <c r="AA2708" s="107" t="s">
        <v>5237</v>
      </c>
      <c r="AB2708" s="107" t="s">
        <v>5237</v>
      </c>
      <c r="AC2708" s="107" t="s">
        <v>5237</v>
      </c>
      <c r="AD2708" s="107" t="s">
        <v>5237</v>
      </c>
      <c r="AE2708" s="107" t="s">
        <v>5237</v>
      </c>
    </row>
    <row r="2709" spans="2:31" outlineLevel="1">
      <c r="B2709" s="24" t="s">
        <v>5234</v>
      </c>
      <c r="C2709" s="24" t="s">
        <v>4</v>
      </c>
      <c r="D2709" s="24" t="s">
        <v>64</v>
      </c>
      <c r="E2709" s="24" t="s">
        <v>50</v>
      </c>
      <c r="F2709" s="24" t="s">
        <v>58</v>
      </c>
      <c r="G2709" s="42">
        <v>50</v>
      </c>
      <c r="H2709" s="42" t="s">
        <v>3008</v>
      </c>
      <c r="I2709" s="24" t="s">
        <v>5173</v>
      </c>
      <c r="J2709" s="24" t="s">
        <v>73</v>
      </c>
      <c r="K2709" s="72" t="str">
        <f t="shared" si="93"/>
        <v>BPPPF30 ICPL Curncy</v>
      </c>
      <c r="L2709" s="25" t="str">
        <f t="shared" si="95"/>
        <v>ICPL</v>
      </c>
      <c r="M2709" s="26">
        <f t="shared" ca="1" si="95"/>
        <v>42276</v>
      </c>
      <c r="N2709" s="25" t="b">
        <f t="shared" si="95"/>
        <v>0</v>
      </c>
      <c r="O2709" s="84" t="str">
        <f>IF($N2709,_xll.BDP($K2709,O$1817),"[DISABLED]")</f>
        <v>[DISABLED]</v>
      </c>
      <c r="P2709" s="84" t="str">
        <f>IF($N2709,_xll.BDP($K2709,P$1817),"[DISABLED]")</f>
        <v>[DISABLED]</v>
      </c>
      <c r="Q2709" s="84" t="str">
        <f>IF($N2709,_xll.BDP($K2709,Q$1817),"[DISABLED]")</f>
        <v>[DISABLED]</v>
      </c>
      <c r="R2709" s="84" t="str">
        <f>IF($N2709,_xll.BDH($K2709,R$1817,$M2709),"[DISABLED]")</f>
        <v>[DISABLED]</v>
      </c>
      <c r="S2709" s="84" t="str">
        <f>IF($N2709,_xll.BDH($K2709,S$1817,$M2709),"[DISABLED]")</f>
        <v>[DISABLED]</v>
      </c>
      <c r="T2709" s="84" t="str">
        <f>IF($N2709,_xll.BDH($K2709,T$1817,$M2709),"[DISABLED]")</f>
        <v>[DISABLED]</v>
      </c>
      <c r="V2709" s="106" t="s">
        <v>11194</v>
      </c>
      <c r="W2709" s="107" t="s">
        <v>1055</v>
      </c>
      <c r="X2709" s="108">
        <v>42276</v>
      </c>
      <c r="Y2709" s="107" t="b">
        <v>0</v>
      </c>
      <c r="Z2709" s="107" t="s">
        <v>5237</v>
      </c>
      <c r="AA2709" s="107" t="s">
        <v>5237</v>
      </c>
      <c r="AB2709" s="107" t="s">
        <v>5237</v>
      </c>
      <c r="AC2709" s="107" t="s">
        <v>5237</v>
      </c>
      <c r="AD2709" s="107" t="s">
        <v>5237</v>
      </c>
      <c r="AE2709" s="107" t="s">
        <v>5237</v>
      </c>
    </row>
    <row r="2710" spans="2:31" outlineLevel="1">
      <c r="B2710" s="24" t="s">
        <v>5234</v>
      </c>
      <c r="C2710" s="24" t="s">
        <v>4</v>
      </c>
      <c r="D2710" s="24" t="s">
        <v>64</v>
      </c>
      <c r="E2710" s="24" t="s">
        <v>50</v>
      </c>
      <c r="F2710" s="24" t="s">
        <v>58</v>
      </c>
      <c r="G2710" s="42">
        <v>100</v>
      </c>
      <c r="H2710" s="42" t="s">
        <v>3008</v>
      </c>
      <c r="I2710" s="24" t="s">
        <v>5174</v>
      </c>
      <c r="J2710" s="24" t="s">
        <v>73</v>
      </c>
      <c r="K2710" s="72" t="str">
        <f t="shared" si="93"/>
        <v>BPPQF30 ICPL Curncy</v>
      </c>
      <c r="L2710" s="25" t="str">
        <f t="shared" si="95"/>
        <v>ICPL</v>
      </c>
      <c r="M2710" s="26">
        <f t="shared" ca="1" si="95"/>
        <v>42276</v>
      </c>
      <c r="N2710" s="25" t="b">
        <f t="shared" si="95"/>
        <v>0</v>
      </c>
      <c r="O2710" s="84" t="str">
        <f>IF($N2710,_xll.BDP($K2710,O$1817),"[DISABLED]")</f>
        <v>[DISABLED]</v>
      </c>
      <c r="P2710" s="84" t="str">
        <f>IF($N2710,_xll.BDP($K2710,P$1817),"[DISABLED]")</f>
        <v>[DISABLED]</v>
      </c>
      <c r="Q2710" s="84" t="str">
        <f>IF($N2710,_xll.BDP($K2710,Q$1817),"[DISABLED]")</f>
        <v>[DISABLED]</v>
      </c>
      <c r="R2710" s="84" t="str">
        <f>IF($N2710,_xll.BDH($K2710,R$1817,$M2710),"[DISABLED]")</f>
        <v>[DISABLED]</v>
      </c>
      <c r="S2710" s="84" t="str">
        <f>IF($N2710,_xll.BDH($K2710,S$1817,$M2710),"[DISABLED]")</f>
        <v>[DISABLED]</v>
      </c>
      <c r="T2710" s="84" t="str">
        <f>IF($N2710,_xll.BDH($K2710,T$1817,$M2710),"[DISABLED]")</f>
        <v>[DISABLED]</v>
      </c>
      <c r="V2710" s="106" t="s">
        <v>11195</v>
      </c>
      <c r="W2710" s="107" t="s">
        <v>1055</v>
      </c>
      <c r="X2710" s="108">
        <v>42276</v>
      </c>
      <c r="Y2710" s="107" t="b">
        <v>0</v>
      </c>
      <c r="Z2710" s="107" t="s">
        <v>5237</v>
      </c>
      <c r="AA2710" s="107" t="s">
        <v>5237</v>
      </c>
      <c r="AB2710" s="107" t="s">
        <v>5237</v>
      </c>
      <c r="AC2710" s="107" t="s">
        <v>5237</v>
      </c>
      <c r="AD2710" s="107" t="s">
        <v>5237</v>
      </c>
      <c r="AE2710" s="107" t="s">
        <v>5237</v>
      </c>
    </row>
    <row r="2711" spans="2:31" outlineLevel="1">
      <c r="B2711" s="24" t="s">
        <v>5234</v>
      </c>
      <c r="C2711" s="24" t="s">
        <v>4</v>
      </c>
      <c r="D2711" s="24" t="s">
        <v>64</v>
      </c>
      <c r="E2711" s="24" t="s">
        <v>50</v>
      </c>
      <c r="F2711" s="24" t="s">
        <v>58</v>
      </c>
      <c r="G2711" s="42">
        <v>200</v>
      </c>
      <c r="H2711" s="42" t="s">
        <v>3008</v>
      </c>
      <c r="I2711" s="24" t="s">
        <v>5175</v>
      </c>
      <c r="J2711" s="24" t="s">
        <v>73</v>
      </c>
      <c r="K2711" s="72" t="str">
        <f t="shared" si="93"/>
        <v>BPPRF30 ICPL Curncy</v>
      </c>
      <c r="L2711" s="25" t="str">
        <f t="shared" si="95"/>
        <v>ICPL</v>
      </c>
      <c r="M2711" s="26">
        <f t="shared" ca="1" si="95"/>
        <v>42276</v>
      </c>
      <c r="N2711" s="25" t="b">
        <f t="shared" si="95"/>
        <v>0</v>
      </c>
      <c r="O2711" s="84" t="str">
        <f>IF($N2711,_xll.BDP($K2711,O$1817),"[DISABLED]")</f>
        <v>[DISABLED]</v>
      </c>
      <c r="P2711" s="84" t="str">
        <f>IF($N2711,_xll.BDP($K2711,P$1817),"[DISABLED]")</f>
        <v>[DISABLED]</v>
      </c>
      <c r="Q2711" s="84" t="str">
        <f>IF($N2711,_xll.BDP($K2711,Q$1817),"[DISABLED]")</f>
        <v>[DISABLED]</v>
      </c>
      <c r="R2711" s="84" t="str">
        <f>IF($N2711,_xll.BDH($K2711,R$1817,$M2711),"[DISABLED]")</f>
        <v>[DISABLED]</v>
      </c>
      <c r="S2711" s="84" t="str">
        <f>IF($N2711,_xll.BDH($K2711,S$1817,$M2711),"[DISABLED]")</f>
        <v>[DISABLED]</v>
      </c>
      <c r="T2711" s="84" t="str">
        <f>IF($N2711,_xll.BDH($K2711,T$1817,$M2711),"[DISABLED]")</f>
        <v>[DISABLED]</v>
      </c>
      <c r="V2711" s="106" t="s">
        <v>11196</v>
      </c>
      <c r="W2711" s="107" t="s">
        <v>1055</v>
      </c>
      <c r="X2711" s="108">
        <v>42276</v>
      </c>
      <c r="Y2711" s="107" t="b">
        <v>0</v>
      </c>
      <c r="Z2711" s="107" t="s">
        <v>5237</v>
      </c>
      <c r="AA2711" s="107" t="s">
        <v>5237</v>
      </c>
      <c r="AB2711" s="107" t="s">
        <v>5237</v>
      </c>
      <c r="AC2711" s="107" t="s">
        <v>5237</v>
      </c>
      <c r="AD2711" s="107" t="s">
        <v>5237</v>
      </c>
      <c r="AE2711" s="107" t="s">
        <v>5237</v>
      </c>
    </row>
    <row r="2712" spans="2:31" outlineLevel="1">
      <c r="H2712" s="42"/>
      <c r="K2712" s="72"/>
      <c r="L2712" s="25"/>
      <c r="M2712" s="26"/>
      <c r="N2712" s="25"/>
      <c r="O2712" s="84"/>
      <c r="P2712" s="84"/>
      <c r="Q2712" s="84"/>
      <c r="R2712" s="84"/>
      <c r="S2712" s="84"/>
      <c r="T2712" s="84"/>
      <c r="V2712" s="106"/>
      <c r="W2712" s="107"/>
      <c r="X2712" s="108"/>
      <c r="Y2712" s="107"/>
      <c r="Z2712" s="107"/>
      <c r="AA2712" s="107"/>
      <c r="AB2712" s="107"/>
      <c r="AC2712" s="107"/>
      <c r="AD2712" s="107"/>
      <c r="AE2712" s="107"/>
    </row>
    <row r="2713" spans="2:31" outlineLevel="1">
      <c r="B2713" s="24" t="s">
        <v>5234</v>
      </c>
      <c r="C2713" s="24" t="s">
        <v>4</v>
      </c>
      <c r="D2713" s="24" t="s">
        <v>64</v>
      </c>
      <c r="E2713" s="24" t="s">
        <v>50</v>
      </c>
      <c r="F2713" s="24" t="s">
        <v>41</v>
      </c>
      <c r="G2713" s="24">
        <v>-200</v>
      </c>
      <c r="H2713" s="42" t="s">
        <v>3008</v>
      </c>
      <c r="I2713" s="24" t="s">
        <v>5176</v>
      </c>
      <c r="J2713" s="24" t="s">
        <v>73</v>
      </c>
      <c r="K2713" s="72" t="str">
        <f t="shared" si="93"/>
        <v>BPPK130 ICPL Curncy</v>
      </c>
      <c r="L2713" s="25" t="str">
        <f t="shared" si="95"/>
        <v>ICPL</v>
      </c>
      <c r="M2713" s="26">
        <f t="shared" ca="1" si="95"/>
        <v>42276</v>
      </c>
      <c r="N2713" s="25" t="b">
        <f t="shared" si="95"/>
        <v>0</v>
      </c>
      <c r="O2713" s="84" t="str">
        <f>IF($N2713,_xll.BDP($K2713,O$1817),"[DISABLED]")</f>
        <v>[DISABLED]</v>
      </c>
      <c r="P2713" s="84" t="str">
        <f>IF($N2713,_xll.BDP($K2713,P$1817),"[DISABLED]")</f>
        <v>[DISABLED]</v>
      </c>
      <c r="Q2713" s="84" t="str">
        <f>IF($N2713,_xll.BDP($K2713,Q$1817),"[DISABLED]")</f>
        <v>[DISABLED]</v>
      </c>
      <c r="R2713" s="84" t="str">
        <f>IF($N2713,_xll.BDH($K2713,R$1817,$M2713),"[DISABLED]")</f>
        <v>[DISABLED]</v>
      </c>
      <c r="S2713" s="84" t="str">
        <f>IF($N2713,_xll.BDH($K2713,S$1817,$M2713),"[DISABLED]")</f>
        <v>[DISABLED]</v>
      </c>
      <c r="T2713" s="84" t="str">
        <f>IF($N2713,_xll.BDH($K2713,T$1817,$M2713),"[DISABLED]")</f>
        <v>[DISABLED]</v>
      </c>
      <c r="V2713" s="106" t="s">
        <v>11197</v>
      </c>
      <c r="W2713" s="107" t="s">
        <v>1055</v>
      </c>
      <c r="X2713" s="108">
        <v>42276</v>
      </c>
      <c r="Y2713" s="107" t="b">
        <v>0</v>
      </c>
      <c r="Z2713" s="107" t="s">
        <v>5237</v>
      </c>
      <c r="AA2713" s="107" t="s">
        <v>5237</v>
      </c>
      <c r="AB2713" s="107" t="s">
        <v>5237</v>
      </c>
      <c r="AC2713" s="107" t="s">
        <v>5237</v>
      </c>
      <c r="AD2713" s="107" t="s">
        <v>5237</v>
      </c>
      <c r="AE2713" s="107" t="s">
        <v>5237</v>
      </c>
    </row>
    <row r="2714" spans="2:31" outlineLevel="1">
      <c r="B2714" s="24" t="s">
        <v>5234</v>
      </c>
      <c r="C2714" s="24" t="s">
        <v>4</v>
      </c>
      <c r="D2714" s="24" t="s">
        <v>64</v>
      </c>
      <c r="E2714" s="24" t="s">
        <v>50</v>
      </c>
      <c r="F2714" s="24" t="s">
        <v>41</v>
      </c>
      <c r="G2714" s="24">
        <v>-100</v>
      </c>
      <c r="H2714" s="42" t="s">
        <v>3008</v>
      </c>
      <c r="I2714" s="24" t="s">
        <v>5177</v>
      </c>
      <c r="J2714" s="24" t="s">
        <v>73</v>
      </c>
      <c r="K2714" s="72" t="str">
        <f t="shared" si="93"/>
        <v>BPPL130 ICPL Curncy</v>
      </c>
      <c r="L2714" s="25" t="str">
        <f t="shared" si="95"/>
        <v>ICPL</v>
      </c>
      <c r="M2714" s="26">
        <f t="shared" ca="1" si="95"/>
        <v>42276</v>
      </c>
      <c r="N2714" s="25" t="b">
        <f t="shared" si="95"/>
        <v>0</v>
      </c>
      <c r="O2714" s="84" t="str">
        <f>IF($N2714,_xll.BDP($K2714,O$1817),"[DISABLED]")</f>
        <v>[DISABLED]</v>
      </c>
      <c r="P2714" s="84" t="str">
        <f>IF($N2714,_xll.BDP($K2714,P$1817),"[DISABLED]")</f>
        <v>[DISABLED]</v>
      </c>
      <c r="Q2714" s="84" t="str">
        <f>IF($N2714,_xll.BDP($K2714,Q$1817),"[DISABLED]")</f>
        <v>[DISABLED]</v>
      </c>
      <c r="R2714" s="84" t="str">
        <f>IF($N2714,_xll.BDH($K2714,R$1817,$M2714),"[DISABLED]")</f>
        <v>[DISABLED]</v>
      </c>
      <c r="S2714" s="84" t="str">
        <f>IF($N2714,_xll.BDH($K2714,S$1817,$M2714),"[DISABLED]")</f>
        <v>[DISABLED]</v>
      </c>
      <c r="T2714" s="84" t="str">
        <f>IF($N2714,_xll.BDH($K2714,T$1817,$M2714),"[DISABLED]")</f>
        <v>[DISABLED]</v>
      </c>
      <c r="V2714" s="106" t="s">
        <v>11198</v>
      </c>
      <c r="W2714" s="107" t="s">
        <v>1055</v>
      </c>
      <c r="X2714" s="108">
        <v>42276</v>
      </c>
      <c r="Y2714" s="107" t="b">
        <v>0</v>
      </c>
      <c r="Z2714" s="107" t="s">
        <v>5237</v>
      </c>
      <c r="AA2714" s="107" t="s">
        <v>5237</v>
      </c>
      <c r="AB2714" s="107" t="s">
        <v>5237</v>
      </c>
      <c r="AC2714" s="107" t="s">
        <v>5237</v>
      </c>
      <c r="AD2714" s="107" t="s">
        <v>5237</v>
      </c>
      <c r="AE2714" s="107" t="s">
        <v>5237</v>
      </c>
    </row>
    <row r="2715" spans="2:31" outlineLevel="1">
      <c r="B2715" s="24" t="s">
        <v>5234</v>
      </c>
      <c r="C2715" s="24" t="s">
        <v>4</v>
      </c>
      <c r="D2715" s="24" t="s">
        <v>64</v>
      </c>
      <c r="E2715" s="24" t="s">
        <v>50</v>
      </c>
      <c r="F2715" s="24" t="s">
        <v>41</v>
      </c>
      <c r="G2715" s="24">
        <v>-50</v>
      </c>
      <c r="H2715" s="42" t="s">
        <v>3008</v>
      </c>
      <c r="I2715" s="24" t="s">
        <v>5178</v>
      </c>
      <c r="J2715" s="24" t="s">
        <v>73</v>
      </c>
      <c r="K2715" s="72" t="str">
        <f t="shared" ref="K2715:K2756" si="96">I2715&amp;" "&amp;L2715&amp;" "&amp;J2715</f>
        <v>BPPM130 ICPL Curncy</v>
      </c>
      <c r="L2715" s="25" t="str">
        <f t="shared" ref="L2715:N2756" si="97">L$1817</f>
        <v>ICPL</v>
      </c>
      <c r="M2715" s="26">
        <f t="shared" ca="1" si="97"/>
        <v>42276</v>
      </c>
      <c r="N2715" s="25" t="b">
        <f t="shared" si="97"/>
        <v>0</v>
      </c>
      <c r="O2715" s="84" t="str">
        <f>IF($N2715,_xll.BDP($K2715,O$1817),"[DISABLED]")</f>
        <v>[DISABLED]</v>
      </c>
      <c r="P2715" s="84" t="str">
        <f>IF($N2715,_xll.BDP($K2715,P$1817),"[DISABLED]")</f>
        <v>[DISABLED]</v>
      </c>
      <c r="Q2715" s="84" t="str">
        <f>IF($N2715,_xll.BDP($K2715,Q$1817),"[DISABLED]")</f>
        <v>[DISABLED]</v>
      </c>
      <c r="R2715" s="84" t="str">
        <f>IF($N2715,_xll.BDH($K2715,R$1817,$M2715),"[DISABLED]")</f>
        <v>[DISABLED]</v>
      </c>
      <c r="S2715" s="84" t="str">
        <f>IF($N2715,_xll.BDH($K2715,S$1817,$M2715),"[DISABLED]")</f>
        <v>[DISABLED]</v>
      </c>
      <c r="T2715" s="84" t="str">
        <f>IF($N2715,_xll.BDH($K2715,T$1817,$M2715),"[DISABLED]")</f>
        <v>[DISABLED]</v>
      </c>
      <c r="V2715" s="106" t="s">
        <v>11199</v>
      </c>
      <c r="W2715" s="107" t="s">
        <v>1055</v>
      </c>
      <c r="X2715" s="108">
        <v>42276</v>
      </c>
      <c r="Y2715" s="107" t="b">
        <v>0</v>
      </c>
      <c r="Z2715" s="107" t="s">
        <v>5237</v>
      </c>
      <c r="AA2715" s="107" t="s">
        <v>5237</v>
      </c>
      <c r="AB2715" s="107" t="s">
        <v>5237</v>
      </c>
      <c r="AC2715" s="107" t="s">
        <v>5237</v>
      </c>
      <c r="AD2715" s="107" t="s">
        <v>5237</v>
      </c>
      <c r="AE2715" s="107" t="s">
        <v>5237</v>
      </c>
    </row>
    <row r="2716" spans="2:31" outlineLevel="1">
      <c r="B2716" s="24" t="s">
        <v>5234</v>
      </c>
      <c r="C2716" s="24" t="s">
        <v>4</v>
      </c>
      <c r="D2716" s="24" t="s">
        <v>64</v>
      </c>
      <c r="E2716" s="24" t="s">
        <v>50</v>
      </c>
      <c r="F2716" s="24" t="s">
        <v>41</v>
      </c>
      <c r="G2716" s="24">
        <v>-25</v>
      </c>
      <c r="H2716" s="42" t="s">
        <v>3008</v>
      </c>
      <c r="I2716" s="24" t="s">
        <v>5179</v>
      </c>
      <c r="J2716" s="24" t="s">
        <v>73</v>
      </c>
      <c r="K2716" s="72" t="str">
        <f t="shared" si="96"/>
        <v>BPPN130 ICPL Curncy</v>
      </c>
      <c r="L2716" s="25" t="str">
        <f t="shared" si="97"/>
        <v>ICPL</v>
      </c>
      <c r="M2716" s="26">
        <f t="shared" ca="1" si="97"/>
        <v>42276</v>
      </c>
      <c r="N2716" s="25" t="b">
        <f t="shared" si="97"/>
        <v>0</v>
      </c>
      <c r="O2716" s="84" t="str">
        <f>IF($N2716,_xll.BDP($K2716,O$1817),"[DISABLED]")</f>
        <v>[DISABLED]</v>
      </c>
      <c r="P2716" s="84" t="str">
        <f>IF($N2716,_xll.BDP($K2716,P$1817),"[DISABLED]")</f>
        <v>[DISABLED]</v>
      </c>
      <c r="Q2716" s="84" t="str">
        <f>IF($N2716,_xll.BDP($K2716,Q$1817),"[DISABLED]")</f>
        <v>[DISABLED]</v>
      </c>
      <c r="R2716" s="84" t="str">
        <f>IF($N2716,_xll.BDH($K2716,R$1817,$M2716),"[DISABLED]")</f>
        <v>[DISABLED]</v>
      </c>
      <c r="S2716" s="84" t="str">
        <f>IF($N2716,_xll.BDH($K2716,S$1817,$M2716),"[DISABLED]")</f>
        <v>[DISABLED]</v>
      </c>
      <c r="T2716" s="84" t="str">
        <f>IF($N2716,_xll.BDH($K2716,T$1817,$M2716),"[DISABLED]")</f>
        <v>[DISABLED]</v>
      </c>
      <c r="V2716" s="106" t="s">
        <v>11200</v>
      </c>
      <c r="W2716" s="107" t="s">
        <v>1055</v>
      </c>
      <c r="X2716" s="108">
        <v>42276</v>
      </c>
      <c r="Y2716" s="107" t="b">
        <v>0</v>
      </c>
      <c r="Z2716" s="107" t="s">
        <v>5237</v>
      </c>
      <c r="AA2716" s="107" t="s">
        <v>5237</v>
      </c>
      <c r="AB2716" s="107" t="s">
        <v>5237</v>
      </c>
      <c r="AC2716" s="107" t="s">
        <v>5237</v>
      </c>
      <c r="AD2716" s="107" t="s">
        <v>5237</v>
      </c>
      <c r="AE2716" s="107" t="s">
        <v>5237</v>
      </c>
    </row>
    <row r="2717" spans="2:31" outlineLevel="1">
      <c r="B2717" s="24" t="s">
        <v>5234</v>
      </c>
      <c r="C2717" s="24" t="s">
        <v>4</v>
      </c>
      <c r="D2717" s="24" t="s">
        <v>64</v>
      </c>
      <c r="E2717" s="24" t="s">
        <v>50</v>
      </c>
      <c r="F2717" s="24" t="s">
        <v>41</v>
      </c>
      <c r="G2717" s="24">
        <v>25</v>
      </c>
      <c r="H2717" s="42" t="s">
        <v>3008</v>
      </c>
      <c r="I2717" s="24" t="s">
        <v>5180</v>
      </c>
      <c r="J2717" s="24" t="s">
        <v>73</v>
      </c>
      <c r="K2717" s="72" t="str">
        <f t="shared" si="96"/>
        <v>BPPO130 ICPL Curncy</v>
      </c>
      <c r="L2717" s="25" t="str">
        <f t="shared" si="97"/>
        <v>ICPL</v>
      </c>
      <c r="M2717" s="26">
        <f t="shared" ca="1" si="97"/>
        <v>42276</v>
      </c>
      <c r="N2717" s="25" t="b">
        <f t="shared" si="97"/>
        <v>0</v>
      </c>
      <c r="O2717" s="84" t="str">
        <f>IF($N2717,_xll.BDP($K2717,O$1817),"[DISABLED]")</f>
        <v>[DISABLED]</v>
      </c>
      <c r="P2717" s="84" t="str">
        <f>IF($N2717,_xll.BDP($K2717,P$1817),"[DISABLED]")</f>
        <v>[DISABLED]</v>
      </c>
      <c r="Q2717" s="84" t="str">
        <f>IF($N2717,_xll.BDP($K2717,Q$1817),"[DISABLED]")</f>
        <v>[DISABLED]</v>
      </c>
      <c r="R2717" s="84" t="str">
        <f>IF($N2717,_xll.BDH($K2717,R$1817,$M2717),"[DISABLED]")</f>
        <v>[DISABLED]</v>
      </c>
      <c r="S2717" s="84" t="str">
        <f>IF($N2717,_xll.BDH($K2717,S$1817,$M2717),"[DISABLED]")</f>
        <v>[DISABLED]</v>
      </c>
      <c r="T2717" s="84" t="str">
        <f>IF($N2717,_xll.BDH($K2717,T$1817,$M2717),"[DISABLED]")</f>
        <v>[DISABLED]</v>
      </c>
      <c r="V2717" s="106" t="s">
        <v>11201</v>
      </c>
      <c r="W2717" s="107" t="s">
        <v>1055</v>
      </c>
      <c r="X2717" s="108">
        <v>42276</v>
      </c>
      <c r="Y2717" s="107" t="b">
        <v>0</v>
      </c>
      <c r="Z2717" s="107" t="s">
        <v>5237</v>
      </c>
      <c r="AA2717" s="107" t="s">
        <v>5237</v>
      </c>
      <c r="AB2717" s="107" t="s">
        <v>5237</v>
      </c>
      <c r="AC2717" s="107" t="s">
        <v>5237</v>
      </c>
      <c r="AD2717" s="107" t="s">
        <v>5237</v>
      </c>
      <c r="AE2717" s="107" t="s">
        <v>5237</v>
      </c>
    </row>
    <row r="2718" spans="2:31" outlineLevel="1">
      <c r="B2718" s="24" t="s">
        <v>5234</v>
      </c>
      <c r="C2718" s="24" t="s">
        <v>4</v>
      </c>
      <c r="D2718" s="24" t="s">
        <v>64</v>
      </c>
      <c r="E2718" s="24" t="s">
        <v>50</v>
      </c>
      <c r="F2718" s="24" t="s">
        <v>41</v>
      </c>
      <c r="G2718" s="24">
        <v>50</v>
      </c>
      <c r="H2718" s="42" t="s">
        <v>3008</v>
      </c>
      <c r="I2718" s="24" t="s">
        <v>5181</v>
      </c>
      <c r="J2718" s="24" t="s">
        <v>73</v>
      </c>
      <c r="K2718" s="72" t="str">
        <f t="shared" si="96"/>
        <v>BPPP130 ICPL Curncy</v>
      </c>
      <c r="L2718" s="25" t="str">
        <f t="shared" si="97"/>
        <v>ICPL</v>
      </c>
      <c r="M2718" s="26">
        <f t="shared" ca="1" si="97"/>
        <v>42276</v>
      </c>
      <c r="N2718" s="25" t="b">
        <f t="shared" si="97"/>
        <v>0</v>
      </c>
      <c r="O2718" s="84" t="str">
        <f>IF($N2718,_xll.BDP($K2718,O$1817),"[DISABLED]")</f>
        <v>[DISABLED]</v>
      </c>
      <c r="P2718" s="84" t="str">
        <f>IF($N2718,_xll.BDP($K2718,P$1817),"[DISABLED]")</f>
        <v>[DISABLED]</v>
      </c>
      <c r="Q2718" s="84" t="str">
        <f>IF($N2718,_xll.BDP($K2718,Q$1817),"[DISABLED]")</f>
        <v>[DISABLED]</v>
      </c>
      <c r="R2718" s="84" t="str">
        <f>IF($N2718,_xll.BDH($K2718,R$1817,$M2718),"[DISABLED]")</f>
        <v>[DISABLED]</v>
      </c>
      <c r="S2718" s="84" t="str">
        <f>IF($N2718,_xll.BDH($K2718,S$1817,$M2718),"[DISABLED]")</f>
        <v>[DISABLED]</v>
      </c>
      <c r="T2718" s="84" t="str">
        <f>IF($N2718,_xll.BDH($K2718,T$1817,$M2718),"[DISABLED]")</f>
        <v>[DISABLED]</v>
      </c>
      <c r="V2718" s="106" t="s">
        <v>11202</v>
      </c>
      <c r="W2718" s="107" t="s">
        <v>1055</v>
      </c>
      <c r="X2718" s="108">
        <v>42276</v>
      </c>
      <c r="Y2718" s="107" t="b">
        <v>0</v>
      </c>
      <c r="Z2718" s="107" t="s">
        <v>5237</v>
      </c>
      <c r="AA2718" s="107" t="s">
        <v>5237</v>
      </c>
      <c r="AB2718" s="107" t="s">
        <v>5237</v>
      </c>
      <c r="AC2718" s="107" t="s">
        <v>5237</v>
      </c>
      <c r="AD2718" s="107" t="s">
        <v>5237</v>
      </c>
      <c r="AE2718" s="107" t="s">
        <v>5237</v>
      </c>
    </row>
    <row r="2719" spans="2:31" outlineLevel="1">
      <c r="B2719" s="24" t="s">
        <v>5234</v>
      </c>
      <c r="C2719" s="24" t="s">
        <v>4</v>
      </c>
      <c r="D2719" s="24" t="s">
        <v>64</v>
      </c>
      <c r="E2719" s="24" t="s">
        <v>50</v>
      </c>
      <c r="F2719" s="24" t="s">
        <v>41</v>
      </c>
      <c r="G2719" s="24">
        <v>100</v>
      </c>
      <c r="H2719" s="42" t="s">
        <v>3008</v>
      </c>
      <c r="I2719" s="24" t="s">
        <v>5182</v>
      </c>
      <c r="J2719" s="24" t="s">
        <v>73</v>
      </c>
      <c r="K2719" s="72" t="str">
        <f t="shared" si="96"/>
        <v>BPPQ130 ICPL Curncy</v>
      </c>
      <c r="L2719" s="25" t="str">
        <f t="shared" si="97"/>
        <v>ICPL</v>
      </c>
      <c r="M2719" s="26">
        <f t="shared" ca="1" si="97"/>
        <v>42276</v>
      </c>
      <c r="N2719" s="25" t="b">
        <f t="shared" si="97"/>
        <v>0</v>
      </c>
      <c r="O2719" s="84" t="str">
        <f>IF($N2719,_xll.BDP($K2719,O$1817),"[DISABLED]")</f>
        <v>[DISABLED]</v>
      </c>
      <c r="P2719" s="84" t="str">
        <f>IF($N2719,_xll.BDP($K2719,P$1817),"[DISABLED]")</f>
        <v>[DISABLED]</v>
      </c>
      <c r="Q2719" s="84" t="str">
        <f>IF($N2719,_xll.BDP($K2719,Q$1817),"[DISABLED]")</f>
        <v>[DISABLED]</v>
      </c>
      <c r="R2719" s="84" t="str">
        <f>IF($N2719,_xll.BDH($K2719,R$1817,$M2719),"[DISABLED]")</f>
        <v>[DISABLED]</v>
      </c>
      <c r="S2719" s="84" t="str">
        <f>IF($N2719,_xll.BDH($K2719,S$1817,$M2719),"[DISABLED]")</f>
        <v>[DISABLED]</v>
      </c>
      <c r="T2719" s="84" t="str">
        <f>IF($N2719,_xll.BDH($K2719,T$1817,$M2719),"[DISABLED]")</f>
        <v>[DISABLED]</v>
      </c>
      <c r="V2719" s="106" t="s">
        <v>11203</v>
      </c>
      <c r="W2719" s="107" t="s">
        <v>1055</v>
      </c>
      <c r="X2719" s="108">
        <v>42276</v>
      </c>
      <c r="Y2719" s="107" t="b">
        <v>0</v>
      </c>
      <c r="Z2719" s="107" t="s">
        <v>5237</v>
      </c>
      <c r="AA2719" s="107" t="s">
        <v>5237</v>
      </c>
      <c r="AB2719" s="107" t="s">
        <v>5237</v>
      </c>
      <c r="AC2719" s="107" t="s">
        <v>5237</v>
      </c>
      <c r="AD2719" s="107" t="s">
        <v>5237</v>
      </c>
      <c r="AE2719" s="107" t="s">
        <v>5237</v>
      </c>
    </row>
    <row r="2720" spans="2:31" outlineLevel="1">
      <c r="B2720" s="24" t="s">
        <v>5234</v>
      </c>
      <c r="C2720" s="24" t="s">
        <v>4</v>
      </c>
      <c r="D2720" s="24" t="s">
        <v>64</v>
      </c>
      <c r="E2720" s="24" t="s">
        <v>50</v>
      </c>
      <c r="F2720" s="24" t="s">
        <v>41</v>
      </c>
      <c r="G2720" s="24">
        <v>200</v>
      </c>
      <c r="H2720" s="42" t="s">
        <v>3008</v>
      </c>
      <c r="I2720" s="24" t="s">
        <v>5183</v>
      </c>
      <c r="J2720" s="24" t="s">
        <v>73</v>
      </c>
      <c r="K2720" s="72" t="str">
        <f t="shared" si="96"/>
        <v>BPPR130 ICPL Curncy</v>
      </c>
      <c r="L2720" s="25" t="str">
        <f t="shared" si="97"/>
        <v>ICPL</v>
      </c>
      <c r="M2720" s="26">
        <f t="shared" ca="1" si="97"/>
        <v>42276</v>
      </c>
      <c r="N2720" s="25" t="b">
        <f t="shared" si="97"/>
        <v>0</v>
      </c>
      <c r="O2720" s="84" t="str">
        <f>IF($N2720,_xll.BDP($K2720,O$1817),"[DISABLED]")</f>
        <v>[DISABLED]</v>
      </c>
      <c r="P2720" s="84" t="str">
        <f>IF($N2720,_xll.BDP($K2720,P$1817),"[DISABLED]")</f>
        <v>[DISABLED]</v>
      </c>
      <c r="Q2720" s="84" t="str">
        <f>IF($N2720,_xll.BDP($K2720,Q$1817),"[DISABLED]")</f>
        <v>[DISABLED]</v>
      </c>
      <c r="R2720" s="84" t="str">
        <f>IF($N2720,_xll.BDH($K2720,R$1817,$M2720),"[DISABLED]")</f>
        <v>[DISABLED]</v>
      </c>
      <c r="S2720" s="84" t="str">
        <f>IF($N2720,_xll.BDH($K2720,S$1817,$M2720),"[DISABLED]")</f>
        <v>[DISABLED]</v>
      </c>
      <c r="T2720" s="84" t="str">
        <f>IF($N2720,_xll.BDH($K2720,T$1817,$M2720),"[DISABLED]")</f>
        <v>[DISABLED]</v>
      </c>
      <c r="V2720" s="106" t="s">
        <v>11204</v>
      </c>
      <c r="W2720" s="107" t="s">
        <v>1055</v>
      </c>
      <c r="X2720" s="108">
        <v>42276</v>
      </c>
      <c r="Y2720" s="107" t="b">
        <v>0</v>
      </c>
      <c r="Z2720" s="107" t="s">
        <v>5237</v>
      </c>
      <c r="AA2720" s="107" t="s">
        <v>5237</v>
      </c>
      <c r="AB2720" s="107" t="s">
        <v>5237</v>
      </c>
      <c r="AC2720" s="107" t="s">
        <v>5237</v>
      </c>
      <c r="AD2720" s="107" t="s">
        <v>5237</v>
      </c>
      <c r="AE2720" s="107" t="s">
        <v>5237</v>
      </c>
    </row>
    <row r="2721" spans="2:31" outlineLevel="1">
      <c r="H2721" s="42"/>
      <c r="K2721" s="72"/>
      <c r="L2721" s="25"/>
      <c r="M2721" s="26"/>
      <c r="N2721" s="25"/>
      <c r="O2721" s="84"/>
      <c r="P2721" s="84"/>
      <c r="Q2721" s="84"/>
      <c r="R2721" s="84"/>
      <c r="S2721" s="84"/>
      <c r="T2721" s="84"/>
      <c r="V2721" s="106"/>
      <c r="W2721" s="107"/>
      <c r="X2721" s="108"/>
      <c r="Y2721" s="107"/>
      <c r="Z2721" s="107"/>
      <c r="AA2721" s="107"/>
      <c r="AB2721" s="107"/>
      <c r="AC2721" s="107"/>
      <c r="AD2721" s="107"/>
      <c r="AE2721" s="107"/>
    </row>
    <row r="2722" spans="2:31" outlineLevel="1">
      <c r="B2722" s="24" t="s">
        <v>5234</v>
      </c>
      <c r="C2722" s="24" t="s">
        <v>4</v>
      </c>
      <c r="D2722" s="24" t="s">
        <v>64</v>
      </c>
      <c r="E2722" s="24" t="s">
        <v>50</v>
      </c>
      <c r="F2722" s="24" t="s">
        <v>42</v>
      </c>
      <c r="G2722" s="24">
        <v>-200</v>
      </c>
      <c r="H2722" s="42" t="s">
        <v>3008</v>
      </c>
      <c r="I2722" s="24" t="s">
        <v>5184</v>
      </c>
      <c r="J2722" s="24" t="s">
        <v>73</v>
      </c>
      <c r="K2722" s="72" t="str">
        <f t="shared" si="96"/>
        <v>BPPK230 ICPL Curncy</v>
      </c>
      <c r="L2722" s="25" t="str">
        <f t="shared" si="97"/>
        <v>ICPL</v>
      </c>
      <c r="M2722" s="26">
        <f t="shared" ca="1" si="97"/>
        <v>42276</v>
      </c>
      <c r="N2722" s="25" t="b">
        <f t="shared" si="97"/>
        <v>0</v>
      </c>
      <c r="O2722" s="84" t="str">
        <f>IF($N2722,_xll.BDP($K2722,O$1817),"[DISABLED]")</f>
        <v>[DISABLED]</v>
      </c>
      <c r="P2722" s="84" t="str">
        <f>IF($N2722,_xll.BDP($K2722,P$1817),"[DISABLED]")</f>
        <v>[DISABLED]</v>
      </c>
      <c r="Q2722" s="84" t="str">
        <f>IF($N2722,_xll.BDP($K2722,Q$1817),"[DISABLED]")</f>
        <v>[DISABLED]</v>
      </c>
      <c r="R2722" s="84" t="str">
        <f>IF($N2722,_xll.BDH($K2722,R$1817,$M2722),"[DISABLED]")</f>
        <v>[DISABLED]</v>
      </c>
      <c r="S2722" s="84" t="str">
        <f>IF($N2722,_xll.BDH($K2722,S$1817,$M2722),"[DISABLED]")</f>
        <v>[DISABLED]</v>
      </c>
      <c r="T2722" s="84" t="str">
        <f>IF($N2722,_xll.BDH($K2722,T$1817,$M2722),"[DISABLED]")</f>
        <v>[DISABLED]</v>
      </c>
      <c r="V2722" s="106" t="s">
        <v>11205</v>
      </c>
      <c r="W2722" s="107" t="s">
        <v>1055</v>
      </c>
      <c r="X2722" s="108">
        <v>42276</v>
      </c>
      <c r="Y2722" s="107" t="b">
        <v>0</v>
      </c>
      <c r="Z2722" s="107" t="s">
        <v>5237</v>
      </c>
      <c r="AA2722" s="107" t="s">
        <v>5237</v>
      </c>
      <c r="AB2722" s="107" t="s">
        <v>5237</v>
      </c>
      <c r="AC2722" s="107" t="s">
        <v>5237</v>
      </c>
      <c r="AD2722" s="107" t="s">
        <v>5237</v>
      </c>
      <c r="AE2722" s="107" t="s">
        <v>5237</v>
      </c>
    </row>
    <row r="2723" spans="2:31" outlineLevel="1">
      <c r="B2723" s="24" t="s">
        <v>5234</v>
      </c>
      <c r="C2723" s="24" t="s">
        <v>4</v>
      </c>
      <c r="D2723" s="24" t="s">
        <v>64</v>
      </c>
      <c r="E2723" s="24" t="s">
        <v>50</v>
      </c>
      <c r="F2723" s="24" t="s">
        <v>42</v>
      </c>
      <c r="G2723" s="24">
        <v>-100</v>
      </c>
      <c r="H2723" s="42" t="s">
        <v>3008</v>
      </c>
      <c r="I2723" s="24" t="s">
        <v>5185</v>
      </c>
      <c r="J2723" s="24" t="s">
        <v>73</v>
      </c>
      <c r="K2723" s="72" t="str">
        <f t="shared" si="96"/>
        <v>BPPL230 ICPL Curncy</v>
      </c>
      <c r="L2723" s="25" t="str">
        <f t="shared" si="97"/>
        <v>ICPL</v>
      </c>
      <c r="M2723" s="26">
        <f t="shared" ca="1" si="97"/>
        <v>42276</v>
      </c>
      <c r="N2723" s="25" t="b">
        <f t="shared" si="97"/>
        <v>0</v>
      </c>
      <c r="O2723" s="84" t="str">
        <f>IF($N2723,_xll.BDP($K2723,O$1817),"[DISABLED]")</f>
        <v>[DISABLED]</v>
      </c>
      <c r="P2723" s="84" t="str">
        <f>IF($N2723,_xll.BDP($K2723,P$1817),"[DISABLED]")</f>
        <v>[DISABLED]</v>
      </c>
      <c r="Q2723" s="84" t="str">
        <f>IF($N2723,_xll.BDP($K2723,Q$1817),"[DISABLED]")</f>
        <v>[DISABLED]</v>
      </c>
      <c r="R2723" s="84" t="str">
        <f>IF($N2723,_xll.BDH($K2723,R$1817,$M2723),"[DISABLED]")</f>
        <v>[DISABLED]</v>
      </c>
      <c r="S2723" s="84" t="str">
        <f>IF($N2723,_xll.BDH($K2723,S$1817,$M2723),"[DISABLED]")</f>
        <v>[DISABLED]</v>
      </c>
      <c r="T2723" s="84" t="str">
        <f>IF($N2723,_xll.BDH($K2723,T$1817,$M2723),"[DISABLED]")</f>
        <v>[DISABLED]</v>
      </c>
      <c r="V2723" s="106" t="s">
        <v>11206</v>
      </c>
      <c r="W2723" s="107" t="s">
        <v>1055</v>
      </c>
      <c r="X2723" s="108">
        <v>42276</v>
      </c>
      <c r="Y2723" s="107" t="b">
        <v>0</v>
      </c>
      <c r="Z2723" s="107" t="s">
        <v>5237</v>
      </c>
      <c r="AA2723" s="107" t="s">
        <v>5237</v>
      </c>
      <c r="AB2723" s="107" t="s">
        <v>5237</v>
      </c>
      <c r="AC2723" s="107" t="s">
        <v>5237</v>
      </c>
      <c r="AD2723" s="107" t="s">
        <v>5237</v>
      </c>
      <c r="AE2723" s="107" t="s">
        <v>5237</v>
      </c>
    </row>
    <row r="2724" spans="2:31" outlineLevel="1">
      <c r="B2724" s="24" t="s">
        <v>5234</v>
      </c>
      <c r="C2724" s="24" t="s">
        <v>4</v>
      </c>
      <c r="D2724" s="24" t="s">
        <v>64</v>
      </c>
      <c r="E2724" s="24" t="s">
        <v>50</v>
      </c>
      <c r="F2724" s="24" t="s">
        <v>42</v>
      </c>
      <c r="G2724" s="24">
        <v>-50</v>
      </c>
      <c r="H2724" s="42" t="s">
        <v>3008</v>
      </c>
      <c r="I2724" s="24" t="s">
        <v>5186</v>
      </c>
      <c r="J2724" s="24" t="s">
        <v>73</v>
      </c>
      <c r="K2724" s="72" t="str">
        <f t="shared" si="96"/>
        <v>BPPM230 ICPL Curncy</v>
      </c>
      <c r="L2724" s="25" t="str">
        <f t="shared" si="97"/>
        <v>ICPL</v>
      </c>
      <c r="M2724" s="26">
        <f t="shared" ca="1" si="97"/>
        <v>42276</v>
      </c>
      <c r="N2724" s="25" t="b">
        <f t="shared" si="97"/>
        <v>0</v>
      </c>
      <c r="O2724" s="84" t="str">
        <f>IF($N2724,_xll.BDP($K2724,O$1817),"[DISABLED]")</f>
        <v>[DISABLED]</v>
      </c>
      <c r="P2724" s="84" t="str">
        <f>IF($N2724,_xll.BDP($K2724,P$1817),"[DISABLED]")</f>
        <v>[DISABLED]</v>
      </c>
      <c r="Q2724" s="84" t="str">
        <f>IF($N2724,_xll.BDP($K2724,Q$1817),"[DISABLED]")</f>
        <v>[DISABLED]</v>
      </c>
      <c r="R2724" s="84" t="str">
        <f>IF($N2724,_xll.BDH($K2724,R$1817,$M2724),"[DISABLED]")</f>
        <v>[DISABLED]</v>
      </c>
      <c r="S2724" s="84" t="str">
        <f>IF($N2724,_xll.BDH($K2724,S$1817,$M2724),"[DISABLED]")</f>
        <v>[DISABLED]</v>
      </c>
      <c r="T2724" s="84" t="str">
        <f>IF($N2724,_xll.BDH($K2724,T$1817,$M2724),"[DISABLED]")</f>
        <v>[DISABLED]</v>
      </c>
      <c r="V2724" s="106" t="s">
        <v>11207</v>
      </c>
      <c r="W2724" s="107" t="s">
        <v>1055</v>
      </c>
      <c r="X2724" s="108">
        <v>42276</v>
      </c>
      <c r="Y2724" s="107" t="b">
        <v>0</v>
      </c>
      <c r="Z2724" s="107" t="s">
        <v>5237</v>
      </c>
      <c r="AA2724" s="107" t="s">
        <v>5237</v>
      </c>
      <c r="AB2724" s="107" t="s">
        <v>5237</v>
      </c>
      <c r="AC2724" s="107" t="s">
        <v>5237</v>
      </c>
      <c r="AD2724" s="107" t="s">
        <v>5237</v>
      </c>
      <c r="AE2724" s="107" t="s">
        <v>5237</v>
      </c>
    </row>
    <row r="2725" spans="2:31" outlineLevel="1">
      <c r="B2725" s="24" t="s">
        <v>5234</v>
      </c>
      <c r="C2725" s="24" t="s">
        <v>4</v>
      </c>
      <c r="D2725" s="24" t="s">
        <v>64</v>
      </c>
      <c r="E2725" s="24" t="s">
        <v>50</v>
      </c>
      <c r="F2725" s="24" t="s">
        <v>42</v>
      </c>
      <c r="G2725" s="24">
        <v>-25</v>
      </c>
      <c r="H2725" s="42" t="s">
        <v>3008</v>
      </c>
      <c r="I2725" s="24" t="s">
        <v>5187</v>
      </c>
      <c r="J2725" s="24" t="s">
        <v>73</v>
      </c>
      <c r="K2725" s="72" t="str">
        <f t="shared" si="96"/>
        <v>BPPN230 ICPL Curncy</v>
      </c>
      <c r="L2725" s="25" t="str">
        <f t="shared" si="97"/>
        <v>ICPL</v>
      </c>
      <c r="M2725" s="26">
        <f t="shared" ca="1" si="97"/>
        <v>42276</v>
      </c>
      <c r="N2725" s="25" t="b">
        <f t="shared" si="97"/>
        <v>0</v>
      </c>
      <c r="O2725" s="84" t="str">
        <f>IF($N2725,_xll.BDP($K2725,O$1817),"[DISABLED]")</f>
        <v>[DISABLED]</v>
      </c>
      <c r="P2725" s="84" t="str">
        <f>IF($N2725,_xll.BDP($K2725,P$1817),"[DISABLED]")</f>
        <v>[DISABLED]</v>
      </c>
      <c r="Q2725" s="84" t="str">
        <f>IF($N2725,_xll.BDP($K2725,Q$1817),"[DISABLED]")</f>
        <v>[DISABLED]</v>
      </c>
      <c r="R2725" s="84" t="str">
        <f>IF($N2725,_xll.BDH($K2725,R$1817,$M2725),"[DISABLED]")</f>
        <v>[DISABLED]</v>
      </c>
      <c r="S2725" s="84" t="str">
        <f>IF($N2725,_xll.BDH($K2725,S$1817,$M2725),"[DISABLED]")</f>
        <v>[DISABLED]</v>
      </c>
      <c r="T2725" s="84" t="str">
        <f>IF($N2725,_xll.BDH($K2725,T$1817,$M2725),"[DISABLED]")</f>
        <v>[DISABLED]</v>
      </c>
      <c r="V2725" s="106" t="s">
        <v>11208</v>
      </c>
      <c r="W2725" s="107" t="s">
        <v>1055</v>
      </c>
      <c r="X2725" s="108">
        <v>42276</v>
      </c>
      <c r="Y2725" s="107" t="b">
        <v>0</v>
      </c>
      <c r="Z2725" s="107" t="s">
        <v>5237</v>
      </c>
      <c r="AA2725" s="107" t="s">
        <v>5237</v>
      </c>
      <c r="AB2725" s="107" t="s">
        <v>5237</v>
      </c>
      <c r="AC2725" s="107" t="s">
        <v>5237</v>
      </c>
      <c r="AD2725" s="107" t="s">
        <v>5237</v>
      </c>
      <c r="AE2725" s="107" t="s">
        <v>5237</v>
      </c>
    </row>
    <row r="2726" spans="2:31" outlineLevel="1">
      <c r="B2726" s="24" t="s">
        <v>5234</v>
      </c>
      <c r="C2726" s="24" t="s">
        <v>4</v>
      </c>
      <c r="D2726" s="24" t="s">
        <v>64</v>
      </c>
      <c r="E2726" s="24" t="s">
        <v>50</v>
      </c>
      <c r="F2726" s="24" t="s">
        <v>42</v>
      </c>
      <c r="G2726" s="24">
        <v>25</v>
      </c>
      <c r="H2726" s="42" t="s">
        <v>3008</v>
      </c>
      <c r="I2726" s="24" t="s">
        <v>5188</v>
      </c>
      <c r="J2726" s="24" t="s">
        <v>73</v>
      </c>
      <c r="K2726" s="72" t="str">
        <f t="shared" si="96"/>
        <v>BPPO230 ICPL Curncy</v>
      </c>
      <c r="L2726" s="25" t="str">
        <f t="shared" si="97"/>
        <v>ICPL</v>
      </c>
      <c r="M2726" s="26">
        <f t="shared" ca="1" si="97"/>
        <v>42276</v>
      </c>
      <c r="N2726" s="25" t="b">
        <f t="shared" si="97"/>
        <v>0</v>
      </c>
      <c r="O2726" s="84" t="str">
        <f>IF($N2726,_xll.BDP($K2726,O$1817),"[DISABLED]")</f>
        <v>[DISABLED]</v>
      </c>
      <c r="P2726" s="84" t="str">
        <f>IF($N2726,_xll.BDP($K2726,P$1817),"[DISABLED]")</f>
        <v>[DISABLED]</v>
      </c>
      <c r="Q2726" s="84" t="str">
        <f>IF($N2726,_xll.BDP($K2726,Q$1817),"[DISABLED]")</f>
        <v>[DISABLED]</v>
      </c>
      <c r="R2726" s="84" t="str">
        <f>IF($N2726,_xll.BDH($K2726,R$1817,$M2726),"[DISABLED]")</f>
        <v>[DISABLED]</v>
      </c>
      <c r="S2726" s="84" t="str">
        <f>IF($N2726,_xll.BDH($K2726,S$1817,$M2726),"[DISABLED]")</f>
        <v>[DISABLED]</v>
      </c>
      <c r="T2726" s="84" t="str">
        <f>IF($N2726,_xll.BDH($K2726,T$1817,$M2726),"[DISABLED]")</f>
        <v>[DISABLED]</v>
      </c>
      <c r="V2726" s="106" t="s">
        <v>11209</v>
      </c>
      <c r="W2726" s="107" t="s">
        <v>1055</v>
      </c>
      <c r="X2726" s="108">
        <v>42276</v>
      </c>
      <c r="Y2726" s="107" t="b">
        <v>0</v>
      </c>
      <c r="Z2726" s="107" t="s">
        <v>5237</v>
      </c>
      <c r="AA2726" s="107" t="s">
        <v>5237</v>
      </c>
      <c r="AB2726" s="107" t="s">
        <v>5237</v>
      </c>
      <c r="AC2726" s="107" t="s">
        <v>5237</v>
      </c>
      <c r="AD2726" s="107" t="s">
        <v>5237</v>
      </c>
      <c r="AE2726" s="107" t="s">
        <v>5237</v>
      </c>
    </row>
    <row r="2727" spans="2:31" outlineLevel="1">
      <c r="B2727" s="24" t="s">
        <v>5234</v>
      </c>
      <c r="C2727" s="24" t="s">
        <v>4</v>
      </c>
      <c r="D2727" s="24" t="s">
        <v>64</v>
      </c>
      <c r="E2727" s="24" t="s">
        <v>50</v>
      </c>
      <c r="F2727" s="24" t="s">
        <v>42</v>
      </c>
      <c r="G2727" s="24">
        <v>50</v>
      </c>
      <c r="H2727" s="42" t="s">
        <v>3008</v>
      </c>
      <c r="I2727" s="24" t="s">
        <v>5189</v>
      </c>
      <c r="J2727" s="24" t="s">
        <v>73</v>
      </c>
      <c r="K2727" s="72" t="str">
        <f t="shared" si="96"/>
        <v>BPPP230 ICPL Curncy</v>
      </c>
      <c r="L2727" s="25" t="str">
        <f t="shared" si="97"/>
        <v>ICPL</v>
      </c>
      <c r="M2727" s="26">
        <f t="shared" ca="1" si="97"/>
        <v>42276</v>
      </c>
      <c r="N2727" s="25" t="b">
        <f t="shared" si="97"/>
        <v>0</v>
      </c>
      <c r="O2727" s="84" t="str">
        <f>IF($N2727,_xll.BDP($K2727,O$1817),"[DISABLED]")</f>
        <v>[DISABLED]</v>
      </c>
      <c r="P2727" s="84" t="str">
        <f>IF($N2727,_xll.BDP($K2727,P$1817),"[DISABLED]")</f>
        <v>[DISABLED]</v>
      </c>
      <c r="Q2727" s="84" t="str">
        <f>IF($N2727,_xll.BDP($K2727,Q$1817),"[DISABLED]")</f>
        <v>[DISABLED]</v>
      </c>
      <c r="R2727" s="84" t="str">
        <f>IF($N2727,_xll.BDH($K2727,R$1817,$M2727),"[DISABLED]")</f>
        <v>[DISABLED]</v>
      </c>
      <c r="S2727" s="84" t="str">
        <f>IF($N2727,_xll.BDH($K2727,S$1817,$M2727),"[DISABLED]")</f>
        <v>[DISABLED]</v>
      </c>
      <c r="T2727" s="84" t="str">
        <f>IF($N2727,_xll.BDH($K2727,T$1817,$M2727),"[DISABLED]")</f>
        <v>[DISABLED]</v>
      </c>
      <c r="V2727" s="106" t="s">
        <v>11210</v>
      </c>
      <c r="W2727" s="107" t="s">
        <v>1055</v>
      </c>
      <c r="X2727" s="108">
        <v>42276</v>
      </c>
      <c r="Y2727" s="107" t="b">
        <v>0</v>
      </c>
      <c r="Z2727" s="107" t="s">
        <v>5237</v>
      </c>
      <c r="AA2727" s="107" t="s">
        <v>5237</v>
      </c>
      <c r="AB2727" s="107" t="s">
        <v>5237</v>
      </c>
      <c r="AC2727" s="107" t="s">
        <v>5237</v>
      </c>
      <c r="AD2727" s="107" t="s">
        <v>5237</v>
      </c>
      <c r="AE2727" s="107" t="s">
        <v>5237</v>
      </c>
    </row>
    <row r="2728" spans="2:31" outlineLevel="1">
      <c r="B2728" s="24" t="s">
        <v>5234</v>
      </c>
      <c r="C2728" s="24" t="s">
        <v>4</v>
      </c>
      <c r="D2728" s="24" t="s">
        <v>64</v>
      </c>
      <c r="E2728" s="24" t="s">
        <v>50</v>
      </c>
      <c r="F2728" s="24" t="s">
        <v>42</v>
      </c>
      <c r="G2728" s="24">
        <v>100</v>
      </c>
      <c r="H2728" s="42" t="s">
        <v>3008</v>
      </c>
      <c r="I2728" s="24" t="s">
        <v>5190</v>
      </c>
      <c r="J2728" s="24" t="s">
        <v>73</v>
      </c>
      <c r="K2728" s="72" t="str">
        <f t="shared" si="96"/>
        <v>BPPQ230 ICPL Curncy</v>
      </c>
      <c r="L2728" s="25" t="str">
        <f t="shared" si="97"/>
        <v>ICPL</v>
      </c>
      <c r="M2728" s="26">
        <f t="shared" ca="1" si="97"/>
        <v>42276</v>
      </c>
      <c r="N2728" s="25" t="b">
        <f t="shared" si="97"/>
        <v>0</v>
      </c>
      <c r="O2728" s="84" t="str">
        <f>IF($N2728,_xll.BDP($K2728,O$1817),"[DISABLED]")</f>
        <v>[DISABLED]</v>
      </c>
      <c r="P2728" s="84" t="str">
        <f>IF($N2728,_xll.BDP($K2728,P$1817),"[DISABLED]")</f>
        <v>[DISABLED]</v>
      </c>
      <c r="Q2728" s="84" t="str">
        <f>IF($N2728,_xll.BDP($K2728,Q$1817),"[DISABLED]")</f>
        <v>[DISABLED]</v>
      </c>
      <c r="R2728" s="84" t="str">
        <f>IF($N2728,_xll.BDH($K2728,R$1817,$M2728),"[DISABLED]")</f>
        <v>[DISABLED]</v>
      </c>
      <c r="S2728" s="84" t="str">
        <f>IF($N2728,_xll.BDH($K2728,S$1817,$M2728),"[DISABLED]")</f>
        <v>[DISABLED]</v>
      </c>
      <c r="T2728" s="84" t="str">
        <f>IF($N2728,_xll.BDH($K2728,T$1817,$M2728),"[DISABLED]")</f>
        <v>[DISABLED]</v>
      </c>
      <c r="V2728" s="106" t="s">
        <v>11211</v>
      </c>
      <c r="W2728" s="107" t="s">
        <v>1055</v>
      </c>
      <c r="X2728" s="108">
        <v>42276</v>
      </c>
      <c r="Y2728" s="107" t="b">
        <v>0</v>
      </c>
      <c r="Z2728" s="107" t="s">
        <v>5237</v>
      </c>
      <c r="AA2728" s="107" t="s">
        <v>5237</v>
      </c>
      <c r="AB2728" s="107" t="s">
        <v>5237</v>
      </c>
      <c r="AC2728" s="107" t="s">
        <v>5237</v>
      </c>
      <c r="AD2728" s="107" t="s">
        <v>5237</v>
      </c>
      <c r="AE2728" s="107" t="s">
        <v>5237</v>
      </c>
    </row>
    <row r="2729" spans="2:31" outlineLevel="1">
      <c r="B2729" s="24" t="s">
        <v>5234</v>
      </c>
      <c r="C2729" s="24" t="s">
        <v>4</v>
      </c>
      <c r="D2729" s="24" t="s">
        <v>64</v>
      </c>
      <c r="E2729" s="24" t="s">
        <v>50</v>
      </c>
      <c r="F2729" s="24" t="s">
        <v>42</v>
      </c>
      <c r="G2729" s="24">
        <v>200</v>
      </c>
      <c r="H2729" s="42" t="s">
        <v>3008</v>
      </c>
      <c r="I2729" s="24" t="s">
        <v>5191</v>
      </c>
      <c r="J2729" s="24" t="s">
        <v>73</v>
      </c>
      <c r="K2729" s="72" t="str">
        <f t="shared" si="96"/>
        <v>BPPR230 ICPL Curncy</v>
      </c>
      <c r="L2729" s="25" t="str">
        <f t="shared" si="97"/>
        <v>ICPL</v>
      </c>
      <c r="M2729" s="26">
        <f t="shared" ca="1" si="97"/>
        <v>42276</v>
      </c>
      <c r="N2729" s="25" t="b">
        <f t="shared" si="97"/>
        <v>0</v>
      </c>
      <c r="O2729" s="84" t="str">
        <f>IF($N2729,_xll.BDP($K2729,O$1817),"[DISABLED]")</f>
        <v>[DISABLED]</v>
      </c>
      <c r="P2729" s="84" t="str">
        <f>IF($N2729,_xll.BDP($K2729,P$1817),"[DISABLED]")</f>
        <v>[DISABLED]</v>
      </c>
      <c r="Q2729" s="84" t="str">
        <f>IF($N2729,_xll.BDP($K2729,Q$1817),"[DISABLED]")</f>
        <v>[DISABLED]</v>
      </c>
      <c r="R2729" s="84" t="str">
        <f>IF($N2729,_xll.BDH($K2729,R$1817,$M2729),"[DISABLED]")</f>
        <v>[DISABLED]</v>
      </c>
      <c r="S2729" s="84" t="str">
        <f>IF($N2729,_xll.BDH($K2729,S$1817,$M2729),"[DISABLED]")</f>
        <v>[DISABLED]</v>
      </c>
      <c r="T2729" s="84" t="str">
        <f>IF($N2729,_xll.BDH($K2729,T$1817,$M2729),"[DISABLED]")</f>
        <v>[DISABLED]</v>
      </c>
      <c r="V2729" s="106" t="s">
        <v>11212</v>
      </c>
      <c r="W2729" s="107" t="s">
        <v>1055</v>
      </c>
      <c r="X2729" s="108">
        <v>42276</v>
      </c>
      <c r="Y2729" s="107" t="b">
        <v>0</v>
      </c>
      <c r="Z2729" s="107" t="s">
        <v>5237</v>
      </c>
      <c r="AA2729" s="107" t="s">
        <v>5237</v>
      </c>
      <c r="AB2729" s="107" t="s">
        <v>5237</v>
      </c>
      <c r="AC2729" s="107" t="s">
        <v>5237</v>
      </c>
      <c r="AD2729" s="107" t="s">
        <v>5237</v>
      </c>
      <c r="AE2729" s="107" t="s">
        <v>5237</v>
      </c>
    </row>
    <row r="2730" spans="2:31" outlineLevel="1">
      <c r="H2730" s="42"/>
      <c r="K2730" s="72"/>
      <c r="L2730" s="25"/>
      <c r="M2730" s="26"/>
      <c r="N2730" s="25"/>
      <c r="O2730" s="84"/>
      <c r="P2730" s="84"/>
      <c r="Q2730" s="84"/>
      <c r="R2730" s="84"/>
      <c r="S2730" s="84"/>
      <c r="T2730" s="84"/>
      <c r="V2730" s="106"/>
      <c r="W2730" s="107"/>
      <c r="X2730" s="108"/>
      <c r="Y2730" s="107"/>
      <c r="Z2730" s="107"/>
      <c r="AA2730" s="107"/>
      <c r="AB2730" s="107"/>
      <c r="AC2730" s="107"/>
      <c r="AD2730" s="107"/>
      <c r="AE2730" s="107"/>
    </row>
    <row r="2731" spans="2:31" outlineLevel="1">
      <c r="B2731" s="24" t="s">
        <v>5234</v>
      </c>
      <c r="C2731" s="24" t="s">
        <v>4</v>
      </c>
      <c r="D2731" s="24" t="s">
        <v>64</v>
      </c>
      <c r="E2731" s="24" t="s">
        <v>50</v>
      </c>
      <c r="F2731" s="24" t="s">
        <v>44</v>
      </c>
      <c r="G2731" s="25">
        <v>-200</v>
      </c>
      <c r="H2731" s="42" t="s">
        <v>3008</v>
      </c>
      <c r="I2731" s="24" t="s">
        <v>5192</v>
      </c>
      <c r="J2731" s="24" t="s">
        <v>73</v>
      </c>
      <c r="K2731" s="72" t="str">
        <f t="shared" si="96"/>
        <v>BPPK530 ICPL Curncy</v>
      </c>
      <c r="L2731" s="25" t="str">
        <f t="shared" si="97"/>
        <v>ICPL</v>
      </c>
      <c r="M2731" s="26">
        <f t="shared" ca="1" si="97"/>
        <v>42276</v>
      </c>
      <c r="N2731" s="25" t="b">
        <f t="shared" si="97"/>
        <v>0</v>
      </c>
      <c r="O2731" s="84" t="str">
        <f>IF($N2731,_xll.BDP($K2731,O$1817),"[DISABLED]")</f>
        <v>[DISABLED]</v>
      </c>
      <c r="P2731" s="84" t="str">
        <f>IF($N2731,_xll.BDP($K2731,P$1817),"[DISABLED]")</f>
        <v>[DISABLED]</v>
      </c>
      <c r="Q2731" s="84" t="str">
        <f>IF($N2731,_xll.BDP($K2731,Q$1817),"[DISABLED]")</f>
        <v>[DISABLED]</v>
      </c>
      <c r="R2731" s="84" t="str">
        <f>IF($N2731,_xll.BDH($K2731,R$1817,$M2731),"[DISABLED]")</f>
        <v>[DISABLED]</v>
      </c>
      <c r="S2731" s="84" t="str">
        <f>IF($N2731,_xll.BDH($K2731,S$1817,$M2731),"[DISABLED]")</f>
        <v>[DISABLED]</v>
      </c>
      <c r="T2731" s="84" t="str">
        <f>IF($N2731,_xll.BDH($K2731,T$1817,$M2731),"[DISABLED]")</f>
        <v>[DISABLED]</v>
      </c>
      <c r="V2731" s="106" t="s">
        <v>11213</v>
      </c>
      <c r="W2731" s="107" t="s">
        <v>1055</v>
      </c>
      <c r="X2731" s="108">
        <v>42276</v>
      </c>
      <c r="Y2731" s="107" t="b">
        <v>0</v>
      </c>
      <c r="Z2731" s="107" t="s">
        <v>5237</v>
      </c>
      <c r="AA2731" s="107" t="s">
        <v>5237</v>
      </c>
      <c r="AB2731" s="107" t="s">
        <v>5237</v>
      </c>
      <c r="AC2731" s="107" t="s">
        <v>5237</v>
      </c>
      <c r="AD2731" s="107" t="s">
        <v>5237</v>
      </c>
      <c r="AE2731" s="107" t="s">
        <v>5237</v>
      </c>
    </row>
    <row r="2732" spans="2:31" outlineLevel="1">
      <c r="B2732" s="24" t="s">
        <v>5234</v>
      </c>
      <c r="C2732" s="24" t="s">
        <v>4</v>
      </c>
      <c r="D2732" s="24" t="s">
        <v>64</v>
      </c>
      <c r="E2732" s="24" t="s">
        <v>50</v>
      </c>
      <c r="F2732" s="24" t="s">
        <v>44</v>
      </c>
      <c r="G2732" s="24">
        <v>-100</v>
      </c>
      <c r="H2732" s="42" t="s">
        <v>3008</v>
      </c>
      <c r="I2732" s="24" t="s">
        <v>5193</v>
      </c>
      <c r="J2732" s="24" t="s">
        <v>73</v>
      </c>
      <c r="K2732" s="72" t="str">
        <f t="shared" si="96"/>
        <v>BPPL530 ICPL Curncy</v>
      </c>
      <c r="L2732" s="25" t="str">
        <f t="shared" si="97"/>
        <v>ICPL</v>
      </c>
      <c r="M2732" s="26">
        <f t="shared" ca="1" si="97"/>
        <v>42276</v>
      </c>
      <c r="N2732" s="25" t="b">
        <f t="shared" si="97"/>
        <v>0</v>
      </c>
      <c r="O2732" s="84" t="str">
        <f>IF($N2732,_xll.BDP($K2732,O$1817),"[DISABLED]")</f>
        <v>[DISABLED]</v>
      </c>
      <c r="P2732" s="84" t="str">
        <f>IF($N2732,_xll.BDP($K2732,P$1817),"[DISABLED]")</f>
        <v>[DISABLED]</v>
      </c>
      <c r="Q2732" s="84" t="str">
        <f>IF($N2732,_xll.BDP($K2732,Q$1817),"[DISABLED]")</f>
        <v>[DISABLED]</v>
      </c>
      <c r="R2732" s="84" t="str">
        <f>IF($N2732,_xll.BDH($K2732,R$1817,$M2732),"[DISABLED]")</f>
        <v>[DISABLED]</v>
      </c>
      <c r="S2732" s="84" t="str">
        <f>IF($N2732,_xll.BDH($K2732,S$1817,$M2732),"[DISABLED]")</f>
        <v>[DISABLED]</v>
      </c>
      <c r="T2732" s="84" t="str">
        <f>IF($N2732,_xll.BDH($K2732,T$1817,$M2732),"[DISABLED]")</f>
        <v>[DISABLED]</v>
      </c>
      <c r="V2732" s="106" t="s">
        <v>11214</v>
      </c>
      <c r="W2732" s="107" t="s">
        <v>1055</v>
      </c>
      <c r="X2732" s="108">
        <v>42276</v>
      </c>
      <c r="Y2732" s="107" t="b">
        <v>0</v>
      </c>
      <c r="Z2732" s="107" t="s">
        <v>5237</v>
      </c>
      <c r="AA2732" s="107" t="s">
        <v>5237</v>
      </c>
      <c r="AB2732" s="107" t="s">
        <v>5237</v>
      </c>
      <c r="AC2732" s="107" t="s">
        <v>5237</v>
      </c>
      <c r="AD2732" s="107" t="s">
        <v>5237</v>
      </c>
      <c r="AE2732" s="107" t="s">
        <v>5237</v>
      </c>
    </row>
    <row r="2733" spans="2:31" outlineLevel="1">
      <c r="B2733" s="24" t="s">
        <v>5234</v>
      </c>
      <c r="C2733" s="24" t="s">
        <v>4</v>
      </c>
      <c r="D2733" s="24" t="s">
        <v>64</v>
      </c>
      <c r="E2733" s="24" t="s">
        <v>50</v>
      </c>
      <c r="F2733" s="24" t="s">
        <v>44</v>
      </c>
      <c r="G2733" s="24">
        <v>-50</v>
      </c>
      <c r="H2733" s="42" t="s">
        <v>3008</v>
      </c>
      <c r="I2733" s="24" t="s">
        <v>5194</v>
      </c>
      <c r="J2733" s="24" t="s">
        <v>73</v>
      </c>
      <c r="K2733" s="72" t="str">
        <f t="shared" si="96"/>
        <v>BPPM530 ICPL Curncy</v>
      </c>
      <c r="L2733" s="25" t="str">
        <f t="shared" si="97"/>
        <v>ICPL</v>
      </c>
      <c r="M2733" s="26">
        <f t="shared" ca="1" si="97"/>
        <v>42276</v>
      </c>
      <c r="N2733" s="25" t="b">
        <f t="shared" si="97"/>
        <v>0</v>
      </c>
      <c r="O2733" s="84" t="str">
        <f>IF($N2733,_xll.BDP($K2733,O$1817),"[DISABLED]")</f>
        <v>[DISABLED]</v>
      </c>
      <c r="P2733" s="84" t="str">
        <f>IF($N2733,_xll.BDP($K2733,P$1817),"[DISABLED]")</f>
        <v>[DISABLED]</v>
      </c>
      <c r="Q2733" s="84" t="str">
        <f>IF($N2733,_xll.BDP($K2733,Q$1817),"[DISABLED]")</f>
        <v>[DISABLED]</v>
      </c>
      <c r="R2733" s="84" t="str">
        <f>IF($N2733,_xll.BDH($K2733,R$1817,$M2733),"[DISABLED]")</f>
        <v>[DISABLED]</v>
      </c>
      <c r="S2733" s="84" t="str">
        <f>IF($N2733,_xll.BDH($K2733,S$1817,$M2733),"[DISABLED]")</f>
        <v>[DISABLED]</v>
      </c>
      <c r="T2733" s="84" t="str">
        <f>IF($N2733,_xll.BDH($K2733,T$1817,$M2733),"[DISABLED]")</f>
        <v>[DISABLED]</v>
      </c>
      <c r="V2733" s="106" t="s">
        <v>11215</v>
      </c>
      <c r="W2733" s="107" t="s">
        <v>1055</v>
      </c>
      <c r="X2733" s="108">
        <v>42276</v>
      </c>
      <c r="Y2733" s="107" t="b">
        <v>0</v>
      </c>
      <c r="Z2733" s="107" t="s">
        <v>5237</v>
      </c>
      <c r="AA2733" s="107" t="s">
        <v>5237</v>
      </c>
      <c r="AB2733" s="107" t="s">
        <v>5237</v>
      </c>
      <c r="AC2733" s="107" t="s">
        <v>5237</v>
      </c>
      <c r="AD2733" s="107" t="s">
        <v>5237</v>
      </c>
      <c r="AE2733" s="107" t="s">
        <v>5237</v>
      </c>
    </row>
    <row r="2734" spans="2:31" outlineLevel="1">
      <c r="B2734" s="24" t="s">
        <v>5234</v>
      </c>
      <c r="C2734" s="24" t="s">
        <v>4</v>
      </c>
      <c r="D2734" s="24" t="s">
        <v>64</v>
      </c>
      <c r="E2734" s="24" t="s">
        <v>50</v>
      </c>
      <c r="F2734" s="24" t="s">
        <v>44</v>
      </c>
      <c r="G2734" s="24">
        <v>-25</v>
      </c>
      <c r="H2734" s="42" t="s">
        <v>3008</v>
      </c>
      <c r="I2734" s="24" t="s">
        <v>5195</v>
      </c>
      <c r="J2734" s="24" t="s">
        <v>73</v>
      </c>
      <c r="K2734" s="72" t="str">
        <f t="shared" si="96"/>
        <v>BPPN530 ICPL Curncy</v>
      </c>
      <c r="L2734" s="25" t="str">
        <f t="shared" si="97"/>
        <v>ICPL</v>
      </c>
      <c r="M2734" s="26">
        <f t="shared" ca="1" si="97"/>
        <v>42276</v>
      </c>
      <c r="N2734" s="25" t="b">
        <f t="shared" si="97"/>
        <v>0</v>
      </c>
      <c r="O2734" s="84" t="str">
        <f>IF($N2734,_xll.BDP($K2734,O$1817),"[DISABLED]")</f>
        <v>[DISABLED]</v>
      </c>
      <c r="P2734" s="84" t="str">
        <f>IF($N2734,_xll.BDP($K2734,P$1817),"[DISABLED]")</f>
        <v>[DISABLED]</v>
      </c>
      <c r="Q2734" s="84" t="str">
        <f>IF($N2734,_xll.BDP($K2734,Q$1817),"[DISABLED]")</f>
        <v>[DISABLED]</v>
      </c>
      <c r="R2734" s="84" t="str">
        <f>IF($N2734,_xll.BDH($K2734,R$1817,$M2734),"[DISABLED]")</f>
        <v>[DISABLED]</v>
      </c>
      <c r="S2734" s="84" t="str">
        <f>IF($N2734,_xll.BDH($K2734,S$1817,$M2734),"[DISABLED]")</f>
        <v>[DISABLED]</v>
      </c>
      <c r="T2734" s="84" t="str">
        <f>IF($N2734,_xll.BDH($K2734,T$1817,$M2734),"[DISABLED]")</f>
        <v>[DISABLED]</v>
      </c>
      <c r="V2734" s="106" t="s">
        <v>11216</v>
      </c>
      <c r="W2734" s="107" t="s">
        <v>1055</v>
      </c>
      <c r="X2734" s="108">
        <v>42276</v>
      </c>
      <c r="Y2734" s="107" t="b">
        <v>0</v>
      </c>
      <c r="Z2734" s="107" t="s">
        <v>5237</v>
      </c>
      <c r="AA2734" s="107" t="s">
        <v>5237</v>
      </c>
      <c r="AB2734" s="107" t="s">
        <v>5237</v>
      </c>
      <c r="AC2734" s="107" t="s">
        <v>5237</v>
      </c>
      <c r="AD2734" s="107" t="s">
        <v>5237</v>
      </c>
      <c r="AE2734" s="107" t="s">
        <v>5237</v>
      </c>
    </row>
    <row r="2735" spans="2:31" outlineLevel="1">
      <c r="B2735" s="24" t="s">
        <v>5234</v>
      </c>
      <c r="C2735" s="24" t="s">
        <v>4</v>
      </c>
      <c r="D2735" s="24" t="s">
        <v>64</v>
      </c>
      <c r="E2735" s="24" t="s">
        <v>50</v>
      </c>
      <c r="F2735" s="24" t="s">
        <v>44</v>
      </c>
      <c r="G2735" s="24">
        <v>25</v>
      </c>
      <c r="H2735" s="42" t="s">
        <v>3008</v>
      </c>
      <c r="I2735" s="24" t="s">
        <v>5196</v>
      </c>
      <c r="J2735" s="24" t="s">
        <v>73</v>
      </c>
      <c r="K2735" s="72" t="str">
        <f t="shared" si="96"/>
        <v>BPPO530 ICPL Curncy</v>
      </c>
      <c r="L2735" s="25" t="str">
        <f t="shared" si="97"/>
        <v>ICPL</v>
      </c>
      <c r="M2735" s="26">
        <f t="shared" ca="1" si="97"/>
        <v>42276</v>
      </c>
      <c r="N2735" s="25" t="b">
        <f t="shared" si="97"/>
        <v>0</v>
      </c>
      <c r="O2735" s="84" t="str">
        <f>IF($N2735,_xll.BDP($K2735,O$1817),"[DISABLED]")</f>
        <v>[DISABLED]</v>
      </c>
      <c r="P2735" s="84" t="str">
        <f>IF($N2735,_xll.BDP($K2735,P$1817),"[DISABLED]")</f>
        <v>[DISABLED]</v>
      </c>
      <c r="Q2735" s="84" t="str">
        <f>IF($N2735,_xll.BDP($K2735,Q$1817),"[DISABLED]")</f>
        <v>[DISABLED]</v>
      </c>
      <c r="R2735" s="84" t="str">
        <f>IF($N2735,_xll.BDH($K2735,R$1817,$M2735),"[DISABLED]")</f>
        <v>[DISABLED]</v>
      </c>
      <c r="S2735" s="84" t="str">
        <f>IF($N2735,_xll.BDH($K2735,S$1817,$M2735),"[DISABLED]")</f>
        <v>[DISABLED]</v>
      </c>
      <c r="T2735" s="84" t="str">
        <f>IF($N2735,_xll.BDH($K2735,T$1817,$M2735),"[DISABLED]")</f>
        <v>[DISABLED]</v>
      </c>
      <c r="V2735" s="106" t="s">
        <v>11217</v>
      </c>
      <c r="W2735" s="107" t="s">
        <v>1055</v>
      </c>
      <c r="X2735" s="108">
        <v>42276</v>
      </c>
      <c r="Y2735" s="107" t="b">
        <v>0</v>
      </c>
      <c r="Z2735" s="107" t="s">
        <v>5237</v>
      </c>
      <c r="AA2735" s="107" t="s">
        <v>5237</v>
      </c>
      <c r="AB2735" s="107" t="s">
        <v>5237</v>
      </c>
      <c r="AC2735" s="107" t="s">
        <v>5237</v>
      </c>
      <c r="AD2735" s="107" t="s">
        <v>5237</v>
      </c>
      <c r="AE2735" s="107" t="s">
        <v>5237</v>
      </c>
    </row>
    <row r="2736" spans="2:31" outlineLevel="1">
      <c r="B2736" s="24" t="s">
        <v>5234</v>
      </c>
      <c r="C2736" s="24" t="s">
        <v>4</v>
      </c>
      <c r="D2736" s="24" t="s">
        <v>64</v>
      </c>
      <c r="E2736" s="24" t="s">
        <v>50</v>
      </c>
      <c r="F2736" s="24" t="s">
        <v>44</v>
      </c>
      <c r="G2736" s="24">
        <v>50</v>
      </c>
      <c r="H2736" s="42" t="s">
        <v>3008</v>
      </c>
      <c r="I2736" s="24" t="s">
        <v>5197</v>
      </c>
      <c r="J2736" s="24" t="s">
        <v>73</v>
      </c>
      <c r="K2736" s="72" t="str">
        <f t="shared" si="96"/>
        <v>BPPP530 ICPL Curncy</v>
      </c>
      <c r="L2736" s="25" t="str">
        <f t="shared" si="97"/>
        <v>ICPL</v>
      </c>
      <c r="M2736" s="26">
        <f t="shared" ca="1" si="97"/>
        <v>42276</v>
      </c>
      <c r="N2736" s="25" t="b">
        <f t="shared" si="97"/>
        <v>0</v>
      </c>
      <c r="O2736" s="84" t="str">
        <f>IF($N2736,_xll.BDP($K2736,O$1817),"[DISABLED]")</f>
        <v>[DISABLED]</v>
      </c>
      <c r="P2736" s="84" t="str">
        <f>IF($N2736,_xll.BDP($K2736,P$1817),"[DISABLED]")</f>
        <v>[DISABLED]</v>
      </c>
      <c r="Q2736" s="84" t="str">
        <f>IF($N2736,_xll.BDP($K2736,Q$1817),"[DISABLED]")</f>
        <v>[DISABLED]</v>
      </c>
      <c r="R2736" s="84" t="str">
        <f>IF($N2736,_xll.BDH($K2736,R$1817,$M2736),"[DISABLED]")</f>
        <v>[DISABLED]</v>
      </c>
      <c r="S2736" s="84" t="str">
        <f>IF($N2736,_xll.BDH($K2736,S$1817,$M2736),"[DISABLED]")</f>
        <v>[DISABLED]</v>
      </c>
      <c r="T2736" s="84" t="str">
        <f>IF($N2736,_xll.BDH($K2736,T$1817,$M2736),"[DISABLED]")</f>
        <v>[DISABLED]</v>
      </c>
      <c r="V2736" s="106" t="s">
        <v>11218</v>
      </c>
      <c r="W2736" s="107" t="s">
        <v>1055</v>
      </c>
      <c r="X2736" s="108">
        <v>42276</v>
      </c>
      <c r="Y2736" s="107" t="b">
        <v>0</v>
      </c>
      <c r="Z2736" s="107" t="s">
        <v>5237</v>
      </c>
      <c r="AA2736" s="107" t="s">
        <v>5237</v>
      </c>
      <c r="AB2736" s="107" t="s">
        <v>5237</v>
      </c>
      <c r="AC2736" s="107" t="s">
        <v>5237</v>
      </c>
      <c r="AD2736" s="107" t="s">
        <v>5237</v>
      </c>
      <c r="AE2736" s="107" t="s">
        <v>5237</v>
      </c>
    </row>
    <row r="2737" spans="2:31" outlineLevel="1">
      <c r="B2737" s="24" t="s">
        <v>5234</v>
      </c>
      <c r="C2737" s="24" t="s">
        <v>4</v>
      </c>
      <c r="D2737" s="24" t="s">
        <v>64</v>
      </c>
      <c r="E2737" s="24" t="s">
        <v>50</v>
      </c>
      <c r="F2737" s="24" t="s">
        <v>44</v>
      </c>
      <c r="G2737" s="24">
        <v>100</v>
      </c>
      <c r="H2737" s="42" t="s">
        <v>3008</v>
      </c>
      <c r="I2737" s="24" t="s">
        <v>5198</v>
      </c>
      <c r="J2737" s="24" t="s">
        <v>73</v>
      </c>
      <c r="K2737" s="72" t="str">
        <f t="shared" si="96"/>
        <v>BPPQ530 ICPL Curncy</v>
      </c>
      <c r="L2737" s="25" t="str">
        <f t="shared" si="97"/>
        <v>ICPL</v>
      </c>
      <c r="M2737" s="26">
        <f t="shared" ca="1" si="97"/>
        <v>42276</v>
      </c>
      <c r="N2737" s="25" t="b">
        <f t="shared" si="97"/>
        <v>0</v>
      </c>
      <c r="O2737" s="84" t="str">
        <f>IF($N2737,_xll.BDP($K2737,O$1817),"[DISABLED]")</f>
        <v>[DISABLED]</v>
      </c>
      <c r="P2737" s="84" t="str">
        <f>IF($N2737,_xll.BDP($K2737,P$1817),"[DISABLED]")</f>
        <v>[DISABLED]</v>
      </c>
      <c r="Q2737" s="84" t="str">
        <f>IF($N2737,_xll.BDP($K2737,Q$1817),"[DISABLED]")</f>
        <v>[DISABLED]</v>
      </c>
      <c r="R2737" s="84" t="str">
        <f>IF($N2737,_xll.BDH($K2737,R$1817,$M2737),"[DISABLED]")</f>
        <v>[DISABLED]</v>
      </c>
      <c r="S2737" s="84" t="str">
        <f>IF($N2737,_xll.BDH($K2737,S$1817,$M2737),"[DISABLED]")</f>
        <v>[DISABLED]</v>
      </c>
      <c r="T2737" s="84" t="str">
        <f>IF($N2737,_xll.BDH($K2737,T$1817,$M2737),"[DISABLED]")</f>
        <v>[DISABLED]</v>
      </c>
      <c r="V2737" s="106" t="s">
        <v>11219</v>
      </c>
      <c r="W2737" s="107" t="s">
        <v>1055</v>
      </c>
      <c r="X2737" s="108">
        <v>42276</v>
      </c>
      <c r="Y2737" s="107" t="b">
        <v>0</v>
      </c>
      <c r="Z2737" s="107" t="s">
        <v>5237</v>
      </c>
      <c r="AA2737" s="107" t="s">
        <v>5237</v>
      </c>
      <c r="AB2737" s="107" t="s">
        <v>5237</v>
      </c>
      <c r="AC2737" s="107" t="s">
        <v>5237</v>
      </c>
      <c r="AD2737" s="107" t="s">
        <v>5237</v>
      </c>
      <c r="AE2737" s="107" t="s">
        <v>5237</v>
      </c>
    </row>
    <row r="2738" spans="2:31" outlineLevel="1">
      <c r="B2738" s="24" t="s">
        <v>5234</v>
      </c>
      <c r="C2738" s="24" t="s">
        <v>4</v>
      </c>
      <c r="D2738" s="24" t="s">
        <v>64</v>
      </c>
      <c r="E2738" s="24" t="s">
        <v>50</v>
      </c>
      <c r="F2738" s="24" t="s">
        <v>44</v>
      </c>
      <c r="G2738" s="24">
        <v>200</v>
      </c>
      <c r="H2738" s="42" t="s">
        <v>3008</v>
      </c>
      <c r="I2738" s="24" t="s">
        <v>5199</v>
      </c>
      <c r="J2738" s="24" t="s">
        <v>73</v>
      </c>
      <c r="K2738" s="72" t="str">
        <f t="shared" si="96"/>
        <v>BPPR530 ICPL Curncy</v>
      </c>
      <c r="L2738" s="25" t="str">
        <f t="shared" si="97"/>
        <v>ICPL</v>
      </c>
      <c r="M2738" s="26">
        <f t="shared" ca="1" si="97"/>
        <v>42276</v>
      </c>
      <c r="N2738" s="25" t="b">
        <f t="shared" si="97"/>
        <v>0</v>
      </c>
      <c r="O2738" s="84" t="str">
        <f>IF($N2738,_xll.BDP($K2738,O$1817),"[DISABLED]")</f>
        <v>[DISABLED]</v>
      </c>
      <c r="P2738" s="84" t="str">
        <f>IF($N2738,_xll.BDP($K2738,P$1817),"[DISABLED]")</f>
        <v>[DISABLED]</v>
      </c>
      <c r="Q2738" s="84" t="str">
        <f>IF($N2738,_xll.BDP($K2738,Q$1817),"[DISABLED]")</f>
        <v>[DISABLED]</v>
      </c>
      <c r="R2738" s="84" t="str">
        <f>IF($N2738,_xll.BDH($K2738,R$1817,$M2738),"[DISABLED]")</f>
        <v>[DISABLED]</v>
      </c>
      <c r="S2738" s="84" t="str">
        <f>IF($N2738,_xll.BDH($K2738,S$1817,$M2738),"[DISABLED]")</f>
        <v>[DISABLED]</v>
      </c>
      <c r="T2738" s="84" t="str">
        <f>IF($N2738,_xll.BDH($K2738,T$1817,$M2738),"[DISABLED]")</f>
        <v>[DISABLED]</v>
      </c>
      <c r="V2738" s="106" t="s">
        <v>11220</v>
      </c>
      <c r="W2738" s="107" t="s">
        <v>1055</v>
      </c>
      <c r="X2738" s="108">
        <v>42276</v>
      </c>
      <c r="Y2738" s="107" t="b">
        <v>0</v>
      </c>
      <c r="Z2738" s="107" t="s">
        <v>5237</v>
      </c>
      <c r="AA2738" s="107" t="s">
        <v>5237</v>
      </c>
      <c r="AB2738" s="107" t="s">
        <v>5237</v>
      </c>
      <c r="AC2738" s="107" t="s">
        <v>5237</v>
      </c>
      <c r="AD2738" s="107" t="s">
        <v>5237</v>
      </c>
      <c r="AE2738" s="107" t="s">
        <v>5237</v>
      </c>
    </row>
    <row r="2739" spans="2:31" outlineLevel="1">
      <c r="H2739" s="42"/>
      <c r="K2739" s="72"/>
      <c r="L2739" s="25"/>
      <c r="M2739" s="26"/>
      <c r="N2739" s="25"/>
      <c r="O2739" s="84"/>
      <c r="P2739" s="84"/>
      <c r="Q2739" s="84"/>
      <c r="R2739" s="84"/>
      <c r="S2739" s="84"/>
      <c r="T2739" s="84"/>
      <c r="V2739" s="106"/>
      <c r="W2739" s="107"/>
      <c r="X2739" s="108"/>
      <c r="Y2739" s="107"/>
      <c r="Z2739" s="107"/>
      <c r="AA2739" s="107"/>
      <c r="AB2739" s="107"/>
      <c r="AC2739" s="107"/>
      <c r="AD2739" s="107"/>
      <c r="AE2739" s="107"/>
    </row>
    <row r="2740" spans="2:31" outlineLevel="1">
      <c r="B2740" s="24" t="s">
        <v>5234</v>
      </c>
      <c r="C2740" s="24" t="s">
        <v>4</v>
      </c>
      <c r="D2740" s="24" t="s">
        <v>64</v>
      </c>
      <c r="E2740" s="24" t="s">
        <v>50</v>
      </c>
      <c r="F2740" s="24" t="s">
        <v>46</v>
      </c>
      <c r="G2740" s="24">
        <v>-200</v>
      </c>
      <c r="H2740" s="42" t="s">
        <v>3008</v>
      </c>
      <c r="I2740" s="24" t="s">
        <v>5200</v>
      </c>
      <c r="J2740" s="24" t="s">
        <v>73</v>
      </c>
      <c r="K2740" s="72" t="str">
        <f t="shared" si="96"/>
        <v>BPPK1030 ICPL Curncy</v>
      </c>
      <c r="L2740" s="25" t="str">
        <f t="shared" si="97"/>
        <v>ICPL</v>
      </c>
      <c r="M2740" s="26">
        <f t="shared" ca="1" si="97"/>
        <v>42276</v>
      </c>
      <c r="N2740" s="25" t="b">
        <f t="shared" si="97"/>
        <v>0</v>
      </c>
      <c r="O2740" s="84" t="str">
        <f>IF($N2740,_xll.BDP($K2740,O$1817),"[DISABLED]")</f>
        <v>[DISABLED]</v>
      </c>
      <c r="P2740" s="84" t="str">
        <f>IF($N2740,_xll.BDP($K2740,P$1817),"[DISABLED]")</f>
        <v>[DISABLED]</v>
      </c>
      <c r="Q2740" s="84" t="str">
        <f>IF($N2740,_xll.BDP($K2740,Q$1817),"[DISABLED]")</f>
        <v>[DISABLED]</v>
      </c>
      <c r="R2740" s="84" t="str">
        <f>IF($N2740,_xll.BDH($K2740,R$1817,$M2740),"[DISABLED]")</f>
        <v>[DISABLED]</v>
      </c>
      <c r="S2740" s="84" t="str">
        <f>IF($N2740,_xll.BDH($K2740,S$1817,$M2740),"[DISABLED]")</f>
        <v>[DISABLED]</v>
      </c>
      <c r="T2740" s="84" t="str">
        <f>IF($N2740,_xll.BDH($K2740,T$1817,$M2740),"[DISABLED]")</f>
        <v>[DISABLED]</v>
      </c>
      <c r="V2740" s="106" t="s">
        <v>11221</v>
      </c>
      <c r="W2740" s="107" t="s">
        <v>1055</v>
      </c>
      <c r="X2740" s="108">
        <v>42276</v>
      </c>
      <c r="Y2740" s="107" t="b">
        <v>0</v>
      </c>
      <c r="Z2740" s="107" t="s">
        <v>5237</v>
      </c>
      <c r="AA2740" s="107" t="s">
        <v>5237</v>
      </c>
      <c r="AB2740" s="107" t="s">
        <v>5237</v>
      </c>
      <c r="AC2740" s="107" t="s">
        <v>5237</v>
      </c>
      <c r="AD2740" s="107" t="s">
        <v>5237</v>
      </c>
      <c r="AE2740" s="107" t="s">
        <v>5237</v>
      </c>
    </row>
    <row r="2741" spans="2:31" outlineLevel="1">
      <c r="B2741" s="24" t="s">
        <v>5234</v>
      </c>
      <c r="C2741" s="24" t="s">
        <v>4</v>
      </c>
      <c r="D2741" s="24" t="s">
        <v>64</v>
      </c>
      <c r="E2741" s="24" t="s">
        <v>50</v>
      </c>
      <c r="F2741" s="24" t="s">
        <v>46</v>
      </c>
      <c r="G2741" s="24">
        <v>-100</v>
      </c>
      <c r="H2741" s="42" t="s">
        <v>3008</v>
      </c>
      <c r="I2741" s="24" t="s">
        <v>5201</v>
      </c>
      <c r="J2741" s="24" t="s">
        <v>73</v>
      </c>
      <c r="K2741" s="72" t="str">
        <f t="shared" si="96"/>
        <v>BPPL1030 ICPL Curncy</v>
      </c>
      <c r="L2741" s="25" t="str">
        <f t="shared" si="97"/>
        <v>ICPL</v>
      </c>
      <c r="M2741" s="26">
        <f t="shared" ca="1" si="97"/>
        <v>42276</v>
      </c>
      <c r="N2741" s="25" t="b">
        <f t="shared" si="97"/>
        <v>0</v>
      </c>
      <c r="O2741" s="84" t="str">
        <f>IF($N2741,_xll.BDP($K2741,O$1817),"[DISABLED]")</f>
        <v>[DISABLED]</v>
      </c>
      <c r="P2741" s="84" t="str">
        <f>IF($N2741,_xll.BDP($K2741,P$1817),"[DISABLED]")</f>
        <v>[DISABLED]</v>
      </c>
      <c r="Q2741" s="84" t="str">
        <f>IF($N2741,_xll.BDP($K2741,Q$1817),"[DISABLED]")</f>
        <v>[DISABLED]</v>
      </c>
      <c r="R2741" s="84" t="str">
        <f>IF($N2741,_xll.BDH($K2741,R$1817,$M2741),"[DISABLED]")</f>
        <v>[DISABLED]</v>
      </c>
      <c r="S2741" s="84" t="str">
        <f>IF($N2741,_xll.BDH($K2741,S$1817,$M2741),"[DISABLED]")</f>
        <v>[DISABLED]</v>
      </c>
      <c r="T2741" s="84" t="str">
        <f>IF($N2741,_xll.BDH($K2741,T$1817,$M2741),"[DISABLED]")</f>
        <v>[DISABLED]</v>
      </c>
      <c r="V2741" s="106" t="s">
        <v>11222</v>
      </c>
      <c r="W2741" s="107" t="s">
        <v>1055</v>
      </c>
      <c r="X2741" s="108">
        <v>42276</v>
      </c>
      <c r="Y2741" s="107" t="b">
        <v>0</v>
      </c>
      <c r="Z2741" s="107" t="s">
        <v>5237</v>
      </c>
      <c r="AA2741" s="107" t="s">
        <v>5237</v>
      </c>
      <c r="AB2741" s="107" t="s">
        <v>5237</v>
      </c>
      <c r="AC2741" s="107" t="s">
        <v>5237</v>
      </c>
      <c r="AD2741" s="107" t="s">
        <v>5237</v>
      </c>
      <c r="AE2741" s="107" t="s">
        <v>5237</v>
      </c>
    </row>
    <row r="2742" spans="2:31" outlineLevel="1">
      <c r="B2742" s="24" t="s">
        <v>5234</v>
      </c>
      <c r="C2742" s="24" t="s">
        <v>4</v>
      </c>
      <c r="D2742" s="24" t="s">
        <v>64</v>
      </c>
      <c r="E2742" s="24" t="s">
        <v>50</v>
      </c>
      <c r="F2742" s="24" t="s">
        <v>46</v>
      </c>
      <c r="G2742" s="24">
        <v>-50</v>
      </c>
      <c r="H2742" s="42" t="s">
        <v>3008</v>
      </c>
      <c r="I2742" s="24" t="s">
        <v>5202</v>
      </c>
      <c r="J2742" s="24" t="s">
        <v>73</v>
      </c>
      <c r="K2742" s="72" t="str">
        <f t="shared" si="96"/>
        <v>BPPM1030 ICPL Curncy</v>
      </c>
      <c r="L2742" s="25" t="str">
        <f t="shared" si="97"/>
        <v>ICPL</v>
      </c>
      <c r="M2742" s="26">
        <f t="shared" ca="1" si="97"/>
        <v>42276</v>
      </c>
      <c r="N2742" s="25" t="b">
        <f t="shared" si="97"/>
        <v>0</v>
      </c>
      <c r="O2742" s="84" t="str">
        <f>IF($N2742,_xll.BDP($K2742,O$1817),"[DISABLED]")</f>
        <v>[DISABLED]</v>
      </c>
      <c r="P2742" s="84" t="str">
        <f>IF($N2742,_xll.BDP($K2742,P$1817),"[DISABLED]")</f>
        <v>[DISABLED]</v>
      </c>
      <c r="Q2742" s="84" t="str">
        <f>IF($N2742,_xll.BDP($K2742,Q$1817),"[DISABLED]")</f>
        <v>[DISABLED]</v>
      </c>
      <c r="R2742" s="84" t="str">
        <f>IF($N2742,_xll.BDH($K2742,R$1817,$M2742),"[DISABLED]")</f>
        <v>[DISABLED]</v>
      </c>
      <c r="S2742" s="84" t="str">
        <f>IF($N2742,_xll.BDH($K2742,S$1817,$M2742),"[DISABLED]")</f>
        <v>[DISABLED]</v>
      </c>
      <c r="T2742" s="84" t="str">
        <f>IF($N2742,_xll.BDH($K2742,T$1817,$M2742),"[DISABLED]")</f>
        <v>[DISABLED]</v>
      </c>
      <c r="V2742" s="106" t="s">
        <v>11223</v>
      </c>
      <c r="W2742" s="107" t="s">
        <v>1055</v>
      </c>
      <c r="X2742" s="108">
        <v>42276</v>
      </c>
      <c r="Y2742" s="107" t="b">
        <v>0</v>
      </c>
      <c r="Z2742" s="107" t="s">
        <v>5237</v>
      </c>
      <c r="AA2742" s="107" t="s">
        <v>5237</v>
      </c>
      <c r="AB2742" s="107" t="s">
        <v>5237</v>
      </c>
      <c r="AC2742" s="107" t="s">
        <v>5237</v>
      </c>
      <c r="AD2742" s="107" t="s">
        <v>5237</v>
      </c>
      <c r="AE2742" s="107" t="s">
        <v>5237</v>
      </c>
    </row>
    <row r="2743" spans="2:31" outlineLevel="1">
      <c r="B2743" s="24" t="s">
        <v>5234</v>
      </c>
      <c r="C2743" s="24" t="s">
        <v>4</v>
      </c>
      <c r="D2743" s="24" t="s">
        <v>64</v>
      </c>
      <c r="E2743" s="24" t="s">
        <v>50</v>
      </c>
      <c r="F2743" s="24" t="s">
        <v>46</v>
      </c>
      <c r="G2743" s="24">
        <v>-25</v>
      </c>
      <c r="H2743" s="42" t="s">
        <v>3008</v>
      </c>
      <c r="I2743" s="24" t="s">
        <v>5203</v>
      </c>
      <c r="J2743" s="24" t="s">
        <v>73</v>
      </c>
      <c r="K2743" s="72" t="str">
        <f t="shared" si="96"/>
        <v>BPPN1030 ICPL Curncy</v>
      </c>
      <c r="L2743" s="25" t="str">
        <f t="shared" si="97"/>
        <v>ICPL</v>
      </c>
      <c r="M2743" s="26">
        <f t="shared" ca="1" si="97"/>
        <v>42276</v>
      </c>
      <c r="N2743" s="25" t="b">
        <f t="shared" si="97"/>
        <v>0</v>
      </c>
      <c r="O2743" s="84" t="str">
        <f>IF($N2743,_xll.BDP($K2743,O$1817),"[DISABLED]")</f>
        <v>[DISABLED]</v>
      </c>
      <c r="P2743" s="84" t="str">
        <f>IF($N2743,_xll.BDP($K2743,P$1817),"[DISABLED]")</f>
        <v>[DISABLED]</v>
      </c>
      <c r="Q2743" s="84" t="str">
        <f>IF($N2743,_xll.BDP($K2743,Q$1817),"[DISABLED]")</f>
        <v>[DISABLED]</v>
      </c>
      <c r="R2743" s="84" t="str">
        <f>IF($N2743,_xll.BDH($K2743,R$1817,$M2743),"[DISABLED]")</f>
        <v>[DISABLED]</v>
      </c>
      <c r="S2743" s="84" t="str">
        <f>IF($N2743,_xll.BDH($K2743,S$1817,$M2743),"[DISABLED]")</f>
        <v>[DISABLED]</v>
      </c>
      <c r="T2743" s="84" t="str">
        <f>IF($N2743,_xll.BDH($K2743,T$1817,$M2743),"[DISABLED]")</f>
        <v>[DISABLED]</v>
      </c>
      <c r="V2743" s="106" t="s">
        <v>11224</v>
      </c>
      <c r="W2743" s="107" t="s">
        <v>1055</v>
      </c>
      <c r="X2743" s="108">
        <v>42276</v>
      </c>
      <c r="Y2743" s="107" t="b">
        <v>0</v>
      </c>
      <c r="Z2743" s="107" t="s">
        <v>5237</v>
      </c>
      <c r="AA2743" s="107" t="s">
        <v>5237</v>
      </c>
      <c r="AB2743" s="107" t="s">
        <v>5237</v>
      </c>
      <c r="AC2743" s="107" t="s">
        <v>5237</v>
      </c>
      <c r="AD2743" s="107" t="s">
        <v>5237</v>
      </c>
      <c r="AE2743" s="107" t="s">
        <v>5237</v>
      </c>
    </row>
    <row r="2744" spans="2:31" outlineLevel="1">
      <c r="B2744" s="24" t="s">
        <v>5234</v>
      </c>
      <c r="C2744" s="24" t="s">
        <v>4</v>
      </c>
      <c r="D2744" s="24" t="s">
        <v>64</v>
      </c>
      <c r="E2744" s="24" t="s">
        <v>50</v>
      </c>
      <c r="F2744" s="24" t="s">
        <v>46</v>
      </c>
      <c r="G2744" s="24">
        <v>25</v>
      </c>
      <c r="H2744" s="42" t="s">
        <v>3008</v>
      </c>
      <c r="I2744" s="24" t="s">
        <v>5204</v>
      </c>
      <c r="J2744" s="24" t="s">
        <v>73</v>
      </c>
      <c r="K2744" s="72" t="str">
        <f t="shared" si="96"/>
        <v>BPPO1030 ICPL Curncy</v>
      </c>
      <c r="L2744" s="25" t="str">
        <f t="shared" si="97"/>
        <v>ICPL</v>
      </c>
      <c r="M2744" s="26">
        <f t="shared" ca="1" si="97"/>
        <v>42276</v>
      </c>
      <c r="N2744" s="25" t="b">
        <f t="shared" si="97"/>
        <v>0</v>
      </c>
      <c r="O2744" s="84" t="str">
        <f>IF($N2744,_xll.BDP($K2744,O$1817),"[DISABLED]")</f>
        <v>[DISABLED]</v>
      </c>
      <c r="P2744" s="84" t="str">
        <f>IF($N2744,_xll.BDP($K2744,P$1817),"[DISABLED]")</f>
        <v>[DISABLED]</v>
      </c>
      <c r="Q2744" s="84" t="str">
        <f>IF($N2744,_xll.BDP($K2744,Q$1817),"[DISABLED]")</f>
        <v>[DISABLED]</v>
      </c>
      <c r="R2744" s="84" t="str">
        <f>IF($N2744,_xll.BDH($K2744,R$1817,$M2744),"[DISABLED]")</f>
        <v>[DISABLED]</v>
      </c>
      <c r="S2744" s="84" t="str">
        <f>IF($N2744,_xll.BDH($K2744,S$1817,$M2744),"[DISABLED]")</f>
        <v>[DISABLED]</v>
      </c>
      <c r="T2744" s="84" t="str">
        <f>IF($N2744,_xll.BDH($K2744,T$1817,$M2744),"[DISABLED]")</f>
        <v>[DISABLED]</v>
      </c>
      <c r="V2744" s="106" t="s">
        <v>11225</v>
      </c>
      <c r="W2744" s="107" t="s">
        <v>1055</v>
      </c>
      <c r="X2744" s="108">
        <v>42276</v>
      </c>
      <c r="Y2744" s="107" t="b">
        <v>0</v>
      </c>
      <c r="Z2744" s="107" t="s">
        <v>5237</v>
      </c>
      <c r="AA2744" s="107" t="s">
        <v>5237</v>
      </c>
      <c r="AB2744" s="107" t="s">
        <v>5237</v>
      </c>
      <c r="AC2744" s="107" t="s">
        <v>5237</v>
      </c>
      <c r="AD2744" s="107" t="s">
        <v>5237</v>
      </c>
      <c r="AE2744" s="107" t="s">
        <v>5237</v>
      </c>
    </row>
    <row r="2745" spans="2:31" outlineLevel="1">
      <c r="B2745" s="24" t="s">
        <v>5234</v>
      </c>
      <c r="C2745" s="24" t="s">
        <v>4</v>
      </c>
      <c r="D2745" s="24" t="s">
        <v>64</v>
      </c>
      <c r="E2745" s="24" t="s">
        <v>50</v>
      </c>
      <c r="F2745" s="24" t="s">
        <v>46</v>
      </c>
      <c r="G2745" s="24">
        <v>50</v>
      </c>
      <c r="H2745" s="42" t="s">
        <v>3008</v>
      </c>
      <c r="I2745" s="24" t="s">
        <v>5205</v>
      </c>
      <c r="J2745" s="24" t="s">
        <v>73</v>
      </c>
      <c r="K2745" s="72" t="str">
        <f t="shared" si="96"/>
        <v>BPPP1030 ICPL Curncy</v>
      </c>
      <c r="L2745" s="25" t="str">
        <f t="shared" si="97"/>
        <v>ICPL</v>
      </c>
      <c r="M2745" s="26">
        <f t="shared" ca="1" si="97"/>
        <v>42276</v>
      </c>
      <c r="N2745" s="25" t="b">
        <f t="shared" si="97"/>
        <v>0</v>
      </c>
      <c r="O2745" s="84" t="str">
        <f>IF($N2745,_xll.BDP($K2745,O$1817),"[DISABLED]")</f>
        <v>[DISABLED]</v>
      </c>
      <c r="P2745" s="84" t="str">
        <f>IF($N2745,_xll.BDP($K2745,P$1817),"[DISABLED]")</f>
        <v>[DISABLED]</v>
      </c>
      <c r="Q2745" s="84" t="str">
        <f>IF($N2745,_xll.BDP($K2745,Q$1817),"[DISABLED]")</f>
        <v>[DISABLED]</v>
      </c>
      <c r="R2745" s="84" t="str">
        <f>IF($N2745,_xll.BDH($K2745,R$1817,$M2745),"[DISABLED]")</f>
        <v>[DISABLED]</v>
      </c>
      <c r="S2745" s="84" t="str">
        <f>IF($N2745,_xll.BDH($K2745,S$1817,$M2745),"[DISABLED]")</f>
        <v>[DISABLED]</v>
      </c>
      <c r="T2745" s="84" t="str">
        <f>IF($N2745,_xll.BDH($K2745,T$1817,$M2745),"[DISABLED]")</f>
        <v>[DISABLED]</v>
      </c>
      <c r="V2745" s="106" t="s">
        <v>11226</v>
      </c>
      <c r="W2745" s="107" t="s">
        <v>1055</v>
      </c>
      <c r="X2745" s="108">
        <v>42276</v>
      </c>
      <c r="Y2745" s="107" t="b">
        <v>0</v>
      </c>
      <c r="Z2745" s="107" t="s">
        <v>5237</v>
      </c>
      <c r="AA2745" s="107" t="s">
        <v>5237</v>
      </c>
      <c r="AB2745" s="107" t="s">
        <v>5237</v>
      </c>
      <c r="AC2745" s="107" t="s">
        <v>5237</v>
      </c>
      <c r="AD2745" s="107" t="s">
        <v>5237</v>
      </c>
      <c r="AE2745" s="107" t="s">
        <v>5237</v>
      </c>
    </row>
    <row r="2746" spans="2:31" outlineLevel="1">
      <c r="B2746" s="24" t="s">
        <v>5234</v>
      </c>
      <c r="C2746" s="24" t="s">
        <v>4</v>
      </c>
      <c r="D2746" s="24" t="s">
        <v>64</v>
      </c>
      <c r="E2746" s="24" t="s">
        <v>50</v>
      </c>
      <c r="F2746" s="24" t="s">
        <v>46</v>
      </c>
      <c r="G2746" s="24">
        <v>100</v>
      </c>
      <c r="H2746" s="42" t="s">
        <v>3008</v>
      </c>
      <c r="I2746" s="24" t="s">
        <v>5206</v>
      </c>
      <c r="J2746" s="24" t="s">
        <v>73</v>
      </c>
      <c r="K2746" s="72" t="str">
        <f t="shared" si="96"/>
        <v>BPPQ1030 ICPL Curncy</v>
      </c>
      <c r="L2746" s="25" t="str">
        <f t="shared" si="97"/>
        <v>ICPL</v>
      </c>
      <c r="M2746" s="26">
        <f t="shared" ca="1" si="97"/>
        <v>42276</v>
      </c>
      <c r="N2746" s="25" t="b">
        <f t="shared" si="97"/>
        <v>0</v>
      </c>
      <c r="O2746" s="84" t="str">
        <f>IF($N2746,_xll.BDP($K2746,O$1817),"[DISABLED]")</f>
        <v>[DISABLED]</v>
      </c>
      <c r="P2746" s="84" t="str">
        <f>IF($N2746,_xll.BDP($K2746,P$1817),"[DISABLED]")</f>
        <v>[DISABLED]</v>
      </c>
      <c r="Q2746" s="84" t="str">
        <f>IF($N2746,_xll.BDP($K2746,Q$1817),"[DISABLED]")</f>
        <v>[DISABLED]</v>
      </c>
      <c r="R2746" s="84" t="str">
        <f>IF($N2746,_xll.BDH($K2746,R$1817,$M2746),"[DISABLED]")</f>
        <v>[DISABLED]</v>
      </c>
      <c r="S2746" s="84" t="str">
        <f>IF($N2746,_xll.BDH($K2746,S$1817,$M2746),"[DISABLED]")</f>
        <v>[DISABLED]</v>
      </c>
      <c r="T2746" s="84" t="str">
        <f>IF($N2746,_xll.BDH($K2746,T$1817,$M2746),"[DISABLED]")</f>
        <v>[DISABLED]</v>
      </c>
      <c r="V2746" s="106" t="s">
        <v>11227</v>
      </c>
      <c r="W2746" s="107" t="s">
        <v>1055</v>
      </c>
      <c r="X2746" s="108">
        <v>42276</v>
      </c>
      <c r="Y2746" s="107" t="b">
        <v>0</v>
      </c>
      <c r="Z2746" s="107" t="s">
        <v>5237</v>
      </c>
      <c r="AA2746" s="107" t="s">
        <v>5237</v>
      </c>
      <c r="AB2746" s="107" t="s">
        <v>5237</v>
      </c>
      <c r="AC2746" s="107" t="s">
        <v>5237</v>
      </c>
      <c r="AD2746" s="107" t="s">
        <v>5237</v>
      </c>
      <c r="AE2746" s="107" t="s">
        <v>5237</v>
      </c>
    </row>
    <row r="2747" spans="2:31" outlineLevel="1">
      <c r="B2747" s="24" t="s">
        <v>5234</v>
      </c>
      <c r="C2747" s="24" t="s">
        <v>4</v>
      </c>
      <c r="D2747" s="24" t="s">
        <v>64</v>
      </c>
      <c r="E2747" s="24" t="s">
        <v>50</v>
      </c>
      <c r="F2747" s="24" t="s">
        <v>46</v>
      </c>
      <c r="G2747" s="24">
        <v>200</v>
      </c>
      <c r="H2747" s="42" t="s">
        <v>3008</v>
      </c>
      <c r="I2747" s="24" t="s">
        <v>5207</v>
      </c>
      <c r="J2747" s="24" t="s">
        <v>73</v>
      </c>
      <c r="K2747" s="72" t="str">
        <f t="shared" si="96"/>
        <v>BPPR1030 ICPL Curncy</v>
      </c>
      <c r="L2747" s="25" t="str">
        <f t="shared" si="97"/>
        <v>ICPL</v>
      </c>
      <c r="M2747" s="26">
        <f t="shared" ca="1" si="97"/>
        <v>42276</v>
      </c>
      <c r="N2747" s="25" t="b">
        <f t="shared" si="97"/>
        <v>0</v>
      </c>
      <c r="O2747" s="84" t="str">
        <f>IF($N2747,_xll.BDP($K2747,O$1817),"[DISABLED]")</f>
        <v>[DISABLED]</v>
      </c>
      <c r="P2747" s="84" t="str">
        <f>IF($N2747,_xll.BDP($K2747,P$1817),"[DISABLED]")</f>
        <v>[DISABLED]</v>
      </c>
      <c r="Q2747" s="84" t="str">
        <f>IF($N2747,_xll.BDP($K2747,Q$1817),"[DISABLED]")</f>
        <v>[DISABLED]</v>
      </c>
      <c r="R2747" s="84" t="str">
        <f>IF($N2747,_xll.BDH($K2747,R$1817,$M2747),"[DISABLED]")</f>
        <v>[DISABLED]</v>
      </c>
      <c r="S2747" s="84" t="str">
        <f>IF($N2747,_xll.BDH($K2747,S$1817,$M2747),"[DISABLED]")</f>
        <v>[DISABLED]</v>
      </c>
      <c r="T2747" s="84" t="str">
        <f>IF($N2747,_xll.BDH($K2747,T$1817,$M2747),"[DISABLED]")</f>
        <v>[DISABLED]</v>
      </c>
      <c r="V2747" s="106" t="s">
        <v>11228</v>
      </c>
      <c r="W2747" s="107" t="s">
        <v>1055</v>
      </c>
      <c r="X2747" s="108">
        <v>42276</v>
      </c>
      <c r="Y2747" s="107" t="b">
        <v>0</v>
      </c>
      <c r="Z2747" s="107" t="s">
        <v>5237</v>
      </c>
      <c r="AA2747" s="107" t="s">
        <v>5237</v>
      </c>
      <c r="AB2747" s="107" t="s">
        <v>5237</v>
      </c>
      <c r="AC2747" s="107" t="s">
        <v>5237</v>
      </c>
      <c r="AD2747" s="107" t="s">
        <v>5237</v>
      </c>
      <c r="AE2747" s="107" t="s">
        <v>5237</v>
      </c>
    </row>
    <row r="2748" spans="2:31" outlineLevel="1">
      <c r="H2748" s="42"/>
      <c r="K2748" s="72"/>
      <c r="L2748" s="25"/>
      <c r="M2748" s="26"/>
      <c r="N2748" s="25"/>
      <c r="O2748" s="84"/>
      <c r="P2748" s="84"/>
      <c r="Q2748" s="84"/>
      <c r="R2748" s="84"/>
      <c r="S2748" s="84"/>
      <c r="T2748" s="84"/>
      <c r="V2748" s="106"/>
      <c r="W2748" s="107"/>
      <c r="X2748" s="108"/>
      <c r="Y2748" s="107"/>
      <c r="Z2748" s="107"/>
      <c r="AA2748" s="107"/>
      <c r="AB2748" s="107"/>
      <c r="AC2748" s="107"/>
      <c r="AD2748" s="107"/>
      <c r="AE2748" s="107"/>
    </row>
    <row r="2749" spans="2:31" outlineLevel="1">
      <c r="B2749" s="24" t="s">
        <v>5234</v>
      </c>
      <c r="C2749" s="24" t="s">
        <v>4</v>
      </c>
      <c r="D2749" s="24" t="s">
        <v>64</v>
      </c>
      <c r="E2749" s="24" t="s">
        <v>50</v>
      </c>
      <c r="F2749" s="24" t="s">
        <v>47</v>
      </c>
      <c r="G2749" s="24">
        <v>-200</v>
      </c>
      <c r="H2749" s="42" t="s">
        <v>3008</v>
      </c>
      <c r="I2749" s="24" t="s">
        <v>5208</v>
      </c>
      <c r="J2749" s="24" t="s">
        <v>73</v>
      </c>
      <c r="K2749" s="72" t="str">
        <f t="shared" si="96"/>
        <v>BPPK1530 ICPL Curncy</v>
      </c>
      <c r="L2749" s="25" t="str">
        <f t="shared" si="97"/>
        <v>ICPL</v>
      </c>
      <c r="M2749" s="26">
        <f t="shared" ca="1" si="97"/>
        <v>42276</v>
      </c>
      <c r="N2749" s="25" t="b">
        <f t="shared" si="97"/>
        <v>0</v>
      </c>
      <c r="O2749" s="84" t="str">
        <f>IF($N2749,_xll.BDP($K2749,O$1817),"[DISABLED]")</f>
        <v>[DISABLED]</v>
      </c>
      <c r="P2749" s="84" t="str">
        <f>IF($N2749,_xll.BDP($K2749,P$1817),"[DISABLED]")</f>
        <v>[DISABLED]</v>
      </c>
      <c r="Q2749" s="84" t="str">
        <f>IF($N2749,_xll.BDP($K2749,Q$1817),"[DISABLED]")</f>
        <v>[DISABLED]</v>
      </c>
      <c r="R2749" s="84" t="str">
        <f>IF($N2749,_xll.BDH($K2749,R$1817,$M2749),"[DISABLED]")</f>
        <v>[DISABLED]</v>
      </c>
      <c r="S2749" s="84" t="str">
        <f>IF($N2749,_xll.BDH($K2749,S$1817,$M2749),"[DISABLED]")</f>
        <v>[DISABLED]</v>
      </c>
      <c r="T2749" s="84" t="str">
        <f>IF($N2749,_xll.BDH($K2749,T$1817,$M2749),"[DISABLED]")</f>
        <v>[DISABLED]</v>
      </c>
      <c r="V2749" s="106" t="s">
        <v>11229</v>
      </c>
      <c r="W2749" s="107" t="s">
        <v>1055</v>
      </c>
      <c r="X2749" s="108">
        <v>42276</v>
      </c>
      <c r="Y2749" s="107" t="b">
        <v>0</v>
      </c>
      <c r="Z2749" s="107" t="s">
        <v>5237</v>
      </c>
      <c r="AA2749" s="107" t="s">
        <v>5237</v>
      </c>
      <c r="AB2749" s="107" t="s">
        <v>5237</v>
      </c>
      <c r="AC2749" s="107" t="s">
        <v>5237</v>
      </c>
      <c r="AD2749" s="107" t="s">
        <v>5237</v>
      </c>
      <c r="AE2749" s="107" t="s">
        <v>5237</v>
      </c>
    </row>
    <row r="2750" spans="2:31" outlineLevel="1">
      <c r="B2750" s="24" t="s">
        <v>5234</v>
      </c>
      <c r="C2750" s="24" t="s">
        <v>4</v>
      </c>
      <c r="D2750" s="24" t="s">
        <v>64</v>
      </c>
      <c r="E2750" s="24" t="s">
        <v>50</v>
      </c>
      <c r="F2750" s="24" t="s">
        <v>47</v>
      </c>
      <c r="G2750" s="24">
        <v>-100</v>
      </c>
      <c r="H2750" s="42" t="s">
        <v>3008</v>
      </c>
      <c r="I2750" s="24" t="s">
        <v>5209</v>
      </c>
      <c r="J2750" s="24" t="s">
        <v>73</v>
      </c>
      <c r="K2750" s="72" t="str">
        <f t="shared" si="96"/>
        <v>BPPL1530 ICPL Curncy</v>
      </c>
      <c r="L2750" s="25" t="str">
        <f t="shared" si="97"/>
        <v>ICPL</v>
      </c>
      <c r="M2750" s="26">
        <f t="shared" ca="1" si="97"/>
        <v>42276</v>
      </c>
      <c r="N2750" s="25" t="b">
        <f t="shared" si="97"/>
        <v>0</v>
      </c>
      <c r="O2750" s="84" t="str">
        <f>IF($N2750,_xll.BDP($K2750,O$1817),"[DISABLED]")</f>
        <v>[DISABLED]</v>
      </c>
      <c r="P2750" s="84" t="str">
        <f>IF($N2750,_xll.BDP($K2750,P$1817),"[DISABLED]")</f>
        <v>[DISABLED]</v>
      </c>
      <c r="Q2750" s="84" t="str">
        <f>IF($N2750,_xll.BDP($K2750,Q$1817),"[DISABLED]")</f>
        <v>[DISABLED]</v>
      </c>
      <c r="R2750" s="84" t="str">
        <f>IF($N2750,_xll.BDH($K2750,R$1817,$M2750),"[DISABLED]")</f>
        <v>[DISABLED]</v>
      </c>
      <c r="S2750" s="84" t="str">
        <f>IF($N2750,_xll.BDH($K2750,S$1817,$M2750),"[DISABLED]")</f>
        <v>[DISABLED]</v>
      </c>
      <c r="T2750" s="84" t="str">
        <f>IF($N2750,_xll.BDH($K2750,T$1817,$M2750),"[DISABLED]")</f>
        <v>[DISABLED]</v>
      </c>
      <c r="V2750" s="106" t="s">
        <v>11230</v>
      </c>
      <c r="W2750" s="107" t="s">
        <v>1055</v>
      </c>
      <c r="X2750" s="108">
        <v>42276</v>
      </c>
      <c r="Y2750" s="107" t="b">
        <v>0</v>
      </c>
      <c r="Z2750" s="107" t="s">
        <v>5237</v>
      </c>
      <c r="AA2750" s="107" t="s">
        <v>5237</v>
      </c>
      <c r="AB2750" s="107" t="s">
        <v>5237</v>
      </c>
      <c r="AC2750" s="107" t="s">
        <v>5237</v>
      </c>
      <c r="AD2750" s="107" t="s">
        <v>5237</v>
      </c>
      <c r="AE2750" s="107" t="s">
        <v>5237</v>
      </c>
    </row>
    <row r="2751" spans="2:31" outlineLevel="1">
      <c r="B2751" s="24" t="s">
        <v>5234</v>
      </c>
      <c r="C2751" s="24" t="s">
        <v>4</v>
      </c>
      <c r="D2751" s="24" t="s">
        <v>64</v>
      </c>
      <c r="E2751" s="24" t="s">
        <v>50</v>
      </c>
      <c r="F2751" s="24" t="s">
        <v>47</v>
      </c>
      <c r="G2751" s="24">
        <v>-50</v>
      </c>
      <c r="H2751" s="42" t="s">
        <v>3008</v>
      </c>
      <c r="I2751" s="24" t="s">
        <v>5210</v>
      </c>
      <c r="J2751" s="24" t="s">
        <v>73</v>
      </c>
      <c r="K2751" s="72" t="str">
        <f t="shared" si="96"/>
        <v>BPPM1530 ICPL Curncy</v>
      </c>
      <c r="L2751" s="25" t="str">
        <f t="shared" si="97"/>
        <v>ICPL</v>
      </c>
      <c r="M2751" s="26">
        <f t="shared" ca="1" si="97"/>
        <v>42276</v>
      </c>
      <c r="N2751" s="25" t="b">
        <f t="shared" si="97"/>
        <v>0</v>
      </c>
      <c r="O2751" s="84" t="str">
        <f>IF($N2751,_xll.BDP($K2751,O$1817),"[DISABLED]")</f>
        <v>[DISABLED]</v>
      </c>
      <c r="P2751" s="84" t="str">
        <f>IF($N2751,_xll.BDP($K2751,P$1817),"[DISABLED]")</f>
        <v>[DISABLED]</v>
      </c>
      <c r="Q2751" s="84" t="str">
        <f>IF($N2751,_xll.BDP($K2751,Q$1817),"[DISABLED]")</f>
        <v>[DISABLED]</v>
      </c>
      <c r="R2751" s="84" t="str">
        <f>IF($N2751,_xll.BDH($K2751,R$1817,$M2751),"[DISABLED]")</f>
        <v>[DISABLED]</v>
      </c>
      <c r="S2751" s="84" t="str">
        <f>IF($N2751,_xll.BDH($K2751,S$1817,$M2751),"[DISABLED]")</f>
        <v>[DISABLED]</v>
      </c>
      <c r="T2751" s="84" t="str">
        <f>IF($N2751,_xll.BDH($K2751,T$1817,$M2751),"[DISABLED]")</f>
        <v>[DISABLED]</v>
      </c>
      <c r="V2751" s="106" t="s">
        <v>11231</v>
      </c>
      <c r="W2751" s="107" t="s">
        <v>1055</v>
      </c>
      <c r="X2751" s="108">
        <v>42276</v>
      </c>
      <c r="Y2751" s="107" t="b">
        <v>0</v>
      </c>
      <c r="Z2751" s="107" t="s">
        <v>5237</v>
      </c>
      <c r="AA2751" s="107" t="s">
        <v>5237</v>
      </c>
      <c r="AB2751" s="107" t="s">
        <v>5237</v>
      </c>
      <c r="AC2751" s="107" t="s">
        <v>5237</v>
      </c>
      <c r="AD2751" s="107" t="s">
        <v>5237</v>
      </c>
      <c r="AE2751" s="107" t="s">
        <v>5237</v>
      </c>
    </row>
    <row r="2752" spans="2:31" outlineLevel="1">
      <c r="B2752" s="24" t="s">
        <v>5234</v>
      </c>
      <c r="C2752" s="24" t="s">
        <v>4</v>
      </c>
      <c r="D2752" s="24" t="s">
        <v>64</v>
      </c>
      <c r="E2752" s="24" t="s">
        <v>50</v>
      </c>
      <c r="F2752" s="24" t="s">
        <v>47</v>
      </c>
      <c r="G2752" s="24">
        <v>-25</v>
      </c>
      <c r="H2752" s="42" t="s">
        <v>3008</v>
      </c>
      <c r="I2752" s="24" t="s">
        <v>5211</v>
      </c>
      <c r="J2752" s="24" t="s">
        <v>73</v>
      </c>
      <c r="K2752" s="72" t="str">
        <f t="shared" si="96"/>
        <v>BPPN1530 ICPL Curncy</v>
      </c>
      <c r="L2752" s="25" t="str">
        <f t="shared" si="97"/>
        <v>ICPL</v>
      </c>
      <c r="M2752" s="26">
        <f t="shared" ca="1" si="97"/>
        <v>42276</v>
      </c>
      <c r="N2752" s="25" t="b">
        <f t="shared" si="97"/>
        <v>0</v>
      </c>
      <c r="O2752" s="84" t="str">
        <f>IF($N2752,_xll.BDP($K2752,O$1817),"[DISABLED]")</f>
        <v>[DISABLED]</v>
      </c>
      <c r="P2752" s="84" t="str">
        <f>IF($N2752,_xll.BDP($K2752,P$1817),"[DISABLED]")</f>
        <v>[DISABLED]</v>
      </c>
      <c r="Q2752" s="84" t="str">
        <f>IF($N2752,_xll.BDP($K2752,Q$1817),"[DISABLED]")</f>
        <v>[DISABLED]</v>
      </c>
      <c r="R2752" s="84" t="str">
        <f>IF($N2752,_xll.BDH($K2752,R$1817,$M2752),"[DISABLED]")</f>
        <v>[DISABLED]</v>
      </c>
      <c r="S2752" s="84" t="str">
        <f>IF($N2752,_xll.BDH($K2752,S$1817,$M2752),"[DISABLED]")</f>
        <v>[DISABLED]</v>
      </c>
      <c r="T2752" s="84" t="str">
        <f>IF($N2752,_xll.BDH($K2752,T$1817,$M2752),"[DISABLED]")</f>
        <v>[DISABLED]</v>
      </c>
      <c r="V2752" s="106" t="s">
        <v>11232</v>
      </c>
      <c r="W2752" s="107" t="s">
        <v>1055</v>
      </c>
      <c r="X2752" s="108">
        <v>42276</v>
      </c>
      <c r="Y2752" s="107" t="b">
        <v>0</v>
      </c>
      <c r="Z2752" s="107" t="s">
        <v>5237</v>
      </c>
      <c r="AA2752" s="107" t="s">
        <v>5237</v>
      </c>
      <c r="AB2752" s="107" t="s">
        <v>5237</v>
      </c>
      <c r="AC2752" s="107" t="s">
        <v>5237</v>
      </c>
      <c r="AD2752" s="107" t="s">
        <v>5237</v>
      </c>
      <c r="AE2752" s="107" t="s">
        <v>5237</v>
      </c>
    </row>
    <row r="2753" spans="2:31" outlineLevel="1">
      <c r="B2753" s="24" t="s">
        <v>5234</v>
      </c>
      <c r="C2753" s="24" t="s">
        <v>4</v>
      </c>
      <c r="D2753" s="24" t="s">
        <v>64</v>
      </c>
      <c r="E2753" s="24" t="s">
        <v>50</v>
      </c>
      <c r="F2753" s="24" t="s">
        <v>47</v>
      </c>
      <c r="G2753" s="24">
        <v>25</v>
      </c>
      <c r="H2753" s="42" t="s">
        <v>3008</v>
      </c>
      <c r="I2753" s="24" t="s">
        <v>5212</v>
      </c>
      <c r="J2753" s="24" t="s">
        <v>73</v>
      </c>
      <c r="K2753" s="72" t="str">
        <f t="shared" si="96"/>
        <v>BPPO1530 ICPL Curncy</v>
      </c>
      <c r="L2753" s="25" t="str">
        <f t="shared" si="97"/>
        <v>ICPL</v>
      </c>
      <c r="M2753" s="26">
        <f t="shared" ca="1" si="97"/>
        <v>42276</v>
      </c>
      <c r="N2753" s="25" t="b">
        <f t="shared" si="97"/>
        <v>0</v>
      </c>
      <c r="O2753" s="84" t="str">
        <f>IF($N2753,_xll.BDP($K2753,O$1817),"[DISABLED]")</f>
        <v>[DISABLED]</v>
      </c>
      <c r="P2753" s="84" t="str">
        <f>IF($N2753,_xll.BDP($K2753,P$1817),"[DISABLED]")</f>
        <v>[DISABLED]</v>
      </c>
      <c r="Q2753" s="84" t="str">
        <f>IF($N2753,_xll.BDP($K2753,Q$1817),"[DISABLED]")</f>
        <v>[DISABLED]</v>
      </c>
      <c r="R2753" s="84" t="str">
        <f>IF($N2753,_xll.BDH($K2753,R$1817,$M2753),"[DISABLED]")</f>
        <v>[DISABLED]</v>
      </c>
      <c r="S2753" s="84" t="str">
        <f>IF($N2753,_xll.BDH($K2753,S$1817,$M2753),"[DISABLED]")</f>
        <v>[DISABLED]</v>
      </c>
      <c r="T2753" s="84" t="str">
        <f>IF($N2753,_xll.BDH($K2753,T$1817,$M2753),"[DISABLED]")</f>
        <v>[DISABLED]</v>
      </c>
      <c r="V2753" s="106" t="s">
        <v>11233</v>
      </c>
      <c r="W2753" s="107" t="s">
        <v>1055</v>
      </c>
      <c r="X2753" s="108">
        <v>42276</v>
      </c>
      <c r="Y2753" s="107" t="b">
        <v>0</v>
      </c>
      <c r="Z2753" s="107" t="s">
        <v>5237</v>
      </c>
      <c r="AA2753" s="107" t="s">
        <v>5237</v>
      </c>
      <c r="AB2753" s="107" t="s">
        <v>5237</v>
      </c>
      <c r="AC2753" s="107" t="s">
        <v>5237</v>
      </c>
      <c r="AD2753" s="107" t="s">
        <v>5237</v>
      </c>
      <c r="AE2753" s="107" t="s">
        <v>5237</v>
      </c>
    </row>
    <row r="2754" spans="2:31" outlineLevel="1">
      <c r="B2754" s="24" t="s">
        <v>5234</v>
      </c>
      <c r="C2754" s="24" t="s">
        <v>4</v>
      </c>
      <c r="D2754" s="24" t="s">
        <v>64</v>
      </c>
      <c r="E2754" s="24" t="s">
        <v>50</v>
      </c>
      <c r="F2754" s="24" t="s">
        <v>47</v>
      </c>
      <c r="G2754" s="24">
        <v>50</v>
      </c>
      <c r="H2754" s="42" t="s">
        <v>3008</v>
      </c>
      <c r="I2754" s="24" t="s">
        <v>5213</v>
      </c>
      <c r="J2754" s="24" t="s">
        <v>73</v>
      </c>
      <c r="K2754" s="72" t="str">
        <f t="shared" si="96"/>
        <v>BPPP1530 ICPL Curncy</v>
      </c>
      <c r="L2754" s="25" t="str">
        <f t="shared" si="97"/>
        <v>ICPL</v>
      </c>
      <c r="M2754" s="26">
        <f t="shared" ca="1" si="97"/>
        <v>42276</v>
      </c>
      <c r="N2754" s="25" t="b">
        <f t="shared" si="97"/>
        <v>0</v>
      </c>
      <c r="O2754" s="84" t="str">
        <f>IF($N2754,_xll.BDP($K2754,O$1817),"[DISABLED]")</f>
        <v>[DISABLED]</v>
      </c>
      <c r="P2754" s="84" t="str">
        <f>IF($N2754,_xll.BDP($K2754,P$1817),"[DISABLED]")</f>
        <v>[DISABLED]</v>
      </c>
      <c r="Q2754" s="84" t="str">
        <f>IF($N2754,_xll.BDP($K2754,Q$1817),"[DISABLED]")</f>
        <v>[DISABLED]</v>
      </c>
      <c r="R2754" s="84" t="str">
        <f>IF($N2754,_xll.BDH($K2754,R$1817,$M2754),"[DISABLED]")</f>
        <v>[DISABLED]</v>
      </c>
      <c r="S2754" s="84" t="str">
        <f>IF($N2754,_xll.BDH($K2754,S$1817,$M2754),"[DISABLED]")</f>
        <v>[DISABLED]</v>
      </c>
      <c r="T2754" s="84" t="str">
        <f>IF($N2754,_xll.BDH($K2754,T$1817,$M2754),"[DISABLED]")</f>
        <v>[DISABLED]</v>
      </c>
      <c r="V2754" s="106" t="s">
        <v>11234</v>
      </c>
      <c r="W2754" s="107" t="s">
        <v>1055</v>
      </c>
      <c r="X2754" s="108">
        <v>42276</v>
      </c>
      <c r="Y2754" s="107" t="b">
        <v>0</v>
      </c>
      <c r="Z2754" s="107" t="s">
        <v>5237</v>
      </c>
      <c r="AA2754" s="107" t="s">
        <v>5237</v>
      </c>
      <c r="AB2754" s="107" t="s">
        <v>5237</v>
      </c>
      <c r="AC2754" s="107" t="s">
        <v>5237</v>
      </c>
      <c r="AD2754" s="107" t="s">
        <v>5237</v>
      </c>
      <c r="AE2754" s="107" t="s">
        <v>5237</v>
      </c>
    </row>
    <row r="2755" spans="2:31" outlineLevel="1">
      <c r="B2755" s="24" t="s">
        <v>5234</v>
      </c>
      <c r="C2755" s="24" t="s">
        <v>4</v>
      </c>
      <c r="D2755" s="24" t="s">
        <v>64</v>
      </c>
      <c r="E2755" s="24" t="s">
        <v>50</v>
      </c>
      <c r="F2755" s="24" t="s">
        <v>47</v>
      </c>
      <c r="G2755" s="24">
        <v>100</v>
      </c>
      <c r="H2755" s="42" t="s">
        <v>3008</v>
      </c>
      <c r="I2755" s="24" t="s">
        <v>5214</v>
      </c>
      <c r="J2755" s="24" t="s">
        <v>73</v>
      </c>
      <c r="K2755" s="72" t="str">
        <f t="shared" si="96"/>
        <v>BPPQ1530 ICPL Curncy</v>
      </c>
      <c r="L2755" s="25" t="str">
        <f t="shared" si="97"/>
        <v>ICPL</v>
      </c>
      <c r="M2755" s="26">
        <f t="shared" ca="1" si="97"/>
        <v>42276</v>
      </c>
      <c r="N2755" s="25" t="b">
        <f t="shared" si="97"/>
        <v>0</v>
      </c>
      <c r="O2755" s="84" t="str">
        <f>IF($N2755,_xll.BDP($K2755,O$1817),"[DISABLED]")</f>
        <v>[DISABLED]</v>
      </c>
      <c r="P2755" s="84" t="str">
        <f>IF($N2755,_xll.BDP($K2755,P$1817),"[DISABLED]")</f>
        <v>[DISABLED]</v>
      </c>
      <c r="Q2755" s="84" t="str">
        <f>IF($N2755,_xll.BDP($K2755,Q$1817),"[DISABLED]")</f>
        <v>[DISABLED]</v>
      </c>
      <c r="R2755" s="84" t="str">
        <f>IF($N2755,_xll.BDH($K2755,R$1817,$M2755),"[DISABLED]")</f>
        <v>[DISABLED]</v>
      </c>
      <c r="S2755" s="84" t="str">
        <f>IF($N2755,_xll.BDH($K2755,S$1817,$M2755),"[DISABLED]")</f>
        <v>[DISABLED]</v>
      </c>
      <c r="T2755" s="84" t="str">
        <f>IF($N2755,_xll.BDH($K2755,T$1817,$M2755),"[DISABLED]")</f>
        <v>[DISABLED]</v>
      </c>
      <c r="V2755" s="106" t="s">
        <v>11235</v>
      </c>
      <c r="W2755" s="107" t="s">
        <v>1055</v>
      </c>
      <c r="X2755" s="108">
        <v>42276</v>
      </c>
      <c r="Y2755" s="107" t="b">
        <v>0</v>
      </c>
      <c r="Z2755" s="107" t="s">
        <v>5237</v>
      </c>
      <c r="AA2755" s="107" t="s">
        <v>5237</v>
      </c>
      <c r="AB2755" s="107" t="s">
        <v>5237</v>
      </c>
      <c r="AC2755" s="107" t="s">
        <v>5237</v>
      </c>
      <c r="AD2755" s="107" t="s">
        <v>5237</v>
      </c>
      <c r="AE2755" s="107" t="s">
        <v>5237</v>
      </c>
    </row>
    <row r="2756" spans="2:31" outlineLevel="1">
      <c r="B2756" s="24" t="s">
        <v>5234</v>
      </c>
      <c r="C2756" s="24" t="s">
        <v>4</v>
      </c>
      <c r="D2756" s="24" t="s">
        <v>64</v>
      </c>
      <c r="E2756" s="24" t="s">
        <v>50</v>
      </c>
      <c r="F2756" s="24" t="s">
        <v>47</v>
      </c>
      <c r="G2756" s="24">
        <v>200</v>
      </c>
      <c r="H2756" s="42" t="s">
        <v>3008</v>
      </c>
      <c r="I2756" s="24" t="s">
        <v>5215</v>
      </c>
      <c r="J2756" s="24" t="s">
        <v>73</v>
      </c>
      <c r="K2756" s="72" t="str">
        <f t="shared" si="96"/>
        <v>BPPR1530 ICPL Curncy</v>
      </c>
      <c r="L2756" s="25" t="str">
        <f t="shared" si="97"/>
        <v>ICPL</v>
      </c>
      <c r="M2756" s="26">
        <f t="shared" ca="1" si="97"/>
        <v>42276</v>
      </c>
      <c r="N2756" s="25" t="b">
        <f t="shared" si="97"/>
        <v>0</v>
      </c>
      <c r="O2756" s="84" t="str">
        <f>IF($N2756,_xll.BDP($K2756,O$1817),"[DISABLED]")</f>
        <v>[DISABLED]</v>
      </c>
      <c r="P2756" s="84" t="str">
        <f>IF($N2756,_xll.BDP($K2756,P$1817),"[DISABLED]")</f>
        <v>[DISABLED]</v>
      </c>
      <c r="Q2756" s="84" t="str">
        <f>IF($N2756,_xll.BDP($K2756,Q$1817),"[DISABLED]")</f>
        <v>[DISABLED]</v>
      </c>
      <c r="R2756" s="84" t="str">
        <f>IF($N2756,_xll.BDH($K2756,R$1817,$M2756),"[DISABLED]")</f>
        <v>[DISABLED]</v>
      </c>
      <c r="S2756" s="84" t="str">
        <f>IF($N2756,_xll.BDH($K2756,S$1817,$M2756),"[DISABLED]")</f>
        <v>[DISABLED]</v>
      </c>
      <c r="T2756" s="84" t="str">
        <f>IF($N2756,_xll.BDH($K2756,T$1817,$M2756),"[DISABLED]")</f>
        <v>[DISABLED]</v>
      </c>
      <c r="V2756" s="106" t="s">
        <v>11236</v>
      </c>
      <c r="W2756" s="107" t="s">
        <v>1055</v>
      </c>
      <c r="X2756" s="108">
        <v>42276</v>
      </c>
      <c r="Y2756" s="107" t="b">
        <v>0</v>
      </c>
      <c r="Z2756" s="107" t="s">
        <v>5237</v>
      </c>
      <c r="AA2756" s="107" t="s">
        <v>5237</v>
      </c>
      <c r="AB2756" s="107" t="s">
        <v>5237</v>
      </c>
      <c r="AC2756" s="107" t="s">
        <v>5237</v>
      </c>
      <c r="AD2756" s="107" t="s">
        <v>5237</v>
      </c>
      <c r="AE2756" s="107" t="s">
        <v>5237</v>
      </c>
    </row>
  </sheetData>
  <conditionalFormatting sqref="L5:N5">
    <cfRule type="cellIs" dxfId="10" priority="12" operator="equal">
      <formula>L$5</formula>
    </cfRule>
  </conditionalFormatting>
  <conditionalFormatting sqref="L932:N932">
    <cfRule type="cellIs" dxfId="9" priority="11" operator="equal">
      <formula>L$5</formula>
    </cfRule>
  </conditionalFormatting>
  <conditionalFormatting sqref="L1818:N1818">
    <cfRule type="cellIs" dxfId="8" priority="10" operator="equal">
      <formula>L$5</formula>
    </cfRule>
  </conditionalFormatting>
  <conditionalFormatting sqref="L6:N929">
    <cfRule type="cellIs" dxfId="7" priority="9" operator="equal">
      <formula>L$5</formula>
    </cfRule>
  </conditionalFormatting>
  <conditionalFormatting sqref="L933:N1815">
    <cfRule type="cellIs" dxfId="6" priority="8" operator="equal">
      <formula>L$5</formula>
    </cfRule>
  </conditionalFormatting>
  <conditionalFormatting sqref="L1819:N2756">
    <cfRule type="cellIs" dxfId="5" priority="7" operator="equal">
      <formula>L$5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outlinePr summaryBelow="0" summaryRight="0"/>
  </sheetPr>
  <dimension ref="B1:AE617"/>
  <sheetViews>
    <sheetView showGridLines="0" topLeftCell="R1" zoomScale="70" zoomScaleNormal="70" workbookViewId="0">
      <selection activeCell="Z41" sqref="Z41"/>
    </sheetView>
  </sheetViews>
  <sheetFormatPr defaultColWidth="9.140625" defaultRowHeight="12.75" outlineLevelRow="1"/>
  <cols>
    <col min="1" max="1" width="9.140625" style="23"/>
    <col min="2" max="3" width="9.140625" style="24"/>
    <col min="4" max="4" width="19.140625" style="24" bestFit="1" customWidth="1"/>
    <col min="5" max="5" width="13.42578125" style="24" bestFit="1" customWidth="1"/>
    <col min="6" max="6" width="9.28515625" style="24" bestFit="1" customWidth="1"/>
    <col min="7" max="7" width="12.85546875" style="24" bestFit="1" customWidth="1"/>
    <col min="8" max="8" width="18.140625" style="24" bestFit="1" customWidth="1"/>
    <col min="9" max="9" width="10.85546875" style="24" bestFit="1" customWidth="1"/>
    <col min="10" max="10" width="19.85546875" style="24" customWidth="1"/>
    <col min="11" max="11" width="23.7109375" style="23" customWidth="1"/>
    <col min="12" max="14" width="17.28515625" style="23" customWidth="1"/>
    <col min="15" max="15" width="30.28515625" style="23" bestFit="1" customWidth="1"/>
    <col min="16" max="16" width="22.5703125" style="23" bestFit="1" customWidth="1"/>
    <col min="17" max="17" width="18.140625" style="23" bestFit="1" customWidth="1"/>
    <col min="18" max="20" width="17.28515625" style="23" customWidth="1"/>
    <col min="21" max="21" width="9.140625" style="23"/>
    <col min="22" max="22" width="23.7109375" style="112" customWidth="1"/>
    <col min="23" max="25" width="17.28515625" style="112" customWidth="1"/>
    <col min="26" max="26" width="30.28515625" style="112" bestFit="1" customWidth="1"/>
    <col min="27" max="27" width="22.5703125" style="112" bestFit="1" customWidth="1"/>
    <col min="28" max="28" width="18.140625" style="112" bestFit="1" customWidth="1"/>
    <col min="29" max="31" width="17.28515625" style="112" customWidth="1"/>
    <col min="32" max="16384" width="9.140625" style="23"/>
  </cols>
  <sheetData>
    <row r="1" spans="2:31">
      <c r="I1" s="24" t="s">
        <v>2794</v>
      </c>
    </row>
    <row r="2" spans="2:31">
      <c r="B2" s="1" t="s">
        <v>5231</v>
      </c>
      <c r="C2" s="1" t="s">
        <v>33</v>
      </c>
      <c r="D2" s="1" t="s">
        <v>277</v>
      </c>
      <c r="E2" s="1"/>
      <c r="F2" s="1" t="s">
        <v>1</v>
      </c>
      <c r="G2" s="1" t="s">
        <v>7715</v>
      </c>
      <c r="H2" s="1" t="s">
        <v>36</v>
      </c>
      <c r="I2" s="1" t="s">
        <v>74</v>
      </c>
      <c r="J2" s="1" t="s">
        <v>72</v>
      </c>
      <c r="K2" s="1" t="s">
        <v>5230</v>
      </c>
      <c r="L2" s="1" t="s">
        <v>5219</v>
      </c>
      <c r="M2" s="1" t="s">
        <v>5218</v>
      </c>
      <c r="N2" s="1" t="s">
        <v>5221</v>
      </c>
      <c r="O2" s="1" t="s">
        <v>5222</v>
      </c>
      <c r="P2" s="1" t="s">
        <v>5223</v>
      </c>
      <c r="Q2" s="1" t="s">
        <v>5224</v>
      </c>
      <c r="R2" s="1" t="s">
        <v>5225</v>
      </c>
      <c r="S2" s="1" t="s">
        <v>5226</v>
      </c>
      <c r="T2" s="1" t="s">
        <v>5227</v>
      </c>
      <c r="V2" s="126" t="s">
        <v>5230</v>
      </c>
      <c r="W2" s="126" t="s">
        <v>5219</v>
      </c>
      <c r="X2" s="126" t="s">
        <v>5218</v>
      </c>
      <c r="Y2" s="126" t="s">
        <v>5221</v>
      </c>
      <c r="Z2" s="126" t="s">
        <v>5222</v>
      </c>
      <c r="AA2" s="126" t="s">
        <v>5223</v>
      </c>
      <c r="AB2" s="126" t="s">
        <v>5224</v>
      </c>
      <c r="AC2" s="126" t="s">
        <v>5225</v>
      </c>
      <c r="AD2" s="126" t="s">
        <v>5226</v>
      </c>
      <c r="AE2" s="126" t="s">
        <v>5227</v>
      </c>
    </row>
    <row r="3" spans="2:31">
      <c r="B3" s="79"/>
      <c r="C3" s="97"/>
      <c r="D3" s="97"/>
      <c r="E3" s="97"/>
      <c r="F3" s="97"/>
      <c r="G3" s="97"/>
      <c r="H3" s="97"/>
      <c r="I3" s="97"/>
      <c r="J3" s="97"/>
      <c r="K3" s="27"/>
      <c r="L3" s="27"/>
      <c r="M3" s="27"/>
      <c r="N3" s="27"/>
      <c r="O3" s="27"/>
      <c r="P3" s="27"/>
      <c r="Q3" s="27"/>
      <c r="R3" s="27"/>
      <c r="S3" s="27"/>
      <c r="T3" s="27"/>
      <c r="V3" s="127"/>
      <c r="W3" s="127"/>
      <c r="X3" s="127"/>
      <c r="Y3" s="127"/>
      <c r="Z3" s="127"/>
      <c r="AA3" s="127"/>
      <c r="AB3" s="127"/>
      <c r="AC3" s="127"/>
      <c r="AD3" s="127"/>
      <c r="AE3" s="127"/>
    </row>
    <row r="4" spans="2:31">
      <c r="B4" s="24" t="s">
        <v>8329</v>
      </c>
      <c r="C4" s="24" t="s">
        <v>0</v>
      </c>
      <c r="D4" s="24" t="s">
        <v>8328</v>
      </c>
      <c r="E4" s="76"/>
      <c r="F4" s="78"/>
      <c r="G4" s="78"/>
      <c r="H4" s="78"/>
      <c r="I4" s="78"/>
      <c r="J4" s="78"/>
      <c r="K4" s="98"/>
      <c r="L4" s="81" t="str">
        <f t="shared" ref="L4:T4" si="0">INDEX(ObjData,MATCH($B4&amp;"-"&amp;$C4&amp;"-"&amp;$D4,ObjIDs,0),MATCH(L$2,ObjFields,0))</f>
        <v>ICPL</v>
      </c>
      <c r="M4" s="82">
        <f t="shared" ca="1" si="0"/>
        <v>42276</v>
      </c>
      <c r="N4" s="81" t="b">
        <f t="shared" si="0"/>
        <v>1</v>
      </c>
      <c r="O4" s="81" t="str">
        <f t="shared" si="0"/>
        <v>NAME</v>
      </c>
      <c r="P4" s="81" t="str">
        <f t="shared" si="0"/>
        <v>LAST_UPDATE_DT</v>
      </c>
      <c r="Q4" s="81" t="str">
        <f t="shared" si="0"/>
        <v>LAST_UPDATE</v>
      </c>
      <c r="R4" s="81" t="str">
        <f t="shared" si="0"/>
        <v>PX_LAST</v>
      </c>
      <c r="S4" s="81" t="str">
        <f t="shared" si="0"/>
        <v>PX_BID</v>
      </c>
      <c r="T4" s="81" t="str">
        <f t="shared" si="0"/>
        <v>PX_ASK</v>
      </c>
      <c r="V4" s="128"/>
      <c r="W4" s="104" t="s">
        <v>1055</v>
      </c>
      <c r="X4" s="105">
        <v>42276</v>
      </c>
      <c r="Y4" s="104" t="b">
        <v>1</v>
      </c>
      <c r="Z4" s="104" t="s">
        <v>289</v>
      </c>
      <c r="AA4" s="104" t="s">
        <v>291</v>
      </c>
      <c r="AB4" s="104" t="s">
        <v>292</v>
      </c>
      <c r="AC4" s="104" t="s">
        <v>56</v>
      </c>
      <c r="AD4" s="104" t="s">
        <v>5228</v>
      </c>
      <c r="AE4" s="104" t="s">
        <v>5229</v>
      </c>
    </row>
    <row r="5" spans="2:31" outlineLevel="1">
      <c r="B5" s="24" t="s">
        <v>8329</v>
      </c>
      <c r="C5" s="24" t="s">
        <v>0</v>
      </c>
      <c r="D5" s="24" t="s">
        <v>8328</v>
      </c>
      <c r="F5" s="83" t="s">
        <v>41</v>
      </c>
      <c r="H5" s="24" t="s">
        <v>7716</v>
      </c>
      <c r="I5" s="24" t="s">
        <v>7718</v>
      </c>
      <c r="J5" s="24" t="s">
        <v>73</v>
      </c>
      <c r="K5" s="72" t="str">
        <f>I5&amp;" "&amp;L5&amp;" "&amp;J5</f>
        <v>EUCOST1 ICPL Curncy</v>
      </c>
      <c r="L5" s="25" t="str">
        <f>L$4</f>
        <v>ICPL</v>
      </c>
      <c r="M5" s="26">
        <f ca="1">M$4</f>
        <v>42276</v>
      </c>
      <c r="N5" s="25" t="b">
        <f>N$4</f>
        <v>1</v>
      </c>
      <c r="O5" s="84" t="e">
        <f ca="1">IF($N5,_xll.BDP($K5,O$4),"[DISABLED]")</f>
        <v>#NAME?</v>
      </c>
      <c r="P5" s="84" t="e">
        <f ca="1">IF($N5,_xll.BDP($K5,P$4),"[DISABLED]")</f>
        <v>#NAME?</v>
      </c>
      <c r="Q5" s="84" t="e">
        <f ca="1">IF($N5,_xll.BDP($K5,Q$4),"[DISABLED]")</f>
        <v>#NAME?</v>
      </c>
      <c r="R5" s="84" t="e">
        <f ca="1">IF($N5,_xll.BDH($K5,R$4,$M5),"[DISABLED]")</f>
        <v>#NAME?</v>
      </c>
      <c r="S5" s="84" t="e">
        <f ca="1">IF($N5,_xll.BDH($K5,S$4,$M5),"[DISABLED]")</f>
        <v>#NAME?</v>
      </c>
      <c r="T5" s="84" t="e">
        <f ca="1">IF($N5,_xll.BDH($K5,T$4,$M5),"[DISABLED]")</f>
        <v>#NAME?</v>
      </c>
      <c r="V5" s="106" t="s">
        <v>11237</v>
      </c>
      <c r="W5" s="107" t="s">
        <v>1055</v>
      </c>
      <c r="X5" s="108">
        <v>42276</v>
      </c>
      <c r="Y5" s="107" t="b">
        <v>1</v>
      </c>
      <c r="Z5" s="107" t="s">
        <v>11238</v>
      </c>
      <c r="AA5" s="107" t="s">
        <v>8333</v>
      </c>
      <c r="AB5" s="107" t="s">
        <v>11239</v>
      </c>
      <c r="AC5" s="107">
        <v>-0.06</v>
      </c>
      <c r="AD5" s="107" t="s">
        <v>6569</v>
      </c>
      <c r="AE5" s="107">
        <v>-0.06</v>
      </c>
    </row>
    <row r="6" spans="2:31" outlineLevel="1">
      <c r="B6" s="24" t="s">
        <v>8329</v>
      </c>
      <c r="C6" s="24" t="s">
        <v>0</v>
      </c>
      <c r="D6" s="24" t="s">
        <v>8328</v>
      </c>
      <c r="F6" s="83" t="s">
        <v>146</v>
      </c>
      <c r="H6" s="24" t="s">
        <v>7716</v>
      </c>
      <c r="I6" s="24" t="s">
        <v>7719</v>
      </c>
      <c r="J6" s="24" t="s">
        <v>73</v>
      </c>
      <c r="K6" s="72" t="str">
        <f t="shared" ref="K6:K69" si="1">I6&amp;" "&amp;L6&amp;" "&amp;J6</f>
        <v>EUCOSTR ICPL Curncy</v>
      </c>
      <c r="L6" s="25" t="str">
        <f t="shared" ref="L6:N69" si="2">L$4</f>
        <v>ICPL</v>
      </c>
      <c r="M6" s="26">
        <f t="shared" ca="1" si="2"/>
        <v>42276</v>
      </c>
      <c r="N6" s="25" t="b">
        <f t="shared" si="2"/>
        <v>1</v>
      </c>
      <c r="O6" s="84" t="e">
        <f ca="1">IF($N6,_xll.BDP($K6,O$4),"[DISABLED]")</f>
        <v>#NAME?</v>
      </c>
      <c r="P6" s="84" t="e">
        <f ca="1">IF($N6,_xll.BDP($K6,P$4),"[DISABLED]")</f>
        <v>#NAME?</v>
      </c>
      <c r="Q6" s="84" t="e">
        <f ca="1">IF($N6,_xll.BDP($K6,Q$4),"[DISABLED]")</f>
        <v>#NAME?</v>
      </c>
      <c r="R6" s="84" t="e">
        <f ca="1">IF($N6,_xll.BDH($K6,R$4,$M6),"[DISABLED]")</f>
        <v>#NAME?</v>
      </c>
      <c r="S6" s="84" t="e">
        <f ca="1">IF($N6,_xll.BDH($K6,S$4,$M6),"[DISABLED]")</f>
        <v>#NAME?</v>
      </c>
      <c r="T6" s="84" t="e">
        <f ca="1">IF($N6,_xll.BDH($K6,T$4,$M6),"[DISABLED]")</f>
        <v>#NAME?</v>
      </c>
      <c r="V6" s="106" t="s">
        <v>11240</v>
      </c>
      <c r="W6" s="107" t="s">
        <v>1055</v>
      </c>
      <c r="X6" s="108">
        <v>42276</v>
      </c>
      <c r="Y6" s="107" t="b">
        <v>1</v>
      </c>
      <c r="Z6" s="107" t="s">
        <v>11241</v>
      </c>
      <c r="AA6" s="107" t="s">
        <v>8333</v>
      </c>
      <c r="AB6" s="107" t="s">
        <v>11242</v>
      </c>
      <c r="AC6" s="107">
        <v>-0.06</v>
      </c>
      <c r="AD6" s="107" t="s">
        <v>6569</v>
      </c>
      <c r="AE6" s="107">
        <v>-0.06</v>
      </c>
    </row>
    <row r="7" spans="2:31" outlineLevel="1">
      <c r="B7" s="24" t="s">
        <v>8329</v>
      </c>
      <c r="C7" s="24" t="s">
        <v>0</v>
      </c>
      <c r="D7" s="24" t="s">
        <v>8328</v>
      </c>
      <c r="F7" s="83" t="s">
        <v>42</v>
      </c>
      <c r="H7" s="24" t="s">
        <v>7716</v>
      </c>
      <c r="I7" s="24" t="s">
        <v>7720</v>
      </c>
      <c r="J7" s="24" t="s">
        <v>73</v>
      </c>
      <c r="K7" s="72" t="str">
        <f t="shared" si="1"/>
        <v>EUCOST2 ICPL Curncy</v>
      </c>
      <c r="L7" s="25" t="str">
        <f t="shared" si="2"/>
        <v>ICPL</v>
      </c>
      <c r="M7" s="26">
        <f t="shared" ca="1" si="2"/>
        <v>42276</v>
      </c>
      <c r="N7" s="25" t="b">
        <f t="shared" si="2"/>
        <v>1</v>
      </c>
      <c r="O7" s="84" t="e">
        <f ca="1">IF($N7,_xll.BDP($K7,O$4),"[DISABLED]")</f>
        <v>#NAME?</v>
      </c>
      <c r="P7" s="84" t="e">
        <f ca="1">IF($N7,_xll.BDP($K7,P$4),"[DISABLED]")</f>
        <v>#NAME?</v>
      </c>
      <c r="Q7" s="84" t="e">
        <f ca="1">IF($N7,_xll.BDP($K7,Q$4),"[DISABLED]")</f>
        <v>#NAME?</v>
      </c>
      <c r="R7" s="84" t="e">
        <f ca="1">IF($N7,_xll.BDH($K7,R$4,$M7),"[DISABLED]")</f>
        <v>#NAME?</v>
      </c>
      <c r="S7" s="84" t="e">
        <f ca="1">IF($N7,_xll.BDH($K7,S$4,$M7),"[DISABLED]")</f>
        <v>#NAME?</v>
      </c>
      <c r="T7" s="84" t="e">
        <f ca="1">IF($N7,_xll.BDH($K7,T$4,$M7),"[DISABLED]")</f>
        <v>#NAME?</v>
      </c>
      <c r="V7" s="106" t="s">
        <v>11243</v>
      </c>
      <c r="W7" s="107" t="s">
        <v>1055</v>
      </c>
      <c r="X7" s="108">
        <v>42276</v>
      </c>
      <c r="Y7" s="107" t="b">
        <v>1</v>
      </c>
      <c r="Z7" s="107" t="s">
        <v>11244</v>
      </c>
      <c r="AA7" s="107" t="s">
        <v>8333</v>
      </c>
      <c r="AB7" s="107" t="s">
        <v>11245</v>
      </c>
      <c r="AC7" s="107">
        <v>-0.04</v>
      </c>
      <c r="AD7" s="107" t="s">
        <v>6569</v>
      </c>
      <c r="AE7" s="107">
        <v>-0.04</v>
      </c>
    </row>
    <row r="8" spans="2:31" outlineLevel="1">
      <c r="B8" s="24" t="s">
        <v>8329</v>
      </c>
      <c r="C8" s="24" t="s">
        <v>0</v>
      </c>
      <c r="D8" s="24" t="s">
        <v>8328</v>
      </c>
      <c r="F8" s="83" t="s">
        <v>43</v>
      </c>
      <c r="H8" s="24" t="s">
        <v>7716</v>
      </c>
      <c r="I8" s="24" t="s">
        <v>7722</v>
      </c>
      <c r="J8" s="24" t="s">
        <v>73</v>
      </c>
      <c r="K8" s="72" t="str">
        <f t="shared" si="1"/>
        <v>EUCFS3 ICPL Curncy</v>
      </c>
      <c r="L8" s="25" t="str">
        <f t="shared" si="2"/>
        <v>ICPL</v>
      </c>
      <c r="M8" s="26">
        <f t="shared" ca="1" si="2"/>
        <v>42276</v>
      </c>
      <c r="N8" s="25" t="b">
        <f t="shared" si="2"/>
        <v>1</v>
      </c>
      <c r="O8" s="84" t="e">
        <f ca="1">IF($N8,_xll.BDP($K8,O$4),"[DISABLED]")</f>
        <v>#NAME?</v>
      </c>
      <c r="P8" s="84" t="e">
        <f ca="1">IF($N8,_xll.BDP($K8,P$4),"[DISABLED]")</f>
        <v>#NAME?</v>
      </c>
      <c r="Q8" s="84" t="e">
        <f ca="1">IF($N8,_xll.BDP($K8,Q$4),"[DISABLED]")</f>
        <v>#NAME?</v>
      </c>
      <c r="R8" s="84" t="e">
        <f ca="1">IF($N8,_xll.BDH($K8,R$4,$M8),"[DISABLED]")</f>
        <v>#NAME?</v>
      </c>
      <c r="S8" s="84" t="e">
        <f ca="1">IF($N8,_xll.BDH($K8,S$4,$M8),"[DISABLED]")</f>
        <v>#NAME?</v>
      </c>
      <c r="T8" s="84" t="e">
        <f ca="1">IF($N8,_xll.BDH($K8,T$4,$M8),"[DISABLED]")</f>
        <v>#NAME?</v>
      </c>
      <c r="V8" s="106" t="s">
        <v>11246</v>
      </c>
      <c r="W8" s="107" t="s">
        <v>1055</v>
      </c>
      <c r="X8" s="108">
        <v>42276</v>
      </c>
      <c r="Y8" s="107" t="b">
        <v>1</v>
      </c>
      <c r="Z8" s="107" t="s">
        <v>11247</v>
      </c>
      <c r="AA8" s="107" t="s">
        <v>8333</v>
      </c>
      <c r="AB8" s="107" t="s">
        <v>11248</v>
      </c>
      <c r="AC8" s="107">
        <v>0.14000000000000001</v>
      </c>
      <c r="AD8" s="107" t="s">
        <v>6569</v>
      </c>
      <c r="AE8" s="107">
        <v>0.14000000000000001</v>
      </c>
    </row>
    <row r="9" spans="2:31" outlineLevel="1">
      <c r="B9" s="24" t="s">
        <v>8329</v>
      </c>
      <c r="C9" s="24" t="s">
        <v>0</v>
      </c>
      <c r="D9" s="24" t="s">
        <v>8328</v>
      </c>
      <c r="F9" s="83" t="s">
        <v>152</v>
      </c>
      <c r="H9" s="24" t="s">
        <v>7716</v>
      </c>
      <c r="I9" s="24" t="s">
        <v>7723</v>
      </c>
      <c r="J9" s="24" t="s">
        <v>73</v>
      </c>
      <c r="K9" s="72" t="str">
        <f t="shared" si="1"/>
        <v>EUCFS4 ICPL Curncy</v>
      </c>
      <c r="L9" s="25" t="str">
        <f t="shared" si="2"/>
        <v>ICPL</v>
      </c>
      <c r="M9" s="26">
        <f t="shared" ca="1" si="2"/>
        <v>42276</v>
      </c>
      <c r="N9" s="25" t="b">
        <f t="shared" si="2"/>
        <v>1</v>
      </c>
      <c r="O9" s="84" t="e">
        <f ca="1">IF($N9,_xll.BDP($K9,O$4),"[DISABLED]")</f>
        <v>#NAME?</v>
      </c>
      <c r="P9" s="84" t="e">
        <f ca="1">IF($N9,_xll.BDP($K9,P$4),"[DISABLED]")</f>
        <v>#NAME?</v>
      </c>
      <c r="Q9" s="84" t="e">
        <f ca="1">IF($N9,_xll.BDP($K9,Q$4),"[DISABLED]")</f>
        <v>#NAME?</v>
      </c>
      <c r="R9" s="84" t="e">
        <f ca="1">IF($N9,_xll.BDH($K9,R$4,$M9),"[DISABLED]")</f>
        <v>#NAME?</v>
      </c>
      <c r="S9" s="84" t="e">
        <f ca="1">IF($N9,_xll.BDH($K9,S$4,$M9),"[DISABLED]")</f>
        <v>#NAME?</v>
      </c>
      <c r="T9" s="84" t="e">
        <f ca="1">IF($N9,_xll.BDH($K9,T$4,$M9),"[DISABLED]")</f>
        <v>#NAME?</v>
      </c>
      <c r="V9" s="106" t="s">
        <v>11249</v>
      </c>
      <c r="W9" s="107" t="s">
        <v>1055</v>
      </c>
      <c r="X9" s="108">
        <v>42276</v>
      </c>
      <c r="Y9" s="107" t="b">
        <v>1</v>
      </c>
      <c r="Z9" s="107" t="s">
        <v>11250</v>
      </c>
      <c r="AA9" s="107" t="s">
        <v>8333</v>
      </c>
      <c r="AB9" s="107" t="s">
        <v>11251</v>
      </c>
      <c r="AC9" s="107">
        <v>0.26</v>
      </c>
      <c r="AD9" s="107" t="s">
        <v>6569</v>
      </c>
      <c r="AE9" s="107">
        <v>0.26</v>
      </c>
    </row>
    <row r="10" spans="2:31" outlineLevel="1">
      <c r="B10" s="24" t="s">
        <v>8329</v>
      </c>
      <c r="C10" s="24" t="s">
        <v>0</v>
      </c>
      <c r="D10" s="24" t="s">
        <v>8328</v>
      </c>
      <c r="F10" s="83" t="s">
        <v>44</v>
      </c>
      <c r="H10" s="24" t="s">
        <v>7716</v>
      </c>
      <c r="I10" s="24" t="s">
        <v>7724</v>
      </c>
      <c r="J10" s="24" t="s">
        <v>73</v>
      </c>
      <c r="K10" s="72" t="str">
        <f t="shared" si="1"/>
        <v>EUCFS5 ICPL Curncy</v>
      </c>
      <c r="L10" s="25" t="str">
        <f t="shared" si="2"/>
        <v>ICPL</v>
      </c>
      <c r="M10" s="26">
        <f t="shared" ca="1" si="2"/>
        <v>42276</v>
      </c>
      <c r="N10" s="25" t="b">
        <f t="shared" si="2"/>
        <v>1</v>
      </c>
      <c r="O10" s="84" t="e">
        <f ca="1">IF($N10,_xll.BDP($K10,O$4),"[DISABLED]")</f>
        <v>#NAME?</v>
      </c>
      <c r="P10" s="84" t="e">
        <f ca="1">IF($N10,_xll.BDP($K10,P$4),"[DISABLED]")</f>
        <v>#NAME?</v>
      </c>
      <c r="Q10" s="84" t="e">
        <f ca="1">IF($N10,_xll.BDP($K10,Q$4),"[DISABLED]")</f>
        <v>#NAME?</v>
      </c>
      <c r="R10" s="84" t="e">
        <f ca="1">IF($N10,_xll.BDH($K10,R$4,$M10),"[DISABLED]")</f>
        <v>#NAME?</v>
      </c>
      <c r="S10" s="84" t="e">
        <f ca="1">IF($N10,_xll.BDH($K10,S$4,$M10),"[DISABLED]")</f>
        <v>#NAME?</v>
      </c>
      <c r="T10" s="84" t="e">
        <f ca="1">IF($N10,_xll.BDH($K10,T$4,$M10),"[DISABLED]")</f>
        <v>#NAME?</v>
      </c>
      <c r="V10" s="106" t="s">
        <v>11252</v>
      </c>
      <c r="W10" s="107" t="s">
        <v>1055</v>
      </c>
      <c r="X10" s="108">
        <v>42276</v>
      </c>
      <c r="Y10" s="107" t="b">
        <v>1</v>
      </c>
      <c r="Z10" s="107" t="s">
        <v>11253</v>
      </c>
      <c r="AA10" s="107" t="s">
        <v>8333</v>
      </c>
      <c r="AB10" s="107" t="s">
        <v>11254</v>
      </c>
      <c r="AC10" s="107">
        <v>0.39</v>
      </c>
      <c r="AD10" s="107" t="s">
        <v>6569</v>
      </c>
      <c r="AE10" s="107">
        <v>0.39</v>
      </c>
    </row>
    <row r="11" spans="2:31" outlineLevel="1">
      <c r="B11" s="24" t="s">
        <v>8329</v>
      </c>
      <c r="C11" s="24" t="s">
        <v>0</v>
      </c>
      <c r="D11" s="24" t="s">
        <v>8328</v>
      </c>
      <c r="F11" s="83" t="s">
        <v>155</v>
      </c>
      <c r="H11" s="24" t="s">
        <v>7716</v>
      </c>
      <c r="I11" s="24" t="s">
        <v>7725</v>
      </c>
      <c r="J11" s="24" t="s">
        <v>73</v>
      </c>
      <c r="K11" s="72" t="str">
        <f t="shared" si="1"/>
        <v>EUCFS6 ICPL Curncy</v>
      </c>
      <c r="L11" s="25" t="str">
        <f t="shared" si="2"/>
        <v>ICPL</v>
      </c>
      <c r="M11" s="26">
        <f t="shared" ca="1" si="2"/>
        <v>42276</v>
      </c>
      <c r="N11" s="25" t="b">
        <f t="shared" si="2"/>
        <v>1</v>
      </c>
      <c r="O11" s="84" t="e">
        <f ca="1">IF($N11,_xll.BDP($K11,O$4),"[DISABLED]")</f>
        <v>#NAME?</v>
      </c>
      <c r="P11" s="84" t="e">
        <f ca="1">IF($N11,_xll.BDP($K11,P$4),"[DISABLED]")</f>
        <v>#NAME?</v>
      </c>
      <c r="Q11" s="84" t="e">
        <f ca="1">IF($N11,_xll.BDP($K11,Q$4),"[DISABLED]")</f>
        <v>#NAME?</v>
      </c>
      <c r="R11" s="84" t="e">
        <f ca="1">IF($N11,_xll.BDH($K11,R$4,$M11),"[DISABLED]")</f>
        <v>#NAME?</v>
      </c>
      <c r="S11" s="84" t="e">
        <f ca="1">IF($N11,_xll.BDH($K11,S$4,$M11),"[DISABLED]")</f>
        <v>#NAME?</v>
      </c>
      <c r="T11" s="84" t="e">
        <f ca="1">IF($N11,_xll.BDH($K11,T$4,$M11),"[DISABLED]")</f>
        <v>#NAME?</v>
      </c>
      <c r="V11" s="106" t="s">
        <v>11255</v>
      </c>
      <c r="W11" s="107" t="s">
        <v>1055</v>
      </c>
      <c r="X11" s="108">
        <v>42276</v>
      </c>
      <c r="Y11" s="107" t="b">
        <v>1</v>
      </c>
      <c r="Z11" s="107" t="s">
        <v>11256</v>
      </c>
      <c r="AA11" s="107" t="s">
        <v>8333</v>
      </c>
      <c r="AB11" s="107" t="s">
        <v>11254</v>
      </c>
      <c r="AC11" s="107">
        <v>0.52</v>
      </c>
      <c r="AD11" s="107" t="s">
        <v>6569</v>
      </c>
      <c r="AE11" s="107">
        <v>0.52</v>
      </c>
    </row>
    <row r="12" spans="2:31" outlineLevel="1">
      <c r="B12" s="24" t="s">
        <v>8329</v>
      </c>
      <c r="C12" s="24" t="s">
        <v>0</v>
      </c>
      <c r="D12" s="24" t="s">
        <v>8328</v>
      </c>
      <c r="F12" s="83" t="s">
        <v>45</v>
      </c>
      <c r="H12" s="24" t="s">
        <v>7716</v>
      </c>
      <c r="I12" s="24" t="s">
        <v>7726</v>
      </c>
      <c r="J12" s="24" t="s">
        <v>73</v>
      </c>
      <c r="K12" s="72" t="str">
        <f t="shared" si="1"/>
        <v>EUCFS7 ICPL Curncy</v>
      </c>
      <c r="L12" s="25" t="str">
        <f t="shared" si="2"/>
        <v>ICPL</v>
      </c>
      <c r="M12" s="26">
        <f t="shared" ca="1" si="2"/>
        <v>42276</v>
      </c>
      <c r="N12" s="25" t="b">
        <f t="shared" si="2"/>
        <v>1</v>
      </c>
      <c r="O12" s="84" t="e">
        <f ca="1">IF($N12,_xll.BDP($K12,O$4),"[DISABLED]")</f>
        <v>#NAME?</v>
      </c>
      <c r="P12" s="84" t="e">
        <f ca="1">IF($N12,_xll.BDP($K12,P$4),"[DISABLED]")</f>
        <v>#NAME?</v>
      </c>
      <c r="Q12" s="84" t="e">
        <f ca="1">IF($N12,_xll.BDP($K12,Q$4),"[DISABLED]")</f>
        <v>#NAME?</v>
      </c>
      <c r="R12" s="84" t="e">
        <f ca="1">IF($N12,_xll.BDH($K12,R$4,$M12),"[DISABLED]")</f>
        <v>#NAME?</v>
      </c>
      <c r="S12" s="84" t="e">
        <f ca="1">IF($N12,_xll.BDH($K12,S$4,$M12),"[DISABLED]")</f>
        <v>#NAME?</v>
      </c>
      <c r="T12" s="84" t="e">
        <f ca="1">IF($N12,_xll.BDH($K12,T$4,$M12),"[DISABLED]")</f>
        <v>#NAME?</v>
      </c>
      <c r="V12" s="106" t="s">
        <v>11257</v>
      </c>
      <c r="W12" s="107" t="s">
        <v>1055</v>
      </c>
      <c r="X12" s="108">
        <v>42276</v>
      </c>
      <c r="Y12" s="107" t="b">
        <v>1</v>
      </c>
      <c r="Z12" s="107" t="s">
        <v>11258</v>
      </c>
      <c r="AA12" s="107" t="s">
        <v>8333</v>
      </c>
      <c r="AB12" s="107" t="s">
        <v>11259</v>
      </c>
      <c r="AC12" s="107">
        <v>0.66</v>
      </c>
      <c r="AD12" s="107" t="s">
        <v>6569</v>
      </c>
      <c r="AE12" s="107">
        <v>0.66</v>
      </c>
    </row>
    <row r="13" spans="2:31" outlineLevel="1">
      <c r="B13" s="24" t="s">
        <v>8329</v>
      </c>
      <c r="C13" s="24" t="s">
        <v>0</v>
      </c>
      <c r="D13" s="24" t="s">
        <v>8328</v>
      </c>
      <c r="F13" s="83" t="s">
        <v>156</v>
      </c>
      <c r="H13" s="24" t="s">
        <v>7716</v>
      </c>
      <c r="I13" s="24" t="s">
        <v>7727</v>
      </c>
      <c r="J13" s="24" t="s">
        <v>73</v>
      </c>
      <c r="K13" s="72" t="str">
        <f t="shared" si="1"/>
        <v>EUCFS8 ICPL Curncy</v>
      </c>
      <c r="L13" s="25" t="str">
        <f t="shared" si="2"/>
        <v>ICPL</v>
      </c>
      <c r="M13" s="26">
        <f t="shared" ca="1" si="2"/>
        <v>42276</v>
      </c>
      <c r="N13" s="25" t="b">
        <f t="shared" si="2"/>
        <v>1</v>
      </c>
      <c r="O13" s="84" t="e">
        <f ca="1">IF($N13,_xll.BDP($K13,O$4),"[DISABLED]")</f>
        <v>#NAME?</v>
      </c>
      <c r="P13" s="84" t="e">
        <f ca="1">IF($N13,_xll.BDP($K13,P$4),"[DISABLED]")</f>
        <v>#NAME?</v>
      </c>
      <c r="Q13" s="84" t="e">
        <f ca="1">IF($N13,_xll.BDP($K13,Q$4),"[DISABLED]")</f>
        <v>#NAME?</v>
      </c>
      <c r="R13" s="84" t="e">
        <f ca="1">IF($N13,_xll.BDH($K13,R$4,$M13),"[DISABLED]")</f>
        <v>#NAME?</v>
      </c>
      <c r="S13" s="84" t="e">
        <f ca="1">IF($N13,_xll.BDH($K13,S$4,$M13),"[DISABLED]")</f>
        <v>#NAME?</v>
      </c>
      <c r="T13" s="84" t="e">
        <f ca="1">IF($N13,_xll.BDH($K13,T$4,$M13),"[DISABLED]")</f>
        <v>#NAME?</v>
      </c>
      <c r="V13" s="106" t="s">
        <v>11260</v>
      </c>
      <c r="W13" s="107" t="s">
        <v>1055</v>
      </c>
      <c r="X13" s="108">
        <v>42276</v>
      </c>
      <c r="Y13" s="107" t="b">
        <v>1</v>
      </c>
      <c r="Z13" s="107" t="s">
        <v>11261</v>
      </c>
      <c r="AA13" s="107" t="s">
        <v>8333</v>
      </c>
      <c r="AB13" s="107" t="s">
        <v>11262</v>
      </c>
      <c r="AC13" s="107">
        <v>0.78</v>
      </c>
      <c r="AD13" s="107" t="s">
        <v>6569</v>
      </c>
      <c r="AE13" s="107">
        <v>0.78</v>
      </c>
    </row>
    <row r="14" spans="2:31" outlineLevel="1">
      <c r="B14" s="24" t="s">
        <v>8329</v>
      </c>
      <c r="C14" s="24" t="s">
        <v>0</v>
      </c>
      <c r="D14" s="24" t="s">
        <v>8328</v>
      </c>
      <c r="F14" s="83" t="s">
        <v>157</v>
      </c>
      <c r="H14" s="24" t="s">
        <v>7716</v>
      </c>
      <c r="I14" s="24" t="s">
        <v>7728</v>
      </c>
      <c r="J14" s="24" t="s">
        <v>73</v>
      </c>
      <c r="K14" s="72" t="str">
        <f t="shared" si="1"/>
        <v>EUCFS9 ICPL Curncy</v>
      </c>
      <c r="L14" s="25" t="str">
        <f t="shared" si="2"/>
        <v>ICPL</v>
      </c>
      <c r="M14" s="26">
        <f t="shared" ca="1" si="2"/>
        <v>42276</v>
      </c>
      <c r="N14" s="25" t="b">
        <f t="shared" si="2"/>
        <v>1</v>
      </c>
      <c r="O14" s="84" t="e">
        <f ca="1">IF($N14,_xll.BDP($K14,O$4),"[DISABLED]")</f>
        <v>#NAME?</v>
      </c>
      <c r="P14" s="84" t="e">
        <f ca="1">IF($N14,_xll.BDP($K14,P$4),"[DISABLED]")</f>
        <v>#NAME?</v>
      </c>
      <c r="Q14" s="84" t="e">
        <f ca="1">IF($N14,_xll.BDP($K14,Q$4),"[DISABLED]")</f>
        <v>#NAME?</v>
      </c>
      <c r="R14" s="84" t="e">
        <f ca="1">IF($N14,_xll.BDH($K14,R$4,$M14),"[DISABLED]")</f>
        <v>#NAME?</v>
      </c>
      <c r="S14" s="84" t="e">
        <f ca="1">IF($N14,_xll.BDH($K14,S$4,$M14),"[DISABLED]")</f>
        <v>#NAME?</v>
      </c>
      <c r="T14" s="84" t="e">
        <f ca="1">IF($N14,_xll.BDH($K14,T$4,$M14),"[DISABLED]")</f>
        <v>#NAME?</v>
      </c>
      <c r="V14" s="106" t="s">
        <v>11263</v>
      </c>
      <c r="W14" s="107" t="s">
        <v>1055</v>
      </c>
      <c r="X14" s="108">
        <v>42276</v>
      </c>
      <c r="Y14" s="107" t="b">
        <v>1</v>
      </c>
      <c r="Z14" s="107" t="s">
        <v>11264</v>
      </c>
      <c r="AA14" s="107" t="s">
        <v>8333</v>
      </c>
      <c r="AB14" s="107" t="s">
        <v>11259</v>
      </c>
      <c r="AC14" s="107">
        <v>0.9</v>
      </c>
      <c r="AD14" s="107" t="s">
        <v>6569</v>
      </c>
      <c r="AE14" s="107">
        <v>0.9</v>
      </c>
    </row>
    <row r="15" spans="2:31" outlineLevel="1">
      <c r="B15" s="24" t="s">
        <v>8329</v>
      </c>
      <c r="C15" s="24" t="s">
        <v>0</v>
      </c>
      <c r="D15" s="24" t="s">
        <v>8328</v>
      </c>
      <c r="F15" s="83" t="s">
        <v>46</v>
      </c>
      <c r="H15" s="24" t="s">
        <v>7716</v>
      </c>
      <c r="I15" s="24" t="s">
        <v>7729</v>
      </c>
      <c r="J15" s="24" t="s">
        <v>73</v>
      </c>
      <c r="K15" s="72" t="str">
        <f t="shared" si="1"/>
        <v>EUCFS10 ICPL Curncy</v>
      </c>
      <c r="L15" s="25" t="str">
        <f t="shared" si="2"/>
        <v>ICPL</v>
      </c>
      <c r="M15" s="26">
        <f t="shared" ca="1" si="2"/>
        <v>42276</v>
      </c>
      <c r="N15" s="25" t="b">
        <f t="shared" si="2"/>
        <v>1</v>
      </c>
      <c r="O15" s="84" t="e">
        <f ca="1">IF($N15,_xll.BDP($K15,O$4),"[DISABLED]")</f>
        <v>#NAME?</v>
      </c>
      <c r="P15" s="84" t="e">
        <f ca="1">IF($N15,_xll.BDP($K15,P$4),"[DISABLED]")</f>
        <v>#NAME?</v>
      </c>
      <c r="Q15" s="84" t="e">
        <f ca="1">IF($N15,_xll.BDP($K15,Q$4),"[DISABLED]")</f>
        <v>#NAME?</v>
      </c>
      <c r="R15" s="84" t="e">
        <f ca="1">IF($N15,_xll.BDH($K15,R$4,$M15),"[DISABLED]")</f>
        <v>#NAME?</v>
      </c>
      <c r="S15" s="84" t="e">
        <f ca="1">IF($N15,_xll.BDH($K15,S$4,$M15),"[DISABLED]")</f>
        <v>#NAME?</v>
      </c>
      <c r="T15" s="84" t="e">
        <f ca="1">IF($N15,_xll.BDH($K15,T$4,$M15),"[DISABLED]")</f>
        <v>#NAME?</v>
      </c>
      <c r="V15" s="106" t="s">
        <v>11265</v>
      </c>
      <c r="W15" s="107" t="s">
        <v>1055</v>
      </c>
      <c r="X15" s="108">
        <v>42276</v>
      </c>
      <c r="Y15" s="107" t="b">
        <v>1</v>
      </c>
      <c r="Z15" s="107" t="s">
        <v>11266</v>
      </c>
      <c r="AA15" s="107" t="s">
        <v>8333</v>
      </c>
      <c r="AB15" s="107" t="s">
        <v>11267</v>
      </c>
      <c r="AC15" s="107">
        <v>1</v>
      </c>
      <c r="AD15" s="107" t="s">
        <v>6569</v>
      </c>
      <c r="AE15" s="107">
        <v>1</v>
      </c>
    </row>
    <row r="16" spans="2:31" outlineLevel="1">
      <c r="B16" s="24" t="s">
        <v>8329</v>
      </c>
      <c r="C16" s="24" t="s">
        <v>0</v>
      </c>
      <c r="D16" s="24" t="s">
        <v>8328</v>
      </c>
      <c r="F16" s="83" t="s">
        <v>161</v>
      </c>
      <c r="H16" s="24" t="s">
        <v>7716</v>
      </c>
      <c r="I16" s="24" t="s">
        <v>7730</v>
      </c>
      <c r="J16" s="24" t="s">
        <v>73</v>
      </c>
      <c r="K16" s="72" t="str">
        <f t="shared" si="1"/>
        <v>EUCFS12 ICPL Curncy</v>
      </c>
      <c r="L16" s="25" t="str">
        <f t="shared" si="2"/>
        <v>ICPL</v>
      </c>
      <c r="M16" s="26">
        <f t="shared" ca="1" si="2"/>
        <v>42276</v>
      </c>
      <c r="N16" s="25" t="b">
        <f t="shared" si="2"/>
        <v>1</v>
      </c>
      <c r="O16" s="84" t="e">
        <f ca="1">IF($N16,_xll.BDP($K16,O$4),"[DISABLED]")</f>
        <v>#NAME?</v>
      </c>
      <c r="P16" s="84" t="e">
        <f ca="1">IF($N16,_xll.BDP($K16,P$4),"[DISABLED]")</f>
        <v>#NAME?</v>
      </c>
      <c r="Q16" s="84" t="e">
        <f ca="1">IF($N16,_xll.BDP($K16,Q$4),"[DISABLED]")</f>
        <v>#NAME?</v>
      </c>
      <c r="R16" s="84" t="e">
        <f ca="1">IF($N16,_xll.BDH($K16,R$4,$M16),"[DISABLED]")</f>
        <v>#NAME?</v>
      </c>
      <c r="S16" s="84" t="e">
        <f ca="1">IF($N16,_xll.BDH($K16,S$4,$M16),"[DISABLED]")</f>
        <v>#NAME?</v>
      </c>
      <c r="T16" s="84" t="e">
        <f ca="1">IF($N16,_xll.BDH($K16,T$4,$M16),"[DISABLED]")</f>
        <v>#NAME?</v>
      </c>
      <c r="V16" s="106" t="s">
        <v>11268</v>
      </c>
      <c r="W16" s="107" t="s">
        <v>1055</v>
      </c>
      <c r="X16" s="108">
        <v>42276</v>
      </c>
      <c r="Y16" s="107" t="b">
        <v>1</v>
      </c>
      <c r="Z16" s="107" t="s">
        <v>11269</v>
      </c>
      <c r="AA16" s="107" t="s">
        <v>8333</v>
      </c>
      <c r="AB16" s="107" t="s">
        <v>11270</v>
      </c>
      <c r="AC16" s="107">
        <v>1.18</v>
      </c>
      <c r="AD16" s="107" t="s">
        <v>6569</v>
      </c>
      <c r="AE16" s="107">
        <v>1.18</v>
      </c>
    </row>
    <row r="17" spans="2:31" outlineLevel="1">
      <c r="B17" s="24" t="s">
        <v>8329</v>
      </c>
      <c r="C17" s="24" t="s">
        <v>0</v>
      </c>
      <c r="D17" s="24" t="s">
        <v>8328</v>
      </c>
      <c r="F17" s="24" t="s">
        <v>47</v>
      </c>
      <c r="H17" s="24" t="s">
        <v>7716</v>
      </c>
      <c r="I17" s="24" t="s">
        <v>7731</v>
      </c>
      <c r="J17" s="24" t="s">
        <v>73</v>
      </c>
      <c r="K17" s="72" t="str">
        <f t="shared" si="1"/>
        <v>EUCFS15 ICPL Curncy</v>
      </c>
      <c r="L17" s="25" t="str">
        <f t="shared" si="2"/>
        <v>ICPL</v>
      </c>
      <c r="M17" s="26">
        <f t="shared" ca="1" si="2"/>
        <v>42276</v>
      </c>
      <c r="N17" s="25" t="b">
        <f t="shared" si="2"/>
        <v>1</v>
      </c>
      <c r="O17" s="84" t="e">
        <f ca="1">IF($N17,_xll.BDP($K17,O$4),"[DISABLED]")</f>
        <v>#NAME?</v>
      </c>
      <c r="P17" s="84" t="e">
        <f ca="1">IF($N17,_xll.BDP($K17,P$4),"[DISABLED]")</f>
        <v>#NAME?</v>
      </c>
      <c r="Q17" s="84" t="e">
        <f ca="1">IF($N17,_xll.BDP($K17,Q$4),"[DISABLED]")</f>
        <v>#NAME?</v>
      </c>
      <c r="R17" s="84" t="e">
        <f ca="1">IF($N17,_xll.BDH($K17,R$4,$M17),"[DISABLED]")</f>
        <v>#NAME?</v>
      </c>
      <c r="S17" s="84" t="e">
        <f ca="1">IF($N17,_xll.BDH($K17,S$4,$M17),"[DISABLED]")</f>
        <v>#NAME?</v>
      </c>
      <c r="T17" s="84" t="e">
        <f ca="1">IF($N17,_xll.BDH($K17,T$4,$M17),"[DISABLED]")</f>
        <v>#NAME?</v>
      </c>
      <c r="V17" s="106" t="s">
        <v>11271</v>
      </c>
      <c r="W17" s="107" t="s">
        <v>1055</v>
      </c>
      <c r="X17" s="108">
        <v>42276</v>
      </c>
      <c r="Y17" s="107" t="b">
        <v>1</v>
      </c>
      <c r="Z17" s="107" t="s">
        <v>11272</v>
      </c>
      <c r="AA17" s="107" t="s">
        <v>8333</v>
      </c>
      <c r="AB17" s="107" t="s">
        <v>11270</v>
      </c>
      <c r="AC17" s="107">
        <v>1.3599999999999999</v>
      </c>
      <c r="AD17" s="107" t="s">
        <v>6569</v>
      </c>
      <c r="AE17" s="107">
        <v>1.3599999999999999</v>
      </c>
    </row>
    <row r="18" spans="2:31" outlineLevel="1">
      <c r="B18" s="24" t="s">
        <v>8329</v>
      </c>
      <c r="C18" s="24" t="s">
        <v>0</v>
      </c>
      <c r="D18" s="24" t="s">
        <v>8328</v>
      </c>
      <c r="F18" s="24" t="s">
        <v>48</v>
      </c>
      <c r="H18" s="24" t="s">
        <v>7716</v>
      </c>
      <c r="I18" s="24" t="s">
        <v>7732</v>
      </c>
      <c r="J18" s="24" t="s">
        <v>73</v>
      </c>
      <c r="K18" s="72" t="str">
        <f t="shared" si="1"/>
        <v>EUCFS20 ICPL Curncy</v>
      </c>
      <c r="L18" s="25" t="str">
        <f t="shared" si="2"/>
        <v>ICPL</v>
      </c>
      <c r="M18" s="26">
        <f t="shared" ca="1" si="2"/>
        <v>42276</v>
      </c>
      <c r="N18" s="25" t="b">
        <f t="shared" si="2"/>
        <v>1</v>
      </c>
      <c r="O18" s="84" t="e">
        <f ca="1">IF($N18,_xll.BDP($K18,O$4),"[DISABLED]")</f>
        <v>#NAME?</v>
      </c>
      <c r="P18" s="84" t="e">
        <f ca="1">IF($N18,_xll.BDP($K18,P$4),"[DISABLED]")</f>
        <v>#NAME?</v>
      </c>
      <c r="Q18" s="84" t="e">
        <f ca="1">IF($N18,_xll.BDP($K18,Q$4),"[DISABLED]")</f>
        <v>#NAME?</v>
      </c>
      <c r="R18" s="84" t="e">
        <f ca="1">IF($N18,_xll.BDH($K18,R$4,$M18),"[DISABLED]")</f>
        <v>#NAME?</v>
      </c>
      <c r="S18" s="84" t="e">
        <f ca="1">IF($N18,_xll.BDH($K18,S$4,$M18),"[DISABLED]")</f>
        <v>#NAME?</v>
      </c>
      <c r="T18" s="84" t="e">
        <f ca="1">IF($N18,_xll.BDH($K18,T$4,$M18),"[DISABLED]")</f>
        <v>#NAME?</v>
      </c>
      <c r="V18" s="106" t="s">
        <v>11273</v>
      </c>
      <c r="W18" s="107" t="s">
        <v>1055</v>
      </c>
      <c r="X18" s="108">
        <v>42276</v>
      </c>
      <c r="Y18" s="107" t="b">
        <v>1</v>
      </c>
      <c r="Z18" s="107" t="s">
        <v>11274</v>
      </c>
      <c r="AA18" s="107" t="s">
        <v>8333</v>
      </c>
      <c r="AB18" s="107" t="s">
        <v>11267</v>
      </c>
      <c r="AC18" s="107">
        <v>1.5</v>
      </c>
      <c r="AD18" s="107" t="s">
        <v>6569</v>
      </c>
      <c r="AE18" s="107">
        <v>1.5</v>
      </c>
    </row>
    <row r="19" spans="2:31" outlineLevel="1">
      <c r="B19" s="24" t="s">
        <v>8329</v>
      </c>
      <c r="C19" s="24" t="s">
        <v>0</v>
      </c>
      <c r="D19" s="24" t="s">
        <v>8328</v>
      </c>
      <c r="F19" s="83" t="s">
        <v>49</v>
      </c>
      <c r="H19" s="24" t="s">
        <v>7716</v>
      </c>
      <c r="I19" s="24" t="s">
        <v>7733</v>
      </c>
      <c r="J19" s="24" t="s">
        <v>73</v>
      </c>
      <c r="K19" s="72" t="str">
        <f t="shared" si="1"/>
        <v>EUCFS25 ICPL Curncy</v>
      </c>
      <c r="L19" s="25" t="str">
        <f t="shared" si="2"/>
        <v>ICPL</v>
      </c>
      <c r="M19" s="26">
        <f t="shared" ca="1" si="2"/>
        <v>42276</v>
      </c>
      <c r="N19" s="25" t="b">
        <f t="shared" si="2"/>
        <v>1</v>
      </c>
      <c r="O19" s="84" t="e">
        <f ca="1">IF($N19,_xll.BDP($K19,O$4),"[DISABLED]")</f>
        <v>#NAME?</v>
      </c>
      <c r="P19" s="84" t="e">
        <f ca="1">IF($N19,_xll.BDP($K19,P$4),"[DISABLED]")</f>
        <v>#NAME?</v>
      </c>
      <c r="Q19" s="84" t="e">
        <f ca="1">IF($N19,_xll.BDP($K19,Q$4),"[DISABLED]")</f>
        <v>#NAME?</v>
      </c>
      <c r="R19" s="84" t="e">
        <f ca="1">IF($N19,_xll.BDH($K19,R$4,$M19),"[DISABLED]")</f>
        <v>#NAME?</v>
      </c>
      <c r="S19" s="84" t="e">
        <f ca="1">IF($N19,_xll.BDH($K19,S$4,$M19),"[DISABLED]")</f>
        <v>#NAME?</v>
      </c>
      <c r="T19" s="84" t="e">
        <f ca="1">IF($N19,_xll.BDH($K19,T$4,$M19),"[DISABLED]")</f>
        <v>#NAME?</v>
      </c>
      <c r="V19" s="106" t="s">
        <v>11275</v>
      </c>
      <c r="W19" s="107" t="s">
        <v>1055</v>
      </c>
      <c r="X19" s="108">
        <v>42276</v>
      </c>
      <c r="Y19" s="107" t="b">
        <v>1</v>
      </c>
      <c r="Z19" s="107" t="s">
        <v>11276</v>
      </c>
      <c r="AA19" s="107" t="s">
        <v>8333</v>
      </c>
      <c r="AB19" s="107" t="s">
        <v>11277</v>
      </c>
      <c r="AC19" s="107">
        <v>1.53</v>
      </c>
      <c r="AD19" s="107" t="s">
        <v>6569</v>
      </c>
      <c r="AE19" s="107">
        <v>1.53</v>
      </c>
    </row>
    <row r="20" spans="2:31" outlineLevel="1">
      <c r="B20" s="24" t="s">
        <v>8329</v>
      </c>
      <c r="C20" s="24" t="s">
        <v>0</v>
      </c>
      <c r="D20" s="24" t="s">
        <v>8328</v>
      </c>
      <c r="F20" s="83" t="s">
        <v>50</v>
      </c>
      <c r="H20" s="24" t="s">
        <v>7716</v>
      </c>
      <c r="I20" s="24" t="s">
        <v>7734</v>
      </c>
      <c r="J20" s="24" t="s">
        <v>73</v>
      </c>
      <c r="K20" s="72" t="str">
        <f t="shared" si="1"/>
        <v>EUCFS30 ICPL Curncy</v>
      </c>
      <c r="L20" s="25" t="str">
        <f t="shared" si="2"/>
        <v>ICPL</v>
      </c>
      <c r="M20" s="26">
        <f t="shared" ca="1" si="2"/>
        <v>42276</v>
      </c>
      <c r="N20" s="25" t="b">
        <f t="shared" si="2"/>
        <v>1</v>
      </c>
      <c r="O20" s="84" t="e">
        <f ca="1">IF($N20,_xll.BDP($K20,O$4),"[DISABLED]")</f>
        <v>#NAME?</v>
      </c>
      <c r="P20" s="84" t="e">
        <f ca="1">IF($N20,_xll.BDP($K20,P$4),"[DISABLED]")</f>
        <v>#NAME?</v>
      </c>
      <c r="Q20" s="84" t="e">
        <f ca="1">IF($N20,_xll.BDP($K20,Q$4),"[DISABLED]")</f>
        <v>#NAME?</v>
      </c>
      <c r="R20" s="84" t="e">
        <f ca="1">IF($N20,_xll.BDH($K20,R$4,$M20),"[DISABLED]")</f>
        <v>#NAME?</v>
      </c>
      <c r="S20" s="84" t="e">
        <f ca="1">IF($N20,_xll.BDH($K20,S$4,$M20),"[DISABLED]")</f>
        <v>#NAME?</v>
      </c>
      <c r="T20" s="84" t="e">
        <f ca="1">IF($N20,_xll.BDH($K20,T$4,$M20),"[DISABLED]")</f>
        <v>#NAME?</v>
      </c>
      <c r="V20" s="106" t="s">
        <v>11278</v>
      </c>
      <c r="W20" s="107" t="s">
        <v>1055</v>
      </c>
      <c r="X20" s="108">
        <v>42276</v>
      </c>
      <c r="Y20" s="107" t="b">
        <v>1</v>
      </c>
      <c r="Z20" s="107" t="s">
        <v>11279</v>
      </c>
      <c r="AA20" s="107" t="s">
        <v>8333</v>
      </c>
      <c r="AB20" s="107" t="s">
        <v>11262</v>
      </c>
      <c r="AC20" s="107">
        <v>1.52</v>
      </c>
      <c r="AD20" s="107" t="s">
        <v>6569</v>
      </c>
      <c r="AE20" s="107">
        <v>1.52</v>
      </c>
    </row>
    <row r="21" spans="2:31" outlineLevel="1">
      <c r="B21" s="24" t="s">
        <v>8329</v>
      </c>
      <c r="C21" s="24" t="s">
        <v>0</v>
      </c>
      <c r="D21" s="24" t="s">
        <v>8328</v>
      </c>
      <c r="F21" s="83" t="s">
        <v>41</v>
      </c>
      <c r="H21" s="24" t="s">
        <v>7735</v>
      </c>
      <c r="I21" s="24" t="s">
        <v>7736</v>
      </c>
      <c r="J21" s="24" t="s">
        <v>73</v>
      </c>
      <c r="K21" s="72" t="str">
        <f t="shared" si="1"/>
        <v>EUNS01 ICPL Curncy</v>
      </c>
      <c r="L21" s="25" t="str">
        <f t="shared" si="2"/>
        <v>ICPL</v>
      </c>
      <c r="M21" s="26">
        <f t="shared" ca="1" si="2"/>
        <v>42276</v>
      </c>
      <c r="N21" s="25" t="b">
        <f t="shared" si="2"/>
        <v>1</v>
      </c>
      <c r="O21" s="84" t="e">
        <f ca="1">IF($N21,_xll.BDP($K21,O$4),"[DISABLED]")</f>
        <v>#NAME?</v>
      </c>
      <c r="P21" s="84" t="e">
        <f ca="1">IF($N21,_xll.BDP($K21,P$4),"[DISABLED]")</f>
        <v>#NAME?</v>
      </c>
      <c r="Q21" s="84" t="e">
        <f ca="1">IF($N21,_xll.BDP($K21,Q$4),"[DISABLED]")</f>
        <v>#NAME?</v>
      </c>
      <c r="R21" s="84" t="e">
        <f ca="1">IF($N21,_xll.BDH($K21,R$4,$M21),"[DISABLED]")</f>
        <v>#NAME?</v>
      </c>
      <c r="S21" s="84" t="e">
        <f ca="1">IF($N21,_xll.BDH($K21,S$4,$M21),"[DISABLED]")</f>
        <v>#NAME?</v>
      </c>
      <c r="T21" s="84" t="e">
        <f ca="1">IF($N21,_xll.BDH($K21,T$4,$M21),"[DISABLED]")</f>
        <v>#NAME?</v>
      </c>
      <c r="V21" s="106" t="s">
        <v>11280</v>
      </c>
      <c r="W21" s="107" t="s">
        <v>1055</v>
      </c>
      <c r="X21" s="108">
        <v>42276</v>
      </c>
      <c r="Y21" s="107" t="b">
        <v>1</v>
      </c>
      <c r="Z21" s="107" t="s">
        <v>11281</v>
      </c>
      <c r="AA21" s="107" t="s">
        <v>8333</v>
      </c>
      <c r="AB21" s="107" t="s">
        <v>11282</v>
      </c>
      <c r="AC21" s="107">
        <v>21.09</v>
      </c>
      <c r="AD21" s="107" t="s">
        <v>6569</v>
      </c>
      <c r="AE21" s="107">
        <v>21.09</v>
      </c>
    </row>
    <row r="22" spans="2:31" outlineLevel="1">
      <c r="B22" s="24" t="s">
        <v>8329</v>
      </c>
      <c r="C22" s="24" t="s">
        <v>0</v>
      </c>
      <c r="D22" s="24" t="s">
        <v>8328</v>
      </c>
      <c r="F22" s="83" t="s">
        <v>146</v>
      </c>
      <c r="H22" s="24" t="s">
        <v>7735</v>
      </c>
      <c r="I22" s="24" t="s">
        <v>7737</v>
      </c>
      <c r="J22" s="24" t="s">
        <v>73</v>
      </c>
      <c r="K22" s="72" t="str">
        <f t="shared" si="1"/>
        <v>EUNS1F ICPL Curncy</v>
      </c>
      <c r="L22" s="25" t="str">
        <f t="shared" si="2"/>
        <v>ICPL</v>
      </c>
      <c r="M22" s="26">
        <f t="shared" ca="1" si="2"/>
        <v>42276</v>
      </c>
      <c r="N22" s="25" t="b">
        <f t="shared" si="2"/>
        <v>1</v>
      </c>
      <c r="O22" s="84" t="e">
        <f ca="1">IF($N22,_xll.BDP($K22,O$4),"[DISABLED]")</f>
        <v>#NAME?</v>
      </c>
      <c r="P22" s="84" t="e">
        <f ca="1">IF($N22,_xll.BDP($K22,P$4),"[DISABLED]")</f>
        <v>#NAME?</v>
      </c>
      <c r="Q22" s="84" t="e">
        <f ca="1">IF($N22,_xll.BDP($K22,Q$4),"[DISABLED]")</f>
        <v>#NAME?</v>
      </c>
      <c r="R22" s="84" t="e">
        <f ca="1">IF($N22,_xll.BDH($K22,R$4,$M22),"[DISABLED]")</f>
        <v>#NAME?</v>
      </c>
      <c r="S22" s="84" t="e">
        <f ca="1">IF($N22,_xll.BDH($K22,S$4,$M22),"[DISABLED]")</f>
        <v>#NAME?</v>
      </c>
      <c r="T22" s="84" t="e">
        <f ca="1">IF($N22,_xll.BDH($K22,T$4,$M22),"[DISABLED]")</f>
        <v>#NAME?</v>
      </c>
      <c r="V22" s="106" t="s">
        <v>11283</v>
      </c>
      <c r="W22" s="107" t="s">
        <v>1055</v>
      </c>
      <c r="X22" s="108">
        <v>42276</v>
      </c>
      <c r="Y22" s="107" t="b">
        <v>1</v>
      </c>
      <c r="Z22" s="107" t="s">
        <v>11284</v>
      </c>
      <c r="AA22" s="107" t="s">
        <v>8333</v>
      </c>
      <c r="AB22" s="107" t="s">
        <v>11285</v>
      </c>
      <c r="AC22" s="107">
        <v>23.04</v>
      </c>
      <c r="AD22" s="107" t="s">
        <v>6569</v>
      </c>
      <c r="AE22" s="107">
        <v>23.04</v>
      </c>
    </row>
    <row r="23" spans="2:31" outlineLevel="1">
      <c r="B23" s="24" t="s">
        <v>8329</v>
      </c>
      <c r="C23" s="24" t="s">
        <v>0</v>
      </c>
      <c r="D23" s="24" t="s">
        <v>8328</v>
      </c>
      <c r="F23" s="83" t="s">
        <v>42</v>
      </c>
      <c r="H23" s="24" t="s">
        <v>7735</v>
      </c>
      <c r="I23" s="24" t="s">
        <v>7738</v>
      </c>
      <c r="J23" s="24" t="s">
        <v>73</v>
      </c>
      <c r="K23" s="72" t="str">
        <f t="shared" si="1"/>
        <v>EUNS02 ICPL Curncy</v>
      </c>
      <c r="L23" s="25" t="str">
        <f t="shared" si="2"/>
        <v>ICPL</v>
      </c>
      <c r="M23" s="26">
        <f t="shared" ca="1" si="2"/>
        <v>42276</v>
      </c>
      <c r="N23" s="25" t="b">
        <f t="shared" si="2"/>
        <v>1</v>
      </c>
      <c r="O23" s="84" t="e">
        <f ca="1">IF($N23,_xll.BDP($K23,O$4),"[DISABLED]")</f>
        <v>#NAME?</v>
      </c>
      <c r="P23" s="84" t="e">
        <f ca="1">IF($N23,_xll.BDP($K23,P$4),"[DISABLED]")</f>
        <v>#NAME?</v>
      </c>
      <c r="Q23" s="84" t="e">
        <f ca="1">IF($N23,_xll.BDP($K23,Q$4),"[DISABLED]")</f>
        <v>#NAME?</v>
      </c>
      <c r="R23" s="84" t="e">
        <f ca="1">IF($N23,_xll.BDH($K23,R$4,$M23),"[DISABLED]")</f>
        <v>#NAME?</v>
      </c>
      <c r="S23" s="84" t="e">
        <f ca="1">IF($N23,_xll.BDH($K23,S$4,$M23),"[DISABLED]")</f>
        <v>#NAME?</v>
      </c>
      <c r="T23" s="84" t="e">
        <f ca="1">IF($N23,_xll.BDH($K23,T$4,$M23),"[DISABLED]")</f>
        <v>#NAME?</v>
      </c>
      <c r="V23" s="106" t="s">
        <v>11286</v>
      </c>
      <c r="W23" s="107" t="s">
        <v>1055</v>
      </c>
      <c r="X23" s="108">
        <v>42276</v>
      </c>
      <c r="Y23" s="107" t="b">
        <v>1</v>
      </c>
      <c r="Z23" s="107" t="s">
        <v>11287</v>
      </c>
      <c r="AA23" s="107" t="s">
        <v>8333</v>
      </c>
      <c r="AB23" s="107" t="s">
        <v>11285</v>
      </c>
      <c r="AC23" s="107">
        <v>25.73</v>
      </c>
      <c r="AD23" s="107" t="s">
        <v>6569</v>
      </c>
      <c r="AE23" s="107">
        <v>25.73</v>
      </c>
    </row>
    <row r="24" spans="2:31" outlineLevel="1">
      <c r="B24" s="24" t="s">
        <v>8329</v>
      </c>
      <c r="C24" s="24" t="s">
        <v>0</v>
      </c>
      <c r="D24" s="24" t="s">
        <v>8328</v>
      </c>
      <c r="F24" s="83" t="s">
        <v>43</v>
      </c>
      <c r="H24" s="24" t="s">
        <v>7735</v>
      </c>
      <c r="I24" s="24" t="s">
        <v>7739</v>
      </c>
      <c r="J24" s="24" t="s">
        <v>73</v>
      </c>
      <c r="K24" s="72" t="str">
        <f t="shared" si="1"/>
        <v>EUNS03 ICPL Curncy</v>
      </c>
      <c r="L24" s="25" t="str">
        <f t="shared" si="2"/>
        <v>ICPL</v>
      </c>
      <c r="M24" s="26">
        <f t="shared" ca="1" si="2"/>
        <v>42276</v>
      </c>
      <c r="N24" s="25" t="b">
        <f t="shared" si="2"/>
        <v>1</v>
      </c>
      <c r="O24" s="84" t="e">
        <f ca="1">IF($N24,_xll.BDP($K24,O$4),"[DISABLED]")</f>
        <v>#NAME?</v>
      </c>
      <c r="P24" s="84" t="e">
        <f ca="1">IF($N24,_xll.BDP($K24,P$4),"[DISABLED]")</f>
        <v>#NAME?</v>
      </c>
      <c r="Q24" s="84" t="e">
        <f ca="1">IF($N24,_xll.BDP($K24,Q$4),"[DISABLED]")</f>
        <v>#NAME?</v>
      </c>
      <c r="R24" s="84" t="e">
        <f ca="1">IF($N24,_xll.BDH($K24,R$4,$M24),"[DISABLED]")</f>
        <v>#NAME?</v>
      </c>
      <c r="S24" s="84" t="e">
        <f ca="1">IF($N24,_xll.BDH($K24,S$4,$M24),"[DISABLED]")</f>
        <v>#NAME?</v>
      </c>
      <c r="T24" s="84" t="e">
        <f ca="1">IF($N24,_xll.BDH($K24,T$4,$M24),"[DISABLED]")</f>
        <v>#NAME?</v>
      </c>
      <c r="V24" s="106" t="s">
        <v>11288</v>
      </c>
      <c r="W24" s="107" t="s">
        <v>1055</v>
      </c>
      <c r="X24" s="108">
        <v>42276</v>
      </c>
      <c r="Y24" s="107" t="b">
        <v>1</v>
      </c>
      <c r="Z24" s="107" t="s">
        <v>11289</v>
      </c>
      <c r="AA24" s="107" t="s">
        <v>8333</v>
      </c>
      <c r="AB24" s="107" t="s">
        <v>11290</v>
      </c>
      <c r="AC24" s="107">
        <v>34.11</v>
      </c>
      <c r="AD24" s="107" t="s">
        <v>6569</v>
      </c>
      <c r="AE24" s="107">
        <v>34.11</v>
      </c>
    </row>
    <row r="25" spans="2:31" outlineLevel="1">
      <c r="B25" s="24" t="s">
        <v>8329</v>
      </c>
      <c r="C25" s="24" t="s">
        <v>0</v>
      </c>
      <c r="D25" s="24" t="s">
        <v>8328</v>
      </c>
      <c r="F25" s="83" t="s">
        <v>152</v>
      </c>
      <c r="H25" s="24" t="s">
        <v>7735</v>
      </c>
      <c r="I25" s="24" t="s">
        <v>7740</v>
      </c>
      <c r="J25" s="24" t="s">
        <v>73</v>
      </c>
      <c r="K25" s="72" t="str">
        <f t="shared" si="1"/>
        <v>EUNS04 ICPL Curncy</v>
      </c>
      <c r="L25" s="25" t="str">
        <f t="shared" si="2"/>
        <v>ICPL</v>
      </c>
      <c r="M25" s="26">
        <f t="shared" ca="1" si="2"/>
        <v>42276</v>
      </c>
      <c r="N25" s="25" t="b">
        <f t="shared" si="2"/>
        <v>1</v>
      </c>
      <c r="O25" s="84" t="e">
        <f ca="1">IF($N25,_xll.BDP($K25,O$4),"[DISABLED]")</f>
        <v>#NAME?</v>
      </c>
      <c r="P25" s="84" t="e">
        <f ca="1">IF($N25,_xll.BDP($K25,P$4),"[DISABLED]")</f>
        <v>#NAME?</v>
      </c>
      <c r="Q25" s="84" t="e">
        <f ca="1">IF($N25,_xll.BDP($K25,Q$4),"[DISABLED]")</f>
        <v>#NAME?</v>
      </c>
      <c r="R25" s="84" t="e">
        <f ca="1">IF($N25,_xll.BDH($K25,R$4,$M25),"[DISABLED]")</f>
        <v>#NAME?</v>
      </c>
      <c r="S25" s="84" t="e">
        <f ca="1">IF($N25,_xll.BDH($K25,S$4,$M25),"[DISABLED]")</f>
        <v>#NAME?</v>
      </c>
      <c r="T25" s="84" t="e">
        <f ca="1">IF($N25,_xll.BDH($K25,T$4,$M25),"[DISABLED]")</f>
        <v>#NAME?</v>
      </c>
      <c r="V25" s="106" t="s">
        <v>11291</v>
      </c>
      <c r="W25" s="107" t="s">
        <v>1055</v>
      </c>
      <c r="X25" s="108">
        <v>42276</v>
      </c>
      <c r="Y25" s="107" t="b">
        <v>1</v>
      </c>
      <c r="Z25" s="107" t="s">
        <v>11292</v>
      </c>
      <c r="AA25" s="107" t="s">
        <v>8333</v>
      </c>
      <c r="AB25" s="107" t="s">
        <v>11293</v>
      </c>
      <c r="AC25" s="107">
        <v>43.2</v>
      </c>
      <c r="AD25" s="107" t="s">
        <v>6569</v>
      </c>
      <c r="AE25" s="107">
        <v>43.2</v>
      </c>
    </row>
    <row r="26" spans="2:31" outlineLevel="1">
      <c r="B26" s="24" t="s">
        <v>8329</v>
      </c>
      <c r="C26" s="24" t="s">
        <v>0</v>
      </c>
      <c r="D26" s="24" t="s">
        <v>8328</v>
      </c>
      <c r="F26" s="83" t="s">
        <v>44</v>
      </c>
      <c r="H26" s="24" t="s">
        <v>7735</v>
      </c>
      <c r="I26" s="24" t="s">
        <v>7741</v>
      </c>
      <c r="J26" s="24" t="s">
        <v>73</v>
      </c>
      <c r="K26" s="72" t="str">
        <f t="shared" si="1"/>
        <v>EUNS05 ICPL Curncy</v>
      </c>
      <c r="L26" s="25" t="str">
        <f t="shared" si="2"/>
        <v>ICPL</v>
      </c>
      <c r="M26" s="26">
        <f t="shared" ca="1" si="2"/>
        <v>42276</v>
      </c>
      <c r="N26" s="25" t="b">
        <f t="shared" si="2"/>
        <v>1</v>
      </c>
      <c r="O26" s="84" t="e">
        <f ca="1">IF($N26,_xll.BDP($K26,O$4),"[DISABLED]")</f>
        <v>#NAME?</v>
      </c>
      <c r="P26" s="84" t="e">
        <f ca="1">IF($N26,_xll.BDP($K26,P$4),"[DISABLED]")</f>
        <v>#NAME?</v>
      </c>
      <c r="Q26" s="84" t="e">
        <f ca="1">IF($N26,_xll.BDP($K26,Q$4),"[DISABLED]")</f>
        <v>#NAME?</v>
      </c>
      <c r="R26" s="84" t="e">
        <f ca="1">IF($N26,_xll.BDH($K26,R$4,$M26),"[DISABLED]")</f>
        <v>#NAME?</v>
      </c>
      <c r="S26" s="84" t="e">
        <f ca="1">IF($N26,_xll.BDH($K26,S$4,$M26),"[DISABLED]")</f>
        <v>#NAME?</v>
      </c>
      <c r="T26" s="84" t="e">
        <f ca="1">IF($N26,_xll.BDH($K26,T$4,$M26),"[DISABLED]")</f>
        <v>#NAME?</v>
      </c>
      <c r="V26" s="106" t="s">
        <v>11294</v>
      </c>
      <c r="W26" s="107" t="s">
        <v>1055</v>
      </c>
      <c r="X26" s="108">
        <v>42276</v>
      </c>
      <c r="Y26" s="107" t="b">
        <v>1</v>
      </c>
      <c r="Z26" s="107" t="s">
        <v>11295</v>
      </c>
      <c r="AA26" s="107" t="s">
        <v>8333</v>
      </c>
      <c r="AB26" s="107" t="s">
        <v>11296</v>
      </c>
      <c r="AC26" s="107">
        <v>51.65</v>
      </c>
      <c r="AD26" s="107" t="s">
        <v>6569</v>
      </c>
      <c r="AE26" s="107">
        <v>51.65</v>
      </c>
    </row>
    <row r="27" spans="2:31" outlineLevel="1">
      <c r="B27" s="24" t="s">
        <v>8329</v>
      </c>
      <c r="C27" s="24" t="s">
        <v>0</v>
      </c>
      <c r="D27" s="24" t="s">
        <v>8328</v>
      </c>
      <c r="F27" s="83" t="s">
        <v>155</v>
      </c>
      <c r="H27" s="24" t="s">
        <v>7735</v>
      </c>
      <c r="I27" s="24" t="s">
        <v>7742</v>
      </c>
      <c r="J27" s="24" t="s">
        <v>73</v>
      </c>
      <c r="K27" s="72" t="str">
        <f t="shared" si="1"/>
        <v>EUNS06 ICPL Curncy</v>
      </c>
      <c r="L27" s="25" t="str">
        <f t="shared" si="2"/>
        <v>ICPL</v>
      </c>
      <c r="M27" s="26">
        <f t="shared" ca="1" si="2"/>
        <v>42276</v>
      </c>
      <c r="N27" s="25" t="b">
        <f t="shared" si="2"/>
        <v>1</v>
      </c>
      <c r="O27" s="84" t="e">
        <f ca="1">IF($N27,_xll.BDP($K27,O$4),"[DISABLED]")</f>
        <v>#NAME?</v>
      </c>
      <c r="P27" s="84" t="e">
        <f ca="1">IF($N27,_xll.BDP($K27,P$4),"[DISABLED]")</f>
        <v>#NAME?</v>
      </c>
      <c r="Q27" s="84" t="e">
        <f ca="1">IF($N27,_xll.BDP($K27,Q$4),"[DISABLED]")</f>
        <v>#NAME?</v>
      </c>
      <c r="R27" s="84" t="e">
        <f ca="1">IF($N27,_xll.BDH($K27,R$4,$M27),"[DISABLED]")</f>
        <v>#NAME?</v>
      </c>
      <c r="S27" s="84" t="e">
        <f ca="1">IF($N27,_xll.BDH($K27,S$4,$M27),"[DISABLED]")</f>
        <v>#NAME?</v>
      </c>
      <c r="T27" s="84" t="e">
        <f ca="1">IF($N27,_xll.BDH($K27,T$4,$M27),"[DISABLED]")</f>
        <v>#NAME?</v>
      </c>
      <c r="V27" s="106" t="s">
        <v>11297</v>
      </c>
      <c r="W27" s="107" t="s">
        <v>1055</v>
      </c>
      <c r="X27" s="108">
        <v>42276</v>
      </c>
      <c r="Y27" s="107" t="b">
        <v>1</v>
      </c>
      <c r="Z27" s="107" t="s">
        <v>11298</v>
      </c>
      <c r="AA27" s="107" t="s">
        <v>8333</v>
      </c>
      <c r="AB27" s="107" t="s">
        <v>11270</v>
      </c>
      <c r="AC27" s="107">
        <v>57.71</v>
      </c>
      <c r="AD27" s="107" t="s">
        <v>6569</v>
      </c>
      <c r="AE27" s="107">
        <v>57.71</v>
      </c>
    </row>
    <row r="28" spans="2:31" outlineLevel="1">
      <c r="B28" s="24" t="s">
        <v>8329</v>
      </c>
      <c r="C28" s="24" t="s">
        <v>0</v>
      </c>
      <c r="D28" s="24" t="s">
        <v>8328</v>
      </c>
      <c r="F28" s="83" t="s">
        <v>45</v>
      </c>
      <c r="H28" s="24" t="s">
        <v>7735</v>
      </c>
      <c r="I28" s="24" t="s">
        <v>7743</v>
      </c>
      <c r="J28" s="24" t="s">
        <v>73</v>
      </c>
      <c r="K28" s="72" t="str">
        <f t="shared" si="1"/>
        <v>EUNS07 ICPL Curncy</v>
      </c>
      <c r="L28" s="25" t="str">
        <f t="shared" si="2"/>
        <v>ICPL</v>
      </c>
      <c r="M28" s="26">
        <f t="shared" ca="1" si="2"/>
        <v>42276</v>
      </c>
      <c r="N28" s="25" t="b">
        <f t="shared" si="2"/>
        <v>1</v>
      </c>
      <c r="O28" s="84" t="e">
        <f ca="1">IF($N28,_xll.BDP($K28,O$4),"[DISABLED]")</f>
        <v>#NAME?</v>
      </c>
      <c r="P28" s="84" t="e">
        <f ca="1">IF($N28,_xll.BDP($K28,P$4),"[DISABLED]")</f>
        <v>#NAME?</v>
      </c>
      <c r="Q28" s="84" t="e">
        <f ca="1">IF($N28,_xll.BDP($K28,Q$4),"[DISABLED]")</f>
        <v>#NAME?</v>
      </c>
      <c r="R28" s="84" t="e">
        <f ca="1">IF($N28,_xll.BDH($K28,R$4,$M28),"[DISABLED]")</f>
        <v>#NAME?</v>
      </c>
      <c r="S28" s="84" t="e">
        <f ca="1">IF($N28,_xll.BDH($K28,S$4,$M28),"[DISABLED]")</f>
        <v>#NAME?</v>
      </c>
      <c r="T28" s="84" t="e">
        <f ca="1">IF($N28,_xll.BDH($K28,T$4,$M28),"[DISABLED]")</f>
        <v>#NAME?</v>
      </c>
      <c r="V28" s="106" t="s">
        <v>11299</v>
      </c>
      <c r="W28" s="107" t="s">
        <v>1055</v>
      </c>
      <c r="X28" s="108">
        <v>42276</v>
      </c>
      <c r="Y28" s="107" t="b">
        <v>1</v>
      </c>
      <c r="Z28" s="107" t="s">
        <v>11300</v>
      </c>
      <c r="AA28" s="107" t="s">
        <v>8333</v>
      </c>
      <c r="AB28" s="107" t="s">
        <v>11270</v>
      </c>
      <c r="AC28" s="107">
        <v>62.35</v>
      </c>
      <c r="AD28" s="107" t="s">
        <v>6569</v>
      </c>
      <c r="AE28" s="107">
        <v>62.35</v>
      </c>
    </row>
    <row r="29" spans="2:31" outlineLevel="1">
      <c r="B29" s="24" t="s">
        <v>8329</v>
      </c>
      <c r="C29" s="24" t="s">
        <v>0</v>
      </c>
      <c r="D29" s="24" t="s">
        <v>8328</v>
      </c>
      <c r="F29" s="83" t="s">
        <v>156</v>
      </c>
      <c r="H29" s="24" t="s">
        <v>7735</v>
      </c>
      <c r="I29" s="24" t="s">
        <v>7744</v>
      </c>
      <c r="J29" s="24" t="s">
        <v>73</v>
      </c>
      <c r="K29" s="72" t="str">
        <f t="shared" si="1"/>
        <v>EUNS08 ICPL Curncy</v>
      </c>
      <c r="L29" s="25" t="str">
        <f t="shared" si="2"/>
        <v>ICPL</v>
      </c>
      <c r="M29" s="26">
        <f t="shared" ca="1" si="2"/>
        <v>42276</v>
      </c>
      <c r="N29" s="25" t="b">
        <f t="shared" si="2"/>
        <v>1</v>
      </c>
      <c r="O29" s="84" t="e">
        <f ca="1">IF($N29,_xll.BDP($K29,O$4),"[DISABLED]")</f>
        <v>#NAME?</v>
      </c>
      <c r="P29" s="84" t="e">
        <f ca="1">IF($N29,_xll.BDP($K29,P$4),"[DISABLED]")</f>
        <v>#NAME?</v>
      </c>
      <c r="Q29" s="84" t="e">
        <f ca="1">IF($N29,_xll.BDP($K29,Q$4),"[DISABLED]")</f>
        <v>#NAME?</v>
      </c>
      <c r="R29" s="84" t="e">
        <f ca="1">IF($N29,_xll.BDH($K29,R$4,$M29),"[DISABLED]")</f>
        <v>#NAME?</v>
      </c>
      <c r="S29" s="84" t="e">
        <f ca="1">IF($N29,_xll.BDH($K29,S$4,$M29),"[DISABLED]")</f>
        <v>#NAME?</v>
      </c>
      <c r="T29" s="84" t="e">
        <f ca="1">IF($N29,_xll.BDH($K29,T$4,$M29),"[DISABLED]")</f>
        <v>#NAME?</v>
      </c>
      <c r="V29" s="106" t="s">
        <v>11301</v>
      </c>
      <c r="W29" s="107" t="s">
        <v>1055</v>
      </c>
      <c r="X29" s="108">
        <v>42276</v>
      </c>
      <c r="Y29" s="107" t="b">
        <v>1</v>
      </c>
      <c r="Z29" s="107" t="s">
        <v>11302</v>
      </c>
      <c r="AA29" s="107" t="s">
        <v>8333</v>
      </c>
      <c r="AB29" s="107" t="s">
        <v>11270</v>
      </c>
      <c r="AC29" s="107">
        <v>65.459999999999994</v>
      </c>
      <c r="AD29" s="107" t="s">
        <v>6569</v>
      </c>
      <c r="AE29" s="107">
        <v>65.459999999999994</v>
      </c>
    </row>
    <row r="30" spans="2:31" outlineLevel="1">
      <c r="B30" s="24" t="s">
        <v>8329</v>
      </c>
      <c r="C30" s="24" t="s">
        <v>0</v>
      </c>
      <c r="D30" s="24" t="s">
        <v>8328</v>
      </c>
      <c r="F30" s="83" t="s">
        <v>157</v>
      </c>
      <c r="H30" s="24" t="s">
        <v>7735</v>
      </c>
      <c r="I30" s="24" t="s">
        <v>7745</v>
      </c>
      <c r="J30" s="24" t="s">
        <v>73</v>
      </c>
      <c r="K30" s="72" t="str">
        <f t="shared" si="1"/>
        <v>EUNS09 ICPL Curncy</v>
      </c>
      <c r="L30" s="25" t="str">
        <f t="shared" si="2"/>
        <v>ICPL</v>
      </c>
      <c r="M30" s="26">
        <f t="shared" ca="1" si="2"/>
        <v>42276</v>
      </c>
      <c r="N30" s="25" t="b">
        <f t="shared" si="2"/>
        <v>1</v>
      </c>
      <c r="O30" s="84" t="e">
        <f ca="1">IF($N30,_xll.BDP($K30,O$4),"[DISABLED]")</f>
        <v>#NAME?</v>
      </c>
      <c r="P30" s="84" t="e">
        <f ca="1">IF($N30,_xll.BDP($K30,P$4),"[DISABLED]")</f>
        <v>#NAME?</v>
      </c>
      <c r="Q30" s="84" t="e">
        <f ca="1">IF($N30,_xll.BDP($K30,Q$4),"[DISABLED]")</f>
        <v>#NAME?</v>
      </c>
      <c r="R30" s="84" t="e">
        <f ca="1">IF($N30,_xll.BDH($K30,R$4,$M30),"[DISABLED]")</f>
        <v>#NAME?</v>
      </c>
      <c r="S30" s="84" t="e">
        <f ca="1">IF($N30,_xll.BDH($K30,S$4,$M30),"[DISABLED]")</f>
        <v>#NAME?</v>
      </c>
      <c r="T30" s="84" t="e">
        <f ca="1">IF($N30,_xll.BDH($K30,T$4,$M30),"[DISABLED]")</f>
        <v>#NAME?</v>
      </c>
      <c r="V30" s="106" t="s">
        <v>11303</v>
      </c>
      <c r="W30" s="107" t="s">
        <v>1055</v>
      </c>
      <c r="X30" s="108">
        <v>42276</v>
      </c>
      <c r="Y30" s="107" t="b">
        <v>1</v>
      </c>
      <c r="Z30" s="107" t="s">
        <v>11304</v>
      </c>
      <c r="AA30" s="107" t="s">
        <v>8333</v>
      </c>
      <c r="AB30" s="107" t="s">
        <v>11270</v>
      </c>
      <c r="AC30" s="107">
        <v>67.87</v>
      </c>
      <c r="AD30" s="107" t="s">
        <v>6569</v>
      </c>
      <c r="AE30" s="107">
        <v>67.87</v>
      </c>
    </row>
    <row r="31" spans="2:31" outlineLevel="1">
      <c r="B31" s="24" t="s">
        <v>8329</v>
      </c>
      <c r="C31" s="24" t="s">
        <v>0</v>
      </c>
      <c r="D31" s="24" t="s">
        <v>8328</v>
      </c>
      <c r="F31" s="83" t="s">
        <v>46</v>
      </c>
      <c r="H31" s="24" t="s">
        <v>7735</v>
      </c>
      <c r="I31" s="24" t="s">
        <v>7746</v>
      </c>
      <c r="J31" s="24" t="s">
        <v>73</v>
      </c>
      <c r="K31" s="72" t="str">
        <f t="shared" si="1"/>
        <v>EUNS10 ICPL Curncy</v>
      </c>
      <c r="L31" s="25" t="str">
        <f t="shared" si="2"/>
        <v>ICPL</v>
      </c>
      <c r="M31" s="26">
        <f t="shared" ca="1" si="2"/>
        <v>42276</v>
      </c>
      <c r="N31" s="25" t="b">
        <f t="shared" si="2"/>
        <v>1</v>
      </c>
      <c r="O31" s="84" t="e">
        <f ca="1">IF($N31,_xll.BDP($K31,O$4),"[DISABLED]")</f>
        <v>#NAME?</v>
      </c>
      <c r="P31" s="84" t="e">
        <f ca="1">IF($N31,_xll.BDP($K31,P$4),"[DISABLED]")</f>
        <v>#NAME?</v>
      </c>
      <c r="Q31" s="84" t="e">
        <f ca="1">IF($N31,_xll.BDP($K31,Q$4),"[DISABLED]")</f>
        <v>#NAME?</v>
      </c>
      <c r="R31" s="84" t="e">
        <f ca="1">IF($N31,_xll.BDH($K31,R$4,$M31),"[DISABLED]")</f>
        <v>#NAME?</v>
      </c>
      <c r="S31" s="84" t="e">
        <f ca="1">IF($N31,_xll.BDH($K31,S$4,$M31),"[DISABLED]")</f>
        <v>#NAME?</v>
      </c>
      <c r="T31" s="84" t="e">
        <f ca="1">IF($N31,_xll.BDH($K31,T$4,$M31),"[DISABLED]")</f>
        <v>#NAME?</v>
      </c>
      <c r="V31" s="106" t="s">
        <v>11305</v>
      </c>
      <c r="W31" s="107" t="s">
        <v>1055</v>
      </c>
      <c r="X31" s="108">
        <v>42276</v>
      </c>
      <c r="Y31" s="107" t="b">
        <v>1</v>
      </c>
      <c r="Z31" s="107" t="s">
        <v>11306</v>
      </c>
      <c r="AA31" s="107" t="s">
        <v>8333</v>
      </c>
      <c r="AB31" s="107" t="s">
        <v>11270</v>
      </c>
      <c r="AC31" s="107">
        <v>69.66</v>
      </c>
      <c r="AD31" s="107" t="s">
        <v>6569</v>
      </c>
      <c r="AE31" s="107">
        <v>69.66</v>
      </c>
    </row>
    <row r="32" spans="2:31" outlineLevel="1">
      <c r="B32" s="24" t="s">
        <v>8329</v>
      </c>
      <c r="C32" s="24" t="s">
        <v>0</v>
      </c>
      <c r="D32" s="24" t="s">
        <v>8328</v>
      </c>
      <c r="F32" s="24" t="s">
        <v>161</v>
      </c>
      <c r="H32" s="24" t="s">
        <v>7735</v>
      </c>
      <c r="I32" s="24" t="s">
        <v>7747</v>
      </c>
      <c r="J32" s="24" t="s">
        <v>73</v>
      </c>
      <c r="K32" s="72" t="str">
        <f t="shared" si="1"/>
        <v>EUNS12 ICPL Curncy</v>
      </c>
      <c r="L32" s="25" t="str">
        <f t="shared" si="2"/>
        <v>ICPL</v>
      </c>
      <c r="M32" s="26">
        <f t="shared" ca="1" si="2"/>
        <v>42276</v>
      </c>
      <c r="N32" s="25" t="b">
        <f t="shared" si="2"/>
        <v>1</v>
      </c>
      <c r="O32" s="84" t="e">
        <f ca="1">IF($N32,_xll.BDP($K32,O$4),"[DISABLED]")</f>
        <v>#NAME?</v>
      </c>
      <c r="P32" s="84" t="e">
        <f ca="1">IF($N32,_xll.BDP($K32,P$4),"[DISABLED]")</f>
        <v>#NAME?</v>
      </c>
      <c r="Q32" s="84" t="e">
        <f ca="1">IF($N32,_xll.BDP($K32,Q$4),"[DISABLED]")</f>
        <v>#NAME?</v>
      </c>
      <c r="R32" s="84" t="e">
        <f ca="1">IF($N32,_xll.BDH($K32,R$4,$M32),"[DISABLED]")</f>
        <v>#NAME?</v>
      </c>
      <c r="S32" s="84" t="e">
        <f ca="1">IF($N32,_xll.BDH($K32,S$4,$M32),"[DISABLED]")</f>
        <v>#NAME?</v>
      </c>
      <c r="T32" s="84" t="e">
        <f ca="1">IF($N32,_xll.BDH($K32,T$4,$M32),"[DISABLED]")</f>
        <v>#NAME?</v>
      </c>
      <c r="V32" s="106" t="s">
        <v>11307</v>
      </c>
      <c r="W32" s="107" t="s">
        <v>1055</v>
      </c>
      <c r="X32" s="108">
        <v>42276</v>
      </c>
      <c r="Y32" s="107" t="b">
        <v>1</v>
      </c>
      <c r="Z32" s="107" t="s">
        <v>11308</v>
      </c>
      <c r="AA32" s="107" t="s">
        <v>8333</v>
      </c>
      <c r="AB32" s="107" t="s">
        <v>11296</v>
      </c>
      <c r="AC32" s="107">
        <v>72.06</v>
      </c>
      <c r="AD32" s="107" t="s">
        <v>6569</v>
      </c>
      <c r="AE32" s="107">
        <v>72.06</v>
      </c>
    </row>
    <row r="33" spans="2:31" outlineLevel="1">
      <c r="B33" s="24" t="s">
        <v>8329</v>
      </c>
      <c r="C33" s="24" t="s">
        <v>0</v>
      </c>
      <c r="D33" s="24" t="s">
        <v>8328</v>
      </c>
      <c r="F33" s="24" t="s">
        <v>47</v>
      </c>
      <c r="H33" s="24" t="s">
        <v>7735</v>
      </c>
      <c r="I33" s="24" t="s">
        <v>7748</v>
      </c>
      <c r="J33" s="24" t="s">
        <v>73</v>
      </c>
      <c r="K33" s="72" t="str">
        <f t="shared" si="1"/>
        <v>EUNS15 ICPL Curncy</v>
      </c>
      <c r="L33" s="25" t="str">
        <f t="shared" si="2"/>
        <v>ICPL</v>
      </c>
      <c r="M33" s="26">
        <f t="shared" ca="1" si="2"/>
        <v>42276</v>
      </c>
      <c r="N33" s="25" t="b">
        <f t="shared" si="2"/>
        <v>1</v>
      </c>
      <c r="O33" s="84" t="e">
        <f ca="1">IF($N33,_xll.BDP($K33,O$4),"[DISABLED]")</f>
        <v>#NAME?</v>
      </c>
      <c r="P33" s="84" t="e">
        <f ca="1">IF($N33,_xll.BDP($K33,P$4),"[DISABLED]")</f>
        <v>#NAME?</v>
      </c>
      <c r="Q33" s="84" t="e">
        <f ca="1">IF($N33,_xll.BDP($K33,Q$4),"[DISABLED]")</f>
        <v>#NAME?</v>
      </c>
      <c r="R33" s="84" t="e">
        <f ca="1">IF($N33,_xll.BDH($K33,R$4,$M33),"[DISABLED]")</f>
        <v>#NAME?</v>
      </c>
      <c r="S33" s="84" t="e">
        <f ca="1">IF($N33,_xll.BDH($K33,S$4,$M33),"[DISABLED]")</f>
        <v>#NAME?</v>
      </c>
      <c r="T33" s="84" t="e">
        <f ca="1">IF($N33,_xll.BDH($K33,T$4,$M33),"[DISABLED]")</f>
        <v>#NAME?</v>
      </c>
      <c r="V33" s="106" t="s">
        <v>11309</v>
      </c>
      <c r="W33" s="107" t="s">
        <v>1055</v>
      </c>
      <c r="X33" s="108">
        <v>42276</v>
      </c>
      <c r="Y33" s="107" t="b">
        <v>1</v>
      </c>
      <c r="Z33" s="107" t="s">
        <v>11310</v>
      </c>
      <c r="AA33" s="107" t="s">
        <v>8333</v>
      </c>
      <c r="AB33" s="107" t="s">
        <v>11270</v>
      </c>
      <c r="AC33" s="107">
        <v>73.400000000000006</v>
      </c>
      <c r="AD33" s="107" t="s">
        <v>6569</v>
      </c>
      <c r="AE33" s="107">
        <v>73.400000000000006</v>
      </c>
    </row>
    <row r="34" spans="2:31" outlineLevel="1">
      <c r="B34" s="24" t="s">
        <v>8329</v>
      </c>
      <c r="C34" s="24" t="s">
        <v>0</v>
      </c>
      <c r="D34" s="24" t="s">
        <v>8328</v>
      </c>
      <c r="F34" s="83" t="s">
        <v>48</v>
      </c>
      <c r="H34" s="24" t="s">
        <v>7735</v>
      </c>
      <c r="I34" s="24" t="s">
        <v>7749</v>
      </c>
      <c r="J34" s="24" t="s">
        <v>73</v>
      </c>
      <c r="K34" s="72" t="str">
        <f t="shared" si="1"/>
        <v>EUNS20 ICPL Curncy</v>
      </c>
      <c r="L34" s="25" t="str">
        <f t="shared" si="2"/>
        <v>ICPL</v>
      </c>
      <c r="M34" s="26">
        <f t="shared" ca="1" si="2"/>
        <v>42276</v>
      </c>
      <c r="N34" s="25" t="b">
        <f t="shared" si="2"/>
        <v>1</v>
      </c>
      <c r="O34" s="84" t="e">
        <f ca="1">IF($N34,_xll.BDP($K34,O$4),"[DISABLED]")</f>
        <v>#NAME?</v>
      </c>
      <c r="P34" s="84" t="e">
        <f ca="1">IF($N34,_xll.BDP($K34,P$4),"[DISABLED]")</f>
        <v>#NAME?</v>
      </c>
      <c r="Q34" s="84" t="e">
        <f ca="1">IF($N34,_xll.BDP($K34,Q$4),"[DISABLED]")</f>
        <v>#NAME?</v>
      </c>
      <c r="R34" s="84" t="e">
        <f ca="1">IF($N34,_xll.BDH($K34,R$4,$M34),"[DISABLED]")</f>
        <v>#NAME?</v>
      </c>
      <c r="S34" s="84" t="e">
        <f ca="1">IF($N34,_xll.BDH($K34,S$4,$M34),"[DISABLED]")</f>
        <v>#NAME?</v>
      </c>
      <c r="T34" s="84" t="e">
        <f ca="1">IF($N34,_xll.BDH($K34,T$4,$M34),"[DISABLED]")</f>
        <v>#NAME?</v>
      </c>
      <c r="V34" s="106" t="s">
        <v>11311</v>
      </c>
      <c r="W34" s="107" t="s">
        <v>1055</v>
      </c>
      <c r="X34" s="108">
        <v>42276</v>
      </c>
      <c r="Y34" s="107" t="b">
        <v>1</v>
      </c>
      <c r="Z34" s="107" t="s">
        <v>11312</v>
      </c>
      <c r="AA34" s="107" t="s">
        <v>8333</v>
      </c>
      <c r="AB34" s="107" t="s">
        <v>11270</v>
      </c>
      <c r="AC34" s="107">
        <v>73.14</v>
      </c>
      <c r="AD34" s="107" t="s">
        <v>6569</v>
      </c>
      <c r="AE34" s="107">
        <v>73.14</v>
      </c>
    </row>
    <row r="35" spans="2:31" outlineLevel="1">
      <c r="B35" s="24" t="s">
        <v>8329</v>
      </c>
      <c r="C35" s="24" t="s">
        <v>0</v>
      </c>
      <c r="D35" s="24" t="s">
        <v>8328</v>
      </c>
      <c r="F35" s="83" t="s">
        <v>49</v>
      </c>
      <c r="H35" s="24" t="s">
        <v>7735</v>
      </c>
      <c r="I35" s="24" t="s">
        <v>7750</v>
      </c>
      <c r="J35" s="24" t="s">
        <v>73</v>
      </c>
      <c r="K35" s="72" t="str">
        <f t="shared" si="1"/>
        <v>EUNS25 ICPL Curncy</v>
      </c>
      <c r="L35" s="25" t="str">
        <f t="shared" si="2"/>
        <v>ICPL</v>
      </c>
      <c r="M35" s="26">
        <f t="shared" ca="1" si="2"/>
        <v>42276</v>
      </c>
      <c r="N35" s="25" t="b">
        <f t="shared" si="2"/>
        <v>1</v>
      </c>
      <c r="O35" s="84" t="e">
        <f ca="1">IF($N35,_xll.BDP($K35,O$4),"[DISABLED]")</f>
        <v>#NAME?</v>
      </c>
      <c r="P35" s="84" t="e">
        <f ca="1">IF($N35,_xll.BDP($K35,P$4),"[DISABLED]")</f>
        <v>#NAME?</v>
      </c>
      <c r="Q35" s="84" t="e">
        <f ca="1">IF($N35,_xll.BDP($K35,Q$4),"[DISABLED]")</f>
        <v>#NAME?</v>
      </c>
      <c r="R35" s="84" t="e">
        <f ca="1">IF($N35,_xll.BDH($K35,R$4,$M35),"[DISABLED]")</f>
        <v>#NAME?</v>
      </c>
      <c r="S35" s="84" t="e">
        <f ca="1">IF($N35,_xll.BDH($K35,S$4,$M35),"[DISABLED]")</f>
        <v>#NAME?</v>
      </c>
      <c r="T35" s="84" t="e">
        <f ca="1">IF($N35,_xll.BDH($K35,T$4,$M35),"[DISABLED]")</f>
        <v>#NAME?</v>
      </c>
      <c r="V35" s="106" t="s">
        <v>11313</v>
      </c>
      <c r="W35" s="107" t="s">
        <v>1055</v>
      </c>
      <c r="X35" s="108">
        <v>42276</v>
      </c>
      <c r="Y35" s="107" t="b">
        <v>1</v>
      </c>
      <c r="Z35" s="107" t="s">
        <v>11314</v>
      </c>
      <c r="AA35" s="107" t="s">
        <v>8333</v>
      </c>
      <c r="AB35" s="107" t="s">
        <v>11270</v>
      </c>
      <c r="AC35" s="107">
        <v>72.05</v>
      </c>
      <c r="AD35" s="107" t="s">
        <v>6569</v>
      </c>
      <c r="AE35" s="107">
        <v>72.05</v>
      </c>
    </row>
    <row r="36" spans="2:31" outlineLevel="1">
      <c r="B36" s="24" t="s">
        <v>8329</v>
      </c>
      <c r="C36" s="24" t="s">
        <v>0</v>
      </c>
      <c r="D36" s="24" t="s">
        <v>8328</v>
      </c>
      <c r="F36" s="83" t="s">
        <v>50</v>
      </c>
      <c r="H36" s="24" t="s">
        <v>7735</v>
      </c>
      <c r="I36" s="24" t="s">
        <v>7751</v>
      </c>
      <c r="J36" s="24" t="s">
        <v>73</v>
      </c>
      <c r="K36" s="72" t="str">
        <f t="shared" si="1"/>
        <v>EUNS30 ICPL Curncy</v>
      </c>
      <c r="L36" s="25" t="str">
        <f t="shared" si="2"/>
        <v>ICPL</v>
      </c>
      <c r="M36" s="26">
        <f t="shared" ca="1" si="2"/>
        <v>42276</v>
      </c>
      <c r="N36" s="25" t="b">
        <f t="shared" si="2"/>
        <v>1</v>
      </c>
      <c r="O36" s="84" t="e">
        <f ca="1">IF($N36,_xll.BDP($K36,O$4),"[DISABLED]")</f>
        <v>#NAME?</v>
      </c>
      <c r="P36" s="84" t="e">
        <f ca="1">IF($N36,_xll.BDP($K36,P$4),"[DISABLED]")</f>
        <v>#NAME?</v>
      </c>
      <c r="Q36" s="84" t="e">
        <f ca="1">IF($N36,_xll.BDP($K36,Q$4),"[DISABLED]")</f>
        <v>#NAME?</v>
      </c>
      <c r="R36" s="84" t="e">
        <f ca="1">IF($N36,_xll.BDH($K36,R$4,$M36),"[DISABLED]")</f>
        <v>#NAME?</v>
      </c>
      <c r="S36" s="84" t="e">
        <f ca="1">IF($N36,_xll.BDH($K36,S$4,$M36),"[DISABLED]")</f>
        <v>#NAME?</v>
      </c>
      <c r="T36" s="84" t="e">
        <f ca="1">IF($N36,_xll.BDH($K36,T$4,$M36),"[DISABLED]")</f>
        <v>#NAME?</v>
      </c>
      <c r="V36" s="106" t="s">
        <v>11315</v>
      </c>
      <c r="W36" s="107" t="s">
        <v>1055</v>
      </c>
      <c r="X36" s="108">
        <v>42276</v>
      </c>
      <c r="Y36" s="107" t="b">
        <v>1</v>
      </c>
      <c r="Z36" s="107" t="s">
        <v>11316</v>
      </c>
      <c r="AA36" s="107" t="s">
        <v>8333</v>
      </c>
      <c r="AB36" s="107" t="s">
        <v>11270</v>
      </c>
      <c r="AC36" s="107">
        <v>70.73</v>
      </c>
      <c r="AD36" s="107" t="s">
        <v>6569</v>
      </c>
      <c r="AE36" s="107">
        <v>70.73</v>
      </c>
    </row>
    <row r="37" spans="2:31" outlineLevel="1">
      <c r="B37" s="24" t="s">
        <v>8329</v>
      </c>
      <c r="C37" s="24" t="s">
        <v>0</v>
      </c>
      <c r="D37" s="24" t="s">
        <v>8328</v>
      </c>
      <c r="F37" s="83" t="s">
        <v>41</v>
      </c>
      <c r="G37" s="24">
        <v>-50</v>
      </c>
      <c r="H37" s="24" t="s">
        <v>7752</v>
      </c>
      <c r="I37" s="24" t="s">
        <v>7753</v>
      </c>
      <c r="J37" s="24" t="s">
        <v>73</v>
      </c>
      <c r="K37" s="72" t="str">
        <f t="shared" si="1"/>
        <v>EU0Z0501 ICPL Curncy</v>
      </c>
      <c r="L37" s="25" t="str">
        <f t="shared" si="2"/>
        <v>ICPL</v>
      </c>
      <c r="M37" s="26">
        <f t="shared" ca="1" si="2"/>
        <v>42276</v>
      </c>
      <c r="N37" s="25" t="b">
        <f t="shared" si="2"/>
        <v>1</v>
      </c>
      <c r="O37" s="84" t="e">
        <f ca="1">IF($N37,_xll.BDP($K37,O$4),"[DISABLED]")</f>
        <v>#NAME?</v>
      </c>
      <c r="P37" s="84" t="e">
        <f ca="1">IF($N37,_xll.BDP($K37,P$4),"[DISABLED]")</f>
        <v>#NAME?</v>
      </c>
      <c r="Q37" s="84" t="e">
        <f ca="1">IF($N37,_xll.BDP($K37,Q$4),"[DISABLED]")</f>
        <v>#NAME?</v>
      </c>
      <c r="R37" s="84" t="e">
        <f ca="1">IF($N37,_xll.BDH($K37,R$4,$M37),"[DISABLED]")</f>
        <v>#NAME?</v>
      </c>
      <c r="S37" s="84" t="e">
        <f ca="1">IF($N37,_xll.BDH($K37,S$4,$M37),"[DISABLED]")</f>
        <v>#NAME?</v>
      </c>
      <c r="T37" s="84" t="e">
        <f ca="1">IF($N37,_xll.BDH($K37,T$4,$M37),"[DISABLED]")</f>
        <v>#NAME?</v>
      </c>
      <c r="V37" s="106" t="s">
        <v>11317</v>
      </c>
      <c r="W37" s="107" t="s">
        <v>1055</v>
      </c>
      <c r="X37" s="108">
        <v>42276</v>
      </c>
      <c r="Y37" s="107" t="b">
        <v>1</v>
      </c>
      <c r="Z37" s="107" t="s">
        <v>11318</v>
      </c>
      <c r="AA37" s="107" t="s">
        <v>8333</v>
      </c>
      <c r="AB37" s="107" t="s">
        <v>11319</v>
      </c>
      <c r="AC37" s="107">
        <v>32.1</v>
      </c>
      <c r="AD37" s="107" t="s">
        <v>6569</v>
      </c>
      <c r="AE37" s="107">
        <v>32.1</v>
      </c>
    </row>
    <row r="38" spans="2:31" outlineLevel="1">
      <c r="B38" s="24" t="s">
        <v>8329</v>
      </c>
      <c r="C38" s="24" t="s">
        <v>0</v>
      </c>
      <c r="D38" s="24" t="s">
        <v>8328</v>
      </c>
      <c r="F38" s="83" t="s">
        <v>146</v>
      </c>
      <c r="G38" s="24">
        <v>-50</v>
      </c>
      <c r="H38" s="24" t="s">
        <v>7752</v>
      </c>
      <c r="I38" s="24" t="s">
        <v>7754</v>
      </c>
      <c r="J38" s="24" t="s">
        <v>73</v>
      </c>
      <c r="K38" s="72" t="str">
        <f t="shared" si="1"/>
        <v>EU0Z050F ICPL Curncy</v>
      </c>
      <c r="L38" s="25" t="str">
        <f t="shared" si="2"/>
        <v>ICPL</v>
      </c>
      <c r="M38" s="26">
        <f t="shared" ca="1" si="2"/>
        <v>42276</v>
      </c>
      <c r="N38" s="25" t="b">
        <f t="shared" si="2"/>
        <v>1</v>
      </c>
      <c r="O38" s="84" t="e">
        <f ca="1">IF($N38,_xll.BDP($K38,O$4),"[DISABLED]")</f>
        <v>#NAME?</v>
      </c>
      <c r="P38" s="84" t="e">
        <f ca="1">IF($N38,_xll.BDP($K38,P$4),"[DISABLED]")</f>
        <v>#NAME?</v>
      </c>
      <c r="Q38" s="84" t="e">
        <f ca="1">IF($N38,_xll.BDP($K38,Q$4),"[DISABLED]")</f>
        <v>#NAME?</v>
      </c>
      <c r="R38" s="84" t="e">
        <f ca="1">IF($N38,_xll.BDH($K38,R$4,$M38),"[DISABLED]")</f>
        <v>#NAME?</v>
      </c>
      <c r="S38" s="84" t="e">
        <f ca="1">IF($N38,_xll.BDH($K38,S$4,$M38),"[DISABLED]")</f>
        <v>#NAME?</v>
      </c>
      <c r="T38" s="84" t="e">
        <f ca="1">IF($N38,_xll.BDH($K38,T$4,$M38),"[DISABLED]")</f>
        <v>#NAME?</v>
      </c>
      <c r="V38" s="106" t="s">
        <v>11320</v>
      </c>
      <c r="W38" s="107" t="s">
        <v>1055</v>
      </c>
      <c r="X38" s="108">
        <v>42276</v>
      </c>
      <c r="Y38" s="107" t="b">
        <v>1</v>
      </c>
      <c r="Z38" s="107" t="s">
        <v>11321</v>
      </c>
      <c r="AA38" s="107" t="s">
        <v>8333</v>
      </c>
      <c r="AB38" s="107" t="s">
        <v>11322</v>
      </c>
      <c r="AC38" s="107">
        <v>32.299999999999997</v>
      </c>
      <c r="AD38" s="107" t="s">
        <v>6569</v>
      </c>
      <c r="AE38" s="107">
        <v>32.299999999999997</v>
      </c>
    </row>
    <row r="39" spans="2:31" outlineLevel="1">
      <c r="B39" s="24" t="s">
        <v>8329</v>
      </c>
      <c r="C39" s="24" t="s">
        <v>0</v>
      </c>
      <c r="D39" s="24" t="s">
        <v>8328</v>
      </c>
      <c r="F39" s="83" t="s">
        <v>42</v>
      </c>
      <c r="G39" s="24">
        <v>-50</v>
      </c>
      <c r="H39" s="24" t="s">
        <v>7752</v>
      </c>
      <c r="I39" s="24" t="s">
        <v>7755</v>
      </c>
      <c r="J39" s="24" t="s">
        <v>73</v>
      </c>
      <c r="K39" s="72" t="str">
        <f t="shared" si="1"/>
        <v>EU0Z0502 ICPL Curncy</v>
      </c>
      <c r="L39" s="25" t="str">
        <f t="shared" si="2"/>
        <v>ICPL</v>
      </c>
      <c r="M39" s="26">
        <f t="shared" ca="1" si="2"/>
        <v>42276</v>
      </c>
      <c r="N39" s="25" t="b">
        <f t="shared" si="2"/>
        <v>1</v>
      </c>
      <c r="O39" s="84" t="e">
        <f ca="1">IF($N39,_xll.BDP($K39,O$4),"[DISABLED]")</f>
        <v>#NAME?</v>
      </c>
      <c r="P39" s="84" t="e">
        <f ca="1">IF($N39,_xll.BDP($K39,P$4),"[DISABLED]")</f>
        <v>#NAME?</v>
      </c>
      <c r="Q39" s="84" t="e">
        <f ca="1">IF($N39,_xll.BDP($K39,Q$4),"[DISABLED]")</f>
        <v>#NAME?</v>
      </c>
      <c r="R39" s="84" t="e">
        <f ca="1">IF($N39,_xll.BDH($K39,R$4,$M39),"[DISABLED]")</f>
        <v>#NAME?</v>
      </c>
      <c r="S39" s="84" t="e">
        <f ca="1">IF($N39,_xll.BDH($K39,S$4,$M39),"[DISABLED]")</f>
        <v>#NAME?</v>
      </c>
      <c r="T39" s="84" t="e">
        <f ca="1">IF($N39,_xll.BDH($K39,T$4,$M39),"[DISABLED]")</f>
        <v>#NAME?</v>
      </c>
      <c r="V39" s="106" t="s">
        <v>11323</v>
      </c>
      <c r="W39" s="107" t="s">
        <v>1055</v>
      </c>
      <c r="X39" s="108">
        <v>42276</v>
      </c>
      <c r="Y39" s="107" t="b">
        <v>1</v>
      </c>
      <c r="Z39" s="107" t="s">
        <v>11324</v>
      </c>
      <c r="AA39" s="107" t="s">
        <v>8333</v>
      </c>
      <c r="AB39" s="107" t="s">
        <v>11254</v>
      </c>
      <c r="AC39" s="107">
        <v>32.5</v>
      </c>
      <c r="AD39" s="107" t="s">
        <v>6569</v>
      </c>
      <c r="AE39" s="107">
        <v>32.5</v>
      </c>
    </row>
    <row r="40" spans="2:31" outlineLevel="1">
      <c r="B40" s="24" t="s">
        <v>8329</v>
      </c>
      <c r="C40" s="24" t="s">
        <v>0</v>
      </c>
      <c r="D40" s="24" t="s">
        <v>8328</v>
      </c>
      <c r="F40" s="83" t="s">
        <v>43</v>
      </c>
      <c r="G40" s="24">
        <v>-50</v>
      </c>
      <c r="H40" s="24" t="s">
        <v>7752</v>
      </c>
      <c r="I40" s="24" t="s">
        <v>7756</v>
      </c>
      <c r="J40" s="24" t="s">
        <v>73</v>
      </c>
      <c r="K40" s="72" t="str">
        <f t="shared" si="1"/>
        <v>EU0Z0503 ICPL Curncy</v>
      </c>
      <c r="L40" s="25" t="str">
        <f t="shared" si="2"/>
        <v>ICPL</v>
      </c>
      <c r="M40" s="26">
        <f t="shared" ca="1" si="2"/>
        <v>42276</v>
      </c>
      <c r="N40" s="25" t="b">
        <f t="shared" si="2"/>
        <v>1</v>
      </c>
      <c r="O40" s="84" t="e">
        <f ca="1">IF($N40,_xll.BDP($K40,O$4),"[DISABLED]")</f>
        <v>#NAME?</v>
      </c>
      <c r="P40" s="84" t="e">
        <f ca="1">IF($N40,_xll.BDP($K40,P$4),"[DISABLED]")</f>
        <v>#NAME?</v>
      </c>
      <c r="Q40" s="84" t="e">
        <f ca="1">IF($N40,_xll.BDP($K40,Q$4),"[DISABLED]")</f>
        <v>#NAME?</v>
      </c>
      <c r="R40" s="84" t="e">
        <f ca="1">IF($N40,_xll.BDH($K40,R$4,$M40),"[DISABLED]")</f>
        <v>#NAME?</v>
      </c>
      <c r="S40" s="84" t="e">
        <f ca="1">IF($N40,_xll.BDH($K40,S$4,$M40),"[DISABLED]")</f>
        <v>#NAME?</v>
      </c>
      <c r="T40" s="84" t="e">
        <f ca="1">IF($N40,_xll.BDH($K40,T$4,$M40),"[DISABLED]")</f>
        <v>#NAME?</v>
      </c>
      <c r="V40" s="106" t="s">
        <v>11325</v>
      </c>
      <c r="W40" s="107" t="s">
        <v>1055</v>
      </c>
      <c r="X40" s="108">
        <v>42276</v>
      </c>
      <c r="Y40" s="107" t="b">
        <v>1</v>
      </c>
      <c r="Z40" s="107" t="s">
        <v>11326</v>
      </c>
      <c r="AA40" s="107" t="s">
        <v>8333</v>
      </c>
      <c r="AB40" s="107" t="s">
        <v>11327</v>
      </c>
      <c r="AC40" s="107">
        <v>43.2</v>
      </c>
      <c r="AD40" s="107" t="s">
        <v>6569</v>
      </c>
      <c r="AE40" s="107">
        <v>43.2</v>
      </c>
    </row>
    <row r="41" spans="2:31" outlineLevel="1">
      <c r="B41" s="24" t="s">
        <v>8329</v>
      </c>
      <c r="C41" s="24" t="s">
        <v>0</v>
      </c>
      <c r="D41" s="24" t="s">
        <v>8328</v>
      </c>
      <c r="F41" s="83" t="s">
        <v>152</v>
      </c>
      <c r="G41" s="24">
        <v>-50</v>
      </c>
      <c r="H41" s="24" t="s">
        <v>7752</v>
      </c>
      <c r="I41" s="24" t="s">
        <v>7757</v>
      </c>
      <c r="J41" s="24" t="s">
        <v>73</v>
      </c>
      <c r="K41" s="72" t="str">
        <f t="shared" si="1"/>
        <v>EU0Z0504 ICPL Curncy</v>
      </c>
      <c r="L41" s="25" t="str">
        <f t="shared" si="2"/>
        <v>ICPL</v>
      </c>
      <c r="M41" s="26">
        <f t="shared" ca="1" si="2"/>
        <v>42276</v>
      </c>
      <c r="N41" s="25" t="b">
        <f t="shared" si="2"/>
        <v>1</v>
      </c>
      <c r="O41" s="84" t="e">
        <f ca="1">IF($N41,_xll.BDP($K41,O$4),"[DISABLED]")</f>
        <v>#NAME?</v>
      </c>
      <c r="P41" s="84" t="e">
        <f ca="1">IF($N41,_xll.BDP($K41,P$4),"[DISABLED]")</f>
        <v>#NAME?</v>
      </c>
      <c r="Q41" s="84" t="e">
        <f ca="1">IF($N41,_xll.BDP($K41,Q$4),"[DISABLED]")</f>
        <v>#NAME?</v>
      </c>
      <c r="R41" s="84" t="e">
        <f ca="1">IF($N41,_xll.BDH($K41,R$4,$M41),"[DISABLED]")</f>
        <v>#NAME?</v>
      </c>
      <c r="S41" s="84" t="e">
        <f ca="1">IF($N41,_xll.BDH($K41,S$4,$M41),"[DISABLED]")</f>
        <v>#NAME?</v>
      </c>
      <c r="T41" s="84" t="e">
        <f ca="1">IF($N41,_xll.BDH($K41,T$4,$M41),"[DISABLED]")</f>
        <v>#NAME?</v>
      </c>
      <c r="V41" s="106" t="s">
        <v>11328</v>
      </c>
      <c r="W41" s="107" t="s">
        <v>1055</v>
      </c>
      <c r="X41" s="108">
        <v>42276</v>
      </c>
      <c r="Y41" s="107" t="b">
        <v>1</v>
      </c>
      <c r="Z41" s="107" t="s">
        <v>11329</v>
      </c>
      <c r="AA41" s="107" t="s">
        <v>8333</v>
      </c>
      <c r="AB41" s="107" t="s">
        <v>11327</v>
      </c>
      <c r="AC41" s="107">
        <v>49.9</v>
      </c>
      <c r="AD41" s="107" t="s">
        <v>6569</v>
      </c>
      <c r="AE41" s="107">
        <v>49.9</v>
      </c>
    </row>
    <row r="42" spans="2:31" outlineLevel="1">
      <c r="B42" s="24" t="s">
        <v>8329</v>
      </c>
      <c r="C42" s="24" t="s">
        <v>0</v>
      </c>
      <c r="D42" s="24" t="s">
        <v>8328</v>
      </c>
      <c r="F42" s="83" t="s">
        <v>44</v>
      </c>
      <c r="G42" s="24">
        <v>-50</v>
      </c>
      <c r="H42" s="24" t="s">
        <v>7752</v>
      </c>
      <c r="I42" s="24" t="s">
        <v>7758</v>
      </c>
      <c r="J42" s="24" t="s">
        <v>73</v>
      </c>
      <c r="K42" s="72" t="str">
        <f t="shared" si="1"/>
        <v>EU0Z0505 ICPL Curncy</v>
      </c>
      <c r="L42" s="25" t="str">
        <f t="shared" si="2"/>
        <v>ICPL</v>
      </c>
      <c r="M42" s="26">
        <f t="shared" ca="1" si="2"/>
        <v>42276</v>
      </c>
      <c r="N42" s="25" t="b">
        <f t="shared" si="2"/>
        <v>1</v>
      </c>
      <c r="O42" s="84" t="e">
        <f ca="1">IF($N42,_xll.BDP($K42,O$4),"[DISABLED]")</f>
        <v>#NAME?</v>
      </c>
      <c r="P42" s="84" t="e">
        <f ca="1">IF($N42,_xll.BDP($K42,P$4),"[DISABLED]")</f>
        <v>#NAME?</v>
      </c>
      <c r="Q42" s="84" t="e">
        <f ca="1">IF($N42,_xll.BDP($K42,Q$4),"[DISABLED]")</f>
        <v>#NAME?</v>
      </c>
      <c r="R42" s="84" t="e">
        <f ca="1">IF($N42,_xll.BDH($K42,R$4,$M42),"[DISABLED]")</f>
        <v>#NAME?</v>
      </c>
      <c r="S42" s="84" t="e">
        <f ca="1">IF($N42,_xll.BDH($K42,S$4,$M42),"[DISABLED]")</f>
        <v>#NAME?</v>
      </c>
      <c r="T42" s="84" t="e">
        <f ca="1">IF($N42,_xll.BDH($K42,T$4,$M42),"[DISABLED]")</f>
        <v>#NAME?</v>
      </c>
      <c r="V42" s="106" t="s">
        <v>11330</v>
      </c>
      <c r="W42" s="107" t="s">
        <v>1055</v>
      </c>
      <c r="X42" s="108">
        <v>42276</v>
      </c>
      <c r="Y42" s="107" t="b">
        <v>1</v>
      </c>
      <c r="Z42" s="107" t="s">
        <v>11331</v>
      </c>
      <c r="AA42" s="107" t="s">
        <v>8333</v>
      </c>
      <c r="AB42" s="107" t="s">
        <v>11270</v>
      </c>
      <c r="AC42" s="107">
        <v>55.6</v>
      </c>
      <c r="AD42" s="107" t="s">
        <v>6569</v>
      </c>
      <c r="AE42" s="107">
        <v>55.6</v>
      </c>
    </row>
    <row r="43" spans="2:31" outlineLevel="1">
      <c r="B43" s="24" t="s">
        <v>8329</v>
      </c>
      <c r="C43" s="24" t="s">
        <v>0</v>
      </c>
      <c r="D43" s="24" t="s">
        <v>8328</v>
      </c>
      <c r="F43" s="83" t="s">
        <v>155</v>
      </c>
      <c r="G43" s="24">
        <v>-50</v>
      </c>
      <c r="H43" s="24" t="s">
        <v>7752</v>
      </c>
      <c r="I43" s="24" t="s">
        <v>7759</v>
      </c>
      <c r="J43" s="24" t="s">
        <v>73</v>
      </c>
      <c r="K43" s="72" t="str">
        <f t="shared" si="1"/>
        <v>EU0Z0506 ICPL Curncy</v>
      </c>
      <c r="L43" s="25" t="str">
        <f t="shared" si="2"/>
        <v>ICPL</v>
      </c>
      <c r="M43" s="26">
        <f t="shared" ca="1" si="2"/>
        <v>42276</v>
      </c>
      <c r="N43" s="25" t="b">
        <f t="shared" si="2"/>
        <v>1</v>
      </c>
      <c r="O43" s="84" t="e">
        <f ca="1">IF($N43,_xll.BDP($K43,O$4),"[DISABLED]")</f>
        <v>#NAME?</v>
      </c>
      <c r="P43" s="84" t="e">
        <f ca="1">IF($N43,_xll.BDP($K43,P$4),"[DISABLED]")</f>
        <v>#NAME?</v>
      </c>
      <c r="Q43" s="84" t="e">
        <f ca="1">IF($N43,_xll.BDP($K43,Q$4),"[DISABLED]")</f>
        <v>#NAME?</v>
      </c>
      <c r="R43" s="84" t="e">
        <f ca="1">IF($N43,_xll.BDH($K43,R$4,$M43),"[DISABLED]")</f>
        <v>#NAME?</v>
      </c>
      <c r="S43" s="84" t="e">
        <f ca="1">IF($N43,_xll.BDH($K43,S$4,$M43),"[DISABLED]")</f>
        <v>#NAME?</v>
      </c>
      <c r="T43" s="84" t="e">
        <f ca="1">IF($N43,_xll.BDH($K43,T$4,$M43),"[DISABLED]")</f>
        <v>#NAME?</v>
      </c>
      <c r="V43" s="106" t="s">
        <v>11332</v>
      </c>
      <c r="W43" s="107" t="s">
        <v>1055</v>
      </c>
      <c r="X43" s="108">
        <v>42276</v>
      </c>
      <c r="Y43" s="107" t="b">
        <v>1</v>
      </c>
      <c r="Z43" s="107" t="s">
        <v>11333</v>
      </c>
      <c r="AA43" s="107" t="s">
        <v>8333</v>
      </c>
      <c r="AB43" s="107" t="s">
        <v>11270</v>
      </c>
      <c r="AC43" s="107">
        <v>59.9</v>
      </c>
      <c r="AD43" s="107" t="s">
        <v>6569</v>
      </c>
      <c r="AE43" s="107">
        <v>59.9</v>
      </c>
    </row>
    <row r="44" spans="2:31" outlineLevel="1">
      <c r="B44" s="24" t="s">
        <v>8329</v>
      </c>
      <c r="C44" s="24" t="s">
        <v>0</v>
      </c>
      <c r="D44" s="24" t="s">
        <v>8328</v>
      </c>
      <c r="F44" s="83" t="s">
        <v>45</v>
      </c>
      <c r="G44" s="24">
        <v>-50</v>
      </c>
      <c r="H44" s="24" t="s">
        <v>7752</v>
      </c>
      <c r="I44" s="24" t="s">
        <v>7760</v>
      </c>
      <c r="J44" s="24" t="s">
        <v>73</v>
      </c>
      <c r="K44" s="72" t="str">
        <f t="shared" si="1"/>
        <v>EU0Z0507 ICPL Curncy</v>
      </c>
      <c r="L44" s="25" t="str">
        <f t="shared" si="2"/>
        <v>ICPL</v>
      </c>
      <c r="M44" s="26">
        <f t="shared" ca="1" si="2"/>
        <v>42276</v>
      </c>
      <c r="N44" s="25" t="b">
        <f t="shared" si="2"/>
        <v>1</v>
      </c>
      <c r="O44" s="84" t="e">
        <f ca="1">IF($N44,_xll.BDP($K44,O$4),"[DISABLED]")</f>
        <v>#NAME?</v>
      </c>
      <c r="P44" s="84" t="e">
        <f ca="1">IF($N44,_xll.BDP($K44,P$4),"[DISABLED]")</f>
        <v>#NAME?</v>
      </c>
      <c r="Q44" s="84" t="e">
        <f ca="1">IF($N44,_xll.BDP($K44,Q$4),"[DISABLED]")</f>
        <v>#NAME?</v>
      </c>
      <c r="R44" s="84" t="e">
        <f ca="1">IF($N44,_xll.BDH($K44,R$4,$M44),"[DISABLED]")</f>
        <v>#NAME?</v>
      </c>
      <c r="S44" s="84" t="e">
        <f ca="1">IF($N44,_xll.BDH($K44,S$4,$M44),"[DISABLED]")</f>
        <v>#NAME?</v>
      </c>
      <c r="T44" s="84" t="e">
        <f ca="1">IF($N44,_xll.BDH($K44,T$4,$M44),"[DISABLED]")</f>
        <v>#NAME?</v>
      </c>
      <c r="V44" s="106" t="s">
        <v>11334</v>
      </c>
      <c r="W44" s="107" t="s">
        <v>1055</v>
      </c>
      <c r="X44" s="108">
        <v>42276</v>
      </c>
      <c r="Y44" s="107" t="b">
        <v>1</v>
      </c>
      <c r="Z44" s="107" t="s">
        <v>11335</v>
      </c>
      <c r="AA44" s="107" t="s">
        <v>8333</v>
      </c>
      <c r="AB44" s="107" t="s">
        <v>11270</v>
      </c>
      <c r="AC44" s="107">
        <v>62.8</v>
      </c>
      <c r="AD44" s="107" t="s">
        <v>6569</v>
      </c>
      <c r="AE44" s="107">
        <v>62.8</v>
      </c>
    </row>
    <row r="45" spans="2:31" outlineLevel="1">
      <c r="B45" s="24" t="s">
        <v>8329</v>
      </c>
      <c r="C45" s="24" t="s">
        <v>0</v>
      </c>
      <c r="D45" s="24" t="s">
        <v>8328</v>
      </c>
      <c r="F45" s="83" t="s">
        <v>156</v>
      </c>
      <c r="G45" s="24">
        <v>-50</v>
      </c>
      <c r="H45" s="24" t="s">
        <v>7752</v>
      </c>
      <c r="I45" s="24" t="s">
        <v>7761</v>
      </c>
      <c r="J45" s="24" t="s">
        <v>73</v>
      </c>
      <c r="K45" s="72" t="str">
        <f t="shared" si="1"/>
        <v>EU0Z0508 ICPL Curncy</v>
      </c>
      <c r="L45" s="25" t="str">
        <f t="shared" si="2"/>
        <v>ICPL</v>
      </c>
      <c r="M45" s="26">
        <f t="shared" ca="1" si="2"/>
        <v>42276</v>
      </c>
      <c r="N45" s="25" t="b">
        <f t="shared" si="2"/>
        <v>1</v>
      </c>
      <c r="O45" s="84" t="e">
        <f ca="1">IF($N45,_xll.BDP($K45,O$4),"[DISABLED]")</f>
        <v>#NAME?</v>
      </c>
      <c r="P45" s="84" t="e">
        <f ca="1">IF($N45,_xll.BDP($K45,P$4),"[DISABLED]")</f>
        <v>#NAME?</v>
      </c>
      <c r="Q45" s="84" t="e">
        <f ca="1">IF($N45,_xll.BDP($K45,Q$4),"[DISABLED]")</f>
        <v>#NAME?</v>
      </c>
      <c r="R45" s="84" t="e">
        <f ca="1">IF($N45,_xll.BDH($K45,R$4,$M45),"[DISABLED]")</f>
        <v>#NAME?</v>
      </c>
      <c r="S45" s="84" t="e">
        <f ca="1">IF($N45,_xll.BDH($K45,S$4,$M45),"[DISABLED]")</f>
        <v>#NAME?</v>
      </c>
      <c r="T45" s="84" t="e">
        <f ca="1">IF($N45,_xll.BDH($K45,T$4,$M45),"[DISABLED]")</f>
        <v>#NAME?</v>
      </c>
      <c r="V45" s="106" t="s">
        <v>11336</v>
      </c>
      <c r="W45" s="107" t="s">
        <v>1055</v>
      </c>
      <c r="X45" s="108">
        <v>42276</v>
      </c>
      <c r="Y45" s="107" t="b">
        <v>1</v>
      </c>
      <c r="Z45" s="107" t="s">
        <v>11337</v>
      </c>
      <c r="AA45" s="107" t="s">
        <v>8333</v>
      </c>
      <c r="AB45" s="107" t="s">
        <v>11270</v>
      </c>
      <c r="AC45" s="107">
        <v>64.5</v>
      </c>
      <c r="AD45" s="107" t="s">
        <v>6569</v>
      </c>
      <c r="AE45" s="107">
        <v>64.5</v>
      </c>
    </row>
    <row r="46" spans="2:31" outlineLevel="1">
      <c r="B46" s="24" t="s">
        <v>8329</v>
      </c>
      <c r="C46" s="24" t="s">
        <v>0</v>
      </c>
      <c r="D46" s="24" t="s">
        <v>8328</v>
      </c>
      <c r="F46" s="83" t="s">
        <v>157</v>
      </c>
      <c r="G46" s="24">
        <v>-50</v>
      </c>
      <c r="H46" s="24" t="s">
        <v>7752</v>
      </c>
      <c r="I46" s="24" t="s">
        <v>7762</v>
      </c>
      <c r="J46" s="24" t="s">
        <v>73</v>
      </c>
      <c r="K46" s="72" t="str">
        <f t="shared" si="1"/>
        <v>EU0Z0509 ICPL Curncy</v>
      </c>
      <c r="L46" s="25" t="str">
        <f t="shared" si="2"/>
        <v>ICPL</v>
      </c>
      <c r="M46" s="26">
        <f t="shared" ca="1" si="2"/>
        <v>42276</v>
      </c>
      <c r="N46" s="25" t="b">
        <f t="shared" si="2"/>
        <v>1</v>
      </c>
      <c r="O46" s="84" t="e">
        <f ca="1">IF($N46,_xll.BDP($K46,O$4),"[DISABLED]")</f>
        <v>#NAME?</v>
      </c>
      <c r="P46" s="84" t="e">
        <f ca="1">IF($N46,_xll.BDP($K46,P$4),"[DISABLED]")</f>
        <v>#NAME?</v>
      </c>
      <c r="Q46" s="84" t="e">
        <f ca="1">IF($N46,_xll.BDP($K46,Q$4),"[DISABLED]")</f>
        <v>#NAME?</v>
      </c>
      <c r="R46" s="84" t="e">
        <f ca="1">IF($N46,_xll.BDH($K46,R$4,$M46),"[DISABLED]")</f>
        <v>#NAME?</v>
      </c>
      <c r="S46" s="84" t="e">
        <f ca="1">IF($N46,_xll.BDH($K46,S$4,$M46),"[DISABLED]")</f>
        <v>#NAME?</v>
      </c>
      <c r="T46" s="84" t="e">
        <f ca="1">IF($N46,_xll.BDH($K46,T$4,$M46),"[DISABLED]")</f>
        <v>#NAME?</v>
      </c>
      <c r="V46" s="106" t="s">
        <v>11338</v>
      </c>
      <c r="W46" s="107" t="s">
        <v>1055</v>
      </c>
      <c r="X46" s="108">
        <v>42276</v>
      </c>
      <c r="Y46" s="107" t="b">
        <v>1</v>
      </c>
      <c r="Z46" s="107" t="s">
        <v>11339</v>
      </c>
      <c r="AA46" s="107" t="s">
        <v>8333</v>
      </c>
      <c r="AB46" s="107" t="s">
        <v>11270</v>
      </c>
      <c r="AC46" s="107">
        <v>65.7</v>
      </c>
      <c r="AD46" s="107" t="s">
        <v>6569</v>
      </c>
      <c r="AE46" s="107">
        <v>65.7</v>
      </c>
    </row>
    <row r="47" spans="2:31" outlineLevel="1">
      <c r="B47" s="24" t="s">
        <v>8329</v>
      </c>
      <c r="C47" s="24" t="s">
        <v>0</v>
      </c>
      <c r="D47" s="24" t="s">
        <v>8328</v>
      </c>
      <c r="F47" s="24" t="s">
        <v>46</v>
      </c>
      <c r="G47" s="24">
        <v>-50</v>
      </c>
      <c r="H47" s="24" t="s">
        <v>7752</v>
      </c>
      <c r="I47" s="24" t="s">
        <v>7763</v>
      </c>
      <c r="J47" s="24" t="s">
        <v>73</v>
      </c>
      <c r="K47" s="72" t="str">
        <f t="shared" si="1"/>
        <v>EU0Z0510 ICPL Curncy</v>
      </c>
      <c r="L47" s="25" t="str">
        <f t="shared" si="2"/>
        <v>ICPL</v>
      </c>
      <c r="M47" s="26">
        <f t="shared" ca="1" si="2"/>
        <v>42276</v>
      </c>
      <c r="N47" s="25" t="b">
        <f t="shared" si="2"/>
        <v>1</v>
      </c>
      <c r="O47" s="84" t="e">
        <f ca="1">IF($N47,_xll.BDP($K47,O$4),"[DISABLED]")</f>
        <v>#NAME?</v>
      </c>
      <c r="P47" s="84" t="e">
        <f ca="1">IF($N47,_xll.BDP($K47,P$4),"[DISABLED]")</f>
        <v>#NAME?</v>
      </c>
      <c r="Q47" s="84" t="e">
        <f ca="1">IF($N47,_xll.BDP($K47,Q$4),"[DISABLED]")</f>
        <v>#NAME?</v>
      </c>
      <c r="R47" s="84" t="e">
        <f ca="1">IF($N47,_xll.BDH($K47,R$4,$M47),"[DISABLED]")</f>
        <v>#NAME?</v>
      </c>
      <c r="S47" s="84" t="e">
        <f ca="1">IF($N47,_xll.BDH($K47,S$4,$M47),"[DISABLED]")</f>
        <v>#NAME?</v>
      </c>
      <c r="T47" s="84" t="e">
        <f ca="1">IF($N47,_xll.BDH($K47,T$4,$M47),"[DISABLED]")</f>
        <v>#NAME?</v>
      </c>
      <c r="V47" s="106" t="s">
        <v>11340</v>
      </c>
      <c r="W47" s="107" t="s">
        <v>1055</v>
      </c>
      <c r="X47" s="108">
        <v>42276</v>
      </c>
      <c r="Y47" s="107" t="b">
        <v>1</v>
      </c>
      <c r="Z47" s="107" t="s">
        <v>11341</v>
      </c>
      <c r="AA47" s="107" t="s">
        <v>8333</v>
      </c>
      <c r="AB47" s="107" t="s">
        <v>11270</v>
      </c>
      <c r="AC47" s="107">
        <v>66.599999999999994</v>
      </c>
      <c r="AD47" s="107" t="s">
        <v>6569</v>
      </c>
      <c r="AE47" s="107">
        <v>66.599999999999994</v>
      </c>
    </row>
    <row r="48" spans="2:31" outlineLevel="1">
      <c r="B48" s="24" t="s">
        <v>8329</v>
      </c>
      <c r="C48" s="24" t="s">
        <v>0</v>
      </c>
      <c r="D48" s="24" t="s">
        <v>8328</v>
      </c>
      <c r="F48" s="24" t="s">
        <v>161</v>
      </c>
      <c r="G48" s="24">
        <v>-50</v>
      </c>
      <c r="H48" s="24" t="s">
        <v>7752</v>
      </c>
      <c r="I48" s="24" t="s">
        <v>7764</v>
      </c>
      <c r="J48" s="24" t="s">
        <v>73</v>
      </c>
      <c r="K48" s="72" t="str">
        <f t="shared" si="1"/>
        <v>EU0Z0512 ICPL Curncy</v>
      </c>
      <c r="L48" s="25" t="str">
        <f t="shared" si="2"/>
        <v>ICPL</v>
      </c>
      <c r="M48" s="26">
        <f t="shared" ca="1" si="2"/>
        <v>42276</v>
      </c>
      <c r="N48" s="25" t="b">
        <f t="shared" si="2"/>
        <v>1</v>
      </c>
      <c r="O48" s="84" t="e">
        <f ca="1">IF($N48,_xll.BDP($K48,O$4),"[DISABLED]")</f>
        <v>#NAME?</v>
      </c>
      <c r="P48" s="84" t="e">
        <f ca="1">IF($N48,_xll.BDP($K48,P$4),"[DISABLED]")</f>
        <v>#NAME?</v>
      </c>
      <c r="Q48" s="84" t="e">
        <f ca="1">IF($N48,_xll.BDP($K48,Q$4),"[DISABLED]")</f>
        <v>#NAME?</v>
      </c>
      <c r="R48" s="84" t="e">
        <f ca="1">IF($N48,_xll.BDH($K48,R$4,$M48),"[DISABLED]")</f>
        <v>#NAME?</v>
      </c>
      <c r="S48" s="84" t="e">
        <f ca="1">IF($N48,_xll.BDH($K48,S$4,$M48),"[DISABLED]")</f>
        <v>#NAME?</v>
      </c>
      <c r="T48" s="84" t="e">
        <f ca="1">IF($N48,_xll.BDH($K48,T$4,$M48),"[DISABLED]")</f>
        <v>#NAME?</v>
      </c>
      <c r="V48" s="106" t="s">
        <v>11342</v>
      </c>
      <c r="W48" s="107" t="s">
        <v>1055</v>
      </c>
      <c r="X48" s="108">
        <v>42276</v>
      </c>
      <c r="Y48" s="107" t="b">
        <v>1</v>
      </c>
      <c r="Z48" s="107" t="s">
        <v>11343</v>
      </c>
      <c r="AA48" s="107" t="s">
        <v>8333</v>
      </c>
      <c r="AB48" s="107" t="s">
        <v>11296</v>
      </c>
      <c r="AC48" s="107">
        <v>68.099999999999994</v>
      </c>
      <c r="AD48" s="107" t="s">
        <v>6569</v>
      </c>
      <c r="AE48" s="107">
        <v>68.099999999999994</v>
      </c>
    </row>
    <row r="49" spans="2:31" outlineLevel="1">
      <c r="B49" s="24" t="s">
        <v>8329</v>
      </c>
      <c r="C49" s="24" t="s">
        <v>0</v>
      </c>
      <c r="D49" s="24" t="s">
        <v>8328</v>
      </c>
      <c r="F49" s="83" t="s">
        <v>47</v>
      </c>
      <c r="G49" s="24">
        <v>-50</v>
      </c>
      <c r="H49" s="24" t="s">
        <v>7752</v>
      </c>
      <c r="I49" s="24" t="s">
        <v>7765</v>
      </c>
      <c r="J49" s="24" t="s">
        <v>73</v>
      </c>
      <c r="K49" s="72" t="str">
        <f t="shared" si="1"/>
        <v>EU0Z0515 ICPL Curncy</v>
      </c>
      <c r="L49" s="25" t="str">
        <f t="shared" si="2"/>
        <v>ICPL</v>
      </c>
      <c r="M49" s="26">
        <f t="shared" ca="1" si="2"/>
        <v>42276</v>
      </c>
      <c r="N49" s="25" t="b">
        <f t="shared" si="2"/>
        <v>1</v>
      </c>
      <c r="O49" s="84" t="e">
        <f ca="1">IF($N49,_xll.BDP($K49,O$4),"[DISABLED]")</f>
        <v>#NAME?</v>
      </c>
      <c r="P49" s="84" t="e">
        <f ca="1">IF($N49,_xll.BDP($K49,P$4),"[DISABLED]")</f>
        <v>#NAME?</v>
      </c>
      <c r="Q49" s="84" t="e">
        <f ca="1">IF($N49,_xll.BDP($K49,Q$4),"[DISABLED]")</f>
        <v>#NAME?</v>
      </c>
      <c r="R49" s="84" t="e">
        <f ca="1">IF($N49,_xll.BDH($K49,R$4,$M49),"[DISABLED]")</f>
        <v>#NAME?</v>
      </c>
      <c r="S49" s="84" t="e">
        <f ca="1">IF($N49,_xll.BDH($K49,S$4,$M49),"[DISABLED]")</f>
        <v>#NAME?</v>
      </c>
      <c r="T49" s="84" t="e">
        <f ca="1">IF($N49,_xll.BDH($K49,T$4,$M49),"[DISABLED]")</f>
        <v>#NAME?</v>
      </c>
      <c r="V49" s="106" t="s">
        <v>11344</v>
      </c>
      <c r="W49" s="107" t="s">
        <v>1055</v>
      </c>
      <c r="X49" s="108">
        <v>42276</v>
      </c>
      <c r="Y49" s="107" t="b">
        <v>1</v>
      </c>
      <c r="Z49" s="107" t="s">
        <v>11345</v>
      </c>
      <c r="AA49" s="107" t="s">
        <v>8333</v>
      </c>
      <c r="AB49" s="107" t="s">
        <v>11270</v>
      </c>
      <c r="AC49" s="107">
        <v>69.099999999999994</v>
      </c>
      <c r="AD49" s="107" t="s">
        <v>6569</v>
      </c>
      <c r="AE49" s="107">
        <v>69.099999999999994</v>
      </c>
    </row>
    <row r="50" spans="2:31" outlineLevel="1">
      <c r="B50" s="24" t="s">
        <v>8329</v>
      </c>
      <c r="C50" s="24" t="s">
        <v>0</v>
      </c>
      <c r="D50" s="24" t="s">
        <v>8328</v>
      </c>
      <c r="F50" s="83" t="s">
        <v>48</v>
      </c>
      <c r="G50" s="24">
        <v>-50</v>
      </c>
      <c r="H50" s="24" t="s">
        <v>7752</v>
      </c>
      <c r="I50" s="24" t="s">
        <v>7766</v>
      </c>
      <c r="J50" s="24" t="s">
        <v>73</v>
      </c>
      <c r="K50" s="72" t="str">
        <f t="shared" si="1"/>
        <v>EU0Z0520 ICPL Curncy</v>
      </c>
      <c r="L50" s="25" t="str">
        <f t="shared" si="2"/>
        <v>ICPL</v>
      </c>
      <c r="M50" s="26">
        <f t="shared" ca="1" si="2"/>
        <v>42276</v>
      </c>
      <c r="N50" s="25" t="b">
        <f t="shared" si="2"/>
        <v>1</v>
      </c>
      <c r="O50" s="84" t="e">
        <f ca="1">IF($N50,_xll.BDP($K50,O$4),"[DISABLED]")</f>
        <v>#NAME?</v>
      </c>
      <c r="P50" s="84" t="e">
        <f ca="1">IF($N50,_xll.BDP($K50,P$4),"[DISABLED]")</f>
        <v>#NAME?</v>
      </c>
      <c r="Q50" s="84" t="e">
        <f ca="1">IF($N50,_xll.BDP($K50,Q$4),"[DISABLED]")</f>
        <v>#NAME?</v>
      </c>
      <c r="R50" s="84" t="e">
        <f ca="1">IF($N50,_xll.BDH($K50,R$4,$M50),"[DISABLED]")</f>
        <v>#NAME?</v>
      </c>
      <c r="S50" s="84" t="e">
        <f ca="1">IF($N50,_xll.BDH($K50,S$4,$M50),"[DISABLED]")</f>
        <v>#NAME?</v>
      </c>
      <c r="T50" s="84" t="e">
        <f ca="1">IF($N50,_xll.BDH($K50,T$4,$M50),"[DISABLED]")</f>
        <v>#NAME?</v>
      </c>
      <c r="V50" s="106" t="s">
        <v>11346</v>
      </c>
      <c r="W50" s="107" t="s">
        <v>1055</v>
      </c>
      <c r="X50" s="108">
        <v>42276</v>
      </c>
      <c r="Y50" s="107" t="b">
        <v>1</v>
      </c>
      <c r="Z50" s="107" t="s">
        <v>11347</v>
      </c>
      <c r="AA50" s="107" t="s">
        <v>8333</v>
      </c>
      <c r="AB50" s="107" t="s">
        <v>11270</v>
      </c>
      <c r="AC50" s="107">
        <v>68.900000000000006</v>
      </c>
      <c r="AD50" s="107" t="s">
        <v>6569</v>
      </c>
      <c r="AE50" s="107">
        <v>68.900000000000006</v>
      </c>
    </row>
    <row r="51" spans="2:31" outlineLevel="1">
      <c r="B51" s="24" t="s">
        <v>8329</v>
      </c>
      <c r="C51" s="24" t="s">
        <v>0</v>
      </c>
      <c r="D51" s="24" t="s">
        <v>8328</v>
      </c>
      <c r="F51" s="83" t="s">
        <v>49</v>
      </c>
      <c r="G51" s="24">
        <v>-50</v>
      </c>
      <c r="H51" s="24" t="s">
        <v>7752</v>
      </c>
      <c r="I51" s="24" t="s">
        <v>7767</v>
      </c>
      <c r="J51" s="24" t="s">
        <v>73</v>
      </c>
      <c r="K51" s="72" t="str">
        <f t="shared" si="1"/>
        <v>EU0Z0525 ICPL Curncy</v>
      </c>
      <c r="L51" s="25" t="str">
        <f t="shared" si="2"/>
        <v>ICPL</v>
      </c>
      <c r="M51" s="26">
        <f t="shared" ca="1" si="2"/>
        <v>42276</v>
      </c>
      <c r="N51" s="25" t="b">
        <f t="shared" si="2"/>
        <v>1</v>
      </c>
      <c r="O51" s="84" t="e">
        <f ca="1">IF($N51,_xll.BDP($K51,O$4),"[DISABLED]")</f>
        <v>#NAME?</v>
      </c>
      <c r="P51" s="84" t="e">
        <f ca="1">IF($N51,_xll.BDP($K51,P$4),"[DISABLED]")</f>
        <v>#NAME?</v>
      </c>
      <c r="Q51" s="84" t="e">
        <f ca="1">IF($N51,_xll.BDP($K51,Q$4),"[DISABLED]")</f>
        <v>#NAME?</v>
      </c>
      <c r="R51" s="84" t="e">
        <f ca="1">IF($N51,_xll.BDH($K51,R$4,$M51),"[DISABLED]")</f>
        <v>#NAME?</v>
      </c>
      <c r="S51" s="84" t="e">
        <f ca="1">IF($N51,_xll.BDH($K51,S$4,$M51),"[DISABLED]")</f>
        <v>#NAME?</v>
      </c>
      <c r="T51" s="84" t="e">
        <f ca="1">IF($N51,_xll.BDH($K51,T$4,$M51),"[DISABLED]")</f>
        <v>#NAME?</v>
      </c>
      <c r="V51" s="106" t="s">
        <v>11348</v>
      </c>
      <c r="W51" s="107" t="s">
        <v>1055</v>
      </c>
      <c r="X51" s="108">
        <v>42276</v>
      </c>
      <c r="Y51" s="107" t="b">
        <v>1</v>
      </c>
      <c r="Z51" s="107" t="s">
        <v>11349</v>
      </c>
      <c r="AA51" s="107" t="s">
        <v>8333</v>
      </c>
      <c r="AB51" s="107" t="s">
        <v>11270</v>
      </c>
      <c r="AC51" s="107">
        <v>67.599999999999994</v>
      </c>
      <c r="AD51" s="107" t="s">
        <v>6569</v>
      </c>
      <c r="AE51" s="107">
        <v>67.599999999999994</v>
      </c>
    </row>
    <row r="52" spans="2:31" outlineLevel="1">
      <c r="B52" s="24" t="s">
        <v>8329</v>
      </c>
      <c r="C52" s="24" t="s">
        <v>0</v>
      </c>
      <c r="D52" s="24" t="s">
        <v>8328</v>
      </c>
      <c r="F52" s="83" t="s">
        <v>50</v>
      </c>
      <c r="G52" s="24">
        <v>-50</v>
      </c>
      <c r="H52" s="24" t="s">
        <v>7752</v>
      </c>
      <c r="I52" s="24" t="s">
        <v>7768</v>
      </c>
      <c r="J52" s="24" t="s">
        <v>73</v>
      </c>
      <c r="K52" s="72" t="str">
        <f t="shared" si="1"/>
        <v>EU0Z0530 ICPL Curncy</v>
      </c>
      <c r="L52" s="25" t="str">
        <f t="shared" si="2"/>
        <v>ICPL</v>
      </c>
      <c r="M52" s="26">
        <f t="shared" ca="1" si="2"/>
        <v>42276</v>
      </c>
      <c r="N52" s="25" t="b">
        <f t="shared" si="2"/>
        <v>1</v>
      </c>
      <c r="O52" s="84" t="e">
        <f ca="1">IF($N52,_xll.BDP($K52,O$4),"[DISABLED]")</f>
        <v>#NAME?</v>
      </c>
      <c r="P52" s="84" t="e">
        <f ca="1">IF($N52,_xll.BDP($K52,P$4),"[DISABLED]")</f>
        <v>#NAME?</v>
      </c>
      <c r="Q52" s="84" t="e">
        <f ca="1">IF($N52,_xll.BDP($K52,Q$4),"[DISABLED]")</f>
        <v>#NAME?</v>
      </c>
      <c r="R52" s="84" t="e">
        <f ca="1">IF($N52,_xll.BDH($K52,R$4,$M52),"[DISABLED]")</f>
        <v>#NAME?</v>
      </c>
      <c r="S52" s="84" t="e">
        <f ca="1">IF($N52,_xll.BDH($K52,S$4,$M52),"[DISABLED]")</f>
        <v>#NAME?</v>
      </c>
      <c r="T52" s="84" t="e">
        <f ca="1">IF($N52,_xll.BDH($K52,T$4,$M52),"[DISABLED]")</f>
        <v>#NAME?</v>
      </c>
      <c r="V52" s="106" t="s">
        <v>11350</v>
      </c>
      <c r="W52" s="107" t="s">
        <v>1055</v>
      </c>
      <c r="X52" s="108">
        <v>42276</v>
      </c>
      <c r="Y52" s="107" t="b">
        <v>1</v>
      </c>
      <c r="Z52" s="107" t="s">
        <v>11351</v>
      </c>
      <c r="AA52" s="107" t="s">
        <v>8333</v>
      </c>
      <c r="AB52" s="107" t="s">
        <v>11352</v>
      </c>
      <c r="AC52" s="107">
        <v>66</v>
      </c>
      <c r="AD52" s="107" t="s">
        <v>6569</v>
      </c>
      <c r="AE52" s="107">
        <v>66</v>
      </c>
    </row>
    <row r="53" spans="2:31" outlineLevel="1">
      <c r="B53" s="24" t="s">
        <v>8329</v>
      </c>
      <c r="C53" s="24" t="s">
        <v>0</v>
      </c>
      <c r="D53" s="24" t="s">
        <v>8328</v>
      </c>
      <c r="F53" s="83" t="s">
        <v>41</v>
      </c>
      <c r="G53" s="24">
        <v>-25</v>
      </c>
      <c r="H53" s="24" t="s">
        <v>7752</v>
      </c>
      <c r="I53" s="24" t="s">
        <v>7769</v>
      </c>
      <c r="J53" s="24" t="s">
        <v>73</v>
      </c>
      <c r="K53" s="72" t="str">
        <f t="shared" si="1"/>
        <v>EU0Z2501 ICPL Curncy</v>
      </c>
      <c r="L53" s="25" t="str">
        <f t="shared" si="2"/>
        <v>ICPL</v>
      </c>
      <c r="M53" s="26">
        <f t="shared" ca="1" si="2"/>
        <v>42276</v>
      </c>
      <c r="N53" s="25" t="b">
        <f t="shared" si="2"/>
        <v>1</v>
      </c>
      <c r="O53" s="84" t="e">
        <f ca="1">IF($N53,_xll.BDP($K53,O$4),"[DISABLED]")</f>
        <v>#NAME?</v>
      </c>
      <c r="P53" s="84" t="e">
        <f ca="1">IF($N53,_xll.BDP($K53,P$4),"[DISABLED]")</f>
        <v>#NAME?</v>
      </c>
      <c r="Q53" s="84" t="e">
        <f ca="1">IF($N53,_xll.BDP($K53,Q$4),"[DISABLED]")</f>
        <v>#NAME?</v>
      </c>
      <c r="R53" s="84" t="e">
        <f ca="1">IF($N53,_xll.BDH($K53,R$4,$M53),"[DISABLED]")</f>
        <v>#NAME?</v>
      </c>
      <c r="S53" s="84" t="e">
        <f ca="1">IF($N53,_xll.BDH($K53,S$4,$M53),"[DISABLED]")</f>
        <v>#NAME?</v>
      </c>
      <c r="T53" s="84" t="e">
        <f ca="1">IF($N53,_xll.BDH($K53,T$4,$M53),"[DISABLED]")</f>
        <v>#NAME?</v>
      </c>
      <c r="V53" s="106" t="s">
        <v>11353</v>
      </c>
      <c r="W53" s="107" t="s">
        <v>1055</v>
      </c>
      <c r="X53" s="108">
        <v>42276</v>
      </c>
      <c r="Y53" s="107" t="b">
        <v>1</v>
      </c>
      <c r="Z53" s="107" t="s">
        <v>11354</v>
      </c>
      <c r="AA53" s="107" t="s">
        <v>8333</v>
      </c>
      <c r="AB53" s="107" t="s">
        <v>11319</v>
      </c>
      <c r="AC53" s="107">
        <v>22.4</v>
      </c>
      <c r="AD53" s="107" t="s">
        <v>6569</v>
      </c>
      <c r="AE53" s="107">
        <v>22.4</v>
      </c>
    </row>
    <row r="54" spans="2:31" outlineLevel="1">
      <c r="B54" s="24" t="s">
        <v>8329</v>
      </c>
      <c r="C54" s="24" t="s">
        <v>0</v>
      </c>
      <c r="D54" s="24" t="s">
        <v>8328</v>
      </c>
      <c r="F54" s="83" t="s">
        <v>146</v>
      </c>
      <c r="G54" s="24">
        <v>-25</v>
      </c>
      <c r="H54" s="24" t="s">
        <v>7752</v>
      </c>
      <c r="I54" s="24" t="s">
        <v>7770</v>
      </c>
      <c r="J54" s="24" t="s">
        <v>73</v>
      </c>
      <c r="K54" s="72" t="str">
        <f t="shared" si="1"/>
        <v>EU0Z250F ICPL Curncy</v>
      </c>
      <c r="L54" s="25" t="str">
        <f t="shared" si="2"/>
        <v>ICPL</v>
      </c>
      <c r="M54" s="26">
        <f t="shared" ca="1" si="2"/>
        <v>42276</v>
      </c>
      <c r="N54" s="25" t="b">
        <f t="shared" si="2"/>
        <v>1</v>
      </c>
      <c r="O54" s="84" t="e">
        <f ca="1">IF($N54,_xll.BDP($K54,O$4),"[DISABLED]")</f>
        <v>#NAME?</v>
      </c>
      <c r="P54" s="84" t="e">
        <f ca="1">IF($N54,_xll.BDP($K54,P$4),"[DISABLED]")</f>
        <v>#NAME?</v>
      </c>
      <c r="Q54" s="84" t="e">
        <f ca="1">IF($N54,_xll.BDP($K54,Q$4),"[DISABLED]")</f>
        <v>#NAME?</v>
      </c>
      <c r="R54" s="84" t="e">
        <f ca="1">IF($N54,_xll.BDH($K54,R$4,$M54),"[DISABLED]")</f>
        <v>#NAME?</v>
      </c>
      <c r="S54" s="84" t="e">
        <f ca="1">IF($N54,_xll.BDH($K54,S$4,$M54),"[DISABLED]")</f>
        <v>#NAME?</v>
      </c>
      <c r="T54" s="84" t="e">
        <f ca="1">IF($N54,_xll.BDH($K54,T$4,$M54),"[DISABLED]")</f>
        <v>#NAME?</v>
      </c>
      <c r="V54" s="106" t="s">
        <v>11355</v>
      </c>
      <c r="W54" s="107" t="s">
        <v>1055</v>
      </c>
      <c r="X54" s="108">
        <v>42276</v>
      </c>
      <c r="Y54" s="107" t="b">
        <v>1</v>
      </c>
      <c r="Z54" s="107" t="s">
        <v>11356</v>
      </c>
      <c r="AA54" s="107" t="s">
        <v>8333</v>
      </c>
      <c r="AB54" s="107" t="s">
        <v>11322</v>
      </c>
      <c r="AC54" s="107">
        <v>24.3</v>
      </c>
      <c r="AD54" s="107" t="s">
        <v>6569</v>
      </c>
      <c r="AE54" s="107">
        <v>24.3</v>
      </c>
    </row>
    <row r="55" spans="2:31" outlineLevel="1">
      <c r="B55" s="24" t="s">
        <v>8329</v>
      </c>
      <c r="C55" s="24" t="s">
        <v>0</v>
      </c>
      <c r="D55" s="24" t="s">
        <v>8328</v>
      </c>
      <c r="F55" s="83" t="s">
        <v>42</v>
      </c>
      <c r="G55" s="24">
        <v>-25</v>
      </c>
      <c r="H55" s="24" t="s">
        <v>7752</v>
      </c>
      <c r="I55" s="24" t="s">
        <v>7771</v>
      </c>
      <c r="J55" s="24" t="s">
        <v>73</v>
      </c>
      <c r="K55" s="72" t="str">
        <f t="shared" si="1"/>
        <v>EU0Z2502 ICPL Curncy</v>
      </c>
      <c r="L55" s="25" t="str">
        <f t="shared" si="2"/>
        <v>ICPL</v>
      </c>
      <c r="M55" s="26">
        <f t="shared" ca="1" si="2"/>
        <v>42276</v>
      </c>
      <c r="N55" s="25" t="b">
        <f t="shared" si="2"/>
        <v>1</v>
      </c>
      <c r="O55" s="84" t="e">
        <f ca="1">IF($N55,_xll.BDP($K55,O$4),"[DISABLED]")</f>
        <v>#NAME?</v>
      </c>
      <c r="P55" s="84" t="e">
        <f ca="1">IF($N55,_xll.BDP($K55,P$4),"[DISABLED]")</f>
        <v>#NAME?</v>
      </c>
      <c r="Q55" s="84" t="e">
        <f ca="1">IF($N55,_xll.BDP($K55,Q$4),"[DISABLED]")</f>
        <v>#NAME?</v>
      </c>
      <c r="R55" s="84" t="e">
        <f ca="1">IF($N55,_xll.BDH($K55,R$4,$M55),"[DISABLED]")</f>
        <v>#NAME?</v>
      </c>
      <c r="S55" s="84" t="e">
        <f ca="1">IF($N55,_xll.BDH($K55,S$4,$M55),"[DISABLED]")</f>
        <v>#NAME?</v>
      </c>
      <c r="T55" s="84" t="e">
        <f ca="1">IF($N55,_xll.BDH($K55,T$4,$M55),"[DISABLED]")</f>
        <v>#NAME?</v>
      </c>
      <c r="V55" s="106" t="s">
        <v>11357</v>
      </c>
      <c r="W55" s="107" t="s">
        <v>1055</v>
      </c>
      <c r="X55" s="108">
        <v>42276</v>
      </c>
      <c r="Y55" s="107" t="b">
        <v>1</v>
      </c>
      <c r="Z55" s="107" t="s">
        <v>11358</v>
      </c>
      <c r="AA55" s="107" t="s">
        <v>8333</v>
      </c>
      <c r="AB55" s="107" t="s">
        <v>11254</v>
      </c>
      <c r="AC55" s="107">
        <v>26.5</v>
      </c>
      <c r="AD55" s="107" t="s">
        <v>6569</v>
      </c>
      <c r="AE55" s="107">
        <v>26.5</v>
      </c>
    </row>
    <row r="56" spans="2:31" outlineLevel="1">
      <c r="B56" s="24" t="s">
        <v>8329</v>
      </c>
      <c r="C56" s="24" t="s">
        <v>0</v>
      </c>
      <c r="D56" s="24" t="s">
        <v>8328</v>
      </c>
      <c r="F56" s="83" t="s">
        <v>43</v>
      </c>
      <c r="G56" s="24">
        <v>-25</v>
      </c>
      <c r="H56" s="24" t="s">
        <v>7752</v>
      </c>
      <c r="I56" s="24" t="s">
        <v>7772</v>
      </c>
      <c r="J56" s="24" t="s">
        <v>73</v>
      </c>
      <c r="K56" s="72" t="str">
        <f t="shared" si="1"/>
        <v>EU0Z2503 ICPL Curncy</v>
      </c>
      <c r="L56" s="25" t="str">
        <f t="shared" si="2"/>
        <v>ICPL</v>
      </c>
      <c r="M56" s="26">
        <f t="shared" ca="1" si="2"/>
        <v>42276</v>
      </c>
      <c r="N56" s="25" t="b">
        <f t="shared" si="2"/>
        <v>1</v>
      </c>
      <c r="O56" s="84" t="e">
        <f ca="1">IF($N56,_xll.BDP($K56,O$4),"[DISABLED]")</f>
        <v>#NAME?</v>
      </c>
      <c r="P56" s="84" t="e">
        <f ca="1">IF($N56,_xll.BDP($K56,P$4),"[DISABLED]")</f>
        <v>#NAME?</v>
      </c>
      <c r="Q56" s="84" t="e">
        <f ca="1">IF($N56,_xll.BDP($K56,Q$4),"[DISABLED]")</f>
        <v>#NAME?</v>
      </c>
      <c r="R56" s="84" t="e">
        <f ca="1">IF($N56,_xll.BDH($K56,R$4,$M56),"[DISABLED]")</f>
        <v>#NAME?</v>
      </c>
      <c r="S56" s="84" t="e">
        <f ca="1">IF($N56,_xll.BDH($K56,S$4,$M56),"[DISABLED]")</f>
        <v>#NAME?</v>
      </c>
      <c r="T56" s="84" t="e">
        <f ca="1">IF($N56,_xll.BDH($K56,T$4,$M56),"[DISABLED]")</f>
        <v>#NAME?</v>
      </c>
      <c r="V56" s="106" t="s">
        <v>11359</v>
      </c>
      <c r="W56" s="107" t="s">
        <v>1055</v>
      </c>
      <c r="X56" s="108">
        <v>42276</v>
      </c>
      <c r="Y56" s="107" t="b">
        <v>1</v>
      </c>
      <c r="Z56" s="107" t="s">
        <v>11360</v>
      </c>
      <c r="AA56" s="107" t="s">
        <v>8333</v>
      </c>
      <c r="AB56" s="107" t="s">
        <v>11327</v>
      </c>
      <c r="AC56" s="107">
        <v>36.6</v>
      </c>
      <c r="AD56" s="107" t="s">
        <v>6569</v>
      </c>
      <c r="AE56" s="107">
        <v>36.6</v>
      </c>
    </row>
    <row r="57" spans="2:31" outlineLevel="1">
      <c r="B57" s="24" t="s">
        <v>8329</v>
      </c>
      <c r="C57" s="24" t="s">
        <v>0</v>
      </c>
      <c r="D57" s="24" t="s">
        <v>8328</v>
      </c>
      <c r="F57" s="83" t="s">
        <v>152</v>
      </c>
      <c r="G57" s="24">
        <v>-25</v>
      </c>
      <c r="H57" s="24" t="s">
        <v>7752</v>
      </c>
      <c r="I57" s="24" t="s">
        <v>7773</v>
      </c>
      <c r="J57" s="24" t="s">
        <v>73</v>
      </c>
      <c r="K57" s="72" t="str">
        <f t="shared" si="1"/>
        <v>EU0Z2504 ICPL Curncy</v>
      </c>
      <c r="L57" s="25" t="str">
        <f t="shared" si="2"/>
        <v>ICPL</v>
      </c>
      <c r="M57" s="26">
        <f t="shared" ca="1" si="2"/>
        <v>42276</v>
      </c>
      <c r="N57" s="25" t="b">
        <f t="shared" si="2"/>
        <v>1</v>
      </c>
      <c r="O57" s="84" t="e">
        <f ca="1">IF($N57,_xll.BDP($K57,O$4),"[DISABLED]")</f>
        <v>#NAME?</v>
      </c>
      <c r="P57" s="84" t="e">
        <f ca="1">IF($N57,_xll.BDP($K57,P$4),"[DISABLED]")</f>
        <v>#NAME?</v>
      </c>
      <c r="Q57" s="84" t="e">
        <f ca="1">IF($N57,_xll.BDP($K57,Q$4),"[DISABLED]")</f>
        <v>#NAME?</v>
      </c>
      <c r="R57" s="84" t="e">
        <f ca="1">IF($N57,_xll.BDH($K57,R$4,$M57),"[DISABLED]")</f>
        <v>#NAME?</v>
      </c>
      <c r="S57" s="84" t="e">
        <f ca="1">IF($N57,_xll.BDH($K57,S$4,$M57),"[DISABLED]")</f>
        <v>#NAME?</v>
      </c>
      <c r="T57" s="84" t="e">
        <f ca="1">IF($N57,_xll.BDH($K57,T$4,$M57),"[DISABLED]")</f>
        <v>#NAME?</v>
      </c>
      <c r="V57" s="106" t="s">
        <v>11361</v>
      </c>
      <c r="W57" s="107" t="s">
        <v>1055</v>
      </c>
      <c r="X57" s="108">
        <v>42276</v>
      </c>
      <c r="Y57" s="107" t="b">
        <v>1</v>
      </c>
      <c r="Z57" s="107" t="s">
        <v>11362</v>
      </c>
      <c r="AA57" s="107" t="s">
        <v>8333</v>
      </c>
      <c r="AB57" s="107" t="s">
        <v>11327</v>
      </c>
      <c r="AC57" s="107">
        <v>44.2</v>
      </c>
      <c r="AD57" s="107" t="s">
        <v>6569</v>
      </c>
      <c r="AE57" s="107">
        <v>44.2</v>
      </c>
    </row>
    <row r="58" spans="2:31" outlineLevel="1">
      <c r="B58" s="24" t="s">
        <v>8329</v>
      </c>
      <c r="C58" s="24" t="s">
        <v>0</v>
      </c>
      <c r="D58" s="24" t="s">
        <v>8328</v>
      </c>
      <c r="F58" s="83" t="s">
        <v>44</v>
      </c>
      <c r="G58" s="24">
        <v>-25</v>
      </c>
      <c r="H58" s="24" t="s">
        <v>7752</v>
      </c>
      <c r="I58" s="24" t="s">
        <v>7774</v>
      </c>
      <c r="J58" s="24" t="s">
        <v>73</v>
      </c>
      <c r="K58" s="72" t="str">
        <f t="shared" si="1"/>
        <v>EU0Z2505 ICPL Curncy</v>
      </c>
      <c r="L58" s="25" t="str">
        <f t="shared" si="2"/>
        <v>ICPL</v>
      </c>
      <c r="M58" s="26">
        <f t="shared" ca="1" si="2"/>
        <v>42276</v>
      </c>
      <c r="N58" s="25" t="b">
        <f t="shared" si="2"/>
        <v>1</v>
      </c>
      <c r="O58" s="84" t="e">
        <f ca="1">IF($N58,_xll.BDP($K58,O$4),"[DISABLED]")</f>
        <v>#NAME?</v>
      </c>
      <c r="P58" s="84" t="e">
        <f ca="1">IF($N58,_xll.BDP($K58,P$4),"[DISABLED]")</f>
        <v>#NAME?</v>
      </c>
      <c r="Q58" s="84" t="e">
        <f ca="1">IF($N58,_xll.BDP($K58,Q$4),"[DISABLED]")</f>
        <v>#NAME?</v>
      </c>
      <c r="R58" s="84" t="e">
        <f ca="1">IF($N58,_xll.BDH($K58,R$4,$M58),"[DISABLED]")</f>
        <v>#NAME?</v>
      </c>
      <c r="S58" s="84" t="e">
        <f ca="1">IF($N58,_xll.BDH($K58,S$4,$M58),"[DISABLED]")</f>
        <v>#NAME?</v>
      </c>
      <c r="T58" s="84" t="e">
        <f ca="1">IF($N58,_xll.BDH($K58,T$4,$M58),"[DISABLED]")</f>
        <v>#NAME?</v>
      </c>
      <c r="V58" s="106" t="s">
        <v>11363</v>
      </c>
      <c r="W58" s="107" t="s">
        <v>1055</v>
      </c>
      <c r="X58" s="108">
        <v>42276</v>
      </c>
      <c r="Y58" s="107" t="b">
        <v>1</v>
      </c>
      <c r="Z58" s="107" t="s">
        <v>11364</v>
      </c>
      <c r="AA58" s="107" t="s">
        <v>8333</v>
      </c>
      <c r="AB58" s="107" t="s">
        <v>11270</v>
      </c>
      <c r="AC58" s="107">
        <v>50.7</v>
      </c>
      <c r="AD58" s="107" t="s">
        <v>6569</v>
      </c>
      <c r="AE58" s="107">
        <v>50.7</v>
      </c>
    </row>
    <row r="59" spans="2:31" outlineLevel="1">
      <c r="B59" s="24" t="s">
        <v>8329</v>
      </c>
      <c r="C59" s="24" t="s">
        <v>0</v>
      </c>
      <c r="D59" s="24" t="s">
        <v>8328</v>
      </c>
      <c r="F59" s="83" t="s">
        <v>155</v>
      </c>
      <c r="G59" s="24">
        <v>-25</v>
      </c>
      <c r="H59" s="24" t="s">
        <v>7752</v>
      </c>
      <c r="I59" s="24" t="s">
        <v>7775</v>
      </c>
      <c r="J59" s="24" t="s">
        <v>73</v>
      </c>
      <c r="K59" s="72" t="str">
        <f t="shared" si="1"/>
        <v>EU0Z2506 ICPL Curncy</v>
      </c>
      <c r="L59" s="25" t="str">
        <f t="shared" si="2"/>
        <v>ICPL</v>
      </c>
      <c r="M59" s="26">
        <f t="shared" ca="1" si="2"/>
        <v>42276</v>
      </c>
      <c r="N59" s="25" t="b">
        <f t="shared" si="2"/>
        <v>1</v>
      </c>
      <c r="O59" s="84" t="e">
        <f ca="1">IF($N59,_xll.BDP($K59,O$4),"[DISABLED]")</f>
        <v>#NAME?</v>
      </c>
      <c r="P59" s="84" t="e">
        <f ca="1">IF($N59,_xll.BDP($K59,P$4),"[DISABLED]")</f>
        <v>#NAME?</v>
      </c>
      <c r="Q59" s="84" t="e">
        <f ca="1">IF($N59,_xll.BDP($K59,Q$4),"[DISABLED]")</f>
        <v>#NAME?</v>
      </c>
      <c r="R59" s="84" t="e">
        <f ca="1">IF($N59,_xll.BDH($K59,R$4,$M59),"[DISABLED]")</f>
        <v>#NAME?</v>
      </c>
      <c r="S59" s="84" t="e">
        <f ca="1">IF($N59,_xll.BDH($K59,S$4,$M59),"[DISABLED]")</f>
        <v>#NAME?</v>
      </c>
      <c r="T59" s="84" t="e">
        <f ca="1">IF($N59,_xll.BDH($K59,T$4,$M59),"[DISABLED]")</f>
        <v>#NAME?</v>
      </c>
      <c r="V59" s="106" t="s">
        <v>11365</v>
      </c>
      <c r="W59" s="107" t="s">
        <v>1055</v>
      </c>
      <c r="X59" s="108">
        <v>42276</v>
      </c>
      <c r="Y59" s="107" t="b">
        <v>1</v>
      </c>
      <c r="Z59" s="107" t="s">
        <v>11366</v>
      </c>
      <c r="AA59" s="107" t="s">
        <v>8333</v>
      </c>
      <c r="AB59" s="107" t="s">
        <v>11270</v>
      </c>
      <c r="AC59" s="107">
        <v>55.5</v>
      </c>
      <c r="AD59" s="107" t="s">
        <v>6569</v>
      </c>
      <c r="AE59" s="107">
        <v>55.5</v>
      </c>
    </row>
    <row r="60" spans="2:31" outlineLevel="1">
      <c r="B60" s="24" t="s">
        <v>8329</v>
      </c>
      <c r="C60" s="24" t="s">
        <v>0</v>
      </c>
      <c r="D60" s="24" t="s">
        <v>8328</v>
      </c>
      <c r="F60" s="83" t="s">
        <v>45</v>
      </c>
      <c r="G60" s="24">
        <v>-25</v>
      </c>
      <c r="H60" s="24" t="s">
        <v>7752</v>
      </c>
      <c r="I60" s="24" t="s">
        <v>7776</v>
      </c>
      <c r="J60" s="24" t="s">
        <v>73</v>
      </c>
      <c r="K60" s="72" t="str">
        <f t="shared" si="1"/>
        <v>EU0Z2507 ICPL Curncy</v>
      </c>
      <c r="L60" s="25" t="str">
        <f t="shared" si="2"/>
        <v>ICPL</v>
      </c>
      <c r="M60" s="26">
        <f t="shared" ca="1" si="2"/>
        <v>42276</v>
      </c>
      <c r="N60" s="25" t="b">
        <f t="shared" si="2"/>
        <v>1</v>
      </c>
      <c r="O60" s="84" t="e">
        <f ca="1">IF($N60,_xll.BDP($K60,O$4),"[DISABLED]")</f>
        <v>#NAME?</v>
      </c>
      <c r="P60" s="84" t="e">
        <f ca="1">IF($N60,_xll.BDP($K60,P$4),"[DISABLED]")</f>
        <v>#NAME?</v>
      </c>
      <c r="Q60" s="84" t="e">
        <f ca="1">IF($N60,_xll.BDP($K60,Q$4),"[DISABLED]")</f>
        <v>#NAME?</v>
      </c>
      <c r="R60" s="84" t="e">
        <f ca="1">IF($N60,_xll.BDH($K60,R$4,$M60),"[DISABLED]")</f>
        <v>#NAME?</v>
      </c>
      <c r="S60" s="84" t="e">
        <f ca="1">IF($N60,_xll.BDH($K60,S$4,$M60),"[DISABLED]")</f>
        <v>#NAME?</v>
      </c>
      <c r="T60" s="84" t="e">
        <f ca="1">IF($N60,_xll.BDH($K60,T$4,$M60),"[DISABLED]")</f>
        <v>#NAME?</v>
      </c>
      <c r="V60" s="106" t="s">
        <v>11367</v>
      </c>
      <c r="W60" s="107" t="s">
        <v>1055</v>
      </c>
      <c r="X60" s="108">
        <v>42276</v>
      </c>
      <c r="Y60" s="107" t="b">
        <v>1</v>
      </c>
      <c r="Z60" s="107" t="s">
        <v>11368</v>
      </c>
      <c r="AA60" s="107" t="s">
        <v>8333</v>
      </c>
      <c r="AB60" s="107" t="s">
        <v>11270</v>
      </c>
      <c r="AC60" s="107">
        <v>59</v>
      </c>
      <c r="AD60" s="107" t="s">
        <v>6569</v>
      </c>
      <c r="AE60" s="107">
        <v>59</v>
      </c>
    </row>
    <row r="61" spans="2:31" outlineLevel="1">
      <c r="B61" s="24" t="s">
        <v>8329</v>
      </c>
      <c r="C61" s="24" t="s">
        <v>0</v>
      </c>
      <c r="D61" s="24" t="s">
        <v>8328</v>
      </c>
      <c r="F61" s="83" t="s">
        <v>156</v>
      </c>
      <c r="G61" s="24">
        <v>-25</v>
      </c>
      <c r="H61" s="24" t="s">
        <v>7752</v>
      </c>
      <c r="I61" s="24" t="s">
        <v>7777</v>
      </c>
      <c r="J61" s="24" t="s">
        <v>73</v>
      </c>
      <c r="K61" s="72" t="str">
        <f t="shared" si="1"/>
        <v>EU0Z2508 ICPL Curncy</v>
      </c>
      <c r="L61" s="25" t="str">
        <f t="shared" si="2"/>
        <v>ICPL</v>
      </c>
      <c r="M61" s="26">
        <f t="shared" ca="1" si="2"/>
        <v>42276</v>
      </c>
      <c r="N61" s="25" t="b">
        <f t="shared" si="2"/>
        <v>1</v>
      </c>
      <c r="O61" s="84" t="e">
        <f ca="1">IF($N61,_xll.BDP($K61,O$4),"[DISABLED]")</f>
        <v>#NAME?</v>
      </c>
      <c r="P61" s="84" t="e">
        <f ca="1">IF($N61,_xll.BDP($K61,P$4),"[DISABLED]")</f>
        <v>#NAME?</v>
      </c>
      <c r="Q61" s="84" t="e">
        <f ca="1">IF($N61,_xll.BDP($K61,Q$4),"[DISABLED]")</f>
        <v>#NAME?</v>
      </c>
      <c r="R61" s="84" t="e">
        <f ca="1">IF($N61,_xll.BDH($K61,R$4,$M61),"[DISABLED]")</f>
        <v>#NAME?</v>
      </c>
      <c r="S61" s="84" t="e">
        <f ca="1">IF($N61,_xll.BDH($K61,S$4,$M61),"[DISABLED]")</f>
        <v>#NAME?</v>
      </c>
      <c r="T61" s="84" t="e">
        <f ca="1">IF($N61,_xll.BDH($K61,T$4,$M61),"[DISABLED]")</f>
        <v>#NAME?</v>
      </c>
      <c r="V61" s="106" t="s">
        <v>11369</v>
      </c>
      <c r="W61" s="107" t="s">
        <v>1055</v>
      </c>
      <c r="X61" s="108">
        <v>42276</v>
      </c>
      <c r="Y61" s="107" t="b">
        <v>1</v>
      </c>
      <c r="Z61" s="107" t="s">
        <v>11370</v>
      </c>
      <c r="AA61" s="107" t="s">
        <v>8333</v>
      </c>
      <c r="AB61" s="107" t="s">
        <v>11270</v>
      </c>
      <c r="AC61" s="107">
        <v>61.2</v>
      </c>
      <c r="AD61" s="107" t="s">
        <v>6569</v>
      </c>
      <c r="AE61" s="107">
        <v>61.2</v>
      </c>
    </row>
    <row r="62" spans="2:31" outlineLevel="1">
      <c r="B62" s="24" t="s">
        <v>8329</v>
      </c>
      <c r="C62" s="24" t="s">
        <v>0</v>
      </c>
      <c r="D62" s="24" t="s">
        <v>8328</v>
      </c>
      <c r="F62" s="24" t="s">
        <v>157</v>
      </c>
      <c r="G62" s="24">
        <v>-25</v>
      </c>
      <c r="H62" s="24" t="s">
        <v>7752</v>
      </c>
      <c r="I62" s="24" t="s">
        <v>7778</v>
      </c>
      <c r="J62" s="24" t="s">
        <v>73</v>
      </c>
      <c r="K62" s="72" t="str">
        <f t="shared" si="1"/>
        <v>EU0Z2509 ICPL Curncy</v>
      </c>
      <c r="L62" s="25" t="str">
        <f t="shared" si="2"/>
        <v>ICPL</v>
      </c>
      <c r="M62" s="26">
        <f t="shared" ca="1" si="2"/>
        <v>42276</v>
      </c>
      <c r="N62" s="25" t="b">
        <f t="shared" si="2"/>
        <v>1</v>
      </c>
      <c r="O62" s="84" t="e">
        <f ca="1">IF($N62,_xll.BDP($K62,O$4),"[DISABLED]")</f>
        <v>#NAME?</v>
      </c>
      <c r="P62" s="84" t="e">
        <f ca="1">IF($N62,_xll.BDP($K62,P$4),"[DISABLED]")</f>
        <v>#NAME?</v>
      </c>
      <c r="Q62" s="84" t="e">
        <f ca="1">IF($N62,_xll.BDP($K62,Q$4),"[DISABLED]")</f>
        <v>#NAME?</v>
      </c>
      <c r="R62" s="84" t="e">
        <f ca="1">IF($N62,_xll.BDH($K62,R$4,$M62),"[DISABLED]")</f>
        <v>#NAME?</v>
      </c>
      <c r="S62" s="84" t="e">
        <f ca="1">IF($N62,_xll.BDH($K62,S$4,$M62),"[DISABLED]")</f>
        <v>#NAME?</v>
      </c>
      <c r="T62" s="84" t="e">
        <f ca="1">IF($N62,_xll.BDH($K62,T$4,$M62),"[DISABLED]")</f>
        <v>#NAME?</v>
      </c>
      <c r="V62" s="106" t="s">
        <v>11371</v>
      </c>
      <c r="W62" s="107" t="s">
        <v>1055</v>
      </c>
      <c r="X62" s="108">
        <v>42276</v>
      </c>
      <c r="Y62" s="107" t="b">
        <v>1</v>
      </c>
      <c r="Z62" s="107" t="s">
        <v>11372</v>
      </c>
      <c r="AA62" s="107" t="s">
        <v>8333</v>
      </c>
      <c r="AB62" s="107" t="s">
        <v>11270</v>
      </c>
      <c r="AC62" s="107">
        <v>62.8</v>
      </c>
      <c r="AD62" s="107" t="s">
        <v>6569</v>
      </c>
      <c r="AE62" s="107">
        <v>62.8</v>
      </c>
    </row>
    <row r="63" spans="2:31" outlineLevel="1">
      <c r="B63" s="24" t="s">
        <v>8329</v>
      </c>
      <c r="C63" s="24" t="s">
        <v>0</v>
      </c>
      <c r="D63" s="24" t="s">
        <v>8328</v>
      </c>
      <c r="F63" s="24" t="s">
        <v>46</v>
      </c>
      <c r="G63" s="24">
        <v>-25</v>
      </c>
      <c r="H63" s="24" t="s">
        <v>7752</v>
      </c>
      <c r="I63" s="24" t="s">
        <v>7779</v>
      </c>
      <c r="J63" s="24" t="s">
        <v>73</v>
      </c>
      <c r="K63" s="72" t="str">
        <f t="shared" si="1"/>
        <v>EU0Z2510 ICPL Curncy</v>
      </c>
      <c r="L63" s="25" t="str">
        <f t="shared" si="2"/>
        <v>ICPL</v>
      </c>
      <c r="M63" s="26">
        <f t="shared" ca="1" si="2"/>
        <v>42276</v>
      </c>
      <c r="N63" s="25" t="b">
        <f t="shared" si="2"/>
        <v>1</v>
      </c>
      <c r="O63" s="84" t="e">
        <f ca="1">IF($N63,_xll.BDP($K63,O$4),"[DISABLED]")</f>
        <v>#NAME?</v>
      </c>
      <c r="P63" s="84" t="e">
        <f ca="1">IF($N63,_xll.BDP($K63,P$4),"[DISABLED]")</f>
        <v>#NAME?</v>
      </c>
      <c r="Q63" s="84" t="e">
        <f ca="1">IF($N63,_xll.BDP($K63,Q$4),"[DISABLED]")</f>
        <v>#NAME?</v>
      </c>
      <c r="R63" s="84" t="e">
        <f ca="1">IF($N63,_xll.BDH($K63,R$4,$M63),"[DISABLED]")</f>
        <v>#NAME?</v>
      </c>
      <c r="S63" s="84" t="e">
        <f ca="1">IF($N63,_xll.BDH($K63,S$4,$M63),"[DISABLED]")</f>
        <v>#NAME?</v>
      </c>
      <c r="T63" s="84" t="e">
        <f ca="1">IF($N63,_xll.BDH($K63,T$4,$M63),"[DISABLED]")</f>
        <v>#NAME?</v>
      </c>
      <c r="V63" s="106" t="s">
        <v>11373</v>
      </c>
      <c r="W63" s="107" t="s">
        <v>1055</v>
      </c>
      <c r="X63" s="108">
        <v>42276</v>
      </c>
      <c r="Y63" s="107" t="b">
        <v>1</v>
      </c>
      <c r="Z63" s="107" t="s">
        <v>11374</v>
      </c>
      <c r="AA63" s="107" t="s">
        <v>8333</v>
      </c>
      <c r="AB63" s="107" t="s">
        <v>11270</v>
      </c>
      <c r="AC63" s="107">
        <v>64.099999999999994</v>
      </c>
      <c r="AD63" s="107" t="s">
        <v>6569</v>
      </c>
      <c r="AE63" s="107">
        <v>64.099999999999994</v>
      </c>
    </row>
    <row r="64" spans="2:31" outlineLevel="1">
      <c r="B64" s="24" t="s">
        <v>8329</v>
      </c>
      <c r="C64" s="24" t="s">
        <v>0</v>
      </c>
      <c r="D64" s="24" t="s">
        <v>8328</v>
      </c>
      <c r="F64" s="83" t="s">
        <v>161</v>
      </c>
      <c r="G64" s="24">
        <v>-25</v>
      </c>
      <c r="H64" s="24" t="s">
        <v>7752</v>
      </c>
      <c r="I64" s="24" t="s">
        <v>7780</v>
      </c>
      <c r="J64" s="24" t="s">
        <v>73</v>
      </c>
      <c r="K64" s="72" t="str">
        <f t="shared" si="1"/>
        <v>EU0Z2512 ICPL Curncy</v>
      </c>
      <c r="L64" s="25" t="str">
        <f t="shared" si="2"/>
        <v>ICPL</v>
      </c>
      <c r="M64" s="26">
        <f t="shared" ca="1" si="2"/>
        <v>42276</v>
      </c>
      <c r="N64" s="25" t="b">
        <f t="shared" si="2"/>
        <v>1</v>
      </c>
      <c r="O64" s="84" t="e">
        <f ca="1">IF($N64,_xll.BDP($K64,O$4),"[DISABLED]")</f>
        <v>#NAME?</v>
      </c>
      <c r="P64" s="84" t="e">
        <f ca="1">IF($N64,_xll.BDP($K64,P$4),"[DISABLED]")</f>
        <v>#NAME?</v>
      </c>
      <c r="Q64" s="84" t="e">
        <f ca="1">IF($N64,_xll.BDP($K64,Q$4),"[DISABLED]")</f>
        <v>#NAME?</v>
      </c>
      <c r="R64" s="84" t="e">
        <f ca="1">IF($N64,_xll.BDH($K64,R$4,$M64),"[DISABLED]")</f>
        <v>#NAME?</v>
      </c>
      <c r="S64" s="84" t="e">
        <f ca="1">IF($N64,_xll.BDH($K64,S$4,$M64),"[DISABLED]")</f>
        <v>#NAME?</v>
      </c>
      <c r="T64" s="84" t="e">
        <f ca="1">IF($N64,_xll.BDH($K64,T$4,$M64),"[DISABLED]")</f>
        <v>#NAME?</v>
      </c>
      <c r="V64" s="106" t="s">
        <v>11375</v>
      </c>
      <c r="W64" s="107" t="s">
        <v>1055</v>
      </c>
      <c r="X64" s="108">
        <v>42276</v>
      </c>
      <c r="Y64" s="107" t="b">
        <v>1</v>
      </c>
      <c r="Z64" s="107" t="s">
        <v>11376</v>
      </c>
      <c r="AA64" s="107" t="s">
        <v>8333</v>
      </c>
      <c r="AB64" s="107" t="s">
        <v>11270</v>
      </c>
      <c r="AC64" s="107">
        <v>66</v>
      </c>
      <c r="AD64" s="107" t="s">
        <v>6569</v>
      </c>
      <c r="AE64" s="107">
        <v>66</v>
      </c>
    </row>
    <row r="65" spans="2:31" outlineLevel="1">
      <c r="B65" s="24" t="s">
        <v>8329</v>
      </c>
      <c r="C65" s="24" t="s">
        <v>0</v>
      </c>
      <c r="D65" s="24" t="s">
        <v>8328</v>
      </c>
      <c r="F65" s="83" t="s">
        <v>47</v>
      </c>
      <c r="G65" s="24">
        <v>-25</v>
      </c>
      <c r="H65" s="24" t="s">
        <v>7752</v>
      </c>
      <c r="I65" s="24" t="s">
        <v>7781</v>
      </c>
      <c r="J65" s="24" t="s">
        <v>73</v>
      </c>
      <c r="K65" s="72" t="str">
        <f t="shared" si="1"/>
        <v>EU0Z2515 ICPL Curncy</v>
      </c>
      <c r="L65" s="25" t="str">
        <f t="shared" si="2"/>
        <v>ICPL</v>
      </c>
      <c r="M65" s="26">
        <f t="shared" ca="1" si="2"/>
        <v>42276</v>
      </c>
      <c r="N65" s="25" t="b">
        <f t="shared" si="2"/>
        <v>1</v>
      </c>
      <c r="O65" s="84" t="e">
        <f ca="1">IF($N65,_xll.BDP($K65,O$4),"[DISABLED]")</f>
        <v>#NAME?</v>
      </c>
      <c r="P65" s="84" t="e">
        <f ca="1">IF($N65,_xll.BDP($K65,P$4),"[DISABLED]")</f>
        <v>#NAME?</v>
      </c>
      <c r="Q65" s="84" t="e">
        <f ca="1">IF($N65,_xll.BDP($K65,Q$4),"[DISABLED]")</f>
        <v>#NAME?</v>
      </c>
      <c r="R65" s="84" t="e">
        <f ca="1">IF($N65,_xll.BDH($K65,R$4,$M65),"[DISABLED]")</f>
        <v>#NAME?</v>
      </c>
      <c r="S65" s="84" t="e">
        <f ca="1">IF($N65,_xll.BDH($K65,S$4,$M65),"[DISABLED]")</f>
        <v>#NAME?</v>
      </c>
      <c r="T65" s="84" t="e">
        <f ca="1">IF($N65,_xll.BDH($K65,T$4,$M65),"[DISABLED]")</f>
        <v>#NAME?</v>
      </c>
      <c r="V65" s="106" t="s">
        <v>11377</v>
      </c>
      <c r="W65" s="107" t="s">
        <v>1055</v>
      </c>
      <c r="X65" s="108">
        <v>42276</v>
      </c>
      <c r="Y65" s="107" t="b">
        <v>1</v>
      </c>
      <c r="Z65" s="107" t="s">
        <v>11378</v>
      </c>
      <c r="AA65" s="107" t="s">
        <v>8333</v>
      </c>
      <c r="AB65" s="107" t="s">
        <v>11270</v>
      </c>
      <c r="AC65" s="107">
        <v>67.599999999999994</v>
      </c>
      <c r="AD65" s="107" t="s">
        <v>6569</v>
      </c>
      <c r="AE65" s="107">
        <v>67.599999999999994</v>
      </c>
    </row>
    <row r="66" spans="2:31" outlineLevel="1">
      <c r="B66" s="24" t="s">
        <v>8329</v>
      </c>
      <c r="C66" s="24" t="s">
        <v>0</v>
      </c>
      <c r="D66" s="24" t="s">
        <v>8328</v>
      </c>
      <c r="F66" s="83" t="s">
        <v>48</v>
      </c>
      <c r="G66" s="24">
        <v>-25</v>
      </c>
      <c r="H66" s="24" t="s">
        <v>7752</v>
      </c>
      <c r="I66" s="24" t="s">
        <v>7782</v>
      </c>
      <c r="J66" s="24" t="s">
        <v>73</v>
      </c>
      <c r="K66" s="72" t="str">
        <f t="shared" si="1"/>
        <v>EU0Z2520 ICPL Curncy</v>
      </c>
      <c r="L66" s="25" t="str">
        <f t="shared" si="2"/>
        <v>ICPL</v>
      </c>
      <c r="M66" s="26">
        <f t="shared" ca="1" si="2"/>
        <v>42276</v>
      </c>
      <c r="N66" s="25" t="b">
        <f t="shared" si="2"/>
        <v>1</v>
      </c>
      <c r="O66" s="84" t="e">
        <f ca="1">IF($N66,_xll.BDP($K66,O$4),"[DISABLED]")</f>
        <v>#NAME?</v>
      </c>
      <c r="P66" s="84" t="e">
        <f ca="1">IF($N66,_xll.BDP($K66,P$4),"[DISABLED]")</f>
        <v>#NAME?</v>
      </c>
      <c r="Q66" s="84" t="e">
        <f ca="1">IF($N66,_xll.BDP($K66,Q$4),"[DISABLED]")</f>
        <v>#NAME?</v>
      </c>
      <c r="R66" s="84" t="e">
        <f ca="1">IF($N66,_xll.BDH($K66,R$4,$M66),"[DISABLED]")</f>
        <v>#NAME?</v>
      </c>
      <c r="S66" s="84" t="e">
        <f ca="1">IF($N66,_xll.BDH($K66,S$4,$M66),"[DISABLED]")</f>
        <v>#NAME?</v>
      </c>
      <c r="T66" s="84" t="e">
        <f ca="1">IF($N66,_xll.BDH($K66,T$4,$M66),"[DISABLED]")</f>
        <v>#NAME?</v>
      </c>
      <c r="V66" s="106" t="s">
        <v>11379</v>
      </c>
      <c r="W66" s="107" t="s">
        <v>1055</v>
      </c>
      <c r="X66" s="108">
        <v>42276</v>
      </c>
      <c r="Y66" s="107" t="b">
        <v>1</v>
      </c>
      <c r="Z66" s="107" t="s">
        <v>11380</v>
      </c>
      <c r="AA66" s="107" t="s">
        <v>8333</v>
      </c>
      <c r="AB66" s="107" t="s">
        <v>11270</v>
      </c>
      <c r="AC66" s="107">
        <v>68</v>
      </c>
      <c r="AD66" s="107" t="s">
        <v>6569</v>
      </c>
      <c r="AE66" s="107">
        <v>68</v>
      </c>
    </row>
    <row r="67" spans="2:31" outlineLevel="1">
      <c r="B67" s="24" t="s">
        <v>8329</v>
      </c>
      <c r="C67" s="24" t="s">
        <v>0</v>
      </c>
      <c r="D67" s="24" t="s">
        <v>8328</v>
      </c>
      <c r="F67" s="83" t="s">
        <v>49</v>
      </c>
      <c r="G67" s="24">
        <v>-25</v>
      </c>
      <c r="H67" s="24" t="s">
        <v>7752</v>
      </c>
      <c r="I67" s="24" t="s">
        <v>7783</v>
      </c>
      <c r="J67" s="24" t="s">
        <v>73</v>
      </c>
      <c r="K67" s="72" t="str">
        <f t="shared" si="1"/>
        <v>EU0Z2525 ICPL Curncy</v>
      </c>
      <c r="L67" s="25" t="str">
        <f t="shared" si="2"/>
        <v>ICPL</v>
      </c>
      <c r="M67" s="26">
        <f t="shared" ca="1" si="2"/>
        <v>42276</v>
      </c>
      <c r="N67" s="25" t="b">
        <f t="shared" si="2"/>
        <v>1</v>
      </c>
      <c r="O67" s="84" t="e">
        <f ca="1">IF($N67,_xll.BDP($K67,O$4),"[DISABLED]")</f>
        <v>#NAME?</v>
      </c>
      <c r="P67" s="84" t="e">
        <f ca="1">IF($N67,_xll.BDP($K67,P$4),"[DISABLED]")</f>
        <v>#NAME?</v>
      </c>
      <c r="Q67" s="84" t="e">
        <f ca="1">IF($N67,_xll.BDP($K67,Q$4),"[DISABLED]")</f>
        <v>#NAME?</v>
      </c>
      <c r="R67" s="84" t="e">
        <f ca="1">IF($N67,_xll.BDH($K67,R$4,$M67),"[DISABLED]")</f>
        <v>#NAME?</v>
      </c>
      <c r="S67" s="84" t="e">
        <f ca="1">IF($N67,_xll.BDH($K67,S$4,$M67),"[DISABLED]")</f>
        <v>#NAME?</v>
      </c>
      <c r="T67" s="84" t="e">
        <f ca="1">IF($N67,_xll.BDH($K67,T$4,$M67),"[DISABLED]")</f>
        <v>#NAME?</v>
      </c>
      <c r="V67" s="106" t="s">
        <v>11381</v>
      </c>
      <c r="W67" s="107" t="s">
        <v>1055</v>
      </c>
      <c r="X67" s="108">
        <v>42276</v>
      </c>
      <c r="Y67" s="107" t="b">
        <v>1</v>
      </c>
      <c r="Z67" s="107" t="s">
        <v>11382</v>
      </c>
      <c r="AA67" s="107" t="s">
        <v>8333</v>
      </c>
      <c r="AB67" s="107" t="s">
        <v>11352</v>
      </c>
      <c r="AC67" s="107">
        <v>67.099999999999994</v>
      </c>
      <c r="AD67" s="107" t="s">
        <v>6569</v>
      </c>
      <c r="AE67" s="107">
        <v>67.099999999999994</v>
      </c>
    </row>
    <row r="68" spans="2:31" outlineLevel="1">
      <c r="B68" s="24" t="s">
        <v>8329</v>
      </c>
      <c r="C68" s="24" t="s">
        <v>0</v>
      </c>
      <c r="D68" s="24" t="s">
        <v>8328</v>
      </c>
      <c r="F68" s="83" t="s">
        <v>50</v>
      </c>
      <c r="G68" s="24">
        <v>-25</v>
      </c>
      <c r="H68" s="24" t="s">
        <v>7752</v>
      </c>
      <c r="I68" s="24" t="s">
        <v>7784</v>
      </c>
      <c r="J68" s="24" t="s">
        <v>73</v>
      </c>
      <c r="K68" s="72" t="str">
        <f t="shared" si="1"/>
        <v>EU0Z2530 ICPL Curncy</v>
      </c>
      <c r="L68" s="25" t="str">
        <f t="shared" si="2"/>
        <v>ICPL</v>
      </c>
      <c r="M68" s="26">
        <f t="shared" ca="1" si="2"/>
        <v>42276</v>
      </c>
      <c r="N68" s="25" t="b">
        <f t="shared" si="2"/>
        <v>1</v>
      </c>
      <c r="O68" s="84" t="e">
        <f ca="1">IF($N68,_xll.BDP($K68,O$4),"[DISABLED]")</f>
        <v>#NAME?</v>
      </c>
      <c r="P68" s="84" t="e">
        <f ca="1">IF($N68,_xll.BDP($K68,P$4),"[DISABLED]")</f>
        <v>#NAME?</v>
      </c>
      <c r="Q68" s="84" t="e">
        <f ca="1">IF($N68,_xll.BDP($K68,Q$4),"[DISABLED]")</f>
        <v>#NAME?</v>
      </c>
      <c r="R68" s="84" t="e">
        <f ca="1">IF($N68,_xll.BDH($K68,R$4,$M68),"[DISABLED]")</f>
        <v>#NAME?</v>
      </c>
      <c r="S68" s="84" t="e">
        <f ca="1">IF($N68,_xll.BDH($K68,S$4,$M68),"[DISABLED]")</f>
        <v>#NAME?</v>
      </c>
      <c r="T68" s="84" t="e">
        <f ca="1">IF($N68,_xll.BDH($K68,T$4,$M68),"[DISABLED]")</f>
        <v>#NAME?</v>
      </c>
      <c r="V68" s="106" t="s">
        <v>11383</v>
      </c>
      <c r="W68" s="107" t="s">
        <v>1055</v>
      </c>
      <c r="X68" s="108">
        <v>42276</v>
      </c>
      <c r="Y68" s="107" t="b">
        <v>1</v>
      </c>
      <c r="Z68" s="107" t="s">
        <v>11384</v>
      </c>
      <c r="AA68" s="107" t="s">
        <v>8333</v>
      </c>
      <c r="AB68" s="107" t="s">
        <v>11270</v>
      </c>
      <c r="AC68" s="107">
        <v>65.900000000000006</v>
      </c>
      <c r="AD68" s="107" t="s">
        <v>6569</v>
      </c>
      <c r="AE68" s="107">
        <v>65.900000000000006</v>
      </c>
    </row>
    <row r="69" spans="2:31" outlineLevel="1">
      <c r="B69" s="24" t="s">
        <v>8329</v>
      </c>
      <c r="C69" s="24" t="s">
        <v>0</v>
      </c>
      <c r="D69" s="24" t="s">
        <v>8328</v>
      </c>
      <c r="F69" s="83" t="s">
        <v>41</v>
      </c>
      <c r="G69" s="24">
        <v>-13</v>
      </c>
      <c r="H69" s="24" t="s">
        <v>7752</v>
      </c>
      <c r="I69" s="24" t="s">
        <v>7785</v>
      </c>
      <c r="J69" s="24" t="s">
        <v>73</v>
      </c>
      <c r="K69" s="72" t="str">
        <f t="shared" si="1"/>
        <v>EU0Z1301 ICPL Curncy</v>
      </c>
      <c r="L69" s="25" t="str">
        <f t="shared" si="2"/>
        <v>ICPL</v>
      </c>
      <c r="M69" s="26">
        <f t="shared" ca="1" si="2"/>
        <v>42276</v>
      </c>
      <c r="N69" s="25" t="b">
        <f t="shared" si="2"/>
        <v>1</v>
      </c>
      <c r="O69" s="84" t="e">
        <f ca="1">IF($N69,_xll.BDP($K69,O$4),"[DISABLED]")</f>
        <v>#NAME?</v>
      </c>
      <c r="P69" s="84" t="e">
        <f ca="1">IF($N69,_xll.BDP($K69,P$4),"[DISABLED]")</f>
        <v>#NAME?</v>
      </c>
      <c r="Q69" s="84" t="e">
        <f ca="1">IF($N69,_xll.BDP($K69,Q$4),"[DISABLED]")</f>
        <v>#NAME?</v>
      </c>
      <c r="R69" s="84" t="e">
        <f ca="1">IF($N69,_xll.BDH($K69,R$4,$M69),"[DISABLED]")</f>
        <v>#NAME?</v>
      </c>
      <c r="S69" s="84" t="e">
        <f ca="1">IF($N69,_xll.BDH($K69,S$4,$M69),"[DISABLED]")</f>
        <v>#NAME?</v>
      </c>
      <c r="T69" s="84" t="e">
        <f ca="1">IF($N69,_xll.BDH($K69,T$4,$M69),"[DISABLED]")</f>
        <v>#NAME?</v>
      </c>
      <c r="V69" s="106" t="s">
        <v>11385</v>
      </c>
      <c r="W69" s="107" t="s">
        <v>1055</v>
      </c>
      <c r="X69" s="108">
        <v>42276</v>
      </c>
      <c r="Y69" s="107" t="b">
        <v>1</v>
      </c>
      <c r="Z69" s="107" t="s">
        <v>11386</v>
      </c>
      <c r="AA69" s="107" t="s">
        <v>8333</v>
      </c>
      <c r="AB69" s="107" t="s">
        <v>11387</v>
      </c>
      <c r="AC69" s="107">
        <v>19.5</v>
      </c>
      <c r="AD69" s="107" t="s">
        <v>6569</v>
      </c>
      <c r="AE69" s="107">
        <v>19.5</v>
      </c>
    </row>
    <row r="70" spans="2:31" outlineLevel="1">
      <c r="B70" s="24" t="s">
        <v>8329</v>
      </c>
      <c r="C70" s="24" t="s">
        <v>0</v>
      </c>
      <c r="D70" s="24" t="s">
        <v>8328</v>
      </c>
      <c r="F70" s="83" t="s">
        <v>146</v>
      </c>
      <c r="G70" s="24">
        <v>-13</v>
      </c>
      <c r="H70" s="24" t="s">
        <v>7752</v>
      </c>
      <c r="I70" s="24" t="s">
        <v>7786</v>
      </c>
      <c r="J70" s="24" t="s">
        <v>73</v>
      </c>
      <c r="K70" s="72" t="str">
        <f t="shared" ref="K70:K133" si="3">I70&amp;" "&amp;L70&amp;" "&amp;J70</f>
        <v>EU0Z130F ICPL Curncy</v>
      </c>
      <c r="L70" s="25" t="str">
        <f t="shared" ref="L70:N101" si="4">L$4</f>
        <v>ICPL</v>
      </c>
      <c r="M70" s="26">
        <f t="shared" ca="1" si="4"/>
        <v>42276</v>
      </c>
      <c r="N70" s="25" t="b">
        <f t="shared" si="4"/>
        <v>1</v>
      </c>
      <c r="O70" s="84" t="e">
        <f ca="1">IF($N70,_xll.BDP($K70,O$4),"[DISABLED]")</f>
        <v>#NAME?</v>
      </c>
      <c r="P70" s="84" t="e">
        <f ca="1">IF($N70,_xll.BDP($K70,P$4),"[DISABLED]")</f>
        <v>#NAME?</v>
      </c>
      <c r="Q70" s="84" t="e">
        <f ca="1">IF($N70,_xll.BDP($K70,Q$4),"[DISABLED]")</f>
        <v>#NAME?</v>
      </c>
      <c r="R70" s="84" t="e">
        <f ca="1">IF($N70,_xll.BDH($K70,R$4,$M70),"[DISABLED]")</f>
        <v>#NAME?</v>
      </c>
      <c r="S70" s="84" t="e">
        <f ca="1">IF($N70,_xll.BDH($K70,S$4,$M70),"[DISABLED]")</f>
        <v>#NAME?</v>
      </c>
      <c r="T70" s="84" t="e">
        <f ca="1">IF($N70,_xll.BDH($K70,T$4,$M70),"[DISABLED]")</f>
        <v>#NAME?</v>
      </c>
      <c r="V70" s="106" t="s">
        <v>11388</v>
      </c>
      <c r="W70" s="107" t="s">
        <v>1055</v>
      </c>
      <c r="X70" s="108">
        <v>42276</v>
      </c>
      <c r="Y70" s="107" t="b">
        <v>1</v>
      </c>
      <c r="Z70" s="107" t="s">
        <v>11389</v>
      </c>
      <c r="AA70" s="107" t="s">
        <v>8333</v>
      </c>
      <c r="AB70" s="107" t="s">
        <v>11387</v>
      </c>
      <c r="AC70" s="107">
        <v>21.8</v>
      </c>
      <c r="AD70" s="107" t="s">
        <v>6569</v>
      </c>
      <c r="AE70" s="107">
        <v>21.8</v>
      </c>
    </row>
    <row r="71" spans="2:31" outlineLevel="1">
      <c r="B71" s="24" t="s">
        <v>8329</v>
      </c>
      <c r="C71" s="24" t="s">
        <v>0</v>
      </c>
      <c r="D71" s="24" t="s">
        <v>8328</v>
      </c>
      <c r="F71" s="83" t="s">
        <v>42</v>
      </c>
      <c r="G71" s="24">
        <v>-13</v>
      </c>
      <c r="H71" s="24" t="s">
        <v>7752</v>
      </c>
      <c r="I71" s="24" t="s">
        <v>7787</v>
      </c>
      <c r="J71" s="24" t="s">
        <v>73</v>
      </c>
      <c r="K71" s="72" t="str">
        <f t="shared" si="3"/>
        <v>EU0Z1302 ICPL Curncy</v>
      </c>
      <c r="L71" s="25" t="str">
        <f t="shared" si="4"/>
        <v>ICPL</v>
      </c>
      <c r="M71" s="26">
        <f t="shared" ca="1" si="4"/>
        <v>42276</v>
      </c>
      <c r="N71" s="25" t="b">
        <f t="shared" si="4"/>
        <v>1</v>
      </c>
      <c r="O71" s="84" t="e">
        <f ca="1">IF($N71,_xll.BDP($K71,O$4),"[DISABLED]")</f>
        <v>#NAME?</v>
      </c>
      <c r="P71" s="84" t="e">
        <f ca="1">IF($N71,_xll.BDP($K71,P$4),"[DISABLED]")</f>
        <v>#NAME?</v>
      </c>
      <c r="Q71" s="84" t="e">
        <f ca="1">IF($N71,_xll.BDP($K71,Q$4),"[DISABLED]")</f>
        <v>#NAME?</v>
      </c>
      <c r="R71" s="84" t="e">
        <f ca="1">IF($N71,_xll.BDH($K71,R$4,$M71),"[DISABLED]")</f>
        <v>#NAME?</v>
      </c>
      <c r="S71" s="84" t="e">
        <f ca="1">IF($N71,_xll.BDH($K71,S$4,$M71),"[DISABLED]")</f>
        <v>#NAME?</v>
      </c>
      <c r="T71" s="84" t="e">
        <f ca="1">IF($N71,_xll.BDH($K71,T$4,$M71),"[DISABLED]")</f>
        <v>#NAME?</v>
      </c>
      <c r="V71" s="106" t="s">
        <v>11390</v>
      </c>
      <c r="W71" s="107" t="s">
        <v>1055</v>
      </c>
      <c r="X71" s="108">
        <v>42276</v>
      </c>
      <c r="Y71" s="107" t="b">
        <v>1</v>
      </c>
      <c r="Z71" s="107" t="s">
        <v>11391</v>
      </c>
      <c r="AA71" s="107" t="s">
        <v>8333</v>
      </c>
      <c r="AB71" s="107" t="s">
        <v>11387</v>
      </c>
      <c r="AC71" s="107">
        <v>24.7</v>
      </c>
      <c r="AD71" s="107" t="s">
        <v>6569</v>
      </c>
      <c r="AE71" s="107">
        <v>24.7</v>
      </c>
    </row>
    <row r="72" spans="2:31" outlineLevel="1">
      <c r="B72" s="24" t="s">
        <v>8329</v>
      </c>
      <c r="C72" s="24" t="s">
        <v>0</v>
      </c>
      <c r="D72" s="24" t="s">
        <v>8328</v>
      </c>
      <c r="F72" s="83" t="s">
        <v>43</v>
      </c>
      <c r="G72" s="24">
        <v>-13</v>
      </c>
      <c r="H72" s="24" t="s">
        <v>7752</v>
      </c>
      <c r="I72" s="24" t="s">
        <v>7788</v>
      </c>
      <c r="J72" s="24" t="s">
        <v>73</v>
      </c>
      <c r="K72" s="72" t="str">
        <f t="shared" si="3"/>
        <v>EU0Z1303 ICPL Curncy</v>
      </c>
      <c r="L72" s="25" t="str">
        <f t="shared" si="4"/>
        <v>ICPL</v>
      </c>
      <c r="M72" s="26">
        <f t="shared" ca="1" si="4"/>
        <v>42276</v>
      </c>
      <c r="N72" s="25" t="b">
        <f t="shared" si="4"/>
        <v>1</v>
      </c>
      <c r="O72" s="84" t="e">
        <f ca="1">IF($N72,_xll.BDP($K72,O$4),"[DISABLED]")</f>
        <v>#NAME?</v>
      </c>
      <c r="P72" s="84" t="e">
        <f ca="1">IF($N72,_xll.BDP($K72,P$4),"[DISABLED]")</f>
        <v>#NAME?</v>
      </c>
      <c r="Q72" s="84" t="e">
        <f ca="1">IF($N72,_xll.BDP($K72,Q$4),"[DISABLED]")</f>
        <v>#NAME?</v>
      </c>
      <c r="R72" s="84" t="e">
        <f ca="1">IF($N72,_xll.BDH($K72,R$4,$M72),"[DISABLED]")</f>
        <v>#NAME?</v>
      </c>
      <c r="S72" s="84" t="e">
        <f ca="1">IF($N72,_xll.BDH($K72,S$4,$M72),"[DISABLED]")</f>
        <v>#NAME?</v>
      </c>
      <c r="T72" s="84" t="e">
        <f ca="1">IF($N72,_xll.BDH($K72,T$4,$M72),"[DISABLED]")</f>
        <v>#NAME?</v>
      </c>
      <c r="V72" s="106" t="s">
        <v>11392</v>
      </c>
      <c r="W72" s="107" t="s">
        <v>1055</v>
      </c>
      <c r="X72" s="108">
        <v>42276</v>
      </c>
      <c r="Y72" s="107" t="b">
        <v>1</v>
      </c>
      <c r="Z72" s="107" t="s">
        <v>11393</v>
      </c>
      <c r="AA72" s="107" t="s">
        <v>8333</v>
      </c>
      <c r="AB72" s="107" t="s">
        <v>11327</v>
      </c>
      <c r="AC72" s="107">
        <v>33.6</v>
      </c>
      <c r="AD72" s="107" t="s">
        <v>6569</v>
      </c>
      <c r="AE72" s="107">
        <v>33.6</v>
      </c>
    </row>
    <row r="73" spans="2:31" outlineLevel="1">
      <c r="B73" s="24" t="s">
        <v>8329</v>
      </c>
      <c r="C73" s="24" t="s">
        <v>0</v>
      </c>
      <c r="D73" s="24" t="s">
        <v>8328</v>
      </c>
      <c r="F73" s="83" t="s">
        <v>152</v>
      </c>
      <c r="G73" s="24">
        <v>-13</v>
      </c>
      <c r="H73" s="24" t="s">
        <v>7752</v>
      </c>
      <c r="I73" s="24" t="s">
        <v>7789</v>
      </c>
      <c r="J73" s="24" t="s">
        <v>73</v>
      </c>
      <c r="K73" s="72" t="str">
        <f t="shared" si="3"/>
        <v>EU0Z1304 ICPL Curncy</v>
      </c>
      <c r="L73" s="25" t="str">
        <f t="shared" si="4"/>
        <v>ICPL</v>
      </c>
      <c r="M73" s="26">
        <f t="shared" ca="1" si="4"/>
        <v>42276</v>
      </c>
      <c r="N73" s="25" t="b">
        <f t="shared" si="4"/>
        <v>1</v>
      </c>
      <c r="O73" s="84" t="e">
        <f ca="1">IF($N73,_xll.BDP($K73,O$4),"[DISABLED]")</f>
        <v>#NAME?</v>
      </c>
      <c r="P73" s="84" t="e">
        <f ca="1">IF($N73,_xll.BDP($K73,P$4),"[DISABLED]")</f>
        <v>#NAME?</v>
      </c>
      <c r="Q73" s="84" t="e">
        <f ca="1">IF($N73,_xll.BDP($K73,Q$4),"[DISABLED]")</f>
        <v>#NAME?</v>
      </c>
      <c r="R73" s="84" t="e">
        <f ca="1">IF($N73,_xll.BDH($K73,R$4,$M73),"[DISABLED]")</f>
        <v>#NAME?</v>
      </c>
      <c r="S73" s="84" t="e">
        <f ca="1">IF($N73,_xll.BDH($K73,S$4,$M73),"[DISABLED]")</f>
        <v>#NAME?</v>
      </c>
      <c r="T73" s="84" t="e">
        <f ca="1">IF($N73,_xll.BDH($K73,T$4,$M73),"[DISABLED]")</f>
        <v>#NAME?</v>
      </c>
      <c r="V73" s="106" t="s">
        <v>11394</v>
      </c>
      <c r="W73" s="107" t="s">
        <v>1055</v>
      </c>
      <c r="X73" s="108">
        <v>42276</v>
      </c>
      <c r="Y73" s="107" t="b">
        <v>1</v>
      </c>
      <c r="Z73" s="107" t="s">
        <v>11395</v>
      </c>
      <c r="AA73" s="107" t="s">
        <v>8333</v>
      </c>
      <c r="AB73" s="107" t="s">
        <v>11290</v>
      </c>
      <c r="AC73" s="107">
        <v>41.7</v>
      </c>
      <c r="AD73" s="107" t="s">
        <v>6569</v>
      </c>
      <c r="AE73" s="107">
        <v>41.7</v>
      </c>
    </row>
    <row r="74" spans="2:31" outlineLevel="1">
      <c r="B74" s="24" t="s">
        <v>8329</v>
      </c>
      <c r="C74" s="24" t="s">
        <v>0</v>
      </c>
      <c r="D74" s="24" t="s">
        <v>8328</v>
      </c>
      <c r="F74" s="83" t="s">
        <v>44</v>
      </c>
      <c r="G74" s="24">
        <v>-13</v>
      </c>
      <c r="H74" s="24" t="s">
        <v>7752</v>
      </c>
      <c r="I74" s="24" t="s">
        <v>7790</v>
      </c>
      <c r="J74" s="24" t="s">
        <v>73</v>
      </c>
      <c r="K74" s="72" t="str">
        <f t="shared" si="3"/>
        <v>EU0Z1305 ICPL Curncy</v>
      </c>
      <c r="L74" s="25" t="str">
        <f t="shared" si="4"/>
        <v>ICPL</v>
      </c>
      <c r="M74" s="26">
        <f t="shared" ca="1" si="4"/>
        <v>42276</v>
      </c>
      <c r="N74" s="25" t="b">
        <f t="shared" si="4"/>
        <v>1</v>
      </c>
      <c r="O74" s="84" t="e">
        <f ca="1">IF($N74,_xll.BDP($K74,O$4),"[DISABLED]")</f>
        <v>#NAME?</v>
      </c>
      <c r="P74" s="84" t="e">
        <f ca="1">IF($N74,_xll.BDP($K74,P$4),"[DISABLED]")</f>
        <v>#NAME?</v>
      </c>
      <c r="Q74" s="84" t="e">
        <f ca="1">IF($N74,_xll.BDP($K74,Q$4),"[DISABLED]")</f>
        <v>#NAME?</v>
      </c>
      <c r="R74" s="84" t="e">
        <f ca="1">IF($N74,_xll.BDH($K74,R$4,$M74),"[DISABLED]")</f>
        <v>#NAME?</v>
      </c>
      <c r="S74" s="84" t="e">
        <f ca="1">IF($N74,_xll.BDH($K74,S$4,$M74),"[DISABLED]")</f>
        <v>#NAME?</v>
      </c>
      <c r="T74" s="84" t="e">
        <f ca="1">IF($N74,_xll.BDH($K74,T$4,$M74),"[DISABLED]")</f>
        <v>#NAME?</v>
      </c>
      <c r="V74" s="106" t="s">
        <v>11396</v>
      </c>
      <c r="W74" s="107" t="s">
        <v>1055</v>
      </c>
      <c r="X74" s="108">
        <v>42276</v>
      </c>
      <c r="Y74" s="107" t="b">
        <v>1</v>
      </c>
      <c r="Z74" s="107" t="s">
        <v>11397</v>
      </c>
      <c r="AA74" s="107" t="s">
        <v>8333</v>
      </c>
      <c r="AB74" s="107" t="s">
        <v>11270</v>
      </c>
      <c r="AC74" s="107">
        <v>48.5</v>
      </c>
      <c r="AD74" s="107" t="s">
        <v>6569</v>
      </c>
      <c r="AE74" s="107">
        <v>48.5</v>
      </c>
    </row>
    <row r="75" spans="2:31" outlineLevel="1">
      <c r="B75" s="24" t="s">
        <v>8329</v>
      </c>
      <c r="C75" s="24" t="s">
        <v>0</v>
      </c>
      <c r="D75" s="24" t="s">
        <v>8328</v>
      </c>
      <c r="F75" s="83" t="s">
        <v>155</v>
      </c>
      <c r="G75" s="24">
        <v>-13</v>
      </c>
      <c r="H75" s="24" t="s">
        <v>7752</v>
      </c>
      <c r="I75" s="24" t="s">
        <v>7791</v>
      </c>
      <c r="J75" s="24" t="s">
        <v>73</v>
      </c>
      <c r="K75" s="72" t="str">
        <f t="shared" si="3"/>
        <v>EU0Z1306 ICPL Curncy</v>
      </c>
      <c r="L75" s="25" t="str">
        <f t="shared" si="4"/>
        <v>ICPL</v>
      </c>
      <c r="M75" s="26">
        <f t="shared" ca="1" si="4"/>
        <v>42276</v>
      </c>
      <c r="N75" s="25" t="b">
        <f t="shared" si="4"/>
        <v>1</v>
      </c>
      <c r="O75" s="84" t="e">
        <f ca="1">IF($N75,_xll.BDP($K75,O$4),"[DISABLED]")</f>
        <v>#NAME?</v>
      </c>
      <c r="P75" s="84" t="e">
        <f ca="1">IF($N75,_xll.BDP($K75,P$4),"[DISABLED]")</f>
        <v>#NAME?</v>
      </c>
      <c r="Q75" s="84" t="e">
        <f ca="1">IF($N75,_xll.BDP($K75,Q$4),"[DISABLED]")</f>
        <v>#NAME?</v>
      </c>
      <c r="R75" s="84" t="e">
        <f ca="1">IF($N75,_xll.BDH($K75,R$4,$M75),"[DISABLED]")</f>
        <v>#NAME?</v>
      </c>
      <c r="S75" s="84" t="e">
        <f ca="1">IF($N75,_xll.BDH($K75,S$4,$M75),"[DISABLED]")</f>
        <v>#NAME?</v>
      </c>
      <c r="T75" s="84" t="e">
        <f ca="1">IF($N75,_xll.BDH($K75,T$4,$M75),"[DISABLED]")</f>
        <v>#NAME?</v>
      </c>
      <c r="V75" s="106" t="s">
        <v>11398</v>
      </c>
      <c r="W75" s="107" t="s">
        <v>1055</v>
      </c>
      <c r="X75" s="108">
        <v>42276</v>
      </c>
      <c r="Y75" s="107" t="b">
        <v>1</v>
      </c>
      <c r="Z75" s="107" t="s">
        <v>11399</v>
      </c>
      <c r="AA75" s="107" t="s">
        <v>8333</v>
      </c>
      <c r="AB75" s="107" t="s">
        <v>11270</v>
      </c>
      <c r="AC75" s="107">
        <v>53.6</v>
      </c>
      <c r="AD75" s="107" t="s">
        <v>6569</v>
      </c>
      <c r="AE75" s="107">
        <v>53.6</v>
      </c>
    </row>
    <row r="76" spans="2:31" outlineLevel="1">
      <c r="B76" s="24" t="s">
        <v>8329</v>
      </c>
      <c r="C76" s="24" t="s">
        <v>0</v>
      </c>
      <c r="D76" s="24" t="s">
        <v>8328</v>
      </c>
      <c r="F76" s="83" t="s">
        <v>45</v>
      </c>
      <c r="G76" s="24">
        <v>-13</v>
      </c>
      <c r="H76" s="24" t="s">
        <v>7752</v>
      </c>
      <c r="I76" s="24" t="s">
        <v>7792</v>
      </c>
      <c r="J76" s="24" t="s">
        <v>73</v>
      </c>
      <c r="K76" s="72" t="str">
        <f t="shared" si="3"/>
        <v>EU0Z1307 ICPL Curncy</v>
      </c>
      <c r="L76" s="25" t="str">
        <f t="shared" si="4"/>
        <v>ICPL</v>
      </c>
      <c r="M76" s="26">
        <f t="shared" ca="1" si="4"/>
        <v>42276</v>
      </c>
      <c r="N76" s="25" t="b">
        <f t="shared" si="4"/>
        <v>1</v>
      </c>
      <c r="O76" s="84" t="e">
        <f ca="1">IF($N76,_xll.BDP($K76,O$4),"[DISABLED]")</f>
        <v>#NAME?</v>
      </c>
      <c r="P76" s="84" t="e">
        <f ca="1">IF($N76,_xll.BDP($K76,P$4),"[DISABLED]")</f>
        <v>#NAME?</v>
      </c>
      <c r="Q76" s="84" t="e">
        <f ca="1">IF($N76,_xll.BDP($K76,Q$4),"[DISABLED]")</f>
        <v>#NAME?</v>
      </c>
      <c r="R76" s="84" t="e">
        <f ca="1">IF($N76,_xll.BDH($K76,R$4,$M76),"[DISABLED]")</f>
        <v>#NAME?</v>
      </c>
      <c r="S76" s="84" t="e">
        <f ca="1">IF($N76,_xll.BDH($K76,S$4,$M76),"[DISABLED]")</f>
        <v>#NAME?</v>
      </c>
      <c r="T76" s="84" t="e">
        <f ca="1">IF($N76,_xll.BDH($K76,T$4,$M76),"[DISABLED]")</f>
        <v>#NAME?</v>
      </c>
      <c r="V76" s="106" t="s">
        <v>11400</v>
      </c>
      <c r="W76" s="107" t="s">
        <v>1055</v>
      </c>
      <c r="X76" s="108">
        <v>42276</v>
      </c>
      <c r="Y76" s="107" t="b">
        <v>1</v>
      </c>
      <c r="Z76" s="107" t="s">
        <v>11401</v>
      </c>
      <c r="AA76" s="107" t="s">
        <v>8333</v>
      </c>
      <c r="AB76" s="107" t="s">
        <v>11270</v>
      </c>
      <c r="AC76" s="107">
        <v>57.3</v>
      </c>
      <c r="AD76" s="107" t="s">
        <v>6569</v>
      </c>
      <c r="AE76" s="107">
        <v>57.3</v>
      </c>
    </row>
    <row r="77" spans="2:31" outlineLevel="1">
      <c r="B77" s="24" t="s">
        <v>8329</v>
      </c>
      <c r="C77" s="24" t="s">
        <v>0</v>
      </c>
      <c r="D77" s="24" t="s">
        <v>8328</v>
      </c>
      <c r="F77" s="24" t="s">
        <v>156</v>
      </c>
      <c r="G77" s="24">
        <v>-13</v>
      </c>
      <c r="H77" s="24" t="s">
        <v>7752</v>
      </c>
      <c r="I77" s="24" t="s">
        <v>7793</v>
      </c>
      <c r="J77" s="24" t="s">
        <v>73</v>
      </c>
      <c r="K77" s="72" t="str">
        <f t="shared" si="3"/>
        <v>EU0Z1308 ICPL Curncy</v>
      </c>
      <c r="L77" s="25" t="str">
        <f t="shared" si="4"/>
        <v>ICPL</v>
      </c>
      <c r="M77" s="26">
        <f t="shared" ca="1" si="4"/>
        <v>42276</v>
      </c>
      <c r="N77" s="25" t="b">
        <f t="shared" si="4"/>
        <v>1</v>
      </c>
      <c r="O77" s="84" t="e">
        <f ca="1">IF($N77,_xll.BDP($K77,O$4),"[DISABLED]")</f>
        <v>#NAME?</v>
      </c>
      <c r="P77" s="84" t="e">
        <f ca="1">IF($N77,_xll.BDP($K77,P$4),"[DISABLED]")</f>
        <v>#NAME?</v>
      </c>
      <c r="Q77" s="84" t="e">
        <f ca="1">IF($N77,_xll.BDP($K77,Q$4),"[DISABLED]")</f>
        <v>#NAME?</v>
      </c>
      <c r="R77" s="84" t="e">
        <f ca="1">IF($N77,_xll.BDH($K77,R$4,$M77),"[DISABLED]")</f>
        <v>#NAME?</v>
      </c>
      <c r="S77" s="84" t="e">
        <f ca="1">IF($N77,_xll.BDH($K77,S$4,$M77),"[DISABLED]")</f>
        <v>#NAME?</v>
      </c>
      <c r="T77" s="84" t="e">
        <f ca="1">IF($N77,_xll.BDH($K77,T$4,$M77),"[DISABLED]")</f>
        <v>#NAME?</v>
      </c>
      <c r="V77" s="106" t="s">
        <v>11402</v>
      </c>
      <c r="W77" s="107" t="s">
        <v>1055</v>
      </c>
      <c r="X77" s="108">
        <v>42276</v>
      </c>
      <c r="Y77" s="107" t="b">
        <v>1</v>
      </c>
      <c r="Z77" s="107" t="s">
        <v>11403</v>
      </c>
      <c r="AA77" s="107" t="s">
        <v>8333</v>
      </c>
      <c r="AB77" s="107" t="s">
        <v>11270</v>
      </c>
      <c r="AC77" s="107">
        <v>59.7</v>
      </c>
      <c r="AD77" s="107" t="s">
        <v>6569</v>
      </c>
      <c r="AE77" s="107">
        <v>59.7</v>
      </c>
    </row>
    <row r="78" spans="2:31" outlineLevel="1">
      <c r="B78" s="24" t="s">
        <v>8329</v>
      </c>
      <c r="C78" s="24" t="s">
        <v>0</v>
      </c>
      <c r="D78" s="24" t="s">
        <v>8328</v>
      </c>
      <c r="F78" s="24" t="s">
        <v>157</v>
      </c>
      <c r="G78" s="24">
        <v>-13</v>
      </c>
      <c r="H78" s="24" t="s">
        <v>7752</v>
      </c>
      <c r="I78" s="24" t="s">
        <v>7794</v>
      </c>
      <c r="J78" s="24" t="s">
        <v>73</v>
      </c>
      <c r="K78" s="72" t="str">
        <f t="shared" si="3"/>
        <v>EU0Z1309 ICPL Curncy</v>
      </c>
      <c r="L78" s="25" t="str">
        <f t="shared" si="4"/>
        <v>ICPL</v>
      </c>
      <c r="M78" s="26">
        <f t="shared" ca="1" si="4"/>
        <v>42276</v>
      </c>
      <c r="N78" s="25" t="b">
        <f t="shared" si="4"/>
        <v>1</v>
      </c>
      <c r="O78" s="84" t="e">
        <f ca="1">IF($N78,_xll.BDP($K78,O$4),"[DISABLED]")</f>
        <v>#NAME?</v>
      </c>
      <c r="P78" s="84" t="e">
        <f ca="1">IF($N78,_xll.BDP($K78,P$4),"[DISABLED]")</f>
        <v>#NAME?</v>
      </c>
      <c r="Q78" s="84" t="e">
        <f ca="1">IF($N78,_xll.BDP($K78,Q$4),"[DISABLED]")</f>
        <v>#NAME?</v>
      </c>
      <c r="R78" s="84" t="e">
        <f ca="1">IF($N78,_xll.BDH($K78,R$4,$M78),"[DISABLED]")</f>
        <v>#NAME?</v>
      </c>
      <c r="S78" s="84" t="e">
        <f ca="1">IF($N78,_xll.BDH($K78,S$4,$M78),"[DISABLED]")</f>
        <v>#NAME?</v>
      </c>
      <c r="T78" s="84" t="e">
        <f ca="1">IF($N78,_xll.BDH($K78,T$4,$M78),"[DISABLED]")</f>
        <v>#NAME?</v>
      </c>
      <c r="V78" s="106" t="s">
        <v>11404</v>
      </c>
      <c r="W78" s="107" t="s">
        <v>1055</v>
      </c>
      <c r="X78" s="108">
        <v>42276</v>
      </c>
      <c r="Y78" s="107" t="b">
        <v>1</v>
      </c>
      <c r="Z78" s="107" t="s">
        <v>11405</v>
      </c>
      <c r="AA78" s="107" t="s">
        <v>8333</v>
      </c>
      <c r="AB78" s="107" t="s">
        <v>11270</v>
      </c>
      <c r="AC78" s="107">
        <v>61.6</v>
      </c>
      <c r="AD78" s="107" t="s">
        <v>6569</v>
      </c>
      <c r="AE78" s="107">
        <v>61.6</v>
      </c>
    </row>
    <row r="79" spans="2:31" outlineLevel="1">
      <c r="B79" s="24" t="s">
        <v>8329</v>
      </c>
      <c r="C79" s="24" t="s">
        <v>0</v>
      </c>
      <c r="D79" s="24" t="s">
        <v>8328</v>
      </c>
      <c r="F79" s="83" t="s">
        <v>46</v>
      </c>
      <c r="G79" s="24">
        <v>-13</v>
      </c>
      <c r="H79" s="24" t="s">
        <v>7752</v>
      </c>
      <c r="I79" s="24" t="s">
        <v>7795</v>
      </c>
      <c r="J79" s="24" t="s">
        <v>73</v>
      </c>
      <c r="K79" s="72" t="str">
        <f t="shared" si="3"/>
        <v>EU0Z1310 ICPL Curncy</v>
      </c>
      <c r="L79" s="25" t="str">
        <f t="shared" si="4"/>
        <v>ICPL</v>
      </c>
      <c r="M79" s="26">
        <f t="shared" ca="1" si="4"/>
        <v>42276</v>
      </c>
      <c r="N79" s="25" t="b">
        <f t="shared" si="4"/>
        <v>1</v>
      </c>
      <c r="O79" s="84" t="e">
        <f ca="1">IF($N79,_xll.BDP($K79,O$4),"[DISABLED]")</f>
        <v>#NAME?</v>
      </c>
      <c r="P79" s="84" t="e">
        <f ca="1">IF($N79,_xll.BDP($K79,P$4),"[DISABLED]")</f>
        <v>#NAME?</v>
      </c>
      <c r="Q79" s="84" t="e">
        <f ca="1">IF($N79,_xll.BDP($K79,Q$4),"[DISABLED]")</f>
        <v>#NAME?</v>
      </c>
      <c r="R79" s="84" t="e">
        <f ca="1">IF($N79,_xll.BDH($K79,R$4,$M79),"[DISABLED]")</f>
        <v>#NAME?</v>
      </c>
      <c r="S79" s="84" t="e">
        <f ca="1">IF($N79,_xll.BDH($K79,S$4,$M79),"[DISABLED]")</f>
        <v>#NAME?</v>
      </c>
      <c r="T79" s="84" t="e">
        <f ca="1">IF($N79,_xll.BDH($K79,T$4,$M79),"[DISABLED]")</f>
        <v>#NAME?</v>
      </c>
      <c r="V79" s="106" t="s">
        <v>11406</v>
      </c>
      <c r="W79" s="107" t="s">
        <v>1055</v>
      </c>
      <c r="X79" s="108">
        <v>42276</v>
      </c>
      <c r="Y79" s="107" t="b">
        <v>1</v>
      </c>
      <c r="Z79" s="107" t="s">
        <v>11407</v>
      </c>
      <c r="AA79" s="107" t="s">
        <v>8333</v>
      </c>
      <c r="AB79" s="107" t="s">
        <v>11270</v>
      </c>
      <c r="AC79" s="107">
        <v>63</v>
      </c>
      <c r="AD79" s="107" t="s">
        <v>6569</v>
      </c>
      <c r="AE79" s="107">
        <v>63</v>
      </c>
    </row>
    <row r="80" spans="2:31" outlineLevel="1">
      <c r="B80" s="24" t="s">
        <v>8329</v>
      </c>
      <c r="C80" s="24" t="s">
        <v>0</v>
      </c>
      <c r="D80" s="24" t="s">
        <v>8328</v>
      </c>
      <c r="F80" s="83" t="s">
        <v>161</v>
      </c>
      <c r="G80" s="24">
        <v>-13</v>
      </c>
      <c r="H80" s="24" t="s">
        <v>7752</v>
      </c>
      <c r="I80" s="24" t="s">
        <v>7796</v>
      </c>
      <c r="J80" s="24" t="s">
        <v>73</v>
      </c>
      <c r="K80" s="72" t="str">
        <f t="shared" si="3"/>
        <v>EU0Z1312 ICPL Curncy</v>
      </c>
      <c r="L80" s="25" t="str">
        <f t="shared" si="4"/>
        <v>ICPL</v>
      </c>
      <c r="M80" s="26">
        <f t="shared" ca="1" si="4"/>
        <v>42276</v>
      </c>
      <c r="N80" s="25" t="b">
        <f t="shared" si="4"/>
        <v>1</v>
      </c>
      <c r="O80" s="84" t="e">
        <f ca="1">IF($N80,_xll.BDP($K80,O$4),"[DISABLED]")</f>
        <v>#NAME?</v>
      </c>
      <c r="P80" s="84" t="e">
        <f ca="1">IF($N80,_xll.BDP($K80,P$4),"[DISABLED]")</f>
        <v>#NAME?</v>
      </c>
      <c r="Q80" s="84" t="e">
        <f ca="1">IF($N80,_xll.BDP($K80,Q$4),"[DISABLED]")</f>
        <v>#NAME?</v>
      </c>
      <c r="R80" s="84" t="e">
        <f ca="1">IF($N80,_xll.BDH($K80,R$4,$M80),"[DISABLED]")</f>
        <v>#NAME?</v>
      </c>
      <c r="S80" s="84" t="e">
        <f ca="1">IF($N80,_xll.BDH($K80,S$4,$M80),"[DISABLED]")</f>
        <v>#NAME?</v>
      </c>
      <c r="T80" s="84" t="e">
        <f ca="1">IF($N80,_xll.BDH($K80,T$4,$M80),"[DISABLED]")</f>
        <v>#NAME?</v>
      </c>
      <c r="V80" s="106" t="s">
        <v>11408</v>
      </c>
      <c r="W80" s="107" t="s">
        <v>1055</v>
      </c>
      <c r="X80" s="108">
        <v>42276</v>
      </c>
      <c r="Y80" s="107" t="b">
        <v>1</v>
      </c>
      <c r="Z80" s="107" t="s">
        <v>11409</v>
      </c>
      <c r="AA80" s="107" t="s">
        <v>8333</v>
      </c>
      <c r="AB80" s="107" t="s">
        <v>11270</v>
      </c>
      <c r="AC80" s="107">
        <v>65.2</v>
      </c>
      <c r="AD80" s="107" t="s">
        <v>6569</v>
      </c>
      <c r="AE80" s="107">
        <v>65.2</v>
      </c>
    </row>
    <row r="81" spans="2:31" outlineLevel="1">
      <c r="B81" s="24" t="s">
        <v>8329</v>
      </c>
      <c r="C81" s="24" t="s">
        <v>0</v>
      </c>
      <c r="D81" s="24" t="s">
        <v>8328</v>
      </c>
      <c r="F81" s="83" t="s">
        <v>47</v>
      </c>
      <c r="G81" s="24">
        <v>-13</v>
      </c>
      <c r="H81" s="24" t="s">
        <v>7752</v>
      </c>
      <c r="I81" s="24" t="s">
        <v>7797</v>
      </c>
      <c r="J81" s="24" t="s">
        <v>73</v>
      </c>
      <c r="K81" s="72" t="str">
        <f t="shared" si="3"/>
        <v>EU0Z1315 ICPL Curncy</v>
      </c>
      <c r="L81" s="25" t="str">
        <f t="shared" si="4"/>
        <v>ICPL</v>
      </c>
      <c r="M81" s="26">
        <f t="shared" ca="1" si="4"/>
        <v>42276</v>
      </c>
      <c r="N81" s="25" t="b">
        <f t="shared" si="4"/>
        <v>1</v>
      </c>
      <c r="O81" s="84" t="e">
        <f ca="1">IF($N81,_xll.BDP($K81,O$4),"[DISABLED]")</f>
        <v>#NAME?</v>
      </c>
      <c r="P81" s="84" t="e">
        <f ca="1">IF($N81,_xll.BDP($K81,P$4),"[DISABLED]")</f>
        <v>#NAME?</v>
      </c>
      <c r="Q81" s="84" t="e">
        <f ca="1">IF($N81,_xll.BDP($K81,Q$4),"[DISABLED]")</f>
        <v>#NAME?</v>
      </c>
      <c r="R81" s="84" t="e">
        <f ca="1">IF($N81,_xll.BDH($K81,R$4,$M81),"[DISABLED]")</f>
        <v>#NAME?</v>
      </c>
      <c r="S81" s="84" t="e">
        <f ca="1">IF($N81,_xll.BDH($K81,S$4,$M81),"[DISABLED]")</f>
        <v>#NAME?</v>
      </c>
      <c r="T81" s="84" t="e">
        <f ca="1">IF($N81,_xll.BDH($K81,T$4,$M81),"[DISABLED]")</f>
        <v>#NAME?</v>
      </c>
      <c r="V81" s="106" t="s">
        <v>11410</v>
      </c>
      <c r="W81" s="107" t="s">
        <v>1055</v>
      </c>
      <c r="X81" s="108">
        <v>42276</v>
      </c>
      <c r="Y81" s="107" t="b">
        <v>1</v>
      </c>
      <c r="Z81" s="107" t="s">
        <v>11411</v>
      </c>
      <c r="AA81" s="107" t="s">
        <v>8333</v>
      </c>
      <c r="AB81" s="107" t="s">
        <v>11412</v>
      </c>
      <c r="AC81" s="107">
        <v>67</v>
      </c>
      <c r="AD81" s="107" t="s">
        <v>6569</v>
      </c>
      <c r="AE81" s="107">
        <v>67</v>
      </c>
    </row>
    <row r="82" spans="2:31" outlineLevel="1">
      <c r="B82" s="24" t="s">
        <v>8329</v>
      </c>
      <c r="C82" s="24" t="s">
        <v>0</v>
      </c>
      <c r="D82" s="24" t="s">
        <v>8328</v>
      </c>
      <c r="F82" s="83" t="s">
        <v>48</v>
      </c>
      <c r="G82" s="24">
        <v>-13</v>
      </c>
      <c r="H82" s="24" t="s">
        <v>7752</v>
      </c>
      <c r="I82" s="24" t="s">
        <v>7798</v>
      </c>
      <c r="J82" s="24" t="s">
        <v>73</v>
      </c>
      <c r="K82" s="72" t="str">
        <f t="shared" si="3"/>
        <v>EU0Z1320 ICPL Curncy</v>
      </c>
      <c r="L82" s="25" t="str">
        <f t="shared" si="4"/>
        <v>ICPL</v>
      </c>
      <c r="M82" s="26">
        <f t="shared" ca="1" si="4"/>
        <v>42276</v>
      </c>
      <c r="N82" s="25" t="b">
        <f t="shared" si="4"/>
        <v>1</v>
      </c>
      <c r="O82" s="84" t="e">
        <f ca="1">IF($N82,_xll.BDP($K82,O$4),"[DISABLED]")</f>
        <v>#NAME?</v>
      </c>
      <c r="P82" s="84" t="e">
        <f ca="1">IF($N82,_xll.BDP($K82,P$4),"[DISABLED]")</f>
        <v>#NAME?</v>
      </c>
      <c r="Q82" s="84" t="e">
        <f ca="1">IF($N82,_xll.BDP($K82,Q$4),"[DISABLED]")</f>
        <v>#NAME?</v>
      </c>
      <c r="R82" s="84" t="e">
        <f ca="1">IF($N82,_xll.BDH($K82,R$4,$M82),"[DISABLED]")</f>
        <v>#NAME?</v>
      </c>
      <c r="S82" s="84" t="e">
        <f ca="1">IF($N82,_xll.BDH($K82,S$4,$M82),"[DISABLED]")</f>
        <v>#NAME?</v>
      </c>
      <c r="T82" s="84" t="e">
        <f ca="1">IF($N82,_xll.BDH($K82,T$4,$M82),"[DISABLED]")</f>
        <v>#NAME?</v>
      </c>
      <c r="V82" s="106" t="s">
        <v>11413</v>
      </c>
      <c r="W82" s="107" t="s">
        <v>1055</v>
      </c>
      <c r="X82" s="108">
        <v>42276</v>
      </c>
      <c r="Y82" s="107" t="b">
        <v>1</v>
      </c>
      <c r="Z82" s="107" t="s">
        <v>11414</v>
      </c>
      <c r="AA82" s="107" t="s">
        <v>8333</v>
      </c>
      <c r="AB82" s="107" t="s">
        <v>11270</v>
      </c>
      <c r="AC82" s="107">
        <v>67.599999999999994</v>
      </c>
      <c r="AD82" s="107" t="s">
        <v>6569</v>
      </c>
      <c r="AE82" s="107">
        <v>67.599999999999994</v>
      </c>
    </row>
    <row r="83" spans="2:31" outlineLevel="1">
      <c r="B83" s="24" t="s">
        <v>8329</v>
      </c>
      <c r="C83" s="24" t="s">
        <v>0</v>
      </c>
      <c r="D83" s="24" t="s">
        <v>8328</v>
      </c>
      <c r="F83" s="83" t="s">
        <v>49</v>
      </c>
      <c r="G83" s="24">
        <v>-13</v>
      </c>
      <c r="H83" s="24" t="s">
        <v>7752</v>
      </c>
      <c r="I83" s="24" t="s">
        <v>7799</v>
      </c>
      <c r="J83" s="24" t="s">
        <v>73</v>
      </c>
      <c r="K83" s="72" t="str">
        <f t="shared" si="3"/>
        <v>EU0Z1325 ICPL Curncy</v>
      </c>
      <c r="L83" s="25" t="str">
        <f t="shared" si="4"/>
        <v>ICPL</v>
      </c>
      <c r="M83" s="26">
        <f t="shared" ca="1" si="4"/>
        <v>42276</v>
      </c>
      <c r="N83" s="25" t="b">
        <f t="shared" si="4"/>
        <v>1</v>
      </c>
      <c r="O83" s="84" t="e">
        <f ca="1">IF($N83,_xll.BDP($K83,O$4),"[DISABLED]")</f>
        <v>#NAME?</v>
      </c>
      <c r="P83" s="84" t="e">
        <f ca="1">IF($N83,_xll.BDP($K83,P$4),"[DISABLED]")</f>
        <v>#NAME?</v>
      </c>
      <c r="Q83" s="84" t="e">
        <f ca="1">IF($N83,_xll.BDP($K83,Q$4),"[DISABLED]")</f>
        <v>#NAME?</v>
      </c>
      <c r="R83" s="84" t="e">
        <f ca="1">IF($N83,_xll.BDH($K83,R$4,$M83),"[DISABLED]")</f>
        <v>#NAME?</v>
      </c>
      <c r="S83" s="84" t="e">
        <f ca="1">IF($N83,_xll.BDH($K83,S$4,$M83),"[DISABLED]")</f>
        <v>#NAME?</v>
      </c>
      <c r="T83" s="84" t="e">
        <f ca="1">IF($N83,_xll.BDH($K83,T$4,$M83),"[DISABLED]")</f>
        <v>#NAME?</v>
      </c>
      <c r="V83" s="106" t="s">
        <v>11415</v>
      </c>
      <c r="W83" s="107" t="s">
        <v>1055</v>
      </c>
      <c r="X83" s="108">
        <v>42276</v>
      </c>
      <c r="Y83" s="107" t="b">
        <v>1</v>
      </c>
      <c r="Z83" s="107" t="s">
        <v>11416</v>
      </c>
      <c r="AA83" s="107" t="s">
        <v>8333</v>
      </c>
      <c r="AB83" s="107" t="s">
        <v>11352</v>
      </c>
      <c r="AC83" s="107">
        <v>66.900000000000006</v>
      </c>
      <c r="AD83" s="107" t="s">
        <v>6569</v>
      </c>
      <c r="AE83" s="107">
        <v>66.900000000000006</v>
      </c>
    </row>
    <row r="84" spans="2:31" outlineLevel="1">
      <c r="B84" s="24" t="s">
        <v>8329</v>
      </c>
      <c r="C84" s="24" t="s">
        <v>0</v>
      </c>
      <c r="D84" s="24" t="s">
        <v>8328</v>
      </c>
      <c r="F84" s="83" t="s">
        <v>50</v>
      </c>
      <c r="G84" s="24">
        <v>-13</v>
      </c>
      <c r="H84" s="24" t="s">
        <v>7752</v>
      </c>
      <c r="I84" s="24" t="s">
        <v>7800</v>
      </c>
      <c r="J84" s="24" t="s">
        <v>73</v>
      </c>
      <c r="K84" s="72" t="str">
        <f t="shared" si="3"/>
        <v>EU0Z1330 ICPL Curncy</v>
      </c>
      <c r="L84" s="25" t="str">
        <f t="shared" si="4"/>
        <v>ICPL</v>
      </c>
      <c r="M84" s="26">
        <f t="shared" ca="1" si="4"/>
        <v>42276</v>
      </c>
      <c r="N84" s="25" t="b">
        <f t="shared" si="4"/>
        <v>1</v>
      </c>
      <c r="O84" s="84" t="e">
        <f ca="1">IF($N84,_xll.BDP($K84,O$4),"[DISABLED]")</f>
        <v>#NAME?</v>
      </c>
      <c r="P84" s="84" t="e">
        <f ca="1">IF($N84,_xll.BDP($K84,P$4),"[DISABLED]")</f>
        <v>#NAME?</v>
      </c>
      <c r="Q84" s="84" t="e">
        <f ca="1">IF($N84,_xll.BDP($K84,Q$4),"[DISABLED]")</f>
        <v>#NAME?</v>
      </c>
      <c r="R84" s="84" t="e">
        <f ca="1">IF($N84,_xll.BDH($K84,R$4,$M84),"[DISABLED]")</f>
        <v>#NAME?</v>
      </c>
      <c r="S84" s="84" t="e">
        <f ca="1">IF($N84,_xll.BDH($K84,S$4,$M84),"[DISABLED]")</f>
        <v>#NAME?</v>
      </c>
      <c r="T84" s="84" t="e">
        <f ca="1">IF($N84,_xll.BDH($K84,T$4,$M84),"[DISABLED]")</f>
        <v>#NAME?</v>
      </c>
      <c r="V84" s="106" t="s">
        <v>11417</v>
      </c>
      <c r="W84" s="107" t="s">
        <v>1055</v>
      </c>
      <c r="X84" s="108">
        <v>42276</v>
      </c>
      <c r="Y84" s="107" t="b">
        <v>1</v>
      </c>
      <c r="Z84" s="107" t="s">
        <v>11418</v>
      </c>
      <c r="AA84" s="107" t="s">
        <v>8333</v>
      </c>
      <c r="AB84" s="107" t="s">
        <v>11352</v>
      </c>
      <c r="AC84" s="107">
        <v>65.8</v>
      </c>
      <c r="AD84" s="107" t="s">
        <v>6569</v>
      </c>
      <c r="AE84" s="107">
        <v>65.8</v>
      </c>
    </row>
    <row r="85" spans="2:31" outlineLevel="1">
      <c r="B85" s="24" t="s">
        <v>8329</v>
      </c>
      <c r="C85" s="24" t="s">
        <v>0</v>
      </c>
      <c r="D85" s="24" t="s">
        <v>8328</v>
      </c>
      <c r="F85" s="83" t="s">
        <v>41</v>
      </c>
      <c r="G85" s="24">
        <v>0</v>
      </c>
      <c r="H85" s="24" t="s">
        <v>7752</v>
      </c>
      <c r="I85" s="24" t="s">
        <v>7801</v>
      </c>
      <c r="J85" s="24" t="s">
        <v>73</v>
      </c>
      <c r="K85" s="72" t="str">
        <f t="shared" si="3"/>
        <v>EUNZO1 ICPL Curncy</v>
      </c>
      <c r="L85" s="25" t="str">
        <f t="shared" si="4"/>
        <v>ICPL</v>
      </c>
      <c r="M85" s="26">
        <f t="shared" ca="1" si="4"/>
        <v>42276</v>
      </c>
      <c r="N85" s="25" t="b">
        <f t="shared" si="4"/>
        <v>1</v>
      </c>
      <c r="O85" s="84" t="e">
        <f ca="1">IF($N85,_xll.BDP($K85,O$4),"[DISABLED]")</f>
        <v>#NAME?</v>
      </c>
      <c r="P85" s="84" t="e">
        <f ca="1">IF($N85,_xll.BDP($K85,P$4),"[DISABLED]")</f>
        <v>#NAME?</v>
      </c>
      <c r="Q85" s="84" t="e">
        <f ca="1">IF($N85,_xll.BDP($K85,Q$4),"[DISABLED]")</f>
        <v>#NAME?</v>
      </c>
      <c r="R85" s="84" t="e">
        <f ca="1">IF($N85,_xll.BDH($K85,R$4,$M85),"[DISABLED]")</f>
        <v>#NAME?</v>
      </c>
      <c r="S85" s="84" t="e">
        <f ca="1">IF($N85,_xll.BDH($K85,S$4,$M85),"[DISABLED]")</f>
        <v>#NAME?</v>
      </c>
      <c r="T85" s="84" t="e">
        <f ca="1">IF($N85,_xll.BDH($K85,T$4,$M85),"[DISABLED]")</f>
        <v>#NAME?</v>
      </c>
      <c r="V85" s="106" t="s">
        <v>11419</v>
      </c>
      <c r="W85" s="107" t="s">
        <v>1055</v>
      </c>
      <c r="X85" s="108">
        <v>42276</v>
      </c>
      <c r="Y85" s="107" t="b">
        <v>1</v>
      </c>
      <c r="Z85" s="107" t="s">
        <v>11420</v>
      </c>
      <c r="AA85" s="107" t="s">
        <v>8333</v>
      </c>
      <c r="AB85" s="107" t="s">
        <v>11319</v>
      </c>
      <c r="AC85" s="107">
        <v>22.6</v>
      </c>
      <c r="AD85" s="107" t="s">
        <v>6569</v>
      </c>
      <c r="AE85" s="107">
        <v>22.6</v>
      </c>
    </row>
    <row r="86" spans="2:31" outlineLevel="1">
      <c r="B86" s="24" t="s">
        <v>8329</v>
      </c>
      <c r="C86" s="24" t="s">
        <v>0</v>
      </c>
      <c r="D86" s="24" t="s">
        <v>8328</v>
      </c>
      <c r="F86" s="83" t="s">
        <v>146</v>
      </c>
      <c r="G86" s="24">
        <v>0</v>
      </c>
      <c r="H86" s="24" t="s">
        <v>7752</v>
      </c>
      <c r="I86" s="24" t="s">
        <v>7802</v>
      </c>
      <c r="J86" s="24" t="s">
        <v>73</v>
      </c>
      <c r="K86" s="72" t="str">
        <f t="shared" si="3"/>
        <v>EUNZO1F ICPL Curncy</v>
      </c>
      <c r="L86" s="25" t="str">
        <f t="shared" si="4"/>
        <v>ICPL</v>
      </c>
      <c r="M86" s="26">
        <f t="shared" ca="1" si="4"/>
        <v>42276</v>
      </c>
      <c r="N86" s="25" t="b">
        <f t="shared" si="4"/>
        <v>1</v>
      </c>
      <c r="O86" s="84" t="e">
        <f ca="1">IF($N86,_xll.BDP($K86,O$4),"[DISABLED]")</f>
        <v>#NAME?</v>
      </c>
      <c r="P86" s="84" t="e">
        <f ca="1">IF($N86,_xll.BDP($K86,P$4),"[DISABLED]")</f>
        <v>#NAME?</v>
      </c>
      <c r="Q86" s="84" t="e">
        <f ca="1">IF($N86,_xll.BDP($K86,Q$4),"[DISABLED]")</f>
        <v>#NAME?</v>
      </c>
      <c r="R86" s="84" t="e">
        <f ca="1">IF($N86,_xll.BDH($K86,R$4,$M86),"[DISABLED]")</f>
        <v>#NAME?</v>
      </c>
      <c r="S86" s="84" t="e">
        <f ca="1">IF($N86,_xll.BDH($K86,S$4,$M86),"[DISABLED]")</f>
        <v>#NAME?</v>
      </c>
      <c r="T86" s="84" t="e">
        <f ca="1">IF($N86,_xll.BDH($K86,T$4,$M86),"[DISABLED]")</f>
        <v>#NAME?</v>
      </c>
      <c r="V86" s="106" t="s">
        <v>11421</v>
      </c>
      <c r="W86" s="107" t="s">
        <v>1055</v>
      </c>
      <c r="X86" s="108">
        <v>42276</v>
      </c>
      <c r="Y86" s="107" t="b">
        <v>1</v>
      </c>
      <c r="Z86" s="107" t="s">
        <v>11422</v>
      </c>
      <c r="AA86" s="107" t="s">
        <v>8333</v>
      </c>
      <c r="AB86" s="107" t="s">
        <v>11322</v>
      </c>
      <c r="AC86" s="107">
        <v>24.2</v>
      </c>
      <c r="AD86" s="107" t="s">
        <v>6569</v>
      </c>
      <c r="AE86" s="107">
        <v>24.2</v>
      </c>
    </row>
    <row r="87" spans="2:31" outlineLevel="1">
      <c r="B87" s="24" t="s">
        <v>8329</v>
      </c>
      <c r="C87" s="24" t="s">
        <v>0</v>
      </c>
      <c r="D87" s="24" t="s">
        <v>8328</v>
      </c>
      <c r="F87" s="83" t="s">
        <v>42</v>
      </c>
      <c r="G87" s="24">
        <v>0</v>
      </c>
      <c r="H87" s="24" t="s">
        <v>7752</v>
      </c>
      <c r="I87" s="24" t="s">
        <v>7803</v>
      </c>
      <c r="J87" s="24" t="s">
        <v>73</v>
      </c>
      <c r="K87" s="72" t="str">
        <f t="shared" si="3"/>
        <v>EUNZO2 ICPL Curncy</v>
      </c>
      <c r="L87" s="25" t="str">
        <f t="shared" si="4"/>
        <v>ICPL</v>
      </c>
      <c r="M87" s="26">
        <f t="shared" ca="1" si="4"/>
        <v>42276</v>
      </c>
      <c r="N87" s="25" t="b">
        <f t="shared" si="4"/>
        <v>1</v>
      </c>
      <c r="O87" s="84" t="e">
        <f ca="1">IF($N87,_xll.BDP($K87,O$4),"[DISABLED]")</f>
        <v>#NAME?</v>
      </c>
      <c r="P87" s="84" t="e">
        <f ca="1">IF($N87,_xll.BDP($K87,P$4),"[DISABLED]")</f>
        <v>#NAME?</v>
      </c>
      <c r="Q87" s="84" t="e">
        <f ca="1">IF($N87,_xll.BDP($K87,Q$4),"[DISABLED]")</f>
        <v>#NAME?</v>
      </c>
      <c r="R87" s="84" t="e">
        <f ca="1">IF($N87,_xll.BDH($K87,R$4,$M87),"[DISABLED]")</f>
        <v>#NAME?</v>
      </c>
      <c r="S87" s="84" t="e">
        <f ca="1">IF($N87,_xll.BDH($K87,S$4,$M87),"[DISABLED]")</f>
        <v>#NAME?</v>
      </c>
      <c r="T87" s="84" t="e">
        <f ca="1">IF($N87,_xll.BDH($K87,T$4,$M87),"[DISABLED]")</f>
        <v>#NAME?</v>
      </c>
      <c r="V87" s="106" t="s">
        <v>11423</v>
      </c>
      <c r="W87" s="107" t="s">
        <v>1055</v>
      </c>
      <c r="X87" s="108">
        <v>42276</v>
      </c>
      <c r="Y87" s="107" t="b">
        <v>1</v>
      </c>
      <c r="Z87" s="107" t="s">
        <v>11424</v>
      </c>
      <c r="AA87" s="107" t="s">
        <v>8333</v>
      </c>
      <c r="AB87" s="107" t="s">
        <v>11387</v>
      </c>
      <c r="AC87" s="107">
        <v>26.3</v>
      </c>
      <c r="AD87" s="107" t="s">
        <v>6569</v>
      </c>
      <c r="AE87" s="107">
        <v>26.3</v>
      </c>
    </row>
    <row r="88" spans="2:31" outlineLevel="1">
      <c r="B88" s="24" t="s">
        <v>8329</v>
      </c>
      <c r="C88" s="24" t="s">
        <v>0</v>
      </c>
      <c r="D88" s="24" t="s">
        <v>8328</v>
      </c>
      <c r="F88" s="83" t="s">
        <v>43</v>
      </c>
      <c r="G88" s="24">
        <v>0</v>
      </c>
      <c r="H88" s="24" t="s">
        <v>7752</v>
      </c>
      <c r="I88" s="24" t="s">
        <v>7804</v>
      </c>
      <c r="J88" s="24" t="s">
        <v>73</v>
      </c>
      <c r="K88" s="72" t="str">
        <f t="shared" si="3"/>
        <v>EUNZO3 ICPL Curncy</v>
      </c>
      <c r="L88" s="25" t="str">
        <f t="shared" si="4"/>
        <v>ICPL</v>
      </c>
      <c r="M88" s="26">
        <f t="shared" ca="1" si="4"/>
        <v>42276</v>
      </c>
      <c r="N88" s="25" t="b">
        <f t="shared" si="4"/>
        <v>1</v>
      </c>
      <c r="O88" s="84" t="e">
        <f ca="1">IF($N88,_xll.BDP($K88,O$4),"[DISABLED]")</f>
        <v>#NAME?</v>
      </c>
      <c r="P88" s="84" t="e">
        <f ca="1">IF($N88,_xll.BDP($K88,P$4),"[DISABLED]")</f>
        <v>#NAME?</v>
      </c>
      <c r="Q88" s="84" t="e">
        <f ca="1">IF($N88,_xll.BDP($K88,Q$4),"[DISABLED]")</f>
        <v>#NAME?</v>
      </c>
      <c r="R88" s="84" t="e">
        <f ca="1">IF($N88,_xll.BDH($K88,R$4,$M88),"[DISABLED]")</f>
        <v>#NAME?</v>
      </c>
      <c r="S88" s="84" t="e">
        <f ca="1">IF($N88,_xll.BDH($K88,S$4,$M88),"[DISABLED]")</f>
        <v>#NAME?</v>
      </c>
      <c r="T88" s="84" t="e">
        <f ca="1">IF($N88,_xll.BDH($K88,T$4,$M88),"[DISABLED]")</f>
        <v>#NAME?</v>
      </c>
      <c r="V88" s="106" t="s">
        <v>11425</v>
      </c>
      <c r="W88" s="107" t="s">
        <v>1055</v>
      </c>
      <c r="X88" s="108">
        <v>42276</v>
      </c>
      <c r="Y88" s="107" t="b">
        <v>1</v>
      </c>
      <c r="Z88" s="107" t="s">
        <v>11426</v>
      </c>
      <c r="AA88" s="107" t="s">
        <v>8333</v>
      </c>
      <c r="AB88" s="107" t="s">
        <v>11293</v>
      </c>
      <c r="AC88" s="107">
        <v>31.8</v>
      </c>
      <c r="AD88" s="107" t="s">
        <v>6569</v>
      </c>
      <c r="AE88" s="107">
        <v>31.8</v>
      </c>
    </row>
    <row r="89" spans="2:31" outlineLevel="1">
      <c r="B89" s="24" t="s">
        <v>8329</v>
      </c>
      <c r="C89" s="24" t="s">
        <v>0</v>
      </c>
      <c r="D89" s="24" t="s">
        <v>8328</v>
      </c>
      <c r="F89" s="83" t="s">
        <v>152</v>
      </c>
      <c r="G89" s="24">
        <v>0</v>
      </c>
      <c r="H89" s="24" t="s">
        <v>7752</v>
      </c>
      <c r="I89" s="24" t="s">
        <v>7805</v>
      </c>
      <c r="J89" s="24" t="s">
        <v>73</v>
      </c>
      <c r="K89" s="72" t="str">
        <f t="shared" si="3"/>
        <v>EUNZO4 ICPL Curncy</v>
      </c>
      <c r="L89" s="25" t="str">
        <f t="shared" si="4"/>
        <v>ICPL</v>
      </c>
      <c r="M89" s="26">
        <f t="shared" ca="1" si="4"/>
        <v>42276</v>
      </c>
      <c r="N89" s="25" t="b">
        <f t="shared" si="4"/>
        <v>1</v>
      </c>
      <c r="O89" s="84" t="e">
        <f ca="1">IF($N89,_xll.BDP($K89,O$4),"[DISABLED]")</f>
        <v>#NAME?</v>
      </c>
      <c r="P89" s="84" t="e">
        <f ca="1">IF($N89,_xll.BDP($K89,P$4),"[DISABLED]")</f>
        <v>#NAME?</v>
      </c>
      <c r="Q89" s="84" t="e">
        <f ca="1">IF($N89,_xll.BDP($K89,Q$4),"[DISABLED]")</f>
        <v>#NAME?</v>
      </c>
      <c r="R89" s="84" t="e">
        <f ca="1">IF($N89,_xll.BDH($K89,R$4,$M89),"[DISABLED]")</f>
        <v>#NAME?</v>
      </c>
      <c r="S89" s="84" t="e">
        <f ca="1">IF($N89,_xll.BDH($K89,S$4,$M89),"[DISABLED]")</f>
        <v>#NAME?</v>
      </c>
      <c r="T89" s="84" t="e">
        <f ca="1">IF($N89,_xll.BDH($K89,T$4,$M89),"[DISABLED]")</f>
        <v>#NAME?</v>
      </c>
      <c r="V89" s="106" t="s">
        <v>11427</v>
      </c>
      <c r="W89" s="107" t="s">
        <v>1055</v>
      </c>
      <c r="X89" s="108">
        <v>42276</v>
      </c>
      <c r="Y89" s="107" t="b">
        <v>1</v>
      </c>
      <c r="Z89" s="107" t="s">
        <v>11428</v>
      </c>
      <c r="AA89" s="107" t="s">
        <v>8333</v>
      </c>
      <c r="AB89" s="107" t="s">
        <v>11327</v>
      </c>
      <c r="AC89" s="107">
        <v>40</v>
      </c>
      <c r="AD89" s="107" t="s">
        <v>6569</v>
      </c>
      <c r="AE89" s="107">
        <v>40</v>
      </c>
    </row>
    <row r="90" spans="2:31" outlineLevel="1">
      <c r="B90" s="24" t="s">
        <v>8329</v>
      </c>
      <c r="C90" s="24" t="s">
        <v>0</v>
      </c>
      <c r="D90" s="24" t="s">
        <v>8328</v>
      </c>
      <c r="F90" s="83" t="s">
        <v>44</v>
      </c>
      <c r="G90" s="24">
        <v>0</v>
      </c>
      <c r="H90" s="24" t="s">
        <v>7752</v>
      </c>
      <c r="I90" s="24" t="s">
        <v>7806</v>
      </c>
      <c r="J90" s="24" t="s">
        <v>73</v>
      </c>
      <c r="K90" s="72" t="str">
        <f t="shared" si="3"/>
        <v>EUNZO5 ICPL Curncy</v>
      </c>
      <c r="L90" s="25" t="str">
        <f t="shared" si="4"/>
        <v>ICPL</v>
      </c>
      <c r="M90" s="26">
        <f t="shared" ca="1" si="4"/>
        <v>42276</v>
      </c>
      <c r="N90" s="25" t="b">
        <f t="shared" si="4"/>
        <v>1</v>
      </c>
      <c r="O90" s="84" t="e">
        <f ca="1">IF($N90,_xll.BDP($K90,O$4),"[DISABLED]")</f>
        <v>#NAME?</v>
      </c>
      <c r="P90" s="84" t="e">
        <f ca="1">IF($N90,_xll.BDP($K90,P$4),"[DISABLED]")</f>
        <v>#NAME?</v>
      </c>
      <c r="Q90" s="84" t="e">
        <f ca="1">IF($N90,_xll.BDP($K90,Q$4),"[DISABLED]")</f>
        <v>#NAME?</v>
      </c>
      <c r="R90" s="84" t="e">
        <f ca="1">IF($N90,_xll.BDH($K90,R$4,$M90),"[DISABLED]")</f>
        <v>#NAME?</v>
      </c>
      <c r="S90" s="84" t="e">
        <f ca="1">IF($N90,_xll.BDH($K90,S$4,$M90),"[DISABLED]")</f>
        <v>#NAME?</v>
      </c>
      <c r="T90" s="84" t="e">
        <f ca="1">IF($N90,_xll.BDH($K90,T$4,$M90),"[DISABLED]")</f>
        <v>#NAME?</v>
      </c>
      <c r="V90" s="106" t="s">
        <v>11429</v>
      </c>
      <c r="W90" s="107" t="s">
        <v>1055</v>
      </c>
      <c r="X90" s="108">
        <v>42276</v>
      </c>
      <c r="Y90" s="107" t="b">
        <v>1</v>
      </c>
      <c r="Z90" s="107" t="s">
        <v>11430</v>
      </c>
      <c r="AA90" s="107" t="s">
        <v>8333</v>
      </c>
      <c r="AB90" s="107" t="s">
        <v>11296</v>
      </c>
      <c r="AC90" s="107">
        <v>47.1</v>
      </c>
      <c r="AD90" s="107" t="s">
        <v>6569</v>
      </c>
      <c r="AE90" s="107">
        <v>47.1</v>
      </c>
    </row>
    <row r="91" spans="2:31" outlineLevel="1">
      <c r="B91" s="24" t="s">
        <v>8329</v>
      </c>
      <c r="C91" s="24" t="s">
        <v>0</v>
      </c>
      <c r="D91" s="24" t="s">
        <v>8328</v>
      </c>
      <c r="F91" s="83" t="s">
        <v>155</v>
      </c>
      <c r="G91" s="24">
        <v>0</v>
      </c>
      <c r="H91" s="24" t="s">
        <v>7752</v>
      </c>
      <c r="I91" s="24" t="s">
        <v>7807</v>
      </c>
      <c r="J91" s="24" t="s">
        <v>73</v>
      </c>
      <c r="K91" s="72" t="str">
        <f t="shared" si="3"/>
        <v>EUNZO6 ICPL Curncy</v>
      </c>
      <c r="L91" s="25" t="str">
        <f t="shared" si="4"/>
        <v>ICPL</v>
      </c>
      <c r="M91" s="26">
        <f t="shared" ca="1" si="4"/>
        <v>42276</v>
      </c>
      <c r="N91" s="25" t="b">
        <f t="shared" si="4"/>
        <v>1</v>
      </c>
      <c r="O91" s="84" t="e">
        <f ca="1">IF($N91,_xll.BDP($K91,O$4),"[DISABLED]")</f>
        <v>#NAME?</v>
      </c>
      <c r="P91" s="84" t="e">
        <f ca="1">IF($N91,_xll.BDP($K91,P$4),"[DISABLED]")</f>
        <v>#NAME?</v>
      </c>
      <c r="Q91" s="84" t="e">
        <f ca="1">IF($N91,_xll.BDP($K91,Q$4),"[DISABLED]")</f>
        <v>#NAME?</v>
      </c>
      <c r="R91" s="84" t="e">
        <f ca="1">IF($N91,_xll.BDH($K91,R$4,$M91),"[DISABLED]")</f>
        <v>#NAME?</v>
      </c>
      <c r="S91" s="84" t="e">
        <f ca="1">IF($N91,_xll.BDH($K91,S$4,$M91),"[DISABLED]")</f>
        <v>#NAME?</v>
      </c>
      <c r="T91" s="84" t="e">
        <f ca="1">IF($N91,_xll.BDH($K91,T$4,$M91),"[DISABLED]")</f>
        <v>#NAME?</v>
      </c>
      <c r="V91" s="106" t="s">
        <v>11431</v>
      </c>
      <c r="W91" s="107" t="s">
        <v>1055</v>
      </c>
      <c r="X91" s="108">
        <v>42276</v>
      </c>
      <c r="Y91" s="107" t="b">
        <v>1</v>
      </c>
      <c r="Z91" s="107" t="s">
        <v>11432</v>
      </c>
      <c r="AA91" s="107" t="s">
        <v>8333</v>
      </c>
      <c r="AB91" s="107" t="s">
        <v>11270</v>
      </c>
      <c r="AC91" s="107">
        <v>52.3</v>
      </c>
      <c r="AD91" s="107" t="s">
        <v>6569</v>
      </c>
      <c r="AE91" s="107">
        <v>52.3</v>
      </c>
    </row>
    <row r="92" spans="2:31" outlineLevel="1">
      <c r="B92" s="24" t="s">
        <v>8329</v>
      </c>
      <c r="C92" s="24" t="s">
        <v>0</v>
      </c>
      <c r="D92" s="24" t="s">
        <v>8328</v>
      </c>
      <c r="F92" s="24" t="s">
        <v>45</v>
      </c>
      <c r="G92" s="24">
        <v>0</v>
      </c>
      <c r="H92" s="24" t="s">
        <v>7752</v>
      </c>
      <c r="I92" s="24" t="s">
        <v>7808</v>
      </c>
      <c r="J92" s="24" t="s">
        <v>73</v>
      </c>
      <c r="K92" s="72" t="str">
        <f t="shared" si="3"/>
        <v>EUNZO7 ICPL Curncy</v>
      </c>
      <c r="L92" s="25" t="str">
        <f t="shared" si="4"/>
        <v>ICPL</v>
      </c>
      <c r="M92" s="26">
        <f t="shared" ca="1" si="4"/>
        <v>42276</v>
      </c>
      <c r="N92" s="25" t="b">
        <f t="shared" si="4"/>
        <v>1</v>
      </c>
      <c r="O92" s="84" t="e">
        <f ca="1">IF($N92,_xll.BDP($K92,O$4),"[DISABLED]")</f>
        <v>#NAME?</v>
      </c>
      <c r="P92" s="84" t="e">
        <f ca="1">IF($N92,_xll.BDP($K92,P$4),"[DISABLED]")</f>
        <v>#NAME?</v>
      </c>
      <c r="Q92" s="84" t="e">
        <f ca="1">IF($N92,_xll.BDP($K92,Q$4),"[DISABLED]")</f>
        <v>#NAME?</v>
      </c>
      <c r="R92" s="84" t="e">
        <f ca="1">IF($N92,_xll.BDH($K92,R$4,$M92),"[DISABLED]")</f>
        <v>#NAME?</v>
      </c>
      <c r="S92" s="84" t="e">
        <f ca="1">IF($N92,_xll.BDH($K92,S$4,$M92),"[DISABLED]")</f>
        <v>#NAME?</v>
      </c>
      <c r="T92" s="84" t="e">
        <f ca="1">IF($N92,_xll.BDH($K92,T$4,$M92),"[DISABLED]")</f>
        <v>#NAME?</v>
      </c>
      <c r="V92" s="106" t="s">
        <v>11433</v>
      </c>
      <c r="W92" s="107" t="s">
        <v>1055</v>
      </c>
      <c r="X92" s="108">
        <v>42276</v>
      </c>
      <c r="Y92" s="107" t="b">
        <v>1</v>
      </c>
      <c r="Z92" s="107" t="s">
        <v>11434</v>
      </c>
      <c r="AA92" s="107" t="s">
        <v>8333</v>
      </c>
      <c r="AB92" s="107" t="s">
        <v>11270</v>
      </c>
      <c r="AC92" s="107">
        <v>56.2</v>
      </c>
      <c r="AD92" s="107" t="s">
        <v>6569</v>
      </c>
      <c r="AE92" s="107">
        <v>56.2</v>
      </c>
    </row>
    <row r="93" spans="2:31" outlineLevel="1">
      <c r="B93" s="24" t="s">
        <v>8329</v>
      </c>
      <c r="C93" s="24" t="s">
        <v>0</v>
      </c>
      <c r="D93" s="24" t="s">
        <v>8328</v>
      </c>
      <c r="F93" s="24" t="s">
        <v>156</v>
      </c>
      <c r="G93" s="24">
        <v>0</v>
      </c>
      <c r="H93" s="24" t="s">
        <v>7752</v>
      </c>
      <c r="I93" s="24" t="s">
        <v>7809</v>
      </c>
      <c r="J93" s="24" t="s">
        <v>73</v>
      </c>
      <c r="K93" s="72" t="str">
        <f t="shared" si="3"/>
        <v>EUNZO8 ICPL Curncy</v>
      </c>
      <c r="L93" s="25" t="str">
        <f t="shared" si="4"/>
        <v>ICPL</v>
      </c>
      <c r="M93" s="26">
        <f t="shared" ca="1" si="4"/>
        <v>42276</v>
      </c>
      <c r="N93" s="25" t="b">
        <f t="shared" si="4"/>
        <v>1</v>
      </c>
      <c r="O93" s="84" t="e">
        <f ca="1">IF($N93,_xll.BDP($K93,O$4),"[DISABLED]")</f>
        <v>#NAME?</v>
      </c>
      <c r="P93" s="84" t="e">
        <f ca="1">IF($N93,_xll.BDP($K93,P$4),"[DISABLED]")</f>
        <v>#NAME?</v>
      </c>
      <c r="Q93" s="84" t="e">
        <f ca="1">IF($N93,_xll.BDP($K93,Q$4),"[DISABLED]")</f>
        <v>#NAME?</v>
      </c>
      <c r="R93" s="84" t="e">
        <f ca="1">IF($N93,_xll.BDH($K93,R$4,$M93),"[DISABLED]")</f>
        <v>#NAME?</v>
      </c>
      <c r="S93" s="84" t="e">
        <f ca="1">IF($N93,_xll.BDH($K93,S$4,$M93),"[DISABLED]")</f>
        <v>#NAME?</v>
      </c>
      <c r="T93" s="84" t="e">
        <f ca="1">IF($N93,_xll.BDH($K93,T$4,$M93),"[DISABLED]")</f>
        <v>#NAME?</v>
      </c>
      <c r="V93" s="106" t="s">
        <v>11435</v>
      </c>
      <c r="W93" s="107" t="s">
        <v>1055</v>
      </c>
      <c r="X93" s="108">
        <v>42276</v>
      </c>
      <c r="Y93" s="107" t="b">
        <v>1</v>
      </c>
      <c r="Z93" s="107" t="s">
        <v>11436</v>
      </c>
      <c r="AA93" s="107" t="s">
        <v>8333</v>
      </c>
      <c r="AB93" s="107" t="s">
        <v>11270</v>
      </c>
      <c r="AC93" s="107">
        <v>58.7</v>
      </c>
      <c r="AD93" s="107" t="s">
        <v>6569</v>
      </c>
      <c r="AE93" s="107">
        <v>58.7</v>
      </c>
    </row>
    <row r="94" spans="2:31" outlineLevel="1">
      <c r="B94" s="24" t="s">
        <v>8329</v>
      </c>
      <c r="C94" s="24" t="s">
        <v>0</v>
      </c>
      <c r="D94" s="24" t="s">
        <v>8328</v>
      </c>
      <c r="F94" s="83" t="s">
        <v>157</v>
      </c>
      <c r="G94" s="24">
        <v>0</v>
      </c>
      <c r="H94" s="24" t="s">
        <v>7752</v>
      </c>
      <c r="I94" s="24" t="s">
        <v>7810</v>
      </c>
      <c r="J94" s="24" t="s">
        <v>73</v>
      </c>
      <c r="K94" s="72" t="str">
        <f t="shared" si="3"/>
        <v>EUNZO9 ICPL Curncy</v>
      </c>
      <c r="L94" s="25" t="str">
        <f t="shared" si="4"/>
        <v>ICPL</v>
      </c>
      <c r="M94" s="26">
        <f t="shared" ca="1" si="4"/>
        <v>42276</v>
      </c>
      <c r="N94" s="25" t="b">
        <f t="shared" si="4"/>
        <v>1</v>
      </c>
      <c r="O94" s="84" t="e">
        <f ca="1">IF($N94,_xll.BDP($K94,O$4),"[DISABLED]")</f>
        <v>#NAME?</v>
      </c>
      <c r="P94" s="84" t="e">
        <f ca="1">IF($N94,_xll.BDP($K94,P$4),"[DISABLED]")</f>
        <v>#NAME?</v>
      </c>
      <c r="Q94" s="84" t="e">
        <f ca="1">IF($N94,_xll.BDP($K94,Q$4),"[DISABLED]")</f>
        <v>#NAME?</v>
      </c>
      <c r="R94" s="84" t="e">
        <f ca="1">IF($N94,_xll.BDH($K94,R$4,$M94),"[DISABLED]")</f>
        <v>#NAME?</v>
      </c>
      <c r="S94" s="84" t="e">
        <f ca="1">IF($N94,_xll.BDH($K94,S$4,$M94),"[DISABLED]")</f>
        <v>#NAME?</v>
      </c>
      <c r="T94" s="84" t="e">
        <f ca="1">IF($N94,_xll.BDH($K94,T$4,$M94),"[DISABLED]")</f>
        <v>#NAME?</v>
      </c>
      <c r="V94" s="106" t="s">
        <v>11437</v>
      </c>
      <c r="W94" s="107" t="s">
        <v>1055</v>
      </c>
      <c r="X94" s="108">
        <v>42276</v>
      </c>
      <c r="Y94" s="107" t="b">
        <v>1</v>
      </c>
      <c r="Z94" s="107" t="s">
        <v>11438</v>
      </c>
      <c r="AA94" s="107" t="s">
        <v>8333</v>
      </c>
      <c r="AB94" s="107" t="s">
        <v>11270</v>
      </c>
      <c r="AC94" s="107">
        <v>60.7</v>
      </c>
      <c r="AD94" s="107" t="s">
        <v>6569</v>
      </c>
      <c r="AE94" s="107">
        <v>60.7</v>
      </c>
    </row>
    <row r="95" spans="2:31" outlineLevel="1">
      <c r="B95" s="24" t="s">
        <v>8329</v>
      </c>
      <c r="C95" s="24" t="s">
        <v>0</v>
      </c>
      <c r="D95" s="24" t="s">
        <v>8328</v>
      </c>
      <c r="F95" s="83" t="s">
        <v>46</v>
      </c>
      <c r="G95" s="24">
        <v>0</v>
      </c>
      <c r="H95" s="24" t="s">
        <v>7752</v>
      </c>
      <c r="I95" s="24" t="s">
        <v>7811</v>
      </c>
      <c r="J95" s="24" t="s">
        <v>73</v>
      </c>
      <c r="K95" s="72" t="str">
        <f t="shared" si="3"/>
        <v>EUNZO10 ICPL Curncy</v>
      </c>
      <c r="L95" s="25" t="str">
        <f t="shared" si="4"/>
        <v>ICPL</v>
      </c>
      <c r="M95" s="26">
        <f t="shared" ca="1" si="4"/>
        <v>42276</v>
      </c>
      <c r="N95" s="25" t="b">
        <f t="shared" si="4"/>
        <v>1</v>
      </c>
      <c r="O95" s="84" t="e">
        <f ca="1">IF($N95,_xll.BDP($K95,O$4),"[DISABLED]")</f>
        <v>#NAME?</v>
      </c>
      <c r="P95" s="84" t="e">
        <f ca="1">IF($N95,_xll.BDP($K95,P$4),"[DISABLED]")</f>
        <v>#NAME?</v>
      </c>
      <c r="Q95" s="84" t="e">
        <f ca="1">IF($N95,_xll.BDP($K95,Q$4),"[DISABLED]")</f>
        <v>#NAME?</v>
      </c>
      <c r="R95" s="84" t="e">
        <f ca="1">IF($N95,_xll.BDH($K95,R$4,$M95),"[DISABLED]")</f>
        <v>#NAME?</v>
      </c>
      <c r="S95" s="84" t="e">
        <f ca="1">IF($N95,_xll.BDH($K95,S$4,$M95),"[DISABLED]")</f>
        <v>#NAME?</v>
      </c>
      <c r="T95" s="84" t="e">
        <f ca="1">IF($N95,_xll.BDH($K95,T$4,$M95),"[DISABLED]")</f>
        <v>#NAME?</v>
      </c>
      <c r="V95" s="106" t="s">
        <v>11439</v>
      </c>
      <c r="W95" s="107" t="s">
        <v>1055</v>
      </c>
      <c r="X95" s="108">
        <v>42276</v>
      </c>
      <c r="Y95" s="107" t="b">
        <v>1</v>
      </c>
      <c r="Z95" s="107" t="s">
        <v>11440</v>
      </c>
      <c r="AA95" s="107" t="s">
        <v>8333</v>
      </c>
      <c r="AB95" s="107" t="s">
        <v>11270</v>
      </c>
      <c r="AC95" s="107">
        <v>62.3</v>
      </c>
      <c r="AD95" s="107" t="s">
        <v>6569</v>
      </c>
      <c r="AE95" s="107">
        <v>62.3</v>
      </c>
    </row>
    <row r="96" spans="2:31" outlineLevel="1">
      <c r="B96" s="24" t="s">
        <v>8329</v>
      </c>
      <c r="C96" s="24" t="s">
        <v>0</v>
      </c>
      <c r="D96" s="24" t="s">
        <v>8328</v>
      </c>
      <c r="F96" s="83" t="s">
        <v>161</v>
      </c>
      <c r="G96" s="24">
        <v>0</v>
      </c>
      <c r="H96" s="24" t="s">
        <v>7752</v>
      </c>
      <c r="I96" s="24" t="s">
        <v>7812</v>
      </c>
      <c r="J96" s="24" t="s">
        <v>73</v>
      </c>
      <c r="K96" s="72" t="str">
        <f t="shared" si="3"/>
        <v>EUNZO12 ICPL Curncy</v>
      </c>
      <c r="L96" s="25" t="str">
        <f t="shared" si="4"/>
        <v>ICPL</v>
      </c>
      <c r="M96" s="26">
        <f t="shared" ca="1" si="4"/>
        <v>42276</v>
      </c>
      <c r="N96" s="25" t="b">
        <f t="shared" si="4"/>
        <v>1</v>
      </c>
      <c r="O96" s="84" t="e">
        <f ca="1">IF($N96,_xll.BDP($K96,O$4),"[DISABLED]")</f>
        <v>#NAME?</v>
      </c>
      <c r="P96" s="84" t="e">
        <f ca="1">IF($N96,_xll.BDP($K96,P$4),"[DISABLED]")</f>
        <v>#NAME?</v>
      </c>
      <c r="Q96" s="84" t="e">
        <f ca="1">IF($N96,_xll.BDP($K96,Q$4),"[DISABLED]")</f>
        <v>#NAME?</v>
      </c>
      <c r="R96" s="84" t="e">
        <f ca="1">IF($N96,_xll.BDH($K96,R$4,$M96),"[DISABLED]")</f>
        <v>#NAME?</v>
      </c>
      <c r="S96" s="84" t="e">
        <f ca="1">IF($N96,_xll.BDH($K96,S$4,$M96),"[DISABLED]")</f>
        <v>#NAME?</v>
      </c>
      <c r="T96" s="84" t="e">
        <f ca="1">IF($N96,_xll.BDH($K96,T$4,$M96),"[DISABLED]")</f>
        <v>#NAME?</v>
      </c>
      <c r="V96" s="106" t="s">
        <v>11441</v>
      </c>
      <c r="W96" s="107" t="s">
        <v>1055</v>
      </c>
      <c r="X96" s="108">
        <v>42276</v>
      </c>
      <c r="Y96" s="107" t="b">
        <v>1</v>
      </c>
      <c r="Z96" s="107" t="s">
        <v>11442</v>
      </c>
      <c r="AA96" s="107" t="s">
        <v>8333</v>
      </c>
      <c r="AB96" s="107" t="s">
        <v>11270</v>
      </c>
      <c r="AC96" s="107">
        <v>64.599999999999994</v>
      </c>
      <c r="AD96" s="107" t="s">
        <v>6569</v>
      </c>
      <c r="AE96" s="107">
        <v>64.599999999999994</v>
      </c>
    </row>
    <row r="97" spans="2:31" outlineLevel="1">
      <c r="B97" s="24" t="s">
        <v>8329</v>
      </c>
      <c r="C97" s="24" t="s">
        <v>0</v>
      </c>
      <c r="D97" s="24" t="s">
        <v>8328</v>
      </c>
      <c r="F97" s="83" t="s">
        <v>47</v>
      </c>
      <c r="G97" s="24">
        <v>0</v>
      </c>
      <c r="H97" s="24" t="s">
        <v>7752</v>
      </c>
      <c r="I97" s="24" t="s">
        <v>7813</v>
      </c>
      <c r="J97" s="24" t="s">
        <v>73</v>
      </c>
      <c r="K97" s="72" t="str">
        <f t="shared" si="3"/>
        <v>EUNZO15 ICPL Curncy</v>
      </c>
      <c r="L97" s="25" t="str">
        <f t="shared" si="4"/>
        <v>ICPL</v>
      </c>
      <c r="M97" s="26">
        <f t="shared" ca="1" si="4"/>
        <v>42276</v>
      </c>
      <c r="N97" s="25" t="b">
        <f t="shared" si="4"/>
        <v>1</v>
      </c>
      <c r="O97" s="84" t="e">
        <f ca="1">IF($N97,_xll.BDP($K97,O$4),"[DISABLED]")</f>
        <v>#NAME?</v>
      </c>
      <c r="P97" s="84" t="e">
        <f ca="1">IF($N97,_xll.BDP($K97,P$4),"[DISABLED]")</f>
        <v>#NAME?</v>
      </c>
      <c r="Q97" s="84" t="e">
        <f ca="1">IF($N97,_xll.BDP($K97,Q$4),"[DISABLED]")</f>
        <v>#NAME?</v>
      </c>
      <c r="R97" s="84" t="e">
        <f ca="1">IF($N97,_xll.BDH($K97,R$4,$M97),"[DISABLED]")</f>
        <v>#NAME?</v>
      </c>
      <c r="S97" s="84" t="e">
        <f ca="1">IF($N97,_xll.BDH($K97,S$4,$M97),"[DISABLED]")</f>
        <v>#NAME?</v>
      </c>
      <c r="T97" s="84" t="e">
        <f ca="1">IF($N97,_xll.BDH($K97,T$4,$M97),"[DISABLED]")</f>
        <v>#NAME?</v>
      </c>
      <c r="V97" s="106" t="s">
        <v>11443</v>
      </c>
      <c r="W97" s="107" t="s">
        <v>1055</v>
      </c>
      <c r="X97" s="108">
        <v>42276</v>
      </c>
      <c r="Y97" s="107" t="b">
        <v>1</v>
      </c>
      <c r="Z97" s="107" t="s">
        <v>11444</v>
      </c>
      <c r="AA97" s="107" t="s">
        <v>8333</v>
      </c>
      <c r="AB97" s="107" t="s">
        <v>11270</v>
      </c>
      <c r="AC97" s="107">
        <v>66.5</v>
      </c>
      <c r="AD97" s="107" t="s">
        <v>6569</v>
      </c>
      <c r="AE97" s="107">
        <v>66.5</v>
      </c>
    </row>
    <row r="98" spans="2:31" outlineLevel="1">
      <c r="B98" s="24" t="s">
        <v>8329</v>
      </c>
      <c r="C98" s="24" t="s">
        <v>0</v>
      </c>
      <c r="D98" s="24" t="s">
        <v>8328</v>
      </c>
      <c r="F98" s="83" t="s">
        <v>48</v>
      </c>
      <c r="G98" s="24">
        <v>0</v>
      </c>
      <c r="H98" s="24" t="s">
        <v>7752</v>
      </c>
      <c r="I98" s="24" t="s">
        <v>7814</v>
      </c>
      <c r="J98" s="24" t="s">
        <v>73</v>
      </c>
      <c r="K98" s="72" t="str">
        <f t="shared" si="3"/>
        <v>EUNZO20 ICPL Curncy</v>
      </c>
      <c r="L98" s="25" t="str">
        <f t="shared" si="4"/>
        <v>ICPL</v>
      </c>
      <c r="M98" s="26">
        <f t="shared" ca="1" si="4"/>
        <v>42276</v>
      </c>
      <c r="N98" s="25" t="b">
        <f t="shared" si="4"/>
        <v>1</v>
      </c>
      <c r="O98" s="84" t="e">
        <f ca="1">IF($N98,_xll.BDP($K98,O$4),"[DISABLED]")</f>
        <v>#NAME?</v>
      </c>
      <c r="P98" s="84" t="e">
        <f ca="1">IF($N98,_xll.BDP($K98,P$4),"[DISABLED]")</f>
        <v>#NAME?</v>
      </c>
      <c r="Q98" s="84" t="e">
        <f ca="1">IF($N98,_xll.BDP($K98,Q$4),"[DISABLED]")</f>
        <v>#NAME?</v>
      </c>
      <c r="R98" s="84" t="e">
        <f ca="1">IF($N98,_xll.BDH($K98,R$4,$M98),"[DISABLED]")</f>
        <v>#NAME?</v>
      </c>
      <c r="S98" s="84" t="e">
        <f ca="1">IF($N98,_xll.BDH($K98,S$4,$M98),"[DISABLED]")</f>
        <v>#NAME?</v>
      </c>
      <c r="T98" s="84" t="e">
        <f ca="1">IF($N98,_xll.BDH($K98,T$4,$M98),"[DISABLED]")</f>
        <v>#NAME?</v>
      </c>
      <c r="V98" s="106" t="s">
        <v>11445</v>
      </c>
      <c r="W98" s="107" t="s">
        <v>1055</v>
      </c>
      <c r="X98" s="108">
        <v>42276</v>
      </c>
      <c r="Y98" s="107" t="b">
        <v>1</v>
      </c>
      <c r="Z98" s="107" t="s">
        <v>11446</v>
      </c>
      <c r="AA98" s="107" t="s">
        <v>8333</v>
      </c>
      <c r="AB98" s="107" t="s">
        <v>11270</v>
      </c>
      <c r="AC98" s="107">
        <v>67.400000000000006</v>
      </c>
      <c r="AD98" s="107" t="s">
        <v>6569</v>
      </c>
      <c r="AE98" s="107">
        <v>67.400000000000006</v>
      </c>
    </row>
    <row r="99" spans="2:31" outlineLevel="1">
      <c r="B99" s="24" t="s">
        <v>8329</v>
      </c>
      <c r="C99" s="24" t="s">
        <v>0</v>
      </c>
      <c r="D99" s="24" t="s">
        <v>8328</v>
      </c>
      <c r="F99" s="83" t="s">
        <v>49</v>
      </c>
      <c r="G99" s="24">
        <v>0</v>
      </c>
      <c r="H99" s="24" t="s">
        <v>7752</v>
      </c>
      <c r="I99" s="24" t="s">
        <v>7815</v>
      </c>
      <c r="J99" s="24" t="s">
        <v>73</v>
      </c>
      <c r="K99" s="72" t="str">
        <f t="shared" si="3"/>
        <v>EUNZO25 ICPL Curncy</v>
      </c>
      <c r="L99" s="25" t="str">
        <f t="shared" si="4"/>
        <v>ICPL</v>
      </c>
      <c r="M99" s="26">
        <f t="shared" ca="1" si="4"/>
        <v>42276</v>
      </c>
      <c r="N99" s="25" t="b">
        <f t="shared" si="4"/>
        <v>1</v>
      </c>
      <c r="O99" s="84" t="e">
        <f ca="1">IF($N99,_xll.BDP($K99,O$4),"[DISABLED]")</f>
        <v>#NAME?</v>
      </c>
      <c r="P99" s="84" t="e">
        <f ca="1">IF($N99,_xll.BDP($K99,P$4),"[DISABLED]")</f>
        <v>#NAME?</v>
      </c>
      <c r="Q99" s="84" t="e">
        <f ca="1">IF($N99,_xll.BDP($K99,Q$4),"[DISABLED]")</f>
        <v>#NAME?</v>
      </c>
      <c r="R99" s="84" t="e">
        <f ca="1">IF($N99,_xll.BDH($K99,R$4,$M99),"[DISABLED]")</f>
        <v>#NAME?</v>
      </c>
      <c r="S99" s="84" t="e">
        <f ca="1">IF($N99,_xll.BDH($K99,S$4,$M99),"[DISABLED]")</f>
        <v>#NAME?</v>
      </c>
      <c r="T99" s="84" t="e">
        <f ca="1">IF($N99,_xll.BDH($K99,T$4,$M99),"[DISABLED]")</f>
        <v>#NAME?</v>
      </c>
      <c r="V99" s="106" t="s">
        <v>11447</v>
      </c>
      <c r="W99" s="107" t="s">
        <v>1055</v>
      </c>
      <c r="X99" s="108">
        <v>42276</v>
      </c>
      <c r="Y99" s="107" t="b">
        <v>1</v>
      </c>
      <c r="Z99" s="107" t="s">
        <v>11448</v>
      </c>
      <c r="AA99" s="107" t="s">
        <v>8333</v>
      </c>
      <c r="AB99" s="107" t="s">
        <v>11352</v>
      </c>
      <c r="AC99" s="107">
        <v>66.8</v>
      </c>
      <c r="AD99" s="107" t="s">
        <v>6569</v>
      </c>
      <c r="AE99" s="107">
        <v>66.8</v>
      </c>
    </row>
    <row r="100" spans="2:31" outlineLevel="1">
      <c r="B100" s="24" t="s">
        <v>8329</v>
      </c>
      <c r="C100" s="24" t="s">
        <v>0</v>
      </c>
      <c r="D100" s="24" t="s">
        <v>8328</v>
      </c>
      <c r="F100" s="83" t="s">
        <v>50</v>
      </c>
      <c r="G100" s="24">
        <v>0</v>
      </c>
      <c r="H100" s="24" t="s">
        <v>7752</v>
      </c>
      <c r="I100" s="24" t="s">
        <v>7816</v>
      </c>
      <c r="J100" s="24" t="s">
        <v>73</v>
      </c>
      <c r="K100" s="72" t="str">
        <f t="shared" si="3"/>
        <v>EUNZO30 ICPL Curncy</v>
      </c>
      <c r="L100" s="25" t="str">
        <f t="shared" si="4"/>
        <v>ICPL</v>
      </c>
      <c r="M100" s="26">
        <f t="shared" ca="1" si="4"/>
        <v>42276</v>
      </c>
      <c r="N100" s="25" t="b">
        <f t="shared" si="4"/>
        <v>1</v>
      </c>
      <c r="O100" s="84" t="e">
        <f ca="1">IF($N100,_xll.BDP($K100,O$4),"[DISABLED]")</f>
        <v>#NAME?</v>
      </c>
      <c r="P100" s="84" t="e">
        <f ca="1">IF($N100,_xll.BDP($K100,P$4),"[DISABLED]")</f>
        <v>#NAME?</v>
      </c>
      <c r="Q100" s="84" t="e">
        <f ca="1">IF($N100,_xll.BDP($K100,Q$4),"[DISABLED]")</f>
        <v>#NAME?</v>
      </c>
      <c r="R100" s="84" t="e">
        <f ca="1">IF($N100,_xll.BDH($K100,R$4,$M100),"[DISABLED]")</f>
        <v>#NAME?</v>
      </c>
      <c r="S100" s="84" t="e">
        <f ca="1">IF($N100,_xll.BDH($K100,S$4,$M100),"[DISABLED]")</f>
        <v>#NAME?</v>
      </c>
      <c r="T100" s="84" t="e">
        <f ca="1">IF($N100,_xll.BDH($K100,T$4,$M100),"[DISABLED]")</f>
        <v>#NAME?</v>
      </c>
      <c r="V100" s="106" t="s">
        <v>11449</v>
      </c>
      <c r="W100" s="107" t="s">
        <v>1055</v>
      </c>
      <c r="X100" s="108">
        <v>42276</v>
      </c>
      <c r="Y100" s="107" t="b">
        <v>1</v>
      </c>
      <c r="Z100" s="107" t="s">
        <v>11450</v>
      </c>
      <c r="AA100" s="107" t="s">
        <v>8333</v>
      </c>
      <c r="AB100" s="107" t="s">
        <v>11451</v>
      </c>
      <c r="AC100" s="107">
        <v>65.8</v>
      </c>
      <c r="AD100" s="107" t="s">
        <v>6569</v>
      </c>
      <c r="AE100" s="107">
        <v>65.8</v>
      </c>
    </row>
    <row r="101" spans="2:31" outlineLevel="1">
      <c r="B101" s="24" t="s">
        <v>8329</v>
      </c>
      <c r="C101" s="24" t="s">
        <v>0</v>
      </c>
      <c r="D101" s="24" t="s">
        <v>8328</v>
      </c>
      <c r="F101" s="83" t="s">
        <v>41</v>
      </c>
      <c r="G101" s="24">
        <v>12.5</v>
      </c>
      <c r="H101" s="24" t="s">
        <v>7752</v>
      </c>
      <c r="I101" s="24" t="s">
        <v>7817</v>
      </c>
      <c r="J101" s="24" t="s">
        <v>73</v>
      </c>
      <c r="K101" s="72" t="str">
        <f t="shared" si="3"/>
        <v>EUNVD1 ICPL Curncy</v>
      </c>
      <c r="L101" s="25" t="str">
        <f t="shared" si="4"/>
        <v>ICPL</v>
      </c>
      <c r="M101" s="26">
        <f t="shared" ca="1" si="4"/>
        <v>42276</v>
      </c>
      <c r="N101" s="25" t="b">
        <f t="shared" si="4"/>
        <v>1</v>
      </c>
      <c r="O101" s="84" t="e">
        <f ca="1">IF($N101,_xll.BDP($K101,O$4),"[DISABLED]")</f>
        <v>#NAME?</v>
      </c>
      <c r="P101" s="84" t="e">
        <f ca="1">IF($N101,_xll.BDP($K101,P$4),"[DISABLED]")</f>
        <v>#NAME?</v>
      </c>
      <c r="Q101" s="84" t="e">
        <f ca="1">IF($N101,_xll.BDP($K101,Q$4),"[DISABLED]")</f>
        <v>#NAME?</v>
      </c>
      <c r="R101" s="84" t="e">
        <f ca="1">IF($N101,_xll.BDH($K101,R$4,$M101),"[DISABLED]")</f>
        <v>#NAME?</v>
      </c>
      <c r="S101" s="84" t="e">
        <f ca="1">IF($N101,_xll.BDH($K101,S$4,$M101),"[DISABLED]")</f>
        <v>#NAME?</v>
      </c>
      <c r="T101" s="84" t="e">
        <f ca="1">IF($N101,_xll.BDH($K101,T$4,$M101),"[DISABLED]")</f>
        <v>#NAME?</v>
      </c>
      <c r="V101" s="106" t="s">
        <v>11452</v>
      </c>
      <c r="W101" s="107" t="s">
        <v>1055</v>
      </c>
      <c r="X101" s="108">
        <v>42276</v>
      </c>
      <c r="Y101" s="107" t="b">
        <v>1</v>
      </c>
      <c r="Z101" s="107" t="s">
        <v>11453</v>
      </c>
      <c r="AA101" s="107" t="s">
        <v>8333</v>
      </c>
      <c r="AB101" s="107" t="s">
        <v>11319</v>
      </c>
      <c r="AC101" s="107">
        <v>29.5</v>
      </c>
      <c r="AD101" s="107" t="s">
        <v>6569</v>
      </c>
      <c r="AE101" s="107">
        <v>29.5</v>
      </c>
    </row>
    <row r="102" spans="2:31" outlineLevel="1">
      <c r="B102" s="24" t="s">
        <v>8329</v>
      </c>
      <c r="C102" s="24" t="s">
        <v>0</v>
      </c>
      <c r="D102" s="24" t="s">
        <v>8328</v>
      </c>
      <c r="F102" s="83" t="s">
        <v>146</v>
      </c>
      <c r="G102" s="24">
        <v>12.5</v>
      </c>
      <c r="H102" s="24" t="s">
        <v>7752</v>
      </c>
      <c r="I102" s="24" t="s">
        <v>7818</v>
      </c>
      <c r="J102" s="24" t="s">
        <v>73</v>
      </c>
      <c r="K102" s="72" t="str">
        <f t="shared" si="3"/>
        <v>EUNVD18 ICPL Curncy</v>
      </c>
      <c r="L102" s="25" t="str">
        <f t="shared" ref="L102:N133" si="5">L$4</f>
        <v>ICPL</v>
      </c>
      <c r="M102" s="26">
        <f t="shared" ca="1" si="5"/>
        <v>42276</v>
      </c>
      <c r="N102" s="25" t="b">
        <f t="shared" si="5"/>
        <v>1</v>
      </c>
      <c r="O102" s="84" t="e">
        <f ca="1">IF($N102,_xll.BDP($K102,O$4),"[DISABLED]")</f>
        <v>#NAME?</v>
      </c>
      <c r="P102" s="84" t="e">
        <f ca="1">IF($N102,_xll.BDP($K102,P$4),"[DISABLED]")</f>
        <v>#NAME?</v>
      </c>
      <c r="Q102" s="84" t="e">
        <f ca="1">IF($N102,_xll.BDP($K102,Q$4),"[DISABLED]")</f>
        <v>#NAME?</v>
      </c>
      <c r="R102" s="84" t="e">
        <f ca="1">IF($N102,_xll.BDH($K102,R$4,$M102),"[DISABLED]")</f>
        <v>#NAME?</v>
      </c>
      <c r="S102" s="84" t="e">
        <f ca="1">IF($N102,_xll.BDH($K102,S$4,$M102),"[DISABLED]")</f>
        <v>#NAME?</v>
      </c>
      <c r="T102" s="84" t="e">
        <f ca="1">IF($N102,_xll.BDH($K102,T$4,$M102),"[DISABLED]")</f>
        <v>#NAME?</v>
      </c>
      <c r="V102" s="106" t="s">
        <v>11454</v>
      </c>
      <c r="W102" s="107" t="s">
        <v>1055</v>
      </c>
      <c r="X102" s="108">
        <v>42276</v>
      </c>
      <c r="Y102" s="107" t="b">
        <v>1</v>
      </c>
      <c r="Z102" s="107" t="s">
        <v>11455</v>
      </c>
      <c r="AA102" s="107" t="s">
        <v>8333</v>
      </c>
      <c r="AB102" s="107" t="s">
        <v>11322</v>
      </c>
      <c r="AC102" s="107">
        <v>30</v>
      </c>
      <c r="AD102" s="107" t="s">
        <v>6569</v>
      </c>
      <c r="AE102" s="107">
        <v>30</v>
      </c>
    </row>
    <row r="103" spans="2:31" outlineLevel="1">
      <c r="B103" s="24" t="s">
        <v>8329</v>
      </c>
      <c r="C103" s="24" t="s">
        <v>0</v>
      </c>
      <c r="D103" s="24" t="s">
        <v>8328</v>
      </c>
      <c r="F103" s="83" t="s">
        <v>42</v>
      </c>
      <c r="G103" s="24">
        <v>12.5</v>
      </c>
      <c r="H103" s="24" t="s">
        <v>7752</v>
      </c>
      <c r="I103" s="24" t="s">
        <v>7819</v>
      </c>
      <c r="J103" s="24" t="s">
        <v>73</v>
      </c>
      <c r="K103" s="72" t="str">
        <f t="shared" si="3"/>
        <v>EUNVD2 ICPL Curncy</v>
      </c>
      <c r="L103" s="25" t="str">
        <f t="shared" si="5"/>
        <v>ICPL</v>
      </c>
      <c r="M103" s="26">
        <f t="shared" ca="1" si="5"/>
        <v>42276</v>
      </c>
      <c r="N103" s="25" t="b">
        <f t="shared" si="5"/>
        <v>1</v>
      </c>
      <c r="O103" s="84" t="e">
        <f ca="1">IF($N103,_xll.BDP($K103,O$4),"[DISABLED]")</f>
        <v>#NAME?</v>
      </c>
      <c r="P103" s="84" t="e">
        <f ca="1">IF($N103,_xll.BDP($K103,P$4),"[DISABLED]")</f>
        <v>#NAME?</v>
      </c>
      <c r="Q103" s="84" t="e">
        <f ca="1">IF($N103,_xll.BDP($K103,Q$4),"[DISABLED]")</f>
        <v>#NAME?</v>
      </c>
      <c r="R103" s="84" t="e">
        <f ca="1">IF($N103,_xll.BDH($K103,R$4,$M103),"[DISABLED]")</f>
        <v>#NAME?</v>
      </c>
      <c r="S103" s="84" t="e">
        <f ca="1">IF($N103,_xll.BDH($K103,S$4,$M103),"[DISABLED]")</f>
        <v>#NAME?</v>
      </c>
      <c r="T103" s="84" t="e">
        <f ca="1">IF($N103,_xll.BDH($K103,T$4,$M103),"[DISABLED]")</f>
        <v>#NAME?</v>
      </c>
      <c r="V103" s="106" t="s">
        <v>11456</v>
      </c>
      <c r="W103" s="107" t="s">
        <v>1055</v>
      </c>
      <c r="X103" s="108">
        <v>42276</v>
      </c>
      <c r="Y103" s="107" t="b">
        <v>1</v>
      </c>
      <c r="Z103" s="107" t="s">
        <v>11457</v>
      </c>
      <c r="AA103" s="107" t="s">
        <v>8333</v>
      </c>
      <c r="AB103" s="107" t="s">
        <v>11322</v>
      </c>
      <c r="AC103" s="107">
        <v>30.6</v>
      </c>
      <c r="AD103" s="107" t="s">
        <v>6569</v>
      </c>
      <c r="AE103" s="107">
        <v>30.6</v>
      </c>
    </row>
    <row r="104" spans="2:31" outlineLevel="1">
      <c r="B104" s="24" t="s">
        <v>8329</v>
      </c>
      <c r="C104" s="24" t="s">
        <v>0</v>
      </c>
      <c r="D104" s="24" t="s">
        <v>8328</v>
      </c>
      <c r="F104" s="83" t="s">
        <v>43</v>
      </c>
      <c r="G104" s="24">
        <v>12.5</v>
      </c>
      <c r="H104" s="24" t="s">
        <v>7752</v>
      </c>
      <c r="I104" s="24" t="s">
        <v>7820</v>
      </c>
      <c r="J104" s="24" t="s">
        <v>73</v>
      </c>
      <c r="K104" s="72" t="str">
        <f t="shared" si="3"/>
        <v>EUNVD3 ICPL Curncy</v>
      </c>
      <c r="L104" s="25" t="str">
        <f t="shared" si="5"/>
        <v>ICPL</v>
      </c>
      <c r="M104" s="26">
        <f t="shared" ca="1" si="5"/>
        <v>42276</v>
      </c>
      <c r="N104" s="25" t="b">
        <f t="shared" si="5"/>
        <v>1</v>
      </c>
      <c r="O104" s="84" t="e">
        <f ca="1">IF($N104,_xll.BDP($K104,O$4),"[DISABLED]")</f>
        <v>#NAME?</v>
      </c>
      <c r="P104" s="84" t="e">
        <f ca="1">IF($N104,_xll.BDP($K104,P$4),"[DISABLED]")</f>
        <v>#NAME?</v>
      </c>
      <c r="Q104" s="84" t="e">
        <f ca="1">IF($N104,_xll.BDP($K104,Q$4),"[DISABLED]")</f>
        <v>#NAME?</v>
      </c>
      <c r="R104" s="84" t="e">
        <f ca="1">IF($N104,_xll.BDH($K104,R$4,$M104),"[DISABLED]")</f>
        <v>#NAME?</v>
      </c>
      <c r="S104" s="84" t="e">
        <f ca="1">IF($N104,_xll.BDH($K104,S$4,$M104),"[DISABLED]")</f>
        <v>#NAME?</v>
      </c>
      <c r="T104" s="84" t="e">
        <f ca="1">IF($N104,_xll.BDH($K104,T$4,$M104),"[DISABLED]")</f>
        <v>#NAME?</v>
      </c>
      <c r="V104" s="106" t="s">
        <v>11458</v>
      </c>
      <c r="W104" s="107" t="s">
        <v>1055</v>
      </c>
      <c r="X104" s="108">
        <v>42276</v>
      </c>
      <c r="Y104" s="107" t="b">
        <v>1</v>
      </c>
      <c r="Z104" s="107" t="s">
        <v>11459</v>
      </c>
      <c r="AA104" s="107" t="s">
        <v>8333</v>
      </c>
      <c r="AB104" s="107" t="s">
        <v>11327</v>
      </c>
      <c r="AC104" s="107">
        <v>33.9</v>
      </c>
      <c r="AD104" s="107" t="s">
        <v>6569</v>
      </c>
      <c r="AE104" s="107">
        <v>33.9</v>
      </c>
    </row>
    <row r="105" spans="2:31" outlineLevel="1">
      <c r="B105" s="24" t="s">
        <v>8329</v>
      </c>
      <c r="C105" s="24" t="s">
        <v>0</v>
      </c>
      <c r="D105" s="24" t="s">
        <v>8328</v>
      </c>
      <c r="F105" s="83" t="s">
        <v>152</v>
      </c>
      <c r="G105" s="24">
        <v>12.5</v>
      </c>
      <c r="H105" s="24" t="s">
        <v>7752</v>
      </c>
      <c r="I105" s="24" t="s">
        <v>7821</v>
      </c>
      <c r="J105" s="24" t="s">
        <v>73</v>
      </c>
      <c r="K105" s="72" t="str">
        <f t="shared" si="3"/>
        <v>EUNVD4 ICPL Curncy</v>
      </c>
      <c r="L105" s="25" t="str">
        <f t="shared" si="5"/>
        <v>ICPL</v>
      </c>
      <c r="M105" s="26">
        <f t="shared" ca="1" si="5"/>
        <v>42276</v>
      </c>
      <c r="N105" s="25" t="b">
        <f t="shared" si="5"/>
        <v>1</v>
      </c>
      <c r="O105" s="84" t="e">
        <f ca="1">IF($N105,_xll.BDP($K105,O$4),"[DISABLED]")</f>
        <v>#NAME?</v>
      </c>
      <c r="P105" s="84" t="e">
        <f ca="1">IF($N105,_xll.BDP($K105,P$4),"[DISABLED]")</f>
        <v>#NAME?</v>
      </c>
      <c r="Q105" s="84" t="e">
        <f ca="1">IF($N105,_xll.BDP($K105,Q$4),"[DISABLED]")</f>
        <v>#NAME?</v>
      </c>
      <c r="R105" s="84" t="e">
        <f ca="1">IF($N105,_xll.BDH($K105,R$4,$M105),"[DISABLED]")</f>
        <v>#NAME?</v>
      </c>
      <c r="S105" s="84" t="e">
        <f ca="1">IF($N105,_xll.BDH($K105,S$4,$M105),"[DISABLED]")</f>
        <v>#NAME?</v>
      </c>
      <c r="T105" s="84" t="e">
        <f ca="1">IF($N105,_xll.BDH($K105,T$4,$M105),"[DISABLED]")</f>
        <v>#NAME?</v>
      </c>
      <c r="V105" s="106" t="s">
        <v>11460</v>
      </c>
      <c r="W105" s="107" t="s">
        <v>1055</v>
      </c>
      <c r="X105" s="108">
        <v>42276</v>
      </c>
      <c r="Y105" s="107" t="b">
        <v>1</v>
      </c>
      <c r="Z105" s="107" t="s">
        <v>11461</v>
      </c>
      <c r="AA105" s="107" t="s">
        <v>8333</v>
      </c>
      <c r="AB105" s="107" t="s">
        <v>11327</v>
      </c>
      <c r="AC105" s="107">
        <v>41.5</v>
      </c>
      <c r="AD105" s="107" t="s">
        <v>6569</v>
      </c>
      <c r="AE105" s="107">
        <v>41.5</v>
      </c>
    </row>
    <row r="106" spans="2:31" outlineLevel="1">
      <c r="B106" s="24" t="s">
        <v>8329</v>
      </c>
      <c r="C106" s="24" t="s">
        <v>0</v>
      </c>
      <c r="D106" s="24" t="s">
        <v>8328</v>
      </c>
      <c r="F106" s="83" t="s">
        <v>44</v>
      </c>
      <c r="G106" s="24">
        <v>12.5</v>
      </c>
      <c r="H106" s="24" t="s">
        <v>7752</v>
      </c>
      <c r="I106" s="24" t="s">
        <v>7822</v>
      </c>
      <c r="J106" s="24" t="s">
        <v>73</v>
      </c>
      <c r="K106" s="72" t="str">
        <f t="shared" si="3"/>
        <v>EUNVD5 ICPL Curncy</v>
      </c>
      <c r="L106" s="25" t="str">
        <f t="shared" si="5"/>
        <v>ICPL</v>
      </c>
      <c r="M106" s="26">
        <f t="shared" ca="1" si="5"/>
        <v>42276</v>
      </c>
      <c r="N106" s="25" t="b">
        <f t="shared" si="5"/>
        <v>1</v>
      </c>
      <c r="O106" s="84" t="e">
        <f ca="1">IF($N106,_xll.BDP($K106,O$4),"[DISABLED]")</f>
        <v>#NAME?</v>
      </c>
      <c r="P106" s="84" t="e">
        <f ca="1">IF($N106,_xll.BDP($K106,P$4),"[DISABLED]")</f>
        <v>#NAME?</v>
      </c>
      <c r="Q106" s="84" t="e">
        <f ca="1">IF($N106,_xll.BDP($K106,Q$4),"[DISABLED]")</f>
        <v>#NAME?</v>
      </c>
      <c r="R106" s="84" t="e">
        <f ca="1">IF($N106,_xll.BDH($K106,R$4,$M106),"[DISABLED]")</f>
        <v>#NAME?</v>
      </c>
      <c r="S106" s="84" t="e">
        <f ca="1">IF($N106,_xll.BDH($K106,S$4,$M106),"[DISABLED]")</f>
        <v>#NAME?</v>
      </c>
      <c r="T106" s="84" t="e">
        <f ca="1">IF($N106,_xll.BDH($K106,T$4,$M106),"[DISABLED]")</f>
        <v>#NAME?</v>
      </c>
      <c r="V106" s="106" t="s">
        <v>11462</v>
      </c>
      <c r="W106" s="107" t="s">
        <v>1055</v>
      </c>
      <c r="X106" s="108">
        <v>42276</v>
      </c>
      <c r="Y106" s="107" t="b">
        <v>1</v>
      </c>
      <c r="Z106" s="107" t="s">
        <v>11463</v>
      </c>
      <c r="AA106" s="107" t="s">
        <v>8333</v>
      </c>
      <c r="AB106" s="107" t="s">
        <v>11270</v>
      </c>
      <c r="AC106" s="107">
        <v>48.1</v>
      </c>
      <c r="AD106" s="107" t="s">
        <v>6569</v>
      </c>
      <c r="AE106" s="107">
        <v>48.1</v>
      </c>
    </row>
    <row r="107" spans="2:31" outlineLevel="1">
      <c r="B107" s="24" t="s">
        <v>8329</v>
      </c>
      <c r="C107" s="24" t="s">
        <v>0</v>
      </c>
      <c r="D107" s="24" t="s">
        <v>8328</v>
      </c>
      <c r="F107" s="24" t="s">
        <v>155</v>
      </c>
      <c r="G107" s="24">
        <v>12.5</v>
      </c>
      <c r="H107" s="24" t="s">
        <v>7752</v>
      </c>
      <c r="I107" s="24" t="s">
        <v>7823</v>
      </c>
      <c r="J107" s="24" t="s">
        <v>73</v>
      </c>
      <c r="K107" s="72" t="str">
        <f t="shared" si="3"/>
        <v>EUNVD6 ICPL Curncy</v>
      </c>
      <c r="L107" s="25" t="str">
        <f t="shared" si="5"/>
        <v>ICPL</v>
      </c>
      <c r="M107" s="26">
        <f t="shared" ca="1" si="5"/>
        <v>42276</v>
      </c>
      <c r="N107" s="25" t="b">
        <f t="shared" si="5"/>
        <v>1</v>
      </c>
      <c r="O107" s="84" t="e">
        <f ca="1">IF($N107,_xll.BDP($K107,O$4),"[DISABLED]")</f>
        <v>#NAME?</v>
      </c>
      <c r="P107" s="84" t="e">
        <f ca="1">IF($N107,_xll.BDP($K107,P$4),"[DISABLED]")</f>
        <v>#NAME?</v>
      </c>
      <c r="Q107" s="84" t="e">
        <f ca="1">IF($N107,_xll.BDP($K107,Q$4),"[DISABLED]")</f>
        <v>#NAME?</v>
      </c>
      <c r="R107" s="84" t="e">
        <f ca="1">IF($N107,_xll.BDH($K107,R$4,$M107),"[DISABLED]")</f>
        <v>#NAME?</v>
      </c>
      <c r="S107" s="84" t="e">
        <f ca="1">IF($N107,_xll.BDH($K107,S$4,$M107),"[DISABLED]")</f>
        <v>#NAME?</v>
      </c>
      <c r="T107" s="84" t="e">
        <f ca="1">IF($N107,_xll.BDH($K107,T$4,$M107),"[DISABLED]")</f>
        <v>#NAME?</v>
      </c>
      <c r="V107" s="106" t="s">
        <v>11464</v>
      </c>
      <c r="W107" s="107" t="s">
        <v>1055</v>
      </c>
      <c r="X107" s="108">
        <v>42276</v>
      </c>
      <c r="Y107" s="107" t="b">
        <v>1</v>
      </c>
      <c r="Z107" s="107" t="s">
        <v>11465</v>
      </c>
      <c r="AA107" s="107" t="s">
        <v>8333</v>
      </c>
      <c r="AB107" s="107" t="s">
        <v>11270</v>
      </c>
      <c r="AC107" s="107">
        <v>53.1</v>
      </c>
      <c r="AD107" s="107" t="s">
        <v>6569</v>
      </c>
      <c r="AE107" s="107">
        <v>53.1</v>
      </c>
    </row>
    <row r="108" spans="2:31" outlineLevel="1">
      <c r="B108" s="24" t="s">
        <v>8329</v>
      </c>
      <c r="C108" s="24" t="s">
        <v>0</v>
      </c>
      <c r="D108" s="24" t="s">
        <v>8328</v>
      </c>
      <c r="F108" s="24" t="s">
        <v>45</v>
      </c>
      <c r="G108" s="24">
        <v>12.5</v>
      </c>
      <c r="H108" s="24" t="s">
        <v>7752</v>
      </c>
      <c r="I108" s="24" t="s">
        <v>7824</v>
      </c>
      <c r="J108" s="24" t="s">
        <v>73</v>
      </c>
      <c r="K108" s="72" t="str">
        <f t="shared" si="3"/>
        <v>EUNVD7 ICPL Curncy</v>
      </c>
      <c r="L108" s="25" t="str">
        <f t="shared" si="5"/>
        <v>ICPL</v>
      </c>
      <c r="M108" s="26">
        <f t="shared" ca="1" si="5"/>
        <v>42276</v>
      </c>
      <c r="N108" s="25" t="b">
        <f t="shared" si="5"/>
        <v>1</v>
      </c>
      <c r="O108" s="84" t="e">
        <f ca="1">IF($N108,_xll.BDP($K108,O$4),"[DISABLED]")</f>
        <v>#NAME?</v>
      </c>
      <c r="P108" s="84" t="e">
        <f ca="1">IF($N108,_xll.BDP($K108,P$4),"[DISABLED]")</f>
        <v>#NAME?</v>
      </c>
      <c r="Q108" s="84" t="e">
        <f ca="1">IF($N108,_xll.BDP($K108,Q$4),"[DISABLED]")</f>
        <v>#NAME?</v>
      </c>
      <c r="R108" s="84" t="e">
        <f ca="1">IF($N108,_xll.BDH($K108,R$4,$M108),"[DISABLED]")</f>
        <v>#NAME?</v>
      </c>
      <c r="S108" s="84" t="e">
        <f ca="1">IF($N108,_xll.BDH($K108,S$4,$M108),"[DISABLED]")</f>
        <v>#NAME?</v>
      </c>
      <c r="T108" s="84" t="e">
        <f ca="1">IF($N108,_xll.BDH($K108,T$4,$M108),"[DISABLED]")</f>
        <v>#NAME?</v>
      </c>
      <c r="V108" s="106" t="s">
        <v>11466</v>
      </c>
      <c r="W108" s="107" t="s">
        <v>1055</v>
      </c>
      <c r="X108" s="108">
        <v>42276</v>
      </c>
      <c r="Y108" s="107" t="b">
        <v>1</v>
      </c>
      <c r="Z108" s="107" t="s">
        <v>11467</v>
      </c>
      <c r="AA108" s="107" t="s">
        <v>8333</v>
      </c>
      <c r="AB108" s="107" t="s">
        <v>11270</v>
      </c>
      <c r="AC108" s="107">
        <v>56.8</v>
      </c>
      <c r="AD108" s="107" t="s">
        <v>6569</v>
      </c>
      <c r="AE108" s="107">
        <v>56.8</v>
      </c>
    </row>
    <row r="109" spans="2:31" outlineLevel="1">
      <c r="B109" s="24" t="s">
        <v>8329</v>
      </c>
      <c r="C109" s="24" t="s">
        <v>0</v>
      </c>
      <c r="D109" s="24" t="s">
        <v>8328</v>
      </c>
      <c r="F109" s="83" t="s">
        <v>156</v>
      </c>
      <c r="G109" s="24">
        <v>12.5</v>
      </c>
      <c r="H109" s="24" t="s">
        <v>7752</v>
      </c>
      <c r="I109" s="24" t="s">
        <v>7825</v>
      </c>
      <c r="J109" s="24" t="s">
        <v>73</v>
      </c>
      <c r="K109" s="72" t="str">
        <f t="shared" si="3"/>
        <v>EUNVD8 ICPL Curncy</v>
      </c>
      <c r="L109" s="25" t="str">
        <f t="shared" si="5"/>
        <v>ICPL</v>
      </c>
      <c r="M109" s="26">
        <f t="shared" ca="1" si="5"/>
        <v>42276</v>
      </c>
      <c r="N109" s="25" t="b">
        <f t="shared" si="5"/>
        <v>1</v>
      </c>
      <c r="O109" s="84" t="e">
        <f ca="1">IF($N109,_xll.BDP($K109,O$4),"[DISABLED]")</f>
        <v>#NAME?</v>
      </c>
      <c r="P109" s="84" t="e">
        <f ca="1">IF($N109,_xll.BDP($K109,P$4),"[DISABLED]")</f>
        <v>#NAME?</v>
      </c>
      <c r="Q109" s="84" t="e">
        <f ca="1">IF($N109,_xll.BDP($K109,Q$4),"[DISABLED]")</f>
        <v>#NAME?</v>
      </c>
      <c r="R109" s="84" t="e">
        <f ca="1">IF($N109,_xll.BDH($K109,R$4,$M109),"[DISABLED]")</f>
        <v>#NAME?</v>
      </c>
      <c r="S109" s="84" t="e">
        <f ca="1">IF($N109,_xll.BDH($K109,S$4,$M109),"[DISABLED]")</f>
        <v>#NAME?</v>
      </c>
      <c r="T109" s="84" t="e">
        <f ca="1">IF($N109,_xll.BDH($K109,T$4,$M109),"[DISABLED]")</f>
        <v>#NAME?</v>
      </c>
      <c r="V109" s="106" t="s">
        <v>11468</v>
      </c>
      <c r="W109" s="107" t="s">
        <v>1055</v>
      </c>
      <c r="X109" s="108">
        <v>42276</v>
      </c>
      <c r="Y109" s="107" t="b">
        <v>1</v>
      </c>
      <c r="Z109" s="107" t="s">
        <v>11469</v>
      </c>
      <c r="AA109" s="107" t="s">
        <v>8333</v>
      </c>
      <c r="AB109" s="107" t="s">
        <v>11270</v>
      </c>
      <c r="AC109" s="107">
        <v>59.3</v>
      </c>
      <c r="AD109" s="107" t="s">
        <v>6569</v>
      </c>
      <c r="AE109" s="107">
        <v>59.3</v>
      </c>
    </row>
    <row r="110" spans="2:31" outlineLevel="1">
      <c r="B110" s="24" t="s">
        <v>8329</v>
      </c>
      <c r="C110" s="24" t="s">
        <v>0</v>
      </c>
      <c r="D110" s="24" t="s">
        <v>8328</v>
      </c>
      <c r="F110" s="83" t="s">
        <v>157</v>
      </c>
      <c r="G110" s="24">
        <v>12.5</v>
      </c>
      <c r="H110" s="24" t="s">
        <v>7752</v>
      </c>
      <c r="I110" s="24" t="s">
        <v>7826</v>
      </c>
      <c r="J110" s="24" t="s">
        <v>73</v>
      </c>
      <c r="K110" s="72" t="str">
        <f t="shared" si="3"/>
        <v>EUNVD9 ICPL Curncy</v>
      </c>
      <c r="L110" s="25" t="str">
        <f t="shared" si="5"/>
        <v>ICPL</v>
      </c>
      <c r="M110" s="26">
        <f t="shared" ca="1" si="5"/>
        <v>42276</v>
      </c>
      <c r="N110" s="25" t="b">
        <f t="shared" si="5"/>
        <v>1</v>
      </c>
      <c r="O110" s="84" t="e">
        <f ca="1">IF($N110,_xll.BDP($K110,O$4),"[DISABLED]")</f>
        <v>#NAME?</v>
      </c>
      <c r="P110" s="84" t="e">
        <f ca="1">IF($N110,_xll.BDP($K110,P$4),"[DISABLED]")</f>
        <v>#NAME?</v>
      </c>
      <c r="Q110" s="84" t="e">
        <f ca="1">IF($N110,_xll.BDP($K110,Q$4),"[DISABLED]")</f>
        <v>#NAME?</v>
      </c>
      <c r="R110" s="84" t="e">
        <f ca="1">IF($N110,_xll.BDH($K110,R$4,$M110),"[DISABLED]")</f>
        <v>#NAME?</v>
      </c>
      <c r="S110" s="84" t="e">
        <f ca="1">IF($N110,_xll.BDH($K110,S$4,$M110),"[DISABLED]")</f>
        <v>#NAME?</v>
      </c>
      <c r="T110" s="84" t="e">
        <f ca="1">IF($N110,_xll.BDH($K110,T$4,$M110),"[DISABLED]")</f>
        <v>#NAME?</v>
      </c>
      <c r="V110" s="106" t="s">
        <v>11470</v>
      </c>
      <c r="W110" s="107" t="s">
        <v>1055</v>
      </c>
      <c r="X110" s="108">
        <v>42276</v>
      </c>
      <c r="Y110" s="107" t="b">
        <v>1</v>
      </c>
      <c r="Z110" s="107" t="s">
        <v>11471</v>
      </c>
      <c r="AA110" s="107" t="s">
        <v>8333</v>
      </c>
      <c r="AB110" s="107" t="s">
        <v>11270</v>
      </c>
      <c r="AC110" s="107">
        <v>61.2</v>
      </c>
      <c r="AD110" s="107" t="s">
        <v>6569</v>
      </c>
      <c r="AE110" s="107">
        <v>61.2</v>
      </c>
    </row>
    <row r="111" spans="2:31" outlineLevel="1">
      <c r="B111" s="24" t="s">
        <v>8329</v>
      </c>
      <c r="C111" s="24" t="s">
        <v>0</v>
      </c>
      <c r="D111" s="24" t="s">
        <v>8328</v>
      </c>
      <c r="F111" s="83" t="s">
        <v>46</v>
      </c>
      <c r="G111" s="24">
        <v>12.5</v>
      </c>
      <c r="H111" s="24" t="s">
        <v>7752</v>
      </c>
      <c r="I111" s="24" t="s">
        <v>7827</v>
      </c>
      <c r="J111" s="24" t="s">
        <v>73</v>
      </c>
      <c r="K111" s="72" t="str">
        <f t="shared" si="3"/>
        <v>EUNVD10 ICPL Curncy</v>
      </c>
      <c r="L111" s="25" t="str">
        <f t="shared" si="5"/>
        <v>ICPL</v>
      </c>
      <c r="M111" s="26">
        <f t="shared" ca="1" si="5"/>
        <v>42276</v>
      </c>
      <c r="N111" s="25" t="b">
        <f t="shared" si="5"/>
        <v>1</v>
      </c>
      <c r="O111" s="84" t="e">
        <f ca="1">IF($N111,_xll.BDP($K111,O$4),"[DISABLED]")</f>
        <v>#NAME?</v>
      </c>
      <c r="P111" s="84" t="e">
        <f ca="1">IF($N111,_xll.BDP($K111,P$4),"[DISABLED]")</f>
        <v>#NAME?</v>
      </c>
      <c r="Q111" s="84" t="e">
        <f ca="1">IF($N111,_xll.BDP($K111,Q$4),"[DISABLED]")</f>
        <v>#NAME?</v>
      </c>
      <c r="R111" s="84" t="e">
        <f ca="1">IF($N111,_xll.BDH($K111,R$4,$M111),"[DISABLED]")</f>
        <v>#NAME?</v>
      </c>
      <c r="S111" s="84" t="e">
        <f ca="1">IF($N111,_xll.BDH($K111,S$4,$M111),"[DISABLED]")</f>
        <v>#NAME?</v>
      </c>
      <c r="T111" s="84" t="e">
        <f ca="1">IF($N111,_xll.BDH($K111,T$4,$M111),"[DISABLED]")</f>
        <v>#NAME?</v>
      </c>
      <c r="V111" s="106" t="s">
        <v>11472</v>
      </c>
      <c r="W111" s="107" t="s">
        <v>1055</v>
      </c>
      <c r="X111" s="108">
        <v>42276</v>
      </c>
      <c r="Y111" s="107" t="b">
        <v>1</v>
      </c>
      <c r="Z111" s="107" t="s">
        <v>11473</v>
      </c>
      <c r="AA111" s="107" t="s">
        <v>8333</v>
      </c>
      <c r="AB111" s="107" t="s">
        <v>11270</v>
      </c>
      <c r="AC111" s="107">
        <v>62.7</v>
      </c>
      <c r="AD111" s="107" t="s">
        <v>6569</v>
      </c>
      <c r="AE111" s="107">
        <v>62.7</v>
      </c>
    </row>
    <row r="112" spans="2:31" outlineLevel="1">
      <c r="B112" s="24" t="s">
        <v>8329</v>
      </c>
      <c r="C112" s="24" t="s">
        <v>0</v>
      </c>
      <c r="D112" s="24" t="s">
        <v>8328</v>
      </c>
      <c r="F112" s="83" t="s">
        <v>161</v>
      </c>
      <c r="G112" s="24">
        <v>12.5</v>
      </c>
      <c r="H112" s="24" t="s">
        <v>7752</v>
      </c>
      <c r="I112" s="24" t="s">
        <v>7828</v>
      </c>
      <c r="J112" s="24" t="s">
        <v>73</v>
      </c>
      <c r="K112" s="72" t="str">
        <f t="shared" si="3"/>
        <v>EUNVD12 ICPL Curncy</v>
      </c>
      <c r="L112" s="25" t="str">
        <f t="shared" si="5"/>
        <v>ICPL</v>
      </c>
      <c r="M112" s="26">
        <f t="shared" ca="1" si="5"/>
        <v>42276</v>
      </c>
      <c r="N112" s="25" t="b">
        <f t="shared" si="5"/>
        <v>1</v>
      </c>
      <c r="O112" s="84" t="e">
        <f ca="1">IF($N112,_xll.BDP($K112,O$4),"[DISABLED]")</f>
        <v>#NAME?</v>
      </c>
      <c r="P112" s="84" t="e">
        <f ca="1">IF($N112,_xll.BDP($K112,P$4),"[DISABLED]")</f>
        <v>#NAME?</v>
      </c>
      <c r="Q112" s="84" t="e">
        <f ca="1">IF($N112,_xll.BDP($K112,Q$4),"[DISABLED]")</f>
        <v>#NAME?</v>
      </c>
      <c r="R112" s="84" t="e">
        <f ca="1">IF($N112,_xll.BDH($K112,R$4,$M112),"[DISABLED]")</f>
        <v>#NAME?</v>
      </c>
      <c r="S112" s="84" t="e">
        <f ca="1">IF($N112,_xll.BDH($K112,S$4,$M112),"[DISABLED]")</f>
        <v>#NAME?</v>
      </c>
      <c r="T112" s="84" t="e">
        <f ca="1">IF($N112,_xll.BDH($K112,T$4,$M112),"[DISABLED]")</f>
        <v>#NAME?</v>
      </c>
      <c r="V112" s="106" t="s">
        <v>11474</v>
      </c>
      <c r="W112" s="107" t="s">
        <v>1055</v>
      </c>
      <c r="X112" s="108">
        <v>42276</v>
      </c>
      <c r="Y112" s="107" t="b">
        <v>1</v>
      </c>
      <c r="Z112" s="107" t="s">
        <v>11475</v>
      </c>
      <c r="AA112" s="107" t="s">
        <v>8333</v>
      </c>
      <c r="AB112" s="107" t="s">
        <v>11270</v>
      </c>
      <c r="AC112" s="107">
        <v>65</v>
      </c>
      <c r="AD112" s="107" t="s">
        <v>6569</v>
      </c>
      <c r="AE112" s="107">
        <v>65</v>
      </c>
    </row>
    <row r="113" spans="2:31" outlineLevel="1">
      <c r="B113" s="24" t="s">
        <v>8329</v>
      </c>
      <c r="C113" s="24" t="s">
        <v>0</v>
      </c>
      <c r="D113" s="24" t="s">
        <v>8328</v>
      </c>
      <c r="F113" s="83" t="s">
        <v>47</v>
      </c>
      <c r="G113" s="24">
        <v>12.5</v>
      </c>
      <c r="H113" s="24" t="s">
        <v>7752</v>
      </c>
      <c r="I113" s="24" t="s">
        <v>7829</v>
      </c>
      <c r="J113" s="24" t="s">
        <v>73</v>
      </c>
      <c r="K113" s="72" t="str">
        <f t="shared" si="3"/>
        <v>EUNVD15 ICPL Curncy</v>
      </c>
      <c r="L113" s="25" t="str">
        <f t="shared" si="5"/>
        <v>ICPL</v>
      </c>
      <c r="M113" s="26">
        <f t="shared" ca="1" si="5"/>
        <v>42276</v>
      </c>
      <c r="N113" s="25" t="b">
        <f t="shared" si="5"/>
        <v>1</v>
      </c>
      <c r="O113" s="84" t="e">
        <f ca="1">IF($N113,_xll.BDP($K113,O$4),"[DISABLED]")</f>
        <v>#NAME?</v>
      </c>
      <c r="P113" s="84" t="e">
        <f ca="1">IF($N113,_xll.BDP($K113,P$4),"[DISABLED]")</f>
        <v>#NAME?</v>
      </c>
      <c r="Q113" s="84" t="e">
        <f ca="1">IF($N113,_xll.BDP($K113,Q$4),"[DISABLED]")</f>
        <v>#NAME?</v>
      </c>
      <c r="R113" s="84" t="e">
        <f ca="1">IF($N113,_xll.BDH($K113,R$4,$M113),"[DISABLED]")</f>
        <v>#NAME?</v>
      </c>
      <c r="S113" s="84" t="e">
        <f ca="1">IF($N113,_xll.BDH($K113,S$4,$M113),"[DISABLED]")</f>
        <v>#NAME?</v>
      </c>
      <c r="T113" s="84" t="e">
        <f ca="1">IF($N113,_xll.BDH($K113,T$4,$M113),"[DISABLED]")</f>
        <v>#NAME?</v>
      </c>
      <c r="V113" s="106" t="s">
        <v>11476</v>
      </c>
      <c r="W113" s="107" t="s">
        <v>1055</v>
      </c>
      <c r="X113" s="108">
        <v>42276</v>
      </c>
      <c r="Y113" s="107" t="b">
        <v>1</v>
      </c>
      <c r="Z113" s="107" t="s">
        <v>11477</v>
      </c>
      <c r="AA113" s="107" t="s">
        <v>8333</v>
      </c>
      <c r="AB113" s="107" t="s">
        <v>11270</v>
      </c>
      <c r="AC113" s="107">
        <v>66.8</v>
      </c>
      <c r="AD113" s="107" t="s">
        <v>6569</v>
      </c>
      <c r="AE113" s="107">
        <v>66.8</v>
      </c>
    </row>
    <row r="114" spans="2:31" outlineLevel="1">
      <c r="B114" s="24" t="s">
        <v>8329</v>
      </c>
      <c r="C114" s="24" t="s">
        <v>0</v>
      </c>
      <c r="D114" s="24" t="s">
        <v>8328</v>
      </c>
      <c r="F114" s="83" t="s">
        <v>48</v>
      </c>
      <c r="G114" s="24">
        <v>12.5</v>
      </c>
      <c r="H114" s="24" t="s">
        <v>7752</v>
      </c>
      <c r="I114" s="24" t="s">
        <v>7830</v>
      </c>
      <c r="J114" s="24" t="s">
        <v>73</v>
      </c>
      <c r="K114" s="72" t="str">
        <f t="shared" si="3"/>
        <v>EUNVD20 ICPL Curncy</v>
      </c>
      <c r="L114" s="25" t="str">
        <f t="shared" si="5"/>
        <v>ICPL</v>
      </c>
      <c r="M114" s="26">
        <f t="shared" ca="1" si="5"/>
        <v>42276</v>
      </c>
      <c r="N114" s="25" t="b">
        <f t="shared" si="5"/>
        <v>1</v>
      </c>
      <c r="O114" s="84" t="e">
        <f ca="1">IF($N114,_xll.BDP($K114,O$4),"[DISABLED]")</f>
        <v>#NAME?</v>
      </c>
      <c r="P114" s="84" t="e">
        <f ca="1">IF($N114,_xll.BDP($K114,P$4),"[DISABLED]")</f>
        <v>#NAME?</v>
      </c>
      <c r="Q114" s="84" t="e">
        <f ca="1">IF($N114,_xll.BDP($K114,Q$4),"[DISABLED]")</f>
        <v>#NAME?</v>
      </c>
      <c r="R114" s="84" t="e">
        <f ca="1">IF($N114,_xll.BDH($K114,R$4,$M114),"[DISABLED]")</f>
        <v>#NAME?</v>
      </c>
      <c r="S114" s="84" t="e">
        <f ca="1">IF($N114,_xll.BDH($K114,S$4,$M114),"[DISABLED]")</f>
        <v>#NAME?</v>
      </c>
      <c r="T114" s="84" t="e">
        <f ca="1">IF($N114,_xll.BDH($K114,T$4,$M114),"[DISABLED]")</f>
        <v>#NAME?</v>
      </c>
      <c r="V114" s="106" t="s">
        <v>11478</v>
      </c>
      <c r="W114" s="107" t="s">
        <v>1055</v>
      </c>
      <c r="X114" s="108">
        <v>42276</v>
      </c>
      <c r="Y114" s="107" t="b">
        <v>1</v>
      </c>
      <c r="Z114" s="107" t="s">
        <v>11479</v>
      </c>
      <c r="AA114" s="107" t="s">
        <v>8333</v>
      </c>
      <c r="AB114" s="107" t="s">
        <v>11270</v>
      </c>
      <c r="AC114" s="107">
        <v>67.599999999999994</v>
      </c>
      <c r="AD114" s="107" t="s">
        <v>6569</v>
      </c>
      <c r="AE114" s="107">
        <v>67.599999999999994</v>
      </c>
    </row>
    <row r="115" spans="2:31" outlineLevel="1">
      <c r="B115" s="24" t="s">
        <v>8329</v>
      </c>
      <c r="C115" s="24" t="s">
        <v>0</v>
      </c>
      <c r="D115" s="24" t="s">
        <v>8328</v>
      </c>
      <c r="F115" s="83" t="s">
        <v>49</v>
      </c>
      <c r="G115" s="24">
        <v>12.5</v>
      </c>
      <c r="H115" s="24" t="s">
        <v>7752</v>
      </c>
      <c r="I115" s="24" t="s">
        <v>7831</v>
      </c>
      <c r="J115" s="24" t="s">
        <v>73</v>
      </c>
      <c r="K115" s="72" t="str">
        <f t="shared" si="3"/>
        <v>EUNVD25 ICPL Curncy</v>
      </c>
      <c r="L115" s="25" t="str">
        <f t="shared" si="5"/>
        <v>ICPL</v>
      </c>
      <c r="M115" s="26">
        <f t="shared" ca="1" si="5"/>
        <v>42276</v>
      </c>
      <c r="N115" s="25" t="b">
        <f t="shared" si="5"/>
        <v>1</v>
      </c>
      <c r="O115" s="84" t="e">
        <f ca="1">IF($N115,_xll.BDP($K115,O$4),"[DISABLED]")</f>
        <v>#NAME?</v>
      </c>
      <c r="P115" s="84" t="e">
        <f ca="1">IF($N115,_xll.BDP($K115,P$4),"[DISABLED]")</f>
        <v>#NAME?</v>
      </c>
      <c r="Q115" s="84" t="e">
        <f ca="1">IF($N115,_xll.BDP($K115,Q$4),"[DISABLED]")</f>
        <v>#NAME?</v>
      </c>
      <c r="R115" s="84" t="e">
        <f ca="1">IF($N115,_xll.BDH($K115,R$4,$M115),"[DISABLED]")</f>
        <v>#NAME?</v>
      </c>
      <c r="S115" s="84" t="e">
        <f ca="1">IF($N115,_xll.BDH($K115,S$4,$M115),"[DISABLED]")</f>
        <v>#NAME?</v>
      </c>
      <c r="T115" s="84" t="e">
        <f ca="1">IF($N115,_xll.BDH($K115,T$4,$M115),"[DISABLED]")</f>
        <v>#NAME?</v>
      </c>
      <c r="V115" s="106" t="s">
        <v>11480</v>
      </c>
      <c r="W115" s="107" t="s">
        <v>1055</v>
      </c>
      <c r="X115" s="108">
        <v>42276</v>
      </c>
      <c r="Y115" s="107" t="b">
        <v>1</v>
      </c>
      <c r="Z115" s="107" t="s">
        <v>11481</v>
      </c>
      <c r="AA115" s="107" t="s">
        <v>8333</v>
      </c>
      <c r="AB115" s="107" t="s">
        <v>11270</v>
      </c>
      <c r="AC115" s="107">
        <v>67.099999999999994</v>
      </c>
      <c r="AD115" s="107" t="s">
        <v>6569</v>
      </c>
      <c r="AE115" s="107">
        <v>67.099999999999994</v>
      </c>
    </row>
    <row r="116" spans="2:31" outlineLevel="1">
      <c r="B116" s="24" t="s">
        <v>8329</v>
      </c>
      <c r="C116" s="24" t="s">
        <v>0</v>
      </c>
      <c r="D116" s="24" t="s">
        <v>8328</v>
      </c>
      <c r="F116" s="83" t="s">
        <v>50</v>
      </c>
      <c r="G116" s="24">
        <v>12.5</v>
      </c>
      <c r="H116" s="24" t="s">
        <v>7752</v>
      </c>
      <c r="I116" s="24" t="s">
        <v>7832</v>
      </c>
      <c r="J116" s="24" t="s">
        <v>73</v>
      </c>
      <c r="K116" s="72" t="str">
        <f t="shared" si="3"/>
        <v>EUNVD30 ICPL Curncy</v>
      </c>
      <c r="L116" s="25" t="str">
        <f t="shared" si="5"/>
        <v>ICPL</v>
      </c>
      <c r="M116" s="26">
        <f t="shared" ca="1" si="5"/>
        <v>42276</v>
      </c>
      <c r="N116" s="25" t="b">
        <f t="shared" si="5"/>
        <v>1</v>
      </c>
      <c r="O116" s="84" t="e">
        <f ca="1">IF($N116,_xll.BDP($K116,O$4),"[DISABLED]")</f>
        <v>#NAME?</v>
      </c>
      <c r="P116" s="84" t="e">
        <f ca="1">IF($N116,_xll.BDP($K116,P$4),"[DISABLED]")</f>
        <v>#NAME?</v>
      </c>
      <c r="Q116" s="84" t="e">
        <f ca="1">IF($N116,_xll.BDP($K116,Q$4),"[DISABLED]")</f>
        <v>#NAME?</v>
      </c>
      <c r="R116" s="84" t="e">
        <f ca="1">IF($N116,_xll.BDH($K116,R$4,$M116),"[DISABLED]")</f>
        <v>#NAME?</v>
      </c>
      <c r="S116" s="84" t="e">
        <f ca="1">IF($N116,_xll.BDH($K116,S$4,$M116),"[DISABLED]")</f>
        <v>#NAME?</v>
      </c>
      <c r="T116" s="84" t="e">
        <f ca="1">IF($N116,_xll.BDH($K116,T$4,$M116),"[DISABLED]")</f>
        <v>#NAME?</v>
      </c>
      <c r="V116" s="106" t="s">
        <v>11482</v>
      </c>
      <c r="W116" s="107" t="s">
        <v>1055</v>
      </c>
      <c r="X116" s="108">
        <v>42276</v>
      </c>
      <c r="Y116" s="107" t="b">
        <v>1</v>
      </c>
      <c r="Z116" s="107" t="s">
        <v>11483</v>
      </c>
      <c r="AA116" s="107" t="s">
        <v>8333</v>
      </c>
      <c r="AB116" s="107" t="s">
        <v>11270</v>
      </c>
      <c r="AC116" s="107">
        <v>66.099999999999994</v>
      </c>
      <c r="AD116" s="107" t="s">
        <v>6569</v>
      </c>
      <c r="AE116" s="107">
        <v>66.099999999999994</v>
      </c>
    </row>
    <row r="117" spans="2:31" outlineLevel="1">
      <c r="B117" s="24" t="s">
        <v>8329</v>
      </c>
      <c r="C117" s="24" t="s">
        <v>0</v>
      </c>
      <c r="D117" s="24" t="s">
        <v>8328</v>
      </c>
      <c r="F117" s="83" t="s">
        <v>41</v>
      </c>
      <c r="G117" s="24">
        <v>25</v>
      </c>
      <c r="H117" s="24" t="s">
        <v>7752</v>
      </c>
      <c r="I117" s="24" t="s">
        <v>7833</v>
      </c>
      <c r="J117" s="24" t="s">
        <v>73</v>
      </c>
      <c r="K117" s="72" t="str">
        <f t="shared" si="3"/>
        <v>EUNZA1 ICPL Curncy</v>
      </c>
      <c r="L117" s="25" t="str">
        <f t="shared" si="5"/>
        <v>ICPL</v>
      </c>
      <c r="M117" s="26">
        <f t="shared" ca="1" si="5"/>
        <v>42276</v>
      </c>
      <c r="N117" s="25" t="b">
        <f t="shared" si="5"/>
        <v>1</v>
      </c>
      <c r="O117" s="84" t="e">
        <f ca="1">IF($N117,_xll.BDP($K117,O$4),"[DISABLED]")</f>
        <v>#NAME?</v>
      </c>
      <c r="P117" s="84" t="e">
        <f ca="1">IF($N117,_xll.BDP($K117,P$4),"[DISABLED]")</f>
        <v>#NAME?</v>
      </c>
      <c r="Q117" s="84" t="e">
        <f ca="1">IF($N117,_xll.BDP($K117,Q$4),"[DISABLED]")</f>
        <v>#NAME?</v>
      </c>
      <c r="R117" s="84" t="e">
        <f ca="1">IF($N117,_xll.BDH($K117,R$4,$M117),"[DISABLED]")</f>
        <v>#NAME?</v>
      </c>
      <c r="S117" s="84" t="e">
        <f ca="1">IF($N117,_xll.BDH($K117,S$4,$M117),"[DISABLED]")</f>
        <v>#NAME?</v>
      </c>
      <c r="T117" s="84" t="e">
        <f ca="1">IF($N117,_xll.BDH($K117,T$4,$M117),"[DISABLED]")</f>
        <v>#NAME?</v>
      </c>
      <c r="V117" s="106" t="s">
        <v>11484</v>
      </c>
      <c r="W117" s="107" t="s">
        <v>1055</v>
      </c>
      <c r="X117" s="108">
        <v>42276</v>
      </c>
      <c r="Y117" s="107" t="b">
        <v>1</v>
      </c>
      <c r="Z117" s="107" t="s">
        <v>11485</v>
      </c>
      <c r="AA117" s="107" t="s">
        <v>8333</v>
      </c>
      <c r="AB117" s="107" t="s">
        <v>11290</v>
      </c>
      <c r="AC117" s="107">
        <v>35.9</v>
      </c>
      <c r="AD117" s="107" t="s">
        <v>6569</v>
      </c>
      <c r="AE117" s="107">
        <v>35.9</v>
      </c>
    </row>
    <row r="118" spans="2:31" outlineLevel="1">
      <c r="B118" s="24" t="s">
        <v>8329</v>
      </c>
      <c r="C118" s="24" t="s">
        <v>0</v>
      </c>
      <c r="D118" s="24" t="s">
        <v>8328</v>
      </c>
      <c r="F118" s="83" t="s">
        <v>146</v>
      </c>
      <c r="G118" s="24">
        <v>25</v>
      </c>
      <c r="H118" s="24" t="s">
        <v>7752</v>
      </c>
      <c r="I118" s="24" t="s">
        <v>7834</v>
      </c>
      <c r="J118" s="24" t="s">
        <v>73</v>
      </c>
      <c r="K118" s="72" t="str">
        <f t="shared" si="3"/>
        <v>EUNZA1F ICPL Curncy</v>
      </c>
      <c r="L118" s="25" t="str">
        <f t="shared" si="5"/>
        <v>ICPL</v>
      </c>
      <c r="M118" s="26">
        <f t="shared" ca="1" si="5"/>
        <v>42276</v>
      </c>
      <c r="N118" s="25" t="b">
        <f t="shared" si="5"/>
        <v>1</v>
      </c>
      <c r="O118" s="84" t="e">
        <f ca="1">IF($N118,_xll.BDP($K118,O$4),"[DISABLED]")</f>
        <v>#NAME?</v>
      </c>
      <c r="P118" s="84" t="e">
        <f ca="1">IF($N118,_xll.BDP($K118,P$4),"[DISABLED]")</f>
        <v>#NAME?</v>
      </c>
      <c r="Q118" s="84" t="e">
        <f ca="1">IF($N118,_xll.BDP($K118,Q$4),"[DISABLED]")</f>
        <v>#NAME?</v>
      </c>
      <c r="R118" s="84" t="e">
        <f ca="1">IF($N118,_xll.BDH($K118,R$4,$M118),"[DISABLED]")</f>
        <v>#NAME?</v>
      </c>
      <c r="S118" s="84" t="e">
        <f ca="1">IF($N118,_xll.BDH($K118,S$4,$M118),"[DISABLED]")</f>
        <v>#NAME?</v>
      </c>
      <c r="T118" s="84" t="e">
        <f ca="1">IF($N118,_xll.BDH($K118,T$4,$M118),"[DISABLED]")</f>
        <v>#NAME?</v>
      </c>
      <c r="V118" s="106" t="s">
        <v>11486</v>
      </c>
      <c r="W118" s="107" t="s">
        <v>1055</v>
      </c>
      <c r="X118" s="108">
        <v>42276</v>
      </c>
      <c r="Y118" s="107" t="b">
        <v>1</v>
      </c>
      <c r="Z118" s="107" t="s">
        <v>11487</v>
      </c>
      <c r="AA118" s="107" t="s">
        <v>8333</v>
      </c>
      <c r="AB118" s="107" t="s">
        <v>11319</v>
      </c>
      <c r="AC118" s="107">
        <v>35.1</v>
      </c>
      <c r="AD118" s="107" t="s">
        <v>6569</v>
      </c>
      <c r="AE118" s="107">
        <v>35.1</v>
      </c>
    </row>
    <row r="119" spans="2:31" outlineLevel="1">
      <c r="B119" s="24" t="s">
        <v>8329</v>
      </c>
      <c r="C119" s="24" t="s">
        <v>0</v>
      </c>
      <c r="D119" s="24" t="s">
        <v>8328</v>
      </c>
      <c r="F119" s="83" t="s">
        <v>42</v>
      </c>
      <c r="G119" s="24">
        <v>25</v>
      </c>
      <c r="H119" s="24" t="s">
        <v>7752</v>
      </c>
      <c r="I119" s="24" t="s">
        <v>7835</v>
      </c>
      <c r="J119" s="24" t="s">
        <v>73</v>
      </c>
      <c r="K119" s="72" t="str">
        <f t="shared" si="3"/>
        <v>EUNZA2 ICPL Curncy</v>
      </c>
      <c r="L119" s="25" t="str">
        <f t="shared" si="5"/>
        <v>ICPL</v>
      </c>
      <c r="M119" s="26">
        <f t="shared" ca="1" si="5"/>
        <v>42276</v>
      </c>
      <c r="N119" s="25" t="b">
        <f t="shared" si="5"/>
        <v>1</v>
      </c>
      <c r="O119" s="84" t="e">
        <f ca="1">IF($N119,_xll.BDP($K119,O$4),"[DISABLED]")</f>
        <v>#NAME?</v>
      </c>
      <c r="P119" s="84" t="e">
        <f ca="1">IF($N119,_xll.BDP($K119,P$4),"[DISABLED]")</f>
        <v>#NAME?</v>
      </c>
      <c r="Q119" s="84" t="e">
        <f ca="1">IF($N119,_xll.BDP($K119,Q$4),"[DISABLED]")</f>
        <v>#NAME?</v>
      </c>
      <c r="R119" s="84" t="e">
        <f ca="1">IF($N119,_xll.BDH($K119,R$4,$M119),"[DISABLED]")</f>
        <v>#NAME?</v>
      </c>
      <c r="S119" s="84" t="e">
        <f ca="1">IF($N119,_xll.BDH($K119,S$4,$M119),"[DISABLED]")</f>
        <v>#NAME?</v>
      </c>
      <c r="T119" s="84" t="e">
        <f ca="1">IF($N119,_xll.BDH($K119,T$4,$M119),"[DISABLED]")</f>
        <v>#NAME?</v>
      </c>
      <c r="V119" s="106" t="s">
        <v>11488</v>
      </c>
      <c r="W119" s="107" t="s">
        <v>1055</v>
      </c>
      <c r="X119" s="108">
        <v>42276</v>
      </c>
      <c r="Y119" s="107" t="b">
        <v>1</v>
      </c>
      <c r="Z119" s="107" t="s">
        <v>11489</v>
      </c>
      <c r="AA119" s="107" t="s">
        <v>8333</v>
      </c>
      <c r="AB119" s="107" t="s">
        <v>11254</v>
      </c>
      <c r="AC119" s="107">
        <v>34.200000000000003</v>
      </c>
      <c r="AD119" s="107" t="s">
        <v>6569</v>
      </c>
      <c r="AE119" s="107">
        <v>34.200000000000003</v>
      </c>
    </row>
    <row r="120" spans="2:31" outlineLevel="1">
      <c r="B120" s="24" t="s">
        <v>8329</v>
      </c>
      <c r="C120" s="24" t="s">
        <v>0</v>
      </c>
      <c r="D120" s="24" t="s">
        <v>8328</v>
      </c>
      <c r="F120" s="83" t="s">
        <v>43</v>
      </c>
      <c r="G120" s="24">
        <v>25</v>
      </c>
      <c r="H120" s="24" t="s">
        <v>7752</v>
      </c>
      <c r="I120" s="24" t="s">
        <v>7836</v>
      </c>
      <c r="J120" s="24" t="s">
        <v>73</v>
      </c>
      <c r="K120" s="72" t="str">
        <f t="shared" si="3"/>
        <v>EUNZA3 ICPL Curncy</v>
      </c>
      <c r="L120" s="25" t="str">
        <f t="shared" si="5"/>
        <v>ICPL</v>
      </c>
      <c r="M120" s="26">
        <f t="shared" ca="1" si="5"/>
        <v>42276</v>
      </c>
      <c r="N120" s="25" t="b">
        <f t="shared" si="5"/>
        <v>1</v>
      </c>
      <c r="O120" s="84" t="e">
        <f ca="1">IF($N120,_xll.BDP($K120,O$4),"[DISABLED]")</f>
        <v>#NAME?</v>
      </c>
      <c r="P120" s="84" t="e">
        <f ca="1">IF($N120,_xll.BDP($K120,P$4),"[DISABLED]")</f>
        <v>#NAME?</v>
      </c>
      <c r="Q120" s="84" t="e">
        <f ca="1">IF($N120,_xll.BDP($K120,Q$4),"[DISABLED]")</f>
        <v>#NAME?</v>
      </c>
      <c r="R120" s="84" t="e">
        <f ca="1">IF($N120,_xll.BDH($K120,R$4,$M120),"[DISABLED]")</f>
        <v>#NAME?</v>
      </c>
      <c r="S120" s="84" t="e">
        <f ca="1">IF($N120,_xll.BDH($K120,S$4,$M120),"[DISABLED]")</f>
        <v>#NAME?</v>
      </c>
      <c r="T120" s="84" t="e">
        <f ca="1">IF($N120,_xll.BDH($K120,T$4,$M120),"[DISABLED]")</f>
        <v>#NAME?</v>
      </c>
      <c r="V120" s="106" t="s">
        <v>11490</v>
      </c>
      <c r="W120" s="107" t="s">
        <v>1055</v>
      </c>
      <c r="X120" s="108">
        <v>42276</v>
      </c>
      <c r="Y120" s="107" t="b">
        <v>1</v>
      </c>
      <c r="Z120" s="107" t="s">
        <v>11491</v>
      </c>
      <c r="AA120" s="107" t="s">
        <v>8333</v>
      </c>
      <c r="AB120" s="107" t="s">
        <v>11327</v>
      </c>
      <c r="AC120" s="107">
        <v>35.799999999999997</v>
      </c>
      <c r="AD120" s="107" t="s">
        <v>6569</v>
      </c>
      <c r="AE120" s="107">
        <v>35.799999999999997</v>
      </c>
    </row>
    <row r="121" spans="2:31" outlineLevel="1">
      <c r="B121" s="24" t="s">
        <v>8329</v>
      </c>
      <c r="C121" s="24" t="s">
        <v>0</v>
      </c>
      <c r="D121" s="24" t="s">
        <v>8328</v>
      </c>
      <c r="F121" s="83" t="s">
        <v>152</v>
      </c>
      <c r="G121" s="24">
        <v>25</v>
      </c>
      <c r="H121" s="24" t="s">
        <v>7752</v>
      </c>
      <c r="I121" s="24" t="s">
        <v>7837</v>
      </c>
      <c r="J121" s="24" t="s">
        <v>73</v>
      </c>
      <c r="K121" s="72" t="str">
        <f t="shared" si="3"/>
        <v>EUNZA4 ICPL Curncy</v>
      </c>
      <c r="L121" s="25" t="str">
        <f t="shared" si="5"/>
        <v>ICPL</v>
      </c>
      <c r="M121" s="26">
        <f t="shared" ca="1" si="5"/>
        <v>42276</v>
      </c>
      <c r="N121" s="25" t="b">
        <f t="shared" si="5"/>
        <v>1</v>
      </c>
      <c r="O121" s="84" t="e">
        <f ca="1">IF($N121,_xll.BDP($K121,O$4),"[DISABLED]")</f>
        <v>#NAME?</v>
      </c>
      <c r="P121" s="84" t="e">
        <f ca="1">IF($N121,_xll.BDP($K121,P$4),"[DISABLED]")</f>
        <v>#NAME?</v>
      </c>
      <c r="Q121" s="84" t="e">
        <f ca="1">IF($N121,_xll.BDP($K121,Q$4),"[DISABLED]")</f>
        <v>#NAME?</v>
      </c>
      <c r="R121" s="84" t="e">
        <f ca="1">IF($N121,_xll.BDH($K121,R$4,$M121),"[DISABLED]")</f>
        <v>#NAME?</v>
      </c>
      <c r="S121" s="84" t="e">
        <f ca="1">IF($N121,_xll.BDH($K121,S$4,$M121),"[DISABLED]")</f>
        <v>#NAME?</v>
      </c>
      <c r="T121" s="84" t="e">
        <f ca="1">IF($N121,_xll.BDH($K121,T$4,$M121),"[DISABLED]")</f>
        <v>#NAME?</v>
      </c>
      <c r="V121" s="106" t="s">
        <v>11492</v>
      </c>
      <c r="W121" s="107" t="s">
        <v>1055</v>
      </c>
      <c r="X121" s="108">
        <v>42276</v>
      </c>
      <c r="Y121" s="107" t="b">
        <v>1</v>
      </c>
      <c r="Z121" s="107" t="s">
        <v>11493</v>
      </c>
      <c r="AA121" s="107" t="s">
        <v>8333</v>
      </c>
      <c r="AB121" s="107" t="s">
        <v>11327</v>
      </c>
      <c r="AC121" s="107">
        <v>43</v>
      </c>
      <c r="AD121" s="107" t="s">
        <v>6569</v>
      </c>
      <c r="AE121" s="107">
        <v>43</v>
      </c>
    </row>
    <row r="122" spans="2:31" outlineLevel="1">
      <c r="B122" s="24" t="s">
        <v>8329</v>
      </c>
      <c r="C122" s="24" t="s">
        <v>0</v>
      </c>
      <c r="D122" s="24" t="s">
        <v>8328</v>
      </c>
      <c r="F122" s="24" t="s">
        <v>44</v>
      </c>
      <c r="G122" s="24">
        <v>25</v>
      </c>
      <c r="H122" s="24" t="s">
        <v>7752</v>
      </c>
      <c r="I122" s="24" t="s">
        <v>7838</v>
      </c>
      <c r="J122" s="24" t="s">
        <v>73</v>
      </c>
      <c r="K122" s="72" t="str">
        <f t="shared" si="3"/>
        <v>EUNZA5 ICPL Curncy</v>
      </c>
      <c r="L122" s="25" t="str">
        <f t="shared" si="5"/>
        <v>ICPL</v>
      </c>
      <c r="M122" s="26">
        <f t="shared" ca="1" si="5"/>
        <v>42276</v>
      </c>
      <c r="N122" s="25" t="b">
        <f t="shared" si="5"/>
        <v>1</v>
      </c>
      <c r="O122" s="84" t="e">
        <f ca="1">IF($N122,_xll.BDP($K122,O$4),"[DISABLED]")</f>
        <v>#NAME?</v>
      </c>
      <c r="P122" s="84" t="e">
        <f ca="1">IF($N122,_xll.BDP($K122,P$4),"[DISABLED]")</f>
        <v>#NAME?</v>
      </c>
      <c r="Q122" s="84" t="e">
        <f ca="1">IF($N122,_xll.BDP($K122,Q$4),"[DISABLED]")</f>
        <v>#NAME?</v>
      </c>
      <c r="R122" s="84" t="e">
        <f ca="1">IF($N122,_xll.BDH($K122,R$4,$M122),"[DISABLED]")</f>
        <v>#NAME?</v>
      </c>
      <c r="S122" s="84" t="e">
        <f ca="1">IF($N122,_xll.BDH($K122,S$4,$M122),"[DISABLED]")</f>
        <v>#NAME?</v>
      </c>
      <c r="T122" s="84" t="e">
        <f ca="1">IF($N122,_xll.BDH($K122,T$4,$M122),"[DISABLED]")</f>
        <v>#NAME?</v>
      </c>
      <c r="V122" s="106" t="s">
        <v>11494</v>
      </c>
      <c r="W122" s="107" t="s">
        <v>1055</v>
      </c>
      <c r="X122" s="108">
        <v>42276</v>
      </c>
      <c r="Y122" s="107" t="b">
        <v>1</v>
      </c>
      <c r="Z122" s="107" t="s">
        <v>11495</v>
      </c>
      <c r="AA122" s="107" t="s">
        <v>8333</v>
      </c>
      <c r="AB122" s="107" t="s">
        <v>11270</v>
      </c>
      <c r="AC122" s="107">
        <v>49.3</v>
      </c>
      <c r="AD122" s="107" t="s">
        <v>6569</v>
      </c>
      <c r="AE122" s="107">
        <v>49.3</v>
      </c>
    </row>
    <row r="123" spans="2:31" outlineLevel="1">
      <c r="B123" s="24" t="s">
        <v>8329</v>
      </c>
      <c r="C123" s="24" t="s">
        <v>0</v>
      </c>
      <c r="D123" s="24" t="s">
        <v>8328</v>
      </c>
      <c r="F123" s="24" t="s">
        <v>155</v>
      </c>
      <c r="G123" s="24">
        <v>25</v>
      </c>
      <c r="H123" s="24" t="s">
        <v>7752</v>
      </c>
      <c r="I123" s="24" t="s">
        <v>7839</v>
      </c>
      <c r="J123" s="24" t="s">
        <v>73</v>
      </c>
      <c r="K123" s="72" t="str">
        <f t="shared" si="3"/>
        <v>EUNZA6 ICPL Curncy</v>
      </c>
      <c r="L123" s="25" t="str">
        <f t="shared" si="5"/>
        <v>ICPL</v>
      </c>
      <c r="M123" s="26">
        <f t="shared" ca="1" si="5"/>
        <v>42276</v>
      </c>
      <c r="N123" s="25" t="b">
        <f t="shared" si="5"/>
        <v>1</v>
      </c>
      <c r="O123" s="84" t="e">
        <f ca="1">IF($N123,_xll.BDP($K123,O$4),"[DISABLED]")</f>
        <v>#NAME?</v>
      </c>
      <c r="P123" s="84" t="e">
        <f ca="1">IF($N123,_xll.BDP($K123,P$4),"[DISABLED]")</f>
        <v>#NAME?</v>
      </c>
      <c r="Q123" s="84" t="e">
        <f ca="1">IF($N123,_xll.BDP($K123,Q$4),"[DISABLED]")</f>
        <v>#NAME?</v>
      </c>
      <c r="R123" s="84" t="e">
        <f ca="1">IF($N123,_xll.BDH($K123,R$4,$M123),"[DISABLED]")</f>
        <v>#NAME?</v>
      </c>
      <c r="S123" s="84" t="e">
        <f ca="1">IF($N123,_xll.BDH($K123,S$4,$M123),"[DISABLED]")</f>
        <v>#NAME?</v>
      </c>
      <c r="T123" s="84" t="e">
        <f ca="1">IF($N123,_xll.BDH($K123,T$4,$M123),"[DISABLED]")</f>
        <v>#NAME?</v>
      </c>
      <c r="V123" s="106" t="s">
        <v>11496</v>
      </c>
      <c r="W123" s="107" t="s">
        <v>1055</v>
      </c>
      <c r="X123" s="108">
        <v>42276</v>
      </c>
      <c r="Y123" s="107" t="b">
        <v>1</v>
      </c>
      <c r="Z123" s="107" t="s">
        <v>11497</v>
      </c>
      <c r="AA123" s="107" t="s">
        <v>8333</v>
      </c>
      <c r="AB123" s="107" t="s">
        <v>11270</v>
      </c>
      <c r="AC123" s="107">
        <v>54.1</v>
      </c>
      <c r="AD123" s="107" t="s">
        <v>6569</v>
      </c>
      <c r="AE123" s="107">
        <v>54.1</v>
      </c>
    </row>
    <row r="124" spans="2:31" outlineLevel="1">
      <c r="B124" s="24" t="s">
        <v>8329</v>
      </c>
      <c r="C124" s="24" t="s">
        <v>0</v>
      </c>
      <c r="D124" s="24" t="s">
        <v>8328</v>
      </c>
      <c r="F124" s="83" t="s">
        <v>45</v>
      </c>
      <c r="G124" s="24">
        <v>25</v>
      </c>
      <c r="H124" s="24" t="s">
        <v>7752</v>
      </c>
      <c r="I124" s="24" t="s">
        <v>7840</v>
      </c>
      <c r="J124" s="24" t="s">
        <v>73</v>
      </c>
      <c r="K124" s="72" t="str">
        <f t="shared" si="3"/>
        <v>EUNZA7 ICPL Curncy</v>
      </c>
      <c r="L124" s="25" t="str">
        <f t="shared" si="5"/>
        <v>ICPL</v>
      </c>
      <c r="M124" s="26">
        <f t="shared" ca="1" si="5"/>
        <v>42276</v>
      </c>
      <c r="N124" s="25" t="b">
        <f t="shared" si="5"/>
        <v>1</v>
      </c>
      <c r="O124" s="84" t="e">
        <f ca="1">IF($N124,_xll.BDP($K124,O$4),"[DISABLED]")</f>
        <v>#NAME?</v>
      </c>
      <c r="P124" s="84" t="e">
        <f ca="1">IF($N124,_xll.BDP($K124,P$4),"[DISABLED]")</f>
        <v>#NAME?</v>
      </c>
      <c r="Q124" s="84" t="e">
        <f ca="1">IF($N124,_xll.BDP($K124,Q$4),"[DISABLED]")</f>
        <v>#NAME?</v>
      </c>
      <c r="R124" s="84" t="e">
        <f ca="1">IF($N124,_xll.BDH($K124,R$4,$M124),"[DISABLED]")</f>
        <v>#NAME?</v>
      </c>
      <c r="S124" s="84" t="e">
        <f ca="1">IF($N124,_xll.BDH($K124,S$4,$M124),"[DISABLED]")</f>
        <v>#NAME?</v>
      </c>
      <c r="T124" s="84" t="e">
        <f ca="1">IF($N124,_xll.BDH($K124,T$4,$M124),"[DISABLED]")</f>
        <v>#NAME?</v>
      </c>
      <c r="V124" s="106" t="s">
        <v>11498</v>
      </c>
      <c r="W124" s="107" t="s">
        <v>1055</v>
      </c>
      <c r="X124" s="108">
        <v>42276</v>
      </c>
      <c r="Y124" s="107" t="b">
        <v>1</v>
      </c>
      <c r="Z124" s="107" t="s">
        <v>11499</v>
      </c>
      <c r="AA124" s="107" t="s">
        <v>8333</v>
      </c>
      <c r="AB124" s="107" t="s">
        <v>11290</v>
      </c>
      <c r="AC124" s="107">
        <v>57.7</v>
      </c>
      <c r="AD124" s="107" t="s">
        <v>6569</v>
      </c>
      <c r="AE124" s="107">
        <v>57.7</v>
      </c>
    </row>
    <row r="125" spans="2:31" outlineLevel="1">
      <c r="B125" s="24" t="s">
        <v>8329</v>
      </c>
      <c r="C125" s="24" t="s">
        <v>0</v>
      </c>
      <c r="D125" s="24" t="s">
        <v>8328</v>
      </c>
      <c r="F125" s="83" t="s">
        <v>156</v>
      </c>
      <c r="G125" s="24">
        <v>25</v>
      </c>
      <c r="H125" s="24" t="s">
        <v>7752</v>
      </c>
      <c r="I125" s="24" t="s">
        <v>7841</v>
      </c>
      <c r="J125" s="24" t="s">
        <v>73</v>
      </c>
      <c r="K125" s="72" t="str">
        <f t="shared" si="3"/>
        <v>EUNZA8 ICPL Curncy</v>
      </c>
      <c r="L125" s="25" t="str">
        <f t="shared" si="5"/>
        <v>ICPL</v>
      </c>
      <c r="M125" s="26">
        <f t="shared" ca="1" si="5"/>
        <v>42276</v>
      </c>
      <c r="N125" s="25" t="b">
        <f t="shared" si="5"/>
        <v>1</v>
      </c>
      <c r="O125" s="84" t="e">
        <f ca="1">IF($N125,_xll.BDP($K125,O$4),"[DISABLED]")</f>
        <v>#NAME?</v>
      </c>
      <c r="P125" s="84" t="e">
        <f ca="1">IF($N125,_xll.BDP($K125,P$4),"[DISABLED]")</f>
        <v>#NAME?</v>
      </c>
      <c r="Q125" s="84" t="e">
        <f ca="1">IF($N125,_xll.BDP($K125,Q$4),"[DISABLED]")</f>
        <v>#NAME?</v>
      </c>
      <c r="R125" s="84" t="e">
        <f ca="1">IF($N125,_xll.BDH($K125,R$4,$M125),"[DISABLED]")</f>
        <v>#NAME?</v>
      </c>
      <c r="S125" s="84" t="e">
        <f ca="1">IF($N125,_xll.BDH($K125,S$4,$M125),"[DISABLED]")</f>
        <v>#NAME?</v>
      </c>
      <c r="T125" s="84" t="e">
        <f ca="1">IF($N125,_xll.BDH($K125,T$4,$M125),"[DISABLED]")</f>
        <v>#NAME?</v>
      </c>
      <c r="V125" s="106" t="s">
        <v>11500</v>
      </c>
      <c r="W125" s="107" t="s">
        <v>1055</v>
      </c>
      <c r="X125" s="108">
        <v>42276</v>
      </c>
      <c r="Y125" s="107" t="b">
        <v>1</v>
      </c>
      <c r="Z125" s="107" t="s">
        <v>11501</v>
      </c>
      <c r="AA125" s="107" t="s">
        <v>8333</v>
      </c>
      <c r="AB125" s="107" t="s">
        <v>11270</v>
      </c>
      <c r="AC125" s="107">
        <v>60</v>
      </c>
      <c r="AD125" s="107" t="s">
        <v>6569</v>
      </c>
      <c r="AE125" s="107">
        <v>60</v>
      </c>
    </row>
    <row r="126" spans="2:31" outlineLevel="1">
      <c r="B126" s="24" t="s">
        <v>8329</v>
      </c>
      <c r="C126" s="24" t="s">
        <v>0</v>
      </c>
      <c r="D126" s="24" t="s">
        <v>8328</v>
      </c>
      <c r="F126" s="83" t="s">
        <v>157</v>
      </c>
      <c r="G126" s="24">
        <v>25</v>
      </c>
      <c r="H126" s="24" t="s">
        <v>7752</v>
      </c>
      <c r="I126" s="24" t="s">
        <v>7842</v>
      </c>
      <c r="J126" s="24" t="s">
        <v>73</v>
      </c>
      <c r="K126" s="72" t="str">
        <f t="shared" si="3"/>
        <v>EUNZA9 ICPL Curncy</v>
      </c>
      <c r="L126" s="25" t="str">
        <f t="shared" si="5"/>
        <v>ICPL</v>
      </c>
      <c r="M126" s="26">
        <f t="shared" ca="1" si="5"/>
        <v>42276</v>
      </c>
      <c r="N126" s="25" t="b">
        <f t="shared" si="5"/>
        <v>1</v>
      </c>
      <c r="O126" s="84" t="e">
        <f ca="1">IF($N126,_xll.BDP($K126,O$4),"[DISABLED]")</f>
        <v>#NAME?</v>
      </c>
      <c r="P126" s="84" t="e">
        <f ca="1">IF($N126,_xll.BDP($K126,P$4),"[DISABLED]")</f>
        <v>#NAME?</v>
      </c>
      <c r="Q126" s="84" t="e">
        <f ca="1">IF($N126,_xll.BDP($K126,Q$4),"[DISABLED]")</f>
        <v>#NAME?</v>
      </c>
      <c r="R126" s="84" t="e">
        <f ca="1">IF($N126,_xll.BDH($K126,R$4,$M126),"[DISABLED]")</f>
        <v>#NAME?</v>
      </c>
      <c r="S126" s="84" t="e">
        <f ca="1">IF($N126,_xll.BDH($K126,S$4,$M126),"[DISABLED]")</f>
        <v>#NAME?</v>
      </c>
      <c r="T126" s="84" t="e">
        <f ca="1">IF($N126,_xll.BDH($K126,T$4,$M126),"[DISABLED]")</f>
        <v>#NAME?</v>
      </c>
      <c r="V126" s="106" t="s">
        <v>11502</v>
      </c>
      <c r="W126" s="107" t="s">
        <v>1055</v>
      </c>
      <c r="X126" s="108">
        <v>42276</v>
      </c>
      <c r="Y126" s="107" t="b">
        <v>1</v>
      </c>
      <c r="Z126" s="107" t="s">
        <v>11503</v>
      </c>
      <c r="AA126" s="107" t="s">
        <v>8333</v>
      </c>
      <c r="AB126" s="107" t="s">
        <v>11270</v>
      </c>
      <c r="AC126" s="107">
        <v>61.9</v>
      </c>
      <c r="AD126" s="107" t="s">
        <v>6569</v>
      </c>
      <c r="AE126" s="107">
        <v>61.9</v>
      </c>
    </row>
    <row r="127" spans="2:31" outlineLevel="1">
      <c r="B127" s="24" t="s">
        <v>8329</v>
      </c>
      <c r="C127" s="24" t="s">
        <v>0</v>
      </c>
      <c r="D127" s="24" t="s">
        <v>8328</v>
      </c>
      <c r="F127" s="83" t="s">
        <v>46</v>
      </c>
      <c r="G127" s="24">
        <v>25</v>
      </c>
      <c r="H127" s="24" t="s">
        <v>7752</v>
      </c>
      <c r="I127" s="24" t="s">
        <v>7843</v>
      </c>
      <c r="J127" s="24" t="s">
        <v>73</v>
      </c>
      <c r="K127" s="72" t="str">
        <f t="shared" si="3"/>
        <v>EUNZA10 ICPL Curncy</v>
      </c>
      <c r="L127" s="25" t="str">
        <f t="shared" si="5"/>
        <v>ICPL</v>
      </c>
      <c r="M127" s="26">
        <f t="shared" ca="1" si="5"/>
        <v>42276</v>
      </c>
      <c r="N127" s="25" t="b">
        <f t="shared" si="5"/>
        <v>1</v>
      </c>
      <c r="O127" s="84" t="e">
        <f ca="1">IF($N127,_xll.BDP($K127,O$4),"[DISABLED]")</f>
        <v>#NAME?</v>
      </c>
      <c r="P127" s="84" t="e">
        <f ca="1">IF($N127,_xll.BDP($K127,P$4),"[DISABLED]")</f>
        <v>#NAME?</v>
      </c>
      <c r="Q127" s="84" t="e">
        <f ca="1">IF($N127,_xll.BDP($K127,Q$4),"[DISABLED]")</f>
        <v>#NAME?</v>
      </c>
      <c r="R127" s="84" t="e">
        <f ca="1">IF($N127,_xll.BDH($K127,R$4,$M127),"[DISABLED]")</f>
        <v>#NAME?</v>
      </c>
      <c r="S127" s="84" t="e">
        <f ca="1">IF($N127,_xll.BDH($K127,S$4,$M127),"[DISABLED]")</f>
        <v>#NAME?</v>
      </c>
      <c r="T127" s="84" t="e">
        <f ca="1">IF($N127,_xll.BDH($K127,T$4,$M127),"[DISABLED]")</f>
        <v>#NAME?</v>
      </c>
      <c r="V127" s="106" t="s">
        <v>11504</v>
      </c>
      <c r="W127" s="107" t="s">
        <v>1055</v>
      </c>
      <c r="X127" s="108">
        <v>42276</v>
      </c>
      <c r="Y127" s="107" t="b">
        <v>1</v>
      </c>
      <c r="Z127" s="107" t="s">
        <v>11505</v>
      </c>
      <c r="AA127" s="107" t="s">
        <v>8333</v>
      </c>
      <c r="AB127" s="107" t="s">
        <v>11270</v>
      </c>
      <c r="AC127" s="107">
        <v>63.3</v>
      </c>
      <c r="AD127" s="107" t="s">
        <v>6569</v>
      </c>
      <c r="AE127" s="107">
        <v>63.3</v>
      </c>
    </row>
    <row r="128" spans="2:31" outlineLevel="1">
      <c r="B128" s="24" t="s">
        <v>8329</v>
      </c>
      <c r="C128" s="24" t="s">
        <v>0</v>
      </c>
      <c r="D128" s="24" t="s">
        <v>8328</v>
      </c>
      <c r="F128" s="83" t="s">
        <v>161</v>
      </c>
      <c r="G128" s="24">
        <v>25</v>
      </c>
      <c r="H128" s="24" t="s">
        <v>7752</v>
      </c>
      <c r="I128" s="24" t="s">
        <v>7844</v>
      </c>
      <c r="J128" s="24" t="s">
        <v>73</v>
      </c>
      <c r="K128" s="72" t="str">
        <f t="shared" si="3"/>
        <v>EUNZA12 ICPL Curncy</v>
      </c>
      <c r="L128" s="25" t="str">
        <f t="shared" si="5"/>
        <v>ICPL</v>
      </c>
      <c r="M128" s="26">
        <f t="shared" ca="1" si="5"/>
        <v>42276</v>
      </c>
      <c r="N128" s="25" t="b">
        <f t="shared" si="5"/>
        <v>1</v>
      </c>
      <c r="O128" s="84" t="e">
        <f ca="1">IF($N128,_xll.BDP($K128,O$4),"[DISABLED]")</f>
        <v>#NAME?</v>
      </c>
      <c r="P128" s="84" t="e">
        <f ca="1">IF($N128,_xll.BDP($K128,P$4),"[DISABLED]")</f>
        <v>#NAME?</v>
      </c>
      <c r="Q128" s="84" t="e">
        <f ca="1">IF($N128,_xll.BDP($K128,Q$4),"[DISABLED]")</f>
        <v>#NAME?</v>
      </c>
      <c r="R128" s="84" t="e">
        <f ca="1">IF($N128,_xll.BDH($K128,R$4,$M128),"[DISABLED]")</f>
        <v>#NAME?</v>
      </c>
      <c r="S128" s="84" t="e">
        <f ca="1">IF($N128,_xll.BDH($K128,S$4,$M128),"[DISABLED]")</f>
        <v>#NAME?</v>
      </c>
      <c r="T128" s="84" t="e">
        <f ca="1">IF($N128,_xll.BDH($K128,T$4,$M128),"[DISABLED]")</f>
        <v>#NAME?</v>
      </c>
      <c r="V128" s="106" t="s">
        <v>11506</v>
      </c>
      <c r="W128" s="107" t="s">
        <v>1055</v>
      </c>
      <c r="X128" s="108">
        <v>42276</v>
      </c>
      <c r="Y128" s="107" t="b">
        <v>1</v>
      </c>
      <c r="Z128" s="107" t="s">
        <v>11507</v>
      </c>
      <c r="AA128" s="107" t="s">
        <v>8333</v>
      </c>
      <c r="AB128" s="107" t="s">
        <v>11270</v>
      </c>
      <c r="AC128" s="107">
        <v>65.5</v>
      </c>
      <c r="AD128" s="107" t="s">
        <v>6569</v>
      </c>
      <c r="AE128" s="107">
        <v>65.5</v>
      </c>
    </row>
    <row r="129" spans="2:31" outlineLevel="1">
      <c r="B129" s="24" t="s">
        <v>8329</v>
      </c>
      <c r="C129" s="24" t="s">
        <v>0</v>
      </c>
      <c r="D129" s="24" t="s">
        <v>8328</v>
      </c>
      <c r="F129" s="83" t="s">
        <v>47</v>
      </c>
      <c r="G129" s="24">
        <v>25</v>
      </c>
      <c r="H129" s="24" t="s">
        <v>7752</v>
      </c>
      <c r="I129" s="24" t="s">
        <v>7845</v>
      </c>
      <c r="J129" s="24" t="s">
        <v>73</v>
      </c>
      <c r="K129" s="72" t="str">
        <f t="shared" si="3"/>
        <v>EUNZA15 ICPL Curncy</v>
      </c>
      <c r="L129" s="25" t="str">
        <f t="shared" si="5"/>
        <v>ICPL</v>
      </c>
      <c r="M129" s="26">
        <f t="shared" ca="1" si="5"/>
        <v>42276</v>
      </c>
      <c r="N129" s="25" t="b">
        <f t="shared" si="5"/>
        <v>1</v>
      </c>
      <c r="O129" s="84" t="e">
        <f ca="1">IF($N129,_xll.BDP($K129,O$4),"[DISABLED]")</f>
        <v>#NAME?</v>
      </c>
      <c r="P129" s="84" t="e">
        <f ca="1">IF($N129,_xll.BDP($K129,P$4),"[DISABLED]")</f>
        <v>#NAME?</v>
      </c>
      <c r="Q129" s="84" t="e">
        <f ca="1">IF($N129,_xll.BDP($K129,Q$4),"[DISABLED]")</f>
        <v>#NAME?</v>
      </c>
      <c r="R129" s="84" t="e">
        <f ca="1">IF($N129,_xll.BDH($K129,R$4,$M129),"[DISABLED]")</f>
        <v>#NAME?</v>
      </c>
      <c r="S129" s="84" t="e">
        <f ca="1">IF($N129,_xll.BDH($K129,S$4,$M129),"[DISABLED]")</f>
        <v>#NAME?</v>
      </c>
      <c r="T129" s="84" t="e">
        <f ca="1">IF($N129,_xll.BDH($K129,T$4,$M129),"[DISABLED]")</f>
        <v>#NAME?</v>
      </c>
      <c r="V129" s="106" t="s">
        <v>11508</v>
      </c>
      <c r="W129" s="107" t="s">
        <v>1055</v>
      </c>
      <c r="X129" s="108">
        <v>42276</v>
      </c>
      <c r="Y129" s="107" t="b">
        <v>1</v>
      </c>
      <c r="Z129" s="107" t="s">
        <v>11509</v>
      </c>
      <c r="AA129" s="107" t="s">
        <v>8333</v>
      </c>
      <c r="AB129" s="107" t="s">
        <v>11270</v>
      </c>
      <c r="AC129" s="107">
        <v>67.2</v>
      </c>
      <c r="AD129" s="107" t="s">
        <v>6569</v>
      </c>
      <c r="AE129" s="107">
        <v>67.2</v>
      </c>
    </row>
    <row r="130" spans="2:31" outlineLevel="1">
      <c r="B130" s="24" t="s">
        <v>8329</v>
      </c>
      <c r="C130" s="24" t="s">
        <v>0</v>
      </c>
      <c r="D130" s="24" t="s">
        <v>8328</v>
      </c>
      <c r="F130" s="83" t="s">
        <v>48</v>
      </c>
      <c r="G130" s="24">
        <v>25</v>
      </c>
      <c r="H130" s="24" t="s">
        <v>7752</v>
      </c>
      <c r="I130" s="24" t="s">
        <v>7846</v>
      </c>
      <c r="J130" s="24" t="s">
        <v>73</v>
      </c>
      <c r="K130" s="72" t="str">
        <f t="shared" si="3"/>
        <v>EUNZA20 ICPL Curncy</v>
      </c>
      <c r="L130" s="25" t="str">
        <f t="shared" si="5"/>
        <v>ICPL</v>
      </c>
      <c r="M130" s="26">
        <f t="shared" ca="1" si="5"/>
        <v>42276</v>
      </c>
      <c r="N130" s="25" t="b">
        <f t="shared" si="5"/>
        <v>1</v>
      </c>
      <c r="O130" s="84" t="e">
        <f ca="1">IF($N130,_xll.BDP($K130,O$4),"[DISABLED]")</f>
        <v>#NAME?</v>
      </c>
      <c r="P130" s="84" t="e">
        <f ca="1">IF($N130,_xll.BDP($K130,P$4),"[DISABLED]")</f>
        <v>#NAME?</v>
      </c>
      <c r="Q130" s="84" t="e">
        <f ca="1">IF($N130,_xll.BDP($K130,Q$4),"[DISABLED]")</f>
        <v>#NAME?</v>
      </c>
      <c r="R130" s="84" t="e">
        <f ca="1">IF($N130,_xll.BDH($K130,R$4,$M130),"[DISABLED]")</f>
        <v>#NAME?</v>
      </c>
      <c r="S130" s="84" t="e">
        <f ca="1">IF($N130,_xll.BDH($K130,S$4,$M130),"[DISABLED]")</f>
        <v>#NAME?</v>
      </c>
      <c r="T130" s="84" t="e">
        <f ca="1">IF($N130,_xll.BDH($K130,T$4,$M130),"[DISABLED]")</f>
        <v>#NAME?</v>
      </c>
      <c r="V130" s="106" t="s">
        <v>11510</v>
      </c>
      <c r="W130" s="107" t="s">
        <v>1055</v>
      </c>
      <c r="X130" s="108">
        <v>42276</v>
      </c>
      <c r="Y130" s="107" t="b">
        <v>1</v>
      </c>
      <c r="Z130" s="107" t="s">
        <v>11511</v>
      </c>
      <c r="AA130" s="107" t="s">
        <v>8333</v>
      </c>
      <c r="AB130" s="107" t="s">
        <v>11270</v>
      </c>
      <c r="AC130" s="107">
        <v>67.900000000000006</v>
      </c>
      <c r="AD130" s="107" t="s">
        <v>6569</v>
      </c>
      <c r="AE130" s="107">
        <v>67.900000000000006</v>
      </c>
    </row>
    <row r="131" spans="2:31" outlineLevel="1">
      <c r="B131" s="24" t="s">
        <v>8329</v>
      </c>
      <c r="C131" s="24" t="s">
        <v>0</v>
      </c>
      <c r="D131" s="24" t="s">
        <v>8328</v>
      </c>
      <c r="F131" s="83" t="s">
        <v>49</v>
      </c>
      <c r="G131" s="24">
        <v>25</v>
      </c>
      <c r="H131" s="24" t="s">
        <v>7752</v>
      </c>
      <c r="I131" s="24" t="s">
        <v>7847</v>
      </c>
      <c r="J131" s="24" t="s">
        <v>73</v>
      </c>
      <c r="K131" s="72" t="str">
        <f t="shared" si="3"/>
        <v>EUNZA25 ICPL Curncy</v>
      </c>
      <c r="L131" s="25" t="str">
        <f t="shared" si="5"/>
        <v>ICPL</v>
      </c>
      <c r="M131" s="26">
        <f t="shared" ca="1" si="5"/>
        <v>42276</v>
      </c>
      <c r="N131" s="25" t="b">
        <f t="shared" si="5"/>
        <v>1</v>
      </c>
      <c r="O131" s="84" t="e">
        <f ca="1">IF($N131,_xll.BDP($K131,O$4),"[DISABLED]")</f>
        <v>#NAME?</v>
      </c>
      <c r="P131" s="84" t="e">
        <f ca="1">IF($N131,_xll.BDP($K131,P$4),"[DISABLED]")</f>
        <v>#NAME?</v>
      </c>
      <c r="Q131" s="84" t="e">
        <f ca="1">IF($N131,_xll.BDP($K131,Q$4),"[DISABLED]")</f>
        <v>#NAME?</v>
      </c>
      <c r="R131" s="84" t="e">
        <f ca="1">IF($N131,_xll.BDH($K131,R$4,$M131),"[DISABLED]")</f>
        <v>#NAME?</v>
      </c>
      <c r="S131" s="84" t="e">
        <f ca="1">IF($N131,_xll.BDH($K131,S$4,$M131),"[DISABLED]")</f>
        <v>#NAME?</v>
      </c>
      <c r="T131" s="84" t="e">
        <f ca="1">IF($N131,_xll.BDH($K131,T$4,$M131),"[DISABLED]")</f>
        <v>#NAME?</v>
      </c>
      <c r="V131" s="106" t="s">
        <v>11512</v>
      </c>
      <c r="W131" s="107" t="s">
        <v>1055</v>
      </c>
      <c r="X131" s="108">
        <v>42276</v>
      </c>
      <c r="Y131" s="107" t="b">
        <v>1</v>
      </c>
      <c r="Z131" s="107" t="s">
        <v>11513</v>
      </c>
      <c r="AA131" s="107" t="s">
        <v>8333</v>
      </c>
      <c r="AB131" s="107" t="s">
        <v>11451</v>
      </c>
      <c r="AC131" s="107">
        <v>67.3</v>
      </c>
      <c r="AD131" s="107" t="s">
        <v>6569</v>
      </c>
      <c r="AE131" s="107">
        <v>67.3</v>
      </c>
    </row>
    <row r="132" spans="2:31" outlineLevel="1">
      <c r="B132" s="24" t="s">
        <v>8329</v>
      </c>
      <c r="C132" s="24" t="s">
        <v>0</v>
      </c>
      <c r="D132" s="24" t="s">
        <v>8328</v>
      </c>
      <c r="F132" s="83" t="s">
        <v>50</v>
      </c>
      <c r="G132" s="24">
        <v>25</v>
      </c>
      <c r="H132" s="24" t="s">
        <v>7752</v>
      </c>
      <c r="I132" s="24" t="s">
        <v>7848</v>
      </c>
      <c r="J132" s="24" t="s">
        <v>73</v>
      </c>
      <c r="K132" s="72" t="str">
        <f t="shared" si="3"/>
        <v>EUNZA30 ICPL Curncy</v>
      </c>
      <c r="L132" s="25" t="str">
        <f t="shared" si="5"/>
        <v>ICPL</v>
      </c>
      <c r="M132" s="26">
        <f t="shared" ca="1" si="5"/>
        <v>42276</v>
      </c>
      <c r="N132" s="25" t="b">
        <f t="shared" si="5"/>
        <v>1</v>
      </c>
      <c r="O132" s="84" t="e">
        <f ca="1">IF($N132,_xll.BDP($K132,O$4),"[DISABLED]")</f>
        <v>#NAME?</v>
      </c>
      <c r="P132" s="84" t="e">
        <f ca="1">IF($N132,_xll.BDP($K132,P$4),"[DISABLED]")</f>
        <v>#NAME?</v>
      </c>
      <c r="Q132" s="84" t="e">
        <f ca="1">IF($N132,_xll.BDP($K132,Q$4),"[DISABLED]")</f>
        <v>#NAME?</v>
      </c>
      <c r="R132" s="84" t="e">
        <f ca="1">IF($N132,_xll.BDH($K132,R$4,$M132),"[DISABLED]")</f>
        <v>#NAME?</v>
      </c>
      <c r="S132" s="84" t="e">
        <f ca="1">IF($N132,_xll.BDH($K132,S$4,$M132),"[DISABLED]")</f>
        <v>#NAME?</v>
      </c>
      <c r="T132" s="84" t="e">
        <f ca="1">IF($N132,_xll.BDH($K132,T$4,$M132),"[DISABLED]")</f>
        <v>#NAME?</v>
      </c>
      <c r="V132" s="106" t="s">
        <v>11514</v>
      </c>
      <c r="W132" s="107" t="s">
        <v>1055</v>
      </c>
      <c r="X132" s="108">
        <v>42276</v>
      </c>
      <c r="Y132" s="107" t="b">
        <v>1</v>
      </c>
      <c r="Z132" s="107" t="s">
        <v>11515</v>
      </c>
      <c r="AA132" s="107" t="s">
        <v>8333</v>
      </c>
      <c r="AB132" s="107" t="s">
        <v>11270</v>
      </c>
      <c r="AC132" s="107">
        <v>66.400000000000006</v>
      </c>
      <c r="AD132" s="107" t="s">
        <v>6569</v>
      </c>
      <c r="AE132" s="107">
        <v>66.400000000000006</v>
      </c>
    </row>
    <row r="133" spans="2:31" outlineLevel="1">
      <c r="B133" s="24" t="s">
        <v>8329</v>
      </c>
      <c r="C133" s="24" t="s">
        <v>0</v>
      </c>
      <c r="D133" s="24" t="s">
        <v>8328</v>
      </c>
      <c r="F133" s="83" t="s">
        <v>41</v>
      </c>
      <c r="G133" s="24">
        <v>50</v>
      </c>
      <c r="H133" s="24" t="s">
        <v>7752</v>
      </c>
      <c r="I133" s="24" t="s">
        <v>7849</v>
      </c>
      <c r="J133" s="24" t="s">
        <v>73</v>
      </c>
      <c r="K133" s="72" t="str">
        <f t="shared" si="3"/>
        <v>EUNZ051 ICPL Curncy</v>
      </c>
      <c r="L133" s="25" t="str">
        <f t="shared" si="5"/>
        <v>ICPL</v>
      </c>
      <c r="M133" s="26">
        <f t="shared" ca="1" si="5"/>
        <v>42276</v>
      </c>
      <c r="N133" s="25" t="b">
        <f t="shared" si="5"/>
        <v>1</v>
      </c>
      <c r="O133" s="84" t="e">
        <f ca="1">IF($N133,_xll.BDP($K133,O$4),"[DISABLED]")</f>
        <v>#NAME?</v>
      </c>
      <c r="P133" s="84" t="e">
        <f ca="1">IF($N133,_xll.BDP($K133,P$4),"[DISABLED]")</f>
        <v>#NAME?</v>
      </c>
      <c r="Q133" s="84" t="e">
        <f ca="1">IF($N133,_xll.BDP($K133,Q$4),"[DISABLED]")</f>
        <v>#NAME?</v>
      </c>
      <c r="R133" s="84" t="e">
        <f ca="1">IF($N133,_xll.BDH($K133,R$4,$M133),"[DISABLED]")</f>
        <v>#NAME?</v>
      </c>
      <c r="S133" s="84" t="e">
        <f ca="1">IF($N133,_xll.BDH($K133,S$4,$M133),"[DISABLED]")</f>
        <v>#NAME?</v>
      </c>
      <c r="T133" s="84" t="e">
        <f ca="1">IF($N133,_xll.BDH($K133,T$4,$M133),"[DISABLED]")</f>
        <v>#NAME?</v>
      </c>
      <c r="V133" s="106" t="s">
        <v>11516</v>
      </c>
      <c r="W133" s="107" t="s">
        <v>1055</v>
      </c>
      <c r="X133" s="108">
        <v>42276</v>
      </c>
      <c r="Y133" s="107" t="b">
        <v>1</v>
      </c>
      <c r="Z133" s="107" t="s">
        <v>11517</v>
      </c>
      <c r="AA133" s="107" t="s">
        <v>8333</v>
      </c>
      <c r="AB133" s="107" t="s">
        <v>11319</v>
      </c>
      <c r="AC133" s="107">
        <v>48.7</v>
      </c>
      <c r="AD133" s="107" t="s">
        <v>6569</v>
      </c>
      <c r="AE133" s="107">
        <v>48.7</v>
      </c>
    </row>
    <row r="134" spans="2:31" outlineLevel="1">
      <c r="B134" s="24" t="s">
        <v>8329</v>
      </c>
      <c r="C134" s="24" t="s">
        <v>0</v>
      </c>
      <c r="D134" s="24" t="s">
        <v>8328</v>
      </c>
      <c r="F134" s="83" t="s">
        <v>146</v>
      </c>
      <c r="G134" s="24">
        <v>50</v>
      </c>
      <c r="H134" s="24" t="s">
        <v>7752</v>
      </c>
      <c r="I134" s="24" t="s">
        <v>7850</v>
      </c>
      <c r="J134" s="24" t="s">
        <v>73</v>
      </c>
      <c r="K134" s="72" t="str">
        <f t="shared" ref="K134:K197" si="6">I134&amp;" "&amp;L134&amp;" "&amp;J134</f>
        <v>EUNZ051F ICPL Curncy</v>
      </c>
      <c r="L134" s="25" t="str">
        <f t="shared" ref="L134:N165" si="7">L$4</f>
        <v>ICPL</v>
      </c>
      <c r="M134" s="26">
        <f t="shared" ca="1" si="7"/>
        <v>42276</v>
      </c>
      <c r="N134" s="25" t="b">
        <f t="shared" si="7"/>
        <v>1</v>
      </c>
      <c r="O134" s="84" t="e">
        <f ca="1">IF($N134,_xll.BDP($K134,O$4),"[DISABLED]")</f>
        <v>#NAME?</v>
      </c>
      <c r="P134" s="84" t="e">
        <f ca="1">IF($N134,_xll.BDP($K134,P$4),"[DISABLED]")</f>
        <v>#NAME?</v>
      </c>
      <c r="Q134" s="84" t="e">
        <f ca="1">IF($N134,_xll.BDP($K134,Q$4),"[DISABLED]")</f>
        <v>#NAME?</v>
      </c>
      <c r="R134" s="84" t="e">
        <f ca="1">IF($N134,_xll.BDH($K134,R$4,$M134),"[DISABLED]")</f>
        <v>#NAME?</v>
      </c>
      <c r="S134" s="84" t="e">
        <f ca="1">IF($N134,_xll.BDH($K134,S$4,$M134),"[DISABLED]")</f>
        <v>#NAME?</v>
      </c>
      <c r="T134" s="84" t="e">
        <f ca="1">IF($N134,_xll.BDH($K134,T$4,$M134),"[DISABLED]")</f>
        <v>#NAME?</v>
      </c>
      <c r="V134" s="106" t="s">
        <v>11518</v>
      </c>
      <c r="W134" s="107" t="s">
        <v>1055</v>
      </c>
      <c r="X134" s="108">
        <v>42276</v>
      </c>
      <c r="Y134" s="107" t="b">
        <v>1</v>
      </c>
      <c r="Z134" s="107" t="s">
        <v>11519</v>
      </c>
      <c r="AA134" s="107" t="s">
        <v>8333</v>
      </c>
      <c r="AB134" s="107" t="s">
        <v>11520</v>
      </c>
      <c r="AC134" s="107">
        <v>45.9</v>
      </c>
      <c r="AD134" s="107" t="s">
        <v>6569</v>
      </c>
      <c r="AE134" s="107">
        <v>45.9</v>
      </c>
    </row>
    <row r="135" spans="2:31" outlineLevel="1">
      <c r="B135" s="24" t="s">
        <v>8329</v>
      </c>
      <c r="C135" s="24" t="s">
        <v>0</v>
      </c>
      <c r="D135" s="24" t="s">
        <v>8328</v>
      </c>
      <c r="F135" s="83" t="s">
        <v>42</v>
      </c>
      <c r="G135" s="24">
        <v>50</v>
      </c>
      <c r="H135" s="24" t="s">
        <v>7752</v>
      </c>
      <c r="I135" s="24" t="s">
        <v>7851</v>
      </c>
      <c r="J135" s="24" t="s">
        <v>73</v>
      </c>
      <c r="K135" s="72" t="str">
        <f t="shared" si="6"/>
        <v>EUNZ052 ICPL Curncy</v>
      </c>
      <c r="L135" s="25" t="str">
        <f t="shared" si="7"/>
        <v>ICPL</v>
      </c>
      <c r="M135" s="26">
        <f t="shared" ca="1" si="7"/>
        <v>42276</v>
      </c>
      <c r="N135" s="25" t="b">
        <f t="shared" si="7"/>
        <v>1</v>
      </c>
      <c r="O135" s="84" t="e">
        <f ca="1">IF($N135,_xll.BDP($K135,O$4),"[DISABLED]")</f>
        <v>#NAME?</v>
      </c>
      <c r="P135" s="84" t="e">
        <f ca="1">IF($N135,_xll.BDP($K135,P$4),"[DISABLED]")</f>
        <v>#NAME?</v>
      </c>
      <c r="Q135" s="84" t="e">
        <f ca="1">IF($N135,_xll.BDP($K135,Q$4),"[DISABLED]")</f>
        <v>#NAME?</v>
      </c>
      <c r="R135" s="84" t="e">
        <f ca="1">IF($N135,_xll.BDH($K135,R$4,$M135),"[DISABLED]")</f>
        <v>#NAME?</v>
      </c>
      <c r="S135" s="84" t="e">
        <f ca="1">IF($N135,_xll.BDH($K135,S$4,$M135),"[DISABLED]")</f>
        <v>#NAME?</v>
      </c>
      <c r="T135" s="84" t="e">
        <f ca="1">IF($N135,_xll.BDH($K135,T$4,$M135),"[DISABLED]")</f>
        <v>#NAME?</v>
      </c>
      <c r="V135" s="106" t="s">
        <v>11521</v>
      </c>
      <c r="W135" s="107" t="s">
        <v>1055</v>
      </c>
      <c r="X135" s="108">
        <v>42276</v>
      </c>
      <c r="Y135" s="107" t="b">
        <v>1</v>
      </c>
      <c r="Z135" s="107" t="s">
        <v>11522</v>
      </c>
      <c r="AA135" s="107" t="s">
        <v>8333</v>
      </c>
      <c r="AB135" s="107" t="s">
        <v>11322</v>
      </c>
      <c r="AC135" s="107">
        <v>42.5</v>
      </c>
      <c r="AD135" s="107" t="s">
        <v>6569</v>
      </c>
      <c r="AE135" s="107">
        <v>42.5</v>
      </c>
    </row>
    <row r="136" spans="2:31" outlineLevel="1">
      <c r="B136" s="24" t="s">
        <v>8329</v>
      </c>
      <c r="C136" s="24" t="s">
        <v>0</v>
      </c>
      <c r="D136" s="24" t="s">
        <v>8328</v>
      </c>
      <c r="F136" s="83" t="s">
        <v>43</v>
      </c>
      <c r="G136" s="24">
        <v>50</v>
      </c>
      <c r="H136" s="24" t="s">
        <v>7752</v>
      </c>
      <c r="I136" s="24" t="s">
        <v>7852</v>
      </c>
      <c r="J136" s="24" t="s">
        <v>73</v>
      </c>
      <c r="K136" s="72" t="str">
        <f t="shared" si="6"/>
        <v>EUNZ053 ICPL Curncy</v>
      </c>
      <c r="L136" s="25" t="str">
        <f t="shared" si="7"/>
        <v>ICPL</v>
      </c>
      <c r="M136" s="26">
        <f t="shared" ca="1" si="7"/>
        <v>42276</v>
      </c>
      <c r="N136" s="25" t="b">
        <f t="shared" si="7"/>
        <v>1</v>
      </c>
      <c r="O136" s="84" t="e">
        <f ca="1">IF($N136,_xll.BDP($K136,O$4),"[DISABLED]")</f>
        <v>#NAME?</v>
      </c>
      <c r="P136" s="84" t="e">
        <f ca="1">IF($N136,_xll.BDP($K136,P$4),"[DISABLED]")</f>
        <v>#NAME?</v>
      </c>
      <c r="Q136" s="84" t="e">
        <f ca="1">IF($N136,_xll.BDP($K136,Q$4),"[DISABLED]")</f>
        <v>#NAME?</v>
      </c>
      <c r="R136" s="84" t="e">
        <f ca="1">IF($N136,_xll.BDH($K136,R$4,$M136),"[DISABLED]")</f>
        <v>#NAME?</v>
      </c>
      <c r="S136" s="84" t="e">
        <f ca="1">IF($N136,_xll.BDH($K136,S$4,$M136),"[DISABLED]")</f>
        <v>#NAME?</v>
      </c>
      <c r="T136" s="84" t="e">
        <f ca="1">IF($N136,_xll.BDH($K136,T$4,$M136),"[DISABLED]")</f>
        <v>#NAME?</v>
      </c>
      <c r="V136" s="106" t="s">
        <v>11523</v>
      </c>
      <c r="W136" s="107" t="s">
        <v>1055</v>
      </c>
      <c r="X136" s="108">
        <v>42276</v>
      </c>
      <c r="Y136" s="107" t="b">
        <v>1</v>
      </c>
      <c r="Z136" s="107" t="s">
        <v>11524</v>
      </c>
      <c r="AA136" s="107" t="s">
        <v>8333</v>
      </c>
      <c r="AB136" s="107" t="s">
        <v>11327</v>
      </c>
      <c r="AC136" s="107">
        <v>42.1</v>
      </c>
      <c r="AD136" s="107" t="s">
        <v>6569</v>
      </c>
      <c r="AE136" s="107">
        <v>42.1</v>
      </c>
    </row>
    <row r="137" spans="2:31" outlineLevel="1">
      <c r="B137" s="24" t="s">
        <v>8329</v>
      </c>
      <c r="C137" s="24" t="s">
        <v>0</v>
      </c>
      <c r="D137" s="24" t="s">
        <v>8328</v>
      </c>
      <c r="F137" s="24" t="s">
        <v>152</v>
      </c>
      <c r="G137" s="24">
        <v>50</v>
      </c>
      <c r="H137" s="24" t="s">
        <v>7752</v>
      </c>
      <c r="I137" s="24" t="s">
        <v>7853</v>
      </c>
      <c r="J137" s="24" t="s">
        <v>73</v>
      </c>
      <c r="K137" s="72" t="str">
        <f t="shared" si="6"/>
        <v>EUNZ054 ICPL Curncy</v>
      </c>
      <c r="L137" s="25" t="str">
        <f t="shared" si="7"/>
        <v>ICPL</v>
      </c>
      <c r="M137" s="26">
        <f t="shared" ca="1" si="7"/>
        <v>42276</v>
      </c>
      <c r="N137" s="25" t="b">
        <f t="shared" si="7"/>
        <v>1</v>
      </c>
      <c r="O137" s="84" t="e">
        <f ca="1">IF($N137,_xll.BDP($K137,O$4),"[DISABLED]")</f>
        <v>#NAME?</v>
      </c>
      <c r="P137" s="84" t="e">
        <f ca="1">IF($N137,_xll.BDP($K137,P$4),"[DISABLED]")</f>
        <v>#NAME?</v>
      </c>
      <c r="Q137" s="84" t="e">
        <f ca="1">IF($N137,_xll.BDP($K137,Q$4),"[DISABLED]")</f>
        <v>#NAME?</v>
      </c>
      <c r="R137" s="84" t="e">
        <f ca="1">IF($N137,_xll.BDH($K137,R$4,$M137),"[DISABLED]")</f>
        <v>#NAME?</v>
      </c>
      <c r="S137" s="84" t="e">
        <f ca="1">IF($N137,_xll.BDH($K137,S$4,$M137),"[DISABLED]")</f>
        <v>#NAME?</v>
      </c>
      <c r="T137" s="84" t="e">
        <f ca="1">IF($N137,_xll.BDH($K137,T$4,$M137),"[DISABLED]")</f>
        <v>#NAME?</v>
      </c>
      <c r="V137" s="106" t="s">
        <v>11525</v>
      </c>
      <c r="W137" s="107" t="s">
        <v>1055</v>
      </c>
      <c r="X137" s="108">
        <v>42276</v>
      </c>
      <c r="Y137" s="107" t="b">
        <v>1</v>
      </c>
      <c r="Z137" s="107" t="s">
        <v>11526</v>
      </c>
      <c r="AA137" s="107" t="s">
        <v>8333</v>
      </c>
      <c r="AB137" s="107" t="s">
        <v>11327</v>
      </c>
      <c r="AC137" s="107">
        <v>47.7</v>
      </c>
      <c r="AD137" s="107" t="s">
        <v>6569</v>
      </c>
      <c r="AE137" s="107">
        <v>47.7</v>
      </c>
    </row>
    <row r="138" spans="2:31" outlineLevel="1">
      <c r="B138" s="24" t="s">
        <v>8329</v>
      </c>
      <c r="C138" s="24" t="s">
        <v>0</v>
      </c>
      <c r="D138" s="24" t="s">
        <v>8328</v>
      </c>
      <c r="F138" s="24" t="s">
        <v>44</v>
      </c>
      <c r="G138" s="24">
        <v>50</v>
      </c>
      <c r="H138" s="24" t="s">
        <v>7752</v>
      </c>
      <c r="I138" s="24" t="s">
        <v>7854</v>
      </c>
      <c r="J138" s="24" t="s">
        <v>73</v>
      </c>
      <c r="K138" s="72" t="str">
        <f t="shared" si="6"/>
        <v>EUNZ055 ICPL Curncy</v>
      </c>
      <c r="L138" s="25" t="str">
        <f t="shared" si="7"/>
        <v>ICPL</v>
      </c>
      <c r="M138" s="26">
        <f t="shared" ca="1" si="7"/>
        <v>42276</v>
      </c>
      <c r="N138" s="25" t="b">
        <f t="shared" si="7"/>
        <v>1</v>
      </c>
      <c r="O138" s="84" t="e">
        <f ca="1">IF($N138,_xll.BDP($K138,O$4),"[DISABLED]")</f>
        <v>#NAME?</v>
      </c>
      <c r="P138" s="84" t="e">
        <f ca="1">IF($N138,_xll.BDP($K138,P$4),"[DISABLED]")</f>
        <v>#NAME?</v>
      </c>
      <c r="Q138" s="84" t="e">
        <f ca="1">IF($N138,_xll.BDP($K138,Q$4),"[DISABLED]")</f>
        <v>#NAME?</v>
      </c>
      <c r="R138" s="84" t="e">
        <f ca="1">IF($N138,_xll.BDH($K138,R$4,$M138),"[DISABLED]")</f>
        <v>#NAME?</v>
      </c>
      <c r="S138" s="84" t="e">
        <f ca="1">IF($N138,_xll.BDH($K138,S$4,$M138),"[DISABLED]")</f>
        <v>#NAME?</v>
      </c>
      <c r="T138" s="84" t="e">
        <f ca="1">IF($N138,_xll.BDH($K138,T$4,$M138),"[DISABLED]")</f>
        <v>#NAME?</v>
      </c>
      <c r="V138" s="106" t="s">
        <v>11527</v>
      </c>
      <c r="W138" s="107" t="s">
        <v>1055</v>
      </c>
      <c r="X138" s="108">
        <v>42276</v>
      </c>
      <c r="Y138" s="107" t="b">
        <v>1</v>
      </c>
      <c r="Z138" s="107" t="s">
        <v>11528</v>
      </c>
      <c r="AA138" s="107" t="s">
        <v>8333</v>
      </c>
      <c r="AB138" s="107" t="s">
        <v>11270</v>
      </c>
      <c r="AC138" s="107">
        <v>53.2</v>
      </c>
      <c r="AD138" s="107" t="s">
        <v>6569</v>
      </c>
      <c r="AE138" s="107">
        <v>53.2</v>
      </c>
    </row>
    <row r="139" spans="2:31" outlineLevel="1">
      <c r="B139" s="24" t="s">
        <v>8329</v>
      </c>
      <c r="C139" s="24" t="s">
        <v>0</v>
      </c>
      <c r="D139" s="24" t="s">
        <v>8328</v>
      </c>
      <c r="F139" s="83" t="s">
        <v>155</v>
      </c>
      <c r="G139" s="24">
        <v>50</v>
      </c>
      <c r="H139" s="24" t="s">
        <v>7752</v>
      </c>
      <c r="I139" s="24" t="s">
        <v>7855</v>
      </c>
      <c r="J139" s="24" t="s">
        <v>73</v>
      </c>
      <c r="K139" s="72" t="str">
        <f t="shared" si="6"/>
        <v>EUNZ056 ICPL Curncy</v>
      </c>
      <c r="L139" s="25" t="str">
        <f t="shared" si="7"/>
        <v>ICPL</v>
      </c>
      <c r="M139" s="26">
        <f t="shared" ca="1" si="7"/>
        <v>42276</v>
      </c>
      <c r="N139" s="25" t="b">
        <f t="shared" si="7"/>
        <v>1</v>
      </c>
      <c r="O139" s="84" t="e">
        <f ca="1">IF($N139,_xll.BDP($K139,O$4),"[DISABLED]")</f>
        <v>#NAME?</v>
      </c>
      <c r="P139" s="84" t="e">
        <f ca="1">IF($N139,_xll.BDP($K139,P$4),"[DISABLED]")</f>
        <v>#NAME?</v>
      </c>
      <c r="Q139" s="84" t="e">
        <f ca="1">IF($N139,_xll.BDP($K139,Q$4),"[DISABLED]")</f>
        <v>#NAME?</v>
      </c>
      <c r="R139" s="84" t="e">
        <f ca="1">IF($N139,_xll.BDH($K139,R$4,$M139),"[DISABLED]")</f>
        <v>#NAME?</v>
      </c>
      <c r="S139" s="84" t="e">
        <f ca="1">IF($N139,_xll.BDH($K139,S$4,$M139),"[DISABLED]")</f>
        <v>#NAME?</v>
      </c>
      <c r="T139" s="84" t="e">
        <f ca="1">IF($N139,_xll.BDH($K139,T$4,$M139),"[DISABLED]")</f>
        <v>#NAME?</v>
      </c>
      <c r="V139" s="106" t="s">
        <v>11529</v>
      </c>
      <c r="W139" s="107" t="s">
        <v>1055</v>
      </c>
      <c r="X139" s="108">
        <v>42276</v>
      </c>
      <c r="Y139" s="107" t="b">
        <v>1</v>
      </c>
      <c r="Z139" s="107" t="s">
        <v>11530</v>
      </c>
      <c r="AA139" s="107" t="s">
        <v>8333</v>
      </c>
      <c r="AB139" s="107" t="s">
        <v>11270</v>
      </c>
      <c r="AC139" s="107">
        <v>57.4</v>
      </c>
      <c r="AD139" s="107" t="s">
        <v>6569</v>
      </c>
      <c r="AE139" s="107">
        <v>57.4</v>
      </c>
    </row>
    <row r="140" spans="2:31" outlineLevel="1">
      <c r="B140" s="24" t="s">
        <v>8329</v>
      </c>
      <c r="C140" s="24" t="s">
        <v>0</v>
      </c>
      <c r="D140" s="24" t="s">
        <v>8328</v>
      </c>
      <c r="F140" s="83" t="s">
        <v>45</v>
      </c>
      <c r="G140" s="24">
        <v>50</v>
      </c>
      <c r="H140" s="24" t="s">
        <v>7752</v>
      </c>
      <c r="I140" s="24" t="s">
        <v>7856</v>
      </c>
      <c r="J140" s="24" t="s">
        <v>73</v>
      </c>
      <c r="K140" s="72" t="str">
        <f t="shared" si="6"/>
        <v>EUNZ057 ICPL Curncy</v>
      </c>
      <c r="L140" s="25" t="str">
        <f t="shared" si="7"/>
        <v>ICPL</v>
      </c>
      <c r="M140" s="26">
        <f t="shared" ca="1" si="7"/>
        <v>42276</v>
      </c>
      <c r="N140" s="25" t="b">
        <f t="shared" si="7"/>
        <v>1</v>
      </c>
      <c r="O140" s="84" t="e">
        <f ca="1">IF($N140,_xll.BDP($K140,O$4),"[DISABLED]")</f>
        <v>#NAME?</v>
      </c>
      <c r="P140" s="84" t="e">
        <f ca="1">IF($N140,_xll.BDP($K140,P$4),"[DISABLED]")</f>
        <v>#NAME?</v>
      </c>
      <c r="Q140" s="84" t="e">
        <f ca="1">IF($N140,_xll.BDP($K140,Q$4),"[DISABLED]")</f>
        <v>#NAME?</v>
      </c>
      <c r="R140" s="84" t="e">
        <f ca="1">IF($N140,_xll.BDH($K140,R$4,$M140),"[DISABLED]")</f>
        <v>#NAME?</v>
      </c>
      <c r="S140" s="84" t="e">
        <f ca="1">IF($N140,_xll.BDH($K140,S$4,$M140),"[DISABLED]")</f>
        <v>#NAME?</v>
      </c>
      <c r="T140" s="84" t="e">
        <f ca="1">IF($N140,_xll.BDH($K140,T$4,$M140),"[DISABLED]")</f>
        <v>#NAME?</v>
      </c>
      <c r="V140" s="106" t="s">
        <v>11531</v>
      </c>
      <c r="W140" s="107" t="s">
        <v>1055</v>
      </c>
      <c r="X140" s="108">
        <v>42276</v>
      </c>
      <c r="Y140" s="107" t="b">
        <v>1</v>
      </c>
      <c r="Z140" s="107" t="s">
        <v>11532</v>
      </c>
      <c r="AA140" s="107" t="s">
        <v>8333</v>
      </c>
      <c r="AB140" s="107" t="s">
        <v>11290</v>
      </c>
      <c r="AC140" s="107">
        <v>60.5</v>
      </c>
      <c r="AD140" s="107" t="s">
        <v>6569</v>
      </c>
      <c r="AE140" s="107">
        <v>60.5</v>
      </c>
    </row>
    <row r="141" spans="2:31" outlineLevel="1">
      <c r="B141" s="24" t="s">
        <v>8329</v>
      </c>
      <c r="C141" s="24" t="s">
        <v>0</v>
      </c>
      <c r="D141" s="24" t="s">
        <v>8328</v>
      </c>
      <c r="F141" s="83" t="s">
        <v>156</v>
      </c>
      <c r="G141" s="24">
        <v>50</v>
      </c>
      <c r="H141" s="24" t="s">
        <v>7752</v>
      </c>
      <c r="I141" s="24" t="s">
        <v>7857</v>
      </c>
      <c r="J141" s="24" t="s">
        <v>73</v>
      </c>
      <c r="K141" s="72" t="str">
        <f t="shared" si="6"/>
        <v>EUNZ058 ICPL Curncy</v>
      </c>
      <c r="L141" s="25" t="str">
        <f t="shared" si="7"/>
        <v>ICPL</v>
      </c>
      <c r="M141" s="26">
        <f t="shared" ca="1" si="7"/>
        <v>42276</v>
      </c>
      <c r="N141" s="25" t="b">
        <f t="shared" si="7"/>
        <v>1</v>
      </c>
      <c r="O141" s="84" t="e">
        <f ca="1">IF($N141,_xll.BDP($K141,O$4),"[DISABLED]")</f>
        <v>#NAME?</v>
      </c>
      <c r="P141" s="84" t="e">
        <f ca="1">IF($N141,_xll.BDP($K141,P$4),"[DISABLED]")</f>
        <v>#NAME?</v>
      </c>
      <c r="Q141" s="84" t="e">
        <f ca="1">IF($N141,_xll.BDP($K141,Q$4),"[DISABLED]")</f>
        <v>#NAME?</v>
      </c>
      <c r="R141" s="84" t="e">
        <f ca="1">IF($N141,_xll.BDH($K141,R$4,$M141),"[DISABLED]")</f>
        <v>#NAME?</v>
      </c>
      <c r="S141" s="84" t="e">
        <f ca="1">IF($N141,_xll.BDH($K141,S$4,$M141),"[DISABLED]")</f>
        <v>#NAME?</v>
      </c>
      <c r="T141" s="84" t="e">
        <f ca="1">IF($N141,_xll.BDH($K141,T$4,$M141),"[DISABLED]")</f>
        <v>#NAME?</v>
      </c>
      <c r="V141" s="106" t="s">
        <v>11533</v>
      </c>
      <c r="W141" s="107" t="s">
        <v>1055</v>
      </c>
      <c r="X141" s="108">
        <v>42276</v>
      </c>
      <c r="Y141" s="107" t="b">
        <v>1</v>
      </c>
      <c r="Z141" s="107" t="s">
        <v>11534</v>
      </c>
      <c r="AA141" s="107" t="s">
        <v>8333</v>
      </c>
      <c r="AB141" s="107" t="s">
        <v>11270</v>
      </c>
      <c r="AC141" s="107">
        <v>62.5</v>
      </c>
      <c r="AD141" s="107" t="s">
        <v>6569</v>
      </c>
      <c r="AE141" s="107">
        <v>62.5</v>
      </c>
    </row>
    <row r="142" spans="2:31" outlineLevel="1">
      <c r="B142" s="24" t="s">
        <v>8329</v>
      </c>
      <c r="C142" s="24" t="s">
        <v>0</v>
      </c>
      <c r="D142" s="24" t="s">
        <v>8328</v>
      </c>
      <c r="F142" s="83" t="s">
        <v>157</v>
      </c>
      <c r="G142" s="24">
        <v>50</v>
      </c>
      <c r="H142" s="24" t="s">
        <v>7752</v>
      </c>
      <c r="I142" s="24" t="s">
        <v>7858</v>
      </c>
      <c r="J142" s="24" t="s">
        <v>73</v>
      </c>
      <c r="K142" s="72" t="str">
        <f t="shared" si="6"/>
        <v>EUNZ059 ICPL Curncy</v>
      </c>
      <c r="L142" s="25" t="str">
        <f t="shared" si="7"/>
        <v>ICPL</v>
      </c>
      <c r="M142" s="26">
        <f t="shared" ca="1" si="7"/>
        <v>42276</v>
      </c>
      <c r="N142" s="25" t="b">
        <f t="shared" si="7"/>
        <v>1</v>
      </c>
      <c r="O142" s="84" t="e">
        <f ca="1">IF($N142,_xll.BDP($K142,O$4),"[DISABLED]")</f>
        <v>#NAME?</v>
      </c>
      <c r="P142" s="84" t="e">
        <f ca="1">IF($N142,_xll.BDP($K142,P$4),"[DISABLED]")</f>
        <v>#NAME?</v>
      </c>
      <c r="Q142" s="84" t="e">
        <f ca="1">IF($N142,_xll.BDP($K142,Q$4),"[DISABLED]")</f>
        <v>#NAME?</v>
      </c>
      <c r="R142" s="84" t="e">
        <f ca="1">IF($N142,_xll.BDH($K142,R$4,$M142),"[DISABLED]")</f>
        <v>#NAME?</v>
      </c>
      <c r="S142" s="84" t="e">
        <f ca="1">IF($N142,_xll.BDH($K142,S$4,$M142),"[DISABLED]")</f>
        <v>#NAME?</v>
      </c>
      <c r="T142" s="84" t="e">
        <f ca="1">IF($N142,_xll.BDH($K142,T$4,$M142),"[DISABLED]")</f>
        <v>#NAME?</v>
      </c>
      <c r="V142" s="106" t="s">
        <v>11535</v>
      </c>
      <c r="W142" s="107" t="s">
        <v>1055</v>
      </c>
      <c r="X142" s="108">
        <v>42276</v>
      </c>
      <c r="Y142" s="107" t="b">
        <v>1</v>
      </c>
      <c r="Z142" s="107" t="s">
        <v>11536</v>
      </c>
      <c r="AA142" s="107" t="s">
        <v>8333</v>
      </c>
      <c r="AB142" s="107" t="s">
        <v>11537</v>
      </c>
      <c r="AC142" s="107">
        <v>64.099999999999994</v>
      </c>
      <c r="AD142" s="107" t="s">
        <v>6569</v>
      </c>
      <c r="AE142" s="107">
        <v>64.099999999999994</v>
      </c>
    </row>
    <row r="143" spans="2:31" outlineLevel="1">
      <c r="B143" s="24" t="s">
        <v>8329</v>
      </c>
      <c r="C143" s="24" t="s">
        <v>0</v>
      </c>
      <c r="D143" s="24" t="s">
        <v>8328</v>
      </c>
      <c r="F143" s="83" t="s">
        <v>46</v>
      </c>
      <c r="G143" s="24">
        <v>50</v>
      </c>
      <c r="H143" s="24" t="s">
        <v>7752</v>
      </c>
      <c r="I143" s="24" t="s">
        <v>7859</v>
      </c>
      <c r="J143" s="24" t="s">
        <v>73</v>
      </c>
      <c r="K143" s="72" t="str">
        <f t="shared" si="6"/>
        <v>EUNZ0510 ICPL Curncy</v>
      </c>
      <c r="L143" s="25" t="str">
        <f t="shared" si="7"/>
        <v>ICPL</v>
      </c>
      <c r="M143" s="26">
        <f t="shared" ca="1" si="7"/>
        <v>42276</v>
      </c>
      <c r="N143" s="25" t="b">
        <f t="shared" si="7"/>
        <v>1</v>
      </c>
      <c r="O143" s="84" t="e">
        <f ca="1">IF($N143,_xll.BDP($K143,O$4),"[DISABLED]")</f>
        <v>#NAME?</v>
      </c>
      <c r="P143" s="84" t="e">
        <f ca="1">IF($N143,_xll.BDP($K143,P$4),"[DISABLED]")</f>
        <v>#NAME?</v>
      </c>
      <c r="Q143" s="84" t="e">
        <f ca="1">IF($N143,_xll.BDP($K143,Q$4),"[DISABLED]")</f>
        <v>#NAME?</v>
      </c>
      <c r="R143" s="84" t="e">
        <f ca="1">IF($N143,_xll.BDH($K143,R$4,$M143),"[DISABLED]")</f>
        <v>#NAME?</v>
      </c>
      <c r="S143" s="84" t="e">
        <f ca="1">IF($N143,_xll.BDH($K143,S$4,$M143),"[DISABLED]")</f>
        <v>#NAME?</v>
      </c>
      <c r="T143" s="84" t="e">
        <f ca="1">IF($N143,_xll.BDH($K143,T$4,$M143),"[DISABLED]")</f>
        <v>#NAME?</v>
      </c>
      <c r="V143" s="106" t="s">
        <v>11538</v>
      </c>
      <c r="W143" s="107" t="s">
        <v>1055</v>
      </c>
      <c r="X143" s="108">
        <v>42276</v>
      </c>
      <c r="Y143" s="107" t="b">
        <v>1</v>
      </c>
      <c r="Z143" s="107" t="s">
        <v>11539</v>
      </c>
      <c r="AA143" s="107" t="s">
        <v>8333</v>
      </c>
      <c r="AB143" s="107" t="s">
        <v>11537</v>
      </c>
      <c r="AC143" s="107">
        <v>65.400000000000006</v>
      </c>
      <c r="AD143" s="107" t="s">
        <v>6569</v>
      </c>
      <c r="AE143" s="107">
        <v>65.400000000000006</v>
      </c>
    </row>
    <row r="144" spans="2:31" outlineLevel="1">
      <c r="B144" s="24" t="s">
        <v>8329</v>
      </c>
      <c r="C144" s="24" t="s">
        <v>0</v>
      </c>
      <c r="D144" s="24" t="s">
        <v>8328</v>
      </c>
      <c r="F144" s="83" t="s">
        <v>161</v>
      </c>
      <c r="G144" s="24">
        <v>50</v>
      </c>
      <c r="H144" s="24" t="s">
        <v>7752</v>
      </c>
      <c r="I144" s="24" t="s">
        <v>7860</v>
      </c>
      <c r="J144" s="24" t="s">
        <v>73</v>
      </c>
      <c r="K144" s="72" t="str">
        <f t="shared" si="6"/>
        <v>EUNZ0512 ICPL Curncy</v>
      </c>
      <c r="L144" s="25" t="str">
        <f t="shared" si="7"/>
        <v>ICPL</v>
      </c>
      <c r="M144" s="26">
        <f t="shared" ca="1" si="7"/>
        <v>42276</v>
      </c>
      <c r="N144" s="25" t="b">
        <f t="shared" si="7"/>
        <v>1</v>
      </c>
      <c r="O144" s="84" t="e">
        <f ca="1">IF($N144,_xll.BDP($K144,O$4),"[DISABLED]")</f>
        <v>#NAME?</v>
      </c>
      <c r="P144" s="84" t="e">
        <f ca="1">IF($N144,_xll.BDP($K144,P$4),"[DISABLED]")</f>
        <v>#NAME?</v>
      </c>
      <c r="Q144" s="84" t="e">
        <f ca="1">IF($N144,_xll.BDP($K144,Q$4),"[DISABLED]")</f>
        <v>#NAME?</v>
      </c>
      <c r="R144" s="84" t="e">
        <f ca="1">IF($N144,_xll.BDH($K144,R$4,$M144),"[DISABLED]")</f>
        <v>#NAME?</v>
      </c>
      <c r="S144" s="84" t="e">
        <f ca="1">IF($N144,_xll.BDH($K144,S$4,$M144),"[DISABLED]")</f>
        <v>#NAME?</v>
      </c>
      <c r="T144" s="84" t="e">
        <f ca="1">IF($N144,_xll.BDH($K144,T$4,$M144),"[DISABLED]")</f>
        <v>#NAME?</v>
      </c>
      <c r="V144" s="106" t="s">
        <v>11540</v>
      </c>
      <c r="W144" s="107" t="s">
        <v>1055</v>
      </c>
      <c r="X144" s="108">
        <v>42276</v>
      </c>
      <c r="Y144" s="107" t="b">
        <v>1</v>
      </c>
      <c r="Z144" s="107" t="s">
        <v>11541</v>
      </c>
      <c r="AA144" s="107" t="s">
        <v>8333</v>
      </c>
      <c r="AB144" s="107" t="s">
        <v>11537</v>
      </c>
      <c r="AC144" s="107">
        <v>67.2</v>
      </c>
      <c r="AD144" s="107" t="s">
        <v>6569</v>
      </c>
      <c r="AE144" s="107">
        <v>67.2</v>
      </c>
    </row>
    <row r="145" spans="2:31" outlineLevel="1">
      <c r="B145" s="24" t="s">
        <v>8329</v>
      </c>
      <c r="C145" s="24" t="s">
        <v>0</v>
      </c>
      <c r="D145" s="24" t="s">
        <v>8328</v>
      </c>
      <c r="F145" s="83" t="s">
        <v>47</v>
      </c>
      <c r="G145" s="24">
        <v>50</v>
      </c>
      <c r="H145" s="24" t="s">
        <v>7752</v>
      </c>
      <c r="I145" s="24" t="s">
        <v>7861</v>
      </c>
      <c r="J145" s="24" t="s">
        <v>73</v>
      </c>
      <c r="K145" s="72" t="str">
        <f t="shared" si="6"/>
        <v>EUNZ0515 ICPL Curncy</v>
      </c>
      <c r="L145" s="25" t="str">
        <f t="shared" si="7"/>
        <v>ICPL</v>
      </c>
      <c r="M145" s="26">
        <f t="shared" ca="1" si="7"/>
        <v>42276</v>
      </c>
      <c r="N145" s="25" t="b">
        <f t="shared" si="7"/>
        <v>1</v>
      </c>
      <c r="O145" s="84" t="e">
        <f ca="1">IF($N145,_xll.BDP($K145,O$4),"[DISABLED]")</f>
        <v>#NAME?</v>
      </c>
      <c r="P145" s="84" t="e">
        <f ca="1">IF($N145,_xll.BDP($K145,P$4),"[DISABLED]")</f>
        <v>#NAME?</v>
      </c>
      <c r="Q145" s="84" t="e">
        <f ca="1">IF($N145,_xll.BDP($K145,Q$4),"[DISABLED]")</f>
        <v>#NAME?</v>
      </c>
      <c r="R145" s="84" t="e">
        <f ca="1">IF($N145,_xll.BDH($K145,R$4,$M145),"[DISABLED]")</f>
        <v>#NAME?</v>
      </c>
      <c r="S145" s="84" t="e">
        <f ca="1">IF($N145,_xll.BDH($K145,S$4,$M145),"[DISABLED]")</f>
        <v>#NAME?</v>
      </c>
      <c r="T145" s="84" t="e">
        <f ca="1">IF($N145,_xll.BDH($K145,T$4,$M145),"[DISABLED]")</f>
        <v>#NAME?</v>
      </c>
      <c r="V145" s="106" t="s">
        <v>11542</v>
      </c>
      <c r="W145" s="107" t="s">
        <v>1055</v>
      </c>
      <c r="X145" s="108">
        <v>42276</v>
      </c>
      <c r="Y145" s="107" t="b">
        <v>1</v>
      </c>
      <c r="Z145" s="107" t="s">
        <v>11543</v>
      </c>
      <c r="AA145" s="107" t="s">
        <v>8333</v>
      </c>
      <c r="AB145" s="107" t="s">
        <v>11544</v>
      </c>
      <c r="AC145" s="107">
        <v>68.5</v>
      </c>
      <c r="AD145" s="107" t="s">
        <v>6569</v>
      </c>
      <c r="AE145" s="107">
        <v>68.5</v>
      </c>
    </row>
    <row r="146" spans="2:31" outlineLevel="1">
      <c r="B146" s="24" t="s">
        <v>8329</v>
      </c>
      <c r="C146" s="24" t="s">
        <v>0</v>
      </c>
      <c r="D146" s="24" t="s">
        <v>8328</v>
      </c>
      <c r="F146" s="83" t="s">
        <v>48</v>
      </c>
      <c r="G146" s="24">
        <v>50</v>
      </c>
      <c r="H146" s="24" t="s">
        <v>7752</v>
      </c>
      <c r="I146" s="24" t="s">
        <v>7862</v>
      </c>
      <c r="J146" s="24" t="s">
        <v>73</v>
      </c>
      <c r="K146" s="72" t="str">
        <f t="shared" si="6"/>
        <v>EUNZ0520 ICPL Curncy</v>
      </c>
      <c r="L146" s="25" t="str">
        <f t="shared" si="7"/>
        <v>ICPL</v>
      </c>
      <c r="M146" s="26">
        <f t="shared" ca="1" si="7"/>
        <v>42276</v>
      </c>
      <c r="N146" s="25" t="b">
        <f t="shared" si="7"/>
        <v>1</v>
      </c>
      <c r="O146" s="84" t="e">
        <f ca="1">IF($N146,_xll.BDP($K146,O$4),"[DISABLED]")</f>
        <v>#NAME?</v>
      </c>
      <c r="P146" s="84" t="e">
        <f ca="1">IF($N146,_xll.BDP($K146,P$4),"[DISABLED]")</f>
        <v>#NAME?</v>
      </c>
      <c r="Q146" s="84" t="e">
        <f ca="1">IF($N146,_xll.BDP($K146,Q$4),"[DISABLED]")</f>
        <v>#NAME?</v>
      </c>
      <c r="R146" s="84" t="e">
        <f ca="1">IF($N146,_xll.BDH($K146,R$4,$M146),"[DISABLED]")</f>
        <v>#NAME?</v>
      </c>
      <c r="S146" s="84" t="e">
        <f ca="1">IF($N146,_xll.BDH($K146,S$4,$M146),"[DISABLED]")</f>
        <v>#NAME?</v>
      </c>
      <c r="T146" s="84" t="e">
        <f ca="1">IF($N146,_xll.BDH($K146,T$4,$M146),"[DISABLED]")</f>
        <v>#NAME?</v>
      </c>
      <c r="V146" s="106" t="s">
        <v>11545</v>
      </c>
      <c r="W146" s="107" t="s">
        <v>1055</v>
      </c>
      <c r="X146" s="108">
        <v>42276</v>
      </c>
      <c r="Y146" s="107" t="b">
        <v>1</v>
      </c>
      <c r="Z146" s="107" t="s">
        <v>11546</v>
      </c>
      <c r="AA146" s="107" t="s">
        <v>8333</v>
      </c>
      <c r="AB146" s="107" t="s">
        <v>11547</v>
      </c>
      <c r="AC146" s="107">
        <v>68.8</v>
      </c>
      <c r="AD146" s="107" t="s">
        <v>6569</v>
      </c>
      <c r="AE146" s="107">
        <v>68.8</v>
      </c>
    </row>
    <row r="147" spans="2:31" outlineLevel="1">
      <c r="B147" s="24" t="s">
        <v>8329</v>
      </c>
      <c r="C147" s="24" t="s">
        <v>0</v>
      </c>
      <c r="D147" s="24" t="s">
        <v>8328</v>
      </c>
      <c r="F147" s="83" t="s">
        <v>49</v>
      </c>
      <c r="G147" s="24">
        <v>50</v>
      </c>
      <c r="H147" s="24" t="s">
        <v>7752</v>
      </c>
      <c r="I147" s="24" t="s">
        <v>7863</v>
      </c>
      <c r="J147" s="24" t="s">
        <v>73</v>
      </c>
      <c r="K147" s="72" t="str">
        <f t="shared" si="6"/>
        <v>EUNZ0525 ICPL Curncy</v>
      </c>
      <c r="L147" s="25" t="str">
        <f t="shared" si="7"/>
        <v>ICPL</v>
      </c>
      <c r="M147" s="26">
        <f t="shared" ca="1" si="7"/>
        <v>42276</v>
      </c>
      <c r="N147" s="25" t="b">
        <f t="shared" si="7"/>
        <v>1</v>
      </c>
      <c r="O147" s="84" t="e">
        <f ca="1">IF($N147,_xll.BDP($K147,O$4),"[DISABLED]")</f>
        <v>#NAME?</v>
      </c>
      <c r="P147" s="84" t="e">
        <f ca="1">IF($N147,_xll.BDP($K147,P$4),"[DISABLED]")</f>
        <v>#NAME?</v>
      </c>
      <c r="Q147" s="84" t="e">
        <f ca="1">IF($N147,_xll.BDP($K147,Q$4),"[DISABLED]")</f>
        <v>#NAME?</v>
      </c>
      <c r="R147" s="84" t="e">
        <f ca="1">IF($N147,_xll.BDH($K147,R$4,$M147),"[DISABLED]")</f>
        <v>#NAME?</v>
      </c>
      <c r="S147" s="84" t="e">
        <f ca="1">IF($N147,_xll.BDH($K147,S$4,$M147),"[DISABLED]")</f>
        <v>#NAME?</v>
      </c>
      <c r="T147" s="84" t="e">
        <f ca="1">IF($N147,_xll.BDH($K147,T$4,$M147),"[DISABLED]")</f>
        <v>#NAME?</v>
      </c>
      <c r="V147" s="106" t="s">
        <v>11548</v>
      </c>
      <c r="W147" s="107" t="s">
        <v>1055</v>
      </c>
      <c r="X147" s="108">
        <v>42276</v>
      </c>
      <c r="Y147" s="107" t="b">
        <v>1</v>
      </c>
      <c r="Z147" s="107" t="s">
        <v>11549</v>
      </c>
      <c r="AA147" s="107" t="s">
        <v>8333</v>
      </c>
      <c r="AB147" s="107" t="s">
        <v>11550</v>
      </c>
      <c r="AC147" s="107">
        <v>68.2</v>
      </c>
      <c r="AD147" s="107" t="s">
        <v>6569</v>
      </c>
      <c r="AE147" s="107">
        <v>68.2</v>
      </c>
    </row>
    <row r="148" spans="2:31" outlineLevel="1">
      <c r="B148" s="24" t="s">
        <v>8329</v>
      </c>
      <c r="C148" s="24" t="s">
        <v>0</v>
      </c>
      <c r="D148" s="24" t="s">
        <v>8328</v>
      </c>
      <c r="F148" s="83" t="s">
        <v>50</v>
      </c>
      <c r="G148" s="24">
        <v>50</v>
      </c>
      <c r="H148" s="24" t="s">
        <v>7752</v>
      </c>
      <c r="I148" s="24" t="s">
        <v>7864</v>
      </c>
      <c r="J148" s="24" t="s">
        <v>73</v>
      </c>
      <c r="K148" s="72" t="str">
        <f t="shared" si="6"/>
        <v>EUNZ0530 ICPL Curncy</v>
      </c>
      <c r="L148" s="25" t="str">
        <f t="shared" si="7"/>
        <v>ICPL</v>
      </c>
      <c r="M148" s="26">
        <f t="shared" ca="1" si="7"/>
        <v>42276</v>
      </c>
      <c r="N148" s="25" t="b">
        <f t="shared" si="7"/>
        <v>1</v>
      </c>
      <c r="O148" s="84" t="e">
        <f ca="1">IF($N148,_xll.BDP($K148,O$4),"[DISABLED]")</f>
        <v>#NAME?</v>
      </c>
      <c r="P148" s="84" t="e">
        <f ca="1">IF($N148,_xll.BDP($K148,P$4),"[DISABLED]")</f>
        <v>#NAME?</v>
      </c>
      <c r="Q148" s="84" t="e">
        <f ca="1">IF($N148,_xll.BDP($K148,Q$4),"[DISABLED]")</f>
        <v>#NAME?</v>
      </c>
      <c r="R148" s="84" t="e">
        <f ca="1">IF($N148,_xll.BDH($K148,R$4,$M148),"[DISABLED]")</f>
        <v>#NAME?</v>
      </c>
      <c r="S148" s="84" t="e">
        <f ca="1">IF($N148,_xll.BDH($K148,S$4,$M148),"[DISABLED]")</f>
        <v>#NAME?</v>
      </c>
      <c r="T148" s="84" t="e">
        <f ca="1">IF($N148,_xll.BDH($K148,T$4,$M148),"[DISABLED]")</f>
        <v>#NAME?</v>
      </c>
      <c r="V148" s="106" t="s">
        <v>11551</v>
      </c>
      <c r="W148" s="107" t="s">
        <v>1055</v>
      </c>
      <c r="X148" s="108">
        <v>42276</v>
      </c>
      <c r="Y148" s="107" t="b">
        <v>1</v>
      </c>
      <c r="Z148" s="107" t="s">
        <v>11552</v>
      </c>
      <c r="AA148" s="107" t="s">
        <v>8333</v>
      </c>
      <c r="AB148" s="107" t="s">
        <v>11352</v>
      </c>
      <c r="AC148" s="107">
        <v>67.2</v>
      </c>
      <c r="AD148" s="107" t="s">
        <v>6569</v>
      </c>
      <c r="AE148" s="107">
        <v>67.2</v>
      </c>
    </row>
    <row r="149" spans="2:31" outlineLevel="1">
      <c r="B149" s="24" t="s">
        <v>8329</v>
      </c>
      <c r="C149" s="24" t="s">
        <v>0</v>
      </c>
      <c r="D149" s="24" t="s">
        <v>8328</v>
      </c>
      <c r="F149" s="83" t="s">
        <v>41</v>
      </c>
      <c r="G149" s="24">
        <v>100</v>
      </c>
      <c r="H149" s="24" t="s">
        <v>7752</v>
      </c>
      <c r="I149" s="24" t="s">
        <v>7865</v>
      </c>
      <c r="J149" s="24" t="s">
        <v>73</v>
      </c>
      <c r="K149" s="72" t="str">
        <f t="shared" si="6"/>
        <v>EUNZ101 ICPL Curncy</v>
      </c>
      <c r="L149" s="25" t="str">
        <f t="shared" si="7"/>
        <v>ICPL</v>
      </c>
      <c r="M149" s="26">
        <f t="shared" ca="1" si="7"/>
        <v>42276</v>
      </c>
      <c r="N149" s="25" t="b">
        <f t="shared" si="7"/>
        <v>1</v>
      </c>
      <c r="O149" s="84" t="e">
        <f ca="1">IF($N149,_xll.BDP($K149,O$4),"[DISABLED]")</f>
        <v>#NAME?</v>
      </c>
      <c r="P149" s="84" t="e">
        <f ca="1">IF($N149,_xll.BDP($K149,P$4),"[DISABLED]")</f>
        <v>#NAME?</v>
      </c>
      <c r="Q149" s="84" t="e">
        <f ca="1">IF($N149,_xll.BDP($K149,Q$4),"[DISABLED]")</f>
        <v>#NAME?</v>
      </c>
      <c r="R149" s="84" t="e">
        <f ca="1">IF($N149,_xll.BDH($K149,R$4,$M149),"[DISABLED]")</f>
        <v>#NAME?</v>
      </c>
      <c r="S149" s="84" t="e">
        <f ca="1">IF($N149,_xll.BDH($K149,S$4,$M149),"[DISABLED]")</f>
        <v>#NAME?</v>
      </c>
      <c r="T149" s="84" t="e">
        <f ca="1">IF($N149,_xll.BDH($K149,T$4,$M149),"[DISABLED]")</f>
        <v>#NAME?</v>
      </c>
      <c r="V149" s="106" t="s">
        <v>11553</v>
      </c>
      <c r="W149" s="107" t="s">
        <v>1055</v>
      </c>
      <c r="X149" s="108">
        <v>42276</v>
      </c>
      <c r="Y149" s="107" t="b">
        <v>1</v>
      </c>
      <c r="Z149" s="107" t="s">
        <v>11554</v>
      </c>
      <c r="AA149" s="107" t="s">
        <v>8333</v>
      </c>
      <c r="AB149" s="107" t="s">
        <v>11555</v>
      </c>
      <c r="AC149" s="107">
        <v>72.5</v>
      </c>
      <c r="AD149" s="107" t="s">
        <v>6569</v>
      </c>
      <c r="AE149" s="107">
        <v>72.5</v>
      </c>
    </row>
    <row r="150" spans="2:31" outlineLevel="1">
      <c r="B150" s="24" t="s">
        <v>8329</v>
      </c>
      <c r="C150" s="24" t="s">
        <v>0</v>
      </c>
      <c r="D150" s="24" t="s">
        <v>8328</v>
      </c>
      <c r="F150" s="83" t="s">
        <v>146</v>
      </c>
      <c r="G150" s="24">
        <v>100</v>
      </c>
      <c r="H150" s="24" t="s">
        <v>7752</v>
      </c>
      <c r="I150" s="24" t="s">
        <v>7866</v>
      </c>
      <c r="J150" s="24" t="s">
        <v>73</v>
      </c>
      <c r="K150" s="72" t="str">
        <f t="shared" si="6"/>
        <v>EUNZ101F ICPL Curncy</v>
      </c>
      <c r="L150" s="25" t="str">
        <f t="shared" si="7"/>
        <v>ICPL</v>
      </c>
      <c r="M150" s="26">
        <f t="shared" ca="1" si="7"/>
        <v>42276</v>
      </c>
      <c r="N150" s="25" t="b">
        <f t="shared" si="7"/>
        <v>1</v>
      </c>
      <c r="O150" s="84" t="e">
        <f ca="1">IF($N150,_xll.BDP($K150,O$4),"[DISABLED]")</f>
        <v>#NAME?</v>
      </c>
      <c r="P150" s="84" t="e">
        <f ca="1">IF($N150,_xll.BDP($K150,P$4),"[DISABLED]")</f>
        <v>#NAME?</v>
      </c>
      <c r="Q150" s="84" t="e">
        <f ca="1">IF($N150,_xll.BDP($K150,Q$4),"[DISABLED]")</f>
        <v>#NAME?</v>
      </c>
      <c r="R150" s="84" t="e">
        <f ca="1">IF($N150,_xll.BDH($K150,R$4,$M150),"[DISABLED]")</f>
        <v>#NAME?</v>
      </c>
      <c r="S150" s="84" t="e">
        <f ca="1">IF($N150,_xll.BDH($K150,S$4,$M150),"[DISABLED]")</f>
        <v>#NAME?</v>
      </c>
      <c r="T150" s="84" t="e">
        <f ca="1">IF($N150,_xll.BDH($K150,T$4,$M150),"[DISABLED]")</f>
        <v>#NAME?</v>
      </c>
      <c r="V150" s="106" t="s">
        <v>11556</v>
      </c>
      <c r="W150" s="107" t="s">
        <v>1055</v>
      </c>
      <c r="X150" s="108">
        <v>42276</v>
      </c>
      <c r="Y150" s="107" t="b">
        <v>1</v>
      </c>
      <c r="Z150" s="107" t="s">
        <v>11557</v>
      </c>
      <c r="AA150" s="107" t="s">
        <v>8333</v>
      </c>
      <c r="AB150" s="107" t="s">
        <v>11322</v>
      </c>
      <c r="AC150" s="107">
        <v>66</v>
      </c>
      <c r="AD150" s="107" t="s">
        <v>6569</v>
      </c>
      <c r="AE150" s="107">
        <v>66</v>
      </c>
    </row>
    <row r="151" spans="2:31" outlineLevel="1">
      <c r="B151" s="24" t="s">
        <v>8329</v>
      </c>
      <c r="C151" s="24" t="s">
        <v>0</v>
      </c>
      <c r="D151" s="24" t="s">
        <v>8328</v>
      </c>
      <c r="F151" s="83" t="s">
        <v>42</v>
      </c>
      <c r="G151" s="24">
        <v>100</v>
      </c>
      <c r="H151" s="24" t="s">
        <v>7752</v>
      </c>
      <c r="I151" s="24" t="s">
        <v>7867</v>
      </c>
      <c r="J151" s="24" t="s">
        <v>73</v>
      </c>
      <c r="K151" s="72" t="str">
        <f t="shared" si="6"/>
        <v>EUNZ102 ICPL Curncy</v>
      </c>
      <c r="L151" s="25" t="str">
        <f t="shared" si="7"/>
        <v>ICPL</v>
      </c>
      <c r="M151" s="26">
        <f t="shared" ca="1" si="7"/>
        <v>42276</v>
      </c>
      <c r="N151" s="25" t="b">
        <f t="shared" si="7"/>
        <v>1</v>
      </c>
      <c r="O151" s="84" t="e">
        <f ca="1">IF($N151,_xll.BDP($K151,O$4),"[DISABLED]")</f>
        <v>#NAME?</v>
      </c>
      <c r="P151" s="84" t="e">
        <f ca="1">IF($N151,_xll.BDP($K151,P$4),"[DISABLED]")</f>
        <v>#NAME?</v>
      </c>
      <c r="Q151" s="84" t="e">
        <f ca="1">IF($N151,_xll.BDP($K151,Q$4),"[DISABLED]")</f>
        <v>#NAME?</v>
      </c>
      <c r="R151" s="84" t="e">
        <f ca="1">IF($N151,_xll.BDH($K151,R$4,$M151),"[DISABLED]")</f>
        <v>#NAME?</v>
      </c>
      <c r="S151" s="84" t="e">
        <f ca="1">IF($N151,_xll.BDH($K151,S$4,$M151),"[DISABLED]")</f>
        <v>#NAME?</v>
      </c>
      <c r="T151" s="84" t="e">
        <f ca="1">IF($N151,_xll.BDH($K151,T$4,$M151),"[DISABLED]")</f>
        <v>#NAME?</v>
      </c>
      <c r="V151" s="106" t="s">
        <v>11558</v>
      </c>
      <c r="W151" s="107" t="s">
        <v>1055</v>
      </c>
      <c r="X151" s="108">
        <v>42276</v>
      </c>
      <c r="Y151" s="107" t="b">
        <v>1</v>
      </c>
      <c r="Z151" s="107" t="s">
        <v>11559</v>
      </c>
      <c r="AA151" s="107" t="s">
        <v>8333</v>
      </c>
      <c r="AB151" s="107" t="s">
        <v>11520</v>
      </c>
      <c r="AC151" s="107">
        <v>58.4</v>
      </c>
      <c r="AD151" s="107" t="s">
        <v>6569</v>
      </c>
      <c r="AE151" s="107">
        <v>58.4</v>
      </c>
    </row>
    <row r="152" spans="2:31" outlineLevel="1">
      <c r="B152" s="24" t="s">
        <v>8329</v>
      </c>
      <c r="C152" s="24" t="s">
        <v>0</v>
      </c>
      <c r="D152" s="24" t="s">
        <v>8328</v>
      </c>
      <c r="F152" s="24" t="s">
        <v>43</v>
      </c>
      <c r="G152" s="24">
        <v>100</v>
      </c>
      <c r="H152" s="24" t="s">
        <v>7752</v>
      </c>
      <c r="I152" s="24" t="s">
        <v>7868</v>
      </c>
      <c r="J152" s="24" t="s">
        <v>73</v>
      </c>
      <c r="K152" s="72" t="str">
        <f t="shared" si="6"/>
        <v>EUNZ103 ICPL Curncy</v>
      </c>
      <c r="L152" s="25" t="str">
        <f t="shared" si="7"/>
        <v>ICPL</v>
      </c>
      <c r="M152" s="26">
        <f t="shared" ca="1" si="7"/>
        <v>42276</v>
      </c>
      <c r="N152" s="25" t="b">
        <f t="shared" si="7"/>
        <v>1</v>
      </c>
      <c r="O152" s="84" t="e">
        <f ca="1">IF($N152,_xll.BDP($K152,O$4),"[DISABLED]")</f>
        <v>#NAME?</v>
      </c>
      <c r="P152" s="84" t="e">
        <f ca="1">IF($N152,_xll.BDP($K152,P$4),"[DISABLED]")</f>
        <v>#NAME?</v>
      </c>
      <c r="Q152" s="84" t="e">
        <f ca="1">IF($N152,_xll.BDP($K152,Q$4),"[DISABLED]")</f>
        <v>#NAME?</v>
      </c>
      <c r="R152" s="84" t="e">
        <f ca="1">IF($N152,_xll.BDH($K152,R$4,$M152),"[DISABLED]")</f>
        <v>#NAME?</v>
      </c>
      <c r="S152" s="84" t="e">
        <f ca="1">IF($N152,_xll.BDH($K152,S$4,$M152),"[DISABLED]")</f>
        <v>#NAME?</v>
      </c>
      <c r="T152" s="84" t="e">
        <f ca="1">IF($N152,_xll.BDH($K152,T$4,$M152),"[DISABLED]")</f>
        <v>#NAME?</v>
      </c>
      <c r="V152" s="106" t="s">
        <v>11560</v>
      </c>
      <c r="W152" s="107" t="s">
        <v>1055</v>
      </c>
      <c r="X152" s="108">
        <v>42276</v>
      </c>
      <c r="Y152" s="107" t="b">
        <v>1</v>
      </c>
      <c r="Z152" s="107" t="s">
        <v>11561</v>
      </c>
      <c r="AA152" s="107" t="s">
        <v>8333</v>
      </c>
      <c r="AB152" s="107" t="s">
        <v>11327</v>
      </c>
      <c r="AC152" s="107">
        <v>56.1</v>
      </c>
      <c r="AD152" s="107" t="s">
        <v>6569</v>
      </c>
      <c r="AE152" s="107">
        <v>56.1</v>
      </c>
    </row>
    <row r="153" spans="2:31" outlineLevel="1">
      <c r="B153" s="24" t="s">
        <v>8329</v>
      </c>
      <c r="C153" s="24" t="s">
        <v>0</v>
      </c>
      <c r="D153" s="24" t="s">
        <v>8328</v>
      </c>
      <c r="F153" s="24" t="s">
        <v>152</v>
      </c>
      <c r="G153" s="24">
        <v>100</v>
      </c>
      <c r="H153" s="24" t="s">
        <v>7752</v>
      </c>
      <c r="I153" s="24" t="s">
        <v>7869</v>
      </c>
      <c r="J153" s="24" t="s">
        <v>73</v>
      </c>
      <c r="K153" s="72" t="str">
        <f t="shared" si="6"/>
        <v>EUNZ104 ICPL Curncy</v>
      </c>
      <c r="L153" s="25" t="str">
        <f t="shared" si="7"/>
        <v>ICPL</v>
      </c>
      <c r="M153" s="26">
        <f t="shared" ca="1" si="7"/>
        <v>42276</v>
      </c>
      <c r="N153" s="25" t="b">
        <f t="shared" si="7"/>
        <v>1</v>
      </c>
      <c r="O153" s="84" t="e">
        <f ca="1">IF($N153,_xll.BDP($K153,O$4),"[DISABLED]")</f>
        <v>#NAME?</v>
      </c>
      <c r="P153" s="84" t="e">
        <f ca="1">IF($N153,_xll.BDP($K153,P$4),"[DISABLED]")</f>
        <v>#NAME?</v>
      </c>
      <c r="Q153" s="84" t="e">
        <f ca="1">IF($N153,_xll.BDP($K153,Q$4),"[DISABLED]")</f>
        <v>#NAME?</v>
      </c>
      <c r="R153" s="84" t="e">
        <f ca="1">IF($N153,_xll.BDH($K153,R$4,$M153),"[DISABLED]")</f>
        <v>#NAME?</v>
      </c>
      <c r="S153" s="84" t="e">
        <f ca="1">IF($N153,_xll.BDH($K153,S$4,$M153),"[DISABLED]")</f>
        <v>#NAME?</v>
      </c>
      <c r="T153" s="84" t="e">
        <f ca="1">IF($N153,_xll.BDH($K153,T$4,$M153),"[DISABLED]")</f>
        <v>#NAME?</v>
      </c>
      <c r="V153" s="106" t="s">
        <v>11562</v>
      </c>
      <c r="W153" s="107" t="s">
        <v>1055</v>
      </c>
      <c r="X153" s="108">
        <v>42276</v>
      </c>
      <c r="Y153" s="107" t="b">
        <v>1</v>
      </c>
      <c r="Z153" s="107" t="s">
        <v>11563</v>
      </c>
      <c r="AA153" s="107" t="s">
        <v>8333</v>
      </c>
      <c r="AB153" s="107" t="s">
        <v>11327</v>
      </c>
      <c r="AC153" s="107">
        <v>57.8</v>
      </c>
      <c r="AD153" s="107" t="s">
        <v>6569</v>
      </c>
      <c r="AE153" s="107">
        <v>57.8</v>
      </c>
    </row>
    <row r="154" spans="2:31" outlineLevel="1">
      <c r="B154" s="24" t="s">
        <v>8329</v>
      </c>
      <c r="C154" s="24" t="s">
        <v>0</v>
      </c>
      <c r="D154" s="24" t="s">
        <v>8328</v>
      </c>
      <c r="F154" s="83" t="s">
        <v>44</v>
      </c>
      <c r="G154" s="24">
        <v>100</v>
      </c>
      <c r="H154" s="24" t="s">
        <v>7752</v>
      </c>
      <c r="I154" s="24" t="s">
        <v>7870</v>
      </c>
      <c r="J154" s="24" t="s">
        <v>73</v>
      </c>
      <c r="K154" s="72" t="str">
        <f t="shared" si="6"/>
        <v>EUNZ105 ICPL Curncy</v>
      </c>
      <c r="L154" s="25" t="str">
        <f t="shared" si="7"/>
        <v>ICPL</v>
      </c>
      <c r="M154" s="26">
        <f t="shared" ca="1" si="7"/>
        <v>42276</v>
      </c>
      <c r="N154" s="25" t="b">
        <f t="shared" si="7"/>
        <v>1</v>
      </c>
      <c r="O154" s="84" t="e">
        <f ca="1">IF($N154,_xll.BDP($K154,O$4),"[DISABLED]")</f>
        <v>#NAME?</v>
      </c>
      <c r="P154" s="84" t="e">
        <f ca="1">IF($N154,_xll.BDP($K154,P$4),"[DISABLED]")</f>
        <v>#NAME?</v>
      </c>
      <c r="Q154" s="84" t="e">
        <f ca="1">IF($N154,_xll.BDP($K154,Q$4),"[DISABLED]")</f>
        <v>#NAME?</v>
      </c>
      <c r="R154" s="84" t="e">
        <f ca="1">IF($N154,_xll.BDH($K154,R$4,$M154),"[DISABLED]")</f>
        <v>#NAME?</v>
      </c>
      <c r="S154" s="84" t="e">
        <f ca="1">IF($N154,_xll.BDH($K154,S$4,$M154),"[DISABLED]")</f>
        <v>#NAME?</v>
      </c>
      <c r="T154" s="84" t="e">
        <f ca="1">IF($N154,_xll.BDH($K154,T$4,$M154),"[DISABLED]")</f>
        <v>#NAME?</v>
      </c>
      <c r="V154" s="106" t="s">
        <v>11564</v>
      </c>
      <c r="W154" s="107" t="s">
        <v>1055</v>
      </c>
      <c r="X154" s="108">
        <v>42276</v>
      </c>
      <c r="Y154" s="107" t="b">
        <v>1</v>
      </c>
      <c r="Z154" s="107" t="s">
        <v>11565</v>
      </c>
      <c r="AA154" s="107" t="s">
        <v>8333</v>
      </c>
      <c r="AB154" s="107" t="s">
        <v>11270</v>
      </c>
      <c r="AC154" s="107">
        <v>60.9</v>
      </c>
      <c r="AD154" s="107" t="s">
        <v>6569</v>
      </c>
      <c r="AE154" s="107">
        <v>60.9</v>
      </c>
    </row>
    <row r="155" spans="2:31" outlineLevel="1">
      <c r="B155" s="24" t="s">
        <v>8329</v>
      </c>
      <c r="C155" s="24" t="s">
        <v>0</v>
      </c>
      <c r="D155" s="24" t="s">
        <v>8328</v>
      </c>
      <c r="F155" s="83" t="s">
        <v>155</v>
      </c>
      <c r="G155" s="24">
        <v>100</v>
      </c>
      <c r="H155" s="24" t="s">
        <v>7752</v>
      </c>
      <c r="I155" s="24" t="s">
        <v>7871</v>
      </c>
      <c r="J155" s="24" t="s">
        <v>73</v>
      </c>
      <c r="K155" s="72" t="str">
        <f t="shared" si="6"/>
        <v>EUNZ106 ICPL Curncy</v>
      </c>
      <c r="L155" s="25" t="str">
        <f t="shared" si="7"/>
        <v>ICPL</v>
      </c>
      <c r="M155" s="26">
        <f t="shared" ca="1" si="7"/>
        <v>42276</v>
      </c>
      <c r="N155" s="25" t="b">
        <f t="shared" si="7"/>
        <v>1</v>
      </c>
      <c r="O155" s="84" t="e">
        <f ca="1">IF($N155,_xll.BDP($K155,O$4),"[DISABLED]")</f>
        <v>#NAME?</v>
      </c>
      <c r="P155" s="84" t="e">
        <f ca="1">IF($N155,_xll.BDP($K155,P$4),"[DISABLED]")</f>
        <v>#NAME?</v>
      </c>
      <c r="Q155" s="84" t="e">
        <f ca="1">IF($N155,_xll.BDP($K155,Q$4),"[DISABLED]")</f>
        <v>#NAME?</v>
      </c>
      <c r="R155" s="84" t="e">
        <f ca="1">IF($N155,_xll.BDH($K155,R$4,$M155),"[DISABLED]")</f>
        <v>#NAME?</v>
      </c>
      <c r="S155" s="84" t="e">
        <f ca="1">IF($N155,_xll.BDH($K155,S$4,$M155),"[DISABLED]")</f>
        <v>#NAME?</v>
      </c>
      <c r="T155" s="84" t="e">
        <f ca="1">IF($N155,_xll.BDH($K155,T$4,$M155),"[DISABLED]")</f>
        <v>#NAME?</v>
      </c>
      <c r="V155" s="106" t="s">
        <v>11566</v>
      </c>
      <c r="W155" s="107" t="s">
        <v>1055</v>
      </c>
      <c r="X155" s="108">
        <v>42276</v>
      </c>
      <c r="Y155" s="107" t="b">
        <v>1</v>
      </c>
      <c r="Z155" s="107" t="s">
        <v>11567</v>
      </c>
      <c r="AA155" s="107" t="s">
        <v>8333</v>
      </c>
      <c r="AB155" s="107" t="s">
        <v>11270</v>
      </c>
      <c r="AC155" s="107">
        <v>64</v>
      </c>
      <c r="AD155" s="107" t="s">
        <v>6569</v>
      </c>
      <c r="AE155" s="107">
        <v>64</v>
      </c>
    </row>
    <row r="156" spans="2:31" outlineLevel="1">
      <c r="B156" s="24" t="s">
        <v>8329</v>
      </c>
      <c r="C156" s="24" t="s">
        <v>0</v>
      </c>
      <c r="D156" s="24" t="s">
        <v>8328</v>
      </c>
      <c r="F156" s="83" t="s">
        <v>45</v>
      </c>
      <c r="G156" s="24">
        <v>100</v>
      </c>
      <c r="H156" s="24" t="s">
        <v>7752</v>
      </c>
      <c r="I156" s="24" t="s">
        <v>7872</v>
      </c>
      <c r="J156" s="24" t="s">
        <v>73</v>
      </c>
      <c r="K156" s="72" t="str">
        <f t="shared" si="6"/>
        <v>EUNZ107 ICPL Curncy</v>
      </c>
      <c r="L156" s="25" t="str">
        <f t="shared" si="7"/>
        <v>ICPL</v>
      </c>
      <c r="M156" s="26">
        <f t="shared" ca="1" si="7"/>
        <v>42276</v>
      </c>
      <c r="N156" s="25" t="b">
        <f t="shared" si="7"/>
        <v>1</v>
      </c>
      <c r="O156" s="84" t="e">
        <f ca="1">IF($N156,_xll.BDP($K156,O$4),"[DISABLED]")</f>
        <v>#NAME?</v>
      </c>
      <c r="P156" s="84" t="e">
        <f ca="1">IF($N156,_xll.BDP($K156,P$4),"[DISABLED]")</f>
        <v>#NAME?</v>
      </c>
      <c r="Q156" s="84" t="e">
        <f ca="1">IF($N156,_xll.BDP($K156,Q$4),"[DISABLED]")</f>
        <v>#NAME?</v>
      </c>
      <c r="R156" s="84" t="e">
        <f ca="1">IF($N156,_xll.BDH($K156,R$4,$M156),"[DISABLED]")</f>
        <v>#NAME?</v>
      </c>
      <c r="S156" s="84" t="e">
        <f ca="1">IF($N156,_xll.BDH($K156,S$4,$M156),"[DISABLED]")</f>
        <v>#NAME?</v>
      </c>
      <c r="T156" s="84" t="e">
        <f ca="1">IF($N156,_xll.BDH($K156,T$4,$M156),"[DISABLED]")</f>
        <v>#NAME?</v>
      </c>
      <c r="V156" s="106" t="s">
        <v>11568</v>
      </c>
      <c r="W156" s="107" t="s">
        <v>1055</v>
      </c>
      <c r="X156" s="108">
        <v>42276</v>
      </c>
      <c r="Y156" s="107" t="b">
        <v>1</v>
      </c>
      <c r="Z156" s="107" t="s">
        <v>11569</v>
      </c>
      <c r="AA156" s="107" t="s">
        <v>8333</v>
      </c>
      <c r="AB156" s="107" t="s">
        <v>11270</v>
      </c>
      <c r="AC156" s="107">
        <v>66.2</v>
      </c>
      <c r="AD156" s="107" t="s">
        <v>6569</v>
      </c>
      <c r="AE156" s="107">
        <v>66.2</v>
      </c>
    </row>
    <row r="157" spans="2:31" outlineLevel="1">
      <c r="B157" s="24" t="s">
        <v>8329</v>
      </c>
      <c r="C157" s="24" t="s">
        <v>0</v>
      </c>
      <c r="D157" s="24" t="s">
        <v>8328</v>
      </c>
      <c r="F157" s="83" t="s">
        <v>156</v>
      </c>
      <c r="G157" s="24">
        <v>100</v>
      </c>
      <c r="H157" s="24" t="s">
        <v>7752</v>
      </c>
      <c r="I157" s="24" t="s">
        <v>7873</v>
      </c>
      <c r="J157" s="24" t="s">
        <v>73</v>
      </c>
      <c r="K157" s="72" t="str">
        <f t="shared" si="6"/>
        <v>EUNZ108 ICPL Curncy</v>
      </c>
      <c r="L157" s="25" t="str">
        <f t="shared" si="7"/>
        <v>ICPL</v>
      </c>
      <c r="M157" s="26">
        <f t="shared" ca="1" si="7"/>
        <v>42276</v>
      </c>
      <c r="N157" s="25" t="b">
        <f t="shared" si="7"/>
        <v>1</v>
      </c>
      <c r="O157" s="84" t="e">
        <f ca="1">IF($N157,_xll.BDP($K157,O$4),"[DISABLED]")</f>
        <v>#NAME?</v>
      </c>
      <c r="P157" s="84" t="e">
        <f ca="1">IF($N157,_xll.BDP($K157,P$4),"[DISABLED]")</f>
        <v>#NAME?</v>
      </c>
      <c r="Q157" s="84" t="e">
        <f ca="1">IF($N157,_xll.BDP($K157,Q$4),"[DISABLED]")</f>
        <v>#NAME?</v>
      </c>
      <c r="R157" s="84" t="e">
        <f ca="1">IF($N157,_xll.BDH($K157,R$4,$M157),"[DISABLED]")</f>
        <v>#NAME?</v>
      </c>
      <c r="S157" s="84" t="e">
        <f ca="1">IF($N157,_xll.BDH($K157,S$4,$M157),"[DISABLED]")</f>
        <v>#NAME?</v>
      </c>
      <c r="T157" s="84" t="e">
        <f ca="1">IF($N157,_xll.BDH($K157,T$4,$M157),"[DISABLED]")</f>
        <v>#NAME?</v>
      </c>
      <c r="V157" s="106" t="s">
        <v>11570</v>
      </c>
      <c r="W157" s="107" t="s">
        <v>1055</v>
      </c>
      <c r="X157" s="108">
        <v>42276</v>
      </c>
      <c r="Y157" s="107" t="b">
        <v>1</v>
      </c>
      <c r="Z157" s="107" t="s">
        <v>11571</v>
      </c>
      <c r="AA157" s="107" t="s">
        <v>8333</v>
      </c>
      <c r="AB157" s="107" t="s">
        <v>11270</v>
      </c>
      <c r="AC157" s="107">
        <v>67.599999999999994</v>
      </c>
      <c r="AD157" s="107" t="s">
        <v>6569</v>
      </c>
      <c r="AE157" s="107">
        <v>67.599999999999994</v>
      </c>
    </row>
    <row r="158" spans="2:31" outlineLevel="1">
      <c r="B158" s="24" t="s">
        <v>8329</v>
      </c>
      <c r="C158" s="24" t="s">
        <v>0</v>
      </c>
      <c r="D158" s="24" t="s">
        <v>8328</v>
      </c>
      <c r="F158" s="83" t="s">
        <v>157</v>
      </c>
      <c r="G158" s="24">
        <v>100</v>
      </c>
      <c r="H158" s="24" t="s">
        <v>7752</v>
      </c>
      <c r="I158" s="24" t="s">
        <v>7874</v>
      </c>
      <c r="J158" s="24" t="s">
        <v>73</v>
      </c>
      <c r="K158" s="72" t="str">
        <f t="shared" si="6"/>
        <v>EUNZ109 ICPL Curncy</v>
      </c>
      <c r="L158" s="25" t="str">
        <f t="shared" si="7"/>
        <v>ICPL</v>
      </c>
      <c r="M158" s="26">
        <f t="shared" ca="1" si="7"/>
        <v>42276</v>
      </c>
      <c r="N158" s="25" t="b">
        <f t="shared" si="7"/>
        <v>1</v>
      </c>
      <c r="O158" s="84" t="e">
        <f ca="1">IF($N158,_xll.BDP($K158,O$4),"[DISABLED]")</f>
        <v>#NAME?</v>
      </c>
      <c r="P158" s="84" t="e">
        <f ca="1">IF($N158,_xll.BDP($K158,P$4),"[DISABLED]")</f>
        <v>#NAME?</v>
      </c>
      <c r="Q158" s="84" t="e">
        <f ca="1">IF($N158,_xll.BDP($K158,Q$4),"[DISABLED]")</f>
        <v>#NAME?</v>
      </c>
      <c r="R158" s="84" t="e">
        <f ca="1">IF($N158,_xll.BDH($K158,R$4,$M158),"[DISABLED]")</f>
        <v>#NAME?</v>
      </c>
      <c r="S158" s="84" t="e">
        <f ca="1">IF($N158,_xll.BDH($K158,S$4,$M158),"[DISABLED]")</f>
        <v>#NAME?</v>
      </c>
      <c r="T158" s="84" t="e">
        <f ca="1">IF($N158,_xll.BDH($K158,T$4,$M158),"[DISABLED]")</f>
        <v>#NAME?</v>
      </c>
      <c r="V158" s="106" t="s">
        <v>11572</v>
      </c>
      <c r="W158" s="107" t="s">
        <v>1055</v>
      </c>
      <c r="X158" s="108">
        <v>42276</v>
      </c>
      <c r="Y158" s="107" t="b">
        <v>1</v>
      </c>
      <c r="Z158" s="107" t="s">
        <v>11573</v>
      </c>
      <c r="AA158" s="107" t="s">
        <v>8333</v>
      </c>
      <c r="AB158" s="107" t="s">
        <v>11270</v>
      </c>
      <c r="AC158" s="107">
        <v>68.8</v>
      </c>
      <c r="AD158" s="107" t="s">
        <v>6569</v>
      </c>
      <c r="AE158" s="107">
        <v>68.8</v>
      </c>
    </row>
    <row r="159" spans="2:31" outlineLevel="1">
      <c r="B159" s="24" t="s">
        <v>8329</v>
      </c>
      <c r="C159" s="24" t="s">
        <v>0</v>
      </c>
      <c r="D159" s="24" t="s">
        <v>8328</v>
      </c>
      <c r="F159" s="83" t="s">
        <v>46</v>
      </c>
      <c r="G159" s="24">
        <v>100</v>
      </c>
      <c r="H159" s="24" t="s">
        <v>7752</v>
      </c>
      <c r="I159" s="24" t="s">
        <v>7875</v>
      </c>
      <c r="J159" s="24" t="s">
        <v>73</v>
      </c>
      <c r="K159" s="72" t="str">
        <f t="shared" si="6"/>
        <v>EUNZ1010 ICPL Curncy</v>
      </c>
      <c r="L159" s="25" t="str">
        <f t="shared" si="7"/>
        <v>ICPL</v>
      </c>
      <c r="M159" s="26">
        <f t="shared" ca="1" si="7"/>
        <v>42276</v>
      </c>
      <c r="N159" s="25" t="b">
        <f t="shared" si="7"/>
        <v>1</v>
      </c>
      <c r="O159" s="84" t="e">
        <f ca="1">IF($N159,_xll.BDP($K159,O$4),"[DISABLED]")</f>
        <v>#NAME?</v>
      </c>
      <c r="P159" s="84" t="e">
        <f ca="1">IF($N159,_xll.BDP($K159,P$4),"[DISABLED]")</f>
        <v>#NAME?</v>
      </c>
      <c r="Q159" s="84" t="e">
        <f ca="1">IF($N159,_xll.BDP($K159,Q$4),"[DISABLED]")</f>
        <v>#NAME?</v>
      </c>
      <c r="R159" s="84" t="e">
        <f ca="1">IF($N159,_xll.BDH($K159,R$4,$M159),"[DISABLED]")</f>
        <v>#NAME?</v>
      </c>
      <c r="S159" s="84" t="e">
        <f ca="1">IF($N159,_xll.BDH($K159,S$4,$M159),"[DISABLED]")</f>
        <v>#NAME?</v>
      </c>
      <c r="T159" s="84" t="e">
        <f ca="1">IF($N159,_xll.BDH($K159,T$4,$M159),"[DISABLED]")</f>
        <v>#NAME?</v>
      </c>
      <c r="V159" s="106" t="s">
        <v>11574</v>
      </c>
      <c r="W159" s="107" t="s">
        <v>1055</v>
      </c>
      <c r="X159" s="108">
        <v>42276</v>
      </c>
      <c r="Y159" s="107" t="b">
        <v>1</v>
      </c>
      <c r="Z159" s="107" t="s">
        <v>11575</v>
      </c>
      <c r="AA159" s="107" t="s">
        <v>8333</v>
      </c>
      <c r="AB159" s="107" t="s">
        <v>11270</v>
      </c>
      <c r="AC159" s="107">
        <v>69.7</v>
      </c>
      <c r="AD159" s="107" t="s">
        <v>6569</v>
      </c>
      <c r="AE159" s="107">
        <v>69.7</v>
      </c>
    </row>
    <row r="160" spans="2:31" outlineLevel="1">
      <c r="B160" s="24" t="s">
        <v>8329</v>
      </c>
      <c r="C160" s="24" t="s">
        <v>0</v>
      </c>
      <c r="D160" s="24" t="s">
        <v>8328</v>
      </c>
      <c r="F160" s="83" t="s">
        <v>161</v>
      </c>
      <c r="G160" s="24">
        <v>100</v>
      </c>
      <c r="H160" s="24" t="s">
        <v>7752</v>
      </c>
      <c r="I160" s="24" t="s">
        <v>7876</v>
      </c>
      <c r="J160" s="24" t="s">
        <v>73</v>
      </c>
      <c r="K160" s="72" t="str">
        <f t="shared" si="6"/>
        <v>EUNZ1012 ICPL Curncy</v>
      </c>
      <c r="L160" s="25" t="str">
        <f t="shared" si="7"/>
        <v>ICPL</v>
      </c>
      <c r="M160" s="26">
        <f t="shared" ca="1" si="7"/>
        <v>42276</v>
      </c>
      <c r="N160" s="25" t="b">
        <f t="shared" si="7"/>
        <v>1</v>
      </c>
      <c r="O160" s="84" t="e">
        <f ca="1">IF($N160,_xll.BDP($K160,O$4),"[DISABLED]")</f>
        <v>#NAME?</v>
      </c>
      <c r="P160" s="84" t="e">
        <f ca="1">IF($N160,_xll.BDP($K160,P$4),"[DISABLED]")</f>
        <v>#NAME?</v>
      </c>
      <c r="Q160" s="84" t="e">
        <f ca="1">IF($N160,_xll.BDP($K160,Q$4),"[DISABLED]")</f>
        <v>#NAME?</v>
      </c>
      <c r="R160" s="84" t="e">
        <f ca="1">IF($N160,_xll.BDH($K160,R$4,$M160),"[DISABLED]")</f>
        <v>#NAME?</v>
      </c>
      <c r="S160" s="84" t="e">
        <f ca="1">IF($N160,_xll.BDH($K160,S$4,$M160),"[DISABLED]")</f>
        <v>#NAME?</v>
      </c>
      <c r="T160" s="84" t="e">
        <f ca="1">IF($N160,_xll.BDH($K160,T$4,$M160),"[DISABLED]")</f>
        <v>#NAME?</v>
      </c>
      <c r="V160" s="106" t="s">
        <v>11576</v>
      </c>
      <c r="W160" s="107" t="s">
        <v>1055</v>
      </c>
      <c r="X160" s="108">
        <v>42276</v>
      </c>
      <c r="Y160" s="107" t="b">
        <v>1</v>
      </c>
      <c r="Z160" s="107" t="s">
        <v>11577</v>
      </c>
      <c r="AA160" s="107" t="s">
        <v>8333</v>
      </c>
      <c r="AB160" s="107" t="s">
        <v>11270</v>
      </c>
      <c r="AC160" s="107">
        <v>70.8</v>
      </c>
      <c r="AD160" s="107" t="s">
        <v>6569</v>
      </c>
      <c r="AE160" s="107">
        <v>70.8</v>
      </c>
    </row>
    <row r="161" spans="2:31" outlineLevel="1">
      <c r="B161" s="24" t="s">
        <v>8329</v>
      </c>
      <c r="C161" s="24" t="s">
        <v>0</v>
      </c>
      <c r="D161" s="24" t="s">
        <v>8328</v>
      </c>
      <c r="F161" s="83" t="s">
        <v>47</v>
      </c>
      <c r="G161" s="24">
        <v>100</v>
      </c>
      <c r="H161" s="24" t="s">
        <v>7752</v>
      </c>
      <c r="I161" s="24" t="s">
        <v>7877</v>
      </c>
      <c r="J161" s="24" t="s">
        <v>73</v>
      </c>
      <c r="K161" s="72" t="str">
        <f t="shared" si="6"/>
        <v>EUNZ1015 ICPL Curncy</v>
      </c>
      <c r="L161" s="25" t="str">
        <f t="shared" si="7"/>
        <v>ICPL</v>
      </c>
      <c r="M161" s="26">
        <f t="shared" ca="1" si="7"/>
        <v>42276</v>
      </c>
      <c r="N161" s="25" t="b">
        <f t="shared" si="7"/>
        <v>1</v>
      </c>
      <c r="O161" s="84" t="e">
        <f ca="1">IF($N161,_xll.BDP($K161,O$4),"[DISABLED]")</f>
        <v>#NAME?</v>
      </c>
      <c r="P161" s="84" t="e">
        <f ca="1">IF($N161,_xll.BDP($K161,P$4),"[DISABLED]")</f>
        <v>#NAME?</v>
      </c>
      <c r="Q161" s="84" t="e">
        <f ca="1">IF($N161,_xll.BDP($K161,Q$4),"[DISABLED]")</f>
        <v>#NAME?</v>
      </c>
      <c r="R161" s="84" t="e">
        <f ca="1">IF($N161,_xll.BDH($K161,R$4,$M161),"[DISABLED]")</f>
        <v>#NAME?</v>
      </c>
      <c r="S161" s="84" t="e">
        <f ca="1">IF($N161,_xll.BDH($K161,S$4,$M161),"[DISABLED]")</f>
        <v>#NAME?</v>
      </c>
      <c r="T161" s="84" t="e">
        <f ca="1">IF($N161,_xll.BDH($K161,T$4,$M161),"[DISABLED]")</f>
        <v>#NAME?</v>
      </c>
      <c r="V161" s="106" t="s">
        <v>11578</v>
      </c>
      <c r="W161" s="107" t="s">
        <v>1055</v>
      </c>
      <c r="X161" s="108">
        <v>42276</v>
      </c>
      <c r="Y161" s="107" t="b">
        <v>1</v>
      </c>
      <c r="Z161" s="107" t="s">
        <v>11579</v>
      </c>
      <c r="AA161" s="107" t="s">
        <v>8333</v>
      </c>
      <c r="AB161" s="107" t="s">
        <v>11580</v>
      </c>
      <c r="AC161" s="107">
        <v>71.400000000000006</v>
      </c>
      <c r="AD161" s="107" t="s">
        <v>6569</v>
      </c>
      <c r="AE161" s="107">
        <v>71.400000000000006</v>
      </c>
    </row>
    <row r="162" spans="2:31" outlineLevel="1">
      <c r="B162" s="24" t="s">
        <v>8329</v>
      </c>
      <c r="C162" s="24" t="s">
        <v>0</v>
      </c>
      <c r="D162" s="24" t="s">
        <v>8328</v>
      </c>
      <c r="F162" s="83" t="s">
        <v>48</v>
      </c>
      <c r="G162" s="24">
        <v>100</v>
      </c>
      <c r="H162" s="24" t="s">
        <v>7752</v>
      </c>
      <c r="I162" s="24" t="s">
        <v>7878</v>
      </c>
      <c r="J162" s="24" t="s">
        <v>73</v>
      </c>
      <c r="K162" s="72" t="str">
        <f t="shared" si="6"/>
        <v>EUNZ1020 ICPL Curncy</v>
      </c>
      <c r="L162" s="25" t="str">
        <f t="shared" si="7"/>
        <v>ICPL</v>
      </c>
      <c r="M162" s="26">
        <f t="shared" ca="1" si="7"/>
        <v>42276</v>
      </c>
      <c r="N162" s="25" t="b">
        <f t="shared" si="7"/>
        <v>1</v>
      </c>
      <c r="O162" s="84" t="e">
        <f ca="1">IF($N162,_xll.BDP($K162,O$4),"[DISABLED]")</f>
        <v>#NAME?</v>
      </c>
      <c r="P162" s="84" t="e">
        <f ca="1">IF($N162,_xll.BDP($K162,P$4),"[DISABLED]")</f>
        <v>#NAME?</v>
      </c>
      <c r="Q162" s="84" t="e">
        <f ca="1">IF($N162,_xll.BDP($K162,Q$4),"[DISABLED]")</f>
        <v>#NAME?</v>
      </c>
      <c r="R162" s="84" t="e">
        <f ca="1">IF($N162,_xll.BDH($K162,R$4,$M162),"[DISABLED]")</f>
        <v>#NAME?</v>
      </c>
      <c r="S162" s="84" t="e">
        <f ca="1">IF($N162,_xll.BDH($K162,S$4,$M162),"[DISABLED]")</f>
        <v>#NAME?</v>
      </c>
      <c r="T162" s="84" t="e">
        <f ca="1">IF($N162,_xll.BDH($K162,T$4,$M162),"[DISABLED]")</f>
        <v>#NAME?</v>
      </c>
      <c r="V162" s="106" t="s">
        <v>11581</v>
      </c>
      <c r="W162" s="107" t="s">
        <v>1055</v>
      </c>
      <c r="X162" s="108">
        <v>42276</v>
      </c>
      <c r="Y162" s="107" t="b">
        <v>1</v>
      </c>
      <c r="Z162" s="107" t="s">
        <v>11582</v>
      </c>
      <c r="AA162" s="107" t="s">
        <v>8333</v>
      </c>
      <c r="AB162" s="107" t="s">
        <v>11580</v>
      </c>
      <c r="AC162" s="107">
        <v>71</v>
      </c>
      <c r="AD162" s="107" t="s">
        <v>6569</v>
      </c>
      <c r="AE162" s="107">
        <v>71</v>
      </c>
    </row>
    <row r="163" spans="2:31" outlineLevel="1">
      <c r="B163" s="24" t="s">
        <v>8329</v>
      </c>
      <c r="C163" s="24" t="s">
        <v>0</v>
      </c>
      <c r="D163" s="24" t="s">
        <v>8328</v>
      </c>
      <c r="F163" s="83" t="s">
        <v>49</v>
      </c>
      <c r="G163" s="24">
        <v>100</v>
      </c>
      <c r="H163" s="24" t="s">
        <v>7752</v>
      </c>
      <c r="I163" s="24" t="s">
        <v>7879</v>
      </c>
      <c r="J163" s="24" t="s">
        <v>73</v>
      </c>
      <c r="K163" s="72" t="str">
        <f t="shared" si="6"/>
        <v>EUNZ1025 ICPL Curncy</v>
      </c>
      <c r="L163" s="25" t="str">
        <f t="shared" si="7"/>
        <v>ICPL</v>
      </c>
      <c r="M163" s="26">
        <f t="shared" ca="1" si="7"/>
        <v>42276</v>
      </c>
      <c r="N163" s="25" t="b">
        <f t="shared" si="7"/>
        <v>1</v>
      </c>
      <c r="O163" s="84" t="e">
        <f ca="1">IF($N163,_xll.BDP($K163,O$4),"[DISABLED]")</f>
        <v>#NAME?</v>
      </c>
      <c r="P163" s="84" t="e">
        <f ca="1">IF($N163,_xll.BDP($K163,P$4),"[DISABLED]")</f>
        <v>#NAME?</v>
      </c>
      <c r="Q163" s="84" t="e">
        <f ca="1">IF($N163,_xll.BDP($K163,Q$4),"[DISABLED]")</f>
        <v>#NAME?</v>
      </c>
      <c r="R163" s="84" t="e">
        <f ca="1">IF($N163,_xll.BDH($K163,R$4,$M163),"[DISABLED]")</f>
        <v>#NAME?</v>
      </c>
      <c r="S163" s="84" t="e">
        <f ca="1">IF($N163,_xll.BDH($K163,S$4,$M163),"[DISABLED]")</f>
        <v>#NAME?</v>
      </c>
      <c r="T163" s="84" t="e">
        <f ca="1">IF($N163,_xll.BDH($K163,T$4,$M163),"[DISABLED]")</f>
        <v>#NAME?</v>
      </c>
      <c r="V163" s="106" t="s">
        <v>11583</v>
      </c>
      <c r="W163" s="107" t="s">
        <v>1055</v>
      </c>
      <c r="X163" s="108">
        <v>42276</v>
      </c>
      <c r="Y163" s="107" t="b">
        <v>1</v>
      </c>
      <c r="Z163" s="107" t="s">
        <v>11584</v>
      </c>
      <c r="AA163" s="107" t="s">
        <v>8333</v>
      </c>
      <c r="AB163" s="107" t="s">
        <v>11270</v>
      </c>
      <c r="AC163" s="107">
        <v>70</v>
      </c>
      <c r="AD163" s="107" t="s">
        <v>6569</v>
      </c>
      <c r="AE163" s="107">
        <v>70</v>
      </c>
    </row>
    <row r="164" spans="2:31" outlineLevel="1">
      <c r="B164" s="24" t="s">
        <v>8329</v>
      </c>
      <c r="C164" s="24" t="s">
        <v>0</v>
      </c>
      <c r="D164" s="24" t="s">
        <v>8328</v>
      </c>
      <c r="F164" s="83" t="s">
        <v>50</v>
      </c>
      <c r="G164" s="24">
        <v>100</v>
      </c>
      <c r="H164" s="24" t="s">
        <v>7752</v>
      </c>
      <c r="I164" s="24" t="s">
        <v>7880</v>
      </c>
      <c r="J164" s="24" t="s">
        <v>73</v>
      </c>
      <c r="K164" s="72" t="str">
        <f t="shared" si="6"/>
        <v>EUNZ1030 ICPL Curncy</v>
      </c>
      <c r="L164" s="25" t="str">
        <f t="shared" si="7"/>
        <v>ICPL</v>
      </c>
      <c r="M164" s="26">
        <f t="shared" ca="1" si="7"/>
        <v>42276</v>
      </c>
      <c r="N164" s="25" t="b">
        <f t="shared" si="7"/>
        <v>1</v>
      </c>
      <c r="O164" s="84" t="e">
        <f ca="1">IF($N164,_xll.BDP($K164,O$4),"[DISABLED]")</f>
        <v>#NAME?</v>
      </c>
      <c r="P164" s="84" t="e">
        <f ca="1">IF($N164,_xll.BDP($K164,P$4),"[DISABLED]")</f>
        <v>#NAME?</v>
      </c>
      <c r="Q164" s="84" t="e">
        <f ca="1">IF($N164,_xll.BDP($K164,Q$4),"[DISABLED]")</f>
        <v>#NAME?</v>
      </c>
      <c r="R164" s="84" t="e">
        <f ca="1">IF($N164,_xll.BDH($K164,R$4,$M164),"[DISABLED]")</f>
        <v>#NAME?</v>
      </c>
      <c r="S164" s="84" t="e">
        <f ca="1">IF($N164,_xll.BDH($K164,S$4,$M164),"[DISABLED]")</f>
        <v>#NAME?</v>
      </c>
      <c r="T164" s="84" t="e">
        <f ca="1">IF($N164,_xll.BDH($K164,T$4,$M164),"[DISABLED]")</f>
        <v>#NAME?</v>
      </c>
      <c r="V164" s="106" t="s">
        <v>11585</v>
      </c>
      <c r="W164" s="107" t="s">
        <v>1055</v>
      </c>
      <c r="X164" s="108">
        <v>42276</v>
      </c>
      <c r="Y164" s="107" t="b">
        <v>1</v>
      </c>
      <c r="Z164" s="107" t="s">
        <v>11586</v>
      </c>
      <c r="AA164" s="107" t="s">
        <v>8333</v>
      </c>
      <c r="AB164" s="107" t="s">
        <v>11451</v>
      </c>
      <c r="AC164" s="107">
        <v>68.900000000000006</v>
      </c>
      <c r="AD164" s="107" t="s">
        <v>6569</v>
      </c>
      <c r="AE164" s="107">
        <v>68.900000000000006</v>
      </c>
    </row>
    <row r="165" spans="2:31" outlineLevel="1">
      <c r="B165" s="24" t="s">
        <v>8329</v>
      </c>
      <c r="C165" s="24" t="s">
        <v>0</v>
      </c>
      <c r="D165" s="24" t="s">
        <v>8328</v>
      </c>
      <c r="F165" s="83" t="s">
        <v>41</v>
      </c>
      <c r="G165" s="24">
        <v>150</v>
      </c>
      <c r="H165" s="24" t="s">
        <v>7752</v>
      </c>
      <c r="I165" s="24" t="s">
        <v>7881</v>
      </c>
      <c r="J165" s="24" t="s">
        <v>73</v>
      </c>
      <c r="K165" s="72" t="str">
        <f t="shared" si="6"/>
        <v>EUNZ151 ICPL Curncy</v>
      </c>
      <c r="L165" s="25" t="str">
        <f t="shared" si="7"/>
        <v>ICPL</v>
      </c>
      <c r="M165" s="26">
        <f t="shared" ca="1" si="7"/>
        <v>42276</v>
      </c>
      <c r="N165" s="25" t="b">
        <f t="shared" si="7"/>
        <v>1</v>
      </c>
      <c r="O165" s="84" t="e">
        <f ca="1">IF($N165,_xll.BDP($K165,O$4),"[DISABLED]")</f>
        <v>#NAME?</v>
      </c>
      <c r="P165" s="84" t="e">
        <f ca="1">IF($N165,_xll.BDP($K165,P$4),"[DISABLED]")</f>
        <v>#NAME?</v>
      </c>
      <c r="Q165" s="84" t="e">
        <f ca="1">IF($N165,_xll.BDP($K165,Q$4),"[DISABLED]")</f>
        <v>#NAME?</v>
      </c>
      <c r="R165" s="84" t="e">
        <f ca="1">IF($N165,_xll.BDH($K165,R$4,$M165),"[DISABLED]")</f>
        <v>#NAME?</v>
      </c>
      <c r="S165" s="84" t="e">
        <f ca="1">IF($N165,_xll.BDH($K165,S$4,$M165),"[DISABLED]")</f>
        <v>#NAME?</v>
      </c>
      <c r="T165" s="84" t="e">
        <f ca="1">IF($N165,_xll.BDH($K165,T$4,$M165),"[DISABLED]")</f>
        <v>#NAME?</v>
      </c>
      <c r="V165" s="106" t="s">
        <v>11587</v>
      </c>
      <c r="W165" s="107" t="s">
        <v>1055</v>
      </c>
      <c r="X165" s="108">
        <v>42276</v>
      </c>
      <c r="Y165" s="107" t="b">
        <v>1</v>
      </c>
      <c r="Z165" s="107" t="s">
        <v>11588</v>
      </c>
      <c r="AA165" s="107" t="s">
        <v>8333</v>
      </c>
      <c r="AB165" s="107" t="s">
        <v>11589</v>
      </c>
      <c r="AC165" s="107">
        <v>94.6</v>
      </c>
      <c r="AD165" s="107" t="s">
        <v>6569</v>
      </c>
      <c r="AE165" s="107">
        <v>94.6</v>
      </c>
    </row>
    <row r="166" spans="2:31" outlineLevel="1">
      <c r="B166" s="24" t="s">
        <v>8329</v>
      </c>
      <c r="C166" s="24" t="s">
        <v>0</v>
      </c>
      <c r="D166" s="24" t="s">
        <v>8328</v>
      </c>
      <c r="F166" s="83" t="s">
        <v>146</v>
      </c>
      <c r="G166" s="24">
        <v>150</v>
      </c>
      <c r="H166" s="24" t="s">
        <v>7752</v>
      </c>
      <c r="I166" s="24" t="s">
        <v>7882</v>
      </c>
      <c r="J166" s="24" t="s">
        <v>73</v>
      </c>
      <c r="K166" s="72" t="str">
        <f t="shared" si="6"/>
        <v>EUNZ151F ICPL Curncy</v>
      </c>
      <c r="L166" s="25" t="str">
        <f t="shared" ref="L166:N197" si="8">L$4</f>
        <v>ICPL</v>
      </c>
      <c r="M166" s="26">
        <f t="shared" ca="1" si="8"/>
        <v>42276</v>
      </c>
      <c r="N166" s="25" t="b">
        <f t="shared" si="8"/>
        <v>1</v>
      </c>
      <c r="O166" s="84" t="e">
        <f ca="1">IF($N166,_xll.BDP($K166,O$4),"[DISABLED]")</f>
        <v>#NAME?</v>
      </c>
      <c r="P166" s="84" t="e">
        <f ca="1">IF($N166,_xll.BDP($K166,P$4),"[DISABLED]")</f>
        <v>#NAME?</v>
      </c>
      <c r="Q166" s="84" t="e">
        <f ca="1">IF($N166,_xll.BDP($K166,Q$4),"[DISABLED]")</f>
        <v>#NAME?</v>
      </c>
      <c r="R166" s="84" t="e">
        <f ca="1">IF($N166,_xll.BDH($K166,R$4,$M166),"[DISABLED]")</f>
        <v>#NAME?</v>
      </c>
      <c r="S166" s="84" t="e">
        <f ca="1">IF($N166,_xll.BDH($K166,S$4,$M166),"[DISABLED]")</f>
        <v>#NAME?</v>
      </c>
      <c r="T166" s="84" t="e">
        <f ca="1">IF($N166,_xll.BDH($K166,T$4,$M166),"[DISABLED]")</f>
        <v>#NAME?</v>
      </c>
      <c r="V166" s="106" t="s">
        <v>11590</v>
      </c>
      <c r="W166" s="107" t="s">
        <v>1055</v>
      </c>
      <c r="X166" s="108">
        <v>42276</v>
      </c>
      <c r="Y166" s="107" t="b">
        <v>1</v>
      </c>
      <c r="Z166" s="107" t="s">
        <v>11591</v>
      </c>
      <c r="AA166" s="107" t="s">
        <v>8333</v>
      </c>
      <c r="AB166" s="107" t="s">
        <v>11242</v>
      </c>
      <c r="AC166" s="107">
        <v>84.6</v>
      </c>
      <c r="AD166" s="107" t="s">
        <v>6569</v>
      </c>
      <c r="AE166" s="107">
        <v>84.6</v>
      </c>
    </row>
    <row r="167" spans="2:31" outlineLevel="1">
      <c r="B167" s="24" t="s">
        <v>8329</v>
      </c>
      <c r="C167" s="24" t="s">
        <v>0</v>
      </c>
      <c r="D167" s="24" t="s">
        <v>8328</v>
      </c>
      <c r="F167" s="24" t="s">
        <v>42</v>
      </c>
      <c r="G167" s="24">
        <v>150</v>
      </c>
      <c r="H167" s="24" t="s">
        <v>7752</v>
      </c>
      <c r="I167" s="24" t="s">
        <v>7883</v>
      </c>
      <c r="J167" s="24" t="s">
        <v>73</v>
      </c>
      <c r="K167" s="72" t="str">
        <f t="shared" si="6"/>
        <v>EUNZ152 ICPL Curncy</v>
      </c>
      <c r="L167" s="25" t="str">
        <f t="shared" si="8"/>
        <v>ICPL</v>
      </c>
      <c r="M167" s="26">
        <f t="shared" ca="1" si="8"/>
        <v>42276</v>
      </c>
      <c r="N167" s="25" t="b">
        <f t="shared" si="8"/>
        <v>1</v>
      </c>
      <c r="O167" s="84" t="e">
        <f ca="1">IF($N167,_xll.BDP($K167,O$4),"[DISABLED]")</f>
        <v>#NAME?</v>
      </c>
      <c r="P167" s="84" t="e">
        <f ca="1">IF($N167,_xll.BDP($K167,P$4),"[DISABLED]")</f>
        <v>#NAME?</v>
      </c>
      <c r="Q167" s="84" t="e">
        <f ca="1">IF($N167,_xll.BDP($K167,Q$4),"[DISABLED]")</f>
        <v>#NAME?</v>
      </c>
      <c r="R167" s="84" t="e">
        <f ca="1">IF($N167,_xll.BDH($K167,R$4,$M167),"[DISABLED]")</f>
        <v>#NAME?</v>
      </c>
      <c r="S167" s="84" t="e">
        <f ca="1">IF($N167,_xll.BDH($K167,S$4,$M167),"[DISABLED]")</f>
        <v>#NAME?</v>
      </c>
      <c r="T167" s="84" t="e">
        <f ca="1">IF($N167,_xll.BDH($K167,T$4,$M167),"[DISABLED]")</f>
        <v>#NAME?</v>
      </c>
      <c r="V167" s="106" t="s">
        <v>11592</v>
      </c>
      <c r="W167" s="107" t="s">
        <v>1055</v>
      </c>
      <c r="X167" s="108">
        <v>42276</v>
      </c>
      <c r="Y167" s="107" t="b">
        <v>1</v>
      </c>
      <c r="Z167" s="107" t="s">
        <v>11593</v>
      </c>
      <c r="AA167" s="107" t="s">
        <v>8333</v>
      </c>
      <c r="AB167" s="107" t="s">
        <v>11254</v>
      </c>
      <c r="AC167" s="107">
        <v>73.400000000000006</v>
      </c>
      <c r="AD167" s="107" t="s">
        <v>6569</v>
      </c>
      <c r="AE167" s="107">
        <v>73.400000000000006</v>
      </c>
    </row>
    <row r="168" spans="2:31" outlineLevel="1">
      <c r="B168" s="24" t="s">
        <v>8329</v>
      </c>
      <c r="C168" s="24" t="s">
        <v>0</v>
      </c>
      <c r="D168" s="24" t="s">
        <v>8328</v>
      </c>
      <c r="F168" s="24" t="s">
        <v>43</v>
      </c>
      <c r="G168" s="24">
        <v>150</v>
      </c>
      <c r="H168" s="24" t="s">
        <v>7752</v>
      </c>
      <c r="I168" s="24" t="s">
        <v>7884</v>
      </c>
      <c r="J168" s="24" t="s">
        <v>73</v>
      </c>
      <c r="K168" s="72" t="str">
        <f t="shared" si="6"/>
        <v>EUNZ153 ICPL Curncy</v>
      </c>
      <c r="L168" s="25" t="str">
        <f t="shared" si="8"/>
        <v>ICPL</v>
      </c>
      <c r="M168" s="26">
        <f t="shared" ca="1" si="8"/>
        <v>42276</v>
      </c>
      <c r="N168" s="25" t="b">
        <f t="shared" si="8"/>
        <v>1</v>
      </c>
      <c r="O168" s="84" t="e">
        <f ca="1">IF($N168,_xll.BDP($K168,O$4),"[DISABLED]")</f>
        <v>#NAME?</v>
      </c>
      <c r="P168" s="84" t="e">
        <f ca="1">IF($N168,_xll.BDP($K168,P$4),"[DISABLED]")</f>
        <v>#NAME?</v>
      </c>
      <c r="Q168" s="84" t="e">
        <f ca="1">IF($N168,_xll.BDP($K168,Q$4),"[DISABLED]")</f>
        <v>#NAME?</v>
      </c>
      <c r="R168" s="84" t="e">
        <f ca="1">IF($N168,_xll.BDH($K168,R$4,$M168),"[DISABLED]")</f>
        <v>#NAME?</v>
      </c>
      <c r="S168" s="84" t="e">
        <f ca="1">IF($N168,_xll.BDH($K168,S$4,$M168),"[DISABLED]")</f>
        <v>#NAME?</v>
      </c>
      <c r="T168" s="84" t="e">
        <f ca="1">IF($N168,_xll.BDH($K168,T$4,$M168),"[DISABLED]")</f>
        <v>#NAME?</v>
      </c>
      <c r="V168" s="106" t="s">
        <v>11594</v>
      </c>
      <c r="W168" s="107" t="s">
        <v>1055</v>
      </c>
      <c r="X168" s="108">
        <v>42276</v>
      </c>
      <c r="Y168" s="107" t="b">
        <v>1</v>
      </c>
      <c r="Z168" s="107" t="s">
        <v>11595</v>
      </c>
      <c r="AA168" s="107" t="s">
        <v>8333</v>
      </c>
      <c r="AB168" s="107" t="s">
        <v>11327</v>
      </c>
      <c r="AC168" s="107">
        <v>70.099999999999994</v>
      </c>
      <c r="AD168" s="107" t="s">
        <v>6569</v>
      </c>
      <c r="AE168" s="107">
        <v>70.099999999999994</v>
      </c>
    </row>
    <row r="169" spans="2:31" outlineLevel="1">
      <c r="B169" s="24" t="s">
        <v>8329</v>
      </c>
      <c r="C169" s="24" t="s">
        <v>0</v>
      </c>
      <c r="D169" s="24" t="s">
        <v>8328</v>
      </c>
      <c r="F169" s="83" t="s">
        <v>152</v>
      </c>
      <c r="G169" s="24">
        <v>150</v>
      </c>
      <c r="H169" s="24" t="s">
        <v>7752</v>
      </c>
      <c r="I169" s="24" t="s">
        <v>7885</v>
      </c>
      <c r="J169" s="24" t="s">
        <v>73</v>
      </c>
      <c r="K169" s="72" t="str">
        <f t="shared" si="6"/>
        <v>EUNZ154 ICPL Curncy</v>
      </c>
      <c r="L169" s="25" t="str">
        <f t="shared" si="8"/>
        <v>ICPL</v>
      </c>
      <c r="M169" s="26">
        <f t="shared" ca="1" si="8"/>
        <v>42276</v>
      </c>
      <c r="N169" s="25" t="b">
        <f t="shared" si="8"/>
        <v>1</v>
      </c>
      <c r="O169" s="84" t="e">
        <f ca="1">IF($N169,_xll.BDP($K169,O$4),"[DISABLED]")</f>
        <v>#NAME?</v>
      </c>
      <c r="P169" s="84" t="e">
        <f ca="1">IF($N169,_xll.BDP($K169,P$4),"[DISABLED]")</f>
        <v>#NAME?</v>
      </c>
      <c r="Q169" s="84" t="e">
        <f ca="1">IF($N169,_xll.BDP($K169,Q$4),"[DISABLED]")</f>
        <v>#NAME?</v>
      </c>
      <c r="R169" s="84" t="e">
        <f ca="1">IF($N169,_xll.BDH($K169,R$4,$M169),"[DISABLED]")</f>
        <v>#NAME?</v>
      </c>
      <c r="S169" s="84" t="e">
        <f ca="1">IF($N169,_xll.BDH($K169,S$4,$M169),"[DISABLED]")</f>
        <v>#NAME?</v>
      </c>
      <c r="T169" s="84" t="e">
        <f ca="1">IF($N169,_xll.BDH($K169,T$4,$M169),"[DISABLED]")</f>
        <v>#NAME?</v>
      </c>
      <c r="V169" s="106" t="s">
        <v>11596</v>
      </c>
      <c r="W169" s="107" t="s">
        <v>1055</v>
      </c>
      <c r="X169" s="108">
        <v>42276</v>
      </c>
      <c r="Y169" s="107" t="b">
        <v>1</v>
      </c>
      <c r="Z169" s="107" t="s">
        <v>11597</v>
      </c>
      <c r="AA169" s="107" t="s">
        <v>8333</v>
      </c>
      <c r="AB169" s="107" t="s">
        <v>11327</v>
      </c>
      <c r="AC169" s="107">
        <v>68.099999999999994</v>
      </c>
      <c r="AD169" s="107" t="s">
        <v>6569</v>
      </c>
      <c r="AE169" s="107">
        <v>68.099999999999994</v>
      </c>
    </row>
    <row r="170" spans="2:31" outlineLevel="1">
      <c r="B170" s="24" t="s">
        <v>8329</v>
      </c>
      <c r="C170" s="24" t="s">
        <v>0</v>
      </c>
      <c r="D170" s="24" t="s">
        <v>8328</v>
      </c>
      <c r="F170" s="83" t="s">
        <v>44</v>
      </c>
      <c r="G170" s="24">
        <v>150</v>
      </c>
      <c r="H170" s="24" t="s">
        <v>7752</v>
      </c>
      <c r="I170" s="24" t="s">
        <v>7886</v>
      </c>
      <c r="J170" s="24" t="s">
        <v>73</v>
      </c>
      <c r="K170" s="72" t="str">
        <f t="shared" si="6"/>
        <v>EUNZ155 ICPL Curncy</v>
      </c>
      <c r="L170" s="25" t="str">
        <f t="shared" si="8"/>
        <v>ICPL</v>
      </c>
      <c r="M170" s="26">
        <f t="shared" ca="1" si="8"/>
        <v>42276</v>
      </c>
      <c r="N170" s="25" t="b">
        <f t="shared" si="8"/>
        <v>1</v>
      </c>
      <c r="O170" s="84" t="e">
        <f ca="1">IF($N170,_xll.BDP($K170,O$4),"[DISABLED]")</f>
        <v>#NAME?</v>
      </c>
      <c r="P170" s="84" t="e">
        <f ca="1">IF($N170,_xll.BDP($K170,P$4),"[DISABLED]")</f>
        <v>#NAME?</v>
      </c>
      <c r="Q170" s="84" t="e">
        <f ca="1">IF($N170,_xll.BDP($K170,Q$4),"[DISABLED]")</f>
        <v>#NAME?</v>
      </c>
      <c r="R170" s="84" t="e">
        <f ca="1">IF($N170,_xll.BDH($K170,R$4,$M170),"[DISABLED]")</f>
        <v>#NAME?</v>
      </c>
      <c r="S170" s="84" t="e">
        <f ca="1">IF($N170,_xll.BDH($K170,S$4,$M170),"[DISABLED]")</f>
        <v>#NAME?</v>
      </c>
      <c r="T170" s="84" t="e">
        <f ca="1">IF($N170,_xll.BDH($K170,T$4,$M170),"[DISABLED]")</f>
        <v>#NAME?</v>
      </c>
      <c r="V170" s="106" t="s">
        <v>11598</v>
      </c>
      <c r="W170" s="107" t="s">
        <v>1055</v>
      </c>
      <c r="X170" s="108">
        <v>42276</v>
      </c>
      <c r="Y170" s="107" t="b">
        <v>1</v>
      </c>
      <c r="Z170" s="107" t="s">
        <v>11599</v>
      </c>
      <c r="AA170" s="107" t="s">
        <v>8333</v>
      </c>
      <c r="AB170" s="107" t="s">
        <v>11270</v>
      </c>
      <c r="AC170" s="107">
        <v>68.599999999999994</v>
      </c>
      <c r="AD170" s="107" t="s">
        <v>6569</v>
      </c>
      <c r="AE170" s="107">
        <v>68.599999999999994</v>
      </c>
    </row>
    <row r="171" spans="2:31" outlineLevel="1">
      <c r="B171" s="24" t="s">
        <v>8329</v>
      </c>
      <c r="C171" s="24" t="s">
        <v>0</v>
      </c>
      <c r="D171" s="24" t="s">
        <v>8328</v>
      </c>
      <c r="F171" s="83" t="s">
        <v>155</v>
      </c>
      <c r="G171" s="24">
        <v>150</v>
      </c>
      <c r="H171" s="24" t="s">
        <v>7752</v>
      </c>
      <c r="I171" s="24" t="s">
        <v>7887</v>
      </c>
      <c r="J171" s="24" t="s">
        <v>73</v>
      </c>
      <c r="K171" s="72" t="str">
        <f t="shared" si="6"/>
        <v>EUNZ156 ICPL Curncy</v>
      </c>
      <c r="L171" s="25" t="str">
        <f t="shared" si="8"/>
        <v>ICPL</v>
      </c>
      <c r="M171" s="26">
        <f t="shared" ca="1" si="8"/>
        <v>42276</v>
      </c>
      <c r="N171" s="25" t="b">
        <f t="shared" si="8"/>
        <v>1</v>
      </c>
      <c r="O171" s="84" t="e">
        <f ca="1">IF($N171,_xll.BDP($K171,O$4),"[DISABLED]")</f>
        <v>#NAME?</v>
      </c>
      <c r="P171" s="84" t="e">
        <f ca="1">IF($N171,_xll.BDP($K171,P$4),"[DISABLED]")</f>
        <v>#NAME?</v>
      </c>
      <c r="Q171" s="84" t="e">
        <f ca="1">IF($N171,_xll.BDP($K171,Q$4),"[DISABLED]")</f>
        <v>#NAME?</v>
      </c>
      <c r="R171" s="84" t="e">
        <f ca="1">IF($N171,_xll.BDH($K171,R$4,$M171),"[DISABLED]")</f>
        <v>#NAME?</v>
      </c>
      <c r="S171" s="84" t="e">
        <f ca="1">IF($N171,_xll.BDH($K171,S$4,$M171),"[DISABLED]")</f>
        <v>#NAME?</v>
      </c>
      <c r="T171" s="84" t="e">
        <f ca="1">IF($N171,_xll.BDH($K171,T$4,$M171),"[DISABLED]")</f>
        <v>#NAME?</v>
      </c>
      <c r="V171" s="106" t="s">
        <v>11600</v>
      </c>
      <c r="W171" s="107" t="s">
        <v>1055</v>
      </c>
      <c r="X171" s="108">
        <v>42276</v>
      </c>
      <c r="Y171" s="107" t="b">
        <v>1</v>
      </c>
      <c r="Z171" s="107" t="s">
        <v>11601</v>
      </c>
      <c r="AA171" s="107" t="s">
        <v>8333</v>
      </c>
      <c r="AB171" s="107" t="s">
        <v>11270</v>
      </c>
      <c r="AC171" s="107">
        <v>70.7</v>
      </c>
      <c r="AD171" s="107" t="s">
        <v>6569</v>
      </c>
      <c r="AE171" s="107">
        <v>70.7</v>
      </c>
    </row>
    <row r="172" spans="2:31" outlineLevel="1">
      <c r="B172" s="24" t="s">
        <v>8329</v>
      </c>
      <c r="C172" s="24" t="s">
        <v>0</v>
      </c>
      <c r="D172" s="24" t="s">
        <v>8328</v>
      </c>
      <c r="F172" s="83" t="s">
        <v>45</v>
      </c>
      <c r="G172" s="24">
        <v>150</v>
      </c>
      <c r="H172" s="24" t="s">
        <v>7752</v>
      </c>
      <c r="I172" s="24" t="s">
        <v>7888</v>
      </c>
      <c r="J172" s="24" t="s">
        <v>73</v>
      </c>
      <c r="K172" s="72" t="str">
        <f t="shared" si="6"/>
        <v>EUNZ157 ICPL Curncy</v>
      </c>
      <c r="L172" s="25" t="str">
        <f t="shared" si="8"/>
        <v>ICPL</v>
      </c>
      <c r="M172" s="26">
        <f t="shared" ca="1" si="8"/>
        <v>42276</v>
      </c>
      <c r="N172" s="25" t="b">
        <f t="shared" si="8"/>
        <v>1</v>
      </c>
      <c r="O172" s="84" t="e">
        <f ca="1">IF($N172,_xll.BDP($K172,O$4),"[DISABLED]")</f>
        <v>#NAME?</v>
      </c>
      <c r="P172" s="84" t="e">
        <f ca="1">IF($N172,_xll.BDP($K172,P$4),"[DISABLED]")</f>
        <v>#NAME?</v>
      </c>
      <c r="Q172" s="84" t="e">
        <f ca="1">IF($N172,_xll.BDP($K172,Q$4),"[DISABLED]")</f>
        <v>#NAME?</v>
      </c>
      <c r="R172" s="84" t="e">
        <f ca="1">IF($N172,_xll.BDH($K172,R$4,$M172),"[DISABLED]")</f>
        <v>#NAME?</v>
      </c>
      <c r="S172" s="84" t="e">
        <f ca="1">IF($N172,_xll.BDH($K172,S$4,$M172),"[DISABLED]")</f>
        <v>#NAME?</v>
      </c>
      <c r="T172" s="84" t="e">
        <f ca="1">IF($N172,_xll.BDH($K172,T$4,$M172),"[DISABLED]")</f>
        <v>#NAME?</v>
      </c>
      <c r="V172" s="106" t="s">
        <v>11602</v>
      </c>
      <c r="W172" s="107" t="s">
        <v>1055</v>
      </c>
      <c r="X172" s="108">
        <v>42276</v>
      </c>
      <c r="Y172" s="107" t="b">
        <v>1</v>
      </c>
      <c r="Z172" s="107" t="s">
        <v>11603</v>
      </c>
      <c r="AA172" s="107" t="s">
        <v>8333</v>
      </c>
      <c r="AB172" s="107" t="s">
        <v>11270</v>
      </c>
      <c r="AC172" s="107">
        <v>72.099999999999994</v>
      </c>
      <c r="AD172" s="107" t="s">
        <v>6569</v>
      </c>
      <c r="AE172" s="107">
        <v>72.099999999999994</v>
      </c>
    </row>
    <row r="173" spans="2:31" outlineLevel="1">
      <c r="B173" s="24" t="s">
        <v>8329</v>
      </c>
      <c r="C173" s="24" t="s">
        <v>0</v>
      </c>
      <c r="D173" s="24" t="s">
        <v>8328</v>
      </c>
      <c r="F173" s="83" t="s">
        <v>156</v>
      </c>
      <c r="G173" s="24">
        <v>150</v>
      </c>
      <c r="H173" s="24" t="s">
        <v>7752</v>
      </c>
      <c r="I173" s="24" t="s">
        <v>7889</v>
      </c>
      <c r="J173" s="24" t="s">
        <v>73</v>
      </c>
      <c r="K173" s="72" t="str">
        <f t="shared" si="6"/>
        <v>EUNZ158 ICPL Curncy</v>
      </c>
      <c r="L173" s="25" t="str">
        <f t="shared" si="8"/>
        <v>ICPL</v>
      </c>
      <c r="M173" s="26">
        <f t="shared" ca="1" si="8"/>
        <v>42276</v>
      </c>
      <c r="N173" s="25" t="b">
        <f t="shared" si="8"/>
        <v>1</v>
      </c>
      <c r="O173" s="84" t="e">
        <f ca="1">IF($N173,_xll.BDP($K173,O$4),"[DISABLED]")</f>
        <v>#NAME?</v>
      </c>
      <c r="P173" s="84" t="e">
        <f ca="1">IF($N173,_xll.BDP($K173,P$4),"[DISABLED]")</f>
        <v>#NAME?</v>
      </c>
      <c r="Q173" s="84" t="e">
        <f ca="1">IF($N173,_xll.BDP($K173,Q$4),"[DISABLED]")</f>
        <v>#NAME?</v>
      </c>
      <c r="R173" s="84" t="e">
        <f ca="1">IF($N173,_xll.BDH($K173,R$4,$M173),"[DISABLED]")</f>
        <v>#NAME?</v>
      </c>
      <c r="S173" s="84" t="e">
        <f ca="1">IF($N173,_xll.BDH($K173,S$4,$M173),"[DISABLED]")</f>
        <v>#NAME?</v>
      </c>
      <c r="T173" s="84" t="e">
        <f ca="1">IF($N173,_xll.BDH($K173,T$4,$M173),"[DISABLED]")</f>
        <v>#NAME?</v>
      </c>
      <c r="V173" s="106" t="s">
        <v>11604</v>
      </c>
      <c r="W173" s="107" t="s">
        <v>1055</v>
      </c>
      <c r="X173" s="108">
        <v>42276</v>
      </c>
      <c r="Y173" s="107" t="b">
        <v>1</v>
      </c>
      <c r="Z173" s="107" t="s">
        <v>11605</v>
      </c>
      <c r="AA173" s="107" t="s">
        <v>8333</v>
      </c>
      <c r="AB173" s="107" t="s">
        <v>11270</v>
      </c>
      <c r="AC173" s="107">
        <v>72.900000000000006</v>
      </c>
      <c r="AD173" s="107" t="s">
        <v>6569</v>
      </c>
      <c r="AE173" s="107">
        <v>72.900000000000006</v>
      </c>
    </row>
    <row r="174" spans="2:31" outlineLevel="1">
      <c r="B174" s="24" t="s">
        <v>8329</v>
      </c>
      <c r="C174" s="24" t="s">
        <v>0</v>
      </c>
      <c r="D174" s="24" t="s">
        <v>8328</v>
      </c>
      <c r="F174" s="83" t="s">
        <v>157</v>
      </c>
      <c r="G174" s="24">
        <v>150</v>
      </c>
      <c r="H174" s="24" t="s">
        <v>7752</v>
      </c>
      <c r="I174" s="24" t="s">
        <v>7890</v>
      </c>
      <c r="J174" s="24" t="s">
        <v>73</v>
      </c>
      <c r="K174" s="72" t="str">
        <f t="shared" si="6"/>
        <v>EUNZ159 ICPL Curncy</v>
      </c>
      <c r="L174" s="25" t="str">
        <f t="shared" si="8"/>
        <v>ICPL</v>
      </c>
      <c r="M174" s="26">
        <f t="shared" ca="1" si="8"/>
        <v>42276</v>
      </c>
      <c r="N174" s="25" t="b">
        <f t="shared" si="8"/>
        <v>1</v>
      </c>
      <c r="O174" s="84" t="e">
        <f ca="1">IF($N174,_xll.BDP($K174,O$4),"[DISABLED]")</f>
        <v>#NAME?</v>
      </c>
      <c r="P174" s="84" t="e">
        <f ca="1">IF($N174,_xll.BDP($K174,P$4),"[DISABLED]")</f>
        <v>#NAME?</v>
      </c>
      <c r="Q174" s="84" t="e">
        <f ca="1">IF($N174,_xll.BDP($K174,Q$4),"[DISABLED]")</f>
        <v>#NAME?</v>
      </c>
      <c r="R174" s="84" t="e">
        <f ca="1">IF($N174,_xll.BDH($K174,R$4,$M174),"[DISABLED]")</f>
        <v>#NAME?</v>
      </c>
      <c r="S174" s="84" t="e">
        <f ca="1">IF($N174,_xll.BDH($K174,S$4,$M174),"[DISABLED]")</f>
        <v>#NAME?</v>
      </c>
      <c r="T174" s="84" t="e">
        <f ca="1">IF($N174,_xll.BDH($K174,T$4,$M174),"[DISABLED]")</f>
        <v>#NAME?</v>
      </c>
      <c r="V174" s="106" t="s">
        <v>11606</v>
      </c>
      <c r="W174" s="107" t="s">
        <v>1055</v>
      </c>
      <c r="X174" s="108">
        <v>42276</v>
      </c>
      <c r="Y174" s="107" t="b">
        <v>1</v>
      </c>
      <c r="Z174" s="107" t="s">
        <v>11607</v>
      </c>
      <c r="AA174" s="107" t="s">
        <v>8333</v>
      </c>
      <c r="AB174" s="107" t="s">
        <v>11270</v>
      </c>
      <c r="AC174" s="107">
        <v>73.400000000000006</v>
      </c>
      <c r="AD174" s="107" t="s">
        <v>6569</v>
      </c>
      <c r="AE174" s="107">
        <v>73.400000000000006</v>
      </c>
    </row>
    <row r="175" spans="2:31" outlineLevel="1">
      <c r="B175" s="24" t="s">
        <v>8329</v>
      </c>
      <c r="C175" s="24" t="s">
        <v>0</v>
      </c>
      <c r="D175" s="24" t="s">
        <v>8328</v>
      </c>
      <c r="F175" s="83" t="s">
        <v>46</v>
      </c>
      <c r="G175" s="24">
        <v>150</v>
      </c>
      <c r="H175" s="24" t="s">
        <v>7752</v>
      </c>
      <c r="I175" s="24" t="s">
        <v>7891</v>
      </c>
      <c r="J175" s="24" t="s">
        <v>73</v>
      </c>
      <c r="K175" s="72" t="str">
        <f t="shared" si="6"/>
        <v>EUNZ1510 ICPL Curncy</v>
      </c>
      <c r="L175" s="25" t="str">
        <f t="shared" si="8"/>
        <v>ICPL</v>
      </c>
      <c r="M175" s="26">
        <f t="shared" ca="1" si="8"/>
        <v>42276</v>
      </c>
      <c r="N175" s="25" t="b">
        <f t="shared" si="8"/>
        <v>1</v>
      </c>
      <c r="O175" s="84" t="e">
        <f ca="1">IF($N175,_xll.BDP($K175,O$4),"[DISABLED]")</f>
        <v>#NAME?</v>
      </c>
      <c r="P175" s="84" t="e">
        <f ca="1">IF($N175,_xll.BDP($K175,P$4),"[DISABLED]")</f>
        <v>#NAME?</v>
      </c>
      <c r="Q175" s="84" t="e">
        <f ca="1">IF($N175,_xll.BDP($K175,Q$4),"[DISABLED]")</f>
        <v>#NAME?</v>
      </c>
      <c r="R175" s="84" t="e">
        <f ca="1">IF($N175,_xll.BDH($K175,R$4,$M175),"[DISABLED]")</f>
        <v>#NAME?</v>
      </c>
      <c r="S175" s="84" t="e">
        <f ca="1">IF($N175,_xll.BDH($K175,S$4,$M175),"[DISABLED]")</f>
        <v>#NAME?</v>
      </c>
      <c r="T175" s="84" t="e">
        <f ca="1">IF($N175,_xll.BDH($K175,T$4,$M175),"[DISABLED]")</f>
        <v>#NAME?</v>
      </c>
      <c r="V175" s="106" t="s">
        <v>11608</v>
      </c>
      <c r="W175" s="107" t="s">
        <v>1055</v>
      </c>
      <c r="X175" s="108">
        <v>42276</v>
      </c>
      <c r="Y175" s="107" t="b">
        <v>1</v>
      </c>
      <c r="Z175" s="107" t="s">
        <v>11609</v>
      </c>
      <c r="AA175" s="107" t="s">
        <v>8333</v>
      </c>
      <c r="AB175" s="107" t="s">
        <v>11270</v>
      </c>
      <c r="AC175" s="107">
        <v>73.900000000000006</v>
      </c>
      <c r="AD175" s="107" t="s">
        <v>6569</v>
      </c>
      <c r="AE175" s="107">
        <v>73.900000000000006</v>
      </c>
    </row>
    <row r="176" spans="2:31" outlineLevel="1">
      <c r="B176" s="24" t="s">
        <v>8329</v>
      </c>
      <c r="C176" s="24" t="s">
        <v>0</v>
      </c>
      <c r="D176" s="24" t="s">
        <v>8328</v>
      </c>
      <c r="F176" s="83" t="s">
        <v>161</v>
      </c>
      <c r="G176" s="24">
        <v>150</v>
      </c>
      <c r="H176" s="24" t="s">
        <v>7752</v>
      </c>
      <c r="I176" s="24" t="s">
        <v>7892</v>
      </c>
      <c r="J176" s="24" t="s">
        <v>73</v>
      </c>
      <c r="K176" s="72" t="str">
        <f t="shared" si="6"/>
        <v>EUNZ1512 ICPL Curncy</v>
      </c>
      <c r="L176" s="25" t="str">
        <f t="shared" si="8"/>
        <v>ICPL</v>
      </c>
      <c r="M176" s="26">
        <f t="shared" ca="1" si="8"/>
        <v>42276</v>
      </c>
      <c r="N176" s="25" t="b">
        <f t="shared" si="8"/>
        <v>1</v>
      </c>
      <c r="O176" s="84" t="e">
        <f ca="1">IF($N176,_xll.BDP($K176,O$4),"[DISABLED]")</f>
        <v>#NAME?</v>
      </c>
      <c r="P176" s="84" t="e">
        <f ca="1">IF($N176,_xll.BDP($K176,P$4),"[DISABLED]")</f>
        <v>#NAME?</v>
      </c>
      <c r="Q176" s="84" t="e">
        <f ca="1">IF($N176,_xll.BDP($K176,Q$4),"[DISABLED]")</f>
        <v>#NAME?</v>
      </c>
      <c r="R176" s="84" t="e">
        <f ca="1">IF($N176,_xll.BDH($K176,R$4,$M176),"[DISABLED]")</f>
        <v>#NAME?</v>
      </c>
      <c r="S176" s="84" t="e">
        <f ca="1">IF($N176,_xll.BDH($K176,S$4,$M176),"[DISABLED]")</f>
        <v>#NAME?</v>
      </c>
      <c r="T176" s="84" t="e">
        <f ca="1">IF($N176,_xll.BDH($K176,T$4,$M176),"[DISABLED]")</f>
        <v>#NAME?</v>
      </c>
      <c r="V176" s="106" t="s">
        <v>11610</v>
      </c>
      <c r="W176" s="107" t="s">
        <v>1055</v>
      </c>
      <c r="X176" s="108">
        <v>42276</v>
      </c>
      <c r="Y176" s="107" t="b">
        <v>1</v>
      </c>
      <c r="Z176" s="107" t="s">
        <v>11611</v>
      </c>
      <c r="AA176" s="107" t="s">
        <v>8333</v>
      </c>
      <c r="AB176" s="107" t="s">
        <v>11270</v>
      </c>
      <c r="AC176" s="107">
        <v>74.400000000000006</v>
      </c>
      <c r="AD176" s="107" t="s">
        <v>6569</v>
      </c>
      <c r="AE176" s="107">
        <v>74.400000000000006</v>
      </c>
    </row>
    <row r="177" spans="2:31" outlineLevel="1">
      <c r="B177" s="24" t="s">
        <v>8329</v>
      </c>
      <c r="C177" s="24" t="s">
        <v>0</v>
      </c>
      <c r="D177" s="24" t="s">
        <v>8328</v>
      </c>
      <c r="F177" s="83" t="s">
        <v>47</v>
      </c>
      <c r="G177" s="24">
        <v>150</v>
      </c>
      <c r="H177" s="24" t="s">
        <v>7752</v>
      </c>
      <c r="I177" s="24" t="s">
        <v>7893</v>
      </c>
      <c r="J177" s="24" t="s">
        <v>73</v>
      </c>
      <c r="K177" s="72" t="str">
        <f t="shared" si="6"/>
        <v>EUNZ1515 ICPL Curncy</v>
      </c>
      <c r="L177" s="25" t="str">
        <f t="shared" si="8"/>
        <v>ICPL</v>
      </c>
      <c r="M177" s="26">
        <f t="shared" ca="1" si="8"/>
        <v>42276</v>
      </c>
      <c r="N177" s="25" t="b">
        <f t="shared" si="8"/>
        <v>1</v>
      </c>
      <c r="O177" s="84" t="e">
        <f ca="1">IF($N177,_xll.BDP($K177,O$4),"[DISABLED]")</f>
        <v>#NAME?</v>
      </c>
      <c r="P177" s="84" t="e">
        <f ca="1">IF($N177,_xll.BDP($K177,P$4),"[DISABLED]")</f>
        <v>#NAME?</v>
      </c>
      <c r="Q177" s="84" t="e">
        <f ca="1">IF($N177,_xll.BDP($K177,Q$4),"[DISABLED]")</f>
        <v>#NAME?</v>
      </c>
      <c r="R177" s="84" t="e">
        <f ca="1">IF($N177,_xll.BDH($K177,R$4,$M177),"[DISABLED]")</f>
        <v>#NAME?</v>
      </c>
      <c r="S177" s="84" t="e">
        <f ca="1">IF($N177,_xll.BDH($K177,S$4,$M177),"[DISABLED]")</f>
        <v>#NAME?</v>
      </c>
      <c r="T177" s="84" t="e">
        <f ca="1">IF($N177,_xll.BDH($K177,T$4,$M177),"[DISABLED]")</f>
        <v>#NAME?</v>
      </c>
      <c r="V177" s="106" t="s">
        <v>11612</v>
      </c>
      <c r="W177" s="107" t="s">
        <v>1055</v>
      </c>
      <c r="X177" s="108">
        <v>42276</v>
      </c>
      <c r="Y177" s="107" t="b">
        <v>1</v>
      </c>
      <c r="Z177" s="107" t="s">
        <v>11613</v>
      </c>
      <c r="AA177" s="107" t="s">
        <v>8333</v>
      </c>
      <c r="AB177" s="107" t="s">
        <v>11270</v>
      </c>
      <c r="AC177" s="107">
        <v>74.2</v>
      </c>
      <c r="AD177" s="107" t="s">
        <v>6569</v>
      </c>
      <c r="AE177" s="107">
        <v>74.2</v>
      </c>
    </row>
    <row r="178" spans="2:31" outlineLevel="1">
      <c r="B178" s="24" t="s">
        <v>8329</v>
      </c>
      <c r="C178" s="24" t="s">
        <v>0</v>
      </c>
      <c r="D178" s="24" t="s">
        <v>8328</v>
      </c>
      <c r="F178" s="83" t="s">
        <v>48</v>
      </c>
      <c r="G178" s="24">
        <v>150</v>
      </c>
      <c r="H178" s="24" t="s">
        <v>7752</v>
      </c>
      <c r="I178" s="24" t="s">
        <v>7894</v>
      </c>
      <c r="J178" s="24" t="s">
        <v>73</v>
      </c>
      <c r="K178" s="72" t="str">
        <f t="shared" si="6"/>
        <v>EUNZ1520 ICPL Curncy</v>
      </c>
      <c r="L178" s="25" t="str">
        <f t="shared" si="8"/>
        <v>ICPL</v>
      </c>
      <c r="M178" s="26">
        <f t="shared" ca="1" si="8"/>
        <v>42276</v>
      </c>
      <c r="N178" s="25" t="b">
        <f t="shared" si="8"/>
        <v>1</v>
      </c>
      <c r="O178" s="84" t="e">
        <f ca="1">IF($N178,_xll.BDP($K178,O$4),"[DISABLED]")</f>
        <v>#NAME?</v>
      </c>
      <c r="P178" s="84" t="e">
        <f ca="1">IF($N178,_xll.BDP($K178,P$4),"[DISABLED]")</f>
        <v>#NAME?</v>
      </c>
      <c r="Q178" s="84" t="e">
        <f ca="1">IF($N178,_xll.BDP($K178,Q$4),"[DISABLED]")</f>
        <v>#NAME?</v>
      </c>
      <c r="R178" s="84" t="e">
        <f ca="1">IF($N178,_xll.BDH($K178,R$4,$M178),"[DISABLED]")</f>
        <v>#NAME?</v>
      </c>
      <c r="S178" s="84" t="e">
        <f ca="1">IF($N178,_xll.BDH($K178,S$4,$M178),"[DISABLED]")</f>
        <v>#NAME?</v>
      </c>
      <c r="T178" s="84" t="e">
        <f ca="1">IF($N178,_xll.BDH($K178,T$4,$M178),"[DISABLED]")</f>
        <v>#NAME?</v>
      </c>
      <c r="V178" s="106" t="s">
        <v>11614</v>
      </c>
      <c r="W178" s="107" t="s">
        <v>1055</v>
      </c>
      <c r="X178" s="108">
        <v>42276</v>
      </c>
      <c r="Y178" s="107" t="b">
        <v>1</v>
      </c>
      <c r="Z178" s="107" t="s">
        <v>11615</v>
      </c>
      <c r="AA178" s="107" t="s">
        <v>8333</v>
      </c>
      <c r="AB178" s="107" t="s">
        <v>11270</v>
      </c>
      <c r="AC178" s="107">
        <v>73.099999999999994</v>
      </c>
      <c r="AD178" s="107" t="s">
        <v>6569</v>
      </c>
      <c r="AE178" s="107">
        <v>73.099999999999994</v>
      </c>
    </row>
    <row r="179" spans="2:31" outlineLevel="1">
      <c r="B179" s="24" t="s">
        <v>8329</v>
      </c>
      <c r="C179" s="24" t="s">
        <v>0</v>
      </c>
      <c r="D179" s="24" t="s">
        <v>8328</v>
      </c>
      <c r="F179" s="83" t="s">
        <v>49</v>
      </c>
      <c r="G179" s="24">
        <v>150</v>
      </c>
      <c r="H179" s="24" t="s">
        <v>7752</v>
      </c>
      <c r="I179" s="24" t="s">
        <v>7895</v>
      </c>
      <c r="J179" s="24" t="s">
        <v>73</v>
      </c>
      <c r="K179" s="72" t="str">
        <f t="shared" si="6"/>
        <v>EUNZ1525 ICPL Curncy</v>
      </c>
      <c r="L179" s="25" t="str">
        <f t="shared" si="8"/>
        <v>ICPL</v>
      </c>
      <c r="M179" s="26">
        <f t="shared" ca="1" si="8"/>
        <v>42276</v>
      </c>
      <c r="N179" s="25" t="b">
        <f t="shared" si="8"/>
        <v>1</v>
      </c>
      <c r="O179" s="84" t="e">
        <f ca="1">IF($N179,_xll.BDP($K179,O$4),"[DISABLED]")</f>
        <v>#NAME?</v>
      </c>
      <c r="P179" s="84" t="e">
        <f ca="1">IF($N179,_xll.BDP($K179,P$4),"[DISABLED]")</f>
        <v>#NAME?</v>
      </c>
      <c r="Q179" s="84" t="e">
        <f ca="1">IF($N179,_xll.BDP($K179,Q$4),"[DISABLED]")</f>
        <v>#NAME?</v>
      </c>
      <c r="R179" s="84" t="e">
        <f ca="1">IF($N179,_xll.BDH($K179,R$4,$M179),"[DISABLED]")</f>
        <v>#NAME?</v>
      </c>
      <c r="S179" s="84" t="e">
        <f ca="1">IF($N179,_xll.BDH($K179,S$4,$M179),"[DISABLED]")</f>
        <v>#NAME?</v>
      </c>
      <c r="T179" s="84" t="e">
        <f ca="1">IF($N179,_xll.BDH($K179,T$4,$M179),"[DISABLED]")</f>
        <v>#NAME?</v>
      </c>
      <c r="V179" s="106" t="s">
        <v>11616</v>
      </c>
      <c r="W179" s="107" t="s">
        <v>1055</v>
      </c>
      <c r="X179" s="108">
        <v>42276</v>
      </c>
      <c r="Y179" s="107" t="b">
        <v>1</v>
      </c>
      <c r="Z179" s="107" t="s">
        <v>11617</v>
      </c>
      <c r="AA179" s="107" t="s">
        <v>8333</v>
      </c>
      <c r="AB179" s="107" t="s">
        <v>11451</v>
      </c>
      <c r="AC179" s="107">
        <v>72</v>
      </c>
      <c r="AD179" s="107" t="s">
        <v>6569</v>
      </c>
      <c r="AE179" s="107">
        <v>72</v>
      </c>
    </row>
    <row r="180" spans="2:31" outlineLevel="1">
      <c r="B180" s="24" t="s">
        <v>8329</v>
      </c>
      <c r="C180" s="24" t="s">
        <v>0</v>
      </c>
      <c r="D180" s="24" t="s">
        <v>8328</v>
      </c>
      <c r="F180" s="83" t="s">
        <v>50</v>
      </c>
      <c r="G180" s="24">
        <v>150</v>
      </c>
      <c r="H180" s="24" t="s">
        <v>7752</v>
      </c>
      <c r="I180" s="24" t="s">
        <v>7896</v>
      </c>
      <c r="J180" s="24" t="s">
        <v>73</v>
      </c>
      <c r="K180" s="72" t="str">
        <f t="shared" si="6"/>
        <v>EUNZ1530 ICPL Curncy</v>
      </c>
      <c r="L180" s="25" t="str">
        <f t="shared" si="8"/>
        <v>ICPL</v>
      </c>
      <c r="M180" s="26">
        <f t="shared" ca="1" si="8"/>
        <v>42276</v>
      </c>
      <c r="N180" s="25" t="b">
        <f t="shared" si="8"/>
        <v>1</v>
      </c>
      <c r="O180" s="84" t="e">
        <f ca="1">IF($N180,_xll.BDP($K180,O$4),"[DISABLED]")</f>
        <v>#NAME?</v>
      </c>
      <c r="P180" s="84" t="e">
        <f ca="1">IF($N180,_xll.BDP($K180,P$4),"[DISABLED]")</f>
        <v>#NAME?</v>
      </c>
      <c r="Q180" s="84" t="e">
        <f ca="1">IF($N180,_xll.BDP($K180,Q$4),"[DISABLED]")</f>
        <v>#NAME?</v>
      </c>
      <c r="R180" s="84" t="e">
        <f ca="1">IF($N180,_xll.BDH($K180,R$4,$M180),"[DISABLED]")</f>
        <v>#NAME?</v>
      </c>
      <c r="S180" s="84" t="e">
        <f ca="1">IF($N180,_xll.BDH($K180,S$4,$M180),"[DISABLED]")</f>
        <v>#NAME?</v>
      </c>
      <c r="T180" s="84" t="e">
        <f ca="1">IF($N180,_xll.BDH($K180,T$4,$M180),"[DISABLED]")</f>
        <v>#NAME?</v>
      </c>
      <c r="V180" s="106" t="s">
        <v>11618</v>
      </c>
      <c r="W180" s="107" t="s">
        <v>1055</v>
      </c>
      <c r="X180" s="108">
        <v>42276</v>
      </c>
      <c r="Y180" s="107" t="b">
        <v>1</v>
      </c>
      <c r="Z180" s="107" t="s">
        <v>11619</v>
      </c>
      <c r="AA180" s="107" t="s">
        <v>8333</v>
      </c>
      <c r="AB180" s="107" t="s">
        <v>11270</v>
      </c>
      <c r="AC180" s="107">
        <v>70.599999999999994</v>
      </c>
      <c r="AD180" s="107" t="s">
        <v>6569</v>
      </c>
      <c r="AE180" s="107">
        <v>70.599999999999994</v>
      </c>
    </row>
    <row r="181" spans="2:31" outlineLevel="1">
      <c r="B181" s="24" t="s">
        <v>8329</v>
      </c>
      <c r="C181" s="24" t="s">
        <v>0</v>
      </c>
      <c r="D181" s="24" t="s">
        <v>8328</v>
      </c>
      <c r="F181" s="83" t="s">
        <v>41</v>
      </c>
      <c r="G181" s="24">
        <v>200</v>
      </c>
      <c r="H181" s="24" t="s">
        <v>7752</v>
      </c>
      <c r="I181" s="24" t="s">
        <v>7897</v>
      </c>
      <c r="J181" s="24" t="s">
        <v>73</v>
      </c>
      <c r="K181" s="72" t="str">
        <f t="shared" si="6"/>
        <v>EUNZ201 ICPL Curncy</v>
      </c>
      <c r="L181" s="25" t="str">
        <f t="shared" si="8"/>
        <v>ICPL</v>
      </c>
      <c r="M181" s="26">
        <f t="shared" ca="1" si="8"/>
        <v>42276</v>
      </c>
      <c r="N181" s="25" t="b">
        <f t="shared" si="8"/>
        <v>1</v>
      </c>
      <c r="O181" s="84" t="e">
        <f ca="1">IF($N181,_xll.BDP($K181,O$4),"[DISABLED]")</f>
        <v>#NAME?</v>
      </c>
      <c r="P181" s="84" t="e">
        <f ca="1">IF($N181,_xll.BDP($K181,P$4),"[DISABLED]")</f>
        <v>#NAME?</v>
      </c>
      <c r="Q181" s="84" t="e">
        <f ca="1">IF($N181,_xll.BDP($K181,Q$4),"[DISABLED]")</f>
        <v>#NAME?</v>
      </c>
      <c r="R181" s="84" t="e">
        <f ca="1">IF($N181,_xll.BDH($K181,R$4,$M181),"[DISABLED]")</f>
        <v>#NAME?</v>
      </c>
      <c r="S181" s="84" t="e">
        <f ca="1">IF($N181,_xll.BDH($K181,S$4,$M181),"[DISABLED]")</f>
        <v>#NAME?</v>
      </c>
      <c r="T181" s="84" t="e">
        <f ca="1">IF($N181,_xll.BDH($K181,T$4,$M181),"[DISABLED]")</f>
        <v>#NAME?</v>
      </c>
      <c r="V181" s="106" t="s">
        <v>11620</v>
      </c>
      <c r="W181" s="107" t="s">
        <v>1055</v>
      </c>
      <c r="X181" s="108">
        <v>42276</v>
      </c>
      <c r="Y181" s="107" t="b">
        <v>1</v>
      </c>
      <c r="Z181" s="107" t="s">
        <v>11621</v>
      </c>
      <c r="AA181" s="107" t="s">
        <v>8333</v>
      </c>
      <c r="AB181" s="107" t="s">
        <v>11290</v>
      </c>
      <c r="AC181" s="107">
        <v>115.7</v>
      </c>
      <c r="AD181" s="107" t="s">
        <v>6569</v>
      </c>
      <c r="AE181" s="107">
        <v>115.7</v>
      </c>
    </row>
    <row r="182" spans="2:31" outlineLevel="1">
      <c r="B182" s="24" t="s">
        <v>8329</v>
      </c>
      <c r="C182" s="24" t="s">
        <v>0</v>
      </c>
      <c r="D182" s="24" t="s">
        <v>8328</v>
      </c>
      <c r="F182" s="24" t="s">
        <v>146</v>
      </c>
      <c r="G182" s="24">
        <v>200</v>
      </c>
      <c r="H182" s="24" t="s">
        <v>7752</v>
      </c>
      <c r="I182" s="24" t="s">
        <v>7898</v>
      </c>
      <c r="J182" s="24" t="s">
        <v>73</v>
      </c>
      <c r="K182" s="72" t="str">
        <f t="shared" si="6"/>
        <v>EUNZ201F ICPL Curncy</v>
      </c>
      <c r="L182" s="25" t="str">
        <f t="shared" si="8"/>
        <v>ICPL</v>
      </c>
      <c r="M182" s="26">
        <f t="shared" ca="1" si="8"/>
        <v>42276</v>
      </c>
      <c r="N182" s="25" t="b">
        <f t="shared" si="8"/>
        <v>1</v>
      </c>
      <c r="O182" s="84" t="e">
        <f ca="1">IF($N182,_xll.BDP($K182,O$4),"[DISABLED]")</f>
        <v>#NAME?</v>
      </c>
      <c r="P182" s="84" t="e">
        <f ca="1">IF($N182,_xll.BDP($K182,P$4),"[DISABLED]")</f>
        <v>#NAME?</v>
      </c>
      <c r="Q182" s="84" t="e">
        <f ca="1">IF($N182,_xll.BDP($K182,Q$4),"[DISABLED]")</f>
        <v>#NAME?</v>
      </c>
      <c r="R182" s="84" t="e">
        <f ca="1">IF($N182,_xll.BDH($K182,R$4,$M182),"[DISABLED]")</f>
        <v>#NAME?</v>
      </c>
      <c r="S182" s="84" t="e">
        <f ca="1">IF($N182,_xll.BDH($K182,S$4,$M182),"[DISABLED]")</f>
        <v>#NAME?</v>
      </c>
      <c r="T182" s="84" t="e">
        <f ca="1">IF($N182,_xll.BDH($K182,T$4,$M182),"[DISABLED]")</f>
        <v>#NAME?</v>
      </c>
      <c r="V182" s="106" t="s">
        <v>11622</v>
      </c>
      <c r="W182" s="107" t="s">
        <v>1055</v>
      </c>
      <c r="X182" s="108">
        <v>42276</v>
      </c>
      <c r="Y182" s="107" t="b">
        <v>1</v>
      </c>
      <c r="Z182" s="107" t="s">
        <v>11623</v>
      </c>
      <c r="AA182" s="107" t="s">
        <v>8333</v>
      </c>
      <c r="AB182" s="107" t="s">
        <v>11322</v>
      </c>
      <c r="AC182" s="107">
        <v>102.2</v>
      </c>
      <c r="AD182" s="107" t="s">
        <v>6569</v>
      </c>
      <c r="AE182" s="107">
        <v>102.2</v>
      </c>
    </row>
    <row r="183" spans="2:31" outlineLevel="1">
      <c r="B183" s="24" t="s">
        <v>8329</v>
      </c>
      <c r="C183" s="24" t="s">
        <v>0</v>
      </c>
      <c r="D183" s="24" t="s">
        <v>8328</v>
      </c>
      <c r="F183" s="24" t="s">
        <v>42</v>
      </c>
      <c r="G183" s="24">
        <v>200</v>
      </c>
      <c r="H183" s="24" t="s">
        <v>7752</v>
      </c>
      <c r="I183" s="24" t="s">
        <v>7899</v>
      </c>
      <c r="J183" s="24" t="s">
        <v>73</v>
      </c>
      <c r="K183" s="72" t="str">
        <f t="shared" si="6"/>
        <v>EUNZ202 ICPL Curncy</v>
      </c>
      <c r="L183" s="25" t="str">
        <f t="shared" si="8"/>
        <v>ICPL</v>
      </c>
      <c r="M183" s="26">
        <f t="shared" ca="1" si="8"/>
        <v>42276</v>
      </c>
      <c r="N183" s="25" t="b">
        <f t="shared" si="8"/>
        <v>1</v>
      </c>
      <c r="O183" s="84" t="e">
        <f ca="1">IF($N183,_xll.BDP($K183,O$4),"[DISABLED]")</f>
        <v>#NAME?</v>
      </c>
      <c r="P183" s="84" t="e">
        <f ca="1">IF($N183,_xll.BDP($K183,P$4),"[DISABLED]")</f>
        <v>#NAME?</v>
      </c>
      <c r="Q183" s="84" t="e">
        <f ca="1">IF($N183,_xll.BDP($K183,Q$4),"[DISABLED]")</f>
        <v>#NAME?</v>
      </c>
      <c r="R183" s="84" t="e">
        <f ca="1">IF($N183,_xll.BDH($K183,R$4,$M183),"[DISABLED]")</f>
        <v>#NAME?</v>
      </c>
      <c r="S183" s="84" t="e">
        <f ca="1">IF($N183,_xll.BDH($K183,S$4,$M183),"[DISABLED]")</f>
        <v>#NAME?</v>
      </c>
      <c r="T183" s="84" t="e">
        <f ca="1">IF($N183,_xll.BDH($K183,T$4,$M183),"[DISABLED]")</f>
        <v>#NAME?</v>
      </c>
      <c r="V183" s="106" t="s">
        <v>11624</v>
      </c>
      <c r="W183" s="107" t="s">
        <v>1055</v>
      </c>
      <c r="X183" s="108">
        <v>42276</v>
      </c>
      <c r="Y183" s="107" t="b">
        <v>1</v>
      </c>
      <c r="Z183" s="107" t="s">
        <v>11625</v>
      </c>
      <c r="AA183" s="107" t="s">
        <v>8333</v>
      </c>
      <c r="AB183" s="107" t="s">
        <v>11322</v>
      </c>
      <c r="AC183" s="107">
        <v>87.6</v>
      </c>
      <c r="AD183" s="107" t="s">
        <v>6569</v>
      </c>
      <c r="AE183" s="107">
        <v>87.6</v>
      </c>
    </row>
    <row r="184" spans="2:31" outlineLevel="1">
      <c r="B184" s="24" t="s">
        <v>8329</v>
      </c>
      <c r="C184" s="24" t="s">
        <v>0</v>
      </c>
      <c r="D184" s="24" t="s">
        <v>8328</v>
      </c>
      <c r="F184" s="83" t="s">
        <v>43</v>
      </c>
      <c r="G184" s="24">
        <v>200</v>
      </c>
      <c r="H184" s="24" t="s">
        <v>7752</v>
      </c>
      <c r="I184" s="24" t="s">
        <v>7900</v>
      </c>
      <c r="J184" s="24" t="s">
        <v>73</v>
      </c>
      <c r="K184" s="72" t="str">
        <f t="shared" si="6"/>
        <v>EUNZ203 ICPL Curncy</v>
      </c>
      <c r="L184" s="25" t="str">
        <f t="shared" si="8"/>
        <v>ICPL</v>
      </c>
      <c r="M184" s="26">
        <f t="shared" ca="1" si="8"/>
        <v>42276</v>
      </c>
      <c r="N184" s="25" t="b">
        <f t="shared" si="8"/>
        <v>1</v>
      </c>
      <c r="O184" s="84" t="e">
        <f ca="1">IF($N184,_xll.BDP($K184,O$4),"[DISABLED]")</f>
        <v>#NAME?</v>
      </c>
      <c r="P184" s="84" t="e">
        <f ca="1">IF($N184,_xll.BDP($K184,P$4),"[DISABLED]")</f>
        <v>#NAME?</v>
      </c>
      <c r="Q184" s="84" t="e">
        <f ca="1">IF($N184,_xll.BDP($K184,Q$4),"[DISABLED]")</f>
        <v>#NAME?</v>
      </c>
      <c r="R184" s="84" t="e">
        <f ca="1">IF($N184,_xll.BDH($K184,R$4,$M184),"[DISABLED]")</f>
        <v>#NAME?</v>
      </c>
      <c r="S184" s="84" t="e">
        <f ca="1">IF($N184,_xll.BDH($K184,S$4,$M184),"[DISABLED]")</f>
        <v>#NAME?</v>
      </c>
      <c r="T184" s="84" t="e">
        <f ca="1">IF($N184,_xll.BDH($K184,T$4,$M184),"[DISABLED]")</f>
        <v>#NAME?</v>
      </c>
      <c r="V184" s="106" t="s">
        <v>11626</v>
      </c>
      <c r="W184" s="107" t="s">
        <v>1055</v>
      </c>
      <c r="X184" s="108">
        <v>42276</v>
      </c>
      <c r="Y184" s="107" t="b">
        <v>1</v>
      </c>
      <c r="Z184" s="107" t="s">
        <v>11627</v>
      </c>
      <c r="AA184" s="107" t="s">
        <v>8333</v>
      </c>
      <c r="AB184" s="107" t="s">
        <v>11327</v>
      </c>
      <c r="AC184" s="107">
        <v>83.6</v>
      </c>
      <c r="AD184" s="107" t="s">
        <v>6569</v>
      </c>
      <c r="AE184" s="107">
        <v>83.6</v>
      </c>
    </row>
    <row r="185" spans="2:31" outlineLevel="1">
      <c r="B185" s="24" t="s">
        <v>8329</v>
      </c>
      <c r="C185" s="24" t="s">
        <v>0</v>
      </c>
      <c r="D185" s="24" t="s">
        <v>8328</v>
      </c>
      <c r="F185" s="83" t="s">
        <v>152</v>
      </c>
      <c r="G185" s="24">
        <v>200</v>
      </c>
      <c r="H185" s="24" t="s">
        <v>7752</v>
      </c>
      <c r="I185" s="24" t="s">
        <v>7901</v>
      </c>
      <c r="J185" s="24" t="s">
        <v>73</v>
      </c>
      <c r="K185" s="72" t="str">
        <f t="shared" si="6"/>
        <v>EUNZ204 ICPL Curncy</v>
      </c>
      <c r="L185" s="25" t="str">
        <f t="shared" si="8"/>
        <v>ICPL</v>
      </c>
      <c r="M185" s="26">
        <f t="shared" ca="1" si="8"/>
        <v>42276</v>
      </c>
      <c r="N185" s="25" t="b">
        <f t="shared" si="8"/>
        <v>1</v>
      </c>
      <c r="O185" s="84" t="e">
        <f ca="1">IF($N185,_xll.BDP($K185,O$4),"[DISABLED]")</f>
        <v>#NAME?</v>
      </c>
      <c r="P185" s="84" t="e">
        <f ca="1">IF($N185,_xll.BDP($K185,P$4),"[DISABLED]")</f>
        <v>#NAME?</v>
      </c>
      <c r="Q185" s="84" t="e">
        <f ca="1">IF($N185,_xll.BDP($K185,Q$4),"[DISABLED]")</f>
        <v>#NAME?</v>
      </c>
      <c r="R185" s="84" t="e">
        <f ca="1">IF($N185,_xll.BDH($K185,R$4,$M185),"[DISABLED]")</f>
        <v>#NAME?</v>
      </c>
      <c r="S185" s="84" t="e">
        <f ca="1">IF($N185,_xll.BDH($K185,S$4,$M185),"[DISABLED]")</f>
        <v>#NAME?</v>
      </c>
      <c r="T185" s="84" t="e">
        <f ca="1">IF($N185,_xll.BDH($K185,T$4,$M185),"[DISABLED]")</f>
        <v>#NAME?</v>
      </c>
      <c r="V185" s="106" t="s">
        <v>11628</v>
      </c>
      <c r="W185" s="107" t="s">
        <v>1055</v>
      </c>
      <c r="X185" s="108">
        <v>42276</v>
      </c>
      <c r="Y185" s="107" t="b">
        <v>1</v>
      </c>
      <c r="Z185" s="107" t="s">
        <v>11629</v>
      </c>
      <c r="AA185" s="107" t="s">
        <v>8333</v>
      </c>
      <c r="AB185" s="107" t="s">
        <v>11327</v>
      </c>
      <c r="AC185" s="107">
        <v>78.599999999999994</v>
      </c>
      <c r="AD185" s="107" t="s">
        <v>6569</v>
      </c>
      <c r="AE185" s="107">
        <v>78.599999999999994</v>
      </c>
    </row>
    <row r="186" spans="2:31" outlineLevel="1">
      <c r="B186" s="24" t="s">
        <v>8329</v>
      </c>
      <c r="C186" s="24" t="s">
        <v>0</v>
      </c>
      <c r="D186" s="24" t="s">
        <v>8328</v>
      </c>
      <c r="F186" s="83" t="s">
        <v>44</v>
      </c>
      <c r="G186" s="24">
        <v>200</v>
      </c>
      <c r="H186" s="24" t="s">
        <v>7752</v>
      </c>
      <c r="I186" s="24" t="s">
        <v>7902</v>
      </c>
      <c r="J186" s="24" t="s">
        <v>73</v>
      </c>
      <c r="K186" s="72" t="str">
        <f t="shared" si="6"/>
        <v>EUNZ205 ICPL Curncy</v>
      </c>
      <c r="L186" s="25" t="str">
        <f t="shared" si="8"/>
        <v>ICPL</v>
      </c>
      <c r="M186" s="26">
        <f t="shared" ca="1" si="8"/>
        <v>42276</v>
      </c>
      <c r="N186" s="25" t="b">
        <f t="shared" si="8"/>
        <v>1</v>
      </c>
      <c r="O186" s="84" t="e">
        <f ca="1">IF($N186,_xll.BDP($K186,O$4),"[DISABLED]")</f>
        <v>#NAME?</v>
      </c>
      <c r="P186" s="84" t="e">
        <f ca="1">IF($N186,_xll.BDP($K186,P$4),"[DISABLED]")</f>
        <v>#NAME?</v>
      </c>
      <c r="Q186" s="84" t="e">
        <f ca="1">IF($N186,_xll.BDP($K186,Q$4),"[DISABLED]")</f>
        <v>#NAME?</v>
      </c>
      <c r="R186" s="84" t="e">
        <f ca="1">IF($N186,_xll.BDH($K186,R$4,$M186),"[DISABLED]")</f>
        <v>#NAME?</v>
      </c>
      <c r="S186" s="84" t="e">
        <f ca="1">IF($N186,_xll.BDH($K186,S$4,$M186),"[DISABLED]")</f>
        <v>#NAME?</v>
      </c>
      <c r="T186" s="84" t="e">
        <f ca="1">IF($N186,_xll.BDH($K186,T$4,$M186),"[DISABLED]")</f>
        <v>#NAME?</v>
      </c>
      <c r="V186" s="106" t="s">
        <v>11630</v>
      </c>
      <c r="W186" s="107" t="s">
        <v>1055</v>
      </c>
      <c r="X186" s="108">
        <v>42276</v>
      </c>
      <c r="Y186" s="107" t="b">
        <v>1</v>
      </c>
      <c r="Z186" s="107" t="s">
        <v>11631</v>
      </c>
      <c r="AA186" s="107" t="s">
        <v>8333</v>
      </c>
      <c r="AB186" s="107" t="s">
        <v>11270</v>
      </c>
      <c r="AC186" s="107">
        <v>76.5</v>
      </c>
      <c r="AD186" s="107" t="s">
        <v>6569</v>
      </c>
      <c r="AE186" s="107">
        <v>76.5</v>
      </c>
    </row>
    <row r="187" spans="2:31" outlineLevel="1">
      <c r="B187" s="24" t="s">
        <v>8329</v>
      </c>
      <c r="C187" s="24" t="s">
        <v>0</v>
      </c>
      <c r="D187" s="24" t="s">
        <v>8328</v>
      </c>
      <c r="F187" s="83" t="s">
        <v>155</v>
      </c>
      <c r="G187" s="24">
        <v>200</v>
      </c>
      <c r="H187" s="24" t="s">
        <v>7752</v>
      </c>
      <c r="I187" s="24" t="s">
        <v>7903</v>
      </c>
      <c r="J187" s="24" t="s">
        <v>73</v>
      </c>
      <c r="K187" s="72" t="str">
        <f t="shared" si="6"/>
        <v>EUNZ206 ICPL Curncy</v>
      </c>
      <c r="L187" s="25" t="str">
        <f t="shared" si="8"/>
        <v>ICPL</v>
      </c>
      <c r="M187" s="26">
        <f t="shared" ca="1" si="8"/>
        <v>42276</v>
      </c>
      <c r="N187" s="25" t="b">
        <f t="shared" si="8"/>
        <v>1</v>
      </c>
      <c r="O187" s="84" t="e">
        <f ca="1">IF($N187,_xll.BDP($K187,O$4),"[DISABLED]")</f>
        <v>#NAME?</v>
      </c>
      <c r="P187" s="84" t="e">
        <f ca="1">IF($N187,_xll.BDP($K187,P$4),"[DISABLED]")</f>
        <v>#NAME?</v>
      </c>
      <c r="Q187" s="84" t="e">
        <f ca="1">IF($N187,_xll.BDP($K187,Q$4),"[DISABLED]")</f>
        <v>#NAME?</v>
      </c>
      <c r="R187" s="84" t="e">
        <f ca="1">IF($N187,_xll.BDH($K187,R$4,$M187),"[DISABLED]")</f>
        <v>#NAME?</v>
      </c>
      <c r="S187" s="84" t="e">
        <f ca="1">IF($N187,_xll.BDH($K187,S$4,$M187),"[DISABLED]")</f>
        <v>#NAME?</v>
      </c>
      <c r="T187" s="84" t="e">
        <f ca="1">IF($N187,_xll.BDH($K187,T$4,$M187),"[DISABLED]")</f>
        <v>#NAME?</v>
      </c>
      <c r="V187" s="106" t="s">
        <v>11632</v>
      </c>
      <c r="W187" s="107" t="s">
        <v>1055</v>
      </c>
      <c r="X187" s="108">
        <v>42276</v>
      </c>
      <c r="Y187" s="107" t="b">
        <v>1</v>
      </c>
      <c r="Z187" s="107" t="s">
        <v>11633</v>
      </c>
      <c r="AA187" s="107" t="s">
        <v>8333</v>
      </c>
      <c r="AB187" s="107" t="s">
        <v>11270</v>
      </c>
      <c r="AC187" s="107">
        <v>77.8</v>
      </c>
      <c r="AD187" s="107" t="s">
        <v>6569</v>
      </c>
      <c r="AE187" s="107">
        <v>77.8</v>
      </c>
    </row>
    <row r="188" spans="2:31" outlineLevel="1">
      <c r="B188" s="24" t="s">
        <v>8329</v>
      </c>
      <c r="C188" s="24" t="s">
        <v>0</v>
      </c>
      <c r="D188" s="24" t="s">
        <v>8328</v>
      </c>
      <c r="F188" s="83" t="s">
        <v>45</v>
      </c>
      <c r="G188" s="24">
        <v>200</v>
      </c>
      <c r="H188" s="24" t="s">
        <v>7752</v>
      </c>
      <c r="I188" s="24" t="s">
        <v>7904</v>
      </c>
      <c r="J188" s="24" t="s">
        <v>73</v>
      </c>
      <c r="K188" s="72" t="str">
        <f t="shared" si="6"/>
        <v>EUNZ207 ICPL Curncy</v>
      </c>
      <c r="L188" s="25" t="str">
        <f t="shared" si="8"/>
        <v>ICPL</v>
      </c>
      <c r="M188" s="26">
        <f t="shared" ca="1" si="8"/>
        <v>42276</v>
      </c>
      <c r="N188" s="25" t="b">
        <f t="shared" si="8"/>
        <v>1</v>
      </c>
      <c r="O188" s="84" t="e">
        <f ca="1">IF($N188,_xll.BDP($K188,O$4),"[DISABLED]")</f>
        <v>#NAME?</v>
      </c>
      <c r="P188" s="84" t="e">
        <f ca="1">IF($N188,_xll.BDP($K188,P$4),"[DISABLED]")</f>
        <v>#NAME?</v>
      </c>
      <c r="Q188" s="84" t="e">
        <f ca="1">IF($N188,_xll.BDP($K188,Q$4),"[DISABLED]")</f>
        <v>#NAME?</v>
      </c>
      <c r="R188" s="84" t="e">
        <f ca="1">IF($N188,_xll.BDH($K188,R$4,$M188),"[DISABLED]")</f>
        <v>#NAME?</v>
      </c>
      <c r="S188" s="84" t="e">
        <f ca="1">IF($N188,_xll.BDH($K188,S$4,$M188),"[DISABLED]")</f>
        <v>#NAME?</v>
      </c>
      <c r="T188" s="84" t="e">
        <f ca="1">IF($N188,_xll.BDH($K188,T$4,$M188),"[DISABLED]")</f>
        <v>#NAME?</v>
      </c>
      <c r="V188" s="106" t="s">
        <v>11634</v>
      </c>
      <c r="W188" s="107" t="s">
        <v>1055</v>
      </c>
      <c r="X188" s="108">
        <v>42276</v>
      </c>
      <c r="Y188" s="107" t="b">
        <v>1</v>
      </c>
      <c r="Z188" s="107" t="s">
        <v>11635</v>
      </c>
      <c r="AA188" s="107" t="s">
        <v>8333</v>
      </c>
      <c r="AB188" s="107" t="s">
        <v>11270</v>
      </c>
      <c r="AC188" s="107">
        <v>78.400000000000006</v>
      </c>
      <c r="AD188" s="107" t="s">
        <v>6569</v>
      </c>
      <c r="AE188" s="107">
        <v>78.400000000000006</v>
      </c>
    </row>
    <row r="189" spans="2:31" outlineLevel="1">
      <c r="B189" s="24" t="s">
        <v>8329</v>
      </c>
      <c r="C189" s="24" t="s">
        <v>0</v>
      </c>
      <c r="D189" s="24" t="s">
        <v>8328</v>
      </c>
      <c r="F189" s="83" t="s">
        <v>156</v>
      </c>
      <c r="G189" s="24">
        <v>200</v>
      </c>
      <c r="H189" s="24" t="s">
        <v>7752</v>
      </c>
      <c r="I189" s="24" t="s">
        <v>7905</v>
      </c>
      <c r="J189" s="24" t="s">
        <v>73</v>
      </c>
      <c r="K189" s="72" t="str">
        <f t="shared" si="6"/>
        <v>EUNZ208 ICPL Curncy</v>
      </c>
      <c r="L189" s="25" t="str">
        <f t="shared" si="8"/>
        <v>ICPL</v>
      </c>
      <c r="M189" s="26">
        <f t="shared" ca="1" si="8"/>
        <v>42276</v>
      </c>
      <c r="N189" s="25" t="b">
        <f t="shared" si="8"/>
        <v>1</v>
      </c>
      <c r="O189" s="84" t="e">
        <f ca="1">IF($N189,_xll.BDP($K189,O$4),"[DISABLED]")</f>
        <v>#NAME?</v>
      </c>
      <c r="P189" s="84" t="e">
        <f ca="1">IF($N189,_xll.BDP($K189,P$4),"[DISABLED]")</f>
        <v>#NAME?</v>
      </c>
      <c r="Q189" s="84" t="e">
        <f ca="1">IF($N189,_xll.BDP($K189,Q$4),"[DISABLED]")</f>
        <v>#NAME?</v>
      </c>
      <c r="R189" s="84" t="e">
        <f ca="1">IF($N189,_xll.BDH($K189,R$4,$M189),"[DISABLED]")</f>
        <v>#NAME?</v>
      </c>
      <c r="S189" s="84" t="e">
        <f ca="1">IF($N189,_xll.BDH($K189,S$4,$M189),"[DISABLED]")</f>
        <v>#NAME?</v>
      </c>
      <c r="T189" s="84" t="e">
        <f ca="1">IF($N189,_xll.BDH($K189,T$4,$M189),"[DISABLED]")</f>
        <v>#NAME?</v>
      </c>
      <c r="V189" s="106" t="s">
        <v>11636</v>
      </c>
      <c r="W189" s="107" t="s">
        <v>1055</v>
      </c>
      <c r="X189" s="108">
        <v>42276</v>
      </c>
      <c r="Y189" s="107" t="b">
        <v>1</v>
      </c>
      <c r="Z189" s="107" t="s">
        <v>11637</v>
      </c>
      <c r="AA189" s="107" t="s">
        <v>8333</v>
      </c>
      <c r="AB189" s="107" t="s">
        <v>11270</v>
      </c>
      <c r="AC189" s="107">
        <v>78.400000000000006</v>
      </c>
      <c r="AD189" s="107" t="s">
        <v>6569</v>
      </c>
      <c r="AE189" s="107">
        <v>78.400000000000006</v>
      </c>
    </row>
    <row r="190" spans="2:31" outlineLevel="1">
      <c r="B190" s="24" t="s">
        <v>8329</v>
      </c>
      <c r="C190" s="24" t="s">
        <v>0</v>
      </c>
      <c r="D190" s="24" t="s">
        <v>8328</v>
      </c>
      <c r="F190" s="83" t="s">
        <v>157</v>
      </c>
      <c r="G190" s="24">
        <v>200</v>
      </c>
      <c r="H190" s="24" t="s">
        <v>7752</v>
      </c>
      <c r="I190" s="24" t="s">
        <v>7906</v>
      </c>
      <c r="J190" s="24" t="s">
        <v>73</v>
      </c>
      <c r="K190" s="72" t="str">
        <f t="shared" si="6"/>
        <v>EUNZ209 ICPL Curncy</v>
      </c>
      <c r="L190" s="25" t="str">
        <f t="shared" si="8"/>
        <v>ICPL</v>
      </c>
      <c r="M190" s="26">
        <f t="shared" ca="1" si="8"/>
        <v>42276</v>
      </c>
      <c r="N190" s="25" t="b">
        <f t="shared" si="8"/>
        <v>1</v>
      </c>
      <c r="O190" s="84" t="e">
        <f ca="1">IF($N190,_xll.BDP($K190,O$4),"[DISABLED]")</f>
        <v>#NAME?</v>
      </c>
      <c r="P190" s="84" t="e">
        <f ca="1">IF($N190,_xll.BDP($K190,P$4),"[DISABLED]")</f>
        <v>#NAME?</v>
      </c>
      <c r="Q190" s="84" t="e">
        <f ca="1">IF($N190,_xll.BDP($K190,Q$4),"[DISABLED]")</f>
        <v>#NAME?</v>
      </c>
      <c r="R190" s="84" t="e">
        <f ca="1">IF($N190,_xll.BDH($K190,R$4,$M190),"[DISABLED]")</f>
        <v>#NAME?</v>
      </c>
      <c r="S190" s="84" t="e">
        <f ca="1">IF($N190,_xll.BDH($K190,S$4,$M190),"[DISABLED]")</f>
        <v>#NAME?</v>
      </c>
      <c r="T190" s="84" t="e">
        <f ca="1">IF($N190,_xll.BDH($K190,T$4,$M190),"[DISABLED]")</f>
        <v>#NAME?</v>
      </c>
      <c r="V190" s="106" t="s">
        <v>11638</v>
      </c>
      <c r="W190" s="107" t="s">
        <v>1055</v>
      </c>
      <c r="X190" s="108">
        <v>42276</v>
      </c>
      <c r="Y190" s="107" t="b">
        <v>1</v>
      </c>
      <c r="Z190" s="107" t="s">
        <v>11639</v>
      </c>
      <c r="AA190" s="107" t="s">
        <v>8333</v>
      </c>
      <c r="AB190" s="107" t="s">
        <v>11270</v>
      </c>
      <c r="AC190" s="107">
        <v>78.400000000000006</v>
      </c>
      <c r="AD190" s="107" t="s">
        <v>6569</v>
      </c>
      <c r="AE190" s="107">
        <v>78.400000000000006</v>
      </c>
    </row>
    <row r="191" spans="2:31" outlineLevel="1">
      <c r="B191" s="24" t="s">
        <v>8329</v>
      </c>
      <c r="C191" s="24" t="s">
        <v>0</v>
      </c>
      <c r="D191" s="24" t="s">
        <v>8328</v>
      </c>
      <c r="F191" s="83" t="s">
        <v>46</v>
      </c>
      <c r="G191" s="24">
        <v>200</v>
      </c>
      <c r="H191" s="24" t="s">
        <v>7752</v>
      </c>
      <c r="I191" s="24" t="s">
        <v>7907</v>
      </c>
      <c r="J191" s="24" t="s">
        <v>73</v>
      </c>
      <c r="K191" s="72" t="str">
        <f t="shared" si="6"/>
        <v>EUNZ2010 ICPL Curncy</v>
      </c>
      <c r="L191" s="25" t="str">
        <f t="shared" si="8"/>
        <v>ICPL</v>
      </c>
      <c r="M191" s="26">
        <f t="shared" ca="1" si="8"/>
        <v>42276</v>
      </c>
      <c r="N191" s="25" t="b">
        <f t="shared" si="8"/>
        <v>1</v>
      </c>
      <c r="O191" s="84" t="e">
        <f ca="1">IF($N191,_xll.BDP($K191,O$4),"[DISABLED]")</f>
        <v>#NAME?</v>
      </c>
      <c r="P191" s="84" t="e">
        <f ca="1">IF($N191,_xll.BDP($K191,P$4),"[DISABLED]")</f>
        <v>#NAME?</v>
      </c>
      <c r="Q191" s="84" t="e">
        <f ca="1">IF($N191,_xll.BDP($K191,Q$4),"[DISABLED]")</f>
        <v>#NAME?</v>
      </c>
      <c r="R191" s="84" t="e">
        <f ca="1">IF($N191,_xll.BDH($K191,R$4,$M191),"[DISABLED]")</f>
        <v>#NAME?</v>
      </c>
      <c r="S191" s="84" t="e">
        <f ca="1">IF($N191,_xll.BDH($K191,S$4,$M191),"[DISABLED]")</f>
        <v>#NAME?</v>
      </c>
      <c r="T191" s="84" t="e">
        <f ca="1">IF($N191,_xll.BDH($K191,T$4,$M191),"[DISABLED]")</f>
        <v>#NAME?</v>
      </c>
      <c r="V191" s="106" t="s">
        <v>11640</v>
      </c>
      <c r="W191" s="107" t="s">
        <v>1055</v>
      </c>
      <c r="X191" s="108">
        <v>42276</v>
      </c>
      <c r="Y191" s="107" t="b">
        <v>1</v>
      </c>
      <c r="Z191" s="107" t="s">
        <v>11641</v>
      </c>
      <c r="AA191" s="107" t="s">
        <v>8333</v>
      </c>
      <c r="AB191" s="107" t="s">
        <v>11270</v>
      </c>
      <c r="AC191" s="107">
        <v>78.3</v>
      </c>
      <c r="AD191" s="107" t="s">
        <v>6569</v>
      </c>
      <c r="AE191" s="107">
        <v>78.3</v>
      </c>
    </row>
    <row r="192" spans="2:31" outlineLevel="1">
      <c r="B192" s="24" t="s">
        <v>8329</v>
      </c>
      <c r="C192" s="24" t="s">
        <v>0</v>
      </c>
      <c r="D192" s="24" t="s">
        <v>8328</v>
      </c>
      <c r="F192" s="83" t="s">
        <v>161</v>
      </c>
      <c r="G192" s="24">
        <v>200</v>
      </c>
      <c r="H192" s="24" t="s">
        <v>7752</v>
      </c>
      <c r="I192" s="24" t="s">
        <v>7908</v>
      </c>
      <c r="J192" s="24" t="s">
        <v>73</v>
      </c>
      <c r="K192" s="72" t="str">
        <f t="shared" si="6"/>
        <v>EUNZ2012 ICPL Curncy</v>
      </c>
      <c r="L192" s="25" t="str">
        <f t="shared" si="8"/>
        <v>ICPL</v>
      </c>
      <c r="M192" s="26">
        <f t="shared" ca="1" si="8"/>
        <v>42276</v>
      </c>
      <c r="N192" s="25" t="b">
        <f t="shared" si="8"/>
        <v>1</v>
      </c>
      <c r="O192" s="84" t="e">
        <f ca="1">IF($N192,_xll.BDP($K192,O$4),"[DISABLED]")</f>
        <v>#NAME?</v>
      </c>
      <c r="P192" s="84" t="e">
        <f ca="1">IF($N192,_xll.BDP($K192,P$4),"[DISABLED]")</f>
        <v>#NAME?</v>
      </c>
      <c r="Q192" s="84" t="e">
        <f ca="1">IF($N192,_xll.BDP($K192,Q$4),"[DISABLED]")</f>
        <v>#NAME?</v>
      </c>
      <c r="R192" s="84" t="e">
        <f ca="1">IF($N192,_xll.BDH($K192,R$4,$M192),"[DISABLED]")</f>
        <v>#NAME?</v>
      </c>
      <c r="S192" s="84" t="e">
        <f ca="1">IF($N192,_xll.BDH($K192,S$4,$M192),"[DISABLED]")</f>
        <v>#NAME?</v>
      </c>
      <c r="T192" s="84" t="e">
        <f ca="1">IF($N192,_xll.BDH($K192,T$4,$M192),"[DISABLED]")</f>
        <v>#NAME?</v>
      </c>
      <c r="V192" s="106" t="s">
        <v>11642</v>
      </c>
      <c r="W192" s="107" t="s">
        <v>1055</v>
      </c>
      <c r="X192" s="108">
        <v>42276</v>
      </c>
      <c r="Y192" s="107" t="b">
        <v>1</v>
      </c>
      <c r="Z192" s="107" t="s">
        <v>11643</v>
      </c>
      <c r="AA192" s="107" t="s">
        <v>8333</v>
      </c>
      <c r="AB192" s="107" t="s">
        <v>11270</v>
      </c>
      <c r="AC192" s="107">
        <v>78</v>
      </c>
      <c r="AD192" s="107" t="s">
        <v>6569</v>
      </c>
      <c r="AE192" s="107">
        <v>78</v>
      </c>
    </row>
    <row r="193" spans="2:31" outlineLevel="1">
      <c r="B193" s="24" t="s">
        <v>8329</v>
      </c>
      <c r="C193" s="24" t="s">
        <v>0</v>
      </c>
      <c r="D193" s="24" t="s">
        <v>8328</v>
      </c>
      <c r="F193" s="83" t="s">
        <v>47</v>
      </c>
      <c r="G193" s="24">
        <v>200</v>
      </c>
      <c r="H193" s="24" t="s">
        <v>7752</v>
      </c>
      <c r="I193" s="24" t="s">
        <v>7909</v>
      </c>
      <c r="J193" s="24" t="s">
        <v>73</v>
      </c>
      <c r="K193" s="72" t="str">
        <f t="shared" si="6"/>
        <v>EUNZ2015 ICPL Curncy</v>
      </c>
      <c r="L193" s="25" t="str">
        <f t="shared" si="8"/>
        <v>ICPL</v>
      </c>
      <c r="M193" s="26">
        <f t="shared" ca="1" si="8"/>
        <v>42276</v>
      </c>
      <c r="N193" s="25" t="b">
        <f t="shared" si="8"/>
        <v>1</v>
      </c>
      <c r="O193" s="84" t="e">
        <f ca="1">IF($N193,_xll.BDP($K193,O$4),"[DISABLED]")</f>
        <v>#NAME?</v>
      </c>
      <c r="P193" s="84" t="e">
        <f ca="1">IF($N193,_xll.BDP($K193,P$4),"[DISABLED]")</f>
        <v>#NAME?</v>
      </c>
      <c r="Q193" s="84" t="e">
        <f ca="1">IF($N193,_xll.BDP($K193,Q$4),"[DISABLED]")</f>
        <v>#NAME?</v>
      </c>
      <c r="R193" s="84" t="e">
        <f ca="1">IF($N193,_xll.BDH($K193,R$4,$M193),"[DISABLED]")</f>
        <v>#NAME?</v>
      </c>
      <c r="S193" s="84" t="e">
        <f ca="1">IF($N193,_xll.BDH($K193,S$4,$M193),"[DISABLED]")</f>
        <v>#NAME?</v>
      </c>
      <c r="T193" s="84" t="e">
        <f ca="1">IF($N193,_xll.BDH($K193,T$4,$M193),"[DISABLED]")</f>
        <v>#NAME?</v>
      </c>
      <c r="V193" s="106" t="s">
        <v>11644</v>
      </c>
      <c r="W193" s="107" t="s">
        <v>1055</v>
      </c>
      <c r="X193" s="108">
        <v>42276</v>
      </c>
      <c r="Y193" s="107" t="b">
        <v>1</v>
      </c>
      <c r="Z193" s="107" t="s">
        <v>11645</v>
      </c>
      <c r="AA193" s="107" t="s">
        <v>8333</v>
      </c>
      <c r="AB193" s="107" t="s">
        <v>11270</v>
      </c>
      <c r="AC193" s="107">
        <v>77.2</v>
      </c>
      <c r="AD193" s="107" t="s">
        <v>6569</v>
      </c>
      <c r="AE193" s="107">
        <v>77.2</v>
      </c>
    </row>
    <row r="194" spans="2:31" outlineLevel="1">
      <c r="B194" s="24" t="s">
        <v>8329</v>
      </c>
      <c r="C194" s="24" t="s">
        <v>0</v>
      </c>
      <c r="D194" s="24" t="s">
        <v>8328</v>
      </c>
      <c r="F194" s="83" t="s">
        <v>48</v>
      </c>
      <c r="G194" s="24">
        <v>200</v>
      </c>
      <c r="H194" s="24" t="s">
        <v>7752</v>
      </c>
      <c r="I194" s="24" t="s">
        <v>7910</v>
      </c>
      <c r="J194" s="24" t="s">
        <v>73</v>
      </c>
      <c r="K194" s="72" t="str">
        <f t="shared" si="6"/>
        <v>EUNZ2020 ICPL Curncy</v>
      </c>
      <c r="L194" s="25" t="str">
        <f t="shared" si="8"/>
        <v>ICPL</v>
      </c>
      <c r="M194" s="26">
        <f t="shared" ca="1" si="8"/>
        <v>42276</v>
      </c>
      <c r="N194" s="25" t="b">
        <f t="shared" si="8"/>
        <v>1</v>
      </c>
      <c r="O194" s="84" t="e">
        <f ca="1">IF($N194,_xll.BDP($K194,O$4),"[DISABLED]")</f>
        <v>#NAME?</v>
      </c>
      <c r="P194" s="84" t="e">
        <f ca="1">IF($N194,_xll.BDP($K194,P$4),"[DISABLED]")</f>
        <v>#NAME?</v>
      </c>
      <c r="Q194" s="84" t="e">
        <f ca="1">IF($N194,_xll.BDP($K194,Q$4),"[DISABLED]")</f>
        <v>#NAME?</v>
      </c>
      <c r="R194" s="84" t="e">
        <f ca="1">IF($N194,_xll.BDH($K194,R$4,$M194),"[DISABLED]")</f>
        <v>#NAME?</v>
      </c>
      <c r="S194" s="84" t="e">
        <f ca="1">IF($N194,_xll.BDH($K194,S$4,$M194),"[DISABLED]")</f>
        <v>#NAME?</v>
      </c>
      <c r="T194" s="84" t="e">
        <f ca="1">IF($N194,_xll.BDH($K194,T$4,$M194),"[DISABLED]")</f>
        <v>#NAME?</v>
      </c>
      <c r="V194" s="106" t="s">
        <v>11646</v>
      </c>
      <c r="W194" s="107" t="s">
        <v>1055</v>
      </c>
      <c r="X194" s="108">
        <v>42276</v>
      </c>
      <c r="Y194" s="107" t="b">
        <v>1</v>
      </c>
      <c r="Z194" s="107" t="s">
        <v>11647</v>
      </c>
      <c r="AA194" s="107" t="s">
        <v>8333</v>
      </c>
      <c r="AB194" s="107" t="s">
        <v>11270</v>
      </c>
      <c r="AC194" s="107">
        <v>75.400000000000006</v>
      </c>
      <c r="AD194" s="107" t="s">
        <v>6569</v>
      </c>
      <c r="AE194" s="107">
        <v>75.400000000000006</v>
      </c>
    </row>
    <row r="195" spans="2:31" outlineLevel="1">
      <c r="B195" s="24" t="s">
        <v>8329</v>
      </c>
      <c r="C195" s="24" t="s">
        <v>0</v>
      </c>
      <c r="D195" s="24" t="s">
        <v>8328</v>
      </c>
      <c r="F195" s="83" t="s">
        <v>49</v>
      </c>
      <c r="G195" s="24">
        <v>200</v>
      </c>
      <c r="H195" s="24" t="s">
        <v>7752</v>
      </c>
      <c r="I195" s="24" t="s">
        <v>7911</v>
      </c>
      <c r="J195" s="24" t="s">
        <v>73</v>
      </c>
      <c r="K195" s="72" t="str">
        <f t="shared" si="6"/>
        <v>EUNZ2025 ICPL Curncy</v>
      </c>
      <c r="L195" s="25" t="str">
        <f t="shared" si="8"/>
        <v>ICPL</v>
      </c>
      <c r="M195" s="26">
        <f t="shared" ca="1" si="8"/>
        <v>42276</v>
      </c>
      <c r="N195" s="25" t="b">
        <f t="shared" si="8"/>
        <v>1</v>
      </c>
      <c r="O195" s="84" t="e">
        <f ca="1">IF($N195,_xll.BDP($K195,O$4),"[DISABLED]")</f>
        <v>#NAME?</v>
      </c>
      <c r="P195" s="84" t="e">
        <f ca="1">IF($N195,_xll.BDP($K195,P$4),"[DISABLED]")</f>
        <v>#NAME?</v>
      </c>
      <c r="Q195" s="84" t="e">
        <f ca="1">IF($N195,_xll.BDP($K195,Q$4),"[DISABLED]")</f>
        <v>#NAME?</v>
      </c>
      <c r="R195" s="84" t="e">
        <f ca="1">IF($N195,_xll.BDH($K195,R$4,$M195),"[DISABLED]")</f>
        <v>#NAME?</v>
      </c>
      <c r="S195" s="84" t="e">
        <f ca="1">IF($N195,_xll.BDH($K195,S$4,$M195),"[DISABLED]")</f>
        <v>#NAME?</v>
      </c>
      <c r="T195" s="84" t="e">
        <f ca="1">IF($N195,_xll.BDH($K195,T$4,$M195),"[DISABLED]")</f>
        <v>#NAME?</v>
      </c>
      <c r="V195" s="106" t="s">
        <v>11648</v>
      </c>
      <c r="W195" s="107" t="s">
        <v>1055</v>
      </c>
      <c r="X195" s="108">
        <v>42276</v>
      </c>
      <c r="Y195" s="107" t="b">
        <v>1</v>
      </c>
      <c r="Z195" s="107" t="s">
        <v>11649</v>
      </c>
      <c r="AA195" s="107" t="s">
        <v>8333</v>
      </c>
      <c r="AB195" s="107" t="s">
        <v>11270</v>
      </c>
      <c r="AC195" s="107">
        <v>73.900000000000006</v>
      </c>
      <c r="AD195" s="107" t="s">
        <v>6569</v>
      </c>
      <c r="AE195" s="107">
        <v>73.900000000000006</v>
      </c>
    </row>
    <row r="196" spans="2:31" outlineLevel="1">
      <c r="B196" s="24" t="s">
        <v>8329</v>
      </c>
      <c r="C196" s="24" t="s">
        <v>0</v>
      </c>
      <c r="D196" s="24" t="s">
        <v>8328</v>
      </c>
      <c r="F196" s="83" t="s">
        <v>50</v>
      </c>
      <c r="G196" s="24">
        <v>200</v>
      </c>
      <c r="H196" s="24" t="s">
        <v>7752</v>
      </c>
      <c r="I196" s="24" t="s">
        <v>7912</v>
      </c>
      <c r="J196" s="24" t="s">
        <v>73</v>
      </c>
      <c r="K196" s="72" t="str">
        <f t="shared" si="6"/>
        <v>EUNZ2030 ICPL Curncy</v>
      </c>
      <c r="L196" s="25" t="str">
        <f t="shared" si="8"/>
        <v>ICPL</v>
      </c>
      <c r="M196" s="26">
        <f t="shared" ca="1" si="8"/>
        <v>42276</v>
      </c>
      <c r="N196" s="25" t="b">
        <f t="shared" si="8"/>
        <v>1</v>
      </c>
      <c r="O196" s="84" t="e">
        <f ca="1">IF($N196,_xll.BDP($K196,O$4),"[DISABLED]")</f>
        <v>#NAME?</v>
      </c>
      <c r="P196" s="84" t="e">
        <f ca="1">IF($N196,_xll.BDP($K196,P$4),"[DISABLED]")</f>
        <v>#NAME?</v>
      </c>
      <c r="Q196" s="84" t="e">
        <f ca="1">IF($N196,_xll.BDP($K196,Q$4),"[DISABLED]")</f>
        <v>#NAME?</v>
      </c>
      <c r="R196" s="84" t="e">
        <f ca="1">IF($N196,_xll.BDH($K196,R$4,$M196),"[DISABLED]")</f>
        <v>#NAME?</v>
      </c>
      <c r="S196" s="84" t="e">
        <f ca="1">IF($N196,_xll.BDH($K196,S$4,$M196),"[DISABLED]")</f>
        <v>#NAME?</v>
      </c>
      <c r="T196" s="84" t="e">
        <f ca="1">IF($N196,_xll.BDH($K196,T$4,$M196),"[DISABLED]")</f>
        <v>#NAME?</v>
      </c>
      <c r="V196" s="106" t="s">
        <v>11650</v>
      </c>
      <c r="W196" s="107" t="s">
        <v>1055</v>
      </c>
      <c r="X196" s="108">
        <v>42276</v>
      </c>
      <c r="Y196" s="107" t="b">
        <v>1</v>
      </c>
      <c r="Z196" s="107" t="s">
        <v>11651</v>
      </c>
      <c r="AA196" s="107" t="s">
        <v>8333</v>
      </c>
      <c r="AB196" s="107" t="s">
        <v>11451</v>
      </c>
      <c r="AC196" s="107">
        <v>72.5</v>
      </c>
      <c r="AD196" s="107" t="s">
        <v>6569</v>
      </c>
      <c r="AE196" s="107">
        <v>72.5</v>
      </c>
    </row>
    <row r="197" spans="2:31" outlineLevel="1">
      <c r="B197" s="24" t="s">
        <v>8329</v>
      </c>
      <c r="C197" s="24" t="s">
        <v>0</v>
      </c>
      <c r="D197" s="24" t="s">
        <v>8328</v>
      </c>
      <c r="F197" s="24" t="s">
        <v>41</v>
      </c>
      <c r="G197" s="24">
        <v>300</v>
      </c>
      <c r="H197" s="24" t="s">
        <v>7752</v>
      </c>
      <c r="I197" s="24" t="s">
        <v>7913</v>
      </c>
      <c r="J197" s="24" t="s">
        <v>73</v>
      </c>
      <c r="K197" s="72" t="str">
        <f t="shared" si="6"/>
        <v>EUNZ301 ICPL Curncy</v>
      </c>
      <c r="L197" s="25" t="str">
        <f t="shared" si="8"/>
        <v>ICPL</v>
      </c>
      <c r="M197" s="26">
        <f t="shared" ca="1" si="8"/>
        <v>42276</v>
      </c>
      <c r="N197" s="25" t="b">
        <f t="shared" si="8"/>
        <v>1</v>
      </c>
      <c r="O197" s="84" t="e">
        <f ca="1">IF($N197,_xll.BDP($K197,O$4),"[DISABLED]")</f>
        <v>#NAME?</v>
      </c>
      <c r="P197" s="84" t="e">
        <f ca="1">IF($N197,_xll.BDP($K197,P$4),"[DISABLED]")</f>
        <v>#NAME?</v>
      </c>
      <c r="Q197" s="84" t="e">
        <f ca="1">IF($N197,_xll.BDP($K197,Q$4),"[DISABLED]")</f>
        <v>#NAME?</v>
      </c>
      <c r="R197" s="84" t="e">
        <f ca="1">IF($N197,_xll.BDH($K197,R$4,$M197),"[DISABLED]")</f>
        <v>#NAME?</v>
      </c>
      <c r="S197" s="84" t="e">
        <f ca="1">IF($N197,_xll.BDH($K197,S$4,$M197),"[DISABLED]")</f>
        <v>#NAME?</v>
      </c>
      <c r="T197" s="84" t="e">
        <f ca="1">IF($N197,_xll.BDH($K197,T$4,$M197),"[DISABLED]")</f>
        <v>#NAME?</v>
      </c>
      <c r="V197" s="106" t="s">
        <v>11652</v>
      </c>
      <c r="W197" s="107" t="s">
        <v>1055</v>
      </c>
      <c r="X197" s="108">
        <v>42276</v>
      </c>
      <c r="Y197" s="107" t="b">
        <v>1</v>
      </c>
      <c r="Z197" s="107" t="s">
        <v>11653</v>
      </c>
      <c r="AA197" s="107" t="s">
        <v>8333</v>
      </c>
      <c r="AB197" s="107" t="s">
        <v>11555</v>
      </c>
      <c r="AC197" s="107">
        <v>155.9</v>
      </c>
      <c r="AD197" s="107" t="s">
        <v>6569</v>
      </c>
      <c r="AE197" s="107">
        <v>155.9</v>
      </c>
    </row>
    <row r="198" spans="2:31" outlineLevel="1">
      <c r="B198" s="24" t="s">
        <v>8329</v>
      </c>
      <c r="C198" s="24" t="s">
        <v>0</v>
      </c>
      <c r="D198" s="24" t="s">
        <v>8328</v>
      </c>
      <c r="F198" s="24" t="s">
        <v>146</v>
      </c>
      <c r="G198" s="24">
        <v>300</v>
      </c>
      <c r="H198" s="24" t="s">
        <v>7752</v>
      </c>
      <c r="I198" s="24" t="s">
        <v>7914</v>
      </c>
      <c r="J198" s="24" t="s">
        <v>73</v>
      </c>
      <c r="K198" s="72" t="str">
        <f t="shared" ref="K198:K244" si="9">I198&amp;" "&amp;L198&amp;" "&amp;J198</f>
        <v>EUNZ301F ICPL Curncy</v>
      </c>
      <c r="L198" s="25" t="str">
        <f t="shared" ref="L198:N244" si="10">L$4</f>
        <v>ICPL</v>
      </c>
      <c r="M198" s="26">
        <f t="shared" ca="1" si="10"/>
        <v>42276</v>
      </c>
      <c r="N198" s="25" t="b">
        <f t="shared" si="10"/>
        <v>1</v>
      </c>
      <c r="O198" s="84" t="e">
        <f ca="1">IF($N198,_xll.BDP($K198,O$4),"[DISABLED]")</f>
        <v>#NAME?</v>
      </c>
      <c r="P198" s="84" t="e">
        <f ca="1">IF($N198,_xll.BDP($K198,P$4),"[DISABLED]")</f>
        <v>#NAME?</v>
      </c>
      <c r="Q198" s="84" t="e">
        <f ca="1">IF($N198,_xll.BDP($K198,Q$4),"[DISABLED]")</f>
        <v>#NAME?</v>
      </c>
      <c r="R198" s="84" t="e">
        <f ca="1">IF($N198,_xll.BDH($K198,R$4,$M198),"[DISABLED]")</f>
        <v>#NAME?</v>
      </c>
      <c r="S198" s="84" t="e">
        <f ca="1">IF($N198,_xll.BDH($K198,S$4,$M198),"[DISABLED]")</f>
        <v>#NAME?</v>
      </c>
      <c r="T198" s="84" t="e">
        <f ca="1">IF($N198,_xll.BDH($K198,T$4,$M198),"[DISABLED]")</f>
        <v>#NAME?</v>
      </c>
      <c r="V198" s="106" t="s">
        <v>11654</v>
      </c>
      <c r="W198" s="107" t="s">
        <v>1055</v>
      </c>
      <c r="X198" s="108">
        <v>42276</v>
      </c>
      <c r="Y198" s="107" t="b">
        <v>1</v>
      </c>
      <c r="Z198" s="107" t="s">
        <v>11655</v>
      </c>
      <c r="AA198" s="107" t="s">
        <v>8333</v>
      </c>
      <c r="AB198" s="107" t="s">
        <v>11520</v>
      </c>
      <c r="AC198" s="107">
        <v>135.5</v>
      </c>
      <c r="AD198" s="107" t="s">
        <v>6569</v>
      </c>
      <c r="AE198" s="107">
        <v>135.5</v>
      </c>
    </row>
    <row r="199" spans="2:31" outlineLevel="1">
      <c r="B199" s="24" t="s">
        <v>8329</v>
      </c>
      <c r="C199" s="24" t="s">
        <v>0</v>
      </c>
      <c r="D199" s="24" t="s">
        <v>8328</v>
      </c>
      <c r="F199" s="83" t="s">
        <v>42</v>
      </c>
      <c r="G199" s="24">
        <v>300</v>
      </c>
      <c r="H199" s="24" t="s">
        <v>7752</v>
      </c>
      <c r="I199" s="24" t="s">
        <v>7915</v>
      </c>
      <c r="J199" s="24" t="s">
        <v>73</v>
      </c>
      <c r="K199" s="72" t="str">
        <f t="shared" si="9"/>
        <v>EUNZ302 ICPL Curncy</v>
      </c>
      <c r="L199" s="25" t="str">
        <f t="shared" si="10"/>
        <v>ICPL</v>
      </c>
      <c r="M199" s="26">
        <f t="shared" ca="1" si="10"/>
        <v>42276</v>
      </c>
      <c r="N199" s="25" t="b">
        <f t="shared" si="10"/>
        <v>1</v>
      </c>
      <c r="O199" s="84" t="e">
        <f ca="1">IF($N199,_xll.BDP($K199,O$4),"[DISABLED]")</f>
        <v>#NAME?</v>
      </c>
      <c r="P199" s="84" t="e">
        <f ca="1">IF($N199,_xll.BDP($K199,P$4),"[DISABLED]")</f>
        <v>#NAME?</v>
      </c>
      <c r="Q199" s="84" t="e">
        <f ca="1">IF($N199,_xll.BDP($K199,Q$4),"[DISABLED]")</f>
        <v>#NAME?</v>
      </c>
      <c r="R199" s="84" t="e">
        <f ca="1">IF($N199,_xll.BDH($K199,R$4,$M199),"[DISABLED]")</f>
        <v>#NAME?</v>
      </c>
      <c r="S199" s="84" t="e">
        <f ca="1">IF($N199,_xll.BDH($K199,S$4,$M199),"[DISABLED]")</f>
        <v>#NAME?</v>
      </c>
      <c r="T199" s="84" t="e">
        <f ca="1">IF($N199,_xll.BDH($K199,T$4,$M199),"[DISABLED]")</f>
        <v>#NAME?</v>
      </c>
      <c r="V199" s="106" t="s">
        <v>11656</v>
      </c>
      <c r="W199" s="107" t="s">
        <v>1055</v>
      </c>
      <c r="X199" s="108">
        <v>42276</v>
      </c>
      <c r="Y199" s="107" t="b">
        <v>1</v>
      </c>
      <c r="Z199" s="107" t="s">
        <v>11657</v>
      </c>
      <c r="AA199" s="107" t="s">
        <v>8333</v>
      </c>
      <c r="AB199" s="107" t="s">
        <v>11520</v>
      </c>
      <c r="AC199" s="107">
        <v>114.6</v>
      </c>
      <c r="AD199" s="107" t="s">
        <v>6569</v>
      </c>
      <c r="AE199" s="107">
        <v>114.6</v>
      </c>
    </row>
    <row r="200" spans="2:31" outlineLevel="1">
      <c r="B200" s="24" t="s">
        <v>8329</v>
      </c>
      <c r="C200" s="24" t="s">
        <v>0</v>
      </c>
      <c r="D200" s="24" t="s">
        <v>8328</v>
      </c>
      <c r="F200" s="83" t="s">
        <v>43</v>
      </c>
      <c r="G200" s="24">
        <v>300</v>
      </c>
      <c r="H200" s="24" t="s">
        <v>7752</v>
      </c>
      <c r="I200" s="24" t="s">
        <v>7916</v>
      </c>
      <c r="J200" s="24" t="s">
        <v>73</v>
      </c>
      <c r="K200" s="72" t="str">
        <f t="shared" si="9"/>
        <v>EUNZ303 ICPL Curncy</v>
      </c>
      <c r="L200" s="25" t="str">
        <f t="shared" si="10"/>
        <v>ICPL</v>
      </c>
      <c r="M200" s="26">
        <f t="shared" ca="1" si="10"/>
        <v>42276</v>
      </c>
      <c r="N200" s="25" t="b">
        <f t="shared" si="10"/>
        <v>1</v>
      </c>
      <c r="O200" s="84" t="e">
        <f ca="1">IF($N200,_xll.BDP($K200,O$4),"[DISABLED]")</f>
        <v>#NAME?</v>
      </c>
      <c r="P200" s="84" t="e">
        <f ca="1">IF($N200,_xll.BDP($K200,P$4),"[DISABLED]")</f>
        <v>#NAME?</v>
      </c>
      <c r="Q200" s="84" t="e">
        <f ca="1">IF($N200,_xll.BDP($K200,Q$4),"[DISABLED]")</f>
        <v>#NAME?</v>
      </c>
      <c r="R200" s="84" t="e">
        <f ca="1">IF($N200,_xll.BDH($K200,R$4,$M200),"[DISABLED]")</f>
        <v>#NAME?</v>
      </c>
      <c r="S200" s="84" t="e">
        <f ca="1">IF($N200,_xll.BDH($K200,S$4,$M200),"[DISABLED]")</f>
        <v>#NAME?</v>
      </c>
      <c r="T200" s="84" t="e">
        <f ca="1">IF($N200,_xll.BDH($K200,T$4,$M200),"[DISABLED]")</f>
        <v>#NAME?</v>
      </c>
      <c r="V200" s="106" t="s">
        <v>11658</v>
      </c>
      <c r="W200" s="107" t="s">
        <v>1055</v>
      </c>
      <c r="X200" s="108">
        <v>42276</v>
      </c>
      <c r="Y200" s="107" t="b">
        <v>1</v>
      </c>
      <c r="Z200" s="107" t="s">
        <v>11659</v>
      </c>
      <c r="AA200" s="107" t="s">
        <v>8333</v>
      </c>
      <c r="AB200" s="107" t="s">
        <v>11327</v>
      </c>
      <c r="AC200" s="107">
        <v>109</v>
      </c>
      <c r="AD200" s="107" t="s">
        <v>6569</v>
      </c>
      <c r="AE200" s="107">
        <v>109</v>
      </c>
    </row>
    <row r="201" spans="2:31" outlineLevel="1">
      <c r="B201" s="24" t="s">
        <v>8329</v>
      </c>
      <c r="C201" s="24" t="s">
        <v>0</v>
      </c>
      <c r="D201" s="24" t="s">
        <v>8328</v>
      </c>
      <c r="F201" s="83" t="s">
        <v>152</v>
      </c>
      <c r="G201" s="24">
        <v>300</v>
      </c>
      <c r="H201" s="24" t="s">
        <v>7752</v>
      </c>
      <c r="I201" s="24" t="s">
        <v>7917</v>
      </c>
      <c r="J201" s="24" t="s">
        <v>73</v>
      </c>
      <c r="K201" s="72" t="str">
        <f t="shared" si="9"/>
        <v>EUNZ304 ICPL Curncy</v>
      </c>
      <c r="L201" s="25" t="str">
        <f t="shared" si="10"/>
        <v>ICPL</v>
      </c>
      <c r="M201" s="26">
        <f t="shared" ca="1" si="10"/>
        <v>42276</v>
      </c>
      <c r="N201" s="25" t="b">
        <f t="shared" si="10"/>
        <v>1</v>
      </c>
      <c r="O201" s="84" t="e">
        <f ca="1">IF($N201,_xll.BDP($K201,O$4),"[DISABLED]")</f>
        <v>#NAME?</v>
      </c>
      <c r="P201" s="84" t="e">
        <f ca="1">IF($N201,_xll.BDP($K201,P$4),"[DISABLED]")</f>
        <v>#NAME?</v>
      </c>
      <c r="Q201" s="84" t="e">
        <f ca="1">IF($N201,_xll.BDP($K201,Q$4),"[DISABLED]")</f>
        <v>#NAME?</v>
      </c>
      <c r="R201" s="84" t="e">
        <f ca="1">IF($N201,_xll.BDH($K201,R$4,$M201),"[DISABLED]")</f>
        <v>#NAME?</v>
      </c>
      <c r="S201" s="84" t="e">
        <f ca="1">IF($N201,_xll.BDH($K201,S$4,$M201),"[DISABLED]")</f>
        <v>#NAME?</v>
      </c>
      <c r="T201" s="84" t="e">
        <f ca="1">IF($N201,_xll.BDH($K201,T$4,$M201),"[DISABLED]")</f>
        <v>#NAME?</v>
      </c>
      <c r="V201" s="106" t="s">
        <v>11660</v>
      </c>
      <c r="W201" s="107" t="s">
        <v>1055</v>
      </c>
      <c r="X201" s="108">
        <v>42276</v>
      </c>
      <c r="Y201" s="107" t="b">
        <v>1</v>
      </c>
      <c r="Z201" s="107" t="s">
        <v>11661</v>
      </c>
      <c r="AA201" s="107" t="s">
        <v>8333</v>
      </c>
      <c r="AB201" s="107" t="s">
        <v>11327</v>
      </c>
      <c r="AC201" s="107">
        <v>99</v>
      </c>
      <c r="AD201" s="107" t="s">
        <v>6569</v>
      </c>
      <c r="AE201" s="107">
        <v>99</v>
      </c>
    </row>
    <row r="202" spans="2:31" outlineLevel="1">
      <c r="B202" s="24" t="s">
        <v>8329</v>
      </c>
      <c r="C202" s="24" t="s">
        <v>0</v>
      </c>
      <c r="D202" s="24" t="s">
        <v>8328</v>
      </c>
      <c r="F202" s="83" t="s">
        <v>44</v>
      </c>
      <c r="G202" s="24">
        <v>300</v>
      </c>
      <c r="H202" s="24" t="s">
        <v>7752</v>
      </c>
      <c r="I202" s="24" t="s">
        <v>7918</v>
      </c>
      <c r="J202" s="24" t="s">
        <v>73</v>
      </c>
      <c r="K202" s="72" t="str">
        <f t="shared" si="9"/>
        <v>EUNZ305 ICPL Curncy</v>
      </c>
      <c r="L202" s="25" t="str">
        <f t="shared" si="10"/>
        <v>ICPL</v>
      </c>
      <c r="M202" s="26">
        <f t="shared" ca="1" si="10"/>
        <v>42276</v>
      </c>
      <c r="N202" s="25" t="b">
        <f t="shared" si="10"/>
        <v>1</v>
      </c>
      <c r="O202" s="84" t="e">
        <f ca="1">IF($N202,_xll.BDP($K202,O$4),"[DISABLED]")</f>
        <v>#NAME?</v>
      </c>
      <c r="P202" s="84" t="e">
        <f ca="1">IF($N202,_xll.BDP($K202,P$4),"[DISABLED]")</f>
        <v>#NAME?</v>
      </c>
      <c r="Q202" s="84" t="e">
        <f ca="1">IF($N202,_xll.BDP($K202,Q$4),"[DISABLED]")</f>
        <v>#NAME?</v>
      </c>
      <c r="R202" s="84" t="e">
        <f ca="1">IF($N202,_xll.BDH($K202,R$4,$M202),"[DISABLED]")</f>
        <v>#NAME?</v>
      </c>
      <c r="S202" s="84" t="e">
        <f ca="1">IF($N202,_xll.BDH($K202,S$4,$M202),"[DISABLED]")</f>
        <v>#NAME?</v>
      </c>
      <c r="T202" s="84" t="e">
        <f ca="1">IF($N202,_xll.BDH($K202,T$4,$M202),"[DISABLED]")</f>
        <v>#NAME?</v>
      </c>
      <c r="V202" s="106" t="s">
        <v>11662</v>
      </c>
      <c r="W202" s="107" t="s">
        <v>1055</v>
      </c>
      <c r="X202" s="108">
        <v>42276</v>
      </c>
      <c r="Y202" s="107" t="b">
        <v>1</v>
      </c>
      <c r="Z202" s="107" t="s">
        <v>11663</v>
      </c>
      <c r="AA202" s="107" t="s">
        <v>8333</v>
      </c>
      <c r="AB202" s="107" t="s">
        <v>11270</v>
      </c>
      <c r="AC202" s="107">
        <v>92.5</v>
      </c>
      <c r="AD202" s="107" t="s">
        <v>6569</v>
      </c>
      <c r="AE202" s="107">
        <v>92.5</v>
      </c>
    </row>
    <row r="203" spans="2:31" outlineLevel="1">
      <c r="B203" s="24" t="s">
        <v>8329</v>
      </c>
      <c r="C203" s="24" t="s">
        <v>0</v>
      </c>
      <c r="D203" s="24" t="s">
        <v>8328</v>
      </c>
      <c r="F203" s="83" t="s">
        <v>155</v>
      </c>
      <c r="G203" s="24">
        <v>300</v>
      </c>
      <c r="H203" s="24" t="s">
        <v>7752</v>
      </c>
      <c r="I203" s="24" t="s">
        <v>7919</v>
      </c>
      <c r="J203" s="24" t="s">
        <v>73</v>
      </c>
      <c r="K203" s="72" t="str">
        <f t="shared" si="9"/>
        <v>EUNZ306 ICPL Curncy</v>
      </c>
      <c r="L203" s="25" t="str">
        <f t="shared" si="10"/>
        <v>ICPL</v>
      </c>
      <c r="M203" s="26">
        <f t="shared" ca="1" si="10"/>
        <v>42276</v>
      </c>
      <c r="N203" s="25" t="b">
        <f t="shared" si="10"/>
        <v>1</v>
      </c>
      <c r="O203" s="84" t="e">
        <f ca="1">IF($N203,_xll.BDP($K203,O$4),"[DISABLED]")</f>
        <v>#NAME?</v>
      </c>
      <c r="P203" s="84" t="e">
        <f ca="1">IF($N203,_xll.BDP($K203,P$4),"[DISABLED]")</f>
        <v>#NAME?</v>
      </c>
      <c r="Q203" s="84" t="e">
        <f ca="1">IF($N203,_xll.BDP($K203,Q$4),"[DISABLED]")</f>
        <v>#NAME?</v>
      </c>
      <c r="R203" s="84" t="e">
        <f ca="1">IF($N203,_xll.BDH($K203,R$4,$M203),"[DISABLED]")</f>
        <v>#NAME?</v>
      </c>
      <c r="S203" s="84" t="e">
        <f ca="1">IF($N203,_xll.BDH($K203,S$4,$M203),"[DISABLED]")</f>
        <v>#NAME?</v>
      </c>
      <c r="T203" s="84" t="e">
        <f ca="1">IF($N203,_xll.BDH($K203,T$4,$M203),"[DISABLED]")</f>
        <v>#NAME?</v>
      </c>
      <c r="V203" s="106" t="s">
        <v>11664</v>
      </c>
      <c r="W203" s="107" t="s">
        <v>1055</v>
      </c>
      <c r="X203" s="108">
        <v>42276</v>
      </c>
      <c r="Y203" s="107" t="b">
        <v>1</v>
      </c>
      <c r="Z203" s="107" t="s">
        <v>11665</v>
      </c>
      <c r="AA203" s="107" t="s">
        <v>8333</v>
      </c>
      <c r="AB203" s="107" t="s">
        <v>11270</v>
      </c>
      <c r="AC203" s="107">
        <v>92.8</v>
      </c>
      <c r="AD203" s="107" t="s">
        <v>6569</v>
      </c>
      <c r="AE203" s="107">
        <v>92.8</v>
      </c>
    </row>
    <row r="204" spans="2:31" outlineLevel="1">
      <c r="B204" s="24" t="s">
        <v>8329</v>
      </c>
      <c r="C204" s="24" t="s">
        <v>0</v>
      </c>
      <c r="D204" s="24" t="s">
        <v>8328</v>
      </c>
      <c r="F204" s="83" t="s">
        <v>45</v>
      </c>
      <c r="G204" s="24">
        <v>300</v>
      </c>
      <c r="H204" s="24" t="s">
        <v>7752</v>
      </c>
      <c r="I204" s="24" t="s">
        <v>7920</v>
      </c>
      <c r="J204" s="24" t="s">
        <v>73</v>
      </c>
      <c r="K204" s="72" t="str">
        <f t="shared" si="9"/>
        <v>EUNZ307 ICPL Curncy</v>
      </c>
      <c r="L204" s="25" t="str">
        <f t="shared" si="10"/>
        <v>ICPL</v>
      </c>
      <c r="M204" s="26">
        <f t="shared" ca="1" si="10"/>
        <v>42276</v>
      </c>
      <c r="N204" s="25" t="b">
        <f t="shared" si="10"/>
        <v>1</v>
      </c>
      <c r="O204" s="84" t="e">
        <f ca="1">IF($N204,_xll.BDP($K204,O$4),"[DISABLED]")</f>
        <v>#NAME?</v>
      </c>
      <c r="P204" s="84" t="e">
        <f ca="1">IF($N204,_xll.BDP($K204,P$4),"[DISABLED]")</f>
        <v>#NAME?</v>
      </c>
      <c r="Q204" s="84" t="e">
        <f ca="1">IF($N204,_xll.BDP($K204,Q$4),"[DISABLED]")</f>
        <v>#NAME?</v>
      </c>
      <c r="R204" s="84" t="e">
        <f ca="1">IF($N204,_xll.BDH($K204,R$4,$M204),"[DISABLED]")</f>
        <v>#NAME?</v>
      </c>
      <c r="S204" s="84" t="e">
        <f ca="1">IF($N204,_xll.BDH($K204,S$4,$M204),"[DISABLED]")</f>
        <v>#NAME?</v>
      </c>
      <c r="T204" s="84" t="e">
        <f ca="1">IF($N204,_xll.BDH($K204,T$4,$M204),"[DISABLED]")</f>
        <v>#NAME?</v>
      </c>
      <c r="V204" s="106" t="s">
        <v>11666</v>
      </c>
      <c r="W204" s="107" t="s">
        <v>1055</v>
      </c>
      <c r="X204" s="108">
        <v>42276</v>
      </c>
      <c r="Y204" s="107" t="b">
        <v>1</v>
      </c>
      <c r="Z204" s="107" t="s">
        <v>11667</v>
      </c>
      <c r="AA204" s="107" t="s">
        <v>8333</v>
      </c>
      <c r="AB204" s="107" t="s">
        <v>11270</v>
      </c>
      <c r="AC204" s="107">
        <v>92</v>
      </c>
      <c r="AD204" s="107" t="s">
        <v>6569</v>
      </c>
      <c r="AE204" s="107">
        <v>92</v>
      </c>
    </row>
    <row r="205" spans="2:31" outlineLevel="1">
      <c r="B205" s="24" t="s">
        <v>8329</v>
      </c>
      <c r="C205" s="24" t="s">
        <v>0</v>
      </c>
      <c r="D205" s="24" t="s">
        <v>8328</v>
      </c>
      <c r="F205" s="83" t="s">
        <v>156</v>
      </c>
      <c r="G205" s="24">
        <v>300</v>
      </c>
      <c r="H205" s="24" t="s">
        <v>7752</v>
      </c>
      <c r="I205" s="24" t="s">
        <v>7921</v>
      </c>
      <c r="J205" s="24" t="s">
        <v>73</v>
      </c>
      <c r="K205" s="72" t="str">
        <f t="shared" si="9"/>
        <v>EUNZ308 ICPL Curncy</v>
      </c>
      <c r="L205" s="25" t="str">
        <f t="shared" si="10"/>
        <v>ICPL</v>
      </c>
      <c r="M205" s="26">
        <f t="shared" ca="1" si="10"/>
        <v>42276</v>
      </c>
      <c r="N205" s="25" t="b">
        <f t="shared" si="10"/>
        <v>1</v>
      </c>
      <c r="O205" s="84" t="e">
        <f ca="1">IF($N205,_xll.BDP($K205,O$4),"[DISABLED]")</f>
        <v>#NAME?</v>
      </c>
      <c r="P205" s="84" t="e">
        <f ca="1">IF($N205,_xll.BDP($K205,P$4),"[DISABLED]")</f>
        <v>#NAME?</v>
      </c>
      <c r="Q205" s="84" t="e">
        <f ca="1">IF($N205,_xll.BDP($K205,Q$4),"[DISABLED]")</f>
        <v>#NAME?</v>
      </c>
      <c r="R205" s="84" t="e">
        <f ca="1">IF($N205,_xll.BDH($K205,R$4,$M205),"[DISABLED]")</f>
        <v>#NAME?</v>
      </c>
      <c r="S205" s="84" t="e">
        <f ca="1">IF($N205,_xll.BDH($K205,S$4,$M205),"[DISABLED]")</f>
        <v>#NAME?</v>
      </c>
      <c r="T205" s="84" t="e">
        <f ca="1">IF($N205,_xll.BDH($K205,T$4,$M205),"[DISABLED]")</f>
        <v>#NAME?</v>
      </c>
      <c r="V205" s="106" t="s">
        <v>11668</v>
      </c>
      <c r="W205" s="107" t="s">
        <v>1055</v>
      </c>
      <c r="X205" s="108">
        <v>42276</v>
      </c>
      <c r="Y205" s="107" t="b">
        <v>1</v>
      </c>
      <c r="Z205" s="107" t="s">
        <v>11669</v>
      </c>
      <c r="AA205" s="107" t="s">
        <v>8333</v>
      </c>
      <c r="AB205" s="107" t="s">
        <v>11270</v>
      </c>
      <c r="AC205" s="107">
        <v>90.4</v>
      </c>
      <c r="AD205" s="107" t="s">
        <v>6569</v>
      </c>
      <c r="AE205" s="107">
        <v>90.4</v>
      </c>
    </row>
    <row r="206" spans="2:31" outlineLevel="1">
      <c r="B206" s="24" t="s">
        <v>8329</v>
      </c>
      <c r="C206" s="24" t="s">
        <v>0</v>
      </c>
      <c r="D206" s="24" t="s">
        <v>8328</v>
      </c>
      <c r="F206" s="83" t="s">
        <v>157</v>
      </c>
      <c r="G206" s="24">
        <v>300</v>
      </c>
      <c r="H206" s="24" t="s">
        <v>7752</v>
      </c>
      <c r="I206" s="24" t="s">
        <v>7922</v>
      </c>
      <c r="J206" s="24" t="s">
        <v>73</v>
      </c>
      <c r="K206" s="72" t="str">
        <f t="shared" si="9"/>
        <v>EUNZ309 ICPL Curncy</v>
      </c>
      <c r="L206" s="25" t="str">
        <f t="shared" si="10"/>
        <v>ICPL</v>
      </c>
      <c r="M206" s="26">
        <f t="shared" ca="1" si="10"/>
        <v>42276</v>
      </c>
      <c r="N206" s="25" t="b">
        <f t="shared" si="10"/>
        <v>1</v>
      </c>
      <c r="O206" s="84" t="e">
        <f ca="1">IF($N206,_xll.BDP($K206,O$4),"[DISABLED]")</f>
        <v>#NAME?</v>
      </c>
      <c r="P206" s="84" t="e">
        <f ca="1">IF($N206,_xll.BDP($K206,P$4),"[DISABLED]")</f>
        <v>#NAME?</v>
      </c>
      <c r="Q206" s="84" t="e">
        <f ca="1">IF($N206,_xll.BDP($K206,Q$4),"[DISABLED]")</f>
        <v>#NAME?</v>
      </c>
      <c r="R206" s="84" t="e">
        <f ca="1">IF($N206,_xll.BDH($K206,R$4,$M206),"[DISABLED]")</f>
        <v>#NAME?</v>
      </c>
      <c r="S206" s="84" t="e">
        <f ca="1">IF($N206,_xll.BDH($K206,S$4,$M206),"[DISABLED]")</f>
        <v>#NAME?</v>
      </c>
      <c r="T206" s="84" t="e">
        <f ca="1">IF($N206,_xll.BDH($K206,T$4,$M206),"[DISABLED]")</f>
        <v>#NAME?</v>
      </c>
      <c r="V206" s="106" t="s">
        <v>11670</v>
      </c>
      <c r="W206" s="107" t="s">
        <v>1055</v>
      </c>
      <c r="X206" s="108">
        <v>42276</v>
      </c>
      <c r="Y206" s="107" t="b">
        <v>1</v>
      </c>
      <c r="Z206" s="107" t="s">
        <v>11671</v>
      </c>
      <c r="AA206" s="107" t="s">
        <v>8333</v>
      </c>
      <c r="AB206" s="107" t="s">
        <v>11270</v>
      </c>
      <c r="AC206" s="107">
        <v>88.9</v>
      </c>
      <c r="AD206" s="107" t="s">
        <v>6569</v>
      </c>
      <c r="AE206" s="107">
        <v>88.9</v>
      </c>
    </row>
    <row r="207" spans="2:31" outlineLevel="1">
      <c r="B207" s="24" t="s">
        <v>8329</v>
      </c>
      <c r="C207" s="24" t="s">
        <v>0</v>
      </c>
      <c r="D207" s="24" t="s">
        <v>8328</v>
      </c>
      <c r="F207" s="83" t="s">
        <v>46</v>
      </c>
      <c r="G207" s="24">
        <v>300</v>
      </c>
      <c r="H207" s="24" t="s">
        <v>7752</v>
      </c>
      <c r="I207" s="24" t="s">
        <v>7923</v>
      </c>
      <c r="J207" s="24" t="s">
        <v>73</v>
      </c>
      <c r="K207" s="72" t="str">
        <f t="shared" si="9"/>
        <v>EUNZ3010 ICPL Curncy</v>
      </c>
      <c r="L207" s="25" t="str">
        <f t="shared" si="10"/>
        <v>ICPL</v>
      </c>
      <c r="M207" s="26">
        <f t="shared" ca="1" si="10"/>
        <v>42276</v>
      </c>
      <c r="N207" s="25" t="b">
        <f t="shared" si="10"/>
        <v>1</v>
      </c>
      <c r="O207" s="84" t="e">
        <f ca="1">IF($N207,_xll.BDP($K207,O$4),"[DISABLED]")</f>
        <v>#NAME?</v>
      </c>
      <c r="P207" s="84" t="e">
        <f ca="1">IF($N207,_xll.BDP($K207,P$4),"[DISABLED]")</f>
        <v>#NAME?</v>
      </c>
      <c r="Q207" s="84" t="e">
        <f ca="1">IF($N207,_xll.BDP($K207,Q$4),"[DISABLED]")</f>
        <v>#NAME?</v>
      </c>
      <c r="R207" s="84" t="e">
        <f ca="1">IF($N207,_xll.BDH($K207,R$4,$M207),"[DISABLED]")</f>
        <v>#NAME?</v>
      </c>
      <c r="S207" s="84" t="e">
        <f ca="1">IF($N207,_xll.BDH($K207,S$4,$M207),"[DISABLED]")</f>
        <v>#NAME?</v>
      </c>
      <c r="T207" s="84" t="e">
        <f ca="1">IF($N207,_xll.BDH($K207,T$4,$M207),"[DISABLED]")</f>
        <v>#NAME?</v>
      </c>
      <c r="V207" s="106" t="s">
        <v>11672</v>
      </c>
      <c r="W207" s="107" t="s">
        <v>1055</v>
      </c>
      <c r="X207" s="108">
        <v>42276</v>
      </c>
      <c r="Y207" s="107" t="b">
        <v>1</v>
      </c>
      <c r="Z207" s="107" t="s">
        <v>11673</v>
      </c>
      <c r="AA207" s="107" t="s">
        <v>8333</v>
      </c>
      <c r="AB207" s="107" t="s">
        <v>11270</v>
      </c>
      <c r="AC207" s="107">
        <v>87.6</v>
      </c>
      <c r="AD207" s="107" t="s">
        <v>6569</v>
      </c>
      <c r="AE207" s="107">
        <v>87.6</v>
      </c>
    </row>
    <row r="208" spans="2:31" outlineLevel="1">
      <c r="B208" s="24" t="s">
        <v>8329</v>
      </c>
      <c r="C208" s="24" t="s">
        <v>0</v>
      </c>
      <c r="D208" s="24" t="s">
        <v>8328</v>
      </c>
      <c r="F208" s="83" t="s">
        <v>161</v>
      </c>
      <c r="G208" s="24">
        <v>300</v>
      </c>
      <c r="H208" s="24" t="s">
        <v>7752</v>
      </c>
      <c r="I208" s="24" t="s">
        <v>7924</v>
      </c>
      <c r="J208" s="24" t="s">
        <v>73</v>
      </c>
      <c r="K208" s="72" t="str">
        <f t="shared" si="9"/>
        <v>EUNZ3012 ICPL Curncy</v>
      </c>
      <c r="L208" s="25" t="str">
        <f t="shared" si="10"/>
        <v>ICPL</v>
      </c>
      <c r="M208" s="26">
        <f t="shared" ca="1" si="10"/>
        <v>42276</v>
      </c>
      <c r="N208" s="25" t="b">
        <f t="shared" si="10"/>
        <v>1</v>
      </c>
      <c r="O208" s="84" t="e">
        <f ca="1">IF($N208,_xll.BDP($K208,O$4),"[DISABLED]")</f>
        <v>#NAME?</v>
      </c>
      <c r="P208" s="84" t="e">
        <f ca="1">IF($N208,_xll.BDP($K208,P$4),"[DISABLED]")</f>
        <v>#NAME?</v>
      </c>
      <c r="Q208" s="84" t="e">
        <f ca="1">IF($N208,_xll.BDP($K208,Q$4),"[DISABLED]")</f>
        <v>#NAME?</v>
      </c>
      <c r="R208" s="84" t="e">
        <f ca="1">IF($N208,_xll.BDH($K208,R$4,$M208),"[DISABLED]")</f>
        <v>#NAME?</v>
      </c>
      <c r="S208" s="84" t="e">
        <f ca="1">IF($N208,_xll.BDH($K208,S$4,$M208),"[DISABLED]")</f>
        <v>#NAME?</v>
      </c>
      <c r="T208" s="84" t="e">
        <f ca="1">IF($N208,_xll.BDH($K208,T$4,$M208),"[DISABLED]")</f>
        <v>#NAME?</v>
      </c>
      <c r="V208" s="106" t="s">
        <v>11674</v>
      </c>
      <c r="W208" s="107" t="s">
        <v>1055</v>
      </c>
      <c r="X208" s="108">
        <v>42276</v>
      </c>
      <c r="Y208" s="107" t="b">
        <v>1</v>
      </c>
      <c r="Z208" s="107" t="s">
        <v>11675</v>
      </c>
      <c r="AA208" s="107" t="s">
        <v>8333</v>
      </c>
      <c r="AB208" s="107" t="s">
        <v>11270</v>
      </c>
      <c r="AC208" s="107">
        <v>85.7</v>
      </c>
      <c r="AD208" s="107" t="s">
        <v>6569</v>
      </c>
      <c r="AE208" s="107">
        <v>85.7</v>
      </c>
    </row>
    <row r="209" spans="2:31" outlineLevel="1">
      <c r="B209" s="24" t="s">
        <v>8329</v>
      </c>
      <c r="C209" s="24" t="s">
        <v>0</v>
      </c>
      <c r="D209" s="24" t="s">
        <v>8328</v>
      </c>
      <c r="F209" s="83" t="s">
        <v>47</v>
      </c>
      <c r="G209" s="24">
        <v>300</v>
      </c>
      <c r="H209" s="24" t="s">
        <v>7752</v>
      </c>
      <c r="I209" s="24" t="s">
        <v>7925</v>
      </c>
      <c r="J209" s="24" t="s">
        <v>73</v>
      </c>
      <c r="K209" s="72" t="str">
        <f t="shared" si="9"/>
        <v>EUNZ3015 ICPL Curncy</v>
      </c>
      <c r="L209" s="25" t="str">
        <f t="shared" si="10"/>
        <v>ICPL</v>
      </c>
      <c r="M209" s="26">
        <f t="shared" ca="1" si="10"/>
        <v>42276</v>
      </c>
      <c r="N209" s="25" t="b">
        <f t="shared" si="10"/>
        <v>1</v>
      </c>
      <c r="O209" s="84" t="e">
        <f ca="1">IF($N209,_xll.BDP($K209,O$4),"[DISABLED]")</f>
        <v>#NAME?</v>
      </c>
      <c r="P209" s="84" t="e">
        <f ca="1">IF($N209,_xll.BDP($K209,P$4),"[DISABLED]")</f>
        <v>#NAME?</v>
      </c>
      <c r="Q209" s="84" t="e">
        <f ca="1">IF($N209,_xll.BDP($K209,Q$4),"[DISABLED]")</f>
        <v>#NAME?</v>
      </c>
      <c r="R209" s="84" t="e">
        <f ca="1">IF($N209,_xll.BDH($K209,R$4,$M209),"[DISABLED]")</f>
        <v>#NAME?</v>
      </c>
      <c r="S209" s="84" t="e">
        <f ca="1">IF($N209,_xll.BDH($K209,S$4,$M209),"[DISABLED]")</f>
        <v>#NAME?</v>
      </c>
      <c r="T209" s="84" t="e">
        <f ca="1">IF($N209,_xll.BDH($K209,T$4,$M209),"[DISABLED]")</f>
        <v>#NAME?</v>
      </c>
      <c r="V209" s="106" t="s">
        <v>11676</v>
      </c>
      <c r="W209" s="107" t="s">
        <v>1055</v>
      </c>
      <c r="X209" s="108">
        <v>42276</v>
      </c>
      <c r="Y209" s="107" t="b">
        <v>1</v>
      </c>
      <c r="Z209" s="107" t="s">
        <v>11677</v>
      </c>
      <c r="AA209" s="107" t="s">
        <v>8333</v>
      </c>
      <c r="AB209" s="107" t="s">
        <v>11270</v>
      </c>
      <c r="AC209" s="107">
        <v>83.4</v>
      </c>
      <c r="AD209" s="107" t="s">
        <v>6569</v>
      </c>
      <c r="AE209" s="107">
        <v>83.4</v>
      </c>
    </row>
    <row r="210" spans="2:31" outlineLevel="1">
      <c r="B210" s="24" t="s">
        <v>8329</v>
      </c>
      <c r="C210" s="24" t="s">
        <v>0</v>
      </c>
      <c r="D210" s="24" t="s">
        <v>8328</v>
      </c>
      <c r="F210" s="83" t="s">
        <v>48</v>
      </c>
      <c r="G210" s="24">
        <v>300</v>
      </c>
      <c r="H210" s="24" t="s">
        <v>7752</v>
      </c>
      <c r="I210" s="24" t="s">
        <v>7926</v>
      </c>
      <c r="J210" s="24" t="s">
        <v>73</v>
      </c>
      <c r="K210" s="72" t="str">
        <f t="shared" si="9"/>
        <v>EUNZ3020 ICPL Curncy</v>
      </c>
      <c r="L210" s="25" t="str">
        <f t="shared" si="10"/>
        <v>ICPL</v>
      </c>
      <c r="M210" s="26">
        <f t="shared" ca="1" si="10"/>
        <v>42276</v>
      </c>
      <c r="N210" s="25" t="b">
        <f t="shared" si="10"/>
        <v>1</v>
      </c>
      <c r="O210" s="84" t="e">
        <f ca="1">IF($N210,_xll.BDP($K210,O$4),"[DISABLED]")</f>
        <v>#NAME?</v>
      </c>
      <c r="P210" s="84" t="e">
        <f ca="1">IF($N210,_xll.BDP($K210,P$4),"[DISABLED]")</f>
        <v>#NAME?</v>
      </c>
      <c r="Q210" s="84" t="e">
        <f ca="1">IF($N210,_xll.BDP($K210,Q$4),"[DISABLED]")</f>
        <v>#NAME?</v>
      </c>
      <c r="R210" s="84" t="e">
        <f ca="1">IF($N210,_xll.BDH($K210,R$4,$M210),"[DISABLED]")</f>
        <v>#NAME?</v>
      </c>
      <c r="S210" s="84" t="e">
        <f ca="1">IF($N210,_xll.BDH($K210,S$4,$M210),"[DISABLED]")</f>
        <v>#NAME?</v>
      </c>
      <c r="T210" s="84" t="e">
        <f ca="1">IF($N210,_xll.BDH($K210,T$4,$M210),"[DISABLED]")</f>
        <v>#NAME?</v>
      </c>
      <c r="V210" s="106" t="s">
        <v>11678</v>
      </c>
      <c r="W210" s="107" t="s">
        <v>1055</v>
      </c>
      <c r="X210" s="108">
        <v>42276</v>
      </c>
      <c r="Y210" s="107" t="b">
        <v>1</v>
      </c>
      <c r="Z210" s="107" t="s">
        <v>11679</v>
      </c>
      <c r="AA210" s="107" t="s">
        <v>8333</v>
      </c>
      <c r="AB210" s="107" t="s">
        <v>11270</v>
      </c>
      <c r="AC210" s="107">
        <v>80.400000000000006</v>
      </c>
      <c r="AD210" s="107" t="s">
        <v>6569</v>
      </c>
      <c r="AE210" s="107">
        <v>80.400000000000006</v>
      </c>
    </row>
    <row r="211" spans="2:31" outlineLevel="1">
      <c r="B211" s="24" t="s">
        <v>8329</v>
      </c>
      <c r="C211" s="24" t="s">
        <v>0</v>
      </c>
      <c r="D211" s="24" t="s">
        <v>8328</v>
      </c>
      <c r="F211" s="83" t="s">
        <v>49</v>
      </c>
      <c r="G211" s="24">
        <v>300</v>
      </c>
      <c r="H211" s="24" t="s">
        <v>7752</v>
      </c>
      <c r="I211" s="24" t="s">
        <v>7927</v>
      </c>
      <c r="J211" s="24" t="s">
        <v>73</v>
      </c>
      <c r="K211" s="72" t="str">
        <f t="shared" si="9"/>
        <v>EUNZ3025 ICPL Curncy</v>
      </c>
      <c r="L211" s="25" t="str">
        <f t="shared" si="10"/>
        <v>ICPL</v>
      </c>
      <c r="M211" s="26">
        <f t="shared" ca="1" si="10"/>
        <v>42276</v>
      </c>
      <c r="N211" s="25" t="b">
        <f t="shared" si="10"/>
        <v>1</v>
      </c>
      <c r="O211" s="84" t="e">
        <f ca="1">IF($N211,_xll.BDP($K211,O$4),"[DISABLED]")</f>
        <v>#NAME?</v>
      </c>
      <c r="P211" s="84" t="e">
        <f ca="1">IF($N211,_xll.BDP($K211,P$4),"[DISABLED]")</f>
        <v>#NAME?</v>
      </c>
      <c r="Q211" s="84" t="e">
        <f ca="1">IF($N211,_xll.BDP($K211,Q$4),"[DISABLED]")</f>
        <v>#NAME?</v>
      </c>
      <c r="R211" s="84" t="e">
        <f ca="1">IF($N211,_xll.BDH($K211,R$4,$M211),"[DISABLED]")</f>
        <v>#NAME?</v>
      </c>
      <c r="S211" s="84" t="e">
        <f ca="1">IF($N211,_xll.BDH($K211,S$4,$M211),"[DISABLED]")</f>
        <v>#NAME?</v>
      </c>
      <c r="T211" s="84" t="e">
        <f ca="1">IF($N211,_xll.BDH($K211,T$4,$M211),"[DISABLED]")</f>
        <v>#NAME?</v>
      </c>
      <c r="V211" s="106" t="s">
        <v>11680</v>
      </c>
      <c r="W211" s="107" t="s">
        <v>1055</v>
      </c>
      <c r="X211" s="108">
        <v>42276</v>
      </c>
      <c r="Y211" s="107" t="b">
        <v>1</v>
      </c>
      <c r="Z211" s="107" t="s">
        <v>11681</v>
      </c>
      <c r="AA211" s="107" t="s">
        <v>8333</v>
      </c>
      <c r="AB211" s="107" t="s">
        <v>11270</v>
      </c>
      <c r="AC211" s="107">
        <v>78.2</v>
      </c>
      <c r="AD211" s="107" t="s">
        <v>6569</v>
      </c>
      <c r="AE211" s="107">
        <v>78.2</v>
      </c>
    </row>
    <row r="212" spans="2:31" outlineLevel="1">
      <c r="B212" s="24" t="s">
        <v>8329</v>
      </c>
      <c r="C212" s="24" t="s">
        <v>0</v>
      </c>
      <c r="D212" s="24" t="s">
        <v>8328</v>
      </c>
      <c r="F212" s="24" t="s">
        <v>50</v>
      </c>
      <c r="G212" s="24">
        <v>300</v>
      </c>
      <c r="H212" s="24" t="s">
        <v>7752</v>
      </c>
      <c r="I212" s="24" t="s">
        <v>7928</v>
      </c>
      <c r="J212" s="24" t="s">
        <v>73</v>
      </c>
      <c r="K212" s="72" t="str">
        <f t="shared" si="9"/>
        <v>EUNZ3030 ICPL Curncy</v>
      </c>
      <c r="L212" s="25" t="str">
        <f t="shared" si="10"/>
        <v>ICPL</v>
      </c>
      <c r="M212" s="26">
        <f t="shared" ca="1" si="10"/>
        <v>42276</v>
      </c>
      <c r="N212" s="25" t="b">
        <f t="shared" si="10"/>
        <v>1</v>
      </c>
      <c r="O212" s="84" t="e">
        <f ca="1">IF($N212,_xll.BDP($K212,O$4),"[DISABLED]")</f>
        <v>#NAME?</v>
      </c>
      <c r="P212" s="84" t="e">
        <f ca="1">IF($N212,_xll.BDP($K212,P$4),"[DISABLED]")</f>
        <v>#NAME?</v>
      </c>
      <c r="Q212" s="84" t="e">
        <f ca="1">IF($N212,_xll.BDP($K212,Q$4),"[DISABLED]")</f>
        <v>#NAME?</v>
      </c>
      <c r="R212" s="84" t="e">
        <f ca="1">IF($N212,_xll.BDH($K212,R$4,$M212),"[DISABLED]")</f>
        <v>#NAME?</v>
      </c>
      <c r="S212" s="84" t="e">
        <f ca="1">IF($N212,_xll.BDH($K212,S$4,$M212),"[DISABLED]")</f>
        <v>#NAME?</v>
      </c>
      <c r="T212" s="84" t="e">
        <f ca="1">IF($N212,_xll.BDH($K212,T$4,$M212),"[DISABLED]")</f>
        <v>#NAME?</v>
      </c>
      <c r="V212" s="106" t="s">
        <v>11682</v>
      </c>
      <c r="W212" s="107" t="s">
        <v>1055</v>
      </c>
      <c r="X212" s="108">
        <v>42276</v>
      </c>
      <c r="Y212" s="107" t="b">
        <v>1</v>
      </c>
      <c r="Z212" s="107" t="s">
        <v>11683</v>
      </c>
      <c r="AA212" s="107" t="s">
        <v>8333</v>
      </c>
      <c r="AB212" s="107" t="s">
        <v>11451</v>
      </c>
      <c r="AC212" s="107">
        <v>76.3</v>
      </c>
      <c r="AD212" s="107" t="s">
        <v>6569</v>
      </c>
      <c r="AE212" s="107">
        <v>76.3</v>
      </c>
    </row>
    <row r="213" spans="2:31" outlineLevel="1">
      <c r="B213" s="24" t="s">
        <v>8329</v>
      </c>
      <c r="C213" s="24" t="s">
        <v>0</v>
      </c>
      <c r="D213" s="24" t="s">
        <v>8328</v>
      </c>
      <c r="F213" s="24" t="s">
        <v>41</v>
      </c>
      <c r="G213" s="24">
        <v>500</v>
      </c>
      <c r="H213" s="24" t="s">
        <v>7752</v>
      </c>
      <c r="I213" s="24" t="s">
        <v>7929</v>
      </c>
      <c r="J213" s="24" t="s">
        <v>73</v>
      </c>
      <c r="K213" s="72" t="str">
        <f t="shared" si="9"/>
        <v>EUNZ501 ICPL Curncy</v>
      </c>
      <c r="L213" s="25" t="str">
        <f t="shared" si="10"/>
        <v>ICPL</v>
      </c>
      <c r="M213" s="26">
        <f t="shared" ca="1" si="10"/>
        <v>42276</v>
      </c>
      <c r="N213" s="25" t="b">
        <f t="shared" si="10"/>
        <v>1</v>
      </c>
      <c r="O213" s="84" t="e">
        <f ca="1">IF($N213,_xll.BDP($K213,O$4),"[DISABLED]")</f>
        <v>#NAME?</v>
      </c>
      <c r="P213" s="84" t="e">
        <f ca="1">IF($N213,_xll.BDP($K213,P$4),"[DISABLED]")</f>
        <v>#NAME?</v>
      </c>
      <c r="Q213" s="84" t="e">
        <f ca="1">IF($N213,_xll.BDP($K213,Q$4),"[DISABLED]")</f>
        <v>#NAME?</v>
      </c>
      <c r="R213" s="84" t="e">
        <f ca="1">IF($N213,_xll.BDH($K213,R$4,$M213),"[DISABLED]")</f>
        <v>#NAME?</v>
      </c>
      <c r="S213" s="84" t="e">
        <f ca="1">IF($N213,_xll.BDH($K213,S$4,$M213),"[DISABLED]")</f>
        <v>#NAME?</v>
      </c>
      <c r="T213" s="84" t="e">
        <f ca="1">IF($N213,_xll.BDH($K213,T$4,$M213),"[DISABLED]")</f>
        <v>#NAME?</v>
      </c>
      <c r="V213" s="106" t="s">
        <v>11684</v>
      </c>
      <c r="W213" s="107" t="s">
        <v>1055</v>
      </c>
      <c r="X213" s="108">
        <v>42276</v>
      </c>
      <c r="Y213" s="107" t="b">
        <v>1</v>
      </c>
      <c r="Z213" s="107" t="s">
        <v>11685</v>
      </c>
      <c r="AA213" s="107" t="s">
        <v>8333</v>
      </c>
      <c r="AB213" s="107" t="s">
        <v>11387</v>
      </c>
      <c r="AC213" s="107">
        <v>231.7</v>
      </c>
      <c r="AD213" s="107" t="s">
        <v>6569</v>
      </c>
      <c r="AE213" s="107">
        <v>231.7</v>
      </c>
    </row>
    <row r="214" spans="2:31" outlineLevel="1">
      <c r="B214" s="24" t="s">
        <v>8329</v>
      </c>
      <c r="C214" s="24" t="s">
        <v>0</v>
      </c>
      <c r="D214" s="24" t="s">
        <v>8328</v>
      </c>
      <c r="F214" s="24" t="s">
        <v>146</v>
      </c>
      <c r="G214" s="24">
        <v>500</v>
      </c>
      <c r="H214" s="24" t="s">
        <v>7752</v>
      </c>
      <c r="I214" s="24" t="s">
        <v>7930</v>
      </c>
      <c r="J214" s="24" t="s">
        <v>73</v>
      </c>
      <c r="K214" s="72" t="str">
        <f t="shared" si="9"/>
        <v>EUNZ501F ICPL Curncy</v>
      </c>
      <c r="L214" s="25" t="str">
        <f t="shared" si="10"/>
        <v>ICPL</v>
      </c>
      <c r="M214" s="26">
        <f t="shared" ca="1" si="10"/>
        <v>42276</v>
      </c>
      <c r="N214" s="25" t="b">
        <f t="shared" si="10"/>
        <v>1</v>
      </c>
      <c r="O214" s="84" t="e">
        <f ca="1">IF($N214,_xll.BDP($K214,O$4),"[DISABLED]")</f>
        <v>#NAME?</v>
      </c>
      <c r="P214" s="84" t="e">
        <f ca="1">IF($N214,_xll.BDP($K214,P$4),"[DISABLED]")</f>
        <v>#NAME?</v>
      </c>
      <c r="Q214" s="84" t="e">
        <f ca="1">IF($N214,_xll.BDP($K214,Q$4),"[DISABLED]")</f>
        <v>#NAME?</v>
      </c>
      <c r="R214" s="84" t="e">
        <f ca="1">IF($N214,_xll.BDH($K214,R$4,$M214),"[DISABLED]")</f>
        <v>#NAME?</v>
      </c>
      <c r="S214" s="84" t="e">
        <f ca="1">IF($N214,_xll.BDH($K214,S$4,$M214),"[DISABLED]")</f>
        <v>#NAME?</v>
      </c>
      <c r="T214" s="84" t="e">
        <f ca="1">IF($N214,_xll.BDH($K214,T$4,$M214),"[DISABLED]")</f>
        <v>#NAME?</v>
      </c>
      <c r="V214" s="106" t="s">
        <v>11686</v>
      </c>
      <c r="W214" s="107" t="s">
        <v>1055</v>
      </c>
      <c r="X214" s="108">
        <v>42276</v>
      </c>
      <c r="Y214" s="107" t="b">
        <v>1</v>
      </c>
      <c r="Z214" s="107" t="s">
        <v>11687</v>
      </c>
      <c r="AA214" s="107" t="s">
        <v>8333</v>
      </c>
      <c r="AB214" s="107" t="s">
        <v>11688</v>
      </c>
      <c r="AC214" s="107">
        <v>197.3</v>
      </c>
      <c r="AD214" s="107" t="s">
        <v>6569</v>
      </c>
      <c r="AE214" s="107">
        <v>197.3</v>
      </c>
    </row>
    <row r="215" spans="2:31" outlineLevel="1">
      <c r="B215" s="24" t="s">
        <v>8329</v>
      </c>
      <c r="C215" s="24" t="s">
        <v>0</v>
      </c>
      <c r="D215" s="24" t="s">
        <v>8328</v>
      </c>
      <c r="F215" s="83" t="s">
        <v>42</v>
      </c>
      <c r="G215" s="24">
        <v>500</v>
      </c>
      <c r="H215" s="24" t="s">
        <v>7752</v>
      </c>
      <c r="I215" s="24" t="s">
        <v>7931</v>
      </c>
      <c r="J215" s="24" t="s">
        <v>73</v>
      </c>
      <c r="K215" s="72" t="str">
        <f t="shared" si="9"/>
        <v>EUNZ502 ICPL Curncy</v>
      </c>
      <c r="L215" s="25" t="str">
        <f t="shared" si="10"/>
        <v>ICPL</v>
      </c>
      <c r="M215" s="26">
        <f t="shared" ca="1" si="10"/>
        <v>42276</v>
      </c>
      <c r="N215" s="25" t="b">
        <f t="shared" si="10"/>
        <v>1</v>
      </c>
      <c r="O215" s="84" t="e">
        <f ca="1">IF($N215,_xll.BDP($K215,O$4),"[DISABLED]")</f>
        <v>#NAME?</v>
      </c>
      <c r="P215" s="84" t="e">
        <f ca="1">IF($N215,_xll.BDP($K215,P$4),"[DISABLED]")</f>
        <v>#NAME?</v>
      </c>
      <c r="Q215" s="84" t="e">
        <f ca="1">IF($N215,_xll.BDP($K215,Q$4),"[DISABLED]")</f>
        <v>#NAME?</v>
      </c>
      <c r="R215" s="84" t="e">
        <f ca="1">IF($N215,_xll.BDH($K215,R$4,$M215),"[DISABLED]")</f>
        <v>#NAME?</v>
      </c>
      <c r="S215" s="84" t="e">
        <f ca="1">IF($N215,_xll.BDH($K215,S$4,$M215),"[DISABLED]")</f>
        <v>#NAME?</v>
      </c>
      <c r="T215" s="84" t="e">
        <f ca="1">IF($N215,_xll.BDH($K215,T$4,$M215),"[DISABLED]")</f>
        <v>#NAME?</v>
      </c>
      <c r="V215" s="106" t="s">
        <v>11689</v>
      </c>
      <c r="W215" s="107" t="s">
        <v>1055</v>
      </c>
      <c r="X215" s="108">
        <v>42276</v>
      </c>
      <c r="Y215" s="107" t="b">
        <v>1</v>
      </c>
      <c r="Z215" s="107" t="s">
        <v>11690</v>
      </c>
      <c r="AA215" s="107" t="s">
        <v>8333</v>
      </c>
      <c r="AB215" s="107" t="s">
        <v>11254</v>
      </c>
      <c r="AC215" s="107">
        <v>165.1</v>
      </c>
      <c r="AD215" s="107" t="s">
        <v>6569</v>
      </c>
      <c r="AE215" s="107">
        <v>165.1</v>
      </c>
    </row>
    <row r="216" spans="2:31" outlineLevel="1">
      <c r="B216" s="24" t="s">
        <v>8329</v>
      </c>
      <c r="C216" s="24" t="s">
        <v>0</v>
      </c>
      <c r="D216" s="24" t="s">
        <v>8328</v>
      </c>
      <c r="F216" s="83" t="s">
        <v>43</v>
      </c>
      <c r="G216" s="24">
        <v>500</v>
      </c>
      <c r="H216" s="24" t="s">
        <v>7752</v>
      </c>
      <c r="I216" s="24" t="s">
        <v>7932</v>
      </c>
      <c r="J216" s="24" t="s">
        <v>73</v>
      </c>
      <c r="K216" s="72" t="str">
        <f t="shared" si="9"/>
        <v>EUNZ503 ICPL Curncy</v>
      </c>
      <c r="L216" s="25" t="str">
        <f t="shared" si="10"/>
        <v>ICPL</v>
      </c>
      <c r="M216" s="26">
        <f t="shared" ca="1" si="10"/>
        <v>42276</v>
      </c>
      <c r="N216" s="25" t="b">
        <f t="shared" si="10"/>
        <v>1</v>
      </c>
      <c r="O216" s="84" t="e">
        <f ca="1">IF($N216,_xll.BDP($K216,O$4),"[DISABLED]")</f>
        <v>#NAME?</v>
      </c>
      <c r="P216" s="84" t="e">
        <f ca="1">IF($N216,_xll.BDP($K216,P$4),"[DISABLED]")</f>
        <v>#NAME?</v>
      </c>
      <c r="Q216" s="84" t="e">
        <f ca="1">IF($N216,_xll.BDP($K216,Q$4),"[DISABLED]")</f>
        <v>#NAME?</v>
      </c>
      <c r="R216" s="84" t="e">
        <f ca="1">IF($N216,_xll.BDH($K216,R$4,$M216),"[DISABLED]")</f>
        <v>#NAME?</v>
      </c>
      <c r="S216" s="84" t="e">
        <f ca="1">IF($N216,_xll.BDH($K216,S$4,$M216),"[DISABLED]")</f>
        <v>#NAME?</v>
      </c>
      <c r="T216" s="84" t="e">
        <f ca="1">IF($N216,_xll.BDH($K216,T$4,$M216),"[DISABLED]")</f>
        <v>#NAME?</v>
      </c>
      <c r="V216" s="106" t="s">
        <v>11691</v>
      </c>
      <c r="W216" s="107" t="s">
        <v>1055</v>
      </c>
      <c r="X216" s="108">
        <v>42276</v>
      </c>
      <c r="Y216" s="107" t="b">
        <v>1</v>
      </c>
      <c r="Z216" s="107" t="s">
        <v>11692</v>
      </c>
      <c r="AA216" s="107" t="s">
        <v>8333</v>
      </c>
      <c r="AB216" s="107" t="s">
        <v>11327</v>
      </c>
      <c r="AC216" s="107">
        <v>155.5</v>
      </c>
      <c r="AD216" s="107" t="s">
        <v>6569</v>
      </c>
      <c r="AE216" s="107">
        <v>155.5</v>
      </c>
    </row>
    <row r="217" spans="2:31" outlineLevel="1">
      <c r="B217" s="24" t="s">
        <v>8329</v>
      </c>
      <c r="C217" s="24" t="s">
        <v>0</v>
      </c>
      <c r="D217" s="24" t="s">
        <v>8328</v>
      </c>
      <c r="F217" s="83" t="s">
        <v>152</v>
      </c>
      <c r="G217" s="24">
        <v>500</v>
      </c>
      <c r="H217" s="24" t="s">
        <v>7752</v>
      </c>
      <c r="I217" s="24" t="s">
        <v>7933</v>
      </c>
      <c r="J217" s="24" t="s">
        <v>73</v>
      </c>
      <c r="K217" s="72" t="str">
        <f t="shared" si="9"/>
        <v>EUNZ504 ICPL Curncy</v>
      </c>
      <c r="L217" s="25" t="str">
        <f t="shared" si="10"/>
        <v>ICPL</v>
      </c>
      <c r="M217" s="26">
        <f t="shared" ca="1" si="10"/>
        <v>42276</v>
      </c>
      <c r="N217" s="25" t="b">
        <f t="shared" si="10"/>
        <v>1</v>
      </c>
      <c r="O217" s="84" t="e">
        <f ca="1">IF($N217,_xll.BDP($K217,O$4),"[DISABLED]")</f>
        <v>#NAME?</v>
      </c>
      <c r="P217" s="84" t="e">
        <f ca="1">IF($N217,_xll.BDP($K217,P$4),"[DISABLED]")</f>
        <v>#NAME?</v>
      </c>
      <c r="Q217" s="84" t="e">
        <f ca="1">IF($N217,_xll.BDP($K217,Q$4),"[DISABLED]")</f>
        <v>#NAME?</v>
      </c>
      <c r="R217" s="84" t="e">
        <f ca="1">IF($N217,_xll.BDH($K217,R$4,$M217),"[DISABLED]")</f>
        <v>#NAME?</v>
      </c>
      <c r="S217" s="84" t="e">
        <f ca="1">IF($N217,_xll.BDH($K217,S$4,$M217),"[DISABLED]")</f>
        <v>#NAME?</v>
      </c>
      <c r="T217" s="84" t="e">
        <f ca="1">IF($N217,_xll.BDH($K217,T$4,$M217),"[DISABLED]")</f>
        <v>#NAME?</v>
      </c>
      <c r="V217" s="106" t="s">
        <v>11693</v>
      </c>
      <c r="W217" s="107" t="s">
        <v>1055</v>
      </c>
      <c r="X217" s="108">
        <v>42276</v>
      </c>
      <c r="Y217" s="107" t="b">
        <v>1</v>
      </c>
      <c r="Z217" s="107" t="s">
        <v>11694</v>
      </c>
      <c r="AA217" s="107" t="s">
        <v>8333</v>
      </c>
      <c r="AB217" s="107" t="s">
        <v>11327</v>
      </c>
      <c r="AC217" s="107">
        <v>137.30000000000001</v>
      </c>
      <c r="AD217" s="107" t="s">
        <v>6569</v>
      </c>
      <c r="AE217" s="107">
        <v>137.30000000000001</v>
      </c>
    </row>
    <row r="218" spans="2:31" outlineLevel="1">
      <c r="B218" s="24" t="s">
        <v>8329</v>
      </c>
      <c r="C218" s="24" t="s">
        <v>0</v>
      </c>
      <c r="D218" s="24" t="s">
        <v>8328</v>
      </c>
      <c r="F218" s="83" t="s">
        <v>44</v>
      </c>
      <c r="G218" s="24">
        <v>500</v>
      </c>
      <c r="H218" s="24" t="s">
        <v>7752</v>
      </c>
      <c r="I218" s="24" t="s">
        <v>7934</v>
      </c>
      <c r="J218" s="24" t="s">
        <v>73</v>
      </c>
      <c r="K218" s="72" t="str">
        <f t="shared" si="9"/>
        <v>EUNZ505 ICPL Curncy</v>
      </c>
      <c r="L218" s="25" t="str">
        <f t="shared" si="10"/>
        <v>ICPL</v>
      </c>
      <c r="M218" s="26">
        <f t="shared" ca="1" si="10"/>
        <v>42276</v>
      </c>
      <c r="N218" s="25" t="b">
        <f t="shared" si="10"/>
        <v>1</v>
      </c>
      <c r="O218" s="84" t="e">
        <f ca="1">IF($N218,_xll.BDP($K218,O$4),"[DISABLED]")</f>
        <v>#NAME?</v>
      </c>
      <c r="P218" s="84" t="e">
        <f ca="1">IF($N218,_xll.BDP($K218,P$4),"[DISABLED]")</f>
        <v>#NAME?</v>
      </c>
      <c r="Q218" s="84" t="e">
        <f ca="1">IF($N218,_xll.BDP($K218,Q$4),"[DISABLED]")</f>
        <v>#NAME?</v>
      </c>
      <c r="R218" s="84" t="e">
        <f ca="1">IF($N218,_xll.BDH($K218,R$4,$M218),"[DISABLED]")</f>
        <v>#NAME?</v>
      </c>
      <c r="S218" s="84" t="e">
        <f ca="1">IF($N218,_xll.BDH($K218,S$4,$M218),"[DISABLED]")</f>
        <v>#NAME?</v>
      </c>
      <c r="T218" s="84" t="e">
        <f ca="1">IF($N218,_xll.BDH($K218,T$4,$M218),"[DISABLED]")</f>
        <v>#NAME?</v>
      </c>
      <c r="V218" s="106" t="s">
        <v>11695</v>
      </c>
      <c r="W218" s="107" t="s">
        <v>1055</v>
      </c>
      <c r="X218" s="108">
        <v>42276</v>
      </c>
      <c r="Y218" s="107" t="b">
        <v>1</v>
      </c>
      <c r="Z218" s="107" t="s">
        <v>11696</v>
      </c>
      <c r="AA218" s="107" t="s">
        <v>8333</v>
      </c>
      <c r="AB218" s="107" t="s">
        <v>11270</v>
      </c>
      <c r="AC218" s="107">
        <v>124.2</v>
      </c>
      <c r="AD218" s="107" t="s">
        <v>6569</v>
      </c>
      <c r="AE218" s="107">
        <v>124.2</v>
      </c>
    </row>
    <row r="219" spans="2:31" outlineLevel="1">
      <c r="B219" s="24" t="s">
        <v>8329</v>
      </c>
      <c r="C219" s="24" t="s">
        <v>0</v>
      </c>
      <c r="D219" s="24" t="s">
        <v>8328</v>
      </c>
      <c r="F219" s="83" t="s">
        <v>155</v>
      </c>
      <c r="G219" s="24">
        <v>500</v>
      </c>
      <c r="H219" s="24" t="s">
        <v>7752</v>
      </c>
      <c r="I219" s="24" t="s">
        <v>7935</v>
      </c>
      <c r="J219" s="24" t="s">
        <v>73</v>
      </c>
      <c r="K219" s="72" t="str">
        <f t="shared" si="9"/>
        <v>EUNZ506 ICPL Curncy</v>
      </c>
      <c r="L219" s="25" t="str">
        <f t="shared" si="10"/>
        <v>ICPL</v>
      </c>
      <c r="M219" s="26">
        <f t="shared" ca="1" si="10"/>
        <v>42276</v>
      </c>
      <c r="N219" s="25" t="b">
        <f t="shared" si="10"/>
        <v>1</v>
      </c>
      <c r="O219" s="84" t="e">
        <f ca="1">IF($N219,_xll.BDP($K219,O$4),"[DISABLED]")</f>
        <v>#NAME?</v>
      </c>
      <c r="P219" s="84" t="e">
        <f ca="1">IF($N219,_xll.BDP($K219,P$4),"[DISABLED]")</f>
        <v>#NAME?</v>
      </c>
      <c r="Q219" s="84" t="e">
        <f ca="1">IF($N219,_xll.BDP($K219,Q$4),"[DISABLED]")</f>
        <v>#NAME?</v>
      </c>
      <c r="R219" s="84" t="e">
        <f ca="1">IF($N219,_xll.BDH($K219,R$4,$M219),"[DISABLED]")</f>
        <v>#NAME?</v>
      </c>
      <c r="S219" s="84" t="e">
        <f ca="1">IF($N219,_xll.BDH($K219,S$4,$M219),"[DISABLED]")</f>
        <v>#NAME?</v>
      </c>
      <c r="T219" s="84" t="e">
        <f ca="1">IF($N219,_xll.BDH($K219,T$4,$M219),"[DISABLED]")</f>
        <v>#NAME?</v>
      </c>
      <c r="V219" s="106" t="s">
        <v>11697</v>
      </c>
      <c r="W219" s="107" t="s">
        <v>1055</v>
      </c>
      <c r="X219" s="108">
        <v>42276</v>
      </c>
      <c r="Y219" s="107" t="b">
        <v>1</v>
      </c>
      <c r="Z219" s="107" t="s">
        <v>11698</v>
      </c>
      <c r="AA219" s="107" t="s">
        <v>8333</v>
      </c>
      <c r="AB219" s="107" t="s">
        <v>11270</v>
      </c>
      <c r="AC219" s="107">
        <v>122.9</v>
      </c>
      <c r="AD219" s="107" t="s">
        <v>6569</v>
      </c>
      <c r="AE219" s="107">
        <v>122.9</v>
      </c>
    </row>
    <row r="220" spans="2:31" outlineLevel="1">
      <c r="B220" s="24" t="s">
        <v>8329</v>
      </c>
      <c r="C220" s="24" t="s">
        <v>0</v>
      </c>
      <c r="D220" s="24" t="s">
        <v>8328</v>
      </c>
      <c r="F220" s="83" t="s">
        <v>45</v>
      </c>
      <c r="G220" s="24">
        <v>500</v>
      </c>
      <c r="H220" s="24" t="s">
        <v>7752</v>
      </c>
      <c r="I220" s="24" t="s">
        <v>7936</v>
      </c>
      <c r="J220" s="24" t="s">
        <v>73</v>
      </c>
      <c r="K220" s="72" t="str">
        <f t="shared" si="9"/>
        <v>EUNZ507 ICPL Curncy</v>
      </c>
      <c r="L220" s="25" t="str">
        <f t="shared" si="10"/>
        <v>ICPL</v>
      </c>
      <c r="M220" s="26">
        <f t="shared" ca="1" si="10"/>
        <v>42276</v>
      </c>
      <c r="N220" s="25" t="b">
        <f t="shared" si="10"/>
        <v>1</v>
      </c>
      <c r="O220" s="84" t="e">
        <f ca="1">IF($N220,_xll.BDP($K220,O$4),"[DISABLED]")</f>
        <v>#NAME?</v>
      </c>
      <c r="P220" s="84" t="e">
        <f ca="1">IF($N220,_xll.BDP($K220,P$4),"[DISABLED]")</f>
        <v>#NAME?</v>
      </c>
      <c r="Q220" s="84" t="e">
        <f ca="1">IF($N220,_xll.BDP($K220,Q$4),"[DISABLED]")</f>
        <v>#NAME?</v>
      </c>
      <c r="R220" s="84" t="e">
        <f ca="1">IF($N220,_xll.BDH($K220,R$4,$M220),"[DISABLED]")</f>
        <v>#NAME?</v>
      </c>
      <c r="S220" s="84" t="e">
        <f ca="1">IF($N220,_xll.BDH($K220,S$4,$M220),"[DISABLED]")</f>
        <v>#NAME?</v>
      </c>
      <c r="T220" s="84" t="e">
        <f ca="1">IF($N220,_xll.BDH($K220,T$4,$M220),"[DISABLED]")</f>
        <v>#NAME?</v>
      </c>
      <c r="V220" s="106" t="s">
        <v>11699</v>
      </c>
      <c r="W220" s="107" t="s">
        <v>1055</v>
      </c>
      <c r="X220" s="108">
        <v>42276</v>
      </c>
      <c r="Y220" s="107" t="b">
        <v>1</v>
      </c>
      <c r="Z220" s="107" t="s">
        <v>11700</v>
      </c>
      <c r="AA220" s="107" t="s">
        <v>8333</v>
      </c>
      <c r="AB220" s="107" t="s">
        <v>11270</v>
      </c>
      <c r="AC220" s="107">
        <v>120</v>
      </c>
      <c r="AD220" s="107" t="s">
        <v>6569</v>
      </c>
      <c r="AE220" s="107">
        <v>120</v>
      </c>
    </row>
    <row r="221" spans="2:31" outlineLevel="1">
      <c r="B221" s="24" t="s">
        <v>8329</v>
      </c>
      <c r="C221" s="24" t="s">
        <v>0</v>
      </c>
      <c r="D221" s="24" t="s">
        <v>8328</v>
      </c>
      <c r="F221" s="83" t="s">
        <v>156</v>
      </c>
      <c r="G221" s="24">
        <v>500</v>
      </c>
      <c r="H221" s="24" t="s">
        <v>7752</v>
      </c>
      <c r="I221" s="24" t="s">
        <v>7937</v>
      </c>
      <c r="J221" s="24" t="s">
        <v>73</v>
      </c>
      <c r="K221" s="72" t="str">
        <f t="shared" si="9"/>
        <v>EUNZ508 ICPL Curncy</v>
      </c>
      <c r="L221" s="25" t="str">
        <f t="shared" si="10"/>
        <v>ICPL</v>
      </c>
      <c r="M221" s="26">
        <f t="shared" ca="1" si="10"/>
        <v>42276</v>
      </c>
      <c r="N221" s="25" t="b">
        <f t="shared" si="10"/>
        <v>1</v>
      </c>
      <c r="O221" s="84" t="e">
        <f ca="1">IF($N221,_xll.BDP($K221,O$4),"[DISABLED]")</f>
        <v>#NAME?</v>
      </c>
      <c r="P221" s="84" t="e">
        <f ca="1">IF($N221,_xll.BDP($K221,P$4),"[DISABLED]")</f>
        <v>#NAME?</v>
      </c>
      <c r="Q221" s="84" t="e">
        <f ca="1">IF($N221,_xll.BDP($K221,Q$4),"[DISABLED]")</f>
        <v>#NAME?</v>
      </c>
      <c r="R221" s="84" t="e">
        <f ca="1">IF($N221,_xll.BDH($K221,R$4,$M221),"[DISABLED]")</f>
        <v>#NAME?</v>
      </c>
      <c r="S221" s="84" t="e">
        <f ca="1">IF($N221,_xll.BDH($K221,S$4,$M221),"[DISABLED]")</f>
        <v>#NAME?</v>
      </c>
      <c r="T221" s="84" t="e">
        <f ca="1">IF($N221,_xll.BDH($K221,T$4,$M221),"[DISABLED]")</f>
        <v>#NAME?</v>
      </c>
      <c r="V221" s="106" t="s">
        <v>11701</v>
      </c>
      <c r="W221" s="107" t="s">
        <v>1055</v>
      </c>
      <c r="X221" s="108">
        <v>42276</v>
      </c>
      <c r="Y221" s="107" t="b">
        <v>1</v>
      </c>
      <c r="Z221" s="107" t="s">
        <v>11702</v>
      </c>
      <c r="AA221" s="107" t="s">
        <v>8333</v>
      </c>
      <c r="AB221" s="107" t="s">
        <v>11270</v>
      </c>
      <c r="AC221" s="107">
        <v>115.5</v>
      </c>
      <c r="AD221" s="107" t="s">
        <v>6569</v>
      </c>
      <c r="AE221" s="107">
        <v>115.5</v>
      </c>
    </row>
    <row r="222" spans="2:31" outlineLevel="1">
      <c r="B222" s="24" t="s">
        <v>8329</v>
      </c>
      <c r="C222" s="24" t="s">
        <v>0</v>
      </c>
      <c r="D222" s="24" t="s">
        <v>8328</v>
      </c>
      <c r="F222" s="83" t="s">
        <v>157</v>
      </c>
      <c r="G222" s="24">
        <v>500</v>
      </c>
      <c r="H222" s="24" t="s">
        <v>7752</v>
      </c>
      <c r="I222" s="24" t="s">
        <v>7938</v>
      </c>
      <c r="J222" s="24" t="s">
        <v>73</v>
      </c>
      <c r="K222" s="72" t="str">
        <f t="shared" si="9"/>
        <v>EUNZ509 ICPL Curncy</v>
      </c>
      <c r="L222" s="25" t="str">
        <f t="shared" si="10"/>
        <v>ICPL</v>
      </c>
      <c r="M222" s="26">
        <f t="shared" ca="1" si="10"/>
        <v>42276</v>
      </c>
      <c r="N222" s="25" t="b">
        <f t="shared" si="10"/>
        <v>1</v>
      </c>
      <c r="O222" s="84" t="e">
        <f ca="1">IF($N222,_xll.BDP($K222,O$4),"[DISABLED]")</f>
        <v>#NAME?</v>
      </c>
      <c r="P222" s="84" t="e">
        <f ca="1">IF($N222,_xll.BDP($K222,P$4),"[DISABLED]")</f>
        <v>#NAME?</v>
      </c>
      <c r="Q222" s="84" t="e">
        <f ca="1">IF($N222,_xll.BDP($K222,Q$4),"[DISABLED]")</f>
        <v>#NAME?</v>
      </c>
      <c r="R222" s="84" t="e">
        <f ca="1">IF($N222,_xll.BDH($K222,R$4,$M222),"[DISABLED]")</f>
        <v>#NAME?</v>
      </c>
      <c r="S222" s="84" t="e">
        <f ca="1">IF($N222,_xll.BDH($K222,S$4,$M222),"[DISABLED]")</f>
        <v>#NAME?</v>
      </c>
      <c r="T222" s="84" t="e">
        <f ca="1">IF($N222,_xll.BDH($K222,T$4,$M222),"[DISABLED]")</f>
        <v>#NAME?</v>
      </c>
      <c r="V222" s="106" t="s">
        <v>11703</v>
      </c>
      <c r="W222" s="107" t="s">
        <v>1055</v>
      </c>
      <c r="X222" s="108">
        <v>42276</v>
      </c>
      <c r="Y222" s="107" t="b">
        <v>1</v>
      </c>
      <c r="Z222" s="107" t="s">
        <v>11704</v>
      </c>
      <c r="AA222" s="107" t="s">
        <v>8333</v>
      </c>
      <c r="AB222" s="107" t="s">
        <v>11270</v>
      </c>
      <c r="AC222" s="107">
        <v>111</v>
      </c>
      <c r="AD222" s="107" t="s">
        <v>6569</v>
      </c>
      <c r="AE222" s="107">
        <v>111</v>
      </c>
    </row>
    <row r="223" spans="2:31" outlineLevel="1">
      <c r="B223" s="24" t="s">
        <v>8329</v>
      </c>
      <c r="C223" s="24" t="s">
        <v>0</v>
      </c>
      <c r="D223" s="24" t="s">
        <v>8328</v>
      </c>
      <c r="F223" s="83" t="s">
        <v>46</v>
      </c>
      <c r="G223" s="24">
        <v>500</v>
      </c>
      <c r="H223" s="24" t="s">
        <v>7752</v>
      </c>
      <c r="I223" s="24" t="s">
        <v>7939</v>
      </c>
      <c r="J223" s="24" t="s">
        <v>73</v>
      </c>
      <c r="K223" s="72" t="str">
        <f t="shared" si="9"/>
        <v>EUNZ5010 ICPL Curncy</v>
      </c>
      <c r="L223" s="25" t="str">
        <f t="shared" si="10"/>
        <v>ICPL</v>
      </c>
      <c r="M223" s="26">
        <f t="shared" ca="1" si="10"/>
        <v>42276</v>
      </c>
      <c r="N223" s="25" t="b">
        <f t="shared" si="10"/>
        <v>1</v>
      </c>
      <c r="O223" s="84" t="e">
        <f ca="1">IF($N223,_xll.BDP($K223,O$4),"[DISABLED]")</f>
        <v>#NAME?</v>
      </c>
      <c r="P223" s="84" t="e">
        <f ca="1">IF($N223,_xll.BDP($K223,P$4),"[DISABLED]")</f>
        <v>#NAME?</v>
      </c>
      <c r="Q223" s="84" t="e">
        <f ca="1">IF($N223,_xll.BDP($K223,Q$4),"[DISABLED]")</f>
        <v>#NAME?</v>
      </c>
      <c r="R223" s="84" t="e">
        <f ca="1">IF($N223,_xll.BDH($K223,R$4,$M223),"[DISABLED]")</f>
        <v>#NAME?</v>
      </c>
      <c r="S223" s="84" t="e">
        <f ca="1">IF($N223,_xll.BDH($K223,S$4,$M223),"[DISABLED]")</f>
        <v>#NAME?</v>
      </c>
      <c r="T223" s="84" t="e">
        <f ca="1">IF($N223,_xll.BDH($K223,T$4,$M223),"[DISABLED]")</f>
        <v>#NAME?</v>
      </c>
      <c r="V223" s="106" t="s">
        <v>11705</v>
      </c>
      <c r="W223" s="107" t="s">
        <v>1055</v>
      </c>
      <c r="X223" s="108">
        <v>42276</v>
      </c>
      <c r="Y223" s="107" t="b">
        <v>1</v>
      </c>
      <c r="Z223" s="107" t="s">
        <v>11706</v>
      </c>
      <c r="AA223" s="107" t="s">
        <v>8333</v>
      </c>
      <c r="AB223" s="107" t="s">
        <v>11270</v>
      </c>
      <c r="AC223" s="107">
        <v>107</v>
      </c>
      <c r="AD223" s="107" t="s">
        <v>6569</v>
      </c>
      <c r="AE223" s="107">
        <v>107</v>
      </c>
    </row>
    <row r="224" spans="2:31" outlineLevel="1">
      <c r="B224" s="24" t="s">
        <v>8329</v>
      </c>
      <c r="C224" s="24" t="s">
        <v>0</v>
      </c>
      <c r="D224" s="24" t="s">
        <v>8328</v>
      </c>
      <c r="F224" s="83" t="s">
        <v>161</v>
      </c>
      <c r="G224" s="24">
        <v>500</v>
      </c>
      <c r="H224" s="24" t="s">
        <v>7752</v>
      </c>
      <c r="I224" s="24" t="s">
        <v>7940</v>
      </c>
      <c r="J224" s="24" t="s">
        <v>73</v>
      </c>
      <c r="K224" s="72" t="str">
        <f t="shared" si="9"/>
        <v>EUNZ5012 ICPL Curncy</v>
      </c>
      <c r="L224" s="25" t="str">
        <f t="shared" si="10"/>
        <v>ICPL</v>
      </c>
      <c r="M224" s="26">
        <f t="shared" ca="1" si="10"/>
        <v>42276</v>
      </c>
      <c r="N224" s="25" t="b">
        <f t="shared" si="10"/>
        <v>1</v>
      </c>
      <c r="O224" s="84" t="e">
        <f ca="1">IF($N224,_xll.BDP($K224,O$4),"[DISABLED]")</f>
        <v>#NAME?</v>
      </c>
      <c r="P224" s="84" t="e">
        <f ca="1">IF($N224,_xll.BDP($K224,P$4),"[DISABLED]")</f>
        <v>#NAME?</v>
      </c>
      <c r="Q224" s="84" t="e">
        <f ca="1">IF($N224,_xll.BDP($K224,Q$4),"[DISABLED]")</f>
        <v>#NAME?</v>
      </c>
      <c r="R224" s="84" t="e">
        <f ca="1">IF($N224,_xll.BDH($K224,R$4,$M224),"[DISABLED]")</f>
        <v>#NAME?</v>
      </c>
      <c r="S224" s="84" t="e">
        <f ca="1">IF($N224,_xll.BDH($K224,S$4,$M224),"[DISABLED]")</f>
        <v>#NAME?</v>
      </c>
      <c r="T224" s="84" t="e">
        <f ca="1">IF($N224,_xll.BDH($K224,T$4,$M224),"[DISABLED]")</f>
        <v>#NAME?</v>
      </c>
      <c r="V224" s="106" t="s">
        <v>11707</v>
      </c>
      <c r="W224" s="107" t="s">
        <v>1055</v>
      </c>
      <c r="X224" s="108">
        <v>42276</v>
      </c>
      <c r="Y224" s="107" t="b">
        <v>1</v>
      </c>
      <c r="Z224" s="107" t="s">
        <v>11708</v>
      </c>
      <c r="AA224" s="107" t="s">
        <v>8333</v>
      </c>
      <c r="AB224" s="107" t="s">
        <v>11270</v>
      </c>
      <c r="AC224" s="107">
        <v>101.7</v>
      </c>
      <c r="AD224" s="107" t="s">
        <v>6569</v>
      </c>
      <c r="AE224" s="107">
        <v>101.7</v>
      </c>
    </row>
    <row r="225" spans="2:31" outlineLevel="1">
      <c r="B225" s="24" t="s">
        <v>8329</v>
      </c>
      <c r="C225" s="24" t="s">
        <v>0</v>
      </c>
      <c r="D225" s="24" t="s">
        <v>8328</v>
      </c>
      <c r="F225" s="83" t="s">
        <v>47</v>
      </c>
      <c r="G225" s="24">
        <v>500</v>
      </c>
      <c r="H225" s="24" t="s">
        <v>7752</v>
      </c>
      <c r="I225" s="24" t="s">
        <v>7941</v>
      </c>
      <c r="J225" s="24" t="s">
        <v>73</v>
      </c>
      <c r="K225" s="72" t="str">
        <f t="shared" si="9"/>
        <v>EUNZ5015 ICPL Curncy</v>
      </c>
      <c r="L225" s="25" t="str">
        <f t="shared" si="10"/>
        <v>ICPL</v>
      </c>
      <c r="M225" s="26">
        <f t="shared" ca="1" si="10"/>
        <v>42276</v>
      </c>
      <c r="N225" s="25" t="b">
        <f t="shared" si="10"/>
        <v>1</v>
      </c>
      <c r="O225" s="84" t="e">
        <f ca="1">IF($N225,_xll.BDP($K225,O$4),"[DISABLED]")</f>
        <v>#NAME?</v>
      </c>
      <c r="P225" s="84" t="e">
        <f ca="1">IF($N225,_xll.BDP($K225,P$4),"[DISABLED]")</f>
        <v>#NAME?</v>
      </c>
      <c r="Q225" s="84" t="e">
        <f ca="1">IF($N225,_xll.BDP($K225,Q$4),"[DISABLED]")</f>
        <v>#NAME?</v>
      </c>
      <c r="R225" s="84" t="e">
        <f ca="1">IF($N225,_xll.BDH($K225,R$4,$M225),"[DISABLED]")</f>
        <v>#NAME?</v>
      </c>
      <c r="S225" s="84" t="e">
        <f ca="1">IF($N225,_xll.BDH($K225,S$4,$M225),"[DISABLED]")</f>
        <v>#NAME?</v>
      </c>
      <c r="T225" s="84" t="e">
        <f ca="1">IF($N225,_xll.BDH($K225,T$4,$M225),"[DISABLED]")</f>
        <v>#NAME?</v>
      </c>
      <c r="V225" s="106" t="s">
        <v>11709</v>
      </c>
      <c r="W225" s="107" t="s">
        <v>1055</v>
      </c>
      <c r="X225" s="108">
        <v>42276</v>
      </c>
      <c r="Y225" s="107" t="b">
        <v>1</v>
      </c>
      <c r="Z225" s="107" t="s">
        <v>11710</v>
      </c>
      <c r="AA225" s="107" t="s">
        <v>8333</v>
      </c>
      <c r="AB225" s="107" t="s">
        <v>11270</v>
      </c>
      <c r="AC225" s="107">
        <v>96.9</v>
      </c>
      <c r="AD225" s="107" t="s">
        <v>6569</v>
      </c>
      <c r="AE225" s="107">
        <v>96.9</v>
      </c>
    </row>
    <row r="226" spans="2:31" outlineLevel="1">
      <c r="B226" s="24" t="s">
        <v>8329</v>
      </c>
      <c r="C226" s="24" t="s">
        <v>0</v>
      </c>
      <c r="D226" s="24" t="s">
        <v>8328</v>
      </c>
      <c r="F226" s="83" t="s">
        <v>48</v>
      </c>
      <c r="G226" s="24">
        <v>500</v>
      </c>
      <c r="H226" s="24" t="s">
        <v>7752</v>
      </c>
      <c r="I226" s="24" t="s">
        <v>7942</v>
      </c>
      <c r="J226" s="24" t="s">
        <v>73</v>
      </c>
      <c r="K226" s="72" t="str">
        <f t="shared" si="9"/>
        <v>EUNZ5020 ICPL Curncy</v>
      </c>
      <c r="L226" s="25" t="str">
        <f t="shared" si="10"/>
        <v>ICPL</v>
      </c>
      <c r="M226" s="26">
        <f t="shared" ca="1" si="10"/>
        <v>42276</v>
      </c>
      <c r="N226" s="25" t="b">
        <f t="shared" si="10"/>
        <v>1</v>
      </c>
      <c r="O226" s="84" t="e">
        <f ca="1">IF($N226,_xll.BDP($K226,O$4),"[DISABLED]")</f>
        <v>#NAME?</v>
      </c>
      <c r="P226" s="84" t="e">
        <f ca="1">IF($N226,_xll.BDP($K226,P$4),"[DISABLED]")</f>
        <v>#NAME?</v>
      </c>
      <c r="Q226" s="84" t="e">
        <f ca="1">IF($N226,_xll.BDP($K226,Q$4),"[DISABLED]")</f>
        <v>#NAME?</v>
      </c>
      <c r="R226" s="84" t="e">
        <f ca="1">IF($N226,_xll.BDH($K226,R$4,$M226),"[DISABLED]")</f>
        <v>#NAME?</v>
      </c>
      <c r="S226" s="84" t="e">
        <f ca="1">IF($N226,_xll.BDH($K226,S$4,$M226),"[DISABLED]")</f>
        <v>#NAME?</v>
      </c>
      <c r="T226" s="84" t="e">
        <f ca="1">IF($N226,_xll.BDH($K226,T$4,$M226),"[DISABLED]")</f>
        <v>#NAME?</v>
      </c>
      <c r="V226" s="106" t="s">
        <v>11711</v>
      </c>
      <c r="W226" s="107" t="s">
        <v>1055</v>
      </c>
      <c r="X226" s="108">
        <v>42276</v>
      </c>
      <c r="Y226" s="107" t="b">
        <v>1</v>
      </c>
      <c r="Z226" s="107" t="s">
        <v>11712</v>
      </c>
      <c r="AA226" s="107" t="s">
        <v>8333</v>
      </c>
      <c r="AB226" s="107" t="s">
        <v>11270</v>
      </c>
      <c r="AC226" s="107">
        <v>91.4</v>
      </c>
      <c r="AD226" s="107" t="s">
        <v>6569</v>
      </c>
      <c r="AE226" s="107">
        <v>91.4</v>
      </c>
    </row>
    <row r="227" spans="2:31" outlineLevel="1">
      <c r="B227" s="24" t="s">
        <v>8329</v>
      </c>
      <c r="C227" s="24" t="s">
        <v>0</v>
      </c>
      <c r="D227" s="24" t="s">
        <v>8328</v>
      </c>
      <c r="F227" s="83" t="s">
        <v>49</v>
      </c>
      <c r="G227" s="24">
        <v>500</v>
      </c>
      <c r="H227" s="24" t="s">
        <v>7752</v>
      </c>
      <c r="I227" s="24" t="s">
        <v>7943</v>
      </c>
      <c r="J227" s="24" t="s">
        <v>73</v>
      </c>
      <c r="K227" s="72" t="str">
        <f t="shared" si="9"/>
        <v>EUNZ5025 ICPL Curncy</v>
      </c>
      <c r="L227" s="25" t="str">
        <f t="shared" si="10"/>
        <v>ICPL</v>
      </c>
      <c r="M227" s="26">
        <f t="shared" ca="1" si="10"/>
        <v>42276</v>
      </c>
      <c r="N227" s="25" t="b">
        <f t="shared" si="10"/>
        <v>1</v>
      </c>
      <c r="O227" s="84" t="e">
        <f ca="1">IF($N227,_xll.BDP($K227,O$4),"[DISABLED]")</f>
        <v>#NAME?</v>
      </c>
      <c r="P227" s="84" t="e">
        <f ca="1">IF($N227,_xll.BDP($K227,P$4),"[DISABLED]")</f>
        <v>#NAME?</v>
      </c>
      <c r="Q227" s="84" t="e">
        <f ca="1">IF($N227,_xll.BDP($K227,Q$4),"[DISABLED]")</f>
        <v>#NAME?</v>
      </c>
      <c r="R227" s="84" t="e">
        <f ca="1">IF($N227,_xll.BDH($K227,R$4,$M227),"[DISABLED]")</f>
        <v>#NAME?</v>
      </c>
      <c r="S227" s="84" t="e">
        <f ca="1">IF($N227,_xll.BDH($K227,S$4,$M227),"[DISABLED]")</f>
        <v>#NAME?</v>
      </c>
      <c r="T227" s="84" t="e">
        <f ca="1">IF($N227,_xll.BDH($K227,T$4,$M227),"[DISABLED]")</f>
        <v>#NAME?</v>
      </c>
      <c r="V227" s="106" t="s">
        <v>11713</v>
      </c>
      <c r="W227" s="107" t="s">
        <v>1055</v>
      </c>
      <c r="X227" s="108">
        <v>42276</v>
      </c>
      <c r="Y227" s="107" t="b">
        <v>1</v>
      </c>
      <c r="Z227" s="107" t="s">
        <v>11714</v>
      </c>
      <c r="AA227" s="107" t="s">
        <v>8333</v>
      </c>
      <c r="AB227" s="107" t="s">
        <v>11451</v>
      </c>
      <c r="AC227" s="107">
        <v>87.6</v>
      </c>
      <c r="AD227" s="107" t="s">
        <v>6569</v>
      </c>
      <c r="AE227" s="107">
        <v>87.6</v>
      </c>
    </row>
    <row r="228" spans="2:31" outlineLevel="1">
      <c r="B228" s="24" t="s">
        <v>8329</v>
      </c>
      <c r="C228" s="24" t="s">
        <v>0</v>
      </c>
      <c r="D228" s="24" t="s">
        <v>8328</v>
      </c>
      <c r="F228" s="24" t="s">
        <v>50</v>
      </c>
      <c r="G228" s="24">
        <v>500</v>
      </c>
      <c r="H228" s="24" t="s">
        <v>7752</v>
      </c>
      <c r="I228" s="24" t="s">
        <v>7944</v>
      </c>
      <c r="J228" s="24" t="s">
        <v>73</v>
      </c>
      <c r="K228" s="72" t="str">
        <f t="shared" si="9"/>
        <v>EUNZ5030 ICPL Curncy</v>
      </c>
      <c r="L228" s="25" t="str">
        <f t="shared" si="10"/>
        <v>ICPL</v>
      </c>
      <c r="M228" s="26">
        <f t="shared" ca="1" si="10"/>
        <v>42276</v>
      </c>
      <c r="N228" s="25" t="b">
        <f t="shared" si="10"/>
        <v>1</v>
      </c>
      <c r="O228" s="84" t="e">
        <f ca="1">IF($N228,_xll.BDP($K228,O$4),"[DISABLED]")</f>
        <v>#NAME?</v>
      </c>
      <c r="P228" s="84" t="e">
        <f ca="1">IF($N228,_xll.BDP($K228,P$4),"[DISABLED]")</f>
        <v>#NAME?</v>
      </c>
      <c r="Q228" s="84" t="e">
        <f ca="1">IF($N228,_xll.BDP($K228,Q$4),"[DISABLED]")</f>
        <v>#NAME?</v>
      </c>
      <c r="R228" s="84" t="e">
        <f ca="1">IF($N228,_xll.BDH($K228,R$4,$M228),"[DISABLED]")</f>
        <v>#NAME?</v>
      </c>
      <c r="S228" s="84" t="e">
        <f ca="1">IF($N228,_xll.BDH($K228,S$4,$M228),"[DISABLED]")</f>
        <v>#NAME?</v>
      </c>
      <c r="T228" s="84" t="e">
        <f ca="1">IF($N228,_xll.BDH($K228,T$4,$M228),"[DISABLED]")</f>
        <v>#NAME?</v>
      </c>
      <c r="V228" s="106" t="s">
        <v>11715</v>
      </c>
      <c r="W228" s="107" t="s">
        <v>1055</v>
      </c>
      <c r="X228" s="108">
        <v>42276</v>
      </c>
      <c r="Y228" s="107" t="b">
        <v>1</v>
      </c>
      <c r="Z228" s="107" t="s">
        <v>11716</v>
      </c>
      <c r="AA228" s="107" t="s">
        <v>8333</v>
      </c>
      <c r="AB228" s="107" t="s">
        <v>11451</v>
      </c>
      <c r="AC228" s="107">
        <v>84.6</v>
      </c>
      <c r="AD228" s="107" t="s">
        <v>6569</v>
      </c>
      <c r="AE228" s="107">
        <v>84.6</v>
      </c>
    </row>
    <row r="229" spans="2:31" outlineLevel="1">
      <c r="B229" s="24" t="s">
        <v>8329</v>
      </c>
      <c r="C229" s="24" t="s">
        <v>0</v>
      </c>
      <c r="D229" s="24" t="s">
        <v>8328</v>
      </c>
      <c r="F229" s="24" t="s">
        <v>41</v>
      </c>
      <c r="G229" s="24">
        <v>1000</v>
      </c>
      <c r="H229" s="24" t="s">
        <v>7752</v>
      </c>
      <c r="I229" s="24" t="s">
        <v>7945</v>
      </c>
      <c r="J229" s="24" t="s">
        <v>73</v>
      </c>
      <c r="K229" s="72" t="str">
        <f t="shared" si="9"/>
        <v>EUNZ001 ICPL Curncy</v>
      </c>
      <c r="L229" s="25" t="str">
        <f t="shared" si="10"/>
        <v>ICPL</v>
      </c>
      <c r="M229" s="26">
        <f t="shared" ca="1" si="10"/>
        <v>42276</v>
      </c>
      <c r="N229" s="25" t="b">
        <f t="shared" si="10"/>
        <v>1</v>
      </c>
      <c r="O229" s="84" t="e">
        <f ca="1">IF($N229,_xll.BDP($K229,O$4),"[DISABLED]")</f>
        <v>#NAME?</v>
      </c>
      <c r="P229" s="84" t="e">
        <f ca="1">IF($N229,_xll.BDP($K229,P$4),"[DISABLED]")</f>
        <v>#NAME?</v>
      </c>
      <c r="Q229" s="84" t="e">
        <f ca="1">IF($N229,_xll.BDP($K229,Q$4),"[DISABLED]")</f>
        <v>#NAME?</v>
      </c>
      <c r="R229" s="84" t="e">
        <f ca="1">IF($N229,_xll.BDH($K229,R$4,$M229),"[DISABLED]")</f>
        <v>#NAME?</v>
      </c>
      <c r="S229" s="84" t="e">
        <f ca="1">IF($N229,_xll.BDH($K229,S$4,$M229),"[DISABLED]")</f>
        <v>#NAME?</v>
      </c>
      <c r="T229" s="84" t="e">
        <f ca="1">IF($N229,_xll.BDH($K229,T$4,$M229),"[DISABLED]")</f>
        <v>#NAME?</v>
      </c>
      <c r="V229" s="106" t="s">
        <v>11717</v>
      </c>
      <c r="W229" s="107" t="s">
        <v>1055</v>
      </c>
      <c r="X229" s="108">
        <v>42276</v>
      </c>
      <c r="Y229" s="107" t="b">
        <v>1</v>
      </c>
      <c r="Z229" s="107" t="s">
        <v>11718</v>
      </c>
      <c r="AA229" s="107" t="s">
        <v>8333</v>
      </c>
      <c r="AB229" s="107" t="s">
        <v>11319</v>
      </c>
      <c r="AC229" s="107">
        <v>407.6</v>
      </c>
      <c r="AD229" s="107" t="s">
        <v>6569</v>
      </c>
      <c r="AE229" s="107">
        <v>407.6</v>
      </c>
    </row>
    <row r="230" spans="2:31" outlineLevel="1">
      <c r="B230" s="24" t="s">
        <v>8329</v>
      </c>
      <c r="C230" s="24" t="s">
        <v>0</v>
      </c>
      <c r="D230" s="24" t="s">
        <v>8328</v>
      </c>
      <c r="F230" s="83" t="s">
        <v>146</v>
      </c>
      <c r="G230" s="24">
        <v>1000</v>
      </c>
      <c r="H230" s="24" t="s">
        <v>7752</v>
      </c>
      <c r="I230" s="24" t="s">
        <v>7946</v>
      </c>
      <c r="J230" s="24" t="s">
        <v>73</v>
      </c>
      <c r="K230" s="72" t="str">
        <f t="shared" si="9"/>
        <v>EUNZ001F ICPL Curncy</v>
      </c>
      <c r="L230" s="25" t="str">
        <f t="shared" si="10"/>
        <v>ICPL</v>
      </c>
      <c r="M230" s="26">
        <f t="shared" ca="1" si="10"/>
        <v>42276</v>
      </c>
      <c r="N230" s="25" t="b">
        <f t="shared" si="10"/>
        <v>1</v>
      </c>
      <c r="O230" s="84" t="e">
        <f ca="1">IF($N230,_xll.BDP($K230,O$4),"[DISABLED]")</f>
        <v>#NAME?</v>
      </c>
      <c r="P230" s="84" t="e">
        <f ca="1">IF($N230,_xll.BDP($K230,P$4),"[DISABLED]")</f>
        <v>#NAME?</v>
      </c>
      <c r="Q230" s="84" t="e">
        <f ca="1">IF($N230,_xll.BDP($K230,Q$4),"[DISABLED]")</f>
        <v>#NAME?</v>
      </c>
      <c r="R230" s="84" t="e">
        <f ca="1">IF($N230,_xll.BDH($K230,R$4,$M230),"[DISABLED]")</f>
        <v>#NAME?</v>
      </c>
      <c r="S230" s="84" t="e">
        <f ca="1">IF($N230,_xll.BDH($K230,S$4,$M230),"[DISABLED]")</f>
        <v>#NAME?</v>
      </c>
      <c r="T230" s="84" t="e">
        <f ca="1">IF($N230,_xll.BDH($K230,T$4,$M230),"[DISABLED]")</f>
        <v>#NAME?</v>
      </c>
      <c r="V230" s="106" t="s">
        <v>11719</v>
      </c>
      <c r="W230" s="107" t="s">
        <v>1055</v>
      </c>
      <c r="X230" s="108">
        <v>42276</v>
      </c>
      <c r="Y230" s="107" t="b">
        <v>1</v>
      </c>
      <c r="Z230" s="107" t="s">
        <v>11720</v>
      </c>
      <c r="AA230" s="107" t="s">
        <v>8333</v>
      </c>
      <c r="AB230" s="107" t="s">
        <v>11520</v>
      </c>
      <c r="AC230" s="107">
        <v>337.3</v>
      </c>
      <c r="AD230" s="107" t="s">
        <v>6569</v>
      </c>
      <c r="AE230" s="107">
        <v>337.3</v>
      </c>
    </row>
    <row r="231" spans="2:31" outlineLevel="1">
      <c r="B231" s="24" t="s">
        <v>8329</v>
      </c>
      <c r="C231" s="24" t="s">
        <v>0</v>
      </c>
      <c r="D231" s="24" t="s">
        <v>8328</v>
      </c>
      <c r="F231" s="83" t="s">
        <v>42</v>
      </c>
      <c r="G231" s="24">
        <v>1000</v>
      </c>
      <c r="H231" s="24" t="s">
        <v>7752</v>
      </c>
      <c r="I231" s="24" t="s">
        <v>7947</v>
      </c>
      <c r="J231" s="24" t="s">
        <v>73</v>
      </c>
      <c r="K231" s="72" t="str">
        <f t="shared" si="9"/>
        <v>EUNZ002 ICPL Curncy</v>
      </c>
      <c r="L231" s="25" t="str">
        <f t="shared" si="10"/>
        <v>ICPL</v>
      </c>
      <c r="M231" s="26">
        <f t="shared" ca="1" si="10"/>
        <v>42276</v>
      </c>
      <c r="N231" s="25" t="b">
        <f t="shared" si="10"/>
        <v>1</v>
      </c>
      <c r="O231" s="84" t="e">
        <f ca="1">IF($N231,_xll.BDP($K231,O$4),"[DISABLED]")</f>
        <v>#NAME?</v>
      </c>
      <c r="P231" s="84" t="e">
        <f ca="1">IF($N231,_xll.BDP($K231,P$4),"[DISABLED]")</f>
        <v>#NAME?</v>
      </c>
      <c r="Q231" s="84" t="e">
        <f ca="1">IF($N231,_xll.BDP($K231,Q$4),"[DISABLED]")</f>
        <v>#NAME?</v>
      </c>
      <c r="R231" s="84" t="e">
        <f ca="1">IF($N231,_xll.BDH($K231,R$4,$M231),"[DISABLED]")</f>
        <v>#NAME?</v>
      </c>
      <c r="S231" s="84" t="e">
        <f ca="1">IF($N231,_xll.BDH($K231,S$4,$M231),"[DISABLED]")</f>
        <v>#NAME?</v>
      </c>
      <c r="T231" s="84" t="e">
        <f ca="1">IF($N231,_xll.BDH($K231,T$4,$M231),"[DISABLED]")</f>
        <v>#NAME?</v>
      </c>
      <c r="V231" s="106" t="s">
        <v>11721</v>
      </c>
      <c r="W231" s="107" t="s">
        <v>1055</v>
      </c>
      <c r="X231" s="108">
        <v>42276</v>
      </c>
      <c r="Y231" s="107" t="b">
        <v>1</v>
      </c>
      <c r="Z231" s="107" t="s">
        <v>11722</v>
      </c>
      <c r="AA231" s="107" t="s">
        <v>8333</v>
      </c>
      <c r="AB231" s="107" t="s">
        <v>11322</v>
      </c>
      <c r="AC231" s="107">
        <v>280.3</v>
      </c>
      <c r="AD231" s="107" t="s">
        <v>6569</v>
      </c>
      <c r="AE231" s="107">
        <v>280.3</v>
      </c>
    </row>
    <row r="232" spans="2:31" outlineLevel="1">
      <c r="B232" s="24" t="s">
        <v>8329</v>
      </c>
      <c r="C232" s="24" t="s">
        <v>0</v>
      </c>
      <c r="D232" s="24" t="s">
        <v>8328</v>
      </c>
      <c r="F232" s="83" t="s">
        <v>43</v>
      </c>
      <c r="G232" s="24">
        <v>1000</v>
      </c>
      <c r="H232" s="24" t="s">
        <v>7752</v>
      </c>
      <c r="I232" s="24" t="s">
        <v>7948</v>
      </c>
      <c r="J232" s="24" t="s">
        <v>73</v>
      </c>
      <c r="K232" s="72" t="str">
        <f t="shared" si="9"/>
        <v>EUNZ003 ICPL Curncy</v>
      </c>
      <c r="L232" s="25" t="str">
        <f t="shared" si="10"/>
        <v>ICPL</v>
      </c>
      <c r="M232" s="26">
        <f t="shared" ca="1" si="10"/>
        <v>42276</v>
      </c>
      <c r="N232" s="25" t="b">
        <f t="shared" si="10"/>
        <v>1</v>
      </c>
      <c r="O232" s="84" t="e">
        <f ca="1">IF($N232,_xll.BDP($K232,O$4),"[DISABLED]")</f>
        <v>#NAME?</v>
      </c>
      <c r="P232" s="84" t="e">
        <f ca="1">IF($N232,_xll.BDP($K232,P$4),"[DISABLED]")</f>
        <v>#NAME?</v>
      </c>
      <c r="Q232" s="84" t="e">
        <f ca="1">IF($N232,_xll.BDP($K232,Q$4),"[DISABLED]")</f>
        <v>#NAME?</v>
      </c>
      <c r="R232" s="84" t="e">
        <f ca="1">IF($N232,_xll.BDH($K232,R$4,$M232),"[DISABLED]")</f>
        <v>#NAME?</v>
      </c>
      <c r="S232" s="84" t="e">
        <f ca="1">IF($N232,_xll.BDH($K232,S$4,$M232),"[DISABLED]")</f>
        <v>#NAME?</v>
      </c>
      <c r="T232" s="84" t="e">
        <f ca="1">IF($N232,_xll.BDH($K232,T$4,$M232),"[DISABLED]")</f>
        <v>#NAME?</v>
      </c>
      <c r="V232" s="106" t="s">
        <v>11723</v>
      </c>
      <c r="W232" s="107" t="s">
        <v>1055</v>
      </c>
      <c r="X232" s="108">
        <v>42276</v>
      </c>
      <c r="Y232" s="107" t="b">
        <v>1</v>
      </c>
      <c r="Z232" s="107" t="s">
        <v>11724</v>
      </c>
      <c r="AA232" s="107" t="s">
        <v>8333</v>
      </c>
      <c r="AB232" s="107" t="s">
        <v>11327</v>
      </c>
      <c r="AC232" s="107">
        <v>257.89999999999998</v>
      </c>
      <c r="AD232" s="107" t="s">
        <v>6569</v>
      </c>
      <c r="AE232" s="107">
        <v>257.89999999999998</v>
      </c>
    </row>
    <row r="233" spans="2:31" outlineLevel="1">
      <c r="B233" s="24" t="s">
        <v>8329</v>
      </c>
      <c r="C233" s="24" t="s">
        <v>0</v>
      </c>
      <c r="D233" s="24" t="s">
        <v>8328</v>
      </c>
      <c r="F233" s="83" t="s">
        <v>152</v>
      </c>
      <c r="G233" s="24">
        <v>1000</v>
      </c>
      <c r="H233" s="24" t="s">
        <v>7752</v>
      </c>
      <c r="I233" s="24" t="s">
        <v>7949</v>
      </c>
      <c r="J233" s="24" t="s">
        <v>73</v>
      </c>
      <c r="K233" s="72" t="str">
        <f t="shared" si="9"/>
        <v>EUNZ004 ICPL Curncy</v>
      </c>
      <c r="L233" s="25" t="str">
        <f t="shared" si="10"/>
        <v>ICPL</v>
      </c>
      <c r="M233" s="26">
        <f t="shared" ca="1" si="10"/>
        <v>42276</v>
      </c>
      <c r="N233" s="25" t="b">
        <f t="shared" si="10"/>
        <v>1</v>
      </c>
      <c r="O233" s="84" t="e">
        <f ca="1">IF($N233,_xll.BDP($K233,O$4),"[DISABLED]")</f>
        <v>#NAME?</v>
      </c>
      <c r="P233" s="84" t="e">
        <f ca="1">IF($N233,_xll.BDP($K233,P$4),"[DISABLED]")</f>
        <v>#NAME?</v>
      </c>
      <c r="Q233" s="84" t="e">
        <f ca="1">IF($N233,_xll.BDP($K233,Q$4),"[DISABLED]")</f>
        <v>#NAME?</v>
      </c>
      <c r="R233" s="84" t="e">
        <f ca="1">IF($N233,_xll.BDH($K233,R$4,$M233),"[DISABLED]")</f>
        <v>#NAME?</v>
      </c>
      <c r="S233" s="84" t="e">
        <f ca="1">IF($N233,_xll.BDH($K233,S$4,$M233),"[DISABLED]")</f>
        <v>#NAME?</v>
      </c>
      <c r="T233" s="84" t="e">
        <f ca="1">IF($N233,_xll.BDH($K233,T$4,$M233),"[DISABLED]")</f>
        <v>#NAME?</v>
      </c>
      <c r="V233" s="106" t="s">
        <v>11725</v>
      </c>
      <c r="W233" s="107" t="s">
        <v>1055</v>
      </c>
      <c r="X233" s="108">
        <v>42276</v>
      </c>
      <c r="Y233" s="107" t="b">
        <v>1</v>
      </c>
      <c r="Z233" s="107" t="s">
        <v>11726</v>
      </c>
      <c r="AA233" s="107" t="s">
        <v>8333</v>
      </c>
      <c r="AB233" s="107" t="s">
        <v>11270</v>
      </c>
      <c r="AC233" s="107">
        <v>222.4</v>
      </c>
      <c r="AD233" s="107" t="s">
        <v>6569</v>
      </c>
      <c r="AE233" s="107">
        <v>222.4</v>
      </c>
    </row>
    <row r="234" spans="2:31" outlineLevel="1">
      <c r="B234" s="24" t="s">
        <v>8329</v>
      </c>
      <c r="C234" s="24" t="s">
        <v>0</v>
      </c>
      <c r="D234" s="24" t="s">
        <v>8328</v>
      </c>
      <c r="F234" s="83" t="s">
        <v>44</v>
      </c>
      <c r="G234" s="24">
        <v>1000</v>
      </c>
      <c r="H234" s="24" t="s">
        <v>7752</v>
      </c>
      <c r="I234" s="24" t="s">
        <v>7950</v>
      </c>
      <c r="J234" s="24" t="s">
        <v>73</v>
      </c>
      <c r="K234" s="72" t="str">
        <f t="shared" si="9"/>
        <v>EUNZ005 ICPL Curncy</v>
      </c>
      <c r="L234" s="25" t="str">
        <f t="shared" si="10"/>
        <v>ICPL</v>
      </c>
      <c r="M234" s="26">
        <f t="shared" ca="1" si="10"/>
        <v>42276</v>
      </c>
      <c r="N234" s="25" t="b">
        <f t="shared" si="10"/>
        <v>1</v>
      </c>
      <c r="O234" s="84" t="e">
        <f ca="1">IF($N234,_xll.BDP($K234,O$4),"[DISABLED]")</f>
        <v>#NAME?</v>
      </c>
      <c r="P234" s="84" t="e">
        <f ca="1">IF($N234,_xll.BDP($K234,P$4),"[DISABLED]")</f>
        <v>#NAME?</v>
      </c>
      <c r="Q234" s="84" t="e">
        <f ca="1">IF($N234,_xll.BDP($K234,Q$4),"[DISABLED]")</f>
        <v>#NAME?</v>
      </c>
      <c r="R234" s="84" t="e">
        <f ca="1">IF($N234,_xll.BDH($K234,R$4,$M234),"[DISABLED]")</f>
        <v>#NAME?</v>
      </c>
      <c r="S234" s="84" t="e">
        <f ca="1">IF($N234,_xll.BDH($K234,S$4,$M234),"[DISABLED]")</f>
        <v>#NAME?</v>
      </c>
      <c r="T234" s="84" t="e">
        <f ca="1">IF($N234,_xll.BDH($K234,T$4,$M234),"[DISABLED]")</f>
        <v>#NAME?</v>
      </c>
      <c r="V234" s="106" t="s">
        <v>11727</v>
      </c>
      <c r="W234" s="107" t="s">
        <v>1055</v>
      </c>
      <c r="X234" s="108">
        <v>42276</v>
      </c>
      <c r="Y234" s="107" t="b">
        <v>1</v>
      </c>
      <c r="Z234" s="107" t="s">
        <v>11728</v>
      </c>
      <c r="AA234" s="107" t="s">
        <v>8333</v>
      </c>
      <c r="AB234" s="107" t="s">
        <v>11270</v>
      </c>
      <c r="AC234" s="107">
        <v>196.7</v>
      </c>
      <c r="AD234" s="107" t="s">
        <v>6569</v>
      </c>
      <c r="AE234" s="107">
        <v>196.7</v>
      </c>
    </row>
    <row r="235" spans="2:31" outlineLevel="1">
      <c r="B235" s="24" t="s">
        <v>8329</v>
      </c>
      <c r="C235" s="24" t="s">
        <v>0</v>
      </c>
      <c r="D235" s="24" t="s">
        <v>8328</v>
      </c>
      <c r="F235" s="83" t="s">
        <v>155</v>
      </c>
      <c r="G235" s="24">
        <v>1000</v>
      </c>
      <c r="H235" s="24" t="s">
        <v>7752</v>
      </c>
      <c r="I235" s="24" t="s">
        <v>7951</v>
      </c>
      <c r="J235" s="24" t="s">
        <v>73</v>
      </c>
      <c r="K235" s="72" t="str">
        <f t="shared" si="9"/>
        <v>EUNZ006 ICPL Curncy</v>
      </c>
      <c r="L235" s="25" t="str">
        <f t="shared" si="10"/>
        <v>ICPL</v>
      </c>
      <c r="M235" s="26">
        <f t="shared" ca="1" si="10"/>
        <v>42276</v>
      </c>
      <c r="N235" s="25" t="b">
        <f t="shared" si="10"/>
        <v>1</v>
      </c>
      <c r="O235" s="84" t="e">
        <f ca="1">IF($N235,_xll.BDP($K235,O$4),"[DISABLED]")</f>
        <v>#NAME?</v>
      </c>
      <c r="P235" s="84" t="e">
        <f ca="1">IF($N235,_xll.BDP($K235,P$4),"[DISABLED]")</f>
        <v>#NAME?</v>
      </c>
      <c r="Q235" s="84" t="e">
        <f ca="1">IF($N235,_xll.BDP($K235,Q$4),"[DISABLED]")</f>
        <v>#NAME?</v>
      </c>
      <c r="R235" s="84" t="e">
        <f ca="1">IF($N235,_xll.BDH($K235,R$4,$M235),"[DISABLED]")</f>
        <v>#NAME?</v>
      </c>
      <c r="S235" s="84" t="e">
        <f ca="1">IF($N235,_xll.BDH($K235,S$4,$M235),"[DISABLED]")</f>
        <v>#NAME?</v>
      </c>
      <c r="T235" s="84" t="e">
        <f ca="1">IF($N235,_xll.BDH($K235,T$4,$M235),"[DISABLED]")</f>
        <v>#NAME?</v>
      </c>
      <c r="V235" s="106" t="s">
        <v>11729</v>
      </c>
      <c r="W235" s="107" t="s">
        <v>1055</v>
      </c>
      <c r="X235" s="108">
        <v>42276</v>
      </c>
      <c r="Y235" s="107" t="b">
        <v>1</v>
      </c>
      <c r="Z235" s="107" t="s">
        <v>11730</v>
      </c>
      <c r="AA235" s="107" t="s">
        <v>8333</v>
      </c>
      <c r="AB235" s="107" t="s">
        <v>11270</v>
      </c>
      <c r="AC235" s="107">
        <v>192.1</v>
      </c>
      <c r="AD235" s="107" t="s">
        <v>6569</v>
      </c>
      <c r="AE235" s="107">
        <v>192.1</v>
      </c>
    </row>
    <row r="236" spans="2:31" outlineLevel="1">
      <c r="B236" s="24" t="s">
        <v>8329</v>
      </c>
      <c r="C236" s="24" t="s">
        <v>0</v>
      </c>
      <c r="D236" s="24" t="s">
        <v>8328</v>
      </c>
      <c r="F236" s="83" t="s">
        <v>45</v>
      </c>
      <c r="G236" s="24">
        <v>1000</v>
      </c>
      <c r="H236" s="24" t="s">
        <v>7752</v>
      </c>
      <c r="I236" s="24" t="s">
        <v>7952</v>
      </c>
      <c r="J236" s="24" t="s">
        <v>73</v>
      </c>
      <c r="K236" s="72" t="str">
        <f t="shared" si="9"/>
        <v>EUNZ007 ICPL Curncy</v>
      </c>
      <c r="L236" s="25" t="str">
        <f t="shared" si="10"/>
        <v>ICPL</v>
      </c>
      <c r="M236" s="26">
        <f t="shared" ca="1" si="10"/>
        <v>42276</v>
      </c>
      <c r="N236" s="25" t="b">
        <f t="shared" si="10"/>
        <v>1</v>
      </c>
      <c r="O236" s="84" t="e">
        <f ca="1">IF($N236,_xll.BDP($K236,O$4),"[DISABLED]")</f>
        <v>#NAME?</v>
      </c>
      <c r="P236" s="84" t="e">
        <f ca="1">IF($N236,_xll.BDP($K236,P$4),"[DISABLED]")</f>
        <v>#NAME?</v>
      </c>
      <c r="Q236" s="84" t="e">
        <f ca="1">IF($N236,_xll.BDP($K236,Q$4),"[DISABLED]")</f>
        <v>#NAME?</v>
      </c>
      <c r="R236" s="84" t="e">
        <f ca="1">IF($N236,_xll.BDH($K236,R$4,$M236),"[DISABLED]")</f>
        <v>#NAME?</v>
      </c>
      <c r="S236" s="84" t="e">
        <f ca="1">IF($N236,_xll.BDH($K236,S$4,$M236),"[DISABLED]")</f>
        <v>#NAME?</v>
      </c>
      <c r="T236" s="84" t="e">
        <f ca="1">IF($N236,_xll.BDH($K236,T$4,$M236),"[DISABLED]")</f>
        <v>#NAME?</v>
      </c>
      <c r="V236" s="106" t="s">
        <v>11731</v>
      </c>
      <c r="W236" s="107" t="s">
        <v>1055</v>
      </c>
      <c r="X236" s="108">
        <v>42276</v>
      </c>
      <c r="Y236" s="107" t="b">
        <v>1</v>
      </c>
      <c r="Z236" s="107" t="s">
        <v>11732</v>
      </c>
      <c r="AA236" s="107" t="s">
        <v>8333</v>
      </c>
      <c r="AB236" s="107" t="s">
        <v>11270</v>
      </c>
      <c r="AC236" s="107">
        <v>185.1</v>
      </c>
      <c r="AD236" s="107" t="s">
        <v>6569</v>
      </c>
      <c r="AE236" s="107">
        <v>185.1</v>
      </c>
    </row>
    <row r="237" spans="2:31" outlineLevel="1">
      <c r="B237" s="24" t="s">
        <v>8329</v>
      </c>
      <c r="C237" s="24" t="s">
        <v>0</v>
      </c>
      <c r="D237" s="24" t="s">
        <v>8328</v>
      </c>
      <c r="F237" s="83" t="s">
        <v>156</v>
      </c>
      <c r="G237" s="24">
        <v>1000</v>
      </c>
      <c r="H237" s="24" t="s">
        <v>7752</v>
      </c>
      <c r="I237" s="24" t="s">
        <v>7953</v>
      </c>
      <c r="J237" s="24" t="s">
        <v>73</v>
      </c>
      <c r="K237" s="72" t="str">
        <f t="shared" si="9"/>
        <v>EUNZ008 ICPL Curncy</v>
      </c>
      <c r="L237" s="25" t="str">
        <f t="shared" si="10"/>
        <v>ICPL</v>
      </c>
      <c r="M237" s="26">
        <f t="shared" ca="1" si="10"/>
        <v>42276</v>
      </c>
      <c r="N237" s="25" t="b">
        <f t="shared" si="10"/>
        <v>1</v>
      </c>
      <c r="O237" s="84" t="e">
        <f ca="1">IF($N237,_xll.BDP($K237,O$4),"[DISABLED]")</f>
        <v>#NAME?</v>
      </c>
      <c r="P237" s="84" t="e">
        <f ca="1">IF($N237,_xll.BDP($K237,P$4),"[DISABLED]")</f>
        <v>#NAME?</v>
      </c>
      <c r="Q237" s="84" t="e">
        <f ca="1">IF($N237,_xll.BDP($K237,Q$4),"[DISABLED]")</f>
        <v>#NAME?</v>
      </c>
      <c r="R237" s="84" t="e">
        <f ca="1">IF($N237,_xll.BDH($K237,R$4,$M237),"[DISABLED]")</f>
        <v>#NAME?</v>
      </c>
      <c r="S237" s="84" t="e">
        <f ca="1">IF($N237,_xll.BDH($K237,S$4,$M237),"[DISABLED]")</f>
        <v>#NAME?</v>
      </c>
      <c r="T237" s="84" t="e">
        <f ca="1">IF($N237,_xll.BDH($K237,T$4,$M237),"[DISABLED]")</f>
        <v>#NAME?</v>
      </c>
      <c r="V237" s="106" t="s">
        <v>11733</v>
      </c>
      <c r="W237" s="107" t="s">
        <v>1055</v>
      </c>
      <c r="X237" s="108">
        <v>42276</v>
      </c>
      <c r="Y237" s="107" t="b">
        <v>1</v>
      </c>
      <c r="Z237" s="107" t="s">
        <v>11734</v>
      </c>
      <c r="AA237" s="107" t="s">
        <v>8333</v>
      </c>
      <c r="AB237" s="107" t="s">
        <v>11270</v>
      </c>
      <c r="AC237" s="107">
        <v>174.6</v>
      </c>
      <c r="AD237" s="107" t="s">
        <v>6569</v>
      </c>
      <c r="AE237" s="107">
        <v>174.6</v>
      </c>
    </row>
    <row r="238" spans="2:31" outlineLevel="1">
      <c r="B238" s="24" t="s">
        <v>8329</v>
      </c>
      <c r="C238" s="24" t="s">
        <v>0</v>
      </c>
      <c r="D238" s="24" t="s">
        <v>8328</v>
      </c>
      <c r="F238" s="83" t="s">
        <v>157</v>
      </c>
      <c r="G238" s="24">
        <v>1000</v>
      </c>
      <c r="H238" s="24" t="s">
        <v>7752</v>
      </c>
      <c r="I238" s="24" t="s">
        <v>7954</v>
      </c>
      <c r="J238" s="24" t="s">
        <v>73</v>
      </c>
      <c r="K238" s="72" t="str">
        <f t="shared" si="9"/>
        <v>EUNZ009 ICPL Curncy</v>
      </c>
      <c r="L238" s="25" t="str">
        <f t="shared" si="10"/>
        <v>ICPL</v>
      </c>
      <c r="M238" s="26">
        <f t="shared" ca="1" si="10"/>
        <v>42276</v>
      </c>
      <c r="N238" s="25" t="b">
        <f t="shared" si="10"/>
        <v>1</v>
      </c>
      <c r="O238" s="84" t="e">
        <f ca="1">IF($N238,_xll.BDP($K238,O$4),"[DISABLED]")</f>
        <v>#NAME?</v>
      </c>
      <c r="P238" s="84" t="e">
        <f ca="1">IF($N238,_xll.BDP($K238,P$4),"[DISABLED]")</f>
        <v>#NAME?</v>
      </c>
      <c r="Q238" s="84" t="e">
        <f ca="1">IF($N238,_xll.BDP($K238,Q$4),"[DISABLED]")</f>
        <v>#NAME?</v>
      </c>
      <c r="R238" s="84" t="e">
        <f ca="1">IF($N238,_xll.BDH($K238,R$4,$M238),"[DISABLED]")</f>
        <v>#NAME?</v>
      </c>
      <c r="S238" s="84" t="e">
        <f ca="1">IF($N238,_xll.BDH($K238,S$4,$M238),"[DISABLED]")</f>
        <v>#NAME?</v>
      </c>
      <c r="T238" s="84" t="e">
        <f ca="1">IF($N238,_xll.BDH($K238,T$4,$M238),"[DISABLED]")</f>
        <v>#NAME?</v>
      </c>
      <c r="V238" s="106" t="s">
        <v>11735</v>
      </c>
      <c r="W238" s="107" t="s">
        <v>1055</v>
      </c>
      <c r="X238" s="108">
        <v>42276</v>
      </c>
      <c r="Y238" s="107" t="b">
        <v>1</v>
      </c>
      <c r="Z238" s="107" t="s">
        <v>11736</v>
      </c>
      <c r="AA238" s="107" t="s">
        <v>8333</v>
      </c>
      <c r="AB238" s="107" t="s">
        <v>11270</v>
      </c>
      <c r="AC238" s="107">
        <v>164.4</v>
      </c>
      <c r="AD238" s="107" t="s">
        <v>6569</v>
      </c>
      <c r="AE238" s="107">
        <v>164.4</v>
      </c>
    </row>
    <row r="239" spans="2:31" outlineLevel="1">
      <c r="B239" s="24" t="s">
        <v>8329</v>
      </c>
      <c r="C239" s="24" t="s">
        <v>0</v>
      </c>
      <c r="D239" s="24" t="s">
        <v>8328</v>
      </c>
      <c r="F239" s="83" t="s">
        <v>46</v>
      </c>
      <c r="G239" s="24">
        <v>1000</v>
      </c>
      <c r="H239" s="24" t="s">
        <v>7752</v>
      </c>
      <c r="I239" s="24" t="s">
        <v>7955</v>
      </c>
      <c r="J239" s="24" t="s">
        <v>73</v>
      </c>
      <c r="K239" s="72" t="str">
        <f t="shared" si="9"/>
        <v>EUNZ0010 ICPL Curncy</v>
      </c>
      <c r="L239" s="25" t="str">
        <f t="shared" si="10"/>
        <v>ICPL</v>
      </c>
      <c r="M239" s="26">
        <f t="shared" ca="1" si="10"/>
        <v>42276</v>
      </c>
      <c r="N239" s="25" t="b">
        <f t="shared" si="10"/>
        <v>1</v>
      </c>
      <c r="O239" s="84" t="e">
        <f ca="1">IF($N239,_xll.BDP($K239,O$4),"[DISABLED]")</f>
        <v>#NAME?</v>
      </c>
      <c r="P239" s="84" t="e">
        <f ca="1">IF($N239,_xll.BDP($K239,P$4),"[DISABLED]")</f>
        <v>#NAME?</v>
      </c>
      <c r="Q239" s="84" t="e">
        <f ca="1">IF($N239,_xll.BDP($K239,Q$4),"[DISABLED]")</f>
        <v>#NAME?</v>
      </c>
      <c r="R239" s="84" t="e">
        <f ca="1">IF($N239,_xll.BDH($K239,R$4,$M239),"[DISABLED]")</f>
        <v>#NAME?</v>
      </c>
      <c r="S239" s="84" t="e">
        <f ca="1">IF($N239,_xll.BDH($K239,S$4,$M239),"[DISABLED]")</f>
        <v>#NAME?</v>
      </c>
      <c r="T239" s="84" t="e">
        <f ca="1">IF($N239,_xll.BDH($K239,T$4,$M239),"[DISABLED]")</f>
        <v>#NAME?</v>
      </c>
      <c r="V239" s="106" t="s">
        <v>11737</v>
      </c>
      <c r="W239" s="107" t="s">
        <v>1055</v>
      </c>
      <c r="X239" s="108">
        <v>42276</v>
      </c>
      <c r="Y239" s="107" t="b">
        <v>1</v>
      </c>
      <c r="Z239" s="107" t="s">
        <v>11738</v>
      </c>
      <c r="AA239" s="107" t="s">
        <v>8333</v>
      </c>
      <c r="AB239" s="107" t="s">
        <v>11270</v>
      </c>
      <c r="AC239" s="107">
        <v>154.9</v>
      </c>
      <c r="AD239" s="107" t="s">
        <v>6569</v>
      </c>
      <c r="AE239" s="107">
        <v>154.9</v>
      </c>
    </row>
    <row r="240" spans="2:31" outlineLevel="1">
      <c r="B240" s="24" t="s">
        <v>8329</v>
      </c>
      <c r="C240" s="24" t="s">
        <v>0</v>
      </c>
      <c r="D240" s="24" t="s">
        <v>8328</v>
      </c>
      <c r="F240" s="83" t="s">
        <v>161</v>
      </c>
      <c r="G240" s="24">
        <v>1000</v>
      </c>
      <c r="H240" s="24" t="s">
        <v>7752</v>
      </c>
      <c r="I240" s="24" t="s">
        <v>7956</v>
      </c>
      <c r="J240" s="24" t="s">
        <v>73</v>
      </c>
      <c r="K240" s="72" t="str">
        <f t="shared" si="9"/>
        <v>EUNZ0012 ICPL Curncy</v>
      </c>
      <c r="L240" s="25" t="str">
        <f t="shared" si="10"/>
        <v>ICPL</v>
      </c>
      <c r="M240" s="26">
        <f t="shared" ca="1" si="10"/>
        <v>42276</v>
      </c>
      <c r="N240" s="25" t="b">
        <f t="shared" si="10"/>
        <v>1</v>
      </c>
      <c r="O240" s="84" t="e">
        <f ca="1">IF($N240,_xll.BDP($K240,O$4),"[DISABLED]")</f>
        <v>#NAME?</v>
      </c>
      <c r="P240" s="84" t="e">
        <f ca="1">IF($N240,_xll.BDP($K240,P$4),"[DISABLED]")</f>
        <v>#NAME?</v>
      </c>
      <c r="Q240" s="84" t="e">
        <f ca="1">IF($N240,_xll.BDP($K240,Q$4),"[DISABLED]")</f>
        <v>#NAME?</v>
      </c>
      <c r="R240" s="84" t="e">
        <f ca="1">IF($N240,_xll.BDH($K240,R$4,$M240),"[DISABLED]")</f>
        <v>#NAME?</v>
      </c>
      <c r="S240" s="84" t="e">
        <f ca="1">IF($N240,_xll.BDH($K240,S$4,$M240),"[DISABLED]")</f>
        <v>#NAME?</v>
      </c>
      <c r="T240" s="84" t="e">
        <f ca="1">IF($N240,_xll.BDH($K240,T$4,$M240),"[DISABLED]")</f>
        <v>#NAME?</v>
      </c>
      <c r="V240" s="106" t="s">
        <v>11739</v>
      </c>
      <c r="W240" s="107" t="s">
        <v>1055</v>
      </c>
      <c r="X240" s="108">
        <v>42276</v>
      </c>
      <c r="Y240" s="107" t="b">
        <v>1</v>
      </c>
      <c r="Z240" s="107" t="s">
        <v>11740</v>
      </c>
      <c r="AA240" s="107" t="s">
        <v>8333</v>
      </c>
      <c r="AB240" s="107" t="s">
        <v>11270</v>
      </c>
      <c r="AC240" s="107">
        <v>142.4</v>
      </c>
      <c r="AD240" s="107" t="s">
        <v>6569</v>
      </c>
      <c r="AE240" s="107">
        <v>142.4</v>
      </c>
    </row>
    <row r="241" spans="2:31" outlineLevel="1">
      <c r="B241" s="24" t="s">
        <v>8329</v>
      </c>
      <c r="C241" s="24" t="s">
        <v>0</v>
      </c>
      <c r="D241" s="24" t="s">
        <v>8328</v>
      </c>
      <c r="F241" s="83" t="s">
        <v>47</v>
      </c>
      <c r="G241" s="24">
        <v>1000</v>
      </c>
      <c r="H241" s="24" t="s">
        <v>7752</v>
      </c>
      <c r="I241" s="24" t="s">
        <v>7957</v>
      </c>
      <c r="J241" s="24" t="s">
        <v>73</v>
      </c>
      <c r="K241" s="72" t="str">
        <f t="shared" si="9"/>
        <v>EUNZ0015 ICPL Curncy</v>
      </c>
      <c r="L241" s="25" t="str">
        <f t="shared" si="10"/>
        <v>ICPL</v>
      </c>
      <c r="M241" s="26">
        <f t="shared" ca="1" si="10"/>
        <v>42276</v>
      </c>
      <c r="N241" s="25" t="b">
        <f t="shared" si="10"/>
        <v>1</v>
      </c>
      <c r="O241" s="84" t="e">
        <f ca="1">IF($N241,_xll.BDP($K241,O$4),"[DISABLED]")</f>
        <v>#NAME?</v>
      </c>
      <c r="P241" s="84" t="e">
        <f ca="1">IF($N241,_xll.BDP($K241,P$4),"[DISABLED]")</f>
        <v>#NAME?</v>
      </c>
      <c r="Q241" s="84" t="e">
        <f ca="1">IF($N241,_xll.BDP($K241,Q$4),"[DISABLED]")</f>
        <v>#NAME?</v>
      </c>
      <c r="R241" s="84" t="e">
        <f ca="1">IF($N241,_xll.BDH($K241,R$4,$M241),"[DISABLED]")</f>
        <v>#NAME?</v>
      </c>
      <c r="S241" s="84" t="e">
        <f ca="1">IF($N241,_xll.BDH($K241,S$4,$M241),"[DISABLED]")</f>
        <v>#NAME?</v>
      </c>
      <c r="T241" s="84" t="e">
        <f ca="1">IF($N241,_xll.BDH($K241,T$4,$M241),"[DISABLED]")</f>
        <v>#NAME?</v>
      </c>
      <c r="V241" s="106" t="s">
        <v>11741</v>
      </c>
      <c r="W241" s="107" t="s">
        <v>1055</v>
      </c>
      <c r="X241" s="108">
        <v>42276</v>
      </c>
      <c r="Y241" s="107" t="b">
        <v>1</v>
      </c>
      <c r="Z241" s="107" t="s">
        <v>11742</v>
      </c>
      <c r="AA241" s="107" t="s">
        <v>8333</v>
      </c>
      <c r="AB241" s="107" t="s">
        <v>11270</v>
      </c>
      <c r="AC241" s="107">
        <v>132.30000000000001</v>
      </c>
      <c r="AD241" s="107" t="s">
        <v>6569</v>
      </c>
      <c r="AE241" s="107">
        <v>132.30000000000001</v>
      </c>
    </row>
    <row r="242" spans="2:31" outlineLevel="1">
      <c r="B242" s="24" t="s">
        <v>8329</v>
      </c>
      <c r="C242" s="24" t="s">
        <v>0</v>
      </c>
      <c r="D242" s="24" t="s">
        <v>8328</v>
      </c>
      <c r="F242" s="83" t="s">
        <v>48</v>
      </c>
      <c r="G242" s="24">
        <v>1000</v>
      </c>
      <c r="H242" s="24" t="s">
        <v>7752</v>
      </c>
      <c r="I242" s="24" t="s">
        <v>7958</v>
      </c>
      <c r="J242" s="24" t="s">
        <v>73</v>
      </c>
      <c r="K242" s="72" t="str">
        <f t="shared" si="9"/>
        <v>EUNZ0020 ICPL Curncy</v>
      </c>
      <c r="L242" s="25" t="str">
        <f t="shared" si="10"/>
        <v>ICPL</v>
      </c>
      <c r="M242" s="26">
        <f t="shared" ca="1" si="10"/>
        <v>42276</v>
      </c>
      <c r="N242" s="25" t="b">
        <f t="shared" si="10"/>
        <v>1</v>
      </c>
      <c r="O242" s="84" t="e">
        <f ca="1">IF($N242,_xll.BDP($K242,O$4),"[DISABLED]")</f>
        <v>#NAME?</v>
      </c>
      <c r="P242" s="84" t="e">
        <f ca="1">IF($N242,_xll.BDP($K242,P$4),"[DISABLED]")</f>
        <v>#NAME?</v>
      </c>
      <c r="Q242" s="84" t="e">
        <f ca="1">IF($N242,_xll.BDP($K242,Q$4),"[DISABLED]")</f>
        <v>#NAME?</v>
      </c>
      <c r="R242" s="84" t="e">
        <f ca="1">IF($N242,_xll.BDH($K242,R$4,$M242),"[DISABLED]")</f>
        <v>#NAME?</v>
      </c>
      <c r="S242" s="84" t="e">
        <f ca="1">IF($N242,_xll.BDH($K242,S$4,$M242),"[DISABLED]")</f>
        <v>#NAME?</v>
      </c>
      <c r="T242" s="84" t="e">
        <f ca="1">IF($N242,_xll.BDH($K242,T$4,$M242),"[DISABLED]")</f>
        <v>#NAME?</v>
      </c>
      <c r="V242" s="106" t="s">
        <v>11743</v>
      </c>
      <c r="W242" s="107" t="s">
        <v>1055</v>
      </c>
      <c r="X242" s="108">
        <v>42276</v>
      </c>
      <c r="Y242" s="107" t="b">
        <v>1</v>
      </c>
      <c r="Z242" s="107" t="s">
        <v>11744</v>
      </c>
      <c r="AA242" s="107" t="s">
        <v>8333</v>
      </c>
      <c r="AB242" s="107" t="s">
        <v>11270</v>
      </c>
      <c r="AC242" s="107">
        <v>121</v>
      </c>
      <c r="AD242" s="107" t="s">
        <v>6569</v>
      </c>
      <c r="AE242" s="107">
        <v>121</v>
      </c>
    </row>
    <row r="243" spans="2:31" outlineLevel="1">
      <c r="B243" s="24" t="s">
        <v>8329</v>
      </c>
      <c r="C243" s="24" t="s">
        <v>0</v>
      </c>
      <c r="D243" s="24" t="s">
        <v>8328</v>
      </c>
      <c r="F243" s="24" t="s">
        <v>49</v>
      </c>
      <c r="G243" s="24">
        <v>1000</v>
      </c>
      <c r="H243" s="24" t="s">
        <v>7752</v>
      </c>
      <c r="I243" s="24" t="s">
        <v>7959</v>
      </c>
      <c r="J243" s="24" t="s">
        <v>73</v>
      </c>
      <c r="K243" s="72" t="str">
        <f t="shared" si="9"/>
        <v>EUNZ0025 ICPL Curncy</v>
      </c>
      <c r="L243" s="25" t="str">
        <f t="shared" si="10"/>
        <v>ICPL</v>
      </c>
      <c r="M243" s="26">
        <f t="shared" ca="1" si="10"/>
        <v>42276</v>
      </c>
      <c r="N243" s="25" t="b">
        <f t="shared" si="10"/>
        <v>1</v>
      </c>
      <c r="O243" s="84" t="e">
        <f ca="1">IF($N243,_xll.BDP($K243,O$4),"[DISABLED]")</f>
        <v>#NAME?</v>
      </c>
      <c r="P243" s="84" t="e">
        <f ca="1">IF($N243,_xll.BDP($K243,P$4),"[DISABLED]")</f>
        <v>#NAME?</v>
      </c>
      <c r="Q243" s="84" t="e">
        <f ca="1">IF($N243,_xll.BDP($K243,Q$4),"[DISABLED]")</f>
        <v>#NAME?</v>
      </c>
      <c r="R243" s="84" t="e">
        <f ca="1">IF($N243,_xll.BDH($K243,R$4,$M243),"[DISABLED]")</f>
        <v>#NAME?</v>
      </c>
      <c r="S243" s="84" t="e">
        <f ca="1">IF($N243,_xll.BDH($K243,S$4,$M243),"[DISABLED]")</f>
        <v>#NAME?</v>
      </c>
      <c r="T243" s="84" t="e">
        <f ca="1">IF($N243,_xll.BDH($K243,T$4,$M243),"[DISABLED]")</f>
        <v>#NAME?</v>
      </c>
      <c r="V243" s="106" t="s">
        <v>11745</v>
      </c>
      <c r="W243" s="107" t="s">
        <v>1055</v>
      </c>
      <c r="X243" s="108">
        <v>42276</v>
      </c>
      <c r="Y243" s="107" t="b">
        <v>1</v>
      </c>
      <c r="Z243" s="107" t="s">
        <v>11746</v>
      </c>
      <c r="AA243" s="107" t="s">
        <v>8333</v>
      </c>
      <c r="AB243" s="107" t="s">
        <v>11270</v>
      </c>
      <c r="AC243" s="107">
        <v>112.4</v>
      </c>
      <c r="AD243" s="107" t="s">
        <v>6569</v>
      </c>
      <c r="AE243" s="107">
        <v>112.4</v>
      </c>
    </row>
    <row r="244" spans="2:31" outlineLevel="1">
      <c r="B244" s="24" t="s">
        <v>8329</v>
      </c>
      <c r="C244" s="24" t="s">
        <v>0</v>
      </c>
      <c r="D244" s="24" t="s">
        <v>8328</v>
      </c>
      <c r="F244" s="24" t="s">
        <v>50</v>
      </c>
      <c r="G244" s="24">
        <v>1000</v>
      </c>
      <c r="H244" s="24" t="s">
        <v>7752</v>
      </c>
      <c r="I244" s="24" t="s">
        <v>7960</v>
      </c>
      <c r="J244" s="24" t="s">
        <v>73</v>
      </c>
      <c r="K244" s="72" t="str">
        <f t="shared" si="9"/>
        <v>EUNZ0030 ICPL Curncy</v>
      </c>
      <c r="L244" s="25" t="str">
        <f t="shared" si="10"/>
        <v>ICPL</v>
      </c>
      <c r="M244" s="26">
        <f t="shared" ca="1" si="10"/>
        <v>42276</v>
      </c>
      <c r="N244" s="25" t="b">
        <f t="shared" si="10"/>
        <v>1</v>
      </c>
      <c r="O244" s="84" t="e">
        <f ca="1">IF($N244,_xll.BDP($K244,O$4),"[DISABLED]")</f>
        <v>#NAME?</v>
      </c>
      <c r="P244" s="84" t="e">
        <f ca="1">IF($N244,_xll.BDP($K244,P$4),"[DISABLED]")</f>
        <v>#NAME?</v>
      </c>
      <c r="Q244" s="84" t="e">
        <f ca="1">IF($N244,_xll.BDP($K244,Q$4),"[DISABLED]")</f>
        <v>#NAME?</v>
      </c>
      <c r="R244" s="84" t="e">
        <f ca="1">IF($N244,_xll.BDH($K244,R$4,$M244),"[DISABLED]")</f>
        <v>#NAME?</v>
      </c>
      <c r="S244" s="84" t="e">
        <f ca="1">IF($N244,_xll.BDH($K244,S$4,$M244),"[DISABLED]")</f>
        <v>#NAME?</v>
      </c>
      <c r="T244" s="84" t="e">
        <f ca="1">IF($N244,_xll.BDH($K244,T$4,$M244),"[DISABLED]")</f>
        <v>#NAME?</v>
      </c>
      <c r="V244" s="106" t="s">
        <v>11747</v>
      </c>
      <c r="W244" s="107" t="s">
        <v>1055</v>
      </c>
      <c r="X244" s="108">
        <v>42276</v>
      </c>
      <c r="Y244" s="107" t="b">
        <v>1</v>
      </c>
      <c r="Z244" s="107" t="s">
        <v>11748</v>
      </c>
      <c r="AA244" s="107" t="s">
        <v>8333</v>
      </c>
      <c r="AB244" s="107" t="s">
        <v>11749</v>
      </c>
      <c r="AC244" s="107">
        <v>106.1</v>
      </c>
      <c r="AD244" s="107" t="s">
        <v>6569</v>
      </c>
      <c r="AE244" s="107">
        <v>106.1</v>
      </c>
    </row>
    <row r="245" spans="2:31" outlineLevel="1">
      <c r="K245" s="72"/>
      <c r="L245" s="25"/>
      <c r="M245" s="26"/>
      <c r="N245" s="25"/>
      <c r="O245" s="84"/>
      <c r="P245" s="84"/>
      <c r="Q245" s="84"/>
      <c r="R245" s="84"/>
      <c r="S245" s="84"/>
      <c r="T245" s="84"/>
      <c r="V245" s="106"/>
      <c r="W245" s="107"/>
      <c r="X245" s="108"/>
      <c r="Y245" s="107"/>
      <c r="Z245" s="107"/>
      <c r="AA245" s="107"/>
      <c r="AB245" s="107"/>
      <c r="AC245" s="107"/>
      <c r="AD245" s="107"/>
      <c r="AE245" s="107"/>
    </row>
    <row r="247" spans="2:31">
      <c r="B247" s="24" t="s">
        <v>8329</v>
      </c>
      <c r="C247" s="24" t="s">
        <v>2</v>
      </c>
      <c r="D247" s="24" t="s">
        <v>62</v>
      </c>
      <c r="E247" s="76"/>
      <c r="F247" s="78"/>
      <c r="G247" s="78"/>
      <c r="H247" s="78"/>
      <c r="I247" s="78"/>
      <c r="J247" s="78"/>
      <c r="K247" s="98"/>
      <c r="L247" s="81" t="str">
        <f t="shared" ref="L247:T247" si="11">INDEX(ObjData,MATCH($B247&amp;"-"&amp;$C247&amp;"-"&amp;$D247,ObjIDs,0),MATCH(L$2,ObjFields,0))</f>
        <v>ICPL</v>
      </c>
      <c r="M247" s="82">
        <f t="shared" ca="1" si="11"/>
        <v>42276</v>
      </c>
      <c r="N247" s="81" t="b">
        <f t="shared" si="11"/>
        <v>0</v>
      </c>
      <c r="O247" s="81" t="str">
        <f t="shared" si="11"/>
        <v>NAME</v>
      </c>
      <c r="P247" s="81" t="str">
        <f t="shared" si="11"/>
        <v>LAST_UPDATE_DT</v>
      </c>
      <c r="Q247" s="81" t="str">
        <f t="shared" si="11"/>
        <v>LAST_UPDATE</v>
      </c>
      <c r="R247" s="81" t="str">
        <f t="shared" si="11"/>
        <v>PX_LAST</v>
      </c>
      <c r="S247" s="81" t="str">
        <f t="shared" si="11"/>
        <v>PX_BID</v>
      </c>
      <c r="T247" s="81" t="str">
        <f t="shared" si="11"/>
        <v>PX_ASK</v>
      </c>
      <c r="V247" s="128"/>
      <c r="W247" s="104" t="s">
        <v>1055</v>
      </c>
      <c r="X247" s="105">
        <v>42276</v>
      </c>
      <c r="Y247" s="104" t="b">
        <v>0</v>
      </c>
      <c r="Z247" s="104" t="s">
        <v>289</v>
      </c>
      <c r="AA247" s="104" t="s">
        <v>291</v>
      </c>
      <c r="AB247" s="104" t="s">
        <v>292</v>
      </c>
      <c r="AC247" s="104" t="s">
        <v>56</v>
      </c>
      <c r="AD247" s="104" t="s">
        <v>5228</v>
      </c>
      <c r="AE247" s="104" t="s">
        <v>5229</v>
      </c>
    </row>
    <row r="248" spans="2:31" outlineLevel="1">
      <c r="B248" s="24" t="s">
        <v>8329</v>
      </c>
      <c r="C248" s="24" t="s">
        <v>2</v>
      </c>
      <c r="D248" s="24" t="s">
        <v>62</v>
      </c>
      <c r="F248" s="24" t="s">
        <v>41</v>
      </c>
      <c r="H248" s="24" t="s">
        <v>7716</v>
      </c>
      <c r="I248" s="24" t="s">
        <v>7962</v>
      </c>
      <c r="J248" s="24" t="s">
        <v>73</v>
      </c>
      <c r="K248" s="72" t="str">
        <f>I248&amp;" "&amp;L248&amp;" "&amp;J248</f>
        <v>USCFS1 ICPL Curncy</v>
      </c>
      <c r="L248" s="25" t="str">
        <f>L$247</f>
        <v>ICPL</v>
      </c>
      <c r="M248" s="26">
        <f ca="1">M$247</f>
        <v>42276</v>
      </c>
      <c r="N248" s="25" t="b">
        <f>N$247</f>
        <v>0</v>
      </c>
      <c r="O248" s="84" t="str">
        <f>IF($N248,_xll.BDP($K248,O$247),"[DISABLED]")</f>
        <v>[DISABLED]</v>
      </c>
      <c r="P248" s="84" t="str">
        <f>IF($N248,_xll.BDP($K248,P$247),"[DISABLED]")</f>
        <v>[DISABLED]</v>
      </c>
      <c r="Q248" s="84" t="str">
        <f>IF($N248,_xll.BDP($K248,Q$247),"[DISABLED]")</f>
        <v>[DISABLED]</v>
      </c>
      <c r="R248" s="84" t="str">
        <f>IF($N248,_xll.BDH($K248,R$247,$M248),"[DISABLED]")</f>
        <v>[DISABLED]</v>
      </c>
      <c r="S248" s="84" t="str">
        <f>IF($N248,_xll.BDH($K248,S$247,$M248),"[DISABLED]")</f>
        <v>[DISABLED]</v>
      </c>
      <c r="T248" s="84" t="str">
        <f>IF($N248,_xll.BDH($K248,T$247,$M248),"[DISABLED]")</f>
        <v>[DISABLED]</v>
      </c>
      <c r="V248" s="106" t="s">
        <v>11750</v>
      </c>
      <c r="W248" s="107" t="s">
        <v>1055</v>
      </c>
      <c r="X248" s="108">
        <v>42276</v>
      </c>
      <c r="Y248" s="107" t="b">
        <v>0</v>
      </c>
      <c r="Z248" s="107" t="s">
        <v>5237</v>
      </c>
      <c r="AA248" s="107" t="s">
        <v>5237</v>
      </c>
      <c r="AB248" s="107" t="s">
        <v>5237</v>
      </c>
      <c r="AC248" s="107" t="s">
        <v>5237</v>
      </c>
      <c r="AD248" s="107" t="s">
        <v>5237</v>
      </c>
      <c r="AE248" s="107" t="s">
        <v>5237</v>
      </c>
    </row>
    <row r="249" spans="2:31" outlineLevel="1">
      <c r="B249" s="24" t="s">
        <v>8329</v>
      </c>
      <c r="C249" s="24" t="s">
        <v>2</v>
      </c>
      <c r="D249" s="24" t="s">
        <v>62</v>
      </c>
      <c r="F249" s="24" t="s">
        <v>42</v>
      </c>
      <c r="H249" s="24" t="s">
        <v>7716</v>
      </c>
      <c r="I249" s="24" t="s">
        <v>7963</v>
      </c>
      <c r="J249" s="24" t="s">
        <v>73</v>
      </c>
      <c r="K249" s="72" t="str">
        <f t="shared" ref="K249:K312" si="12">I249&amp;" "&amp;L249&amp;" "&amp;J249</f>
        <v>USCFS2 ICPL Curncy</v>
      </c>
      <c r="L249" s="25" t="str">
        <f t="shared" ref="L249:N280" si="13">L$247</f>
        <v>ICPL</v>
      </c>
      <c r="M249" s="26">
        <f t="shared" ca="1" si="13"/>
        <v>42276</v>
      </c>
      <c r="N249" s="25" t="b">
        <f t="shared" si="13"/>
        <v>0</v>
      </c>
      <c r="O249" s="84" t="str">
        <f>IF($N249,_xll.BDP($K249,O$247),"[DISABLED]")</f>
        <v>[DISABLED]</v>
      </c>
      <c r="P249" s="84" t="str">
        <f>IF($N249,_xll.BDP($K249,P$247),"[DISABLED]")</f>
        <v>[DISABLED]</v>
      </c>
      <c r="Q249" s="84" t="str">
        <f>IF($N249,_xll.BDP($K249,Q$247),"[DISABLED]")</f>
        <v>[DISABLED]</v>
      </c>
      <c r="R249" s="84" t="str">
        <f>IF($N249,_xll.BDH($K249,R$247,$M249),"[DISABLED]")</f>
        <v>[DISABLED]</v>
      </c>
      <c r="S249" s="84" t="str">
        <f>IF($N249,_xll.BDH($K249,S$247,$M249),"[DISABLED]")</f>
        <v>[DISABLED]</v>
      </c>
      <c r="T249" s="84" t="str">
        <f>IF($N249,_xll.BDH($K249,T$247,$M249),"[DISABLED]")</f>
        <v>[DISABLED]</v>
      </c>
      <c r="V249" s="106" t="s">
        <v>11751</v>
      </c>
      <c r="W249" s="107" t="s">
        <v>1055</v>
      </c>
      <c r="X249" s="108">
        <v>42276</v>
      </c>
      <c r="Y249" s="107" t="b">
        <v>0</v>
      </c>
      <c r="Z249" s="107" t="s">
        <v>5237</v>
      </c>
      <c r="AA249" s="107" t="s">
        <v>5237</v>
      </c>
      <c r="AB249" s="107" t="s">
        <v>5237</v>
      </c>
      <c r="AC249" s="107" t="s">
        <v>5237</v>
      </c>
      <c r="AD249" s="107" t="s">
        <v>5237</v>
      </c>
      <c r="AE249" s="107" t="s">
        <v>5237</v>
      </c>
    </row>
    <row r="250" spans="2:31" outlineLevel="1">
      <c r="B250" s="24" t="s">
        <v>8329</v>
      </c>
      <c r="C250" s="24" t="s">
        <v>2</v>
      </c>
      <c r="D250" s="24" t="s">
        <v>62</v>
      </c>
      <c r="F250" s="24" t="s">
        <v>43</v>
      </c>
      <c r="H250" s="24" t="s">
        <v>7716</v>
      </c>
      <c r="I250" s="24" t="s">
        <v>7964</v>
      </c>
      <c r="J250" s="24" t="s">
        <v>73</v>
      </c>
      <c r="K250" s="72" t="str">
        <f t="shared" si="12"/>
        <v>USCFS3 ICPL Curncy</v>
      </c>
      <c r="L250" s="25" t="str">
        <f t="shared" si="13"/>
        <v>ICPL</v>
      </c>
      <c r="M250" s="26">
        <f t="shared" ca="1" si="13"/>
        <v>42276</v>
      </c>
      <c r="N250" s="25" t="b">
        <f t="shared" si="13"/>
        <v>0</v>
      </c>
      <c r="O250" s="84" t="str">
        <f>IF($N250,_xll.BDP($K250,O$247),"[DISABLED]")</f>
        <v>[DISABLED]</v>
      </c>
      <c r="P250" s="84" t="str">
        <f>IF($N250,_xll.BDP($K250,P$247),"[DISABLED]")</f>
        <v>[DISABLED]</v>
      </c>
      <c r="Q250" s="84" t="str">
        <f>IF($N250,_xll.BDP($K250,Q$247),"[DISABLED]")</f>
        <v>[DISABLED]</v>
      </c>
      <c r="R250" s="84" t="str">
        <f>IF($N250,_xll.BDH($K250,R$247,$M250),"[DISABLED]")</f>
        <v>[DISABLED]</v>
      </c>
      <c r="S250" s="84" t="str">
        <f>IF($N250,_xll.BDH($K250,S$247,$M250),"[DISABLED]")</f>
        <v>[DISABLED]</v>
      </c>
      <c r="T250" s="84" t="str">
        <f>IF($N250,_xll.BDH($K250,T$247,$M250),"[DISABLED]")</f>
        <v>[DISABLED]</v>
      </c>
      <c r="V250" s="106" t="s">
        <v>11752</v>
      </c>
      <c r="W250" s="107" t="s">
        <v>1055</v>
      </c>
      <c r="X250" s="108">
        <v>42276</v>
      </c>
      <c r="Y250" s="107" t="b">
        <v>0</v>
      </c>
      <c r="Z250" s="107" t="s">
        <v>5237</v>
      </c>
      <c r="AA250" s="107" t="s">
        <v>5237</v>
      </c>
      <c r="AB250" s="107" t="s">
        <v>5237</v>
      </c>
      <c r="AC250" s="107" t="s">
        <v>5237</v>
      </c>
      <c r="AD250" s="107" t="s">
        <v>5237</v>
      </c>
      <c r="AE250" s="107" t="s">
        <v>5237</v>
      </c>
    </row>
    <row r="251" spans="2:31" outlineLevel="1">
      <c r="B251" s="24" t="s">
        <v>8329</v>
      </c>
      <c r="C251" s="24" t="s">
        <v>2</v>
      </c>
      <c r="D251" s="24" t="s">
        <v>62</v>
      </c>
      <c r="F251" s="24" t="s">
        <v>152</v>
      </c>
      <c r="H251" s="24" t="s">
        <v>7716</v>
      </c>
      <c r="I251" s="24" t="s">
        <v>7965</v>
      </c>
      <c r="J251" s="24" t="s">
        <v>73</v>
      </c>
      <c r="K251" s="72" t="str">
        <f t="shared" si="12"/>
        <v>USCFS4 ICPL Curncy</v>
      </c>
      <c r="L251" s="25" t="str">
        <f t="shared" si="13"/>
        <v>ICPL</v>
      </c>
      <c r="M251" s="26">
        <f t="shared" ca="1" si="13"/>
        <v>42276</v>
      </c>
      <c r="N251" s="25" t="b">
        <f t="shared" si="13"/>
        <v>0</v>
      </c>
      <c r="O251" s="84" t="str">
        <f>IF($N251,_xll.BDP($K251,O$247),"[DISABLED]")</f>
        <v>[DISABLED]</v>
      </c>
      <c r="P251" s="84" t="str">
        <f>IF($N251,_xll.BDP($K251,P$247),"[DISABLED]")</f>
        <v>[DISABLED]</v>
      </c>
      <c r="Q251" s="84" t="str">
        <f>IF($N251,_xll.BDP($K251,Q$247),"[DISABLED]")</f>
        <v>[DISABLED]</v>
      </c>
      <c r="R251" s="84" t="str">
        <f>IF($N251,_xll.BDH($K251,R$247,$M251),"[DISABLED]")</f>
        <v>[DISABLED]</v>
      </c>
      <c r="S251" s="84" t="str">
        <f>IF($N251,_xll.BDH($K251,S$247,$M251),"[DISABLED]")</f>
        <v>[DISABLED]</v>
      </c>
      <c r="T251" s="84" t="str">
        <f>IF($N251,_xll.BDH($K251,T$247,$M251),"[DISABLED]")</f>
        <v>[DISABLED]</v>
      </c>
      <c r="V251" s="106" t="s">
        <v>11753</v>
      </c>
      <c r="W251" s="107" t="s">
        <v>1055</v>
      </c>
      <c r="X251" s="108">
        <v>42276</v>
      </c>
      <c r="Y251" s="107" t="b">
        <v>0</v>
      </c>
      <c r="Z251" s="107" t="s">
        <v>5237</v>
      </c>
      <c r="AA251" s="107" t="s">
        <v>5237</v>
      </c>
      <c r="AB251" s="107" t="s">
        <v>5237</v>
      </c>
      <c r="AC251" s="107" t="s">
        <v>5237</v>
      </c>
      <c r="AD251" s="107" t="s">
        <v>5237</v>
      </c>
      <c r="AE251" s="107" t="s">
        <v>5237</v>
      </c>
    </row>
    <row r="252" spans="2:31" outlineLevel="1">
      <c r="B252" s="24" t="s">
        <v>8329</v>
      </c>
      <c r="C252" s="24" t="s">
        <v>2</v>
      </c>
      <c r="D252" s="24" t="s">
        <v>62</v>
      </c>
      <c r="F252" s="24" t="s">
        <v>44</v>
      </c>
      <c r="H252" s="24" t="s">
        <v>7716</v>
      </c>
      <c r="I252" s="24" t="s">
        <v>7966</v>
      </c>
      <c r="J252" s="24" t="s">
        <v>73</v>
      </c>
      <c r="K252" s="72" t="str">
        <f t="shared" si="12"/>
        <v>USCFS5 ICPL Curncy</v>
      </c>
      <c r="L252" s="25" t="str">
        <f t="shared" si="13"/>
        <v>ICPL</v>
      </c>
      <c r="M252" s="26">
        <f t="shared" ca="1" si="13"/>
        <v>42276</v>
      </c>
      <c r="N252" s="25" t="b">
        <f t="shared" si="13"/>
        <v>0</v>
      </c>
      <c r="O252" s="84" t="str">
        <f>IF($N252,_xll.BDP($K252,O$247),"[DISABLED]")</f>
        <v>[DISABLED]</v>
      </c>
      <c r="P252" s="84" t="str">
        <f>IF($N252,_xll.BDP($K252,P$247),"[DISABLED]")</f>
        <v>[DISABLED]</v>
      </c>
      <c r="Q252" s="84" t="str">
        <f>IF($N252,_xll.BDP($K252,Q$247),"[DISABLED]")</f>
        <v>[DISABLED]</v>
      </c>
      <c r="R252" s="84" t="str">
        <f>IF($N252,_xll.BDH($K252,R$247,$M252),"[DISABLED]")</f>
        <v>[DISABLED]</v>
      </c>
      <c r="S252" s="84" t="str">
        <f>IF($N252,_xll.BDH($K252,S$247,$M252),"[DISABLED]")</f>
        <v>[DISABLED]</v>
      </c>
      <c r="T252" s="84" t="str">
        <f>IF($N252,_xll.BDH($K252,T$247,$M252),"[DISABLED]")</f>
        <v>[DISABLED]</v>
      </c>
      <c r="V252" s="106" t="s">
        <v>11754</v>
      </c>
      <c r="W252" s="107" t="s">
        <v>1055</v>
      </c>
      <c r="X252" s="108">
        <v>42276</v>
      </c>
      <c r="Y252" s="107" t="b">
        <v>0</v>
      </c>
      <c r="Z252" s="107" t="s">
        <v>5237</v>
      </c>
      <c r="AA252" s="107" t="s">
        <v>5237</v>
      </c>
      <c r="AB252" s="107" t="s">
        <v>5237</v>
      </c>
      <c r="AC252" s="107" t="s">
        <v>5237</v>
      </c>
      <c r="AD252" s="107" t="s">
        <v>5237</v>
      </c>
      <c r="AE252" s="107" t="s">
        <v>5237</v>
      </c>
    </row>
    <row r="253" spans="2:31" outlineLevel="1">
      <c r="B253" s="24" t="s">
        <v>8329</v>
      </c>
      <c r="C253" s="24" t="s">
        <v>2</v>
      </c>
      <c r="D253" s="24" t="s">
        <v>62</v>
      </c>
      <c r="F253" s="24" t="s">
        <v>155</v>
      </c>
      <c r="H253" s="24" t="s">
        <v>7716</v>
      </c>
      <c r="I253" s="24" t="s">
        <v>7967</v>
      </c>
      <c r="J253" s="24" t="s">
        <v>73</v>
      </c>
      <c r="K253" s="72" t="str">
        <f t="shared" si="12"/>
        <v>USCFS6 ICPL Curncy</v>
      </c>
      <c r="L253" s="25" t="str">
        <f t="shared" si="13"/>
        <v>ICPL</v>
      </c>
      <c r="M253" s="26">
        <f t="shared" ca="1" si="13"/>
        <v>42276</v>
      </c>
      <c r="N253" s="25" t="b">
        <f t="shared" si="13"/>
        <v>0</v>
      </c>
      <c r="O253" s="84" t="str">
        <f>IF($N253,_xll.BDP($K253,O$247),"[DISABLED]")</f>
        <v>[DISABLED]</v>
      </c>
      <c r="P253" s="84" t="str">
        <f>IF($N253,_xll.BDP($K253,P$247),"[DISABLED]")</f>
        <v>[DISABLED]</v>
      </c>
      <c r="Q253" s="84" t="str">
        <f>IF($N253,_xll.BDP($K253,Q$247),"[DISABLED]")</f>
        <v>[DISABLED]</v>
      </c>
      <c r="R253" s="84" t="str">
        <f>IF($N253,_xll.BDH($K253,R$247,$M253),"[DISABLED]")</f>
        <v>[DISABLED]</v>
      </c>
      <c r="S253" s="84" t="str">
        <f>IF($N253,_xll.BDH($K253,S$247,$M253),"[DISABLED]")</f>
        <v>[DISABLED]</v>
      </c>
      <c r="T253" s="84" t="str">
        <f>IF($N253,_xll.BDH($K253,T$247,$M253),"[DISABLED]")</f>
        <v>[DISABLED]</v>
      </c>
      <c r="V253" s="106" t="s">
        <v>11755</v>
      </c>
      <c r="W253" s="107" t="s">
        <v>1055</v>
      </c>
      <c r="X253" s="108">
        <v>42276</v>
      </c>
      <c r="Y253" s="107" t="b">
        <v>0</v>
      </c>
      <c r="Z253" s="107" t="s">
        <v>5237</v>
      </c>
      <c r="AA253" s="107" t="s">
        <v>5237</v>
      </c>
      <c r="AB253" s="107" t="s">
        <v>5237</v>
      </c>
      <c r="AC253" s="107" t="s">
        <v>5237</v>
      </c>
      <c r="AD253" s="107" t="s">
        <v>5237</v>
      </c>
      <c r="AE253" s="107" t="s">
        <v>5237</v>
      </c>
    </row>
    <row r="254" spans="2:31" outlineLevel="1">
      <c r="B254" s="24" t="s">
        <v>8329</v>
      </c>
      <c r="C254" s="24" t="s">
        <v>2</v>
      </c>
      <c r="D254" s="24" t="s">
        <v>62</v>
      </c>
      <c r="F254" s="24" t="s">
        <v>45</v>
      </c>
      <c r="H254" s="24" t="s">
        <v>7716</v>
      </c>
      <c r="I254" s="24" t="s">
        <v>7968</v>
      </c>
      <c r="J254" s="24" t="s">
        <v>73</v>
      </c>
      <c r="K254" s="72" t="str">
        <f t="shared" si="12"/>
        <v>USCFS7 ICPL Curncy</v>
      </c>
      <c r="L254" s="25" t="str">
        <f t="shared" si="13"/>
        <v>ICPL</v>
      </c>
      <c r="M254" s="26">
        <f t="shared" ca="1" si="13"/>
        <v>42276</v>
      </c>
      <c r="N254" s="25" t="b">
        <f t="shared" si="13"/>
        <v>0</v>
      </c>
      <c r="O254" s="84" t="str">
        <f>IF($N254,_xll.BDP($K254,O$247),"[DISABLED]")</f>
        <v>[DISABLED]</v>
      </c>
      <c r="P254" s="84" t="str">
        <f>IF($N254,_xll.BDP($K254,P$247),"[DISABLED]")</f>
        <v>[DISABLED]</v>
      </c>
      <c r="Q254" s="84" t="str">
        <f>IF($N254,_xll.BDP($K254,Q$247),"[DISABLED]")</f>
        <v>[DISABLED]</v>
      </c>
      <c r="R254" s="84" t="str">
        <f>IF($N254,_xll.BDH($K254,R$247,$M254),"[DISABLED]")</f>
        <v>[DISABLED]</v>
      </c>
      <c r="S254" s="84" t="str">
        <f>IF($N254,_xll.BDH($K254,S$247,$M254),"[DISABLED]")</f>
        <v>[DISABLED]</v>
      </c>
      <c r="T254" s="84" t="str">
        <f>IF($N254,_xll.BDH($K254,T$247,$M254),"[DISABLED]")</f>
        <v>[DISABLED]</v>
      </c>
      <c r="V254" s="106" t="s">
        <v>11756</v>
      </c>
      <c r="W254" s="107" t="s">
        <v>1055</v>
      </c>
      <c r="X254" s="108">
        <v>42276</v>
      </c>
      <c r="Y254" s="107" t="b">
        <v>0</v>
      </c>
      <c r="Z254" s="107" t="s">
        <v>5237</v>
      </c>
      <c r="AA254" s="107" t="s">
        <v>5237</v>
      </c>
      <c r="AB254" s="107" t="s">
        <v>5237</v>
      </c>
      <c r="AC254" s="107" t="s">
        <v>5237</v>
      </c>
      <c r="AD254" s="107" t="s">
        <v>5237</v>
      </c>
      <c r="AE254" s="107" t="s">
        <v>5237</v>
      </c>
    </row>
    <row r="255" spans="2:31" outlineLevel="1">
      <c r="B255" s="24" t="s">
        <v>8329</v>
      </c>
      <c r="C255" s="24" t="s">
        <v>2</v>
      </c>
      <c r="D255" s="24" t="s">
        <v>62</v>
      </c>
      <c r="F255" s="24" t="s">
        <v>156</v>
      </c>
      <c r="H255" s="24" t="s">
        <v>7716</v>
      </c>
      <c r="I255" s="24" t="s">
        <v>7969</v>
      </c>
      <c r="J255" s="24" t="s">
        <v>73</v>
      </c>
      <c r="K255" s="72" t="str">
        <f t="shared" si="12"/>
        <v>USCFS8 ICPL Curncy</v>
      </c>
      <c r="L255" s="25" t="str">
        <f t="shared" si="13"/>
        <v>ICPL</v>
      </c>
      <c r="M255" s="26">
        <f t="shared" ca="1" si="13"/>
        <v>42276</v>
      </c>
      <c r="N255" s="25" t="b">
        <f t="shared" si="13"/>
        <v>0</v>
      </c>
      <c r="O255" s="84" t="str">
        <f>IF($N255,_xll.BDP($K255,O$247),"[DISABLED]")</f>
        <v>[DISABLED]</v>
      </c>
      <c r="P255" s="84" t="str">
        <f>IF($N255,_xll.BDP($K255,P$247),"[DISABLED]")</f>
        <v>[DISABLED]</v>
      </c>
      <c r="Q255" s="84" t="str">
        <f>IF($N255,_xll.BDP($K255,Q$247),"[DISABLED]")</f>
        <v>[DISABLED]</v>
      </c>
      <c r="R255" s="84" t="str">
        <f>IF($N255,_xll.BDH($K255,R$247,$M255),"[DISABLED]")</f>
        <v>[DISABLED]</v>
      </c>
      <c r="S255" s="84" t="str">
        <f>IF($N255,_xll.BDH($K255,S$247,$M255),"[DISABLED]")</f>
        <v>[DISABLED]</v>
      </c>
      <c r="T255" s="84" t="str">
        <f>IF($N255,_xll.BDH($K255,T$247,$M255),"[DISABLED]")</f>
        <v>[DISABLED]</v>
      </c>
      <c r="V255" s="106" t="s">
        <v>11757</v>
      </c>
      <c r="W255" s="107" t="s">
        <v>1055</v>
      </c>
      <c r="X255" s="108">
        <v>42276</v>
      </c>
      <c r="Y255" s="107" t="b">
        <v>0</v>
      </c>
      <c r="Z255" s="107" t="s">
        <v>5237</v>
      </c>
      <c r="AA255" s="107" t="s">
        <v>5237</v>
      </c>
      <c r="AB255" s="107" t="s">
        <v>5237</v>
      </c>
      <c r="AC255" s="107" t="s">
        <v>5237</v>
      </c>
      <c r="AD255" s="107" t="s">
        <v>5237</v>
      </c>
      <c r="AE255" s="107" t="s">
        <v>5237</v>
      </c>
    </row>
    <row r="256" spans="2:31" outlineLevel="1">
      <c r="B256" s="24" t="s">
        <v>8329</v>
      </c>
      <c r="C256" s="24" t="s">
        <v>2</v>
      </c>
      <c r="D256" s="24" t="s">
        <v>62</v>
      </c>
      <c r="F256" s="24" t="s">
        <v>157</v>
      </c>
      <c r="H256" s="24" t="s">
        <v>7716</v>
      </c>
      <c r="I256" s="24" t="s">
        <v>7970</v>
      </c>
      <c r="J256" s="24" t="s">
        <v>73</v>
      </c>
      <c r="K256" s="72" t="str">
        <f t="shared" si="12"/>
        <v>USCFS9 ICPL Curncy</v>
      </c>
      <c r="L256" s="25" t="str">
        <f t="shared" si="13"/>
        <v>ICPL</v>
      </c>
      <c r="M256" s="26">
        <f t="shared" ca="1" si="13"/>
        <v>42276</v>
      </c>
      <c r="N256" s="25" t="b">
        <f t="shared" si="13"/>
        <v>0</v>
      </c>
      <c r="O256" s="84" t="str">
        <f>IF($N256,_xll.BDP($K256,O$247),"[DISABLED]")</f>
        <v>[DISABLED]</v>
      </c>
      <c r="P256" s="84" t="str">
        <f>IF($N256,_xll.BDP($K256,P$247),"[DISABLED]")</f>
        <v>[DISABLED]</v>
      </c>
      <c r="Q256" s="84" t="str">
        <f>IF($N256,_xll.BDP($K256,Q$247),"[DISABLED]")</f>
        <v>[DISABLED]</v>
      </c>
      <c r="R256" s="84" t="str">
        <f>IF($N256,_xll.BDH($K256,R$247,$M256),"[DISABLED]")</f>
        <v>[DISABLED]</v>
      </c>
      <c r="S256" s="84" t="str">
        <f>IF($N256,_xll.BDH($K256,S$247,$M256),"[DISABLED]")</f>
        <v>[DISABLED]</v>
      </c>
      <c r="T256" s="84" t="str">
        <f>IF($N256,_xll.BDH($K256,T$247,$M256),"[DISABLED]")</f>
        <v>[DISABLED]</v>
      </c>
      <c r="V256" s="106" t="s">
        <v>11758</v>
      </c>
      <c r="W256" s="107" t="s">
        <v>1055</v>
      </c>
      <c r="X256" s="108">
        <v>42276</v>
      </c>
      <c r="Y256" s="107" t="b">
        <v>0</v>
      </c>
      <c r="Z256" s="107" t="s">
        <v>5237</v>
      </c>
      <c r="AA256" s="107" t="s">
        <v>5237</v>
      </c>
      <c r="AB256" s="107" t="s">
        <v>5237</v>
      </c>
      <c r="AC256" s="107" t="s">
        <v>5237</v>
      </c>
      <c r="AD256" s="107" t="s">
        <v>5237</v>
      </c>
      <c r="AE256" s="107" t="s">
        <v>5237</v>
      </c>
    </row>
    <row r="257" spans="2:31" outlineLevel="1">
      <c r="B257" s="24" t="s">
        <v>8329</v>
      </c>
      <c r="C257" s="24" t="s">
        <v>2</v>
      </c>
      <c r="D257" s="24" t="s">
        <v>62</v>
      </c>
      <c r="F257" s="24" t="s">
        <v>46</v>
      </c>
      <c r="H257" s="24" t="s">
        <v>7716</v>
      </c>
      <c r="I257" s="24" t="s">
        <v>7971</v>
      </c>
      <c r="J257" s="24" t="s">
        <v>73</v>
      </c>
      <c r="K257" s="72" t="str">
        <f t="shared" si="12"/>
        <v>USCFS10 ICPL Curncy</v>
      </c>
      <c r="L257" s="25" t="str">
        <f t="shared" si="13"/>
        <v>ICPL</v>
      </c>
      <c r="M257" s="26">
        <f t="shared" ca="1" si="13"/>
        <v>42276</v>
      </c>
      <c r="N257" s="25" t="b">
        <f t="shared" si="13"/>
        <v>0</v>
      </c>
      <c r="O257" s="84" t="str">
        <f>IF($N257,_xll.BDP($K257,O$247),"[DISABLED]")</f>
        <v>[DISABLED]</v>
      </c>
      <c r="P257" s="84" t="str">
        <f>IF($N257,_xll.BDP($K257,P$247),"[DISABLED]")</f>
        <v>[DISABLED]</v>
      </c>
      <c r="Q257" s="84" t="str">
        <f>IF($N257,_xll.BDP($K257,Q$247),"[DISABLED]")</f>
        <v>[DISABLED]</v>
      </c>
      <c r="R257" s="84" t="str">
        <f>IF($N257,_xll.BDH($K257,R$247,$M257),"[DISABLED]")</f>
        <v>[DISABLED]</v>
      </c>
      <c r="S257" s="84" t="str">
        <f>IF($N257,_xll.BDH($K257,S$247,$M257),"[DISABLED]")</f>
        <v>[DISABLED]</v>
      </c>
      <c r="T257" s="84" t="str">
        <f>IF($N257,_xll.BDH($K257,T$247,$M257),"[DISABLED]")</f>
        <v>[DISABLED]</v>
      </c>
      <c r="V257" s="106" t="s">
        <v>11759</v>
      </c>
      <c r="W257" s="107" t="s">
        <v>1055</v>
      </c>
      <c r="X257" s="108">
        <v>42276</v>
      </c>
      <c r="Y257" s="107" t="b">
        <v>0</v>
      </c>
      <c r="Z257" s="107" t="s">
        <v>5237</v>
      </c>
      <c r="AA257" s="107" t="s">
        <v>5237</v>
      </c>
      <c r="AB257" s="107" t="s">
        <v>5237</v>
      </c>
      <c r="AC257" s="107" t="s">
        <v>5237</v>
      </c>
      <c r="AD257" s="107" t="s">
        <v>5237</v>
      </c>
      <c r="AE257" s="107" t="s">
        <v>5237</v>
      </c>
    </row>
    <row r="258" spans="2:31" outlineLevel="1">
      <c r="B258" s="24" t="s">
        <v>8329</v>
      </c>
      <c r="C258" s="24" t="s">
        <v>2</v>
      </c>
      <c r="D258" s="24" t="s">
        <v>62</v>
      </c>
      <c r="F258" s="24" t="s">
        <v>161</v>
      </c>
      <c r="H258" s="24" t="s">
        <v>7716</v>
      </c>
      <c r="I258" s="24" t="s">
        <v>7972</v>
      </c>
      <c r="J258" s="24" t="s">
        <v>73</v>
      </c>
      <c r="K258" s="72" t="str">
        <f t="shared" si="12"/>
        <v>USCFS12 ICPL Curncy</v>
      </c>
      <c r="L258" s="25" t="str">
        <f t="shared" si="13"/>
        <v>ICPL</v>
      </c>
      <c r="M258" s="26">
        <f t="shared" ca="1" si="13"/>
        <v>42276</v>
      </c>
      <c r="N258" s="25" t="b">
        <f t="shared" si="13"/>
        <v>0</v>
      </c>
      <c r="O258" s="84" t="str">
        <f>IF($N258,_xll.BDP($K258,O$247),"[DISABLED]")</f>
        <v>[DISABLED]</v>
      </c>
      <c r="P258" s="84" t="str">
        <f>IF($N258,_xll.BDP($K258,P$247),"[DISABLED]")</f>
        <v>[DISABLED]</v>
      </c>
      <c r="Q258" s="84" t="str">
        <f>IF($N258,_xll.BDP($K258,Q$247),"[DISABLED]")</f>
        <v>[DISABLED]</v>
      </c>
      <c r="R258" s="84" t="str">
        <f>IF($N258,_xll.BDH($K258,R$247,$M258),"[DISABLED]")</f>
        <v>[DISABLED]</v>
      </c>
      <c r="S258" s="84" t="str">
        <f>IF($N258,_xll.BDH($K258,S$247,$M258),"[DISABLED]")</f>
        <v>[DISABLED]</v>
      </c>
      <c r="T258" s="84" t="str">
        <f>IF($N258,_xll.BDH($K258,T$247,$M258),"[DISABLED]")</f>
        <v>[DISABLED]</v>
      </c>
      <c r="V258" s="106" t="s">
        <v>11760</v>
      </c>
      <c r="W258" s="107" t="s">
        <v>1055</v>
      </c>
      <c r="X258" s="108">
        <v>42276</v>
      </c>
      <c r="Y258" s="107" t="b">
        <v>0</v>
      </c>
      <c r="Z258" s="107" t="s">
        <v>5237</v>
      </c>
      <c r="AA258" s="107" t="s">
        <v>5237</v>
      </c>
      <c r="AB258" s="107" t="s">
        <v>5237</v>
      </c>
      <c r="AC258" s="107" t="s">
        <v>5237</v>
      </c>
      <c r="AD258" s="107" t="s">
        <v>5237</v>
      </c>
      <c r="AE258" s="107" t="s">
        <v>5237</v>
      </c>
    </row>
    <row r="259" spans="2:31" outlineLevel="1">
      <c r="B259" s="24" t="s">
        <v>8329</v>
      </c>
      <c r="C259" s="24" t="s">
        <v>2</v>
      </c>
      <c r="D259" s="24" t="s">
        <v>62</v>
      </c>
      <c r="F259" s="24" t="s">
        <v>47</v>
      </c>
      <c r="H259" s="24" t="s">
        <v>7716</v>
      </c>
      <c r="I259" s="24" t="s">
        <v>7973</v>
      </c>
      <c r="J259" s="24" t="s">
        <v>73</v>
      </c>
      <c r="K259" s="72" t="str">
        <f t="shared" si="12"/>
        <v>USCFS15 ICPL Curncy</v>
      </c>
      <c r="L259" s="25" t="str">
        <f t="shared" si="13"/>
        <v>ICPL</v>
      </c>
      <c r="M259" s="26">
        <f t="shared" ca="1" si="13"/>
        <v>42276</v>
      </c>
      <c r="N259" s="25" t="b">
        <f t="shared" si="13"/>
        <v>0</v>
      </c>
      <c r="O259" s="84" t="str">
        <f>IF($N259,_xll.BDP($K259,O$247),"[DISABLED]")</f>
        <v>[DISABLED]</v>
      </c>
      <c r="P259" s="84" t="str">
        <f>IF($N259,_xll.BDP($K259,P$247),"[DISABLED]")</f>
        <v>[DISABLED]</v>
      </c>
      <c r="Q259" s="84" t="str">
        <f>IF($N259,_xll.BDP($K259,Q$247),"[DISABLED]")</f>
        <v>[DISABLED]</v>
      </c>
      <c r="R259" s="84" t="str">
        <f>IF($N259,_xll.BDH($K259,R$247,$M259),"[DISABLED]")</f>
        <v>[DISABLED]</v>
      </c>
      <c r="S259" s="84" t="str">
        <f>IF($N259,_xll.BDH($K259,S$247,$M259),"[DISABLED]")</f>
        <v>[DISABLED]</v>
      </c>
      <c r="T259" s="84" t="str">
        <f>IF($N259,_xll.BDH($K259,T$247,$M259),"[DISABLED]")</f>
        <v>[DISABLED]</v>
      </c>
      <c r="V259" s="106" t="s">
        <v>11761</v>
      </c>
      <c r="W259" s="107" t="s">
        <v>1055</v>
      </c>
      <c r="X259" s="108">
        <v>42276</v>
      </c>
      <c r="Y259" s="107" t="b">
        <v>0</v>
      </c>
      <c r="Z259" s="107" t="s">
        <v>5237</v>
      </c>
      <c r="AA259" s="107" t="s">
        <v>5237</v>
      </c>
      <c r="AB259" s="107" t="s">
        <v>5237</v>
      </c>
      <c r="AC259" s="107" t="s">
        <v>5237</v>
      </c>
      <c r="AD259" s="107" t="s">
        <v>5237</v>
      </c>
      <c r="AE259" s="107" t="s">
        <v>5237</v>
      </c>
    </row>
    <row r="260" spans="2:31" outlineLevel="1">
      <c r="B260" s="24" t="s">
        <v>8329</v>
      </c>
      <c r="C260" s="24" t="s">
        <v>2</v>
      </c>
      <c r="D260" s="24" t="s">
        <v>62</v>
      </c>
      <c r="F260" s="24" t="s">
        <v>48</v>
      </c>
      <c r="H260" s="24" t="s">
        <v>7716</v>
      </c>
      <c r="I260" s="24" t="s">
        <v>7974</v>
      </c>
      <c r="J260" s="24" t="s">
        <v>73</v>
      </c>
      <c r="K260" s="72" t="str">
        <f t="shared" si="12"/>
        <v>USCFS20 ICPL Curncy</v>
      </c>
      <c r="L260" s="25" t="str">
        <f t="shared" si="13"/>
        <v>ICPL</v>
      </c>
      <c r="M260" s="26">
        <f t="shared" ca="1" si="13"/>
        <v>42276</v>
      </c>
      <c r="N260" s="25" t="b">
        <f t="shared" si="13"/>
        <v>0</v>
      </c>
      <c r="O260" s="84" t="str">
        <f>IF($N260,_xll.BDP($K260,O$247),"[DISABLED]")</f>
        <v>[DISABLED]</v>
      </c>
      <c r="P260" s="84" t="str">
        <f>IF($N260,_xll.BDP($K260,P$247),"[DISABLED]")</f>
        <v>[DISABLED]</v>
      </c>
      <c r="Q260" s="84" t="str">
        <f>IF($N260,_xll.BDP($K260,Q$247),"[DISABLED]")</f>
        <v>[DISABLED]</v>
      </c>
      <c r="R260" s="84" t="str">
        <f>IF($N260,_xll.BDH($K260,R$247,$M260),"[DISABLED]")</f>
        <v>[DISABLED]</v>
      </c>
      <c r="S260" s="84" t="str">
        <f>IF($N260,_xll.BDH($K260,S$247,$M260),"[DISABLED]")</f>
        <v>[DISABLED]</v>
      </c>
      <c r="T260" s="84" t="str">
        <f>IF($N260,_xll.BDH($K260,T$247,$M260),"[DISABLED]")</f>
        <v>[DISABLED]</v>
      </c>
      <c r="V260" s="106" t="s">
        <v>11762</v>
      </c>
      <c r="W260" s="107" t="s">
        <v>1055</v>
      </c>
      <c r="X260" s="108">
        <v>42276</v>
      </c>
      <c r="Y260" s="107" t="b">
        <v>0</v>
      </c>
      <c r="Z260" s="107" t="s">
        <v>5237</v>
      </c>
      <c r="AA260" s="107" t="s">
        <v>5237</v>
      </c>
      <c r="AB260" s="107" t="s">
        <v>5237</v>
      </c>
      <c r="AC260" s="107" t="s">
        <v>5237</v>
      </c>
      <c r="AD260" s="107" t="s">
        <v>5237</v>
      </c>
      <c r="AE260" s="107" t="s">
        <v>5237</v>
      </c>
    </row>
    <row r="261" spans="2:31" outlineLevel="1">
      <c r="B261" s="24" t="s">
        <v>8329</v>
      </c>
      <c r="C261" s="24" t="s">
        <v>2</v>
      </c>
      <c r="D261" s="24" t="s">
        <v>62</v>
      </c>
      <c r="F261" s="24" t="s">
        <v>41</v>
      </c>
      <c r="H261" s="24" t="s">
        <v>7975</v>
      </c>
      <c r="I261" s="24" t="s">
        <v>7976</v>
      </c>
      <c r="J261" s="24" t="s">
        <v>73</v>
      </c>
      <c r="K261" s="72" t="str">
        <f t="shared" si="12"/>
        <v>USCV1 ICPL Curncy</v>
      </c>
      <c r="L261" s="25" t="str">
        <f t="shared" si="13"/>
        <v>ICPL</v>
      </c>
      <c r="M261" s="26">
        <f t="shared" ca="1" si="13"/>
        <v>42276</v>
      </c>
      <c r="N261" s="25" t="b">
        <f t="shared" si="13"/>
        <v>0</v>
      </c>
      <c r="O261" s="84" t="str">
        <f>IF($N261,_xll.BDP($K261,O$247),"[DISABLED]")</f>
        <v>[DISABLED]</v>
      </c>
      <c r="P261" s="84" t="str">
        <f>IF($N261,_xll.BDP($K261,P$247),"[DISABLED]")</f>
        <v>[DISABLED]</v>
      </c>
      <c r="Q261" s="84" t="str">
        <f>IF($N261,_xll.BDP($K261,Q$247),"[DISABLED]")</f>
        <v>[DISABLED]</v>
      </c>
      <c r="R261" s="84" t="str">
        <f>IF($N261,_xll.BDH($K261,R$247,$M261),"[DISABLED]")</f>
        <v>[DISABLED]</v>
      </c>
      <c r="S261" s="84" t="str">
        <f>IF($N261,_xll.BDH($K261,S$247,$M261),"[DISABLED]")</f>
        <v>[DISABLED]</v>
      </c>
      <c r="T261" s="84" t="str">
        <f>IF($N261,_xll.BDH($K261,T$247,$M261),"[DISABLED]")</f>
        <v>[DISABLED]</v>
      </c>
      <c r="V261" s="106" t="s">
        <v>11763</v>
      </c>
      <c r="W261" s="107" t="s">
        <v>1055</v>
      </c>
      <c r="X261" s="108">
        <v>42276</v>
      </c>
      <c r="Y261" s="107" t="b">
        <v>0</v>
      </c>
      <c r="Z261" s="107" t="s">
        <v>5237</v>
      </c>
      <c r="AA261" s="107" t="s">
        <v>5237</v>
      </c>
      <c r="AB261" s="107" t="s">
        <v>5237</v>
      </c>
      <c r="AC261" s="107" t="s">
        <v>5237</v>
      </c>
      <c r="AD261" s="107" t="s">
        <v>5237</v>
      </c>
      <c r="AE261" s="107" t="s">
        <v>5237</v>
      </c>
    </row>
    <row r="262" spans="2:31" outlineLevel="1">
      <c r="B262" s="24" t="s">
        <v>8329</v>
      </c>
      <c r="C262" s="24" t="s">
        <v>2</v>
      </c>
      <c r="D262" s="24" t="s">
        <v>62</v>
      </c>
      <c r="F262" s="24" t="s">
        <v>42</v>
      </c>
      <c r="H262" s="24" t="s">
        <v>7975</v>
      </c>
      <c r="I262" s="24" t="s">
        <v>7977</v>
      </c>
      <c r="J262" s="24" t="s">
        <v>73</v>
      </c>
      <c r="K262" s="72" t="str">
        <f t="shared" si="12"/>
        <v>USCV2 ICPL Curncy</v>
      </c>
      <c r="L262" s="25" t="str">
        <f t="shared" si="13"/>
        <v>ICPL</v>
      </c>
      <c r="M262" s="26">
        <f t="shared" ca="1" si="13"/>
        <v>42276</v>
      </c>
      <c r="N262" s="25" t="b">
        <f t="shared" si="13"/>
        <v>0</v>
      </c>
      <c r="O262" s="84" t="str">
        <f>IF($N262,_xll.BDP($K262,O$247),"[DISABLED]")</f>
        <v>[DISABLED]</v>
      </c>
      <c r="P262" s="84" t="str">
        <f>IF($N262,_xll.BDP($K262,P$247),"[DISABLED]")</f>
        <v>[DISABLED]</v>
      </c>
      <c r="Q262" s="84" t="str">
        <f>IF($N262,_xll.BDP($K262,Q$247),"[DISABLED]")</f>
        <v>[DISABLED]</v>
      </c>
      <c r="R262" s="84" t="str">
        <f>IF($N262,_xll.BDH($K262,R$247,$M262),"[DISABLED]")</f>
        <v>[DISABLED]</v>
      </c>
      <c r="S262" s="84" t="str">
        <f>IF($N262,_xll.BDH($K262,S$247,$M262),"[DISABLED]")</f>
        <v>[DISABLED]</v>
      </c>
      <c r="T262" s="84" t="str">
        <f>IF($N262,_xll.BDH($K262,T$247,$M262),"[DISABLED]")</f>
        <v>[DISABLED]</v>
      </c>
      <c r="V262" s="106" t="s">
        <v>11764</v>
      </c>
      <c r="W262" s="107" t="s">
        <v>1055</v>
      </c>
      <c r="X262" s="108">
        <v>42276</v>
      </c>
      <c r="Y262" s="107" t="b">
        <v>0</v>
      </c>
      <c r="Z262" s="107" t="s">
        <v>5237</v>
      </c>
      <c r="AA262" s="107" t="s">
        <v>5237</v>
      </c>
      <c r="AB262" s="107" t="s">
        <v>5237</v>
      </c>
      <c r="AC262" s="107" t="s">
        <v>5237</v>
      </c>
      <c r="AD262" s="107" t="s">
        <v>5237</v>
      </c>
      <c r="AE262" s="107" t="s">
        <v>5237</v>
      </c>
    </row>
    <row r="263" spans="2:31" outlineLevel="1">
      <c r="B263" s="24" t="s">
        <v>8329</v>
      </c>
      <c r="C263" s="24" t="s">
        <v>2</v>
      </c>
      <c r="D263" s="24" t="s">
        <v>62</v>
      </c>
      <c r="F263" s="24" t="s">
        <v>43</v>
      </c>
      <c r="H263" s="24" t="s">
        <v>7975</v>
      </c>
      <c r="I263" s="24" t="s">
        <v>7978</v>
      </c>
      <c r="J263" s="24" t="s">
        <v>73</v>
      </c>
      <c r="K263" s="72" t="str">
        <f t="shared" si="12"/>
        <v>USCV3 ICPL Curncy</v>
      </c>
      <c r="L263" s="25" t="str">
        <f t="shared" si="13"/>
        <v>ICPL</v>
      </c>
      <c r="M263" s="26">
        <f t="shared" ca="1" si="13"/>
        <v>42276</v>
      </c>
      <c r="N263" s="25" t="b">
        <f t="shared" si="13"/>
        <v>0</v>
      </c>
      <c r="O263" s="84" t="str">
        <f>IF($N263,_xll.BDP($K263,O$247),"[DISABLED]")</f>
        <v>[DISABLED]</v>
      </c>
      <c r="P263" s="84" t="str">
        <f>IF($N263,_xll.BDP($K263,P$247),"[DISABLED]")</f>
        <v>[DISABLED]</v>
      </c>
      <c r="Q263" s="84" t="str">
        <f>IF($N263,_xll.BDP($K263,Q$247),"[DISABLED]")</f>
        <v>[DISABLED]</v>
      </c>
      <c r="R263" s="84" t="str">
        <f>IF($N263,_xll.BDH($K263,R$247,$M263),"[DISABLED]")</f>
        <v>[DISABLED]</v>
      </c>
      <c r="S263" s="84" t="str">
        <f>IF($N263,_xll.BDH($K263,S$247,$M263),"[DISABLED]")</f>
        <v>[DISABLED]</v>
      </c>
      <c r="T263" s="84" t="str">
        <f>IF($N263,_xll.BDH($K263,T$247,$M263),"[DISABLED]")</f>
        <v>[DISABLED]</v>
      </c>
      <c r="V263" s="106" t="s">
        <v>11765</v>
      </c>
      <c r="W263" s="107" t="s">
        <v>1055</v>
      </c>
      <c r="X263" s="108">
        <v>42276</v>
      </c>
      <c r="Y263" s="107" t="b">
        <v>0</v>
      </c>
      <c r="Z263" s="107" t="s">
        <v>5237</v>
      </c>
      <c r="AA263" s="107" t="s">
        <v>5237</v>
      </c>
      <c r="AB263" s="107" t="s">
        <v>5237</v>
      </c>
      <c r="AC263" s="107" t="s">
        <v>5237</v>
      </c>
      <c r="AD263" s="107" t="s">
        <v>5237</v>
      </c>
      <c r="AE263" s="107" t="s">
        <v>5237</v>
      </c>
    </row>
    <row r="264" spans="2:31" outlineLevel="1">
      <c r="B264" s="24" t="s">
        <v>8329</v>
      </c>
      <c r="C264" s="24" t="s">
        <v>2</v>
      </c>
      <c r="D264" s="24" t="s">
        <v>62</v>
      </c>
      <c r="F264" s="24" t="s">
        <v>152</v>
      </c>
      <c r="H264" s="24" t="s">
        <v>7975</v>
      </c>
      <c r="I264" s="24" t="s">
        <v>7979</v>
      </c>
      <c r="J264" s="24" t="s">
        <v>73</v>
      </c>
      <c r="K264" s="72" t="str">
        <f t="shared" si="12"/>
        <v>USCV4 ICPL Curncy</v>
      </c>
      <c r="L264" s="25" t="str">
        <f t="shared" si="13"/>
        <v>ICPL</v>
      </c>
      <c r="M264" s="26">
        <f t="shared" ca="1" si="13"/>
        <v>42276</v>
      </c>
      <c r="N264" s="25" t="b">
        <f t="shared" si="13"/>
        <v>0</v>
      </c>
      <c r="O264" s="84" t="str">
        <f>IF($N264,_xll.BDP($K264,O$247),"[DISABLED]")</f>
        <v>[DISABLED]</v>
      </c>
      <c r="P264" s="84" t="str">
        <f>IF($N264,_xll.BDP($K264,P$247),"[DISABLED]")</f>
        <v>[DISABLED]</v>
      </c>
      <c r="Q264" s="84" t="str">
        <f>IF($N264,_xll.BDP($K264,Q$247),"[DISABLED]")</f>
        <v>[DISABLED]</v>
      </c>
      <c r="R264" s="84" t="str">
        <f>IF($N264,_xll.BDH($K264,R$247,$M264),"[DISABLED]")</f>
        <v>[DISABLED]</v>
      </c>
      <c r="S264" s="84" t="str">
        <f>IF($N264,_xll.BDH($K264,S$247,$M264),"[DISABLED]")</f>
        <v>[DISABLED]</v>
      </c>
      <c r="T264" s="84" t="str">
        <f>IF($N264,_xll.BDH($K264,T$247,$M264),"[DISABLED]")</f>
        <v>[DISABLED]</v>
      </c>
      <c r="V264" s="106" t="s">
        <v>11766</v>
      </c>
      <c r="W264" s="107" t="s">
        <v>1055</v>
      </c>
      <c r="X264" s="108">
        <v>42276</v>
      </c>
      <c r="Y264" s="107" t="b">
        <v>0</v>
      </c>
      <c r="Z264" s="107" t="s">
        <v>5237</v>
      </c>
      <c r="AA264" s="107" t="s">
        <v>5237</v>
      </c>
      <c r="AB264" s="107" t="s">
        <v>5237</v>
      </c>
      <c r="AC264" s="107" t="s">
        <v>5237</v>
      </c>
      <c r="AD264" s="107" t="s">
        <v>5237</v>
      </c>
      <c r="AE264" s="107" t="s">
        <v>5237</v>
      </c>
    </row>
    <row r="265" spans="2:31" outlineLevel="1">
      <c r="B265" s="24" t="s">
        <v>8329</v>
      </c>
      <c r="C265" s="24" t="s">
        <v>2</v>
      </c>
      <c r="D265" s="24" t="s">
        <v>62</v>
      </c>
      <c r="F265" s="24" t="s">
        <v>44</v>
      </c>
      <c r="H265" s="24" t="s">
        <v>7975</v>
      </c>
      <c r="I265" s="24" t="s">
        <v>7980</v>
      </c>
      <c r="J265" s="24" t="s">
        <v>73</v>
      </c>
      <c r="K265" s="72" t="str">
        <f t="shared" si="12"/>
        <v>USCV5 ICPL Curncy</v>
      </c>
      <c r="L265" s="25" t="str">
        <f t="shared" si="13"/>
        <v>ICPL</v>
      </c>
      <c r="M265" s="26">
        <f t="shared" ca="1" si="13"/>
        <v>42276</v>
      </c>
      <c r="N265" s="25" t="b">
        <f t="shared" si="13"/>
        <v>0</v>
      </c>
      <c r="O265" s="84" t="str">
        <f>IF($N265,_xll.BDP($K265,O$247),"[DISABLED]")</f>
        <v>[DISABLED]</v>
      </c>
      <c r="P265" s="84" t="str">
        <f>IF($N265,_xll.BDP($K265,P$247),"[DISABLED]")</f>
        <v>[DISABLED]</v>
      </c>
      <c r="Q265" s="84" t="str">
        <f>IF($N265,_xll.BDP($K265,Q$247),"[DISABLED]")</f>
        <v>[DISABLED]</v>
      </c>
      <c r="R265" s="84" t="str">
        <f>IF($N265,_xll.BDH($K265,R$247,$M265),"[DISABLED]")</f>
        <v>[DISABLED]</v>
      </c>
      <c r="S265" s="84" t="str">
        <f>IF($N265,_xll.BDH($K265,S$247,$M265),"[DISABLED]")</f>
        <v>[DISABLED]</v>
      </c>
      <c r="T265" s="84" t="str">
        <f>IF($N265,_xll.BDH($K265,T$247,$M265),"[DISABLED]")</f>
        <v>[DISABLED]</v>
      </c>
      <c r="V265" s="106" t="s">
        <v>11767</v>
      </c>
      <c r="W265" s="107" t="s">
        <v>1055</v>
      </c>
      <c r="X265" s="108">
        <v>42276</v>
      </c>
      <c r="Y265" s="107" t="b">
        <v>0</v>
      </c>
      <c r="Z265" s="107" t="s">
        <v>5237</v>
      </c>
      <c r="AA265" s="107" t="s">
        <v>5237</v>
      </c>
      <c r="AB265" s="107" t="s">
        <v>5237</v>
      </c>
      <c r="AC265" s="107" t="s">
        <v>5237</v>
      </c>
      <c r="AD265" s="107" t="s">
        <v>5237</v>
      </c>
      <c r="AE265" s="107" t="s">
        <v>5237</v>
      </c>
    </row>
    <row r="266" spans="2:31" outlineLevel="1">
      <c r="B266" s="24" t="s">
        <v>8329</v>
      </c>
      <c r="C266" s="24" t="s">
        <v>2</v>
      </c>
      <c r="D266" s="24" t="s">
        <v>62</v>
      </c>
      <c r="F266" s="24" t="s">
        <v>155</v>
      </c>
      <c r="H266" s="24" t="s">
        <v>7975</v>
      </c>
      <c r="I266" s="24" t="s">
        <v>7981</v>
      </c>
      <c r="J266" s="24" t="s">
        <v>73</v>
      </c>
      <c r="K266" s="72" t="str">
        <f t="shared" si="12"/>
        <v>USCV6 ICPL Curncy</v>
      </c>
      <c r="L266" s="25" t="str">
        <f t="shared" si="13"/>
        <v>ICPL</v>
      </c>
      <c r="M266" s="26">
        <f t="shared" ca="1" si="13"/>
        <v>42276</v>
      </c>
      <c r="N266" s="25" t="b">
        <f t="shared" si="13"/>
        <v>0</v>
      </c>
      <c r="O266" s="84" t="str">
        <f>IF($N266,_xll.BDP($K266,O$247),"[DISABLED]")</f>
        <v>[DISABLED]</v>
      </c>
      <c r="P266" s="84" t="str">
        <f>IF($N266,_xll.BDP($K266,P$247),"[DISABLED]")</f>
        <v>[DISABLED]</v>
      </c>
      <c r="Q266" s="84" t="str">
        <f>IF($N266,_xll.BDP($K266,Q$247),"[DISABLED]")</f>
        <v>[DISABLED]</v>
      </c>
      <c r="R266" s="84" t="str">
        <f>IF($N266,_xll.BDH($K266,R$247,$M266),"[DISABLED]")</f>
        <v>[DISABLED]</v>
      </c>
      <c r="S266" s="84" t="str">
        <f>IF($N266,_xll.BDH($K266,S$247,$M266),"[DISABLED]")</f>
        <v>[DISABLED]</v>
      </c>
      <c r="T266" s="84" t="str">
        <f>IF($N266,_xll.BDH($K266,T$247,$M266),"[DISABLED]")</f>
        <v>[DISABLED]</v>
      </c>
      <c r="V266" s="106" t="s">
        <v>11768</v>
      </c>
      <c r="W266" s="107" t="s">
        <v>1055</v>
      </c>
      <c r="X266" s="108">
        <v>42276</v>
      </c>
      <c r="Y266" s="107" t="b">
        <v>0</v>
      </c>
      <c r="Z266" s="107" t="s">
        <v>5237</v>
      </c>
      <c r="AA266" s="107" t="s">
        <v>5237</v>
      </c>
      <c r="AB266" s="107" t="s">
        <v>5237</v>
      </c>
      <c r="AC266" s="107" t="s">
        <v>5237</v>
      </c>
      <c r="AD266" s="107" t="s">
        <v>5237</v>
      </c>
      <c r="AE266" s="107" t="s">
        <v>5237</v>
      </c>
    </row>
    <row r="267" spans="2:31" outlineLevel="1">
      <c r="B267" s="24" t="s">
        <v>8329</v>
      </c>
      <c r="C267" s="24" t="s">
        <v>2</v>
      </c>
      <c r="D267" s="24" t="s">
        <v>62</v>
      </c>
      <c r="F267" s="24" t="s">
        <v>45</v>
      </c>
      <c r="H267" s="24" t="s">
        <v>7975</v>
      </c>
      <c r="I267" s="24" t="s">
        <v>7982</v>
      </c>
      <c r="J267" s="24" t="s">
        <v>73</v>
      </c>
      <c r="K267" s="72" t="str">
        <f t="shared" si="12"/>
        <v>USCV7 ICPL Curncy</v>
      </c>
      <c r="L267" s="25" t="str">
        <f t="shared" si="13"/>
        <v>ICPL</v>
      </c>
      <c r="M267" s="26">
        <f t="shared" ca="1" si="13"/>
        <v>42276</v>
      </c>
      <c r="N267" s="25" t="b">
        <f t="shared" si="13"/>
        <v>0</v>
      </c>
      <c r="O267" s="84" t="str">
        <f>IF($N267,_xll.BDP($K267,O$247),"[DISABLED]")</f>
        <v>[DISABLED]</v>
      </c>
      <c r="P267" s="84" t="str">
        <f>IF($N267,_xll.BDP($K267,P$247),"[DISABLED]")</f>
        <v>[DISABLED]</v>
      </c>
      <c r="Q267" s="84" t="str">
        <f>IF($N267,_xll.BDP($K267,Q$247),"[DISABLED]")</f>
        <v>[DISABLED]</v>
      </c>
      <c r="R267" s="84" t="str">
        <f>IF($N267,_xll.BDH($K267,R$247,$M267),"[DISABLED]")</f>
        <v>[DISABLED]</v>
      </c>
      <c r="S267" s="84" t="str">
        <f>IF($N267,_xll.BDH($K267,S$247,$M267),"[DISABLED]")</f>
        <v>[DISABLED]</v>
      </c>
      <c r="T267" s="84" t="str">
        <f>IF($N267,_xll.BDH($K267,T$247,$M267),"[DISABLED]")</f>
        <v>[DISABLED]</v>
      </c>
      <c r="V267" s="106" t="s">
        <v>11769</v>
      </c>
      <c r="W267" s="107" t="s">
        <v>1055</v>
      </c>
      <c r="X267" s="108">
        <v>42276</v>
      </c>
      <c r="Y267" s="107" t="b">
        <v>0</v>
      </c>
      <c r="Z267" s="107" t="s">
        <v>5237</v>
      </c>
      <c r="AA267" s="107" t="s">
        <v>5237</v>
      </c>
      <c r="AB267" s="107" t="s">
        <v>5237</v>
      </c>
      <c r="AC267" s="107" t="s">
        <v>5237</v>
      </c>
      <c r="AD267" s="107" t="s">
        <v>5237</v>
      </c>
      <c r="AE267" s="107" t="s">
        <v>5237</v>
      </c>
    </row>
    <row r="268" spans="2:31" outlineLevel="1">
      <c r="B268" s="24" t="s">
        <v>8329</v>
      </c>
      <c r="C268" s="24" t="s">
        <v>2</v>
      </c>
      <c r="D268" s="24" t="s">
        <v>62</v>
      </c>
      <c r="F268" s="24" t="s">
        <v>156</v>
      </c>
      <c r="H268" s="24" t="s">
        <v>7975</v>
      </c>
      <c r="I268" s="24" t="s">
        <v>7983</v>
      </c>
      <c r="J268" s="24" t="s">
        <v>73</v>
      </c>
      <c r="K268" s="72" t="str">
        <f t="shared" si="12"/>
        <v>USCV8 ICPL Curncy</v>
      </c>
      <c r="L268" s="25" t="str">
        <f t="shared" si="13"/>
        <v>ICPL</v>
      </c>
      <c r="M268" s="26">
        <f t="shared" ca="1" si="13"/>
        <v>42276</v>
      </c>
      <c r="N268" s="25" t="b">
        <f t="shared" si="13"/>
        <v>0</v>
      </c>
      <c r="O268" s="84" t="str">
        <f>IF($N268,_xll.BDP($K268,O$247),"[DISABLED]")</f>
        <v>[DISABLED]</v>
      </c>
      <c r="P268" s="84" t="str">
        <f>IF($N268,_xll.BDP($K268,P$247),"[DISABLED]")</f>
        <v>[DISABLED]</v>
      </c>
      <c r="Q268" s="84" t="str">
        <f>IF($N268,_xll.BDP($K268,Q$247),"[DISABLED]")</f>
        <v>[DISABLED]</v>
      </c>
      <c r="R268" s="84" t="str">
        <f>IF($N268,_xll.BDH($K268,R$247,$M268),"[DISABLED]")</f>
        <v>[DISABLED]</v>
      </c>
      <c r="S268" s="84" t="str">
        <f>IF($N268,_xll.BDH($K268,S$247,$M268),"[DISABLED]")</f>
        <v>[DISABLED]</v>
      </c>
      <c r="T268" s="84" t="str">
        <f>IF($N268,_xll.BDH($K268,T$247,$M268),"[DISABLED]")</f>
        <v>[DISABLED]</v>
      </c>
      <c r="V268" s="106" t="s">
        <v>11770</v>
      </c>
      <c r="W268" s="107" t="s">
        <v>1055</v>
      </c>
      <c r="X268" s="108">
        <v>42276</v>
      </c>
      <c r="Y268" s="107" t="b">
        <v>0</v>
      </c>
      <c r="Z268" s="107" t="s">
        <v>5237</v>
      </c>
      <c r="AA268" s="107" t="s">
        <v>5237</v>
      </c>
      <c r="AB268" s="107" t="s">
        <v>5237</v>
      </c>
      <c r="AC268" s="107" t="s">
        <v>5237</v>
      </c>
      <c r="AD268" s="107" t="s">
        <v>5237</v>
      </c>
      <c r="AE268" s="107" t="s">
        <v>5237</v>
      </c>
    </row>
    <row r="269" spans="2:31" outlineLevel="1">
      <c r="B269" s="24" t="s">
        <v>8329</v>
      </c>
      <c r="C269" s="24" t="s">
        <v>2</v>
      </c>
      <c r="D269" s="24" t="s">
        <v>62</v>
      </c>
      <c r="F269" s="24" t="s">
        <v>157</v>
      </c>
      <c r="H269" s="24" t="s">
        <v>7975</v>
      </c>
      <c r="I269" s="24" t="s">
        <v>7984</v>
      </c>
      <c r="J269" s="24" t="s">
        <v>73</v>
      </c>
      <c r="K269" s="72" t="str">
        <f t="shared" si="12"/>
        <v>USCV9 ICPL Curncy</v>
      </c>
      <c r="L269" s="25" t="str">
        <f t="shared" si="13"/>
        <v>ICPL</v>
      </c>
      <c r="M269" s="26">
        <f t="shared" ca="1" si="13"/>
        <v>42276</v>
      </c>
      <c r="N269" s="25" t="b">
        <f t="shared" si="13"/>
        <v>0</v>
      </c>
      <c r="O269" s="84" t="str">
        <f>IF($N269,_xll.BDP($K269,O$247),"[DISABLED]")</f>
        <v>[DISABLED]</v>
      </c>
      <c r="P269" s="84" t="str">
        <f>IF($N269,_xll.BDP($K269,P$247),"[DISABLED]")</f>
        <v>[DISABLED]</v>
      </c>
      <c r="Q269" s="84" t="str">
        <f>IF($N269,_xll.BDP($K269,Q$247),"[DISABLED]")</f>
        <v>[DISABLED]</v>
      </c>
      <c r="R269" s="84" t="str">
        <f>IF($N269,_xll.BDH($K269,R$247,$M269),"[DISABLED]")</f>
        <v>[DISABLED]</v>
      </c>
      <c r="S269" s="84" t="str">
        <f>IF($N269,_xll.BDH($K269,S$247,$M269),"[DISABLED]")</f>
        <v>[DISABLED]</v>
      </c>
      <c r="T269" s="84" t="str">
        <f>IF($N269,_xll.BDH($K269,T$247,$M269),"[DISABLED]")</f>
        <v>[DISABLED]</v>
      </c>
      <c r="V269" s="106" t="s">
        <v>11771</v>
      </c>
      <c r="W269" s="107" t="s">
        <v>1055</v>
      </c>
      <c r="X269" s="108">
        <v>42276</v>
      </c>
      <c r="Y269" s="107" t="b">
        <v>0</v>
      </c>
      <c r="Z269" s="107" t="s">
        <v>5237</v>
      </c>
      <c r="AA269" s="107" t="s">
        <v>5237</v>
      </c>
      <c r="AB269" s="107" t="s">
        <v>5237</v>
      </c>
      <c r="AC269" s="107" t="s">
        <v>5237</v>
      </c>
      <c r="AD269" s="107" t="s">
        <v>5237</v>
      </c>
      <c r="AE269" s="107" t="s">
        <v>5237</v>
      </c>
    </row>
    <row r="270" spans="2:31" outlineLevel="1">
      <c r="B270" s="24" t="s">
        <v>8329</v>
      </c>
      <c r="C270" s="24" t="s">
        <v>2</v>
      </c>
      <c r="D270" s="24" t="s">
        <v>62</v>
      </c>
      <c r="F270" s="24" t="s">
        <v>46</v>
      </c>
      <c r="H270" s="24" t="s">
        <v>7975</v>
      </c>
      <c r="I270" s="24" t="s">
        <v>7985</v>
      </c>
      <c r="J270" s="24" t="s">
        <v>73</v>
      </c>
      <c r="K270" s="72" t="str">
        <f t="shared" si="12"/>
        <v>USCV10 ICPL Curncy</v>
      </c>
      <c r="L270" s="25" t="str">
        <f t="shared" si="13"/>
        <v>ICPL</v>
      </c>
      <c r="M270" s="26">
        <f t="shared" ca="1" si="13"/>
        <v>42276</v>
      </c>
      <c r="N270" s="25" t="b">
        <f t="shared" si="13"/>
        <v>0</v>
      </c>
      <c r="O270" s="84" t="str">
        <f>IF($N270,_xll.BDP($K270,O$247),"[DISABLED]")</f>
        <v>[DISABLED]</v>
      </c>
      <c r="P270" s="84" t="str">
        <f>IF($N270,_xll.BDP($K270,P$247),"[DISABLED]")</f>
        <v>[DISABLED]</v>
      </c>
      <c r="Q270" s="84" t="str">
        <f>IF($N270,_xll.BDP($K270,Q$247),"[DISABLED]")</f>
        <v>[DISABLED]</v>
      </c>
      <c r="R270" s="84" t="str">
        <f>IF($N270,_xll.BDH($K270,R$247,$M270),"[DISABLED]")</f>
        <v>[DISABLED]</v>
      </c>
      <c r="S270" s="84" t="str">
        <f>IF($N270,_xll.BDH($K270,S$247,$M270),"[DISABLED]")</f>
        <v>[DISABLED]</v>
      </c>
      <c r="T270" s="84" t="str">
        <f>IF($N270,_xll.BDH($K270,T$247,$M270),"[DISABLED]")</f>
        <v>[DISABLED]</v>
      </c>
      <c r="V270" s="106" t="s">
        <v>11772</v>
      </c>
      <c r="W270" s="107" t="s">
        <v>1055</v>
      </c>
      <c r="X270" s="108">
        <v>42276</v>
      </c>
      <c r="Y270" s="107" t="b">
        <v>0</v>
      </c>
      <c r="Z270" s="107" t="s">
        <v>5237</v>
      </c>
      <c r="AA270" s="107" t="s">
        <v>5237</v>
      </c>
      <c r="AB270" s="107" t="s">
        <v>5237</v>
      </c>
      <c r="AC270" s="107" t="s">
        <v>5237</v>
      </c>
      <c r="AD270" s="107" t="s">
        <v>5237</v>
      </c>
      <c r="AE270" s="107" t="s">
        <v>5237</v>
      </c>
    </row>
    <row r="271" spans="2:31" outlineLevel="1">
      <c r="B271" s="24" t="s">
        <v>8329</v>
      </c>
      <c r="C271" s="24" t="s">
        <v>2</v>
      </c>
      <c r="D271" s="24" t="s">
        <v>62</v>
      </c>
      <c r="F271" s="24" t="s">
        <v>161</v>
      </c>
      <c r="H271" s="24" t="s">
        <v>7975</v>
      </c>
      <c r="I271" s="24" t="s">
        <v>7986</v>
      </c>
      <c r="J271" s="24" t="s">
        <v>73</v>
      </c>
      <c r="K271" s="72" t="str">
        <f t="shared" si="12"/>
        <v>USCV12 ICPL Curncy</v>
      </c>
      <c r="L271" s="25" t="str">
        <f t="shared" si="13"/>
        <v>ICPL</v>
      </c>
      <c r="M271" s="26">
        <f t="shared" ca="1" si="13"/>
        <v>42276</v>
      </c>
      <c r="N271" s="25" t="b">
        <f t="shared" si="13"/>
        <v>0</v>
      </c>
      <c r="O271" s="84" t="str">
        <f>IF($N271,_xll.BDP($K271,O$247),"[DISABLED]")</f>
        <v>[DISABLED]</v>
      </c>
      <c r="P271" s="84" t="str">
        <f>IF($N271,_xll.BDP($K271,P$247),"[DISABLED]")</f>
        <v>[DISABLED]</v>
      </c>
      <c r="Q271" s="84" t="str">
        <f>IF($N271,_xll.BDP($K271,Q$247),"[DISABLED]")</f>
        <v>[DISABLED]</v>
      </c>
      <c r="R271" s="84" t="str">
        <f>IF($N271,_xll.BDH($K271,R$247,$M271),"[DISABLED]")</f>
        <v>[DISABLED]</v>
      </c>
      <c r="S271" s="84" t="str">
        <f>IF($N271,_xll.BDH($K271,S$247,$M271),"[DISABLED]")</f>
        <v>[DISABLED]</v>
      </c>
      <c r="T271" s="84" t="str">
        <f>IF($N271,_xll.BDH($K271,T$247,$M271),"[DISABLED]")</f>
        <v>[DISABLED]</v>
      </c>
      <c r="V271" s="106" t="s">
        <v>11773</v>
      </c>
      <c r="W271" s="107" t="s">
        <v>1055</v>
      </c>
      <c r="X271" s="108">
        <v>42276</v>
      </c>
      <c r="Y271" s="107" t="b">
        <v>0</v>
      </c>
      <c r="Z271" s="107" t="s">
        <v>5237</v>
      </c>
      <c r="AA271" s="107" t="s">
        <v>5237</v>
      </c>
      <c r="AB271" s="107" t="s">
        <v>5237</v>
      </c>
      <c r="AC271" s="107" t="s">
        <v>5237</v>
      </c>
      <c r="AD271" s="107" t="s">
        <v>5237</v>
      </c>
      <c r="AE271" s="107" t="s">
        <v>5237</v>
      </c>
    </row>
    <row r="272" spans="2:31" outlineLevel="1">
      <c r="B272" s="24" t="s">
        <v>8329</v>
      </c>
      <c r="C272" s="24" t="s">
        <v>2</v>
      </c>
      <c r="D272" s="24" t="s">
        <v>62</v>
      </c>
      <c r="F272" s="24" t="s">
        <v>47</v>
      </c>
      <c r="H272" s="24" t="s">
        <v>7975</v>
      </c>
      <c r="I272" s="24" t="s">
        <v>7987</v>
      </c>
      <c r="J272" s="24" t="s">
        <v>73</v>
      </c>
      <c r="K272" s="72" t="str">
        <f t="shared" si="12"/>
        <v>USCV15 ICPL Curncy</v>
      </c>
      <c r="L272" s="25" t="str">
        <f t="shared" si="13"/>
        <v>ICPL</v>
      </c>
      <c r="M272" s="26">
        <f t="shared" ca="1" si="13"/>
        <v>42276</v>
      </c>
      <c r="N272" s="25" t="b">
        <f t="shared" si="13"/>
        <v>0</v>
      </c>
      <c r="O272" s="84" t="str">
        <f>IF($N272,_xll.BDP($K272,O$247),"[DISABLED]")</f>
        <v>[DISABLED]</v>
      </c>
      <c r="P272" s="84" t="str">
        <f>IF($N272,_xll.BDP($K272,P$247),"[DISABLED]")</f>
        <v>[DISABLED]</v>
      </c>
      <c r="Q272" s="84" t="str">
        <f>IF($N272,_xll.BDP($K272,Q$247),"[DISABLED]")</f>
        <v>[DISABLED]</v>
      </c>
      <c r="R272" s="84" t="str">
        <f>IF($N272,_xll.BDH($K272,R$247,$M272),"[DISABLED]")</f>
        <v>[DISABLED]</v>
      </c>
      <c r="S272" s="84" t="str">
        <f>IF($N272,_xll.BDH($K272,S$247,$M272),"[DISABLED]")</f>
        <v>[DISABLED]</v>
      </c>
      <c r="T272" s="84" t="str">
        <f>IF($N272,_xll.BDH($K272,T$247,$M272),"[DISABLED]")</f>
        <v>[DISABLED]</v>
      </c>
      <c r="V272" s="106" t="s">
        <v>11774</v>
      </c>
      <c r="W272" s="107" t="s">
        <v>1055</v>
      </c>
      <c r="X272" s="108">
        <v>42276</v>
      </c>
      <c r="Y272" s="107" t="b">
        <v>0</v>
      </c>
      <c r="Z272" s="107" t="s">
        <v>5237</v>
      </c>
      <c r="AA272" s="107" t="s">
        <v>5237</v>
      </c>
      <c r="AB272" s="107" t="s">
        <v>5237</v>
      </c>
      <c r="AC272" s="107" t="s">
        <v>5237</v>
      </c>
      <c r="AD272" s="107" t="s">
        <v>5237</v>
      </c>
      <c r="AE272" s="107" t="s">
        <v>5237</v>
      </c>
    </row>
    <row r="273" spans="2:31" outlineLevel="1">
      <c r="B273" s="24" t="s">
        <v>8329</v>
      </c>
      <c r="C273" s="24" t="s">
        <v>2</v>
      </c>
      <c r="D273" s="24" t="s">
        <v>62</v>
      </c>
      <c r="F273" s="24" t="s">
        <v>48</v>
      </c>
      <c r="H273" s="24" t="s">
        <v>7975</v>
      </c>
      <c r="I273" s="24" t="s">
        <v>7988</v>
      </c>
      <c r="J273" s="24" t="s">
        <v>73</v>
      </c>
      <c r="K273" s="72" t="str">
        <f t="shared" si="12"/>
        <v>USCV20 ICPL Curncy</v>
      </c>
      <c r="L273" s="25" t="str">
        <f t="shared" si="13"/>
        <v>ICPL</v>
      </c>
      <c r="M273" s="26">
        <f t="shared" ca="1" si="13"/>
        <v>42276</v>
      </c>
      <c r="N273" s="25" t="b">
        <f t="shared" si="13"/>
        <v>0</v>
      </c>
      <c r="O273" s="84" t="str">
        <f>IF($N273,_xll.BDP($K273,O$247),"[DISABLED]")</f>
        <v>[DISABLED]</v>
      </c>
      <c r="P273" s="84" t="str">
        <f>IF($N273,_xll.BDP($K273,P$247),"[DISABLED]")</f>
        <v>[DISABLED]</v>
      </c>
      <c r="Q273" s="84" t="str">
        <f>IF($N273,_xll.BDP($K273,Q$247),"[DISABLED]")</f>
        <v>[DISABLED]</v>
      </c>
      <c r="R273" s="84" t="str">
        <f>IF($N273,_xll.BDH($K273,R$247,$M273),"[DISABLED]")</f>
        <v>[DISABLED]</v>
      </c>
      <c r="S273" s="84" t="str">
        <f>IF($N273,_xll.BDH($K273,S$247,$M273),"[DISABLED]")</f>
        <v>[DISABLED]</v>
      </c>
      <c r="T273" s="84" t="str">
        <f>IF($N273,_xll.BDH($K273,T$247,$M273),"[DISABLED]")</f>
        <v>[DISABLED]</v>
      </c>
      <c r="V273" s="106" t="s">
        <v>11775</v>
      </c>
      <c r="W273" s="107" t="s">
        <v>1055</v>
      </c>
      <c r="X273" s="108">
        <v>42276</v>
      </c>
      <c r="Y273" s="107" t="b">
        <v>0</v>
      </c>
      <c r="Z273" s="107" t="s">
        <v>5237</v>
      </c>
      <c r="AA273" s="107" t="s">
        <v>5237</v>
      </c>
      <c r="AB273" s="107" t="s">
        <v>5237</v>
      </c>
      <c r="AC273" s="107" t="s">
        <v>5237</v>
      </c>
      <c r="AD273" s="107" t="s">
        <v>5237</v>
      </c>
      <c r="AE273" s="107" t="s">
        <v>5237</v>
      </c>
    </row>
    <row r="274" spans="2:31" outlineLevel="1">
      <c r="B274" s="24" t="s">
        <v>8329</v>
      </c>
      <c r="C274" s="24" t="s">
        <v>2</v>
      </c>
      <c r="D274" s="24" t="s">
        <v>62</v>
      </c>
      <c r="F274" s="24" t="s">
        <v>41</v>
      </c>
      <c r="G274" s="24">
        <v>25</v>
      </c>
      <c r="H274" s="24" t="s">
        <v>7989</v>
      </c>
      <c r="I274" s="24" t="s">
        <v>7990</v>
      </c>
      <c r="J274" s="24" t="s">
        <v>73</v>
      </c>
      <c r="K274" s="72" t="str">
        <f t="shared" si="12"/>
        <v>USCF0A1 ICPL Curncy</v>
      </c>
      <c r="L274" s="25" t="str">
        <f t="shared" si="13"/>
        <v>ICPL</v>
      </c>
      <c r="M274" s="26">
        <f t="shared" ca="1" si="13"/>
        <v>42276</v>
      </c>
      <c r="N274" s="25" t="b">
        <f t="shared" si="13"/>
        <v>0</v>
      </c>
      <c r="O274" s="84" t="str">
        <f>IF($N274,_xll.BDP($K274,O$247),"[DISABLED]")</f>
        <v>[DISABLED]</v>
      </c>
      <c r="P274" s="84" t="str">
        <f>IF($N274,_xll.BDP($K274,P$247),"[DISABLED]")</f>
        <v>[DISABLED]</v>
      </c>
      <c r="Q274" s="84" t="str">
        <f>IF($N274,_xll.BDP($K274,Q$247),"[DISABLED]")</f>
        <v>[DISABLED]</v>
      </c>
      <c r="R274" s="84" t="str">
        <f>IF($N274,_xll.BDH($K274,R$247,$M274),"[DISABLED]")</f>
        <v>[DISABLED]</v>
      </c>
      <c r="S274" s="84" t="str">
        <f>IF($N274,_xll.BDH($K274,S$247,$M274),"[DISABLED]")</f>
        <v>[DISABLED]</v>
      </c>
      <c r="T274" s="84" t="str">
        <f>IF($N274,_xll.BDH($K274,T$247,$M274),"[DISABLED]")</f>
        <v>[DISABLED]</v>
      </c>
      <c r="V274" s="106" t="s">
        <v>11776</v>
      </c>
      <c r="W274" s="107" t="s">
        <v>1055</v>
      </c>
      <c r="X274" s="108">
        <v>42276</v>
      </c>
      <c r="Y274" s="107" t="b">
        <v>0</v>
      </c>
      <c r="Z274" s="107" t="s">
        <v>5237</v>
      </c>
      <c r="AA274" s="107" t="s">
        <v>5237</v>
      </c>
      <c r="AB274" s="107" t="s">
        <v>5237</v>
      </c>
      <c r="AC274" s="107" t="s">
        <v>5237</v>
      </c>
      <c r="AD274" s="107" t="s">
        <v>5237</v>
      </c>
      <c r="AE274" s="107" t="s">
        <v>5237</v>
      </c>
    </row>
    <row r="275" spans="2:31" outlineLevel="1">
      <c r="B275" s="24" t="s">
        <v>8329</v>
      </c>
      <c r="C275" s="24" t="s">
        <v>2</v>
      </c>
      <c r="D275" s="24" t="s">
        <v>62</v>
      </c>
      <c r="F275" s="24" t="s">
        <v>42</v>
      </c>
      <c r="G275" s="24">
        <v>25</v>
      </c>
      <c r="H275" s="24" t="s">
        <v>7989</v>
      </c>
      <c r="I275" s="24" t="s">
        <v>7991</v>
      </c>
      <c r="J275" s="24" t="s">
        <v>73</v>
      </c>
      <c r="K275" s="72" t="str">
        <f t="shared" si="12"/>
        <v>USCF0A2 ICPL Curncy</v>
      </c>
      <c r="L275" s="25" t="str">
        <f t="shared" si="13"/>
        <v>ICPL</v>
      </c>
      <c r="M275" s="26">
        <f t="shared" ca="1" si="13"/>
        <v>42276</v>
      </c>
      <c r="N275" s="25" t="b">
        <f t="shared" si="13"/>
        <v>0</v>
      </c>
      <c r="O275" s="84" t="str">
        <f>IF($N275,_xll.BDP($K275,O$247),"[DISABLED]")</f>
        <v>[DISABLED]</v>
      </c>
      <c r="P275" s="84" t="str">
        <f>IF($N275,_xll.BDP($K275,P$247),"[DISABLED]")</f>
        <v>[DISABLED]</v>
      </c>
      <c r="Q275" s="84" t="str">
        <f>IF($N275,_xll.BDP($K275,Q$247),"[DISABLED]")</f>
        <v>[DISABLED]</v>
      </c>
      <c r="R275" s="84" t="str">
        <f>IF($N275,_xll.BDH($K275,R$247,$M275),"[DISABLED]")</f>
        <v>[DISABLED]</v>
      </c>
      <c r="S275" s="84" t="str">
        <f>IF($N275,_xll.BDH($K275,S$247,$M275),"[DISABLED]")</f>
        <v>[DISABLED]</v>
      </c>
      <c r="T275" s="84" t="str">
        <f>IF($N275,_xll.BDH($K275,T$247,$M275),"[DISABLED]")</f>
        <v>[DISABLED]</v>
      </c>
      <c r="V275" s="106" t="s">
        <v>11777</v>
      </c>
      <c r="W275" s="107" t="s">
        <v>1055</v>
      </c>
      <c r="X275" s="108">
        <v>42276</v>
      </c>
      <c r="Y275" s="107" t="b">
        <v>0</v>
      </c>
      <c r="Z275" s="107" t="s">
        <v>5237</v>
      </c>
      <c r="AA275" s="107" t="s">
        <v>5237</v>
      </c>
      <c r="AB275" s="107" t="s">
        <v>5237</v>
      </c>
      <c r="AC275" s="107" t="s">
        <v>5237</v>
      </c>
      <c r="AD275" s="107" t="s">
        <v>5237</v>
      </c>
      <c r="AE275" s="107" t="s">
        <v>5237</v>
      </c>
    </row>
    <row r="276" spans="2:31" outlineLevel="1">
      <c r="B276" s="24" t="s">
        <v>8329</v>
      </c>
      <c r="C276" s="24" t="s">
        <v>2</v>
      </c>
      <c r="D276" s="24" t="s">
        <v>62</v>
      </c>
      <c r="F276" s="24" t="s">
        <v>43</v>
      </c>
      <c r="G276" s="24">
        <v>25</v>
      </c>
      <c r="H276" s="24" t="s">
        <v>7989</v>
      </c>
      <c r="I276" s="24" t="s">
        <v>7992</v>
      </c>
      <c r="J276" s="24" t="s">
        <v>73</v>
      </c>
      <c r="K276" s="72" t="str">
        <f t="shared" si="12"/>
        <v>USCF0A3 ICPL Curncy</v>
      </c>
      <c r="L276" s="25" t="str">
        <f t="shared" si="13"/>
        <v>ICPL</v>
      </c>
      <c r="M276" s="26">
        <f t="shared" ca="1" si="13"/>
        <v>42276</v>
      </c>
      <c r="N276" s="25" t="b">
        <f t="shared" si="13"/>
        <v>0</v>
      </c>
      <c r="O276" s="84" t="str">
        <f>IF($N276,_xll.BDP($K276,O$247),"[DISABLED]")</f>
        <v>[DISABLED]</v>
      </c>
      <c r="P276" s="84" t="str">
        <f>IF($N276,_xll.BDP($K276,P$247),"[DISABLED]")</f>
        <v>[DISABLED]</v>
      </c>
      <c r="Q276" s="84" t="str">
        <f>IF($N276,_xll.BDP($K276,Q$247),"[DISABLED]")</f>
        <v>[DISABLED]</v>
      </c>
      <c r="R276" s="84" t="str">
        <f>IF($N276,_xll.BDH($K276,R$247,$M276),"[DISABLED]")</f>
        <v>[DISABLED]</v>
      </c>
      <c r="S276" s="84" t="str">
        <f>IF($N276,_xll.BDH($K276,S$247,$M276),"[DISABLED]")</f>
        <v>[DISABLED]</v>
      </c>
      <c r="T276" s="84" t="str">
        <f>IF($N276,_xll.BDH($K276,T$247,$M276),"[DISABLED]")</f>
        <v>[DISABLED]</v>
      </c>
      <c r="V276" s="106" t="s">
        <v>11778</v>
      </c>
      <c r="W276" s="107" t="s">
        <v>1055</v>
      </c>
      <c r="X276" s="108">
        <v>42276</v>
      </c>
      <c r="Y276" s="107" t="b">
        <v>0</v>
      </c>
      <c r="Z276" s="107" t="s">
        <v>5237</v>
      </c>
      <c r="AA276" s="107" t="s">
        <v>5237</v>
      </c>
      <c r="AB276" s="107" t="s">
        <v>5237</v>
      </c>
      <c r="AC276" s="107" t="s">
        <v>5237</v>
      </c>
      <c r="AD276" s="107" t="s">
        <v>5237</v>
      </c>
      <c r="AE276" s="107" t="s">
        <v>5237</v>
      </c>
    </row>
    <row r="277" spans="2:31" outlineLevel="1">
      <c r="B277" s="24" t="s">
        <v>8329</v>
      </c>
      <c r="C277" s="24" t="s">
        <v>2</v>
      </c>
      <c r="D277" s="24" t="s">
        <v>62</v>
      </c>
      <c r="F277" s="24" t="s">
        <v>152</v>
      </c>
      <c r="G277" s="24">
        <v>25</v>
      </c>
      <c r="H277" s="24" t="s">
        <v>7989</v>
      </c>
      <c r="I277" s="24" t="s">
        <v>7993</v>
      </c>
      <c r="J277" s="24" t="s">
        <v>73</v>
      </c>
      <c r="K277" s="72" t="str">
        <f t="shared" si="12"/>
        <v>USCF0A04 ICPL Curncy</v>
      </c>
      <c r="L277" s="25" t="str">
        <f t="shared" si="13"/>
        <v>ICPL</v>
      </c>
      <c r="M277" s="26">
        <f t="shared" ca="1" si="13"/>
        <v>42276</v>
      </c>
      <c r="N277" s="25" t="b">
        <f t="shared" si="13"/>
        <v>0</v>
      </c>
      <c r="O277" s="84" t="str">
        <f>IF($N277,_xll.BDP($K277,O$247),"[DISABLED]")</f>
        <v>[DISABLED]</v>
      </c>
      <c r="P277" s="84" t="str">
        <f>IF($N277,_xll.BDP($K277,P$247),"[DISABLED]")</f>
        <v>[DISABLED]</v>
      </c>
      <c r="Q277" s="84" t="str">
        <f>IF($N277,_xll.BDP($K277,Q$247),"[DISABLED]")</f>
        <v>[DISABLED]</v>
      </c>
      <c r="R277" s="84" t="str">
        <f>IF($N277,_xll.BDH($K277,R$247,$M277),"[DISABLED]")</f>
        <v>[DISABLED]</v>
      </c>
      <c r="S277" s="84" t="str">
        <f>IF($N277,_xll.BDH($K277,S$247,$M277),"[DISABLED]")</f>
        <v>[DISABLED]</v>
      </c>
      <c r="T277" s="84" t="str">
        <f>IF($N277,_xll.BDH($K277,T$247,$M277),"[DISABLED]")</f>
        <v>[DISABLED]</v>
      </c>
      <c r="V277" s="106" t="s">
        <v>11779</v>
      </c>
      <c r="W277" s="107" t="s">
        <v>1055</v>
      </c>
      <c r="X277" s="108">
        <v>42276</v>
      </c>
      <c r="Y277" s="107" t="b">
        <v>0</v>
      </c>
      <c r="Z277" s="107" t="s">
        <v>5237</v>
      </c>
      <c r="AA277" s="107" t="s">
        <v>5237</v>
      </c>
      <c r="AB277" s="107" t="s">
        <v>5237</v>
      </c>
      <c r="AC277" s="107" t="s">
        <v>5237</v>
      </c>
      <c r="AD277" s="107" t="s">
        <v>5237</v>
      </c>
      <c r="AE277" s="107" t="s">
        <v>5237</v>
      </c>
    </row>
    <row r="278" spans="2:31" outlineLevel="1">
      <c r="B278" s="24" t="s">
        <v>8329</v>
      </c>
      <c r="C278" s="24" t="s">
        <v>2</v>
      </c>
      <c r="D278" s="24" t="s">
        <v>62</v>
      </c>
      <c r="F278" s="24" t="s">
        <v>44</v>
      </c>
      <c r="G278" s="24">
        <v>25</v>
      </c>
      <c r="H278" s="24" t="s">
        <v>7989</v>
      </c>
      <c r="I278" s="24" t="s">
        <v>7994</v>
      </c>
      <c r="J278" s="24" t="s">
        <v>73</v>
      </c>
      <c r="K278" s="72" t="str">
        <f t="shared" si="12"/>
        <v>USCF0A5 ICPL Curncy</v>
      </c>
      <c r="L278" s="25" t="str">
        <f t="shared" si="13"/>
        <v>ICPL</v>
      </c>
      <c r="M278" s="26">
        <f t="shared" ca="1" si="13"/>
        <v>42276</v>
      </c>
      <c r="N278" s="25" t="b">
        <f t="shared" si="13"/>
        <v>0</v>
      </c>
      <c r="O278" s="84" t="str">
        <f>IF($N278,_xll.BDP($K278,O$247),"[DISABLED]")</f>
        <v>[DISABLED]</v>
      </c>
      <c r="P278" s="84" t="str">
        <f>IF($N278,_xll.BDP($K278,P$247),"[DISABLED]")</f>
        <v>[DISABLED]</v>
      </c>
      <c r="Q278" s="84" t="str">
        <f>IF($N278,_xll.BDP($K278,Q$247),"[DISABLED]")</f>
        <v>[DISABLED]</v>
      </c>
      <c r="R278" s="84" t="str">
        <f>IF($N278,_xll.BDH($K278,R$247,$M278),"[DISABLED]")</f>
        <v>[DISABLED]</v>
      </c>
      <c r="S278" s="84" t="str">
        <f>IF($N278,_xll.BDH($K278,S$247,$M278),"[DISABLED]")</f>
        <v>[DISABLED]</v>
      </c>
      <c r="T278" s="84" t="str">
        <f>IF($N278,_xll.BDH($K278,T$247,$M278),"[DISABLED]")</f>
        <v>[DISABLED]</v>
      </c>
      <c r="V278" s="106" t="s">
        <v>11780</v>
      </c>
      <c r="W278" s="107" t="s">
        <v>1055</v>
      </c>
      <c r="X278" s="108">
        <v>42276</v>
      </c>
      <c r="Y278" s="107" t="b">
        <v>0</v>
      </c>
      <c r="Z278" s="107" t="s">
        <v>5237</v>
      </c>
      <c r="AA278" s="107" t="s">
        <v>5237</v>
      </c>
      <c r="AB278" s="107" t="s">
        <v>5237</v>
      </c>
      <c r="AC278" s="107" t="s">
        <v>5237</v>
      </c>
      <c r="AD278" s="107" t="s">
        <v>5237</v>
      </c>
      <c r="AE278" s="107" t="s">
        <v>5237</v>
      </c>
    </row>
    <row r="279" spans="2:31" outlineLevel="1">
      <c r="B279" s="24" t="s">
        <v>8329</v>
      </c>
      <c r="C279" s="24" t="s">
        <v>2</v>
      </c>
      <c r="D279" s="24" t="s">
        <v>62</v>
      </c>
      <c r="F279" s="24" t="s">
        <v>155</v>
      </c>
      <c r="G279" s="24">
        <v>25</v>
      </c>
      <c r="H279" s="24" t="s">
        <v>7989</v>
      </c>
      <c r="I279" s="24" t="s">
        <v>7995</v>
      </c>
      <c r="J279" s="24" t="s">
        <v>73</v>
      </c>
      <c r="K279" s="72" t="str">
        <f t="shared" si="12"/>
        <v>USCF0A6 ICPL Curncy</v>
      </c>
      <c r="L279" s="25" t="str">
        <f t="shared" si="13"/>
        <v>ICPL</v>
      </c>
      <c r="M279" s="26">
        <f t="shared" ca="1" si="13"/>
        <v>42276</v>
      </c>
      <c r="N279" s="25" t="b">
        <f t="shared" si="13"/>
        <v>0</v>
      </c>
      <c r="O279" s="84" t="str">
        <f>IF($N279,_xll.BDP($K279,O$247),"[DISABLED]")</f>
        <v>[DISABLED]</v>
      </c>
      <c r="P279" s="84" t="str">
        <f>IF($N279,_xll.BDP($K279,P$247),"[DISABLED]")</f>
        <v>[DISABLED]</v>
      </c>
      <c r="Q279" s="84" t="str">
        <f>IF($N279,_xll.BDP($K279,Q$247),"[DISABLED]")</f>
        <v>[DISABLED]</v>
      </c>
      <c r="R279" s="84" t="str">
        <f>IF($N279,_xll.BDH($K279,R$247,$M279),"[DISABLED]")</f>
        <v>[DISABLED]</v>
      </c>
      <c r="S279" s="84" t="str">
        <f>IF($N279,_xll.BDH($K279,S$247,$M279),"[DISABLED]")</f>
        <v>[DISABLED]</v>
      </c>
      <c r="T279" s="84" t="str">
        <f>IF($N279,_xll.BDH($K279,T$247,$M279),"[DISABLED]")</f>
        <v>[DISABLED]</v>
      </c>
      <c r="V279" s="106" t="s">
        <v>11781</v>
      </c>
      <c r="W279" s="107" t="s">
        <v>1055</v>
      </c>
      <c r="X279" s="108">
        <v>42276</v>
      </c>
      <c r="Y279" s="107" t="b">
        <v>0</v>
      </c>
      <c r="Z279" s="107" t="s">
        <v>5237</v>
      </c>
      <c r="AA279" s="107" t="s">
        <v>5237</v>
      </c>
      <c r="AB279" s="107" t="s">
        <v>5237</v>
      </c>
      <c r="AC279" s="107" t="s">
        <v>5237</v>
      </c>
      <c r="AD279" s="107" t="s">
        <v>5237</v>
      </c>
      <c r="AE279" s="107" t="s">
        <v>5237</v>
      </c>
    </row>
    <row r="280" spans="2:31" outlineLevel="1">
      <c r="B280" s="24" t="s">
        <v>8329</v>
      </c>
      <c r="C280" s="24" t="s">
        <v>2</v>
      </c>
      <c r="D280" s="24" t="s">
        <v>62</v>
      </c>
      <c r="F280" s="24" t="s">
        <v>45</v>
      </c>
      <c r="G280" s="24">
        <v>25</v>
      </c>
      <c r="H280" s="24" t="s">
        <v>7989</v>
      </c>
      <c r="I280" s="24" t="s">
        <v>7996</v>
      </c>
      <c r="J280" s="24" t="s">
        <v>73</v>
      </c>
      <c r="K280" s="72" t="str">
        <f t="shared" si="12"/>
        <v>USCF0A7 ICPL Curncy</v>
      </c>
      <c r="L280" s="25" t="str">
        <f t="shared" si="13"/>
        <v>ICPL</v>
      </c>
      <c r="M280" s="26">
        <f t="shared" ca="1" si="13"/>
        <v>42276</v>
      </c>
      <c r="N280" s="25" t="b">
        <f t="shared" si="13"/>
        <v>0</v>
      </c>
      <c r="O280" s="84" t="str">
        <f>IF($N280,_xll.BDP($K280,O$247),"[DISABLED]")</f>
        <v>[DISABLED]</v>
      </c>
      <c r="P280" s="84" t="str">
        <f>IF($N280,_xll.BDP($K280,P$247),"[DISABLED]")</f>
        <v>[DISABLED]</v>
      </c>
      <c r="Q280" s="84" t="str">
        <f>IF($N280,_xll.BDP($K280,Q$247),"[DISABLED]")</f>
        <v>[DISABLED]</v>
      </c>
      <c r="R280" s="84" t="str">
        <f>IF($N280,_xll.BDH($K280,R$247,$M280),"[DISABLED]")</f>
        <v>[DISABLED]</v>
      </c>
      <c r="S280" s="84" t="str">
        <f>IF($N280,_xll.BDH($K280,S$247,$M280),"[DISABLED]")</f>
        <v>[DISABLED]</v>
      </c>
      <c r="T280" s="84" t="str">
        <f>IF($N280,_xll.BDH($K280,T$247,$M280),"[DISABLED]")</f>
        <v>[DISABLED]</v>
      </c>
      <c r="V280" s="106" t="s">
        <v>11782</v>
      </c>
      <c r="W280" s="107" t="s">
        <v>1055</v>
      </c>
      <c r="X280" s="108">
        <v>42276</v>
      </c>
      <c r="Y280" s="107" t="b">
        <v>0</v>
      </c>
      <c r="Z280" s="107" t="s">
        <v>5237</v>
      </c>
      <c r="AA280" s="107" t="s">
        <v>5237</v>
      </c>
      <c r="AB280" s="107" t="s">
        <v>5237</v>
      </c>
      <c r="AC280" s="107" t="s">
        <v>5237</v>
      </c>
      <c r="AD280" s="107" t="s">
        <v>5237</v>
      </c>
      <c r="AE280" s="107" t="s">
        <v>5237</v>
      </c>
    </row>
    <row r="281" spans="2:31" outlineLevel="1">
      <c r="B281" s="24" t="s">
        <v>8329</v>
      </c>
      <c r="C281" s="24" t="s">
        <v>2</v>
      </c>
      <c r="D281" s="24" t="s">
        <v>62</v>
      </c>
      <c r="F281" s="24" t="s">
        <v>156</v>
      </c>
      <c r="G281" s="24">
        <v>25</v>
      </c>
      <c r="H281" s="24" t="s">
        <v>7989</v>
      </c>
      <c r="I281" s="24" t="s">
        <v>7997</v>
      </c>
      <c r="J281" s="24" t="s">
        <v>73</v>
      </c>
      <c r="K281" s="72" t="str">
        <f t="shared" si="12"/>
        <v>USCF0A8 ICPL Curncy</v>
      </c>
      <c r="L281" s="25" t="str">
        <f t="shared" ref="L281:N312" si="14">L$247</f>
        <v>ICPL</v>
      </c>
      <c r="M281" s="26">
        <f t="shared" ca="1" si="14"/>
        <v>42276</v>
      </c>
      <c r="N281" s="25" t="b">
        <f t="shared" si="14"/>
        <v>0</v>
      </c>
      <c r="O281" s="84" t="str">
        <f>IF($N281,_xll.BDP($K281,O$247),"[DISABLED]")</f>
        <v>[DISABLED]</v>
      </c>
      <c r="P281" s="84" t="str">
        <f>IF($N281,_xll.BDP($K281,P$247),"[DISABLED]")</f>
        <v>[DISABLED]</v>
      </c>
      <c r="Q281" s="84" t="str">
        <f>IF($N281,_xll.BDP($K281,Q$247),"[DISABLED]")</f>
        <v>[DISABLED]</v>
      </c>
      <c r="R281" s="84" t="str">
        <f>IF($N281,_xll.BDH($K281,R$247,$M281),"[DISABLED]")</f>
        <v>[DISABLED]</v>
      </c>
      <c r="S281" s="84" t="str">
        <f>IF($N281,_xll.BDH($K281,S$247,$M281),"[DISABLED]")</f>
        <v>[DISABLED]</v>
      </c>
      <c r="T281" s="84" t="str">
        <f>IF($N281,_xll.BDH($K281,T$247,$M281),"[DISABLED]")</f>
        <v>[DISABLED]</v>
      </c>
      <c r="V281" s="106" t="s">
        <v>11783</v>
      </c>
      <c r="W281" s="107" t="s">
        <v>1055</v>
      </c>
      <c r="X281" s="108">
        <v>42276</v>
      </c>
      <c r="Y281" s="107" t="b">
        <v>0</v>
      </c>
      <c r="Z281" s="107" t="s">
        <v>5237</v>
      </c>
      <c r="AA281" s="107" t="s">
        <v>5237</v>
      </c>
      <c r="AB281" s="107" t="s">
        <v>5237</v>
      </c>
      <c r="AC281" s="107" t="s">
        <v>5237</v>
      </c>
      <c r="AD281" s="107" t="s">
        <v>5237</v>
      </c>
      <c r="AE281" s="107" t="s">
        <v>5237</v>
      </c>
    </row>
    <row r="282" spans="2:31" outlineLevel="1">
      <c r="B282" s="24" t="s">
        <v>8329</v>
      </c>
      <c r="C282" s="24" t="s">
        <v>2</v>
      </c>
      <c r="D282" s="24" t="s">
        <v>62</v>
      </c>
      <c r="F282" s="24" t="s">
        <v>157</v>
      </c>
      <c r="G282" s="24">
        <v>25</v>
      </c>
      <c r="H282" s="24" t="s">
        <v>7989</v>
      </c>
      <c r="I282" s="24" t="s">
        <v>7998</v>
      </c>
      <c r="J282" s="24" t="s">
        <v>73</v>
      </c>
      <c r="K282" s="72" t="str">
        <f t="shared" si="12"/>
        <v>USCF0A9 ICPL Curncy</v>
      </c>
      <c r="L282" s="25" t="str">
        <f t="shared" si="14"/>
        <v>ICPL</v>
      </c>
      <c r="M282" s="26">
        <f t="shared" ca="1" si="14"/>
        <v>42276</v>
      </c>
      <c r="N282" s="25" t="b">
        <f t="shared" si="14"/>
        <v>0</v>
      </c>
      <c r="O282" s="84" t="str">
        <f>IF($N282,_xll.BDP($K282,O$247),"[DISABLED]")</f>
        <v>[DISABLED]</v>
      </c>
      <c r="P282" s="84" t="str">
        <f>IF($N282,_xll.BDP($K282,P$247),"[DISABLED]")</f>
        <v>[DISABLED]</v>
      </c>
      <c r="Q282" s="84" t="str">
        <f>IF($N282,_xll.BDP($K282,Q$247),"[DISABLED]")</f>
        <v>[DISABLED]</v>
      </c>
      <c r="R282" s="84" t="str">
        <f>IF($N282,_xll.BDH($K282,R$247,$M282),"[DISABLED]")</f>
        <v>[DISABLED]</v>
      </c>
      <c r="S282" s="84" t="str">
        <f>IF($N282,_xll.BDH($K282,S$247,$M282),"[DISABLED]")</f>
        <v>[DISABLED]</v>
      </c>
      <c r="T282" s="84" t="str">
        <f>IF($N282,_xll.BDH($K282,T$247,$M282),"[DISABLED]")</f>
        <v>[DISABLED]</v>
      </c>
      <c r="V282" s="106" t="s">
        <v>11784</v>
      </c>
      <c r="W282" s="107" t="s">
        <v>1055</v>
      </c>
      <c r="X282" s="108">
        <v>42276</v>
      </c>
      <c r="Y282" s="107" t="b">
        <v>0</v>
      </c>
      <c r="Z282" s="107" t="s">
        <v>5237</v>
      </c>
      <c r="AA282" s="107" t="s">
        <v>5237</v>
      </c>
      <c r="AB282" s="107" t="s">
        <v>5237</v>
      </c>
      <c r="AC282" s="107" t="s">
        <v>5237</v>
      </c>
      <c r="AD282" s="107" t="s">
        <v>5237</v>
      </c>
      <c r="AE282" s="107" t="s">
        <v>5237</v>
      </c>
    </row>
    <row r="283" spans="2:31" outlineLevel="1">
      <c r="B283" s="24" t="s">
        <v>8329</v>
      </c>
      <c r="C283" s="24" t="s">
        <v>2</v>
      </c>
      <c r="D283" s="24" t="s">
        <v>62</v>
      </c>
      <c r="F283" s="24" t="s">
        <v>46</v>
      </c>
      <c r="G283" s="24">
        <v>25</v>
      </c>
      <c r="H283" s="24" t="s">
        <v>7989</v>
      </c>
      <c r="I283" s="24" t="s">
        <v>7999</v>
      </c>
      <c r="J283" s="24" t="s">
        <v>73</v>
      </c>
      <c r="K283" s="72" t="str">
        <f t="shared" si="12"/>
        <v>USCF0A10 ICPL Curncy</v>
      </c>
      <c r="L283" s="25" t="str">
        <f t="shared" si="14"/>
        <v>ICPL</v>
      </c>
      <c r="M283" s="26">
        <f t="shared" ca="1" si="14"/>
        <v>42276</v>
      </c>
      <c r="N283" s="25" t="b">
        <f t="shared" si="14"/>
        <v>0</v>
      </c>
      <c r="O283" s="84" t="str">
        <f>IF($N283,_xll.BDP($K283,O$247),"[DISABLED]")</f>
        <v>[DISABLED]</v>
      </c>
      <c r="P283" s="84" t="str">
        <f>IF($N283,_xll.BDP($K283,P$247),"[DISABLED]")</f>
        <v>[DISABLED]</v>
      </c>
      <c r="Q283" s="84" t="str">
        <f>IF($N283,_xll.BDP($K283,Q$247),"[DISABLED]")</f>
        <v>[DISABLED]</v>
      </c>
      <c r="R283" s="84" t="str">
        <f>IF($N283,_xll.BDH($K283,R$247,$M283),"[DISABLED]")</f>
        <v>[DISABLED]</v>
      </c>
      <c r="S283" s="84" t="str">
        <f>IF($N283,_xll.BDH($K283,S$247,$M283),"[DISABLED]")</f>
        <v>[DISABLED]</v>
      </c>
      <c r="T283" s="84" t="str">
        <f>IF($N283,_xll.BDH($K283,T$247,$M283),"[DISABLED]")</f>
        <v>[DISABLED]</v>
      </c>
      <c r="V283" s="106" t="s">
        <v>11785</v>
      </c>
      <c r="W283" s="107" t="s">
        <v>1055</v>
      </c>
      <c r="X283" s="108">
        <v>42276</v>
      </c>
      <c r="Y283" s="107" t="b">
        <v>0</v>
      </c>
      <c r="Z283" s="107" t="s">
        <v>5237</v>
      </c>
      <c r="AA283" s="107" t="s">
        <v>5237</v>
      </c>
      <c r="AB283" s="107" t="s">
        <v>5237</v>
      </c>
      <c r="AC283" s="107" t="s">
        <v>5237</v>
      </c>
      <c r="AD283" s="107" t="s">
        <v>5237</v>
      </c>
      <c r="AE283" s="107" t="s">
        <v>5237</v>
      </c>
    </row>
    <row r="284" spans="2:31" outlineLevel="1">
      <c r="B284" s="24" t="s">
        <v>8329</v>
      </c>
      <c r="C284" s="24" t="s">
        <v>2</v>
      </c>
      <c r="D284" s="24" t="s">
        <v>62</v>
      </c>
      <c r="F284" s="24" t="s">
        <v>161</v>
      </c>
      <c r="G284" s="24">
        <v>25</v>
      </c>
      <c r="H284" s="24" t="s">
        <v>7989</v>
      </c>
      <c r="I284" s="24" t="s">
        <v>8000</v>
      </c>
      <c r="J284" s="24" t="s">
        <v>73</v>
      </c>
      <c r="K284" s="72" t="str">
        <f t="shared" si="12"/>
        <v>USCF0A12 ICPL Curncy</v>
      </c>
      <c r="L284" s="25" t="str">
        <f t="shared" si="14"/>
        <v>ICPL</v>
      </c>
      <c r="M284" s="26">
        <f t="shared" ca="1" si="14"/>
        <v>42276</v>
      </c>
      <c r="N284" s="25" t="b">
        <f t="shared" si="14"/>
        <v>0</v>
      </c>
      <c r="O284" s="84" t="str">
        <f>IF($N284,_xll.BDP($K284,O$247),"[DISABLED]")</f>
        <v>[DISABLED]</v>
      </c>
      <c r="P284" s="84" t="str">
        <f>IF($N284,_xll.BDP($K284,P$247),"[DISABLED]")</f>
        <v>[DISABLED]</v>
      </c>
      <c r="Q284" s="84" t="str">
        <f>IF($N284,_xll.BDP($K284,Q$247),"[DISABLED]")</f>
        <v>[DISABLED]</v>
      </c>
      <c r="R284" s="84" t="str">
        <f>IF($N284,_xll.BDH($K284,R$247,$M284),"[DISABLED]")</f>
        <v>[DISABLED]</v>
      </c>
      <c r="S284" s="84" t="str">
        <f>IF($N284,_xll.BDH($K284,S$247,$M284),"[DISABLED]")</f>
        <v>[DISABLED]</v>
      </c>
      <c r="T284" s="84" t="str">
        <f>IF($N284,_xll.BDH($K284,T$247,$M284),"[DISABLED]")</f>
        <v>[DISABLED]</v>
      </c>
      <c r="V284" s="106" t="s">
        <v>11786</v>
      </c>
      <c r="W284" s="107" t="s">
        <v>1055</v>
      </c>
      <c r="X284" s="108">
        <v>42276</v>
      </c>
      <c r="Y284" s="107" t="b">
        <v>0</v>
      </c>
      <c r="Z284" s="107" t="s">
        <v>5237</v>
      </c>
      <c r="AA284" s="107" t="s">
        <v>5237</v>
      </c>
      <c r="AB284" s="107" t="s">
        <v>5237</v>
      </c>
      <c r="AC284" s="107" t="s">
        <v>5237</v>
      </c>
      <c r="AD284" s="107" t="s">
        <v>5237</v>
      </c>
      <c r="AE284" s="107" t="s">
        <v>5237</v>
      </c>
    </row>
    <row r="285" spans="2:31" outlineLevel="1">
      <c r="B285" s="24" t="s">
        <v>8329</v>
      </c>
      <c r="C285" s="24" t="s">
        <v>2</v>
      </c>
      <c r="D285" s="24" t="s">
        <v>62</v>
      </c>
      <c r="F285" s="24" t="s">
        <v>47</v>
      </c>
      <c r="G285" s="24">
        <v>25</v>
      </c>
      <c r="H285" s="24" t="s">
        <v>7989</v>
      </c>
      <c r="I285" s="24" t="s">
        <v>8001</v>
      </c>
      <c r="J285" s="24" t="s">
        <v>73</v>
      </c>
      <c r="K285" s="72" t="str">
        <f t="shared" si="12"/>
        <v>USCF0A15 ICPL Curncy</v>
      </c>
      <c r="L285" s="25" t="str">
        <f t="shared" si="14"/>
        <v>ICPL</v>
      </c>
      <c r="M285" s="26">
        <f t="shared" ca="1" si="14"/>
        <v>42276</v>
      </c>
      <c r="N285" s="25" t="b">
        <f t="shared" si="14"/>
        <v>0</v>
      </c>
      <c r="O285" s="84" t="str">
        <f>IF($N285,_xll.BDP($K285,O$247),"[DISABLED]")</f>
        <v>[DISABLED]</v>
      </c>
      <c r="P285" s="84" t="str">
        <f>IF($N285,_xll.BDP($K285,P$247),"[DISABLED]")</f>
        <v>[DISABLED]</v>
      </c>
      <c r="Q285" s="84" t="str">
        <f>IF($N285,_xll.BDP($K285,Q$247),"[DISABLED]")</f>
        <v>[DISABLED]</v>
      </c>
      <c r="R285" s="84" t="str">
        <f>IF($N285,_xll.BDH($K285,R$247,$M285),"[DISABLED]")</f>
        <v>[DISABLED]</v>
      </c>
      <c r="S285" s="84" t="str">
        <f>IF($N285,_xll.BDH($K285,S$247,$M285),"[DISABLED]")</f>
        <v>[DISABLED]</v>
      </c>
      <c r="T285" s="84" t="str">
        <f>IF($N285,_xll.BDH($K285,T$247,$M285),"[DISABLED]")</f>
        <v>[DISABLED]</v>
      </c>
      <c r="V285" s="106" t="s">
        <v>11787</v>
      </c>
      <c r="W285" s="107" t="s">
        <v>1055</v>
      </c>
      <c r="X285" s="108">
        <v>42276</v>
      </c>
      <c r="Y285" s="107" t="b">
        <v>0</v>
      </c>
      <c r="Z285" s="107" t="s">
        <v>5237</v>
      </c>
      <c r="AA285" s="107" t="s">
        <v>5237</v>
      </c>
      <c r="AB285" s="107" t="s">
        <v>5237</v>
      </c>
      <c r="AC285" s="107" t="s">
        <v>5237</v>
      </c>
      <c r="AD285" s="107" t="s">
        <v>5237</v>
      </c>
      <c r="AE285" s="107" t="s">
        <v>5237</v>
      </c>
    </row>
    <row r="286" spans="2:31" outlineLevel="1">
      <c r="B286" s="24" t="s">
        <v>8329</v>
      </c>
      <c r="C286" s="24" t="s">
        <v>2</v>
      </c>
      <c r="D286" s="24" t="s">
        <v>62</v>
      </c>
      <c r="F286" s="24" t="s">
        <v>48</v>
      </c>
      <c r="G286" s="24">
        <v>25</v>
      </c>
      <c r="H286" s="24" t="s">
        <v>7989</v>
      </c>
      <c r="I286" s="24" t="s">
        <v>8002</v>
      </c>
      <c r="J286" s="24" t="s">
        <v>73</v>
      </c>
      <c r="K286" s="72" t="str">
        <f t="shared" si="12"/>
        <v>USCF0A20 ICPL Curncy</v>
      </c>
      <c r="L286" s="25" t="str">
        <f t="shared" si="14"/>
        <v>ICPL</v>
      </c>
      <c r="M286" s="26">
        <f t="shared" ca="1" si="14"/>
        <v>42276</v>
      </c>
      <c r="N286" s="25" t="b">
        <f t="shared" si="14"/>
        <v>0</v>
      </c>
      <c r="O286" s="84" t="str">
        <f>IF($N286,_xll.BDP($K286,O$247),"[DISABLED]")</f>
        <v>[DISABLED]</v>
      </c>
      <c r="P286" s="84" t="str">
        <f>IF($N286,_xll.BDP($K286,P$247),"[DISABLED]")</f>
        <v>[DISABLED]</v>
      </c>
      <c r="Q286" s="84" t="str">
        <f>IF($N286,_xll.BDP($K286,Q$247),"[DISABLED]")</f>
        <v>[DISABLED]</v>
      </c>
      <c r="R286" s="84" t="str">
        <f>IF($N286,_xll.BDH($K286,R$247,$M286),"[DISABLED]")</f>
        <v>[DISABLED]</v>
      </c>
      <c r="S286" s="84" t="str">
        <f>IF($N286,_xll.BDH($K286,S$247,$M286),"[DISABLED]")</f>
        <v>[DISABLED]</v>
      </c>
      <c r="T286" s="84" t="str">
        <f>IF($N286,_xll.BDH($K286,T$247,$M286),"[DISABLED]")</f>
        <v>[DISABLED]</v>
      </c>
      <c r="V286" s="106" t="s">
        <v>11788</v>
      </c>
      <c r="W286" s="107" t="s">
        <v>1055</v>
      </c>
      <c r="X286" s="108">
        <v>42276</v>
      </c>
      <c r="Y286" s="107" t="b">
        <v>0</v>
      </c>
      <c r="Z286" s="107" t="s">
        <v>5237</v>
      </c>
      <c r="AA286" s="107" t="s">
        <v>5237</v>
      </c>
      <c r="AB286" s="107" t="s">
        <v>5237</v>
      </c>
      <c r="AC286" s="107" t="s">
        <v>5237</v>
      </c>
      <c r="AD286" s="107" t="s">
        <v>5237</v>
      </c>
      <c r="AE286" s="107" t="s">
        <v>5237</v>
      </c>
    </row>
    <row r="287" spans="2:31" outlineLevel="1">
      <c r="B287" s="24" t="s">
        <v>8329</v>
      </c>
      <c r="C287" s="24" t="s">
        <v>2</v>
      </c>
      <c r="D287" s="24" t="s">
        <v>62</v>
      </c>
      <c r="F287" s="24" t="s">
        <v>41</v>
      </c>
      <c r="G287" s="24">
        <v>50</v>
      </c>
      <c r="H287" s="24" t="s">
        <v>7989</v>
      </c>
      <c r="I287" s="24" t="s">
        <v>8003</v>
      </c>
      <c r="J287" s="24" t="s">
        <v>73</v>
      </c>
      <c r="K287" s="72" t="str">
        <f t="shared" si="12"/>
        <v>USCF051 ICPL Curncy</v>
      </c>
      <c r="L287" s="25" t="str">
        <f t="shared" si="14"/>
        <v>ICPL</v>
      </c>
      <c r="M287" s="26">
        <f t="shared" ca="1" si="14"/>
        <v>42276</v>
      </c>
      <c r="N287" s="25" t="b">
        <f t="shared" si="14"/>
        <v>0</v>
      </c>
      <c r="O287" s="84" t="str">
        <f>IF($N287,_xll.BDP($K287,O$247),"[DISABLED]")</f>
        <v>[DISABLED]</v>
      </c>
      <c r="P287" s="84" t="str">
        <f>IF($N287,_xll.BDP($K287,P$247),"[DISABLED]")</f>
        <v>[DISABLED]</v>
      </c>
      <c r="Q287" s="84" t="str">
        <f>IF($N287,_xll.BDP($K287,Q$247),"[DISABLED]")</f>
        <v>[DISABLED]</v>
      </c>
      <c r="R287" s="84" t="str">
        <f>IF($N287,_xll.BDH($K287,R$247,$M287),"[DISABLED]")</f>
        <v>[DISABLED]</v>
      </c>
      <c r="S287" s="84" t="str">
        <f>IF($N287,_xll.BDH($K287,S$247,$M287),"[DISABLED]")</f>
        <v>[DISABLED]</v>
      </c>
      <c r="T287" s="84" t="str">
        <f>IF($N287,_xll.BDH($K287,T$247,$M287),"[DISABLED]")</f>
        <v>[DISABLED]</v>
      </c>
      <c r="V287" s="106" t="s">
        <v>11789</v>
      </c>
      <c r="W287" s="107" t="s">
        <v>1055</v>
      </c>
      <c r="X287" s="108">
        <v>42276</v>
      </c>
      <c r="Y287" s="107" t="b">
        <v>0</v>
      </c>
      <c r="Z287" s="107" t="s">
        <v>5237</v>
      </c>
      <c r="AA287" s="107" t="s">
        <v>5237</v>
      </c>
      <c r="AB287" s="107" t="s">
        <v>5237</v>
      </c>
      <c r="AC287" s="107" t="s">
        <v>5237</v>
      </c>
      <c r="AD287" s="107" t="s">
        <v>5237</v>
      </c>
      <c r="AE287" s="107" t="s">
        <v>5237</v>
      </c>
    </row>
    <row r="288" spans="2:31" outlineLevel="1">
      <c r="B288" s="24" t="s">
        <v>8329</v>
      </c>
      <c r="C288" s="24" t="s">
        <v>2</v>
      </c>
      <c r="D288" s="24" t="s">
        <v>62</v>
      </c>
      <c r="F288" s="24" t="s">
        <v>42</v>
      </c>
      <c r="G288" s="24">
        <v>50</v>
      </c>
      <c r="H288" s="24" t="s">
        <v>7989</v>
      </c>
      <c r="I288" s="24" t="s">
        <v>8004</v>
      </c>
      <c r="J288" s="24" t="s">
        <v>73</v>
      </c>
      <c r="K288" s="72" t="str">
        <f t="shared" si="12"/>
        <v>USCF052 ICPL Curncy</v>
      </c>
      <c r="L288" s="25" t="str">
        <f t="shared" si="14"/>
        <v>ICPL</v>
      </c>
      <c r="M288" s="26">
        <f t="shared" ca="1" si="14"/>
        <v>42276</v>
      </c>
      <c r="N288" s="25" t="b">
        <f t="shared" si="14"/>
        <v>0</v>
      </c>
      <c r="O288" s="84" t="str">
        <f>IF($N288,_xll.BDP($K288,O$247),"[DISABLED]")</f>
        <v>[DISABLED]</v>
      </c>
      <c r="P288" s="84" t="str">
        <f>IF($N288,_xll.BDP($K288,P$247),"[DISABLED]")</f>
        <v>[DISABLED]</v>
      </c>
      <c r="Q288" s="84" t="str">
        <f>IF($N288,_xll.BDP($K288,Q$247),"[DISABLED]")</f>
        <v>[DISABLED]</v>
      </c>
      <c r="R288" s="84" t="str">
        <f>IF($N288,_xll.BDH($K288,R$247,$M288),"[DISABLED]")</f>
        <v>[DISABLED]</v>
      </c>
      <c r="S288" s="84" t="str">
        <f>IF($N288,_xll.BDH($K288,S$247,$M288),"[DISABLED]")</f>
        <v>[DISABLED]</v>
      </c>
      <c r="T288" s="84" t="str">
        <f>IF($N288,_xll.BDH($K288,T$247,$M288),"[DISABLED]")</f>
        <v>[DISABLED]</v>
      </c>
      <c r="V288" s="106" t="s">
        <v>11790</v>
      </c>
      <c r="W288" s="107" t="s">
        <v>1055</v>
      </c>
      <c r="X288" s="108">
        <v>42276</v>
      </c>
      <c r="Y288" s="107" t="b">
        <v>0</v>
      </c>
      <c r="Z288" s="107" t="s">
        <v>5237</v>
      </c>
      <c r="AA288" s="107" t="s">
        <v>5237</v>
      </c>
      <c r="AB288" s="107" t="s">
        <v>5237</v>
      </c>
      <c r="AC288" s="107" t="s">
        <v>5237</v>
      </c>
      <c r="AD288" s="107" t="s">
        <v>5237</v>
      </c>
      <c r="AE288" s="107" t="s">
        <v>5237</v>
      </c>
    </row>
    <row r="289" spans="2:31" outlineLevel="1">
      <c r="B289" s="24" t="s">
        <v>8329</v>
      </c>
      <c r="C289" s="24" t="s">
        <v>2</v>
      </c>
      <c r="D289" s="24" t="s">
        <v>62</v>
      </c>
      <c r="F289" s="24" t="s">
        <v>43</v>
      </c>
      <c r="G289" s="24">
        <v>50</v>
      </c>
      <c r="H289" s="24" t="s">
        <v>7989</v>
      </c>
      <c r="I289" s="24" t="s">
        <v>8005</v>
      </c>
      <c r="J289" s="24" t="s">
        <v>73</v>
      </c>
      <c r="K289" s="72" t="str">
        <f t="shared" si="12"/>
        <v>USCF053 ICPL Curncy</v>
      </c>
      <c r="L289" s="25" t="str">
        <f t="shared" si="14"/>
        <v>ICPL</v>
      </c>
      <c r="M289" s="26">
        <f t="shared" ca="1" si="14"/>
        <v>42276</v>
      </c>
      <c r="N289" s="25" t="b">
        <f t="shared" si="14"/>
        <v>0</v>
      </c>
      <c r="O289" s="84" t="str">
        <f>IF($N289,_xll.BDP($K289,O$247),"[DISABLED]")</f>
        <v>[DISABLED]</v>
      </c>
      <c r="P289" s="84" t="str">
        <f>IF($N289,_xll.BDP($K289,P$247),"[DISABLED]")</f>
        <v>[DISABLED]</v>
      </c>
      <c r="Q289" s="84" t="str">
        <f>IF($N289,_xll.BDP($K289,Q$247),"[DISABLED]")</f>
        <v>[DISABLED]</v>
      </c>
      <c r="R289" s="84" t="str">
        <f>IF($N289,_xll.BDH($K289,R$247,$M289),"[DISABLED]")</f>
        <v>[DISABLED]</v>
      </c>
      <c r="S289" s="84" t="str">
        <f>IF($N289,_xll.BDH($K289,S$247,$M289),"[DISABLED]")</f>
        <v>[DISABLED]</v>
      </c>
      <c r="T289" s="84" t="str">
        <f>IF($N289,_xll.BDH($K289,T$247,$M289),"[DISABLED]")</f>
        <v>[DISABLED]</v>
      </c>
      <c r="V289" s="106" t="s">
        <v>11791</v>
      </c>
      <c r="W289" s="107" t="s">
        <v>1055</v>
      </c>
      <c r="X289" s="108">
        <v>42276</v>
      </c>
      <c r="Y289" s="107" t="b">
        <v>0</v>
      </c>
      <c r="Z289" s="107" t="s">
        <v>5237</v>
      </c>
      <c r="AA289" s="107" t="s">
        <v>5237</v>
      </c>
      <c r="AB289" s="107" t="s">
        <v>5237</v>
      </c>
      <c r="AC289" s="107" t="s">
        <v>5237</v>
      </c>
      <c r="AD289" s="107" t="s">
        <v>5237</v>
      </c>
      <c r="AE289" s="107" t="s">
        <v>5237</v>
      </c>
    </row>
    <row r="290" spans="2:31" outlineLevel="1">
      <c r="B290" s="24" t="s">
        <v>8329</v>
      </c>
      <c r="C290" s="24" t="s">
        <v>2</v>
      </c>
      <c r="D290" s="24" t="s">
        <v>62</v>
      </c>
      <c r="F290" s="24" t="s">
        <v>152</v>
      </c>
      <c r="G290" s="24">
        <v>50</v>
      </c>
      <c r="H290" s="24" t="s">
        <v>7989</v>
      </c>
      <c r="I290" s="24" t="s">
        <v>8006</v>
      </c>
      <c r="J290" s="24" t="s">
        <v>73</v>
      </c>
      <c r="K290" s="72" t="str">
        <f t="shared" si="12"/>
        <v>USCF054 ICPL Curncy</v>
      </c>
      <c r="L290" s="25" t="str">
        <f t="shared" si="14"/>
        <v>ICPL</v>
      </c>
      <c r="M290" s="26">
        <f t="shared" ca="1" si="14"/>
        <v>42276</v>
      </c>
      <c r="N290" s="25" t="b">
        <f t="shared" si="14"/>
        <v>0</v>
      </c>
      <c r="O290" s="84" t="str">
        <f>IF($N290,_xll.BDP($K290,O$247),"[DISABLED]")</f>
        <v>[DISABLED]</v>
      </c>
      <c r="P290" s="84" t="str">
        <f>IF($N290,_xll.BDP($K290,P$247),"[DISABLED]")</f>
        <v>[DISABLED]</v>
      </c>
      <c r="Q290" s="84" t="str">
        <f>IF($N290,_xll.BDP($K290,Q$247),"[DISABLED]")</f>
        <v>[DISABLED]</v>
      </c>
      <c r="R290" s="84" t="str">
        <f>IF($N290,_xll.BDH($K290,R$247,$M290),"[DISABLED]")</f>
        <v>[DISABLED]</v>
      </c>
      <c r="S290" s="84" t="str">
        <f>IF($N290,_xll.BDH($K290,S$247,$M290),"[DISABLED]")</f>
        <v>[DISABLED]</v>
      </c>
      <c r="T290" s="84" t="str">
        <f>IF($N290,_xll.BDH($K290,T$247,$M290),"[DISABLED]")</f>
        <v>[DISABLED]</v>
      </c>
      <c r="V290" s="106" t="s">
        <v>11792</v>
      </c>
      <c r="W290" s="107" t="s">
        <v>1055</v>
      </c>
      <c r="X290" s="108">
        <v>42276</v>
      </c>
      <c r="Y290" s="107" t="b">
        <v>0</v>
      </c>
      <c r="Z290" s="107" t="s">
        <v>5237</v>
      </c>
      <c r="AA290" s="107" t="s">
        <v>5237</v>
      </c>
      <c r="AB290" s="107" t="s">
        <v>5237</v>
      </c>
      <c r="AC290" s="107" t="s">
        <v>5237</v>
      </c>
      <c r="AD290" s="107" t="s">
        <v>5237</v>
      </c>
      <c r="AE290" s="107" t="s">
        <v>5237</v>
      </c>
    </row>
    <row r="291" spans="2:31" outlineLevel="1">
      <c r="B291" s="24" t="s">
        <v>8329</v>
      </c>
      <c r="C291" s="24" t="s">
        <v>2</v>
      </c>
      <c r="D291" s="24" t="s">
        <v>62</v>
      </c>
      <c r="F291" s="24" t="s">
        <v>44</v>
      </c>
      <c r="G291" s="24">
        <v>50</v>
      </c>
      <c r="H291" s="24" t="s">
        <v>7989</v>
      </c>
      <c r="I291" s="24" t="s">
        <v>8007</v>
      </c>
      <c r="J291" s="24" t="s">
        <v>73</v>
      </c>
      <c r="K291" s="72" t="str">
        <f t="shared" si="12"/>
        <v>USCF055 ICPL Curncy</v>
      </c>
      <c r="L291" s="25" t="str">
        <f t="shared" si="14"/>
        <v>ICPL</v>
      </c>
      <c r="M291" s="26">
        <f t="shared" ca="1" si="14"/>
        <v>42276</v>
      </c>
      <c r="N291" s="25" t="b">
        <f t="shared" si="14"/>
        <v>0</v>
      </c>
      <c r="O291" s="84" t="str">
        <f>IF($N291,_xll.BDP($K291,O$247),"[DISABLED]")</f>
        <v>[DISABLED]</v>
      </c>
      <c r="P291" s="84" t="str">
        <f>IF($N291,_xll.BDP($K291,P$247),"[DISABLED]")</f>
        <v>[DISABLED]</v>
      </c>
      <c r="Q291" s="84" t="str">
        <f>IF($N291,_xll.BDP($K291,Q$247),"[DISABLED]")</f>
        <v>[DISABLED]</v>
      </c>
      <c r="R291" s="84" t="str">
        <f>IF($N291,_xll.BDH($K291,R$247,$M291),"[DISABLED]")</f>
        <v>[DISABLED]</v>
      </c>
      <c r="S291" s="84" t="str">
        <f>IF($N291,_xll.BDH($K291,S$247,$M291),"[DISABLED]")</f>
        <v>[DISABLED]</v>
      </c>
      <c r="T291" s="84" t="str">
        <f>IF($N291,_xll.BDH($K291,T$247,$M291),"[DISABLED]")</f>
        <v>[DISABLED]</v>
      </c>
      <c r="V291" s="106" t="s">
        <v>11793</v>
      </c>
      <c r="W291" s="107" t="s">
        <v>1055</v>
      </c>
      <c r="X291" s="108">
        <v>42276</v>
      </c>
      <c r="Y291" s="107" t="b">
        <v>0</v>
      </c>
      <c r="Z291" s="107" t="s">
        <v>5237</v>
      </c>
      <c r="AA291" s="107" t="s">
        <v>5237</v>
      </c>
      <c r="AB291" s="107" t="s">
        <v>5237</v>
      </c>
      <c r="AC291" s="107" t="s">
        <v>5237</v>
      </c>
      <c r="AD291" s="107" t="s">
        <v>5237</v>
      </c>
      <c r="AE291" s="107" t="s">
        <v>5237</v>
      </c>
    </row>
    <row r="292" spans="2:31" outlineLevel="1">
      <c r="B292" s="24" t="s">
        <v>8329</v>
      </c>
      <c r="C292" s="24" t="s">
        <v>2</v>
      </c>
      <c r="D292" s="24" t="s">
        <v>62</v>
      </c>
      <c r="F292" s="24" t="s">
        <v>155</v>
      </c>
      <c r="G292" s="24">
        <v>50</v>
      </c>
      <c r="H292" s="24" t="s">
        <v>7989</v>
      </c>
      <c r="I292" s="24" t="s">
        <v>8008</v>
      </c>
      <c r="J292" s="24" t="s">
        <v>73</v>
      </c>
      <c r="K292" s="72" t="str">
        <f t="shared" si="12"/>
        <v>USCF056 ICPL Curncy</v>
      </c>
      <c r="L292" s="25" t="str">
        <f t="shared" si="14"/>
        <v>ICPL</v>
      </c>
      <c r="M292" s="26">
        <f t="shared" ca="1" si="14"/>
        <v>42276</v>
      </c>
      <c r="N292" s="25" t="b">
        <f t="shared" si="14"/>
        <v>0</v>
      </c>
      <c r="O292" s="84" t="str">
        <f>IF($N292,_xll.BDP($K292,O$247),"[DISABLED]")</f>
        <v>[DISABLED]</v>
      </c>
      <c r="P292" s="84" t="str">
        <f>IF($N292,_xll.BDP($K292,P$247),"[DISABLED]")</f>
        <v>[DISABLED]</v>
      </c>
      <c r="Q292" s="84" t="str">
        <f>IF($N292,_xll.BDP($K292,Q$247),"[DISABLED]")</f>
        <v>[DISABLED]</v>
      </c>
      <c r="R292" s="84" t="str">
        <f>IF($N292,_xll.BDH($K292,R$247,$M292),"[DISABLED]")</f>
        <v>[DISABLED]</v>
      </c>
      <c r="S292" s="84" t="str">
        <f>IF($N292,_xll.BDH($K292,S$247,$M292),"[DISABLED]")</f>
        <v>[DISABLED]</v>
      </c>
      <c r="T292" s="84" t="str">
        <f>IF($N292,_xll.BDH($K292,T$247,$M292),"[DISABLED]")</f>
        <v>[DISABLED]</v>
      </c>
      <c r="V292" s="106" t="s">
        <v>11794</v>
      </c>
      <c r="W292" s="107" t="s">
        <v>1055</v>
      </c>
      <c r="X292" s="108">
        <v>42276</v>
      </c>
      <c r="Y292" s="107" t="b">
        <v>0</v>
      </c>
      <c r="Z292" s="107" t="s">
        <v>5237</v>
      </c>
      <c r="AA292" s="107" t="s">
        <v>5237</v>
      </c>
      <c r="AB292" s="107" t="s">
        <v>5237</v>
      </c>
      <c r="AC292" s="107" t="s">
        <v>5237</v>
      </c>
      <c r="AD292" s="107" t="s">
        <v>5237</v>
      </c>
      <c r="AE292" s="107" t="s">
        <v>5237</v>
      </c>
    </row>
    <row r="293" spans="2:31" outlineLevel="1">
      <c r="B293" s="24" t="s">
        <v>8329</v>
      </c>
      <c r="C293" s="24" t="s">
        <v>2</v>
      </c>
      <c r="D293" s="24" t="s">
        <v>62</v>
      </c>
      <c r="F293" s="24" t="s">
        <v>45</v>
      </c>
      <c r="G293" s="24">
        <v>50</v>
      </c>
      <c r="H293" s="24" t="s">
        <v>7989</v>
      </c>
      <c r="I293" s="24" t="s">
        <v>8009</v>
      </c>
      <c r="J293" s="24" t="s">
        <v>73</v>
      </c>
      <c r="K293" s="72" t="str">
        <f t="shared" si="12"/>
        <v>USCF057 ICPL Curncy</v>
      </c>
      <c r="L293" s="25" t="str">
        <f t="shared" si="14"/>
        <v>ICPL</v>
      </c>
      <c r="M293" s="26">
        <f t="shared" ca="1" si="14"/>
        <v>42276</v>
      </c>
      <c r="N293" s="25" t="b">
        <f t="shared" si="14"/>
        <v>0</v>
      </c>
      <c r="O293" s="84" t="str">
        <f>IF($N293,_xll.BDP($K293,O$247),"[DISABLED]")</f>
        <v>[DISABLED]</v>
      </c>
      <c r="P293" s="84" t="str">
        <f>IF($N293,_xll.BDP($K293,P$247),"[DISABLED]")</f>
        <v>[DISABLED]</v>
      </c>
      <c r="Q293" s="84" t="str">
        <f>IF($N293,_xll.BDP($K293,Q$247),"[DISABLED]")</f>
        <v>[DISABLED]</v>
      </c>
      <c r="R293" s="84" t="str">
        <f>IF($N293,_xll.BDH($K293,R$247,$M293),"[DISABLED]")</f>
        <v>[DISABLED]</v>
      </c>
      <c r="S293" s="84" t="str">
        <f>IF($N293,_xll.BDH($K293,S$247,$M293),"[DISABLED]")</f>
        <v>[DISABLED]</v>
      </c>
      <c r="T293" s="84" t="str">
        <f>IF($N293,_xll.BDH($K293,T$247,$M293),"[DISABLED]")</f>
        <v>[DISABLED]</v>
      </c>
      <c r="V293" s="106" t="s">
        <v>11795</v>
      </c>
      <c r="W293" s="107" t="s">
        <v>1055</v>
      </c>
      <c r="X293" s="108">
        <v>42276</v>
      </c>
      <c r="Y293" s="107" t="b">
        <v>0</v>
      </c>
      <c r="Z293" s="107" t="s">
        <v>5237</v>
      </c>
      <c r="AA293" s="107" t="s">
        <v>5237</v>
      </c>
      <c r="AB293" s="107" t="s">
        <v>5237</v>
      </c>
      <c r="AC293" s="107" t="s">
        <v>5237</v>
      </c>
      <c r="AD293" s="107" t="s">
        <v>5237</v>
      </c>
      <c r="AE293" s="107" t="s">
        <v>5237</v>
      </c>
    </row>
    <row r="294" spans="2:31" outlineLevel="1">
      <c r="B294" s="24" t="s">
        <v>8329</v>
      </c>
      <c r="C294" s="24" t="s">
        <v>2</v>
      </c>
      <c r="D294" s="24" t="s">
        <v>62</v>
      </c>
      <c r="F294" s="24" t="s">
        <v>156</v>
      </c>
      <c r="G294" s="24">
        <v>50</v>
      </c>
      <c r="H294" s="24" t="s">
        <v>7989</v>
      </c>
      <c r="I294" s="24" t="s">
        <v>8010</v>
      </c>
      <c r="J294" s="24" t="s">
        <v>73</v>
      </c>
      <c r="K294" s="72" t="str">
        <f t="shared" si="12"/>
        <v>USCF058 ICPL Curncy</v>
      </c>
      <c r="L294" s="25" t="str">
        <f t="shared" si="14"/>
        <v>ICPL</v>
      </c>
      <c r="M294" s="26">
        <f t="shared" ca="1" si="14"/>
        <v>42276</v>
      </c>
      <c r="N294" s="25" t="b">
        <f t="shared" si="14"/>
        <v>0</v>
      </c>
      <c r="O294" s="84" t="str">
        <f>IF($N294,_xll.BDP($K294,O$247),"[DISABLED]")</f>
        <v>[DISABLED]</v>
      </c>
      <c r="P294" s="84" t="str">
        <f>IF($N294,_xll.BDP($K294,P$247),"[DISABLED]")</f>
        <v>[DISABLED]</v>
      </c>
      <c r="Q294" s="84" t="str">
        <f>IF($N294,_xll.BDP($K294,Q$247),"[DISABLED]")</f>
        <v>[DISABLED]</v>
      </c>
      <c r="R294" s="84" t="str">
        <f>IF($N294,_xll.BDH($K294,R$247,$M294),"[DISABLED]")</f>
        <v>[DISABLED]</v>
      </c>
      <c r="S294" s="84" t="str">
        <f>IF($N294,_xll.BDH($K294,S$247,$M294),"[DISABLED]")</f>
        <v>[DISABLED]</v>
      </c>
      <c r="T294" s="84" t="str">
        <f>IF($N294,_xll.BDH($K294,T$247,$M294),"[DISABLED]")</f>
        <v>[DISABLED]</v>
      </c>
      <c r="V294" s="106" t="s">
        <v>11796</v>
      </c>
      <c r="W294" s="107" t="s">
        <v>1055</v>
      </c>
      <c r="X294" s="108">
        <v>42276</v>
      </c>
      <c r="Y294" s="107" t="b">
        <v>0</v>
      </c>
      <c r="Z294" s="107" t="s">
        <v>5237</v>
      </c>
      <c r="AA294" s="107" t="s">
        <v>5237</v>
      </c>
      <c r="AB294" s="107" t="s">
        <v>5237</v>
      </c>
      <c r="AC294" s="107" t="s">
        <v>5237</v>
      </c>
      <c r="AD294" s="107" t="s">
        <v>5237</v>
      </c>
      <c r="AE294" s="107" t="s">
        <v>5237</v>
      </c>
    </row>
    <row r="295" spans="2:31" outlineLevel="1">
      <c r="B295" s="24" t="s">
        <v>8329</v>
      </c>
      <c r="C295" s="24" t="s">
        <v>2</v>
      </c>
      <c r="D295" s="24" t="s">
        <v>62</v>
      </c>
      <c r="F295" s="24" t="s">
        <v>157</v>
      </c>
      <c r="G295" s="24">
        <v>50</v>
      </c>
      <c r="H295" s="24" t="s">
        <v>7989</v>
      </c>
      <c r="I295" s="24" t="s">
        <v>8011</v>
      </c>
      <c r="J295" s="24" t="s">
        <v>73</v>
      </c>
      <c r="K295" s="72" t="str">
        <f t="shared" si="12"/>
        <v>USCF059 ICPL Curncy</v>
      </c>
      <c r="L295" s="25" t="str">
        <f t="shared" si="14"/>
        <v>ICPL</v>
      </c>
      <c r="M295" s="26">
        <f t="shared" ca="1" si="14"/>
        <v>42276</v>
      </c>
      <c r="N295" s="25" t="b">
        <f t="shared" si="14"/>
        <v>0</v>
      </c>
      <c r="O295" s="84" t="str">
        <f>IF($N295,_xll.BDP($K295,O$247),"[DISABLED]")</f>
        <v>[DISABLED]</v>
      </c>
      <c r="P295" s="84" t="str">
        <f>IF($N295,_xll.BDP($K295,P$247),"[DISABLED]")</f>
        <v>[DISABLED]</v>
      </c>
      <c r="Q295" s="84" t="str">
        <f>IF($N295,_xll.BDP($K295,Q$247),"[DISABLED]")</f>
        <v>[DISABLED]</v>
      </c>
      <c r="R295" s="84" t="str">
        <f>IF($N295,_xll.BDH($K295,R$247,$M295),"[DISABLED]")</f>
        <v>[DISABLED]</v>
      </c>
      <c r="S295" s="84" t="str">
        <f>IF($N295,_xll.BDH($K295,S$247,$M295),"[DISABLED]")</f>
        <v>[DISABLED]</v>
      </c>
      <c r="T295" s="84" t="str">
        <f>IF($N295,_xll.BDH($K295,T$247,$M295),"[DISABLED]")</f>
        <v>[DISABLED]</v>
      </c>
      <c r="V295" s="106" t="s">
        <v>11797</v>
      </c>
      <c r="W295" s="107" t="s">
        <v>1055</v>
      </c>
      <c r="X295" s="108">
        <v>42276</v>
      </c>
      <c r="Y295" s="107" t="b">
        <v>0</v>
      </c>
      <c r="Z295" s="107" t="s">
        <v>5237</v>
      </c>
      <c r="AA295" s="107" t="s">
        <v>5237</v>
      </c>
      <c r="AB295" s="107" t="s">
        <v>5237</v>
      </c>
      <c r="AC295" s="107" t="s">
        <v>5237</v>
      </c>
      <c r="AD295" s="107" t="s">
        <v>5237</v>
      </c>
      <c r="AE295" s="107" t="s">
        <v>5237</v>
      </c>
    </row>
    <row r="296" spans="2:31" outlineLevel="1">
      <c r="B296" s="24" t="s">
        <v>8329</v>
      </c>
      <c r="C296" s="24" t="s">
        <v>2</v>
      </c>
      <c r="D296" s="24" t="s">
        <v>62</v>
      </c>
      <c r="F296" s="24" t="s">
        <v>46</v>
      </c>
      <c r="G296" s="24">
        <v>50</v>
      </c>
      <c r="H296" s="24" t="s">
        <v>7989</v>
      </c>
      <c r="I296" s="24" t="s">
        <v>8012</v>
      </c>
      <c r="J296" s="24" t="s">
        <v>73</v>
      </c>
      <c r="K296" s="72" t="str">
        <f t="shared" si="12"/>
        <v>USCF0510 ICPL Curncy</v>
      </c>
      <c r="L296" s="25" t="str">
        <f t="shared" si="14"/>
        <v>ICPL</v>
      </c>
      <c r="M296" s="26">
        <f t="shared" ca="1" si="14"/>
        <v>42276</v>
      </c>
      <c r="N296" s="25" t="b">
        <f t="shared" si="14"/>
        <v>0</v>
      </c>
      <c r="O296" s="84" t="str">
        <f>IF($N296,_xll.BDP($K296,O$247),"[DISABLED]")</f>
        <v>[DISABLED]</v>
      </c>
      <c r="P296" s="84" t="str">
        <f>IF($N296,_xll.BDP($K296,P$247),"[DISABLED]")</f>
        <v>[DISABLED]</v>
      </c>
      <c r="Q296" s="84" t="str">
        <f>IF($N296,_xll.BDP($K296,Q$247),"[DISABLED]")</f>
        <v>[DISABLED]</v>
      </c>
      <c r="R296" s="84" t="str">
        <f>IF($N296,_xll.BDH($K296,R$247,$M296),"[DISABLED]")</f>
        <v>[DISABLED]</v>
      </c>
      <c r="S296" s="84" t="str">
        <f>IF($N296,_xll.BDH($K296,S$247,$M296),"[DISABLED]")</f>
        <v>[DISABLED]</v>
      </c>
      <c r="T296" s="84" t="str">
        <f>IF($N296,_xll.BDH($K296,T$247,$M296),"[DISABLED]")</f>
        <v>[DISABLED]</v>
      </c>
      <c r="V296" s="106" t="s">
        <v>11798</v>
      </c>
      <c r="W296" s="107" t="s">
        <v>1055</v>
      </c>
      <c r="X296" s="108">
        <v>42276</v>
      </c>
      <c r="Y296" s="107" t="b">
        <v>0</v>
      </c>
      <c r="Z296" s="107" t="s">
        <v>5237</v>
      </c>
      <c r="AA296" s="107" t="s">
        <v>5237</v>
      </c>
      <c r="AB296" s="107" t="s">
        <v>5237</v>
      </c>
      <c r="AC296" s="107" t="s">
        <v>5237</v>
      </c>
      <c r="AD296" s="107" t="s">
        <v>5237</v>
      </c>
      <c r="AE296" s="107" t="s">
        <v>5237</v>
      </c>
    </row>
    <row r="297" spans="2:31" outlineLevel="1">
      <c r="B297" s="24" t="s">
        <v>8329</v>
      </c>
      <c r="C297" s="24" t="s">
        <v>2</v>
      </c>
      <c r="D297" s="24" t="s">
        <v>62</v>
      </c>
      <c r="F297" s="24" t="s">
        <v>161</v>
      </c>
      <c r="G297" s="24">
        <v>50</v>
      </c>
      <c r="H297" s="24" t="s">
        <v>7989</v>
      </c>
      <c r="I297" s="24" t="s">
        <v>8013</v>
      </c>
      <c r="J297" s="24" t="s">
        <v>73</v>
      </c>
      <c r="K297" s="72" t="str">
        <f t="shared" si="12"/>
        <v>USCF0512 ICPL Curncy</v>
      </c>
      <c r="L297" s="25" t="str">
        <f t="shared" si="14"/>
        <v>ICPL</v>
      </c>
      <c r="M297" s="26">
        <f t="shared" ca="1" si="14"/>
        <v>42276</v>
      </c>
      <c r="N297" s="25" t="b">
        <f t="shared" si="14"/>
        <v>0</v>
      </c>
      <c r="O297" s="84" t="str">
        <f>IF($N297,_xll.BDP($K297,O$247),"[DISABLED]")</f>
        <v>[DISABLED]</v>
      </c>
      <c r="P297" s="84" t="str">
        <f>IF($N297,_xll.BDP($K297,P$247),"[DISABLED]")</f>
        <v>[DISABLED]</v>
      </c>
      <c r="Q297" s="84" t="str">
        <f>IF($N297,_xll.BDP($K297,Q$247),"[DISABLED]")</f>
        <v>[DISABLED]</v>
      </c>
      <c r="R297" s="84" t="str">
        <f>IF($N297,_xll.BDH($K297,R$247,$M297),"[DISABLED]")</f>
        <v>[DISABLED]</v>
      </c>
      <c r="S297" s="84" t="str">
        <f>IF($N297,_xll.BDH($K297,S$247,$M297),"[DISABLED]")</f>
        <v>[DISABLED]</v>
      </c>
      <c r="T297" s="84" t="str">
        <f>IF($N297,_xll.BDH($K297,T$247,$M297),"[DISABLED]")</f>
        <v>[DISABLED]</v>
      </c>
      <c r="V297" s="106" t="s">
        <v>11799</v>
      </c>
      <c r="W297" s="107" t="s">
        <v>1055</v>
      </c>
      <c r="X297" s="108">
        <v>42276</v>
      </c>
      <c r="Y297" s="107" t="b">
        <v>0</v>
      </c>
      <c r="Z297" s="107" t="s">
        <v>5237</v>
      </c>
      <c r="AA297" s="107" t="s">
        <v>5237</v>
      </c>
      <c r="AB297" s="107" t="s">
        <v>5237</v>
      </c>
      <c r="AC297" s="107" t="s">
        <v>5237</v>
      </c>
      <c r="AD297" s="107" t="s">
        <v>5237</v>
      </c>
      <c r="AE297" s="107" t="s">
        <v>5237</v>
      </c>
    </row>
    <row r="298" spans="2:31" outlineLevel="1">
      <c r="B298" s="24" t="s">
        <v>8329</v>
      </c>
      <c r="C298" s="24" t="s">
        <v>2</v>
      </c>
      <c r="D298" s="24" t="s">
        <v>62</v>
      </c>
      <c r="F298" s="24" t="s">
        <v>47</v>
      </c>
      <c r="G298" s="24">
        <v>50</v>
      </c>
      <c r="H298" s="24" t="s">
        <v>7989</v>
      </c>
      <c r="I298" s="24" t="s">
        <v>8014</v>
      </c>
      <c r="J298" s="24" t="s">
        <v>73</v>
      </c>
      <c r="K298" s="72" t="str">
        <f t="shared" si="12"/>
        <v>USCF0515 ICPL Curncy</v>
      </c>
      <c r="L298" s="25" t="str">
        <f t="shared" si="14"/>
        <v>ICPL</v>
      </c>
      <c r="M298" s="26">
        <f t="shared" ca="1" si="14"/>
        <v>42276</v>
      </c>
      <c r="N298" s="25" t="b">
        <f t="shared" si="14"/>
        <v>0</v>
      </c>
      <c r="O298" s="84" t="str">
        <f>IF($N298,_xll.BDP($K298,O$247),"[DISABLED]")</f>
        <v>[DISABLED]</v>
      </c>
      <c r="P298" s="84" t="str">
        <f>IF($N298,_xll.BDP($K298,P$247),"[DISABLED]")</f>
        <v>[DISABLED]</v>
      </c>
      <c r="Q298" s="84" t="str">
        <f>IF($N298,_xll.BDP($K298,Q$247),"[DISABLED]")</f>
        <v>[DISABLED]</v>
      </c>
      <c r="R298" s="84" t="str">
        <f>IF($N298,_xll.BDH($K298,R$247,$M298),"[DISABLED]")</f>
        <v>[DISABLED]</v>
      </c>
      <c r="S298" s="84" t="str">
        <f>IF($N298,_xll.BDH($K298,S$247,$M298),"[DISABLED]")</f>
        <v>[DISABLED]</v>
      </c>
      <c r="T298" s="84" t="str">
        <f>IF($N298,_xll.BDH($K298,T$247,$M298),"[DISABLED]")</f>
        <v>[DISABLED]</v>
      </c>
      <c r="V298" s="106" t="s">
        <v>11800</v>
      </c>
      <c r="W298" s="107" t="s">
        <v>1055</v>
      </c>
      <c r="X298" s="108">
        <v>42276</v>
      </c>
      <c r="Y298" s="107" t="b">
        <v>0</v>
      </c>
      <c r="Z298" s="107" t="s">
        <v>5237</v>
      </c>
      <c r="AA298" s="107" t="s">
        <v>5237</v>
      </c>
      <c r="AB298" s="107" t="s">
        <v>5237</v>
      </c>
      <c r="AC298" s="107" t="s">
        <v>5237</v>
      </c>
      <c r="AD298" s="107" t="s">
        <v>5237</v>
      </c>
      <c r="AE298" s="107" t="s">
        <v>5237</v>
      </c>
    </row>
    <row r="299" spans="2:31" outlineLevel="1">
      <c r="B299" s="24" t="s">
        <v>8329</v>
      </c>
      <c r="C299" s="24" t="s">
        <v>2</v>
      </c>
      <c r="D299" s="24" t="s">
        <v>62</v>
      </c>
      <c r="F299" s="24" t="s">
        <v>48</v>
      </c>
      <c r="G299" s="24">
        <v>50</v>
      </c>
      <c r="H299" s="24" t="s">
        <v>7989</v>
      </c>
      <c r="I299" s="24" t="s">
        <v>8015</v>
      </c>
      <c r="J299" s="24" t="s">
        <v>73</v>
      </c>
      <c r="K299" s="72" t="str">
        <f t="shared" si="12"/>
        <v>USCF0520 ICPL Curncy</v>
      </c>
      <c r="L299" s="25" t="str">
        <f t="shared" si="14"/>
        <v>ICPL</v>
      </c>
      <c r="M299" s="26">
        <f t="shared" ca="1" si="14"/>
        <v>42276</v>
      </c>
      <c r="N299" s="25" t="b">
        <f t="shared" si="14"/>
        <v>0</v>
      </c>
      <c r="O299" s="84" t="str">
        <f>IF($N299,_xll.BDP($K299,O$247),"[DISABLED]")</f>
        <v>[DISABLED]</v>
      </c>
      <c r="P299" s="84" t="str">
        <f>IF($N299,_xll.BDP($K299,P$247),"[DISABLED]")</f>
        <v>[DISABLED]</v>
      </c>
      <c r="Q299" s="84" t="str">
        <f>IF($N299,_xll.BDP($K299,Q$247),"[DISABLED]")</f>
        <v>[DISABLED]</v>
      </c>
      <c r="R299" s="84" t="str">
        <f>IF($N299,_xll.BDH($K299,R$247,$M299),"[DISABLED]")</f>
        <v>[DISABLED]</v>
      </c>
      <c r="S299" s="84" t="str">
        <f>IF($N299,_xll.BDH($K299,S$247,$M299),"[DISABLED]")</f>
        <v>[DISABLED]</v>
      </c>
      <c r="T299" s="84" t="str">
        <f>IF($N299,_xll.BDH($K299,T$247,$M299),"[DISABLED]")</f>
        <v>[DISABLED]</v>
      </c>
      <c r="V299" s="106" t="s">
        <v>11801</v>
      </c>
      <c r="W299" s="107" t="s">
        <v>1055</v>
      </c>
      <c r="X299" s="108">
        <v>42276</v>
      </c>
      <c r="Y299" s="107" t="b">
        <v>0</v>
      </c>
      <c r="Z299" s="107" t="s">
        <v>5237</v>
      </c>
      <c r="AA299" s="107" t="s">
        <v>5237</v>
      </c>
      <c r="AB299" s="107" t="s">
        <v>5237</v>
      </c>
      <c r="AC299" s="107" t="s">
        <v>5237</v>
      </c>
      <c r="AD299" s="107" t="s">
        <v>5237</v>
      </c>
      <c r="AE299" s="107" t="s">
        <v>5237</v>
      </c>
    </row>
    <row r="300" spans="2:31" outlineLevel="1">
      <c r="B300" s="24" t="s">
        <v>8329</v>
      </c>
      <c r="C300" s="24" t="s">
        <v>2</v>
      </c>
      <c r="D300" s="24" t="s">
        <v>62</v>
      </c>
      <c r="F300" s="24" t="s">
        <v>41</v>
      </c>
      <c r="G300" s="24">
        <v>75</v>
      </c>
      <c r="H300" s="24" t="s">
        <v>7989</v>
      </c>
      <c r="I300" s="24" t="s">
        <v>8016</v>
      </c>
      <c r="J300" s="24" t="s">
        <v>73</v>
      </c>
      <c r="K300" s="72" t="str">
        <f t="shared" si="12"/>
        <v>USCF0C1 ICPL Curncy</v>
      </c>
      <c r="L300" s="25" t="str">
        <f t="shared" si="14"/>
        <v>ICPL</v>
      </c>
      <c r="M300" s="26">
        <f t="shared" ca="1" si="14"/>
        <v>42276</v>
      </c>
      <c r="N300" s="25" t="b">
        <f t="shared" si="14"/>
        <v>0</v>
      </c>
      <c r="O300" s="84" t="str">
        <f>IF($N300,_xll.BDP($K300,O$247),"[DISABLED]")</f>
        <v>[DISABLED]</v>
      </c>
      <c r="P300" s="84" t="str">
        <f>IF($N300,_xll.BDP($K300,P$247),"[DISABLED]")</f>
        <v>[DISABLED]</v>
      </c>
      <c r="Q300" s="84" t="str">
        <f>IF($N300,_xll.BDP($K300,Q$247),"[DISABLED]")</f>
        <v>[DISABLED]</v>
      </c>
      <c r="R300" s="84" t="str">
        <f>IF($N300,_xll.BDH($K300,R$247,$M300),"[DISABLED]")</f>
        <v>[DISABLED]</v>
      </c>
      <c r="S300" s="84" t="str">
        <f>IF($N300,_xll.BDH($K300,S$247,$M300),"[DISABLED]")</f>
        <v>[DISABLED]</v>
      </c>
      <c r="T300" s="84" t="str">
        <f>IF($N300,_xll.BDH($K300,T$247,$M300),"[DISABLED]")</f>
        <v>[DISABLED]</v>
      </c>
      <c r="V300" s="106" t="s">
        <v>11802</v>
      </c>
      <c r="W300" s="107" t="s">
        <v>1055</v>
      </c>
      <c r="X300" s="108">
        <v>42276</v>
      </c>
      <c r="Y300" s="107" t="b">
        <v>0</v>
      </c>
      <c r="Z300" s="107" t="s">
        <v>5237</v>
      </c>
      <c r="AA300" s="107" t="s">
        <v>5237</v>
      </c>
      <c r="AB300" s="107" t="s">
        <v>5237</v>
      </c>
      <c r="AC300" s="107" t="s">
        <v>5237</v>
      </c>
      <c r="AD300" s="107" t="s">
        <v>5237</v>
      </c>
      <c r="AE300" s="107" t="s">
        <v>5237</v>
      </c>
    </row>
    <row r="301" spans="2:31" outlineLevel="1">
      <c r="B301" s="24" t="s">
        <v>8329</v>
      </c>
      <c r="C301" s="24" t="s">
        <v>2</v>
      </c>
      <c r="D301" s="24" t="s">
        <v>62</v>
      </c>
      <c r="F301" s="24" t="s">
        <v>42</v>
      </c>
      <c r="G301" s="24">
        <v>75</v>
      </c>
      <c r="H301" s="24" t="s">
        <v>7989</v>
      </c>
      <c r="I301" s="24" t="s">
        <v>8017</v>
      </c>
      <c r="J301" s="24" t="s">
        <v>73</v>
      </c>
      <c r="K301" s="72" t="str">
        <f t="shared" si="12"/>
        <v>USCF0C2 ICPL Curncy</v>
      </c>
      <c r="L301" s="25" t="str">
        <f t="shared" si="14"/>
        <v>ICPL</v>
      </c>
      <c r="M301" s="26">
        <f t="shared" ca="1" si="14"/>
        <v>42276</v>
      </c>
      <c r="N301" s="25" t="b">
        <f t="shared" si="14"/>
        <v>0</v>
      </c>
      <c r="O301" s="84" t="str">
        <f>IF($N301,_xll.BDP($K301,O$247),"[DISABLED]")</f>
        <v>[DISABLED]</v>
      </c>
      <c r="P301" s="84" t="str">
        <f>IF($N301,_xll.BDP($K301,P$247),"[DISABLED]")</f>
        <v>[DISABLED]</v>
      </c>
      <c r="Q301" s="84" t="str">
        <f>IF($N301,_xll.BDP($K301,Q$247),"[DISABLED]")</f>
        <v>[DISABLED]</v>
      </c>
      <c r="R301" s="84" t="str">
        <f>IF($N301,_xll.BDH($K301,R$247,$M301),"[DISABLED]")</f>
        <v>[DISABLED]</v>
      </c>
      <c r="S301" s="84" t="str">
        <f>IF($N301,_xll.BDH($K301,S$247,$M301),"[DISABLED]")</f>
        <v>[DISABLED]</v>
      </c>
      <c r="T301" s="84" t="str">
        <f>IF($N301,_xll.BDH($K301,T$247,$M301),"[DISABLED]")</f>
        <v>[DISABLED]</v>
      </c>
      <c r="V301" s="106" t="s">
        <v>11803</v>
      </c>
      <c r="W301" s="107" t="s">
        <v>1055</v>
      </c>
      <c r="X301" s="108">
        <v>42276</v>
      </c>
      <c r="Y301" s="107" t="b">
        <v>0</v>
      </c>
      <c r="Z301" s="107" t="s">
        <v>5237</v>
      </c>
      <c r="AA301" s="107" t="s">
        <v>5237</v>
      </c>
      <c r="AB301" s="107" t="s">
        <v>5237</v>
      </c>
      <c r="AC301" s="107" t="s">
        <v>5237</v>
      </c>
      <c r="AD301" s="107" t="s">
        <v>5237</v>
      </c>
      <c r="AE301" s="107" t="s">
        <v>5237</v>
      </c>
    </row>
    <row r="302" spans="2:31" outlineLevel="1">
      <c r="B302" s="24" t="s">
        <v>8329</v>
      </c>
      <c r="C302" s="24" t="s">
        <v>2</v>
      </c>
      <c r="D302" s="24" t="s">
        <v>62</v>
      </c>
      <c r="F302" s="24" t="s">
        <v>43</v>
      </c>
      <c r="G302" s="24">
        <v>75</v>
      </c>
      <c r="H302" s="24" t="s">
        <v>7989</v>
      </c>
      <c r="I302" s="24" t="s">
        <v>8018</v>
      </c>
      <c r="J302" s="24" t="s">
        <v>73</v>
      </c>
      <c r="K302" s="72" t="str">
        <f t="shared" si="12"/>
        <v>USCF0C3 ICPL Curncy</v>
      </c>
      <c r="L302" s="25" t="str">
        <f t="shared" si="14"/>
        <v>ICPL</v>
      </c>
      <c r="M302" s="26">
        <f t="shared" ca="1" si="14"/>
        <v>42276</v>
      </c>
      <c r="N302" s="25" t="b">
        <f t="shared" si="14"/>
        <v>0</v>
      </c>
      <c r="O302" s="84" t="str">
        <f>IF($N302,_xll.BDP($K302,O$247),"[DISABLED]")</f>
        <v>[DISABLED]</v>
      </c>
      <c r="P302" s="84" t="str">
        <f>IF($N302,_xll.BDP($K302,P$247),"[DISABLED]")</f>
        <v>[DISABLED]</v>
      </c>
      <c r="Q302" s="84" t="str">
        <f>IF($N302,_xll.BDP($K302,Q$247),"[DISABLED]")</f>
        <v>[DISABLED]</v>
      </c>
      <c r="R302" s="84" t="str">
        <f>IF($N302,_xll.BDH($K302,R$247,$M302),"[DISABLED]")</f>
        <v>[DISABLED]</v>
      </c>
      <c r="S302" s="84" t="str">
        <f>IF($N302,_xll.BDH($K302,S$247,$M302),"[DISABLED]")</f>
        <v>[DISABLED]</v>
      </c>
      <c r="T302" s="84" t="str">
        <f>IF($N302,_xll.BDH($K302,T$247,$M302),"[DISABLED]")</f>
        <v>[DISABLED]</v>
      </c>
      <c r="V302" s="106" t="s">
        <v>11804</v>
      </c>
      <c r="W302" s="107" t="s">
        <v>1055</v>
      </c>
      <c r="X302" s="108">
        <v>42276</v>
      </c>
      <c r="Y302" s="107" t="b">
        <v>0</v>
      </c>
      <c r="Z302" s="107" t="s">
        <v>5237</v>
      </c>
      <c r="AA302" s="107" t="s">
        <v>5237</v>
      </c>
      <c r="AB302" s="107" t="s">
        <v>5237</v>
      </c>
      <c r="AC302" s="107" t="s">
        <v>5237</v>
      </c>
      <c r="AD302" s="107" t="s">
        <v>5237</v>
      </c>
      <c r="AE302" s="107" t="s">
        <v>5237</v>
      </c>
    </row>
    <row r="303" spans="2:31" outlineLevel="1">
      <c r="B303" s="24" t="s">
        <v>8329</v>
      </c>
      <c r="C303" s="24" t="s">
        <v>2</v>
      </c>
      <c r="D303" s="24" t="s">
        <v>62</v>
      </c>
      <c r="F303" s="24" t="s">
        <v>152</v>
      </c>
      <c r="G303" s="24">
        <v>75</v>
      </c>
      <c r="H303" s="24" t="s">
        <v>7989</v>
      </c>
      <c r="I303" s="24" t="s">
        <v>8019</v>
      </c>
      <c r="J303" s="24" t="s">
        <v>73</v>
      </c>
      <c r="K303" s="72" t="str">
        <f t="shared" si="12"/>
        <v>USCF0C04 ICPL Curncy</v>
      </c>
      <c r="L303" s="25" t="str">
        <f t="shared" si="14"/>
        <v>ICPL</v>
      </c>
      <c r="M303" s="26">
        <f t="shared" ca="1" si="14"/>
        <v>42276</v>
      </c>
      <c r="N303" s="25" t="b">
        <f t="shared" si="14"/>
        <v>0</v>
      </c>
      <c r="O303" s="84" t="str">
        <f>IF($N303,_xll.BDP($K303,O$247),"[DISABLED]")</f>
        <v>[DISABLED]</v>
      </c>
      <c r="P303" s="84" t="str">
        <f>IF($N303,_xll.BDP($K303,P$247),"[DISABLED]")</f>
        <v>[DISABLED]</v>
      </c>
      <c r="Q303" s="84" t="str">
        <f>IF($N303,_xll.BDP($K303,Q$247),"[DISABLED]")</f>
        <v>[DISABLED]</v>
      </c>
      <c r="R303" s="84" t="str">
        <f>IF($N303,_xll.BDH($K303,R$247,$M303),"[DISABLED]")</f>
        <v>[DISABLED]</v>
      </c>
      <c r="S303" s="84" t="str">
        <f>IF($N303,_xll.BDH($K303,S$247,$M303),"[DISABLED]")</f>
        <v>[DISABLED]</v>
      </c>
      <c r="T303" s="84" t="str">
        <f>IF($N303,_xll.BDH($K303,T$247,$M303),"[DISABLED]")</f>
        <v>[DISABLED]</v>
      </c>
      <c r="V303" s="106" t="s">
        <v>11805</v>
      </c>
      <c r="W303" s="107" t="s">
        <v>1055</v>
      </c>
      <c r="X303" s="108">
        <v>42276</v>
      </c>
      <c r="Y303" s="107" t="b">
        <v>0</v>
      </c>
      <c r="Z303" s="107" t="s">
        <v>5237</v>
      </c>
      <c r="AA303" s="107" t="s">
        <v>5237</v>
      </c>
      <c r="AB303" s="107" t="s">
        <v>5237</v>
      </c>
      <c r="AC303" s="107" t="s">
        <v>5237</v>
      </c>
      <c r="AD303" s="107" t="s">
        <v>5237</v>
      </c>
      <c r="AE303" s="107" t="s">
        <v>5237</v>
      </c>
    </row>
    <row r="304" spans="2:31" outlineLevel="1">
      <c r="B304" s="24" t="s">
        <v>8329</v>
      </c>
      <c r="C304" s="24" t="s">
        <v>2</v>
      </c>
      <c r="D304" s="24" t="s">
        <v>62</v>
      </c>
      <c r="F304" s="24" t="s">
        <v>44</v>
      </c>
      <c r="G304" s="24">
        <v>75</v>
      </c>
      <c r="H304" s="24" t="s">
        <v>7989</v>
      </c>
      <c r="I304" s="24" t="s">
        <v>8020</v>
      </c>
      <c r="J304" s="24" t="s">
        <v>73</v>
      </c>
      <c r="K304" s="72" t="str">
        <f t="shared" si="12"/>
        <v>USCF0C5 ICPL Curncy</v>
      </c>
      <c r="L304" s="25" t="str">
        <f t="shared" si="14"/>
        <v>ICPL</v>
      </c>
      <c r="M304" s="26">
        <f t="shared" ca="1" si="14"/>
        <v>42276</v>
      </c>
      <c r="N304" s="25" t="b">
        <f t="shared" si="14"/>
        <v>0</v>
      </c>
      <c r="O304" s="84" t="str">
        <f>IF($N304,_xll.BDP($K304,O$247),"[DISABLED]")</f>
        <v>[DISABLED]</v>
      </c>
      <c r="P304" s="84" t="str">
        <f>IF($N304,_xll.BDP($K304,P$247),"[DISABLED]")</f>
        <v>[DISABLED]</v>
      </c>
      <c r="Q304" s="84" t="str">
        <f>IF($N304,_xll.BDP($K304,Q$247),"[DISABLED]")</f>
        <v>[DISABLED]</v>
      </c>
      <c r="R304" s="84" t="str">
        <f>IF($N304,_xll.BDH($K304,R$247,$M304),"[DISABLED]")</f>
        <v>[DISABLED]</v>
      </c>
      <c r="S304" s="84" t="str">
        <f>IF($N304,_xll.BDH($K304,S$247,$M304),"[DISABLED]")</f>
        <v>[DISABLED]</v>
      </c>
      <c r="T304" s="84" t="str">
        <f>IF($N304,_xll.BDH($K304,T$247,$M304),"[DISABLED]")</f>
        <v>[DISABLED]</v>
      </c>
      <c r="V304" s="106" t="s">
        <v>11806</v>
      </c>
      <c r="W304" s="107" t="s">
        <v>1055</v>
      </c>
      <c r="X304" s="108">
        <v>42276</v>
      </c>
      <c r="Y304" s="107" t="b">
        <v>0</v>
      </c>
      <c r="Z304" s="107" t="s">
        <v>5237</v>
      </c>
      <c r="AA304" s="107" t="s">
        <v>5237</v>
      </c>
      <c r="AB304" s="107" t="s">
        <v>5237</v>
      </c>
      <c r="AC304" s="107" t="s">
        <v>5237</v>
      </c>
      <c r="AD304" s="107" t="s">
        <v>5237</v>
      </c>
      <c r="AE304" s="107" t="s">
        <v>5237</v>
      </c>
    </row>
    <row r="305" spans="2:31" outlineLevel="1">
      <c r="B305" s="24" t="s">
        <v>8329</v>
      </c>
      <c r="C305" s="24" t="s">
        <v>2</v>
      </c>
      <c r="D305" s="24" t="s">
        <v>62</v>
      </c>
      <c r="F305" s="24" t="s">
        <v>155</v>
      </c>
      <c r="G305" s="24">
        <v>75</v>
      </c>
      <c r="H305" s="24" t="s">
        <v>7989</v>
      </c>
      <c r="I305" s="24" t="s">
        <v>8021</v>
      </c>
      <c r="J305" s="24" t="s">
        <v>73</v>
      </c>
      <c r="K305" s="72" t="str">
        <f t="shared" si="12"/>
        <v>USCF0C6 ICPL Curncy</v>
      </c>
      <c r="L305" s="25" t="str">
        <f t="shared" si="14"/>
        <v>ICPL</v>
      </c>
      <c r="M305" s="26">
        <f t="shared" ca="1" si="14"/>
        <v>42276</v>
      </c>
      <c r="N305" s="25" t="b">
        <f t="shared" si="14"/>
        <v>0</v>
      </c>
      <c r="O305" s="84" t="str">
        <f>IF($N305,_xll.BDP($K305,O$247),"[DISABLED]")</f>
        <v>[DISABLED]</v>
      </c>
      <c r="P305" s="84" t="str">
        <f>IF($N305,_xll.BDP($K305,P$247),"[DISABLED]")</f>
        <v>[DISABLED]</v>
      </c>
      <c r="Q305" s="84" t="str">
        <f>IF($N305,_xll.BDP($K305,Q$247),"[DISABLED]")</f>
        <v>[DISABLED]</v>
      </c>
      <c r="R305" s="84" t="str">
        <f>IF($N305,_xll.BDH($K305,R$247,$M305),"[DISABLED]")</f>
        <v>[DISABLED]</v>
      </c>
      <c r="S305" s="84" t="str">
        <f>IF($N305,_xll.BDH($K305,S$247,$M305),"[DISABLED]")</f>
        <v>[DISABLED]</v>
      </c>
      <c r="T305" s="84" t="str">
        <f>IF($N305,_xll.BDH($K305,T$247,$M305),"[DISABLED]")</f>
        <v>[DISABLED]</v>
      </c>
      <c r="V305" s="106" t="s">
        <v>11807</v>
      </c>
      <c r="W305" s="107" t="s">
        <v>1055</v>
      </c>
      <c r="X305" s="108">
        <v>42276</v>
      </c>
      <c r="Y305" s="107" t="b">
        <v>0</v>
      </c>
      <c r="Z305" s="107" t="s">
        <v>5237</v>
      </c>
      <c r="AA305" s="107" t="s">
        <v>5237</v>
      </c>
      <c r="AB305" s="107" t="s">
        <v>5237</v>
      </c>
      <c r="AC305" s="107" t="s">
        <v>5237</v>
      </c>
      <c r="AD305" s="107" t="s">
        <v>5237</v>
      </c>
      <c r="AE305" s="107" t="s">
        <v>5237</v>
      </c>
    </row>
    <row r="306" spans="2:31" outlineLevel="1">
      <c r="B306" s="24" t="s">
        <v>8329</v>
      </c>
      <c r="C306" s="24" t="s">
        <v>2</v>
      </c>
      <c r="D306" s="24" t="s">
        <v>62</v>
      </c>
      <c r="F306" s="24" t="s">
        <v>45</v>
      </c>
      <c r="G306" s="24">
        <v>75</v>
      </c>
      <c r="H306" s="24" t="s">
        <v>7989</v>
      </c>
      <c r="I306" s="24" t="s">
        <v>8022</v>
      </c>
      <c r="J306" s="24" t="s">
        <v>73</v>
      </c>
      <c r="K306" s="72" t="str">
        <f t="shared" si="12"/>
        <v>USCF0C7 ICPL Curncy</v>
      </c>
      <c r="L306" s="25" t="str">
        <f t="shared" si="14"/>
        <v>ICPL</v>
      </c>
      <c r="M306" s="26">
        <f t="shared" ca="1" si="14"/>
        <v>42276</v>
      </c>
      <c r="N306" s="25" t="b">
        <f t="shared" si="14"/>
        <v>0</v>
      </c>
      <c r="O306" s="84" t="str">
        <f>IF($N306,_xll.BDP($K306,O$247),"[DISABLED]")</f>
        <v>[DISABLED]</v>
      </c>
      <c r="P306" s="84" t="str">
        <f>IF($N306,_xll.BDP($K306,P$247),"[DISABLED]")</f>
        <v>[DISABLED]</v>
      </c>
      <c r="Q306" s="84" t="str">
        <f>IF($N306,_xll.BDP($K306,Q$247),"[DISABLED]")</f>
        <v>[DISABLED]</v>
      </c>
      <c r="R306" s="84" t="str">
        <f>IF($N306,_xll.BDH($K306,R$247,$M306),"[DISABLED]")</f>
        <v>[DISABLED]</v>
      </c>
      <c r="S306" s="84" t="str">
        <f>IF($N306,_xll.BDH($K306,S$247,$M306),"[DISABLED]")</f>
        <v>[DISABLED]</v>
      </c>
      <c r="T306" s="84" t="str">
        <f>IF($N306,_xll.BDH($K306,T$247,$M306),"[DISABLED]")</f>
        <v>[DISABLED]</v>
      </c>
      <c r="V306" s="106" t="s">
        <v>11808</v>
      </c>
      <c r="W306" s="107" t="s">
        <v>1055</v>
      </c>
      <c r="X306" s="108">
        <v>42276</v>
      </c>
      <c r="Y306" s="107" t="b">
        <v>0</v>
      </c>
      <c r="Z306" s="107" t="s">
        <v>5237</v>
      </c>
      <c r="AA306" s="107" t="s">
        <v>5237</v>
      </c>
      <c r="AB306" s="107" t="s">
        <v>5237</v>
      </c>
      <c r="AC306" s="107" t="s">
        <v>5237</v>
      </c>
      <c r="AD306" s="107" t="s">
        <v>5237</v>
      </c>
      <c r="AE306" s="107" t="s">
        <v>5237</v>
      </c>
    </row>
    <row r="307" spans="2:31" outlineLevel="1">
      <c r="B307" s="24" t="s">
        <v>8329</v>
      </c>
      <c r="C307" s="24" t="s">
        <v>2</v>
      </c>
      <c r="D307" s="24" t="s">
        <v>62</v>
      </c>
      <c r="F307" s="24" t="s">
        <v>156</v>
      </c>
      <c r="G307" s="24">
        <v>75</v>
      </c>
      <c r="H307" s="24" t="s">
        <v>7989</v>
      </c>
      <c r="I307" s="24" t="s">
        <v>8023</v>
      </c>
      <c r="J307" s="24" t="s">
        <v>73</v>
      </c>
      <c r="K307" s="72" t="str">
        <f t="shared" si="12"/>
        <v>USCF0C8 ICPL Curncy</v>
      </c>
      <c r="L307" s="25" t="str">
        <f t="shared" si="14"/>
        <v>ICPL</v>
      </c>
      <c r="M307" s="26">
        <f t="shared" ca="1" si="14"/>
        <v>42276</v>
      </c>
      <c r="N307" s="25" t="b">
        <f t="shared" si="14"/>
        <v>0</v>
      </c>
      <c r="O307" s="84" t="str">
        <f>IF($N307,_xll.BDP($K307,O$247),"[DISABLED]")</f>
        <v>[DISABLED]</v>
      </c>
      <c r="P307" s="84" t="str">
        <f>IF($N307,_xll.BDP($K307,P$247),"[DISABLED]")</f>
        <v>[DISABLED]</v>
      </c>
      <c r="Q307" s="84" t="str">
        <f>IF($N307,_xll.BDP($K307,Q$247),"[DISABLED]")</f>
        <v>[DISABLED]</v>
      </c>
      <c r="R307" s="84" t="str">
        <f>IF($N307,_xll.BDH($K307,R$247,$M307),"[DISABLED]")</f>
        <v>[DISABLED]</v>
      </c>
      <c r="S307" s="84" t="str">
        <f>IF($N307,_xll.BDH($K307,S$247,$M307),"[DISABLED]")</f>
        <v>[DISABLED]</v>
      </c>
      <c r="T307" s="84" t="str">
        <f>IF($N307,_xll.BDH($K307,T$247,$M307),"[DISABLED]")</f>
        <v>[DISABLED]</v>
      </c>
      <c r="V307" s="106" t="s">
        <v>11809</v>
      </c>
      <c r="W307" s="107" t="s">
        <v>1055</v>
      </c>
      <c r="X307" s="108">
        <v>42276</v>
      </c>
      <c r="Y307" s="107" t="b">
        <v>0</v>
      </c>
      <c r="Z307" s="107" t="s">
        <v>5237</v>
      </c>
      <c r="AA307" s="107" t="s">
        <v>5237</v>
      </c>
      <c r="AB307" s="107" t="s">
        <v>5237</v>
      </c>
      <c r="AC307" s="107" t="s">
        <v>5237</v>
      </c>
      <c r="AD307" s="107" t="s">
        <v>5237</v>
      </c>
      <c r="AE307" s="107" t="s">
        <v>5237</v>
      </c>
    </row>
    <row r="308" spans="2:31" outlineLevel="1">
      <c r="B308" s="24" t="s">
        <v>8329</v>
      </c>
      <c r="C308" s="24" t="s">
        <v>2</v>
      </c>
      <c r="D308" s="24" t="s">
        <v>62</v>
      </c>
      <c r="F308" s="24" t="s">
        <v>157</v>
      </c>
      <c r="G308" s="24">
        <v>75</v>
      </c>
      <c r="H308" s="24" t="s">
        <v>7989</v>
      </c>
      <c r="I308" s="24" t="s">
        <v>8024</v>
      </c>
      <c r="J308" s="24" t="s">
        <v>73</v>
      </c>
      <c r="K308" s="72" t="str">
        <f t="shared" si="12"/>
        <v>USCF0C9 ICPL Curncy</v>
      </c>
      <c r="L308" s="25" t="str">
        <f t="shared" si="14"/>
        <v>ICPL</v>
      </c>
      <c r="M308" s="26">
        <f t="shared" ca="1" si="14"/>
        <v>42276</v>
      </c>
      <c r="N308" s="25" t="b">
        <f t="shared" si="14"/>
        <v>0</v>
      </c>
      <c r="O308" s="84" t="str">
        <f>IF($N308,_xll.BDP($K308,O$247),"[DISABLED]")</f>
        <v>[DISABLED]</v>
      </c>
      <c r="P308" s="84" t="str">
        <f>IF($N308,_xll.BDP($K308,P$247),"[DISABLED]")</f>
        <v>[DISABLED]</v>
      </c>
      <c r="Q308" s="84" t="str">
        <f>IF($N308,_xll.BDP($K308,Q$247),"[DISABLED]")</f>
        <v>[DISABLED]</v>
      </c>
      <c r="R308" s="84" t="str">
        <f>IF($N308,_xll.BDH($K308,R$247,$M308),"[DISABLED]")</f>
        <v>[DISABLED]</v>
      </c>
      <c r="S308" s="84" t="str">
        <f>IF($N308,_xll.BDH($K308,S$247,$M308),"[DISABLED]")</f>
        <v>[DISABLED]</v>
      </c>
      <c r="T308" s="84" t="str">
        <f>IF($N308,_xll.BDH($K308,T$247,$M308),"[DISABLED]")</f>
        <v>[DISABLED]</v>
      </c>
      <c r="V308" s="106" t="s">
        <v>11810</v>
      </c>
      <c r="W308" s="107" t="s">
        <v>1055</v>
      </c>
      <c r="X308" s="108">
        <v>42276</v>
      </c>
      <c r="Y308" s="107" t="b">
        <v>0</v>
      </c>
      <c r="Z308" s="107" t="s">
        <v>5237</v>
      </c>
      <c r="AA308" s="107" t="s">
        <v>5237</v>
      </c>
      <c r="AB308" s="107" t="s">
        <v>5237</v>
      </c>
      <c r="AC308" s="107" t="s">
        <v>5237</v>
      </c>
      <c r="AD308" s="107" t="s">
        <v>5237</v>
      </c>
      <c r="AE308" s="107" t="s">
        <v>5237</v>
      </c>
    </row>
    <row r="309" spans="2:31" outlineLevel="1">
      <c r="B309" s="24" t="s">
        <v>8329</v>
      </c>
      <c r="C309" s="24" t="s">
        <v>2</v>
      </c>
      <c r="D309" s="24" t="s">
        <v>62</v>
      </c>
      <c r="F309" s="24" t="s">
        <v>46</v>
      </c>
      <c r="G309" s="24">
        <v>75</v>
      </c>
      <c r="H309" s="24" t="s">
        <v>7989</v>
      </c>
      <c r="I309" s="24" t="s">
        <v>8025</v>
      </c>
      <c r="J309" s="24" t="s">
        <v>73</v>
      </c>
      <c r="K309" s="72" t="str">
        <f t="shared" si="12"/>
        <v>USCF0C10 ICPL Curncy</v>
      </c>
      <c r="L309" s="25" t="str">
        <f t="shared" si="14"/>
        <v>ICPL</v>
      </c>
      <c r="M309" s="26">
        <f t="shared" ca="1" si="14"/>
        <v>42276</v>
      </c>
      <c r="N309" s="25" t="b">
        <f t="shared" si="14"/>
        <v>0</v>
      </c>
      <c r="O309" s="84" t="str">
        <f>IF($N309,_xll.BDP($K309,O$247),"[DISABLED]")</f>
        <v>[DISABLED]</v>
      </c>
      <c r="P309" s="84" t="str">
        <f>IF($N309,_xll.BDP($K309,P$247),"[DISABLED]")</f>
        <v>[DISABLED]</v>
      </c>
      <c r="Q309" s="84" t="str">
        <f>IF($N309,_xll.BDP($K309,Q$247),"[DISABLED]")</f>
        <v>[DISABLED]</v>
      </c>
      <c r="R309" s="84" t="str">
        <f>IF($N309,_xll.BDH($K309,R$247,$M309),"[DISABLED]")</f>
        <v>[DISABLED]</v>
      </c>
      <c r="S309" s="84" t="str">
        <f>IF($N309,_xll.BDH($K309,S$247,$M309),"[DISABLED]")</f>
        <v>[DISABLED]</v>
      </c>
      <c r="T309" s="84" t="str">
        <f>IF($N309,_xll.BDH($K309,T$247,$M309),"[DISABLED]")</f>
        <v>[DISABLED]</v>
      </c>
      <c r="V309" s="106" t="s">
        <v>11811</v>
      </c>
      <c r="W309" s="107" t="s">
        <v>1055</v>
      </c>
      <c r="X309" s="108">
        <v>42276</v>
      </c>
      <c r="Y309" s="107" t="b">
        <v>0</v>
      </c>
      <c r="Z309" s="107" t="s">
        <v>5237</v>
      </c>
      <c r="AA309" s="107" t="s">
        <v>5237</v>
      </c>
      <c r="AB309" s="107" t="s">
        <v>5237</v>
      </c>
      <c r="AC309" s="107" t="s">
        <v>5237</v>
      </c>
      <c r="AD309" s="107" t="s">
        <v>5237</v>
      </c>
      <c r="AE309" s="107" t="s">
        <v>5237</v>
      </c>
    </row>
    <row r="310" spans="2:31" outlineLevel="1">
      <c r="B310" s="24" t="s">
        <v>8329</v>
      </c>
      <c r="C310" s="24" t="s">
        <v>2</v>
      </c>
      <c r="D310" s="24" t="s">
        <v>62</v>
      </c>
      <c r="F310" s="24" t="s">
        <v>161</v>
      </c>
      <c r="G310" s="24">
        <v>75</v>
      </c>
      <c r="H310" s="24" t="s">
        <v>7989</v>
      </c>
      <c r="I310" s="24" t="s">
        <v>8026</v>
      </c>
      <c r="J310" s="24" t="s">
        <v>73</v>
      </c>
      <c r="K310" s="72" t="str">
        <f t="shared" si="12"/>
        <v>USCF0C12 ICPL Curncy</v>
      </c>
      <c r="L310" s="25" t="str">
        <f t="shared" si="14"/>
        <v>ICPL</v>
      </c>
      <c r="M310" s="26">
        <f t="shared" ca="1" si="14"/>
        <v>42276</v>
      </c>
      <c r="N310" s="25" t="b">
        <f t="shared" si="14"/>
        <v>0</v>
      </c>
      <c r="O310" s="84" t="str">
        <f>IF($N310,_xll.BDP($K310,O$247),"[DISABLED]")</f>
        <v>[DISABLED]</v>
      </c>
      <c r="P310" s="84" t="str">
        <f>IF($N310,_xll.BDP($K310,P$247),"[DISABLED]")</f>
        <v>[DISABLED]</v>
      </c>
      <c r="Q310" s="84" t="str">
        <f>IF($N310,_xll.BDP($K310,Q$247),"[DISABLED]")</f>
        <v>[DISABLED]</v>
      </c>
      <c r="R310" s="84" t="str">
        <f>IF($N310,_xll.BDH($K310,R$247,$M310),"[DISABLED]")</f>
        <v>[DISABLED]</v>
      </c>
      <c r="S310" s="84" t="str">
        <f>IF($N310,_xll.BDH($K310,S$247,$M310),"[DISABLED]")</f>
        <v>[DISABLED]</v>
      </c>
      <c r="T310" s="84" t="str">
        <f>IF($N310,_xll.BDH($K310,T$247,$M310),"[DISABLED]")</f>
        <v>[DISABLED]</v>
      </c>
      <c r="V310" s="106" t="s">
        <v>11812</v>
      </c>
      <c r="W310" s="107" t="s">
        <v>1055</v>
      </c>
      <c r="X310" s="108">
        <v>42276</v>
      </c>
      <c r="Y310" s="107" t="b">
        <v>0</v>
      </c>
      <c r="Z310" s="107" t="s">
        <v>5237</v>
      </c>
      <c r="AA310" s="107" t="s">
        <v>5237</v>
      </c>
      <c r="AB310" s="107" t="s">
        <v>5237</v>
      </c>
      <c r="AC310" s="107" t="s">
        <v>5237</v>
      </c>
      <c r="AD310" s="107" t="s">
        <v>5237</v>
      </c>
      <c r="AE310" s="107" t="s">
        <v>5237</v>
      </c>
    </row>
    <row r="311" spans="2:31" outlineLevel="1">
      <c r="B311" s="24" t="s">
        <v>8329</v>
      </c>
      <c r="C311" s="24" t="s">
        <v>2</v>
      </c>
      <c r="D311" s="24" t="s">
        <v>62</v>
      </c>
      <c r="F311" s="24" t="s">
        <v>47</v>
      </c>
      <c r="G311" s="24">
        <v>75</v>
      </c>
      <c r="H311" s="24" t="s">
        <v>7989</v>
      </c>
      <c r="I311" s="24" t="s">
        <v>8027</v>
      </c>
      <c r="J311" s="24" t="s">
        <v>73</v>
      </c>
      <c r="K311" s="72" t="str">
        <f t="shared" si="12"/>
        <v>USCF0C15 ICPL Curncy</v>
      </c>
      <c r="L311" s="25" t="str">
        <f t="shared" si="14"/>
        <v>ICPL</v>
      </c>
      <c r="M311" s="26">
        <f t="shared" ca="1" si="14"/>
        <v>42276</v>
      </c>
      <c r="N311" s="25" t="b">
        <f t="shared" si="14"/>
        <v>0</v>
      </c>
      <c r="O311" s="84" t="str">
        <f>IF($N311,_xll.BDP($K311,O$247),"[DISABLED]")</f>
        <v>[DISABLED]</v>
      </c>
      <c r="P311" s="84" t="str">
        <f>IF($N311,_xll.BDP($K311,P$247),"[DISABLED]")</f>
        <v>[DISABLED]</v>
      </c>
      <c r="Q311" s="84" t="str">
        <f>IF($N311,_xll.BDP($K311,Q$247),"[DISABLED]")</f>
        <v>[DISABLED]</v>
      </c>
      <c r="R311" s="84" t="str">
        <f>IF($N311,_xll.BDH($K311,R$247,$M311),"[DISABLED]")</f>
        <v>[DISABLED]</v>
      </c>
      <c r="S311" s="84" t="str">
        <f>IF($N311,_xll.BDH($K311,S$247,$M311),"[DISABLED]")</f>
        <v>[DISABLED]</v>
      </c>
      <c r="T311" s="84" t="str">
        <f>IF($N311,_xll.BDH($K311,T$247,$M311),"[DISABLED]")</f>
        <v>[DISABLED]</v>
      </c>
      <c r="V311" s="106" t="s">
        <v>11813</v>
      </c>
      <c r="W311" s="107" t="s">
        <v>1055</v>
      </c>
      <c r="X311" s="108">
        <v>42276</v>
      </c>
      <c r="Y311" s="107" t="b">
        <v>0</v>
      </c>
      <c r="Z311" s="107" t="s">
        <v>5237</v>
      </c>
      <c r="AA311" s="107" t="s">
        <v>5237</v>
      </c>
      <c r="AB311" s="107" t="s">
        <v>5237</v>
      </c>
      <c r="AC311" s="107" t="s">
        <v>5237</v>
      </c>
      <c r="AD311" s="107" t="s">
        <v>5237</v>
      </c>
      <c r="AE311" s="107" t="s">
        <v>5237</v>
      </c>
    </row>
    <row r="312" spans="2:31" outlineLevel="1">
      <c r="B312" s="24" t="s">
        <v>8329</v>
      </c>
      <c r="C312" s="24" t="s">
        <v>2</v>
      </c>
      <c r="D312" s="24" t="s">
        <v>62</v>
      </c>
      <c r="F312" s="24" t="s">
        <v>48</v>
      </c>
      <c r="G312" s="24">
        <v>75</v>
      </c>
      <c r="H312" s="24" t="s">
        <v>7989</v>
      </c>
      <c r="I312" s="24" t="s">
        <v>8028</v>
      </c>
      <c r="J312" s="24" t="s">
        <v>73</v>
      </c>
      <c r="K312" s="72" t="str">
        <f t="shared" si="12"/>
        <v>USCF0C20 ICPL Curncy</v>
      </c>
      <c r="L312" s="25" t="str">
        <f t="shared" si="14"/>
        <v>ICPL</v>
      </c>
      <c r="M312" s="26">
        <f t="shared" ca="1" si="14"/>
        <v>42276</v>
      </c>
      <c r="N312" s="25" t="b">
        <f t="shared" si="14"/>
        <v>0</v>
      </c>
      <c r="O312" s="84" t="str">
        <f>IF($N312,_xll.BDP($K312,O$247),"[DISABLED]")</f>
        <v>[DISABLED]</v>
      </c>
      <c r="P312" s="84" t="str">
        <f>IF($N312,_xll.BDP($K312,P$247),"[DISABLED]")</f>
        <v>[DISABLED]</v>
      </c>
      <c r="Q312" s="84" t="str">
        <f>IF($N312,_xll.BDP($K312,Q$247),"[DISABLED]")</f>
        <v>[DISABLED]</v>
      </c>
      <c r="R312" s="84" t="str">
        <f>IF($N312,_xll.BDH($K312,R$247,$M312),"[DISABLED]")</f>
        <v>[DISABLED]</v>
      </c>
      <c r="S312" s="84" t="str">
        <f>IF($N312,_xll.BDH($K312,S$247,$M312),"[DISABLED]")</f>
        <v>[DISABLED]</v>
      </c>
      <c r="T312" s="84" t="str">
        <f>IF($N312,_xll.BDH($K312,T$247,$M312),"[DISABLED]")</f>
        <v>[DISABLED]</v>
      </c>
      <c r="V312" s="106" t="s">
        <v>11814</v>
      </c>
      <c r="W312" s="107" t="s">
        <v>1055</v>
      </c>
      <c r="X312" s="108">
        <v>42276</v>
      </c>
      <c r="Y312" s="107" t="b">
        <v>0</v>
      </c>
      <c r="Z312" s="107" t="s">
        <v>5237</v>
      </c>
      <c r="AA312" s="107" t="s">
        <v>5237</v>
      </c>
      <c r="AB312" s="107" t="s">
        <v>5237</v>
      </c>
      <c r="AC312" s="107" t="s">
        <v>5237</v>
      </c>
      <c r="AD312" s="107" t="s">
        <v>5237</v>
      </c>
      <c r="AE312" s="107" t="s">
        <v>5237</v>
      </c>
    </row>
    <row r="313" spans="2:31" outlineLevel="1">
      <c r="B313" s="24" t="s">
        <v>8329</v>
      </c>
      <c r="C313" s="24" t="s">
        <v>2</v>
      </c>
      <c r="D313" s="24" t="s">
        <v>62</v>
      </c>
      <c r="F313" s="24" t="s">
        <v>41</v>
      </c>
      <c r="G313" s="24">
        <v>100</v>
      </c>
      <c r="H313" s="24" t="s">
        <v>7989</v>
      </c>
      <c r="I313" s="24" t="s">
        <v>8029</v>
      </c>
      <c r="J313" s="24" t="s">
        <v>73</v>
      </c>
      <c r="K313" s="72" t="str">
        <f t="shared" ref="K313:K376" si="15">I313&amp;" "&amp;L313&amp;" "&amp;J313</f>
        <v>USCF101 ICPL Curncy</v>
      </c>
      <c r="L313" s="25" t="str">
        <f t="shared" ref="L313:N344" si="16">L$247</f>
        <v>ICPL</v>
      </c>
      <c r="M313" s="26">
        <f t="shared" ca="1" si="16"/>
        <v>42276</v>
      </c>
      <c r="N313" s="25" t="b">
        <f t="shared" si="16"/>
        <v>0</v>
      </c>
      <c r="O313" s="84" t="str">
        <f>IF($N313,_xll.BDP($K313,O$247),"[DISABLED]")</f>
        <v>[DISABLED]</v>
      </c>
      <c r="P313" s="84" t="str">
        <f>IF($N313,_xll.BDP($K313,P$247),"[DISABLED]")</f>
        <v>[DISABLED]</v>
      </c>
      <c r="Q313" s="84" t="str">
        <f>IF($N313,_xll.BDP($K313,Q$247),"[DISABLED]")</f>
        <v>[DISABLED]</v>
      </c>
      <c r="R313" s="84" t="str">
        <f>IF($N313,_xll.BDH($K313,R$247,$M313),"[DISABLED]")</f>
        <v>[DISABLED]</v>
      </c>
      <c r="S313" s="84" t="str">
        <f>IF($N313,_xll.BDH($K313,S$247,$M313),"[DISABLED]")</f>
        <v>[DISABLED]</v>
      </c>
      <c r="T313" s="84" t="str">
        <f>IF($N313,_xll.BDH($K313,T$247,$M313),"[DISABLED]")</f>
        <v>[DISABLED]</v>
      </c>
      <c r="V313" s="106" t="s">
        <v>11815</v>
      </c>
      <c r="W313" s="107" t="s">
        <v>1055</v>
      </c>
      <c r="X313" s="108">
        <v>42276</v>
      </c>
      <c r="Y313" s="107" t="b">
        <v>0</v>
      </c>
      <c r="Z313" s="107" t="s">
        <v>5237</v>
      </c>
      <c r="AA313" s="107" t="s">
        <v>5237</v>
      </c>
      <c r="AB313" s="107" t="s">
        <v>5237</v>
      </c>
      <c r="AC313" s="107" t="s">
        <v>5237</v>
      </c>
      <c r="AD313" s="107" t="s">
        <v>5237</v>
      </c>
      <c r="AE313" s="107" t="s">
        <v>5237</v>
      </c>
    </row>
    <row r="314" spans="2:31" outlineLevel="1">
      <c r="B314" s="24" t="s">
        <v>8329</v>
      </c>
      <c r="C314" s="24" t="s">
        <v>2</v>
      </c>
      <c r="D314" s="24" t="s">
        <v>62</v>
      </c>
      <c r="F314" s="24" t="s">
        <v>42</v>
      </c>
      <c r="G314" s="24">
        <v>100</v>
      </c>
      <c r="H314" s="24" t="s">
        <v>7989</v>
      </c>
      <c r="I314" s="24" t="s">
        <v>8030</v>
      </c>
      <c r="J314" s="24" t="s">
        <v>73</v>
      </c>
      <c r="K314" s="72" t="str">
        <f t="shared" si="15"/>
        <v>USCF102 ICPL Curncy</v>
      </c>
      <c r="L314" s="25" t="str">
        <f t="shared" si="16"/>
        <v>ICPL</v>
      </c>
      <c r="M314" s="26">
        <f t="shared" ca="1" si="16"/>
        <v>42276</v>
      </c>
      <c r="N314" s="25" t="b">
        <f t="shared" si="16"/>
        <v>0</v>
      </c>
      <c r="O314" s="84" t="str">
        <f>IF($N314,_xll.BDP($K314,O$247),"[DISABLED]")</f>
        <v>[DISABLED]</v>
      </c>
      <c r="P314" s="84" t="str">
        <f>IF($N314,_xll.BDP($K314,P$247),"[DISABLED]")</f>
        <v>[DISABLED]</v>
      </c>
      <c r="Q314" s="84" t="str">
        <f>IF($N314,_xll.BDP($K314,Q$247),"[DISABLED]")</f>
        <v>[DISABLED]</v>
      </c>
      <c r="R314" s="84" t="str">
        <f>IF($N314,_xll.BDH($K314,R$247,$M314),"[DISABLED]")</f>
        <v>[DISABLED]</v>
      </c>
      <c r="S314" s="84" t="str">
        <f>IF($N314,_xll.BDH($K314,S$247,$M314),"[DISABLED]")</f>
        <v>[DISABLED]</v>
      </c>
      <c r="T314" s="84" t="str">
        <f>IF($N314,_xll.BDH($K314,T$247,$M314),"[DISABLED]")</f>
        <v>[DISABLED]</v>
      </c>
      <c r="V314" s="106" t="s">
        <v>11816</v>
      </c>
      <c r="W314" s="107" t="s">
        <v>1055</v>
      </c>
      <c r="X314" s="108">
        <v>42276</v>
      </c>
      <c r="Y314" s="107" t="b">
        <v>0</v>
      </c>
      <c r="Z314" s="107" t="s">
        <v>5237</v>
      </c>
      <c r="AA314" s="107" t="s">
        <v>5237</v>
      </c>
      <c r="AB314" s="107" t="s">
        <v>5237</v>
      </c>
      <c r="AC314" s="107" t="s">
        <v>5237</v>
      </c>
      <c r="AD314" s="107" t="s">
        <v>5237</v>
      </c>
      <c r="AE314" s="107" t="s">
        <v>5237</v>
      </c>
    </row>
    <row r="315" spans="2:31" outlineLevel="1">
      <c r="B315" s="24" t="s">
        <v>8329</v>
      </c>
      <c r="C315" s="24" t="s">
        <v>2</v>
      </c>
      <c r="D315" s="24" t="s">
        <v>62</v>
      </c>
      <c r="F315" s="24" t="s">
        <v>43</v>
      </c>
      <c r="G315" s="24">
        <v>100</v>
      </c>
      <c r="H315" s="24" t="s">
        <v>7989</v>
      </c>
      <c r="I315" s="24" t="s">
        <v>8031</v>
      </c>
      <c r="J315" s="24" t="s">
        <v>73</v>
      </c>
      <c r="K315" s="72" t="str">
        <f t="shared" si="15"/>
        <v>USCF103 ICPL Curncy</v>
      </c>
      <c r="L315" s="25" t="str">
        <f t="shared" si="16"/>
        <v>ICPL</v>
      </c>
      <c r="M315" s="26">
        <f t="shared" ca="1" si="16"/>
        <v>42276</v>
      </c>
      <c r="N315" s="25" t="b">
        <f t="shared" si="16"/>
        <v>0</v>
      </c>
      <c r="O315" s="84" t="str">
        <f>IF($N315,_xll.BDP($K315,O$247),"[DISABLED]")</f>
        <v>[DISABLED]</v>
      </c>
      <c r="P315" s="84" t="str">
        <f>IF($N315,_xll.BDP($K315,P$247),"[DISABLED]")</f>
        <v>[DISABLED]</v>
      </c>
      <c r="Q315" s="84" t="str">
        <f>IF($N315,_xll.BDP($K315,Q$247),"[DISABLED]")</f>
        <v>[DISABLED]</v>
      </c>
      <c r="R315" s="84" t="str">
        <f>IF($N315,_xll.BDH($K315,R$247,$M315),"[DISABLED]")</f>
        <v>[DISABLED]</v>
      </c>
      <c r="S315" s="84" t="str">
        <f>IF($N315,_xll.BDH($K315,S$247,$M315),"[DISABLED]")</f>
        <v>[DISABLED]</v>
      </c>
      <c r="T315" s="84" t="str">
        <f>IF($N315,_xll.BDH($K315,T$247,$M315),"[DISABLED]")</f>
        <v>[DISABLED]</v>
      </c>
      <c r="V315" s="106" t="s">
        <v>11817</v>
      </c>
      <c r="W315" s="107" t="s">
        <v>1055</v>
      </c>
      <c r="X315" s="108">
        <v>42276</v>
      </c>
      <c r="Y315" s="107" t="b">
        <v>0</v>
      </c>
      <c r="Z315" s="107" t="s">
        <v>5237</v>
      </c>
      <c r="AA315" s="107" t="s">
        <v>5237</v>
      </c>
      <c r="AB315" s="107" t="s">
        <v>5237</v>
      </c>
      <c r="AC315" s="107" t="s">
        <v>5237</v>
      </c>
      <c r="AD315" s="107" t="s">
        <v>5237</v>
      </c>
      <c r="AE315" s="107" t="s">
        <v>5237</v>
      </c>
    </row>
    <row r="316" spans="2:31" outlineLevel="1">
      <c r="B316" s="24" t="s">
        <v>8329</v>
      </c>
      <c r="C316" s="24" t="s">
        <v>2</v>
      </c>
      <c r="D316" s="24" t="s">
        <v>62</v>
      </c>
      <c r="F316" s="24" t="s">
        <v>152</v>
      </c>
      <c r="G316" s="24">
        <v>100</v>
      </c>
      <c r="H316" s="24" t="s">
        <v>7989</v>
      </c>
      <c r="I316" s="24" t="s">
        <v>8032</v>
      </c>
      <c r="J316" s="24" t="s">
        <v>73</v>
      </c>
      <c r="K316" s="72" t="str">
        <f t="shared" si="15"/>
        <v>USCF104 ICPL Curncy</v>
      </c>
      <c r="L316" s="25" t="str">
        <f t="shared" si="16"/>
        <v>ICPL</v>
      </c>
      <c r="M316" s="26">
        <f t="shared" ca="1" si="16"/>
        <v>42276</v>
      </c>
      <c r="N316" s="25" t="b">
        <f t="shared" si="16"/>
        <v>0</v>
      </c>
      <c r="O316" s="84" t="str">
        <f>IF($N316,_xll.BDP($K316,O$247),"[DISABLED]")</f>
        <v>[DISABLED]</v>
      </c>
      <c r="P316" s="84" t="str">
        <f>IF($N316,_xll.BDP($K316,P$247),"[DISABLED]")</f>
        <v>[DISABLED]</v>
      </c>
      <c r="Q316" s="84" t="str">
        <f>IF($N316,_xll.BDP($K316,Q$247),"[DISABLED]")</f>
        <v>[DISABLED]</v>
      </c>
      <c r="R316" s="84" t="str">
        <f>IF($N316,_xll.BDH($K316,R$247,$M316),"[DISABLED]")</f>
        <v>[DISABLED]</v>
      </c>
      <c r="S316" s="84" t="str">
        <f>IF($N316,_xll.BDH($K316,S$247,$M316),"[DISABLED]")</f>
        <v>[DISABLED]</v>
      </c>
      <c r="T316" s="84" t="str">
        <f>IF($N316,_xll.BDH($K316,T$247,$M316),"[DISABLED]")</f>
        <v>[DISABLED]</v>
      </c>
      <c r="V316" s="106" t="s">
        <v>11818</v>
      </c>
      <c r="W316" s="107" t="s">
        <v>1055</v>
      </c>
      <c r="X316" s="108">
        <v>42276</v>
      </c>
      <c r="Y316" s="107" t="b">
        <v>0</v>
      </c>
      <c r="Z316" s="107" t="s">
        <v>5237</v>
      </c>
      <c r="AA316" s="107" t="s">
        <v>5237</v>
      </c>
      <c r="AB316" s="107" t="s">
        <v>5237</v>
      </c>
      <c r="AC316" s="107" t="s">
        <v>5237</v>
      </c>
      <c r="AD316" s="107" t="s">
        <v>5237</v>
      </c>
      <c r="AE316" s="107" t="s">
        <v>5237</v>
      </c>
    </row>
    <row r="317" spans="2:31" outlineLevel="1">
      <c r="B317" s="24" t="s">
        <v>8329</v>
      </c>
      <c r="C317" s="24" t="s">
        <v>2</v>
      </c>
      <c r="D317" s="24" t="s">
        <v>62</v>
      </c>
      <c r="F317" s="24" t="s">
        <v>44</v>
      </c>
      <c r="G317" s="24">
        <v>100</v>
      </c>
      <c r="H317" s="24" t="s">
        <v>7989</v>
      </c>
      <c r="I317" s="24" t="s">
        <v>8033</v>
      </c>
      <c r="J317" s="24" t="s">
        <v>73</v>
      </c>
      <c r="K317" s="72" t="str">
        <f t="shared" si="15"/>
        <v>USCF105 ICPL Curncy</v>
      </c>
      <c r="L317" s="25" t="str">
        <f t="shared" si="16"/>
        <v>ICPL</v>
      </c>
      <c r="M317" s="26">
        <f t="shared" ca="1" si="16"/>
        <v>42276</v>
      </c>
      <c r="N317" s="25" t="b">
        <f t="shared" si="16"/>
        <v>0</v>
      </c>
      <c r="O317" s="84" t="str">
        <f>IF($N317,_xll.BDP($K317,O$247),"[DISABLED]")</f>
        <v>[DISABLED]</v>
      </c>
      <c r="P317" s="84" t="str">
        <f>IF($N317,_xll.BDP($K317,P$247),"[DISABLED]")</f>
        <v>[DISABLED]</v>
      </c>
      <c r="Q317" s="84" t="str">
        <f>IF($N317,_xll.BDP($K317,Q$247),"[DISABLED]")</f>
        <v>[DISABLED]</v>
      </c>
      <c r="R317" s="84" t="str">
        <f>IF($N317,_xll.BDH($K317,R$247,$M317),"[DISABLED]")</f>
        <v>[DISABLED]</v>
      </c>
      <c r="S317" s="84" t="str">
        <f>IF($N317,_xll.BDH($K317,S$247,$M317),"[DISABLED]")</f>
        <v>[DISABLED]</v>
      </c>
      <c r="T317" s="84" t="str">
        <f>IF($N317,_xll.BDH($K317,T$247,$M317),"[DISABLED]")</f>
        <v>[DISABLED]</v>
      </c>
      <c r="V317" s="106" t="s">
        <v>11819</v>
      </c>
      <c r="W317" s="107" t="s">
        <v>1055</v>
      </c>
      <c r="X317" s="108">
        <v>42276</v>
      </c>
      <c r="Y317" s="107" t="b">
        <v>0</v>
      </c>
      <c r="Z317" s="107" t="s">
        <v>5237</v>
      </c>
      <c r="AA317" s="107" t="s">
        <v>5237</v>
      </c>
      <c r="AB317" s="107" t="s">
        <v>5237</v>
      </c>
      <c r="AC317" s="107" t="s">
        <v>5237</v>
      </c>
      <c r="AD317" s="107" t="s">
        <v>5237</v>
      </c>
      <c r="AE317" s="107" t="s">
        <v>5237</v>
      </c>
    </row>
    <row r="318" spans="2:31" outlineLevel="1">
      <c r="B318" s="24" t="s">
        <v>8329</v>
      </c>
      <c r="C318" s="24" t="s">
        <v>2</v>
      </c>
      <c r="D318" s="24" t="s">
        <v>62</v>
      </c>
      <c r="F318" s="24" t="s">
        <v>155</v>
      </c>
      <c r="G318" s="24">
        <v>100</v>
      </c>
      <c r="H318" s="24" t="s">
        <v>7989</v>
      </c>
      <c r="I318" s="24" t="s">
        <v>8034</v>
      </c>
      <c r="J318" s="24" t="s">
        <v>73</v>
      </c>
      <c r="K318" s="72" t="str">
        <f t="shared" si="15"/>
        <v>USCF106 ICPL Curncy</v>
      </c>
      <c r="L318" s="25" t="str">
        <f t="shared" si="16"/>
        <v>ICPL</v>
      </c>
      <c r="M318" s="26">
        <f t="shared" ca="1" si="16"/>
        <v>42276</v>
      </c>
      <c r="N318" s="25" t="b">
        <f t="shared" si="16"/>
        <v>0</v>
      </c>
      <c r="O318" s="84" t="str">
        <f>IF($N318,_xll.BDP($K318,O$247),"[DISABLED]")</f>
        <v>[DISABLED]</v>
      </c>
      <c r="P318" s="84" t="str">
        <f>IF($N318,_xll.BDP($K318,P$247),"[DISABLED]")</f>
        <v>[DISABLED]</v>
      </c>
      <c r="Q318" s="84" t="str">
        <f>IF($N318,_xll.BDP($K318,Q$247),"[DISABLED]")</f>
        <v>[DISABLED]</v>
      </c>
      <c r="R318" s="84" t="str">
        <f>IF($N318,_xll.BDH($K318,R$247,$M318),"[DISABLED]")</f>
        <v>[DISABLED]</v>
      </c>
      <c r="S318" s="84" t="str">
        <f>IF($N318,_xll.BDH($K318,S$247,$M318),"[DISABLED]")</f>
        <v>[DISABLED]</v>
      </c>
      <c r="T318" s="84" t="str">
        <f>IF($N318,_xll.BDH($K318,T$247,$M318),"[DISABLED]")</f>
        <v>[DISABLED]</v>
      </c>
      <c r="V318" s="106" t="s">
        <v>11820</v>
      </c>
      <c r="W318" s="107" t="s">
        <v>1055</v>
      </c>
      <c r="X318" s="108">
        <v>42276</v>
      </c>
      <c r="Y318" s="107" t="b">
        <v>0</v>
      </c>
      <c r="Z318" s="107" t="s">
        <v>5237</v>
      </c>
      <c r="AA318" s="107" t="s">
        <v>5237</v>
      </c>
      <c r="AB318" s="107" t="s">
        <v>5237</v>
      </c>
      <c r="AC318" s="107" t="s">
        <v>5237</v>
      </c>
      <c r="AD318" s="107" t="s">
        <v>5237</v>
      </c>
      <c r="AE318" s="107" t="s">
        <v>5237</v>
      </c>
    </row>
    <row r="319" spans="2:31" outlineLevel="1">
      <c r="B319" s="24" t="s">
        <v>8329</v>
      </c>
      <c r="C319" s="24" t="s">
        <v>2</v>
      </c>
      <c r="D319" s="24" t="s">
        <v>62</v>
      </c>
      <c r="F319" s="24" t="s">
        <v>45</v>
      </c>
      <c r="G319" s="24">
        <v>100</v>
      </c>
      <c r="H319" s="24" t="s">
        <v>7989</v>
      </c>
      <c r="I319" s="24" t="s">
        <v>8035</v>
      </c>
      <c r="J319" s="24" t="s">
        <v>73</v>
      </c>
      <c r="K319" s="72" t="str">
        <f t="shared" si="15"/>
        <v>USCF107 ICPL Curncy</v>
      </c>
      <c r="L319" s="25" t="str">
        <f t="shared" si="16"/>
        <v>ICPL</v>
      </c>
      <c r="M319" s="26">
        <f t="shared" ca="1" si="16"/>
        <v>42276</v>
      </c>
      <c r="N319" s="25" t="b">
        <f t="shared" si="16"/>
        <v>0</v>
      </c>
      <c r="O319" s="84" t="str">
        <f>IF($N319,_xll.BDP($K319,O$247),"[DISABLED]")</f>
        <v>[DISABLED]</v>
      </c>
      <c r="P319" s="84" t="str">
        <f>IF($N319,_xll.BDP($K319,P$247),"[DISABLED]")</f>
        <v>[DISABLED]</v>
      </c>
      <c r="Q319" s="84" t="str">
        <f>IF($N319,_xll.BDP($K319,Q$247),"[DISABLED]")</f>
        <v>[DISABLED]</v>
      </c>
      <c r="R319" s="84" t="str">
        <f>IF($N319,_xll.BDH($K319,R$247,$M319),"[DISABLED]")</f>
        <v>[DISABLED]</v>
      </c>
      <c r="S319" s="84" t="str">
        <f>IF($N319,_xll.BDH($K319,S$247,$M319),"[DISABLED]")</f>
        <v>[DISABLED]</v>
      </c>
      <c r="T319" s="84" t="str">
        <f>IF($N319,_xll.BDH($K319,T$247,$M319),"[DISABLED]")</f>
        <v>[DISABLED]</v>
      </c>
      <c r="V319" s="106" t="s">
        <v>11821</v>
      </c>
      <c r="W319" s="107" t="s">
        <v>1055</v>
      </c>
      <c r="X319" s="108">
        <v>42276</v>
      </c>
      <c r="Y319" s="107" t="b">
        <v>0</v>
      </c>
      <c r="Z319" s="107" t="s">
        <v>5237</v>
      </c>
      <c r="AA319" s="107" t="s">
        <v>5237</v>
      </c>
      <c r="AB319" s="107" t="s">
        <v>5237</v>
      </c>
      <c r="AC319" s="107" t="s">
        <v>5237</v>
      </c>
      <c r="AD319" s="107" t="s">
        <v>5237</v>
      </c>
      <c r="AE319" s="107" t="s">
        <v>5237</v>
      </c>
    </row>
    <row r="320" spans="2:31" outlineLevel="1">
      <c r="B320" s="24" t="s">
        <v>8329</v>
      </c>
      <c r="C320" s="24" t="s">
        <v>2</v>
      </c>
      <c r="D320" s="24" t="s">
        <v>62</v>
      </c>
      <c r="F320" s="24" t="s">
        <v>156</v>
      </c>
      <c r="G320" s="24">
        <v>100</v>
      </c>
      <c r="H320" s="24" t="s">
        <v>7989</v>
      </c>
      <c r="I320" s="24" t="s">
        <v>8036</v>
      </c>
      <c r="J320" s="24" t="s">
        <v>73</v>
      </c>
      <c r="K320" s="72" t="str">
        <f t="shared" si="15"/>
        <v>USCF108 ICPL Curncy</v>
      </c>
      <c r="L320" s="25" t="str">
        <f t="shared" si="16"/>
        <v>ICPL</v>
      </c>
      <c r="M320" s="26">
        <f t="shared" ca="1" si="16"/>
        <v>42276</v>
      </c>
      <c r="N320" s="25" t="b">
        <f t="shared" si="16"/>
        <v>0</v>
      </c>
      <c r="O320" s="84" t="str">
        <f>IF($N320,_xll.BDP($K320,O$247),"[DISABLED]")</f>
        <v>[DISABLED]</v>
      </c>
      <c r="P320" s="84" t="str">
        <f>IF($N320,_xll.BDP($K320,P$247),"[DISABLED]")</f>
        <v>[DISABLED]</v>
      </c>
      <c r="Q320" s="84" t="str">
        <f>IF($N320,_xll.BDP($K320,Q$247),"[DISABLED]")</f>
        <v>[DISABLED]</v>
      </c>
      <c r="R320" s="84" t="str">
        <f>IF($N320,_xll.BDH($K320,R$247,$M320),"[DISABLED]")</f>
        <v>[DISABLED]</v>
      </c>
      <c r="S320" s="84" t="str">
        <f>IF($N320,_xll.BDH($K320,S$247,$M320),"[DISABLED]")</f>
        <v>[DISABLED]</v>
      </c>
      <c r="T320" s="84" t="str">
        <f>IF($N320,_xll.BDH($K320,T$247,$M320),"[DISABLED]")</f>
        <v>[DISABLED]</v>
      </c>
      <c r="V320" s="106" t="s">
        <v>11822</v>
      </c>
      <c r="W320" s="107" t="s">
        <v>1055</v>
      </c>
      <c r="X320" s="108">
        <v>42276</v>
      </c>
      <c r="Y320" s="107" t="b">
        <v>0</v>
      </c>
      <c r="Z320" s="107" t="s">
        <v>5237</v>
      </c>
      <c r="AA320" s="107" t="s">
        <v>5237</v>
      </c>
      <c r="AB320" s="107" t="s">
        <v>5237</v>
      </c>
      <c r="AC320" s="107" t="s">
        <v>5237</v>
      </c>
      <c r="AD320" s="107" t="s">
        <v>5237</v>
      </c>
      <c r="AE320" s="107" t="s">
        <v>5237</v>
      </c>
    </row>
    <row r="321" spans="2:31" outlineLevel="1">
      <c r="B321" s="24" t="s">
        <v>8329</v>
      </c>
      <c r="C321" s="24" t="s">
        <v>2</v>
      </c>
      <c r="D321" s="24" t="s">
        <v>62</v>
      </c>
      <c r="F321" s="24" t="s">
        <v>157</v>
      </c>
      <c r="G321" s="24">
        <v>100</v>
      </c>
      <c r="H321" s="24" t="s">
        <v>7989</v>
      </c>
      <c r="I321" s="24" t="s">
        <v>8037</v>
      </c>
      <c r="J321" s="24" t="s">
        <v>73</v>
      </c>
      <c r="K321" s="72" t="str">
        <f t="shared" si="15"/>
        <v>USCF109 ICPL Curncy</v>
      </c>
      <c r="L321" s="25" t="str">
        <f t="shared" si="16"/>
        <v>ICPL</v>
      </c>
      <c r="M321" s="26">
        <f t="shared" ca="1" si="16"/>
        <v>42276</v>
      </c>
      <c r="N321" s="25" t="b">
        <f t="shared" si="16"/>
        <v>0</v>
      </c>
      <c r="O321" s="84" t="str">
        <f>IF($N321,_xll.BDP($K321,O$247),"[DISABLED]")</f>
        <v>[DISABLED]</v>
      </c>
      <c r="P321" s="84" t="str">
        <f>IF($N321,_xll.BDP($K321,P$247),"[DISABLED]")</f>
        <v>[DISABLED]</v>
      </c>
      <c r="Q321" s="84" t="str">
        <f>IF($N321,_xll.BDP($K321,Q$247),"[DISABLED]")</f>
        <v>[DISABLED]</v>
      </c>
      <c r="R321" s="84" t="str">
        <f>IF($N321,_xll.BDH($K321,R$247,$M321),"[DISABLED]")</f>
        <v>[DISABLED]</v>
      </c>
      <c r="S321" s="84" t="str">
        <f>IF($N321,_xll.BDH($K321,S$247,$M321),"[DISABLED]")</f>
        <v>[DISABLED]</v>
      </c>
      <c r="T321" s="84" t="str">
        <f>IF($N321,_xll.BDH($K321,T$247,$M321),"[DISABLED]")</f>
        <v>[DISABLED]</v>
      </c>
      <c r="V321" s="106" t="s">
        <v>11823</v>
      </c>
      <c r="W321" s="107" t="s">
        <v>1055</v>
      </c>
      <c r="X321" s="108">
        <v>42276</v>
      </c>
      <c r="Y321" s="107" t="b">
        <v>0</v>
      </c>
      <c r="Z321" s="107" t="s">
        <v>5237</v>
      </c>
      <c r="AA321" s="107" t="s">
        <v>5237</v>
      </c>
      <c r="AB321" s="107" t="s">
        <v>5237</v>
      </c>
      <c r="AC321" s="107" t="s">
        <v>5237</v>
      </c>
      <c r="AD321" s="107" t="s">
        <v>5237</v>
      </c>
      <c r="AE321" s="107" t="s">
        <v>5237</v>
      </c>
    </row>
    <row r="322" spans="2:31" outlineLevel="1">
      <c r="B322" s="24" t="s">
        <v>8329</v>
      </c>
      <c r="C322" s="24" t="s">
        <v>2</v>
      </c>
      <c r="D322" s="24" t="s">
        <v>62</v>
      </c>
      <c r="F322" s="24" t="s">
        <v>46</v>
      </c>
      <c r="G322" s="24">
        <v>100</v>
      </c>
      <c r="H322" s="24" t="s">
        <v>7989</v>
      </c>
      <c r="I322" s="24" t="s">
        <v>8038</v>
      </c>
      <c r="J322" s="24" t="s">
        <v>73</v>
      </c>
      <c r="K322" s="72" t="str">
        <f t="shared" si="15"/>
        <v>USCF1010 ICPL Curncy</v>
      </c>
      <c r="L322" s="25" t="str">
        <f t="shared" si="16"/>
        <v>ICPL</v>
      </c>
      <c r="M322" s="26">
        <f t="shared" ca="1" si="16"/>
        <v>42276</v>
      </c>
      <c r="N322" s="25" t="b">
        <f t="shared" si="16"/>
        <v>0</v>
      </c>
      <c r="O322" s="84" t="str">
        <f>IF($N322,_xll.BDP($K322,O$247),"[DISABLED]")</f>
        <v>[DISABLED]</v>
      </c>
      <c r="P322" s="84" t="str">
        <f>IF($N322,_xll.BDP($K322,P$247),"[DISABLED]")</f>
        <v>[DISABLED]</v>
      </c>
      <c r="Q322" s="84" t="str">
        <f>IF($N322,_xll.BDP($K322,Q$247),"[DISABLED]")</f>
        <v>[DISABLED]</v>
      </c>
      <c r="R322" s="84" t="str">
        <f>IF($N322,_xll.BDH($K322,R$247,$M322),"[DISABLED]")</f>
        <v>[DISABLED]</v>
      </c>
      <c r="S322" s="84" t="str">
        <f>IF($N322,_xll.BDH($K322,S$247,$M322),"[DISABLED]")</f>
        <v>[DISABLED]</v>
      </c>
      <c r="T322" s="84" t="str">
        <f>IF($N322,_xll.BDH($K322,T$247,$M322),"[DISABLED]")</f>
        <v>[DISABLED]</v>
      </c>
      <c r="V322" s="106" t="s">
        <v>11824</v>
      </c>
      <c r="W322" s="107" t="s">
        <v>1055</v>
      </c>
      <c r="X322" s="108">
        <v>42276</v>
      </c>
      <c r="Y322" s="107" t="b">
        <v>0</v>
      </c>
      <c r="Z322" s="107" t="s">
        <v>5237</v>
      </c>
      <c r="AA322" s="107" t="s">
        <v>5237</v>
      </c>
      <c r="AB322" s="107" t="s">
        <v>5237</v>
      </c>
      <c r="AC322" s="107" t="s">
        <v>5237</v>
      </c>
      <c r="AD322" s="107" t="s">
        <v>5237</v>
      </c>
      <c r="AE322" s="107" t="s">
        <v>5237</v>
      </c>
    </row>
    <row r="323" spans="2:31" outlineLevel="1">
      <c r="B323" s="24" t="s">
        <v>8329</v>
      </c>
      <c r="C323" s="24" t="s">
        <v>2</v>
      </c>
      <c r="D323" s="24" t="s">
        <v>62</v>
      </c>
      <c r="F323" s="24" t="s">
        <v>161</v>
      </c>
      <c r="G323" s="24">
        <v>100</v>
      </c>
      <c r="H323" s="24" t="s">
        <v>7989</v>
      </c>
      <c r="I323" s="24" t="s">
        <v>8039</v>
      </c>
      <c r="J323" s="24" t="s">
        <v>73</v>
      </c>
      <c r="K323" s="72" t="str">
        <f t="shared" si="15"/>
        <v>USCF1012 ICPL Curncy</v>
      </c>
      <c r="L323" s="25" t="str">
        <f t="shared" si="16"/>
        <v>ICPL</v>
      </c>
      <c r="M323" s="26">
        <f t="shared" ca="1" si="16"/>
        <v>42276</v>
      </c>
      <c r="N323" s="25" t="b">
        <f t="shared" si="16"/>
        <v>0</v>
      </c>
      <c r="O323" s="84" t="str">
        <f>IF($N323,_xll.BDP($K323,O$247),"[DISABLED]")</f>
        <v>[DISABLED]</v>
      </c>
      <c r="P323" s="84" t="str">
        <f>IF($N323,_xll.BDP($K323,P$247),"[DISABLED]")</f>
        <v>[DISABLED]</v>
      </c>
      <c r="Q323" s="84" t="str">
        <f>IF($N323,_xll.BDP($K323,Q$247),"[DISABLED]")</f>
        <v>[DISABLED]</v>
      </c>
      <c r="R323" s="84" t="str">
        <f>IF($N323,_xll.BDH($K323,R$247,$M323),"[DISABLED]")</f>
        <v>[DISABLED]</v>
      </c>
      <c r="S323" s="84" t="str">
        <f>IF($N323,_xll.BDH($K323,S$247,$M323),"[DISABLED]")</f>
        <v>[DISABLED]</v>
      </c>
      <c r="T323" s="84" t="str">
        <f>IF($N323,_xll.BDH($K323,T$247,$M323),"[DISABLED]")</f>
        <v>[DISABLED]</v>
      </c>
      <c r="V323" s="106" t="s">
        <v>11825</v>
      </c>
      <c r="W323" s="107" t="s">
        <v>1055</v>
      </c>
      <c r="X323" s="108">
        <v>42276</v>
      </c>
      <c r="Y323" s="107" t="b">
        <v>0</v>
      </c>
      <c r="Z323" s="107" t="s">
        <v>5237</v>
      </c>
      <c r="AA323" s="107" t="s">
        <v>5237</v>
      </c>
      <c r="AB323" s="107" t="s">
        <v>5237</v>
      </c>
      <c r="AC323" s="107" t="s">
        <v>5237</v>
      </c>
      <c r="AD323" s="107" t="s">
        <v>5237</v>
      </c>
      <c r="AE323" s="107" t="s">
        <v>5237</v>
      </c>
    </row>
    <row r="324" spans="2:31" outlineLevel="1">
      <c r="B324" s="24" t="s">
        <v>8329</v>
      </c>
      <c r="C324" s="24" t="s">
        <v>2</v>
      </c>
      <c r="D324" s="24" t="s">
        <v>62</v>
      </c>
      <c r="F324" s="24" t="s">
        <v>47</v>
      </c>
      <c r="G324" s="24">
        <v>100</v>
      </c>
      <c r="H324" s="24" t="s">
        <v>7989</v>
      </c>
      <c r="I324" s="24" t="s">
        <v>8040</v>
      </c>
      <c r="J324" s="24" t="s">
        <v>73</v>
      </c>
      <c r="K324" s="72" t="str">
        <f t="shared" si="15"/>
        <v>USCF1015 ICPL Curncy</v>
      </c>
      <c r="L324" s="25" t="str">
        <f t="shared" si="16"/>
        <v>ICPL</v>
      </c>
      <c r="M324" s="26">
        <f t="shared" ca="1" si="16"/>
        <v>42276</v>
      </c>
      <c r="N324" s="25" t="b">
        <f t="shared" si="16"/>
        <v>0</v>
      </c>
      <c r="O324" s="84" t="str">
        <f>IF($N324,_xll.BDP($K324,O$247),"[DISABLED]")</f>
        <v>[DISABLED]</v>
      </c>
      <c r="P324" s="84" t="str">
        <f>IF($N324,_xll.BDP($K324,P$247),"[DISABLED]")</f>
        <v>[DISABLED]</v>
      </c>
      <c r="Q324" s="84" t="str">
        <f>IF($N324,_xll.BDP($K324,Q$247),"[DISABLED]")</f>
        <v>[DISABLED]</v>
      </c>
      <c r="R324" s="84" t="str">
        <f>IF($N324,_xll.BDH($K324,R$247,$M324),"[DISABLED]")</f>
        <v>[DISABLED]</v>
      </c>
      <c r="S324" s="84" t="str">
        <f>IF($N324,_xll.BDH($K324,S$247,$M324),"[DISABLED]")</f>
        <v>[DISABLED]</v>
      </c>
      <c r="T324" s="84" t="str">
        <f>IF($N324,_xll.BDH($K324,T$247,$M324),"[DISABLED]")</f>
        <v>[DISABLED]</v>
      </c>
      <c r="V324" s="106" t="s">
        <v>11826</v>
      </c>
      <c r="W324" s="107" t="s">
        <v>1055</v>
      </c>
      <c r="X324" s="108">
        <v>42276</v>
      </c>
      <c r="Y324" s="107" t="b">
        <v>0</v>
      </c>
      <c r="Z324" s="107" t="s">
        <v>5237</v>
      </c>
      <c r="AA324" s="107" t="s">
        <v>5237</v>
      </c>
      <c r="AB324" s="107" t="s">
        <v>5237</v>
      </c>
      <c r="AC324" s="107" t="s">
        <v>5237</v>
      </c>
      <c r="AD324" s="107" t="s">
        <v>5237</v>
      </c>
      <c r="AE324" s="107" t="s">
        <v>5237</v>
      </c>
    </row>
    <row r="325" spans="2:31" outlineLevel="1">
      <c r="B325" s="24" t="s">
        <v>8329</v>
      </c>
      <c r="C325" s="24" t="s">
        <v>2</v>
      </c>
      <c r="D325" s="24" t="s">
        <v>62</v>
      </c>
      <c r="F325" s="24" t="s">
        <v>48</v>
      </c>
      <c r="G325" s="24">
        <v>100</v>
      </c>
      <c r="H325" s="24" t="s">
        <v>7989</v>
      </c>
      <c r="I325" s="24" t="s">
        <v>8041</v>
      </c>
      <c r="J325" s="24" t="s">
        <v>73</v>
      </c>
      <c r="K325" s="72" t="str">
        <f t="shared" si="15"/>
        <v>USCF1020 ICPL Curncy</v>
      </c>
      <c r="L325" s="25" t="str">
        <f t="shared" si="16"/>
        <v>ICPL</v>
      </c>
      <c r="M325" s="26">
        <f t="shared" ca="1" si="16"/>
        <v>42276</v>
      </c>
      <c r="N325" s="25" t="b">
        <f t="shared" si="16"/>
        <v>0</v>
      </c>
      <c r="O325" s="84" t="str">
        <f>IF($N325,_xll.BDP($K325,O$247),"[DISABLED]")</f>
        <v>[DISABLED]</v>
      </c>
      <c r="P325" s="84" t="str">
        <f>IF($N325,_xll.BDP($K325,P$247),"[DISABLED]")</f>
        <v>[DISABLED]</v>
      </c>
      <c r="Q325" s="84" t="str">
        <f>IF($N325,_xll.BDP($K325,Q$247),"[DISABLED]")</f>
        <v>[DISABLED]</v>
      </c>
      <c r="R325" s="84" t="str">
        <f>IF($N325,_xll.BDH($K325,R$247,$M325),"[DISABLED]")</f>
        <v>[DISABLED]</v>
      </c>
      <c r="S325" s="84" t="str">
        <f>IF($N325,_xll.BDH($K325,S$247,$M325),"[DISABLED]")</f>
        <v>[DISABLED]</v>
      </c>
      <c r="T325" s="84" t="str">
        <f>IF($N325,_xll.BDH($K325,T$247,$M325),"[DISABLED]")</f>
        <v>[DISABLED]</v>
      </c>
      <c r="V325" s="106" t="s">
        <v>11827</v>
      </c>
      <c r="W325" s="107" t="s">
        <v>1055</v>
      </c>
      <c r="X325" s="108">
        <v>42276</v>
      </c>
      <c r="Y325" s="107" t="b">
        <v>0</v>
      </c>
      <c r="Z325" s="107" t="s">
        <v>5237</v>
      </c>
      <c r="AA325" s="107" t="s">
        <v>5237</v>
      </c>
      <c r="AB325" s="107" t="s">
        <v>5237</v>
      </c>
      <c r="AC325" s="107" t="s">
        <v>5237</v>
      </c>
      <c r="AD325" s="107" t="s">
        <v>5237</v>
      </c>
      <c r="AE325" s="107" t="s">
        <v>5237</v>
      </c>
    </row>
    <row r="326" spans="2:31" outlineLevel="1">
      <c r="B326" s="24" t="s">
        <v>8329</v>
      </c>
      <c r="C326" s="24" t="s">
        <v>2</v>
      </c>
      <c r="D326" s="24" t="s">
        <v>62</v>
      </c>
      <c r="F326" s="24" t="s">
        <v>41</v>
      </c>
      <c r="G326" s="24">
        <v>150</v>
      </c>
      <c r="H326" s="24" t="s">
        <v>7989</v>
      </c>
      <c r="I326" s="24" t="s">
        <v>8042</v>
      </c>
      <c r="J326" s="24" t="s">
        <v>73</v>
      </c>
      <c r="K326" s="72" t="str">
        <f t="shared" si="15"/>
        <v>USCF151 ICPL Curncy</v>
      </c>
      <c r="L326" s="25" t="str">
        <f t="shared" si="16"/>
        <v>ICPL</v>
      </c>
      <c r="M326" s="26">
        <f t="shared" ca="1" si="16"/>
        <v>42276</v>
      </c>
      <c r="N326" s="25" t="b">
        <f t="shared" si="16"/>
        <v>0</v>
      </c>
      <c r="O326" s="84" t="str">
        <f>IF($N326,_xll.BDP($K326,O$247),"[DISABLED]")</f>
        <v>[DISABLED]</v>
      </c>
      <c r="P326" s="84" t="str">
        <f>IF($N326,_xll.BDP($K326,P$247),"[DISABLED]")</f>
        <v>[DISABLED]</v>
      </c>
      <c r="Q326" s="84" t="str">
        <f>IF($N326,_xll.BDP($K326,Q$247),"[DISABLED]")</f>
        <v>[DISABLED]</v>
      </c>
      <c r="R326" s="84" t="str">
        <f>IF($N326,_xll.BDH($K326,R$247,$M326),"[DISABLED]")</f>
        <v>[DISABLED]</v>
      </c>
      <c r="S326" s="84" t="str">
        <f>IF($N326,_xll.BDH($K326,S$247,$M326),"[DISABLED]")</f>
        <v>[DISABLED]</v>
      </c>
      <c r="T326" s="84" t="str">
        <f>IF($N326,_xll.BDH($K326,T$247,$M326),"[DISABLED]")</f>
        <v>[DISABLED]</v>
      </c>
      <c r="V326" s="106" t="s">
        <v>11828</v>
      </c>
      <c r="W326" s="107" t="s">
        <v>1055</v>
      </c>
      <c r="X326" s="108">
        <v>42276</v>
      </c>
      <c r="Y326" s="107" t="b">
        <v>0</v>
      </c>
      <c r="Z326" s="107" t="s">
        <v>5237</v>
      </c>
      <c r="AA326" s="107" t="s">
        <v>5237</v>
      </c>
      <c r="AB326" s="107" t="s">
        <v>5237</v>
      </c>
      <c r="AC326" s="107" t="s">
        <v>5237</v>
      </c>
      <c r="AD326" s="107" t="s">
        <v>5237</v>
      </c>
      <c r="AE326" s="107" t="s">
        <v>5237</v>
      </c>
    </row>
    <row r="327" spans="2:31" outlineLevel="1">
      <c r="B327" s="24" t="s">
        <v>8329</v>
      </c>
      <c r="C327" s="24" t="s">
        <v>2</v>
      </c>
      <c r="D327" s="24" t="s">
        <v>62</v>
      </c>
      <c r="F327" s="24" t="s">
        <v>42</v>
      </c>
      <c r="G327" s="24">
        <v>150</v>
      </c>
      <c r="H327" s="24" t="s">
        <v>7989</v>
      </c>
      <c r="I327" s="24" t="s">
        <v>8043</v>
      </c>
      <c r="J327" s="24" t="s">
        <v>73</v>
      </c>
      <c r="K327" s="72" t="str">
        <f t="shared" si="15"/>
        <v>USCF152 ICPL Curncy</v>
      </c>
      <c r="L327" s="25" t="str">
        <f t="shared" si="16"/>
        <v>ICPL</v>
      </c>
      <c r="M327" s="26">
        <f t="shared" ca="1" si="16"/>
        <v>42276</v>
      </c>
      <c r="N327" s="25" t="b">
        <f t="shared" si="16"/>
        <v>0</v>
      </c>
      <c r="O327" s="84" t="str">
        <f>IF($N327,_xll.BDP($K327,O$247),"[DISABLED]")</f>
        <v>[DISABLED]</v>
      </c>
      <c r="P327" s="84" t="str">
        <f>IF($N327,_xll.BDP($K327,P$247),"[DISABLED]")</f>
        <v>[DISABLED]</v>
      </c>
      <c r="Q327" s="84" t="str">
        <f>IF($N327,_xll.BDP($K327,Q$247),"[DISABLED]")</f>
        <v>[DISABLED]</v>
      </c>
      <c r="R327" s="84" t="str">
        <f>IF($N327,_xll.BDH($K327,R$247,$M327),"[DISABLED]")</f>
        <v>[DISABLED]</v>
      </c>
      <c r="S327" s="84" t="str">
        <f>IF($N327,_xll.BDH($K327,S$247,$M327),"[DISABLED]")</f>
        <v>[DISABLED]</v>
      </c>
      <c r="T327" s="84" t="str">
        <f>IF($N327,_xll.BDH($K327,T$247,$M327),"[DISABLED]")</f>
        <v>[DISABLED]</v>
      </c>
      <c r="V327" s="106" t="s">
        <v>11829</v>
      </c>
      <c r="W327" s="107" t="s">
        <v>1055</v>
      </c>
      <c r="X327" s="108">
        <v>42276</v>
      </c>
      <c r="Y327" s="107" t="b">
        <v>0</v>
      </c>
      <c r="Z327" s="107" t="s">
        <v>5237</v>
      </c>
      <c r="AA327" s="107" t="s">
        <v>5237</v>
      </c>
      <c r="AB327" s="107" t="s">
        <v>5237</v>
      </c>
      <c r="AC327" s="107" t="s">
        <v>5237</v>
      </c>
      <c r="AD327" s="107" t="s">
        <v>5237</v>
      </c>
      <c r="AE327" s="107" t="s">
        <v>5237</v>
      </c>
    </row>
    <row r="328" spans="2:31" outlineLevel="1">
      <c r="B328" s="24" t="s">
        <v>8329</v>
      </c>
      <c r="C328" s="24" t="s">
        <v>2</v>
      </c>
      <c r="D328" s="24" t="s">
        <v>62</v>
      </c>
      <c r="F328" s="24" t="s">
        <v>43</v>
      </c>
      <c r="G328" s="24">
        <v>150</v>
      </c>
      <c r="H328" s="24" t="s">
        <v>7989</v>
      </c>
      <c r="I328" s="24" t="s">
        <v>8044</v>
      </c>
      <c r="J328" s="24" t="s">
        <v>73</v>
      </c>
      <c r="K328" s="72" t="str">
        <f t="shared" si="15"/>
        <v>USCF153 ICPL Curncy</v>
      </c>
      <c r="L328" s="25" t="str">
        <f t="shared" si="16"/>
        <v>ICPL</v>
      </c>
      <c r="M328" s="26">
        <f t="shared" ca="1" si="16"/>
        <v>42276</v>
      </c>
      <c r="N328" s="25" t="b">
        <f t="shared" si="16"/>
        <v>0</v>
      </c>
      <c r="O328" s="84" t="str">
        <f>IF($N328,_xll.BDP($K328,O$247),"[DISABLED]")</f>
        <v>[DISABLED]</v>
      </c>
      <c r="P328" s="84" t="str">
        <f>IF($N328,_xll.BDP($K328,P$247),"[DISABLED]")</f>
        <v>[DISABLED]</v>
      </c>
      <c r="Q328" s="84" t="str">
        <f>IF($N328,_xll.BDP($K328,Q$247),"[DISABLED]")</f>
        <v>[DISABLED]</v>
      </c>
      <c r="R328" s="84" t="str">
        <f>IF($N328,_xll.BDH($K328,R$247,$M328),"[DISABLED]")</f>
        <v>[DISABLED]</v>
      </c>
      <c r="S328" s="84" t="str">
        <f>IF($N328,_xll.BDH($K328,S$247,$M328),"[DISABLED]")</f>
        <v>[DISABLED]</v>
      </c>
      <c r="T328" s="84" t="str">
        <f>IF($N328,_xll.BDH($K328,T$247,$M328),"[DISABLED]")</f>
        <v>[DISABLED]</v>
      </c>
      <c r="V328" s="106" t="s">
        <v>11830</v>
      </c>
      <c r="W328" s="107" t="s">
        <v>1055</v>
      </c>
      <c r="X328" s="108">
        <v>42276</v>
      </c>
      <c r="Y328" s="107" t="b">
        <v>0</v>
      </c>
      <c r="Z328" s="107" t="s">
        <v>5237</v>
      </c>
      <c r="AA328" s="107" t="s">
        <v>5237</v>
      </c>
      <c r="AB328" s="107" t="s">
        <v>5237</v>
      </c>
      <c r="AC328" s="107" t="s">
        <v>5237</v>
      </c>
      <c r="AD328" s="107" t="s">
        <v>5237</v>
      </c>
      <c r="AE328" s="107" t="s">
        <v>5237</v>
      </c>
    </row>
    <row r="329" spans="2:31" outlineLevel="1">
      <c r="B329" s="24" t="s">
        <v>8329</v>
      </c>
      <c r="C329" s="24" t="s">
        <v>2</v>
      </c>
      <c r="D329" s="24" t="s">
        <v>62</v>
      </c>
      <c r="F329" s="24" t="s">
        <v>152</v>
      </c>
      <c r="G329" s="24">
        <v>150</v>
      </c>
      <c r="H329" s="24" t="s">
        <v>7989</v>
      </c>
      <c r="I329" s="24" t="s">
        <v>8045</v>
      </c>
      <c r="J329" s="24" t="s">
        <v>73</v>
      </c>
      <c r="K329" s="72" t="str">
        <f t="shared" si="15"/>
        <v>USCF154 ICPL Curncy</v>
      </c>
      <c r="L329" s="25" t="str">
        <f t="shared" si="16"/>
        <v>ICPL</v>
      </c>
      <c r="M329" s="26">
        <f t="shared" ca="1" si="16"/>
        <v>42276</v>
      </c>
      <c r="N329" s="25" t="b">
        <f t="shared" si="16"/>
        <v>0</v>
      </c>
      <c r="O329" s="84" t="str">
        <f>IF($N329,_xll.BDP($K329,O$247),"[DISABLED]")</f>
        <v>[DISABLED]</v>
      </c>
      <c r="P329" s="84" t="str">
        <f>IF($N329,_xll.BDP($K329,P$247),"[DISABLED]")</f>
        <v>[DISABLED]</v>
      </c>
      <c r="Q329" s="84" t="str">
        <f>IF($N329,_xll.BDP($K329,Q$247),"[DISABLED]")</f>
        <v>[DISABLED]</v>
      </c>
      <c r="R329" s="84" t="str">
        <f>IF($N329,_xll.BDH($K329,R$247,$M329),"[DISABLED]")</f>
        <v>[DISABLED]</v>
      </c>
      <c r="S329" s="84" t="str">
        <f>IF($N329,_xll.BDH($K329,S$247,$M329),"[DISABLED]")</f>
        <v>[DISABLED]</v>
      </c>
      <c r="T329" s="84" t="str">
        <f>IF($N329,_xll.BDH($K329,T$247,$M329),"[DISABLED]")</f>
        <v>[DISABLED]</v>
      </c>
      <c r="V329" s="106" t="s">
        <v>11831</v>
      </c>
      <c r="W329" s="107" t="s">
        <v>1055</v>
      </c>
      <c r="X329" s="108">
        <v>42276</v>
      </c>
      <c r="Y329" s="107" t="b">
        <v>0</v>
      </c>
      <c r="Z329" s="107" t="s">
        <v>5237</v>
      </c>
      <c r="AA329" s="107" t="s">
        <v>5237</v>
      </c>
      <c r="AB329" s="107" t="s">
        <v>5237</v>
      </c>
      <c r="AC329" s="107" t="s">
        <v>5237</v>
      </c>
      <c r="AD329" s="107" t="s">
        <v>5237</v>
      </c>
      <c r="AE329" s="107" t="s">
        <v>5237</v>
      </c>
    </row>
    <row r="330" spans="2:31" outlineLevel="1">
      <c r="B330" s="24" t="s">
        <v>8329</v>
      </c>
      <c r="C330" s="24" t="s">
        <v>2</v>
      </c>
      <c r="D330" s="24" t="s">
        <v>62</v>
      </c>
      <c r="F330" s="24" t="s">
        <v>44</v>
      </c>
      <c r="G330" s="24">
        <v>150</v>
      </c>
      <c r="H330" s="24" t="s">
        <v>7989</v>
      </c>
      <c r="I330" s="24" t="s">
        <v>8046</v>
      </c>
      <c r="J330" s="24" t="s">
        <v>73</v>
      </c>
      <c r="K330" s="72" t="str">
        <f t="shared" si="15"/>
        <v>USCF155 ICPL Curncy</v>
      </c>
      <c r="L330" s="25" t="str">
        <f t="shared" si="16"/>
        <v>ICPL</v>
      </c>
      <c r="M330" s="26">
        <f t="shared" ca="1" si="16"/>
        <v>42276</v>
      </c>
      <c r="N330" s="25" t="b">
        <f t="shared" si="16"/>
        <v>0</v>
      </c>
      <c r="O330" s="84" t="str">
        <f>IF($N330,_xll.BDP($K330,O$247),"[DISABLED]")</f>
        <v>[DISABLED]</v>
      </c>
      <c r="P330" s="84" t="str">
        <f>IF($N330,_xll.BDP($K330,P$247),"[DISABLED]")</f>
        <v>[DISABLED]</v>
      </c>
      <c r="Q330" s="84" t="str">
        <f>IF($N330,_xll.BDP($K330,Q$247),"[DISABLED]")</f>
        <v>[DISABLED]</v>
      </c>
      <c r="R330" s="84" t="str">
        <f>IF($N330,_xll.BDH($K330,R$247,$M330),"[DISABLED]")</f>
        <v>[DISABLED]</v>
      </c>
      <c r="S330" s="84" t="str">
        <f>IF($N330,_xll.BDH($K330,S$247,$M330),"[DISABLED]")</f>
        <v>[DISABLED]</v>
      </c>
      <c r="T330" s="84" t="str">
        <f>IF($N330,_xll.BDH($K330,T$247,$M330),"[DISABLED]")</f>
        <v>[DISABLED]</v>
      </c>
      <c r="V330" s="106" t="s">
        <v>11832</v>
      </c>
      <c r="W330" s="107" t="s">
        <v>1055</v>
      </c>
      <c r="X330" s="108">
        <v>42276</v>
      </c>
      <c r="Y330" s="107" t="b">
        <v>0</v>
      </c>
      <c r="Z330" s="107" t="s">
        <v>5237</v>
      </c>
      <c r="AA330" s="107" t="s">
        <v>5237</v>
      </c>
      <c r="AB330" s="107" t="s">
        <v>5237</v>
      </c>
      <c r="AC330" s="107" t="s">
        <v>5237</v>
      </c>
      <c r="AD330" s="107" t="s">
        <v>5237</v>
      </c>
      <c r="AE330" s="107" t="s">
        <v>5237</v>
      </c>
    </row>
    <row r="331" spans="2:31" outlineLevel="1">
      <c r="B331" s="24" t="s">
        <v>8329</v>
      </c>
      <c r="C331" s="24" t="s">
        <v>2</v>
      </c>
      <c r="D331" s="24" t="s">
        <v>62</v>
      </c>
      <c r="F331" s="24" t="s">
        <v>155</v>
      </c>
      <c r="G331" s="24">
        <v>150</v>
      </c>
      <c r="H331" s="24" t="s">
        <v>7989</v>
      </c>
      <c r="I331" s="24" t="s">
        <v>8047</v>
      </c>
      <c r="J331" s="24" t="s">
        <v>73</v>
      </c>
      <c r="K331" s="72" t="str">
        <f t="shared" si="15"/>
        <v>USCF156 ICPL Curncy</v>
      </c>
      <c r="L331" s="25" t="str">
        <f t="shared" si="16"/>
        <v>ICPL</v>
      </c>
      <c r="M331" s="26">
        <f t="shared" ca="1" si="16"/>
        <v>42276</v>
      </c>
      <c r="N331" s="25" t="b">
        <f t="shared" si="16"/>
        <v>0</v>
      </c>
      <c r="O331" s="84" t="str">
        <f>IF($N331,_xll.BDP($K331,O$247),"[DISABLED]")</f>
        <v>[DISABLED]</v>
      </c>
      <c r="P331" s="84" t="str">
        <f>IF($N331,_xll.BDP($K331,P$247),"[DISABLED]")</f>
        <v>[DISABLED]</v>
      </c>
      <c r="Q331" s="84" t="str">
        <f>IF($N331,_xll.BDP($K331,Q$247),"[DISABLED]")</f>
        <v>[DISABLED]</v>
      </c>
      <c r="R331" s="84" t="str">
        <f>IF($N331,_xll.BDH($K331,R$247,$M331),"[DISABLED]")</f>
        <v>[DISABLED]</v>
      </c>
      <c r="S331" s="84" t="str">
        <f>IF($N331,_xll.BDH($K331,S$247,$M331),"[DISABLED]")</f>
        <v>[DISABLED]</v>
      </c>
      <c r="T331" s="84" t="str">
        <f>IF($N331,_xll.BDH($K331,T$247,$M331),"[DISABLED]")</f>
        <v>[DISABLED]</v>
      </c>
      <c r="V331" s="106" t="s">
        <v>11833</v>
      </c>
      <c r="W331" s="107" t="s">
        <v>1055</v>
      </c>
      <c r="X331" s="108">
        <v>42276</v>
      </c>
      <c r="Y331" s="107" t="b">
        <v>0</v>
      </c>
      <c r="Z331" s="107" t="s">
        <v>5237</v>
      </c>
      <c r="AA331" s="107" t="s">
        <v>5237</v>
      </c>
      <c r="AB331" s="107" t="s">
        <v>5237</v>
      </c>
      <c r="AC331" s="107" t="s">
        <v>5237</v>
      </c>
      <c r="AD331" s="107" t="s">
        <v>5237</v>
      </c>
      <c r="AE331" s="107" t="s">
        <v>5237</v>
      </c>
    </row>
    <row r="332" spans="2:31" outlineLevel="1">
      <c r="B332" s="24" t="s">
        <v>8329</v>
      </c>
      <c r="C332" s="24" t="s">
        <v>2</v>
      </c>
      <c r="D332" s="24" t="s">
        <v>62</v>
      </c>
      <c r="F332" s="24" t="s">
        <v>45</v>
      </c>
      <c r="G332" s="24">
        <v>150</v>
      </c>
      <c r="H332" s="24" t="s">
        <v>7989</v>
      </c>
      <c r="I332" s="24" t="s">
        <v>8048</v>
      </c>
      <c r="J332" s="24" t="s">
        <v>73</v>
      </c>
      <c r="K332" s="72" t="str">
        <f t="shared" si="15"/>
        <v>USCF157 ICPL Curncy</v>
      </c>
      <c r="L332" s="25" t="str">
        <f t="shared" si="16"/>
        <v>ICPL</v>
      </c>
      <c r="M332" s="26">
        <f t="shared" ca="1" si="16"/>
        <v>42276</v>
      </c>
      <c r="N332" s="25" t="b">
        <f t="shared" si="16"/>
        <v>0</v>
      </c>
      <c r="O332" s="84" t="str">
        <f>IF($N332,_xll.BDP($K332,O$247),"[DISABLED]")</f>
        <v>[DISABLED]</v>
      </c>
      <c r="P332" s="84" t="str">
        <f>IF($N332,_xll.BDP($K332,P$247),"[DISABLED]")</f>
        <v>[DISABLED]</v>
      </c>
      <c r="Q332" s="84" t="str">
        <f>IF($N332,_xll.BDP($K332,Q$247),"[DISABLED]")</f>
        <v>[DISABLED]</v>
      </c>
      <c r="R332" s="84" t="str">
        <f>IF($N332,_xll.BDH($K332,R$247,$M332),"[DISABLED]")</f>
        <v>[DISABLED]</v>
      </c>
      <c r="S332" s="84" t="str">
        <f>IF($N332,_xll.BDH($K332,S$247,$M332),"[DISABLED]")</f>
        <v>[DISABLED]</v>
      </c>
      <c r="T332" s="84" t="str">
        <f>IF($N332,_xll.BDH($K332,T$247,$M332),"[DISABLED]")</f>
        <v>[DISABLED]</v>
      </c>
      <c r="V332" s="106" t="s">
        <v>11834</v>
      </c>
      <c r="W332" s="107" t="s">
        <v>1055</v>
      </c>
      <c r="X332" s="108">
        <v>42276</v>
      </c>
      <c r="Y332" s="107" t="b">
        <v>0</v>
      </c>
      <c r="Z332" s="107" t="s">
        <v>5237</v>
      </c>
      <c r="AA332" s="107" t="s">
        <v>5237</v>
      </c>
      <c r="AB332" s="107" t="s">
        <v>5237</v>
      </c>
      <c r="AC332" s="107" t="s">
        <v>5237</v>
      </c>
      <c r="AD332" s="107" t="s">
        <v>5237</v>
      </c>
      <c r="AE332" s="107" t="s">
        <v>5237</v>
      </c>
    </row>
    <row r="333" spans="2:31" outlineLevel="1">
      <c r="B333" s="24" t="s">
        <v>8329</v>
      </c>
      <c r="C333" s="24" t="s">
        <v>2</v>
      </c>
      <c r="D333" s="24" t="s">
        <v>62</v>
      </c>
      <c r="F333" s="24" t="s">
        <v>156</v>
      </c>
      <c r="G333" s="24">
        <v>150</v>
      </c>
      <c r="H333" s="24" t="s">
        <v>7989</v>
      </c>
      <c r="I333" s="24" t="s">
        <v>8049</v>
      </c>
      <c r="J333" s="24" t="s">
        <v>73</v>
      </c>
      <c r="K333" s="72" t="str">
        <f t="shared" si="15"/>
        <v>USCF158 ICPL Curncy</v>
      </c>
      <c r="L333" s="25" t="str">
        <f t="shared" si="16"/>
        <v>ICPL</v>
      </c>
      <c r="M333" s="26">
        <f t="shared" ca="1" si="16"/>
        <v>42276</v>
      </c>
      <c r="N333" s="25" t="b">
        <f t="shared" si="16"/>
        <v>0</v>
      </c>
      <c r="O333" s="84" t="str">
        <f>IF($N333,_xll.BDP($K333,O$247),"[DISABLED]")</f>
        <v>[DISABLED]</v>
      </c>
      <c r="P333" s="84" t="str">
        <f>IF($N333,_xll.BDP($K333,P$247),"[DISABLED]")</f>
        <v>[DISABLED]</v>
      </c>
      <c r="Q333" s="84" t="str">
        <f>IF($N333,_xll.BDP($K333,Q$247),"[DISABLED]")</f>
        <v>[DISABLED]</v>
      </c>
      <c r="R333" s="84" t="str">
        <f>IF($N333,_xll.BDH($K333,R$247,$M333),"[DISABLED]")</f>
        <v>[DISABLED]</v>
      </c>
      <c r="S333" s="84" t="str">
        <f>IF($N333,_xll.BDH($K333,S$247,$M333),"[DISABLED]")</f>
        <v>[DISABLED]</v>
      </c>
      <c r="T333" s="84" t="str">
        <f>IF($N333,_xll.BDH($K333,T$247,$M333),"[DISABLED]")</f>
        <v>[DISABLED]</v>
      </c>
      <c r="V333" s="106" t="s">
        <v>11835</v>
      </c>
      <c r="W333" s="107" t="s">
        <v>1055</v>
      </c>
      <c r="X333" s="108">
        <v>42276</v>
      </c>
      <c r="Y333" s="107" t="b">
        <v>0</v>
      </c>
      <c r="Z333" s="107" t="s">
        <v>5237</v>
      </c>
      <c r="AA333" s="107" t="s">
        <v>5237</v>
      </c>
      <c r="AB333" s="107" t="s">
        <v>5237</v>
      </c>
      <c r="AC333" s="107" t="s">
        <v>5237</v>
      </c>
      <c r="AD333" s="107" t="s">
        <v>5237</v>
      </c>
      <c r="AE333" s="107" t="s">
        <v>5237</v>
      </c>
    </row>
    <row r="334" spans="2:31" outlineLevel="1">
      <c r="B334" s="24" t="s">
        <v>8329</v>
      </c>
      <c r="C334" s="24" t="s">
        <v>2</v>
      </c>
      <c r="D334" s="24" t="s">
        <v>62</v>
      </c>
      <c r="F334" s="24" t="s">
        <v>157</v>
      </c>
      <c r="G334" s="24">
        <v>150</v>
      </c>
      <c r="H334" s="24" t="s">
        <v>7989</v>
      </c>
      <c r="I334" s="24" t="s">
        <v>8050</v>
      </c>
      <c r="J334" s="24" t="s">
        <v>73</v>
      </c>
      <c r="K334" s="72" t="str">
        <f t="shared" si="15"/>
        <v>USCF159 ICPL Curncy</v>
      </c>
      <c r="L334" s="25" t="str">
        <f t="shared" si="16"/>
        <v>ICPL</v>
      </c>
      <c r="M334" s="26">
        <f t="shared" ca="1" si="16"/>
        <v>42276</v>
      </c>
      <c r="N334" s="25" t="b">
        <f t="shared" si="16"/>
        <v>0</v>
      </c>
      <c r="O334" s="84" t="str">
        <f>IF($N334,_xll.BDP($K334,O$247),"[DISABLED]")</f>
        <v>[DISABLED]</v>
      </c>
      <c r="P334" s="84" t="str">
        <f>IF($N334,_xll.BDP($K334,P$247),"[DISABLED]")</f>
        <v>[DISABLED]</v>
      </c>
      <c r="Q334" s="84" t="str">
        <f>IF($N334,_xll.BDP($K334,Q$247),"[DISABLED]")</f>
        <v>[DISABLED]</v>
      </c>
      <c r="R334" s="84" t="str">
        <f>IF($N334,_xll.BDH($K334,R$247,$M334),"[DISABLED]")</f>
        <v>[DISABLED]</v>
      </c>
      <c r="S334" s="84" t="str">
        <f>IF($N334,_xll.BDH($K334,S$247,$M334),"[DISABLED]")</f>
        <v>[DISABLED]</v>
      </c>
      <c r="T334" s="84" t="str">
        <f>IF($N334,_xll.BDH($K334,T$247,$M334),"[DISABLED]")</f>
        <v>[DISABLED]</v>
      </c>
      <c r="V334" s="106" t="s">
        <v>11836</v>
      </c>
      <c r="W334" s="107" t="s">
        <v>1055</v>
      </c>
      <c r="X334" s="108">
        <v>42276</v>
      </c>
      <c r="Y334" s="107" t="b">
        <v>0</v>
      </c>
      <c r="Z334" s="107" t="s">
        <v>5237</v>
      </c>
      <c r="AA334" s="107" t="s">
        <v>5237</v>
      </c>
      <c r="AB334" s="107" t="s">
        <v>5237</v>
      </c>
      <c r="AC334" s="107" t="s">
        <v>5237</v>
      </c>
      <c r="AD334" s="107" t="s">
        <v>5237</v>
      </c>
      <c r="AE334" s="107" t="s">
        <v>5237</v>
      </c>
    </row>
    <row r="335" spans="2:31" outlineLevel="1">
      <c r="B335" s="24" t="s">
        <v>8329</v>
      </c>
      <c r="C335" s="24" t="s">
        <v>2</v>
      </c>
      <c r="D335" s="24" t="s">
        <v>62</v>
      </c>
      <c r="F335" s="24" t="s">
        <v>46</v>
      </c>
      <c r="G335" s="24">
        <v>150</v>
      </c>
      <c r="H335" s="24" t="s">
        <v>7989</v>
      </c>
      <c r="I335" s="24" t="s">
        <v>8051</v>
      </c>
      <c r="J335" s="24" t="s">
        <v>73</v>
      </c>
      <c r="K335" s="72" t="str">
        <f t="shared" si="15"/>
        <v>USCF1510 ICPL Curncy</v>
      </c>
      <c r="L335" s="25" t="str">
        <f t="shared" si="16"/>
        <v>ICPL</v>
      </c>
      <c r="M335" s="26">
        <f t="shared" ca="1" si="16"/>
        <v>42276</v>
      </c>
      <c r="N335" s="25" t="b">
        <f t="shared" si="16"/>
        <v>0</v>
      </c>
      <c r="O335" s="84" t="str">
        <f>IF($N335,_xll.BDP($K335,O$247),"[DISABLED]")</f>
        <v>[DISABLED]</v>
      </c>
      <c r="P335" s="84" t="str">
        <f>IF($N335,_xll.BDP($K335,P$247),"[DISABLED]")</f>
        <v>[DISABLED]</v>
      </c>
      <c r="Q335" s="84" t="str">
        <f>IF($N335,_xll.BDP($K335,Q$247),"[DISABLED]")</f>
        <v>[DISABLED]</v>
      </c>
      <c r="R335" s="84" t="str">
        <f>IF($N335,_xll.BDH($K335,R$247,$M335),"[DISABLED]")</f>
        <v>[DISABLED]</v>
      </c>
      <c r="S335" s="84" t="str">
        <f>IF($N335,_xll.BDH($K335,S$247,$M335),"[DISABLED]")</f>
        <v>[DISABLED]</v>
      </c>
      <c r="T335" s="84" t="str">
        <f>IF($N335,_xll.BDH($K335,T$247,$M335),"[DISABLED]")</f>
        <v>[DISABLED]</v>
      </c>
      <c r="V335" s="106" t="s">
        <v>11837</v>
      </c>
      <c r="W335" s="107" t="s">
        <v>1055</v>
      </c>
      <c r="X335" s="108">
        <v>42276</v>
      </c>
      <c r="Y335" s="107" t="b">
        <v>0</v>
      </c>
      <c r="Z335" s="107" t="s">
        <v>5237</v>
      </c>
      <c r="AA335" s="107" t="s">
        <v>5237</v>
      </c>
      <c r="AB335" s="107" t="s">
        <v>5237</v>
      </c>
      <c r="AC335" s="107" t="s">
        <v>5237</v>
      </c>
      <c r="AD335" s="107" t="s">
        <v>5237</v>
      </c>
      <c r="AE335" s="107" t="s">
        <v>5237</v>
      </c>
    </row>
    <row r="336" spans="2:31" outlineLevel="1">
      <c r="B336" s="24" t="s">
        <v>8329</v>
      </c>
      <c r="C336" s="24" t="s">
        <v>2</v>
      </c>
      <c r="D336" s="24" t="s">
        <v>62</v>
      </c>
      <c r="F336" s="24" t="s">
        <v>161</v>
      </c>
      <c r="G336" s="24">
        <v>150</v>
      </c>
      <c r="H336" s="24" t="s">
        <v>7989</v>
      </c>
      <c r="I336" s="24" t="s">
        <v>8052</v>
      </c>
      <c r="J336" s="24" t="s">
        <v>73</v>
      </c>
      <c r="K336" s="72" t="str">
        <f t="shared" si="15"/>
        <v>USCF1512 ICPL Curncy</v>
      </c>
      <c r="L336" s="25" t="str">
        <f t="shared" si="16"/>
        <v>ICPL</v>
      </c>
      <c r="M336" s="26">
        <f t="shared" ca="1" si="16"/>
        <v>42276</v>
      </c>
      <c r="N336" s="25" t="b">
        <f t="shared" si="16"/>
        <v>0</v>
      </c>
      <c r="O336" s="84" t="str">
        <f>IF($N336,_xll.BDP($K336,O$247),"[DISABLED]")</f>
        <v>[DISABLED]</v>
      </c>
      <c r="P336" s="84" t="str">
        <f>IF($N336,_xll.BDP($K336,P$247),"[DISABLED]")</f>
        <v>[DISABLED]</v>
      </c>
      <c r="Q336" s="84" t="str">
        <f>IF($N336,_xll.BDP($K336,Q$247),"[DISABLED]")</f>
        <v>[DISABLED]</v>
      </c>
      <c r="R336" s="84" t="str">
        <f>IF($N336,_xll.BDH($K336,R$247,$M336),"[DISABLED]")</f>
        <v>[DISABLED]</v>
      </c>
      <c r="S336" s="84" t="str">
        <f>IF($N336,_xll.BDH($K336,S$247,$M336),"[DISABLED]")</f>
        <v>[DISABLED]</v>
      </c>
      <c r="T336" s="84" t="str">
        <f>IF($N336,_xll.BDH($K336,T$247,$M336),"[DISABLED]")</f>
        <v>[DISABLED]</v>
      </c>
      <c r="V336" s="106" t="s">
        <v>11838</v>
      </c>
      <c r="W336" s="107" t="s">
        <v>1055</v>
      </c>
      <c r="X336" s="108">
        <v>42276</v>
      </c>
      <c r="Y336" s="107" t="b">
        <v>0</v>
      </c>
      <c r="Z336" s="107" t="s">
        <v>5237</v>
      </c>
      <c r="AA336" s="107" t="s">
        <v>5237</v>
      </c>
      <c r="AB336" s="107" t="s">
        <v>5237</v>
      </c>
      <c r="AC336" s="107" t="s">
        <v>5237</v>
      </c>
      <c r="AD336" s="107" t="s">
        <v>5237</v>
      </c>
      <c r="AE336" s="107" t="s">
        <v>5237</v>
      </c>
    </row>
    <row r="337" spans="2:31" outlineLevel="1">
      <c r="B337" s="24" t="s">
        <v>8329</v>
      </c>
      <c r="C337" s="24" t="s">
        <v>2</v>
      </c>
      <c r="D337" s="24" t="s">
        <v>62</v>
      </c>
      <c r="F337" s="24" t="s">
        <v>47</v>
      </c>
      <c r="G337" s="24">
        <v>150</v>
      </c>
      <c r="H337" s="24" t="s">
        <v>7989</v>
      </c>
      <c r="I337" s="24" t="s">
        <v>8053</v>
      </c>
      <c r="J337" s="24" t="s">
        <v>73</v>
      </c>
      <c r="K337" s="72" t="str">
        <f t="shared" si="15"/>
        <v>USCF1515 ICPL Curncy</v>
      </c>
      <c r="L337" s="25" t="str">
        <f t="shared" si="16"/>
        <v>ICPL</v>
      </c>
      <c r="M337" s="26">
        <f t="shared" ca="1" si="16"/>
        <v>42276</v>
      </c>
      <c r="N337" s="25" t="b">
        <f t="shared" si="16"/>
        <v>0</v>
      </c>
      <c r="O337" s="84" t="str">
        <f>IF($N337,_xll.BDP($K337,O$247),"[DISABLED]")</f>
        <v>[DISABLED]</v>
      </c>
      <c r="P337" s="84" t="str">
        <f>IF($N337,_xll.BDP($K337,P$247),"[DISABLED]")</f>
        <v>[DISABLED]</v>
      </c>
      <c r="Q337" s="84" t="str">
        <f>IF($N337,_xll.BDP($K337,Q$247),"[DISABLED]")</f>
        <v>[DISABLED]</v>
      </c>
      <c r="R337" s="84" t="str">
        <f>IF($N337,_xll.BDH($K337,R$247,$M337),"[DISABLED]")</f>
        <v>[DISABLED]</v>
      </c>
      <c r="S337" s="84" t="str">
        <f>IF($N337,_xll.BDH($K337,S$247,$M337),"[DISABLED]")</f>
        <v>[DISABLED]</v>
      </c>
      <c r="T337" s="84" t="str">
        <f>IF($N337,_xll.BDH($K337,T$247,$M337),"[DISABLED]")</f>
        <v>[DISABLED]</v>
      </c>
      <c r="V337" s="106" t="s">
        <v>11839</v>
      </c>
      <c r="W337" s="107" t="s">
        <v>1055</v>
      </c>
      <c r="X337" s="108">
        <v>42276</v>
      </c>
      <c r="Y337" s="107" t="b">
        <v>0</v>
      </c>
      <c r="Z337" s="107" t="s">
        <v>5237</v>
      </c>
      <c r="AA337" s="107" t="s">
        <v>5237</v>
      </c>
      <c r="AB337" s="107" t="s">
        <v>5237</v>
      </c>
      <c r="AC337" s="107" t="s">
        <v>5237</v>
      </c>
      <c r="AD337" s="107" t="s">
        <v>5237</v>
      </c>
      <c r="AE337" s="107" t="s">
        <v>5237</v>
      </c>
    </row>
    <row r="338" spans="2:31" outlineLevel="1">
      <c r="B338" s="24" t="s">
        <v>8329</v>
      </c>
      <c r="C338" s="24" t="s">
        <v>2</v>
      </c>
      <c r="D338" s="24" t="s">
        <v>62</v>
      </c>
      <c r="F338" s="24" t="s">
        <v>48</v>
      </c>
      <c r="G338" s="24">
        <v>150</v>
      </c>
      <c r="H338" s="24" t="s">
        <v>7989</v>
      </c>
      <c r="I338" s="24" t="s">
        <v>8054</v>
      </c>
      <c r="J338" s="24" t="s">
        <v>73</v>
      </c>
      <c r="K338" s="72" t="str">
        <f t="shared" si="15"/>
        <v>USCF1520 ICPL Curncy</v>
      </c>
      <c r="L338" s="25" t="str">
        <f t="shared" si="16"/>
        <v>ICPL</v>
      </c>
      <c r="M338" s="26">
        <f t="shared" ca="1" si="16"/>
        <v>42276</v>
      </c>
      <c r="N338" s="25" t="b">
        <f t="shared" si="16"/>
        <v>0</v>
      </c>
      <c r="O338" s="84" t="str">
        <f>IF($N338,_xll.BDP($K338,O$247),"[DISABLED]")</f>
        <v>[DISABLED]</v>
      </c>
      <c r="P338" s="84" t="str">
        <f>IF($N338,_xll.BDP($K338,P$247),"[DISABLED]")</f>
        <v>[DISABLED]</v>
      </c>
      <c r="Q338" s="84" t="str">
        <f>IF($N338,_xll.BDP($K338,Q$247),"[DISABLED]")</f>
        <v>[DISABLED]</v>
      </c>
      <c r="R338" s="84" t="str">
        <f>IF($N338,_xll.BDH($K338,R$247,$M338),"[DISABLED]")</f>
        <v>[DISABLED]</v>
      </c>
      <c r="S338" s="84" t="str">
        <f>IF($N338,_xll.BDH($K338,S$247,$M338),"[DISABLED]")</f>
        <v>[DISABLED]</v>
      </c>
      <c r="T338" s="84" t="str">
        <f>IF($N338,_xll.BDH($K338,T$247,$M338),"[DISABLED]")</f>
        <v>[DISABLED]</v>
      </c>
      <c r="V338" s="106" t="s">
        <v>11840</v>
      </c>
      <c r="W338" s="107" t="s">
        <v>1055</v>
      </c>
      <c r="X338" s="108">
        <v>42276</v>
      </c>
      <c r="Y338" s="107" t="b">
        <v>0</v>
      </c>
      <c r="Z338" s="107" t="s">
        <v>5237</v>
      </c>
      <c r="AA338" s="107" t="s">
        <v>5237</v>
      </c>
      <c r="AB338" s="107" t="s">
        <v>5237</v>
      </c>
      <c r="AC338" s="107" t="s">
        <v>5237</v>
      </c>
      <c r="AD338" s="107" t="s">
        <v>5237</v>
      </c>
      <c r="AE338" s="107" t="s">
        <v>5237</v>
      </c>
    </row>
    <row r="339" spans="2:31" outlineLevel="1">
      <c r="B339" s="24" t="s">
        <v>8329</v>
      </c>
      <c r="C339" s="24" t="s">
        <v>2</v>
      </c>
      <c r="D339" s="24" t="s">
        <v>62</v>
      </c>
      <c r="F339" s="24" t="s">
        <v>41</v>
      </c>
      <c r="G339" s="24">
        <v>200</v>
      </c>
      <c r="H339" s="24" t="s">
        <v>7989</v>
      </c>
      <c r="I339" s="24" t="s">
        <v>8055</v>
      </c>
      <c r="J339" s="24" t="s">
        <v>73</v>
      </c>
      <c r="K339" s="72" t="str">
        <f t="shared" si="15"/>
        <v>USCF201 ICPL Curncy</v>
      </c>
      <c r="L339" s="25" t="str">
        <f t="shared" si="16"/>
        <v>ICPL</v>
      </c>
      <c r="M339" s="26">
        <f t="shared" ca="1" si="16"/>
        <v>42276</v>
      </c>
      <c r="N339" s="25" t="b">
        <f t="shared" si="16"/>
        <v>0</v>
      </c>
      <c r="O339" s="84" t="str">
        <f>IF($N339,_xll.BDP($K339,O$247),"[DISABLED]")</f>
        <v>[DISABLED]</v>
      </c>
      <c r="P339" s="84" t="str">
        <f>IF($N339,_xll.BDP($K339,P$247),"[DISABLED]")</f>
        <v>[DISABLED]</v>
      </c>
      <c r="Q339" s="84" t="str">
        <f>IF($N339,_xll.BDP($K339,Q$247),"[DISABLED]")</f>
        <v>[DISABLED]</v>
      </c>
      <c r="R339" s="84" t="str">
        <f>IF($N339,_xll.BDH($K339,R$247,$M339),"[DISABLED]")</f>
        <v>[DISABLED]</v>
      </c>
      <c r="S339" s="84" t="str">
        <f>IF($N339,_xll.BDH($K339,S$247,$M339),"[DISABLED]")</f>
        <v>[DISABLED]</v>
      </c>
      <c r="T339" s="84" t="str">
        <f>IF($N339,_xll.BDH($K339,T$247,$M339),"[DISABLED]")</f>
        <v>[DISABLED]</v>
      </c>
      <c r="V339" s="106" t="s">
        <v>11841</v>
      </c>
      <c r="W339" s="107" t="s">
        <v>1055</v>
      </c>
      <c r="X339" s="108">
        <v>42276</v>
      </c>
      <c r="Y339" s="107" t="b">
        <v>0</v>
      </c>
      <c r="Z339" s="107" t="s">
        <v>5237</v>
      </c>
      <c r="AA339" s="107" t="s">
        <v>5237</v>
      </c>
      <c r="AB339" s="107" t="s">
        <v>5237</v>
      </c>
      <c r="AC339" s="107" t="s">
        <v>5237</v>
      </c>
      <c r="AD339" s="107" t="s">
        <v>5237</v>
      </c>
      <c r="AE339" s="107" t="s">
        <v>5237</v>
      </c>
    </row>
    <row r="340" spans="2:31" outlineLevel="1">
      <c r="B340" s="24" t="s">
        <v>8329</v>
      </c>
      <c r="C340" s="24" t="s">
        <v>2</v>
      </c>
      <c r="D340" s="24" t="s">
        <v>62</v>
      </c>
      <c r="F340" s="24" t="s">
        <v>42</v>
      </c>
      <c r="G340" s="24">
        <v>200</v>
      </c>
      <c r="H340" s="24" t="s">
        <v>7989</v>
      </c>
      <c r="I340" s="24" t="s">
        <v>8056</v>
      </c>
      <c r="J340" s="24" t="s">
        <v>73</v>
      </c>
      <c r="K340" s="72" t="str">
        <f t="shared" si="15"/>
        <v>USCF202 ICPL Curncy</v>
      </c>
      <c r="L340" s="25" t="str">
        <f t="shared" si="16"/>
        <v>ICPL</v>
      </c>
      <c r="M340" s="26">
        <f t="shared" ca="1" si="16"/>
        <v>42276</v>
      </c>
      <c r="N340" s="25" t="b">
        <f t="shared" si="16"/>
        <v>0</v>
      </c>
      <c r="O340" s="84" t="str">
        <f>IF($N340,_xll.BDP($K340,O$247),"[DISABLED]")</f>
        <v>[DISABLED]</v>
      </c>
      <c r="P340" s="84" t="str">
        <f>IF($N340,_xll.BDP($K340,P$247),"[DISABLED]")</f>
        <v>[DISABLED]</v>
      </c>
      <c r="Q340" s="84" t="str">
        <f>IF($N340,_xll.BDP($K340,Q$247),"[DISABLED]")</f>
        <v>[DISABLED]</v>
      </c>
      <c r="R340" s="84" t="str">
        <f>IF($N340,_xll.BDH($K340,R$247,$M340),"[DISABLED]")</f>
        <v>[DISABLED]</v>
      </c>
      <c r="S340" s="84" t="str">
        <f>IF($N340,_xll.BDH($K340,S$247,$M340),"[DISABLED]")</f>
        <v>[DISABLED]</v>
      </c>
      <c r="T340" s="84" t="str">
        <f>IF($N340,_xll.BDH($K340,T$247,$M340),"[DISABLED]")</f>
        <v>[DISABLED]</v>
      </c>
      <c r="V340" s="106" t="s">
        <v>11842</v>
      </c>
      <c r="W340" s="107" t="s">
        <v>1055</v>
      </c>
      <c r="X340" s="108">
        <v>42276</v>
      </c>
      <c r="Y340" s="107" t="b">
        <v>0</v>
      </c>
      <c r="Z340" s="107" t="s">
        <v>5237</v>
      </c>
      <c r="AA340" s="107" t="s">
        <v>5237</v>
      </c>
      <c r="AB340" s="107" t="s">
        <v>5237</v>
      </c>
      <c r="AC340" s="107" t="s">
        <v>5237</v>
      </c>
      <c r="AD340" s="107" t="s">
        <v>5237</v>
      </c>
      <c r="AE340" s="107" t="s">
        <v>5237</v>
      </c>
    </row>
    <row r="341" spans="2:31" outlineLevel="1">
      <c r="B341" s="24" t="s">
        <v>8329</v>
      </c>
      <c r="C341" s="24" t="s">
        <v>2</v>
      </c>
      <c r="D341" s="24" t="s">
        <v>62</v>
      </c>
      <c r="F341" s="24" t="s">
        <v>43</v>
      </c>
      <c r="G341" s="24">
        <v>200</v>
      </c>
      <c r="H341" s="24" t="s">
        <v>7989</v>
      </c>
      <c r="I341" s="24" t="s">
        <v>8057</v>
      </c>
      <c r="J341" s="24" t="s">
        <v>73</v>
      </c>
      <c r="K341" s="72" t="str">
        <f t="shared" si="15"/>
        <v>USCF203 ICPL Curncy</v>
      </c>
      <c r="L341" s="25" t="str">
        <f t="shared" si="16"/>
        <v>ICPL</v>
      </c>
      <c r="M341" s="26">
        <f t="shared" ca="1" si="16"/>
        <v>42276</v>
      </c>
      <c r="N341" s="25" t="b">
        <f t="shared" si="16"/>
        <v>0</v>
      </c>
      <c r="O341" s="84" t="str">
        <f>IF($N341,_xll.BDP($K341,O$247),"[DISABLED]")</f>
        <v>[DISABLED]</v>
      </c>
      <c r="P341" s="84" t="str">
        <f>IF($N341,_xll.BDP($K341,P$247),"[DISABLED]")</f>
        <v>[DISABLED]</v>
      </c>
      <c r="Q341" s="84" t="str">
        <f>IF($N341,_xll.BDP($K341,Q$247),"[DISABLED]")</f>
        <v>[DISABLED]</v>
      </c>
      <c r="R341" s="84" t="str">
        <f>IF($N341,_xll.BDH($K341,R$247,$M341),"[DISABLED]")</f>
        <v>[DISABLED]</v>
      </c>
      <c r="S341" s="84" t="str">
        <f>IF($N341,_xll.BDH($K341,S$247,$M341),"[DISABLED]")</f>
        <v>[DISABLED]</v>
      </c>
      <c r="T341" s="84" t="str">
        <f>IF($N341,_xll.BDH($K341,T$247,$M341),"[DISABLED]")</f>
        <v>[DISABLED]</v>
      </c>
      <c r="V341" s="106" t="s">
        <v>11843</v>
      </c>
      <c r="W341" s="107" t="s">
        <v>1055</v>
      </c>
      <c r="X341" s="108">
        <v>42276</v>
      </c>
      <c r="Y341" s="107" t="b">
        <v>0</v>
      </c>
      <c r="Z341" s="107" t="s">
        <v>5237</v>
      </c>
      <c r="AA341" s="107" t="s">
        <v>5237</v>
      </c>
      <c r="AB341" s="107" t="s">
        <v>5237</v>
      </c>
      <c r="AC341" s="107" t="s">
        <v>5237</v>
      </c>
      <c r="AD341" s="107" t="s">
        <v>5237</v>
      </c>
      <c r="AE341" s="107" t="s">
        <v>5237</v>
      </c>
    </row>
    <row r="342" spans="2:31" outlineLevel="1">
      <c r="B342" s="24" t="s">
        <v>8329</v>
      </c>
      <c r="C342" s="24" t="s">
        <v>2</v>
      </c>
      <c r="D342" s="24" t="s">
        <v>62</v>
      </c>
      <c r="F342" s="24" t="s">
        <v>152</v>
      </c>
      <c r="G342" s="24">
        <v>200</v>
      </c>
      <c r="H342" s="24" t="s">
        <v>7989</v>
      </c>
      <c r="I342" s="24" t="s">
        <v>8058</v>
      </c>
      <c r="J342" s="24" t="s">
        <v>73</v>
      </c>
      <c r="K342" s="72" t="str">
        <f t="shared" si="15"/>
        <v>USCF204 ICPL Curncy</v>
      </c>
      <c r="L342" s="25" t="str">
        <f t="shared" si="16"/>
        <v>ICPL</v>
      </c>
      <c r="M342" s="26">
        <f t="shared" ca="1" si="16"/>
        <v>42276</v>
      </c>
      <c r="N342" s="25" t="b">
        <f t="shared" si="16"/>
        <v>0</v>
      </c>
      <c r="O342" s="84" t="str">
        <f>IF($N342,_xll.BDP($K342,O$247),"[DISABLED]")</f>
        <v>[DISABLED]</v>
      </c>
      <c r="P342" s="84" t="str">
        <f>IF($N342,_xll.BDP($K342,P$247),"[DISABLED]")</f>
        <v>[DISABLED]</v>
      </c>
      <c r="Q342" s="84" t="str">
        <f>IF($N342,_xll.BDP($K342,Q$247),"[DISABLED]")</f>
        <v>[DISABLED]</v>
      </c>
      <c r="R342" s="84" t="str">
        <f>IF($N342,_xll.BDH($K342,R$247,$M342),"[DISABLED]")</f>
        <v>[DISABLED]</v>
      </c>
      <c r="S342" s="84" t="str">
        <f>IF($N342,_xll.BDH($K342,S$247,$M342),"[DISABLED]")</f>
        <v>[DISABLED]</v>
      </c>
      <c r="T342" s="84" t="str">
        <f>IF($N342,_xll.BDH($K342,T$247,$M342),"[DISABLED]")</f>
        <v>[DISABLED]</v>
      </c>
      <c r="V342" s="106" t="s">
        <v>11844</v>
      </c>
      <c r="W342" s="107" t="s">
        <v>1055</v>
      </c>
      <c r="X342" s="108">
        <v>42276</v>
      </c>
      <c r="Y342" s="107" t="b">
        <v>0</v>
      </c>
      <c r="Z342" s="107" t="s">
        <v>5237</v>
      </c>
      <c r="AA342" s="107" t="s">
        <v>5237</v>
      </c>
      <c r="AB342" s="107" t="s">
        <v>5237</v>
      </c>
      <c r="AC342" s="107" t="s">
        <v>5237</v>
      </c>
      <c r="AD342" s="107" t="s">
        <v>5237</v>
      </c>
      <c r="AE342" s="107" t="s">
        <v>5237</v>
      </c>
    </row>
    <row r="343" spans="2:31" outlineLevel="1">
      <c r="B343" s="24" t="s">
        <v>8329</v>
      </c>
      <c r="C343" s="24" t="s">
        <v>2</v>
      </c>
      <c r="D343" s="24" t="s">
        <v>62</v>
      </c>
      <c r="F343" s="24" t="s">
        <v>44</v>
      </c>
      <c r="G343" s="24">
        <v>200</v>
      </c>
      <c r="H343" s="24" t="s">
        <v>7989</v>
      </c>
      <c r="I343" s="24" t="s">
        <v>8059</v>
      </c>
      <c r="J343" s="24" t="s">
        <v>73</v>
      </c>
      <c r="K343" s="72" t="str">
        <f t="shared" si="15"/>
        <v>USCF205 ICPL Curncy</v>
      </c>
      <c r="L343" s="25" t="str">
        <f t="shared" si="16"/>
        <v>ICPL</v>
      </c>
      <c r="M343" s="26">
        <f t="shared" ca="1" si="16"/>
        <v>42276</v>
      </c>
      <c r="N343" s="25" t="b">
        <f t="shared" si="16"/>
        <v>0</v>
      </c>
      <c r="O343" s="84" t="str">
        <f>IF($N343,_xll.BDP($K343,O$247),"[DISABLED]")</f>
        <v>[DISABLED]</v>
      </c>
      <c r="P343" s="84" t="str">
        <f>IF($N343,_xll.BDP($K343,P$247),"[DISABLED]")</f>
        <v>[DISABLED]</v>
      </c>
      <c r="Q343" s="84" t="str">
        <f>IF($N343,_xll.BDP($K343,Q$247),"[DISABLED]")</f>
        <v>[DISABLED]</v>
      </c>
      <c r="R343" s="84" t="str">
        <f>IF($N343,_xll.BDH($K343,R$247,$M343),"[DISABLED]")</f>
        <v>[DISABLED]</v>
      </c>
      <c r="S343" s="84" t="str">
        <f>IF($N343,_xll.BDH($K343,S$247,$M343),"[DISABLED]")</f>
        <v>[DISABLED]</v>
      </c>
      <c r="T343" s="84" t="str">
        <f>IF($N343,_xll.BDH($K343,T$247,$M343),"[DISABLED]")</f>
        <v>[DISABLED]</v>
      </c>
      <c r="V343" s="106" t="s">
        <v>11845</v>
      </c>
      <c r="W343" s="107" t="s">
        <v>1055</v>
      </c>
      <c r="X343" s="108">
        <v>42276</v>
      </c>
      <c r="Y343" s="107" t="b">
        <v>0</v>
      </c>
      <c r="Z343" s="107" t="s">
        <v>5237</v>
      </c>
      <c r="AA343" s="107" t="s">
        <v>5237</v>
      </c>
      <c r="AB343" s="107" t="s">
        <v>5237</v>
      </c>
      <c r="AC343" s="107" t="s">
        <v>5237</v>
      </c>
      <c r="AD343" s="107" t="s">
        <v>5237</v>
      </c>
      <c r="AE343" s="107" t="s">
        <v>5237</v>
      </c>
    </row>
    <row r="344" spans="2:31" outlineLevel="1">
      <c r="B344" s="24" t="s">
        <v>8329</v>
      </c>
      <c r="C344" s="24" t="s">
        <v>2</v>
      </c>
      <c r="D344" s="24" t="s">
        <v>62</v>
      </c>
      <c r="F344" s="24" t="s">
        <v>155</v>
      </c>
      <c r="G344" s="24">
        <v>200</v>
      </c>
      <c r="H344" s="24" t="s">
        <v>7989</v>
      </c>
      <c r="I344" s="24" t="s">
        <v>8060</v>
      </c>
      <c r="J344" s="24" t="s">
        <v>73</v>
      </c>
      <c r="K344" s="72" t="str">
        <f t="shared" si="15"/>
        <v>USCF206 ICPL Curncy</v>
      </c>
      <c r="L344" s="25" t="str">
        <f t="shared" si="16"/>
        <v>ICPL</v>
      </c>
      <c r="M344" s="26">
        <f t="shared" ca="1" si="16"/>
        <v>42276</v>
      </c>
      <c r="N344" s="25" t="b">
        <f t="shared" si="16"/>
        <v>0</v>
      </c>
      <c r="O344" s="84" t="str">
        <f>IF($N344,_xll.BDP($K344,O$247),"[DISABLED]")</f>
        <v>[DISABLED]</v>
      </c>
      <c r="P344" s="84" t="str">
        <f>IF($N344,_xll.BDP($K344,P$247),"[DISABLED]")</f>
        <v>[DISABLED]</v>
      </c>
      <c r="Q344" s="84" t="str">
        <f>IF($N344,_xll.BDP($K344,Q$247),"[DISABLED]")</f>
        <v>[DISABLED]</v>
      </c>
      <c r="R344" s="84" t="str">
        <f>IF($N344,_xll.BDH($K344,R$247,$M344),"[DISABLED]")</f>
        <v>[DISABLED]</v>
      </c>
      <c r="S344" s="84" t="str">
        <f>IF($N344,_xll.BDH($K344,S$247,$M344),"[DISABLED]")</f>
        <v>[DISABLED]</v>
      </c>
      <c r="T344" s="84" t="str">
        <f>IF($N344,_xll.BDH($K344,T$247,$M344),"[DISABLED]")</f>
        <v>[DISABLED]</v>
      </c>
      <c r="V344" s="106" t="s">
        <v>11846</v>
      </c>
      <c r="W344" s="107" t="s">
        <v>1055</v>
      </c>
      <c r="X344" s="108">
        <v>42276</v>
      </c>
      <c r="Y344" s="107" t="b">
        <v>0</v>
      </c>
      <c r="Z344" s="107" t="s">
        <v>5237</v>
      </c>
      <c r="AA344" s="107" t="s">
        <v>5237</v>
      </c>
      <c r="AB344" s="107" t="s">
        <v>5237</v>
      </c>
      <c r="AC344" s="107" t="s">
        <v>5237</v>
      </c>
      <c r="AD344" s="107" t="s">
        <v>5237</v>
      </c>
      <c r="AE344" s="107" t="s">
        <v>5237</v>
      </c>
    </row>
    <row r="345" spans="2:31" outlineLevel="1">
      <c r="B345" s="24" t="s">
        <v>8329</v>
      </c>
      <c r="C345" s="24" t="s">
        <v>2</v>
      </c>
      <c r="D345" s="24" t="s">
        <v>62</v>
      </c>
      <c r="F345" s="24" t="s">
        <v>45</v>
      </c>
      <c r="G345" s="24">
        <v>200</v>
      </c>
      <c r="H345" s="24" t="s">
        <v>7989</v>
      </c>
      <c r="I345" s="24" t="s">
        <v>8061</v>
      </c>
      <c r="J345" s="24" t="s">
        <v>73</v>
      </c>
      <c r="K345" s="72" t="str">
        <f t="shared" si="15"/>
        <v>USCF207 ICPL Curncy</v>
      </c>
      <c r="L345" s="25" t="str">
        <f t="shared" ref="L345:N376" si="17">L$247</f>
        <v>ICPL</v>
      </c>
      <c r="M345" s="26">
        <f t="shared" ca="1" si="17"/>
        <v>42276</v>
      </c>
      <c r="N345" s="25" t="b">
        <f t="shared" si="17"/>
        <v>0</v>
      </c>
      <c r="O345" s="84" t="str">
        <f>IF($N345,_xll.BDP($K345,O$247),"[DISABLED]")</f>
        <v>[DISABLED]</v>
      </c>
      <c r="P345" s="84" t="str">
        <f>IF($N345,_xll.BDP($K345,P$247),"[DISABLED]")</f>
        <v>[DISABLED]</v>
      </c>
      <c r="Q345" s="84" t="str">
        <f>IF($N345,_xll.BDP($K345,Q$247),"[DISABLED]")</f>
        <v>[DISABLED]</v>
      </c>
      <c r="R345" s="84" t="str">
        <f>IF($N345,_xll.BDH($K345,R$247,$M345),"[DISABLED]")</f>
        <v>[DISABLED]</v>
      </c>
      <c r="S345" s="84" t="str">
        <f>IF($N345,_xll.BDH($K345,S$247,$M345),"[DISABLED]")</f>
        <v>[DISABLED]</v>
      </c>
      <c r="T345" s="84" t="str">
        <f>IF($N345,_xll.BDH($K345,T$247,$M345),"[DISABLED]")</f>
        <v>[DISABLED]</v>
      </c>
      <c r="V345" s="106" t="s">
        <v>11847</v>
      </c>
      <c r="W345" s="107" t="s">
        <v>1055</v>
      </c>
      <c r="X345" s="108">
        <v>42276</v>
      </c>
      <c r="Y345" s="107" t="b">
        <v>0</v>
      </c>
      <c r="Z345" s="107" t="s">
        <v>5237</v>
      </c>
      <c r="AA345" s="107" t="s">
        <v>5237</v>
      </c>
      <c r="AB345" s="107" t="s">
        <v>5237</v>
      </c>
      <c r="AC345" s="107" t="s">
        <v>5237</v>
      </c>
      <c r="AD345" s="107" t="s">
        <v>5237</v>
      </c>
      <c r="AE345" s="107" t="s">
        <v>5237</v>
      </c>
    </row>
    <row r="346" spans="2:31" outlineLevel="1">
      <c r="B346" s="24" t="s">
        <v>8329</v>
      </c>
      <c r="C346" s="24" t="s">
        <v>2</v>
      </c>
      <c r="D346" s="24" t="s">
        <v>62</v>
      </c>
      <c r="F346" s="24" t="s">
        <v>156</v>
      </c>
      <c r="G346" s="24">
        <v>200</v>
      </c>
      <c r="H346" s="24" t="s">
        <v>7989</v>
      </c>
      <c r="I346" s="24" t="s">
        <v>8062</v>
      </c>
      <c r="J346" s="24" t="s">
        <v>73</v>
      </c>
      <c r="K346" s="72" t="str">
        <f t="shared" si="15"/>
        <v>USCF208 ICPL Curncy</v>
      </c>
      <c r="L346" s="25" t="str">
        <f t="shared" si="17"/>
        <v>ICPL</v>
      </c>
      <c r="M346" s="26">
        <f t="shared" ca="1" si="17"/>
        <v>42276</v>
      </c>
      <c r="N346" s="25" t="b">
        <f t="shared" si="17"/>
        <v>0</v>
      </c>
      <c r="O346" s="84" t="str">
        <f>IF($N346,_xll.BDP($K346,O$247),"[DISABLED]")</f>
        <v>[DISABLED]</v>
      </c>
      <c r="P346" s="84" t="str">
        <f>IF($N346,_xll.BDP($K346,P$247),"[DISABLED]")</f>
        <v>[DISABLED]</v>
      </c>
      <c r="Q346" s="84" t="str">
        <f>IF($N346,_xll.BDP($K346,Q$247),"[DISABLED]")</f>
        <v>[DISABLED]</v>
      </c>
      <c r="R346" s="84" t="str">
        <f>IF($N346,_xll.BDH($K346,R$247,$M346),"[DISABLED]")</f>
        <v>[DISABLED]</v>
      </c>
      <c r="S346" s="84" t="str">
        <f>IF($N346,_xll.BDH($K346,S$247,$M346),"[DISABLED]")</f>
        <v>[DISABLED]</v>
      </c>
      <c r="T346" s="84" t="str">
        <f>IF($N346,_xll.BDH($K346,T$247,$M346),"[DISABLED]")</f>
        <v>[DISABLED]</v>
      </c>
      <c r="V346" s="106" t="s">
        <v>11848</v>
      </c>
      <c r="W346" s="107" t="s">
        <v>1055</v>
      </c>
      <c r="X346" s="108">
        <v>42276</v>
      </c>
      <c r="Y346" s="107" t="b">
        <v>0</v>
      </c>
      <c r="Z346" s="107" t="s">
        <v>5237</v>
      </c>
      <c r="AA346" s="107" t="s">
        <v>5237</v>
      </c>
      <c r="AB346" s="107" t="s">
        <v>5237</v>
      </c>
      <c r="AC346" s="107" t="s">
        <v>5237</v>
      </c>
      <c r="AD346" s="107" t="s">
        <v>5237</v>
      </c>
      <c r="AE346" s="107" t="s">
        <v>5237</v>
      </c>
    </row>
    <row r="347" spans="2:31" outlineLevel="1">
      <c r="B347" s="24" t="s">
        <v>8329</v>
      </c>
      <c r="C347" s="24" t="s">
        <v>2</v>
      </c>
      <c r="D347" s="24" t="s">
        <v>62</v>
      </c>
      <c r="F347" s="24" t="s">
        <v>157</v>
      </c>
      <c r="G347" s="24">
        <v>200</v>
      </c>
      <c r="H347" s="24" t="s">
        <v>7989</v>
      </c>
      <c r="I347" s="24" t="s">
        <v>8063</v>
      </c>
      <c r="J347" s="24" t="s">
        <v>73</v>
      </c>
      <c r="K347" s="72" t="str">
        <f t="shared" si="15"/>
        <v>USCF209 ICPL Curncy</v>
      </c>
      <c r="L347" s="25" t="str">
        <f t="shared" si="17"/>
        <v>ICPL</v>
      </c>
      <c r="M347" s="26">
        <f t="shared" ca="1" si="17"/>
        <v>42276</v>
      </c>
      <c r="N347" s="25" t="b">
        <f t="shared" si="17"/>
        <v>0</v>
      </c>
      <c r="O347" s="84" t="str">
        <f>IF($N347,_xll.BDP($K347,O$247),"[DISABLED]")</f>
        <v>[DISABLED]</v>
      </c>
      <c r="P347" s="84" t="str">
        <f>IF($N347,_xll.BDP($K347,P$247),"[DISABLED]")</f>
        <v>[DISABLED]</v>
      </c>
      <c r="Q347" s="84" t="str">
        <f>IF($N347,_xll.BDP($K347,Q$247),"[DISABLED]")</f>
        <v>[DISABLED]</v>
      </c>
      <c r="R347" s="84" t="str">
        <f>IF($N347,_xll.BDH($K347,R$247,$M347),"[DISABLED]")</f>
        <v>[DISABLED]</v>
      </c>
      <c r="S347" s="84" t="str">
        <f>IF($N347,_xll.BDH($K347,S$247,$M347),"[DISABLED]")</f>
        <v>[DISABLED]</v>
      </c>
      <c r="T347" s="84" t="str">
        <f>IF($N347,_xll.BDH($K347,T$247,$M347),"[DISABLED]")</f>
        <v>[DISABLED]</v>
      </c>
      <c r="V347" s="106" t="s">
        <v>11849</v>
      </c>
      <c r="W347" s="107" t="s">
        <v>1055</v>
      </c>
      <c r="X347" s="108">
        <v>42276</v>
      </c>
      <c r="Y347" s="107" t="b">
        <v>0</v>
      </c>
      <c r="Z347" s="107" t="s">
        <v>5237</v>
      </c>
      <c r="AA347" s="107" t="s">
        <v>5237</v>
      </c>
      <c r="AB347" s="107" t="s">
        <v>5237</v>
      </c>
      <c r="AC347" s="107" t="s">
        <v>5237</v>
      </c>
      <c r="AD347" s="107" t="s">
        <v>5237</v>
      </c>
      <c r="AE347" s="107" t="s">
        <v>5237</v>
      </c>
    </row>
    <row r="348" spans="2:31" outlineLevel="1">
      <c r="B348" s="24" t="s">
        <v>8329</v>
      </c>
      <c r="C348" s="24" t="s">
        <v>2</v>
      </c>
      <c r="D348" s="24" t="s">
        <v>62</v>
      </c>
      <c r="F348" s="24" t="s">
        <v>46</v>
      </c>
      <c r="G348" s="24">
        <v>200</v>
      </c>
      <c r="H348" s="24" t="s">
        <v>7989</v>
      </c>
      <c r="I348" s="24" t="s">
        <v>8064</v>
      </c>
      <c r="J348" s="24" t="s">
        <v>73</v>
      </c>
      <c r="K348" s="72" t="str">
        <f t="shared" si="15"/>
        <v>USCF2010 ICPL Curncy</v>
      </c>
      <c r="L348" s="25" t="str">
        <f t="shared" si="17"/>
        <v>ICPL</v>
      </c>
      <c r="M348" s="26">
        <f t="shared" ca="1" si="17"/>
        <v>42276</v>
      </c>
      <c r="N348" s="25" t="b">
        <f t="shared" si="17"/>
        <v>0</v>
      </c>
      <c r="O348" s="84" t="str">
        <f>IF($N348,_xll.BDP($K348,O$247),"[DISABLED]")</f>
        <v>[DISABLED]</v>
      </c>
      <c r="P348" s="84" t="str">
        <f>IF($N348,_xll.BDP($K348,P$247),"[DISABLED]")</f>
        <v>[DISABLED]</v>
      </c>
      <c r="Q348" s="84" t="str">
        <f>IF($N348,_xll.BDP($K348,Q$247),"[DISABLED]")</f>
        <v>[DISABLED]</v>
      </c>
      <c r="R348" s="84" t="str">
        <f>IF($N348,_xll.BDH($K348,R$247,$M348),"[DISABLED]")</f>
        <v>[DISABLED]</v>
      </c>
      <c r="S348" s="84" t="str">
        <f>IF($N348,_xll.BDH($K348,S$247,$M348),"[DISABLED]")</f>
        <v>[DISABLED]</v>
      </c>
      <c r="T348" s="84" t="str">
        <f>IF($N348,_xll.BDH($K348,T$247,$M348),"[DISABLED]")</f>
        <v>[DISABLED]</v>
      </c>
      <c r="V348" s="106" t="s">
        <v>11850</v>
      </c>
      <c r="W348" s="107" t="s">
        <v>1055</v>
      </c>
      <c r="X348" s="108">
        <v>42276</v>
      </c>
      <c r="Y348" s="107" t="b">
        <v>0</v>
      </c>
      <c r="Z348" s="107" t="s">
        <v>5237</v>
      </c>
      <c r="AA348" s="107" t="s">
        <v>5237</v>
      </c>
      <c r="AB348" s="107" t="s">
        <v>5237</v>
      </c>
      <c r="AC348" s="107" t="s">
        <v>5237</v>
      </c>
      <c r="AD348" s="107" t="s">
        <v>5237</v>
      </c>
      <c r="AE348" s="107" t="s">
        <v>5237</v>
      </c>
    </row>
    <row r="349" spans="2:31" outlineLevel="1">
      <c r="B349" s="24" t="s">
        <v>8329</v>
      </c>
      <c r="C349" s="24" t="s">
        <v>2</v>
      </c>
      <c r="D349" s="24" t="s">
        <v>62</v>
      </c>
      <c r="F349" s="24" t="s">
        <v>161</v>
      </c>
      <c r="G349" s="24">
        <v>200</v>
      </c>
      <c r="H349" s="24" t="s">
        <v>7989</v>
      </c>
      <c r="I349" s="24" t="s">
        <v>8065</v>
      </c>
      <c r="J349" s="24" t="s">
        <v>73</v>
      </c>
      <c r="K349" s="72" t="str">
        <f t="shared" si="15"/>
        <v>USCF2012 ICPL Curncy</v>
      </c>
      <c r="L349" s="25" t="str">
        <f t="shared" si="17"/>
        <v>ICPL</v>
      </c>
      <c r="M349" s="26">
        <f t="shared" ca="1" si="17"/>
        <v>42276</v>
      </c>
      <c r="N349" s="25" t="b">
        <f t="shared" si="17"/>
        <v>0</v>
      </c>
      <c r="O349" s="84" t="str">
        <f>IF($N349,_xll.BDP($K349,O$247),"[DISABLED]")</f>
        <v>[DISABLED]</v>
      </c>
      <c r="P349" s="84" t="str">
        <f>IF($N349,_xll.BDP($K349,P$247),"[DISABLED]")</f>
        <v>[DISABLED]</v>
      </c>
      <c r="Q349" s="84" t="str">
        <f>IF($N349,_xll.BDP($K349,Q$247),"[DISABLED]")</f>
        <v>[DISABLED]</v>
      </c>
      <c r="R349" s="84" t="str">
        <f>IF($N349,_xll.BDH($K349,R$247,$M349),"[DISABLED]")</f>
        <v>[DISABLED]</v>
      </c>
      <c r="S349" s="84" t="str">
        <f>IF($N349,_xll.BDH($K349,S$247,$M349),"[DISABLED]")</f>
        <v>[DISABLED]</v>
      </c>
      <c r="T349" s="84" t="str">
        <f>IF($N349,_xll.BDH($K349,T$247,$M349),"[DISABLED]")</f>
        <v>[DISABLED]</v>
      </c>
      <c r="V349" s="106" t="s">
        <v>11851</v>
      </c>
      <c r="W349" s="107" t="s">
        <v>1055</v>
      </c>
      <c r="X349" s="108">
        <v>42276</v>
      </c>
      <c r="Y349" s="107" t="b">
        <v>0</v>
      </c>
      <c r="Z349" s="107" t="s">
        <v>5237</v>
      </c>
      <c r="AA349" s="107" t="s">
        <v>5237</v>
      </c>
      <c r="AB349" s="107" t="s">
        <v>5237</v>
      </c>
      <c r="AC349" s="107" t="s">
        <v>5237</v>
      </c>
      <c r="AD349" s="107" t="s">
        <v>5237</v>
      </c>
      <c r="AE349" s="107" t="s">
        <v>5237</v>
      </c>
    </row>
    <row r="350" spans="2:31" outlineLevel="1">
      <c r="B350" s="24" t="s">
        <v>8329</v>
      </c>
      <c r="C350" s="24" t="s">
        <v>2</v>
      </c>
      <c r="D350" s="24" t="s">
        <v>62</v>
      </c>
      <c r="F350" s="24" t="s">
        <v>47</v>
      </c>
      <c r="G350" s="24">
        <v>200</v>
      </c>
      <c r="H350" s="24" t="s">
        <v>7989</v>
      </c>
      <c r="I350" s="24" t="s">
        <v>8066</v>
      </c>
      <c r="J350" s="24" t="s">
        <v>73</v>
      </c>
      <c r="K350" s="72" t="str">
        <f t="shared" si="15"/>
        <v>USCF2015 ICPL Curncy</v>
      </c>
      <c r="L350" s="25" t="str">
        <f t="shared" si="17"/>
        <v>ICPL</v>
      </c>
      <c r="M350" s="26">
        <f t="shared" ca="1" si="17"/>
        <v>42276</v>
      </c>
      <c r="N350" s="25" t="b">
        <f t="shared" si="17"/>
        <v>0</v>
      </c>
      <c r="O350" s="84" t="str">
        <f>IF($N350,_xll.BDP($K350,O$247),"[DISABLED]")</f>
        <v>[DISABLED]</v>
      </c>
      <c r="P350" s="84" t="str">
        <f>IF($N350,_xll.BDP($K350,P$247),"[DISABLED]")</f>
        <v>[DISABLED]</v>
      </c>
      <c r="Q350" s="84" t="str">
        <f>IF($N350,_xll.BDP($K350,Q$247),"[DISABLED]")</f>
        <v>[DISABLED]</v>
      </c>
      <c r="R350" s="84" t="str">
        <f>IF($N350,_xll.BDH($K350,R$247,$M350),"[DISABLED]")</f>
        <v>[DISABLED]</v>
      </c>
      <c r="S350" s="84" t="str">
        <f>IF($N350,_xll.BDH($K350,S$247,$M350),"[DISABLED]")</f>
        <v>[DISABLED]</v>
      </c>
      <c r="T350" s="84" t="str">
        <f>IF($N350,_xll.BDH($K350,T$247,$M350),"[DISABLED]")</f>
        <v>[DISABLED]</v>
      </c>
      <c r="V350" s="106" t="s">
        <v>11852</v>
      </c>
      <c r="W350" s="107" t="s">
        <v>1055</v>
      </c>
      <c r="X350" s="108">
        <v>42276</v>
      </c>
      <c r="Y350" s="107" t="b">
        <v>0</v>
      </c>
      <c r="Z350" s="107" t="s">
        <v>5237</v>
      </c>
      <c r="AA350" s="107" t="s">
        <v>5237</v>
      </c>
      <c r="AB350" s="107" t="s">
        <v>5237</v>
      </c>
      <c r="AC350" s="107" t="s">
        <v>5237</v>
      </c>
      <c r="AD350" s="107" t="s">
        <v>5237</v>
      </c>
      <c r="AE350" s="107" t="s">
        <v>5237</v>
      </c>
    </row>
    <row r="351" spans="2:31" outlineLevel="1">
      <c r="B351" s="24" t="s">
        <v>8329</v>
      </c>
      <c r="C351" s="24" t="s">
        <v>2</v>
      </c>
      <c r="D351" s="24" t="s">
        <v>62</v>
      </c>
      <c r="F351" s="24" t="s">
        <v>48</v>
      </c>
      <c r="G351" s="24">
        <v>200</v>
      </c>
      <c r="H351" s="24" t="s">
        <v>7989</v>
      </c>
      <c r="I351" s="24" t="s">
        <v>8067</v>
      </c>
      <c r="J351" s="24" t="s">
        <v>73</v>
      </c>
      <c r="K351" s="72" t="str">
        <f t="shared" si="15"/>
        <v>USCF2020 ICPL Curncy</v>
      </c>
      <c r="L351" s="25" t="str">
        <f t="shared" si="17"/>
        <v>ICPL</v>
      </c>
      <c r="M351" s="26">
        <f t="shared" ca="1" si="17"/>
        <v>42276</v>
      </c>
      <c r="N351" s="25" t="b">
        <f t="shared" si="17"/>
        <v>0</v>
      </c>
      <c r="O351" s="84" t="str">
        <f>IF($N351,_xll.BDP($K351,O$247),"[DISABLED]")</f>
        <v>[DISABLED]</v>
      </c>
      <c r="P351" s="84" t="str">
        <f>IF($N351,_xll.BDP($K351,P$247),"[DISABLED]")</f>
        <v>[DISABLED]</v>
      </c>
      <c r="Q351" s="84" t="str">
        <f>IF($N351,_xll.BDP($K351,Q$247),"[DISABLED]")</f>
        <v>[DISABLED]</v>
      </c>
      <c r="R351" s="84" t="str">
        <f>IF($N351,_xll.BDH($K351,R$247,$M351),"[DISABLED]")</f>
        <v>[DISABLED]</v>
      </c>
      <c r="S351" s="84" t="str">
        <f>IF($N351,_xll.BDH($K351,S$247,$M351),"[DISABLED]")</f>
        <v>[DISABLED]</v>
      </c>
      <c r="T351" s="84" t="str">
        <f>IF($N351,_xll.BDH($K351,T$247,$M351),"[DISABLED]")</f>
        <v>[DISABLED]</v>
      </c>
      <c r="V351" s="106" t="s">
        <v>11853</v>
      </c>
      <c r="W351" s="107" t="s">
        <v>1055</v>
      </c>
      <c r="X351" s="108">
        <v>42276</v>
      </c>
      <c r="Y351" s="107" t="b">
        <v>0</v>
      </c>
      <c r="Z351" s="107" t="s">
        <v>5237</v>
      </c>
      <c r="AA351" s="107" t="s">
        <v>5237</v>
      </c>
      <c r="AB351" s="107" t="s">
        <v>5237</v>
      </c>
      <c r="AC351" s="107" t="s">
        <v>5237</v>
      </c>
      <c r="AD351" s="107" t="s">
        <v>5237</v>
      </c>
      <c r="AE351" s="107" t="s">
        <v>5237</v>
      </c>
    </row>
    <row r="352" spans="2:31" outlineLevel="1">
      <c r="B352" s="24" t="s">
        <v>8329</v>
      </c>
      <c r="C352" s="24" t="s">
        <v>2</v>
      </c>
      <c r="D352" s="24" t="s">
        <v>62</v>
      </c>
      <c r="F352" s="24" t="s">
        <v>41</v>
      </c>
      <c r="G352" s="24">
        <v>250</v>
      </c>
      <c r="H352" s="24" t="s">
        <v>7989</v>
      </c>
      <c r="I352" s="24" t="s">
        <v>8068</v>
      </c>
      <c r="J352" s="24" t="s">
        <v>73</v>
      </c>
      <c r="K352" s="72" t="str">
        <f t="shared" si="15"/>
        <v>USCF251 ICPL Curncy</v>
      </c>
      <c r="L352" s="25" t="str">
        <f t="shared" si="17"/>
        <v>ICPL</v>
      </c>
      <c r="M352" s="26">
        <f t="shared" ca="1" si="17"/>
        <v>42276</v>
      </c>
      <c r="N352" s="25" t="b">
        <f t="shared" si="17"/>
        <v>0</v>
      </c>
      <c r="O352" s="84" t="str">
        <f>IF($N352,_xll.BDP($K352,O$247),"[DISABLED]")</f>
        <v>[DISABLED]</v>
      </c>
      <c r="P352" s="84" t="str">
        <f>IF($N352,_xll.BDP($K352,P$247),"[DISABLED]")</f>
        <v>[DISABLED]</v>
      </c>
      <c r="Q352" s="84" t="str">
        <f>IF($N352,_xll.BDP($K352,Q$247),"[DISABLED]")</f>
        <v>[DISABLED]</v>
      </c>
      <c r="R352" s="84" t="str">
        <f>IF($N352,_xll.BDH($K352,R$247,$M352),"[DISABLED]")</f>
        <v>[DISABLED]</v>
      </c>
      <c r="S352" s="84" t="str">
        <f>IF($N352,_xll.BDH($K352,S$247,$M352),"[DISABLED]")</f>
        <v>[DISABLED]</v>
      </c>
      <c r="T352" s="84" t="str">
        <f>IF($N352,_xll.BDH($K352,T$247,$M352),"[DISABLED]")</f>
        <v>[DISABLED]</v>
      </c>
      <c r="V352" s="106" t="s">
        <v>11854</v>
      </c>
      <c r="W352" s="107" t="s">
        <v>1055</v>
      </c>
      <c r="X352" s="108">
        <v>42276</v>
      </c>
      <c r="Y352" s="107" t="b">
        <v>0</v>
      </c>
      <c r="Z352" s="107" t="s">
        <v>5237</v>
      </c>
      <c r="AA352" s="107" t="s">
        <v>5237</v>
      </c>
      <c r="AB352" s="107" t="s">
        <v>5237</v>
      </c>
      <c r="AC352" s="107" t="s">
        <v>5237</v>
      </c>
      <c r="AD352" s="107" t="s">
        <v>5237</v>
      </c>
      <c r="AE352" s="107" t="s">
        <v>5237</v>
      </c>
    </row>
    <row r="353" spans="2:31" outlineLevel="1">
      <c r="B353" s="24" t="s">
        <v>8329</v>
      </c>
      <c r="C353" s="24" t="s">
        <v>2</v>
      </c>
      <c r="D353" s="24" t="s">
        <v>62</v>
      </c>
      <c r="F353" s="24" t="s">
        <v>42</v>
      </c>
      <c r="G353" s="24">
        <v>250</v>
      </c>
      <c r="H353" s="24" t="s">
        <v>7989</v>
      </c>
      <c r="I353" s="24" t="s">
        <v>8069</v>
      </c>
      <c r="J353" s="24" t="s">
        <v>73</v>
      </c>
      <c r="K353" s="72" t="str">
        <f t="shared" si="15"/>
        <v>USCF252 ICPL Curncy</v>
      </c>
      <c r="L353" s="25" t="str">
        <f t="shared" si="17"/>
        <v>ICPL</v>
      </c>
      <c r="M353" s="26">
        <f t="shared" ca="1" si="17"/>
        <v>42276</v>
      </c>
      <c r="N353" s="25" t="b">
        <f t="shared" si="17"/>
        <v>0</v>
      </c>
      <c r="O353" s="84" t="str">
        <f>IF($N353,_xll.BDP($K353,O$247),"[DISABLED]")</f>
        <v>[DISABLED]</v>
      </c>
      <c r="P353" s="84" t="str">
        <f>IF($N353,_xll.BDP($K353,P$247),"[DISABLED]")</f>
        <v>[DISABLED]</v>
      </c>
      <c r="Q353" s="84" t="str">
        <f>IF($N353,_xll.BDP($K353,Q$247),"[DISABLED]")</f>
        <v>[DISABLED]</v>
      </c>
      <c r="R353" s="84" t="str">
        <f>IF($N353,_xll.BDH($K353,R$247,$M353),"[DISABLED]")</f>
        <v>[DISABLED]</v>
      </c>
      <c r="S353" s="84" t="str">
        <f>IF($N353,_xll.BDH($K353,S$247,$M353),"[DISABLED]")</f>
        <v>[DISABLED]</v>
      </c>
      <c r="T353" s="84" t="str">
        <f>IF($N353,_xll.BDH($K353,T$247,$M353),"[DISABLED]")</f>
        <v>[DISABLED]</v>
      </c>
      <c r="V353" s="106" t="s">
        <v>11855</v>
      </c>
      <c r="W353" s="107" t="s">
        <v>1055</v>
      </c>
      <c r="X353" s="108">
        <v>42276</v>
      </c>
      <c r="Y353" s="107" t="b">
        <v>0</v>
      </c>
      <c r="Z353" s="107" t="s">
        <v>5237</v>
      </c>
      <c r="AA353" s="107" t="s">
        <v>5237</v>
      </c>
      <c r="AB353" s="107" t="s">
        <v>5237</v>
      </c>
      <c r="AC353" s="107" t="s">
        <v>5237</v>
      </c>
      <c r="AD353" s="107" t="s">
        <v>5237</v>
      </c>
      <c r="AE353" s="107" t="s">
        <v>5237</v>
      </c>
    </row>
    <row r="354" spans="2:31" outlineLevel="1">
      <c r="B354" s="24" t="s">
        <v>8329</v>
      </c>
      <c r="C354" s="24" t="s">
        <v>2</v>
      </c>
      <c r="D354" s="24" t="s">
        <v>62</v>
      </c>
      <c r="F354" s="24" t="s">
        <v>43</v>
      </c>
      <c r="G354" s="24">
        <v>250</v>
      </c>
      <c r="H354" s="24" t="s">
        <v>7989</v>
      </c>
      <c r="I354" s="24" t="s">
        <v>8070</v>
      </c>
      <c r="J354" s="24" t="s">
        <v>73</v>
      </c>
      <c r="K354" s="72" t="str">
        <f t="shared" si="15"/>
        <v>USCF253 ICPL Curncy</v>
      </c>
      <c r="L354" s="25" t="str">
        <f t="shared" si="17"/>
        <v>ICPL</v>
      </c>
      <c r="M354" s="26">
        <f t="shared" ca="1" si="17"/>
        <v>42276</v>
      </c>
      <c r="N354" s="25" t="b">
        <f t="shared" si="17"/>
        <v>0</v>
      </c>
      <c r="O354" s="84" t="str">
        <f>IF($N354,_xll.BDP($K354,O$247),"[DISABLED]")</f>
        <v>[DISABLED]</v>
      </c>
      <c r="P354" s="84" t="str">
        <f>IF($N354,_xll.BDP($K354,P$247),"[DISABLED]")</f>
        <v>[DISABLED]</v>
      </c>
      <c r="Q354" s="84" t="str">
        <f>IF($N354,_xll.BDP($K354,Q$247),"[DISABLED]")</f>
        <v>[DISABLED]</v>
      </c>
      <c r="R354" s="84" t="str">
        <f>IF($N354,_xll.BDH($K354,R$247,$M354),"[DISABLED]")</f>
        <v>[DISABLED]</v>
      </c>
      <c r="S354" s="84" t="str">
        <f>IF($N354,_xll.BDH($K354,S$247,$M354),"[DISABLED]")</f>
        <v>[DISABLED]</v>
      </c>
      <c r="T354" s="84" t="str">
        <f>IF($N354,_xll.BDH($K354,T$247,$M354),"[DISABLED]")</f>
        <v>[DISABLED]</v>
      </c>
      <c r="V354" s="106" t="s">
        <v>11856</v>
      </c>
      <c r="W354" s="107" t="s">
        <v>1055</v>
      </c>
      <c r="X354" s="108">
        <v>42276</v>
      </c>
      <c r="Y354" s="107" t="b">
        <v>0</v>
      </c>
      <c r="Z354" s="107" t="s">
        <v>5237</v>
      </c>
      <c r="AA354" s="107" t="s">
        <v>5237</v>
      </c>
      <c r="AB354" s="107" t="s">
        <v>5237</v>
      </c>
      <c r="AC354" s="107" t="s">
        <v>5237</v>
      </c>
      <c r="AD354" s="107" t="s">
        <v>5237</v>
      </c>
      <c r="AE354" s="107" t="s">
        <v>5237</v>
      </c>
    </row>
    <row r="355" spans="2:31" outlineLevel="1">
      <c r="B355" s="24" t="s">
        <v>8329</v>
      </c>
      <c r="C355" s="24" t="s">
        <v>2</v>
      </c>
      <c r="D355" s="24" t="s">
        <v>62</v>
      </c>
      <c r="F355" s="24" t="s">
        <v>152</v>
      </c>
      <c r="G355" s="24">
        <v>250</v>
      </c>
      <c r="H355" s="24" t="s">
        <v>7989</v>
      </c>
      <c r="I355" s="24" t="s">
        <v>8071</v>
      </c>
      <c r="J355" s="24" t="s">
        <v>73</v>
      </c>
      <c r="K355" s="72" t="str">
        <f t="shared" si="15"/>
        <v>USCF254 ICPL Curncy</v>
      </c>
      <c r="L355" s="25" t="str">
        <f t="shared" si="17"/>
        <v>ICPL</v>
      </c>
      <c r="M355" s="26">
        <f t="shared" ca="1" si="17"/>
        <v>42276</v>
      </c>
      <c r="N355" s="25" t="b">
        <f t="shared" si="17"/>
        <v>0</v>
      </c>
      <c r="O355" s="84" t="str">
        <f>IF($N355,_xll.BDP($K355,O$247),"[DISABLED]")</f>
        <v>[DISABLED]</v>
      </c>
      <c r="P355" s="84" t="str">
        <f>IF($N355,_xll.BDP($K355,P$247),"[DISABLED]")</f>
        <v>[DISABLED]</v>
      </c>
      <c r="Q355" s="84" t="str">
        <f>IF($N355,_xll.BDP($K355,Q$247),"[DISABLED]")</f>
        <v>[DISABLED]</v>
      </c>
      <c r="R355" s="84" t="str">
        <f>IF($N355,_xll.BDH($K355,R$247,$M355),"[DISABLED]")</f>
        <v>[DISABLED]</v>
      </c>
      <c r="S355" s="84" t="str">
        <f>IF($N355,_xll.BDH($K355,S$247,$M355),"[DISABLED]")</f>
        <v>[DISABLED]</v>
      </c>
      <c r="T355" s="84" t="str">
        <f>IF($N355,_xll.BDH($K355,T$247,$M355),"[DISABLED]")</f>
        <v>[DISABLED]</v>
      </c>
      <c r="V355" s="106" t="s">
        <v>11857</v>
      </c>
      <c r="W355" s="107" t="s">
        <v>1055</v>
      </c>
      <c r="X355" s="108">
        <v>42276</v>
      </c>
      <c r="Y355" s="107" t="b">
        <v>0</v>
      </c>
      <c r="Z355" s="107" t="s">
        <v>5237</v>
      </c>
      <c r="AA355" s="107" t="s">
        <v>5237</v>
      </c>
      <c r="AB355" s="107" t="s">
        <v>5237</v>
      </c>
      <c r="AC355" s="107" t="s">
        <v>5237</v>
      </c>
      <c r="AD355" s="107" t="s">
        <v>5237</v>
      </c>
      <c r="AE355" s="107" t="s">
        <v>5237</v>
      </c>
    </row>
    <row r="356" spans="2:31" outlineLevel="1">
      <c r="B356" s="24" t="s">
        <v>8329</v>
      </c>
      <c r="C356" s="24" t="s">
        <v>2</v>
      </c>
      <c r="D356" s="24" t="s">
        <v>62</v>
      </c>
      <c r="F356" s="24" t="s">
        <v>44</v>
      </c>
      <c r="G356" s="24">
        <v>250</v>
      </c>
      <c r="H356" s="24" t="s">
        <v>7989</v>
      </c>
      <c r="I356" s="24" t="s">
        <v>8072</v>
      </c>
      <c r="J356" s="24" t="s">
        <v>73</v>
      </c>
      <c r="K356" s="72" t="str">
        <f t="shared" si="15"/>
        <v>USCF255 ICPL Curncy</v>
      </c>
      <c r="L356" s="25" t="str">
        <f t="shared" si="17"/>
        <v>ICPL</v>
      </c>
      <c r="M356" s="26">
        <f t="shared" ca="1" si="17"/>
        <v>42276</v>
      </c>
      <c r="N356" s="25" t="b">
        <f t="shared" si="17"/>
        <v>0</v>
      </c>
      <c r="O356" s="84" t="str">
        <f>IF($N356,_xll.BDP($K356,O$247),"[DISABLED]")</f>
        <v>[DISABLED]</v>
      </c>
      <c r="P356" s="84" t="str">
        <f>IF($N356,_xll.BDP($K356,P$247),"[DISABLED]")</f>
        <v>[DISABLED]</v>
      </c>
      <c r="Q356" s="84" t="str">
        <f>IF($N356,_xll.BDP($K356,Q$247),"[DISABLED]")</f>
        <v>[DISABLED]</v>
      </c>
      <c r="R356" s="84" t="str">
        <f>IF($N356,_xll.BDH($K356,R$247,$M356),"[DISABLED]")</f>
        <v>[DISABLED]</v>
      </c>
      <c r="S356" s="84" t="str">
        <f>IF($N356,_xll.BDH($K356,S$247,$M356),"[DISABLED]")</f>
        <v>[DISABLED]</v>
      </c>
      <c r="T356" s="84" t="str">
        <f>IF($N356,_xll.BDH($K356,T$247,$M356),"[DISABLED]")</f>
        <v>[DISABLED]</v>
      </c>
      <c r="V356" s="106" t="s">
        <v>11858</v>
      </c>
      <c r="W356" s="107" t="s">
        <v>1055</v>
      </c>
      <c r="X356" s="108">
        <v>42276</v>
      </c>
      <c r="Y356" s="107" t="b">
        <v>0</v>
      </c>
      <c r="Z356" s="107" t="s">
        <v>5237</v>
      </c>
      <c r="AA356" s="107" t="s">
        <v>5237</v>
      </c>
      <c r="AB356" s="107" t="s">
        <v>5237</v>
      </c>
      <c r="AC356" s="107" t="s">
        <v>5237</v>
      </c>
      <c r="AD356" s="107" t="s">
        <v>5237</v>
      </c>
      <c r="AE356" s="107" t="s">
        <v>5237</v>
      </c>
    </row>
    <row r="357" spans="2:31" outlineLevel="1">
      <c r="B357" s="24" t="s">
        <v>8329</v>
      </c>
      <c r="C357" s="24" t="s">
        <v>2</v>
      </c>
      <c r="D357" s="24" t="s">
        <v>62</v>
      </c>
      <c r="F357" s="24" t="s">
        <v>155</v>
      </c>
      <c r="G357" s="24">
        <v>250</v>
      </c>
      <c r="H357" s="24" t="s">
        <v>7989</v>
      </c>
      <c r="I357" s="24" t="s">
        <v>8073</v>
      </c>
      <c r="J357" s="24" t="s">
        <v>73</v>
      </c>
      <c r="K357" s="72" t="str">
        <f t="shared" si="15"/>
        <v>USCF256 ICPL Curncy</v>
      </c>
      <c r="L357" s="25" t="str">
        <f t="shared" si="17"/>
        <v>ICPL</v>
      </c>
      <c r="M357" s="26">
        <f t="shared" ca="1" si="17"/>
        <v>42276</v>
      </c>
      <c r="N357" s="25" t="b">
        <f t="shared" si="17"/>
        <v>0</v>
      </c>
      <c r="O357" s="84" t="str">
        <f>IF($N357,_xll.BDP($K357,O$247),"[DISABLED]")</f>
        <v>[DISABLED]</v>
      </c>
      <c r="P357" s="84" t="str">
        <f>IF($N357,_xll.BDP($K357,P$247),"[DISABLED]")</f>
        <v>[DISABLED]</v>
      </c>
      <c r="Q357" s="84" t="str">
        <f>IF($N357,_xll.BDP($K357,Q$247),"[DISABLED]")</f>
        <v>[DISABLED]</v>
      </c>
      <c r="R357" s="84" t="str">
        <f>IF($N357,_xll.BDH($K357,R$247,$M357),"[DISABLED]")</f>
        <v>[DISABLED]</v>
      </c>
      <c r="S357" s="84" t="str">
        <f>IF($N357,_xll.BDH($K357,S$247,$M357),"[DISABLED]")</f>
        <v>[DISABLED]</v>
      </c>
      <c r="T357" s="84" t="str">
        <f>IF($N357,_xll.BDH($K357,T$247,$M357),"[DISABLED]")</f>
        <v>[DISABLED]</v>
      </c>
      <c r="V357" s="106" t="s">
        <v>11859</v>
      </c>
      <c r="W357" s="107" t="s">
        <v>1055</v>
      </c>
      <c r="X357" s="108">
        <v>42276</v>
      </c>
      <c r="Y357" s="107" t="b">
        <v>0</v>
      </c>
      <c r="Z357" s="107" t="s">
        <v>5237</v>
      </c>
      <c r="AA357" s="107" t="s">
        <v>5237</v>
      </c>
      <c r="AB357" s="107" t="s">
        <v>5237</v>
      </c>
      <c r="AC357" s="107" t="s">
        <v>5237</v>
      </c>
      <c r="AD357" s="107" t="s">
        <v>5237</v>
      </c>
      <c r="AE357" s="107" t="s">
        <v>5237</v>
      </c>
    </row>
    <row r="358" spans="2:31" outlineLevel="1">
      <c r="B358" s="24" t="s">
        <v>8329</v>
      </c>
      <c r="C358" s="24" t="s">
        <v>2</v>
      </c>
      <c r="D358" s="24" t="s">
        <v>62</v>
      </c>
      <c r="F358" s="24" t="s">
        <v>45</v>
      </c>
      <c r="G358" s="24">
        <v>250</v>
      </c>
      <c r="H358" s="24" t="s">
        <v>7989</v>
      </c>
      <c r="I358" s="24" t="s">
        <v>8074</v>
      </c>
      <c r="J358" s="24" t="s">
        <v>73</v>
      </c>
      <c r="K358" s="72" t="str">
        <f t="shared" si="15"/>
        <v>USCF257 ICPL Curncy</v>
      </c>
      <c r="L358" s="25" t="str">
        <f t="shared" si="17"/>
        <v>ICPL</v>
      </c>
      <c r="M358" s="26">
        <f t="shared" ca="1" si="17"/>
        <v>42276</v>
      </c>
      <c r="N358" s="25" t="b">
        <f t="shared" si="17"/>
        <v>0</v>
      </c>
      <c r="O358" s="84" t="str">
        <f>IF($N358,_xll.BDP($K358,O$247),"[DISABLED]")</f>
        <v>[DISABLED]</v>
      </c>
      <c r="P358" s="84" t="str">
        <f>IF($N358,_xll.BDP($K358,P$247),"[DISABLED]")</f>
        <v>[DISABLED]</v>
      </c>
      <c r="Q358" s="84" t="str">
        <f>IF($N358,_xll.BDP($K358,Q$247),"[DISABLED]")</f>
        <v>[DISABLED]</v>
      </c>
      <c r="R358" s="84" t="str">
        <f>IF($N358,_xll.BDH($K358,R$247,$M358),"[DISABLED]")</f>
        <v>[DISABLED]</v>
      </c>
      <c r="S358" s="84" t="str">
        <f>IF($N358,_xll.BDH($K358,S$247,$M358),"[DISABLED]")</f>
        <v>[DISABLED]</v>
      </c>
      <c r="T358" s="84" t="str">
        <f>IF($N358,_xll.BDH($K358,T$247,$M358),"[DISABLED]")</f>
        <v>[DISABLED]</v>
      </c>
      <c r="V358" s="106" t="s">
        <v>11860</v>
      </c>
      <c r="W358" s="107" t="s">
        <v>1055</v>
      </c>
      <c r="X358" s="108">
        <v>42276</v>
      </c>
      <c r="Y358" s="107" t="b">
        <v>0</v>
      </c>
      <c r="Z358" s="107" t="s">
        <v>5237</v>
      </c>
      <c r="AA358" s="107" t="s">
        <v>5237</v>
      </c>
      <c r="AB358" s="107" t="s">
        <v>5237</v>
      </c>
      <c r="AC358" s="107" t="s">
        <v>5237</v>
      </c>
      <c r="AD358" s="107" t="s">
        <v>5237</v>
      </c>
      <c r="AE358" s="107" t="s">
        <v>5237</v>
      </c>
    </row>
    <row r="359" spans="2:31" outlineLevel="1">
      <c r="B359" s="24" t="s">
        <v>8329</v>
      </c>
      <c r="C359" s="24" t="s">
        <v>2</v>
      </c>
      <c r="D359" s="24" t="s">
        <v>62</v>
      </c>
      <c r="F359" s="24" t="s">
        <v>156</v>
      </c>
      <c r="G359" s="24">
        <v>250</v>
      </c>
      <c r="H359" s="24" t="s">
        <v>7989</v>
      </c>
      <c r="I359" s="24" t="s">
        <v>8075</v>
      </c>
      <c r="J359" s="24" t="s">
        <v>73</v>
      </c>
      <c r="K359" s="72" t="str">
        <f t="shared" si="15"/>
        <v>USCF258 ICPL Curncy</v>
      </c>
      <c r="L359" s="25" t="str">
        <f t="shared" si="17"/>
        <v>ICPL</v>
      </c>
      <c r="M359" s="26">
        <f t="shared" ca="1" si="17"/>
        <v>42276</v>
      </c>
      <c r="N359" s="25" t="b">
        <f t="shared" si="17"/>
        <v>0</v>
      </c>
      <c r="O359" s="84" t="str">
        <f>IF($N359,_xll.BDP($K359,O$247),"[DISABLED]")</f>
        <v>[DISABLED]</v>
      </c>
      <c r="P359" s="84" t="str">
        <f>IF($N359,_xll.BDP($K359,P$247),"[DISABLED]")</f>
        <v>[DISABLED]</v>
      </c>
      <c r="Q359" s="84" t="str">
        <f>IF($N359,_xll.BDP($K359,Q$247),"[DISABLED]")</f>
        <v>[DISABLED]</v>
      </c>
      <c r="R359" s="84" t="str">
        <f>IF($N359,_xll.BDH($K359,R$247,$M359),"[DISABLED]")</f>
        <v>[DISABLED]</v>
      </c>
      <c r="S359" s="84" t="str">
        <f>IF($N359,_xll.BDH($K359,S$247,$M359),"[DISABLED]")</f>
        <v>[DISABLED]</v>
      </c>
      <c r="T359" s="84" t="str">
        <f>IF($N359,_xll.BDH($K359,T$247,$M359),"[DISABLED]")</f>
        <v>[DISABLED]</v>
      </c>
      <c r="V359" s="106" t="s">
        <v>11861</v>
      </c>
      <c r="W359" s="107" t="s">
        <v>1055</v>
      </c>
      <c r="X359" s="108">
        <v>42276</v>
      </c>
      <c r="Y359" s="107" t="b">
        <v>0</v>
      </c>
      <c r="Z359" s="107" t="s">
        <v>5237</v>
      </c>
      <c r="AA359" s="107" t="s">
        <v>5237</v>
      </c>
      <c r="AB359" s="107" t="s">
        <v>5237</v>
      </c>
      <c r="AC359" s="107" t="s">
        <v>5237</v>
      </c>
      <c r="AD359" s="107" t="s">
        <v>5237</v>
      </c>
      <c r="AE359" s="107" t="s">
        <v>5237</v>
      </c>
    </row>
    <row r="360" spans="2:31" outlineLevel="1">
      <c r="B360" s="24" t="s">
        <v>8329</v>
      </c>
      <c r="C360" s="24" t="s">
        <v>2</v>
      </c>
      <c r="D360" s="24" t="s">
        <v>62</v>
      </c>
      <c r="F360" s="24" t="s">
        <v>157</v>
      </c>
      <c r="G360" s="24">
        <v>250</v>
      </c>
      <c r="H360" s="24" t="s">
        <v>7989</v>
      </c>
      <c r="I360" s="24" t="s">
        <v>8076</v>
      </c>
      <c r="J360" s="24" t="s">
        <v>73</v>
      </c>
      <c r="K360" s="72" t="str">
        <f t="shared" si="15"/>
        <v>USCF259 ICPL Curncy</v>
      </c>
      <c r="L360" s="25" t="str">
        <f t="shared" si="17"/>
        <v>ICPL</v>
      </c>
      <c r="M360" s="26">
        <f t="shared" ca="1" si="17"/>
        <v>42276</v>
      </c>
      <c r="N360" s="25" t="b">
        <f t="shared" si="17"/>
        <v>0</v>
      </c>
      <c r="O360" s="84" t="str">
        <f>IF($N360,_xll.BDP($K360,O$247),"[DISABLED]")</f>
        <v>[DISABLED]</v>
      </c>
      <c r="P360" s="84" t="str">
        <f>IF($N360,_xll.BDP($K360,P$247),"[DISABLED]")</f>
        <v>[DISABLED]</v>
      </c>
      <c r="Q360" s="84" t="str">
        <f>IF($N360,_xll.BDP($K360,Q$247),"[DISABLED]")</f>
        <v>[DISABLED]</v>
      </c>
      <c r="R360" s="84" t="str">
        <f>IF($N360,_xll.BDH($K360,R$247,$M360),"[DISABLED]")</f>
        <v>[DISABLED]</v>
      </c>
      <c r="S360" s="84" t="str">
        <f>IF($N360,_xll.BDH($K360,S$247,$M360),"[DISABLED]")</f>
        <v>[DISABLED]</v>
      </c>
      <c r="T360" s="84" t="str">
        <f>IF($N360,_xll.BDH($K360,T$247,$M360),"[DISABLED]")</f>
        <v>[DISABLED]</v>
      </c>
      <c r="V360" s="106" t="s">
        <v>11862</v>
      </c>
      <c r="W360" s="107" t="s">
        <v>1055</v>
      </c>
      <c r="X360" s="108">
        <v>42276</v>
      </c>
      <c r="Y360" s="107" t="b">
        <v>0</v>
      </c>
      <c r="Z360" s="107" t="s">
        <v>5237</v>
      </c>
      <c r="AA360" s="107" t="s">
        <v>5237</v>
      </c>
      <c r="AB360" s="107" t="s">
        <v>5237</v>
      </c>
      <c r="AC360" s="107" t="s">
        <v>5237</v>
      </c>
      <c r="AD360" s="107" t="s">
        <v>5237</v>
      </c>
      <c r="AE360" s="107" t="s">
        <v>5237</v>
      </c>
    </row>
    <row r="361" spans="2:31" outlineLevel="1">
      <c r="B361" s="24" t="s">
        <v>8329</v>
      </c>
      <c r="C361" s="24" t="s">
        <v>2</v>
      </c>
      <c r="D361" s="24" t="s">
        <v>62</v>
      </c>
      <c r="F361" s="24" t="s">
        <v>46</v>
      </c>
      <c r="G361" s="24">
        <v>250</v>
      </c>
      <c r="H361" s="24" t="s">
        <v>7989</v>
      </c>
      <c r="I361" s="24" t="s">
        <v>8077</v>
      </c>
      <c r="J361" s="24" t="s">
        <v>73</v>
      </c>
      <c r="K361" s="72" t="str">
        <f t="shared" si="15"/>
        <v>USCF2510 ICPL Curncy</v>
      </c>
      <c r="L361" s="25" t="str">
        <f t="shared" si="17"/>
        <v>ICPL</v>
      </c>
      <c r="M361" s="26">
        <f t="shared" ca="1" si="17"/>
        <v>42276</v>
      </c>
      <c r="N361" s="25" t="b">
        <f t="shared" si="17"/>
        <v>0</v>
      </c>
      <c r="O361" s="84" t="str">
        <f>IF($N361,_xll.BDP($K361,O$247),"[DISABLED]")</f>
        <v>[DISABLED]</v>
      </c>
      <c r="P361" s="84" t="str">
        <f>IF($N361,_xll.BDP($K361,P$247),"[DISABLED]")</f>
        <v>[DISABLED]</v>
      </c>
      <c r="Q361" s="84" t="str">
        <f>IF($N361,_xll.BDP($K361,Q$247),"[DISABLED]")</f>
        <v>[DISABLED]</v>
      </c>
      <c r="R361" s="84" t="str">
        <f>IF($N361,_xll.BDH($K361,R$247,$M361),"[DISABLED]")</f>
        <v>[DISABLED]</v>
      </c>
      <c r="S361" s="84" t="str">
        <f>IF($N361,_xll.BDH($K361,S$247,$M361),"[DISABLED]")</f>
        <v>[DISABLED]</v>
      </c>
      <c r="T361" s="84" t="str">
        <f>IF($N361,_xll.BDH($K361,T$247,$M361),"[DISABLED]")</f>
        <v>[DISABLED]</v>
      </c>
      <c r="V361" s="106" t="s">
        <v>11863</v>
      </c>
      <c r="W361" s="107" t="s">
        <v>1055</v>
      </c>
      <c r="X361" s="108">
        <v>42276</v>
      </c>
      <c r="Y361" s="107" t="b">
        <v>0</v>
      </c>
      <c r="Z361" s="107" t="s">
        <v>5237</v>
      </c>
      <c r="AA361" s="107" t="s">
        <v>5237</v>
      </c>
      <c r="AB361" s="107" t="s">
        <v>5237</v>
      </c>
      <c r="AC361" s="107" t="s">
        <v>5237</v>
      </c>
      <c r="AD361" s="107" t="s">
        <v>5237</v>
      </c>
      <c r="AE361" s="107" t="s">
        <v>5237</v>
      </c>
    </row>
    <row r="362" spans="2:31" outlineLevel="1">
      <c r="B362" s="24" t="s">
        <v>8329</v>
      </c>
      <c r="C362" s="24" t="s">
        <v>2</v>
      </c>
      <c r="D362" s="24" t="s">
        <v>62</v>
      </c>
      <c r="F362" s="24" t="s">
        <v>161</v>
      </c>
      <c r="G362" s="24">
        <v>250</v>
      </c>
      <c r="H362" s="24" t="s">
        <v>7989</v>
      </c>
      <c r="I362" s="24" t="s">
        <v>8078</v>
      </c>
      <c r="J362" s="24" t="s">
        <v>73</v>
      </c>
      <c r="K362" s="72" t="str">
        <f t="shared" si="15"/>
        <v>USCF2512 ICPL Curncy</v>
      </c>
      <c r="L362" s="25" t="str">
        <f t="shared" si="17"/>
        <v>ICPL</v>
      </c>
      <c r="M362" s="26">
        <f t="shared" ca="1" si="17"/>
        <v>42276</v>
      </c>
      <c r="N362" s="25" t="b">
        <f t="shared" si="17"/>
        <v>0</v>
      </c>
      <c r="O362" s="84" t="str">
        <f>IF($N362,_xll.BDP($K362,O$247),"[DISABLED]")</f>
        <v>[DISABLED]</v>
      </c>
      <c r="P362" s="84" t="str">
        <f>IF($N362,_xll.BDP($K362,P$247),"[DISABLED]")</f>
        <v>[DISABLED]</v>
      </c>
      <c r="Q362" s="84" t="str">
        <f>IF($N362,_xll.BDP($K362,Q$247),"[DISABLED]")</f>
        <v>[DISABLED]</v>
      </c>
      <c r="R362" s="84" t="str">
        <f>IF($N362,_xll.BDH($K362,R$247,$M362),"[DISABLED]")</f>
        <v>[DISABLED]</v>
      </c>
      <c r="S362" s="84" t="str">
        <f>IF($N362,_xll.BDH($K362,S$247,$M362),"[DISABLED]")</f>
        <v>[DISABLED]</v>
      </c>
      <c r="T362" s="84" t="str">
        <f>IF($N362,_xll.BDH($K362,T$247,$M362),"[DISABLED]")</f>
        <v>[DISABLED]</v>
      </c>
      <c r="V362" s="106" t="s">
        <v>11864</v>
      </c>
      <c r="W362" s="107" t="s">
        <v>1055</v>
      </c>
      <c r="X362" s="108">
        <v>42276</v>
      </c>
      <c r="Y362" s="107" t="b">
        <v>0</v>
      </c>
      <c r="Z362" s="107" t="s">
        <v>5237</v>
      </c>
      <c r="AA362" s="107" t="s">
        <v>5237</v>
      </c>
      <c r="AB362" s="107" t="s">
        <v>5237</v>
      </c>
      <c r="AC362" s="107" t="s">
        <v>5237</v>
      </c>
      <c r="AD362" s="107" t="s">
        <v>5237</v>
      </c>
      <c r="AE362" s="107" t="s">
        <v>5237</v>
      </c>
    </row>
    <row r="363" spans="2:31" outlineLevel="1">
      <c r="B363" s="24" t="s">
        <v>8329</v>
      </c>
      <c r="C363" s="24" t="s">
        <v>2</v>
      </c>
      <c r="D363" s="24" t="s">
        <v>62</v>
      </c>
      <c r="F363" s="24" t="s">
        <v>47</v>
      </c>
      <c r="G363" s="24">
        <v>250</v>
      </c>
      <c r="H363" s="24" t="s">
        <v>7989</v>
      </c>
      <c r="I363" s="24" t="s">
        <v>8079</v>
      </c>
      <c r="J363" s="24" t="s">
        <v>73</v>
      </c>
      <c r="K363" s="72" t="str">
        <f t="shared" si="15"/>
        <v>USCF2515 ICPL Curncy</v>
      </c>
      <c r="L363" s="25" t="str">
        <f t="shared" si="17"/>
        <v>ICPL</v>
      </c>
      <c r="M363" s="26">
        <f t="shared" ca="1" si="17"/>
        <v>42276</v>
      </c>
      <c r="N363" s="25" t="b">
        <f t="shared" si="17"/>
        <v>0</v>
      </c>
      <c r="O363" s="84" t="str">
        <f>IF($N363,_xll.BDP($K363,O$247),"[DISABLED]")</f>
        <v>[DISABLED]</v>
      </c>
      <c r="P363" s="84" t="str">
        <f>IF($N363,_xll.BDP($K363,P$247),"[DISABLED]")</f>
        <v>[DISABLED]</v>
      </c>
      <c r="Q363" s="84" t="str">
        <f>IF($N363,_xll.BDP($K363,Q$247),"[DISABLED]")</f>
        <v>[DISABLED]</v>
      </c>
      <c r="R363" s="84" t="str">
        <f>IF($N363,_xll.BDH($K363,R$247,$M363),"[DISABLED]")</f>
        <v>[DISABLED]</v>
      </c>
      <c r="S363" s="84" t="str">
        <f>IF($N363,_xll.BDH($K363,S$247,$M363),"[DISABLED]")</f>
        <v>[DISABLED]</v>
      </c>
      <c r="T363" s="84" t="str">
        <f>IF($N363,_xll.BDH($K363,T$247,$M363),"[DISABLED]")</f>
        <v>[DISABLED]</v>
      </c>
      <c r="V363" s="106" t="s">
        <v>11865</v>
      </c>
      <c r="W363" s="107" t="s">
        <v>1055</v>
      </c>
      <c r="X363" s="108">
        <v>42276</v>
      </c>
      <c r="Y363" s="107" t="b">
        <v>0</v>
      </c>
      <c r="Z363" s="107" t="s">
        <v>5237</v>
      </c>
      <c r="AA363" s="107" t="s">
        <v>5237</v>
      </c>
      <c r="AB363" s="107" t="s">
        <v>5237</v>
      </c>
      <c r="AC363" s="107" t="s">
        <v>5237</v>
      </c>
      <c r="AD363" s="107" t="s">
        <v>5237</v>
      </c>
      <c r="AE363" s="107" t="s">
        <v>5237</v>
      </c>
    </row>
    <row r="364" spans="2:31" outlineLevel="1">
      <c r="B364" s="24" t="s">
        <v>8329</v>
      </c>
      <c r="C364" s="24" t="s">
        <v>2</v>
      </c>
      <c r="D364" s="24" t="s">
        <v>62</v>
      </c>
      <c r="F364" s="24" t="s">
        <v>48</v>
      </c>
      <c r="G364" s="24">
        <v>250</v>
      </c>
      <c r="H364" s="24" t="s">
        <v>7989</v>
      </c>
      <c r="I364" s="24" t="s">
        <v>8080</v>
      </c>
      <c r="J364" s="24" t="s">
        <v>73</v>
      </c>
      <c r="K364" s="72" t="str">
        <f t="shared" si="15"/>
        <v>USCF2520 ICPL Curncy</v>
      </c>
      <c r="L364" s="25" t="str">
        <f t="shared" si="17"/>
        <v>ICPL</v>
      </c>
      <c r="M364" s="26">
        <f t="shared" ca="1" si="17"/>
        <v>42276</v>
      </c>
      <c r="N364" s="25" t="b">
        <f t="shared" si="17"/>
        <v>0</v>
      </c>
      <c r="O364" s="84" t="str">
        <f>IF($N364,_xll.BDP($K364,O$247),"[DISABLED]")</f>
        <v>[DISABLED]</v>
      </c>
      <c r="P364" s="84" t="str">
        <f>IF($N364,_xll.BDP($K364,P$247),"[DISABLED]")</f>
        <v>[DISABLED]</v>
      </c>
      <c r="Q364" s="84" t="str">
        <f>IF($N364,_xll.BDP($K364,Q$247),"[DISABLED]")</f>
        <v>[DISABLED]</v>
      </c>
      <c r="R364" s="84" t="str">
        <f>IF($N364,_xll.BDH($K364,R$247,$M364),"[DISABLED]")</f>
        <v>[DISABLED]</v>
      </c>
      <c r="S364" s="84" t="str">
        <f>IF($N364,_xll.BDH($K364,S$247,$M364),"[DISABLED]")</f>
        <v>[DISABLED]</v>
      </c>
      <c r="T364" s="84" t="str">
        <f>IF($N364,_xll.BDH($K364,T$247,$M364),"[DISABLED]")</f>
        <v>[DISABLED]</v>
      </c>
      <c r="V364" s="106" t="s">
        <v>11866</v>
      </c>
      <c r="W364" s="107" t="s">
        <v>1055</v>
      </c>
      <c r="X364" s="108">
        <v>42276</v>
      </c>
      <c r="Y364" s="107" t="b">
        <v>0</v>
      </c>
      <c r="Z364" s="107" t="s">
        <v>5237</v>
      </c>
      <c r="AA364" s="107" t="s">
        <v>5237</v>
      </c>
      <c r="AB364" s="107" t="s">
        <v>5237</v>
      </c>
      <c r="AC364" s="107" t="s">
        <v>5237</v>
      </c>
      <c r="AD364" s="107" t="s">
        <v>5237</v>
      </c>
      <c r="AE364" s="107" t="s">
        <v>5237</v>
      </c>
    </row>
    <row r="365" spans="2:31" outlineLevel="1">
      <c r="B365" s="24" t="s">
        <v>8329</v>
      </c>
      <c r="C365" s="24" t="s">
        <v>2</v>
      </c>
      <c r="D365" s="24" t="s">
        <v>62</v>
      </c>
      <c r="F365" s="24" t="s">
        <v>41</v>
      </c>
      <c r="G365" s="24">
        <v>300</v>
      </c>
      <c r="H365" s="24" t="s">
        <v>7989</v>
      </c>
      <c r="I365" s="24" t="s">
        <v>8081</v>
      </c>
      <c r="J365" s="24" t="s">
        <v>73</v>
      </c>
      <c r="K365" s="72" t="str">
        <f t="shared" si="15"/>
        <v>USCF301 ICPL Curncy</v>
      </c>
      <c r="L365" s="25" t="str">
        <f t="shared" si="17"/>
        <v>ICPL</v>
      </c>
      <c r="M365" s="26">
        <f t="shared" ca="1" si="17"/>
        <v>42276</v>
      </c>
      <c r="N365" s="25" t="b">
        <f t="shared" si="17"/>
        <v>0</v>
      </c>
      <c r="O365" s="84" t="str">
        <f>IF($N365,_xll.BDP($K365,O$247),"[DISABLED]")</f>
        <v>[DISABLED]</v>
      </c>
      <c r="P365" s="84" t="str">
        <f>IF($N365,_xll.BDP($K365,P$247),"[DISABLED]")</f>
        <v>[DISABLED]</v>
      </c>
      <c r="Q365" s="84" t="str">
        <f>IF($N365,_xll.BDP($K365,Q$247),"[DISABLED]")</f>
        <v>[DISABLED]</v>
      </c>
      <c r="R365" s="84" t="str">
        <f>IF($N365,_xll.BDH($K365,R$247,$M365),"[DISABLED]")</f>
        <v>[DISABLED]</v>
      </c>
      <c r="S365" s="84" t="str">
        <f>IF($N365,_xll.BDH($K365,S$247,$M365),"[DISABLED]")</f>
        <v>[DISABLED]</v>
      </c>
      <c r="T365" s="84" t="str">
        <f>IF($N365,_xll.BDH($K365,T$247,$M365),"[DISABLED]")</f>
        <v>[DISABLED]</v>
      </c>
      <c r="V365" s="106" t="s">
        <v>11867</v>
      </c>
      <c r="W365" s="107" t="s">
        <v>1055</v>
      </c>
      <c r="X365" s="108">
        <v>42276</v>
      </c>
      <c r="Y365" s="107" t="b">
        <v>0</v>
      </c>
      <c r="Z365" s="107" t="s">
        <v>5237</v>
      </c>
      <c r="AA365" s="107" t="s">
        <v>5237</v>
      </c>
      <c r="AB365" s="107" t="s">
        <v>5237</v>
      </c>
      <c r="AC365" s="107" t="s">
        <v>5237</v>
      </c>
      <c r="AD365" s="107" t="s">
        <v>5237</v>
      </c>
      <c r="AE365" s="107" t="s">
        <v>5237</v>
      </c>
    </row>
    <row r="366" spans="2:31" outlineLevel="1">
      <c r="B366" s="24" t="s">
        <v>8329</v>
      </c>
      <c r="C366" s="24" t="s">
        <v>2</v>
      </c>
      <c r="D366" s="24" t="s">
        <v>62</v>
      </c>
      <c r="F366" s="24" t="s">
        <v>42</v>
      </c>
      <c r="G366" s="24">
        <v>300</v>
      </c>
      <c r="H366" s="24" t="s">
        <v>7989</v>
      </c>
      <c r="I366" s="24" t="s">
        <v>8082</v>
      </c>
      <c r="J366" s="24" t="s">
        <v>73</v>
      </c>
      <c r="K366" s="72" t="str">
        <f t="shared" si="15"/>
        <v>USCF302 ICPL Curncy</v>
      </c>
      <c r="L366" s="25" t="str">
        <f t="shared" si="17"/>
        <v>ICPL</v>
      </c>
      <c r="M366" s="26">
        <f t="shared" ca="1" si="17"/>
        <v>42276</v>
      </c>
      <c r="N366" s="25" t="b">
        <f t="shared" si="17"/>
        <v>0</v>
      </c>
      <c r="O366" s="84" t="str">
        <f>IF($N366,_xll.BDP($K366,O$247),"[DISABLED]")</f>
        <v>[DISABLED]</v>
      </c>
      <c r="P366" s="84" t="str">
        <f>IF($N366,_xll.BDP($K366,P$247),"[DISABLED]")</f>
        <v>[DISABLED]</v>
      </c>
      <c r="Q366" s="84" t="str">
        <f>IF($N366,_xll.BDP($K366,Q$247),"[DISABLED]")</f>
        <v>[DISABLED]</v>
      </c>
      <c r="R366" s="84" t="str">
        <f>IF($N366,_xll.BDH($K366,R$247,$M366),"[DISABLED]")</f>
        <v>[DISABLED]</v>
      </c>
      <c r="S366" s="84" t="str">
        <f>IF($N366,_xll.BDH($K366,S$247,$M366),"[DISABLED]")</f>
        <v>[DISABLED]</v>
      </c>
      <c r="T366" s="84" t="str">
        <f>IF($N366,_xll.BDH($K366,T$247,$M366),"[DISABLED]")</f>
        <v>[DISABLED]</v>
      </c>
      <c r="V366" s="106" t="s">
        <v>11868</v>
      </c>
      <c r="W366" s="107" t="s">
        <v>1055</v>
      </c>
      <c r="X366" s="108">
        <v>42276</v>
      </c>
      <c r="Y366" s="107" t="b">
        <v>0</v>
      </c>
      <c r="Z366" s="107" t="s">
        <v>5237</v>
      </c>
      <c r="AA366" s="107" t="s">
        <v>5237</v>
      </c>
      <c r="AB366" s="107" t="s">
        <v>5237</v>
      </c>
      <c r="AC366" s="107" t="s">
        <v>5237</v>
      </c>
      <c r="AD366" s="107" t="s">
        <v>5237</v>
      </c>
      <c r="AE366" s="107" t="s">
        <v>5237</v>
      </c>
    </row>
    <row r="367" spans="2:31" outlineLevel="1">
      <c r="B367" s="24" t="s">
        <v>8329</v>
      </c>
      <c r="C367" s="24" t="s">
        <v>2</v>
      </c>
      <c r="D367" s="24" t="s">
        <v>62</v>
      </c>
      <c r="F367" s="24" t="s">
        <v>43</v>
      </c>
      <c r="G367" s="24">
        <v>300</v>
      </c>
      <c r="H367" s="24" t="s">
        <v>7989</v>
      </c>
      <c r="I367" s="24" t="s">
        <v>8083</v>
      </c>
      <c r="J367" s="24" t="s">
        <v>73</v>
      </c>
      <c r="K367" s="72" t="str">
        <f t="shared" si="15"/>
        <v>USCF303 ICPL Curncy</v>
      </c>
      <c r="L367" s="25" t="str">
        <f t="shared" si="17"/>
        <v>ICPL</v>
      </c>
      <c r="M367" s="26">
        <f t="shared" ca="1" si="17"/>
        <v>42276</v>
      </c>
      <c r="N367" s="25" t="b">
        <f t="shared" si="17"/>
        <v>0</v>
      </c>
      <c r="O367" s="84" t="str">
        <f>IF($N367,_xll.BDP($K367,O$247),"[DISABLED]")</f>
        <v>[DISABLED]</v>
      </c>
      <c r="P367" s="84" t="str">
        <f>IF($N367,_xll.BDP($K367,P$247),"[DISABLED]")</f>
        <v>[DISABLED]</v>
      </c>
      <c r="Q367" s="84" t="str">
        <f>IF($N367,_xll.BDP($K367,Q$247),"[DISABLED]")</f>
        <v>[DISABLED]</v>
      </c>
      <c r="R367" s="84" t="str">
        <f>IF($N367,_xll.BDH($K367,R$247,$M367),"[DISABLED]")</f>
        <v>[DISABLED]</v>
      </c>
      <c r="S367" s="84" t="str">
        <f>IF($N367,_xll.BDH($K367,S$247,$M367),"[DISABLED]")</f>
        <v>[DISABLED]</v>
      </c>
      <c r="T367" s="84" t="str">
        <f>IF($N367,_xll.BDH($K367,T$247,$M367),"[DISABLED]")</f>
        <v>[DISABLED]</v>
      </c>
      <c r="V367" s="106" t="s">
        <v>11869</v>
      </c>
      <c r="W367" s="107" t="s">
        <v>1055</v>
      </c>
      <c r="X367" s="108">
        <v>42276</v>
      </c>
      <c r="Y367" s="107" t="b">
        <v>0</v>
      </c>
      <c r="Z367" s="107" t="s">
        <v>5237</v>
      </c>
      <c r="AA367" s="107" t="s">
        <v>5237</v>
      </c>
      <c r="AB367" s="107" t="s">
        <v>5237</v>
      </c>
      <c r="AC367" s="107" t="s">
        <v>5237</v>
      </c>
      <c r="AD367" s="107" t="s">
        <v>5237</v>
      </c>
      <c r="AE367" s="107" t="s">
        <v>5237</v>
      </c>
    </row>
    <row r="368" spans="2:31" outlineLevel="1">
      <c r="B368" s="24" t="s">
        <v>8329</v>
      </c>
      <c r="C368" s="24" t="s">
        <v>2</v>
      </c>
      <c r="D368" s="24" t="s">
        <v>62</v>
      </c>
      <c r="F368" s="24" t="s">
        <v>152</v>
      </c>
      <c r="G368" s="24">
        <v>300</v>
      </c>
      <c r="H368" s="24" t="s">
        <v>7989</v>
      </c>
      <c r="I368" s="24" t="s">
        <v>8084</v>
      </c>
      <c r="J368" s="24" t="s">
        <v>73</v>
      </c>
      <c r="K368" s="72" t="str">
        <f t="shared" si="15"/>
        <v>USCF304 ICPL Curncy</v>
      </c>
      <c r="L368" s="25" t="str">
        <f t="shared" si="17"/>
        <v>ICPL</v>
      </c>
      <c r="M368" s="26">
        <f t="shared" ca="1" si="17"/>
        <v>42276</v>
      </c>
      <c r="N368" s="25" t="b">
        <f t="shared" si="17"/>
        <v>0</v>
      </c>
      <c r="O368" s="84" t="str">
        <f>IF($N368,_xll.BDP($K368,O$247),"[DISABLED]")</f>
        <v>[DISABLED]</v>
      </c>
      <c r="P368" s="84" t="str">
        <f>IF($N368,_xll.BDP($K368,P$247),"[DISABLED]")</f>
        <v>[DISABLED]</v>
      </c>
      <c r="Q368" s="84" t="str">
        <f>IF($N368,_xll.BDP($K368,Q$247),"[DISABLED]")</f>
        <v>[DISABLED]</v>
      </c>
      <c r="R368" s="84" t="str">
        <f>IF($N368,_xll.BDH($K368,R$247,$M368),"[DISABLED]")</f>
        <v>[DISABLED]</v>
      </c>
      <c r="S368" s="84" t="str">
        <f>IF($N368,_xll.BDH($K368,S$247,$M368),"[DISABLED]")</f>
        <v>[DISABLED]</v>
      </c>
      <c r="T368" s="84" t="str">
        <f>IF($N368,_xll.BDH($K368,T$247,$M368),"[DISABLED]")</f>
        <v>[DISABLED]</v>
      </c>
      <c r="V368" s="106" t="s">
        <v>11870</v>
      </c>
      <c r="W368" s="107" t="s">
        <v>1055</v>
      </c>
      <c r="X368" s="108">
        <v>42276</v>
      </c>
      <c r="Y368" s="107" t="b">
        <v>0</v>
      </c>
      <c r="Z368" s="107" t="s">
        <v>5237</v>
      </c>
      <c r="AA368" s="107" t="s">
        <v>5237</v>
      </c>
      <c r="AB368" s="107" t="s">
        <v>5237</v>
      </c>
      <c r="AC368" s="107" t="s">
        <v>5237</v>
      </c>
      <c r="AD368" s="107" t="s">
        <v>5237</v>
      </c>
      <c r="AE368" s="107" t="s">
        <v>5237</v>
      </c>
    </row>
    <row r="369" spans="2:31" outlineLevel="1">
      <c r="B369" s="24" t="s">
        <v>8329</v>
      </c>
      <c r="C369" s="24" t="s">
        <v>2</v>
      </c>
      <c r="D369" s="24" t="s">
        <v>62</v>
      </c>
      <c r="F369" s="24" t="s">
        <v>44</v>
      </c>
      <c r="G369" s="24">
        <v>300</v>
      </c>
      <c r="H369" s="24" t="s">
        <v>7989</v>
      </c>
      <c r="I369" s="24" t="s">
        <v>8085</v>
      </c>
      <c r="J369" s="24" t="s">
        <v>73</v>
      </c>
      <c r="K369" s="72" t="str">
        <f t="shared" si="15"/>
        <v>USCF305 ICPL Curncy</v>
      </c>
      <c r="L369" s="25" t="str">
        <f t="shared" si="17"/>
        <v>ICPL</v>
      </c>
      <c r="M369" s="26">
        <f t="shared" ca="1" si="17"/>
        <v>42276</v>
      </c>
      <c r="N369" s="25" t="b">
        <f t="shared" si="17"/>
        <v>0</v>
      </c>
      <c r="O369" s="84" t="str">
        <f>IF($N369,_xll.BDP($K369,O$247),"[DISABLED]")</f>
        <v>[DISABLED]</v>
      </c>
      <c r="P369" s="84" t="str">
        <f>IF($N369,_xll.BDP($K369,P$247),"[DISABLED]")</f>
        <v>[DISABLED]</v>
      </c>
      <c r="Q369" s="84" t="str">
        <f>IF($N369,_xll.BDP($K369,Q$247),"[DISABLED]")</f>
        <v>[DISABLED]</v>
      </c>
      <c r="R369" s="84" t="str">
        <f>IF($N369,_xll.BDH($K369,R$247,$M369),"[DISABLED]")</f>
        <v>[DISABLED]</v>
      </c>
      <c r="S369" s="84" t="str">
        <f>IF($N369,_xll.BDH($K369,S$247,$M369),"[DISABLED]")</f>
        <v>[DISABLED]</v>
      </c>
      <c r="T369" s="84" t="str">
        <f>IF($N369,_xll.BDH($K369,T$247,$M369),"[DISABLED]")</f>
        <v>[DISABLED]</v>
      </c>
      <c r="V369" s="106" t="s">
        <v>11871</v>
      </c>
      <c r="W369" s="107" t="s">
        <v>1055</v>
      </c>
      <c r="X369" s="108">
        <v>42276</v>
      </c>
      <c r="Y369" s="107" t="b">
        <v>0</v>
      </c>
      <c r="Z369" s="107" t="s">
        <v>5237</v>
      </c>
      <c r="AA369" s="107" t="s">
        <v>5237</v>
      </c>
      <c r="AB369" s="107" t="s">
        <v>5237</v>
      </c>
      <c r="AC369" s="107" t="s">
        <v>5237</v>
      </c>
      <c r="AD369" s="107" t="s">
        <v>5237</v>
      </c>
      <c r="AE369" s="107" t="s">
        <v>5237</v>
      </c>
    </row>
    <row r="370" spans="2:31" outlineLevel="1">
      <c r="B370" s="24" t="s">
        <v>8329</v>
      </c>
      <c r="C370" s="24" t="s">
        <v>2</v>
      </c>
      <c r="D370" s="24" t="s">
        <v>62</v>
      </c>
      <c r="F370" s="24" t="s">
        <v>155</v>
      </c>
      <c r="G370" s="24">
        <v>300</v>
      </c>
      <c r="H370" s="24" t="s">
        <v>7989</v>
      </c>
      <c r="I370" s="24" t="s">
        <v>8086</v>
      </c>
      <c r="J370" s="24" t="s">
        <v>73</v>
      </c>
      <c r="K370" s="72" t="str">
        <f t="shared" si="15"/>
        <v>USCF306 ICPL Curncy</v>
      </c>
      <c r="L370" s="25" t="str">
        <f t="shared" si="17"/>
        <v>ICPL</v>
      </c>
      <c r="M370" s="26">
        <f t="shared" ca="1" si="17"/>
        <v>42276</v>
      </c>
      <c r="N370" s="25" t="b">
        <f t="shared" si="17"/>
        <v>0</v>
      </c>
      <c r="O370" s="84" t="str">
        <f>IF($N370,_xll.BDP($K370,O$247),"[DISABLED]")</f>
        <v>[DISABLED]</v>
      </c>
      <c r="P370" s="84" t="str">
        <f>IF($N370,_xll.BDP($K370,P$247),"[DISABLED]")</f>
        <v>[DISABLED]</v>
      </c>
      <c r="Q370" s="84" t="str">
        <f>IF($N370,_xll.BDP($K370,Q$247),"[DISABLED]")</f>
        <v>[DISABLED]</v>
      </c>
      <c r="R370" s="84" t="str">
        <f>IF($N370,_xll.BDH($K370,R$247,$M370),"[DISABLED]")</f>
        <v>[DISABLED]</v>
      </c>
      <c r="S370" s="84" t="str">
        <f>IF($N370,_xll.BDH($K370,S$247,$M370),"[DISABLED]")</f>
        <v>[DISABLED]</v>
      </c>
      <c r="T370" s="84" t="str">
        <f>IF($N370,_xll.BDH($K370,T$247,$M370),"[DISABLED]")</f>
        <v>[DISABLED]</v>
      </c>
      <c r="V370" s="106" t="s">
        <v>11872</v>
      </c>
      <c r="W370" s="107" t="s">
        <v>1055</v>
      </c>
      <c r="X370" s="108">
        <v>42276</v>
      </c>
      <c r="Y370" s="107" t="b">
        <v>0</v>
      </c>
      <c r="Z370" s="107" t="s">
        <v>5237</v>
      </c>
      <c r="AA370" s="107" t="s">
        <v>5237</v>
      </c>
      <c r="AB370" s="107" t="s">
        <v>5237</v>
      </c>
      <c r="AC370" s="107" t="s">
        <v>5237</v>
      </c>
      <c r="AD370" s="107" t="s">
        <v>5237</v>
      </c>
      <c r="AE370" s="107" t="s">
        <v>5237</v>
      </c>
    </row>
    <row r="371" spans="2:31" outlineLevel="1">
      <c r="B371" s="24" t="s">
        <v>8329</v>
      </c>
      <c r="C371" s="24" t="s">
        <v>2</v>
      </c>
      <c r="D371" s="24" t="s">
        <v>62</v>
      </c>
      <c r="F371" s="24" t="s">
        <v>45</v>
      </c>
      <c r="G371" s="24">
        <v>300</v>
      </c>
      <c r="H371" s="24" t="s">
        <v>7989</v>
      </c>
      <c r="I371" s="24" t="s">
        <v>8087</v>
      </c>
      <c r="J371" s="24" t="s">
        <v>73</v>
      </c>
      <c r="K371" s="72" t="str">
        <f t="shared" si="15"/>
        <v>USCF307 ICPL Curncy</v>
      </c>
      <c r="L371" s="25" t="str">
        <f t="shared" si="17"/>
        <v>ICPL</v>
      </c>
      <c r="M371" s="26">
        <f t="shared" ca="1" si="17"/>
        <v>42276</v>
      </c>
      <c r="N371" s="25" t="b">
        <f t="shared" si="17"/>
        <v>0</v>
      </c>
      <c r="O371" s="84" t="str">
        <f>IF($N371,_xll.BDP($K371,O$247),"[DISABLED]")</f>
        <v>[DISABLED]</v>
      </c>
      <c r="P371" s="84" t="str">
        <f>IF($N371,_xll.BDP($K371,P$247),"[DISABLED]")</f>
        <v>[DISABLED]</v>
      </c>
      <c r="Q371" s="84" t="str">
        <f>IF($N371,_xll.BDP($K371,Q$247),"[DISABLED]")</f>
        <v>[DISABLED]</v>
      </c>
      <c r="R371" s="84" t="str">
        <f>IF($N371,_xll.BDH($K371,R$247,$M371),"[DISABLED]")</f>
        <v>[DISABLED]</v>
      </c>
      <c r="S371" s="84" t="str">
        <f>IF($N371,_xll.BDH($K371,S$247,$M371),"[DISABLED]")</f>
        <v>[DISABLED]</v>
      </c>
      <c r="T371" s="84" t="str">
        <f>IF($N371,_xll.BDH($K371,T$247,$M371),"[DISABLED]")</f>
        <v>[DISABLED]</v>
      </c>
      <c r="V371" s="106" t="s">
        <v>11873</v>
      </c>
      <c r="W371" s="107" t="s">
        <v>1055</v>
      </c>
      <c r="X371" s="108">
        <v>42276</v>
      </c>
      <c r="Y371" s="107" t="b">
        <v>0</v>
      </c>
      <c r="Z371" s="107" t="s">
        <v>5237</v>
      </c>
      <c r="AA371" s="107" t="s">
        <v>5237</v>
      </c>
      <c r="AB371" s="107" t="s">
        <v>5237</v>
      </c>
      <c r="AC371" s="107" t="s">
        <v>5237</v>
      </c>
      <c r="AD371" s="107" t="s">
        <v>5237</v>
      </c>
      <c r="AE371" s="107" t="s">
        <v>5237</v>
      </c>
    </row>
    <row r="372" spans="2:31" outlineLevel="1">
      <c r="B372" s="24" t="s">
        <v>8329</v>
      </c>
      <c r="C372" s="24" t="s">
        <v>2</v>
      </c>
      <c r="D372" s="24" t="s">
        <v>62</v>
      </c>
      <c r="F372" s="24" t="s">
        <v>156</v>
      </c>
      <c r="G372" s="24">
        <v>300</v>
      </c>
      <c r="H372" s="24" t="s">
        <v>7989</v>
      </c>
      <c r="I372" s="24" t="s">
        <v>8088</v>
      </c>
      <c r="J372" s="24" t="s">
        <v>73</v>
      </c>
      <c r="K372" s="72" t="str">
        <f t="shared" si="15"/>
        <v>USCF308 ICPL Curncy</v>
      </c>
      <c r="L372" s="25" t="str">
        <f t="shared" si="17"/>
        <v>ICPL</v>
      </c>
      <c r="M372" s="26">
        <f t="shared" ca="1" si="17"/>
        <v>42276</v>
      </c>
      <c r="N372" s="25" t="b">
        <f t="shared" si="17"/>
        <v>0</v>
      </c>
      <c r="O372" s="84" t="str">
        <f>IF($N372,_xll.BDP($K372,O$247),"[DISABLED]")</f>
        <v>[DISABLED]</v>
      </c>
      <c r="P372" s="84" t="str">
        <f>IF($N372,_xll.BDP($K372,P$247),"[DISABLED]")</f>
        <v>[DISABLED]</v>
      </c>
      <c r="Q372" s="84" t="str">
        <f>IF($N372,_xll.BDP($K372,Q$247),"[DISABLED]")</f>
        <v>[DISABLED]</v>
      </c>
      <c r="R372" s="84" t="str">
        <f>IF($N372,_xll.BDH($K372,R$247,$M372),"[DISABLED]")</f>
        <v>[DISABLED]</v>
      </c>
      <c r="S372" s="84" t="str">
        <f>IF($N372,_xll.BDH($K372,S$247,$M372),"[DISABLED]")</f>
        <v>[DISABLED]</v>
      </c>
      <c r="T372" s="84" t="str">
        <f>IF($N372,_xll.BDH($K372,T$247,$M372),"[DISABLED]")</f>
        <v>[DISABLED]</v>
      </c>
      <c r="V372" s="106" t="s">
        <v>11874</v>
      </c>
      <c r="W372" s="107" t="s">
        <v>1055</v>
      </c>
      <c r="X372" s="108">
        <v>42276</v>
      </c>
      <c r="Y372" s="107" t="b">
        <v>0</v>
      </c>
      <c r="Z372" s="107" t="s">
        <v>5237</v>
      </c>
      <c r="AA372" s="107" t="s">
        <v>5237</v>
      </c>
      <c r="AB372" s="107" t="s">
        <v>5237</v>
      </c>
      <c r="AC372" s="107" t="s">
        <v>5237</v>
      </c>
      <c r="AD372" s="107" t="s">
        <v>5237</v>
      </c>
      <c r="AE372" s="107" t="s">
        <v>5237</v>
      </c>
    </row>
    <row r="373" spans="2:31" outlineLevel="1">
      <c r="B373" s="24" t="s">
        <v>8329</v>
      </c>
      <c r="C373" s="24" t="s">
        <v>2</v>
      </c>
      <c r="D373" s="24" t="s">
        <v>62</v>
      </c>
      <c r="F373" s="24" t="s">
        <v>157</v>
      </c>
      <c r="G373" s="24">
        <v>300</v>
      </c>
      <c r="H373" s="24" t="s">
        <v>7989</v>
      </c>
      <c r="I373" s="24" t="s">
        <v>8089</v>
      </c>
      <c r="J373" s="24" t="s">
        <v>73</v>
      </c>
      <c r="K373" s="72" t="str">
        <f t="shared" si="15"/>
        <v>USCF309 ICPL Curncy</v>
      </c>
      <c r="L373" s="25" t="str">
        <f t="shared" si="17"/>
        <v>ICPL</v>
      </c>
      <c r="M373" s="26">
        <f t="shared" ca="1" si="17"/>
        <v>42276</v>
      </c>
      <c r="N373" s="25" t="b">
        <f t="shared" si="17"/>
        <v>0</v>
      </c>
      <c r="O373" s="84" t="str">
        <f>IF($N373,_xll.BDP($K373,O$247),"[DISABLED]")</f>
        <v>[DISABLED]</v>
      </c>
      <c r="P373" s="84" t="str">
        <f>IF($N373,_xll.BDP($K373,P$247),"[DISABLED]")</f>
        <v>[DISABLED]</v>
      </c>
      <c r="Q373" s="84" t="str">
        <f>IF($N373,_xll.BDP($K373,Q$247),"[DISABLED]")</f>
        <v>[DISABLED]</v>
      </c>
      <c r="R373" s="84" t="str">
        <f>IF($N373,_xll.BDH($K373,R$247,$M373),"[DISABLED]")</f>
        <v>[DISABLED]</v>
      </c>
      <c r="S373" s="84" t="str">
        <f>IF($N373,_xll.BDH($K373,S$247,$M373),"[DISABLED]")</f>
        <v>[DISABLED]</v>
      </c>
      <c r="T373" s="84" t="str">
        <f>IF($N373,_xll.BDH($K373,T$247,$M373),"[DISABLED]")</f>
        <v>[DISABLED]</v>
      </c>
      <c r="V373" s="106" t="s">
        <v>11875</v>
      </c>
      <c r="W373" s="107" t="s">
        <v>1055</v>
      </c>
      <c r="X373" s="108">
        <v>42276</v>
      </c>
      <c r="Y373" s="107" t="b">
        <v>0</v>
      </c>
      <c r="Z373" s="107" t="s">
        <v>5237</v>
      </c>
      <c r="AA373" s="107" t="s">
        <v>5237</v>
      </c>
      <c r="AB373" s="107" t="s">
        <v>5237</v>
      </c>
      <c r="AC373" s="107" t="s">
        <v>5237</v>
      </c>
      <c r="AD373" s="107" t="s">
        <v>5237</v>
      </c>
      <c r="AE373" s="107" t="s">
        <v>5237</v>
      </c>
    </row>
    <row r="374" spans="2:31" outlineLevel="1">
      <c r="B374" s="24" t="s">
        <v>8329</v>
      </c>
      <c r="C374" s="24" t="s">
        <v>2</v>
      </c>
      <c r="D374" s="24" t="s">
        <v>62</v>
      </c>
      <c r="F374" s="24" t="s">
        <v>46</v>
      </c>
      <c r="G374" s="24">
        <v>300</v>
      </c>
      <c r="H374" s="24" t="s">
        <v>7989</v>
      </c>
      <c r="I374" s="24" t="s">
        <v>8090</v>
      </c>
      <c r="J374" s="24" t="s">
        <v>73</v>
      </c>
      <c r="K374" s="72" t="str">
        <f t="shared" si="15"/>
        <v>USCF3010 ICPL Curncy</v>
      </c>
      <c r="L374" s="25" t="str">
        <f t="shared" si="17"/>
        <v>ICPL</v>
      </c>
      <c r="M374" s="26">
        <f t="shared" ca="1" si="17"/>
        <v>42276</v>
      </c>
      <c r="N374" s="25" t="b">
        <f t="shared" si="17"/>
        <v>0</v>
      </c>
      <c r="O374" s="84" t="str">
        <f>IF($N374,_xll.BDP($K374,O$247),"[DISABLED]")</f>
        <v>[DISABLED]</v>
      </c>
      <c r="P374" s="84" t="str">
        <f>IF($N374,_xll.BDP($K374,P$247),"[DISABLED]")</f>
        <v>[DISABLED]</v>
      </c>
      <c r="Q374" s="84" t="str">
        <f>IF($N374,_xll.BDP($K374,Q$247),"[DISABLED]")</f>
        <v>[DISABLED]</v>
      </c>
      <c r="R374" s="84" t="str">
        <f>IF($N374,_xll.BDH($K374,R$247,$M374),"[DISABLED]")</f>
        <v>[DISABLED]</v>
      </c>
      <c r="S374" s="84" t="str">
        <f>IF($N374,_xll.BDH($K374,S$247,$M374),"[DISABLED]")</f>
        <v>[DISABLED]</v>
      </c>
      <c r="T374" s="84" t="str">
        <f>IF($N374,_xll.BDH($K374,T$247,$M374),"[DISABLED]")</f>
        <v>[DISABLED]</v>
      </c>
      <c r="V374" s="106" t="s">
        <v>11876</v>
      </c>
      <c r="W374" s="107" t="s">
        <v>1055</v>
      </c>
      <c r="X374" s="108">
        <v>42276</v>
      </c>
      <c r="Y374" s="107" t="b">
        <v>0</v>
      </c>
      <c r="Z374" s="107" t="s">
        <v>5237</v>
      </c>
      <c r="AA374" s="107" t="s">
        <v>5237</v>
      </c>
      <c r="AB374" s="107" t="s">
        <v>5237</v>
      </c>
      <c r="AC374" s="107" t="s">
        <v>5237</v>
      </c>
      <c r="AD374" s="107" t="s">
        <v>5237</v>
      </c>
      <c r="AE374" s="107" t="s">
        <v>5237</v>
      </c>
    </row>
    <row r="375" spans="2:31" outlineLevel="1">
      <c r="B375" s="24" t="s">
        <v>8329</v>
      </c>
      <c r="C375" s="24" t="s">
        <v>2</v>
      </c>
      <c r="D375" s="24" t="s">
        <v>62</v>
      </c>
      <c r="F375" s="24" t="s">
        <v>161</v>
      </c>
      <c r="G375" s="24">
        <v>300</v>
      </c>
      <c r="H375" s="24" t="s">
        <v>7989</v>
      </c>
      <c r="I375" s="24" t="s">
        <v>8091</v>
      </c>
      <c r="J375" s="24" t="s">
        <v>73</v>
      </c>
      <c r="K375" s="72" t="str">
        <f t="shared" si="15"/>
        <v>USCF3012 ICPL Curncy</v>
      </c>
      <c r="L375" s="25" t="str">
        <f t="shared" si="17"/>
        <v>ICPL</v>
      </c>
      <c r="M375" s="26">
        <f t="shared" ca="1" si="17"/>
        <v>42276</v>
      </c>
      <c r="N375" s="25" t="b">
        <f t="shared" si="17"/>
        <v>0</v>
      </c>
      <c r="O375" s="84" t="str">
        <f>IF($N375,_xll.BDP($K375,O$247),"[DISABLED]")</f>
        <v>[DISABLED]</v>
      </c>
      <c r="P375" s="84" t="str">
        <f>IF($N375,_xll.BDP($K375,P$247),"[DISABLED]")</f>
        <v>[DISABLED]</v>
      </c>
      <c r="Q375" s="84" t="str">
        <f>IF($N375,_xll.BDP($K375,Q$247),"[DISABLED]")</f>
        <v>[DISABLED]</v>
      </c>
      <c r="R375" s="84" t="str">
        <f>IF($N375,_xll.BDH($K375,R$247,$M375),"[DISABLED]")</f>
        <v>[DISABLED]</v>
      </c>
      <c r="S375" s="84" t="str">
        <f>IF($N375,_xll.BDH($K375,S$247,$M375),"[DISABLED]")</f>
        <v>[DISABLED]</v>
      </c>
      <c r="T375" s="84" t="str">
        <f>IF($N375,_xll.BDH($K375,T$247,$M375),"[DISABLED]")</f>
        <v>[DISABLED]</v>
      </c>
      <c r="V375" s="106" t="s">
        <v>11877</v>
      </c>
      <c r="W375" s="107" t="s">
        <v>1055</v>
      </c>
      <c r="X375" s="108">
        <v>42276</v>
      </c>
      <c r="Y375" s="107" t="b">
        <v>0</v>
      </c>
      <c r="Z375" s="107" t="s">
        <v>5237</v>
      </c>
      <c r="AA375" s="107" t="s">
        <v>5237</v>
      </c>
      <c r="AB375" s="107" t="s">
        <v>5237</v>
      </c>
      <c r="AC375" s="107" t="s">
        <v>5237</v>
      </c>
      <c r="AD375" s="107" t="s">
        <v>5237</v>
      </c>
      <c r="AE375" s="107" t="s">
        <v>5237</v>
      </c>
    </row>
    <row r="376" spans="2:31" outlineLevel="1">
      <c r="B376" s="24" t="s">
        <v>8329</v>
      </c>
      <c r="C376" s="24" t="s">
        <v>2</v>
      </c>
      <c r="D376" s="24" t="s">
        <v>62</v>
      </c>
      <c r="F376" s="24" t="s">
        <v>47</v>
      </c>
      <c r="G376" s="24">
        <v>300</v>
      </c>
      <c r="H376" s="24" t="s">
        <v>7989</v>
      </c>
      <c r="I376" s="24" t="s">
        <v>8092</v>
      </c>
      <c r="J376" s="24" t="s">
        <v>73</v>
      </c>
      <c r="K376" s="72" t="str">
        <f t="shared" si="15"/>
        <v>USCF3015 ICPL Curncy</v>
      </c>
      <c r="L376" s="25" t="str">
        <f t="shared" si="17"/>
        <v>ICPL</v>
      </c>
      <c r="M376" s="26">
        <f t="shared" ca="1" si="17"/>
        <v>42276</v>
      </c>
      <c r="N376" s="25" t="b">
        <f t="shared" si="17"/>
        <v>0</v>
      </c>
      <c r="O376" s="84" t="str">
        <f>IF($N376,_xll.BDP($K376,O$247),"[DISABLED]")</f>
        <v>[DISABLED]</v>
      </c>
      <c r="P376" s="84" t="str">
        <f>IF($N376,_xll.BDP($K376,P$247),"[DISABLED]")</f>
        <v>[DISABLED]</v>
      </c>
      <c r="Q376" s="84" t="str">
        <f>IF($N376,_xll.BDP($K376,Q$247),"[DISABLED]")</f>
        <v>[DISABLED]</v>
      </c>
      <c r="R376" s="84" t="str">
        <f>IF($N376,_xll.BDH($K376,R$247,$M376),"[DISABLED]")</f>
        <v>[DISABLED]</v>
      </c>
      <c r="S376" s="84" t="str">
        <f>IF($N376,_xll.BDH($K376,S$247,$M376),"[DISABLED]")</f>
        <v>[DISABLED]</v>
      </c>
      <c r="T376" s="84" t="str">
        <f>IF($N376,_xll.BDH($K376,T$247,$M376),"[DISABLED]")</f>
        <v>[DISABLED]</v>
      </c>
      <c r="V376" s="106" t="s">
        <v>11878</v>
      </c>
      <c r="W376" s="107" t="s">
        <v>1055</v>
      </c>
      <c r="X376" s="108">
        <v>42276</v>
      </c>
      <c r="Y376" s="107" t="b">
        <v>0</v>
      </c>
      <c r="Z376" s="107" t="s">
        <v>5237</v>
      </c>
      <c r="AA376" s="107" t="s">
        <v>5237</v>
      </c>
      <c r="AB376" s="107" t="s">
        <v>5237</v>
      </c>
      <c r="AC376" s="107" t="s">
        <v>5237</v>
      </c>
      <c r="AD376" s="107" t="s">
        <v>5237</v>
      </c>
      <c r="AE376" s="107" t="s">
        <v>5237</v>
      </c>
    </row>
    <row r="377" spans="2:31" outlineLevel="1">
      <c r="B377" s="24" t="s">
        <v>8329</v>
      </c>
      <c r="C377" s="24" t="s">
        <v>2</v>
      </c>
      <c r="D377" s="24" t="s">
        <v>62</v>
      </c>
      <c r="F377" s="24" t="s">
        <v>48</v>
      </c>
      <c r="G377" s="24">
        <v>300</v>
      </c>
      <c r="H377" s="24" t="s">
        <v>7989</v>
      </c>
      <c r="I377" s="24" t="s">
        <v>8093</v>
      </c>
      <c r="J377" s="24" t="s">
        <v>73</v>
      </c>
      <c r="K377" s="72" t="str">
        <f t="shared" ref="K377:K429" si="18">I377&amp;" "&amp;L377&amp;" "&amp;J377</f>
        <v>USCF3020 ICPL Curncy</v>
      </c>
      <c r="L377" s="25" t="str">
        <f t="shared" ref="L377:N408" si="19">L$247</f>
        <v>ICPL</v>
      </c>
      <c r="M377" s="26">
        <f t="shared" ca="1" si="19"/>
        <v>42276</v>
      </c>
      <c r="N377" s="25" t="b">
        <f t="shared" si="19"/>
        <v>0</v>
      </c>
      <c r="O377" s="84" t="str">
        <f>IF($N377,_xll.BDP($K377,O$247),"[DISABLED]")</f>
        <v>[DISABLED]</v>
      </c>
      <c r="P377" s="84" t="str">
        <f>IF($N377,_xll.BDP($K377,P$247),"[DISABLED]")</f>
        <v>[DISABLED]</v>
      </c>
      <c r="Q377" s="84" t="str">
        <f>IF($N377,_xll.BDP($K377,Q$247),"[DISABLED]")</f>
        <v>[DISABLED]</v>
      </c>
      <c r="R377" s="84" t="str">
        <f>IF($N377,_xll.BDH($K377,R$247,$M377),"[DISABLED]")</f>
        <v>[DISABLED]</v>
      </c>
      <c r="S377" s="84" t="str">
        <f>IF($N377,_xll.BDH($K377,S$247,$M377),"[DISABLED]")</f>
        <v>[DISABLED]</v>
      </c>
      <c r="T377" s="84" t="str">
        <f>IF($N377,_xll.BDH($K377,T$247,$M377),"[DISABLED]")</f>
        <v>[DISABLED]</v>
      </c>
      <c r="V377" s="106" t="s">
        <v>11879</v>
      </c>
      <c r="W377" s="107" t="s">
        <v>1055</v>
      </c>
      <c r="X377" s="108">
        <v>42276</v>
      </c>
      <c r="Y377" s="107" t="b">
        <v>0</v>
      </c>
      <c r="Z377" s="107" t="s">
        <v>5237</v>
      </c>
      <c r="AA377" s="107" t="s">
        <v>5237</v>
      </c>
      <c r="AB377" s="107" t="s">
        <v>5237</v>
      </c>
      <c r="AC377" s="107" t="s">
        <v>5237</v>
      </c>
      <c r="AD377" s="107" t="s">
        <v>5237</v>
      </c>
      <c r="AE377" s="107" t="s">
        <v>5237</v>
      </c>
    </row>
    <row r="378" spans="2:31" outlineLevel="1">
      <c r="B378" s="24" t="s">
        <v>8329</v>
      </c>
      <c r="C378" s="24" t="s">
        <v>2</v>
      </c>
      <c r="D378" s="24" t="s">
        <v>62</v>
      </c>
      <c r="F378" s="24" t="s">
        <v>41</v>
      </c>
      <c r="G378" s="24">
        <v>400</v>
      </c>
      <c r="H378" s="24" t="s">
        <v>7989</v>
      </c>
      <c r="I378" s="24" t="s">
        <v>8094</v>
      </c>
      <c r="J378" s="24" t="s">
        <v>73</v>
      </c>
      <c r="K378" s="72" t="str">
        <f t="shared" si="18"/>
        <v>USCF401 ICPL Curncy</v>
      </c>
      <c r="L378" s="25" t="str">
        <f t="shared" si="19"/>
        <v>ICPL</v>
      </c>
      <c r="M378" s="26">
        <f t="shared" ca="1" si="19"/>
        <v>42276</v>
      </c>
      <c r="N378" s="25" t="b">
        <f t="shared" si="19"/>
        <v>0</v>
      </c>
      <c r="O378" s="84" t="str">
        <f>IF($N378,_xll.BDP($K378,O$247),"[DISABLED]")</f>
        <v>[DISABLED]</v>
      </c>
      <c r="P378" s="84" t="str">
        <f>IF($N378,_xll.BDP($K378,P$247),"[DISABLED]")</f>
        <v>[DISABLED]</v>
      </c>
      <c r="Q378" s="84" t="str">
        <f>IF($N378,_xll.BDP($K378,Q$247),"[DISABLED]")</f>
        <v>[DISABLED]</v>
      </c>
      <c r="R378" s="84" t="str">
        <f>IF($N378,_xll.BDH($K378,R$247,$M378),"[DISABLED]")</f>
        <v>[DISABLED]</v>
      </c>
      <c r="S378" s="84" t="str">
        <f>IF($N378,_xll.BDH($K378,S$247,$M378),"[DISABLED]")</f>
        <v>[DISABLED]</v>
      </c>
      <c r="T378" s="84" t="str">
        <f>IF($N378,_xll.BDH($K378,T$247,$M378),"[DISABLED]")</f>
        <v>[DISABLED]</v>
      </c>
      <c r="V378" s="106" t="s">
        <v>11880</v>
      </c>
      <c r="W378" s="107" t="s">
        <v>1055</v>
      </c>
      <c r="X378" s="108">
        <v>42276</v>
      </c>
      <c r="Y378" s="107" t="b">
        <v>0</v>
      </c>
      <c r="Z378" s="107" t="s">
        <v>5237</v>
      </c>
      <c r="AA378" s="107" t="s">
        <v>5237</v>
      </c>
      <c r="AB378" s="107" t="s">
        <v>5237</v>
      </c>
      <c r="AC378" s="107" t="s">
        <v>5237</v>
      </c>
      <c r="AD378" s="107" t="s">
        <v>5237</v>
      </c>
      <c r="AE378" s="107" t="s">
        <v>5237</v>
      </c>
    </row>
    <row r="379" spans="2:31" outlineLevel="1">
      <c r="B379" s="24" t="s">
        <v>8329</v>
      </c>
      <c r="C379" s="24" t="s">
        <v>2</v>
      </c>
      <c r="D379" s="24" t="s">
        <v>62</v>
      </c>
      <c r="F379" s="24" t="s">
        <v>42</v>
      </c>
      <c r="G379" s="24">
        <v>400</v>
      </c>
      <c r="H379" s="24" t="s">
        <v>7989</v>
      </c>
      <c r="I379" s="24" t="s">
        <v>8095</v>
      </c>
      <c r="J379" s="24" t="s">
        <v>73</v>
      </c>
      <c r="K379" s="72" t="str">
        <f t="shared" si="18"/>
        <v>USCF402 ICPL Curncy</v>
      </c>
      <c r="L379" s="25" t="str">
        <f t="shared" si="19"/>
        <v>ICPL</v>
      </c>
      <c r="M379" s="26">
        <f t="shared" ca="1" si="19"/>
        <v>42276</v>
      </c>
      <c r="N379" s="25" t="b">
        <f t="shared" si="19"/>
        <v>0</v>
      </c>
      <c r="O379" s="84" t="str">
        <f>IF($N379,_xll.BDP($K379,O$247),"[DISABLED]")</f>
        <v>[DISABLED]</v>
      </c>
      <c r="P379" s="84" t="str">
        <f>IF($N379,_xll.BDP($K379,P$247),"[DISABLED]")</f>
        <v>[DISABLED]</v>
      </c>
      <c r="Q379" s="84" t="str">
        <f>IF($N379,_xll.BDP($K379,Q$247),"[DISABLED]")</f>
        <v>[DISABLED]</v>
      </c>
      <c r="R379" s="84" t="str">
        <f>IF($N379,_xll.BDH($K379,R$247,$M379),"[DISABLED]")</f>
        <v>[DISABLED]</v>
      </c>
      <c r="S379" s="84" t="str">
        <f>IF($N379,_xll.BDH($K379,S$247,$M379),"[DISABLED]")</f>
        <v>[DISABLED]</v>
      </c>
      <c r="T379" s="84" t="str">
        <f>IF($N379,_xll.BDH($K379,T$247,$M379),"[DISABLED]")</f>
        <v>[DISABLED]</v>
      </c>
      <c r="V379" s="106" t="s">
        <v>11881</v>
      </c>
      <c r="W379" s="107" t="s">
        <v>1055</v>
      </c>
      <c r="X379" s="108">
        <v>42276</v>
      </c>
      <c r="Y379" s="107" t="b">
        <v>0</v>
      </c>
      <c r="Z379" s="107" t="s">
        <v>5237</v>
      </c>
      <c r="AA379" s="107" t="s">
        <v>5237</v>
      </c>
      <c r="AB379" s="107" t="s">
        <v>5237</v>
      </c>
      <c r="AC379" s="107" t="s">
        <v>5237</v>
      </c>
      <c r="AD379" s="107" t="s">
        <v>5237</v>
      </c>
      <c r="AE379" s="107" t="s">
        <v>5237</v>
      </c>
    </row>
    <row r="380" spans="2:31" outlineLevel="1">
      <c r="B380" s="24" t="s">
        <v>8329</v>
      </c>
      <c r="C380" s="24" t="s">
        <v>2</v>
      </c>
      <c r="D380" s="24" t="s">
        <v>62</v>
      </c>
      <c r="F380" s="24" t="s">
        <v>43</v>
      </c>
      <c r="G380" s="24">
        <v>400</v>
      </c>
      <c r="H380" s="24" t="s">
        <v>7989</v>
      </c>
      <c r="I380" s="24" t="s">
        <v>8096</v>
      </c>
      <c r="J380" s="24" t="s">
        <v>73</v>
      </c>
      <c r="K380" s="72" t="str">
        <f t="shared" si="18"/>
        <v>USCF403 ICPL Curncy</v>
      </c>
      <c r="L380" s="25" t="str">
        <f t="shared" si="19"/>
        <v>ICPL</v>
      </c>
      <c r="M380" s="26">
        <f t="shared" ca="1" si="19"/>
        <v>42276</v>
      </c>
      <c r="N380" s="25" t="b">
        <f t="shared" si="19"/>
        <v>0</v>
      </c>
      <c r="O380" s="84" t="str">
        <f>IF($N380,_xll.BDP($K380,O$247),"[DISABLED]")</f>
        <v>[DISABLED]</v>
      </c>
      <c r="P380" s="84" t="str">
        <f>IF($N380,_xll.BDP($K380,P$247),"[DISABLED]")</f>
        <v>[DISABLED]</v>
      </c>
      <c r="Q380" s="84" t="str">
        <f>IF($N380,_xll.BDP($K380,Q$247),"[DISABLED]")</f>
        <v>[DISABLED]</v>
      </c>
      <c r="R380" s="84" t="str">
        <f>IF($N380,_xll.BDH($K380,R$247,$M380),"[DISABLED]")</f>
        <v>[DISABLED]</v>
      </c>
      <c r="S380" s="84" t="str">
        <f>IF($N380,_xll.BDH($K380,S$247,$M380),"[DISABLED]")</f>
        <v>[DISABLED]</v>
      </c>
      <c r="T380" s="84" t="str">
        <f>IF($N380,_xll.BDH($K380,T$247,$M380),"[DISABLED]")</f>
        <v>[DISABLED]</v>
      </c>
      <c r="V380" s="106" t="s">
        <v>11882</v>
      </c>
      <c r="W380" s="107" t="s">
        <v>1055</v>
      </c>
      <c r="X380" s="108">
        <v>42276</v>
      </c>
      <c r="Y380" s="107" t="b">
        <v>0</v>
      </c>
      <c r="Z380" s="107" t="s">
        <v>5237</v>
      </c>
      <c r="AA380" s="107" t="s">
        <v>5237</v>
      </c>
      <c r="AB380" s="107" t="s">
        <v>5237</v>
      </c>
      <c r="AC380" s="107" t="s">
        <v>5237</v>
      </c>
      <c r="AD380" s="107" t="s">
        <v>5237</v>
      </c>
      <c r="AE380" s="107" t="s">
        <v>5237</v>
      </c>
    </row>
    <row r="381" spans="2:31" outlineLevel="1">
      <c r="B381" s="24" t="s">
        <v>8329</v>
      </c>
      <c r="C381" s="24" t="s">
        <v>2</v>
      </c>
      <c r="D381" s="24" t="s">
        <v>62</v>
      </c>
      <c r="F381" s="24" t="s">
        <v>152</v>
      </c>
      <c r="G381" s="24">
        <v>400</v>
      </c>
      <c r="H381" s="24" t="s">
        <v>7989</v>
      </c>
      <c r="I381" s="24" t="s">
        <v>8097</v>
      </c>
      <c r="J381" s="24" t="s">
        <v>73</v>
      </c>
      <c r="K381" s="72" t="str">
        <f t="shared" si="18"/>
        <v>USCF404 ICPL Curncy</v>
      </c>
      <c r="L381" s="25" t="str">
        <f t="shared" si="19"/>
        <v>ICPL</v>
      </c>
      <c r="M381" s="26">
        <f t="shared" ca="1" si="19"/>
        <v>42276</v>
      </c>
      <c r="N381" s="25" t="b">
        <f t="shared" si="19"/>
        <v>0</v>
      </c>
      <c r="O381" s="84" t="str">
        <f>IF($N381,_xll.BDP($K381,O$247),"[DISABLED]")</f>
        <v>[DISABLED]</v>
      </c>
      <c r="P381" s="84" t="str">
        <f>IF($N381,_xll.BDP($K381,P$247),"[DISABLED]")</f>
        <v>[DISABLED]</v>
      </c>
      <c r="Q381" s="84" t="str">
        <f>IF($N381,_xll.BDP($K381,Q$247),"[DISABLED]")</f>
        <v>[DISABLED]</v>
      </c>
      <c r="R381" s="84" t="str">
        <f>IF($N381,_xll.BDH($K381,R$247,$M381),"[DISABLED]")</f>
        <v>[DISABLED]</v>
      </c>
      <c r="S381" s="84" t="str">
        <f>IF($N381,_xll.BDH($K381,S$247,$M381),"[DISABLED]")</f>
        <v>[DISABLED]</v>
      </c>
      <c r="T381" s="84" t="str">
        <f>IF($N381,_xll.BDH($K381,T$247,$M381),"[DISABLED]")</f>
        <v>[DISABLED]</v>
      </c>
      <c r="V381" s="106" t="s">
        <v>11883</v>
      </c>
      <c r="W381" s="107" t="s">
        <v>1055</v>
      </c>
      <c r="X381" s="108">
        <v>42276</v>
      </c>
      <c r="Y381" s="107" t="b">
        <v>0</v>
      </c>
      <c r="Z381" s="107" t="s">
        <v>5237</v>
      </c>
      <c r="AA381" s="107" t="s">
        <v>5237</v>
      </c>
      <c r="AB381" s="107" t="s">
        <v>5237</v>
      </c>
      <c r="AC381" s="107" t="s">
        <v>5237</v>
      </c>
      <c r="AD381" s="107" t="s">
        <v>5237</v>
      </c>
      <c r="AE381" s="107" t="s">
        <v>5237</v>
      </c>
    </row>
    <row r="382" spans="2:31" outlineLevel="1">
      <c r="B382" s="24" t="s">
        <v>8329</v>
      </c>
      <c r="C382" s="24" t="s">
        <v>2</v>
      </c>
      <c r="D382" s="24" t="s">
        <v>62</v>
      </c>
      <c r="F382" s="24" t="s">
        <v>44</v>
      </c>
      <c r="G382" s="24">
        <v>400</v>
      </c>
      <c r="H382" s="24" t="s">
        <v>7989</v>
      </c>
      <c r="I382" s="24" t="s">
        <v>8098</v>
      </c>
      <c r="J382" s="24" t="s">
        <v>73</v>
      </c>
      <c r="K382" s="72" t="str">
        <f t="shared" si="18"/>
        <v>USCF405 ICPL Curncy</v>
      </c>
      <c r="L382" s="25" t="str">
        <f t="shared" si="19"/>
        <v>ICPL</v>
      </c>
      <c r="M382" s="26">
        <f t="shared" ca="1" si="19"/>
        <v>42276</v>
      </c>
      <c r="N382" s="25" t="b">
        <f t="shared" si="19"/>
        <v>0</v>
      </c>
      <c r="O382" s="84" t="str">
        <f>IF($N382,_xll.BDP($K382,O$247),"[DISABLED]")</f>
        <v>[DISABLED]</v>
      </c>
      <c r="P382" s="84" t="str">
        <f>IF($N382,_xll.BDP($K382,P$247),"[DISABLED]")</f>
        <v>[DISABLED]</v>
      </c>
      <c r="Q382" s="84" t="str">
        <f>IF($N382,_xll.BDP($K382,Q$247),"[DISABLED]")</f>
        <v>[DISABLED]</v>
      </c>
      <c r="R382" s="84" t="str">
        <f>IF($N382,_xll.BDH($K382,R$247,$M382),"[DISABLED]")</f>
        <v>[DISABLED]</v>
      </c>
      <c r="S382" s="84" t="str">
        <f>IF($N382,_xll.BDH($K382,S$247,$M382),"[DISABLED]")</f>
        <v>[DISABLED]</v>
      </c>
      <c r="T382" s="84" t="str">
        <f>IF($N382,_xll.BDH($K382,T$247,$M382),"[DISABLED]")</f>
        <v>[DISABLED]</v>
      </c>
      <c r="V382" s="106" t="s">
        <v>11884</v>
      </c>
      <c r="W382" s="107" t="s">
        <v>1055</v>
      </c>
      <c r="X382" s="108">
        <v>42276</v>
      </c>
      <c r="Y382" s="107" t="b">
        <v>0</v>
      </c>
      <c r="Z382" s="107" t="s">
        <v>5237</v>
      </c>
      <c r="AA382" s="107" t="s">
        <v>5237</v>
      </c>
      <c r="AB382" s="107" t="s">
        <v>5237</v>
      </c>
      <c r="AC382" s="107" t="s">
        <v>5237</v>
      </c>
      <c r="AD382" s="107" t="s">
        <v>5237</v>
      </c>
      <c r="AE382" s="107" t="s">
        <v>5237</v>
      </c>
    </row>
    <row r="383" spans="2:31" outlineLevel="1">
      <c r="B383" s="24" t="s">
        <v>8329</v>
      </c>
      <c r="C383" s="24" t="s">
        <v>2</v>
      </c>
      <c r="D383" s="24" t="s">
        <v>62</v>
      </c>
      <c r="F383" s="24" t="s">
        <v>155</v>
      </c>
      <c r="G383" s="24">
        <v>400</v>
      </c>
      <c r="H383" s="24" t="s">
        <v>7989</v>
      </c>
      <c r="I383" s="24" t="s">
        <v>8099</v>
      </c>
      <c r="J383" s="24" t="s">
        <v>73</v>
      </c>
      <c r="K383" s="72" t="str">
        <f t="shared" si="18"/>
        <v>USCF406 ICPL Curncy</v>
      </c>
      <c r="L383" s="25" t="str">
        <f t="shared" si="19"/>
        <v>ICPL</v>
      </c>
      <c r="M383" s="26">
        <f t="shared" ca="1" si="19"/>
        <v>42276</v>
      </c>
      <c r="N383" s="25" t="b">
        <f t="shared" si="19"/>
        <v>0</v>
      </c>
      <c r="O383" s="84" t="str">
        <f>IF($N383,_xll.BDP($K383,O$247),"[DISABLED]")</f>
        <v>[DISABLED]</v>
      </c>
      <c r="P383" s="84" t="str">
        <f>IF($N383,_xll.BDP($K383,P$247),"[DISABLED]")</f>
        <v>[DISABLED]</v>
      </c>
      <c r="Q383" s="84" t="str">
        <f>IF($N383,_xll.BDP($K383,Q$247),"[DISABLED]")</f>
        <v>[DISABLED]</v>
      </c>
      <c r="R383" s="84" t="str">
        <f>IF($N383,_xll.BDH($K383,R$247,$M383),"[DISABLED]")</f>
        <v>[DISABLED]</v>
      </c>
      <c r="S383" s="84" t="str">
        <f>IF($N383,_xll.BDH($K383,S$247,$M383),"[DISABLED]")</f>
        <v>[DISABLED]</v>
      </c>
      <c r="T383" s="84" t="str">
        <f>IF($N383,_xll.BDH($K383,T$247,$M383),"[DISABLED]")</f>
        <v>[DISABLED]</v>
      </c>
      <c r="V383" s="106" t="s">
        <v>11885</v>
      </c>
      <c r="W383" s="107" t="s">
        <v>1055</v>
      </c>
      <c r="X383" s="108">
        <v>42276</v>
      </c>
      <c r="Y383" s="107" t="b">
        <v>0</v>
      </c>
      <c r="Z383" s="107" t="s">
        <v>5237</v>
      </c>
      <c r="AA383" s="107" t="s">
        <v>5237</v>
      </c>
      <c r="AB383" s="107" t="s">
        <v>5237</v>
      </c>
      <c r="AC383" s="107" t="s">
        <v>5237</v>
      </c>
      <c r="AD383" s="107" t="s">
        <v>5237</v>
      </c>
      <c r="AE383" s="107" t="s">
        <v>5237</v>
      </c>
    </row>
    <row r="384" spans="2:31" outlineLevel="1">
      <c r="B384" s="24" t="s">
        <v>8329</v>
      </c>
      <c r="C384" s="24" t="s">
        <v>2</v>
      </c>
      <c r="D384" s="24" t="s">
        <v>62</v>
      </c>
      <c r="F384" s="24" t="s">
        <v>45</v>
      </c>
      <c r="G384" s="24">
        <v>400</v>
      </c>
      <c r="H384" s="24" t="s">
        <v>7989</v>
      </c>
      <c r="I384" s="24" t="s">
        <v>8100</v>
      </c>
      <c r="J384" s="24" t="s">
        <v>73</v>
      </c>
      <c r="K384" s="72" t="str">
        <f t="shared" si="18"/>
        <v>USCF407 ICPL Curncy</v>
      </c>
      <c r="L384" s="25" t="str">
        <f t="shared" si="19"/>
        <v>ICPL</v>
      </c>
      <c r="M384" s="26">
        <f t="shared" ca="1" si="19"/>
        <v>42276</v>
      </c>
      <c r="N384" s="25" t="b">
        <f t="shared" si="19"/>
        <v>0</v>
      </c>
      <c r="O384" s="84" t="str">
        <f>IF($N384,_xll.BDP($K384,O$247),"[DISABLED]")</f>
        <v>[DISABLED]</v>
      </c>
      <c r="P384" s="84" t="str">
        <f>IF($N384,_xll.BDP($K384,P$247),"[DISABLED]")</f>
        <v>[DISABLED]</v>
      </c>
      <c r="Q384" s="84" t="str">
        <f>IF($N384,_xll.BDP($K384,Q$247),"[DISABLED]")</f>
        <v>[DISABLED]</v>
      </c>
      <c r="R384" s="84" t="str">
        <f>IF($N384,_xll.BDH($K384,R$247,$M384),"[DISABLED]")</f>
        <v>[DISABLED]</v>
      </c>
      <c r="S384" s="84" t="str">
        <f>IF($N384,_xll.BDH($K384,S$247,$M384),"[DISABLED]")</f>
        <v>[DISABLED]</v>
      </c>
      <c r="T384" s="84" t="str">
        <f>IF($N384,_xll.BDH($K384,T$247,$M384),"[DISABLED]")</f>
        <v>[DISABLED]</v>
      </c>
      <c r="V384" s="106" t="s">
        <v>11886</v>
      </c>
      <c r="W384" s="107" t="s">
        <v>1055</v>
      </c>
      <c r="X384" s="108">
        <v>42276</v>
      </c>
      <c r="Y384" s="107" t="b">
        <v>0</v>
      </c>
      <c r="Z384" s="107" t="s">
        <v>5237</v>
      </c>
      <c r="AA384" s="107" t="s">
        <v>5237</v>
      </c>
      <c r="AB384" s="107" t="s">
        <v>5237</v>
      </c>
      <c r="AC384" s="107" t="s">
        <v>5237</v>
      </c>
      <c r="AD384" s="107" t="s">
        <v>5237</v>
      </c>
      <c r="AE384" s="107" t="s">
        <v>5237</v>
      </c>
    </row>
    <row r="385" spans="2:31" outlineLevel="1">
      <c r="B385" s="24" t="s">
        <v>8329</v>
      </c>
      <c r="C385" s="24" t="s">
        <v>2</v>
      </c>
      <c r="D385" s="24" t="s">
        <v>62</v>
      </c>
      <c r="F385" s="24" t="s">
        <v>156</v>
      </c>
      <c r="G385" s="24">
        <v>400</v>
      </c>
      <c r="H385" s="24" t="s">
        <v>7989</v>
      </c>
      <c r="I385" s="24" t="s">
        <v>8101</v>
      </c>
      <c r="J385" s="24" t="s">
        <v>73</v>
      </c>
      <c r="K385" s="72" t="str">
        <f t="shared" si="18"/>
        <v>USCF408 ICPL Curncy</v>
      </c>
      <c r="L385" s="25" t="str">
        <f t="shared" si="19"/>
        <v>ICPL</v>
      </c>
      <c r="M385" s="26">
        <f t="shared" ca="1" si="19"/>
        <v>42276</v>
      </c>
      <c r="N385" s="25" t="b">
        <f t="shared" si="19"/>
        <v>0</v>
      </c>
      <c r="O385" s="84" t="str">
        <f>IF($N385,_xll.BDP($K385,O$247),"[DISABLED]")</f>
        <v>[DISABLED]</v>
      </c>
      <c r="P385" s="84" t="str">
        <f>IF($N385,_xll.BDP($K385,P$247),"[DISABLED]")</f>
        <v>[DISABLED]</v>
      </c>
      <c r="Q385" s="84" t="str">
        <f>IF($N385,_xll.BDP($K385,Q$247),"[DISABLED]")</f>
        <v>[DISABLED]</v>
      </c>
      <c r="R385" s="84" t="str">
        <f>IF($N385,_xll.BDH($K385,R$247,$M385),"[DISABLED]")</f>
        <v>[DISABLED]</v>
      </c>
      <c r="S385" s="84" t="str">
        <f>IF($N385,_xll.BDH($K385,S$247,$M385),"[DISABLED]")</f>
        <v>[DISABLED]</v>
      </c>
      <c r="T385" s="84" t="str">
        <f>IF($N385,_xll.BDH($K385,T$247,$M385),"[DISABLED]")</f>
        <v>[DISABLED]</v>
      </c>
      <c r="V385" s="106" t="s">
        <v>11887</v>
      </c>
      <c r="W385" s="107" t="s">
        <v>1055</v>
      </c>
      <c r="X385" s="108">
        <v>42276</v>
      </c>
      <c r="Y385" s="107" t="b">
        <v>0</v>
      </c>
      <c r="Z385" s="107" t="s">
        <v>5237</v>
      </c>
      <c r="AA385" s="107" t="s">
        <v>5237</v>
      </c>
      <c r="AB385" s="107" t="s">
        <v>5237</v>
      </c>
      <c r="AC385" s="107" t="s">
        <v>5237</v>
      </c>
      <c r="AD385" s="107" t="s">
        <v>5237</v>
      </c>
      <c r="AE385" s="107" t="s">
        <v>5237</v>
      </c>
    </row>
    <row r="386" spans="2:31" outlineLevel="1">
      <c r="B386" s="24" t="s">
        <v>8329</v>
      </c>
      <c r="C386" s="24" t="s">
        <v>2</v>
      </c>
      <c r="D386" s="24" t="s">
        <v>62</v>
      </c>
      <c r="F386" s="24" t="s">
        <v>157</v>
      </c>
      <c r="G386" s="24">
        <v>400</v>
      </c>
      <c r="H386" s="24" t="s">
        <v>7989</v>
      </c>
      <c r="I386" s="24" t="s">
        <v>8102</v>
      </c>
      <c r="J386" s="24" t="s">
        <v>73</v>
      </c>
      <c r="K386" s="72" t="str">
        <f t="shared" si="18"/>
        <v>USCF409 ICPL Curncy</v>
      </c>
      <c r="L386" s="25" t="str">
        <f t="shared" si="19"/>
        <v>ICPL</v>
      </c>
      <c r="M386" s="26">
        <f t="shared" ca="1" si="19"/>
        <v>42276</v>
      </c>
      <c r="N386" s="25" t="b">
        <f t="shared" si="19"/>
        <v>0</v>
      </c>
      <c r="O386" s="84" t="str">
        <f>IF($N386,_xll.BDP($K386,O$247),"[DISABLED]")</f>
        <v>[DISABLED]</v>
      </c>
      <c r="P386" s="84" t="str">
        <f>IF($N386,_xll.BDP($K386,P$247),"[DISABLED]")</f>
        <v>[DISABLED]</v>
      </c>
      <c r="Q386" s="84" t="str">
        <f>IF($N386,_xll.BDP($K386,Q$247),"[DISABLED]")</f>
        <v>[DISABLED]</v>
      </c>
      <c r="R386" s="84" t="str">
        <f>IF($N386,_xll.BDH($K386,R$247,$M386),"[DISABLED]")</f>
        <v>[DISABLED]</v>
      </c>
      <c r="S386" s="84" t="str">
        <f>IF($N386,_xll.BDH($K386,S$247,$M386),"[DISABLED]")</f>
        <v>[DISABLED]</v>
      </c>
      <c r="T386" s="84" t="str">
        <f>IF($N386,_xll.BDH($K386,T$247,$M386),"[DISABLED]")</f>
        <v>[DISABLED]</v>
      </c>
      <c r="V386" s="106" t="s">
        <v>11888</v>
      </c>
      <c r="W386" s="107" t="s">
        <v>1055</v>
      </c>
      <c r="X386" s="108">
        <v>42276</v>
      </c>
      <c r="Y386" s="107" t="b">
        <v>0</v>
      </c>
      <c r="Z386" s="107" t="s">
        <v>5237</v>
      </c>
      <c r="AA386" s="107" t="s">
        <v>5237</v>
      </c>
      <c r="AB386" s="107" t="s">
        <v>5237</v>
      </c>
      <c r="AC386" s="107" t="s">
        <v>5237</v>
      </c>
      <c r="AD386" s="107" t="s">
        <v>5237</v>
      </c>
      <c r="AE386" s="107" t="s">
        <v>5237</v>
      </c>
    </row>
    <row r="387" spans="2:31" outlineLevel="1">
      <c r="B387" s="24" t="s">
        <v>8329</v>
      </c>
      <c r="C387" s="24" t="s">
        <v>2</v>
      </c>
      <c r="D387" s="24" t="s">
        <v>62</v>
      </c>
      <c r="F387" s="24" t="s">
        <v>46</v>
      </c>
      <c r="G387" s="24">
        <v>400</v>
      </c>
      <c r="H387" s="24" t="s">
        <v>7989</v>
      </c>
      <c r="I387" s="24" t="s">
        <v>8103</v>
      </c>
      <c r="J387" s="24" t="s">
        <v>73</v>
      </c>
      <c r="K387" s="72" t="str">
        <f t="shared" si="18"/>
        <v>USCF4010 ICPL Curncy</v>
      </c>
      <c r="L387" s="25" t="str">
        <f t="shared" si="19"/>
        <v>ICPL</v>
      </c>
      <c r="M387" s="26">
        <f t="shared" ca="1" si="19"/>
        <v>42276</v>
      </c>
      <c r="N387" s="25" t="b">
        <f t="shared" si="19"/>
        <v>0</v>
      </c>
      <c r="O387" s="84" t="str">
        <f>IF($N387,_xll.BDP($K387,O$247),"[DISABLED]")</f>
        <v>[DISABLED]</v>
      </c>
      <c r="P387" s="84" t="str">
        <f>IF($N387,_xll.BDP($K387,P$247),"[DISABLED]")</f>
        <v>[DISABLED]</v>
      </c>
      <c r="Q387" s="84" t="str">
        <f>IF($N387,_xll.BDP($K387,Q$247),"[DISABLED]")</f>
        <v>[DISABLED]</v>
      </c>
      <c r="R387" s="84" t="str">
        <f>IF($N387,_xll.BDH($K387,R$247,$M387),"[DISABLED]")</f>
        <v>[DISABLED]</v>
      </c>
      <c r="S387" s="84" t="str">
        <f>IF($N387,_xll.BDH($K387,S$247,$M387),"[DISABLED]")</f>
        <v>[DISABLED]</v>
      </c>
      <c r="T387" s="84" t="str">
        <f>IF($N387,_xll.BDH($K387,T$247,$M387),"[DISABLED]")</f>
        <v>[DISABLED]</v>
      </c>
      <c r="V387" s="106" t="s">
        <v>11889</v>
      </c>
      <c r="W387" s="107" t="s">
        <v>1055</v>
      </c>
      <c r="X387" s="108">
        <v>42276</v>
      </c>
      <c r="Y387" s="107" t="b">
        <v>0</v>
      </c>
      <c r="Z387" s="107" t="s">
        <v>5237</v>
      </c>
      <c r="AA387" s="107" t="s">
        <v>5237</v>
      </c>
      <c r="AB387" s="107" t="s">
        <v>5237</v>
      </c>
      <c r="AC387" s="107" t="s">
        <v>5237</v>
      </c>
      <c r="AD387" s="107" t="s">
        <v>5237</v>
      </c>
      <c r="AE387" s="107" t="s">
        <v>5237</v>
      </c>
    </row>
    <row r="388" spans="2:31" outlineLevel="1">
      <c r="B388" s="24" t="s">
        <v>8329</v>
      </c>
      <c r="C388" s="24" t="s">
        <v>2</v>
      </c>
      <c r="D388" s="24" t="s">
        <v>62</v>
      </c>
      <c r="F388" s="24" t="s">
        <v>161</v>
      </c>
      <c r="G388" s="24">
        <v>400</v>
      </c>
      <c r="H388" s="24" t="s">
        <v>7989</v>
      </c>
      <c r="I388" s="24" t="s">
        <v>8104</v>
      </c>
      <c r="J388" s="24" t="s">
        <v>73</v>
      </c>
      <c r="K388" s="72" t="str">
        <f t="shared" si="18"/>
        <v>USCF4012 ICPL Curncy</v>
      </c>
      <c r="L388" s="25" t="str">
        <f t="shared" si="19"/>
        <v>ICPL</v>
      </c>
      <c r="M388" s="26">
        <f t="shared" ca="1" si="19"/>
        <v>42276</v>
      </c>
      <c r="N388" s="25" t="b">
        <f t="shared" si="19"/>
        <v>0</v>
      </c>
      <c r="O388" s="84" t="str">
        <f>IF($N388,_xll.BDP($K388,O$247),"[DISABLED]")</f>
        <v>[DISABLED]</v>
      </c>
      <c r="P388" s="84" t="str">
        <f>IF($N388,_xll.BDP($K388,P$247),"[DISABLED]")</f>
        <v>[DISABLED]</v>
      </c>
      <c r="Q388" s="84" t="str">
        <f>IF($N388,_xll.BDP($K388,Q$247),"[DISABLED]")</f>
        <v>[DISABLED]</v>
      </c>
      <c r="R388" s="84" t="str">
        <f>IF($N388,_xll.BDH($K388,R$247,$M388),"[DISABLED]")</f>
        <v>[DISABLED]</v>
      </c>
      <c r="S388" s="84" t="str">
        <f>IF($N388,_xll.BDH($K388,S$247,$M388),"[DISABLED]")</f>
        <v>[DISABLED]</v>
      </c>
      <c r="T388" s="84" t="str">
        <f>IF($N388,_xll.BDH($K388,T$247,$M388),"[DISABLED]")</f>
        <v>[DISABLED]</v>
      </c>
      <c r="V388" s="106" t="s">
        <v>11890</v>
      </c>
      <c r="W388" s="107" t="s">
        <v>1055</v>
      </c>
      <c r="X388" s="108">
        <v>42276</v>
      </c>
      <c r="Y388" s="107" t="b">
        <v>0</v>
      </c>
      <c r="Z388" s="107" t="s">
        <v>5237</v>
      </c>
      <c r="AA388" s="107" t="s">
        <v>5237</v>
      </c>
      <c r="AB388" s="107" t="s">
        <v>5237</v>
      </c>
      <c r="AC388" s="107" t="s">
        <v>5237</v>
      </c>
      <c r="AD388" s="107" t="s">
        <v>5237</v>
      </c>
      <c r="AE388" s="107" t="s">
        <v>5237</v>
      </c>
    </row>
    <row r="389" spans="2:31" outlineLevel="1">
      <c r="B389" s="24" t="s">
        <v>8329</v>
      </c>
      <c r="C389" s="24" t="s">
        <v>2</v>
      </c>
      <c r="D389" s="24" t="s">
        <v>62</v>
      </c>
      <c r="F389" s="24" t="s">
        <v>47</v>
      </c>
      <c r="G389" s="24">
        <v>400</v>
      </c>
      <c r="H389" s="24" t="s">
        <v>7989</v>
      </c>
      <c r="I389" s="24" t="s">
        <v>8105</v>
      </c>
      <c r="J389" s="24" t="s">
        <v>73</v>
      </c>
      <c r="K389" s="72" t="str">
        <f t="shared" si="18"/>
        <v>USCF4015 ICPL Curncy</v>
      </c>
      <c r="L389" s="25" t="str">
        <f t="shared" si="19"/>
        <v>ICPL</v>
      </c>
      <c r="M389" s="26">
        <f t="shared" ca="1" si="19"/>
        <v>42276</v>
      </c>
      <c r="N389" s="25" t="b">
        <f t="shared" si="19"/>
        <v>0</v>
      </c>
      <c r="O389" s="84" t="str">
        <f>IF($N389,_xll.BDP($K389,O$247),"[DISABLED]")</f>
        <v>[DISABLED]</v>
      </c>
      <c r="P389" s="84" t="str">
        <f>IF($N389,_xll.BDP($K389,P$247),"[DISABLED]")</f>
        <v>[DISABLED]</v>
      </c>
      <c r="Q389" s="84" t="str">
        <f>IF($N389,_xll.BDP($K389,Q$247),"[DISABLED]")</f>
        <v>[DISABLED]</v>
      </c>
      <c r="R389" s="84" t="str">
        <f>IF($N389,_xll.BDH($K389,R$247,$M389),"[DISABLED]")</f>
        <v>[DISABLED]</v>
      </c>
      <c r="S389" s="84" t="str">
        <f>IF($N389,_xll.BDH($K389,S$247,$M389),"[DISABLED]")</f>
        <v>[DISABLED]</v>
      </c>
      <c r="T389" s="84" t="str">
        <f>IF($N389,_xll.BDH($K389,T$247,$M389),"[DISABLED]")</f>
        <v>[DISABLED]</v>
      </c>
      <c r="V389" s="106" t="s">
        <v>11891</v>
      </c>
      <c r="W389" s="107" t="s">
        <v>1055</v>
      </c>
      <c r="X389" s="108">
        <v>42276</v>
      </c>
      <c r="Y389" s="107" t="b">
        <v>0</v>
      </c>
      <c r="Z389" s="107" t="s">
        <v>5237</v>
      </c>
      <c r="AA389" s="107" t="s">
        <v>5237</v>
      </c>
      <c r="AB389" s="107" t="s">
        <v>5237</v>
      </c>
      <c r="AC389" s="107" t="s">
        <v>5237</v>
      </c>
      <c r="AD389" s="107" t="s">
        <v>5237</v>
      </c>
      <c r="AE389" s="107" t="s">
        <v>5237</v>
      </c>
    </row>
    <row r="390" spans="2:31" outlineLevel="1">
      <c r="B390" s="24" t="s">
        <v>8329</v>
      </c>
      <c r="C390" s="24" t="s">
        <v>2</v>
      </c>
      <c r="D390" s="24" t="s">
        <v>62</v>
      </c>
      <c r="F390" s="24" t="s">
        <v>48</v>
      </c>
      <c r="G390" s="24">
        <v>400</v>
      </c>
      <c r="H390" s="24" t="s">
        <v>7989</v>
      </c>
      <c r="I390" s="24" t="s">
        <v>8106</v>
      </c>
      <c r="J390" s="24" t="s">
        <v>73</v>
      </c>
      <c r="K390" s="72" t="str">
        <f t="shared" si="18"/>
        <v>USCF4020 ICPL Curncy</v>
      </c>
      <c r="L390" s="25" t="str">
        <f t="shared" si="19"/>
        <v>ICPL</v>
      </c>
      <c r="M390" s="26">
        <f t="shared" ca="1" si="19"/>
        <v>42276</v>
      </c>
      <c r="N390" s="25" t="b">
        <f t="shared" si="19"/>
        <v>0</v>
      </c>
      <c r="O390" s="84" t="str">
        <f>IF($N390,_xll.BDP($K390,O$247),"[DISABLED]")</f>
        <v>[DISABLED]</v>
      </c>
      <c r="P390" s="84" t="str">
        <f>IF($N390,_xll.BDP($K390,P$247),"[DISABLED]")</f>
        <v>[DISABLED]</v>
      </c>
      <c r="Q390" s="84" t="str">
        <f>IF($N390,_xll.BDP($K390,Q$247),"[DISABLED]")</f>
        <v>[DISABLED]</v>
      </c>
      <c r="R390" s="84" t="str">
        <f>IF($N390,_xll.BDH($K390,R$247,$M390),"[DISABLED]")</f>
        <v>[DISABLED]</v>
      </c>
      <c r="S390" s="84" t="str">
        <f>IF($N390,_xll.BDH($K390,S$247,$M390),"[DISABLED]")</f>
        <v>[DISABLED]</v>
      </c>
      <c r="T390" s="84" t="str">
        <f>IF($N390,_xll.BDH($K390,T$247,$M390),"[DISABLED]")</f>
        <v>[DISABLED]</v>
      </c>
      <c r="V390" s="106" t="s">
        <v>11892</v>
      </c>
      <c r="W390" s="107" t="s">
        <v>1055</v>
      </c>
      <c r="X390" s="108">
        <v>42276</v>
      </c>
      <c r="Y390" s="107" t="b">
        <v>0</v>
      </c>
      <c r="Z390" s="107" t="s">
        <v>5237</v>
      </c>
      <c r="AA390" s="107" t="s">
        <v>5237</v>
      </c>
      <c r="AB390" s="107" t="s">
        <v>5237</v>
      </c>
      <c r="AC390" s="107" t="s">
        <v>5237</v>
      </c>
      <c r="AD390" s="107" t="s">
        <v>5237</v>
      </c>
      <c r="AE390" s="107" t="s">
        <v>5237</v>
      </c>
    </row>
    <row r="391" spans="2:31" outlineLevel="1">
      <c r="B391" s="24" t="s">
        <v>8329</v>
      </c>
      <c r="C391" s="24" t="s">
        <v>2</v>
      </c>
      <c r="D391" s="24" t="s">
        <v>62</v>
      </c>
      <c r="F391" s="24" t="s">
        <v>41</v>
      </c>
      <c r="G391" s="24">
        <v>500</v>
      </c>
      <c r="H391" s="24" t="s">
        <v>7989</v>
      </c>
      <c r="I391" s="24" t="s">
        <v>8107</v>
      </c>
      <c r="J391" s="24" t="s">
        <v>73</v>
      </c>
      <c r="K391" s="72" t="str">
        <f t="shared" si="18"/>
        <v>USCF501 ICPL Curncy</v>
      </c>
      <c r="L391" s="25" t="str">
        <f t="shared" si="19"/>
        <v>ICPL</v>
      </c>
      <c r="M391" s="26">
        <f t="shared" ca="1" si="19"/>
        <v>42276</v>
      </c>
      <c r="N391" s="25" t="b">
        <f t="shared" si="19"/>
        <v>0</v>
      </c>
      <c r="O391" s="84" t="str">
        <f>IF($N391,_xll.BDP($K391,O$247),"[DISABLED]")</f>
        <v>[DISABLED]</v>
      </c>
      <c r="P391" s="84" t="str">
        <f>IF($N391,_xll.BDP($K391,P$247),"[DISABLED]")</f>
        <v>[DISABLED]</v>
      </c>
      <c r="Q391" s="84" t="str">
        <f>IF($N391,_xll.BDP($K391,Q$247),"[DISABLED]")</f>
        <v>[DISABLED]</v>
      </c>
      <c r="R391" s="84" t="str">
        <f>IF($N391,_xll.BDH($K391,R$247,$M391),"[DISABLED]")</f>
        <v>[DISABLED]</v>
      </c>
      <c r="S391" s="84" t="str">
        <f>IF($N391,_xll.BDH($K391,S$247,$M391),"[DISABLED]")</f>
        <v>[DISABLED]</v>
      </c>
      <c r="T391" s="84" t="str">
        <f>IF($N391,_xll.BDH($K391,T$247,$M391),"[DISABLED]")</f>
        <v>[DISABLED]</v>
      </c>
      <c r="V391" s="106" t="s">
        <v>11893</v>
      </c>
      <c r="W391" s="107" t="s">
        <v>1055</v>
      </c>
      <c r="X391" s="108">
        <v>42276</v>
      </c>
      <c r="Y391" s="107" t="b">
        <v>0</v>
      </c>
      <c r="Z391" s="107" t="s">
        <v>5237</v>
      </c>
      <c r="AA391" s="107" t="s">
        <v>5237</v>
      </c>
      <c r="AB391" s="107" t="s">
        <v>5237</v>
      </c>
      <c r="AC391" s="107" t="s">
        <v>5237</v>
      </c>
      <c r="AD391" s="107" t="s">
        <v>5237</v>
      </c>
      <c r="AE391" s="107" t="s">
        <v>5237</v>
      </c>
    </row>
    <row r="392" spans="2:31" outlineLevel="1">
      <c r="B392" s="24" t="s">
        <v>8329</v>
      </c>
      <c r="C392" s="24" t="s">
        <v>2</v>
      </c>
      <c r="D392" s="24" t="s">
        <v>62</v>
      </c>
      <c r="F392" s="24" t="s">
        <v>42</v>
      </c>
      <c r="G392" s="24">
        <v>500</v>
      </c>
      <c r="H392" s="24" t="s">
        <v>7989</v>
      </c>
      <c r="I392" s="24" t="s">
        <v>8108</v>
      </c>
      <c r="J392" s="24" t="s">
        <v>73</v>
      </c>
      <c r="K392" s="72" t="str">
        <f t="shared" si="18"/>
        <v>USCF502 ICPL Curncy</v>
      </c>
      <c r="L392" s="25" t="str">
        <f t="shared" si="19"/>
        <v>ICPL</v>
      </c>
      <c r="M392" s="26">
        <f t="shared" ca="1" si="19"/>
        <v>42276</v>
      </c>
      <c r="N392" s="25" t="b">
        <f t="shared" si="19"/>
        <v>0</v>
      </c>
      <c r="O392" s="84" t="str">
        <f>IF($N392,_xll.BDP($K392,O$247),"[DISABLED]")</f>
        <v>[DISABLED]</v>
      </c>
      <c r="P392" s="84" t="str">
        <f>IF($N392,_xll.BDP($K392,P$247),"[DISABLED]")</f>
        <v>[DISABLED]</v>
      </c>
      <c r="Q392" s="84" t="str">
        <f>IF($N392,_xll.BDP($K392,Q$247),"[DISABLED]")</f>
        <v>[DISABLED]</v>
      </c>
      <c r="R392" s="84" t="str">
        <f>IF($N392,_xll.BDH($K392,R$247,$M392),"[DISABLED]")</f>
        <v>[DISABLED]</v>
      </c>
      <c r="S392" s="84" t="str">
        <f>IF($N392,_xll.BDH($K392,S$247,$M392),"[DISABLED]")</f>
        <v>[DISABLED]</v>
      </c>
      <c r="T392" s="84" t="str">
        <f>IF($N392,_xll.BDH($K392,T$247,$M392),"[DISABLED]")</f>
        <v>[DISABLED]</v>
      </c>
      <c r="V392" s="106" t="s">
        <v>11894</v>
      </c>
      <c r="W392" s="107" t="s">
        <v>1055</v>
      </c>
      <c r="X392" s="108">
        <v>42276</v>
      </c>
      <c r="Y392" s="107" t="b">
        <v>0</v>
      </c>
      <c r="Z392" s="107" t="s">
        <v>5237</v>
      </c>
      <c r="AA392" s="107" t="s">
        <v>5237</v>
      </c>
      <c r="AB392" s="107" t="s">
        <v>5237</v>
      </c>
      <c r="AC392" s="107" t="s">
        <v>5237</v>
      </c>
      <c r="AD392" s="107" t="s">
        <v>5237</v>
      </c>
      <c r="AE392" s="107" t="s">
        <v>5237</v>
      </c>
    </row>
    <row r="393" spans="2:31" outlineLevel="1">
      <c r="B393" s="24" t="s">
        <v>8329</v>
      </c>
      <c r="C393" s="24" t="s">
        <v>2</v>
      </c>
      <c r="D393" s="24" t="s">
        <v>62</v>
      </c>
      <c r="F393" s="24" t="s">
        <v>43</v>
      </c>
      <c r="G393" s="24">
        <v>500</v>
      </c>
      <c r="H393" s="24" t="s">
        <v>7989</v>
      </c>
      <c r="I393" s="24" t="s">
        <v>8109</v>
      </c>
      <c r="J393" s="24" t="s">
        <v>73</v>
      </c>
      <c r="K393" s="72" t="str">
        <f t="shared" si="18"/>
        <v>USCF503 ICPL Curncy</v>
      </c>
      <c r="L393" s="25" t="str">
        <f t="shared" si="19"/>
        <v>ICPL</v>
      </c>
      <c r="M393" s="26">
        <f t="shared" ca="1" si="19"/>
        <v>42276</v>
      </c>
      <c r="N393" s="25" t="b">
        <f t="shared" si="19"/>
        <v>0</v>
      </c>
      <c r="O393" s="84" t="str">
        <f>IF($N393,_xll.BDP($K393,O$247),"[DISABLED]")</f>
        <v>[DISABLED]</v>
      </c>
      <c r="P393" s="84" t="str">
        <f>IF($N393,_xll.BDP($K393,P$247),"[DISABLED]")</f>
        <v>[DISABLED]</v>
      </c>
      <c r="Q393" s="84" t="str">
        <f>IF($N393,_xll.BDP($K393,Q$247),"[DISABLED]")</f>
        <v>[DISABLED]</v>
      </c>
      <c r="R393" s="84" t="str">
        <f>IF($N393,_xll.BDH($K393,R$247,$M393),"[DISABLED]")</f>
        <v>[DISABLED]</v>
      </c>
      <c r="S393" s="84" t="str">
        <f>IF($N393,_xll.BDH($K393,S$247,$M393),"[DISABLED]")</f>
        <v>[DISABLED]</v>
      </c>
      <c r="T393" s="84" t="str">
        <f>IF($N393,_xll.BDH($K393,T$247,$M393),"[DISABLED]")</f>
        <v>[DISABLED]</v>
      </c>
      <c r="V393" s="106" t="s">
        <v>11895</v>
      </c>
      <c r="W393" s="107" t="s">
        <v>1055</v>
      </c>
      <c r="X393" s="108">
        <v>42276</v>
      </c>
      <c r="Y393" s="107" t="b">
        <v>0</v>
      </c>
      <c r="Z393" s="107" t="s">
        <v>5237</v>
      </c>
      <c r="AA393" s="107" t="s">
        <v>5237</v>
      </c>
      <c r="AB393" s="107" t="s">
        <v>5237</v>
      </c>
      <c r="AC393" s="107" t="s">
        <v>5237</v>
      </c>
      <c r="AD393" s="107" t="s">
        <v>5237</v>
      </c>
      <c r="AE393" s="107" t="s">
        <v>5237</v>
      </c>
    </row>
    <row r="394" spans="2:31" outlineLevel="1">
      <c r="B394" s="24" t="s">
        <v>8329</v>
      </c>
      <c r="C394" s="24" t="s">
        <v>2</v>
      </c>
      <c r="D394" s="24" t="s">
        <v>62</v>
      </c>
      <c r="F394" s="24" t="s">
        <v>152</v>
      </c>
      <c r="G394" s="24">
        <v>500</v>
      </c>
      <c r="H394" s="24" t="s">
        <v>7989</v>
      </c>
      <c r="I394" s="24" t="s">
        <v>8110</v>
      </c>
      <c r="J394" s="24" t="s">
        <v>73</v>
      </c>
      <c r="K394" s="72" t="str">
        <f t="shared" si="18"/>
        <v>USCF504 ICPL Curncy</v>
      </c>
      <c r="L394" s="25" t="str">
        <f t="shared" si="19"/>
        <v>ICPL</v>
      </c>
      <c r="M394" s="26">
        <f t="shared" ca="1" si="19"/>
        <v>42276</v>
      </c>
      <c r="N394" s="25" t="b">
        <f t="shared" si="19"/>
        <v>0</v>
      </c>
      <c r="O394" s="84" t="str">
        <f>IF($N394,_xll.BDP($K394,O$247),"[DISABLED]")</f>
        <v>[DISABLED]</v>
      </c>
      <c r="P394" s="84" t="str">
        <f>IF($N394,_xll.BDP($K394,P$247),"[DISABLED]")</f>
        <v>[DISABLED]</v>
      </c>
      <c r="Q394" s="84" t="str">
        <f>IF($N394,_xll.BDP($K394,Q$247),"[DISABLED]")</f>
        <v>[DISABLED]</v>
      </c>
      <c r="R394" s="84" t="str">
        <f>IF($N394,_xll.BDH($K394,R$247,$M394),"[DISABLED]")</f>
        <v>[DISABLED]</v>
      </c>
      <c r="S394" s="84" t="str">
        <f>IF($N394,_xll.BDH($K394,S$247,$M394),"[DISABLED]")</f>
        <v>[DISABLED]</v>
      </c>
      <c r="T394" s="84" t="str">
        <f>IF($N394,_xll.BDH($K394,T$247,$M394),"[DISABLED]")</f>
        <v>[DISABLED]</v>
      </c>
      <c r="V394" s="106" t="s">
        <v>11896</v>
      </c>
      <c r="W394" s="107" t="s">
        <v>1055</v>
      </c>
      <c r="X394" s="108">
        <v>42276</v>
      </c>
      <c r="Y394" s="107" t="b">
        <v>0</v>
      </c>
      <c r="Z394" s="107" t="s">
        <v>5237</v>
      </c>
      <c r="AA394" s="107" t="s">
        <v>5237</v>
      </c>
      <c r="AB394" s="107" t="s">
        <v>5237</v>
      </c>
      <c r="AC394" s="107" t="s">
        <v>5237</v>
      </c>
      <c r="AD394" s="107" t="s">
        <v>5237</v>
      </c>
      <c r="AE394" s="107" t="s">
        <v>5237</v>
      </c>
    </row>
    <row r="395" spans="2:31" outlineLevel="1">
      <c r="B395" s="24" t="s">
        <v>8329</v>
      </c>
      <c r="C395" s="24" t="s">
        <v>2</v>
      </c>
      <c r="D395" s="24" t="s">
        <v>62</v>
      </c>
      <c r="F395" s="24" t="s">
        <v>44</v>
      </c>
      <c r="G395" s="24">
        <v>500</v>
      </c>
      <c r="H395" s="24" t="s">
        <v>7989</v>
      </c>
      <c r="I395" s="24" t="s">
        <v>8111</v>
      </c>
      <c r="J395" s="24" t="s">
        <v>73</v>
      </c>
      <c r="K395" s="72" t="str">
        <f t="shared" si="18"/>
        <v>USCF505 ICPL Curncy</v>
      </c>
      <c r="L395" s="25" t="str">
        <f t="shared" si="19"/>
        <v>ICPL</v>
      </c>
      <c r="M395" s="26">
        <f t="shared" ca="1" si="19"/>
        <v>42276</v>
      </c>
      <c r="N395" s="25" t="b">
        <f t="shared" si="19"/>
        <v>0</v>
      </c>
      <c r="O395" s="84" t="str">
        <f>IF($N395,_xll.BDP($K395,O$247),"[DISABLED]")</f>
        <v>[DISABLED]</v>
      </c>
      <c r="P395" s="84" t="str">
        <f>IF($N395,_xll.BDP($K395,P$247),"[DISABLED]")</f>
        <v>[DISABLED]</v>
      </c>
      <c r="Q395" s="84" t="str">
        <f>IF($N395,_xll.BDP($K395,Q$247),"[DISABLED]")</f>
        <v>[DISABLED]</v>
      </c>
      <c r="R395" s="84" t="str">
        <f>IF($N395,_xll.BDH($K395,R$247,$M395),"[DISABLED]")</f>
        <v>[DISABLED]</v>
      </c>
      <c r="S395" s="84" t="str">
        <f>IF($N395,_xll.BDH($K395,S$247,$M395),"[DISABLED]")</f>
        <v>[DISABLED]</v>
      </c>
      <c r="T395" s="84" t="str">
        <f>IF($N395,_xll.BDH($K395,T$247,$M395),"[DISABLED]")</f>
        <v>[DISABLED]</v>
      </c>
      <c r="V395" s="106" t="s">
        <v>11897</v>
      </c>
      <c r="W395" s="107" t="s">
        <v>1055</v>
      </c>
      <c r="X395" s="108">
        <v>42276</v>
      </c>
      <c r="Y395" s="107" t="b">
        <v>0</v>
      </c>
      <c r="Z395" s="107" t="s">
        <v>5237</v>
      </c>
      <c r="AA395" s="107" t="s">
        <v>5237</v>
      </c>
      <c r="AB395" s="107" t="s">
        <v>5237</v>
      </c>
      <c r="AC395" s="107" t="s">
        <v>5237</v>
      </c>
      <c r="AD395" s="107" t="s">
        <v>5237</v>
      </c>
      <c r="AE395" s="107" t="s">
        <v>5237</v>
      </c>
    </row>
    <row r="396" spans="2:31" outlineLevel="1">
      <c r="B396" s="24" t="s">
        <v>8329</v>
      </c>
      <c r="C396" s="24" t="s">
        <v>2</v>
      </c>
      <c r="D396" s="24" t="s">
        <v>62</v>
      </c>
      <c r="F396" s="24" t="s">
        <v>155</v>
      </c>
      <c r="G396" s="24">
        <v>500</v>
      </c>
      <c r="H396" s="24" t="s">
        <v>7989</v>
      </c>
      <c r="I396" s="24" t="s">
        <v>8112</v>
      </c>
      <c r="J396" s="24" t="s">
        <v>73</v>
      </c>
      <c r="K396" s="72" t="str">
        <f t="shared" si="18"/>
        <v>USCF506 ICPL Curncy</v>
      </c>
      <c r="L396" s="25" t="str">
        <f t="shared" si="19"/>
        <v>ICPL</v>
      </c>
      <c r="M396" s="26">
        <f t="shared" ca="1" si="19"/>
        <v>42276</v>
      </c>
      <c r="N396" s="25" t="b">
        <f t="shared" si="19"/>
        <v>0</v>
      </c>
      <c r="O396" s="84" t="str">
        <f>IF($N396,_xll.BDP($K396,O$247),"[DISABLED]")</f>
        <v>[DISABLED]</v>
      </c>
      <c r="P396" s="84" t="str">
        <f>IF($N396,_xll.BDP($K396,P$247),"[DISABLED]")</f>
        <v>[DISABLED]</v>
      </c>
      <c r="Q396" s="84" t="str">
        <f>IF($N396,_xll.BDP($K396,Q$247),"[DISABLED]")</f>
        <v>[DISABLED]</v>
      </c>
      <c r="R396" s="84" t="str">
        <f>IF($N396,_xll.BDH($K396,R$247,$M396),"[DISABLED]")</f>
        <v>[DISABLED]</v>
      </c>
      <c r="S396" s="84" t="str">
        <f>IF($N396,_xll.BDH($K396,S$247,$M396),"[DISABLED]")</f>
        <v>[DISABLED]</v>
      </c>
      <c r="T396" s="84" t="str">
        <f>IF($N396,_xll.BDH($K396,T$247,$M396),"[DISABLED]")</f>
        <v>[DISABLED]</v>
      </c>
      <c r="V396" s="106" t="s">
        <v>11898</v>
      </c>
      <c r="W396" s="107" t="s">
        <v>1055</v>
      </c>
      <c r="X396" s="108">
        <v>42276</v>
      </c>
      <c r="Y396" s="107" t="b">
        <v>0</v>
      </c>
      <c r="Z396" s="107" t="s">
        <v>5237</v>
      </c>
      <c r="AA396" s="107" t="s">
        <v>5237</v>
      </c>
      <c r="AB396" s="107" t="s">
        <v>5237</v>
      </c>
      <c r="AC396" s="107" t="s">
        <v>5237</v>
      </c>
      <c r="AD396" s="107" t="s">
        <v>5237</v>
      </c>
      <c r="AE396" s="107" t="s">
        <v>5237</v>
      </c>
    </row>
    <row r="397" spans="2:31" outlineLevel="1">
      <c r="B397" s="24" t="s">
        <v>8329</v>
      </c>
      <c r="C397" s="24" t="s">
        <v>2</v>
      </c>
      <c r="D397" s="24" t="s">
        <v>62</v>
      </c>
      <c r="F397" s="24" t="s">
        <v>45</v>
      </c>
      <c r="G397" s="24">
        <v>500</v>
      </c>
      <c r="H397" s="24" t="s">
        <v>7989</v>
      </c>
      <c r="I397" s="24" t="s">
        <v>8113</v>
      </c>
      <c r="J397" s="24" t="s">
        <v>73</v>
      </c>
      <c r="K397" s="72" t="str">
        <f t="shared" si="18"/>
        <v>USCF507 ICPL Curncy</v>
      </c>
      <c r="L397" s="25" t="str">
        <f t="shared" si="19"/>
        <v>ICPL</v>
      </c>
      <c r="M397" s="26">
        <f t="shared" ca="1" si="19"/>
        <v>42276</v>
      </c>
      <c r="N397" s="25" t="b">
        <f t="shared" si="19"/>
        <v>0</v>
      </c>
      <c r="O397" s="84" t="str">
        <f>IF($N397,_xll.BDP($K397,O$247),"[DISABLED]")</f>
        <v>[DISABLED]</v>
      </c>
      <c r="P397" s="84" t="str">
        <f>IF($N397,_xll.BDP($K397,P$247),"[DISABLED]")</f>
        <v>[DISABLED]</v>
      </c>
      <c r="Q397" s="84" t="str">
        <f>IF($N397,_xll.BDP($K397,Q$247),"[DISABLED]")</f>
        <v>[DISABLED]</v>
      </c>
      <c r="R397" s="84" t="str">
        <f>IF($N397,_xll.BDH($K397,R$247,$M397),"[DISABLED]")</f>
        <v>[DISABLED]</v>
      </c>
      <c r="S397" s="84" t="str">
        <f>IF($N397,_xll.BDH($K397,S$247,$M397),"[DISABLED]")</f>
        <v>[DISABLED]</v>
      </c>
      <c r="T397" s="84" t="str">
        <f>IF($N397,_xll.BDH($K397,T$247,$M397),"[DISABLED]")</f>
        <v>[DISABLED]</v>
      </c>
      <c r="V397" s="106" t="s">
        <v>11899</v>
      </c>
      <c r="W397" s="107" t="s">
        <v>1055</v>
      </c>
      <c r="X397" s="108">
        <v>42276</v>
      </c>
      <c r="Y397" s="107" t="b">
        <v>0</v>
      </c>
      <c r="Z397" s="107" t="s">
        <v>5237</v>
      </c>
      <c r="AA397" s="107" t="s">
        <v>5237</v>
      </c>
      <c r="AB397" s="107" t="s">
        <v>5237</v>
      </c>
      <c r="AC397" s="107" t="s">
        <v>5237</v>
      </c>
      <c r="AD397" s="107" t="s">
        <v>5237</v>
      </c>
      <c r="AE397" s="107" t="s">
        <v>5237</v>
      </c>
    </row>
    <row r="398" spans="2:31" outlineLevel="1">
      <c r="B398" s="24" t="s">
        <v>8329</v>
      </c>
      <c r="C398" s="24" t="s">
        <v>2</v>
      </c>
      <c r="D398" s="24" t="s">
        <v>62</v>
      </c>
      <c r="F398" s="24" t="s">
        <v>156</v>
      </c>
      <c r="G398" s="24">
        <v>500</v>
      </c>
      <c r="H398" s="24" t="s">
        <v>7989</v>
      </c>
      <c r="I398" s="24" t="s">
        <v>8114</v>
      </c>
      <c r="J398" s="24" t="s">
        <v>73</v>
      </c>
      <c r="K398" s="72" t="str">
        <f t="shared" si="18"/>
        <v>USCF508 ICPL Curncy</v>
      </c>
      <c r="L398" s="25" t="str">
        <f t="shared" si="19"/>
        <v>ICPL</v>
      </c>
      <c r="M398" s="26">
        <f t="shared" ca="1" si="19"/>
        <v>42276</v>
      </c>
      <c r="N398" s="25" t="b">
        <f t="shared" si="19"/>
        <v>0</v>
      </c>
      <c r="O398" s="84" t="str">
        <f>IF($N398,_xll.BDP($K398,O$247),"[DISABLED]")</f>
        <v>[DISABLED]</v>
      </c>
      <c r="P398" s="84" t="str">
        <f>IF($N398,_xll.BDP($K398,P$247),"[DISABLED]")</f>
        <v>[DISABLED]</v>
      </c>
      <c r="Q398" s="84" t="str">
        <f>IF($N398,_xll.BDP($K398,Q$247),"[DISABLED]")</f>
        <v>[DISABLED]</v>
      </c>
      <c r="R398" s="84" t="str">
        <f>IF($N398,_xll.BDH($K398,R$247,$M398),"[DISABLED]")</f>
        <v>[DISABLED]</v>
      </c>
      <c r="S398" s="84" t="str">
        <f>IF($N398,_xll.BDH($K398,S$247,$M398),"[DISABLED]")</f>
        <v>[DISABLED]</v>
      </c>
      <c r="T398" s="84" t="str">
        <f>IF($N398,_xll.BDH($K398,T$247,$M398),"[DISABLED]")</f>
        <v>[DISABLED]</v>
      </c>
      <c r="V398" s="106" t="s">
        <v>11900</v>
      </c>
      <c r="W398" s="107" t="s">
        <v>1055</v>
      </c>
      <c r="X398" s="108">
        <v>42276</v>
      </c>
      <c r="Y398" s="107" t="b">
        <v>0</v>
      </c>
      <c r="Z398" s="107" t="s">
        <v>5237</v>
      </c>
      <c r="AA398" s="107" t="s">
        <v>5237</v>
      </c>
      <c r="AB398" s="107" t="s">
        <v>5237</v>
      </c>
      <c r="AC398" s="107" t="s">
        <v>5237</v>
      </c>
      <c r="AD398" s="107" t="s">
        <v>5237</v>
      </c>
      <c r="AE398" s="107" t="s">
        <v>5237</v>
      </c>
    </row>
    <row r="399" spans="2:31" outlineLevel="1">
      <c r="B399" s="24" t="s">
        <v>8329</v>
      </c>
      <c r="C399" s="24" t="s">
        <v>2</v>
      </c>
      <c r="D399" s="24" t="s">
        <v>62</v>
      </c>
      <c r="F399" s="24" t="s">
        <v>157</v>
      </c>
      <c r="G399" s="24">
        <v>500</v>
      </c>
      <c r="H399" s="24" t="s">
        <v>7989</v>
      </c>
      <c r="I399" s="24" t="s">
        <v>8115</v>
      </c>
      <c r="J399" s="24" t="s">
        <v>73</v>
      </c>
      <c r="K399" s="72" t="str">
        <f t="shared" si="18"/>
        <v>USCF509 ICPL Curncy</v>
      </c>
      <c r="L399" s="25" t="str">
        <f t="shared" si="19"/>
        <v>ICPL</v>
      </c>
      <c r="M399" s="26">
        <f t="shared" ca="1" si="19"/>
        <v>42276</v>
      </c>
      <c r="N399" s="25" t="b">
        <f t="shared" si="19"/>
        <v>0</v>
      </c>
      <c r="O399" s="84" t="str">
        <f>IF($N399,_xll.BDP($K399,O$247),"[DISABLED]")</f>
        <v>[DISABLED]</v>
      </c>
      <c r="P399" s="84" t="str">
        <f>IF($N399,_xll.BDP($K399,P$247),"[DISABLED]")</f>
        <v>[DISABLED]</v>
      </c>
      <c r="Q399" s="84" t="str">
        <f>IF($N399,_xll.BDP($K399,Q$247),"[DISABLED]")</f>
        <v>[DISABLED]</v>
      </c>
      <c r="R399" s="84" t="str">
        <f>IF($N399,_xll.BDH($K399,R$247,$M399),"[DISABLED]")</f>
        <v>[DISABLED]</v>
      </c>
      <c r="S399" s="84" t="str">
        <f>IF($N399,_xll.BDH($K399,S$247,$M399),"[DISABLED]")</f>
        <v>[DISABLED]</v>
      </c>
      <c r="T399" s="84" t="str">
        <f>IF($N399,_xll.BDH($K399,T$247,$M399),"[DISABLED]")</f>
        <v>[DISABLED]</v>
      </c>
      <c r="V399" s="106" t="s">
        <v>11901</v>
      </c>
      <c r="W399" s="107" t="s">
        <v>1055</v>
      </c>
      <c r="X399" s="108">
        <v>42276</v>
      </c>
      <c r="Y399" s="107" t="b">
        <v>0</v>
      </c>
      <c r="Z399" s="107" t="s">
        <v>5237</v>
      </c>
      <c r="AA399" s="107" t="s">
        <v>5237</v>
      </c>
      <c r="AB399" s="107" t="s">
        <v>5237</v>
      </c>
      <c r="AC399" s="107" t="s">
        <v>5237</v>
      </c>
      <c r="AD399" s="107" t="s">
        <v>5237</v>
      </c>
      <c r="AE399" s="107" t="s">
        <v>5237</v>
      </c>
    </row>
    <row r="400" spans="2:31" outlineLevel="1">
      <c r="B400" s="24" t="s">
        <v>8329</v>
      </c>
      <c r="C400" s="24" t="s">
        <v>2</v>
      </c>
      <c r="D400" s="24" t="s">
        <v>62</v>
      </c>
      <c r="F400" s="24" t="s">
        <v>46</v>
      </c>
      <c r="G400" s="24">
        <v>500</v>
      </c>
      <c r="H400" s="24" t="s">
        <v>7989</v>
      </c>
      <c r="I400" s="24" t="s">
        <v>8116</v>
      </c>
      <c r="J400" s="24" t="s">
        <v>73</v>
      </c>
      <c r="K400" s="72" t="str">
        <f t="shared" si="18"/>
        <v>USCF5010 ICPL Curncy</v>
      </c>
      <c r="L400" s="25" t="str">
        <f t="shared" si="19"/>
        <v>ICPL</v>
      </c>
      <c r="M400" s="26">
        <f t="shared" ca="1" si="19"/>
        <v>42276</v>
      </c>
      <c r="N400" s="25" t="b">
        <f t="shared" si="19"/>
        <v>0</v>
      </c>
      <c r="O400" s="84" t="str">
        <f>IF($N400,_xll.BDP($K400,O$247),"[DISABLED]")</f>
        <v>[DISABLED]</v>
      </c>
      <c r="P400" s="84" t="str">
        <f>IF($N400,_xll.BDP($K400,P$247),"[DISABLED]")</f>
        <v>[DISABLED]</v>
      </c>
      <c r="Q400" s="84" t="str">
        <f>IF($N400,_xll.BDP($K400,Q$247),"[DISABLED]")</f>
        <v>[DISABLED]</v>
      </c>
      <c r="R400" s="84" t="str">
        <f>IF($N400,_xll.BDH($K400,R$247,$M400),"[DISABLED]")</f>
        <v>[DISABLED]</v>
      </c>
      <c r="S400" s="84" t="str">
        <f>IF($N400,_xll.BDH($K400,S$247,$M400),"[DISABLED]")</f>
        <v>[DISABLED]</v>
      </c>
      <c r="T400" s="84" t="str">
        <f>IF($N400,_xll.BDH($K400,T$247,$M400),"[DISABLED]")</f>
        <v>[DISABLED]</v>
      </c>
      <c r="V400" s="106" t="s">
        <v>11902</v>
      </c>
      <c r="W400" s="107" t="s">
        <v>1055</v>
      </c>
      <c r="X400" s="108">
        <v>42276</v>
      </c>
      <c r="Y400" s="107" t="b">
        <v>0</v>
      </c>
      <c r="Z400" s="107" t="s">
        <v>5237</v>
      </c>
      <c r="AA400" s="107" t="s">
        <v>5237</v>
      </c>
      <c r="AB400" s="107" t="s">
        <v>5237</v>
      </c>
      <c r="AC400" s="107" t="s">
        <v>5237</v>
      </c>
      <c r="AD400" s="107" t="s">
        <v>5237</v>
      </c>
      <c r="AE400" s="107" t="s">
        <v>5237</v>
      </c>
    </row>
    <row r="401" spans="2:31" outlineLevel="1">
      <c r="B401" s="24" t="s">
        <v>8329</v>
      </c>
      <c r="C401" s="24" t="s">
        <v>2</v>
      </c>
      <c r="D401" s="24" t="s">
        <v>62</v>
      </c>
      <c r="F401" s="24" t="s">
        <v>161</v>
      </c>
      <c r="G401" s="24">
        <v>500</v>
      </c>
      <c r="H401" s="24" t="s">
        <v>7989</v>
      </c>
      <c r="I401" s="24" t="s">
        <v>8117</v>
      </c>
      <c r="J401" s="24" t="s">
        <v>73</v>
      </c>
      <c r="K401" s="72" t="str">
        <f t="shared" si="18"/>
        <v>USCF5012 ICPL Curncy</v>
      </c>
      <c r="L401" s="25" t="str">
        <f t="shared" si="19"/>
        <v>ICPL</v>
      </c>
      <c r="M401" s="26">
        <f t="shared" ca="1" si="19"/>
        <v>42276</v>
      </c>
      <c r="N401" s="25" t="b">
        <f t="shared" si="19"/>
        <v>0</v>
      </c>
      <c r="O401" s="84" t="str">
        <f>IF($N401,_xll.BDP($K401,O$247),"[DISABLED]")</f>
        <v>[DISABLED]</v>
      </c>
      <c r="P401" s="84" t="str">
        <f>IF($N401,_xll.BDP($K401,P$247),"[DISABLED]")</f>
        <v>[DISABLED]</v>
      </c>
      <c r="Q401" s="84" t="str">
        <f>IF($N401,_xll.BDP($K401,Q$247),"[DISABLED]")</f>
        <v>[DISABLED]</v>
      </c>
      <c r="R401" s="84" t="str">
        <f>IF($N401,_xll.BDH($K401,R$247,$M401),"[DISABLED]")</f>
        <v>[DISABLED]</v>
      </c>
      <c r="S401" s="84" t="str">
        <f>IF($N401,_xll.BDH($K401,S$247,$M401),"[DISABLED]")</f>
        <v>[DISABLED]</v>
      </c>
      <c r="T401" s="84" t="str">
        <f>IF($N401,_xll.BDH($K401,T$247,$M401),"[DISABLED]")</f>
        <v>[DISABLED]</v>
      </c>
      <c r="V401" s="106" t="s">
        <v>11903</v>
      </c>
      <c r="W401" s="107" t="s">
        <v>1055</v>
      </c>
      <c r="X401" s="108">
        <v>42276</v>
      </c>
      <c r="Y401" s="107" t="b">
        <v>0</v>
      </c>
      <c r="Z401" s="107" t="s">
        <v>5237</v>
      </c>
      <c r="AA401" s="107" t="s">
        <v>5237</v>
      </c>
      <c r="AB401" s="107" t="s">
        <v>5237</v>
      </c>
      <c r="AC401" s="107" t="s">
        <v>5237</v>
      </c>
      <c r="AD401" s="107" t="s">
        <v>5237</v>
      </c>
      <c r="AE401" s="107" t="s">
        <v>5237</v>
      </c>
    </row>
    <row r="402" spans="2:31" outlineLevel="1">
      <c r="B402" s="24" t="s">
        <v>8329</v>
      </c>
      <c r="C402" s="24" t="s">
        <v>2</v>
      </c>
      <c r="D402" s="24" t="s">
        <v>62</v>
      </c>
      <c r="F402" s="24" t="s">
        <v>47</v>
      </c>
      <c r="G402" s="24">
        <v>500</v>
      </c>
      <c r="H402" s="24" t="s">
        <v>7989</v>
      </c>
      <c r="I402" s="24" t="s">
        <v>8118</v>
      </c>
      <c r="J402" s="24" t="s">
        <v>73</v>
      </c>
      <c r="K402" s="72" t="str">
        <f t="shared" si="18"/>
        <v>USCF5015 ICPL Curncy</v>
      </c>
      <c r="L402" s="25" t="str">
        <f t="shared" si="19"/>
        <v>ICPL</v>
      </c>
      <c r="M402" s="26">
        <f t="shared" ca="1" si="19"/>
        <v>42276</v>
      </c>
      <c r="N402" s="25" t="b">
        <f t="shared" si="19"/>
        <v>0</v>
      </c>
      <c r="O402" s="84" t="str">
        <f>IF($N402,_xll.BDP($K402,O$247),"[DISABLED]")</f>
        <v>[DISABLED]</v>
      </c>
      <c r="P402" s="84" t="str">
        <f>IF($N402,_xll.BDP($K402,P$247),"[DISABLED]")</f>
        <v>[DISABLED]</v>
      </c>
      <c r="Q402" s="84" t="str">
        <f>IF($N402,_xll.BDP($K402,Q$247),"[DISABLED]")</f>
        <v>[DISABLED]</v>
      </c>
      <c r="R402" s="84" t="str">
        <f>IF($N402,_xll.BDH($K402,R$247,$M402),"[DISABLED]")</f>
        <v>[DISABLED]</v>
      </c>
      <c r="S402" s="84" t="str">
        <f>IF($N402,_xll.BDH($K402,S$247,$M402),"[DISABLED]")</f>
        <v>[DISABLED]</v>
      </c>
      <c r="T402" s="84" t="str">
        <f>IF($N402,_xll.BDH($K402,T$247,$M402),"[DISABLED]")</f>
        <v>[DISABLED]</v>
      </c>
      <c r="V402" s="106" t="s">
        <v>11904</v>
      </c>
      <c r="W402" s="107" t="s">
        <v>1055</v>
      </c>
      <c r="X402" s="108">
        <v>42276</v>
      </c>
      <c r="Y402" s="107" t="b">
        <v>0</v>
      </c>
      <c r="Z402" s="107" t="s">
        <v>5237</v>
      </c>
      <c r="AA402" s="107" t="s">
        <v>5237</v>
      </c>
      <c r="AB402" s="107" t="s">
        <v>5237</v>
      </c>
      <c r="AC402" s="107" t="s">
        <v>5237</v>
      </c>
      <c r="AD402" s="107" t="s">
        <v>5237</v>
      </c>
      <c r="AE402" s="107" t="s">
        <v>5237</v>
      </c>
    </row>
    <row r="403" spans="2:31" outlineLevel="1">
      <c r="B403" s="24" t="s">
        <v>8329</v>
      </c>
      <c r="C403" s="24" t="s">
        <v>2</v>
      </c>
      <c r="D403" s="24" t="s">
        <v>62</v>
      </c>
      <c r="F403" s="24" t="s">
        <v>48</v>
      </c>
      <c r="G403" s="24">
        <v>500</v>
      </c>
      <c r="H403" s="24" t="s">
        <v>7989</v>
      </c>
      <c r="I403" s="24" t="s">
        <v>8119</v>
      </c>
      <c r="J403" s="24" t="s">
        <v>73</v>
      </c>
      <c r="K403" s="72" t="str">
        <f t="shared" si="18"/>
        <v>USCF5020 ICPL Curncy</v>
      </c>
      <c r="L403" s="25" t="str">
        <f t="shared" si="19"/>
        <v>ICPL</v>
      </c>
      <c r="M403" s="26">
        <f t="shared" ca="1" si="19"/>
        <v>42276</v>
      </c>
      <c r="N403" s="25" t="b">
        <f t="shared" si="19"/>
        <v>0</v>
      </c>
      <c r="O403" s="84" t="str">
        <f>IF($N403,_xll.BDP($K403,O$247),"[DISABLED]")</f>
        <v>[DISABLED]</v>
      </c>
      <c r="P403" s="84" t="str">
        <f>IF($N403,_xll.BDP($K403,P$247),"[DISABLED]")</f>
        <v>[DISABLED]</v>
      </c>
      <c r="Q403" s="84" t="str">
        <f>IF($N403,_xll.BDP($K403,Q$247),"[DISABLED]")</f>
        <v>[DISABLED]</v>
      </c>
      <c r="R403" s="84" t="str">
        <f>IF($N403,_xll.BDH($K403,R$247,$M403),"[DISABLED]")</f>
        <v>[DISABLED]</v>
      </c>
      <c r="S403" s="84" t="str">
        <f>IF($N403,_xll.BDH($K403,S$247,$M403),"[DISABLED]")</f>
        <v>[DISABLED]</v>
      </c>
      <c r="T403" s="84" t="str">
        <f>IF($N403,_xll.BDH($K403,T$247,$M403),"[DISABLED]")</f>
        <v>[DISABLED]</v>
      </c>
      <c r="V403" s="106" t="s">
        <v>11905</v>
      </c>
      <c r="W403" s="107" t="s">
        <v>1055</v>
      </c>
      <c r="X403" s="108">
        <v>42276</v>
      </c>
      <c r="Y403" s="107" t="b">
        <v>0</v>
      </c>
      <c r="Z403" s="107" t="s">
        <v>5237</v>
      </c>
      <c r="AA403" s="107" t="s">
        <v>5237</v>
      </c>
      <c r="AB403" s="107" t="s">
        <v>5237</v>
      </c>
      <c r="AC403" s="107" t="s">
        <v>5237</v>
      </c>
      <c r="AD403" s="107" t="s">
        <v>5237</v>
      </c>
      <c r="AE403" s="107" t="s">
        <v>5237</v>
      </c>
    </row>
    <row r="404" spans="2:31" outlineLevel="1">
      <c r="B404" s="24" t="s">
        <v>8329</v>
      </c>
      <c r="C404" s="24" t="s">
        <v>2</v>
      </c>
      <c r="D404" s="24" t="s">
        <v>62</v>
      </c>
      <c r="F404" s="24" t="s">
        <v>41</v>
      </c>
      <c r="G404" s="24">
        <v>600</v>
      </c>
      <c r="H404" s="24" t="s">
        <v>7989</v>
      </c>
      <c r="I404" s="24" t="s">
        <v>8120</v>
      </c>
      <c r="J404" s="24" t="s">
        <v>73</v>
      </c>
      <c r="K404" s="72" t="str">
        <f t="shared" si="18"/>
        <v>USCF601 ICPL Curncy</v>
      </c>
      <c r="L404" s="25" t="str">
        <f t="shared" si="19"/>
        <v>ICPL</v>
      </c>
      <c r="M404" s="26">
        <f t="shared" ca="1" si="19"/>
        <v>42276</v>
      </c>
      <c r="N404" s="25" t="b">
        <f t="shared" si="19"/>
        <v>0</v>
      </c>
      <c r="O404" s="84" t="str">
        <f>IF($N404,_xll.BDP($K404,O$247),"[DISABLED]")</f>
        <v>[DISABLED]</v>
      </c>
      <c r="P404" s="84" t="str">
        <f>IF($N404,_xll.BDP($K404,P$247),"[DISABLED]")</f>
        <v>[DISABLED]</v>
      </c>
      <c r="Q404" s="84" t="str">
        <f>IF($N404,_xll.BDP($K404,Q$247),"[DISABLED]")</f>
        <v>[DISABLED]</v>
      </c>
      <c r="R404" s="84" t="str">
        <f>IF($N404,_xll.BDH($K404,R$247,$M404),"[DISABLED]")</f>
        <v>[DISABLED]</v>
      </c>
      <c r="S404" s="84" t="str">
        <f>IF($N404,_xll.BDH($K404,S$247,$M404),"[DISABLED]")</f>
        <v>[DISABLED]</v>
      </c>
      <c r="T404" s="84" t="str">
        <f>IF($N404,_xll.BDH($K404,T$247,$M404),"[DISABLED]")</f>
        <v>[DISABLED]</v>
      </c>
      <c r="V404" s="106" t="s">
        <v>11906</v>
      </c>
      <c r="W404" s="107" t="s">
        <v>1055</v>
      </c>
      <c r="X404" s="108">
        <v>42276</v>
      </c>
      <c r="Y404" s="107" t="b">
        <v>0</v>
      </c>
      <c r="Z404" s="107" t="s">
        <v>5237</v>
      </c>
      <c r="AA404" s="107" t="s">
        <v>5237</v>
      </c>
      <c r="AB404" s="107" t="s">
        <v>5237</v>
      </c>
      <c r="AC404" s="107" t="s">
        <v>5237</v>
      </c>
      <c r="AD404" s="107" t="s">
        <v>5237</v>
      </c>
      <c r="AE404" s="107" t="s">
        <v>5237</v>
      </c>
    </row>
    <row r="405" spans="2:31" outlineLevel="1">
      <c r="B405" s="24" t="s">
        <v>8329</v>
      </c>
      <c r="C405" s="24" t="s">
        <v>2</v>
      </c>
      <c r="D405" s="24" t="s">
        <v>62</v>
      </c>
      <c r="F405" s="24" t="s">
        <v>42</v>
      </c>
      <c r="G405" s="24">
        <v>600</v>
      </c>
      <c r="H405" s="24" t="s">
        <v>7989</v>
      </c>
      <c r="I405" s="24" t="s">
        <v>8121</v>
      </c>
      <c r="J405" s="24" t="s">
        <v>73</v>
      </c>
      <c r="K405" s="72" t="str">
        <f t="shared" si="18"/>
        <v>USCF602 ICPL Curncy</v>
      </c>
      <c r="L405" s="25" t="str">
        <f t="shared" si="19"/>
        <v>ICPL</v>
      </c>
      <c r="M405" s="26">
        <f t="shared" ca="1" si="19"/>
        <v>42276</v>
      </c>
      <c r="N405" s="25" t="b">
        <f t="shared" si="19"/>
        <v>0</v>
      </c>
      <c r="O405" s="84" t="str">
        <f>IF($N405,_xll.BDP($K405,O$247),"[DISABLED]")</f>
        <v>[DISABLED]</v>
      </c>
      <c r="P405" s="84" t="str">
        <f>IF($N405,_xll.BDP($K405,P$247),"[DISABLED]")</f>
        <v>[DISABLED]</v>
      </c>
      <c r="Q405" s="84" t="str">
        <f>IF($N405,_xll.BDP($K405,Q$247),"[DISABLED]")</f>
        <v>[DISABLED]</v>
      </c>
      <c r="R405" s="84" t="str">
        <f>IF($N405,_xll.BDH($K405,R$247,$M405),"[DISABLED]")</f>
        <v>[DISABLED]</v>
      </c>
      <c r="S405" s="84" t="str">
        <f>IF($N405,_xll.BDH($K405,S$247,$M405),"[DISABLED]")</f>
        <v>[DISABLED]</v>
      </c>
      <c r="T405" s="84" t="str">
        <f>IF($N405,_xll.BDH($K405,T$247,$M405),"[DISABLED]")</f>
        <v>[DISABLED]</v>
      </c>
      <c r="V405" s="106" t="s">
        <v>11907</v>
      </c>
      <c r="W405" s="107" t="s">
        <v>1055</v>
      </c>
      <c r="X405" s="108">
        <v>42276</v>
      </c>
      <c r="Y405" s="107" t="b">
        <v>0</v>
      </c>
      <c r="Z405" s="107" t="s">
        <v>5237</v>
      </c>
      <c r="AA405" s="107" t="s">
        <v>5237</v>
      </c>
      <c r="AB405" s="107" t="s">
        <v>5237</v>
      </c>
      <c r="AC405" s="107" t="s">
        <v>5237</v>
      </c>
      <c r="AD405" s="107" t="s">
        <v>5237</v>
      </c>
      <c r="AE405" s="107" t="s">
        <v>5237</v>
      </c>
    </row>
    <row r="406" spans="2:31" outlineLevel="1">
      <c r="B406" s="24" t="s">
        <v>8329</v>
      </c>
      <c r="C406" s="24" t="s">
        <v>2</v>
      </c>
      <c r="D406" s="24" t="s">
        <v>62</v>
      </c>
      <c r="F406" s="24" t="s">
        <v>43</v>
      </c>
      <c r="G406" s="24">
        <v>600</v>
      </c>
      <c r="H406" s="24" t="s">
        <v>7989</v>
      </c>
      <c r="I406" s="24" t="s">
        <v>8122</v>
      </c>
      <c r="J406" s="24" t="s">
        <v>73</v>
      </c>
      <c r="K406" s="72" t="str">
        <f t="shared" si="18"/>
        <v>USCF603 ICPL Curncy</v>
      </c>
      <c r="L406" s="25" t="str">
        <f t="shared" si="19"/>
        <v>ICPL</v>
      </c>
      <c r="M406" s="26">
        <f t="shared" ca="1" si="19"/>
        <v>42276</v>
      </c>
      <c r="N406" s="25" t="b">
        <f t="shared" si="19"/>
        <v>0</v>
      </c>
      <c r="O406" s="84" t="str">
        <f>IF($N406,_xll.BDP($K406,O$247),"[DISABLED]")</f>
        <v>[DISABLED]</v>
      </c>
      <c r="P406" s="84" t="str">
        <f>IF($N406,_xll.BDP($K406,P$247),"[DISABLED]")</f>
        <v>[DISABLED]</v>
      </c>
      <c r="Q406" s="84" t="str">
        <f>IF($N406,_xll.BDP($K406,Q$247),"[DISABLED]")</f>
        <v>[DISABLED]</v>
      </c>
      <c r="R406" s="84" t="str">
        <f>IF($N406,_xll.BDH($K406,R$247,$M406),"[DISABLED]")</f>
        <v>[DISABLED]</v>
      </c>
      <c r="S406" s="84" t="str">
        <f>IF($N406,_xll.BDH($K406,S$247,$M406),"[DISABLED]")</f>
        <v>[DISABLED]</v>
      </c>
      <c r="T406" s="84" t="str">
        <f>IF($N406,_xll.BDH($K406,T$247,$M406),"[DISABLED]")</f>
        <v>[DISABLED]</v>
      </c>
      <c r="V406" s="106" t="s">
        <v>11908</v>
      </c>
      <c r="W406" s="107" t="s">
        <v>1055</v>
      </c>
      <c r="X406" s="108">
        <v>42276</v>
      </c>
      <c r="Y406" s="107" t="b">
        <v>0</v>
      </c>
      <c r="Z406" s="107" t="s">
        <v>5237</v>
      </c>
      <c r="AA406" s="107" t="s">
        <v>5237</v>
      </c>
      <c r="AB406" s="107" t="s">
        <v>5237</v>
      </c>
      <c r="AC406" s="107" t="s">
        <v>5237</v>
      </c>
      <c r="AD406" s="107" t="s">
        <v>5237</v>
      </c>
      <c r="AE406" s="107" t="s">
        <v>5237</v>
      </c>
    </row>
    <row r="407" spans="2:31" outlineLevel="1">
      <c r="B407" s="24" t="s">
        <v>8329</v>
      </c>
      <c r="C407" s="24" t="s">
        <v>2</v>
      </c>
      <c r="D407" s="24" t="s">
        <v>62</v>
      </c>
      <c r="F407" s="24" t="s">
        <v>152</v>
      </c>
      <c r="G407" s="24">
        <v>600</v>
      </c>
      <c r="H407" s="24" t="s">
        <v>7989</v>
      </c>
      <c r="I407" s="24" t="s">
        <v>8123</v>
      </c>
      <c r="J407" s="24" t="s">
        <v>73</v>
      </c>
      <c r="K407" s="72" t="str">
        <f t="shared" si="18"/>
        <v>USCF604 ICPL Curncy</v>
      </c>
      <c r="L407" s="25" t="str">
        <f t="shared" si="19"/>
        <v>ICPL</v>
      </c>
      <c r="M407" s="26">
        <f t="shared" ca="1" si="19"/>
        <v>42276</v>
      </c>
      <c r="N407" s="25" t="b">
        <f t="shared" si="19"/>
        <v>0</v>
      </c>
      <c r="O407" s="84" t="str">
        <f>IF($N407,_xll.BDP($K407,O$247),"[DISABLED]")</f>
        <v>[DISABLED]</v>
      </c>
      <c r="P407" s="84" t="str">
        <f>IF($N407,_xll.BDP($K407,P$247),"[DISABLED]")</f>
        <v>[DISABLED]</v>
      </c>
      <c r="Q407" s="84" t="str">
        <f>IF($N407,_xll.BDP($K407,Q$247),"[DISABLED]")</f>
        <v>[DISABLED]</v>
      </c>
      <c r="R407" s="84" t="str">
        <f>IF($N407,_xll.BDH($K407,R$247,$M407),"[DISABLED]")</f>
        <v>[DISABLED]</v>
      </c>
      <c r="S407" s="84" t="str">
        <f>IF($N407,_xll.BDH($K407,S$247,$M407),"[DISABLED]")</f>
        <v>[DISABLED]</v>
      </c>
      <c r="T407" s="84" t="str">
        <f>IF($N407,_xll.BDH($K407,T$247,$M407),"[DISABLED]")</f>
        <v>[DISABLED]</v>
      </c>
      <c r="V407" s="106" t="s">
        <v>11909</v>
      </c>
      <c r="W407" s="107" t="s">
        <v>1055</v>
      </c>
      <c r="X407" s="108">
        <v>42276</v>
      </c>
      <c r="Y407" s="107" t="b">
        <v>0</v>
      </c>
      <c r="Z407" s="107" t="s">
        <v>5237</v>
      </c>
      <c r="AA407" s="107" t="s">
        <v>5237</v>
      </c>
      <c r="AB407" s="107" t="s">
        <v>5237</v>
      </c>
      <c r="AC407" s="107" t="s">
        <v>5237</v>
      </c>
      <c r="AD407" s="107" t="s">
        <v>5237</v>
      </c>
      <c r="AE407" s="107" t="s">
        <v>5237</v>
      </c>
    </row>
    <row r="408" spans="2:31" outlineLevel="1">
      <c r="B408" s="24" t="s">
        <v>8329</v>
      </c>
      <c r="C408" s="24" t="s">
        <v>2</v>
      </c>
      <c r="D408" s="24" t="s">
        <v>62</v>
      </c>
      <c r="F408" s="24" t="s">
        <v>44</v>
      </c>
      <c r="G408" s="24">
        <v>600</v>
      </c>
      <c r="H408" s="24" t="s">
        <v>7989</v>
      </c>
      <c r="I408" s="24" t="s">
        <v>8124</v>
      </c>
      <c r="J408" s="24" t="s">
        <v>73</v>
      </c>
      <c r="K408" s="72" t="str">
        <f t="shared" si="18"/>
        <v>USCF605 ICPL Curncy</v>
      </c>
      <c r="L408" s="25" t="str">
        <f t="shared" si="19"/>
        <v>ICPL</v>
      </c>
      <c r="M408" s="26">
        <f t="shared" ca="1" si="19"/>
        <v>42276</v>
      </c>
      <c r="N408" s="25" t="b">
        <f t="shared" si="19"/>
        <v>0</v>
      </c>
      <c r="O408" s="84" t="str">
        <f>IF($N408,_xll.BDP($K408,O$247),"[DISABLED]")</f>
        <v>[DISABLED]</v>
      </c>
      <c r="P408" s="84" t="str">
        <f>IF($N408,_xll.BDP($K408,P$247),"[DISABLED]")</f>
        <v>[DISABLED]</v>
      </c>
      <c r="Q408" s="84" t="str">
        <f>IF($N408,_xll.BDP($K408,Q$247),"[DISABLED]")</f>
        <v>[DISABLED]</v>
      </c>
      <c r="R408" s="84" t="str">
        <f>IF($N408,_xll.BDH($K408,R$247,$M408),"[DISABLED]")</f>
        <v>[DISABLED]</v>
      </c>
      <c r="S408" s="84" t="str">
        <f>IF($N408,_xll.BDH($K408,S$247,$M408),"[DISABLED]")</f>
        <v>[DISABLED]</v>
      </c>
      <c r="T408" s="84" t="str">
        <f>IF($N408,_xll.BDH($K408,T$247,$M408),"[DISABLED]")</f>
        <v>[DISABLED]</v>
      </c>
      <c r="V408" s="106" t="s">
        <v>11910</v>
      </c>
      <c r="W408" s="107" t="s">
        <v>1055</v>
      </c>
      <c r="X408" s="108">
        <v>42276</v>
      </c>
      <c r="Y408" s="107" t="b">
        <v>0</v>
      </c>
      <c r="Z408" s="107" t="s">
        <v>5237</v>
      </c>
      <c r="AA408" s="107" t="s">
        <v>5237</v>
      </c>
      <c r="AB408" s="107" t="s">
        <v>5237</v>
      </c>
      <c r="AC408" s="107" t="s">
        <v>5237</v>
      </c>
      <c r="AD408" s="107" t="s">
        <v>5237</v>
      </c>
      <c r="AE408" s="107" t="s">
        <v>5237</v>
      </c>
    </row>
    <row r="409" spans="2:31" outlineLevel="1">
      <c r="B409" s="24" t="s">
        <v>8329</v>
      </c>
      <c r="C409" s="24" t="s">
        <v>2</v>
      </c>
      <c r="D409" s="24" t="s">
        <v>62</v>
      </c>
      <c r="F409" s="24" t="s">
        <v>155</v>
      </c>
      <c r="G409" s="24">
        <v>600</v>
      </c>
      <c r="H409" s="24" t="s">
        <v>7989</v>
      </c>
      <c r="I409" s="24" t="s">
        <v>8125</v>
      </c>
      <c r="J409" s="24" t="s">
        <v>73</v>
      </c>
      <c r="K409" s="72" t="str">
        <f t="shared" si="18"/>
        <v>USCF606 ICPL Curncy</v>
      </c>
      <c r="L409" s="25" t="str">
        <f t="shared" ref="L409:N429" si="20">L$247</f>
        <v>ICPL</v>
      </c>
      <c r="M409" s="26">
        <f t="shared" ca="1" si="20"/>
        <v>42276</v>
      </c>
      <c r="N409" s="25" t="b">
        <f t="shared" si="20"/>
        <v>0</v>
      </c>
      <c r="O409" s="84" t="str">
        <f>IF($N409,_xll.BDP($K409,O$247),"[DISABLED]")</f>
        <v>[DISABLED]</v>
      </c>
      <c r="P409" s="84" t="str">
        <f>IF($N409,_xll.BDP($K409,P$247),"[DISABLED]")</f>
        <v>[DISABLED]</v>
      </c>
      <c r="Q409" s="84" t="str">
        <f>IF($N409,_xll.BDP($K409,Q$247),"[DISABLED]")</f>
        <v>[DISABLED]</v>
      </c>
      <c r="R409" s="84" t="str">
        <f>IF($N409,_xll.BDH($K409,R$247,$M409),"[DISABLED]")</f>
        <v>[DISABLED]</v>
      </c>
      <c r="S409" s="84" t="str">
        <f>IF($N409,_xll.BDH($K409,S$247,$M409),"[DISABLED]")</f>
        <v>[DISABLED]</v>
      </c>
      <c r="T409" s="84" t="str">
        <f>IF($N409,_xll.BDH($K409,T$247,$M409),"[DISABLED]")</f>
        <v>[DISABLED]</v>
      </c>
      <c r="V409" s="106" t="s">
        <v>11911</v>
      </c>
      <c r="W409" s="107" t="s">
        <v>1055</v>
      </c>
      <c r="X409" s="108">
        <v>42276</v>
      </c>
      <c r="Y409" s="107" t="b">
        <v>0</v>
      </c>
      <c r="Z409" s="107" t="s">
        <v>5237</v>
      </c>
      <c r="AA409" s="107" t="s">
        <v>5237</v>
      </c>
      <c r="AB409" s="107" t="s">
        <v>5237</v>
      </c>
      <c r="AC409" s="107" t="s">
        <v>5237</v>
      </c>
      <c r="AD409" s="107" t="s">
        <v>5237</v>
      </c>
      <c r="AE409" s="107" t="s">
        <v>5237</v>
      </c>
    </row>
    <row r="410" spans="2:31" outlineLevel="1">
      <c r="B410" s="24" t="s">
        <v>8329</v>
      </c>
      <c r="C410" s="24" t="s">
        <v>2</v>
      </c>
      <c r="D410" s="24" t="s">
        <v>62</v>
      </c>
      <c r="F410" s="24" t="s">
        <v>45</v>
      </c>
      <c r="G410" s="24">
        <v>600</v>
      </c>
      <c r="H410" s="24" t="s">
        <v>7989</v>
      </c>
      <c r="I410" s="24" t="s">
        <v>8126</v>
      </c>
      <c r="J410" s="24" t="s">
        <v>73</v>
      </c>
      <c r="K410" s="72" t="str">
        <f t="shared" si="18"/>
        <v>USCF607 ICPL Curncy</v>
      </c>
      <c r="L410" s="25" t="str">
        <f t="shared" si="20"/>
        <v>ICPL</v>
      </c>
      <c r="M410" s="26">
        <f t="shared" ca="1" si="20"/>
        <v>42276</v>
      </c>
      <c r="N410" s="25" t="b">
        <f t="shared" si="20"/>
        <v>0</v>
      </c>
      <c r="O410" s="84" t="str">
        <f>IF($N410,_xll.BDP($K410,O$247),"[DISABLED]")</f>
        <v>[DISABLED]</v>
      </c>
      <c r="P410" s="84" t="str">
        <f>IF($N410,_xll.BDP($K410,P$247),"[DISABLED]")</f>
        <v>[DISABLED]</v>
      </c>
      <c r="Q410" s="84" t="str">
        <f>IF($N410,_xll.BDP($K410,Q$247),"[DISABLED]")</f>
        <v>[DISABLED]</v>
      </c>
      <c r="R410" s="84" t="str">
        <f>IF($N410,_xll.BDH($K410,R$247,$M410),"[DISABLED]")</f>
        <v>[DISABLED]</v>
      </c>
      <c r="S410" s="84" t="str">
        <f>IF($N410,_xll.BDH($K410,S$247,$M410),"[DISABLED]")</f>
        <v>[DISABLED]</v>
      </c>
      <c r="T410" s="84" t="str">
        <f>IF($N410,_xll.BDH($K410,T$247,$M410),"[DISABLED]")</f>
        <v>[DISABLED]</v>
      </c>
      <c r="V410" s="106" t="s">
        <v>11912</v>
      </c>
      <c r="W410" s="107" t="s">
        <v>1055</v>
      </c>
      <c r="X410" s="108">
        <v>42276</v>
      </c>
      <c r="Y410" s="107" t="b">
        <v>0</v>
      </c>
      <c r="Z410" s="107" t="s">
        <v>5237</v>
      </c>
      <c r="AA410" s="107" t="s">
        <v>5237</v>
      </c>
      <c r="AB410" s="107" t="s">
        <v>5237</v>
      </c>
      <c r="AC410" s="107" t="s">
        <v>5237</v>
      </c>
      <c r="AD410" s="107" t="s">
        <v>5237</v>
      </c>
      <c r="AE410" s="107" t="s">
        <v>5237</v>
      </c>
    </row>
    <row r="411" spans="2:31" outlineLevel="1">
      <c r="B411" s="24" t="s">
        <v>8329</v>
      </c>
      <c r="C411" s="24" t="s">
        <v>2</v>
      </c>
      <c r="D411" s="24" t="s">
        <v>62</v>
      </c>
      <c r="F411" s="24" t="s">
        <v>156</v>
      </c>
      <c r="G411" s="24">
        <v>600</v>
      </c>
      <c r="H411" s="24" t="s">
        <v>7989</v>
      </c>
      <c r="I411" s="24" t="s">
        <v>8127</v>
      </c>
      <c r="J411" s="24" t="s">
        <v>73</v>
      </c>
      <c r="K411" s="72" t="str">
        <f t="shared" si="18"/>
        <v>USCF608 ICPL Curncy</v>
      </c>
      <c r="L411" s="25" t="str">
        <f t="shared" si="20"/>
        <v>ICPL</v>
      </c>
      <c r="M411" s="26">
        <f t="shared" ca="1" si="20"/>
        <v>42276</v>
      </c>
      <c r="N411" s="25" t="b">
        <f t="shared" si="20"/>
        <v>0</v>
      </c>
      <c r="O411" s="84" t="str">
        <f>IF($N411,_xll.BDP($K411,O$247),"[DISABLED]")</f>
        <v>[DISABLED]</v>
      </c>
      <c r="P411" s="84" t="str">
        <f>IF($N411,_xll.BDP($K411,P$247),"[DISABLED]")</f>
        <v>[DISABLED]</v>
      </c>
      <c r="Q411" s="84" t="str">
        <f>IF($N411,_xll.BDP($K411,Q$247),"[DISABLED]")</f>
        <v>[DISABLED]</v>
      </c>
      <c r="R411" s="84" t="str">
        <f>IF($N411,_xll.BDH($K411,R$247,$M411),"[DISABLED]")</f>
        <v>[DISABLED]</v>
      </c>
      <c r="S411" s="84" t="str">
        <f>IF($N411,_xll.BDH($K411,S$247,$M411),"[DISABLED]")</f>
        <v>[DISABLED]</v>
      </c>
      <c r="T411" s="84" t="str">
        <f>IF($N411,_xll.BDH($K411,T$247,$M411),"[DISABLED]")</f>
        <v>[DISABLED]</v>
      </c>
      <c r="V411" s="106" t="s">
        <v>11913</v>
      </c>
      <c r="W411" s="107" t="s">
        <v>1055</v>
      </c>
      <c r="X411" s="108">
        <v>42276</v>
      </c>
      <c r="Y411" s="107" t="b">
        <v>0</v>
      </c>
      <c r="Z411" s="107" t="s">
        <v>5237</v>
      </c>
      <c r="AA411" s="107" t="s">
        <v>5237</v>
      </c>
      <c r="AB411" s="107" t="s">
        <v>5237</v>
      </c>
      <c r="AC411" s="107" t="s">
        <v>5237</v>
      </c>
      <c r="AD411" s="107" t="s">
        <v>5237</v>
      </c>
      <c r="AE411" s="107" t="s">
        <v>5237</v>
      </c>
    </row>
    <row r="412" spans="2:31" outlineLevel="1">
      <c r="B412" s="24" t="s">
        <v>8329</v>
      </c>
      <c r="C412" s="24" t="s">
        <v>2</v>
      </c>
      <c r="D412" s="24" t="s">
        <v>62</v>
      </c>
      <c r="F412" s="24" t="s">
        <v>157</v>
      </c>
      <c r="G412" s="24">
        <v>600</v>
      </c>
      <c r="H412" s="24" t="s">
        <v>7989</v>
      </c>
      <c r="I412" s="24" t="s">
        <v>8128</v>
      </c>
      <c r="J412" s="24" t="s">
        <v>73</v>
      </c>
      <c r="K412" s="72" t="str">
        <f t="shared" si="18"/>
        <v>USCF609 ICPL Curncy</v>
      </c>
      <c r="L412" s="25" t="str">
        <f t="shared" si="20"/>
        <v>ICPL</v>
      </c>
      <c r="M412" s="26">
        <f t="shared" ca="1" si="20"/>
        <v>42276</v>
      </c>
      <c r="N412" s="25" t="b">
        <f t="shared" si="20"/>
        <v>0</v>
      </c>
      <c r="O412" s="84" t="str">
        <f>IF($N412,_xll.BDP($K412,O$247),"[DISABLED]")</f>
        <v>[DISABLED]</v>
      </c>
      <c r="P412" s="84" t="str">
        <f>IF($N412,_xll.BDP($K412,P$247),"[DISABLED]")</f>
        <v>[DISABLED]</v>
      </c>
      <c r="Q412" s="84" t="str">
        <f>IF($N412,_xll.BDP($K412,Q$247),"[DISABLED]")</f>
        <v>[DISABLED]</v>
      </c>
      <c r="R412" s="84" t="str">
        <f>IF($N412,_xll.BDH($K412,R$247,$M412),"[DISABLED]")</f>
        <v>[DISABLED]</v>
      </c>
      <c r="S412" s="84" t="str">
        <f>IF($N412,_xll.BDH($K412,S$247,$M412),"[DISABLED]")</f>
        <v>[DISABLED]</v>
      </c>
      <c r="T412" s="84" t="str">
        <f>IF($N412,_xll.BDH($K412,T$247,$M412),"[DISABLED]")</f>
        <v>[DISABLED]</v>
      </c>
      <c r="V412" s="106" t="s">
        <v>11914</v>
      </c>
      <c r="W412" s="107" t="s">
        <v>1055</v>
      </c>
      <c r="X412" s="108">
        <v>42276</v>
      </c>
      <c r="Y412" s="107" t="b">
        <v>0</v>
      </c>
      <c r="Z412" s="107" t="s">
        <v>5237</v>
      </c>
      <c r="AA412" s="107" t="s">
        <v>5237</v>
      </c>
      <c r="AB412" s="107" t="s">
        <v>5237</v>
      </c>
      <c r="AC412" s="107" t="s">
        <v>5237</v>
      </c>
      <c r="AD412" s="107" t="s">
        <v>5237</v>
      </c>
      <c r="AE412" s="107" t="s">
        <v>5237</v>
      </c>
    </row>
    <row r="413" spans="2:31" outlineLevel="1">
      <c r="B413" s="24" t="s">
        <v>8329</v>
      </c>
      <c r="C413" s="24" t="s">
        <v>2</v>
      </c>
      <c r="D413" s="24" t="s">
        <v>62</v>
      </c>
      <c r="F413" s="24" t="s">
        <v>46</v>
      </c>
      <c r="G413" s="24">
        <v>600</v>
      </c>
      <c r="H413" s="24" t="s">
        <v>7989</v>
      </c>
      <c r="I413" s="24" t="s">
        <v>8129</v>
      </c>
      <c r="J413" s="24" t="s">
        <v>73</v>
      </c>
      <c r="K413" s="72" t="str">
        <f t="shared" si="18"/>
        <v>USCF6010 ICPL Curncy</v>
      </c>
      <c r="L413" s="25" t="str">
        <f t="shared" si="20"/>
        <v>ICPL</v>
      </c>
      <c r="M413" s="26">
        <f t="shared" ca="1" si="20"/>
        <v>42276</v>
      </c>
      <c r="N413" s="25" t="b">
        <f t="shared" si="20"/>
        <v>0</v>
      </c>
      <c r="O413" s="84" t="str">
        <f>IF($N413,_xll.BDP($K413,O$247),"[DISABLED]")</f>
        <v>[DISABLED]</v>
      </c>
      <c r="P413" s="84" t="str">
        <f>IF($N413,_xll.BDP($K413,P$247),"[DISABLED]")</f>
        <v>[DISABLED]</v>
      </c>
      <c r="Q413" s="84" t="str">
        <f>IF($N413,_xll.BDP($K413,Q$247),"[DISABLED]")</f>
        <v>[DISABLED]</v>
      </c>
      <c r="R413" s="84" t="str">
        <f>IF($N413,_xll.BDH($K413,R$247,$M413),"[DISABLED]")</f>
        <v>[DISABLED]</v>
      </c>
      <c r="S413" s="84" t="str">
        <f>IF($N413,_xll.BDH($K413,S$247,$M413),"[DISABLED]")</f>
        <v>[DISABLED]</v>
      </c>
      <c r="T413" s="84" t="str">
        <f>IF($N413,_xll.BDH($K413,T$247,$M413),"[DISABLED]")</f>
        <v>[DISABLED]</v>
      </c>
      <c r="V413" s="106" t="s">
        <v>11915</v>
      </c>
      <c r="W413" s="107" t="s">
        <v>1055</v>
      </c>
      <c r="X413" s="108">
        <v>42276</v>
      </c>
      <c r="Y413" s="107" t="b">
        <v>0</v>
      </c>
      <c r="Z413" s="107" t="s">
        <v>5237</v>
      </c>
      <c r="AA413" s="107" t="s">
        <v>5237</v>
      </c>
      <c r="AB413" s="107" t="s">
        <v>5237</v>
      </c>
      <c r="AC413" s="107" t="s">
        <v>5237</v>
      </c>
      <c r="AD413" s="107" t="s">
        <v>5237</v>
      </c>
      <c r="AE413" s="107" t="s">
        <v>5237</v>
      </c>
    </row>
    <row r="414" spans="2:31" outlineLevel="1">
      <c r="B414" s="24" t="s">
        <v>8329</v>
      </c>
      <c r="C414" s="24" t="s">
        <v>2</v>
      </c>
      <c r="D414" s="24" t="s">
        <v>62</v>
      </c>
      <c r="F414" s="24" t="s">
        <v>161</v>
      </c>
      <c r="G414" s="24">
        <v>600</v>
      </c>
      <c r="H414" s="24" t="s">
        <v>7989</v>
      </c>
      <c r="I414" s="24" t="s">
        <v>8130</v>
      </c>
      <c r="J414" s="24" t="s">
        <v>73</v>
      </c>
      <c r="K414" s="72" t="str">
        <f t="shared" si="18"/>
        <v>USCF6012 ICPL Curncy</v>
      </c>
      <c r="L414" s="25" t="str">
        <f t="shared" si="20"/>
        <v>ICPL</v>
      </c>
      <c r="M414" s="26">
        <f t="shared" ca="1" si="20"/>
        <v>42276</v>
      </c>
      <c r="N414" s="25" t="b">
        <f t="shared" si="20"/>
        <v>0</v>
      </c>
      <c r="O414" s="84" t="str">
        <f>IF($N414,_xll.BDP($K414,O$247),"[DISABLED]")</f>
        <v>[DISABLED]</v>
      </c>
      <c r="P414" s="84" t="str">
        <f>IF($N414,_xll.BDP($K414,P$247),"[DISABLED]")</f>
        <v>[DISABLED]</v>
      </c>
      <c r="Q414" s="84" t="str">
        <f>IF($N414,_xll.BDP($K414,Q$247),"[DISABLED]")</f>
        <v>[DISABLED]</v>
      </c>
      <c r="R414" s="84" t="str">
        <f>IF($N414,_xll.BDH($K414,R$247,$M414),"[DISABLED]")</f>
        <v>[DISABLED]</v>
      </c>
      <c r="S414" s="84" t="str">
        <f>IF($N414,_xll.BDH($K414,S$247,$M414),"[DISABLED]")</f>
        <v>[DISABLED]</v>
      </c>
      <c r="T414" s="84" t="str">
        <f>IF($N414,_xll.BDH($K414,T$247,$M414),"[DISABLED]")</f>
        <v>[DISABLED]</v>
      </c>
      <c r="V414" s="106" t="s">
        <v>11916</v>
      </c>
      <c r="W414" s="107" t="s">
        <v>1055</v>
      </c>
      <c r="X414" s="108">
        <v>42276</v>
      </c>
      <c r="Y414" s="107" t="b">
        <v>0</v>
      </c>
      <c r="Z414" s="107" t="s">
        <v>5237</v>
      </c>
      <c r="AA414" s="107" t="s">
        <v>5237</v>
      </c>
      <c r="AB414" s="107" t="s">
        <v>5237</v>
      </c>
      <c r="AC414" s="107" t="s">
        <v>5237</v>
      </c>
      <c r="AD414" s="107" t="s">
        <v>5237</v>
      </c>
      <c r="AE414" s="107" t="s">
        <v>5237</v>
      </c>
    </row>
    <row r="415" spans="2:31" outlineLevel="1">
      <c r="B415" s="24" t="s">
        <v>8329</v>
      </c>
      <c r="C415" s="24" t="s">
        <v>2</v>
      </c>
      <c r="D415" s="24" t="s">
        <v>62</v>
      </c>
      <c r="F415" s="24" t="s">
        <v>47</v>
      </c>
      <c r="G415" s="24">
        <v>600</v>
      </c>
      <c r="H415" s="24" t="s">
        <v>7989</v>
      </c>
      <c r="I415" s="24" t="s">
        <v>8131</v>
      </c>
      <c r="J415" s="24" t="s">
        <v>73</v>
      </c>
      <c r="K415" s="72" t="str">
        <f t="shared" si="18"/>
        <v>USCF6015 ICPL Curncy</v>
      </c>
      <c r="L415" s="25" t="str">
        <f t="shared" si="20"/>
        <v>ICPL</v>
      </c>
      <c r="M415" s="26">
        <f t="shared" ca="1" si="20"/>
        <v>42276</v>
      </c>
      <c r="N415" s="25" t="b">
        <f t="shared" si="20"/>
        <v>0</v>
      </c>
      <c r="O415" s="84" t="str">
        <f>IF($N415,_xll.BDP($K415,O$247),"[DISABLED]")</f>
        <v>[DISABLED]</v>
      </c>
      <c r="P415" s="84" t="str">
        <f>IF($N415,_xll.BDP($K415,P$247),"[DISABLED]")</f>
        <v>[DISABLED]</v>
      </c>
      <c r="Q415" s="84" t="str">
        <f>IF($N415,_xll.BDP($K415,Q$247),"[DISABLED]")</f>
        <v>[DISABLED]</v>
      </c>
      <c r="R415" s="84" t="str">
        <f>IF($N415,_xll.BDH($K415,R$247,$M415),"[DISABLED]")</f>
        <v>[DISABLED]</v>
      </c>
      <c r="S415" s="84" t="str">
        <f>IF($N415,_xll.BDH($K415,S$247,$M415),"[DISABLED]")</f>
        <v>[DISABLED]</v>
      </c>
      <c r="T415" s="84" t="str">
        <f>IF($N415,_xll.BDH($K415,T$247,$M415),"[DISABLED]")</f>
        <v>[DISABLED]</v>
      </c>
      <c r="V415" s="106" t="s">
        <v>11917</v>
      </c>
      <c r="W415" s="107" t="s">
        <v>1055</v>
      </c>
      <c r="X415" s="108">
        <v>42276</v>
      </c>
      <c r="Y415" s="107" t="b">
        <v>0</v>
      </c>
      <c r="Z415" s="107" t="s">
        <v>5237</v>
      </c>
      <c r="AA415" s="107" t="s">
        <v>5237</v>
      </c>
      <c r="AB415" s="107" t="s">
        <v>5237</v>
      </c>
      <c r="AC415" s="107" t="s">
        <v>5237</v>
      </c>
      <c r="AD415" s="107" t="s">
        <v>5237</v>
      </c>
      <c r="AE415" s="107" t="s">
        <v>5237</v>
      </c>
    </row>
    <row r="416" spans="2:31" outlineLevel="1">
      <c r="B416" s="24" t="s">
        <v>8329</v>
      </c>
      <c r="C416" s="24" t="s">
        <v>2</v>
      </c>
      <c r="D416" s="24" t="s">
        <v>62</v>
      </c>
      <c r="F416" s="24" t="s">
        <v>48</v>
      </c>
      <c r="G416" s="24">
        <v>600</v>
      </c>
      <c r="H416" s="24" t="s">
        <v>7989</v>
      </c>
      <c r="I416" s="24" t="s">
        <v>8132</v>
      </c>
      <c r="J416" s="24" t="s">
        <v>73</v>
      </c>
      <c r="K416" s="72" t="str">
        <f t="shared" si="18"/>
        <v>USCF6020 ICPL Curncy</v>
      </c>
      <c r="L416" s="25" t="str">
        <f t="shared" si="20"/>
        <v>ICPL</v>
      </c>
      <c r="M416" s="26">
        <f t="shared" ca="1" si="20"/>
        <v>42276</v>
      </c>
      <c r="N416" s="25" t="b">
        <f t="shared" si="20"/>
        <v>0</v>
      </c>
      <c r="O416" s="84" t="str">
        <f>IF($N416,_xll.BDP($K416,O$247),"[DISABLED]")</f>
        <v>[DISABLED]</v>
      </c>
      <c r="P416" s="84" t="str">
        <f>IF($N416,_xll.BDP($K416,P$247),"[DISABLED]")</f>
        <v>[DISABLED]</v>
      </c>
      <c r="Q416" s="84" t="str">
        <f>IF($N416,_xll.BDP($K416,Q$247),"[DISABLED]")</f>
        <v>[DISABLED]</v>
      </c>
      <c r="R416" s="84" t="str">
        <f>IF($N416,_xll.BDH($K416,R$247,$M416),"[DISABLED]")</f>
        <v>[DISABLED]</v>
      </c>
      <c r="S416" s="84" t="str">
        <f>IF($N416,_xll.BDH($K416,S$247,$M416),"[DISABLED]")</f>
        <v>[DISABLED]</v>
      </c>
      <c r="T416" s="84" t="str">
        <f>IF($N416,_xll.BDH($K416,T$247,$M416),"[DISABLED]")</f>
        <v>[DISABLED]</v>
      </c>
      <c r="V416" s="106" t="s">
        <v>11918</v>
      </c>
      <c r="W416" s="107" t="s">
        <v>1055</v>
      </c>
      <c r="X416" s="108">
        <v>42276</v>
      </c>
      <c r="Y416" s="107" t="b">
        <v>0</v>
      </c>
      <c r="Z416" s="107" t="s">
        <v>5237</v>
      </c>
      <c r="AA416" s="107" t="s">
        <v>5237</v>
      </c>
      <c r="AB416" s="107" t="s">
        <v>5237</v>
      </c>
      <c r="AC416" s="107" t="s">
        <v>5237</v>
      </c>
      <c r="AD416" s="107" t="s">
        <v>5237</v>
      </c>
      <c r="AE416" s="107" t="s">
        <v>5237</v>
      </c>
    </row>
    <row r="417" spans="2:31" outlineLevel="1">
      <c r="B417" s="24" t="s">
        <v>8329</v>
      </c>
      <c r="C417" s="24" t="s">
        <v>2</v>
      </c>
      <c r="D417" s="24" t="s">
        <v>62</v>
      </c>
      <c r="F417" s="24" t="s">
        <v>41</v>
      </c>
      <c r="G417" s="24">
        <v>700</v>
      </c>
      <c r="H417" s="24" t="s">
        <v>7989</v>
      </c>
      <c r="I417" s="24" t="s">
        <v>8133</v>
      </c>
      <c r="J417" s="24" t="s">
        <v>73</v>
      </c>
      <c r="K417" s="72" t="str">
        <f t="shared" si="18"/>
        <v>USCF701 ICPL Curncy</v>
      </c>
      <c r="L417" s="25" t="str">
        <f t="shared" si="20"/>
        <v>ICPL</v>
      </c>
      <c r="M417" s="26">
        <f t="shared" ca="1" si="20"/>
        <v>42276</v>
      </c>
      <c r="N417" s="25" t="b">
        <f t="shared" si="20"/>
        <v>0</v>
      </c>
      <c r="O417" s="84" t="str">
        <f>IF($N417,_xll.BDP($K417,O$247),"[DISABLED]")</f>
        <v>[DISABLED]</v>
      </c>
      <c r="P417" s="84" t="str">
        <f>IF($N417,_xll.BDP($K417,P$247),"[DISABLED]")</f>
        <v>[DISABLED]</v>
      </c>
      <c r="Q417" s="84" t="str">
        <f>IF($N417,_xll.BDP($K417,Q$247),"[DISABLED]")</f>
        <v>[DISABLED]</v>
      </c>
      <c r="R417" s="84" t="str">
        <f>IF($N417,_xll.BDH($K417,R$247,$M417),"[DISABLED]")</f>
        <v>[DISABLED]</v>
      </c>
      <c r="S417" s="84" t="str">
        <f>IF($N417,_xll.BDH($K417,S$247,$M417),"[DISABLED]")</f>
        <v>[DISABLED]</v>
      </c>
      <c r="T417" s="84" t="str">
        <f>IF($N417,_xll.BDH($K417,T$247,$M417),"[DISABLED]")</f>
        <v>[DISABLED]</v>
      </c>
      <c r="V417" s="106" t="s">
        <v>11919</v>
      </c>
      <c r="W417" s="107" t="s">
        <v>1055</v>
      </c>
      <c r="X417" s="108">
        <v>42276</v>
      </c>
      <c r="Y417" s="107" t="b">
        <v>0</v>
      </c>
      <c r="Z417" s="107" t="s">
        <v>5237</v>
      </c>
      <c r="AA417" s="107" t="s">
        <v>5237</v>
      </c>
      <c r="AB417" s="107" t="s">
        <v>5237</v>
      </c>
      <c r="AC417" s="107" t="s">
        <v>5237</v>
      </c>
      <c r="AD417" s="107" t="s">
        <v>5237</v>
      </c>
      <c r="AE417" s="107" t="s">
        <v>5237</v>
      </c>
    </row>
    <row r="418" spans="2:31" outlineLevel="1">
      <c r="B418" s="24" t="s">
        <v>8329</v>
      </c>
      <c r="C418" s="24" t="s">
        <v>2</v>
      </c>
      <c r="D418" s="24" t="s">
        <v>62</v>
      </c>
      <c r="F418" s="24" t="s">
        <v>42</v>
      </c>
      <c r="G418" s="24">
        <v>700</v>
      </c>
      <c r="H418" s="24" t="s">
        <v>7989</v>
      </c>
      <c r="I418" s="24" t="s">
        <v>8134</v>
      </c>
      <c r="J418" s="24" t="s">
        <v>73</v>
      </c>
      <c r="K418" s="72" t="str">
        <f t="shared" si="18"/>
        <v>USCF702 ICPL Curncy</v>
      </c>
      <c r="L418" s="25" t="str">
        <f t="shared" si="20"/>
        <v>ICPL</v>
      </c>
      <c r="M418" s="26">
        <f t="shared" ca="1" si="20"/>
        <v>42276</v>
      </c>
      <c r="N418" s="25" t="b">
        <f t="shared" si="20"/>
        <v>0</v>
      </c>
      <c r="O418" s="84" t="str">
        <f>IF($N418,_xll.BDP($K418,O$247),"[DISABLED]")</f>
        <v>[DISABLED]</v>
      </c>
      <c r="P418" s="84" t="str">
        <f>IF($N418,_xll.BDP($K418,P$247),"[DISABLED]")</f>
        <v>[DISABLED]</v>
      </c>
      <c r="Q418" s="84" t="str">
        <f>IF($N418,_xll.BDP($K418,Q$247),"[DISABLED]")</f>
        <v>[DISABLED]</v>
      </c>
      <c r="R418" s="84" t="str">
        <f>IF($N418,_xll.BDH($K418,R$247,$M418),"[DISABLED]")</f>
        <v>[DISABLED]</v>
      </c>
      <c r="S418" s="84" t="str">
        <f>IF($N418,_xll.BDH($K418,S$247,$M418),"[DISABLED]")</f>
        <v>[DISABLED]</v>
      </c>
      <c r="T418" s="84" t="str">
        <f>IF($N418,_xll.BDH($K418,T$247,$M418),"[DISABLED]")</f>
        <v>[DISABLED]</v>
      </c>
      <c r="V418" s="106" t="s">
        <v>11920</v>
      </c>
      <c r="W418" s="107" t="s">
        <v>1055</v>
      </c>
      <c r="X418" s="108">
        <v>42276</v>
      </c>
      <c r="Y418" s="107" t="b">
        <v>0</v>
      </c>
      <c r="Z418" s="107" t="s">
        <v>5237</v>
      </c>
      <c r="AA418" s="107" t="s">
        <v>5237</v>
      </c>
      <c r="AB418" s="107" t="s">
        <v>5237</v>
      </c>
      <c r="AC418" s="107" t="s">
        <v>5237</v>
      </c>
      <c r="AD418" s="107" t="s">
        <v>5237</v>
      </c>
      <c r="AE418" s="107" t="s">
        <v>5237</v>
      </c>
    </row>
    <row r="419" spans="2:31" outlineLevel="1">
      <c r="B419" s="24" t="s">
        <v>8329</v>
      </c>
      <c r="C419" s="24" t="s">
        <v>2</v>
      </c>
      <c r="D419" s="24" t="s">
        <v>62</v>
      </c>
      <c r="F419" s="24" t="s">
        <v>43</v>
      </c>
      <c r="G419" s="24">
        <v>700</v>
      </c>
      <c r="H419" s="24" t="s">
        <v>7989</v>
      </c>
      <c r="I419" s="24" t="s">
        <v>8135</v>
      </c>
      <c r="J419" s="24" t="s">
        <v>73</v>
      </c>
      <c r="K419" s="72" t="str">
        <f t="shared" si="18"/>
        <v>USCF703 ICPL Curncy</v>
      </c>
      <c r="L419" s="25" t="str">
        <f t="shared" si="20"/>
        <v>ICPL</v>
      </c>
      <c r="M419" s="26">
        <f t="shared" ca="1" si="20"/>
        <v>42276</v>
      </c>
      <c r="N419" s="25" t="b">
        <f t="shared" si="20"/>
        <v>0</v>
      </c>
      <c r="O419" s="84" t="str">
        <f>IF($N419,_xll.BDP($K419,O$247),"[DISABLED]")</f>
        <v>[DISABLED]</v>
      </c>
      <c r="P419" s="84" t="str">
        <f>IF($N419,_xll.BDP($K419,P$247),"[DISABLED]")</f>
        <v>[DISABLED]</v>
      </c>
      <c r="Q419" s="84" t="str">
        <f>IF($N419,_xll.BDP($K419,Q$247),"[DISABLED]")</f>
        <v>[DISABLED]</v>
      </c>
      <c r="R419" s="84" t="str">
        <f>IF($N419,_xll.BDH($K419,R$247,$M419),"[DISABLED]")</f>
        <v>[DISABLED]</v>
      </c>
      <c r="S419" s="84" t="str">
        <f>IF($N419,_xll.BDH($K419,S$247,$M419),"[DISABLED]")</f>
        <v>[DISABLED]</v>
      </c>
      <c r="T419" s="84" t="str">
        <f>IF($N419,_xll.BDH($K419,T$247,$M419),"[DISABLED]")</f>
        <v>[DISABLED]</v>
      </c>
      <c r="V419" s="106" t="s">
        <v>11921</v>
      </c>
      <c r="W419" s="107" t="s">
        <v>1055</v>
      </c>
      <c r="X419" s="108">
        <v>42276</v>
      </c>
      <c r="Y419" s="107" t="b">
        <v>0</v>
      </c>
      <c r="Z419" s="107" t="s">
        <v>5237</v>
      </c>
      <c r="AA419" s="107" t="s">
        <v>5237</v>
      </c>
      <c r="AB419" s="107" t="s">
        <v>5237</v>
      </c>
      <c r="AC419" s="107" t="s">
        <v>5237</v>
      </c>
      <c r="AD419" s="107" t="s">
        <v>5237</v>
      </c>
      <c r="AE419" s="107" t="s">
        <v>5237</v>
      </c>
    </row>
    <row r="420" spans="2:31" outlineLevel="1">
      <c r="B420" s="24" t="s">
        <v>8329</v>
      </c>
      <c r="C420" s="24" t="s">
        <v>2</v>
      </c>
      <c r="D420" s="24" t="s">
        <v>62</v>
      </c>
      <c r="F420" s="24" t="s">
        <v>152</v>
      </c>
      <c r="G420" s="24">
        <v>700</v>
      </c>
      <c r="H420" s="24" t="s">
        <v>7989</v>
      </c>
      <c r="I420" s="24" t="s">
        <v>8136</v>
      </c>
      <c r="J420" s="24" t="s">
        <v>73</v>
      </c>
      <c r="K420" s="72" t="str">
        <f t="shared" si="18"/>
        <v>USCF704 ICPL Curncy</v>
      </c>
      <c r="L420" s="25" t="str">
        <f t="shared" si="20"/>
        <v>ICPL</v>
      </c>
      <c r="M420" s="26">
        <f t="shared" ca="1" si="20"/>
        <v>42276</v>
      </c>
      <c r="N420" s="25" t="b">
        <f t="shared" si="20"/>
        <v>0</v>
      </c>
      <c r="O420" s="84" t="str">
        <f>IF($N420,_xll.BDP($K420,O$247),"[DISABLED]")</f>
        <v>[DISABLED]</v>
      </c>
      <c r="P420" s="84" t="str">
        <f>IF($N420,_xll.BDP($K420,P$247),"[DISABLED]")</f>
        <v>[DISABLED]</v>
      </c>
      <c r="Q420" s="84" t="str">
        <f>IF($N420,_xll.BDP($K420,Q$247),"[DISABLED]")</f>
        <v>[DISABLED]</v>
      </c>
      <c r="R420" s="84" t="str">
        <f>IF($N420,_xll.BDH($K420,R$247,$M420),"[DISABLED]")</f>
        <v>[DISABLED]</v>
      </c>
      <c r="S420" s="84" t="str">
        <f>IF($N420,_xll.BDH($K420,S$247,$M420),"[DISABLED]")</f>
        <v>[DISABLED]</v>
      </c>
      <c r="T420" s="84" t="str">
        <f>IF($N420,_xll.BDH($K420,T$247,$M420),"[DISABLED]")</f>
        <v>[DISABLED]</v>
      </c>
      <c r="V420" s="106" t="s">
        <v>11922</v>
      </c>
      <c r="W420" s="107" t="s">
        <v>1055</v>
      </c>
      <c r="X420" s="108">
        <v>42276</v>
      </c>
      <c r="Y420" s="107" t="b">
        <v>0</v>
      </c>
      <c r="Z420" s="107" t="s">
        <v>5237</v>
      </c>
      <c r="AA420" s="107" t="s">
        <v>5237</v>
      </c>
      <c r="AB420" s="107" t="s">
        <v>5237</v>
      </c>
      <c r="AC420" s="107" t="s">
        <v>5237</v>
      </c>
      <c r="AD420" s="107" t="s">
        <v>5237</v>
      </c>
      <c r="AE420" s="107" t="s">
        <v>5237</v>
      </c>
    </row>
    <row r="421" spans="2:31" outlineLevel="1">
      <c r="B421" s="24" t="s">
        <v>8329</v>
      </c>
      <c r="C421" s="24" t="s">
        <v>2</v>
      </c>
      <c r="D421" s="24" t="s">
        <v>62</v>
      </c>
      <c r="F421" s="24" t="s">
        <v>44</v>
      </c>
      <c r="G421" s="24">
        <v>700</v>
      </c>
      <c r="H421" s="24" t="s">
        <v>7989</v>
      </c>
      <c r="I421" s="24" t="s">
        <v>8137</v>
      </c>
      <c r="J421" s="24" t="s">
        <v>73</v>
      </c>
      <c r="K421" s="72" t="str">
        <f t="shared" si="18"/>
        <v>USCF705 ICPL Curncy</v>
      </c>
      <c r="L421" s="25" t="str">
        <f t="shared" si="20"/>
        <v>ICPL</v>
      </c>
      <c r="M421" s="26">
        <f t="shared" ca="1" si="20"/>
        <v>42276</v>
      </c>
      <c r="N421" s="25" t="b">
        <f t="shared" si="20"/>
        <v>0</v>
      </c>
      <c r="O421" s="84" t="str">
        <f>IF($N421,_xll.BDP($K421,O$247),"[DISABLED]")</f>
        <v>[DISABLED]</v>
      </c>
      <c r="P421" s="84" t="str">
        <f>IF($N421,_xll.BDP($K421,P$247),"[DISABLED]")</f>
        <v>[DISABLED]</v>
      </c>
      <c r="Q421" s="84" t="str">
        <f>IF($N421,_xll.BDP($K421,Q$247),"[DISABLED]")</f>
        <v>[DISABLED]</v>
      </c>
      <c r="R421" s="84" t="str">
        <f>IF($N421,_xll.BDH($K421,R$247,$M421),"[DISABLED]")</f>
        <v>[DISABLED]</v>
      </c>
      <c r="S421" s="84" t="str">
        <f>IF($N421,_xll.BDH($K421,S$247,$M421),"[DISABLED]")</f>
        <v>[DISABLED]</v>
      </c>
      <c r="T421" s="84" t="str">
        <f>IF($N421,_xll.BDH($K421,T$247,$M421),"[DISABLED]")</f>
        <v>[DISABLED]</v>
      </c>
      <c r="V421" s="106" t="s">
        <v>11923</v>
      </c>
      <c r="W421" s="107" t="s">
        <v>1055</v>
      </c>
      <c r="X421" s="108">
        <v>42276</v>
      </c>
      <c r="Y421" s="107" t="b">
        <v>0</v>
      </c>
      <c r="Z421" s="107" t="s">
        <v>5237</v>
      </c>
      <c r="AA421" s="107" t="s">
        <v>5237</v>
      </c>
      <c r="AB421" s="107" t="s">
        <v>5237</v>
      </c>
      <c r="AC421" s="107" t="s">
        <v>5237</v>
      </c>
      <c r="AD421" s="107" t="s">
        <v>5237</v>
      </c>
      <c r="AE421" s="107" t="s">
        <v>5237</v>
      </c>
    </row>
    <row r="422" spans="2:31" outlineLevel="1">
      <c r="B422" s="24" t="s">
        <v>8329</v>
      </c>
      <c r="C422" s="24" t="s">
        <v>2</v>
      </c>
      <c r="D422" s="24" t="s">
        <v>62</v>
      </c>
      <c r="F422" s="24" t="s">
        <v>155</v>
      </c>
      <c r="G422" s="24">
        <v>700</v>
      </c>
      <c r="H422" s="24" t="s">
        <v>7989</v>
      </c>
      <c r="I422" s="24" t="s">
        <v>8138</v>
      </c>
      <c r="J422" s="24" t="s">
        <v>73</v>
      </c>
      <c r="K422" s="72" t="str">
        <f t="shared" si="18"/>
        <v>USCF706 ICPL Curncy</v>
      </c>
      <c r="L422" s="25" t="str">
        <f t="shared" si="20"/>
        <v>ICPL</v>
      </c>
      <c r="M422" s="26">
        <f t="shared" ca="1" si="20"/>
        <v>42276</v>
      </c>
      <c r="N422" s="25" t="b">
        <f t="shared" si="20"/>
        <v>0</v>
      </c>
      <c r="O422" s="84" t="str">
        <f>IF($N422,_xll.BDP($K422,O$247),"[DISABLED]")</f>
        <v>[DISABLED]</v>
      </c>
      <c r="P422" s="84" t="str">
        <f>IF($N422,_xll.BDP($K422,P$247),"[DISABLED]")</f>
        <v>[DISABLED]</v>
      </c>
      <c r="Q422" s="84" t="str">
        <f>IF($N422,_xll.BDP($K422,Q$247),"[DISABLED]")</f>
        <v>[DISABLED]</v>
      </c>
      <c r="R422" s="84" t="str">
        <f>IF($N422,_xll.BDH($K422,R$247,$M422),"[DISABLED]")</f>
        <v>[DISABLED]</v>
      </c>
      <c r="S422" s="84" t="str">
        <f>IF($N422,_xll.BDH($K422,S$247,$M422),"[DISABLED]")</f>
        <v>[DISABLED]</v>
      </c>
      <c r="T422" s="84" t="str">
        <f>IF($N422,_xll.BDH($K422,T$247,$M422),"[DISABLED]")</f>
        <v>[DISABLED]</v>
      </c>
      <c r="V422" s="106" t="s">
        <v>11924</v>
      </c>
      <c r="W422" s="107" t="s">
        <v>1055</v>
      </c>
      <c r="X422" s="108">
        <v>42276</v>
      </c>
      <c r="Y422" s="107" t="b">
        <v>0</v>
      </c>
      <c r="Z422" s="107" t="s">
        <v>5237</v>
      </c>
      <c r="AA422" s="107" t="s">
        <v>5237</v>
      </c>
      <c r="AB422" s="107" t="s">
        <v>5237</v>
      </c>
      <c r="AC422" s="107" t="s">
        <v>5237</v>
      </c>
      <c r="AD422" s="107" t="s">
        <v>5237</v>
      </c>
      <c r="AE422" s="107" t="s">
        <v>5237</v>
      </c>
    </row>
    <row r="423" spans="2:31" outlineLevel="1">
      <c r="B423" s="24" t="s">
        <v>8329</v>
      </c>
      <c r="C423" s="24" t="s">
        <v>2</v>
      </c>
      <c r="D423" s="24" t="s">
        <v>62</v>
      </c>
      <c r="F423" s="24" t="s">
        <v>45</v>
      </c>
      <c r="G423" s="24">
        <v>700</v>
      </c>
      <c r="H423" s="24" t="s">
        <v>7989</v>
      </c>
      <c r="I423" s="24" t="s">
        <v>8139</v>
      </c>
      <c r="J423" s="24" t="s">
        <v>73</v>
      </c>
      <c r="K423" s="72" t="str">
        <f t="shared" si="18"/>
        <v>USCF707 ICPL Curncy</v>
      </c>
      <c r="L423" s="25" t="str">
        <f t="shared" si="20"/>
        <v>ICPL</v>
      </c>
      <c r="M423" s="26">
        <f t="shared" ca="1" si="20"/>
        <v>42276</v>
      </c>
      <c r="N423" s="25" t="b">
        <f t="shared" si="20"/>
        <v>0</v>
      </c>
      <c r="O423" s="84" t="str">
        <f>IF($N423,_xll.BDP($K423,O$247),"[DISABLED]")</f>
        <v>[DISABLED]</v>
      </c>
      <c r="P423" s="84" t="str">
        <f>IF($N423,_xll.BDP($K423,P$247),"[DISABLED]")</f>
        <v>[DISABLED]</v>
      </c>
      <c r="Q423" s="84" t="str">
        <f>IF($N423,_xll.BDP($K423,Q$247),"[DISABLED]")</f>
        <v>[DISABLED]</v>
      </c>
      <c r="R423" s="84" t="str">
        <f>IF($N423,_xll.BDH($K423,R$247,$M423),"[DISABLED]")</f>
        <v>[DISABLED]</v>
      </c>
      <c r="S423" s="84" t="str">
        <f>IF($N423,_xll.BDH($K423,S$247,$M423),"[DISABLED]")</f>
        <v>[DISABLED]</v>
      </c>
      <c r="T423" s="84" t="str">
        <f>IF($N423,_xll.BDH($K423,T$247,$M423),"[DISABLED]")</f>
        <v>[DISABLED]</v>
      </c>
      <c r="V423" s="106" t="s">
        <v>11925</v>
      </c>
      <c r="W423" s="107" t="s">
        <v>1055</v>
      </c>
      <c r="X423" s="108">
        <v>42276</v>
      </c>
      <c r="Y423" s="107" t="b">
        <v>0</v>
      </c>
      <c r="Z423" s="107" t="s">
        <v>5237</v>
      </c>
      <c r="AA423" s="107" t="s">
        <v>5237</v>
      </c>
      <c r="AB423" s="107" t="s">
        <v>5237</v>
      </c>
      <c r="AC423" s="107" t="s">
        <v>5237</v>
      </c>
      <c r="AD423" s="107" t="s">
        <v>5237</v>
      </c>
      <c r="AE423" s="107" t="s">
        <v>5237</v>
      </c>
    </row>
    <row r="424" spans="2:31" outlineLevel="1">
      <c r="B424" s="24" t="s">
        <v>8329</v>
      </c>
      <c r="C424" s="24" t="s">
        <v>2</v>
      </c>
      <c r="D424" s="24" t="s">
        <v>62</v>
      </c>
      <c r="F424" s="24" t="s">
        <v>156</v>
      </c>
      <c r="G424" s="24">
        <v>700</v>
      </c>
      <c r="H424" s="24" t="s">
        <v>7989</v>
      </c>
      <c r="I424" s="24" t="s">
        <v>8140</v>
      </c>
      <c r="J424" s="24" t="s">
        <v>73</v>
      </c>
      <c r="K424" s="72" t="str">
        <f t="shared" si="18"/>
        <v>USCF708 ICPL Curncy</v>
      </c>
      <c r="L424" s="25" t="str">
        <f t="shared" si="20"/>
        <v>ICPL</v>
      </c>
      <c r="M424" s="26">
        <f t="shared" ca="1" si="20"/>
        <v>42276</v>
      </c>
      <c r="N424" s="25" t="b">
        <f t="shared" si="20"/>
        <v>0</v>
      </c>
      <c r="O424" s="84" t="str">
        <f>IF($N424,_xll.BDP($K424,O$247),"[DISABLED]")</f>
        <v>[DISABLED]</v>
      </c>
      <c r="P424" s="84" t="str">
        <f>IF($N424,_xll.BDP($K424,P$247),"[DISABLED]")</f>
        <v>[DISABLED]</v>
      </c>
      <c r="Q424" s="84" t="str">
        <f>IF($N424,_xll.BDP($K424,Q$247),"[DISABLED]")</f>
        <v>[DISABLED]</v>
      </c>
      <c r="R424" s="84" t="str">
        <f>IF($N424,_xll.BDH($K424,R$247,$M424),"[DISABLED]")</f>
        <v>[DISABLED]</v>
      </c>
      <c r="S424" s="84" t="str">
        <f>IF($N424,_xll.BDH($K424,S$247,$M424),"[DISABLED]")</f>
        <v>[DISABLED]</v>
      </c>
      <c r="T424" s="84" t="str">
        <f>IF($N424,_xll.BDH($K424,T$247,$M424),"[DISABLED]")</f>
        <v>[DISABLED]</v>
      </c>
      <c r="V424" s="106" t="s">
        <v>11926</v>
      </c>
      <c r="W424" s="107" t="s">
        <v>1055</v>
      </c>
      <c r="X424" s="108">
        <v>42276</v>
      </c>
      <c r="Y424" s="107" t="b">
        <v>0</v>
      </c>
      <c r="Z424" s="107" t="s">
        <v>5237</v>
      </c>
      <c r="AA424" s="107" t="s">
        <v>5237</v>
      </c>
      <c r="AB424" s="107" t="s">
        <v>5237</v>
      </c>
      <c r="AC424" s="107" t="s">
        <v>5237</v>
      </c>
      <c r="AD424" s="107" t="s">
        <v>5237</v>
      </c>
      <c r="AE424" s="107" t="s">
        <v>5237</v>
      </c>
    </row>
    <row r="425" spans="2:31" outlineLevel="1">
      <c r="B425" s="24" t="s">
        <v>8329</v>
      </c>
      <c r="C425" s="24" t="s">
        <v>2</v>
      </c>
      <c r="D425" s="24" t="s">
        <v>62</v>
      </c>
      <c r="F425" s="24" t="s">
        <v>157</v>
      </c>
      <c r="G425" s="24">
        <v>700</v>
      </c>
      <c r="H425" s="24" t="s">
        <v>7989</v>
      </c>
      <c r="I425" s="24" t="s">
        <v>8141</v>
      </c>
      <c r="J425" s="24" t="s">
        <v>73</v>
      </c>
      <c r="K425" s="72" t="str">
        <f t="shared" si="18"/>
        <v>USCF709 ICPL Curncy</v>
      </c>
      <c r="L425" s="25" t="str">
        <f t="shared" si="20"/>
        <v>ICPL</v>
      </c>
      <c r="M425" s="26">
        <f t="shared" ca="1" si="20"/>
        <v>42276</v>
      </c>
      <c r="N425" s="25" t="b">
        <f t="shared" si="20"/>
        <v>0</v>
      </c>
      <c r="O425" s="84" t="str">
        <f>IF($N425,_xll.BDP($K425,O$247),"[DISABLED]")</f>
        <v>[DISABLED]</v>
      </c>
      <c r="P425" s="84" t="str">
        <f>IF($N425,_xll.BDP($K425,P$247),"[DISABLED]")</f>
        <v>[DISABLED]</v>
      </c>
      <c r="Q425" s="84" t="str">
        <f>IF($N425,_xll.BDP($K425,Q$247),"[DISABLED]")</f>
        <v>[DISABLED]</v>
      </c>
      <c r="R425" s="84" t="str">
        <f>IF($N425,_xll.BDH($K425,R$247,$M425),"[DISABLED]")</f>
        <v>[DISABLED]</v>
      </c>
      <c r="S425" s="84" t="str">
        <f>IF($N425,_xll.BDH($K425,S$247,$M425),"[DISABLED]")</f>
        <v>[DISABLED]</v>
      </c>
      <c r="T425" s="84" t="str">
        <f>IF($N425,_xll.BDH($K425,T$247,$M425),"[DISABLED]")</f>
        <v>[DISABLED]</v>
      </c>
      <c r="V425" s="106" t="s">
        <v>11927</v>
      </c>
      <c r="W425" s="107" t="s">
        <v>1055</v>
      </c>
      <c r="X425" s="108">
        <v>42276</v>
      </c>
      <c r="Y425" s="107" t="b">
        <v>0</v>
      </c>
      <c r="Z425" s="107" t="s">
        <v>5237</v>
      </c>
      <c r="AA425" s="107" t="s">
        <v>5237</v>
      </c>
      <c r="AB425" s="107" t="s">
        <v>5237</v>
      </c>
      <c r="AC425" s="107" t="s">
        <v>5237</v>
      </c>
      <c r="AD425" s="107" t="s">
        <v>5237</v>
      </c>
      <c r="AE425" s="107" t="s">
        <v>5237</v>
      </c>
    </row>
    <row r="426" spans="2:31" outlineLevel="1">
      <c r="B426" s="24" t="s">
        <v>8329</v>
      </c>
      <c r="C426" s="24" t="s">
        <v>2</v>
      </c>
      <c r="D426" s="24" t="s">
        <v>62</v>
      </c>
      <c r="F426" s="24" t="s">
        <v>46</v>
      </c>
      <c r="G426" s="24">
        <v>700</v>
      </c>
      <c r="H426" s="24" t="s">
        <v>7989</v>
      </c>
      <c r="I426" s="24" t="s">
        <v>8142</v>
      </c>
      <c r="J426" s="24" t="s">
        <v>73</v>
      </c>
      <c r="K426" s="72" t="str">
        <f t="shared" si="18"/>
        <v>USCF7010 ICPL Curncy</v>
      </c>
      <c r="L426" s="25" t="str">
        <f t="shared" si="20"/>
        <v>ICPL</v>
      </c>
      <c r="M426" s="26">
        <f t="shared" ca="1" si="20"/>
        <v>42276</v>
      </c>
      <c r="N426" s="25" t="b">
        <f t="shared" si="20"/>
        <v>0</v>
      </c>
      <c r="O426" s="84" t="str">
        <f>IF($N426,_xll.BDP($K426,O$247),"[DISABLED]")</f>
        <v>[DISABLED]</v>
      </c>
      <c r="P426" s="84" t="str">
        <f>IF($N426,_xll.BDP($K426,P$247),"[DISABLED]")</f>
        <v>[DISABLED]</v>
      </c>
      <c r="Q426" s="84" t="str">
        <f>IF($N426,_xll.BDP($K426,Q$247),"[DISABLED]")</f>
        <v>[DISABLED]</v>
      </c>
      <c r="R426" s="84" t="str">
        <f>IF($N426,_xll.BDH($K426,R$247,$M426),"[DISABLED]")</f>
        <v>[DISABLED]</v>
      </c>
      <c r="S426" s="84" t="str">
        <f>IF($N426,_xll.BDH($K426,S$247,$M426),"[DISABLED]")</f>
        <v>[DISABLED]</v>
      </c>
      <c r="T426" s="84" t="str">
        <f>IF($N426,_xll.BDH($K426,T$247,$M426),"[DISABLED]")</f>
        <v>[DISABLED]</v>
      </c>
      <c r="V426" s="106" t="s">
        <v>11928</v>
      </c>
      <c r="W426" s="107" t="s">
        <v>1055</v>
      </c>
      <c r="X426" s="108">
        <v>42276</v>
      </c>
      <c r="Y426" s="107" t="b">
        <v>0</v>
      </c>
      <c r="Z426" s="107" t="s">
        <v>5237</v>
      </c>
      <c r="AA426" s="107" t="s">
        <v>5237</v>
      </c>
      <c r="AB426" s="107" t="s">
        <v>5237</v>
      </c>
      <c r="AC426" s="107" t="s">
        <v>5237</v>
      </c>
      <c r="AD426" s="107" t="s">
        <v>5237</v>
      </c>
      <c r="AE426" s="107" t="s">
        <v>5237</v>
      </c>
    </row>
    <row r="427" spans="2:31" outlineLevel="1">
      <c r="B427" s="24" t="s">
        <v>8329</v>
      </c>
      <c r="C427" s="24" t="s">
        <v>2</v>
      </c>
      <c r="D427" s="24" t="s">
        <v>62</v>
      </c>
      <c r="F427" s="24" t="s">
        <v>161</v>
      </c>
      <c r="G427" s="24">
        <v>700</v>
      </c>
      <c r="H427" s="24" t="s">
        <v>7989</v>
      </c>
      <c r="I427" s="24" t="s">
        <v>8143</v>
      </c>
      <c r="J427" s="24" t="s">
        <v>73</v>
      </c>
      <c r="K427" s="72" t="str">
        <f t="shared" si="18"/>
        <v>USCF7012 ICPL Curncy</v>
      </c>
      <c r="L427" s="25" t="str">
        <f t="shared" si="20"/>
        <v>ICPL</v>
      </c>
      <c r="M427" s="26">
        <f t="shared" ca="1" si="20"/>
        <v>42276</v>
      </c>
      <c r="N427" s="25" t="b">
        <f t="shared" si="20"/>
        <v>0</v>
      </c>
      <c r="O427" s="84" t="str">
        <f>IF($N427,_xll.BDP($K427,O$247),"[DISABLED]")</f>
        <v>[DISABLED]</v>
      </c>
      <c r="P427" s="84" t="str">
        <f>IF($N427,_xll.BDP($K427,P$247),"[DISABLED]")</f>
        <v>[DISABLED]</v>
      </c>
      <c r="Q427" s="84" t="str">
        <f>IF($N427,_xll.BDP($K427,Q$247),"[DISABLED]")</f>
        <v>[DISABLED]</v>
      </c>
      <c r="R427" s="84" t="str">
        <f>IF($N427,_xll.BDH($K427,R$247,$M427),"[DISABLED]")</f>
        <v>[DISABLED]</v>
      </c>
      <c r="S427" s="84" t="str">
        <f>IF($N427,_xll.BDH($K427,S$247,$M427),"[DISABLED]")</f>
        <v>[DISABLED]</v>
      </c>
      <c r="T427" s="84" t="str">
        <f>IF($N427,_xll.BDH($K427,T$247,$M427),"[DISABLED]")</f>
        <v>[DISABLED]</v>
      </c>
      <c r="V427" s="106" t="s">
        <v>11929</v>
      </c>
      <c r="W427" s="107" t="s">
        <v>1055</v>
      </c>
      <c r="X427" s="108">
        <v>42276</v>
      </c>
      <c r="Y427" s="107" t="b">
        <v>0</v>
      </c>
      <c r="Z427" s="107" t="s">
        <v>5237</v>
      </c>
      <c r="AA427" s="107" t="s">
        <v>5237</v>
      </c>
      <c r="AB427" s="107" t="s">
        <v>5237</v>
      </c>
      <c r="AC427" s="107" t="s">
        <v>5237</v>
      </c>
      <c r="AD427" s="107" t="s">
        <v>5237</v>
      </c>
      <c r="AE427" s="107" t="s">
        <v>5237</v>
      </c>
    </row>
    <row r="428" spans="2:31" outlineLevel="1">
      <c r="B428" s="24" t="s">
        <v>8329</v>
      </c>
      <c r="C428" s="24" t="s">
        <v>2</v>
      </c>
      <c r="D428" s="24" t="s">
        <v>62</v>
      </c>
      <c r="F428" s="24" t="s">
        <v>47</v>
      </c>
      <c r="G428" s="24">
        <v>700</v>
      </c>
      <c r="H428" s="24" t="s">
        <v>7989</v>
      </c>
      <c r="I428" s="24" t="s">
        <v>8144</v>
      </c>
      <c r="J428" s="24" t="s">
        <v>73</v>
      </c>
      <c r="K428" s="72" t="str">
        <f t="shared" si="18"/>
        <v>USCF7015 ICPL Curncy</v>
      </c>
      <c r="L428" s="25" t="str">
        <f t="shared" si="20"/>
        <v>ICPL</v>
      </c>
      <c r="M428" s="26">
        <f t="shared" ca="1" si="20"/>
        <v>42276</v>
      </c>
      <c r="N428" s="25" t="b">
        <f t="shared" si="20"/>
        <v>0</v>
      </c>
      <c r="O428" s="84" t="str">
        <f>IF($N428,_xll.BDP($K428,O$247),"[DISABLED]")</f>
        <v>[DISABLED]</v>
      </c>
      <c r="P428" s="84" t="str">
        <f>IF($N428,_xll.BDP($K428,P$247),"[DISABLED]")</f>
        <v>[DISABLED]</v>
      </c>
      <c r="Q428" s="84" t="str">
        <f>IF($N428,_xll.BDP($K428,Q$247),"[DISABLED]")</f>
        <v>[DISABLED]</v>
      </c>
      <c r="R428" s="84" t="str">
        <f>IF($N428,_xll.BDH($K428,R$247,$M428),"[DISABLED]")</f>
        <v>[DISABLED]</v>
      </c>
      <c r="S428" s="84" t="str">
        <f>IF($N428,_xll.BDH($K428,S$247,$M428),"[DISABLED]")</f>
        <v>[DISABLED]</v>
      </c>
      <c r="T428" s="84" t="str">
        <f>IF($N428,_xll.BDH($K428,T$247,$M428),"[DISABLED]")</f>
        <v>[DISABLED]</v>
      </c>
      <c r="V428" s="106" t="s">
        <v>11930</v>
      </c>
      <c r="W428" s="107" t="s">
        <v>1055</v>
      </c>
      <c r="X428" s="108">
        <v>42276</v>
      </c>
      <c r="Y428" s="107" t="b">
        <v>0</v>
      </c>
      <c r="Z428" s="107" t="s">
        <v>5237</v>
      </c>
      <c r="AA428" s="107" t="s">
        <v>5237</v>
      </c>
      <c r="AB428" s="107" t="s">
        <v>5237</v>
      </c>
      <c r="AC428" s="107" t="s">
        <v>5237</v>
      </c>
      <c r="AD428" s="107" t="s">
        <v>5237</v>
      </c>
      <c r="AE428" s="107" t="s">
        <v>5237</v>
      </c>
    </row>
    <row r="429" spans="2:31" outlineLevel="1">
      <c r="B429" s="24" t="s">
        <v>8329</v>
      </c>
      <c r="C429" s="24" t="s">
        <v>2</v>
      </c>
      <c r="D429" s="24" t="s">
        <v>62</v>
      </c>
      <c r="F429" s="24" t="s">
        <v>48</v>
      </c>
      <c r="G429" s="24">
        <v>700</v>
      </c>
      <c r="H429" s="24" t="s">
        <v>7989</v>
      </c>
      <c r="I429" s="24" t="s">
        <v>8145</v>
      </c>
      <c r="J429" s="24" t="s">
        <v>73</v>
      </c>
      <c r="K429" s="72" t="str">
        <f t="shared" si="18"/>
        <v>USCF7020 ICPL Curncy</v>
      </c>
      <c r="L429" s="25" t="str">
        <f t="shared" si="20"/>
        <v>ICPL</v>
      </c>
      <c r="M429" s="26">
        <f t="shared" ca="1" si="20"/>
        <v>42276</v>
      </c>
      <c r="N429" s="25" t="b">
        <f t="shared" si="20"/>
        <v>0</v>
      </c>
      <c r="O429" s="84" t="str">
        <f>IF($N429,_xll.BDP($K429,O$247),"[DISABLED]")</f>
        <v>[DISABLED]</v>
      </c>
      <c r="P429" s="84" t="str">
        <f>IF($N429,_xll.BDP($K429,P$247),"[DISABLED]")</f>
        <v>[DISABLED]</v>
      </c>
      <c r="Q429" s="84" t="str">
        <f>IF($N429,_xll.BDP($K429,Q$247),"[DISABLED]")</f>
        <v>[DISABLED]</v>
      </c>
      <c r="R429" s="84" t="str">
        <f>IF($N429,_xll.BDH($K429,R$247,$M429),"[DISABLED]")</f>
        <v>[DISABLED]</v>
      </c>
      <c r="S429" s="84" t="str">
        <f>IF($N429,_xll.BDH($K429,S$247,$M429),"[DISABLED]")</f>
        <v>[DISABLED]</v>
      </c>
      <c r="T429" s="84" t="str">
        <f>IF($N429,_xll.BDH($K429,T$247,$M429),"[DISABLED]")</f>
        <v>[DISABLED]</v>
      </c>
      <c r="V429" s="106" t="s">
        <v>11931</v>
      </c>
      <c r="W429" s="107" t="s">
        <v>1055</v>
      </c>
      <c r="X429" s="108">
        <v>42276</v>
      </c>
      <c r="Y429" s="107" t="b">
        <v>0</v>
      </c>
      <c r="Z429" s="107" t="s">
        <v>5237</v>
      </c>
      <c r="AA429" s="107" t="s">
        <v>5237</v>
      </c>
      <c r="AB429" s="107" t="s">
        <v>5237</v>
      </c>
      <c r="AC429" s="107" t="s">
        <v>5237</v>
      </c>
      <c r="AD429" s="107" t="s">
        <v>5237</v>
      </c>
      <c r="AE429" s="107" t="s">
        <v>5237</v>
      </c>
    </row>
    <row r="430" spans="2:31" outlineLevel="1">
      <c r="K430" s="72"/>
      <c r="L430" s="25"/>
      <c r="M430" s="26"/>
      <c r="N430" s="25"/>
      <c r="O430" s="84"/>
      <c r="P430" s="84"/>
      <c r="Q430" s="84"/>
      <c r="R430" s="84"/>
      <c r="S430" s="84"/>
      <c r="T430" s="84"/>
      <c r="V430" s="106"/>
      <c r="W430" s="107"/>
      <c r="X430" s="108"/>
      <c r="Y430" s="107"/>
      <c r="Z430" s="107"/>
      <c r="AA430" s="107"/>
      <c r="AB430" s="107"/>
      <c r="AC430" s="107"/>
      <c r="AD430" s="107"/>
      <c r="AE430" s="107"/>
    </row>
    <row r="431" spans="2:31" outlineLevel="1">
      <c r="K431" s="72"/>
      <c r="L431" s="25"/>
      <c r="M431" s="26"/>
      <c r="N431" s="25"/>
      <c r="O431" s="84"/>
      <c r="P431" s="84"/>
      <c r="Q431" s="84"/>
      <c r="R431" s="84"/>
      <c r="S431" s="84"/>
      <c r="T431" s="84"/>
      <c r="V431" s="106"/>
      <c r="W431" s="107"/>
      <c r="X431" s="108"/>
      <c r="Y431" s="107"/>
      <c r="Z431" s="107"/>
      <c r="AA431" s="107"/>
      <c r="AB431" s="107"/>
      <c r="AC431" s="107"/>
      <c r="AD431" s="107"/>
      <c r="AE431" s="107"/>
    </row>
    <row r="433" spans="2:31">
      <c r="B433" s="24" t="s">
        <v>8329</v>
      </c>
      <c r="C433" s="24" t="s">
        <v>4</v>
      </c>
      <c r="D433" s="24" t="s">
        <v>62</v>
      </c>
      <c r="E433" s="76"/>
      <c r="F433" s="78"/>
      <c r="G433" s="78"/>
      <c r="H433" s="78"/>
      <c r="I433" s="78"/>
      <c r="J433" s="78"/>
      <c r="K433" s="98"/>
      <c r="L433" s="81" t="str">
        <f t="shared" ref="L433:T433" si="21">INDEX(ObjData,MATCH($B433&amp;"-"&amp;$C433&amp;"-"&amp;$D433,ObjIDs,0),MATCH(L$2,ObjFields,0))</f>
        <v>ICPL</v>
      </c>
      <c r="M433" s="82">
        <f t="shared" ca="1" si="21"/>
        <v>42276</v>
      </c>
      <c r="N433" s="81" t="b">
        <f t="shared" si="21"/>
        <v>0</v>
      </c>
      <c r="O433" s="81" t="str">
        <f t="shared" si="21"/>
        <v>NAME</v>
      </c>
      <c r="P433" s="81" t="str">
        <f t="shared" si="21"/>
        <v>LAST_UPDATE_DT</v>
      </c>
      <c r="Q433" s="81" t="str">
        <f t="shared" si="21"/>
        <v>LAST_UPDATE</v>
      </c>
      <c r="R433" s="81" t="str">
        <f t="shared" si="21"/>
        <v>PX_LAST</v>
      </c>
      <c r="S433" s="81" t="str">
        <f t="shared" si="21"/>
        <v>PX_BID</v>
      </c>
      <c r="T433" s="81" t="str">
        <f t="shared" si="21"/>
        <v>PX_ASK</v>
      </c>
      <c r="V433" s="128"/>
      <c r="W433" s="104" t="s">
        <v>1055</v>
      </c>
      <c r="X433" s="105">
        <v>42276</v>
      </c>
      <c r="Y433" s="104" t="b">
        <v>0</v>
      </c>
      <c r="Z433" s="104" t="s">
        <v>289</v>
      </c>
      <c r="AA433" s="104" t="s">
        <v>291</v>
      </c>
      <c r="AB433" s="104" t="s">
        <v>292</v>
      </c>
      <c r="AC433" s="104" t="s">
        <v>56</v>
      </c>
      <c r="AD433" s="104" t="s">
        <v>5228</v>
      </c>
      <c r="AE433" s="104" t="s">
        <v>5229</v>
      </c>
    </row>
    <row r="434" spans="2:31" ht="15" outlineLevel="1">
      <c r="B434" s="24" t="s">
        <v>8329</v>
      </c>
      <c r="C434" s="24" t="s">
        <v>4</v>
      </c>
      <c r="D434" s="24" t="s">
        <v>62</v>
      </c>
      <c r="E434"/>
      <c r="F434" t="s">
        <v>41</v>
      </c>
      <c r="G434"/>
      <c r="H434" t="s">
        <v>7716</v>
      </c>
      <c r="I434" t="s">
        <v>8146</v>
      </c>
      <c r="J434" t="s">
        <v>73</v>
      </c>
      <c r="K434" s="72" t="str">
        <f>I434&amp;" "&amp;L434&amp;" "&amp;J434</f>
        <v>BPCPST1 ICPL Curncy</v>
      </c>
      <c r="L434" s="25" t="str">
        <f>L$433</f>
        <v>ICPL</v>
      </c>
      <c r="M434" s="26">
        <f ca="1">M$433</f>
        <v>42276</v>
      </c>
      <c r="N434" s="25" t="b">
        <f>N$433</f>
        <v>0</v>
      </c>
      <c r="O434" s="84" t="str">
        <f>IF($N434,_xll.BDP($K434,O$433),"[DISABLED]")</f>
        <v>[DISABLED]</v>
      </c>
      <c r="P434" s="84" t="str">
        <f>IF($N434,_xll.BDP($K434,P$433),"[DISABLED]")</f>
        <v>[DISABLED]</v>
      </c>
      <c r="Q434" s="84" t="str">
        <f>IF($N434,_xll.BDP($K434,Q$433),"[DISABLED]")</f>
        <v>[DISABLED]</v>
      </c>
      <c r="R434" s="84" t="str">
        <f>IF($N434,_xll.BDH($K434,R$433,$M434),"[DISABLED]")</f>
        <v>[DISABLED]</v>
      </c>
      <c r="S434" s="84" t="str">
        <f>IF($N434,_xll.BDH($K434,S$433,$M434),"[DISABLED]")</f>
        <v>[DISABLED]</v>
      </c>
      <c r="T434" s="84" t="str">
        <f>IF($N434,_xll.BDH($K434,T$433,$M434),"[DISABLED]")</f>
        <v>[DISABLED]</v>
      </c>
      <c r="V434" s="106" t="s">
        <v>11932</v>
      </c>
      <c r="W434" s="107" t="s">
        <v>1055</v>
      </c>
      <c r="X434" s="108">
        <v>42276</v>
      </c>
      <c r="Y434" s="107" t="b">
        <v>0</v>
      </c>
      <c r="Z434" s="107" t="s">
        <v>5237</v>
      </c>
      <c r="AA434" s="107" t="s">
        <v>5237</v>
      </c>
      <c r="AB434" s="107" t="s">
        <v>5237</v>
      </c>
      <c r="AC434" s="107" t="s">
        <v>5237</v>
      </c>
      <c r="AD434" s="107" t="s">
        <v>5237</v>
      </c>
      <c r="AE434" s="107" t="s">
        <v>5237</v>
      </c>
    </row>
    <row r="435" spans="2:31" ht="15" outlineLevel="1">
      <c r="B435" s="24" t="s">
        <v>8329</v>
      </c>
      <c r="C435" s="24" t="s">
        <v>4</v>
      </c>
      <c r="D435" s="24" t="s">
        <v>62</v>
      </c>
      <c r="E435"/>
      <c r="F435" t="s">
        <v>42</v>
      </c>
      <c r="G435"/>
      <c r="H435" t="s">
        <v>7716</v>
      </c>
      <c r="I435" t="s">
        <v>8147</v>
      </c>
      <c r="J435" t="s">
        <v>73</v>
      </c>
      <c r="K435" s="72" t="str">
        <f t="shared" ref="K435:K498" si="22">I435&amp;" "&amp;L435&amp;" "&amp;J435</f>
        <v>BPCPST2 ICPL Curncy</v>
      </c>
      <c r="L435" s="25" t="str">
        <f t="shared" ref="L435:N466" si="23">L$433</f>
        <v>ICPL</v>
      </c>
      <c r="M435" s="26">
        <f t="shared" ca="1" si="23"/>
        <v>42276</v>
      </c>
      <c r="N435" s="25" t="b">
        <f t="shared" si="23"/>
        <v>0</v>
      </c>
      <c r="O435" s="84" t="str">
        <f>IF($N435,_xll.BDP($K435,O$433),"[DISABLED]")</f>
        <v>[DISABLED]</v>
      </c>
      <c r="P435" s="84" t="str">
        <f>IF($N435,_xll.BDP($K435,P$433),"[DISABLED]")</f>
        <v>[DISABLED]</v>
      </c>
      <c r="Q435" s="84" t="str">
        <f>IF($N435,_xll.BDP($K435,Q$433),"[DISABLED]")</f>
        <v>[DISABLED]</v>
      </c>
      <c r="R435" s="84" t="str">
        <f>IF($N435,_xll.BDH($K435,R$433,$M435),"[DISABLED]")</f>
        <v>[DISABLED]</v>
      </c>
      <c r="S435" s="84" t="str">
        <f>IF($N435,_xll.BDH($K435,S$433,$M435),"[DISABLED]")</f>
        <v>[DISABLED]</v>
      </c>
      <c r="T435" s="84" t="str">
        <f>IF($N435,_xll.BDH($K435,T$433,$M435),"[DISABLED]")</f>
        <v>[DISABLED]</v>
      </c>
      <c r="V435" s="106" t="s">
        <v>11933</v>
      </c>
      <c r="W435" s="107" t="s">
        <v>1055</v>
      </c>
      <c r="X435" s="108">
        <v>42276</v>
      </c>
      <c r="Y435" s="107" t="b">
        <v>0</v>
      </c>
      <c r="Z435" s="107" t="s">
        <v>5237</v>
      </c>
      <c r="AA435" s="107" t="s">
        <v>5237</v>
      </c>
      <c r="AB435" s="107" t="s">
        <v>5237</v>
      </c>
      <c r="AC435" s="107" t="s">
        <v>5237</v>
      </c>
      <c r="AD435" s="107" t="s">
        <v>5237</v>
      </c>
      <c r="AE435" s="107" t="s">
        <v>5237</v>
      </c>
    </row>
    <row r="436" spans="2:31" ht="15" outlineLevel="1">
      <c r="B436" s="24" t="s">
        <v>8329</v>
      </c>
      <c r="C436" s="24" t="s">
        <v>4</v>
      </c>
      <c r="D436" s="24" t="s">
        <v>62</v>
      </c>
      <c r="E436"/>
      <c r="F436" t="s">
        <v>43</v>
      </c>
      <c r="G436"/>
      <c r="H436" t="s">
        <v>7716</v>
      </c>
      <c r="I436" t="s">
        <v>8148</v>
      </c>
      <c r="J436" t="s">
        <v>73</v>
      </c>
      <c r="K436" s="72" t="str">
        <f t="shared" si="22"/>
        <v>BPCPST3 ICPL Curncy</v>
      </c>
      <c r="L436" s="25" t="str">
        <f t="shared" si="23"/>
        <v>ICPL</v>
      </c>
      <c r="M436" s="26">
        <f t="shared" ca="1" si="23"/>
        <v>42276</v>
      </c>
      <c r="N436" s="25" t="b">
        <f t="shared" si="23"/>
        <v>0</v>
      </c>
      <c r="O436" s="84" t="str">
        <f>IF($N436,_xll.BDP($K436,O$433),"[DISABLED]")</f>
        <v>[DISABLED]</v>
      </c>
      <c r="P436" s="84" t="str">
        <f>IF($N436,_xll.BDP($K436,P$433),"[DISABLED]")</f>
        <v>[DISABLED]</v>
      </c>
      <c r="Q436" s="84" t="str">
        <f>IF($N436,_xll.BDP($K436,Q$433),"[DISABLED]")</f>
        <v>[DISABLED]</v>
      </c>
      <c r="R436" s="84" t="str">
        <f>IF($N436,_xll.BDH($K436,R$433,$M436),"[DISABLED]")</f>
        <v>[DISABLED]</v>
      </c>
      <c r="S436" s="84" t="str">
        <f>IF($N436,_xll.BDH($K436,S$433,$M436),"[DISABLED]")</f>
        <v>[DISABLED]</v>
      </c>
      <c r="T436" s="84" t="str">
        <f>IF($N436,_xll.BDH($K436,T$433,$M436),"[DISABLED]")</f>
        <v>[DISABLED]</v>
      </c>
      <c r="V436" s="106" t="s">
        <v>11934</v>
      </c>
      <c r="W436" s="107" t="s">
        <v>1055</v>
      </c>
      <c r="X436" s="108">
        <v>42276</v>
      </c>
      <c r="Y436" s="107" t="b">
        <v>0</v>
      </c>
      <c r="Z436" s="107" t="s">
        <v>5237</v>
      </c>
      <c r="AA436" s="107" t="s">
        <v>5237</v>
      </c>
      <c r="AB436" s="107" t="s">
        <v>5237</v>
      </c>
      <c r="AC436" s="107" t="s">
        <v>5237</v>
      </c>
      <c r="AD436" s="107" t="s">
        <v>5237</v>
      </c>
      <c r="AE436" s="107" t="s">
        <v>5237</v>
      </c>
    </row>
    <row r="437" spans="2:31" ht="15" outlineLevel="1">
      <c r="B437" s="24" t="s">
        <v>8329</v>
      </c>
      <c r="C437" s="24" t="s">
        <v>4</v>
      </c>
      <c r="D437" s="24" t="s">
        <v>62</v>
      </c>
      <c r="E437"/>
      <c r="F437" t="s">
        <v>152</v>
      </c>
      <c r="G437"/>
      <c r="H437" t="s">
        <v>7716</v>
      </c>
      <c r="I437" t="s">
        <v>8149</v>
      </c>
      <c r="J437" t="s">
        <v>73</v>
      </c>
      <c r="K437" s="72" t="str">
        <f t="shared" si="22"/>
        <v>BPCPST4 ICPL Curncy</v>
      </c>
      <c r="L437" s="25" t="str">
        <f t="shared" si="23"/>
        <v>ICPL</v>
      </c>
      <c r="M437" s="26">
        <f t="shared" ca="1" si="23"/>
        <v>42276</v>
      </c>
      <c r="N437" s="25" t="b">
        <f t="shared" si="23"/>
        <v>0</v>
      </c>
      <c r="O437" s="84" t="str">
        <f>IF($N437,_xll.BDP($K437,O$433),"[DISABLED]")</f>
        <v>[DISABLED]</v>
      </c>
      <c r="P437" s="84" t="str">
        <f>IF($N437,_xll.BDP($K437,P$433),"[DISABLED]")</f>
        <v>[DISABLED]</v>
      </c>
      <c r="Q437" s="84" t="str">
        <f>IF($N437,_xll.BDP($K437,Q$433),"[DISABLED]")</f>
        <v>[DISABLED]</v>
      </c>
      <c r="R437" s="84" t="str">
        <f>IF($N437,_xll.BDH($K437,R$433,$M437),"[DISABLED]")</f>
        <v>[DISABLED]</v>
      </c>
      <c r="S437" s="84" t="str">
        <f>IF($N437,_xll.BDH($K437,S$433,$M437),"[DISABLED]")</f>
        <v>[DISABLED]</v>
      </c>
      <c r="T437" s="84" t="str">
        <f>IF($N437,_xll.BDH($K437,T$433,$M437),"[DISABLED]")</f>
        <v>[DISABLED]</v>
      </c>
      <c r="V437" s="106" t="s">
        <v>11935</v>
      </c>
      <c r="W437" s="107" t="s">
        <v>1055</v>
      </c>
      <c r="X437" s="108">
        <v>42276</v>
      </c>
      <c r="Y437" s="107" t="b">
        <v>0</v>
      </c>
      <c r="Z437" s="107" t="s">
        <v>5237</v>
      </c>
      <c r="AA437" s="107" t="s">
        <v>5237</v>
      </c>
      <c r="AB437" s="107" t="s">
        <v>5237</v>
      </c>
      <c r="AC437" s="107" t="s">
        <v>5237</v>
      </c>
      <c r="AD437" s="107" t="s">
        <v>5237</v>
      </c>
      <c r="AE437" s="107" t="s">
        <v>5237</v>
      </c>
    </row>
    <row r="438" spans="2:31" ht="15" outlineLevel="1">
      <c r="B438" s="24" t="s">
        <v>8329</v>
      </c>
      <c r="C438" s="24" t="s">
        <v>4</v>
      </c>
      <c r="D438" s="24" t="s">
        <v>62</v>
      </c>
      <c r="E438"/>
      <c r="F438" t="s">
        <v>44</v>
      </c>
      <c r="G438"/>
      <c r="H438" t="s">
        <v>7716</v>
      </c>
      <c r="I438" t="s">
        <v>8150</v>
      </c>
      <c r="J438" t="s">
        <v>73</v>
      </c>
      <c r="K438" s="72" t="str">
        <f t="shared" si="22"/>
        <v>BPCPST5 ICPL Curncy</v>
      </c>
      <c r="L438" s="25" t="str">
        <f t="shared" si="23"/>
        <v>ICPL</v>
      </c>
      <c r="M438" s="26">
        <f t="shared" ca="1" si="23"/>
        <v>42276</v>
      </c>
      <c r="N438" s="25" t="b">
        <f t="shared" si="23"/>
        <v>0</v>
      </c>
      <c r="O438" s="84" t="str">
        <f>IF($N438,_xll.BDP($K438,O$433),"[DISABLED]")</f>
        <v>[DISABLED]</v>
      </c>
      <c r="P438" s="84" t="str">
        <f>IF($N438,_xll.BDP($K438,P$433),"[DISABLED]")</f>
        <v>[DISABLED]</v>
      </c>
      <c r="Q438" s="84" t="str">
        <f>IF($N438,_xll.BDP($K438,Q$433),"[DISABLED]")</f>
        <v>[DISABLED]</v>
      </c>
      <c r="R438" s="84" t="str">
        <f>IF($N438,_xll.BDH($K438,R$433,$M438),"[DISABLED]")</f>
        <v>[DISABLED]</v>
      </c>
      <c r="S438" s="84" t="str">
        <f>IF($N438,_xll.BDH($K438,S$433,$M438),"[DISABLED]")</f>
        <v>[DISABLED]</v>
      </c>
      <c r="T438" s="84" t="str">
        <f>IF($N438,_xll.BDH($K438,T$433,$M438),"[DISABLED]")</f>
        <v>[DISABLED]</v>
      </c>
      <c r="V438" s="106" t="s">
        <v>11936</v>
      </c>
      <c r="W438" s="107" t="s">
        <v>1055</v>
      </c>
      <c r="X438" s="108">
        <v>42276</v>
      </c>
      <c r="Y438" s="107" t="b">
        <v>0</v>
      </c>
      <c r="Z438" s="107" t="s">
        <v>5237</v>
      </c>
      <c r="AA438" s="107" t="s">
        <v>5237</v>
      </c>
      <c r="AB438" s="107" t="s">
        <v>5237</v>
      </c>
      <c r="AC438" s="107" t="s">
        <v>5237</v>
      </c>
      <c r="AD438" s="107" t="s">
        <v>5237</v>
      </c>
      <c r="AE438" s="107" t="s">
        <v>5237</v>
      </c>
    </row>
    <row r="439" spans="2:31" ht="15" outlineLevel="1">
      <c r="B439" s="24" t="s">
        <v>8329</v>
      </c>
      <c r="C439" s="24" t="s">
        <v>4</v>
      </c>
      <c r="D439" s="24" t="s">
        <v>62</v>
      </c>
      <c r="E439"/>
      <c r="F439" t="s">
        <v>155</v>
      </c>
      <c r="G439"/>
      <c r="H439" t="s">
        <v>7716</v>
      </c>
      <c r="I439" t="s">
        <v>8151</v>
      </c>
      <c r="J439" t="s">
        <v>73</v>
      </c>
      <c r="K439" s="72" t="str">
        <f t="shared" si="22"/>
        <v>BPCPST6 ICPL Curncy</v>
      </c>
      <c r="L439" s="25" t="str">
        <f t="shared" si="23"/>
        <v>ICPL</v>
      </c>
      <c r="M439" s="26">
        <f t="shared" ca="1" si="23"/>
        <v>42276</v>
      </c>
      <c r="N439" s="25" t="b">
        <f t="shared" si="23"/>
        <v>0</v>
      </c>
      <c r="O439" s="84" t="str">
        <f>IF($N439,_xll.BDP($K439,O$433),"[DISABLED]")</f>
        <v>[DISABLED]</v>
      </c>
      <c r="P439" s="84" t="str">
        <f>IF($N439,_xll.BDP($K439,P$433),"[DISABLED]")</f>
        <v>[DISABLED]</v>
      </c>
      <c r="Q439" s="84" t="str">
        <f>IF($N439,_xll.BDP($K439,Q$433),"[DISABLED]")</f>
        <v>[DISABLED]</v>
      </c>
      <c r="R439" s="84" t="str">
        <f>IF($N439,_xll.BDH($K439,R$433,$M439),"[DISABLED]")</f>
        <v>[DISABLED]</v>
      </c>
      <c r="S439" s="84" t="str">
        <f>IF($N439,_xll.BDH($K439,S$433,$M439),"[DISABLED]")</f>
        <v>[DISABLED]</v>
      </c>
      <c r="T439" s="84" t="str">
        <f>IF($N439,_xll.BDH($K439,T$433,$M439),"[DISABLED]")</f>
        <v>[DISABLED]</v>
      </c>
      <c r="V439" s="106" t="s">
        <v>11937</v>
      </c>
      <c r="W439" s="107" t="s">
        <v>1055</v>
      </c>
      <c r="X439" s="108">
        <v>42276</v>
      </c>
      <c r="Y439" s="107" t="b">
        <v>0</v>
      </c>
      <c r="Z439" s="107" t="s">
        <v>5237</v>
      </c>
      <c r="AA439" s="107" t="s">
        <v>5237</v>
      </c>
      <c r="AB439" s="107" t="s">
        <v>5237</v>
      </c>
      <c r="AC439" s="107" t="s">
        <v>5237</v>
      </c>
      <c r="AD439" s="107" t="s">
        <v>5237</v>
      </c>
      <c r="AE439" s="107" t="s">
        <v>5237</v>
      </c>
    </row>
    <row r="440" spans="2:31" ht="15" outlineLevel="1">
      <c r="B440" s="24" t="s">
        <v>8329</v>
      </c>
      <c r="C440" s="24" t="s">
        <v>4</v>
      </c>
      <c r="D440" s="24" t="s">
        <v>62</v>
      </c>
      <c r="E440"/>
      <c r="F440" t="s">
        <v>45</v>
      </c>
      <c r="G440"/>
      <c r="H440" t="s">
        <v>7716</v>
      </c>
      <c r="I440" t="s">
        <v>8152</v>
      </c>
      <c r="J440" t="s">
        <v>73</v>
      </c>
      <c r="K440" s="72" t="str">
        <f t="shared" si="22"/>
        <v>BPCPST7 ICPL Curncy</v>
      </c>
      <c r="L440" s="25" t="str">
        <f t="shared" si="23"/>
        <v>ICPL</v>
      </c>
      <c r="M440" s="26">
        <f t="shared" ca="1" si="23"/>
        <v>42276</v>
      </c>
      <c r="N440" s="25" t="b">
        <f t="shared" si="23"/>
        <v>0</v>
      </c>
      <c r="O440" s="84" t="str">
        <f>IF($N440,_xll.BDP($K440,O$433),"[DISABLED]")</f>
        <v>[DISABLED]</v>
      </c>
      <c r="P440" s="84" t="str">
        <f>IF($N440,_xll.BDP($K440,P$433),"[DISABLED]")</f>
        <v>[DISABLED]</v>
      </c>
      <c r="Q440" s="84" t="str">
        <f>IF($N440,_xll.BDP($K440,Q$433),"[DISABLED]")</f>
        <v>[DISABLED]</v>
      </c>
      <c r="R440" s="84" t="str">
        <f>IF($N440,_xll.BDH($K440,R$433,$M440),"[DISABLED]")</f>
        <v>[DISABLED]</v>
      </c>
      <c r="S440" s="84" t="str">
        <f>IF($N440,_xll.BDH($K440,S$433,$M440),"[DISABLED]")</f>
        <v>[DISABLED]</v>
      </c>
      <c r="T440" s="84" t="str">
        <f>IF($N440,_xll.BDH($K440,T$433,$M440),"[DISABLED]")</f>
        <v>[DISABLED]</v>
      </c>
      <c r="V440" s="106" t="s">
        <v>11938</v>
      </c>
      <c r="W440" s="107" t="s">
        <v>1055</v>
      </c>
      <c r="X440" s="108">
        <v>42276</v>
      </c>
      <c r="Y440" s="107" t="b">
        <v>0</v>
      </c>
      <c r="Z440" s="107" t="s">
        <v>5237</v>
      </c>
      <c r="AA440" s="107" t="s">
        <v>5237</v>
      </c>
      <c r="AB440" s="107" t="s">
        <v>5237</v>
      </c>
      <c r="AC440" s="107" t="s">
        <v>5237</v>
      </c>
      <c r="AD440" s="107" t="s">
        <v>5237</v>
      </c>
      <c r="AE440" s="107" t="s">
        <v>5237</v>
      </c>
    </row>
    <row r="441" spans="2:31" ht="15" outlineLevel="1">
      <c r="B441" s="24" t="s">
        <v>8329</v>
      </c>
      <c r="C441" s="24" t="s">
        <v>4</v>
      </c>
      <c r="D441" s="24" t="s">
        <v>62</v>
      </c>
      <c r="E441"/>
      <c r="F441" t="s">
        <v>156</v>
      </c>
      <c r="G441"/>
      <c r="H441" t="s">
        <v>7716</v>
      </c>
      <c r="I441" t="s">
        <v>8153</v>
      </c>
      <c r="J441" t="s">
        <v>73</v>
      </c>
      <c r="K441" s="72" t="str">
        <f t="shared" si="22"/>
        <v>BPCPST8 ICPL Curncy</v>
      </c>
      <c r="L441" s="25" t="str">
        <f t="shared" si="23"/>
        <v>ICPL</v>
      </c>
      <c r="M441" s="26">
        <f t="shared" ca="1" si="23"/>
        <v>42276</v>
      </c>
      <c r="N441" s="25" t="b">
        <f t="shared" si="23"/>
        <v>0</v>
      </c>
      <c r="O441" s="84" t="str">
        <f>IF($N441,_xll.BDP($K441,O$433),"[DISABLED]")</f>
        <v>[DISABLED]</v>
      </c>
      <c r="P441" s="84" t="str">
        <f>IF($N441,_xll.BDP($K441,P$433),"[DISABLED]")</f>
        <v>[DISABLED]</v>
      </c>
      <c r="Q441" s="84" t="str">
        <f>IF($N441,_xll.BDP($K441,Q$433),"[DISABLED]")</f>
        <v>[DISABLED]</v>
      </c>
      <c r="R441" s="84" t="str">
        <f>IF($N441,_xll.BDH($K441,R$433,$M441),"[DISABLED]")</f>
        <v>[DISABLED]</v>
      </c>
      <c r="S441" s="84" t="str">
        <f>IF($N441,_xll.BDH($K441,S$433,$M441),"[DISABLED]")</f>
        <v>[DISABLED]</v>
      </c>
      <c r="T441" s="84" t="str">
        <f>IF($N441,_xll.BDH($K441,T$433,$M441),"[DISABLED]")</f>
        <v>[DISABLED]</v>
      </c>
      <c r="V441" s="106" t="s">
        <v>11939</v>
      </c>
      <c r="W441" s="107" t="s">
        <v>1055</v>
      </c>
      <c r="X441" s="108">
        <v>42276</v>
      </c>
      <c r="Y441" s="107" t="b">
        <v>0</v>
      </c>
      <c r="Z441" s="107" t="s">
        <v>5237</v>
      </c>
      <c r="AA441" s="107" t="s">
        <v>5237</v>
      </c>
      <c r="AB441" s="107" t="s">
        <v>5237</v>
      </c>
      <c r="AC441" s="107" t="s">
        <v>5237</v>
      </c>
      <c r="AD441" s="107" t="s">
        <v>5237</v>
      </c>
      <c r="AE441" s="107" t="s">
        <v>5237</v>
      </c>
    </row>
    <row r="442" spans="2:31" ht="15" outlineLevel="1">
      <c r="B442" s="24" t="s">
        <v>8329</v>
      </c>
      <c r="C442" s="24" t="s">
        <v>4</v>
      </c>
      <c r="D442" s="24" t="s">
        <v>62</v>
      </c>
      <c r="E442"/>
      <c r="F442" t="s">
        <v>157</v>
      </c>
      <c r="G442"/>
      <c r="H442" t="s">
        <v>7716</v>
      </c>
      <c r="I442" t="s">
        <v>8154</v>
      </c>
      <c r="J442" t="s">
        <v>73</v>
      </c>
      <c r="K442" s="72" t="str">
        <f t="shared" si="22"/>
        <v>BPCPST9 ICPL Curncy</v>
      </c>
      <c r="L442" s="25" t="str">
        <f t="shared" si="23"/>
        <v>ICPL</v>
      </c>
      <c r="M442" s="26">
        <f t="shared" ca="1" si="23"/>
        <v>42276</v>
      </c>
      <c r="N442" s="25" t="b">
        <f t="shared" si="23"/>
        <v>0</v>
      </c>
      <c r="O442" s="84" t="str">
        <f>IF($N442,_xll.BDP($K442,O$433),"[DISABLED]")</f>
        <v>[DISABLED]</v>
      </c>
      <c r="P442" s="84" t="str">
        <f>IF($N442,_xll.BDP($K442,P$433),"[DISABLED]")</f>
        <v>[DISABLED]</v>
      </c>
      <c r="Q442" s="84" t="str">
        <f>IF($N442,_xll.BDP($K442,Q$433),"[DISABLED]")</f>
        <v>[DISABLED]</v>
      </c>
      <c r="R442" s="84" t="str">
        <f>IF($N442,_xll.BDH($K442,R$433,$M442),"[DISABLED]")</f>
        <v>[DISABLED]</v>
      </c>
      <c r="S442" s="84" t="str">
        <f>IF($N442,_xll.BDH($K442,S$433,$M442),"[DISABLED]")</f>
        <v>[DISABLED]</v>
      </c>
      <c r="T442" s="84" t="str">
        <f>IF($N442,_xll.BDH($K442,T$433,$M442),"[DISABLED]")</f>
        <v>[DISABLED]</v>
      </c>
      <c r="V442" s="106" t="s">
        <v>11940</v>
      </c>
      <c r="W442" s="107" t="s">
        <v>1055</v>
      </c>
      <c r="X442" s="108">
        <v>42276</v>
      </c>
      <c r="Y442" s="107" t="b">
        <v>0</v>
      </c>
      <c r="Z442" s="107" t="s">
        <v>5237</v>
      </c>
      <c r="AA442" s="107" t="s">
        <v>5237</v>
      </c>
      <c r="AB442" s="107" t="s">
        <v>5237</v>
      </c>
      <c r="AC442" s="107" t="s">
        <v>5237</v>
      </c>
      <c r="AD442" s="107" t="s">
        <v>5237</v>
      </c>
      <c r="AE442" s="107" t="s">
        <v>5237</v>
      </c>
    </row>
    <row r="443" spans="2:31" ht="15" outlineLevel="1">
      <c r="B443" s="24" t="s">
        <v>8329</v>
      </c>
      <c r="C443" s="24" t="s">
        <v>4</v>
      </c>
      <c r="D443" s="24" t="s">
        <v>62</v>
      </c>
      <c r="E443"/>
      <c r="F443" t="s">
        <v>46</v>
      </c>
      <c r="G443"/>
      <c r="H443" t="s">
        <v>7716</v>
      </c>
      <c r="I443" t="s">
        <v>8155</v>
      </c>
      <c r="J443" t="s">
        <v>73</v>
      </c>
      <c r="K443" s="72" t="str">
        <f t="shared" si="22"/>
        <v>BPCPST10 ICPL Curncy</v>
      </c>
      <c r="L443" s="25" t="str">
        <f t="shared" si="23"/>
        <v>ICPL</v>
      </c>
      <c r="M443" s="26">
        <f t="shared" ca="1" si="23"/>
        <v>42276</v>
      </c>
      <c r="N443" s="25" t="b">
        <f t="shared" si="23"/>
        <v>0</v>
      </c>
      <c r="O443" s="84" t="str">
        <f>IF($N443,_xll.BDP($K443,O$433),"[DISABLED]")</f>
        <v>[DISABLED]</v>
      </c>
      <c r="P443" s="84" t="str">
        <f>IF($N443,_xll.BDP($K443,P$433),"[DISABLED]")</f>
        <v>[DISABLED]</v>
      </c>
      <c r="Q443" s="84" t="str">
        <f>IF($N443,_xll.BDP($K443,Q$433),"[DISABLED]")</f>
        <v>[DISABLED]</v>
      </c>
      <c r="R443" s="84" t="str">
        <f>IF($N443,_xll.BDH($K443,R$433,$M443),"[DISABLED]")</f>
        <v>[DISABLED]</v>
      </c>
      <c r="S443" s="84" t="str">
        <f>IF($N443,_xll.BDH($K443,S$433,$M443),"[DISABLED]")</f>
        <v>[DISABLED]</v>
      </c>
      <c r="T443" s="84" t="str">
        <f>IF($N443,_xll.BDH($K443,T$433,$M443),"[DISABLED]")</f>
        <v>[DISABLED]</v>
      </c>
      <c r="V443" s="106" t="s">
        <v>11941</v>
      </c>
      <c r="W443" s="107" t="s">
        <v>1055</v>
      </c>
      <c r="X443" s="108">
        <v>42276</v>
      </c>
      <c r="Y443" s="107" t="b">
        <v>0</v>
      </c>
      <c r="Z443" s="107" t="s">
        <v>5237</v>
      </c>
      <c r="AA443" s="107" t="s">
        <v>5237</v>
      </c>
      <c r="AB443" s="107" t="s">
        <v>5237</v>
      </c>
      <c r="AC443" s="107" t="s">
        <v>5237</v>
      </c>
      <c r="AD443" s="107" t="s">
        <v>5237</v>
      </c>
      <c r="AE443" s="107" t="s">
        <v>5237</v>
      </c>
    </row>
    <row r="444" spans="2:31" ht="15" outlineLevel="1">
      <c r="B444" s="24" t="s">
        <v>8329</v>
      </c>
      <c r="C444" s="24" t="s">
        <v>4</v>
      </c>
      <c r="D444" s="24" t="s">
        <v>62</v>
      </c>
      <c r="E444"/>
      <c r="F444" t="s">
        <v>161</v>
      </c>
      <c r="G444"/>
      <c r="H444" t="s">
        <v>7716</v>
      </c>
      <c r="I444" t="s">
        <v>8156</v>
      </c>
      <c r="J444" t="s">
        <v>73</v>
      </c>
      <c r="K444" s="72" t="str">
        <f t="shared" si="22"/>
        <v>BPCPST12 ICPL Curncy</v>
      </c>
      <c r="L444" s="25" t="str">
        <f t="shared" si="23"/>
        <v>ICPL</v>
      </c>
      <c r="M444" s="26">
        <f t="shared" ca="1" si="23"/>
        <v>42276</v>
      </c>
      <c r="N444" s="25" t="b">
        <f t="shared" si="23"/>
        <v>0</v>
      </c>
      <c r="O444" s="84" t="str">
        <f>IF($N444,_xll.BDP($K444,O$433),"[DISABLED]")</f>
        <v>[DISABLED]</v>
      </c>
      <c r="P444" s="84" t="str">
        <f>IF($N444,_xll.BDP($K444,P$433),"[DISABLED]")</f>
        <v>[DISABLED]</v>
      </c>
      <c r="Q444" s="84" t="str">
        <f>IF($N444,_xll.BDP($K444,Q$433),"[DISABLED]")</f>
        <v>[DISABLED]</v>
      </c>
      <c r="R444" s="84" t="str">
        <f>IF($N444,_xll.BDH($K444,R$433,$M444),"[DISABLED]")</f>
        <v>[DISABLED]</v>
      </c>
      <c r="S444" s="84" t="str">
        <f>IF($N444,_xll.BDH($K444,S$433,$M444),"[DISABLED]")</f>
        <v>[DISABLED]</v>
      </c>
      <c r="T444" s="84" t="str">
        <f>IF($N444,_xll.BDH($K444,T$433,$M444),"[DISABLED]")</f>
        <v>[DISABLED]</v>
      </c>
      <c r="V444" s="106" t="s">
        <v>11942</v>
      </c>
      <c r="W444" s="107" t="s">
        <v>1055</v>
      </c>
      <c r="X444" s="108">
        <v>42276</v>
      </c>
      <c r="Y444" s="107" t="b">
        <v>0</v>
      </c>
      <c r="Z444" s="107" t="s">
        <v>5237</v>
      </c>
      <c r="AA444" s="107" t="s">
        <v>5237</v>
      </c>
      <c r="AB444" s="107" t="s">
        <v>5237</v>
      </c>
      <c r="AC444" s="107" t="s">
        <v>5237</v>
      </c>
      <c r="AD444" s="107" t="s">
        <v>5237</v>
      </c>
      <c r="AE444" s="107" t="s">
        <v>5237</v>
      </c>
    </row>
    <row r="445" spans="2:31" ht="15" outlineLevel="1">
      <c r="B445" s="24" t="s">
        <v>8329</v>
      </c>
      <c r="C445" s="24" t="s">
        <v>4</v>
      </c>
      <c r="D445" s="24" t="s">
        <v>62</v>
      </c>
      <c r="E445"/>
      <c r="F445" t="s">
        <v>47</v>
      </c>
      <c r="G445"/>
      <c r="H445" t="s">
        <v>7716</v>
      </c>
      <c r="I445" t="s">
        <v>8157</v>
      </c>
      <c r="J445" t="s">
        <v>73</v>
      </c>
      <c r="K445" s="72" t="str">
        <f t="shared" si="22"/>
        <v>BPCPST15 ICPL Curncy</v>
      </c>
      <c r="L445" s="25" t="str">
        <f t="shared" si="23"/>
        <v>ICPL</v>
      </c>
      <c r="M445" s="26">
        <f t="shared" ca="1" si="23"/>
        <v>42276</v>
      </c>
      <c r="N445" s="25" t="b">
        <f t="shared" si="23"/>
        <v>0</v>
      </c>
      <c r="O445" s="84" t="str">
        <f>IF($N445,_xll.BDP($K445,O$433),"[DISABLED]")</f>
        <v>[DISABLED]</v>
      </c>
      <c r="P445" s="84" t="str">
        <f>IF($N445,_xll.BDP($K445,P$433),"[DISABLED]")</f>
        <v>[DISABLED]</v>
      </c>
      <c r="Q445" s="84" t="str">
        <f>IF($N445,_xll.BDP($K445,Q$433),"[DISABLED]")</f>
        <v>[DISABLED]</v>
      </c>
      <c r="R445" s="84" t="str">
        <f>IF($N445,_xll.BDH($K445,R$433,$M445),"[DISABLED]")</f>
        <v>[DISABLED]</v>
      </c>
      <c r="S445" s="84" t="str">
        <f>IF($N445,_xll.BDH($K445,S$433,$M445),"[DISABLED]")</f>
        <v>[DISABLED]</v>
      </c>
      <c r="T445" s="84" t="str">
        <f>IF($N445,_xll.BDH($K445,T$433,$M445),"[DISABLED]")</f>
        <v>[DISABLED]</v>
      </c>
      <c r="V445" s="106" t="s">
        <v>11943</v>
      </c>
      <c r="W445" s="107" t="s">
        <v>1055</v>
      </c>
      <c r="X445" s="108">
        <v>42276</v>
      </c>
      <c r="Y445" s="107" t="b">
        <v>0</v>
      </c>
      <c r="Z445" s="107" t="s">
        <v>5237</v>
      </c>
      <c r="AA445" s="107" t="s">
        <v>5237</v>
      </c>
      <c r="AB445" s="107" t="s">
        <v>5237</v>
      </c>
      <c r="AC445" s="107" t="s">
        <v>5237</v>
      </c>
      <c r="AD445" s="107" t="s">
        <v>5237</v>
      </c>
      <c r="AE445" s="107" t="s">
        <v>5237</v>
      </c>
    </row>
    <row r="446" spans="2:31" ht="15" outlineLevel="1">
      <c r="B446" s="24" t="s">
        <v>8329</v>
      </c>
      <c r="C446" s="24" t="s">
        <v>4</v>
      </c>
      <c r="D446" s="24" t="s">
        <v>62</v>
      </c>
      <c r="E446"/>
      <c r="F446" t="s">
        <v>48</v>
      </c>
      <c r="G446"/>
      <c r="H446" t="s">
        <v>7716</v>
      </c>
      <c r="I446" t="s">
        <v>8158</v>
      </c>
      <c r="J446" t="s">
        <v>73</v>
      </c>
      <c r="K446" s="72" t="str">
        <f t="shared" si="22"/>
        <v>BPCPST20 ICPL Curncy</v>
      </c>
      <c r="L446" s="25" t="str">
        <f t="shared" si="23"/>
        <v>ICPL</v>
      </c>
      <c r="M446" s="26">
        <f t="shared" ca="1" si="23"/>
        <v>42276</v>
      </c>
      <c r="N446" s="25" t="b">
        <f t="shared" si="23"/>
        <v>0</v>
      </c>
      <c r="O446" s="84" t="str">
        <f>IF($N446,_xll.BDP($K446,O$433),"[DISABLED]")</f>
        <v>[DISABLED]</v>
      </c>
      <c r="P446" s="84" t="str">
        <f>IF($N446,_xll.BDP($K446,P$433),"[DISABLED]")</f>
        <v>[DISABLED]</v>
      </c>
      <c r="Q446" s="84" t="str">
        <f>IF($N446,_xll.BDP($K446,Q$433),"[DISABLED]")</f>
        <v>[DISABLED]</v>
      </c>
      <c r="R446" s="84" t="str">
        <f>IF($N446,_xll.BDH($K446,R$433,$M446),"[DISABLED]")</f>
        <v>[DISABLED]</v>
      </c>
      <c r="S446" s="84" t="str">
        <f>IF($N446,_xll.BDH($K446,S$433,$M446),"[DISABLED]")</f>
        <v>[DISABLED]</v>
      </c>
      <c r="T446" s="84" t="str">
        <f>IF($N446,_xll.BDH($K446,T$433,$M446),"[DISABLED]")</f>
        <v>[DISABLED]</v>
      </c>
      <c r="V446" s="106" t="s">
        <v>11944</v>
      </c>
      <c r="W446" s="107" t="s">
        <v>1055</v>
      </c>
      <c r="X446" s="108">
        <v>42276</v>
      </c>
      <c r="Y446" s="107" t="b">
        <v>0</v>
      </c>
      <c r="Z446" s="107" t="s">
        <v>5237</v>
      </c>
      <c r="AA446" s="107" t="s">
        <v>5237</v>
      </c>
      <c r="AB446" s="107" t="s">
        <v>5237</v>
      </c>
      <c r="AC446" s="107" t="s">
        <v>5237</v>
      </c>
      <c r="AD446" s="107" t="s">
        <v>5237</v>
      </c>
      <c r="AE446" s="107" t="s">
        <v>5237</v>
      </c>
    </row>
    <row r="447" spans="2:31" ht="15" outlineLevel="1">
      <c r="B447" s="24" t="s">
        <v>8329</v>
      </c>
      <c r="C447" s="24" t="s">
        <v>4</v>
      </c>
      <c r="D447" s="24" t="s">
        <v>62</v>
      </c>
      <c r="E447"/>
      <c r="F447" t="s">
        <v>41</v>
      </c>
      <c r="G447"/>
      <c r="H447" t="s">
        <v>7975</v>
      </c>
      <c r="I447" t="s">
        <v>8159</v>
      </c>
      <c r="J447" t="s">
        <v>73</v>
      </c>
      <c r="K447" s="72" t="str">
        <f t="shared" si="22"/>
        <v>BPIAM1 ICPL Curncy</v>
      </c>
      <c r="L447" s="25" t="str">
        <f t="shared" si="23"/>
        <v>ICPL</v>
      </c>
      <c r="M447" s="26">
        <f t="shared" ca="1" si="23"/>
        <v>42276</v>
      </c>
      <c r="N447" s="25" t="b">
        <f t="shared" si="23"/>
        <v>0</v>
      </c>
      <c r="O447" s="84" t="str">
        <f>IF($N447,_xll.BDP($K447,O$433),"[DISABLED]")</f>
        <v>[DISABLED]</v>
      </c>
      <c r="P447" s="84" t="str">
        <f>IF($N447,_xll.BDP($K447,P$433),"[DISABLED]")</f>
        <v>[DISABLED]</v>
      </c>
      <c r="Q447" s="84" t="str">
        <f>IF($N447,_xll.BDP($K447,Q$433),"[DISABLED]")</f>
        <v>[DISABLED]</v>
      </c>
      <c r="R447" s="84" t="str">
        <f>IF($N447,_xll.BDH($K447,R$433,$M447),"[DISABLED]")</f>
        <v>[DISABLED]</v>
      </c>
      <c r="S447" s="84" t="str">
        <f>IF($N447,_xll.BDH($K447,S$433,$M447),"[DISABLED]")</f>
        <v>[DISABLED]</v>
      </c>
      <c r="T447" s="84" t="str">
        <f>IF($N447,_xll.BDH($K447,T$433,$M447),"[DISABLED]")</f>
        <v>[DISABLED]</v>
      </c>
      <c r="V447" s="106" t="s">
        <v>11945</v>
      </c>
      <c r="W447" s="107" t="s">
        <v>1055</v>
      </c>
      <c r="X447" s="108">
        <v>42276</v>
      </c>
      <c r="Y447" s="107" t="b">
        <v>0</v>
      </c>
      <c r="Z447" s="107" t="s">
        <v>5237</v>
      </c>
      <c r="AA447" s="107" t="s">
        <v>5237</v>
      </c>
      <c r="AB447" s="107" t="s">
        <v>5237</v>
      </c>
      <c r="AC447" s="107" t="s">
        <v>5237</v>
      </c>
      <c r="AD447" s="107" t="s">
        <v>5237</v>
      </c>
      <c r="AE447" s="107" t="s">
        <v>5237</v>
      </c>
    </row>
    <row r="448" spans="2:31" ht="15" outlineLevel="1">
      <c r="B448" s="24" t="s">
        <v>8329</v>
      </c>
      <c r="C448" s="24" t="s">
        <v>4</v>
      </c>
      <c r="D448" s="24" t="s">
        <v>62</v>
      </c>
      <c r="E448"/>
      <c r="F448" t="s">
        <v>42</v>
      </c>
      <c r="G448"/>
      <c r="H448" t="s">
        <v>7975</v>
      </c>
      <c r="I448" t="s">
        <v>8160</v>
      </c>
      <c r="J448" t="s">
        <v>73</v>
      </c>
      <c r="K448" s="72" t="str">
        <f t="shared" si="22"/>
        <v>BPIAM2 ICPL Curncy</v>
      </c>
      <c r="L448" s="25" t="str">
        <f t="shared" si="23"/>
        <v>ICPL</v>
      </c>
      <c r="M448" s="26">
        <f t="shared" ca="1" si="23"/>
        <v>42276</v>
      </c>
      <c r="N448" s="25" t="b">
        <f t="shared" si="23"/>
        <v>0</v>
      </c>
      <c r="O448" s="84" t="str">
        <f>IF($N448,_xll.BDP($K448,O$433),"[DISABLED]")</f>
        <v>[DISABLED]</v>
      </c>
      <c r="P448" s="84" t="str">
        <f>IF($N448,_xll.BDP($K448,P$433),"[DISABLED]")</f>
        <v>[DISABLED]</v>
      </c>
      <c r="Q448" s="84" t="str">
        <f>IF($N448,_xll.BDP($K448,Q$433),"[DISABLED]")</f>
        <v>[DISABLED]</v>
      </c>
      <c r="R448" s="84" t="str">
        <f>IF($N448,_xll.BDH($K448,R$433,$M448),"[DISABLED]")</f>
        <v>[DISABLED]</v>
      </c>
      <c r="S448" s="84" t="str">
        <f>IF($N448,_xll.BDH($K448,S$433,$M448),"[DISABLED]")</f>
        <v>[DISABLED]</v>
      </c>
      <c r="T448" s="84" t="str">
        <f>IF($N448,_xll.BDH($K448,T$433,$M448),"[DISABLED]")</f>
        <v>[DISABLED]</v>
      </c>
      <c r="V448" s="106" t="s">
        <v>11946</v>
      </c>
      <c r="W448" s="107" t="s">
        <v>1055</v>
      </c>
      <c r="X448" s="108">
        <v>42276</v>
      </c>
      <c r="Y448" s="107" t="b">
        <v>0</v>
      </c>
      <c r="Z448" s="107" t="s">
        <v>5237</v>
      </c>
      <c r="AA448" s="107" t="s">
        <v>5237</v>
      </c>
      <c r="AB448" s="107" t="s">
        <v>5237</v>
      </c>
      <c r="AC448" s="107" t="s">
        <v>5237</v>
      </c>
      <c r="AD448" s="107" t="s">
        <v>5237</v>
      </c>
      <c r="AE448" s="107" t="s">
        <v>5237</v>
      </c>
    </row>
    <row r="449" spans="2:31" ht="15" outlineLevel="1">
      <c r="B449" s="24" t="s">
        <v>8329</v>
      </c>
      <c r="C449" s="24" t="s">
        <v>4</v>
      </c>
      <c r="D449" s="24" t="s">
        <v>62</v>
      </c>
      <c r="E449"/>
      <c r="F449" t="s">
        <v>43</v>
      </c>
      <c r="G449"/>
      <c r="H449" t="s">
        <v>7975</v>
      </c>
      <c r="I449" t="s">
        <v>8161</v>
      </c>
      <c r="J449" t="s">
        <v>73</v>
      </c>
      <c r="K449" s="72" t="str">
        <f t="shared" si="22"/>
        <v>BPIAM3 ICPL Curncy</v>
      </c>
      <c r="L449" s="25" t="str">
        <f t="shared" si="23"/>
        <v>ICPL</v>
      </c>
      <c r="M449" s="26">
        <f t="shared" ca="1" si="23"/>
        <v>42276</v>
      </c>
      <c r="N449" s="25" t="b">
        <f t="shared" si="23"/>
        <v>0</v>
      </c>
      <c r="O449" s="84" t="str">
        <f>IF($N449,_xll.BDP($K449,O$433),"[DISABLED]")</f>
        <v>[DISABLED]</v>
      </c>
      <c r="P449" s="84" t="str">
        <f>IF($N449,_xll.BDP($K449,P$433),"[DISABLED]")</f>
        <v>[DISABLED]</v>
      </c>
      <c r="Q449" s="84" t="str">
        <f>IF($N449,_xll.BDP($K449,Q$433),"[DISABLED]")</f>
        <v>[DISABLED]</v>
      </c>
      <c r="R449" s="84" t="str">
        <f>IF($N449,_xll.BDH($K449,R$433,$M449),"[DISABLED]")</f>
        <v>[DISABLED]</v>
      </c>
      <c r="S449" s="84" t="str">
        <f>IF($N449,_xll.BDH($K449,S$433,$M449),"[DISABLED]")</f>
        <v>[DISABLED]</v>
      </c>
      <c r="T449" s="84" t="str">
        <f>IF($N449,_xll.BDH($K449,T$433,$M449),"[DISABLED]")</f>
        <v>[DISABLED]</v>
      </c>
      <c r="V449" s="106" t="s">
        <v>11947</v>
      </c>
      <c r="W449" s="107" t="s">
        <v>1055</v>
      </c>
      <c r="X449" s="108">
        <v>42276</v>
      </c>
      <c r="Y449" s="107" t="b">
        <v>0</v>
      </c>
      <c r="Z449" s="107" t="s">
        <v>5237</v>
      </c>
      <c r="AA449" s="107" t="s">
        <v>5237</v>
      </c>
      <c r="AB449" s="107" t="s">
        <v>5237</v>
      </c>
      <c r="AC449" s="107" t="s">
        <v>5237</v>
      </c>
      <c r="AD449" s="107" t="s">
        <v>5237</v>
      </c>
      <c r="AE449" s="107" t="s">
        <v>5237</v>
      </c>
    </row>
    <row r="450" spans="2:31" ht="15" outlineLevel="1">
      <c r="B450" s="24" t="s">
        <v>8329</v>
      </c>
      <c r="C450" s="24" t="s">
        <v>4</v>
      </c>
      <c r="D450" s="24" t="s">
        <v>62</v>
      </c>
      <c r="E450"/>
      <c r="F450" t="s">
        <v>152</v>
      </c>
      <c r="G450"/>
      <c r="H450" t="s">
        <v>7975</v>
      </c>
      <c r="I450" t="s">
        <v>8162</v>
      </c>
      <c r="J450" t="s">
        <v>73</v>
      </c>
      <c r="K450" s="72" t="str">
        <f t="shared" si="22"/>
        <v>BPIAM4 ICPL Curncy</v>
      </c>
      <c r="L450" s="25" t="str">
        <f t="shared" si="23"/>
        <v>ICPL</v>
      </c>
      <c r="M450" s="26">
        <f t="shared" ca="1" si="23"/>
        <v>42276</v>
      </c>
      <c r="N450" s="25" t="b">
        <f t="shared" si="23"/>
        <v>0</v>
      </c>
      <c r="O450" s="84" t="str">
        <f>IF($N450,_xll.BDP($K450,O$433),"[DISABLED]")</f>
        <v>[DISABLED]</v>
      </c>
      <c r="P450" s="84" t="str">
        <f>IF($N450,_xll.BDP($K450,P$433),"[DISABLED]")</f>
        <v>[DISABLED]</v>
      </c>
      <c r="Q450" s="84" t="str">
        <f>IF($N450,_xll.BDP($K450,Q$433),"[DISABLED]")</f>
        <v>[DISABLED]</v>
      </c>
      <c r="R450" s="84" t="str">
        <f>IF($N450,_xll.BDH($K450,R$433,$M450),"[DISABLED]")</f>
        <v>[DISABLED]</v>
      </c>
      <c r="S450" s="84" t="str">
        <f>IF($N450,_xll.BDH($K450,S$433,$M450),"[DISABLED]")</f>
        <v>[DISABLED]</v>
      </c>
      <c r="T450" s="84" t="str">
        <f>IF($N450,_xll.BDH($K450,T$433,$M450),"[DISABLED]")</f>
        <v>[DISABLED]</v>
      </c>
      <c r="V450" s="106" t="s">
        <v>11948</v>
      </c>
      <c r="W450" s="107" t="s">
        <v>1055</v>
      </c>
      <c r="X450" s="108">
        <v>42276</v>
      </c>
      <c r="Y450" s="107" t="b">
        <v>0</v>
      </c>
      <c r="Z450" s="107" t="s">
        <v>5237</v>
      </c>
      <c r="AA450" s="107" t="s">
        <v>5237</v>
      </c>
      <c r="AB450" s="107" t="s">
        <v>5237</v>
      </c>
      <c r="AC450" s="107" t="s">
        <v>5237</v>
      </c>
      <c r="AD450" s="107" t="s">
        <v>5237</v>
      </c>
      <c r="AE450" s="107" t="s">
        <v>5237</v>
      </c>
    </row>
    <row r="451" spans="2:31" ht="15" outlineLevel="1">
      <c r="B451" s="24" t="s">
        <v>8329</v>
      </c>
      <c r="C451" s="24" t="s">
        <v>4</v>
      </c>
      <c r="D451" s="24" t="s">
        <v>62</v>
      </c>
      <c r="E451"/>
      <c r="F451" t="s">
        <v>44</v>
      </c>
      <c r="G451"/>
      <c r="H451" t="s">
        <v>7975</v>
      </c>
      <c r="I451" t="s">
        <v>8163</v>
      </c>
      <c r="J451" t="s">
        <v>73</v>
      </c>
      <c r="K451" s="72" t="str">
        <f t="shared" si="22"/>
        <v>BPIAM5 ICPL Curncy</v>
      </c>
      <c r="L451" s="25" t="str">
        <f t="shared" si="23"/>
        <v>ICPL</v>
      </c>
      <c r="M451" s="26">
        <f t="shared" ca="1" si="23"/>
        <v>42276</v>
      </c>
      <c r="N451" s="25" t="b">
        <f t="shared" si="23"/>
        <v>0</v>
      </c>
      <c r="O451" s="84" t="str">
        <f>IF($N451,_xll.BDP($K451,O$433),"[DISABLED]")</f>
        <v>[DISABLED]</v>
      </c>
      <c r="P451" s="84" t="str">
        <f>IF($N451,_xll.BDP($K451,P$433),"[DISABLED]")</f>
        <v>[DISABLED]</v>
      </c>
      <c r="Q451" s="84" t="str">
        <f>IF($N451,_xll.BDP($K451,Q$433),"[DISABLED]")</f>
        <v>[DISABLED]</v>
      </c>
      <c r="R451" s="84" t="str">
        <f>IF($N451,_xll.BDH($K451,R$433,$M451),"[DISABLED]")</f>
        <v>[DISABLED]</v>
      </c>
      <c r="S451" s="84" t="str">
        <f>IF($N451,_xll.BDH($K451,S$433,$M451),"[DISABLED]")</f>
        <v>[DISABLED]</v>
      </c>
      <c r="T451" s="84" t="str">
        <f>IF($N451,_xll.BDH($K451,T$433,$M451),"[DISABLED]")</f>
        <v>[DISABLED]</v>
      </c>
      <c r="V451" s="106" t="s">
        <v>11949</v>
      </c>
      <c r="W451" s="107" t="s">
        <v>1055</v>
      </c>
      <c r="X451" s="108">
        <v>42276</v>
      </c>
      <c r="Y451" s="107" t="b">
        <v>0</v>
      </c>
      <c r="Z451" s="107" t="s">
        <v>5237</v>
      </c>
      <c r="AA451" s="107" t="s">
        <v>5237</v>
      </c>
      <c r="AB451" s="107" t="s">
        <v>5237</v>
      </c>
      <c r="AC451" s="107" t="s">
        <v>5237</v>
      </c>
      <c r="AD451" s="107" t="s">
        <v>5237</v>
      </c>
      <c r="AE451" s="107" t="s">
        <v>5237</v>
      </c>
    </row>
    <row r="452" spans="2:31" ht="15" outlineLevel="1">
      <c r="B452" s="24" t="s">
        <v>8329</v>
      </c>
      <c r="C452" s="24" t="s">
        <v>4</v>
      </c>
      <c r="D452" s="24" t="s">
        <v>62</v>
      </c>
      <c r="E452"/>
      <c r="F452" t="s">
        <v>155</v>
      </c>
      <c r="G452"/>
      <c r="H452" t="s">
        <v>7975</v>
      </c>
      <c r="I452" t="s">
        <v>8164</v>
      </c>
      <c r="J452" t="s">
        <v>73</v>
      </c>
      <c r="K452" s="72" t="str">
        <f t="shared" si="22"/>
        <v>BPIAM6 ICPL Curncy</v>
      </c>
      <c r="L452" s="25" t="str">
        <f t="shared" si="23"/>
        <v>ICPL</v>
      </c>
      <c r="M452" s="26">
        <f t="shared" ca="1" si="23"/>
        <v>42276</v>
      </c>
      <c r="N452" s="25" t="b">
        <f t="shared" si="23"/>
        <v>0</v>
      </c>
      <c r="O452" s="84" t="str">
        <f>IF($N452,_xll.BDP($K452,O$433),"[DISABLED]")</f>
        <v>[DISABLED]</v>
      </c>
      <c r="P452" s="84" t="str">
        <f>IF($N452,_xll.BDP($K452,P$433),"[DISABLED]")</f>
        <v>[DISABLED]</v>
      </c>
      <c r="Q452" s="84" t="str">
        <f>IF($N452,_xll.BDP($K452,Q$433),"[DISABLED]")</f>
        <v>[DISABLED]</v>
      </c>
      <c r="R452" s="84" t="str">
        <f>IF($N452,_xll.BDH($K452,R$433,$M452),"[DISABLED]")</f>
        <v>[DISABLED]</v>
      </c>
      <c r="S452" s="84" t="str">
        <f>IF($N452,_xll.BDH($K452,S$433,$M452),"[DISABLED]")</f>
        <v>[DISABLED]</v>
      </c>
      <c r="T452" s="84" t="str">
        <f>IF($N452,_xll.BDH($K452,T$433,$M452),"[DISABLED]")</f>
        <v>[DISABLED]</v>
      </c>
      <c r="V452" s="106" t="s">
        <v>11950</v>
      </c>
      <c r="W452" s="107" t="s">
        <v>1055</v>
      </c>
      <c r="X452" s="108">
        <v>42276</v>
      </c>
      <c r="Y452" s="107" t="b">
        <v>0</v>
      </c>
      <c r="Z452" s="107" t="s">
        <v>5237</v>
      </c>
      <c r="AA452" s="107" t="s">
        <v>5237</v>
      </c>
      <c r="AB452" s="107" t="s">
        <v>5237</v>
      </c>
      <c r="AC452" s="107" t="s">
        <v>5237</v>
      </c>
      <c r="AD452" s="107" t="s">
        <v>5237</v>
      </c>
      <c r="AE452" s="107" t="s">
        <v>5237</v>
      </c>
    </row>
    <row r="453" spans="2:31" ht="15" outlineLevel="1">
      <c r="B453" s="24" t="s">
        <v>8329</v>
      </c>
      <c r="C453" s="24" t="s">
        <v>4</v>
      </c>
      <c r="D453" s="24" t="s">
        <v>62</v>
      </c>
      <c r="E453"/>
      <c r="F453" t="s">
        <v>45</v>
      </c>
      <c r="G453"/>
      <c r="H453" t="s">
        <v>7975</v>
      </c>
      <c r="I453" t="s">
        <v>8165</v>
      </c>
      <c r="J453" t="s">
        <v>73</v>
      </c>
      <c r="K453" s="72" t="str">
        <f t="shared" si="22"/>
        <v>BPIAM7 ICPL Curncy</v>
      </c>
      <c r="L453" s="25" t="str">
        <f t="shared" si="23"/>
        <v>ICPL</v>
      </c>
      <c r="M453" s="26">
        <f t="shared" ca="1" si="23"/>
        <v>42276</v>
      </c>
      <c r="N453" s="25" t="b">
        <f t="shared" si="23"/>
        <v>0</v>
      </c>
      <c r="O453" s="84" t="str">
        <f>IF($N453,_xll.BDP($K453,O$433),"[DISABLED]")</f>
        <v>[DISABLED]</v>
      </c>
      <c r="P453" s="84" t="str">
        <f>IF($N453,_xll.BDP($K453,P$433),"[DISABLED]")</f>
        <v>[DISABLED]</v>
      </c>
      <c r="Q453" s="84" t="str">
        <f>IF($N453,_xll.BDP($K453,Q$433),"[DISABLED]")</f>
        <v>[DISABLED]</v>
      </c>
      <c r="R453" s="84" t="str">
        <f>IF($N453,_xll.BDH($K453,R$433,$M453),"[DISABLED]")</f>
        <v>[DISABLED]</v>
      </c>
      <c r="S453" s="84" t="str">
        <f>IF($N453,_xll.BDH($K453,S$433,$M453),"[DISABLED]")</f>
        <v>[DISABLED]</v>
      </c>
      <c r="T453" s="84" t="str">
        <f>IF($N453,_xll.BDH($K453,T$433,$M453),"[DISABLED]")</f>
        <v>[DISABLED]</v>
      </c>
      <c r="V453" s="106" t="s">
        <v>11951</v>
      </c>
      <c r="W453" s="107" t="s">
        <v>1055</v>
      </c>
      <c r="X453" s="108">
        <v>42276</v>
      </c>
      <c r="Y453" s="107" t="b">
        <v>0</v>
      </c>
      <c r="Z453" s="107" t="s">
        <v>5237</v>
      </c>
      <c r="AA453" s="107" t="s">
        <v>5237</v>
      </c>
      <c r="AB453" s="107" t="s">
        <v>5237</v>
      </c>
      <c r="AC453" s="107" t="s">
        <v>5237</v>
      </c>
      <c r="AD453" s="107" t="s">
        <v>5237</v>
      </c>
      <c r="AE453" s="107" t="s">
        <v>5237</v>
      </c>
    </row>
    <row r="454" spans="2:31" ht="15" outlineLevel="1">
      <c r="B454" s="24" t="s">
        <v>8329</v>
      </c>
      <c r="C454" s="24" t="s">
        <v>4</v>
      </c>
      <c r="D454" s="24" t="s">
        <v>62</v>
      </c>
      <c r="E454"/>
      <c r="F454" t="s">
        <v>156</v>
      </c>
      <c r="G454"/>
      <c r="H454" t="s">
        <v>7975</v>
      </c>
      <c r="I454" t="s">
        <v>8166</v>
      </c>
      <c r="J454" t="s">
        <v>73</v>
      </c>
      <c r="K454" s="72" t="str">
        <f t="shared" si="22"/>
        <v>BPIAM8 ICPL Curncy</v>
      </c>
      <c r="L454" s="25" t="str">
        <f t="shared" si="23"/>
        <v>ICPL</v>
      </c>
      <c r="M454" s="26">
        <f t="shared" ca="1" si="23"/>
        <v>42276</v>
      </c>
      <c r="N454" s="25" t="b">
        <f t="shared" si="23"/>
        <v>0</v>
      </c>
      <c r="O454" s="84" t="str">
        <f>IF($N454,_xll.BDP($K454,O$433),"[DISABLED]")</f>
        <v>[DISABLED]</v>
      </c>
      <c r="P454" s="84" t="str">
        <f>IF($N454,_xll.BDP($K454,P$433),"[DISABLED]")</f>
        <v>[DISABLED]</v>
      </c>
      <c r="Q454" s="84" t="str">
        <f>IF($N454,_xll.BDP($K454,Q$433),"[DISABLED]")</f>
        <v>[DISABLED]</v>
      </c>
      <c r="R454" s="84" t="str">
        <f>IF($N454,_xll.BDH($K454,R$433,$M454),"[DISABLED]")</f>
        <v>[DISABLED]</v>
      </c>
      <c r="S454" s="84" t="str">
        <f>IF($N454,_xll.BDH($K454,S$433,$M454),"[DISABLED]")</f>
        <v>[DISABLED]</v>
      </c>
      <c r="T454" s="84" t="str">
        <f>IF($N454,_xll.BDH($K454,T$433,$M454),"[DISABLED]")</f>
        <v>[DISABLED]</v>
      </c>
      <c r="V454" s="106" t="s">
        <v>11952</v>
      </c>
      <c r="W454" s="107" t="s">
        <v>1055</v>
      </c>
      <c r="X454" s="108">
        <v>42276</v>
      </c>
      <c r="Y454" s="107" t="b">
        <v>0</v>
      </c>
      <c r="Z454" s="107" t="s">
        <v>5237</v>
      </c>
      <c r="AA454" s="107" t="s">
        <v>5237</v>
      </c>
      <c r="AB454" s="107" t="s">
        <v>5237</v>
      </c>
      <c r="AC454" s="107" t="s">
        <v>5237</v>
      </c>
      <c r="AD454" s="107" t="s">
        <v>5237</v>
      </c>
      <c r="AE454" s="107" t="s">
        <v>5237</v>
      </c>
    </row>
    <row r="455" spans="2:31" ht="15" outlineLevel="1">
      <c r="B455" s="24" t="s">
        <v>8329</v>
      </c>
      <c r="C455" s="24" t="s">
        <v>4</v>
      </c>
      <c r="D455" s="24" t="s">
        <v>62</v>
      </c>
      <c r="E455"/>
      <c r="F455" t="s">
        <v>157</v>
      </c>
      <c r="G455"/>
      <c r="H455" t="s">
        <v>7975</v>
      </c>
      <c r="I455" t="s">
        <v>8167</v>
      </c>
      <c r="J455" t="s">
        <v>73</v>
      </c>
      <c r="K455" s="72" t="str">
        <f t="shared" si="22"/>
        <v>BPIAM9 ICPL Curncy</v>
      </c>
      <c r="L455" s="25" t="str">
        <f t="shared" si="23"/>
        <v>ICPL</v>
      </c>
      <c r="M455" s="26">
        <f t="shared" ca="1" si="23"/>
        <v>42276</v>
      </c>
      <c r="N455" s="25" t="b">
        <f t="shared" si="23"/>
        <v>0</v>
      </c>
      <c r="O455" s="84" t="str">
        <f>IF($N455,_xll.BDP($K455,O$433),"[DISABLED]")</f>
        <v>[DISABLED]</v>
      </c>
      <c r="P455" s="84" t="str">
        <f>IF($N455,_xll.BDP($K455,P$433),"[DISABLED]")</f>
        <v>[DISABLED]</v>
      </c>
      <c r="Q455" s="84" t="str">
        <f>IF($N455,_xll.BDP($K455,Q$433),"[DISABLED]")</f>
        <v>[DISABLED]</v>
      </c>
      <c r="R455" s="84" t="str">
        <f>IF($N455,_xll.BDH($K455,R$433,$M455),"[DISABLED]")</f>
        <v>[DISABLED]</v>
      </c>
      <c r="S455" s="84" t="str">
        <f>IF($N455,_xll.BDH($K455,S$433,$M455),"[DISABLED]")</f>
        <v>[DISABLED]</v>
      </c>
      <c r="T455" s="84" t="str">
        <f>IF($N455,_xll.BDH($K455,T$433,$M455),"[DISABLED]")</f>
        <v>[DISABLED]</v>
      </c>
      <c r="V455" s="106" t="s">
        <v>11953</v>
      </c>
      <c r="W455" s="107" t="s">
        <v>1055</v>
      </c>
      <c r="X455" s="108">
        <v>42276</v>
      </c>
      <c r="Y455" s="107" t="b">
        <v>0</v>
      </c>
      <c r="Z455" s="107" t="s">
        <v>5237</v>
      </c>
      <c r="AA455" s="107" t="s">
        <v>5237</v>
      </c>
      <c r="AB455" s="107" t="s">
        <v>5237</v>
      </c>
      <c r="AC455" s="107" t="s">
        <v>5237</v>
      </c>
      <c r="AD455" s="107" t="s">
        <v>5237</v>
      </c>
      <c r="AE455" s="107" t="s">
        <v>5237</v>
      </c>
    </row>
    <row r="456" spans="2:31" ht="15" outlineLevel="1">
      <c r="B456" s="24" t="s">
        <v>8329</v>
      </c>
      <c r="C456" s="24" t="s">
        <v>4</v>
      </c>
      <c r="D456" s="24" t="s">
        <v>62</v>
      </c>
      <c r="E456"/>
      <c r="F456" t="s">
        <v>46</v>
      </c>
      <c r="G456"/>
      <c r="H456" t="s">
        <v>7975</v>
      </c>
      <c r="I456" t="s">
        <v>8168</v>
      </c>
      <c r="J456" t="s">
        <v>73</v>
      </c>
      <c r="K456" s="72" t="str">
        <f t="shared" si="22"/>
        <v>BPIAM10 ICPL Curncy</v>
      </c>
      <c r="L456" s="25" t="str">
        <f t="shared" si="23"/>
        <v>ICPL</v>
      </c>
      <c r="M456" s="26">
        <f t="shared" ca="1" si="23"/>
        <v>42276</v>
      </c>
      <c r="N456" s="25" t="b">
        <f t="shared" si="23"/>
        <v>0</v>
      </c>
      <c r="O456" s="84" t="str">
        <f>IF($N456,_xll.BDP($K456,O$433),"[DISABLED]")</f>
        <v>[DISABLED]</v>
      </c>
      <c r="P456" s="84" t="str">
        <f>IF($N456,_xll.BDP($K456,P$433),"[DISABLED]")</f>
        <v>[DISABLED]</v>
      </c>
      <c r="Q456" s="84" t="str">
        <f>IF($N456,_xll.BDP($K456,Q$433),"[DISABLED]")</f>
        <v>[DISABLED]</v>
      </c>
      <c r="R456" s="84" t="str">
        <f>IF($N456,_xll.BDH($K456,R$433,$M456),"[DISABLED]")</f>
        <v>[DISABLED]</v>
      </c>
      <c r="S456" s="84" t="str">
        <f>IF($N456,_xll.BDH($K456,S$433,$M456),"[DISABLED]")</f>
        <v>[DISABLED]</v>
      </c>
      <c r="T456" s="84" t="str">
        <f>IF($N456,_xll.BDH($K456,T$433,$M456),"[DISABLED]")</f>
        <v>[DISABLED]</v>
      </c>
      <c r="V456" s="106" t="s">
        <v>11954</v>
      </c>
      <c r="W456" s="107" t="s">
        <v>1055</v>
      </c>
      <c r="X456" s="108">
        <v>42276</v>
      </c>
      <c r="Y456" s="107" t="b">
        <v>0</v>
      </c>
      <c r="Z456" s="107" t="s">
        <v>5237</v>
      </c>
      <c r="AA456" s="107" t="s">
        <v>5237</v>
      </c>
      <c r="AB456" s="107" t="s">
        <v>5237</v>
      </c>
      <c r="AC456" s="107" t="s">
        <v>5237</v>
      </c>
      <c r="AD456" s="107" t="s">
        <v>5237</v>
      </c>
      <c r="AE456" s="107" t="s">
        <v>5237</v>
      </c>
    </row>
    <row r="457" spans="2:31" ht="15" outlineLevel="1">
      <c r="B457" s="24" t="s">
        <v>8329</v>
      </c>
      <c r="C457" s="24" t="s">
        <v>4</v>
      </c>
      <c r="D457" s="24" t="s">
        <v>62</v>
      </c>
      <c r="E457"/>
      <c r="F457" t="s">
        <v>161</v>
      </c>
      <c r="G457"/>
      <c r="H457" t="s">
        <v>7975</v>
      </c>
      <c r="I457" t="s">
        <v>8169</v>
      </c>
      <c r="J457" t="s">
        <v>73</v>
      </c>
      <c r="K457" s="72" t="str">
        <f t="shared" si="22"/>
        <v>BPIAM12 ICPL Curncy</v>
      </c>
      <c r="L457" s="25" t="str">
        <f t="shared" si="23"/>
        <v>ICPL</v>
      </c>
      <c r="M457" s="26">
        <f t="shared" ca="1" si="23"/>
        <v>42276</v>
      </c>
      <c r="N457" s="25" t="b">
        <f t="shared" si="23"/>
        <v>0</v>
      </c>
      <c r="O457" s="84" t="str">
        <f>IF($N457,_xll.BDP($K457,O$433),"[DISABLED]")</f>
        <v>[DISABLED]</v>
      </c>
      <c r="P457" s="84" t="str">
        <f>IF($N457,_xll.BDP($K457,P$433),"[DISABLED]")</f>
        <v>[DISABLED]</v>
      </c>
      <c r="Q457" s="84" t="str">
        <f>IF($N457,_xll.BDP($K457,Q$433),"[DISABLED]")</f>
        <v>[DISABLED]</v>
      </c>
      <c r="R457" s="84" t="str">
        <f>IF($N457,_xll.BDH($K457,R$433,$M457),"[DISABLED]")</f>
        <v>[DISABLED]</v>
      </c>
      <c r="S457" s="84" t="str">
        <f>IF($N457,_xll.BDH($K457,S$433,$M457),"[DISABLED]")</f>
        <v>[DISABLED]</v>
      </c>
      <c r="T457" s="84" t="str">
        <f>IF($N457,_xll.BDH($K457,T$433,$M457),"[DISABLED]")</f>
        <v>[DISABLED]</v>
      </c>
      <c r="V457" s="106" t="s">
        <v>11955</v>
      </c>
      <c r="W457" s="107" t="s">
        <v>1055</v>
      </c>
      <c r="X457" s="108">
        <v>42276</v>
      </c>
      <c r="Y457" s="107" t="b">
        <v>0</v>
      </c>
      <c r="Z457" s="107" t="s">
        <v>5237</v>
      </c>
      <c r="AA457" s="107" t="s">
        <v>5237</v>
      </c>
      <c r="AB457" s="107" t="s">
        <v>5237</v>
      </c>
      <c r="AC457" s="107" t="s">
        <v>5237</v>
      </c>
      <c r="AD457" s="107" t="s">
        <v>5237</v>
      </c>
      <c r="AE457" s="107" t="s">
        <v>5237</v>
      </c>
    </row>
    <row r="458" spans="2:31" ht="15" outlineLevel="1">
      <c r="B458" s="24" t="s">
        <v>8329</v>
      </c>
      <c r="C458" s="24" t="s">
        <v>4</v>
      </c>
      <c r="D458" s="24" t="s">
        <v>62</v>
      </c>
      <c r="E458"/>
      <c r="F458" t="s">
        <v>47</v>
      </c>
      <c r="G458"/>
      <c r="H458" t="s">
        <v>7975</v>
      </c>
      <c r="I458" t="s">
        <v>8170</v>
      </c>
      <c r="J458" t="s">
        <v>73</v>
      </c>
      <c r="K458" s="72" t="str">
        <f t="shared" si="22"/>
        <v>BPIAM15 ICPL Curncy</v>
      </c>
      <c r="L458" s="25" t="str">
        <f t="shared" si="23"/>
        <v>ICPL</v>
      </c>
      <c r="M458" s="26">
        <f t="shared" ca="1" si="23"/>
        <v>42276</v>
      </c>
      <c r="N458" s="25" t="b">
        <f t="shared" si="23"/>
        <v>0</v>
      </c>
      <c r="O458" s="84" t="str">
        <f>IF($N458,_xll.BDP($K458,O$433),"[DISABLED]")</f>
        <v>[DISABLED]</v>
      </c>
      <c r="P458" s="84" t="str">
        <f>IF($N458,_xll.BDP($K458,P$433),"[DISABLED]")</f>
        <v>[DISABLED]</v>
      </c>
      <c r="Q458" s="84" t="str">
        <f>IF($N458,_xll.BDP($K458,Q$433),"[DISABLED]")</f>
        <v>[DISABLED]</v>
      </c>
      <c r="R458" s="84" t="str">
        <f>IF($N458,_xll.BDH($K458,R$433,$M458),"[DISABLED]")</f>
        <v>[DISABLED]</v>
      </c>
      <c r="S458" s="84" t="str">
        <f>IF($N458,_xll.BDH($K458,S$433,$M458),"[DISABLED]")</f>
        <v>[DISABLED]</v>
      </c>
      <c r="T458" s="84" t="str">
        <f>IF($N458,_xll.BDH($K458,T$433,$M458),"[DISABLED]")</f>
        <v>[DISABLED]</v>
      </c>
      <c r="V458" s="106" t="s">
        <v>11956</v>
      </c>
      <c r="W458" s="107" t="s">
        <v>1055</v>
      </c>
      <c r="X458" s="108">
        <v>42276</v>
      </c>
      <c r="Y458" s="107" t="b">
        <v>0</v>
      </c>
      <c r="Z458" s="107" t="s">
        <v>5237</v>
      </c>
      <c r="AA458" s="107" t="s">
        <v>5237</v>
      </c>
      <c r="AB458" s="107" t="s">
        <v>5237</v>
      </c>
      <c r="AC458" s="107" t="s">
        <v>5237</v>
      </c>
      <c r="AD458" s="107" t="s">
        <v>5237</v>
      </c>
      <c r="AE458" s="107" t="s">
        <v>5237</v>
      </c>
    </row>
    <row r="459" spans="2:31" ht="15" outlineLevel="1">
      <c r="B459" s="24" t="s">
        <v>8329</v>
      </c>
      <c r="C459" s="24" t="s">
        <v>4</v>
      </c>
      <c r="D459" s="24" t="s">
        <v>62</v>
      </c>
      <c r="E459"/>
      <c r="F459" t="s">
        <v>48</v>
      </c>
      <c r="G459"/>
      <c r="H459" t="s">
        <v>7975</v>
      </c>
      <c r="I459" t="s">
        <v>8171</v>
      </c>
      <c r="J459" t="s">
        <v>73</v>
      </c>
      <c r="K459" s="72" t="str">
        <f t="shared" si="22"/>
        <v>BPIAM20 ICPL Curncy</v>
      </c>
      <c r="L459" s="25" t="str">
        <f t="shared" si="23"/>
        <v>ICPL</v>
      </c>
      <c r="M459" s="26">
        <f t="shared" ca="1" si="23"/>
        <v>42276</v>
      </c>
      <c r="N459" s="25" t="b">
        <f t="shared" si="23"/>
        <v>0</v>
      </c>
      <c r="O459" s="84" t="str">
        <f>IF($N459,_xll.BDP($K459,O$433),"[DISABLED]")</f>
        <v>[DISABLED]</v>
      </c>
      <c r="P459" s="84" t="str">
        <f>IF($N459,_xll.BDP($K459,P$433),"[DISABLED]")</f>
        <v>[DISABLED]</v>
      </c>
      <c r="Q459" s="84" t="str">
        <f>IF($N459,_xll.BDP($K459,Q$433),"[DISABLED]")</f>
        <v>[DISABLED]</v>
      </c>
      <c r="R459" s="84" t="str">
        <f>IF($N459,_xll.BDH($K459,R$433,$M459),"[DISABLED]")</f>
        <v>[DISABLED]</v>
      </c>
      <c r="S459" s="84" t="str">
        <f>IF($N459,_xll.BDH($K459,S$433,$M459),"[DISABLED]")</f>
        <v>[DISABLED]</v>
      </c>
      <c r="T459" s="84" t="str">
        <f>IF($N459,_xll.BDH($K459,T$433,$M459),"[DISABLED]")</f>
        <v>[DISABLED]</v>
      </c>
      <c r="V459" s="106" t="s">
        <v>11957</v>
      </c>
      <c r="W459" s="107" t="s">
        <v>1055</v>
      </c>
      <c r="X459" s="108">
        <v>42276</v>
      </c>
      <c r="Y459" s="107" t="b">
        <v>0</v>
      </c>
      <c r="Z459" s="107" t="s">
        <v>5237</v>
      </c>
      <c r="AA459" s="107" t="s">
        <v>5237</v>
      </c>
      <c r="AB459" s="107" t="s">
        <v>5237</v>
      </c>
      <c r="AC459" s="107" t="s">
        <v>5237</v>
      </c>
      <c r="AD459" s="107" t="s">
        <v>5237</v>
      </c>
      <c r="AE459" s="107" t="s">
        <v>5237</v>
      </c>
    </row>
    <row r="460" spans="2:31" ht="15" outlineLevel="1">
      <c r="B460" s="24" t="s">
        <v>8329</v>
      </c>
      <c r="C460" s="24" t="s">
        <v>4</v>
      </c>
      <c r="D460" s="24" t="s">
        <v>62</v>
      </c>
      <c r="E460"/>
      <c r="F460" t="s">
        <v>41</v>
      </c>
      <c r="G460">
        <v>50</v>
      </c>
      <c r="H460" t="s">
        <v>7989</v>
      </c>
      <c r="I460" t="s">
        <v>8172</v>
      </c>
      <c r="J460" t="s">
        <v>73</v>
      </c>
      <c r="K460" s="72" t="str">
        <f t="shared" si="22"/>
        <v>BPI051 ICPL Curncy</v>
      </c>
      <c r="L460" s="25" t="str">
        <f t="shared" si="23"/>
        <v>ICPL</v>
      </c>
      <c r="M460" s="26">
        <f t="shared" ca="1" si="23"/>
        <v>42276</v>
      </c>
      <c r="N460" s="25" t="b">
        <f t="shared" si="23"/>
        <v>0</v>
      </c>
      <c r="O460" s="84" t="str">
        <f>IF($N460,_xll.BDP($K460,O$433),"[DISABLED]")</f>
        <v>[DISABLED]</v>
      </c>
      <c r="P460" s="84" t="str">
        <f>IF($N460,_xll.BDP($K460,P$433),"[DISABLED]")</f>
        <v>[DISABLED]</v>
      </c>
      <c r="Q460" s="84" t="str">
        <f>IF($N460,_xll.BDP($K460,Q$433),"[DISABLED]")</f>
        <v>[DISABLED]</v>
      </c>
      <c r="R460" s="84" t="str">
        <f>IF($N460,_xll.BDH($K460,R$433,$M460),"[DISABLED]")</f>
        <v>[DISABLED]</v>
      </c>
      <c r="S460" s="84" t="str">
        <f>IF($N460,_xll.BDH($K460,S$433,$M460),"[DISABLED]")</f>
        <v>[DISABLED]</v>
      </c>
      <c r="T460" s="84" t="str">
        <f>IF($N460,_xll.BDH($K460,T$433,$M460),"[DISABLED]")</f>
        <v>[DISABLED]</v>
      </c>
      <c r="V460" s="106" t="s">
        <v>11958</v>
      </c>
      <c r="W460" s="107" t="s">
        <v>1055</v>
      </c>
      <c r="X460" s="108">
        <v>42276</v>
      </c>
      <c r="Y460" s="107" t="b">
        <v>0</v>
      </c>
      <c r="Z460" s="107" t="s">
        <v>5237</v>
      </c>
      <c r="AA460" s="107" t="s">
        <v>5237</v>
      </c>
      <c r="AB460" s="107" t="s">
        <v>5237</v>
      </c>
      <c r="AC460" s="107" t="s">
        <v>5237</v>
      </c>
      <c r="AD460" s="107" t="s">
        <v>5237</v>
      </c>
      <c r="AE460" s="107" t="s">
        <v>5237</v>
      </c>
    </row>
    <row r="461" spans="2:31" ht="15" outlineLevel="1">
      <c r="B461" s="24" t="s">
        <v>8329</v>
      </c>
      <c r="C461" s="24" t="s">
        <v>4</v>
      </c>
      <c r="D461" s="24" t="s">
        <v>62</v>
      </c>
      <c r="E461"/>
      <c r="F461" t="s">
        <v>42</v>
      </c>
      <c r="G461">
        <v>50</v>
      </c>
      <c r="H461" t="s">
        <v>7989</v>
      </c>
      <c r="I461" t="s">
        <v>8173</v>
      </c>
      <c r="J461" t="s">
        <v>73</v>
      </c>
      <c r="K461" s="72" t="str">
        <f t="shared" si="22"/>
        <v>BPI052 ICPL Curncy</v>
      </c>
      <c r="L461" s="25" t="str">
        <f t="shared" si="23"/>
        <v>ICPL</v>
      </c>
      <c r="M461" s="26">
        <f t="shared" ca="1" si="23"/>
        <v>42276</v>
      </c>
      <c r="N461" s="25" t="b">
        <f t="shared" si="23"/>
        <v>0</v>
      </c>
      <c r="O461" s="84" t="str">
        <f>IF($N461,_xll.BDP($K461,O$433),"[DISABLED]")</f>
        <v>[DISABLED]</v>
      </c>
      <c r="P461" s="84" t="str">
        <f>IF($N461,_xll.BDP($K461,P$433),"[DISABLED]")</f>
        <v>[DISABLED]</v>
      </c>
      <c r="Q461" s="84" t="str">
        <f>IF($N461,_xll.BDP($K461,Q$433),"[DISABLED]")</f>
        <v>[DISABLED]</v>
      </c>
      <c r="R461" s="84" t="str">
        <f>IF($N461,_xll.BDH($K461,R$433,$M461),"[DISABLED]")</f>
        <v>[DISABLED]</v>
      </c>
      <c r="S461" s="84" t="str">
        <f>IF($N461,_xll.BDH($K461,S$433,$M461),"[DISABLED]")</f>
        <v>[DISABLED]</v>
      </c>
      <c r="T461" s="84" t="str">
        <f>IF($N461,_xll.BDH($K461,T$433,$M461),"[DISABLED]")</f>
        <v>[DISABLED]</v>
      </c>
      <c r="V461" s="106" t="s">
        <v>11959</v>
      </c>
      <c r="W461" s="107" t="s">
        <v>1055</v>
      </c>
      <c r="X461" s="108">
        <v>42276</v>
      </c>
      <c r="Y461" s="107" t="b">
        <v>0</v>
      </c>
      <c r="Z461" s="107" t="s">
        <v>5237</v>
      </c>
      <c r="AA461" s="107" t="s">
        <v>5237</v>
      </c>
      <c r="AB461" s="107" t="s">
        <v>5237</v>
      </c>
      <c r="AC461" s="107" t="s">
        <v>5237</v>
      </c>
      <c r="AD461" s="107" t="s">
        <v>5237</v>
      </c>
      <c r="AE461" s="107" t="s">
        <v>5237</v>
      </c>
    </row>
    <row r="462" spans="2:31" ht="15" outlineLevel="1">
      <c r="B462" s="24" t="s">
        <v>8329</v>
      </c>
      <c r="C462" s="24" t="s">
        <v>4</v>
      </c>
      <c r="D462" s="24" t="s">
        <v>62</v>
      </c>
      <c r="E462"/>
      <c r="F462" t="s">
        <v>43</v>
      </c>
      <c r="G462">
        <v>50</v>
      </c>
      <c r="H462" t="s">
        <v>7989</v>
      </c>
      <c r="I462" t="s">
        <v>8174</v>
      </c>
      <c r="J462" t="s">
        <v>73</v>
      </c>
      <c r="K462" s="72" t="str">
        <f t="shared" si="22"/>
        <v>BPI053 ICPL Curncy</v>
      </c>
      <c r="L462" s="25" t="str">
        <f t="shared" si="23"/>
        <v>ICPL</v>
      </c>
      <c r="M462" s="26">
        <f t="shared" ca="1" si="23"/>
        <v>42276</v>
      </c>
      <c r="N462" s="25" t="b">
        <f t="shared" si="23"/>
        <v>0</v>
      </c>
      <c r="O462" s="84" t="str">
        <f>IF($N462,_xll.BDP($K462,O$433),"[DISABLED]")</f>
        <v>[DISABLED]</v>
      </c>
      <c r="P462" s="84" t="str">
        <f>IF($N462,_xll.BDP($K462,P$433),"[DISABLED]")</f>
        <v>[DISABLED]</v>
      </c>
      <c r="Q462" s="84" t="str">
        <f>IF($N462,_xll.BDP($K462,Q$433),"[DISABLED]")</f>
        <v>[DISABLED]</v>
      </c>
      <c r="R462" s="84" t="str">
        <f>IF($N462,_xll.BDH($K462,R$433,$M462),"[DISABLED]")</f>
        <v>[DISABLED]</v>
      </c>
      <c r="S462" s="84" t="str">
        <f>IF($N462,_xll.BDH($K462,S$433,$M462),"[DISABLED]")</f>
        <v>[DISABLED]</v>
      </c>
      <c r="T462" s="84" t="str">
        <f>IF($N462,_xll.BDH($K462,T$433,$M462),"[DISABLED]")</f>
        <v>[DISABLED]</v>
      </c>
      <c r="V462" s="106" t="s">
        <v>11960</v>
      </c>
      <c r="W462" s="107" t="s">
        <v>1055</v>
      </c>
      <c r="X462" s="108">
        <v>42276</v>
      </c>
      <c r="Y462" s="107" t="b">
        <v>0</v>
      </c>
      <c r="Z462" s="107" t="s">
        <v>5237</v>
      </c>
      <c r="AA462" s="107" t="s">
        <v>5237</v>
      </c>
      <c r="AB462" s="107" t="s">
        <v>5237</v>
      </c>
      <c r="AC462" s="107" t="s">
        <v>5237</v>
      </c>
      <c r="AD462" s="107" t="s">
        <v>5237</v>
      </c>
      <c r="AE462" s="107" t="s">
        <v>5237</v>
      </c>
    </row>
    <row r="463" spans="2:31" ht="15" outlineLevel="1">
      <c r="B463" s="24" t="s">
        <v>8329</v>
      </c>
      <c r="C463" s="24" t="s">
        <v>4</v>
      </c>
      <c r="D463" s="24" t="s">
        <v>62</v>
      </c>
      <c r="E463"/>
      <c r="F463" t="s">
        <v>152</v>
      </c>
      <c r="G463">
        <v>50</v>
      </c>
      <c r="H463" t="s">
        <v>7989</v>
      </c>
      <c r="I463" t="s">
        <v>8175</v>
      </c>
      <c r="J463" t="s">
        <v>73</v>
      </c>
      <c r="K463" s="72" t="str">
        <f t="shared" si="22"/>
        <v>BPI054 ICPL Curncy</v>
      </c>
      <c r="L463" s="25" t="str">
        <f t="shared" si="23"/>
        <v>ICPL</v>
      </c>
      <c r="M463" s="26">
        <f t="shared" ca="1" si="23"/>
        <v>42276</v>
      </c>
      <c r="N463" s="25" t="b">
        <f t="shared" si="23"/>
        <v>0</v>
      </c>
      <c r="O463" s="84" t="str">
        <f>IF($N463,_xll.BDP($K463,O$433),"[DISABLED]")</f>
        <v>[DISABLED]</v>
      </c>
      <c r="P463" s="84" t="str">
        <f>IF($N463,_xll.BDP($K463,P$433),"[DISABLED]")</f>
        <v>[DISABLED]</v>
      </c>
      <c r="Q463" s="84" t="str">
        <f>IF($N463,_xll.BDP($K463,Q$433),"[DISABLED]")</f>
        <v>[DISABLED]</v>
      </c>
      <c r="R463" s="84" t="str">
        <f>IF($N463,_xll.BDH($K463,R$433,$M463),"[DISABLED]")</f>
        <v>[DISABLED]</v>
      </c>
      <c r="S463" s="84" t="str">
        <f>IF($N463,_xll.BDH($K463,S$433,$M463),"[DISABLED]")</f>
        <v>[DISABLED]</v>
      </c>
      <c r="T463" s="84" t="str">
        <f>IF($N463,_xll.BDH($K463,T$433,$M463),"[DISABLED]")</f>
        <v>[DISABLED]</v>
      </c>
      <c r="V463" s="106" t="s">
        <v>11961</v>
      </c>
      <c r="W463" s="107" t="s">
        <v>1055</v>
      </c>
      <c r="X463" s="108">
        <v>42276</v>
      </c>
      <c r="Y463" s="107" t="b">
        <v>0</v>
      </c>
      <c r="Z463" s="107" t="s">
        <v>5237</v>
      </c>
      <c r="AA463" s="107" t="s">
        <v>5237</v>
      </c>
      <c r="AB463" s="107" t="s">
        <v>5237</v>
      </c>
      <c r="AC463" s="107" t="s">
        <v>5237</v>
      </c>
      <c r="AD463" s="107" t="s">
        <v>5237</v>
      </c>
      <c r="AE463" s="107" t="s">
        <v>5237</v>
      </c>
    </row>
    <row r="464" spans="2:31" ht="15" outlineLevel="1">
      <c r="B464" s="24" t="s">
        <v>8329</v>
      </c>
      <c r="C464" s="24" t="s">
        <v>4</v>
      </c>
      <c r="D464" s="24" t="s">
        <v>62</v>
      </c>
      <c r="E464"/>
      <c r="F464" t="s">
        <v>44</v>
      </c>
      <c r="G464">
        <v>50</v>
      </c>
      <c r="H464" t="s">
        <v>7989</v>
      </c>
      <c r="I464" t="s">
        <v>8176</v>
      </c>
      <c r="J464" t="s">
        <v>73</v>
      </c>
      <c r="K464" s="72" t="str">
        <f t="shared" si="22"/>
        <v>BPI055 ICPL Curncy</v>
      </c>
      <c r="L464" s="25" t="str">
        <f t="shared" si="23"/>
        <v>ICPL</v>
      </c>
      <c r="M464" s="26">
        <f t="shared" ca="1" si="23"/>
        <v>42276</v>
      </c>
      <c r="N464" s="25" t="b">
        <f t="shared" si="23"/>
        <v>0</v>
      </c>
      <c r="O464" s="84" t="str">
        <f>IF($N464,_xll.BDP($K464,O$433),"[DISABLED]")</f>
        <v>[DISABLED]</v>
      </c>
      <c r="P464" s="84" t="str">
        <f>IF($N464,_xll.BDP($K464,P$433),"[DISABLED]")</f>
        <v>[DISABLED]</v>
      </c>
      <c r="Q464" s="84" t="str">
        <f>IF($N464,_xll.BDP($K464,Q$433),"[DISABLED]")</f>
        <v>[DISABLED]</v>
      </c>
      <c r="R464" s="84" t="str">
        <f>IF($N464,_xll.BDH($K464,R$433,$M464),"[DISABLED]")</f>
        <v>[DISABLED]</v>
      </c>
      <c r="S464" s="84" t="str">
        <f>IF($N464,_xll.BDH($K464,S$433,$M464),"[DISABLED]")</f>
        <v>[DISABLED]</v>
      </c>
      <c r="T464" s="84" t="str">
        <f>IF($N464,_xll.BDH($K464,T$433,$M464),"[DISABLED]")</f>
        <v>[DISABLED]</v>
      </c>
      <c r="V464" s="106" t="s">
        <v>11962</v>
      </c>
      <c r="W464" s="107" t="s">
        <v>1055</v>
      </c>
      <c r="X464" s="108">
        <v>42276</v>
      </c>
      <c r="Y464" s="107" t="b">
        <v>0</v>
      </c>
      <c r="Z464" s="107" t="s">
        <v>5237</v>
      </c>
      <c r="AA464" s="107" t="s">
        <v>5237</v>
      </c>
      <c r="AB464" s="107" t="s">
        <v>5237</v>
      </c>
      <c r="AC464" s="107" t="s">
        <v>5237</v>
      </c>
      <c r="AD464" s="107" t="s">
        <v>5237</v>
      </c>
      <c r="AE464" s="107" t="s">
        <v>5237</v>
      </c>
    </row>
    <row r="465" spans="2:31" ht="15" outlineLevel="1">
      <c r="B465" s="24" t="s">
        <v>8329</v>
      </c>
      <c r="C465" s="24" t="s">
        <v>4</v>
      </c>
      <c r="D465" s="24" t="s">
        <v>62</v>
      </c>
      <c r="E465"/>
      <c r="F465" t="s">
        <v>155</v>
      </c>
      <c r="G465">
        <v>50</v>
      </c>
      <c r="H465" t="s">
        <v>7989</v>
      </c>
      <c r="I465" t="s">
        <v>8177</v>
      </c>
      <c r="J465" t="s">
        <v>73</v>
      </c>
      <c r="K465" s="72" t="str">
        <f t="shared" si="22"/>
        <v>BPI056 ICPL Curncy</v>
      </c>
      <c r="L465" s="25" t="str">
        <f t="shared" si="23"/>
        <v>ICPL</v>
      </c>
      <c r="M465" s="26">
        <f t="shared" ca="1" si="23"/>
        <v>42276</v>
      </c>
      <c r="N465" s="25" t="b">
        <f t="shared" si="23"/>
        <v>0</v>
      </c>
      <c r="O465" s="84" t="str">
        <f>IF($N465,_xll.BDP($K465,O$433),"[DISABLED]")</f>
        <v>[DISABLED]</v>
      </c>
      <c r="P465" s="84" t="str">
        <f>IF($N465,_xll.BDP($K465,P$433),"[DISABLED]")</f>
        <v>[DISABLED]</v>
      </c>
      <c r="Q465" s="84" t="str">
        <f>IF($N465,_xll.BDP($K465,Q$433),"[DISABLED]")</f>
        <v>[DISABLED]</v>
      </c>
      <c r="R465" s="84" t="str">
        <f>IF($N465,_xll.BDH($K465,R$433,$M465),"[DISABLED]")</f>
        <v>[DISABLED]</v>
      </c>
      <c r="S465" s="84" t="str">
        <f>IF($N465,_xll.BDH($K465,S$433,$M465),"[DISABLED]")</f>
        <v>[DISABLED]</v>
      </c>
      <c r="T465" s="84" t="str">
        <f>IF($N465,_xll.BDH($K465,T$433,$M465),"[DISABLED]")</f>
        <v>[DISABLED]</v>
      </c>
      <c r="V465" s="106" t="s">
        <v>11963</v>
      </c>
      <c r="W465" s="107" t="s">
        <v>1055</v>
      </c>
      <c r="X465" s="108">
        <v>42276</v>
      </c>
      <c r="Y465" s="107" t="b">
        <v>0</v>
      </c>
      <c r="Z465" s="107" t="s">
        <v>5237</v>
      </c>
      <c r="AA465" s="107" t="s">
        <v>5237</v>
      </c>
      <c r="AB465" s="107" t="s">
        <v>5237</v>
      </c>
      <c r="AC465" s="107" t="s">
        <v>5237</v>
      </c>
      <c r="AD465" s="107" t="s">
        <v>5237</v>
      </c>
      <c r="AE465" s="107" t="s">
        <v>5237</v>
      </c>
    </row>
    <row r="466" spans="2:31" ht="15" outlineLevel="1">
      <c r="B466" s="24" t="s">
        <v>8329</v>
      </c>
      <c r="C466" s="24" t="s">
        <v>4</v>
      </c>
      <c r="D466" s="24" t="s">
        <v>62</v>
      </c>
      <c r="E466"/>
      <c r="F466" t="s">
        <v>45</v>
      </c>
      <c r="G466">
        <v>50</v>
      </c>
      <c r="H466" t="s">
        <v>7989</v>
      </c>
      <c r="I466" t="s">
        <v>8178</v>
      </c>
      <c r="J466" t="s">
        <v>73</v>
      </c>
      <c r="K466" s="72" t="str">
        <f t="shared" si="22"/>
        <v>BPI057 ICPL Curncy</v>
      </c>
      <c r="L466" s="25" t="str">
        <f t="shared" si="23"/>
        <v>ICPL</v>
      </c>
      <c r="M466" s="26">
        <f t="shared" ca="1" si="23"/>
        <v>42276</v>
      </c>
      <c r="N466" s="25" t="b">
        <f t="shared" si="23"/>
        <v>0</v>
      </c>
      <c r="O466" s="84" t="str">
        <f>IF($N466,_xll.BDP($K466,O$433),"[DISABLED]")</f>
        <v>[DISABLED]</v>
      </c>
      <c r="P466" s="84" t="str">
        <f>IF($N466,_xll.BDP($K466,P$433),"[DISABLED]")</f>
        <v>[DISABLED]</v>
      </c>
      <c r="Q466" s="84" t="str">
        <f>IF($N466,_xll.BDP($K466,Q$433),"[DISABLED]")</f>
        <v>[DISABLED]</v>
      </c>
      <c r="R466" s="84" t="str">
        <f>IF($N466,_xll.BDH($K466,R$433,$M466),"[DISABLED]")</f>
        <v>[DISABLED]</v>
      </c>
      <c r="S466" s="84" t="str">
        <f>IF($N466,_xll.BDH($K466,S$433,$M466),"[DISABLED]")</f>
        <v>[DISABLED]</v>
      </c>
      <c r="T466" s="84" t="str">
        <f>IF($N466,_xll.BDH($K466,T$433,$M466),"[DISABLED]")</f>
        <v>[DISABLED]</v>
      </c>
      <c r="V466" s="106" t="s">
        <v>11964</v>
      </c>
      <c r="W466" s="107" t="s">
        <v>1055</v>
      </c>
      <c r="X466" s="108">
        <v>42276</v>
      </c>
      <c r="Y466" s="107" t="b">
        <v>0</v>
      </c>
      <c r="Z466" s="107" t="s">
        <v>5237</v>
      </c>
      <c r="AA466" s="107" t="s">
        <v>5237</v>
      </c>
      <c r="AB466" s="107" t="s">
        <v>5237</v>
      </c>
      <c r="AC466" s="107" t="s">
        <v>5237</v>
      </c>
      <c r="AD466" s="107" t="s">
        <v>5237</v>
      </c>
      <c r="AE466" s="107" t="s">
        <v>5237</v>
      </c>
    </row>
    <row r="467" spans="2:31" ht="15" outlineLevel="1">
      <c r="B467" s="24" t="s">
        <v>8329</v>
      </c>
      <c r="C467" s="24" t="s">
        <v>4</v>
      </c>
      <c r="D467" s="24" t="s">
        <v>62</v>
      </c>
      <c r="E467"/>
      <c r="F467" t="s">
        <v>156</v>
      </c>
      <c r="G467">
        <v>50</v>
      </c>
      <c r="H467" t="s">
        <v>7989</v>
      </c>
      <c r="I467" t="s">
        <v>8179</v>
      </c>
      <c r="J467" t="s">
        <v>73</v>
      </c>
      <c r="K467" s="72" t="str">
        <f t="shared" si="22"/>
        <v>BPI058 ICPL Curncy</v>
      </c>
      <c r="L467" s="25" t="str">
        <f t="shared" ref="L467:N498" si="24">L$433</f>
        <v>ICPL</v>
      </c>
      <c r="M467" s="26">
        <f t="shared" ca="1" si="24"/>
        <v>42276</v>
      </c>
      <c r="N467" s="25" t="b">
        <f t="shared" si="24"/>
        <v>0</v>
      </c>
      <c r="O467" s="84" t="str">
        <f>IF($N467,_xll.BDP($K467,O$433),"[DISABLED]")</f>
        <v>[DISABLED]</v>
      </c>
      <c r="P467" s="84" t="str">
        <f>IF($N467,_xll.BDP($K467,P$433),"[DISABLED]")</f>
        <v>[DISABLED]</v>
      </c>
      <c r="Q467" s="84" t="str">
        <f>IF($N467,_xll.BDP($K467,Q$433),"[DISABLED]")</f>
        <v>[DISABLED]</v>
      </c>
      <c r="R467" s="84" t="str">
        <f>IF($N467,_xll.BDH($K467,R$433,$M467),"[DISABLED]")</f>
        <v>[DISABLED]</v>
      </c>
      <c r="S467" s="84" t="str">
        <f>IF($N467,_xll.BDH($K467,S$433,$M467),"[DISABLED]")</f>
        <v>[DISABLED]</v>
      </c>
      <c r="T467" s="84" t="str">
        <f>IF($N467,_xll.BDH($K467,T$433,$M467),"[DISABLED]")</f>
        <v>[DISABLED]</v>
      </c>
      <c r="V467" s="106" t="s">
        <v>11965</v>
      </c>
      <c r="W467" s="107" t="s">
        <v>1055</v>
      </c>
      <c r="X467" s="108">
        <v>42276</v>
      </c>
      <c r="Y467" s="107" t="b">
        <v>0</v>
      </c>
      <c r="Z467" s="107" t="s">
        <v>5237</v>
      </c>
      <c r="AA467" s="107" t="s">
        <v>5237</v>
      </c>
      <c r="AB467" s="107" t="s">
        <v>5237</v>
      </c>
      <c r="AC467" s="107" t="s">
        <v>5237</v>
      </c>
      <c r="AD467" s="107" t="s">
        <v>5237</v>
      </c>
      <c r="AE467" s="107" t="s">
        <v>5237</v>
      </c>
    </row>
    <row r="468" spans="2:31" ht="15" outlineLevel="1">
      <c r="B468" s="24" t="s">
        <v>8329</v>
      </c>
      <c r="C468" s="24" t="s">
        <v>4</v>
      </c>
      <c r="D468" s="24" t="s">
        <v>62</v>
      </c>
      <c r="E468"/>
      <c r="F468" t="s">
        <v>157</v>
      </c>
      <c r="G468">
        <v>50</v>
      </c>
      <c r="H468" t="s">
        <v>7989</v>
      </c>
      <c r="I468" t="s">
        <v>8180</v>
      </c>
      <c r="J468" t="s">
        <v>73</v>
      </c>
      <c r="K468" s="72" t="str">
        <f t="shared" si="22"/>
        <v>BPI059 ICPL Curncy</v>
      </c>
      <c r="L468" s="25" t="str">
        <f t="shared" si="24"/>
        <v>ICPL</v>
      </c>
      <c r="M468" s="26">
        <f t="shared" ca="1" si="24"/>
        <v>42276</v>
      </c>
      <c r="N468" s="25" t="b">
        <f t="shared" si="24"/>
        <v>0</v>
      </c>
      <c r="O468" s="84" t="str">
        <f>IF($N468,_xll.BDP($K468,O$433),"[DISABLED]")</f>
        <v>[DISABLED]</v>
      </c>
      <c r="P468" s="84" t="str">
        <f>IF($N468,_xll.BDP($K468,P$433),"[DISABLED]")</f>
        <v>[DISABLED]</v>
      </c>
      <c r="Q468" s="84" t="str">
        <f>IF($N468,_xll.BDP($K468,Q$433),"[DISABLED]")</f>
        <v>[DISABLED]</v>
      </c>
      <c r="R468" s="84" t="str">
        <f>IF($N468,_xll.BDH($K468,R$433,$M468),"[DISABLED]")</f>
        <v>[DISABLED]</v>
      </c>
      <c r="S468" s="84" t="str">
        <f>IF($N468,_xll.BDH($K468,S$433,$M468),"[DISABLED]")</f>
        <v>[DISABLED]</v>
      </c>
      <c r="T468" s="84" t="str">
        <f>IF($N468,_xll.BDH($K468,T$433,$M468),"[DISABLED]")</f>
        <v>[DISABLED]</v>
      </c>
      <c r="V468" s="106" t="s">
        <v>11966</v>
      </c>
      <c r="W468" s="107" t="s">
        <v>1055</v>
      </c>
      <c r="X468" s="108">
        <v>42276</v>
      </c>
      <c r="Y468" s="107" t="b">
        <v>0</v>
      </c>
      <c r="Z468" s="107" t="s">
        <v>5237</v>
      </c>
      <c r="AA468" s="107" t="s">
        <v>5237</v>
      </c>
      <c r="AB468" s="107" t="s">
        <v>5237</v>
      </c>
      <c r="AC468" s="107" t="s">
        <v>5237</v>
      </c>
      <c r="AD468" s="107" t="s">
        <v>5237</v>
      </c>
      <c r="AE468" s="107" t="s">
        <v>5237</v>
      </c>
    </row>
    <row r="469" spans="2:31" ht="15" outlineLevel="1">
      <c r="B469" s="24" t="s">
        <v>8329</v>
      </c>
      <c r="C469" s="24" t="s">
        <v>4</v>
      </c>
      <c r="D469" s="24" t="s">
        <v>62</v>
      </c>
      <c r="E469"/>
      <c r="F469" t="s">
        <v>46</v>
      </c>
      <c r="G469">
        <v>50</v>
      </c>
      <c r="H469" t="s">
        <v>7989</v>
      </c>
      <c r="I469" t="s">
        <v>8181</v>
      </c>
      <c r="J469" t="s">
        <v>73</v>
      </c>
      <c r="K469" s="72" t="str">
        <f t="shared" si="22"/>
        <v>BPI0510 ICPL Curncy</v>
      </c>
      <c r="L469" s="25" t="str">
        <f t="shared" si="24"/>
        <v>ICPL</v>
      </c>
      <c r="M469" s="26">
        <f t="shared" ca="1" si="24"/>
        <v>42276</v>
      </c>
      <c r="N469" s="25" t="b">
        <f t="shared" si="24"/>
        <v>0</v>
      </c>
      <c r="O469" s="84" t="str">
        <f>IF($N469,_xll.BDP($K469,O$433),"[DISABLED]")</f>
        <v>[DISABLED]</v>
      </c>
      <c r="P469" s="84" t="str">
        <f>IF($N469,_xll.BDP($K469,P$433),"[DISABLED]")</f>
        <v>[DISABLED]</v>
      </c>
      <c r="Q469" s="84" t="str">
        <f>IF($N469,_xll.BDP($K469,Q$433),"[DISABLED]")</f>
        <v>[DISABLED]</v>
      </c>
      <c r="R469" s="84" t="str">
        <f>IF($N469,_xll.BDH($K469,R$433,$M469),"[DISABLED]")</f>
        <v>[DISABLED]</v>
      </c>
      <c r="S469" s="84" t="str">
        <f>IF($N469,_xll.BDH($K469,S$433,$M469),"[DISABLED]")</f>
        <v>[DISABLED]</v>
      </c>
      <c r="T469" s="84" t="str">
        <f>IF($N469,_xll.BDH($K469,T$433,$M469),"[DISABLED]")</f>
        <v>[DISABLED]</v>
      </c>
      <c r="V469" s="106" t="s">
        <v>11967</v>
      </c>
      <c r="W469" s="107" t="s">
        <v>1055</v>
      </c>
      <c r="X469" s="108">
        <v>42276</v>
      </c>
      <c r="Y469" s="107" t="b">
        <v>0</v>
      </c>
      <c r="Z469" s="107" t="s">
        <v>5237</v>
      </c>
      <c r="AA469" s="107" t="s">
        <v>5237</v>
      </c>
      <c r="AB469" s="107" t="s">
        <v>5237</v>
      </c>
      <c r="AC469" s="107" t="s">
        <v>5237</v>
      </c>
      <c r="AD469" s="107" t="s">
        <v>5237</v>
      </c>
      <c r="AE469" s="107" t="s">
        <v>5237</v>
      </c>
    </row>
    <row r="470" spans="2:31" ht="15" outlineLevel="1">
      <c r="B470" s="24" t="s">
        <v>8329</v>
      </c>
      <c r="C470" s="24" t="s">
        <v>4</v>
      </c>
      <c r="D470" s="24" t="s">
        <v>62</v>
      </c>
      <c r="E470"/>
      <c r="F470" t="s">
        <v>161</v>
      </c>
      <c r="G470">
        <v>50</v>
      </c>
      <c r="H470" t="s">
        <v>7989</v>
      </c>
      <c r="I470" t="s">
        <v>8182</v>
      </c>
      <c r="J470" t="s">
        <v>73</v>
      </c>
      <c r="K470" s="72" t="str">
        <f t="shared" si="22"/>
        <v>BPI0512 ICPL Curncy</v>
      </c>
      <c r="L470" s="25" t="str">
        <f t="shared" si="24"/>
        <v>ICPL</v>
      </c>
      <c r="M470" s="26">
        <f t="shared" ca="1" si="24"/>
        <v>42276</v>
      </c>
      <c r="N470" s="25" t="b">
        <f t="shared" si="24"/>
        <v>0</v>
      </c>
      <c r="O470" s="84" t="str">
        <f>IF($N470,_xll.BDP($K470,O$433),"[DISABLED]")</f>
        <v>[DISABLED]</v>
      </c>
      <c r="P470" s="84" t="str">
        <f>IF($N470,_xll.BDP($K470,P$433),"[DISABLED]")</f>
        <v>[DISABLED]</v>
      </c>
      <c r="Q470" s="84" t="str">
        <f>IF($N470,_xll.BDP($K470,Q$433),"[DISABLED]")</f>
        <v>[DISABLED]</v>
      </c>
      <c r="R470" s="84" t="str">
        <f>IF($N470,_xll.BDH($K470,R$433,$M470),"[DISABLED]")</f>
        <v>[DISABLED]</v>
      </c>
      <c r="S470" s="84" t="str">
        <f>IF($N470,_xll.BDH($K470,S$433,$M470),"[DISABLED]")</f>
        <v>[DISABLED]</v>
      </c>
      <c r="T470" s="84" t="str">
        <f>IF($N470,_xll.BDH($K470,T$433,$M470),"[DISABLED]")</f>
        <v>[DISABLED]</v>
      </c>
      <c r="V470" s="106" t="s">
        <v>11968</v>
      </c>
      <c r="W470" s="107" t="s">
        <v>1055</v>
      </c>
      <c r="X470" s="108">
        <v>42276</v>
      </c>
      <c r="Y470" s="107" t="b">
        <v>0</v>
      </c>
      <c r="Z470" s="107" t="s">
        <v>5237</v>
      </c>
      <c r="AA470" s="107" t="s">
        <v>5237</v>
      </c>
      <c r="AB470" s="107" t="s">
        <v>5237</v>
      </c>
      <c r="AC470" s="107" t="s">
        <v>5237</v>
      </c>
      <c r="AD470" s="107" t="s">
        <v>5237</v>
      </c>
      <c r="AE470" s="107" t="s">
        <v>5237</v>
      </c>
    </row>
    <row r="471" spans="2:31" ht="15" outlineLevel="1">
      <c r="B471" s="24" t="s">
        <v>8329</v>
      </c>
      <c r="C471" s="24" t="s">
        <v>4</v>
      </c>
      <c r="D471" s="24" t="s">
        <v>62</v>
      </c>
      <c r="E471"/>
      <c r="F471" t="s">
        <v>47</v>
      </c>
      <c r="G471">
        <v>50</v>
      </c>
      <c r="H471" t="s">
        <v>7989</v>
      </c>
      <c r="I471" t="s">
        <v>8183</v>
      </c>
      <c r="J471" t="s">
        <v>73</v>
      </c>
      <c r="K471" s="72" t="str">
        <f t="shared" si="22"/>
        <v>BPI0515 ICPL Curncy</v>
      </c>
      <c r="L471" s="25" t="str">
        <f t="shared" si="24"/>
        <v>ICPL</v>
      </c>
      <c r="M471" s="26">
        <f t="shared" ca="1" si="24"/>
        <v>42276</v>
      </c>
      <c r="N471" s="25" t="b">
        <f t="shared" si="24"/>
        <v>0</v>
      </c>
      <c r="O471" s="84" t="str">
        <f>IF($N471,_xll.BDP($K471,O$433),"[DISABLED]")</f>
        <v>[DISABLED]</v>
      </c>
      <c r="P471" s="84" t="str">
        <f>IF($N471,_xll.BDP($K471,P$433),"[DISABLED]")</f>
        <v>[DISABLED]</v>
      </c>
      <c r="Q471" s="84" t="str">
        <f>IF($N471,_xll.BDP($K471,Q$433),"[DISABLED]")</f>
        <v>[DISABLED]</v>
      </c>
      <c r="R471" s="84" t="str">
        <f>IF($N471,_xll.BDH($K471,R$433,$M471),"[DISABLED]")</f>
        <v>[DISABLED]</v>
      </c>
      <c r="S471" s="84" t="str">
        <f>IF($N471,_xll.BDH($K471,S$433,$M471),"[DISABLED]")</f>
        <v>[DISABLED]</v>
      </c>
      <c r="T471" s="84" t="str">
        <f>IF($N471,_xll.BDH($K471,T$433,$M471),"[DISABLED]")</f>
        <v>[DISABLED]</v>
      </c>
      <c r="V471" s="106" t="s">
        <v>11969</v>
      </c>
      <c r="W471" s="107" t="s">
        <v>1055</v>
      </c>
      <c r="X471" s="108">
        <v>42276</v>
      </c>
      <c r="Y471" s="107" t="b">
        <v>0</v>
      </c>
      <c r="Z471" s="107" t="s">
        <v>5237</v>
      </c>
      <c r="AA471" s="107" t="s">
        <v>5237</v>
      </c>
      <c r="AB471" s="107" t="s">
        <v>5237</v>
      </c>
      <c r="AC471" s="107" t="s">
        <v>5237</v>
      </c>
      <c r="AD471" s="107" t="s">
        <v>5237</v>
      </c>
      <c r="AE471" s="107" t="s">
        <v>5237</v>
      </c>
    </row>
    <row r="472" spans="2:31" ht="15" outlineLevel="1">
      <c r="B472" s="24" t="s">
        <v>8329</v>
      </c>
      <c r="C472" s="24" t="s">
        <v>4</v>
      </c>
      <c r="D472" s="24" t="s">
        <v>62</v>
      </c>
      <c r="E472"/>
      <c r="F472" t="s">
        <v>48</v>
      </c>
      <c r="G472">
        <v>50</v>
      </c>
      <c r="H472" t="s">
        <v>7989</v>
      </c>
      <c r="I472" t="s">
        <v>8184</v>
      </c>
      <c r="J472" t="s">
        <v>73</v>
      </c>
      <c r="K472" s="72" t="str">
        <f t="shared" si="22"/>
        <v>BPI0520 ICPL Curncy</v>
      </c>
      <c r="L472" s="25" t="str">
        <f t="shared" si="24"/>
        <v>ICPL</v>
      </c>
      <c r="M472" s="26">
        <f t="shared" ca="1" si="24"/>
        <v>42276</v>
      </c>
      <c r="N472" s="25" t="b">
        <f t="shared" si="24"/>
        <v>0</v>
      </c>
      <c r="O472" s="84" t="str">
        <f>IF($N472,_xll.BDP($K472,O$433),"[DISABLED]")</f>
        <v>[DISABLED]</v>
      </c>
      <c r="P472" s="84" t="str">
        <f>IF($N472,_xll.BDP($K472,P$433),"[DISABLED]")</f>
        <v>[DISABLED]</v>
      </c>
      <c r="Q472" s="84" t="str">
        <f>IF($N472,_xll.BDP($K472,Q$433),"[DISABLED]")</f>
        <v>[DISABLED]</v>
      </c>
      <c r="R472" s="84" t="str">
        <f>IF($N472,_xll.BDH($K472,R$433,$M472),"[DISABLED]")</f>
        <v>[DISABLED]</v>
      </c>
      <c r="S472" s="84" t="str">
        <f>IF($N472,_xll.BDH($K472,S$433,$M472),"[DISABLED]")</f>
        <v>[DISABLED]</v>
      </c>
      <c r="T472" s="84" t="str">
        <f>IF($N472,_xll.BDH($K472,T$433,$M472),"[DISABLED]")</f>
        <v>[DISABLED]</v>
      </c>
      <c r="V472" s="106" t="s">
        <v>11970</v>
      </c>
      <c r="W472" s="107" t="s">
        <v>1055</v>
      </c>
      <c r="X472" s="108">
        <v>42276</v>
      </c>
      <c r="Y472" s="107" t="b">
        <v>0</v>
      </c>
      <c r="Z472" s="107" t="s">
        <v>5237</v>
      </c>
      <c r="AA472" s="107" t="s">
        <v>5237</v>
      </c>
      <c r="AB472" s="107" t="s">
        <v>5237</v>
      </c>
      <c r="AC472" s="107" t="s">
        <v>5237</v>
      </c>
      <c r="AD472" s="107" t="s">
        <v>5237</v>
      </c>
      <c r="AE472" s="107" t="s">
        <v>5237</v>
      </c>
    </row>
    <row r="473" spans="2:31" ht="15" outlineLevel="1">
      <c r="B473" s="24" t="s">
        <v>8329</v>
      </c>
      <c r="C473" s="24" t="s">
        <v>4</v>
      </c>
      <c r="D473" s="24" t="s">
        <v>62</v>
      </c>
      <c r="E473"/>
      <c r="F473" t="s">
        <v>41</v>
      </c>
      <c r="G473">
        <v>100</v>
      </c>
      <c r="H473" t="s">
        <v>7989</v>
      </c>
      <c r="I473" t="s">
        <v>8185</v>
      </c>
      <c r="J473" t="s">
        <v>73</v>
      </c>
      <c r="K473" s="72" t="str">
        <f t="shared" si="22"/>
        <v>BPI101 ICPL Curncy</v>
      </c>
      <c r="L473" s="25" t="str">
        <f t="shared" si="24"/>
        <v>ICPL</v>
      </c>
      <c r="M473" s="26">
        <f t="shared" ca="1" si="24"/>
        <v>42276</v>
      </c>
      <c r="N473" s="25" t="b">
        <f t="shared" si="24"/>
        <v>0</v>
      </c>
      <c r="O473" s="84" t="str">
        <f>IF($N473,_xll.BDP($K473,O$433),"[DISABLED]")</f>
        <v>[DISABLED]</v>
      </c>
      <c r="P473" s="84" t="str">
        <f>IF($N473,_xll.BDP($K473,P$433),"[DISABLED]")</f>
        <v>[DISABLED]</v>
      </c>
      <c r="Q473" s="84" t="str">
        <f>IF($N473,_xll.BDP($K473,Q$433),"[DISABLED]")</f>
        <v>[DISABLED]</v>
      </c>
      <c r="R473" s="84" t="str">
        <f>IF($N473,_xll.BDH($K473,R$433,$M473),"[DISABLED]")</f>
        <v>[DISABLED]</v>
      </c>
      <c r="S473" s="84" t="str">
        <f>IF($N473,_xll.BDH($K473,S$433,$M473),"[DISABLED]")</f>
        <v>[DISABLED]</v>
      </c>
      <c r="T473" s="84" t="str">
        <f>IF($N473,_xll.BDH($K473,T$433,$M473),"[DISABLED]")</f>
        <v>[DISABLED]</v>
      </c>
      <c r="V473" s="106" t="s">
        <v>11971</v>
      </c>
      <c r="W473" s="107" t="s">
        <v>1055</v>
      </c>
      <c r="X473" s="108">
        <v>42276</v>
      </c>
      <c r="Y473" s="107" t="b">
        <v>0</v>
      </c>
      <c r="Z473" s="107" t="s">
        <v>5237</v>
      </c>
      <c r="AA473" s="107" t="s">
        <v>5237</v>
      </c>
      <c r="AB473" s="107" t="s">
        <v>5237</v>
      </c>
      <c r="AC473" s="107" t="s">
        <v>5237</v>
      </c>
      <c r="AD473" s="107" t="s">
        <v>5237</v>
      </c>
      <c r="AE473" s="107" t="s">
        <v>5237</v>
      </c>
    </row>
    <row r="474" spans="2:31" ht="15" outlineLevel="1">
      <c r="B474" s="24" t="s">
        <v>8329</v>
      </c>
      <c r="C474" s="24" t="s">
        <v>4</v>
      </c>
      <c r="D474" s="24" t="s">
        <v>62</v>
      </c>
      <c r="E474"/>
      <c r="F474" t="s">
        <v>42</v>
      </c>
      <c r="G474">
        <v>100</v>
      </c>
      <c r="H474" t="s">
        <v>7989</v>
      </c>
      <c r="I474" t="s">
        <v>8186</v>
      </c>
      <c r="J474" t="s">
        <v>73</v>
      </c>
      <c r="K474" s="72" t="str">
        <f t="shared" si="22"/>
        <v>BPI102 ICPL Curncy</v>
      </c>
      <c r="L474" s="25" t="str">
        <f t="shared" si="24"/>
        <v>ICPL</v>
      </c>
      <c r="M474" s="26">
        <f t="shared" ca="1" si="24"/>
        <v>42276</v>
      </c>
      <c r="N474" s="25" t="b">
        <f t="shared" si="24"/>
        <v>0</v>
      </c>
      <c r="O474" s="84" t="str">
        <f>IF($N474,_xll.BDP($K474,O$433),"[DISABLED]")</f>
        <v>[DISABLED]</v>
      </c>
      <c r="P474" s="84" t="str">
        <f>IF($N474,_xll.BDP($K474,P$433),"[DISABLED]")</f>
        <v>[DISABLED]</v>
      </c>
      <c r="Q474" s="84" t="str">
        <f>IF($N474,_xll.BDP($K474,Q$433),"[DISABLED]")</f>
        <v>[DISABLED]</v>
      </c>
      <c r="R474" s="84" t="str">
        <f>IF($N474,_xll.BDH($K474,R$433,$M474),"[DISABLED]")</f>
        <v>[DISABLED]</v>
      </c>
      <c r="S474" s="84" t="str">
        <f>IF($N474,_xll.BDH($K474,S$433,$M474),"[DISABLED]")</f>
        <v>[DISABLED]</v>
      </c>
      <c r="T474" s="84" t="str">
        <f>IF($N474,_xll.BDH($K474,T$433,$M474),"[DISABLED]")</f>
        <v>[DISABLED]</v>
      </c>
      <c r="V474" s="106" t="s">
        <v>11972</v>
      </c>
      <c r="W474" s="107" t="s">
        <v>1055</v>
      </c>
      <c r="X474" s="108">
        <v>42276</v>
      </c>
      <c r="Y474" s="107" t="b">
        <v>0</v>
      </c>
      <c r="Z474" s="107" t="s">
        <v>5237</v>
      </c>
      <c r="AA474" s="107" t="s">
        <v>5237</v>
      </c>
      <c r="AB474" s="107" t="s">
        <v>5237</v>
      </c>
      <c r="AC474" s="107" t="s">
        <v>5237</v>
      </c>
      <c r="AD474" s="107" t="s">
        <v>5237</v>
      </c>
      <c r="AE474" s="107" t="s">
        <v>5237</v>
      </c>
    </row>
    <row r="475" spans="2:31" ht="15" outlineLevel="1">
      <c r="B475" s="24" t="s">
        <v>8329</v>
      </c>
      <c r="C475" s="24" t="s">
        <v>4</v>
      </c>
      <c r="D475" s="24" t="s">
        <v>62</v>
      </c>
      <c r="E475"/>
      <c r="F475" t="s">
        <v>43</v>
      </c>
      <c r="G475">
        <v>100</v>
      </c>
      <c r="H475" t="s">
        <v>7989</v>
      </c>
      <c r="I475" t="s">
        <v>8187</v>
      </c>
      <c r="J475" t="s">
        <v>73</v>
      </c>
      <c r="K475" s="72" t="str">
        <f t="shared" si="22"/>
        <v>BPI103 ICPL Curncy</v>
      </c>
      <c r="L475" s="25" t="str">
        <f t="shared" si="24"/>
        <v>ICPL</v>
      </c>
      <c r="M475" s="26">
        <f t="shared" ca="1" si="24"/>
        <v>42276</v>
      </c>
      <c r="N475" s="25" t="b">
        <f t="shared" si="24"/>
        <v>0</v>
      </c>
      <c r="O475" s="84" t="str">
        <f>IF($N475,_xll.BDP($K475,O$433),"[DISABLED]")</f>
        <v>[DISABLED]</v>
      </c>
      <c r="P475" s="84" t="str">
        <f>IF($N475,_xll.BDP($K475,P$433),"[DISABLED]")</f>
        <v>[DISABLED]</v>
      </c>
      <c r="Q475" s="84" t="str">
        <f>IF($N475,_xll.BDP($K475,Q$433),"[DISABLED]")</f>
        <v>[DISABLED]</v>
      </c>
      <c r="R475" s="84" t="str">
        <f>IF($N475,_xll.BDH($K475,R$433,$M475),"[DISABLED]")</f>
        <v>[DISABLED]</v>
      </c>
      <c r="S475" s="84" t="str">
        <f>IF($N475,_xll.BDH($K475,S$433,$M475),"[DISABLED]")</f>
        <v>[DISABLED]</v>
      </c>
      <c r="T475" s="84" t="str">
        <f>IF($N475,_xll.BDH($K475,T$433,$M475),"[DISABLED]")</f>
        <v>[DISABLED]</v>
      </c>
      <c r="V475" s="106" t="s">
        <v>11973</v>
      </c>
      <c r="W475" s="107" t="s">
        <v>1055</v>
      </c>
      <c r="X475" s="108">
        <v>42276</v>
      </c>
      <c r="Y475" s="107" t="b">
        <v>0</v>
      </c>
      <c r="Z475" s="107" t="s">
        <v>5237</v>
      </c>
      <c r="AA475" s="107" t="s">
        <v>5237</v>
      </c>
      <c r="AB475" s="107" t="s">
        <v>5237</v>
      </c>
      <c r="AC475" s="107" t="s">
        <v>5237</v>
      </c>
      <c r="AD475" s="107" t="s">
        <v>5237</v>
      </c>
      <c r="AE475" s="107" t="s">
        <v>5237</v>
      </c>
    </row>
    <row r="476" spans="2:31" ht="15" outlineLevel="1">
      <c r="B476" s="24" t="s">
        <v>8329</v>
      </c>
      <c r="C476" s="24" t="s">
        <v>4</v>
      </c>
      <c r="D476" s="24" t="s">
        <v>62</v>
      </c>
      <c r="E476"/>
      <c r="F476" t="s">
        <v>152</v>
      </c>
      <c r="G476">
        <v>100</v>
      </c>
      <c r="H476" t="s">
        <v>7989</v>
      </c>
      <c r="I476" t="s">
        <v>8188</v>
      </c>
      <c r="J476" t="s">
        <v>73</v>
      </c>
      <c r="K476" s="72" t="str">
        <f t="shared" si="22"/>
        <v>BPI104 ICPL Curncy</v>
      </c>
      <c r="L476" s="25" t="str">
        <f t="shared" si="24"/>
        <v>ICPL</v>
      </c>
      <c r="M476" s="26">
        <f t="shared" ca="1" si="24"/>
        <v>42276</v>
      </c>
      <c r="N476" s="25" t="b">
        <f t="shared" si="24"/>
        <v>0</v>
      </c>
      <c r="O476" s="84" t="str">
        <f>IF($N476,_xll.BDP($K476,O$433),"[DISABLED]")</f>
        <v>[DISABLED]</v>
      </c>
      <c r="P476" s="84" t="str">
        <f>IF($N476,_xll.BDP($K476,P$433),"[DISABLED]")</f>
        <v>[DISABLED]</v>
      </c>
      <c r="Q476" s="84" t="str">
        <f>IF($N476,_xll.BDP($K476,Q$433),"[DISABLED]")</f>
        <v>[DISABLED]</v>
      </c>
      <c r="R476" s="84" t="str">
        <f>IF($N476,_xll.BDH($K476,R$433,$M476),"[DISABLED]")</f>
        <v>[DISABLED]</v>
      </c>
      <c r="S476" s="84" t="str">
        <f>IF($N476,_xll.BDH($K476,S$433,$M476),"[DISABLED]")</f>
        <v>[DISABLED]</v>
      </c>
      <c r="T476" s="84" t="str">
        <f>IF($N476,_xll.BDH($K476,T$433,$M476),"[DISABLED]")</f>
        <v>[DISABLED]</v>
      </c>
      <c r="V476" s="106" t="s">
        <v>11974</v>
      </c>
      <c r="W476" s="107" t="s">
        <v>1055</v>
      </c>
      <c r="X476" s="108">
        <v>42276</v>
      </c>
      <c r="Y476" s="107" t="b">
        <v>0</v>
      </c>
      <c r="Z476" s="107" t="s">
        <v>5237</v>
      </c>
      <c r="AA476" s="107" t="s">
        <v>5237</v>
      </c>
      <c r="AB476" s="107" t="s">
        <v>5237</v>
      </c>
      <c r="AC476" s="107" t="s">
        <v>5237</v>
      </c>
      <c r="AD476" s="107" t="s">
        <v>5237</v>
      </c>
      <c r="AE476" s="107" t="s">
        <v>5237</v>
      </c>
    </row>
    <row r="477" spans="2:31" ht="15" outlineLevel="1">
      <c r="B477" s="24" t="s">
        <v>8329</v>
      </c>
      <c r="C477" s="24" t="s">
        <v>4</v>
      </c>
      <c r="D477" s="24" t="s">
        <v>62</v>
      </c>
      <c r="E477"/>
      <c r="F477" t="s">
        <v>44</v>
      </c>
      <c r="G477">
        <v>100</v>
      </c>
      <c r="H477" t="s">
        <v>7989</v>
      </c>
      <c r="I477" t="s">
        <v>8189</v>
      </c>
      <c r="J477" t="s">
        <v>73</v>
      </c>
      <c r="K477" s="72" t="str">
        <f t="shared" si="22"/>
        <v>BPI105 ICPL Curncy</v>
      </c>
      <c r="L477" s="25" t="str">
        <f t="shared" si="24"/>
        <v>ICPL</v>
      </c>
      <c r="M477" s="26">
        <f t="shared" ca="1" si="24"/>
        <v>42276</v>
      </c>
      <c r="N477" s="25" t="b">
        <f t="shared" si="24"/>
        <v>0</v>
      </c>
      <c r="O477" s="84" t="str">
        <f>IF($N477,_xll.BDP($K477,O$433),"[DISABLED]")</f>
        <v>[DISABLED]</v>
      </c>
      <c r="P477" s="84" t="str">
        <f>IF($N477,_xll.BDP($K477,P$433),"[DISABLED]")</f>
        <v>[DISABLED]</v>
      </c>
      <c r="Q477" s="84" t="str">
        <f>IF($N477,_xll.BDP($K477,Q$433),"[DISABLED]")</f>
        <v>[DISABLED]</v>
      </c>
      <c r="R477" s="84" t="str">
        <f>IF($N477,_xll.BDH($K477,R$433,$M477),"[DISABLED]")</f>
        <v>[DISABLED]</v>
      </c>
      <c r="S477" s="84" t="str">
        <f>IF($N477,_xll.BDH($K477,S$433,$M477),"[DISABLED]")</f>
        <v>[DISABLED]</v>
      </c>
      <c r="T477" s="84" t="str">
        <f>IF($N477,_xll.BDH($K477,T$433,$M477),"[DISABLED]")</f>
        <v>[DISABLED]</v>
      </c>
      <c r="V477" s="106" t="s">
        <v>11975</v>
      </c>
      <c r="W477" s="107" t="s">
        <v>1055</v>
      </c>
      <c r="X477" s="108">
        <v>42276</v>
      </c>
      <c r="Y477" s="107" t="b">
        <v>0</v>
      </c>
      <c r="Z477" s="107" t="s">
        <v>5237</v>
      </c>
      <c r="AA477" s="107" t="s">
        <v>5237</v>
      </c>
      <c r="AB477" s="107" t="s">
        <v>5237</v>
      </c>
      <c r="AC477" s="107" t="s">
        <v>5237</v>
      </c>
      <c r="AD477" s="107" t="s">
        <v>5237</v>
      </c>
      <c r="AE477" s="107" t="s">
        <v>5237</v>
      </c>
    </row>
    <row r="478" spans="2:31" ht="15" outlineLevel="1">
      <c r="B478" s="24" t="s">
        <v>8329</v>
      </c>
      <c r="C478" s="24" t="s">
        <v>4</v>
      </c>
      <c r="D478" s="24" t="s">
        <v>62</v>
      </c>
      <c r="E478"/>
      <c r="F478" t="s">
        <v>155</v>
      </c>
      <c r="G478">
        <v>100</v>
      </c>
      <c r="H478" t="s">
        <v>7989</v>
      </c>
      <c r="I478" t="s">
        <v>8190</v>
      </c>
      <c r="J478" t="s">
        <v>73</v>
      </c>
      <c r="K478" s="72" t="str">
        <f t="shared" si="22"/>
        <v>BPI106 ICPL Curncy</v>
      </c>
      <c r="L478" s="25" t="str">
        <f t="shared" si="24"/>
        <v>ICPL</v>
      </c>
      <c r="M478" s="26">
        <f t="shared" ca="1" si="24"/>
        <v>42276</v>
      </c>
      <c r="N478" s="25" t="b">
        <f t="shared" si="24"/>
        <v>0</v>
      </c>
      <c r="O478" s="84" t="str">
        <f>IF($N478,_xll.BDP($K478,O$433),"[DISABLED]")</f>
        <v>[DISABLED]</v>
      </c>
      <c r="P478" s="84" t="str">
        <f>IF($N478,_xll.BDP($K478,P$433),"[DISABLED]")</f>
        <v>[DISABLED]</v>
      </c>
      <c r="Q478" s="84" t="str">
        <f>IF($N478,_xll.BDP($K478,Q$433),"[DISABLED]")</f>
        <v>[DISABLED]</v>
      </c>
      <c r="R478" s="84" t="str">
        <f>IF($N478,_xll.BDH($K478,R$433,$M478),"[DISABLED]")</f>
        <v>[DISABLED]</v>
      </c>
      <c r="S478" s="84" t="str">
        <f>IF($N478,_xll.BDH($K478,S$433,$M478),"[DISABLED]")</f>
        <v>[DISABLED]</v>
      </c>
      <c r="T478" s="84" t="str">
        <f>IF($N478,_xll.BDH($K478,T$433,$M478),"[DISABLED]")</f>
        <v>[DISABLED]</v>
      </c>
      <c r="V478" s="106" t="s">
        <v>11976</v>
      </c>
      <c r="W478" s="107" t="s">
        <v>1055</v>
      </c>
      <c r="X478" s="108">
        <v>42276</v>
      </c>
      <c r="Y478" s="107" t="b">
        <v>0</v>
      </c>
      <c r="Z478" s="107" t="s">
        <v>5237</v>
      </c>
      <c r="AA478" s="107" t="s">
        <v>5237</v>
      </c>
      <c r="AB478" s="107" t="s">
        <v>5237</v>
      </c>
      <c r="AC478" s="107" t="s">
        <v>5237</v>
      </c>
      <c r="AD478" s="107" t="s">
        <v>5237</v>
      </c>
      <c r="AE478" s="107" t="s">
        <v>5237</v>
      </c>
    </row>
    <row r="479" spans="2:31" ht="15" outlineLevel="1">
      <c r="B479" s="24" t="s">
        <v>8329</v>
      </c>
      <c r="C479" s="24" t="s">
        <v>4</v>
      </c>
      <c r="D479" s="24" t="s">
        <v>62</v>
      </c>
      <c r="E479"/>
      <c r="F479" t="s">
        <v>45</v>
      </c>
      <c r="G479">
        <v>100</v>
      </c>
      <c r="H479" t="s">
        <v>7989</v>
      </c>
      <c r="I479" t="s">
        <v>8191</v>
      </c>
      <c r="J479" t="s">
        <v>73</v>
      </c>
      <c r="K479" s="72" t="str">
        <f t="shared" si="22"/>
        <v>BPI107 ICPL Curncy</v>
      </c>
      <c r="L479" s="25" t="str">
        <f t="shared" si="24"/>
        <v>ICPL</v>
      </c>
      <c r="M479" s="26">
        <f t="shared" ca="1" si="24"/>
        <v>42276</v>
      </c>
      <c r="N479" s="25" t="b">
        <f t="shared" si="24"/>
        <v>0</v>
      </c>
      <c r="O479" s="84" t="str">
        <f>IF($N479,_xll.BDP($K479,O$433),"[DISABLED]")</f>
        <v>[DISABLED]</v>
      </c>
      <c r="P479" s="84" t="str">
        <f>IF($N479,_xll.BDP($K479,P$433),"[DISABLED]")</f>
        <v>[DISABLED]</v>
      </c>
      <c r="Q479" s="84" t="str">
        <f>IF($N479,_xll.BDP($K479,Q$433),"[DISABLED]")</f>
        <v>[DISABLED]</v>
      </c>
      <c r="R479" s="84" t="str">
        <f>IF($N479,_xll.BDH($K479,R$433,$M479),"[DISABLED]")</f>
        <v>[DISABLED]</v>
      </c>
      <c r="S479" s="84" t="str">
        <f>IF($N479,_xll.BDH($K479,S$433,$M479),"[DISABLED]")</f>
        <v>[DISABLED]</v>
      </c>
      <c r="T479" s="84" t="str">
        <f>IF($N479,_xll.BDH($K479,T$433,$M479),"[DISABLED]")</f>
        <v>[DISABLED]</v>
      </c>
      <c r="V479" s="106" t="s">
        <v>11977</v>
      </c>
      <c r="W479" s="107" t="s">
        <v>1055</v>
      </c>
      <c r="X479" s="108">
        <v>42276</v>
      </c>
      <c r="Y479" s="107" t="b">
        <v>0</v>
      </c>
      <c r="Z479" s="107" t="s">
        <v>5237</v>
      </c>
      <c r="AA479" s="107" t="s">
        <v>5237</v>
      </c>
      <c r="AB479" s="107" t="s">
        <v>5237</v>
      </c>
      <c r="AC479" s="107" t="s">
        <v>5237</v>
      </c>
      <c r="AD479" s="107" t="s">
        <v>5237</v>
      </c>
      <c r="AE479" s="107" t="s">
        <v>5237</v>
      </c>
    </row>
    <row r="480" spans="2:31" ht="15" outlineLevel="1">
      <c r="B480" s="24" t="s">
        <v>8329</v>
      </c>
      <c r="C480" s="24" t="s">
        <v>4</v>
      </c>
      <c r="D480" s="24" t="s">
        <v>62</v>
      </c>
      <c r="E480"/>
      <c r="F480" t="s">
        <v>156</v>
      </c>
      <c r="G480">
        <v>100</v>
      </c>
      <c r="H480" t="s">
        <v>7989</v>
      </c>
      <c r="I480" t="s">
        <v>8192</v>
      </c>
      <c r="J480" t="s">
        <v>73</v>
      </c>
      <c r="K480" s="72" t="str">
        <f t="shared" si="22"/>
        <v>BPI108 ICPL Curncy</v>
      </c>
      <c r="L480" s="25" t="str">
        <f t="shared" si="24"/>
        <v>ICPL</v>
      </c>
      <c r="M480" s="26">
        <f t="shared" ca="1" si="24"/>
        <v>42276</v>
      </c>
      <c r="N480" s="25" t="b">
        <f t="shared" si="24"/>
        <v>0</v>
      </c>
      <c r="O480" s="84" t="str">
        <f>IF($N480,_xll.BDP($K480,O$433),"[DISABLED]")</f>
        <v>[DISABLED]</v>
      </c>
      <c r="P480" s="84" t="str">
        <f>IF($N480,_xll.BDP($K480,P$433),"[DISABLED]")</f>
        <v>[DISABLED]</v>
      </c>
      <c r="Q480" s="84" t="str">
        <f>IF($N480,_xll.BDP($K480,Q$433),"[DISABLED]")</f>
        <v>[DISABLED]</v>
      </c>
      <c r="R480" s="84" t="str">
        <f>IF($N480,_xll.BDH($K480,R$433,$M480),"[DISABLED]")</f>
        <v>[DISABLED]</v>
      </c>
      <c r="S480" s="84" t="str">
        <f>IF($N480,_xll.BDH($K480,S$433,$M480),"[DISABLED]")</f>
        <v>[DISABLED]</v>
      </c>
      <c r="T480" s="84" t="str">
        <f>IF($N480,_xll.BDH($K480,T$433,$M480),"[DISABLED]")</f>
        <v>[DISABLED]</v>
      </c>
      <c r="V480" s="106" t="s">
        <v>11978</v>
      </c>
      <c r="W480" s="107" t="s">
        <v>1055</v>
      </c>
      <c r="X480" s="108">
        <v>42276</v>
      </c>
      <c r="Y480" s="107" t="b">
        <v>0</v>
      </c>
      <c r="Z480" s="107" t="s">
        <v>5237</v>
      </c>
      <c r="AA480" s="107" t="s">
        <v>5237</v>
      </c>
      <c r="AB480" s="107" t="s">
        <v>5237</v>
      </c>
      <c r="AC480" s="107" t="s">
        <v>5237</v>
      </c>
      <c r="AD480" s="107" t="s">
        <v>5237</v>
      </c>
      <c r="AE480" s="107" t="s">
        <v>5237</v>
      </c>
    </row>
    <row r="481" spans="2:31" ht="15" outlineLevel="1">
      <c r="B481" s="24" t="s">
        <v>8329</v>
      </c>
      <c r="C481" s="24" t="s">
        <v>4</v>
      </c>
      <c r="D481" s="24" t="s">
        <v>62</v>
      </c>
      <c r="E481"/>
      <c r="F481" t="s">
        <v>157</v>
      </c>
      <c r="G481">
        <v>100</v>
      </c>
      <c r="H481" t="s">
        <v>7989</v>
      </c>
      <c r="I481" t="s">
        <v>8193</v>
      </c>
      <c r="J481" t="s">
        <v>73</v>
      </c>
      <c r="K481" s="72" t="str">
        <f t="shared" si="22"/>
        <v>BPI109 ICPL Curncy</v>
      </c>
      <c r="L481" s="25" t="str">
        <f t="shared" si="24"/>
        <v>ICPL</v>
      </c>
      <c r="M481" s="26">
        <f t="shared" ca="1" si="24"/>
        <v>42276</v>
      </c>
      <c r="N481" s="25" t="b">
        <f t="shared" si="24"/>
        <v>0</v>
      </c>
      <c r="O481" s="84" t="str">
        <f>IF($N481,_xll.BDP($K481,O$433),"[DISABLED]")</f>
        <v>[DISABLED]</v>
      </c>
      <c r="P481" s="84" t="str">
        <f>IF($N481,_xll.BDP($K481,P$433),"[DISABLED]")</f>
        <v>[DISABLED]</v>
      </c>
      <c r="Q481" s="84" t="str">
        <f>IF($N481,_xll.BDP($K481,Q$433),"[DISABLED]")</f>
        <v>[DISABLED]</v>
      </c>
      <c r="R481" s="84" t="str">
        <f>IF($N481,_xll.BDH($K481,R$433,$M481),"[DISABLED]")</f>
        <v>[DISABLED]</v>
      </c>
      <c r="S481" s="84" t="str">
        <f>IF($N481,_xll.BDH($K481,S$433,$M481),"[DISABLED]")</f>
        <v>[DISABLED]</v>
      </c>
      <c r="T481" s="84" t="str">
        <f>IF($N481,_xll.BDH($K481,T$433,$M481),"[DISABLED]")</f>
        <v>[DISABLED]</v>
      </c>
      <c r="V481" s="106" t="s">
        <v>11979</v>
      </c>
      <c r="W481" s="107" t="s">
        <v>1055</v>
      </c>
      <c r="X481" s="108">
        <v>42276</v>
      </c>
      <c r="Y481" s="107" t="b">
        <v>0</v>
      </c>
      <c r="Z481" s="107" t="s">
        <v>5237</v>
      </c>
      <c r="AA481" s="107" t="s">
        <v>5237</v>
      </c>
      <c r="AB481" s="107" t="s">
        <v>5237</v>
      </c>
      <c r="AC481" s="107" t="s">
        <v>5237</v>
      </c>
      <c r="AD481" s="107" t="s">
        <v>5237</v>
      </c>
      <c r="AE481" s="107" t="s">
        <v>5237</v>
      </c>
    </row>
    <row r="482" spans="2:31" ht="15" outlineLevel="1">
      <c r="B482" s="24" t="s">
        <v>8329</v>
      </c>
      <c r="C482" s="24" t="s">
        <v>4</v>
      </c>
      <c r="D482" s="24" t="s">
        <v>62</v>
      </c>
      <c r="E482"/>
      <c r="F482" t="s">
        <v>46</v>
      </c>
      <c r="G482">
        <v>100</v>
      </c>
      <c r="H482" t="s">
        <v>7989</v>
      </c>
      <c r="I482" t="s">
        <v>8194</v>
      </c>
      <c r="J482" t="s">
        <v>73</v>
      </c>
      <c r="K482" s="72" t="str">
        <f t="shared" si="22"/>
        <v>BPI1010 ICPL Curncy</v>
      </c>
      <c r="L482" s="25" t="str">
        <f t="shared" si="24"/>
        <v>ICPL</v>
      </c>
      <c r="M482" s="26">
        <f t="shared" ca="1" si="24"/>
        <v>42276</v>
      </c>
      <c r="N482" s="25" t="b">
        <f t="shared" si="24"/>
        <v>0</v>
      </c>
      <c r="O482" s="84" t="str">
        <f>IF($N482,_xll.BDP($K482,O$433),"[DISABLED]")</f>
        <v>[DISABLED]</v>
      </c>
      <c r="P482" s="84" t="str">
        <f>IF($N482,_xll.BDP($K482,P$433),"[DISABLED]")</f>
        <v>[DISABLED]</v>
      </c>
      <c r="Q482" s="84" t="str">
        <f>IF($N482,_xll.BDP($K482,Q$433),"[DISABLED]")</f>
        <v>[DISABLED]</v>
      </c>
      <c r="R482" s="84" t="str">
        <f>IF($N482,_xll.BDH($K482,R$433,$M482),"[DISABLED]")</f>
        <v>[DISABLED]</v>
      </c>
      <c r="S482" s="84" t="str">
        <f>IF($N482,_xll.BDH($K482,S$433,$M482),"[DISABLED]")</f>
        <v>[DISABLED]</v>
      </c>
      <c r="T482" s="84" t="str">
        <f>IF($N482,_xll.BDH($K482,T$433,$M482),"[DISABLED]")</f>
        <v>[DISABLED]</v>
      </c>
      <c r="V482" s="106" t="s">
        <v>11980</v>
      </c>
      <c r="W482" s="107" t="s">
        <v>1055</v>
      </c>
      <c r="X482" s="108">
        <v>42276</v>
      </c>
      <c r="Y482" s="107" t="b">
        <v>0</v>
      </c>
      <c r="Z482" s="107" t="s">
        <v>5237</v>
      </c>
      <c r="AA482" s="107" t="s">
        <v>5237</v>
      </c>
      <c r="AB482" s="107" t="s">
        <v>5237</v>
      </c>
      <c r="AC482" s="107" t="s">
        <v>5237</v>
      </c>
      <c r="AD482" s="107" t="s">
        <v>5237</v>
      </c>
      <c r="AE482" s="107" t="s">
        <v>5237</v>
      </c>
    </row>
    <row r="483" spans="2:31" ht="15" outlineLevel="1">
      <c r="B483" s="24" t="s">
        <v>8329</v>
      </c>
      <c r="C483" s="24" t="s">
        <v>4</v>
      </c>
      <c r="D483" s="24" t="s">
        <v>62</v>
      </c>
      <c r="E483"/>
      <c r="F483" t="s">
        <v>161</v>
      </c>
      <c r="G483">
        <v>100</v>
      </c>
      <c r="H483" t="s">
        <v>7989</v>
      </c>
      <c r="I483" t="s">
        <v>8195</v>
      </c>
      <c r="J483" t="s">
        <v>73</v>
      </c>
      <c r="K483" s="72" t="str">
        <f t="shared" si="22"/>
        <v>BPI1012 ICPL Curncy</v>
      </c>
      <c r="L483" s="25" t="str">
        <f t="shared" si="24"/>
        <v>ICPL</v>
      </c>
      <c r="M483" s="26">
        <f t="shared" ca="1" si="24"/>
        <v>42276</v>
      </c>
      <c r="N483" s="25" t="b">
        <f t="shared" si="24"/>
        <v>0</v>
      </c>
      <c r="O483" s="84" t="str">
        <f>IF($N483,_xll.BDP($K483,O$433),"[DISABLED]")</f>
        <v>[DISABLED]</v>
      </c>
      <c r="P483" s="84" t="str">
        <f>IF($N483,_xll.BDP($K483,P$433),"[DISABLED]")</f>
        <v>[DISABLED]</v>
      </c>
      <c r="Q483" s="84" t="str">
        <f>IF($N483,_xll.BDP($K483,Q$433),"[DISABLED]")</f>
        <v>[DISABLED]</v>
      </c>
      <c r="R483" s="84" t="str">
        <f>IF($N483,_xll.BDH($K483,R$433,$M483),"[DISABLED]")</f>
        <v>[DISABLED]</v>
      </c>
      <c r="S483" s="84" t="str">
        <f>IF($N483,_xll.BDH($K483,S$433,$M483),"[DISABLED]")</f>
        <v>[DISABLED]</v>
      </c>
      <c r="T483" s="84" t="str">
        <f>IF($N483,_xll.BDH($K483,T$433,$M483),"[DISABLED]")</f>
        <v>[DISABLED]</v>
      </c>
      <c r="V483" s="106" t="s">
        <v>11981</v>
      </c>
      <c r="W483" s="107" t="s">
        <v>1055</v>
      </c>
      <c r="X483" s="108">
        <v>42276</v>
      </c>
      <c r="Y483" s="107" t="b">
        <v>0</v>
      </c>
      <c r="Z483" s="107" t="s">
        <v>5237</v>
      </c>
      <c r="AA483" s="107" t="s">
        <v>5237</v>
      </c>
      <c r="AB483" s="107" t="s">
        <v>5237</v>
      </c>
      <c r="AC483" s="107" t="s">
        <v>5237</v>
      </c>
      <c r="AD483" s="107" t="s">
        <v>5237</v>
      </c>
      <c r="AE483" s="107" t="s">
        <v>5237</v>
      </c>
    </row>
    <row r="484" spans="2:31" ht="15" outlineLevel="1">
      <c r="B484" s="24" t="s">
        <v>8329</v>
      </c>
      <c r="C484" s="24" t="s">
        <v>4</v>
      </c>
      <c r="D484" s="24" t="s">
        <v>62</v>
      </c>
      <c r="E484"/>
      <c r="F484" t="s">
        <v>47</v>
      </c>
      <c r="G484">
        <v>100</v>
      </c>
      <c r="H484" t="s">
        <v>7989</v>
      </c>
      <c r="I484" t="s">
        <v>8196</v>
      </c>
      <c r="J484" t="s">
        <v>73</v>
      </c>
      <c r="K484" s="72" t="str">
        <f t="shared" si="22"/>
        <v>BPI1015 ICPL Curncy</v>
      </c>
      <c r="L484" s="25" t="str">
        <f t="shared" si="24"/>
        <v>ICPL</v>
      </c>
      <c r="M484" s="26">
        <f t="shared" ca="1" si="24"/>
        <v>42276</v>
      </c>
      <c r="N484" s="25" t="b">
        <f t="shared" si="24"/>
        <v>0</v>
      </c>
      <c r="O484" s="84" t="str">
        <f>IF($N484,_xll.BDP($K484,O$433),"[DISABLED]")</f>
        <v>[DISABLED]</v>
      </c>
      <c r="P484" s="84" t="str">
        <f>IF($N484,_xll.BDP($K484,P$433),"[DISABLED]")</f>
        <v>[DISABLED]</v>
      </c>
      <c r="Q484" s="84" t="str">
        <f>IF($N484,_xll.BDP($K484,Q$433),"[DISABLED]")</f>
        <v>[DISABLED]</v>
      </c>
      <c r="R484" s="84" t="str">
        <f>IF($N484,_xll.BDH($K484,R$433,$M484),"[DISABLED]")</f>
        <v>[DISABLED]</v>
      </c>
      <c r="S484" s="84" t="str">
        <f>IF($N484,_xll.BDH($K484,S$433,$M484),"[DISABLED]")</f>
        <v>[DISABLED]</v>
      </c>
      <c r="T484" s="84" t="str">
        <f>IF($N484,_xll.BDH($K484,T$433,$M484),"[DISABLED]")</f>
        <v>[DISABLED]</v>
      </c>
      <c r="V484" s="106" t="s">
        <v>11982</v>
      </c>
      <c r="W484" s="107" t="s">
        <v>1055</v>
      </c>
      <c r="X484" s="108">
        <v>42276</v>
      </c>
      <c r="Y484" s="107" t="b">
        <v>0</v>
      </c>
      <c r="Z484" s="107" t="s">
        <v>5237</v>
      </c>
      <c r="AA484" s="107" t="s">
        <v>5237</v>
      </c>
      <c r="AB484" s="107" t="s">
        <v>5237</v>
      </c>
      <c r="AC484" s="107" t="s">
        <v>5237</v>
      </c>
      <c r="AD484" s="107" t="s">
        <v>5237</v>
      </c>
      <c r="AE484" s="107" t="s">
        <v>5237</v>
      </c>
    </row>
    <row r="485" spans="2:31" ht="15" outlineLevel="1">
      <c r="B485" s="24" t="s">
        <v>8329</v>
      </c>
      <c r="C485" s="24" t="s">
        <v>4</v>
      </c>
      <c r="D485" s="24" t="s">
        <v>62</v>
      </c>
      <c r="E485"/>
      <c r="F485" t="s">
        <v>48</v>
      </c>
      <c r="G485">
        <v>100</v>
      </c>
      <c r="H485" t="s">
        <v>7989</v>
      </c>
      <c r="I485" t="s">
        <v>8197</v>
      </c>
      <c r="J485" t="s">
        <v>73</v>
      </c>
      <c r="K485" s="72" t="str">
        <f t="shared" si="22"/>
        <v>BPI1020 ICPL Curncy</v>
      </c>
      <c r="L485" s="25" t="str">
        <f t="shared" si="24"/>
        <v>ICPL</v>
      </c>
      <c r="M485" s="26">
        <f t="shared" ca="1" si="24"/>
        <v>42276</v>
      </c>
      <c r="N485" s="25" t="b">
        <f t="shared" si="24"/>
        <v>0</v>
      </c>
      <c r="O485" s="84" t="str">
        <f>IF($N485,_xll.BDP($K485,O$433),"[DISABLED]")</f>
        <v>[DISABLED]</v>
      </c>
      <c r="P485" s="84" t="str">
        <f>IF($N485,_xll.BDP($K485,P$433),"[DISABLED]")</f>
        <v>[DISABLED]</v>
      </c>
      <c r="Q485" s="84" t="str">
        <f>IF($N485,_xll.BDP($K485,Q$433),"[DISABLED]")</f>
        <v>[DISABLED]</v>
      </c>
      <c r="R485" s="84" t="str">
        <f>IF($N485,_xll.BDH($K485,R$433,$M485),"[DISABLED]")</f>
        <v>[DISABLED]</v>
      </c>
      <c r="S485" s="84" t="str">
        <f>IF($N485,_xll.BDH($K485,S$433,$M485),"[DISABLED]")</f>
        <v>[DISABLED]</v>
      </c>
      <c r="T485" s="84" t="str">
        <f>IF($N485,_xll.BDH($K485,T$433,$M485),"[DISABLED]")</f>
        <v>[DISABLED]</v>
      </c>
      <c r="V485" s="106" t="s">
        <v>11983</v>
      </c>
      <c r="W485" s="107" t="s">
        <v>1055</v>
      </c>
      <c r="X485" s="108">
        <v>42276</v>
      </c>
      <c r="Y485" s="107" t="b">
        <v>0</v>
      </c>
      <c r="Z485" s="107" t="s">
        <v>5237</v>
      </c>
      <c r="AA485" s="107" t="s">
        <v>5237</v>
      </c>
      <c r="AB485" s="107" t="s">
        <v>5237</v>
      </c>
      <c r="AC485" s="107" t="s">
        <v>5237</v>
      </c>
      <c r="AD485" s="107" t="s">
        <v>5237</v>
      </c>
      <c r="AE485" s="107" t="s">
        <v>5237</v>
      </c>
    </row>
    <row r="486" spans="2:31" ht="15" outlineLevel="1">
      <c r="B486" s="24" t="s">
        <v>8329</v>
      </c>
      <c r="C486" s="24" t="s">
        <v>4</v>
      </c>
      <c r="D486" s="24" t="s">
        <v>62</v>
      </c>
      <c r="E486"/>
      <c r="F486" t="s">
        <v>41</v>
      </c>
      <c r="G486">
        <v>150</v>
      </c>
      <c r="H486" t="s">
        <v>7989</v>
      </c>
      <c r="I486" t="s">
        <v>8198</v>
      </c>
      <c r="J486" t="s">
        <v>73</v>
      </c>
      <c r="K486" s="72" t="str">
        <f t="shared" si="22"/>
        <v>BPI151 ICPL Curncy</v>
      </c>
      <c r="L486" s="25" t="str">
        <f t="shared" si="24"/>
        <v>ICPL</v>
      </c>
      <c r="M486" s="26">
        <f t="shared" ca="1" si="24"/>
        <v>42276</v>
      </c>
      <c r="N486" s="25" t="b">
        <f t="shared" si="24"/>
        <v>0</v>
      </c>
      <c r="O486" s="84" t="str">
        <f>IF($N486,_xll.BDP($K486,O$433),"[DISABLED]")</f>
        <v>[DISABLED]</v>
      </c>
      <c r="P486" s="84" t="str">
        <f>IF($N486,_xll.BDP($K486,P$433),"[DISABLED]")</f>
        <v>[DISABLED]</v>
      </c>
      <c r="Q486" s="84" t="str">
        <f>IF($N486,_xll.BDP($K486,Q$433),"[DISABLED]")</f>
        <v>[DISABLED]</v>
      </c>
      <c r="R486" s="84" t="str">
        <f>IF($N486,_xll.BDH($K486,R$433,$M486),"[DISABLED]")</f>
        <v>[DISABLED]</v>
      </c>
      <c r="S486" s="84" t="str">
        <f>IF($N486,_xll.BDH($K486,S$433,$M486),"[DISABLED]")</f>
        <v>[DISABLED]</v>
      </c>
      <c r="T486" s="84" t="str">
        <f>IF($N486,_xll.BDH($K486,T$433,$M486),"[DISABLED]")</f>
        <v>[DISABLED]</v>
      </c>
      <c r="V486" s="106" t="s">
        <v>11984</v>
      </c>
      <c r="W486" s="107" t="s">
        <v>1055</v>
      </c>
      <c r="X486" s="108">
        <v>42276</v>
      </c>
      <c r="Y486" s="107" t="b">
        <v>0</v>
      </c>
      <c r="Z486" s="107" t="s">
        <v>5237</v>
      </c>
      <c r="AA486" s="107" t="s">
        <v>5237</v>
      </c>
      <c r="AB486" s="107" t="s">
        <v>5237</v>
      </c>
      <c r="AC486" s="107" t="s">
        <v>5237</v>
      </c>
      <c r="AD486" s="107" t="s">
        <v>5237</v>
      </c>
      <c r="AE486" s="107" t="s">
        <v>5237</v>
      </c>
    </row>
    <row r="487" spans="2:31" ht="15" outlineLevel="1">
      <c r="B487" s="24" t="s">
        <v>8329</v>
      </c>
      <c r="C487" s="24" t="s">
        <v>4</v>
      </c>
      <c r="D487" s="24" t="s">
        <v>62</v>
      </c>
      <c r="E487"/>
      <c r="F487" t="s">
        <v>42</v>
      </c>
      <c r="G487">
        <v>150</v>
      </c>
      <c r="H487" t="s">
        <v>7989</v>
      </c>
      <c r="I487" t="s">
        <v>8199</v>
      </c>
      <c r="J487" t="s">
        <v>73</v>
      </c>
      <c r="K487" s="72" t="str">
        <f t="shared" si="22"/>
        <v>BPI152 ICPL Curncy</v>
      </c>
      <c r="L487" s="25" t="str">
        <f t="shared" si="24"/>
        <v>ICPL</v>
      </c>
      <c r="M487" s="26">
        <f t="shared" ca="1" si="24"/>
        <v>42276</v>
      </c>
      <c r="N487" s="25" t="b">
        <f t="shared" si="24"/>
        <v>0</v>
      </c>
      <c r="O487" s="84" t="str">
        <f>IF($N487,_xll.BDP($K487,O$433),"[DISABLED]")</f>
        <v>[DISABLED]</v>
      </c>
      <c r="P487" s="84" t="str">
        <f>IF($N487,_xll.BDP($K487,P$433),"[DISABLED]")</f>
        <v>[DISABLED]</v>
      </c>
      <c r="Q487" s="84" t="str">
        <f>IF($N487,_xll.BDP($K487,Q$433),"[DISABLED]")</f>
        <v>[DISABLED]</v>
      </c>
      <c r="R487" s="84" t="str">
        <f>IF($N487,_xll.BDH($K487,R$433,$M487),"[DISABLED]")</f>
        <v>[DISABLED]</v>
      </c>
      <c r="S487" s="84" t="str">
        <f>IF($N487,_xll.BDH($K487,S$433,$M487),"[DISABLED]")</f>
        <v>[DISABLED]</v>
      </c>
      <c r="T487" s="84" t="str">
        <f>IF($N487,_xll.BDH($K487,T$433,$M487),"[DISABLED]")</f>
        <v>[DISABLED]</v>
      </c>
      <c r="V487" s="106" t="s">
        <v>11985</v>
      </c>
      <c r="W487" s="107" t="s">
        <v>1055</v>
      </c>
      <c r="X487" s="108">
        <v>42276</v>
      </c>
      <c r="Y487" s="107" t="b">
        <v>0</v>
      </c>
      <c r="Z487" s="107" t="s">
        <v>5237</v>
      </c>
      <c r="AA487" s="107" t="s">
        <v>5237</v>
      </c>
      <c r="AB487" s="107" t="s">
        <v>5237</v>
      </c>
      <c r="AC487" s="107" t="s">
        <v>5237</v>
      </c>
      <c r="AD487" s="107" t="s">
        <v>5237</v>
      </c>
      <c r="AE487" s="107" t="s">
        <v>5237</v>
      </c>
    </row>
    <row r="488" spans="2:31" ht="15" outlineLevel="1">
      <c r="B488" s="24" t="s">
        <v>8329</v>
      </c>
      <c r="C488" s="24" t="s">
        <v>4</v>
      </c>
      <c r="D488" s="24" t="s">
        <v>62</v>
      </c>
      <c r="E488"/>
      <c r="F488" t="s">
        <v>43</v>
      </c>
      <c r="G488">
        <v>150</v>
      </c>
      <c r="H488" t="s">
        <v>7989</v>
      </c>
      <c r="I488" t="s">
        <v>8200</v>
      </c>
      <c r="J488" t="s">
        <v>73</v>
      </c>
      <c r="K488" s="72" t="str">
        <f t="shared" si="22"/>
        <v>BPI153 ICPL Curncy</v>
      </c>
      <c r="L488" s="25" t="str">
        <f t="shared" si="24"/>
        <v>ICPL</v>
      </c>
      <c r="M488" s="26">
        <f t="shared" ca="1" si="24"/>
        <v>42276</v>
      </c>
      <c r="N488" s="25" t="b">
        <f t="shared" si="24"/>
        <v>0</v>
      </c>
      <c r="O488" s="84" t="str">
        <f>IF($N488,_xll.BDP($K488,O$433),"[DISABLED]")</f>
        <v>[DISABLED]</v>
      </c>
      <c r="P488" s="84" t="str">
        <f>IF($N488,_xll.BDP($K488,P$433),"[DISABLED]")</f>
        <v>[DISABLED]</v>
      </c>
      <c r="Q488" s="84" t="str">
        <f>IF($N488,_xll.BDP($K488,Q$433),"[DISABLED]")</f>
        <v>[DISABLED]</v>
      </c>
      <c r="R488" s="84" t="str">
        <f>IF($N488,_xll.BDH($K488,R$433,$M488),"[DISABLED]")</f>
        <v>[DISABLED]</v>
      </c>
      <c r="S488" s="84" t="str">
        <f>IF($N488,_xll.BDH($K488,S$433,$M488),"[DISABLED]")</f>
        <v>[DISABLED]</v>
      </c>
      <c r="T488" s="84" t="str">
        <f>IF($N488,_xll.BDH($K488,T$433,$M488),"[DISABLED]")</f>
        <v>[DISABLED]</v>
      </c>
      <c r="V488" s="106" t="s">
        <v>11986</v>
      </c>
      <c r="W488" s="107" t="s">
        <v>1055</v>
      </c>
      <c r="X488" s="108">
        <v>42276</v>
      </c>
      <c r="Y488" s="107" t="b">
        <v>0</v>
      </c>
      <c r="Z488" s="107" t="s">
        <v>5237</v>
      </c>
      <c r="AA488" s="107" t="s">
        <v>5237</v>
      </c>
      <c r="AB488" s="107" t="s">
        <v>5237</v>
      </c>
      <c r="AC488" s="107" t="s">
        <v>5237</v>
      </c>
      <c r="AD488" s="107" t="s">
        <v>5237</v>
      </c>
      <c r="AE488" s="107" t="s">
        <v>5237</v>
      </c>
    </row>
    <row r="489" spans="2:31" ht="15" outlineLevel="1">
      <c r="B489" s="24" t="s">
        <v>8329</v>
      </c>
      <c r="C489" s="24" t="s">
        <v>4</v>
      </c>
      <c r="D489" s="24" t="s">
        <v>62</v>
      </c>
      <c r="E489"/>
      <c r="F489" t="s">
        <v>152</v>
      </c>
      <c r="G489">
        <v>150</v>
      </c>
      <c r="H489" t="s">
        <v>7989</v>
      </c>
      <c r="I489" t="s">
        <v>8201</v>
      </c>
      <c r="J489" t="s">
        <v>73</v>
      </c>
      <c r="K489" s="72" t="str">
        <f t="shared" si="22"/>
        <v>BPI154 ICPL Curncy</v>
      </c>
      <c r="L489" s="25" t="str">
        <f t="shared" si="24"/>
        <v>ICPL</v>
      </c>
      <c r="M489" s="26">
        <f t="shared" ca="1" si="24"/>
        <v>42276</v>
      </c>
      <c r="N489" s="25" t="b">
        <f t="shared" si="24"/>
        <v>0</v>
      </c>
      <c r="O489" s="84" t="str">
        <f>IF($N489,_xll.BDP($K489,O$433),"[DISABLED]")</f>
        <v>[DISABLED]</v>
      </c>
      <c r="P489" s="84" t="str">
        <f>IF($N489,_xll.BDP($K489,P$433),"[DISABLED]")</f>
        <v>[DISABLED]</v>
      </c>
      <c r="Q489" s="84" t="str">
        <f>IF($N489,_xll.BDP($K489,Q$433),"[DISABLED]")</f>
        <v>[DISABLED]</v>
      </c>
      <c r="R489" s="84" t="str">
        <f>IF($N489,_xll.BDH($K489,R$433,$M489),"[DISABLED]")</f>
        <v>[DISABLED]</v>
      </c>
      <c r="S489" s="84" t="str">
        <f>IF($N489,_xll.BDH($K489,S$433,$M489),"[DISABLED]")</f>
        <v>[DISABLED]</v>
      </c>
      <c r="T489" s="84" t="str">
        <f>IF($N489,_xll.BDH($K489,T$433,$M489),"[DISABLED]")</f>
        <v>[DISABLED]</v>
      </c>
      <c r="V489" s="106" t="s">
        <v>11987</v>
      </c>
      <c r="W489" s="107" t="s">
        <v>1055</v>
      </c>
      <c r="X489" s="108">
        <v>42276</v>
      </c>
      <c r="Y489" s="107" t="b">
        <v>0</v>
      </c>
      <c r="Z489" s="107" t="s">
        <v>5237</v>
      </c>
      <c r="AA489" s="107" t="s">
        <v>5237</v>
      </c>
      <c r="AB489" s="107" t="s">
        <v>5237</v>
      </c>
      <c r="AC489" s="107" t="s">
        <v>5237</v>
      </c>
      <c r="AD489" s="107" t="s">
        <v>5237</v>
      </c>
      <c r="AE489" s="107" t="s">
        <v>5237</v>
      </c>
    </row>
    <row r="490" spans="2:31" ht="15" outlineLevel="1">
      <c r="B490" s="24" t="s">
        <v>8329</v>
      </c>
      <c r="C490" s="24" t="s">
        <v>4</v>
      </c>
      <c r="D490" s="24" t="s">
        <v>62</v>
      </c>
      <c r="E490"/>
      <c r="F490" t="s">
        <v>44</v>
      </c>
      <c r="G490">
        <v>150</v>
      </c>
      <c r="H490" t="s">
        <v>7989</v>
      </c>
      <c r="I490" t="s">
        <v>8202</v>
      </c>
      <c r="J490" t="s">
        <v>73</v>
      </c>
      <c r="K490" s="72" t="str">
        <f t="shared" si="22"/>
        <v>BPI155 ICPL Curncy</v>
      </c>
      <c r="L490" s="25" t="str">
        <f t="shared" si="24"/>
        <v>ICPL</v>
      </c>
      <c r="M490" s="26">
        <f t="shared" ca="1" si="24"/>
        <v>42276</v>
      </c>
      <c r="N490" s="25" t="b">
        <f t="shared" si="24"/>
        <v>0</v>
      </c>
      <c r="O490" s="84" t="str">
        <f>IF($N490,_xll.BDP($K490,O$433),"[DISABLED]")</f>
        <v>[DISABLED]</v>
      </c>
      <c r="P490" s="84" t="str">
        <f>IF($N490,_xll.BDP($K490,P$433),"[DISABLED]")</f>
        <v>[DISABLED]</v>
      </c>
      <c r="Q490" s="84" t="str">
        <f>IF($N490,_xll.BDP($K490,Q$433),"[DISABLED]")</f>
        <v>[DISABLED]</v>
      </c>
      <c r="R490" s="84" t="str">
        <f>IF($N490,_xll.BDH($K490,R$433,$M490),"[DISABLED]")</f>
        <v>[DISABLED]</v>
      </c>
      <c r="S490" s="84" t="str">
        <f>IF($N490,_xll.BDH($K490,S$433,$M490),"[DISABLED]")</f>
        <v>[DISABLED]</v>
      </c>
      <c r="T490" s="84" t="str">
        <f>IF($N490,_xll.BDH($K490,T$433,$M490),"[DISABLED]")</f>
        <v>[DISABLED]</v>
      </c>
      <c r="V490" s="106" t="s">
        <v>11988</v>
      </c>
      <c r="W490" s="107" t="s">
        <v>1055</v>
      </c>
      <c r="X490" s="108">
        <v>42276</v>
      </c>
      <c r="Y490" s="107" t="b">
        <v>0</v>
      </c>
      <c r="Z490" s="107" t="s">
        <v>5237</v>
      </c>
      <c r="AA490" s="107" t="s">
        <v>5237</v>
      </c>
      <c r="AB490" s="107" t="s">
        <v>5237</v>
      </c>
      <c r="AC490" s="107" t="s">
        <v>5237</v>
      </c>
      <c r="AD490" s="107" t="s">
        <v>5237</v>
      </c>
      <c r="AE490" s="107" t="s">
        <v>5237</v>
      </c>
    </row>
    <row r="491" spans="2:31" ht="15" outlineLevel="1">
      <c r="B491" s="24" t="s">
        <v>8329</v>
      </c>
      <c r="C491" s="24" t="s">
        <v>4</v>
      </c>
      <c r="D491" s="24" t="s">
        <v>62</v>
      </c>
      <c r="E491"/>
      <c r="F491" t="s">
        <v>155</v>
      </c>
      <c r="G491">
        <v>150</v>
      </c>
      <c r="H491" t="s">
        <v>7989</v>
      </c>
      <c r="I491" t="s">
        <v>8203</v>
      </c>
      <c r="J491" t="s">
        <v>73</v>
      </c>
      <c r="K491" s="72" t="str">
        <f t="shared" si="22"/>
        <v>BPI156 ICPL Curncy</v>
      </c>
      <c r="L491" s="25" t="str">
        <f t="shared" si="24"/>
        <v>ICPL</v>
      </c>
      <c r="M491" s="26">
        <f t="shared" ca="1" si="24"/>
        <v>42276</v>
      </c>
      <c r="N491" s="25" t="b">
        <f t="shared" si="24"/>
        <v>0</v>
      </c>
      <c r="O491" s="84" t="str">
        <f>IF($N491,_xll.BDP($K491,O$433),"[DISABLED]")</f>
        <v>[DISABLED]</v>
      </c>
      <c r="P491" s="84" t="str">
        <f>IF($N491,_xll.BDP($K491,P$433),"[DISABLED]")</f>
        <v>[DISABLED]</v>
      </c>
      <c r="Q491" s="84" t="str">
        <f>IF($N491,_xll.BDP($K491,Q$433),"[DISABLED]")</f>
        <v>[DISABLED]</v>
      </c>
      <c r="R491" s="84" t="str">
        <f>IF($N491,_xll.BDH($K491,R$433,$M491),"[DISABLED]")</f>
        <v>[DISABLED]</v>
      </c>
      <c r="S491" s="84" t="str">
        <f>IF($N491,_xll.BDH($K491,S$433,$M491),"[DISABLED]")</f>
        <v>[DISABLED]</v>
      </c>
      <c r="T491" s="84" t="str">
        <f>IF($N491,_xll.BDH($K491,T$433,$M491),"[DISABLED]")</f>
        <v>[DISABLED]</v>
      </c>
      <c r="V491" s="106" t="s">
        <v>11989</v>
      </c>
      <c r="W491" s="107" t="s">
        <v>1055</v>
      </c>
      <c r="X491" s="108">
        <v>42276</v>
      </c>
      <c r="Y491" s="107" t="b">
        <v>0</v>
      </c>
      <c r="Z491" s="107" t="s">
        <v>5237</v>
      </c>
      <c r="AA491" s="107" t="s">
        <v>5237</v>
      </c>
      <c r="AB491" s="107" t="s">
        <v>5237</v>
      </c>
      <c r="AC491" s="107" t="s">
        <v>5237</v>
      </c>
      <c r="AD491" s="107" t="s">
        <v>5237</v>
      </c>
      <c r="AE491" s="107" t="s">
        <v>5237</v>
      </c>
    </row>
    <row r="492" spans="2:31" ht="15" outlineLevel="1">
      <c r="B492" s="24" t="s">
        <v>8329</v>
      </c>
      <c r="C492" s="24" t="s">
        <v>4</v>
      </c>
      <c r="D492" s="24" t="s">
        <v>62</v>
      </c>
      <c r="E492"/>
      <c r="F492" t="s">
        <v>45</v>
      </c>
      <c r="G492">
        <v>150</v>
      </c>
      <c r="H492" t="s">
        <v>7989</v>
      </c>
      <c r="I492" t="s">
        <v>8204</v>
      </c>
      <c r="J492" t="s">
        <v>73</v>
      </c>
      <c r="K492" s="72" t="str">
        <f t="shared" si="22"/>
        <v>BPI157 ICPL Curncy</v>
      </c>
      <c r="L492" s="25" t="str">
        <f t="shared" si="24"/>
        <v>ICPL</v>
      </c>
      <c r="M492" s="26">
        <f t="shared" ca="1" si="24"/>
        <v>42276</v>
      </c>
      <c r="N492" s="25" t="b">
        <f t="shared" si="24"/>
        <v>0</v>
      </c>
      <c r="O492" s="84" t="str">
        <f>IF($N492,_xll.BDP($K492,O$433),"[DISABLED]")</f>
        <v>[DISABLED]</v>
      </c>
      <c r="P492" s="84" t="str">
        <f>IF($N492,_xll.BDP($K492,P$433),"[DISABLED]")</f>
        <v>[DISABLED]</v>
      </c>
      <c r="Q492" s="84" t="str">
        <f>IF($N492,_xll.BDP($K492,Q$433),"[DISABLED]")</f>
        <v>[DISABLED]</v>
      </c>
      <c r="R492" s="84" t="str">
        <f>IF($N492,_xll.BDH($K492,R$433,$M492),"[DISABLED]")</f>
        <v>[DISABLED]</v>
      </c>
      <c r="S492" s="84" t="str">
        <f>IF($N492,_xll.BDH($K492,S$433,$M492),"[DISABLED]")</f>
        <v>[DISABLED]</v>
      </c>
      <c r="T492" s="84" t="str">
        <f>IF($N492,_xll.BDH($K492,T$433,$M492),"[DISABLED]")</f>
        <v>[DISABLED]</v>
      </c>
      <c r="V492" s="106" t="s">
        <v>11990</v>
      </c>
      <c r="W492" s="107" t="s">
        <v>1055</v>
      </c>
      <c r="X492" s="108">
        <v>42276</v>
      </c>
      <c r="Y492" s="107" t="b">
        <v>0</v>
      </c>
      <c r="Z492" s="107" t="s">
        <v>5237</v>
      </c>
      <c r="AA492" s="107" t="s">
        <v>5237</v>
      </c>
      <c r="AB492" s="107" t="s">
        <v>5237</v>
      </c>
      <c r="AC492" s="107" t="s">
        <v>5237</v>
      </c>
      <c r="AD492" s="107" t="s">
        <v>5237</v>
      </c>
      <c r="AE492" s="107" t="s">
        <v>5237</v>
      </c>
    </row>
    <row r="493" spans="2:31" ht="15" outlineLevel="1">
      <c r="B493" s="24" t="s">
        <v>8329</v>
      </c>
      <c r="C493" s="24" t="s">
        <v>4</v>
      </c>
      <c r="D493" s="24" t="s">
        <v>62</v>
      </c>
      <c r="E493"/>
      <c r="F493" t="s">
        <v>156</v>
      </c>
      <c r="G493">
        <v>150</v>
      </c>
      <c r="H493" t="s">
        <v>7989</v>
      </c>
      <c r="I493" t="s">
        <v>8205</v>
      </c>
      <c r="J493" t="s">
        <v>73</v>
      </c>
      <c r="K493" s="72" t="str">
        <f t="shared" si="22"/>
        <v>BPI158 ICPL Curncy</v>
      </c>
      <c r="L493" s="25" t="str">
        <f t="shared" si="24"/>
        <v>ICPL</v>
      </c>
      <c r="M493" s="26">
        <f t="shared" ca="1" si="24"/>
        <v>42276</v>
      </c>
      <c r="N493" s="25" t="b">
        <f t="shared" si="24"/>
        <v>0</v>
      </c>
      <c r="O493" s="84" t="str">
        <f>IF($N493,_xll.BDP($K493,O$433),"[DISABLED]")</f>
        <v>[DISABLED]</v>
      </c>
      <c r="P493" s="84" t="str">
        <f>IF($N493,_xll.BDP($K493,P$433),"[DISABLED]")</f>
        <v>[DISABLED]</v>
      </c>
      <c r="Q493" s="84" t="str">
        <f>IF($N493,_xll.BDP($K493,Q$433),"[DISABLED]")</f>
        <v>[DISABLED]</v>
      </c>
      <c r="R493" s="84" t="str">
        <f>IF($N493,_xll.BDH($K493,R$433,$M493),"[DISABLED]")</f>
        <v>[DISABLED]</v>
      </c>
      <c r="S493" s="84" t="str">
        <f>IF($N493,_xll.BDH($K493,S$433,$M493),"[DISABLED]")</f>
        <v>[DISABLED]</v>
      </c>
      <c r="T493" s="84" t="str">
        <f>IF($N493,_xll.BDH($K493,T$433,$M493),"[DISABLED]")</f>
        <v>[DISABLED]</v>
      </c>
      <c r="V493" s="106" t="s">
        <v>11991</v>
      </c>
      <c r="W493" s="107" t="s">
        <v>1055</v>
      </c>
      <c r="X493" s="108">
        <v>42276</v>
      </c>
      <c r="Y493" s="107" t="b">
        <v>0</v>
      </c>
      <c r="Z493" s="107" t="s">
        <v>5237</v>
      </c>
      <c r="AA493" s="107" t="s">
        <v>5237</v>
      </c>
      <c r="AB493" s="107" t="s">
        <v>5237</v>
      </c>
      <c r="AC493" s="107" t="s">
        <v>5237</v>
      </c>
      <c r="AD493" s="107" t="s">
        <v>5237</v>
      </c>
      <c r="AE493" s="107" t="s">
        <v>5237</v>
      </c>
    </row>
    <row r="494" spans="2:31" ht="15" outlineLevel="1">
      <c r="B494" s="24" t="s">
        <v>8329</v>
      </c>
      <c r="C494" s="24" t="s">
        <v>4</v>
      </c>
      <c r="D494" s="24" t="s">
        <v>62</v>
      </c>
      <c r="E494"/>
      <c r="F494" t="s">
        <v>157</v>
      </c>
      <c r="G494">
        <v>150</v>
      </c>
      <c r="H494" t="s">
        <v>7989</v>
      </c>
      <c r="I494" t="s">
        <v>8206</v>
      </c>
      <c r="J494" t="s">
        <v>73</v>
      </c>
      <c r="K494" s="72" t="str">
        <f t="shared" si="22"/>
        <v>BPI159 ICPL Curncy</v>
      </c>
      <c r="L494" s="25" t="str">
        <f t="shared" si="24"/>
        <v>ICPL</v>
      </c>
      <c r="M494" s="26">
        <f t="shared" ca="1" si="24"/>
        <v>42276</v>
      </c>
      <c r="N494" s="25" t="b">
        <f t="shared" si="24"/>
        <v>0</v>
      </c>
      <c r="O494" s="84" t="str">
        <f>IF($N494,_xll.BDP($K494,O$433),"[DISABLED]")</f>
        <v>[DISABLED]</v>
      </c>
      <c r="P494" s="84" t="str">
        <f>IF($N494,_xll.BDP($K494,P$433),"[DISABLED]")</f>
        <v>[DISABLED]</v>
      </c>
      <c r="Q494" s="84" t="str">
        <f>IF($N494,_xll.BDP($K494,Q$433),"[DISABLED]")</f>
        <v>[DISABLED]</v>
      </c>
      <c r="R494" s="84" t="str">
        <f>IF($N494,_xll.BDH($K494,R$433,$M494),"[DISABLED]")</f>
        <v>[DISABLED]</v>
      </c>
      <c r="S494" s="84" t="str">
        <f>IF($N494,_xll.BDH($K494,S$433,$M494),"[DISABLED]")</f>
        <v>[DISABLED]</v>
      </c>
      <c r="T494" s="84" t="str">
        <f>IF($N494,_xll.BDH($K494,T$433,$M494),"[DISABLED]")</f>
        <v>[DISABLED]</v>
      </c>
      <c r="V494" s="106" t="s">
        <v>11992</v>
      </c>
      <c r="W494" s="107" t="s">
        <v>1055</v>
      </c>
      <c r="X494" s="108">
        <v>42276</v>
      </c>
      <c r="Y494" s="107" t="b">
        <v>0</v>
      </c>
      <c r="Z494" s="107" t="s">
        <v>5237</v>
      </c>
      <c r="AA494" s="107" t="s">
        <v>5237</v>
      </c>
      <c r="AB494" s="107" t="s">
        <v>5237</v>
      </c>
      <c r="AC494" s="107" t="s">
        <v>5237</v>
      </c>
      <c r="AD494" s="107" t="s">
        <v>5237</v>
      </c>
      <c r="AE494" s="107" t="s">
        <v>5237</v>
      </c>
    </row>
    <row r="495" spans="2:31" ht="15" outlineLevel="1">
      <c r="B495" s="24" t="s">
        <v>8329</v>
      </c>
      <c r="C495" s="24" t="s">
        <v>4</v>
      </c>
      <c r="D495" s="24" t="s">
        <v>62</v>
      </c>
      <c r="E495"/>
      <c r="F495" t="s">
        <v>46</v>
      </c>
      <c r="G495">
        <v>150</v>
      </c>
      <c r="H495" t="s">
        <v>7989</v>
      </c>
      <c r="I495" t="s">
        <v>8207</v>
      </c>
      <c r="J495" t="s">
        <v>73</v>
      </c>
      <c r="K495" s="72" t="str">
        <f t="shared" si="22"/>
        <v>BPI1510 ICPL Curncy</v>
      </c>
      <c r="L495" s="25" t="str">
        <f t="shared" si="24"/>
        <v>ICPL</v>
      </c>
      <c r="M495" s="26">
        <f t="shared" ca="1" si="24"/>
        <v>42276</v>
      </c>
      <c r="N495" s="25" t="b">
        <f t="shared" si="24"/>
        <v>0</v>
      </c>
      <c r="O495" s="84" t="str">
        <f>IF($N495,_xll.BDP($K495,O$433),"[DISABLED]")</f>
        <v>[DISABLED]</v>
      </c>
      <c r="P495" s="84" t="str">
        <f>IF($N495,_xll.BDP($K495,P$433),"[DISABLED]")</f>
        <v>[DISABLED]</v>
      </c>
      <c r="Q495" s="84" t="str">
        <f>IF($N495,_xll.BDP($K495,Q$433),"[DISABLED]")</f>
        <v>[DISABLED]</v>
      </c>
      <c r="R495" s="84" t="str">
        <f>IF($N495,_xll.BDH($K495,R$433,$M495),"[DISABLED]")</f>
        <v>[DISABLED]</v>
      </c>
      <c r="S495" s="84" t="str">
        <f>IF($N495,_xll.BDH($K495,S$433,$M495),"[DISABLED]")</f>
        <v>[DISABLED]</v>
      </c>
      <c r="T495" s="84" t="str">
        <f>IF($N495,_xll.BDH($K495,T$433,$M495),"[DISABLED]")</f>
        <v>[DISABLED]</v>
      </c>
      <c r="V495" s="106" t="s">
        <v>11993</v>
      </c>
      <c r="W495" s="107" t="s">
        <v>1055</v>
      </c>
      <c r="X495" s="108">
        <v>42276</v>
      </c>
      <c r="Y495" s="107" t="b">
        <v>0</v>
      </c>
      <c r="Z495" s="107" t="s">
        <v>5237</v>
      </c>
      <c r="AA495" s="107" t="s">
        <v>5237</v>
      </c>
      <c r="AB495" s="107" t="s">
        <v>5237</v>
      </c>
      <c r="AC495" s="107" t="s">
        <v>5237</v>
      </c>
      <c r="AD495" s="107" t="s">
        <v>5237</v>
      </c>
      <c r="AE495" s="107" t="s">
        <v>5237</v>
      </c>
    </row>
    <row r="496" spans="2:31" ht="15" outlineLevel="1">
      <c r="B496" s="24" t="s">
        <v>8329</v>
      </c>
      <c r="C496" s="24" t="s">
        <v>4</v>
      </c>
      <c r="D496" s="24" t="s">
        <v>62</v>
      </c>
      <c r="E496"/>
      <c r="F496" t="s">
        <v>161</v>
      </c>
      <c r="G496">
        <v>150</v>
      </c>
      <c r="H496" t="s">
        <v>7989</v>
      </c>
      <c r="I496" t="s">
        <v>8208</v>
      </c>
      <c r="J496" t="s">
        <v>73</v>
      </c>
      <c r="K496" s="72" t="str">
        <f t="shared" si="22"/>
        <v>BPI1512 ICPL Curncy</v>
      </c>
      <c r="L496" s="25" t="str">
        <f t="shared" si="24"/>
        <v>ICPL</v>
      </c>
      <c r="M496" s="26">
        <f t="shared" ca="1" si="24"/>
        <v>42276</v>
      </c>
      <c r="N496" s="25" t="b">
        <f t="shared" si="24"/>
        <v>0</v>
      </c>
      <c r="O496" s="84" t="str">
        <f>IF($N496,_xll.BDP($K496,O$433),"[DISABLED]")</f>
        <v>[DISABLED]</v>
      </c>
      <c r="P496" s="84" t="str">
        <f>IF($N496,_xll.BDP($K496,P$433),"[DISABLED]")</f>
        <v>[DISABLED]</v>
      </c>
      <c r="Q496" s="84" t="str">
        <f>IF($N496,_xll.BDP($K496,Q$433),"[DISABLED]")</f>
        <v>[DISABLED]</v>
      </c>
      <c r="R496" s="84" t="str">
        <f>IF($N496,_xll.BDH($K496,R$433,$M496),"[DISABLED]")</f>
        <v>[DISABLED]</v>
      </c>
      <c r="S496" s="84" t="str">
        <f>IF($N496,_xll.BDH($K496,S$433,$M496),"[DISABLED]")</f>
        <v>[DISABLED]</v>
      </c>
      <c r="T496" s="84" t="str">
        <f>IF($N496,_xll.BDH($K496,T$433,$M496),"[DISABLED]")</f>
        <v>[DISABLED]</v>
      </c>
      <c r="V496" s="106" t="s">
        <v>11994</v>
      </c>
      <c r="W496" s="107" t="s">
        <v>1055</v>
      </c>
      <c r="X496" s="108">
        <v>42276</v>
      </c>
      <c r="Y496" s="107" t="b">
        <v>0</v>
      </c>
      <c r="Z496" s="107" t="s">
        <v>5237</v>
      </c>
      <c r="AA496" s="107" t="s">
        <v>5237</v>
      </c>
      <c r="AB496" s="107" t="s">
        <v>5237</v>
      </c>
      <c r="AC496" s="107" t="s">
        <v>5237</v>
      </c>
      <c r="AD496" s="107" t="s">
        <v>5237</v>
      </c>
      <c r="AE496" s="107" t="s">
        <v>5237</v>
      </c>
    </row>
    <row r="497" spans="2:31" ht="15" outlineLevel="1">
      <c r="B497" s="24" t="s">
        <v>8329</v>
      </c>
      <c r="C497" s="24" t="s">
        <v>4</v>
      </c>
      <c r="D497" s="24" t="s">
        <v>62</v>
      </c>
      <c r="E497"/>
      <c r="F497" t="s">
        <v>47</v>
      </c>
      <c r="G497">
        <v>150</v>
      </c>
      <c r="H497" t="s">
        <v>7989</v>
      </c>
      <c r="I497" t="s">
        <v>8209</v>
      </c>
      <c r="J497" t="s">
        <v>73</v>
      </c>
      <c r="K497" s="72" t="str">
        <f t="shared" si="22"/>
        <v>BPI1515 ICPL Curncy</v>
      </c>
      <c r="L497" s="25" t="str">
        <f t="shared" si="24"/>
        <v>ICPL</v>
      </c>
      <c r="M497" s="26">
        <f t="shared" ca="1" si="24"/>
        <v>42276</v>
      </c>
      <c r="N497" s="25" t="b">
        <f t="shared" si="24"/>
        <v>0</v>
      </c>
      <c r="O497" s="84" t="str">
        <f>IF($N497,_xll.BDP($K497,O$433),"[DISABLED]")</f>
        <v>[DISABLED]</v>
      </c>
      <c r="P497" s="84" t="str">
        <f>IF($N497,_xll.BDP($K497,P$433),"[DISABLED]")</f>
        <v>[DISABLED]</v>
      </c>
      <c r="Q497" s="84" t="str">
        <f>IF($N497,_xll.BDP($K497,Q$433),"[DISABLED]")</f>
        <v>[DISABLED]</v>
      </c>
      <c r="R497" s="84" t="str">
        <f>IF($N497,_xll.BDH($K497,R$433,$M497),"[DISABLED]")</f>
        <v>[DISABLED]</v>
      </c>
      <c r="S497" s="84" t="str">
        <f>IF($N497,_xll.BDH($K497,S$433,$M497),"[DISABLED]")</f>
        <v>[DISABLED]</v>
      </c>
      <c r="T497" s="84" t="str">
        <f>IF($N497,_xll.BDH($K497,T$433,$M497),"[DISABLED]")</f>
        <v>[DISABLED]</v>
      </c>
      <c r="V497" s="106" t="s">
        <v>11995</v>
      </c>
      <c r="W497" s="107" t="s">
        <v>1055</v>
      </c>
      <c r="X497" s="108">
        <v>42276</v>
      </c>
      <c r="Y497" s="107" t="b">
        <v>0</v>
      </c>
      <c r="Z497" s="107" t="s">
        <v>5237</v>
      </c>
      <c r="AA497" s="107" t="s">
        <v>5237</v>
      </c>
      <c r="AB497" s="107" t="s">
        <v>5237</v>
      </c>
      <c r="AC497" s="107" t="s">
        <v>5237</v>
      </c>
      <c r="AD497" s="107" t="s">
        <v>5237</v>
      </c>
      <c r="AE497" s="107" t="s">
        <v>5237</v>
      </c>
    </row>
    <row r="498" spans="2:31" ht="15" outlineLevel="1">
      <c r="B498" s="24" t="s">
        <v>8329</v>
      </c>
      <c r="C498" s="24" t="s">
        <v>4</v>
      </c>
      <c r="D498" s="24" t="s">
        <v>62</v>
      </c>
      <c r="E498"/>
      <c r="F498" t="s">
        <v>48</v>
      </c>
      <c r="G498">
        <v>150</v>
      </c>
      <c r="H498" t="s">
        <v>7989</v>
      </c>
      <c r="I498" t="s">
        <v>8210</v>
      </c>
      <c r="J498" t="s">
        <v>73</v>
      </c>
      <c r="K498" s="72" t="str">
        <f t="shared" si="22"/>
        <v>BPI1520 ICPL Curncy</v>
      </c>
      <c r="L498" s="25" t="str">
        <f t="shared" si="24"/>
        <v>ICPL</v>
      </c>
      <c r="M498" s="26">
        <f t="shared" ca="1" si="24"/>
        <v>42276</v>
      </c>
      <c r="N498" s="25" t="b">
        <f t="shared" si="24"/>
        <v>0</v>
      </c>
      <c r="O498" s="84" t="str">
        <f>IF($N498,_xll.BDP($K498,O$433),"[DISABLED]")</f>
        <v>[DISABLED]</v>
      </c>
      <c r="P498" s="84" t="str">
        <f>IF($N498,_xll.BDP($K498,P$433),"[DISABLED]")</f>
        <v>[DISABLED]</v>
      </c>
      <c r="Q498" s="84" t="str">
        <f>IF($N498,_xll.BDP($K498,Q$433),"[DISABLED]")</f>
        <v>[DISABLED]</v>
      </c>
      <c r="R498" s="84" t="str">
        <f>IF($N498,_xll.BDH($K498,R$433,$M498),"[DISABLED]")</f>
        <v>[DISABLED]</v>
      </c>
      <c r="S498" s="84" t="str">
        <f>IF($N498,_xll.BDH($K498,S$433,$M498),"[DISABLED]")</f>
        <v>[DISABLED]</v>
      </c>
      <c r="T498" s="84" t="str">
        <f>IF($N498,_xll.BDH($K498,T$433,$M498),"[DISABLED]")</f>
        <v>[DISABLED]</v>
      </c>
      <c r="V498" s="106" t="s">
        <v>11996</v>
      </c>
      <c r="W498" s="107" t="s">
        <v>1055</v>
      </c>
      <c r="X498" s="108">
        <v>42276</v>
      </c>
      <c r="Y498" s="107" t="b">
        <v>0</v>
      </c>
      <c r="Z498" s="107" t="s">
        <v>5237</v>
      </c>
      <c r="AA498" s="107" t="s">
        <v>5237</v>
      </c>
      <c r="AB498" s="107" t="s">
        <v>5237</v>
      </c>
      <c r="AC498" s="107" t="s">
        <v>5237</v>
      </c>
      <c r="AD498" s="107" t="s">
        <v>5237</v>
      </c>
      <c r="AE498" s="107" t="s">
        <v>5237</v>
      </c>
    </row>
    <row r="499" spans="2:31" ht="15" outlineLevel="1">
      <c r="B499" s="24" t="s">
        <v>8329</v>
      </c>
      <c r="C499" s="24" t="s">
        <v>4</v>
      </c>
      <c r="D499" s="24" t="s">
        <v>62</v>
      </c>
      <c r="E499"/>
      <c r="F499" t="s">
        <v>41</v>
      </c>
      <c r="G499">
        <v>200</v>
      </c>
      <c r="H499" t="s">
        <v>7989</v>
      </c>
      <c r="I499" t="s">
        <v>8211</v>
      </c>
      <c r="J499" t="s">
        <v>73</v>
      </c>
      <c r="K499" s="72" t="str">
        <f t="shared" ref="K499:K562" si="25">I499&amp;" "&amp;L499&amp;" "&amp;J499</f>
        <v>BPI201 ICPL Curncy</v>
      </c>
      <c r="L499" s="25" t="str">
        <f t="shared" ref="L499:N530" si="26">L$433</f>
        <v>ICPL</v>
      </c>
      <c r="M499" s="26">
        <f t="shared" ca="1" si="26"/>
        <v>42276</v>
      </c>
      <c r="N499" s="25" t="b">
        <f t="shared" si="26"/>
        <v>0</v>
      </c>
      <c r="O499" s="84" t="str">
        <f>IF($N499,_xll.BDP($K499,O$433),"[DISABLED]")</f>
        <v>[DISABLED]</v>
      </c>
      <c r="P499" s="84" t="str">
        <f>IF($N499,_xll.BDP($K499,P$433),"[DISABLED]")</f>
        <v>[DISABLED]</v>
      </c>
      <c r="Q499" s="84" t="str">
        <f>IF($N499,_xll.BDP($K499,Q$433),"[DISABLED]")</f>
        <v>[DISABLED]</v>
      </c>
      <c r="R499" s="84" t="str">
        <f>IF($N499,_xll.BDH($K499,R$433,$M499),"[DISABLED]")</f>
        <v>[DISABLED]</v>
      </c>
      <c r="S499" s="84" t="str">
        <f>IF($N499,_xll.BDH($K499,S$433,$M499),"[DISABLED]")</f>
        <v>[DISABLED]</v>
      </c>
      <c r="T499" s="84" t="str">
        <f>IF($N499,_xll.BDH($K499,T$433,$M499),"[DISABLED]")</f>
        <v>[DISABLED]</v>
      </c>
      <c r="V499" s="106" t="s">
        <v>11997</v>
      </c>
      <c r="W499" s="107" t="s">
        <v>1055</v>
      </c>
      <c r="X499" s="108">
        <v>42276</v>
      </c>
      <c r="Y499" s="107" t="b">
        <v>0</v>
      </c>
      <c r="Z499" s="107" t="s">
        <v>5237</v>
      </c>
      <c r="AA499" s="107" t="s">
        <v>5237</v>
      </c>
      <c r="AB499" s="107" t="s">
        <v>5237</v>
      </c>
      <c r="AC499" s="107" t="s">
        <v>5237</v>
      </c>
      <c r="AD499" s="107" t="s">
        <v>5237</v>
      </c>
      <c r="AE499" s="107" t="s">
        <v>5237</v>
      </c>
    </row>
    <row r="500" spans="2:31" ht="15" outlineLevel="1">
      <c r="B500" s="24" t="s">
        <v>8329</v>
      </c>
      <c r="C500" s="24" t="s">
        <v>4</v>
      </c>
      <c r="D500" s="24" t="s">
        <v>62</v>
      </c>
      <c r="E500"/>
      <c r="F500" t="s">
        <v>42</v>
      </c>
      <c r="G500">
        <v>200</v>
      </c>
      <c r="H500" t="s">
        <v>7989</v>
      </c>
      <c r="I500" t="s">
        <v>8212</v>
      </c>
      <c r="J500" t="s">
        <v>73</v>
      </c>
      <c r="K500" s="72" t="str">
        <f t="shared" si="25"/>
        <v>BPI202 ICPL Curncy</v>
      </c>
      <c r="L500" s="25" t="str">
        <f t="shared" si="26"/>
        <v>ICPL</v>
      </c>
      <c r="M500" s="26">
        <f t="shared" ca="1" si="26"/>
        <v>42276</v>
      </c>
      <c r="N500" s="25" t="b">
        <f t="shared" si="26"/>
        <v>0</v>
      </c>
      <c r="O500" s="84" t="str">
        <f>IF($N500,_xll.BDP($K500,O$433),"[DISABLED]")</f>
        <v>[DISABLED]</v>
      </c>
      <c r="P500" s="84" t="str">
        <f>IF($N500,_xll.BDP($K500,P$433),"[DISABLED]")</f>
        <v>[DISABLED]</v>
      </c>
      <c r="Q500" s="84" t="str">
        <f>IF($N500,_xll.BDP($K500,Q$433),"[DISABLED]")</f>
        <v>[DISABLED]</v>
      </c>
      <c r="R500" s="84" t="str">
        <f>IF($N500,_xll.BDH($K500,R$433,$M500),"[DISABLED]")</f>
        <v>[DISABLED]</v>
      </c>
      <c r="S500" s="84" t="str">
        <f>IF($N500,_xll.BDH($K500,S$433,$M500),"[DISABLED]")</f>
        <v>[DISABLED]</v>
      </c>
      <c r="T500" s="84" t="str">
        <f>IF($N500,_xll.BDH($K500,T$433,$M500),"[DISABLED]")</f>
        <v>[DISABLED]</v>
      </c>
      <c r="V500" s="106" t="s">
        <v>11998</v>
      </c>
      <c r="W500" s="107" t="s">
        <v>1055</v>
      </c>
      <c r="X500" s="108">
        <v>42276</v>
      </c>
      <c r="Y500" s="107" t="b">
        <v>0</v>
      </c>
      <c r="Z500" s="107" t="s">
        <v>5237</v>
      </c>
      <c r="AA500" s="107" t="s">
        <v>5237</v>
      </c>
      <c r="AB500" s="107" t="s">
        <v>5237</v>
      </c>
      <c r="AC500" s="107" t="s">
        <v>5237</v>
      </c>
      <c r="AD500" s="107" t="s">
        <v>5237</v>
      </c>
      <c r="AE500" s="107" t="s">
        <v>5237</v>
      </c>
    </row>
    <row r="501" spans="2:31" ht="15" outlineLevel="1">
      <c r="B501" s="24" t="s">
        <v>8329</v>
      </c>
      <c r="C501" s="24" t="s">
        <v>4</v>
      </c>
      <c r="D501" s="24" t="s">
        <v>62</v>
      </c>
      <c r="E501"/>
      <c r="F501" t="s">
        <v>43</v>
      </c>
      <c r="G501">
        <v>200</v>
      </c>
      <c r="H501" t="s">
        <v>7989</v>
      </c>
      <c r="I501" t="s">
        <v>8213</v>
      </c>
      <c r="J501" t="s">
        <v>73</v>
      </c>
      <c r="K501" s="72" t="str">
        <f t="shared" si="25"/>
        <v>BPI203 ICPL Curncy</v>
      </c>
      <c r="L501" s="25" t="str">
        <f t="shared" si="26"/>
        <v>ICPL</v>
      </c>
      <c r="M501" s="26">
        <f t="shared" ca="1" si="26"/>
        <v>42276</v>
      </c>
      <c r="N501" s="25" t="b">
        <f t="shared" si="26"/>
        <v>0</v>
      </c>
      <c r="O501" s="84" t="str">
        <f>IF($N501,_xll.BDP($K501,O$433),"[DISABLED]")</f>
        <v>[DISABLED]</v>
      </c>
      <c r="P501" s="84" t="str">
        <f>IF($N501,_xll.BDP($K501,P$433),"[DISABLED]")</f>
        <v>[DISABLED]</v>
      </c>
      <c r="Q501" s="84" t="str">
        <f>IF($N501,_xll.BDP($K501,Q$433),"[DISABLED]")</f>
        <v>[DISABLED]</v>
      </c>
      <c r="R501" s="84" t="str">
        <f>IF($N501,_xll.BDH($K501,R$433,$M501),"[DISABLED]")</f>
        <v>[DISABLED]</v>
      </c>
      <c r="S501" s="84" t="str">
        <f>IF($N501,_xll.BDH($K501,S$433,$M501),"[DISABLED]")</f>
        <v>[DISABLED]</v>
      </c>
      <c r="T501" s="84" t="str">
        <f>IF($N501,_xll.BDH($K501,T$433,$M501),"[DISABLED]")</f>
        <v>[DISABLED]</v>
      </c>
      <c r="V501" s="106" t="s">
        <v>11999</v>
      </c>
      <c r="W501" s="107" t="s">
        <v>1055</v>
      </c>
      <c r="X501" s="108">
        <v>42276</v>
      </c>
      <c r="Y501" s="107" t="b">
        <v>0</v>
      </c>
      <c r="Z501" s="107" t="s">
        <v>5237</v>
      </c>
      <c r="AA501" s="107" t="s">
        <v>5237</v>
      </c>
      <c r="AB501" s="107" t="s">
        <v>5237</v>
      </c>
      <c r="AC501" s="107" t="s">
        <v>5237</v>
      </c>
      <c r="AD501" s="107" t="s">
        <v>5237</v>
      </c>
      <c r="AE501" s="107" t="s">
        <v>5237</v>
      </c>
    </row>
    <row r="502" spans="2:31" ht="15" outlineLevel="1">
      <c r="B502" s="24" t="s">
        <v>8329</v>
      </c>
      <c r="C502" s="24" t="s">
        <v>4</v>
      </c>
      <c r="D502" s="24" t="s">
        <v>62</v>
      </c>
      <c r="E502"/>
      <c r="F502" t="s">
        <v>152</v>
      </c>
      <c r="G502">
        <v>200</v>
      </c>
      <c r="H502" t="s">
        <v>7989</v>
      </c>
      <c r="I502" t="s">
        <v>8214</v>
      </c>
      <c r="J502" t="s">
        <v>73</v>
      </c>
      <c r="K502" s="72" t="str">
        <f t="shared" si="25"/>
        <v>BPI204 ICPL Curncy</v>
      </c>
      <c r="L502" s="25" t="str">
        <f t="shared" si="26"/>
        <v>ICPL</v>
      </c>
      <c r="M502" s="26">
        <f t="shared" ca="1" si="26"/>
        <v>42276</v>
      </c>
      <c r="N502" s="25" t="b">
        <f t="shared" si="26"/>
        <v>0</v>
      </c>
      <c r="O502" s="84" t="str">
        <f>IF($N502,_xll.BDP($K502,O$433),"[DISABLED]")</f>
        <v>[DISABLED]</v>
      </c>
      <c r="P502" s="84" t="str">
        <f>IF($N502,_xll.BDP($K502,P$433),"[DISABLED]")</f>
        <v>[DISABLED]</v>
      </c>
      <c r="Q502" s="84" t="str">
        <f>IF($N502,_xll.BDP($K502,Q$433),"[DISABLED]")</f>
        <v>[DISABLED]</v>
      </c>
      <c r="R502" s="84" t="str">
        <f>IF($N502,_xll.BDH($K502,R$433,$M502),"[DISABLED]")</f>
        <v>[DISABLED]</v>
      </c>
      <c r="S502" s="84" t="str">
        <f>IF($N502,_xll.BDH($K502,S$433,$M502),"[DISABLED]")</f>
        <v>[DISABLED]</v>
      </c>
      <c r="T502" s="84" t="str">
        <f>IF($N502,_xll.BDH($K502,T$433,$M502),"[DISABLED]")</f>
        <v>[DISABLED]</v>
      </c>
      <c r="V502" s="106" t="s">
        <v>12000</v>
      </c>
      <c r="W502" s="107" t="s">
        <v>1055</v>
      </c>
      <c r="X502" s="108">
        <v>42276</v>
      </c>
      <c r="Y502" s="107" t="b">
        <v>0</v>
      </c>
      <c r="Z502" s="107" t="s">
        <v>5237</v>
      </c>
      <c r="AA502" s="107" t="s">
        <v>5237</v>
      </c>
      <c r="AB502" s="107" t="s">
        <v>5237</v>
      </c>
      <c r="AC502" s="107" t="s">
        <v>5237</v>
      </c>
      <c r="AD502" s="107" t="s">
        <v>5237</v>
      </c>
      <c r="AE502" s="107" t="s">
        <v>5237</v>
      </c>
    </row>
    <row r="503" spans="2:31" ht="15" outlineLevel="1">
      <c r="B503" s="24" t="s">
        <v>8329</v>
      </c>
      <c r="C503" s="24" t="s">
        <v>4</v>
      </c>
      <c r="D503" s="24" t="s">
        <v>62</v>
      </c>
      <c r="E503"/>
      <c r="F503" t="s">
        <v>44</v>
      </c>
      <c r="G503">
        <v>200</v>
      </c>
      <c r="H503" t="s">
        <v>7989</v>
      </c>
      <c r="I503" t="s">
        <v>8215</v>
      </c>
      <c r="J503" t="s">
        <v>73</v>
      </c>
      <c r="K503" s="72" t="str">
        <f t="shared" si="25"/>
        <v>BPI205 ICPL Curncy</v>
      </c>
      <c r="L503" s="25" t="str">
        <f t="shared" si="26"/>
        <v>ICPL</v>
      </c>
      <c r="M503" s="26">
        <f t="shared" ca="1" si="26"/>
        <v>42276</v>
      </c>
      <c r="N503" s="25" t="b">
        <f t="shared" si="26"/>
        <v>0</v>
      </c>
      <c r="O503" s="84" t="str">
        <f>IF($N503,_xll.BDP($K503,O$433),"[DISABLED]")</f>
        <v>[DISABLED]</v>
      </c>
      <c r="P503" s="84" t="str">
        <f>IF($N503,_xll.BDP($K503,P$433),"[DISABLED]")</f>
        <v>[DISABLED]</v>
      </c>
      <c r="Q503" s="84" t="str">
        <f>IF($N503,_xll.BDP($K503,Q$433),"[DISABLED]")</f>
        <v>[DISABLED]</v>
      </c>
      <c r="R503" s="84" t="str">
        <f>IF($N503,_xll.BDH($K503,R$433,$M503),"[DISABLED]")</f>
        <v>[DISABLED]</v>
      </c>
      <c r="S503" s="84" t="str">
        <f>IF($N503,_xll.BDH($K503,S$433,$M503),"[DISABLED]")</f>
        <v>[DISABLED]</v>
      </c>
      <c r="T503" s="84" t="str">
        <f>IF($N503,_xll.BDH($K503,T$433,$M503),"[DISABLED]")</f>
        <v>[DISABLED]</v>
      </c>
      <c r="V503" s="106" t="s">
        <v>12001</v>
      </c>
      <c r="W503" s="107" t="s">
        <v>1055</v>
      </c>
      <c r="X503" s="108">
        <v>42276</v>
      </c>
      <c r="Y503" s="107" t="b">
        <v>0</v>
      </c>
      <c r="Z503" s="107" t="s">
        <v>5237</v>
      </c>
      <c r="AA503" s="107" t="s">
        <v>5237</v>
      </c>
      <c r="AB503" s="107" t="s">
        <v>5237</v>
      </c>
      <c r="AC503" s="107" t="s">
        <v>5237</v>
      </c>
      <c r="AD503" s="107" t="s">
        <v>5237</v>
      </c>
      <c r="AE503" s="107" t="s">
        <v>5237</v>
      </c>
    </row>
    <row r="504" spans="2:31" ht="15" outlineLevel="1">
      <c r="B504" s="24" t="s">
        <v>8329</v>
      </c>
      <c r="C504" s="24" t="s">
        <v>4</v>
      </c>
      <c r="D504" s="24" t="s">
        <v>62</v>
      </c>
      <c r="E504"/>
      <c r="F504" t="s">
        <v>155</v>
      </c>
      <c r="G504">
        <v>200</v>
      </c>
      <c r="H504" t="s">
        <v>7989</v>
      </c>
      <c r="I504" t="s">
        <v>8216</v>
      </c>
      <c r="J504" t="s">
        <v>73</v>
      </c>
      <c r="K504" s="72" t="str">
        <f t="shared" si="25"/>
        <v>BPI206 ICPL Curncy</v>
      </c>
      <c r="L504" s="25" t="str">
        <f t="shared" si="26"/>
        <v>ICPL</v>
      </c>
      <c r="M504" s="26">
        <f t="shared" ca="1" si="26"/>
        <v>42276</v>
      </c>
      <c r="N504" s="25" t="b">
        <f t="shared" si="26"/>
        <v>0</v>
      </c>
      <c r="O504" s="84" t="str">
        <f>IF($N504,_xll.BDP($K504,O$433),"[DISABLED]")</f>
        <v>[DISABLED]</v>
      </c>
      <c r="P504" s="84" t="str">
        <f>IF($N504,_xll.BDP($K504,P$433),"[DISABLED]")</f>
        <v>[DISABLED]</v>
      </c>
      <c r="Q504" s="84" t="str">
        <f>IF($N504,_xll.BDP($K504,Q$433),"[DISABLED]")</f>
        <v>[DISABLED]</v>
      </c>
      <c r="R504" s="84" t="str">
        <f>IF($N504,_xll.BDH($K504,R$433,$M504),"[DISABLED]")</f>
        <v>[DISABLED]</v>
      </c>
      <c r="S504" s="84" t="str">
        <f>IF($N504,_xll.BDH($K504,S$433,$M504),"[DISABLED]")</f>
        <v>[DISABLED]</v>
      </c>
      <c r="T504" s="84" t="str">
        <f>IF($N504,_xll.BDH($K504,T$433,$M504),"[DISABLED]")</f>
        <v>[DISABLED]</v>
      </c>
      <c r="V504" s="106" t="s">
        <v>12002</v>
      </c>
      <c r="W504" s="107" t="s">
        <v>1055</v>
      </c>
      <c r="X504" s="108">
        <v>42276</v>
      </c>
      <c r="Y504" s="107" t="b">
        <v>0</v>
      </c>
      <c r="Z504" s="107" t="s">
        <v>5237</v>
      </c>
      <c r="AA504" s="107" t="s">
        <v>5237</v>
      </c>
      <c r="AB504" s="107" t="s">
        <v>5237</v>
      </c>
      <c r="AC504" s="107" t="s">
        <v>5237</v>
      </c>
      <c r="AD504" s="107" t="s">
        <v>5237</v>
      </c>
      <c r="AE504" s="107" t="s">
        <v>5237</v>
      </c>
    </row>
    <row r="505" spans="2:31" ht="15" outlineLevel="1">
      <c r="B505" s="24" t="s">
        <v>8329</v>
      </c>
      <c r="C505" s="24" t="s">
        <v>4</v>
      </c>
      <c r="D505" s="24" t="s">
        <v>62</v>
      </c>
      <c r="E505"/>
      <c r="F505" t="s">
        <v>45</v>
      </c>
      <c r="G505">
        <v>200</v>
      </c>
      <c r="H505" t="s">
        <v>7989</v>
      </c>
      <c r="I505" t="s">
        <v>8217</v>
      </c>
      <c r="J505" t="s">
        <v>73</v>
      </c>
      <c r="K505" s="72" t="str">
        <f t="shared" si="25"/>
        <v>BPI207 ICPL Curncy</v>
      </c>
      <c r="L505" s="25" t="str">
        <f t="shared" si="26"/>
        <v>ICPL</v>
      </c>
      <c r="M505" s="26">
        <f t="shared" ca="1" si="26"/>
        <v>42276</v>
      </c>
      <c r="N505" s="25" t="b">
        <f t="shared" si="26"/>
        <v>0</v>
      </c>
      <c r="O505" s="84" t="str">
        <f>IF($N505,_xll.BDP($K505,O$433),"[DISABLED]")</f>
        <v>[DISABLED]</v>
      </c>
      <c r="P505" s="84" t="str">
        <f>IF($N505,_xll.BDP($K505,P$433),"[DISABLED]")</f>
        <v>[DISABLED]</v>
      </c>
      <c r="Q505" s="84" t="str">
        <f>IF($N505,_xll.BDP($K505,Q$433),"[DISABLED]")</f>
        <v>[DISABLED]</v>
      </c>
      <c r="R505" s="84" t="str">
        <f>IF($N505,_xll.BDH($K505,R$433,$M505),"[DISABLED]")</f>
        <v>[DISABLED]</v>
      </c>
      <c r="S505" s="84" t="str">
        <f>IF($N505,_xll.BDH($K505,S$433,$M505),"[DISABLED]")</f>
        <v>[DISABLED]</v>
      </c>
      <c r="T505" s="84" t="str">
        <f>IF($N505,_xll.BDH($K505,T$433,$M505),"[DISABLED]")</f>
        <v>[DISABLED]</v>
      </c>
      <c r="V505" s="106" t="s">
        <v>12003</v>
      </c>
      <c r="W505" s="107" t="s">
        <v>1055</v>
      </c>
      <c r="X505" s="108">
        <v>42276</v>
      </c>
      <c r="Y505" s="107" t="b">
        <v>0</v>
      </c>
      <c r="Z505" s="107" t="s">
        <v>5237</v>
      </c>
      <c r="AA505" s="107" t="s">
        <v>5237</v>
      </c>
      <c r="AB505" s="107" t="s">
        <v>5237</v>
      </c>
      <c r="AC505" s="107" t="s">
        <v>5237</v>
      </c>
      <c r="AD505" s="107" t="s">
        <v>5237</v>
      </c>
      <c r="AE505" s="107" t="s">
        <v>5237</v>
      </c>
    </row>
    <row r="506" spans="2:31" ht="15" outlineLevel="1">
      <c r="B506" s="24" t="s">
        <v>8329</v>
      </c>
      <c r="C506" s="24" t="s">
        <v>4</v>
      </c>
      <c r="D506" s="24" t="s">
        <v>62</v>
      </c>
      <c r="E506"/>
      <c r="F506" t="s">
        <v>156</v>
      </c>
      <c r="G506">
        <v>200</v>
      </c>
      <c r="H506" t="s">
        <v>7989</v>
      </c>
      <c r="I506" t="s">
        <v>8218</v>
      </c>
      <c r="J506" t="s">
        <v>73</v>
      </c>
      <c r="K506" s="72" t="str">
        <f t="shared" si="25"/>
        <v>BPI208 ICPL Curncy</v>
      </c>
      <c r="L506" s="25" t="str">
        <f t="shared" si="26"/>
        <v>ICPL</v>
      </c>
      <c r="M506" s="26">
        <f t="shared" ca="1" si="26"/>
        <v>42276</v>
      </c>
      <c r="N506" s="25" t="b">
        <f t="shared" si="26"/>
        <v>0</v>
      </c>
      <c r="O506" s="84" t="str">
        <f>IF($N506,_xll.BDP($K506,O$433),"[DISABLED]")</f>
        <v>[DISABLED]</v>
      </c>
      <c r="P506" s="84" t="str">
        <f>IF($N506,_xll.BDP($K506,P$433),"[DISABLED]")</f>
        <v>[DISABLED]</v>
      </c>
      <c r="Q506" s="84" t="str">
        <f>IF($N506,_xll.BDP($K506,Q$433),"[DISABLED]")</f>
        <v>[DISABLED]</v>
      </c>
      <c r="R506" s="84" t="str">
        <f>IF($N506,_xll.BDH($K506,R$433,$M506),"[DISABLED]")</f>
        <v>[DISABLED]</v>
      </c>
      <c r="S506" s="84" t="str">
        <f>IF($N506,_xll.BDH($K506,S$433,$M506),"[DISABLED]")</f>
        <v>[DISABLED]</v>
      </c>
      <c r="T506" s="84" t="str">
        <f>IF($N506,_xll.BDH($K506,T$433,$M506),"[DISABLED]")</f>
        <v>[DISABLED]</v>
      </c>
      <c r="V506" s="106" t="s">
        <v>12004</v>
      </c>
      <c r="W506" s="107" t="s">
        <v>1055</v>
      </c>
      <c r="X506" s="108">
        <v>42276</v>
      </c>
      <c r="Y506" s="107" t="b">
        <v>0</v>
      </c>
      <c r="Z506" s="107" t="s">
        <v>5237</v>
      </c>
      <c r="AA506" s="107" t="s">
        <v>5237</v>
      </c>
      <c r="AB506" s="107" t="s">
        <v>5237</v>
      </c>
      <c r="AC506" s="107" t="s">
        <v>5237</v>
      </c>
      <c r="AD506" s="107" t="s">
        <v>5237</v>
      </c>
      <c r="AE506" s="107" t="s">
        <v>5237</v>
      </c>
    </row>
    <row r="507" spans="2:31" ht="15" outlineLevel="1">
      <c r="B507" s="24" t="s">
        <v>8329</v>
      </c>
      <c r="C507" s="24" t="s">
        <v>4</v>
      </c>
      <c r="D507" s="24" t="s">
        <v>62</v>
      </c>
      <c r="E507"/>
      <c r="F507" t="s">
        <v>157</v>
      </c>
      <c r="G507">
        <v>200</v>
      </c>
      <c r="H507" t="s">
        <v>7989</v>
      </c>
      <c r="I507" t="s">
        <v>8219</v>
      </c>
      <c r="J507" t="s">
        <v>73</v>
      </c>
      <c r="K507" s="72" t="str">
        <f t="shared" si="25"/>
        <v>BPI209 ICPL Curncy</v>
      </c>
      <c r="L507" s="25" t="str">
        <f t="shared" si="26"/>
        <v>ICPL</v>
      </c>
      <c r="M507" s="26">
        <f t="shared" ca="1" si="26"/>
        <v>42276</v>
      </c>
      <c r="N507" s="25" t="b">
        <f t="shared" si="26"/>
        <v>0</v>
      </c>
      <c r="O507" s="84" t="str">
        <f>IF($N507,_xll.BDP($K507,O$433),"[DISABLED]")</f>
        <v>[DISABLED]</v>
      </c>
      <c r="P507" s="84" t="str">
        <f>IF($N507,_xll.BDP($K507,P$433),"[DISABLED]")</f>
        <v>[DISABLED]</v>
      </c>
      <c r="Q507" s="84" t="str">
        <f>IF($N507,_xll.BDP($K507,Q$433),"[DISABLED]")</f>
        <v>[DISABLED]</v>
      </c>
      <c r="R507" s="84" t="str">
        <f>IF($N507,_xll.BDH($K507,R$433,$M507),"[DISABLED]")</f>
        <v>[DISABLED]</v>
      </c>
      <c r="S507" s="84" t="str">
        <f>IF($N507,_xll.BDH($K507,S$433,$M507),"[DISABLED]")</f>
        <v>[DISABLED]</v>
      </c>
      <c r="T507" s="84" t="str">
        <f>IF($N507,_xll.BDH($K507,T$433,$M507),"[DISABLED]")</f>
        <v>[DISABLED]</v>
      </c>
      <c r="V507" s="106" t="s">
        <v>12005</v>
      </c>
      <c r="W507" s="107" t="s">
        <v>1055</v>
      </c>
      <c r="X507" s="108">
        <v>42276</v>
      </c>
      <c r="Y507" s="107" t="b">
        <v>0</v>
      </c>
      <c r="Z507" s="107" t="s">
        <v>5237</v>
      </c>
      <c r="AA507" s="107" t="s">
        <v>5237</v>
      </c>
      <c r="AB507" s="107" t="s">
        <v>5237</v>
      </c>
      <c r="AC507" s="107" t="s">
        <v>5237</v>
      </c>
      <c r="AD507" s="107" t="s">
        <v>5237</v>
      </c>
      <c r="AE507" s="107" t="s">
        <v>5237</v>
      </c>
    </row>
    <row r="508" spans="2:31" ht="15" outlineLevel="1">
      <c r="B508" s="24" t="s">
        <v>8329</v>
      </c>
      <c r="C508" s="24" t="s">
        <v>4</v>
      </c>
      <c r="D508" s="24" t="s">
        <v>62</v>
      </c>
      <c r="E508"/>
      <c r="F508" t="s">
        <v>46</v>
      </c>
      <c r="G508">
        <v>200</v>
      </c>
      <c r="H508" t="s">
        <v>7989</v>
      </c>
      <c r="I508" t="s">
        <v>8220</v>
      </c>
      <c r="J508" t="s">
        <v>73</v>
      </c>
      <c r="K508" s="72" t="str">
        <f t="shared" si="25"/>
        <v>BPI2010 ICPL Curncy</v>
      </c>
      <c r="L508" s="25" t="str">
        <f t="shared" si="26"/>
        <v>ICPL</v>
      </c>
      <c r="M508" s="26">
        <f t="shared" ca="1" si="26"/>
        <v>42276</v>
      </c>
      <c r="N508" s="25" t="b">
        <f t="shared" si="26"/>
        <v>0</v>
      </c>
      <c r="O508" s="84" t="str">
        <f>IF($N508,_xll.BDP($K508,O$433),"[DISABLED]")</f>
        <v>[DISABLED]</v>
      </c>
      <c r="P508" s="84" t="str">
        <f>IF($N508,_xll.BDP($K508,P$433),"[DISABLED]")</f>
        <v>[DISABLED]</v>
      </c>
      <c r="Q508" s="84" t="str">
        <f>IF($N508,_xll.BDP($K508,Q$433),"[DISABLED]")</f>
        <v>[DISABLED]</v>
      </c>
      <c r="R508" s="84" t="str">
        <f>IF($N508,_xll.BDH($K508,R$433,$M508),"[DISABLED]")</f>
        <v>[DISABLED]</v>
      </c>
      <c r="S508" s="84" t="str">
        <f>IF($N508,_xll.BDH($K508,S$433,$M508),"[DISABLED]")</f>
        <v>[DISABLED]</v>
      </c>
      <c r="T508" s="84" t="str">
        <f>IF($N508,_xll.BDH($K508,T$433,$M508),"[DISABLED]")</f>
        <v>[DISABLED]</v>
      </c>
      <c r="V508" s="106" t="s">
        <v>12006</v>
      </c>
      <c r="W508" s="107" t="s">
        <v>1055</v>
      </c>
      <c r="X508" s="108">
        <v>42276</v>
      </c>
      <c r="Y508" s="107" t="b">
        <v>0</v>
      </c>
      <c r="Z508" s="107" t="s">
        <v>5237</v>
      </c>
      <c r="AA508" s="107" t="s">
        <v>5237</v>
      </c>
      <c r="AB508" s="107" t="s">
        <v>5237</v>
      </c>
      <c r="AC508" s="107" t="s">
        <v>5237</v>
      </c>
      <c r="AD508" s="107" t="s">
        <v>5237</v>
      </c>
      <c r="AE508" s="107" t="s">
        <v>5237</v>
      </c>
    </row>
    <row r="509" spans="2:31" ht="15" outlineLevel="1">
      <c r="B509" s="24" t="s">
        <v>8329</v>
      </c>
      <c r="C509" s="24" t="s">
        <v>4</v>
      </c>
      <c r="D509" s="24" t="s">
        <v>62</v>
      </c>
      <c r="E509"/>
      <c r="F509" t="s">
        <v>161</v>
      </c>
      <c r="G509">
        <v>200</v>
      </c>
      <c r="H509" t="s">
        <v>7989</v>
      </c>
      <c r="I509" t="s">
        <v>8221</v>
      </c>
      <c r="J509" t="s">
        <v>73</v>
      </c>
      <c r="K509" s="72" t="str">
        <f t="shared" si="25"/>
        <v>BPI2012 ICPL Curncy</v>
      </c>
      <c r="L509" s="25" t="str">
        <f t="shared" si="26"/>
        <v>ICPL</v>
      </c>
      <c r="M509" s="26">
        <f t="shared" ca="1" si="26"/>
        <v>42276</v>
      </c>
      <c r="N509" s="25" t="b">
        <f t="shared" si="26"/>
        <v>0</v>
      </c>
      <c r="O509" s="84" t="str">
        <f>IF($N509,_xll.BDP($K509,O$433),"[DISABLED]")</f>
        <v>[DISABLED]</v>
      </c>
      <c r="P509" s="84" t="str">
        <f>IF($N509,_xll.BDP($K509,P$433),"[DISABLED]")</f>
        <v>[DISABLED]</v>
      </c>
      <c r="Q509" s="84" t="str">
        <f>IF($N509,_xll.BDP($K509,Q$433),"[DISABLED]")</f>
        <v>[DISABLED]</v>
      </c>
      <c r="R509" s="84" t="str">
        <f>IF($N509,_xll.BDH($K509,R$433,$M509),"[DISABLED]")</f>
        <v>[DISABLED]</v>
      </c>
      <c r="S509" s="84" t="str">
        <f>IF($N509,_xll.BDH($K509,S$433,$M509),"[DISABLED]")</f>
        <v>[DISABLED]</v>
      </c>
      <c r="T509" s="84" t="str">
        <f>IF($N509,_xll.BDH($K509,T$433,$M509),"[DISABLED]")</f>
        <v>[DISABLED]</v>
      </c>
      <c r="V509" s="106" t="s">
        <v>12007</v>
      </c>
      <c r="W509" s="107" t="s">
        <v>1055</v>
      </c>
      <c r="X509" s="108">
        <v>42276</v>
      </c>
      <c r="Y509" s="107" t="b">
        <v>0</v>
      </c>
      <c r="Z509" s="107" t="s">
        <v>5237</v>
      </c>
      <c r="AA509" s="107" t="s">
        <v>5237</v>
      </c>
      <c r="AB509" s="107" t="s">
        <v>5237</v>
      </c>
      <c r="AC509" s="107" t="s">
        <v>5237</v>
      </c>
      <c r="AD509" s="107" t="s">
        <v>5237</v>
      </c>
      <c r="AE509" s="107" t="s">
        <v>5237</v>
      </c>
    </row>
    <row r="510" spans="2:31" ht="15" outlineLevel="1">
      <c r="B510" s="24" t="s">
        <v>8329</v>
      </c>
      <c r="C510" s="24" t="s">
        <v>4</v>
      </c>
      <c r="D510" s="24" t="s">
        <v>62</v>
      </c>
      <c r="E510"/>
      <c r="F510" t="s">
        <v>47</v>
      </c>
      <c r="G510">
        <v>200</v>
      </c>
      <c r="H510" t="s">
        <v>7989</v>
      </c>
      <c r="I510" t="s">
        <v>8222</v>
      </c>
      <c r="J510" t="s">
        <v>73</v>
      </c>
      <c r="K510" s="72" t="str">
        <f t="shared" si="25"/>
        <v>BPI2015 ICPL Curncy</v>
      </c>
      <c r="L510" s="25" t="str">
        <f t="shared" si="26"/>
        <v>ICPL</v>
      </c>
      <c r="M510" s="26">
        <f t="shared" ca="1" si="26"/>
        <v>42276</v>
      </c>
      <c r="N510" s="25" t="b">
        <f t="shared" si="26"/>
        <v>0</v>
      </c>
      <c r="O510" s="84" t="str">
        <f>IF($N510,_xll.BDP($K510,O$433),"[DISABLED]")</f>
        <v>[DISABLED]</v>
      </c>
      <c r="P510" s="84" t="str">
        <f>IF($N510,_xll.BDP($K510,P$433),"[DISABLED]")</f>
        <v>[DISABLED]</v>
      </c>
      <c r="Q510" s="84" t="str">
        <f>IF($N510,_xll.BDP($K510,Q$433),"[DISABLED]")</f>
        <v>[DISABLED]</v>
      </c>
      <c r="R510" s="84" t="str">
        <f>IF($N510,_xll.BDH($K510,R$433,$M510),"[DISABLED]")</f>
        <v>[DISABLED]</v>
      </c>
      <c r="S510" s="84" t="str">
        <f>IF($N510,_xll.BDH($K510,S$433,$M510),"[DISABLED]")</f>
        <v>[DISABLED]</v>
      </c>
      <c r="T510" s="84" t="str">
        <f>IF($N510,_xll.BDH($K510,T$433,$M510),"[DISABLED]")</f>
        <v>[DISABLED]</v>
      </c>
      <c r="V510" s="106" t="s">
        <v>12008</v>
      </c>
      <c r="W510" s="107" t="s">
        <v>1055</v>
      </c>
      <c r="X510" s="108">
        <v>42276</v>
      </c>
      <c r="Y510" s="107" t="b">
        <v>0</v>
      </c>
      <c r="Z510" s="107" t="s">
        <v>5237</v>
      </c>
      <c r="AA510" s="107" t="s">
        <v>5237</v>
      </c>
      <c r="AB510" s="107" t="s">
        <v>5237</v>
      </c>
      <c r="AC510" s="107" t="s">
        <v>5237</v>
      </c>
      <c r="AD510" s="107" t="s">
        <v>5237</v>
      </c>
      <c r="AE510" s="107" t="s">
        <v>5237</v>
      </c>
    </row>
    <row r="511" spans="2:31" ht="15" outlineLevel="1">
      <c r="B511" s="24" t="s">
        <v>8329</v>
      </c>
      <c r="C511" s="24" t="s">
        <v>4</v>
      </c>
      <c r="D511" s="24" t="s">
        <v>62</v>
      </c>
      <c r="E511"/>
      <c r="F511" t="s">
        <v>48</v>
      </c>
      <c r="G511">
        <v>200</v>
      </c>
      <c r="H511" t="s">
        <v>7989</v>
      </c>
      <c r="I511" t="s">
        <v>8223</v>
      </c>
      <c r="J511" t="s">
        <v>73</v>
      </c>
      <c r="K511" s="72" t="str">
        <f t="shared" si="25"/>
        <v>BPI2020 ICPL Curncy</v>
      </c>
      <c r="L511" s="25" t="str">
        <f t="shared" si="26"/>
        <v>ICPL</v>
      </c>
      <c r="M511" s="26">
        <f t="shared" ca="1" si="26"/>
        <v>42276</v>
      </c>
      <c r="N511" s="25" t="b">
        <f t="shared" si="26"/>
        <v>0</v>
      </c>
      <c r="O511" s="84" t="str">
        <f>IF($N511,_xll.BDP($K511,O$433),"[DISABLED]")</f>
        <v>[DISABLED]</v>
      </c>
      <c r="P511" s="84" t="str">
        <f>IF($N511,_xll.BDP($K511,P$433),"[DISABLED]")</f>
        <v>[DISABLED]</v>
      </c>
      <c r="Q511" s="84" t="str">
        <f>IF($N511,_xll.BDP($K511,Q$433),"[DISABLED]")</f>
        <v>[DISABLED]</v>
      </c>
      <c r="R511" s="84" t="str">
        <f>IF($N511,_xll.BDH($K511,R$433,$M511),"[DISABLED]")</f>
        <v>[DISABLED]</v>
      </c>
      <c r="S511" s="84" t="str">
        <f>IF($N511,_xll.BDH($K511,S$433,$M511),"[DISABLED]")</f>
        <v>[DISABLED]</v>
      </c>
      <c r="T511" s="84" t="str">
        <f>IF($N511,_xll.BDH($K511,T$433,$M511),"[DISABLED]")</f>
        <v>[DISABLED]</v>
      </c>
      <c r="V511" s="106" t="s">
        <v>12009</v>
      </c>
      <c r="W511" s="107" t="s">
        <v>1055</v>
      </c>
      <c r="X511" s="108">
        <v>42276</v>
      </c>
      <c r="Y511" s="107" t="b">
        <v>0</v>
      </c>
      <c r="Z511" s="107" t="s">
        <v>5237</v>
      </c>
      <c r="AA511" s="107" t="s">
        <v>5237</v>
      </c>
      <c r="AB511" s="107" t="s">
        <v>5237</v>
      </c>
      <c r="AC511" s="107" t="s">
        <v>5237</v>
      </c>
      <c r="AD511" s="107" t="s">
        <v>5237</v>
      </c>
      <c r="AE511" s="107" t="s">
        <v>5237</v>
      </c>
    </row>
    <row r="512" spans="2:31" ht="15" outlineLevel="1">
      <c r="B512" s="24" t="s">
        <v>8329</v>
      </c>
      <c r="C512" s="24" t="s">
        <v>4</v>
      </c>
      <c r="D512" s="24" t="s">
        <v>62</v>
      </c>
      <c r="E512"/>
      <c r="F512" t="s">
        <v>41</v>
      </c>
      <c r="G512">
        <v>250</v>
      </c>
      <c r="H512" t="s">
        <v>7989</v>
      </c>
      <c r="I512" t="s">
        <v>8224</v>
      </c>
      <c r="J512" t="s">
        <v>73</v>
      </c>
      <c r="K512" s="72" t="str">
        <f t="shared" si="25"/>
        <v>BPI251 ICPL Curncy</v>
      </c>
      <c r="L512" s="25" t="str">
        <f t="shared" si="26"/>
        <v>ICPL</v>
      </c>
      <c r="M512" s="26">
        <f t="shared" ca="1" si="26"/>
        <v>42276</v>
      </c>
      <c r="N512" s="25" t="b">
        <f t="shared" si="26"/>
        <v>0</v>
      </c>
      <c r="O512" s="84" t="str">
        <f>IF($N512,_xll.BDP($K512,O$433),"[DISABLED]")</f>
        <v>[DISABLED]</v>
      </c>
      <c r="P512" s="84" t="str">
        <f>IF($N512,_xll.BDP($K512,P$433),"[DISABLED]")</f>
        <v>[DISABLED]</v>
      </c>
      <c r="Q512" s="84" t="str">
        <f>IF($N512,_xll.BDP($K512,Q$433),"[DISABLED]")</f>
        <v>[DISABLED]</v>
      </c>
      <c r="R512" s="84" t="str">
        <f>IF($N512,_xll.BDH($K512,R$433,$M512),"[DISABLED]")</f>
        <v>[DISABLED]</v>
      </c>
      <c r="S512" s="84" t="str">
        <f>IF($N512,_xll.BDH($K512,S$433,$M512),"[DISABLED]")</f>
        <v>[DISABLED]</v>
      </c>
      <c r="T512" s="84" t="str">
        <f>IF($N512,_xll.BDH($K512,T$433,$M512),"[DISABLED]")</f>
        <v>[DISABLED]</v>
      </c>
      <c r="V512" s="106" t="s">
        <v>12010</v>
      </c>
      <c r="W512" s="107" t="s">
        <v>1055</v>
      </c>
      <c r="X512" s="108">
        <v>42276</v>
      </c>
      <c r="Y512" s="107" t="b">
        <v>0</v>
      </c>
      <c r="Z512" s="107" t="s">
        <v>5237</v>
      </c>
      <c r="AA512" s="107" t="s">
        <v>5237</v>
      </c>
      <c r="AB512" s="107" t="s">
        <v>5237</v>
      </c>
      <c r="AC512" s="107" t="s">
        <v>5237</v>
      </c>
      <c r="AD512" s="107" t="s">
        <v>5237</v>
      </c>
      <c r="AE512" s="107" t="s">
        <v>5237</v>
      </c>
    </row>
    <row r="513" spans="2:31" ht="15" outlineLevel="1">
      <c r="B513" s="24" t="s">
        <v>8329</v>
      </c>
      <c r="C513" s="24" t="s">
        <v>4</v>
      </c>
      <c r="D513" s="24" t="s">
        <v>62</v>
      </c>
      <c r="E513"/>
      <c r="F513" t="s">
        <v>42</v>
      </c>
      <c r="G513">
        <v>250</v>
      </c>
      <c r="H513" t="s">
        <v>7989</v>
      </c>
      <c r="I513" t="s">
        <v>8225</v>
      </c>
      <c r="J513" t="s">
        <v>73</v>
      </c>
      <c r="K513" s="72" t="str">
        <f t="shared" si="25"/>
        <v>BPI252 ICPL Curncy</v>
      </c>
      <c r="L513" s="25" t="str">
        <f t="shared" si="26"/>
        <v>ICPL</v>
      </c>
      <c r="M513" s="26">
        <f t="shared" ca="1" si="26"/>
        <v>42276</v>
      </c>
      <c r="N513" s="25" t="b">
        <f t="shared" si="26"/>
        <v>0</v>
      </c>
      <c r="O513" s="84" t="str">
        <f>IF($N513,_xll.BDP($K513,O$433),"[DISABLED]")</f>
        <v>[DISABLED]</v>
      </c>
      <c r="P513" s="84" t="str">
        <f>IF($N513,_xll.BDP($K513,P$433),"[DISABLED]")</f>
        <v>[DISABLED]</v>
      </c>
      <c r="Q513" s="84" t="str">
        <f>IF($N513,_xll.BDP($K513,Q$433),"[DISABLED]")</f>
        <v>[DISABLED]</v>
      </c>
      <c r="R513" s="84" t="str">
        <f>IF($N513,_xll.BDH($K513,R$433,$M513),"[DISABLED]")</f>
        <v>[DISABLED]</v>
      </c>
      <c r="S513" s="84" t="str">
        <f>IF($N513,_xll.BDH($K513,S$433,$M513),"[DISABLED]")</f>
        <v>[DISABLED]</v>
      </c>
      <c r="T513" s="84" t="str">
        <f>IF($N513,_xll.BDH($K513,T$433,$M513),"[DISABLED]")</f>
        <v>[DISABLED]</v>
      </c>
      <c r="V513" s="106" t="s">
        <v>12011</v>
      </c>
      <c r="W513" s="107" t="s">
        <v>1055</v>
      </c>
      <c r="X513" s="108">
        <v>42276</v>
      </c>
      <c r="Y513" s="107" t="b">
        <v>0</v>
      </c>
      <c r="Z513" s="107" t="s">
        <v>5237</v>
      </c>
      <c r="AA513" s="107" t="s">
        <v>5237</v>
      </c>
      <c r="AB513" s="107" t="s">
        <v>5237</v>
      </c>
      <c r="AC513" s="107" t="s">
        <v>5237</v>
      </c>
      <c r="AD513" s="107" t="s">
        <v>5237</v>
      </c>
      <c r="AE513" s="107" t="s">
        <v>5237</v>
      </c>
    </row>
    <row r="514" spans="2:31" ht="15" outlineLevel="1">
      <c r="B514" s="24" t="s">
        <v>8329</v>
      </c>
      <c r="C514" s="24" t="s">
        <v>4</v>
      </c>
      <c r="D514" s="24" t="s">
        <v>62</v>
      </c>
      <c r="E514"/>
      <c r="F514" t="s">
        <v>43</v>
      </c>
      <c r="G514">
        <v>250</v>
      </c>
      <c r="H514" t="s">
        <v>7989</v>
      </c>
      <c r="I514" t="s">
        <v>8226</v>
      </c>
      <c r="J514" t="s">
        <v>73</v>
      </c>
      <c r="K514" s="72" t="str">
        <f t="shared" si="25"/>
        <v>BPI253 ICPL Curncy</v>
      </c>
      <c r="L514" s="25" t="str">
        <f t="shared" si="26"/>
        <v>ICPL</v>
      </c>
      <c r="M514" s="26">
        <f t="shared" ca="1" si="26"/>
        <v>42276</v>
      </c>
      <c r="N514" s="25" t="b">
        <f t="shared" si="26"/>
        <v>0</v>
      </c>
      <c r="O514" s="84" t="str">
        <f>IF($N514,_xll.BDP($K514,O$433),"[DISABLED]")</f>
        <v>[DISABLED]</v>
      </c>
      <c r="P514" s="84" t="str">
        <f>IF($N514,_xll.BDP($K514,P$433),"[DISABLED]")</f>
        <v>[DISABLED]</v>
      </c>
      <c r="Q514" s="84" t="str">
        <f>IF($N514,_xll.BDP($K514,Q$433),"[DISABLED]")</f>
        <v>[DISABLED]</v>
      </c>
      <c r="R514" s="84" t="str">
        <f>IF($N514,_xll.BDH($K514,R$433,$M514),"[DISABLED]")</f>
        <v>[DISABLED]</v>
      </c>
      <c r="S514" s="84" t="str">
        <f>IF($N514,_xll.BDH($K514,S$433,$M514),"[DISABLED]")</f>
        <v>[DISABLED]</v>
      </c>
      <c r="T514" s="84" t="str">
        <f>IF($N514,_xll.BDH($K514,T$433,$M514),"[DISABLED]")</f>
        <v>[DISABLED]</v>
      </c>
      <c r="V514" s="106" t="s">
        <v>12012</v>
      </c>
      <c r="W514" s="107" t="s">
        <v>1055</v>
      </c>
      <c r="X514" s="108">
        <v>42276</v>
      </c>
      <c r="Y514" s="107" t="b">
        <v>0</v>
      </c>
      <c r="Z514" s="107" t="s">
        <v>5237</v>
      </c>
      <c r="AA514" s="107" t="s">
        <v>5237</v>
      </c>
      <c r="AB514" s="107" t="s">
        <v>5237</v>
      </c>
      <c r="AC514" s="107" t="s">
        <v>5237</v>
      </c>
      <c r="AD514" s="107" t="s">
        <v>5237</v>
      </c>
      <c r="AE514" s="107" t="s">
        <v>5237</v>
      </c>
    </row>
    <row r="515" spans="2:31" ht="15" outlineLevel="1">
      <c r="B515" s="24" t="s">
        <v>8329</v>
      </c>
      <c r="C515" s="24" t="s">
        <v>4</v>
      </c>
      <c r="D515" s="24" t="s">
        <v>62</v>
      </c>
      <c r="E515"/>
      <c r="F515" t="s">
        <v>152</v>
      </c>
      <c r="G515">
        <v>250</v>
      </c>
      <c r="H515" t="s">
        <v>7989</v>
      </c>
      <c r="I515" t="s">
        <v>8227</v>
      </c>
      <c r="J515" t="s">
        <v>73</v>
      </c>
      <c r="K515" s="72" t="str">
        <f t="shared" si="25"/>
        <v>BPI254 ICPL Curncy</v>
      </c>
      <c r="L515" s="25" t="str">
        <f t="shared" si="26"/>
        <v>ICPL</v>
      </c>
      <c r="M515" s="26">
        <f t="shared" ca="1" si="26"/>
        <v>42276</v>
      </c>
      <c r="N515" s="25" t="b">
        <f t="shared" si="26"/>
        <v>0</v>
      </c>
      <c r="O515" s="84" t="str">
        <f>IF($N515,_xll.BDP($K515,O$433),"[DISABLED]")</f>
        <v>[DISABLED]</v>
      </c>
      <c r="P515" s="84" t="str">
        <f>IF($N515,_xll.BDP($K515,P$433),"[DISABLED]")</f>
        <v>[DISABLED]</v>
      </c>
      <c r="Q515" s="84" t="str">
        <f>IF($N515,_xll.BDP($K515,Q$433),"[DISABLED]")</f>
        <v>[DISABLED]</v>
      </c>
      <c r="R515" s="84" t="str">
        <f>IF($N515,_xll.BDH($K515,R$433,$M515),"[DISABLED]")</f>
        <v>[DISABLED]</v>
      </c>
      <c r="S515" s="84" t="str">
        <f>IF($N515,_xll.BDH($K515,S$433,$M515),"[DISABLED]")</f>
        <v>[DISABLED]</v>
      </c>
      <c r="T515" s="84" t="str">
        <f>IF($N515,_xll.BDH($K515,T$433,$M515),"[DISABLED]")</f>
        <v>[DISABLED]</v>
      </c>
      <c r="V515" s="106" t="s">
        <v>12013</v>
      </c>
      <c r="W515" s="107" t="s">
        <v>1055</v>
      </c>
      <c r="X515" s="108">
        <v>42276</v>
      </c>
      <c r="Y515" s="107" t="b">
        <v>0</v>
      </c>
      <c r="Z515" s="107" t="s">
        <v>5237</v>
      </c>
      <c r="AA515" s="107" t="s">
        <v>5237</v>
      </c>
      <c r="AB515" s="107" t="s">
        <v>5237</v>
      </c>
      <c r="AC515" s="107" t="s">
        <v>5237</v>
      </c>
      <c r="AD515" s="107" t="s">
        <v>5237</v>
      </c>
      <c r="AE515" s="107" t="s">
        <v>5237</v>
      </c>
    </row>
    <row r="516" spans="2:31" ht="15" outlineLevel="1">
      <c r="B516" s="24" t="s">
        <v>8329</v>
      </c>
      <c r="C516" s="24" t="s">
        <v>4</v>
      </c>
      <c r="D516" s="24" t="s">
        <v>62</v>
      </c>
      <c r="E516"/>
      <c r="F516" t="s">
        <v>44</v>
      </c>
      <c r="G516">
        <v>250</v>
      </c>
      <c r="H516" t="s">
        <v>7989</v>
      </c>
      <c r="I516" t="s">
        <v>8228</v>
      </c>
      <c r="J516" t="s">
        <v>73</v>
      </c>
      <c r="K516" s="72" t="str">
        <f t="shared" si="25"/>
        <v>BPI255 ICPL Curncy</v>
      </c>
      <c r="L516" s="25" t="str">
        <f t="shared" si="26"/>
        <v>ICPL</v>
      </c>
      <c r="M516" s="26">
        <f t="shared" ca="1" si="26"/>
        <v>42276</v>
      </c>
      <c r="N516" s="25" t="b">
        <f t="shared" si="26"/>
        <v>0</v>
      </c>
      <c r="O516" s="84" t="str">
        <f>IF($N516,_xll.BDP($K516,O$433),"[DISABLED]")</f>
        <v>[DISABLED]</v>
      </c>
      <c r="P516" s="84" t="str">
        <f>IF($N516,_xll.BDP($K516,P$433),"[DISABLED]")</f>
        <v>[DISABLED]</v>
      </c>
      <c r="Q516" s="84" t="str">
        <f>IF($N516,_xll.BDP($K516,Q$433),"[DISABLED]")</f>
        <v>[DISABLED]</v>
      </c>
      <c r="R516" s="84" t="str">
        <f>IF($N516,_xll.BDH($K516,R$433,$M516),"[DISABLED]")</f>
        <v>[DISABLED]</v>
      </c>
      <c r="S516" s="84" t="str">
        <f>IF($N516,_xll.BDH($K516,S$433,$M516),"[DISABLED]")</f>
        <v>[DISABLED]</v>
      </c>
      <c r="T516" s="84" t="str">
        <f>IF($N516,_xll.BDH($K516,T$433,$M516),"[DISABLED]")</f>
        <v>[DISABLED]</v>
      </c>
      <c r="V516" s="106" t="s">
        <v>12014</v>
      </c>
      <c r="W516" s="107" t="s">
        <v>1055</v>
      </c>
      <c r="X516" s="108">
        <v>42276</v>
      </c>
      <c r="Y516" s="107" t="b">
        <v>0</v>
      </c>
      <c r="Z516" s="107" t="s">
        <v>5237</v>
      </c>
      <c r="AA516" s="107" t="s">
        <v>5237</v>
      </c>
      <c r="AB516" s="107" t="s">
        <v>5237</v>
      </c>
      <c r="AC516" s="107" t="s">
        <v>5237</v>
      </c>
      <c r="AD516" s="107" t="s">
        <v>5237</v>
      </c>
      <c r="AE516" s="107" t="s">
        <v>5237</v>
      </c>
    </row>
    <row r="517" spans="2:31" ht="15" outlineLevel="1">
      <c r="B517" s="24" t="s">
        <v>8329</v>
      </c>
      <c r="C517" s="24" t="s">
        <v>4</v>
      </c>
      <c r="D517" s="24" t="s">
        <v>62</v>
      </c>
      <c r="E517"/>
      <c r="F517" t="s">
        <v>155</v>
      </c>
      <c r="G517">
        <v>250</v>
      </c>
      <c r="H517" t="s">
        <v>7989</v>
      </c>
      <c r="I517" t="s">
        <v>8229</v>
      </c>
      <c r="J517" t="s">
        <v>73</v>
      </c>
      <c r="K517" s="72" t="str">
        <f t="shared" si="25"/>
        <v>BPI256 ICPL Curncy</v>
      </c>
      <c r="L517" s="25" t="str">
        <f t="shared" si="26"/>
        <v>ICPL</v>
      </c>
      <c r="M517" s="26">
        <f t="shared" ca="1" si="26"/>
        <v>42276</v>
      </c>
      <c r="N517" s="25" t="b">
        <f t="shared" si="26"/>
        <v>0</v>
      </c>
      <c r="O517" s="84" t="str">
        <f>IF($N517,_xll.BDP($K517,O$433),"[DISABLED]")</f>
        <v>[DISABLED]</v>
      </c>
      <c r="P517" s="84" t="str">
        <f>IF($N517,_xll.BDP($K517,P$433),"[DISABLED]")</f>
        <v>[DISABLED]</v>
      </c>
      <c r="Q517" s="84" t="str">
        <f>IF($N517,_xll.BDP($K517,Q$433),"[DISABLED]")</f>
        <v>[DISABLED]</v>
      </c>
      <c r="R517" s="84" t="str">
        <f>IF($N517,_xll.BDH($K517,R$433,$M517),"[DISABLED]")</f>
        <v>[DISABLED]</v>
      </c>
      <c r="S517" s="84" t="str">
        <f>IF($N517,_xll.BDH($K517,S$433,$M517),"[DISABLED]")</f>
        <v>[DISABLED]</v>
      </c>
      <c r="T517" s="84" t="str">
        <f>IF($N517,_xll.BDH($K517,T$433,$M517),"[DISABLED]")</f>
        <v>[DISABLED]</v>
      </c>
      <c r="V517" s="106" t="s">
        <v>12015</v>
      </c>
      <c r="W517" s="107" t="s">
        <v>1055</v>
      </c>
      <c r="X517" s="108">
        <v>42276</v>
      </c>
      <c r="Y517" s="107" t="b">
        <v>0</v>
      </c>
      <c r="Z517" s="107" t="s">
        <v>5237</v>
      </c>
      <c r="AA517" s="107" t="s">
        <v>5237</v>
      </c>
      <c r="AB517" s="107" t="s">
        <v>5237</v>
      </c>
      <c r="AC517" s="107" t="s">
        <v>5237</v>
      </c>
      <c r="AD517" s="107" t="s">
        <v>5237</v>
      </c>
      <c r="AE517" s="107" t="s">
        <v>5237</v>
      </c>
    </row>
    <row r="518" spans="2:31" ht="15" outlineLevel="1">
      <c r="B518" s="24" t="s">
        <v>8329</v>
      </c>
      <c r="C518" s="24" t="s">
        <v>4</v>
      </c>
      <c r="D518" s="24" t="s">
        <v>62</v>
      </c>
      <c r="E518"/>
      <c r="F518" t="s">
        <v>45</v>
      </c>
      <c r="G518">
        <v>250</v>
      </c>
      <c r="H518" t="s">
        <v>7989</v>
      </c>
      <c r="I518" t="s">
        <v>8230</v>
      </c>
      <c r="J518" t="s">
        <v>73</v>
      </c>
      <c r="K518" s="72" t="str">
        <f t="shared" si="25"/>
        <v>BPI257 ICPL Curncy</v>
      </c>
      <c r="L518" s="25" t="str">
        <f t="shared" si="26"/>
        <v>ICPL</v>
      </c>
      <c r="M518" s="26">
        <f t="shared" ca="1" si="26"/>
        <v>42276</v>
      </c>
      <c r="N518" s="25" t="b">
        <f t="shared" si="26"/>
        <v>0</v>
      </c>
      <c r="O518" s="84" t="str">
        <f>IF($N518,_xll.BDP($K518,O$433),"[DISABLED]")</f>
        <v>[DISABLED]</v>
      </c>
      <c r="P518" s="84" t="str">
        <f>IF($N518,_xll.BDP($K518,P$433),"[DISABLED]")</f>
        <v>[DISABLED]</v>
      </c>
      <c r="Q518" s="84" t="str">
        <f>IF($N518,_xll.BDP($K518,Q$433),"[DISABLED]")</f>
        <v>[DISABLED]</v>
      </c>
      <c r="R518" s="84" t="str">
        <f>IF($N518,_xll.BDH($K518,R$433,$M518),"[DISABLED]")</f>
        <v>[DISABLED]</v>
      </c>
      <c r="S518" s="84" t="str">
        <f>IF($N518,_xll.BDH($K518,S$433,$M518),"[DISABLED]")</f>
        <v>[DISABLED]</v>
      </c>
      <c r="T518" s="84" t="str">
        <f>IF($N518,_xll.BDH($K518,T$433,$M518),"[DISABLED]")</f>
        <v>[DISABLED]</v>
      </c>
      <c r="V518" s="106" t="s">
        <v>12016</v>
      </c>
      <c r="W518" s="107" t="s">
        <v>1055</v>
      </c>
      <c r="X518" s="108">
        <v>42276</v>
      </c>
      <c r="Y518" s="107" t="b">
        <v>0</v>
      </c>
      <c r="Z518" s="107" t="s">
        <v>5237</v>
      </c>
      <c r="AA518" s="107" t="s">
        <v>5237</v>
      </c>
      <c r="AB518" s="107" t="s">
        <v>5237</v>
      </c>
      <c r="AC518" s="107" t="s">
        <v>5237</v>
      </c>
      <c r="AD518" s="107" t="s">
        <v>5237</v>
      </c>
      <c r="AE518" s="107" t="s">
        <v>5237</v>
      </c>
    </row>
    <row r="519" spans="2:31" ht="15" outlineLevel="1">
      <c r="B519" s="24" t="s">
        <v>8329</v>
      </c>
      <c r="C519" s="24" t="s">
        <v>4</v>
      </c>
      <c r="D519" s="24" t="s">
        <v>62</v>
      </c>
      <c r="E519"/>
      <c r="F519" t="s">
        <v>156</v>
      </c>
      <c r="G519">
        <v>250</v>
      </c>
      <c r="H519" t="s">
        <v>7989</v>
      </c>
      <c r="I519" t="s">
        <v>8231</v>
      </c>
      <c r="J519" t="s">
        <v>73</v>
      </c>
      <c r="K519" s="72" t="str">
        <f t="shared" si="25"/>
        <v>BPI258 ICPL Curncy</v>
      </c>
      <c r="L519" s="25" t="str">
        <f t="shared" si="26"/>
        <v>ICPL</v>
      </c>
      <c r="M519" s="26">
        <f t="shared" ca="1" si="26"/>
        <v>42276</v>
      </c>
      <c r="N519" s="25" t="b">
        <f t="shared" si="26"/>
        <v>0</v>
      </c>
      <c r="O519" s="84" t="str">
        <f>IF($N519,_xll.BDP($K519,O$433),"[DISABLED]")</f>
        <v>[DISABLED]</v>
      </c>
      <c r="P519" s="84" t="str">
        <f>IF($N519,_xll.BDP($K519,P$433),"[DISABLED]")</f>
        <v>[DISABLED]</v>
      </c>
      <c r="Q519" s="84" t="str">
        <f>IF($N519,_xll.BDP($K519,Q$433),"[DISABLED]")</f>
        <v>[DISABLED]</v>
      </c>
      <c r="R519" s="84" t="str">
        <f>IF($N519,_xll.BDH($K519,R$433,$M519),"[DISABLED]")</f>
        <v>[DISABLED]</v>
      </c>
      <c r="S519" s="84" t="str">
        <f>IF($N519,_xll.BDH($K519,S$433,$M519),"[DISABLED]")</f>
        <v>[DISABLED]</v>
      </c>
      <c r="T519" s="84" t="str">
        <f>IF($N519,_xll.BDH($K519,T$433,$M519),"[DISABLED]")</f>
        <v>[DISABLED]</v>
      </c>
      <c r="V519" s="106" t="s">
        <v>12017</v>
      </c>
      <c r="W519" s="107" t="s">
        <v>1055</v>
      </c>
      <c r="X519" s="108">
        <v>42276</v>
      </c>
      <c r="Y519" s="107" t="b">
        <v>0</v>
      </c>
      <c r="Z519" s="107" t="s">
        <v>5237</v>
      </c>
      <c r="AA519" s="107" t="s">
        <v>5237</v>
      </c>
      <c r="AB519" s="107" t="s">
        <v>5237</v>
      </c>
      <c r="AC519" s="107" t="s">
        <v>5237</v>
      </c>
      <c r="AD519" s="107" t="s">
        <v>5237</v>
      </c>
      <c r="AE519" s="107" t="s">
        <v>5237</v>
      </c>
    </row>
    <row r="520" spans="2:31" ht="15" outlineLevel="1">
      <c r="B520" s="24" t="s">
        <v>8329</v>
      </c>
      <c r="C520" s="24" t="s">
        <v>4</v>
      </c>
      <c r="D520" s="24" t="s">
        <v>62</v>
      </c>
      <c r="E520"/>
      <c r="F520" t="s">
        <v>157</v>
      </c>
      <c r="G520">
        <v>250</v>
      </c>
      <c r="H520" t="s">
        <v>7989</v>
      </c>
      <c r="I520" t="s">
        <v>8232</v>
      </c>
      <c r="J520" t="s">
        <v>73</v>
      </c>
      <c r="K520" s="72" t="str">
        <f t="shared" si="25"/>
        <v>BPI259 ICPL Curncy</v>
      </c>
      <c r="L520" s="25" t="str">
        <f t="shared" si="26"/>
        <v>ICPL</v>
      </c>
      <c r="M520" s="26">
        <f t="shared" ca="1" si="26"/>
        <v>42276</v>
      </c>
      <c r="N520" s="25" t="b">
        <f t="shared" si="26"/>
        <v>0</v>
      </c>
      <c r="O520" s="84" t="str">
        <f>IF($N520,_xll.BDP($K520,O$433),"[DISABLED]")</f>
        <v>[DISABLED]</v>
      </c>
      <c r="P520" s="84" t="str">
        <f>IF($N520,_xll.BDP($K520,P$433),"[DISABLED]")</f>
        <v>[DISABLED]</v>
      </c>
      <c r="Q520" s="84" t="str">
        <f>IF($N520,_xll.BDP($K520,Q$433),"[DISABLED]")</f>
        <v>[DISABLED]</v>
      </c>
      <c r="R520" s="84" t="str">
        <f>IF($N520,_xll.BDH($K520,R$433,$M520),"[DISABLED]")</f>
        <v>[DISABLED]</v>
      </c>
      <c r="S520" s="84" t="str">
        <f>IF($N520,_xll.BDH($K520,S$433,$M520),"[DISABLED]")</f>
        <v>[DISABLED]</v>
      </c>
      <c r="T520" s="84" t="str">
        <f>IF($N520,_xll.BDH($K520,T$433,$M520),"[DISABLED]")</f>
        <v>[DISABLED]</v>
      </c>
      <c r="V520" s="106" t="s">
        <v>12018</v>
      </c>
      <c r="W520" s="107" t="s">
        <v>1055</v>
      </c>
      <c r="X520" s="108">
        <v>42276</v>
      </c>
      <c r="Y520" s="107" t="b">
        <v>0</v>
      </c>
      <c r="Z520" s="107" t="s">
        <v>5237</v>
      </c>
      <c r="AA520" s="107" t="s">
        <v>5237</v>
      </c>
      <c r="AB520" s="107" t="s">
        <v>5237</v>
      </c>
      <c r="AC520" s="107" t="s">
        <v>5237</v>
      </c>
      <c r="AD520" s="107" t="s">
        <v>5237</v>
      </c>
      <c r="AE520" s="107" t="s">
        <v>5237</v>
      </c>
    </row>
    <row r="521" spans="2:31" ht="15" outlineLevel="1">
      <c r="B521" s="24" t="s">
        <v>8329</v>
      </c>
      <c r="C521" s="24" t="s">
        <v>4</v>
      </c>
      <c r="D521" s="24" t="s">
        <v>62</v>
      </c>
      <c r="E521"/>
      <c r="F521" t="s">
        <v>46</v>
      </c>
      <c r="G521">
        <v>250</v>
      </c>
      <c r="H521" t="s">
        <v>7989</v>
      </c>
      <c r="I521" t="s">
        <v>8233</v>
      </c>
      <c r="J521" t="s">
        <v>73</v>
      </c>
      <c r="K521" s="72" t="str">
        <f t="shared" si="25"/>
        <v>BPI2510 ICPL Curncy</v>
      </c>
      <c r="L521" s="25" t="str">
        <f t="shared" si="26"/>
        <v>ICPL</v>
      </c>
      <c r="M521" s="26">
        <f t="shared" ca="1" si="26"/>
        <v>42276</v>
      </c>
      <c r="N521" s="25" t="b">
        <f t="shared" si="26"/>
        <v>0</v>
      </c>
      <c r="O521" s="84" t="str">
        <f>IF($N521,_xll.BDP($K521,O$433),"[DISABLED]")</f>
        <v>[DISABLED]</v>
      </c>
      <c r="P521" s="84" t="str">
        <f>IF($N521,_xll.BDP($K521,P$433),"[DISABLED]")</f>
        <v>[DISABLED]</v>
      </c>
      <c r="Q521" s="84" t="str">
        <f>IF($N521,_xll.BDP($K521,Q$433),"[DISABLED]")</f>
        <v>[DISABLED]</v>
      </c>
      <c r="R521" s="84" t="str">
        <f>IF($N521,_xll.BDH($K521,R$433,$M521),"[DISABLED]")</f>
        <v>[DISABLED]</v>
      </c>
      <c r="S521" s="84" t="str">
        <f>IF($N521,_xll.BDH($K521,S$433,$M521),"[DISABLED]")</f>
        <v>[DISABLED]</v>
      </c>
      <c r="T521" s="84" t="str">
        <f>IF($N521,_xll.BDH($K521,T$433,$M521),"[DISABLED]")</f>
        <v>[DISABLED]</v>
      </c>
      <c r="V521" s="106" t="s">
        <v>12019</v>
      </c>
      <c r="W521" s="107" t="s">
        <v>1055</v>
      </c>
      <c r="X521" s="108">
        <v>42276</v>
      </c>
      <c r="Y521" s="107" t="b">
        <v>0</v>
      </c>
      <c r="Z521" s="107" t="s">
        <v>5237</v>
      </c>
      <c r="AA521" s="107" t="s">
        <v>5237</v>
      </c>
      <c r="AB521" s="107" t="s">
        <v>5237</v>
      </c>
      <c r="AC521" s="107" t="s">
        <v>5237</v>
      </c>
      <c r="AD521" s="107" t="s">
        <v>5237</v>
      </c>
      <c r="AE521" s="107" t="s">
        <v>5237</v>
      </c>
    </row>
    <row r="522" spans="2:31" ht="15" outlineLevel="1">
      <c r="B522" s="24" t="s">
        <v>8329</v>
      </c>
      <c r="C522" s="24" t="s">
        <v>4</v>
      </c>
      <c r="D522" s="24" t="s">
        <v>62</v>
      </c>
      <c r="E522"/>
      <c r="F522" t="s">
        <v>161</v>
      </c>
      <c r="G522">
        <v>250</v>
      </c>
      <c r="H522" t="s">
        <v>7989</v>
      </c>
      <c r="I522" t="s">
        <v>8234</v>
      </c>
      <c r="J522" t="s">
        <v>73</v>
      </c>
      <c r="K522" s="72" t="str">
        <f t="shared" si="25"/>
        <v>BPI2512 ICPL Curncy</v>
      </c>
      <c r="L522" s="25" t="str">
        <f t="shared" si="26"/>
        <v>ICPL</v>
      </c>
      <c r="M522" s="26">
        <f t="shared" ca="1" si="26"/>
        <v>42276</v>
      </c>
      <c r="N522" s="25" t="b">
        <f t="shared" si="26"/>
        <v>0</v>
      </c>
      <c r="O522" s="84" t="str">
        <f>IF($N522,_xll.BDP($K522,O$433),"[DISABLED]")</f>
        <v>[DISABLED]</v>
      </c>
      <c r="P522" s="84" t="str">
        <f>IF($N522,_xll.BDP($K522,P$433),"[DISABLED]")</f>
        <v>[DISABLED]</v>
      </c>
      <c r="Q522" s="84" t="str">
        <f>IF($N522,_xll.BDP($K522,Q$433),"[DISABLED]")</f>
        <v>[DISABLED]</v>
      </c>
      <c r="R522" s="84" t="str">
        <f>IF($N522,_xll.BDH($K522,R$433,$M522),"[DISABLED]")</f>
        <v>[DISABLED]</v>
      </c>
      <c r="S522" s="84" t="str">
        <f>IF($N522,_xll.BDH($K522,S$433,$M522),"[DISABLED]")</f>
        <v>[DISABLED]</v>
      </c>
      <c r="T522" s="84" t="str">
        <f>IF($N522,_xll.BDH($K522,T$433,$M522),"[DISABLED]")</f>
        <v>[DISABLED]</v>
      </c>
      <c r="V522" s="106" t="s">
        <v>12020</v>
      </c>
      <c r="W522" s="107" t="s">
        <v>1055</v>
      </c>
      <c r="X522" s="108">
        <v>42276</v>
      </c>
      <c r="Y522" s="107" t="b">
        <v>0</v>
      </c>
      <c r="Z522" s="107" t="s">
        <v>5237</v>
      </c>
      <c r="AA522" s="107" t="s">
        <v>5237</v>
      </c>
      <c r="AB522" s="107" t="s">
        <v>5237</v>
      </c>
      <c r="AC522" s="107" t="s">
        <v>5237</v>
      </c>
      <c r="AD522" s="107" t="s">
        <v>5237</v>
      </c>
      <c r="AE522" s="107" t="s">
        <v>5237</v>
      </c>
    </row>
    <row r="523" spans="2:31" ht="15" outlineLevel="1">
      <c r="B523" s="24" t="s">
        <v>8329</v>
      </c>
      <c r="C523" s="24" t="s">
        <v>4</v>
      </c>
      <c r="D523" s="24" t="s">
        <v>62</v>
      </c>
      <c r="E523"/>
      <c r="F523" t="s">
        <v>47</v>
      </c>
      <c r="G523">
        <v>250</v>
      </c>
      <c r="H523" t="s">
        <v>7989</v>
      </c>
      <c r="I523" t="s">
        <v>8235</v>
      </c>
      <c r="J523" t="s">
        <v>73</v>
      </c>
      <c r="K523" s="72" t="str">
        <f t="shared" si="25"/>
        <v>BPI2515 ICPL Curncy</v>
      </c>
      <c r="L523" s="25" t="str">
        <f t="shared" si="26"/>
        <v>ICPL</v>
      </c>
      <c r="M523" s="26">
        <f t="shared" ca="1" si="26"/>
        <v>42276</v>
      </c>
      <c r="N523" s="25" t="b">
        <f t="shared" si="26"/>
        <v>0</v>
      </c>
      <c r="O523" s="84" t="str">
        <f>IF($N523,_xll.BDP($K523,O$433),"[DISABLED]")</f>
        <v>[DISABLED]</v>
      </c>
      <c r="P523" s="84" t="str">
        <f>IF($N523,_xll.BDP($K523,P$433),"[DISABLED]")</f>
        <v>[DISABLED]</v>
      </c>
      <c r="Q523" s="84" t="str">
        <f>IF($N523,_xll.BDP($K523,Q$433),"[DISABLED]")</f>
        <v>[DISABLED]</v>
      </c>
      <c r="R523" s="84" t="str">
        <f>IF($N523,_xll.BDH($K523,R$433,$M523),"[DISABLED]")</f>
        <v>[DISABLED]</v>
      </c>
      <c r="S523" s="84" t="str">
        <f>IF($N523,_xll.BDH($K523,S$433,$M523),"[DISABLED]")</f>
        <v>[DISABLED]</v>
      </c>
      <c r="T523" s="84" t="str">
        <f>IF($N523,_xll.BDH($K523,T$433,$M523),"[DISABLED]")</f>
        <v>[DISABLED]</v>
      </c>
      <c r="V523" s="106" t="s">
        <v>12021</v>
      </c>
      <c r="W523" s="107" t="s">
        <v>1055</v>
      </c>
      <c r="X523" s="108">
        <v>42276</v>
      </c>
      <c r="Y523" s="107" t="b">
        <v>0</v>
      </c>
      <c r="Z523" s="107" t="s">
        <v>5237</v>
      </c>
      <c r="AA523" s="107" t="s">
        <v>5237</v>
      </c>
      <c r="AB523" s="107" t="s">
        <v>5237</v>
      </c>
      <c r="AC523" s="107" t="s">
        <v>5237</v>
      </c>
      <c r="AD523" s="107" t="s">
        <v>5237</v>
      </c>
      <c r="AE523" s="107" t="s">
        <v>5237</v>
      </c>
    </row>
    <row r="524" spans="2:31" ht="15" outlineLevel="1">
      <c r="B524" s="24" t="s">
        <v>8329</v>
      </c>
      <c r="C524" s="24" t="s">
        <v>4</v>
      </c>
      <c r="D524" s="24" t="s">
        <v>62</v>
      </c>
      <c r="E524"/>
      <c r="F524" t="s">
        <v>48</v>
      </c>
      <c r="G524">
        <v>250</v>
      </c>
      <c r="H524" t="s">
        <v>7989</v>
      </c>
      <c r="I524" t="s">
        <v>8236</v>
      </c>
      <c r="J524" t="s">
        <v>73</v>
      </c>
      <c r="K524" s="72" t="str">
        <f t="shared" si="25"/>
        <v>BPI2520 ICPL Curncy</v>
      </c>
      <c r="L524" s="25" t="str">
        <f t="shared" si="26"/>
        <v>ICPL</v>
      </c>
      <c r="M524" s="26">
        <f t="shared" ca="1" si="26"/>
        <v>42276</v>
      </c>
      <c r="N524" s="25" t="b">
        <f t="shared" si="26"/>
        <v>0</v>
      </c>
      <c r="O524" s="84" t="str">
        <f>IF($N524,_xll.BDP($K524,O$433),"[DISABLED]")</f>
        <v>[DISABLED]</v>
      </c>
      <c r="P524" s="84" t="str">
        <f>IF($N524,_xll.BDP($K524,P$433),"[DISABLED]")</f>
        <v>[DISABLED]</v>
      </c>
      <c r="Q524" s="84" t="str">
        <f>IF($N524,_xll.BDP($K524,Q$433),"[DISABLED]")</f>
        <v>[DISABLED]</v>
      </c>
      <c r="R524" s="84" t="str">
        <f>IF($N524,_xll.BDH($K524,R$433,$M524),"[DISABLED]")</f>
        <v>[DISABLED]</v>
      </c>
      <c r="S524" s="84" t="str">
        <f>IF($N524,_xll.BDH($K524,S$433,$M524),"[DISABLED]")</f>
        <v>[DISABLED]</v>
      </c>
      <c r="T524" s="84" t="str">
        <f>IF($N524,_xll.BDH($K524,T$433,$M524),"[DISABLED]")</f>
        <v>[DISABLED]</v>
      </c>
      <c r="V524" s="106" t="s">
        <v>12022</v>
      </c>
      <c r="W524" s="107" t="s">
        <v>1055</v>
      </c>
      <c r="X524" s="108">
        <v>42276</v>
      </c>
      <c r="Y524" s="107" t="b">
        <v>0</v>
      </c>
      <c r="Z524" s="107" t="s">
        <v>5237</v>
      </c>
      <c r="AA524" s="107" t="s">
        <v>5237</v>
      </c>
      <c r="AB524" s="107" t="s">
        <v>5237</v>
      </c>
      <c r="AC524" s="107" t="s">
        <v>5237</v>
      </c>
      <c r="AD524" s="107" t="s">
        <v>5237</v>
      </c>
      <c r="AE524" s="107" t="s">
        <v>5237</v>
      </c>
    </row>
    <row r="525" spans="2:31" ht="15" outlineLevel="1">
      <c r="B525" s="24" t="s">
        <v>8329</v>
      </c>
      <c r="C525" s="24" t="s">
        <v>4</v>
      </c>
      <c r="D525" s="24" t="s">
        <v>62</v>
      </c>
      <c r="E525"/>
      <c r="F525" t="s">
        <v>41</v>
      </c>
      <c r="G525">
        <v>300</v>
      </c>
      <c r="H525" t="s">
        <v>7989</v>
      </c>
      <c r="I525" t="s">
        <v>8237</v>
      </c>
      <c r="J525" t="s">
        <v>73</v>
      </c>
      <c r="K525" s="72" t="str">
        <f t="shared" si="25"/>
        <v>BPI301 ICPL Curncy</v>
      </c>
      <c r="L525" s="25" t="str">
        <f t="shared" si="26"/>
        <v>ICPL</v>
      </c>
      <c r="M525" s="26">
        <f t="shared" ca="1" si="26"/>
        <v>42276</v>
      </c>
      <c r="N525" s="25" t="b">
        <f t="shared" si="26"/>
        <v>0</v>
      </c>
      <c r="O525" s="84" t="str">
        <f>IF($N525,_xll.BDP($K525,O$433),"[DISABLED]")</f>
        <v>[DISABLED]</v>
      </c>
      <c r="P525" s="84" t="str">
        <f>IF($N525,_xll.BDP($K525,P$433),"[DISABLED]")</f>
        <v>[DISABLED]</v>
      </c>
      <c r="Q525" s="84" t="str">
        <f>IF($N525,_xll.BDP($K525,Q$433),"[DISABLED]")</f>
        <v>[DISABLED]</v>
      </c>
      <c r="R525" s="84" t="str">
        <f>IF($N525,_xll.BDH($K525,R$433,$M525),"[DISABLED]")</f>
        <v>[DISABLED]</v>
      </c>
      <c r="S525" s="84" t="str">
        <f>IF($N525,_xll.BDH($K525,S$433,$M525),"[DISABLED]")</f>
        <v>[DISABLED]</v>
      </c>
      <c r="T525" s="84" t="str">
        <f>IF($N525,_xll.BDH($K525,T$433,$M525),"[DISABLED]")</f>
        <v>[DISABLED]</v>
      </c>
      <c r="V525" s="106" t="s">
        <v>12023</v>
      </c>
      <c r="W525" s="107" t="s">
        <v>1055</v>
      </c>
      <c r="X525" s="108">
        <v>42276</v>
      </c>
      <c r="Y525" s="107" t="b">
        <v>0</v>
      </c>
      <c r="Z525" s="107" t="s">
        <v>5237</v>
      </c>
      <c r="AA525" s="107" t="s">
        <v>5237</v>
      </c>
      <c r="AB525" s="107" t="s">
        <v>5237</v>
      </c>
      <c r="AC525" s="107" t="s">
        <v>5237</v>
      </c>
      <c r="AD525" s="107" t="s">
        <v>5237</v>
      </c>
      <c r="AE525" s="107" t="s">
        <v>5237</v>
      </c>
    </row>
    <row r="526" spans="2:31" ht="15" outlineLevel="1">
      <c r="B526" s="24" t="s">
        <v>8329</v>
      </c>
      <c r="C526" s="24" t="s">
        <v>4</v>
      </c>
      <c r="D526" s="24" t="s">
        <v>62</v>
      </c>
      <c r="E526"/>
      <c r="F526" t="s">
        <v>42</v>
      </c>
      <c r="G526">
        <v>300</v>
      </c>
      <c r="H526" t="s">
        <v>7989</v>
      </c>
      <c r="I526" t="s">
        <v>8238</v>
      </c>
      <c r="J526" t="s">
        <v>73</v>
      </c>
      <c r="K526" s="72" t="str">
        <f t="shared" si="25"/>
        <v>BPI302 ICPL Curncy</v>
      </c>
      <c r="L526" s="25" t="str">
        <f t="shared" si="26"/>
        <v>ICPL</v>
      </c>
      <c r="M526" s="26">
        <f t="shared" ca="1" si="26"/>
        <v>42276</v>
      </c>
      <c r="N526" s="25" t="b">
        <f t="shared" si="26"/>
        <v>0</v>
      </c>
      <c r="O526" s="84" t="str">
        <f>IF($N526,_xll.BDP($K526,O$433),"[DISABLED]")</f>
        <v>[DISABLED]</v>
      </c>
      <c r="P526" s="84" t="str">
        <f>IF($N526,_xll.BDP($K526,P$433),"[DISABLED]")</f>
        <v>[DISABLED]</v>
      </c>
      <c r="Q526" s="84" t="str">
        <f>IF($N526,_xll.BDP($K526,Q$433),"[DISABLED]")</f>
        <v>[DISABLED]</v>
      </c>
      <c r="R526" s="84" t="str">
        <f>IF($N526,_xll.BDH($K526,R$433,$M526),"[DISABLED]")</f>
        <v>[DISABLED]</v>
      </c>
      <c r="S526" s="84" t="str">
        <f>IF($N526,_xll.BDH($K526,S$433,$M526),"[DISABLED]")</f>
        <v>[DISABLED]</v>
      </c>
      <c r="T526" s="84" t="str">
        <f>IF($N526,_xll.BDH($K526,T$433,$M526),"[DISABLED]")</f>
        <v>[DISABLED]</v>
      </c>
      <c r="V526" s="106" t="s">
        <v>12024</v>
      </c>
      <c r="W526" s="107" t="s">
        <v>1055</v>
      </c>
      <c r="X526" s="108">
        <v>42276</v>
      </c>
      <c r="Y526" s="107" t="b">
        <v>0</v>
      </c>
      <c r="Z526" s="107" t="s">
        <v>5237</v>
      </c>
      <c r="AA526" s="107" t="s">
        <v>5237</v>
      </c>
      <c r="AB526" s="107" t="s">
        <v>5237</v>
      </c>
      <c r="AC526" s="107" t="s">
        <v>5237</v>
      </c>
      <c r="AD526" s="107" t="s">
        <v>5237</v>
      </c>
      <c r="AE526" s="107" t="s">
        <v>5237</v>
      </c>
    </row>
    <row r="527" spans="2:31" ht="15" outlineLevel="1">
      <c r="B527" s="24" t="s">
        <v>8329</v>
      </c>
      <c r="C527" s="24" t="s">
        <v>4</v>
      </c>
      <c r="D527" s="24" t="s">
        <v>62</v>
      </c>
      <c r="E527"/>
      <c r="F527" t="s">
        <v>43</v>
      </c>
      <c r="G527">
        <v>300</v>
      </c>
      <c r="H527" t="s">
        <v>7989</v>
      </c>
      <c r="I527" t="s">
        <v>8239</v>
      </c>
      <c r="J527" t="s">
        <v>73</v>
      </c>
      <c r="K527" s="72" t="str">
        <f t="shared" si="25"/>
        <v>BPI303 ICPL Curncy</v>
      </c>
      <c r="L527" s="25" t="str">
        <f t="shared" si="26"/>
        <v>ICPL</v>
      </c>
      <c r="M527" s="26">
        <f t="shared" ca="1" si="26"/>
        <v>42276</v>
      </c>
      <c r="N527" s="25" t="b">
        <f t="shared" si="26"/>
        <v>0</v>
      </c>
      <c r="O527" s="84" t="str">
        <f>IF($N527,_xll.BDP($K527,O$433),"[DISABLED]")</f>
        <v>[DISABLED]</v>
      </c>
      <c r="P527" s="84" t="str">
        <f>IF($N527,_xll.BDP($K527,P$433),"[DISABLED]")</f>
        <v>[DISABLED]</v>
      </c>
      <c r="Q527" s="84" t="str">
        <f>IF($N527,_xll.BDP($K527,Q$433),"[DISABLED]")</f>
        <v>[DISABLED]</v>
      </c>
      <c r="R527" s="84" t="str">
        <f>IF($N527,_xll.BDH($K527,R$433,$M527),"[DISABLED]")</f>
        <v>[DISABLED]</v>
      </c>
      <c r="S527" s="84" t="str">
        <f>IF($N527,_xll.BDH($K527,S$433,$M527),"[DISABLED]")</f>
        <v>[DISABLED]</v>
      </c>
      <c r="T527" s="84" t="str">
        <f>IF($N527,_xll.BDH($K527,T$433,$M527),"[DISABLED]")</f>
        <v>[DISABLED]</v>
      </c>
      <c r="V527" s="106" t="s">
        <v>12025</v>
      </c>
      <c r="W527" s="107" t="s">
        <v>1055</v>
      </c>
      <c r="X527" s="108">
        <v>42276</v>
      </c>
      <c r="Y527" s="107" t="b">
        <v>0</v>
      </c>
      <c r="Z527" s="107" t="s">
        <v>5237</v>
      </c>
      <c r="AA527" s="107" t="s">
        <v>5237</v>
      </c>
      <c r="AB527" s="107" t="s">
        <v>5237</v>
      </c>
      <c r="AC527" s="107" t="s">
        <v>5237</v>
      </c>
      <c r="AD527" s="107" t="s">
        <v>5237</v>
      </c>
      <c r="AE527" s="107" t="s">
        <v>5237</v>
      </c>
    </row>
    <row r="528" spans="2:31" ht="15" outlineLevel="1">
      <c r="B528" s="24" t="s">
        <v>8329</v>
      </c>
      <c r="C528" s="24" t="s">
        <v>4</v>
      </c>
      <c r="D528" s="24" t="s">
        <v>62</v>
      </c>
      <c r="E528"/>
      <c r="F528" t="s">
        <v>152</v>
      </c>
      <c r="G528">
        <v>300</v>
      </c>
      <c r="H528" t="s">
        <v>7989</v>
      </c>
      <c r="I528" t="s">
        <v>8240</v>
      </c>
      <c r="J528" t="s">
        <v>73</v>
      </c>
      <c r="K528" s="72" t="str">
        <f t="shared" si="25"/>
        <v>BPI304 ICPL Curncy</v>
      </c>
      <c r="L528" s="25" t="str">
        <f t="shared" si="26"/>
        <v>ICPL</v>
      </c>
      <c r="M528" s="26">
        <f t="shared" ca="1" si="26"/>
        <v>42276</v>
      </c>
      <c r="N528" s="25" t="b">
        <f t="shared" si="26"/>
        <v>0</v>
      </c>
      <c r="O528" s="84" t="str">
        <f>IF($N528,_xll.BDP($K528,O$433),"[DISABLED]")</f>
        <v>[DISABLED]</v>
      </c>
      <c r="P528" s="84" t="str">
        <f>IF($N528,_xll.BDP($K528,P$433),"[DISABLED]")</f>
        <v>[DISABLED]</v>
      </c>
      <c r="Q528" s="84" t="str">
        <f>IF($N528,_xll.BDP($K528,Q$433),"[DISABLED]")</f>
        <v>[DISABLED]</v>
      </c>
      <c r="R528" s="84" t="str">
        <f>IF($N528,_xll.BDH($K528,R$433,$M528),"[DISABLED]")</f>
        <v>[DISABLED]</v>
      </c>
      <c r="S528" s="84" t="str">
        <f>IF($N528,_xll.BDH($K528,S$433,$M528),"[DISABLED]")</f>
        <v>[DISABLED]</v>
      </c>
      <c r="T528" s="84" t="str">
        <f>IF($N528,_xll.BDH($K528,T$433,$M528),"[DISABLED]")</f>
        <v>[DISABLED]</v>
      </c>
      <c r="V528" s="106" t="s">
        <v>12026</v>
      </c>
      <c r="W528" s="107" t="s">
        <v>1055</v>
      </c>
      <c r="X528" s="108">
        <v>42276</v>
      </c>
      <c r="Y528" s="107" t="b">
        <v>0</v>
      </c>
      <c r="Z528" s="107" t="s">
        <v>5237</v>
      </c>
      <c r="AA528" s="107" t="s">
        <v>5237</v>
      </c>
      <c r="AB528" s="107" t="s">
        <v>5237</v>
      </c>
      <c r="AC528" s="107" t="s">
        <v>5237</v>
      </c>
      <c r="AD528" s="107" t="s">
        <v>5237</v>
      </c>
      <c r="AE528" s="107" t="s">
        <v>5237</v>
      </c>
    </row>
    <row r="529" spans="2:31" ht="15" outlineLevel="1">
      <c r="B529" s="24" t="s">
        <v>8329</v>
      </c>
      <c r="C529" s="24" t="s">
        <v>4</v>
      </c>
      <c r="D529" s="24" t="s">
        <v>62</v>
      </c>
      <c r="E529"/>
      <c r="F529" t="s">
        <v>44</v>
      </c>
      <c r="G529">
        <v>300</v>
      </c>
      <c r="H529" t="s">
        <v>7989</v>
      </c>
      <c r="I529" t="s">
        <v>8241</v>
      </c>
      <c r="J529" t="s">
        <v>73</v>
      </c>
      <c r="K529" s="72" t="str">
        <f t="shared" si="25"/>
        <v>BPI305 ICPL Curncy</v>
      </c>
      <c r="L529" s="25" t="str">
        <f t="shared" si="26"/>
        <v>ICPL</v>
      </c>
      <c r="M529" s="26">
        <f t="shared" ca="1" si="26"/>
        <v>42276</v>
      </c>
      <c r="N529" s="25" t="b">
        <f t="shared" si="26"/>
        <v>0</v>
      </c>
      <c r="O529" s="84" t="str">
        <f>IF($N529,_xll.BDP($K529,O$433),"[DISABLED]")</f>
        <v>[DISABLED]</v>
      </c>
      <c r="P529" s="84" t="str">
        <f>IF($N529,_xll.BDP($K529,P$433),"[DISABLED]")</f>
        <v>[DISABLED]</v>
      </c>
      <c r="Q529" s="84" t="str">
        <f>IF($N529,_xll.BDP($K529,Q$433),"[DISABLED]")</f>
        <v>[DISABLED]</v>
      </c>
      <c r="R529" s="84" t="str">
        <f>IF($N529,_xll.BDH($K529,R$433,$M529),"[DISABLED]")</f>
        <v>[DISABLED]</v>
      </c>
      <c r="S529" s="84" t="str">
        <f>IF($N529,_xll.BDH($K529,S$433,$M529),"[DISABLED]")</f>
        <v>[DISABLED]</v>
      </c>
      <c r="T529" s="84" t="str">
        <f>IF($N529,_xll.BDH($K529,T$433,$M529),"[DISABLED]")</f>
        <v>[DISABLED]</v>
      </c>
      <c r="V529" s="106" t="s">
        <v>12027</v>
      </c>
      <c r="W529" s="107" t="s">
        <v>1055</v>
      </c>
      <c r="X529" s="108">
        <v>42276</v>
      </c>
      <c r="Y529" s="107" t="b">
        <v>0</v>
      </c>
      <c r="Z529" s="107" t="s">
        <v>5237</v>
      </c>
      <c r="AA529" s="107" t="s">
        <v>5237</v>
      </c>
      <c r="AB529" s="107" t="s">
        <v>5237</v>
      </c>
      <c r="AC529" s="107" t="s">
        <v>5237</v>
      </c>
      <c r="AD529" s="107" t="s">
        <v>5237</v>
      </c>
      <c r="AE529" s="107" t="s">
        <v>5237</v>
      </c>
    </row>
    <row r="530" spans="2:31" ht="15" outlineLevel="1">
      <c r="B530" s="24" t="s">
        <v>8329</v>
      </c>
      <c r="C530" s="24" t="s">
        <v>4</v>
      </c>
      <c r="D530" s="24" t="s">
        <v>62</v>
      </c>
      <c r="E530"/>
      <c r="F530" t="s">
        <v>155</v>
      </c>
      <c r="G530">
        <v>300</v>
      </c>
      <c r="H530" t="s">
        <v>7989</v>
      </c>
      <c r="I530" t="s">
        <v>8242</v>
      </c>
      <c r="J530" t="s">
        <v>73</v>
      </c>
      <c r="K530" s="72" t="str">
        <f t="shared" si="25"/>
        <v>BPI306 ICPL Curncy</v>
      </c>
      <c r="L530" s="25" t="str">
        <f t="shared" si="26"/>
        <v>ICPL</v>
      </c>
      <c r="M530" s="26">
        <f t="shared" ca="1" si="26"/>
        <v>42276</v>
      </c>
      <c r="N530" s="25" t="b">
        <f t="shared" si="26"/>
        <v>0</v>
      </c>
      <c r="O530" s="84" t="str">
        <f>IF($N530,_xll.BDP($K530,O$433),"[DISABLED]")</f>
        <v>[DISABLED]</v>
      </c>
      <c r="P530" s="84" t="str">
        <f>IF($N530,_xll.BDP($K530,P$433),"[DISABLED]")</f>
        <v>[DISABLED]</v>
      </c>
      <c r="Q530" s="84" t="str">
        <f>IF($N530,_xll.BDP($K530,Q$433),"[DISABLED]")</f>
        <v>[DISABLED]</v>
      </c>
      <c r="R530" s="84" t="str">
        <f>IF($N530,_xll.BDH($K530,R$433,$M530),"[DISABLED]")</f>
        <v>[DISABLED]</v>
      </c>
      <c r="S530" s="84" t="str">
        <f>IF($N530,_xll.BDH($K530,S$433,$M530),"[DISABLED]")</f>
        <v>[DISABLED]</v>
      </c>
      <c r="T530" s="84" t="str">
        <f>IF($N530,_xll.BDH($K530,T$433,$M530),"[DISABLED]")</f>
        <v>[DISABLED]</v>
      </c>
      <c r="V530" s="106" t="s">
        <v>12028</v>
      </c>
      <c r="W530" s="107" t="s">
        <v>1055</v>
      </c>
      <c r="X530" s="108">
        <v>42276</v>
      </c>
      <c r="Y530" s="107" t="b">
        <v>0</v>
      </c>
      <c r="Z530" s="107" t="s">
        <v>5237</v>
      </c>
      <c r="AA530" s="107" t="s">
        <v>5237</v>
      </c>
      <c r="AB530" s="107" t="s">
        <v>5237</v>
      </c>
      <c r="AC530" s="107" t="s">
        <v>5237</v>
      </c>
      <c r="AD530" s="107" t="s">
        <v>5237</v>
      </c>
      <c r="AE530" s="107" t="s">
        <v>5237</v>
      </c>
    </row>
    <row r="531" spans="2:31" ht="15" outlineLevel="1">
      <c r="B531" s="24" t="s">
        <v>8329</v>
      </c>
      <c r="C531" s="24" t="s">
        <v>4</v>
      </c>
      <c r="D531" s="24" t="s">
        <v>62</v>
      </c>
      <c r="E531"/>
      <c r="F531" t="s">
        <v>45</v>
      </c>
      <c r="G531">
        <v>300</v>
      </c>
      <c r="H531" t="s">
        <v>7989</v>
      </c>
      <c r="I531" t="s">
        <v>8243</v>
      </c>
      <c r="J531" t="s">
        <v>73</v>
      </c>
      <c r="K531" s="72" t="str">
        <f t="shared" si="25"/>
        <v>BPI307 ICPL Curncy</v>
      </c>
      <c r="L531" s="25" t="str">
        <f t="shared" ref="L531:N562" si="27">L$433</f>
        <v>ICPL</v>
      </c>
      <c r="M531" s="26">
        <f t="shared" ca="1" si="27"/>
        <v>42276</v>
      </c>
      <c r="N531" s="25" t="b">
        <f t="shared" si="27"/>
        <v>0</v>
      </c>
      <c r="O531" s="84" t="str">
        <f>IF($N531,_xll.BDP($K531,O$433),"[DISABLED]")</f>
        <v>[DISABLED]</v>
      </c>
      <c r="P531" s="84" t="str">
        <f>IF($N531,_xll.BDP($K531,P$433),"[DISABLED]")</f>
        <v>[DISABLED]</v>
      </c>
      <c r="Q531" s="84" t="str">
        <f>IF($N531,_xll.BDP($K531,Q$433),"[DISABLED]")</f>
        <v>[DISABLED]</v>
      </c>
      <c r="R531" s="84" t="str">
        <f>IF($N531,_xll.BDH($K531,R$433,$M531),"[DISABLED]")</f>
        <v>[DISABLED]</v>
      </c>
      <c r="S531" s="84" t="str">
        <f>IF($N531,_xll.BDH($K531,S$433,$M531),"[DISABLED]")</f>
        <v>[DISABLED]</v>
      </c>
      <c r="T531" s="84" t="str">
        <f>IF($N531,_xll.BDH($K531,T$433,$M531),"[DISABLED]")</f>
        <v>[DISABLED]</v>
      </c>
      <c r="V531" s="106" t="s">
        <v>12029</v>
      </c>
      <c r="W531" s="107" t="s">
        <v>1055</v>
      </c>
      <c r="X531" s="108">
        <v>42276</v>
      </c>
      <c r="Y531" s="107" t="b">
        <v>0</v>
      </c>
      <c r="Z531" s="107" t="s">
        <v>5237</v>
      </c>
      <c r="AA531" s="107" t="s">
        <v>5237</v>
      </c>
      <c r="AB531" s="107" t="s">
        <v>5237</v>
      </c>
      <c r="AC531" s="107" t="s">
        <v>5237</v>
      </c>
      <c r="AD531" s="107" t="s">
        <v>5237</v>
      </c>
      <c r="AE531" s="107" t="s">
        <v>5237</v>
      </c>
    </row>
    <row r="532" spans="2:31" ht="15" outlineLevel="1">
      <c r="B532" s="24" t="s">
        <v>8329</v>
      </c>
      <c r="C532" s="24" t="s">
        <v>4</v>
      </c>
      <c r="D532" s="24" t="s">
        <v>62</v>
      </c>
      <c r="E532"/>
      <c r="F532" t="s">
        <v>156</v>
      </c>
      <c r="G532">
        <v>300</v>
      </c>
      <c r="H532" t="s">
        <v>7989</v>
      </c>
      <c r="I532" t="s">
        <v>8244</v>
      </c>
      <c r="J532" t="s">
        <v>73</v>
      </c>
      <c r="K532" s="72" t="str">
        <f t="shared" si="25"/>
        <v>BPI308 ICPL Curncy</v>
      </c>
      <c r="L532" s="25" t="str">
        <f t="shared" si="27"/>
        <v>ICPL</v>
      </c>
      <c r="M532" s="26">
        <f t="shared" ca="1" si="27"/>
        <v>42276</v>
      </c>
      <c r="N532" s="25" t="b">
        <f t="shared" si="27"/>
        <v>0</v>
      </c>
      <c r="O532" s="84" t="str">
        <f>IF($N532,_xll.BDP($K532,O$433),"[DISABLED]")</f>
        <v>[DISABLED]</v>
      </c>
      <c r="P532" s="84" t="str">
        <f>IF($N532,_xll.BDP($K532,P$433),"[DISABLED]")</f>
        <v>[DISABLED]</v>
      </c>
      <c r="Q532" s="84" t="str">
        <f>IF($N532,_xll.BDP($K532,Q$433),"[DISABLED]")</f>
        <v>[DISABLED]</v>
      </c>
      <c r="R532" s="84" t="str">
        <f>IF($N532,_xll.BDH($K532,R$433,$M532),"[DISABLED]")</f>
        <v>[DISABLED]</v>
      </c>
      <c r="S532" s="84" t="str">
        <f>IF($N532,_xll.BDH($K532,S$433,$M532),"[DISABLED]")</f>
        <v>[DISABLED]</v>
      </c>
      <c r="T532" s="84" t="str">
        <f>IF($N532,_xll.BDH($K532,T$433,$M532),"[DISABLED]")</f>
        <v>[DISABLED]</v>
      </c>
      <c r="V532" s="106" t="s">
        <v>12030</v>
      </c>
      <c r="W532" s="107" t="s">
        <v>1055</v>
      </c>
      <c r="X532" s="108">
        <v>42276</v>
      </c>
      <c r="Y532" s="107" t="b">
        <v>0</v>
      </c>
      <c r="Z532" s="107" t="s">
        <v>5237</v>
      </c>
      <c r="AA532" s="107" t="s">
        <v>5237</v>
      </c>
      <c r="AB532" s="107" t="s">
        <v>5237</v>
      </c>
      <c r="AC532" s="107" t="s">
        <v>5237</v>
      </c>
      <c r="AD532" s="107" t="s">
        <v>5237</v>
      </c>
      <c r="AE532" s="107" t="s">
        <v>5237</v>
      </c>
    </row>
    <row r="533" spans="2:31" ht="15" outlineLevel="1">
      <c r="B533" s="24" t="s">
        <v>8329</v>
      </c>
      <c r="C533" s="24" t="s">
        <v>4</v>
      </c>
      <c r="D533" s="24" t="s">
        <v>62</v>
      </c>
      <c r="E533"/>
      <c r="F533" t="s">
        <v>157</v>
      </c>
      <c r="G533">
        <v>300</v>
      </c>
      <c r="H533" t="s">
        <v>7989</v>
      </c>
      <c r="I533" t="s">
        <v>8245</v>
      </c>
      <c r="J533" t="s">
        <v>73</v>
      </c>
      <c r="K533" s="72" t="str">
        <f t="shared" si="25"/>
        <v>BPI309 ICPL Curncy</v>
      </c>
      <c r="L533" s="25" t="str">
        <f t="shared" si="27"/>
        <v>ICPL</v>
      </c>
      <c r="M533" s="26">
        <f t="shared" ca="1" si="27"/>
        <v>42276</v>
      </c>
      <c r="N533" s="25" t="b">
        <f t="shared" si="27"/>
        <v>0</v>
      </c>
      <c r="O533" s="84" t="str">
        <f>IF($N533,_xll.BDP($K533,O$433),"[DISABLED]")</f>
        <v>[DISABLED]</v>
      </c>
      <c r="P533" s="84" t="str">
        <f>IF($N533,_xll.BDP($K533,P$433),"[DISABLED]")</f>
        <v>[DISABLED]</v>
      </c>
      <c r="Q533" s="84" t="str">
        <f>IF($N533,_xll.BDP($K533,Q$433),"[DISABLED]")</f>
        <v>[DISABLED]</v>
      </c>
      <c r="R533" s="84" t="str">
        <f>IF($N533,_xll.BDH($K533,R$433,$M533),"[DISABLED]")</f>
        <v>[DISABLED]</v>
      </c>
      <c r="S533" s="84" t="str">
        <f>IF($N533,_xll.BDH($K533,S$433,$M533),"[DISABLED]")</f>
        <v>[DISABLED]</v>
      </c>
      <c r="T533" s="84" t="str">
        <f>IF($N533,_xll.BDH($K533,T$433,$M533),"[DISABLED]")</f>
        <v>[DISABLED]</v>
      </c>
      <c r="V533" s="106" t="s">
        <v>12031</v>
      </c>
      <c r="W533" s="107" t="s">
        <v>1055</v>
      </c>
      <c r="X533" s="108">
        <v>42276</v>
      </c>
      <c r="Y533" s="107" t="b">
        <v>0</v>
      </c>
      <c r="Z533" s="107" t="s">
        <v>5237</v>
      </c>
      <c r="AA533" s="107" t="s">
        <v>5237</v>
      </c>
      <c r="AB533" s="107" t="s">
        <v>5237</v>
      </c>
      <c r="AC533" s="107" t="s">
        <v>5237</v>
      </c>
      <c r="AD533" s="107" t="s">
        <v>5237</v>
      </c>
      <c r="AE533" s="107" t="s">
        <v>5237</v>
      </c>
    </row>
    <row r="534" spans="2:31" ht="15" outlineLevel="1">
      <c r="B534" s="24" t="s">
        <v>8329</v>
      </c>
      <c r="C534" s="24" t="s">
        <v>4</v>
      </c>
      <c r="D534" s="24" t="s">
        <v>62</v>
      </c>
      <c r="E534"/>
      <c r="F534" t="s">
        <v>46</v>
      </c>
      <c r="G534">
        <v>300</v>
      </c>
      <c r="H534" t="s">
        <v>7989</v>
      </c>
      <c r="I534" t="s">
        <v>8246</v>
      </c>
      <c r="J534" t="s">
        <v>73</v>
      </c>
      <c r="K534" s="72" t="str">
        <f t="shared" si="25"/>
        <v>BPI3010 ICPL Curncy</v>
      </c>
      <c r="L534" s="25" t="str">
        <f t="shared" si="27"/>
        <v>ICPL</v>
      </c>
      <c r="M534" s="26">
        <f t="shared" ca="1" si="27"/>
        <v>42276</v>
      </c>
      <c r="N534" s="25" t="b">
        <f t="shared" si="27"/>
        <v>0</v>
      </c>
      <c r="O534" s="84" t="str">
        <f>IF($N534,_xll.BDP($K534,O$433),"[DISABLED]")</f>
        <v>[DISABLED]</v>
      </c>
      <c r="P534" s="84" t="str">
        <f>IF($N534,_xll.BDP($K534,P$433),"[DISABLED]")</f>
        <v>[DISABLED]</v>
      </c>
      <c r="Q534" s="84" t="str">
        <f>IF($N534,_xll.BDP($K534,Q$433),"[DISABLED]")</f>
        <v>[DISABLED]</v>
      </c>
      <c r="R534" s="84" t="str">
        <f>IF($N534,_xll.BDH($K534,R$433,$M534),"[DISABLED]")</f>
        <v>[DISABLED]</v>
      </c>
      <c r="S534" s="84" t="str">
        <f>IF($N534,_xll.BDH($K534,S$433,$M534),"[DISABLED]")</f>
        <v>[DISABLED]</v>
      </c>
      <c r="T534" s="84" t="str">
        <f>IF($N534,_xll.BDH($K534,T$433,$M534),"[DISABLED]")</f>
        <v>[DISABLED]</v>
      </c>
      <c r="V534" s="106" t="s">
        <v>12032</v>
      </c>
      <c r="W534" s="107" t="s">
        <v>1055</v>
      </c>
      <c r="X534" s="108">
        <v>42276</v>
      </c>
      <c r="Y534" s="107" t="b">
        <v>0</v>
      </c>
      <c r="Z534" s="107" t="s">
        <v>5237</v>
      </c>
      <c r="AA534" s="107" t="s">
        <v>5237</v>
      </c>
      <c r="AB534" s="107" t="s">
        <v>5237</v>
      </c>
      <c r="AC534" s="107" t="s">
        <v>5237</v>
      </c>
      <c r="AD534" s="107" t="s">
        <v>5237</v>
      </c>
      <c r="AE534" s="107" t="s">
        <v>5237</v>
      </c>
    </row>
    <row r="535" spans="2:31" ht="15" outlineLevel="1">
      <c r="B535" s="24" t="s">
        <v>8329</v>
      </c>
      <c r="C535" s="24" t="s">
        <v>4</v>
      </c>
      <c r="D535" s="24" t="s">
        <v>62</v>
      </c>
      <c r="E535"/>
      <c r="F535" t="s">
        <v>161</v>
      </c>
      <c r="G535">
        <v>300</v>
      </c>
      <c r="H535" t="s">
        <v>7989</v>
      </c>
      <c r="I535" t="s">
        <v>8247</v>
      </c>
      <c r="J535" t="s">
        <v>73</v>
      </c>
      <c r="K535" s="72" t="str">
        <f t="shared" si="25"/>
        <v>BPI3012 ICPL Curncy</v>
      </c>
      <c r="L535" s="25" t="str">
        <f t="shared" si="27"/>
        <v>ICPL</v>
      </c>
      <c r="M535" s="26">
        <f t="shared" ca="1" si="27"/>
        <v>42276</v>
      </c>
      <c r="N535" s="25" t="b">
        <f t="shared" si="27"/>
        <v>0</v>
      </c>
      <c r="O535" s="84" t="str">
        <f>IF($N535,_xll.BDP($K535,O$433),"[DISABLED]")</f>
        <v>[DISABLED]</v>
      </c>
      <c r="P535" s="84" t="str">
        <f>IF($N535,_xll.BDP($K535,P$433),"[DISABLED]")</f>
        <v>[DISABLED]</v>
      </c>
      <c r="Q535" s="84" t="str">
        <f>IF($N535,_xll.BDP($K535,Q$433),"[DISABLED]")</f>
        <v>[DISABLED]</v>
      </c>
      <c r="R535" s="84" t="str">
        <f>IF($N535,_xll.BDH($K535,R$433,$M535),"[DISABLED]")</f>
        <v>[DISABLED]</v>
      </c>
      <c r="S535" s="84" t="str">
        <f>IF($N535,_xll.BDH($K535,S$433,$M535),"[DISABLED]")</f>
        <v>[DISABLED]</v>
      </c>
      <c r="T535" s="84" t="str">
        <f>IF($N535,_xll.BDH($K535,T$433,$M535),"[DISABLED]")</f>
        <v>[DISABLED]</v>
      </c>
      <c r="V535" s="106" t="s">
        <v>12033</v>
      </c>
      <c r="W535" s="107" t="s">
        <v>1055</v>
      </c>
      <c r="X535" s="108">
        <v>42276</v>
      </c>
      <c r="Y535" s="107" t="b">
        <v>0</v>
      </c>
      <c r="Z535" s="107" t="s">
        <v>5237</v>
      </c>
      <c r="AA535" s="107" t="s">
        <v>5237</v>
      </c>
      <c r="AB535" s="107" t="s">
        <v>5237</v>
      </c>
      <c r="AC535" s="107" t="s">
        <v>5237</v>
      </c>
      <c r="AD535" s="107" t="s">
        <v>5237</v>
      </c>
      <c r="AE535" s="107" t="s">
        <v>5237</v>
      </c>
    </row>
    <row r="536" spans="2:31" ht="15" outlineLevel="1">
      <c r="B536" s="24" t="s">
        <v>8329</v>
      </c>
      <c r="C536" s="24" t="s">
        <v>4</v>
      </c>
      <c r="D536" s="24" t="s">
        <v>62</v>
      </c>
      <c r="E536"/>
      <c r="F536" t="s">
        <v>47</v>
      </c>
      <c r="G536">
        <v>300</v>
      </c>
      <c r="H536" t="s">
        <v>7989</v>
      </c>
      <c r="I536" t="s">
        <v>8248</v>
      </c>
      <c r="J536" t="s">
        <v>73</v>
      </c>
      <c r="K536" s="72" t="str">
        <f t="shared" si="25"/>
        <v>BPI3015 ICPL Curncy</v>
      </c>
      <c r="L536" s="25" t="str">
        <f t="shared" si="27"/>
        <v>ICPL</v>
      </c>
      <c r="M536" s="26">
        <f t="shared" ca="1" si="27"/>
        <v>42276</v>
      </c>
      <c r="N536" s="25" t="b">
        <f t="shared" si="27"/>
        <v>0</v>
      </c>
      <c r="O536" s="84" t="str">
        <f>IF($N536,_xll.BDP($K536,O$433),"[DISABLED]")</f>
        <v>[DISABLED]</v>
      </c>
      <c r="P536" s="84" t="str">
        <f>IF($N536,_xll.BDP($K536,P$433),"[DISABLED]")</f>
        <v>[DISABLED]</v>
      </c>
      <c r="Q536" s="84" t="str">
        <f>IF($N536,_xll.BDP($K536,Q$433),"[DISABLED]")</f>
        <v>[DISABLED]</v>
      </c>
      <c r="R536" s="84" t="str">
        <f>IF($N536,_xll.BDH($K536,R$433,$M536),"[DISABLED]")</f>
        <v>[DISABLED]</v>
      </c>
      <c r="S536" s="84" t="str">
        <f>IF($N536,_xll.BDH($K536,S$433,$M536),"[DISABLED]")</f>
        <v>[DISABLED]</v>
      </c>
      <c r="T536" s="84" t="str">
        <f>IF($N536,_xll.BDH($K536,T$433,$M536),"[DISABLED]")</f>
        <v>[DISABLED]</v>
      </c>
      <c r="V536" s="106" t="s">
        <v>12034</v>
      </c>
      <c r="W536" s="107" t="s">
        <v>1055</v>
      </c>
      <c r="X536" s="108">
        <v>42276</v>
      </c>
      <c r="Y536" s="107" t="b">
        <v>0</v>
      </c>
      <c r="Z536" s="107" t="s">
        <v>5237</v>
      </c>
      <c r="AA536" s="107" t="s">
        <v>5237</v>
      </c>
      <c r="AB536" s="107" t="s">
        <v>5237</v>
      </c>
      <c r="AC536" s="107" t="s">
        <v>5237</v>
      </c>
      <c r="AD536" s="107" t="s">
        <v>5237</v>
      </c>
      <c r="AE536" s="107" t="s">
        <v>5237</v>
      </c>
    </row>
    <row r="537" spans="2:31" ht="15" outlineLevel="1">
      <c r="B537" s="24" t="s">
        <v>8329</v>
      </c>
      <c r="C537" s="24" t="s">
        <v>4</v>
      </c>
      <c r="D537" s="24" t="s">
        <v>62</v>
      </c>
      <c r="E537"/>
      <c r="F537" t="s">
        <v>48</v>
      </c>
      <c r="G537">
        <v>300</v>
      </c>
      <c r="H537" t="s">
        <v>7989</v>
      </c>
      <c r="I537" t="s">
        <v>8249</v>
      </c>
      <c r="J537" t="s">
        <v>73</v>
      </c>
      <c r="K537" s="72" t="str">
        <f t="shared" si="25"/>
        <v>BPI3020 ICPL Curncy</v>
      </c>
      <c r="L537" s="25" t="str">
        <f t="shared" si="27"/>
        <v>ICPL</v>
      </c>
      <c r="M537" s="26">
        <f t="shared" ca="1" si="27"/>
        <v>42276</v>
      </c>
      <c r="N537" s="25" t="b">
        <f t="shared" si="27"/>
        <v>0</v>
      </c>
      <c r="O537" s="84" t="str">
        <f>IF($N537,_xll.BDP($K537,O$433),"[DISABLED]")</f>
        <v>[DISABLED]</v>
      </c>
      <c r="P537" s="84" t="str">
        <f>IF($N537,_xll.BDP($K537,P$433),"[DISABLED]")</f>
        <v>[DISABLED]</v>
      </c>
      <c r="Q537" s="84" t="str">
        <f>IF($N537,_xll.BDP($K537,Q$433),"[DISABLED]")</f>
        <v>[DISABLED]</v>
      </c>
      <c r="R537" s="84" t="str">
        <f>IF($N537,_xll.BDH($K537,R$433,$M537),"[DISABLED]")</f>
        <v>[DISABLED]</v>
      </c>
      <c r="S537" s="84" t="str">
        <f>IF($N537,_xll.BDH($K537,S$433,$M537),"[DISABLED]")</f>
        <v>[DISABLED]</v>
      </c>
      <c r="T537" s="84" t="str">
        <f>IF($N537,_xll.BDH($K537,T$433,$M537),"[DISABLED]")</f>
        <v>[DISABLED]</v>
      </c>
      <c r="V537" s="106" t="s">
        <v>12035</v>
      </c>
      <c r="W537" s="107" t="s">
        <v>1055</v>
      </c>
      <c r="X537" s="108">
        <v>42276</v>
      </c>
      <c r="Y537" s="107" t="b">
        <v>0</v>
      </c>
      <c r="Z537" s="107" t="s">
        <v>5237</v>
      </c>
      <c r="AA537" s="107" t="s">
        <v>5237</v>
      </c>
      <c r="AB537" s="107" t="s">
        <v>5237</v>
      </c>
      <c r="AC537" s="107" t="s">
        <v>5237</v>
      </c>
      <c r="AD537" s="107" t="s">
        <v>5237</v>
      </c>
      <c r="AE537" s="107" t="s">
        <v>5237</v>
      </c>
    </row>
    <row r="538" spans="2:31" ht="15" outlineLevel="1">
      <c r="B538" s="24" t="s">
        <v>8329</v>
      </c>
      <c r="C538" s="24" t="s">
        <v>4</v>
      </c>
      <c r="D538" s="24" t="s">
        <v>62</v>
      </c>
      <c r="E538"/>
      <c r="F538" t="s">
        <v>41</v>
      </c>
      <c r="G538">
        <v>350</v>
      </c>
      <c r="H538" t="s">
        <v>7989</v>
      </c>
      <c r="I538" t="s">
        <v>8250</v>
      </c>
      <c r="J538" t="s">
        <v>73</v>
      </c>
      <c r="K538" s="72" t="str">
        <f t="shared" si="25"/>
        <v>BPI351 ICPL Curncy</v>
      </c>
      <c r="L538" s="25" t="str">
        <f t="shared" si="27"/>
        <v>ICPL</v>
      </c>
      <c r="M538" s="26">
        <f t="shared" ca="1" si="27"/>
        <v>42276</v>
      </c>
      <c r="N538" s="25" t="b">
        <f t="shared" si="27"/>
        <v>0</v>
      </c>
      <c r="O538" s="84" t="str">
        <f>IF($N538,_xll.BDP($K538,O$433),"[DISABLED]")</f>
        <v>[DISABLED]</v>
      </c>
      <c r="P538" s="84" t="str">
        <f>IF($N538,_xll.BDP($K538,P$433),"[DISABLED]")</f>
        <v>[DISABLED]</v>
      </c>
      <c r="Q538" s="84" t="str">
        <f>IF($N538,_xll.BDP($K538,Q$433),"[DISABLED]")</f>
        <v>[DISABLED]</v>
      </c>
      <c r="R538" s="84" t="str">
        <f>IF($N538,_xll.BDH($K538,R$433,$M538),"[DISABLED]")</f>
        <v>[DISABLED]</v>
      </c>
      <c r="S538" s="84" t="str">
        <f>IF($N538,_xll.BDH($K538,S$433,$M538),"[DISABLED]")</f>
        <v>[DISABLED]</v>
      </c>
      <c r="T538" s="84" t="str">
        <f>IF($N538,_xll.BDH($K538,T$433,$M538),"[DISABLED]")</f>
        <v>[DISABLED]</v>
      </c>
      <c r="V538" s="106" t="s">
        <v>12036</v>
      </c>
      <c r="W538" s="107" t="s">
        <v>1055</v>
      </c>
      <c r="X538" s="108">
        <v>42276</v>
      </c>
      <c r="Y538" s="107" t="b">
        <v>0</v>
      </c>
      <c r="Z538" s="107" t="s">
        <v>5237</v>
      </c>
      <c r="AA538" s="107" t="s">
        <v>5237</v>
      </c>
      <c r="AB538" s="107" t="s">
        <v>5237</v>
      </c>
      <c r="AC538" s="107" t="s">
        <v>5237</v>
      </c>
      <c r="AD538" s="107" t="s">
        <v>5237</v>
      </c>
      <c r="AE538" s="107" t="s">
        <v>5237</v>
      </c>
    </row>
    <row r="539" spans="2:31" ht="15" outlineLevel="1">
      <c r="B539" s="24" t="s">
        <v>8329</v>
      </c>
      <c r="C539" s="24" t="s">
        <v>4</v>
      </c>
      <c r="D539" s="24" t="s">
        <v>62</v>
      </c>
      <c r="E539"/>
      <c r="F539" t="s">
        <v>42</v>
      </c>
      <c r="G539">
        <v>350</v>
      </c>
      <c r="H539" t="s">
        <v>7989</v>
      </c>
      <c r="I539" t="s">
        <v>8251</v>
      </c>
      <c r="J539" t="s">
        <v>73</v>
      </c>
      <c r="K539" s="72" t="str">
        <f t="shared" si="25"/>
        <v>BPI352 ICPL Curncy</v>
      </c>
      <c r="L539" s="25" t="str">
        <f t="shared" si="27"/>
        <v>ICPL</v>
      </c>
      <c r="M539" s="26">
        <f t="shared" ca="1" si="27"/>
        <v>42276</v>
      </c>
      <c r="N539" s="25" t="b">
        <f t="shared" si="27"/>
        <v>0</v>
      </c>
      <c r="O539" s="84" t="str">
        <f>IF($N539,_xll.BDP($K539,O$433),"[DISABLED]")</f>
        <v>[DISABLED]</v>
      </c>
      <c r="P539" s="84" t="str">
        <f>IF($N539,_xll.BDP($K539,P$433),"[DISABLED]")</f>
        <v>[DISABLED]</v>
      </c>
      <c r="Q539" s="84" t="str">
        <f>IF($N539,_xll.BDP($K539,Q$433),"[DISABLED]")</f>
        <v>[DISABLED]</v>
      </c>
      <c r="R539" s="84" t="str">
        <f>IF($N539,_xll.BDH($K539,R$433,$M539),"[DISABLED]")</f>
        <v>[DISABLED]</v>
      </c>
      <c r="S539" s="84" t="str">
        <f>IF($N539,_xll.BDH($K539,S$433,$M539),"[DISABLED]")</f>
        <v>[DISABLED]</v>
      </c>
      <c r="T539" s="84" t="str">
        <f>IF($N539,_xll.BDH($K539,T$433,$M539),"[DISABLED]")</f>
        <v>[DISABLED]</v>
      </c>
      <c r="V539" s="106" t="s">
        <v>12037</v>
      </c>
      <c r="W539" s="107" t="s">
        <v>1055</v>
      </c>
      <c r="X539" s="108">
        <v>42276</v>
      </c>
      <c r="Y539" s="107" t="b">
        <v>0</v>
      </c>
      <c r="Z539" s="107" t="s">
        <v>5237</v>
      </c>
      <c r="AA539" s="107" t="s">
        <v>5237</v>
      </c>
      <c r="AB539" s="107" t="s">
        <v>5237</v>
      </c>
      <c r="AC539" s="107" t="s">
        <v>5237</v>
      </c>
      <c r="AD539" s="107" t="s">
        <v>5237</v>
      </c>
      <c r="AE539" s="107" t="s">
        <v>5237</v>
      </c>
    </row>
    <row r="540" spans="2:31" ht="15" outlineLevel="1">
      <c r="B540" s="24" t="s">
        <v>8329</v>
      </c>
      <c r="C540" s="24" t="s">
        <v>4</v>
      </c>
      <c r="D540" s="24" t="s">
        <v>62</v>
      </c>
      <c r="E540"/>
      <c r="F540" t="s">
        <v>43</v>
      </c>
      <c r="G540">
        <v>350</v>
      </c>
      <c r="H540" t="s">
        <v>7989</v>
      </c>
      <c r="I540" t="s">
        <v>8252</v>
      </c>
      <c r="J540" t="s">
        <v>73</v>
      </c>
      <c r="K540" s="72" t="str">
        <f t="shared" si="25"/>
        <v>BPI353 ICPL Curncy</v>
      </c>
      <c r="L540" s="25" t="str">
        <f t="shared" si="27"/>
        <v>ICPL</v>
      </c>
      <c r="M540" s="26">
        <f t="shared" ca="1" si="27"/>
        <v>42276</v>
      </c>
      <c r="N540" s="25" t="b">
        <f t="shared" si="27"/>
        <v>0</v>
      </c>
      <c r="O540" s="84" t="str">
        <f>IF($N540,_xll.BDP($K540,O$433),"[DISABLED]")</f>
        <v>[DISABLED]</v>
      </c>
      <c r="P540" s="84" t="str">
        <f>IF($N540,_xll.BDP($K540,P$433),"[DISABLED]")</f>
        <v>[DISABLED]</v>
      </c>
      <c r="Q540" s="84" t="str">
        <f>IF($N540,_xll.BDP($K540,Q$433),"[DISABLED]")</f>
        <v>[DISABLED]</v>
      </c>
      <c r="R540" s="84" t="str">
        <f>IF($N540,_xll.BDH($K540,R$433,$M540),"[DISABLED]")</f>
        <v>[DISABLED]</v>
      </c>
      <c r="S540" s="84" t="str">
        <f>IF($N540,_xll.BDH($K540,S$433,$M540),"[DISABLED]")</f>
        <v>[DISABLED]</v>
      </c>
      <c r="T540" s="84" t="str">
        <f>IF($N540,_xll.BDH($K540,T$433,$M540),"[DISABLED]")</f>
        <v>[DISABLED]</v>
      </c>
      <c r="V540" s="106" t="s">
        <v>12038</v>
      </c>
      <c r="W540" s="107" t="s">
        <v>1055</v>
      </c>
      <c r="X540" s="108">
        <v>42276</v>
      </c>
      <c r="Y540" s="107" t="b">
        <v>0</v>
      </c>
      <c r="Z540" s="107" t="s">
        <v>5237</v>
      </c>
      <c r="AA540" s="107" t="s">
        <v>5237</v>
      </c>
      <c r="AB540" s="107" t="s">
        <v>5237</v>
      </c>
      <c r="AC540" s="107" t="s">
        <v>5237</v>
      </c>
      <c r="AD540" s="107" t="s">
        <v>5237</v>
      </c>
      <c r="AE540" s="107" t="s">
        <v>5237</v>
      </c>
    </row>
    <row r="541" spans="2:31" ht="15" outlineLevel="1">
      <c r="B541" s="24" t="s">
        <v>8329</v>
      </c>
      <c r="C541" s="24" t="s">
        <v>4</v>
      </c>
      <c r="D541" s="24" t="s">
        <v>62</v>
      </c>
      <c r="E541"/>
      <c r="F541" t="s">
        <v>152</v>
      </c>
      <c r="G541">
        <v>350</v>
      </c>
      <c r="H541" t="s">
        <v>7989</v>
      </c>
      <c r="I541" t="s">
        <v>8253</v>
      </c>
      <c r="J541" t="s">
        <v>73</v>
      </c>
      <c r="K541" s="72" t="str">
        <f t="shared" si="25"/>
        <v>BPI354 ICPL Curncy</v>
      </c>
      <c r="L541" s="25" t="str">
        <f t="shared" si="27"/>
        <v>ICPL</v>
      </c>
      <c r="M541" s="26">
        <f t="shared" ca="1" si="27"/>
        <v>42276</v>
      </c>
      <c r="N541" s="25" t="b">
        <f t="shared" si="27"/>
        <v>0</v>
      </c>
      <c r="O541" s="84" t="str">
        <f>IF($N541,_xll.BDP($K541,O$433),"[DISABLED]")</f>
        <v>[DISABLED]</v>
      </c>
      <c r="P541" s="84" t="str">
        <f>IF($N541,_xll.BDP($K541,P$433),"[DISABLED]")</f>
        <v>[DISABLED]</v>
      </c>
      <c r="Q541" s="84" t="str">
        <f>IF($N541,_xll.BDP($K541,Q$433),"[DISABLED]")</f>
        <v>[DISABLED]</v>
      </c>
      <c r="R541" s="84" t="str">
        <f>IF($N541,_xll.BDH($K541,R$433,$M541),"[DISABLED]")</f>
        <v>[DISABLED]</v>
      </c>
      <c r="S541" s="84" t="str">
        <f>IF($N541,_xll.BDH($K541,S$433,$M541),"[DISABLED]")</f>
        <v>[DISABLED]</v>
      </c>
      <c r="T541" s="84" t="str">
        <f>IF($N541,_xll.BDH($K541,T$433,$M541),"[DISABLED]")</f>
        <v>[DISABLED]</v>
      </c>
      <c r="V541" s="106" t="s">
        <v>12039</v>
      </c>
      <c r="W541" s="107" t="s">
        <v>1055</v>
      </c>
      <c r="X541" s="108">
        <v>42276</v>
      </c>
      <c r="Y541" s="107" t="b">
        <v>0</v>
      </c>
      <c r="Z541" s="107" t="s">
        <v>5237</v>
      </c>
      <c r="AA541" s="107" t="s">
        <v>5237</v>
      </c>
      <c r="AB541" s="107" t="s">
        <v>5237</v>
      </c>
      <c r="AC541" s="107" t="s">
        <v>5237</v>
      </c>
      <c r="AD541" s="107" t="s">
        <v>5237</v>
      </c>
      <c r="AE541" s="107" t="s">
        <v>5237</v>
      </c>
    </row>
    <row r="542" spans="2:31" ht="15" outlineLevel="1">
      <c r="B542" s="24" t="s">
        <v>8329</v>
      </c>
      <c r="C542" s="24" t="s">
        <v>4</v>
      </c>
      <c r="D542" s="24" t="s">
        <v>62</v>
      </c>
      <c r="E542"/>
      <c r="F542" t="s">
        <v>44</v>
      </c>
      <c r="G542">
        <v>350</v>
      </c>
      <c r="H542" t="s">
        <v>7989</v>
      </c>
      <c r="I542" t="s">
        <v>8254</v>
      </c>
      <c r="J542" t="s">
        <v>73</v>
      </c>
      <c r="K542" s="72" t="str">
        <f t="shared" si="25"/>
        <v>BPI355 ICPL Curncy</v>
      </c>
      <c r="L542" s="25" t="str">
        <f t="shared" si="27"/>
        <v>ICPL</v>
      </c>
      <c r="M542" s="26">
        <f t="shared" ca="1" si="27"/>
        <v>42276</v>
      </c>
      <c r="N542" s="25" t="b">
        <f t="shared" si="27"/>
        <v>0</v>
      </c>
      <c r="O542" s="84" t="str">
        <f>IF($N542,_xll.BDP($K542,O$433),"[DISABLED]")</f>
        <v>[DISABLED]</v>
      </c>
      <c r="P542" s="84" t="str">
        <f>IF($N542,_xll.BDP($K542,P$433),"[DISABLED]")</f>
        <v>[DISABLED]</v>
      </c>
      <c r="Q542" s="84" t="str">
        <f>IF($N542,_xll.BDP($K542,Q$433),"[DISABLED]")</f>
        <v>[DISABLED]</v>
      </c>
      <c r="R542" s="84" t="str">
        <f>IF($N542,_xll.BDH($K542,R$433,$M542),"[DISABLED]")</f>
        <v>[DISABLED]</v>
      </c>
      <c r="S542" s="84" t="str">
        <f>IF($N542,_xll.BDH($K542,S$433,$M542),"[DISABLED]")</f>
        <v>[DISABLED]</v>
      </c>
      <c r="T542" s="84" t="str">
        <f>IF($N542,_xll.BDH($K542,T$433,$M542),"[DISABLED]")</f>
        <v>[DISABLED]</v>
      </c>
      <c r="V542" s="106" t="s">
        <v>12040</v>
      </c>
      <c r="W542" s="107" t="s">
        <v>1055</v>
      </c>
      <c r="X542" s="108">
        <v>42276</v>
      </c>
      <c r="Y542" s="107" t="b">
        <v>0</v>
      </c>
      <c r="Z542" s="107" t="s">
        <v>5237</v>
      </c>
      <c r="AA542" s="107" t="s">
        <v>5237</v>
      </c>
      <c r="AB542" s="107" t="s">
        <v>5237</v>
      </c>
      <c r="AC542" s="107" t="s">
        <v>5237</v>
      </c>
      <c r="AD542" s="107" t="s">
        <v>5237</v>
      </c>
      <c r="AE542" s="107" t="s">
        <v>5237</v>
      </c>
    </row>
    <row r="543" spans="2:31" ht="15" outlineLevel="1">
      <c r="B543" s="24" t="s">
        <v>8329</v>
      </c>
      <c r="C543" s="24" t="s">
        <v>4</v>
      </c>
      <c r="D543" s="24" t="s">
        <v>62</v>
      </c>
      <c r="E543"/>
      <c r="F543" t="s">
        <v>155</v>
      </c>
      <c r="G543">
        <v>350</v>
      </c>
      <c r="H543" t="s">
        <v>7989</v>
      </c>
      <c r="I543" t="s">
        <v>8255</v>
      </c>
      <c r="J543" t="s">
        <v>73</v>
      </c>
      <c r="K543" s="72" t="str">
        <f t="shared" si="25"/>
        <v>BPI356 ICPL Curncy</v>
      </c>
      <c r="L543" s="25" t="str">
        <f t="shared" si="27"/>
        <v>ICPL</v>
      </c>
      <c r="M543" s="26">
        <f t="shared" ca="1" si="27"/>
        <v>42276</v>
      </c>
      <c r="N543" s="25" t="b">
        <f t="shared" si="27"/>
        <v>0</v>
      </c>
      <c r="O543" s="84" t="str">
        <f>IF($N543,_xll.BDP($K543,O$433),"[DISABLED]")</f>
        <v>[DISABLED]</v>
      </c>
      <c r="P543" s="84" t="str">
        <f>IF($N543,_xll.BDP($K543,P$433),"[DISABLED]")</f>
        <v>[DISABLED]</v>
      </c>
      <c r="Q543" s="84" t="str">
        <f>IF($N543,_xll.BDP($K543,Q$433),"[DISABLED]")</f>
        <v>[DISABLED]</v>
      </c>
      <c r="R543" s="84" t="str">
        <f>IF($N543,_xll.BDH($K543,R$433,$M543),"[DISABLED]")</f>
        <v>[DISABLED]</v>
      </c>
      <c r="S543" s="84" t="str">
        <f>IF($N543,_xll.BDH($K543,S$433,$M543),"[DISABLED]")</f>
        <v>[DISABLED]</v>
      </c>
      <c r="T543" s="84" t="str">
        <f>IF($N543,_xll.BDH($K543,T$433,$M543),"[DISABLED]")</f>
        <v>[DISABLED]</v>
      </c>
      <c r="V543" s="106" t="s">
        <v>12041</v>
      </c>
      <c r="W543" s="107" t="s">
        <v>1055</v>
      </c>
      <c r="X543" s="108">
        <v>42276</v>
      </c>
      <c r="Y543" s="107" t="b">
        <v>0</v>
      </c>
      <c r="Z543" s="107" t="s">
        <v>5237</v>
      </c>
      <c r="AA543" s="107" t="s">
        <v>5237</v>
      </c>
      <c r="AB543" s="107" t="s">
        <v>5237</v>
      </c>
      <c r="AC543" s="107" t="s">
        <v>5237</v>
      </c>
      <c r="AD543" s="107" t="s">
        <v>5237</v>
      </c>
      <c r="AE543" s="107" t="s">
        <v>5237</v>
      </c>
    </row>
    <row r="544" spans="2:31" ht="15" outlineLevel="1">
      <c r="B544" s="24" t="s">
        <v>8329</v>
      </c>
      <c r="C544" s="24" t="s">
        <v>4</v>
      </c>
      <c r="D544" s="24" t="s">
        <v>62</v>
      </c>
      <c r="E544"/>
      <c r="F544" t="s">
        <v>45</v>
      </c>
      <c r="G544">
        <v>350</v>
      </c>
      <c r="H544" t="s">
        <v>7989</v>
      </c>
      <c r="I544" t="s">
        <v>8256</v>
      </c>
      <c r="J544" t="s">
        <v>73</v>
      </c>
      <c r="K544" s="72" t="str">
        <f t="shared" si="25"/>
        <v>BPI357 ICPL Curncy</v>
      </c>
      <c r="L544" s="25" t="str">
        <f t="shared" si="27"/>
        <v>ICPL</v>
      </c>
      <c r="M544" s="26">
        <f t="shared" ca="1" si="27"/>
        <v>42276</v>
      </c>
      <c r="N544" s="25" t="b">
        <f t="shared" si="27"/>
        <v>0</v>
      </c>
      <c r="O544" s="84" t="str">
        <f>IF($N544,_xll.BDP($K544,O$433),"[DISABLED]")</f>
        <v>[DISABLED]</v>
      </c>
      <c r="P544" s="84" t="str">
        <f>IF($N544,_xll.BDP($K544,P$433),"[DISABLED]")</f>
        <v>[DISABLED]</v>
      </c>
      <c r="Q544" s="84" t="str">
        <f>IF($N544,_xll.BDP($K544,Q$433),"[DISABLED]")</f>
        <v>[DISABLED]</v>
      </c>
      <c r="R544" s="84" t="str">
        <f>IF($N544,_xll.BDH($K544,R$433,$M544),"[DISABLED]")</f>
        <v>[DISABLED]</v>
      </c>
      <c r="S544" s="84" t="str">
        <f>IF($N544,_xll.BDH($K544,S$433,$M544),"[DISABLED]")</f>
        <v>[DISABLED]</v>
      </c>
      <c r="T544" s="84" t="str">
        <f>IF($N544,_xll.BDH($K544,T$433,$M544),"[DISABLED]")</f>
        <v>[DISABLED]</v>
      </c>
      <c r="V544" s="106" t="s">
        <v>12042</v>
      </c>
      <c r="W544" s="107" t="s">
        <v>1055</v>
      </c>
      <c r="X544" s="108">
        <v>42276</v>
      </c>
      <c r="Y544" s="107" t="b">
        <v>0</v>
      </c>
      <c r="Z544" s="107" t="s">
        <v>5237</v>
      </c>
      <c r="AA544" s="107" t="s">
        <v>5237</v>
      </c>
      <c r="AB544" s="107" t="s">
        <v>5237</v>
      </c>
      <c r="AC544" s="107" t="s">
        <v>5237</v>
      </c>
      <c r="AD544" s="107" t="s">
        <v>5237</v>
      </c>
      <c r="AE544" s="107" t="s">
        <v>5237</v>
      </c>
    </row>
    <row r="545" spans="2:31" ht="15" outlineLevel="1">
      <c r="B545" s="24" t="s">
        <v>8329</v>
      </c>
      <c r="C545" s="24" t="s">
        <v>4</v>
      </c>
      <c r="D545" s="24" t="s">
        <v>62</v>
      </c>
      <c r="E545"/>
      <c r="F545" t="s">
        <v>156</v>
      </c>
      <c r="G545">
        <v>350</v>
      </c>
      <c r="H545" t="s">
        <v>7989</v>
      </c>
      <c r="I545" t="s">
        <v>8257</v>
      </c>
      <c r="J545" t="s">
        <v>73</v>
      </c>
      <c r="K545" s="72" t="str">
        <f t="shared" si="25"/>
        <v>BPI358 ICPL Curncy</v>
      </c>
      <c r="L545" s="25" t="str">
        <f t="shared" si="27"/>
        <v>ICPL</v>
      </c>
      <c r="M545" s="26">
        <f t="shared" ca="1" si="27"/>
        <v>42276</v>
      </c>
      <c r="N545" s="25" t="b">
        <f t="shared" si="27"/>
        <v>0</v>
      </c>
      <c r="O545" s="84" t="str">
        <f>IF($N545,_xll.BDP($K545,O$433),"[DISABLED]")</f>
        <v>[DISABLED]</v>
      </c>
      <c r="P545" s="84" t="str">
        <f>IF($N545,_xll.BDP($K545,P$433),"[DISABLED]")</f>
        <v>[DISABLED]</v>
      </c>
      <c r="Q545" s="84" t="str">
        <f>IF($N545,_xll.BDP($K545,Q$433),"[DISABLED]")</f>
        <v>[DISABLED]</v>
      </c>
      <c r="R545" s="84" t="str">
        <f>IF($N545,_xll.BDH($K545,R$433,$M545),"[DISABLED]")</f>
        <v>[DISABLED]</v>
      </c>
      <c r="S545" s="84" t="str">
        <f>IF($N545,_xll.BDH($K545,S$433,$M545),"[DISABLED]")</f>
        <v>[DISABLED]</v>
      </c>
      <c r="T545" s="84" t="str">
        <f>IF($N545,_xll.BDH($K545,T$433,$M545),"[DISABLED]")</f>
        <v>[DISABLED]</v>
      </c>
      <c r="V545" s="106" t="s">
        <v>12043</v>
      </c>
      <c r="W545" s="107" t="s">
        <v>1055</v>
      </c>
      <c r="X545" s="108">
        <v>42276</v>
      </c>
      <c r="Y545" s="107" t="b">
        <v>0</v>
      </c>
      <c r="Z545" s="107" t="s">
        <v>5237</v>
      </c>
      <c r="AA545" s="107" t="s">
        <v>5237</v>
      </c>
      <c r="AB545" s="107" t="s">
        <v>5237</v>
      </c>
      <c r="AC545" s="107" t="s">
        <v>5237</v>
      </c>
      <c r="AD545" s="107" t="s">
        <v>5237</v>
      </c>
      <c r="AE545" s="107" t="s">
        <v>5237</v>
      </c>
    </row>
    <row r="546" spans="2:31" ht="15" outlineLevel="1">
      <c r="B546" s="24" t="s">
        <v>8329</v>
      </c>
      <c r="C546" s="24" t="s">
        <v>4</v>
      </c>
      <c r="D546" s="24" t="s">
        <v>62</v>
      </c>
      <c r="E546"/>
      <c r="F546" t="s">
        <v>157</v>
      </c>
      <c r="G546">
        <v>350</v>
      </c>
      <c r="H546" t="s">
        <v>7989</v>
      </c>
      <c r="I546" t="s">
        <v>8258</v>
      </c>
      <c r="J546" t="s">
        <v>73</v>
      </c>
      <c r="K546" s="72" t="str">
        <f t="shared" si="25"/>
        <v>BPI359 ICPL Curncy</v>
      </c>
      <c r="L546" s="25" t="str">
        <f t="shared" si="27"/>
        <v>ICPL</v>
      </c>
      <c r="M546" s="26">
        <f t="shared" ca="1" si="27"/>
        <v>42276</v>
      </c>
      <c r="N546" s="25" t="b">
        <f t="shared" si="27"/>
        <v>0</v>
      </c>
      <c r="O546" s="84" t="str">
        <f>IF($N546,_xll.BDP($K546,O$433),"[DISABLED]")</f>
        <v>[DISABLED]</v>
      </c>
      <c r="P546" s="84" t="str">
        <f>IF($N546,_xll.BDP($K546,P$433),"[DISABLED]")</f>
        <v>[DISABLED]</v>
      </c>
      <c r="Q546" s="84" t="str">
        <f>IF($N546,_xll.BDP($K546,Q$433),"[DISABLED]")</f>
        <v>[DISABLED]</v>
      </c>
      <c r="R546" s="84" t="str">
        <f>IF($N546,_xll.BDH($K546,R$433,$M546),"[DISABLED]")</f>
        <v>[DISABLED]</v>
      </c>
      <c r="S546" s="84" t="str">
        <f>IF($N546,_xll.BDH($K546,S$433,$M546),"[DISABLED]")</f>
        <v>[DISABLED]</v>
      </c>
      <c r="T546" s="84" t="str">
        <f>IF($N546,_xll.BDH($K546,T$433,$M546),"[DISABLED]")</f>
        <v>[DISABLED]</v>
      </c>
      <c r="V546" s="106" t="s">
        <v>12044</v>
      </c>
      <c r="W546" s="107" t="s">
        <v>1055</v>
      </c>
      <c r="X546" s="108">
        <v>42276</v>
      </c>
      <c r="Y546" s="107" t="b">
        <v>0</v>
      </c>
      <c r="Z546" s="107" t="s">
        <v>5237</v>
      </c>
      <c r="AA546" s="107" t="s">
        <v>5237</v>
      </c>
      <c r="AB546" s="107" t="s">
        <v>5237</v>
      </c>
      <c r="AC546" s="107" t="s">
        <v>5237</v>
      </c>
      <c r="AD546" s="107" t="s">
        <v>5237</v>
      </c>
      <c r="AE546" s="107" t="s">
        <v>5237</v>
      </c>
    </row>
    <row r="547" spans="2:31" ht="15" outlineLevel="1">
      <c r="B547" s="24" t="s">
        <v>8329</v>
      </c>
      <c r="C547" s="24" t="s">
        <v>4</v>
      </c>
      <c r="D547" s="24" t="s">
        <v>62</v>
      </c>
      <c r="E547"/>
      <c r="F547" t="s">
        <v>46</v>
      </c>
      <c r="G547">
        <v>350</v>
      </c>
      <c r="H547" t="s">
        <v>7989</v>
      </c>
      <c r="I547" t="s">
        <v>8259</v>
      </c>
      <c r="J547" t="s">
        <v>73</v>
      </c>
      <c r="K547" s="72" t="str">
        <f t="shared" si="25"/>
        <v>BPI3510 ICPL Curncy</v>
      </c>
      <c r="L547" s="25" t="str">
        <f t="shared" si="27"/>
        <v>ICPL</v>
      </c>
      <c r="M547" s="26">
        <f t="shared" ca="1" si="27"/>
        <v>42276</v>
      </c>
      <c r="N547" s="25" t="b">
        <f t="shared" si="27"/>
        <v>0</v>
      </c>
      <c r="O547" s="84" t="str">
        <f>IF($N547,_xll.BDP($K547,O$433),"[DISABLED]")</f>
        <v>[DISABLED]</v>
      </c>
      <c r="P547" s="84" t="str">
        <f>IF($N547,_xll.BDP($K547,P$433),"[DISABLED]")</f>
        <v>[DISABLED]</v>
      </c>
      <c r="Q547" s="84" t="str">
        <f>IF($N547,_xll.BDP($K547,Q$433),"[DISABLED]")</f>
        <v>[DISABLED]</v>
      </c>
      <c r="R547" s="84" t="str">
        <f>IF($N547,_xll.BDH($K547,R$433,$M547),"[DISABLED]")</f>
        <v>[DISABLED]</v>
      </c>
      <c r="S547" s="84" t="str">
        <f>IF($N547,_xll.BDH($K547,S$433,$M547),"[DISABLED]")</f>
        <v>[DISABLED]</v>
      </c>
      <c r="T547" s="84" t="str">
        <f>IF($N547,_xll.BDH($K547,T$433,$M547),"[DISABLED]")</f>
        <v>[DISABLED]</v>
      </c>
      <c r="V547" s="106" t="s">
        <v>12045</v>
      </c>
      <c r="W547" s="107" t="s">
        <v>1055</v>
      </c>
      <c r="X547" s="108">
        <v>42276</v>
      </c>
      <c r="Y547" s="107" t="b">
        <v>0</v>
      </c>
      <c r="Z547" s="107" t="s">
        <v>5237</v>
      </c>
      <c r="AA547" s="107" t="s">
        <v>5237</v>
      </c>
      <c r="AB547" s="107" t="s">
        <v>5237</v>
      </c>
      <c r="AC547" s="107" t="s">
        <v>5237</v>
      </c>
      <c r="AD547" s="107" t="s">
        <v>5237</v>
      </c>
      <c r="AE547" s="107" t="s">
        <v>5237</v>
      </c>
    </row>
    <row r="548" spans="2:31" ht="15" outlineLevel="1">
      <c r="B548" s="24" t="s">
        <v>8329</v>
      </c>
      <c r="C548" s="24" t="s">
        <v>4</v>
      </c>
      <c r="D548" s="24" t="s">
        <v>62</v>
      </c>
      <c r="E548"/>
      <c r="F548" t="s">
        <v>161</v>
      </c>
      <c r="G548">
        <v>350</v>
      </c>
      <c r="H548" t="s">
        <v>7989</v>
      </c>
      <c r="I548" t="s">
        <v>8260</v>
      </c>
      <c r="J548" t="s">
        <v>73</v>
      </c>
      <c r="K548" s="72" t="str">
        <f t="shared" si="25"/>
        <v>BPI3512 ICPL Curncy</v>
      </c>
      <c r="L548" s="25" t="str">
        <f t="shared" si="27"/>
        <v>ICPL</v>
      </c>
      <c r="M548" s="26">
        <f t="shared" ca="1" si="27"/>
        <v>42276</v>
      </c>
      <c r="N548" s="25" t="b">
        <f t="shared" si="27"/>
        <v>0</v>
      </c>
      <c r="O548" s="84" t="str">
        <f>IF($N548,_xll.BDP($K548,O$433),"[DISABLED]")</f>
        <v>[DISABLED]</v>
      </c>
      <c r="P548" s="84" t="str">
        <f>IF($N548,_xll.BDP($K548,P$433),"[DISABLED]")</f>
        <v>[DISABLED]</v>
      </c>
      <c r="Q548" s="84" t="str">
        <f>IF($N548,_xll.BDP($K548,Q$433),"[DISABLED]")</f>
        <v>[DISABLED]</v>
      </c>
      <c r="R548" s="84" t="str">
        <f>IF($N548,_xll.BDH($K548,R$433,$M548),"[DISABLED]")</f>
        <v>[DISABLED]</v>
      </c>
      <c r="S548" s="84" t="str">
        <f>IF($N548,_xll.BDH($K548,S$433,$M548),"[DISABLED]")</f>
        <v>[DISABLED]</v>
      </c>
      <c r="T548" s="84" t="str">
        <f>IF($N548,_xll.BDH($K548,T$433,$M548),"[DISABLED]")</f>
        <v>[DISABLED]</v>
      </c>
      <c r="V548" s="106" t="s">
        <v>12046</v>
      </c>
      <c r="W548" s="107" t="s">
        <v>1055</v>
      </c>
      <c r="X548" s="108">
        <v>42276</v>
      </c>
      <c r="Y548" s="107" t="b">
        <v>0</v>
      </c>
      <c r="Z548" s="107" t="s">
        <v>5237</v>
      </c>
      <c r="AA548" s="107" t="s">
        <v>5237</v>
      </c>
      <c r="AB548" s="107" t="s">
        <v>5237</v>
      </c>
      <c r="AC548" s="107" t="s">
        <v>5237</v>
      </c>
      <c r="AD548" s="107" t="s">
        <v>5237</v>
      </c>
      <c r="AE548" s="107" t="s">
        <v>5237</v>
      </c>
    </row>
    <row r="549" spans="2:31" ht="15" outlineLevel="1">
      <c r="B549" s="24" t="s">
        <v>8329</v>
      </c>
      <c r="C549" s="24" t="s">
        <v>4</v>
      </c>
      <c r="D549" s="24" t="s">
        <v>62</v>
      </c>
      <c r="E549"/>
      <c r="F549" t="s">
        <v>47</v>
      </c>
      <c r="G549">
        <v>350</v>
      </c>
      <c r="H549" t="s">
        <v>7989</v>
      </c>
      <c r="I549" t="s">
        <v>8261</v>
      </c>
      <c r="J549" t="s">
        <v>73</v>
      </c>
      <c r="K549" s="72" t="str">
        <f t="shared" si="25"/>
        <v>BPI3515 ICPL Curncy</v>
      </c>
      <c r="L549" s="25" t="str">
        <f t="shared" si="27"/>
        <v>ICPL</v>
      </c>
      <c r="M549" s="26">
        <f t="shared" ca="1" si="27"/>
        <v>42276</v>
      </c>
      <c r="N549" s="25" t="b">
        <f t="shared" si="27"/>
        <v>0</v>
      </c>
      <c r="O549" s="84" t="str">
        <f>IF($N549,_xll.BDP($K549,O$433),"[DISABLED]")</f>
        <v>[DISABLED]</v>
      </c>
      <c r="P549" s="84" t="str">
        <f>IF($N549,_xll.BDP($K549,P$433),"[DISABLED]")</f>
        <v>[DISABLED]</v>
      </c>
      <c r="Q549" s="84" t="str">
        <f>IF($N549,_xll.BDP($K549,Q$433),"[DISABLED]")</f>
        <v>[DISABLED]</v>
      </c>
      <c r="R549" s="84" t="str">
        <f>IF($N549,_xll.BDH($K549,R$433,$M549),"[DISABLED]")</f>
        <v>[DISABLED]</v>
      </c>
      <c r="S549" s="84" t="str">
        <f>IF($N549,_xll.BDH($K549,S$433,$M549),"[DISABLED]")</f>
        <v>[DISABLED]</v>
      </c>
      <c r="T549" s="84" t="str">
        <f>IF($N549,_xll.BDH($K549,T$433,$M549),"[DISABLED]")</f>
        <v>[DISABLED]</v>
      </c>
      <c r="V549" s="106" t="s">
        <v>12047</v>
      </c>
      <c r="W549" s="107" t="s">
        <v>1055</v>
      </c>
      <c r="X549" s="108">
        <v>42276</v>
      </c>
      <c r="Y549" s="107" t="b">
        <v>0</v>
      </c>
      <c r="Z549" s="107" t="s">
        <v>5237</v>
      </c>
      <c r="AA549" s="107" t="s">
        <v>5237</v>
      </c>
      <c r="AB549" s="107" t="s">
        <v>5237</v>
      </c>
      <c r="AC549" s="107" t="s">
        <v>5237</v>
      </c>
      <c r="AD549" s="107" t="s">
        <v>5237</v>
      </c>
      <c r="AE549" s="107" t="s">
        <v>5237</v>
      </c>
    </row>
    <row r="550" spans="2:31" ht="15" outlineLevel="1">
      <c r="B550" s="24" t="s">
        <v>8329</v>
      </c>
      <c r="C550" s="24" t="s">
        <v>4</v>
      </c>
      <c r="D550" s="24" t="s">
        <v>62</v>
      </c>
      <c r="E550"/>
      <c r="F550" t="s">
        <v>48</v>
      </c>
      <c r="G550">
        <v>350</v>
      </c>
      <c r="H550" t="s">
        <v>7989</v>
      </c>
      <c r="I550" t="s">
        <v>8262</v>
      </c>
      <c r="J550" t="s">
        <v>73</v>
      </c>
      <c r="K550" s="72" t="str">
        <f t="shared" si="25"/>
        <v>BPI3520 ICPL Curncy</v>
      </c>
      <c r="L550" s="25" t="str">
        <f t="shared" si="27"/>
        <v>ICPL</v>
      </c>
      <c r="M550" s="26">
        <f t="shared" ca="1" si="27"/>
        <v>42276</v>
      </c>
      <c r="N550" s="25" t="b">
        <f t="shared" si="27"/>
        <v>0</v>
      </c>
      <c r="O550" s="84" t="str">
        <f>IF($N550,_xll.BDP($K550,O$433),"[DISABLED]")</f>
        <v>[DISABLED]</v>
      </c>
      <c r="P550" s="84" t="str">
        <f>IF($N550,_xll.BDP($K550,P$433),"[DISABLED]")</f>
        <v>[DISABLED]</v>
      </c>
      <c r="Q550" s="84" t="str">
        <f>IF($N550,_xll.BDP($K550,Q$433),"[DISABLED]")</f>
        <v>[DISABLED]</v>
      </c>
      <c r="R550" s="84" t="str">
        <f>IF($N550,_xll.BDH($K550,R$433,$M550),"[DISABLED]")</f>
        <v>[DISABLED]</v>
      </c>
      <c r="S550" s="84" t="str">
        <f>IF($N550,_xll.BDH($K550,S$433,$M550),"[DISABLED]")</f>
        <v>[DISABLED]</v>
      </c>
      <c r="T550" s="84" t="str">
        <f>IF($N550,_xll.BDH($K550,T$433,$M550),"[DISABLED]")</f>
        <v>[DISABLED]</v>
      </c>
      <c r="V550" s="106" t="s">
        <v>12048</v>
      </c>
      <c r="W550" s="107" t="s">
        <v>1055</v>
      </c>
      <c r="X550" s="108">
        <v>42276</v>
      </c>
      <c r="Y550" s="107" t="b">
        <v>0</v>
      </c>
      <c r="Z550" s="107" t="s">
        <v>5237</v>
      </c>
      <c r="AA550" s="107" t="s">
        <v>5237</v>
      </c>
      <c r="AB550" s="107" t="s">
        <v>5237</v>
      </c>
      <c r="AC550" s="107" t="s">
        <v>5237</v>
      </c>
      <c r="AD550" s="107" t="s">
        <v>5237</v>
      </c>
      <c r="AE550" s="107" t="s">
        <v>5237</v>
      </c>
    </row>
    <row r="551" spans="2:31" ht="15" outlineLevel="1">
      <c r="B551" s="24" t="s">
        <v>8329</v>
      </c>
      <c r="C551" s="24" t="s">
        <v>4</v>
      </c>
      <c r="D551" s="24" t="s">
        <v>62</v>
      </c>
      <c r="E551"/>
      <c r="F551" t="s">
        <v>41</v>
      </c>
      <c r="G551">
        <v>400</v>
      </c>
      <c r="H551" t="s">
        <v>7989</v>
      </c>
      <c r="I551" t="s">
        <v>8263</v>
      </c>
      <c r="J551" t="s">
        <v>73</v>
      </c>
      <c r="K551" s="72" t="str">
        <f t="shared" si="25"/>
        <v>BPI401 ICPL Curncy</v>
      </c>
      <c r="L551" s="25" t="str">
        <f t="shared" si="27"/>
        <v>ICPL</v>
      </c>
      <c r="M551" s="26">
        <f t="shared" ca="1" si="27"/>
        <v>42276</v>
      </c>
      <c r="N551" s="25" t="b">
        <f t="shared" si="27"/>
        <v>0</v>
      </c>
      <c r="O551" s="84" t="str">
        <f>IF($N551,_xll.BDP($K551,O$433),"[DISABLED]")</f>
        <v>[DISABLED]</v>
      </c>
      <c r="P551" s="84" t="str">
        <f>IF($N551,_xll.BDP($K551,P$433),"[DISABLED]")</f>
        <v>[DISABLED]</v>
      </c>
      <c r="Q551" s="84" t="str">
        <f>IF($N551,_xll.BDP($K551,Q$433),"[DISABLED]")</f>
        <v>[DISABLED]</v>
      </c>
      <c r="R551" s="84" t="str">
        <f>IF($N551,_xll.BDH($K551,R$433,$M551),"[DISABLED]")</f>
        <v>[DISABLED]</v>
      </c>
      <c r="S551" s="84" t="str">
        <f>IF($N551,_xll.BDH($K551,S$433,$M551),"[DISABLED]")</f>
        <v>[DISABLED]</v>
      </c>
      <c r="T551" s="84" t="str">
        <f>IF($N551,_xll.BDH($K551,T$433,$M551),"[DISABLED]")</f>
        <v>[DISABLED]</v>
      </c>
      <c r="V551" s="106" t="s">
        <v>12049</v>
      </c>
      <c r="W551" s="107" t="s">
        <v>1055</v>
      </c>
      <c r="X551" s="108">
        <v>42276</v>
      </c>
      <c r="Y551" s="107" t="b">
        <v>0</v>
      </c>
      <c r="Z551" s="107" t="s">
        <v>5237</v>
      </c>
      <c r="AA551" s="107" t="s">
        <v>5237</v>
      </c>
      <c r="AB551" s="107" t="s">
        <v>5237</v>
      </c>
      <c r="AC551" s="107" t="s">
        <v>5237</v>
      </c>
      <c r="AD551" s="107" t="s">
        <v>5237</v>
      </c>
      <c r="AE551" s="107" t="s">
        <v>5237</v>
      </c>
    </row>
    <row r="552" spans="2:31" ht="15" outlineLevel="1">
      <c r="B552" s="24" t="s">
        <v>8329</v>
      </c>
      <c r="C552" s="24" t="s">
        <v>4</v>
      </c>
      <c r="D552" s="24" t="s">
        <v>62</v>
      </c>
      <c r="E552"/>
      <c r="F552" t="s">
        <v>42</v>
      </c>
      <c r="G552">
        <v>400</v>
      </c>
      <c r="H552" t="s">
        <v>7989</v>
      </c>
      <c r="I552" t="s">
        <v>8264</v>
      </c>
      <c r="J552" t="s">
        <v>73</v>
      </c>
      <c r="K552" s="72" t="str">
        <f t="shared" si="25"/>
        <v>BPI402 ICPL Curncy</v>
      </c>
      <c r="L552" s="25" t="str">
        <f t="shared" si="27"/>
        <v>ICPL</v>
      </c>
      <c r="M552" s="26">
        <f t="shared" ca="1" si="27"/>
        <v>42276</v>
      </c>
      <c r="N552" s="25" t="b">
        <f t="shared" si="27"/>
        <v>0</v>
      </c>
      <c r="O552" s="84" t="str">
        <f>IF($N552,_xll.BDP($K552,O$433),"[DISABLED]")</f>
        <v>[DISABLED]</v>
      </c>
      <c r="P552" s="84" t="str">
        <f>IF($N552,_xll.BDP($K552,P$433),"[DISABLED]")</f>
        <v>[DISABLED]</v>
      </c>
      <c r="Q552" s="84" t="str">
        <f>IF($N552,_xll.BDP($K552,Q$433),"[DISABLED]")</f>
        <v>[DISABLED]</v>
      </c>
      <c r="R552" s="84" t="str">
        <f>IF($N552,_xll.BDH($K552,R$433,$M552),"[DISABLED]")</f>
        <v>[DISABLED]</v>
      </c>
      <c r="S552" s="84" t="str">
        <f>IF($N552,_xll.BDH($K552,S$433,$M552),"[DISABLED]")</f>
        <v>[DISABLED]</v>
      </c>
      <c r="T552" s="84" t="str">
        <f>IF($N552,_xll.BDH($K552,T$433,$M552),"[DISABLED]")</f>
        <v>[DISABLED]</v>
      </c>
      <c r="V552" s="106" t="s">
        <v>12050</v>
      </c>
      <c r="W552" s="107" t="s">
        <v>1055</v>
      </c>
      <c r="X552" s="108">
        <v>42276</v>
      </c>
      <c r="Y552" s="107" t="b">
        <v>0</v>
      </c>
      <c r="Z552" s="107" t="s">
        <v>5237</v>
      </c>
      <c r="AA552" s="107" t="s">
        <v>5237</v>
      </c>
      <c r="AB552" s="107" t="s">
        <v>5237</v>
      </c>
      <c r="AC552" s="107" t="s">
        <v>5237</v>
      </c>
      <c r="AD552" s="107" t="s">
        <v>5237</v>
      </c>
      <c r="AE552" s="107" t="s">
        <v>5237</v>
      </c>
    </row>
    <row r="553" spans="2:31" ht="15" outlineLevel="1">
      <c r="B553" s="24" t="s">
        <v>8329</v>
      </c>
      <c r="C553" s="24" t="s">
        <v>4</v>
      </c>
      <c r="D553" s="24" t="s">
        <v>62</v>
      </c>
      <c r="E553"/>
      <c r="F553" t="s">
        <v>43</v>
      </c>
      <c r="G553">
        <v>400</v>
      </c>
      <c r="H553" t="s">
        <v>7989</v>
      </c>
      <c r="I553" t="s">
        <v>8265</v>
      </c>
      <c r="J553" t="s">
        <v>73</v>
      </c>
      <c r="K553" s="72" t="str">
        <f t="shared" si="25"/>
        <v>BPI403 ICPL Curncy</v>
      </c>
      <c r="L553" s="25" t="str">
        <f t="shared" si="27"/>
        <v>ICPL</v>
      </c>
      <c r="M553" s="26">
        <f t="shared" ca="1" si="27"/>
        <v>42276</v>
      </c>
      <c r="N553" s="25" t="b">
        <f t="shared" si="27"/>
        <v>0</v>
      </c>
      <c r="O553" s="84" t="str">
        <f>IF($N553,_xll.BDP($K553,O$433),"[DISABLED]")</f>
        <v>[DISABLED]</v>
      </c>
      <c r="P553" s="84" t="str">
        <f>IF($N553,_xll.BDP($K553,P$433),"[DISABLED]")</f>
        <v>[DISABLED]</v>
      </c>
      <c r="Q553" s="84" t="str">
        <f>IF($N553,_xll.BDP($K553,Q$433),"[DISABLED]")</f>
        <v>[DISABLED]</v>
      </c>
      <c r="R553" s="84" t="str">
        <f>IF($N553,_xll.BDH($K553,R$433,$M553),"[DISABLED]")</f>
        <v>[DISABLED]</v>
      </c>
      <c r="S553" s="84" t="str">
        <f>IF($N553,_xll.BDH($K553,S$433,$M553),"[DISABLED]")</f>
        <v>[DISABLED]</v>
      </c>
      <c r="T553" s="84" t="str">
        <f>IF($N553,_xll.BDH($K553,T$433,$M553),"[DISABLED]")</f>
        <v>[DISABLED]</v>
      </c>
      <c r="V553" s="106" t="s">
        <v>12051</v>
      </c>
      <c r="W553" s="107" t="s">
        <v>1055</v>
      </c>
      <c r="X553" s="108">
        <v>42276</v>
      </c>
      <c r="Y553" s="107" t="b">
        <v>0</v>
      </c>
      <c r="Z553" s="107" t="s">
        <v>5237</v>
      </c>
      <c r="AA553" s="107" t="s">
        <v>5237</v>
      </c>
      <c r="AB553" s="107" t="s">
        <v>5237</v>
      </c>
      <c r="AC553" s="107" t="s">
        <v>5237</v>
      </c>
      <c r="AD553" s="107" t="s">
        <v>5237</v>
      </c>
      <c r="AE553" s="107" t="s">
        <v>5237</v>
      </c>
    </row>
    <row r="554" spans="2:31" ht="15" outlineLevel="1">
      <c r="B554" s="24" t="s">
        <v>8329</v>
      </c>
      <c r="C554" s="24" t="s">
        <v>4</v>
      </c>
      <c r="D554" s="24" t="s">
        <v>62</v>
      </c>
      <c r="E554"/>
      <c r="F554" t="s">
        <v>152</v>
      </c>
      <c r="G554">
        <v>400</v>
      </c>
      <c r="H554" t="s">
        <v>7989</v>
      </c>
      <c r="I554" t="s">
        <v>8266</v>
      </c>
      <c r="J554" t="s">
        <v>73</v>
      </c>
      <c r="K554" s="72" t="str">
        <f t="shared" si="25"/>
        <v>BPI404 ICPL Curncy</v>
      </c>
      <c r="L554" s="25" t="str">
        <f t="shared" si="27"/>
        <v>ICPL</v>
      </c>
      <c r="M554" s="26">
        <f t="shared" ca="1" si="27"/>
        <v>42276</v>
      </c>
      <c r="N554" s="25" t="b">
        <f t="shared" si="27"/>
        <v>0</v>
      </c>
      <c r="O554" s="84" t="str">
        <f>IF($N554,_xll.BDP($K554,O$433),"[DISABLED]")</f>
        <v>[DISABLED]</v>
      </c>
      <c r="P554" s="84" t="str">
        <f>IF($N554,_xll.BDP($K554,P$433),"[DISABLED]")</f>
        <v>[DISABLED]</v>
      </c>
      <c r="Q554" s="84" t="str">
        <f>IF($N554,_xll.BDP($K554,Q$433),"[DISABLED]")</f>
        <v>[DISABLED]</v>
      </c>
      <c r="R554" s="84" t="str">
        <f>IF($N554,_xll.BDH($K554,R$433,$M554),"[DISABLED]")</f>
        <v>[DISABLED]</v>
      </c>
      <c r="S554" s="84" t="str">
        <f>IF($N554,_xll.BDH($K554,S$433,$M554),"[DISABLED]")</f>
        <v>[DISABLED]</v>
      </c>
      <c r="T554" s="84" t="str">
        <f>IF($N554,_xll.BDH($K554,T$433,$M554),"[DISABLED]")</f>
        <v>[DISABLED]</v>
      </c>
      <c r="V554" s="106" t="s">
        <v>12052</v>
      </c>
      <c r="W554" s="107" t="s">
        <v>1055</v>
      </c>
      <c r="X554" s="108">
        <v>42276</v>
      </c>
      <c r="Y554" s="107" t="b">
        <v>0</v>
      </c>
      <c r="Z554" s="107" t="s">
        <v>5237</v>
      </c>
      <c r="AA554" s="107" t="s">
        <v>5237</v>
      </c>
      <c r="AB554" s="107" t="s">
        <v>5237</v>
      </c>
      <c r="AC554" s="107" t="s">
        <v>5237</v>
      </c>
      <c r="AD554" s="107" t="s">
        <v>5237</v>
      </c>
      <c r="AE554" s="107" t="s">
        <v>5237</v>
      </c>
    </row>
    <row r="555" spans="2:31" ht="15" outlineLevel="1">
      <c r="B555" s="24" t="s">
        <v>8329</v>
      </c>
      <c r="C555" s="24" t="s">
        <v>4</v>
      </c>
      <c r="D555" s="24" t="s">
        <v>62</v>
      </c>
      <c r="E555"/>
      <c r="F555" t="s">
        <v>44</v>
      </c>
      <c r="G555">
        <v>400</v>
      </c>
      <c r="H555" t="s">
        <v>7989</v>
      </c>
      <c r="I555" t="s">
        <v>8267</v>
      </c>
      <c r="J555" t="s">
        <v>73</v>
      </c>
      <c r="K555" s="72" t="str">
        <f t="shared" si="25"/>
        <v>BPI405 ICPL Curncy</v>
      </c>
      <c r="L555" s="25" t="str">
        <f t="shared" si="27"/>
        <v>ICPL</v>
      </c>
      <c r="M555" s="26">
        <f t="shared" ca="1" si="27"/>
        <v>42276</v>
      </c>
      <c r="N555" s="25" t="b">
        <f t="shared" si="27"/>
        <v>0</v>
      </c>
      <c r="O555" s="84" t="str">
        <f>IF($N555,_xll.BDP($K555,O$433),"[DISABLED]")</f>
        <v>[DISABLED]</v>
      </c>
      <c r="P555" s="84" t="str">
        <f>IF($N555,_xll.BDP($K555,P$433),"[DISABLED]")</f>
        <v>[DISABLED]</v>
      </c>
      <c r="Q555" s="84" t="str">
        <f>IF($N555,_xll.BDP($K555,Q$433),"[DISABLED]")</f>
        <v>[DISABLED]</v>
      </c>
      <c r="R555" s="84" t="str">
        <f>IF($N555,_xll.BDH($K555,R$433,$M555),"[DISABLED]")</f>
        <v>[DISABLED]</v>
      </c>
      <c r="S555" s="84" t="str">
        <f>IF($N555,_xll.BDH($K555,S$433,$M555),"[DISABLED]")</f>
        <v>[DISABLED]</v>
      </c>
      <c r="T555" s="84" t="str">
        <f>IF($N555,_xll.BDH($K555,T$433,$M555),"[DISABLED]")</f>
        <v>[DISABLED]</v>
      </c>
      <c r="V555" s="106" t="s">
        <v>12053</v>
      </c>
      <c r="W555" s="107" t="s">
        <v>1055</v>
      </c>
      <c r="X555" s="108">
        <v>42276</v>
      </c>
      <c r="Y555" s="107" t="b">
        <v>0</v>
      </c>
      <c r="Z555" s="107" t="s">
        <v>5237</v>
      </c>
      <c r="AA555" s="107" t="s">
        <v>5237</v>
      </c>
      <c r="AB555" s="107" t="s">
        <v>5237</v>
      </c>
      <c r="AC555" s="107" t="s">
        <v>5237</v>
      </c>
      <c r="AD555" s="107" t="s">
        <v>5237</v>
      </c>
      <c r="AE555" s="107" t="s">
        <v>5237</v>
      </c>
    </row>
    <row r="556" spans="2:31" ht="15" outlineLevel="1">
      <c r="B556" s="24" t="s">
        <v>8329</v>
      </c>
      <c r="C556" s="24" t="s">
        <v>4</v>
      </c>
      <c r="D556" s="24" t="s">
        <v>62</v>
      </c>
      <c r="E556"/>
      <c r="F556" t="s">
        <v>155</v>
      </c>
      <c r="G556">
        <v>400</v>
      </c>
      <c r="H556" t="s">
        <v>7989</v>
      </c>
      <c r="I556" t="s">
        <v>8268</v>
      </c>
      <c r="J556" t="s">
        <v>73</v>
      </c>
      <c r="K556" s="72" t="str">
        <f t="shared" si="25"/>
        <v>BPI406 ICPL Curncy</v>
      </c>
      <c r="L556" s="25" t="str">
        <f t="shared" si="27"/>
        <v>ICPL</v>
      </c>
      <c r="M556" s="26">
        <f t="shared" ca="1" si="27"/>
        <v>42276</v>
      </c>
      <c r="N556" s="25" t="b">
        <f t="shared" si="27"/>
        <v>0</v>
      </c>
      <c r="O556" s="84" t="str">
        <f>IF($N556,_xll.BDP($K556,O$433),"[DISABLED]")</f>
        <v>[DISABLED]</v>
      </c>
      <c r="P556" s="84" t="str">
        <f>IF($N556,_xll.BDP($K556,P$433),"[DISABLED]")</f>
        <v>[DISABLED]</v>
      </c>
      <c r="Q556" s="84" t="str">
        <f>IF($N556,_xll.BDP($K556,Q$433),"[DISABLED]")</f>
        <v>[DISABLED]</v>
      </c>
      <c r="R556" s="84" t="str">
        <f>IF($N556,_xll.BDH($K556,R$433,$M556),"[DISABLED]")</f>
        <v>[DISABLED]</v>
      </c>
      <c r="S556" s="84" t="str">
        <f>IF($N556,_xll.BDH($K556,S$433,$M556),"[DISABLED]")</f>
        <v>[DISABLED]</v>
      </c>
      <c r="T556" s="84" t="str">
        <f>IF($N556,_xll.BDH($K556,T$433,$M556),"[DISABLED]")</f>
        <v>[DISABLED]</v>
      </c>
      <c r="V556" s="106" t="s">
        <v>12054</v>
      </c>
      <c r="W556" s="107" t="s">
        <v>1055</v>
      </c>
      <c r="X556" s="108">
        <v>42276</v>
      </c>
      <c r="Y556" s="107" t="b">
        <v>0</v>
      </c>
      <c r="Z556" s="107" t="s">
        <v>5237</v>
      </c>
      <c r="AA556" s="107" t="s">
        <v>5237</v>
      </c>
      <c r="AB556" s="107" t="s">
        <v>5237</v>
      </c>
      <c r="AC556" s="107" t="s">
        <v>5237</v>
      </c>
      <c r="AD556" s="107" t="s">
        <v>5237</v>
      </c>
      <c r="AE556" s="107" t="s">
        <v>5237</v>
      </c>
    </row>
    <row r="557" spans="2:31" ht="15" outlineLevel="1">
      <c r="B557" s="24" t="s">
        <v>8329</v>
      </c>
      <c r="C557" s="24" t="s">
        <v>4</v>
      </c>
      <c r="D557" s="24" t="s">
        <v>62</v>
      </c>
      <c r="E557"/>
      <c r="F557" t="s">
        <v>45</v>
      </c>
      <c r="G557">
        <v>400</v>
      </c>
      <c r="H557" t="s">
        <v>7989</v>
      </c>
      <c r="I557" t="s">
        <v>8269</v>
      </c>
      <c r="J557" t="s">
        <v>73</v>
      </c>
      <c r="K557" s="72" t="str">
        <f t="shared" si="25"/>
        <v>BPI407 ICPL Curncy</v>
      </c>
      <c r="L557" s="25" t="str">
        <f t="shared" si="27"/>
        <v>ICPL</v>
      </c>
      <c r="M557" s="26">
        <f t="shared" ca="1" si="27"/>
        <v>42276</v>
      </c>
      <c r="N557" s="25" t="b">
        <f t="shared" si="27"/>
        <v>0</v>
      </c>
      <c r="O557" s="84" t="str">
        <f>IF($N557,_xll.BDP($K557,O$433),"[DISABLED]")</f>
        <v>[DISABLED]</v>
      </c>
      <c r="P557" s="84" t="str">
        <f>IF($N557,_xll.BDP($K557,P$433),"[DISABLED]")</f>
        <v>[DISABLED]</v>
      </c>
      <c r="Q557" s="84" t="str">
        <f>IF($N557,_xll.BDP($K557,Q$433),"[DISABLED]")</f>
        <v>[DISABLED]</v>
      </c>
      <c r="R557" s="84" t="str">
        <f>IF($N557,_xll.BDH($K557,R$433,$M557),"[DISABLED]")</f>
        <v>[DISABLED]</v>
      </c>
      <c r="S557" s="84" t="str">
        <f>IF($N557,_xll.BDH($K557,S$433,$M557),"[DISABLED]")</f>
        <v>[DISABLED]</v>
      </c>
      <c r="T557" s="84" t="str">
        <f>IF($N557,_xll.BDH($K557,T$433,$M557),"[DISABLED]")</f>
        <v>[DISABLED]</v>
      </c>
      <c r="V557" s="106" t="s">
        <v>12055</v>
      </c>
      <c r="W557" s="107" t="s">
        <v>1055</v>
      </c>
      <c r="X557" s="108">
        <v>42276</v>
      </c>
      <c r="Y557" s="107" t="b">
        <v>0</v>
      </c>
      <c r="Z557" s="107" t="s">
        <v>5237</v>
      </c>
      <c r="AA557" s="107" t="s">
        <v>5237</v>
      </c>
      <c r="AB557" s="107" t="s">
        <v>5237</v>
      </c>
      <c r="AC557" s="107" t="s">
        <v>5237</v>
      </c>
      <c r="AD557" s="107" t="s">
        <v>5237</v>
      </c>
      <c r="AE557" s="107" t="s">
        <v>5237</v>
      </c>
    </row>
    <row r="558" spans="2:31" ht="15" outlineLevel="1">
      <c r="B558" s="24" t="s">
        <v>8329</v>
      </c>
      <c r="C558" s="24" t="s">
        <v>4</v>
      </c>
      <c r="D558" s="24" t="s">
        <v>62</v>
      </c>
      <c r="E558"/>
      <c r="F558" t="s">
        <v>156</v>
      </c>
      <c r="G558">
        <v>400</v>
      </c>
      <c r="H558" t="s">
        <v>7989</v>
      </c>
      <c r="I558" t="s">
        <v>8270</v>
      </c>
      <c r="J558" t="s">
        <v>73</v>
      </c>
      <c r="K558" s="72" t="str">
        <f t="shared" si="25"/>
        <v>BPI408 ICPL Curncy</v>
      </c>
      <c r="L558" s="25" t="str">
        <f t="shared" si="27"/>
        <v>ICPL</v>
      </c>
      <c r="M558" s="26">
        <f t="shared" ca="1" si="27"/>
        <v>42276</v>
      </c>
      <c r="N558" s="25" t="b">
        <f t="shared" si="27"/>
        <v>0</v>
      </c>
      <c r="O558" s="84" t="str">
        <f>IF($N558,_xll.BDP($K558,O$433),"[DISABLED]")</f>
        <v>[DISABLED]</v>
      </c>
      <c r="P558" s="84" t="str">
        <f>IF($N558,_xll.BDP($K558,P$433),"[DISABLED]")</f>
        <v>[DISABLED]</v>
      </c>
      <c r="Q558" s="84" t="str">
        <f>IF($N558,_xll.BDP($K558,Q$433),"[DISABLED]")</f>
        <v>[DISABLED]</v>
      </c>
      <c r="R558" s="84" t="str">
        <f>IF($N558,_xll.BDH($K558,R$433,$M558),"[DISABLED]")</f>
        <v>[DISABLED]</v>
      </c>
      <c r="S558" s="84" t="str">
        <f>IF($N558,_xll.BDH($K558,S$433,$M558),"[DISABLED]")</f>
        <v>[DISABLED]</v>
      </c>
      <c r="T558" s="84" t="str">
        <f>IF($N558,_xll.BDH($K558,T$433,$M558),"[DISABLED]")</f>
        <v>[DISABLED]</v>
      </c>
      <c r="V558" s="106" t="s">
        <v>12056</v>
      </c>
      <c r="W558" s="107" t="s">
        <v>1055</v>
      </c>
      <c r="X558" s="108">
        <v>42276</v>
      </c>
      <c r="Y558" s="107" t="b">
        <v>0</v>
      </c>
      <c r="Z558" s="107" t="s">
        <v>5237</v>
      </c>
      <c r="AA558" s="107" t="s">
        <v>5237</v>
      </c>
      <c r="AB558" s="107" t="s">
        <v>5237</v>
      </c>
      <c r="AC558" s="107" t="s">
        <v>5237</v>
      </c>
      <c r="AD558" s="107" t="s">
        <v>5237</v>
      </c>
      <c r="AE558" s="107" t="s">
        <v>5237</v>
      </c>
    </row>
    <row r="559" spans="2:31" ht="15" outlineLevel="1">
      <c r="B559" s="24" t="s">
        <v>8329</v>
      </c>
      <c r="C559" s="24" t="s">
        <v>4</v>
      </c>
      <c r="D559" s="24" t="s">
        <v>62</v>
      </c>
      <c r="E559"/>
      <c r="F559" t="s">
        <v>157</v>
      </c>
      <c r="G559">
        <v>400</v>
      </c>
      <c r="H559" t="s">
        <v>7989</v>
      </c>
      <c r="I559" t="s">
        <v>8271</v>
      </c>
      <c r="J559" t="s">
        <v>73</v>
      </c>
      <c r="K559" s="72" t="str">
        <f t="shared" si="25"/>
        <v>BPI409 ICPL Curncy</v>
      </c>
      <c r="L559" s="25" t="str">
        <f t="shared" si="27"/>
        <v>ICPL</v>
      </c>
      <c r="M559" s="26">
        <f t="shared" ca="1" si="27"/>
        <v>42276</v>
      </c>
      <c r="N559" s="25" t="b">
        <f t="shared" si="27"/>
        <v>0</v>
      </c>
      <c r="O559" s="84" t="str">
        <f>IF($N559,_xll.BDP($K559,O$433),"[DISABLED]")</f>
        <v>[DISABLED]</v>
      </c>
      <c r="P559" s="84" t="str">
        <f>IF($N559,_xll.BDP($K559,P$433),"[DISABLED]")</f>
        <v>[DISABLED]</v>
      </c>
      <c r="Q559" s="84" t="str">
        <f>IF($N559,_xll.BDP($K559,Q$433),"[DISABLED]")</f>
        <v>[DISABLED]</v>
      </c>
      <c r="R559" s="84" t="str">
        <f>IF($N559,_xll.BDH($K559,R$433,$M559),"[DISABLED]")</f>
        <v>[DISABLED]</v>
      </c>
      <c r="S559" s="84" t="str">
        <f>IF($N559,_xll.BDH($K559,S$433,$M559),"[DISABLED]")</f>
        <v>[DISABLED]</v>
      </c>
      <c r="T559" s="84" t="str">
        <f>IF($N559,_xll.BDH($K559,T$433,$M559),"[DISABLED]")</f>
        <v>[DISABLED]</v>
      </c>
      <c r="V559" s="106" t="s">
        <v>12057</v>
      </c>
      <c r="W559" s="107" t="s">
        <v>1055</v>
      </c>
      <c r="X559" s="108">
        <v>42276</v>
      </c>
      <c r="Y559" s="107" t="b">
        <v>0</v>
      </c>
      <c r="Z559" s="107" t="s">
        <v>5237</v>
      </c>
      <c r="AA559" s="107" t="s">
        <v>5237</v>
      </c>
      <c r="AB559" s="107" t="s">
        <v>5237</v>
      </c>
      <c r="AC559" s="107" t="s">
        <v>5237</v>
      </c>
      <c r="AD559" s="107" t="s">
        <v>5237</v>
      </c>
      <c r="AE559" s="107" t="s">
        <v>5237</v>
      </c>
    </row>
    <row r="560" spans="2:31" ht="15" outlineLevel="1">
      <c r="B560" s="24" t="s">
        <v>8329</v>
      </c>
      <c r="C560" s="24" t="s">
        <v>4</v>
      </c>
      <c r="D560" s="24" t="s">
        <v>62</v>
      </c>
      <c r="E560"/>
      <c r="F560" t="s">
        <v>46</v>
      </c>
      <c r="G560">
        <v>400</v>
      </c>
      <c r="H560" t="s">
        <v>7989</v>
      </c>
      <c r="I560" t="s">
        <v>8272</v>
      </c>
      <c r="J560" t="s">
        <v>73</v>
      </c>
      <c r="K560" s="72" t="str">
        <f t="shared" si="25"/>
        <v>BPI4010 ICPL Curncy</v>
      </c>
      <c r="L560" s="25" t="str">
        <f t="shared" si="27"/>
        <v>ICPL</v>
      </c>
      <c r="M560" s="26">
        <f t="shared" ca="1" si="27"/>
        <v>42276</v>
      </c>
      <c r="N560" s="25" t="b">
        <f t="shared" si="27"/>
        <v>0</v>
      </c>
      <c r="O560" s="84" t="str">
        <f>IF($N560,_xll.BDP($K560,O$433),"[DISABLED]")</f>
        <v>[DISABLED]</v>
      </c>
      <c r="P560" s="84" t="str">
        <f>IF($N560,_xll.BDP($K560,P$433),"[DISABLED]")</f>
        <v>[DISABLED]</v>
      </c>
      <c r="Q560" s="84" t="str">
        <f>IF($N560,_xll.BDP($K560,Q$433),"[DISABLED]")</f>
        <v>[DISABLED]</v>
      </c>
      <c r="R560" s="84" t="str">
        <f>IF($N560,_xll.BDH($K560,R$433,$M560),"[DISABLED]")</f>
        <v>[DISABLED]</v>
      </c>
      <c r="S560" s="84" t="str">
        <f>IF($N560,_xll.BDH($K560,S$433,$M560),"[DISABLED]")</f>
        <v>[DISABLED]</v>
      </c>
      <c r="T560" s="84" t="str">
        <f>IF($N560,_xll.BDH($K560,T$433,$M560),"[DISABLED]")</f>
        <v>[DISABLED]</v>
      </c>
      <c r="V560" s="106" t="s">
        <v>12058</v>
      </c>
      <c r="W560" s="107" t="s">
        <v>1055</v>
      </c>
      <c r="X560" s="108">
        <v>42276</v>
      </c>
      <c r="Y560" s="107" t="b">
        <v>0</v>
      </c>
      <c r="Z560" s="107" t="s">
        <v>5237</v>
      </c>
      <c r="AA560" s="107" t="s">
        <v>5237</v>
      </c>
      <c r="AB560" s="107" t="s">
        <v>5237</v>
      </c>
      <c r="AC560" s="107" t="s">
        <v>5237</v>
      </c>
      <c r="AD560" s="107" t="s">
        <v>5237</v>
      </c>
      <c r="AE560" s="107" t="s">
        <v>5237</v>
      </c>
    </row>
    <row r="561" spans="2:31" ht="15" outlineLevel="1">
      <c r="B561" s="24" t="s">
        <v>8329</v>
      </c>
      <c r="C561" s="24" t="s">
        <v>4</v>
      </c>
      <c r="D561" s="24" t="s">
        <v>62</v>
      </c>
      <c r="E561"/>
      <c r="F561" t="s">
        <v>161</v>
      </c>
      <c r="G561">
        <v>400</v>
      </c>
      <c r="H561" t="s">
        <v>7989</v>
      </c>
      <c r="I561" t="s">
        <v>8273</v>
      </c>
      <c r="J561" t="s">
        <v>73</v>
      </c>
      <c r="K561" s="72" t="str">
        <f t="shared" si="25"/>
        <v>BPI4012 ICPL Curncy</v>
      </c>
      <c r="L561" s="25" t="str">
        <f t="shared" si="27"/>
        <v>ICPL</v>
      </c>
      <c r="M561" s="26">
        <f t="shared" ca="1" si="27"/>
        <v>42276</v>
      </c>
      <c r="N561" s="25" t="b">
        <f t="shared" si="27"/>
        <v>0</v>
      </c>
      <c r="O561" s="84" t="str">
        <f>IF($N561,_xll.BDP($K561,O$433),"[DISABLED]")</f>
        <v>[DISABLED]</v>
      </c>
      <c r="P561" s="84" t="str">
        <f>IF($N561,_xll.BDP($K561,P$433),"[DISABLED]")</f>
        <v>[DISABLED]</v>
      </c>
      <c r="Q561" s="84" t="str">
        <f>IF($N561,_xll.BDP($K561,Q$433),"[DISABLED]")</f>
        <v>[DISABLED]</v>
      </c>
      <c r="R561" s="84" t="str">
        <f>IF($N561,_xll.BDH($K561,R$433,$M561),"[DISABLED]")</f>
        <v>[DISABLED]</v>
      </c>
      <c r="S561" s="84" t="str">
        <f>IF($N561,_xll.BDH($K561,S$433,$M561),"[DISABLED]")</f>
        <v>[DISABLED]</v>
      </c>
      <c r="T561" s="84" t="str">
        <f>IF($N561,_xll.BDH($K561,T$433,$M561),"[DISABLED]")</f>
        <v>[DISABLED]</v>
      </c>
      <c r="V561" s="106" t="s">
        <v>12059</v>
      </c>
      <c r="W561" s="107" t="s">
        <v>1055</v>
      </c>
      <c r="X561" s="108">
        <v>42276</v>
      </c>
      <c r="Y561" s="107" t="b">
        <v>0</v>
      </c>
      <c r="Z561" s="107" t="s">
        <v>5237</v>
      </c>
      <c r="AA561" s="107" t="s">
        <v>5237</v>
      </c>
      <c r="AB561" s="107" t="s">
        <v>5237</v>
      </c>
      <c r="AC561" s="107" t="s">
        <v>5237</v>
      </c>
      <c r="AD561" s="107" t="s">
        <v>5237</v>
      </c>
      <c r="AE561" s="107" t="s">
        <v>5237</v>
      </c>
    </row>
    <row r="562" spans="2:31" ht="15" outlineLevel="1">
      <c r="B562" s="24" t="s">
        <v>8329</v>
      </c>
      <c r="C562" s="24" t="s">
        <v>4</v>
      </c>
      <c r="D562" s="24" t="s">
        <v>62</v>
      </c>
      <c r="E562"/>
      <c r="F562" t="s">
        <v>47</v>
      </c>
      <c r="G562">
        <v>400</v>
      </c>
      <c r="H562" t="s">
        <v>7989</v>
      </c>
      <c r="I562" t="s">
        <v>8274</v>
      </c>
      <c r="J562" t="s">
        <v>73</v>
      </c>
      <c r="K562" s="72" t="str">
        <f t="shared" si="25"/>
        <v>BPI4015 ICPL Curncy</v>
      </c>
      <c r="L562" s="25" t="str">
        <f t="shared" si="27"/>
        <v>ICPL</v>
      </c>
      <c r="M562" s="26">
        <f t="shared" ca="1" si="27"/>
        <v>42276</v>
      </c>
      <c r="N562" s="25" t="b">
        <f t="shared" si="27"/>
        <v>0</v>
      </c>
      <c r="O562" s="84" t="str">
        <f>IF($N562,_xll.BDP($K562,O$433),"[DISABLED]")</f>
        <v>[DISABLED]</v>
      </c>
      <c r="P562" s="84" t="str">
        <f>IF($N562,_xll.BDP($K562,P$433),"[DISABLED]")</f>
        <v>[DISABLED]</v>
      </c>
      <c r="Q562" s="84" t="str">
        <f>IF($N562,_xll.BDP($K562,Q$433),"[DISABLED]")</f>
        <v>[DISABLED]</v>
      </c>
      <c r="R562" s="84" t="str">
        <f>IF($N562,_xll.BDH($K562,R$433,$M562),"[DISABLED]")</f>
        <v>[DISABLED]</v>
      </c>
      <c r="S562" s="84" t="str">
        <f>IF($N562,_xll.BDH($K562,S$433,$M562),"[DISABLED]")</f>
        <v>[DISABLED]</v>
      </c>
      <c r="T562" s="84" t="str">
        <f>IF($N562,_xll.BDH($K562,T$433,$M562),"[DISABLED]")</f>
        <v>[DISABLED]</v>
      </c>
      <c r="V562" s="106" t="s">
        <v>12060</v>
      </c>
      <c r="W562" s="107" t="s">
        <v>1055</v>
      </c>
      <c r="X562" s="108">
        <v>42276</v>
      </c>
      <c r="Y562" s="107" t="b">
        <v>0</v>
      </c>
      <c r="Z562" s="107" t="s">
        <v>5237</v>
      </c>
      <c r="AA562" s="107" t="s">
        <v>5237</v>
      </c>
      <c r="AB562" s="107" t="s">
        <v>5237</v>
      </c>
      <c r="AC562" s="107" t="s">
        <v>5237</v>
      </c>
      <c r="AD562" s="107" t="s">
        <v>5237</v>
      </c>
      <c r="AE562" s="107" t="s">
        <v>5237</v>
      </c>
    </row>
    <row r="563" spans="2:31" ht="15" outlineLevel="1">
      <c r="B563" s="24" t="s">
        <v>8329</v>
      </c>
      <c r="C563" s="24" t="s">
        <v>4</v>
      </c>
      <c r="D563" s="24" t="s">
        <v>62</v>
      </c>
      <c r="E563"/>
      <c r="F563" t="s">
        <v>48</v>
      </c>
      <c r="G563">
        <v>400</v>
      </c>
      <c r="H563" t="s">
        <v>7989</v>
      </c>
      <c r="I563" t="s">
        <v>8275</v>
      </c>
      <c r="J563" t="s">
        <v>73</v>
      </c>
      <c r="K563" s="72" t="str">
        <f t="shared" ref="K563:K615" si="28">I563&amp;" "&amp;L563&amp;" "&amp;J563</f>
        <v>BPI4020 ICPL Curncy</v>
      </c>
      <c r="L563" s="25" t="str">
        <f t="shared" ref="L563:N594" si="29">L$433</f>
        <v>ICPL</v>
      </c>
      <c r="M563" s="26">
        <f t="shared" ca="1" si="29"/>
        <v>42276</v>
      </c>
      <c r="N563" s="25" t="b">
        <f t="shared" si="29"/>
        <v>0</v>
      </c>
      <c r="O563" s="84" t="str">
        <f>IF($N563,_xll.BDP($K563,O$433),"[DISABLED]")</f>
        <v>[DISABLED]</v>
      </c>
      <c r="P563" s="84" t="str">
        <f>IF($N563,_xll.BDP($K563,P$433),"[DISABLED]")</f>
        <v>[DISABLED]</v>
      </c>
      <c r="Q563" s="84" t="str">
        <f>IF($N563,_xll.BDP($K563,Q$433),"[DISABLED]")</f>
        <v>[DISABLED]</v>
      </c>
      <c r="R563" s="84" t="str">
        <f>IF($N563,_xll.BDH($K563,R$433,$M563),"[DISABLED]")</f>
        <v>[DISABLED]</v>
      </c>
      <c r="S563" s="84" t="str">
        <f>IF($N563,_xll.BDH($K563,S$433,$M563),"[DISABLED]")</f>
        <v>[DISABLED]</v>
      </c>
      <c r="T563" s="84" t="str">
        <f>IF($N563,_xll.BDH($K563,T$433,$M563),"[DISABLED]")</f>
        <v>[DISABLED]</v>
      </c>
      <c r="V563" s="106" t="s">
        <v>12061</v>
      </c>
      <c r="W563" s="107" t="s">
        <v>1055</v>
      </c>
      <c r="X563" s="108">
        <v>42276</v>
      </c>
      <c r="Y563" s="107" t="b">
        <v>0</v>
      </c>
      <c r="Z563" s="107" t="s">
        <v>5237</v>
      </c>
      <c r="AA563" s="107" t="s">
        <v>5237</v>
      </c>
      <c r="AB563" s="107" t="s">
        <v>5237</v>
      </c>
      <c r="AC563" s="107" t="s">
        <v>5237</v>
      </c>
      <c r="AD563" s="107" t="s">
        <v>5237</v>
      </c>
      <c r="AE563" s="107" t="s">
        <v>5237</v>
      </c>
    </row>
    <row r="564" spans="2:31" ht="15" outlineLevel="1">
      <c r="B564" s="24" t="s">
        <v>8329</v>
      </c>
      <c r="C564" s="24" t="s">
        <v>4</v>
      </c>
      <c r="D564" s="24" t="s">
        <v>62</v>
      </c>
      <c r="E564"/>
      <c r="F564" t="s">
        <v>41</v>
      </c>
      <c r="G564">
        <v>450</v>
      </c>
      <c r="H564" t="s">
        <v>7989</v>
      </c>
      <c r="I564" t="s">
        <v>8276</v>
      </c>
      <c r="J564" t="s">
        <v>73</v>
      </c>
      <c r="K564" s="72" t="str">
        <f t="shared" si="28"/>
        <v>BPI451 ICPL Curncy</v>
      </c>
      <c r="L564" s="25" t="str">
        <f t="shared" si="29"/>
        <v>ICPL</v>
      </c>
      <c r="M564" s="26">
        <f t="shared" ca="1" si="29"/>
        <v>42276</v>
      </c>
      <c r="N564" s="25" t="b">
        <f t="shared" si="29"/>
        <v>0</v>
      </c>
      <c r="O564" s="84" t="str">
        <f>IF($N564,_xll.BDP($K564,O$433),"[DISABLED]")</f>
        <v>[DISABLED]</v>
      </c>
      <c r="P564" s="84" t="str">
        <f>IF($N564,_xll.BDP($K564,P$433),"[DISABLED]")</f>
        <v>[DISABLED]</v>
      </c>
      <c r="Q564" s="84" t="str">
        <f>IF($N564,_xll.BDP($K564,Q$433),"[DISABLED]")</f>
        <v>[DISABLED]</v>
      </c>
      <c r="R564" s="84" t="str">
        <f>IF($N564,_xll.BDH($K564,R$433,$M564),"[DISABLED]")</f>
        <v>[DISABLED]</v>
      </c>
      <c r="S564" s="84" t="str">
        <f>IF($N564,_xll.BDH($K564,S$433,$M564),"[DISABLED]")</f>
        <v>[DISABLED]</v>
      </c>
      <c r="T564" s="84" t="str">
        <f>IF($N564,_xll.BDH($K564,T$433,$M564),"[DISABLED]")</f>
        <v>[DISABLED]</v>
      </c>
      <c r="V564" s="106" t="s">
        <v>12062</v>
      </c>
      <c r="W564" s="107" t="s">
        <v>1055</v>
      </c>
      <c r="X564" s="108">
        <v>42276</v>
      </c>
      <c r="Y564" s="107" t="b">
        <v>0</v>
      </c>
      <c r="Z564" s="107" t="s">
        <v>5237</v>
      </c>
      <c r="AA564" s="107" t="s">
        <v>5237</v>
      </c>
      <c r="AB564" s="107" t="s">
        <v>5237</v>
      </c>
      <c r="AC564" s="107" t="s">
        <v>5237</v>
      </c>
      <c r="AD564" s="107" t="s">
        <v>5237</v>
      </c>
      <c r="AE564" s="107" t="s">
        <v>5237</v>
      </c>
    </row>
    <row r="565" spans="2:31" ht="15" outlineLevel="1">
      <c r="B565" s="24" t="s">
        <v>8329</v>
      </c>
      <c r="C565" s="24" t="s">
        <v>4</v>
      </c>
      <c r="D565" s="24" t="s">
        <v>62</v>
      </c>
      <c r="E565"/>
      <c r="F565" t="s">
        <v>42</v>
      </c>
      <c r="G565">
        <v>450</v>
      </c>
      <c r="H565" t="s">
        <v>7989</v>
      </c>
      <c r="I565" t="s">
        <v>8277</v>
      </c>
      <c r="J565" t="s">
        <v>73</v>
      </c>
      <c r="K565" s="72" t="str">
        <f t="shared" si="28"/>
        <v>BPI452 ICPL Curncy</v>
      </c>
      <c r="L565" s="25" t="str">
        <f t="shared" si="29"/>
        <v>ICPL</v>
      </c>
      <c r="M565" s="26">
        <f t="shared" ca="1" si="29"/>
        <v>42276</v>
      </c>
      <c r="N565" s="25" t="b">
        <f t="shared" si="29"/>
        <v>0</v>
      </c>
      <c r="O565" s="84" t="str">
        <f>IF($N565,_xll.BDP($K565,O$433),"[DISABLED]")</f>
        <v>[DISABLED]</v>
      </c>
      <c r="P565" s="84" t="str">
        <f>IF($N565,_xll.BDP($K565,P$433),"[DISABLED]")</f>
        <v>[DISABLED]</v>
      </c>
      <c r="Q565" s="84" t="str">
        <f>IF($N565,_xll.BDP($K565,Q$433),"[DISABLED]")</f>
        <v>[DISABLED]</v>
      </c>
      <c r="R565" s="84" t="str">
        <f>IF($N565,_xll.BDH($K565,R$433,$M565),"[DISABLED]")</f>
        <v>[DISABLED]</v>
      </c>
      <c r="S565" s="84" t="str">
        <f>IF($N565,_xll.BDH($K565,S$433,$M565),"[DISABLED]")</f>
        <v>[DISABLED]</v>
      </c>
      <c r="T565" s="84" t="str">
        <f>IF($N565,_xll.BDH($K565,T$433,$M565),"[DISABLED]")</f>
        <v>[DISABLED]</v>
      </c>
      <c r="V565" s="106" t="s">
        <v>12063</v>
      </c>
      <c r="W565" s="107" t="s">
        <v>1055</v>
      </c>
      <c r="X565" s="108">
        <v>42276</v>
      </c>
      <c r="Y565" s="107" t="b">
        <v>0</v>
      </c>
      <c r="Z565" s="107" t="s">
        <v>5237</v>
      </c>
      <c r="AA565" s="107" t="s">
        <v>5237</v>
      </c>
      <c r="AB565" s="107" t="s">
        <v>5237</v>
      </c>
      <c r="AC565" s="107" t="s">
        <v>5237</v>
      </c>
      <c r="AD565" s="107" t="s">
        <v>5237</v>
      </c>
      <c r="AE565" s="107" t="s">
        <v>5237</v>
      </c>
    </row>
    <row r="566" spans="2:31" ht="15" outlineLevel="1">
      <c r="B566" s="24" t="s">
        <v>8329</v>
      </c>
      <c r="C566" s="24" t="s">
        <v>4</v>
      </c>
      <c r="D566" s="24" t="s">
        <v>62</v>
      </c>
      <c r="E566"/>
      <c r="F566" t="s">
        <v>43</v>
      </c>
      <c r="G566">
        <v>450</v>
      </c>
      <c r="H566" t="s">
        <v>7989</v>
      </c>
      <c r="I566" t="s">
        <v>8278</v>
      </c>
      <c r="J566" t="s">
        <v>73</v>
      </c>
      <c r="K566" s="72" t="str">
        <f t="shared" si="28"/>
        <v>BPI453 ICPL Curncy</v>
      </c>
      <c r="L566" s="25" t="str">
        <f t="shared" si="29"/>
        <v>ICPL</v>
      </c>
      <c r="M566" s="26">
        <f t="shared" ca="1" si="29"/>
        <v>42276</v>
      </c>
      <c r="N566" s="25" t="b">
        <f t="shared" si="29"/>
        <v>0</v>
      </c>
      <c r="O566" s="84" t="str">
        <f>IF($N566,_xll.BDP($K566,O$433),"[DISABLED]")</f>
        <v>[DISABLED]</v>
      </c>
      <c r="P566" s="84" t="str">
        <f>IF($N566,_xll.BDP($K566,P$433),"[DISABLED]")</f>
        <v>[DISABLED]</v>
      </c>
      <c r="Q566" s="84" t="str">
        <f>IF($N566,_xll.BDP($K566,Q$433),"[DISABLED]")</f>
        <v>[DISABLED]</v>
      </c>
      <c r="R566" s="84" t="str">
        <f>IF($N566,_xll.BDH($K566,R$433,$M566),"[DISABLED]")</f>
        <v>[DISABLED]</v>
      </c>
      <c r="S566" s="84" t="str">
        <f>IF($N566,_xll.BDH($K566,S$433,$M566),"[DISABLED]")</f>
        <v>[DISABLED]</v>
      </c>
      <c r="T566" s="84" t="str">
        <f>IF($N566,_xll.BDH($K566,T$433,$M566),"[DISABLED]")</f>
        <v>[DISABLED]</v>
      </c>
      <c r="V566" s="106" t="s">
        <v>12064</v>
      </c>
      <c r="W566" s="107" t="s">
        <v>1055</v>
      </c>
      <c r="X566" s="108">
        <v>42276</v>
      </c>
      <c r="Y566" s="107" t="b">
        <v>0</v>
      </c>
      <c r="Z566" s="107" t="s">
        <v>5237</v>
      </c>
      <c r="AA566" s="107" t="s">
        <v>5237</v>
      </c>
      <c r="AB566" s="107" t="s">
        <v>5237</v>
      </c>
      <c r="AC566" s="107" t="s">
        <v>5237</v>
      </c>
      <c r="AD566" s="107" t="s">
        <v>5237</v>
      </c>
      <c r="AE566" s="107" t="s">
        <v>5237</v>
      </c>
    </row>
    <row r="567" spans="2:31" ht="15" outlineLevel="1">
      <c r="B567" s="24" t="s">
        <v>8329</v>
      </c>
      <c r="C567" s="24" t="s">
        <v>4</v>
      </c>
      <c r="D567" s="24" t="s">
        <v>62</v>
      </c>
      <c r="E567"/>
      <c r="F567" t="s">
        <v>152</v>
      </c>
      <c r="G567">
        <v>450</v>
      </c>
      <c r="H567" t="s">
        <v>7989</v>
      </c>
      <c r="I567" t="s">
        <v>8279</v>
      </c>
      <c r="J567" t="s">
        <v>73</v>
      </c>
      <c r="K567" s="72" t="str">
        <f t="shared" si="28"/>
        <v>BPI454 ICPL Curncy</v>
      </c>
      <c r="L567" s="25" t="str">
        <f t="shared" si="29"/>
        <v>ICPL</v>
      </c>
      <c r="M567" s="26">
        <f t="shared" ca="1" si="29"/>
        <v>42276</v>
      </c>
      <c r="N567" s="25" t="b">
        <f t="shared" si="29"/>
        <v>0</v>
      </c>
      <c r="O567" s="84" t="str">
        <f>IF($N567,_xll.BDP($K567,O$433),"[DISABLED]")</f>
        <v>[DISABLED]</v>
      </c>
      <c r="P567" s="84" t="str">
        <f>IF($N567,_xll.BDP($K567,P$433),"[DISABLED]")</f>
        <v>[DISABLED]</v>
      </c>
      <c r="Q567" s="84" t="str">
        <f>IF($N567,_xll.BDP($K567,Q$433),"[DISABLED]")</f>
        <v>[DISABLED]</v>
      </c>
      <c r="R567" s="84" t="str">
        <f>IF($N567,_xll.BDH($K567,R$433,$M567),"[DISABLED]")</f>
        <v>[DISABLED]</v>
      </c>
      <c r="S567" s="84" t="str">
        <f>IF($N567,_xll.BDH($K567,S$433,$M567),"[DISABLED]")</f>
        <v>[DISABLED]</v>
      </c>
      <c r="T567" s="84" t="str">
        <f>IF($N567,_xll.BDH($K567,T$433,$M567),"[DISABLED]")</f>
        <v>[DISABLED]</v>
      </c>
      <c r="V567" s="106" t="s">
        <v>12065</v>
      </c>
      <c r="W567" s="107" t="s">
        <v>1055</v>
      </c>
      <c r="X567" s="108">
        <v>42276</v>
      </c>
      <c r="Y567" s="107" t="b">
        <v>0</v>
      </c>
      <c r="Z567" s="107" t="s">
        <v>5237</v>
      </c>
      <c r="AA567" s="107" t="s">
        <v>5237</v>
      </c>
      <c r="AB567" s="107" t="s">
        <v>5237</v>
      </c>
      <c r="AC567" s="107" t="s">
        <v>5237</v>
      </c>
      <c r="AD567" s="107" t="s">
        <v>5237</v>
      </c>
      <c r="AE567" s="107" t="s">
        <v>5237</v>
      </c>
    </row>
    <row r="568" spans="2:31" ht="15" outlineLevel="1">
      <c r="B568" s="24" t="s">
        <v>8329</v>
      </c>
      <c r="C568" s="24" t="s">
        <v>4</v>
      </c>
      <c r="D568" s="24" t="s">
        <v>62</v>
      </c>
      <c r="E568"/>
      <c r="F568" t="s">
        <v>44</v>
      </c>
      <c r="G568">
        <v>450</v>
      </c>
      <c r="H568" t="s">
        <v>7989</v>
      </c>
      <c r="I568" t="s">
        <v>8280</v>
      </c>
      <c r="J568" t="s">
        <v>73</v>
      </c>
      <c r="K568" s="72" t="str">
        <f t="shared" si="28"/>
        <v>BPI455 ICPL Curncy</v>
      </c>
      <c r="L568" s="25" t="str">
        <f t="shared" si="29"/>
        <v>ICPL</v>
      </c>
      <c r="M568" s="26">
        <f t="shared" ca="1" si="29"/>
        <v>42276</v>
      </c>
      <c r="N568" s="25" t="b">
        <f t="shared" si="29"/>
        <v>0</v>
      </c>
      <c r="O568" s="84" t="str">
        <f>IF($N568,_xll.BDP($K568,O$433),"[DISABLED]")</f>
        <v>[DISABLED]</v>
      </c>
      <c r="P568" s="84" t="str">
        <f>IF($N568,_xll.BDP($K568,P$433),"[DISABLED]")</f>
        <v>[DISABLED]</v>
      </c>
      <c r="Q568" s="84" t="str">
        <f>IF($N568,_xll.BDP($K568,Q$433),"[DISABLED]")</f>
        <v>[DISABLED]</v>
      </c>
      <c r="R568" s="84" t="str">
        <f>IF($N568,_xll.BDH($K568,R$433,$M568),"[DISABLED]")</f>
        <v>[DISABLED]</v>
      </c>
      <c r="S568" s="84" t="str">
        <f>IF($N568,_xll.BDH($K568,S$433,$M568),"[DISABLED]")</f>
        <v>[DISABLED]</v>
      </c>
      <c r="T568" s="84" t="str">
        <f>IF($N568,_xll.BDH($K568,T$433,$M568),"[DISABLED]")</f>
        <v>[DISABLED]</v>
      </c>
      <c r="V568" s="106" t="s">
        <v>12066</v>
      </c>
      <c r="W568" s="107" t="s">
        <v>1055</v>
      </c>
      <c r="X568" s="108">
        <v>42276</v>
      </c>
      <c r="Y568" s="107" t="b">
        <v>0</v>
      </c>
      <c r="Z568" s="107" t="s">
        <v>5237</v>
      </c>
      <c r="AA568" s="107" t="s">
        <v>5237</v>
      </c>
      <c r="AB568" s="107" t="s">
        <v>5237</v>
      </c>
      <c r="AC568" s="107" t="s">
        <v>5237</v>
      </c>
      <c r="AD568" s="107" t="s">
        <v>5237</v>
      </c>
      <c r="AE568" s="107" t="s">
        <v>5237</v>
      </c>
    </row>
    <row r="569" spans="2:31" ht="15" outlineLevel="1">
      <c r="B569" s="24" t="s">
        <v>8329</v>
      </c>
      <c r="C569" s="24" t="s">
        <v>4</v>
      </c>
      <c r="D569" s="24" t="s">
        <v>62</v>
      </c>
      <c r="E569"/>
      <c r="F569" t="s">
        <v>155</v>
      </c>
      <c r="G569">
        <v>450</v>
      </c>
      <c r="H569" t="s">
        <v>7989</v>
      </c>
      <c r="I569" t="s">
        <v>8281</v>
      </c>
      <c r="J569" t="s">
        <v>73</v>
      </c>
      <c r="K569" s="72" t="str">
        <f t="shared" si="28"/>
        <v>BPI456 ICPL Curncy</v>
      </c>
      <c r="L569" s="25" t="str">
        <f t="shared" si="29"/>
        <v>ICPL</v>
      </c>
      <c r="M569" s="26">
        <f t="shared" ca="1" si="29"/>
        <v>42276</v>
      </c>
      <c r="N569" s="25" t="b">
        <f t="shared" si="29"/>
        <v>0</v>
      </c>
      <c r="O569" s="84" t="str">
        <f>IF($N569,_xll.BDP($K569,O$433),"[DISABLED]")</f>
        <v>[DISABLED]</v>
      </c>
      <c r="P569" s="84" t="str">
        <f>IF($N569,_xll.BDP($K569,P$433),"[DISABLED]")</f>
        <v>[DISABLED]</v>
      </c>
      <c r="Q569" s="84" t="str">
        <f>IF($N569,_xll.BDP($K569,Q$433),"[DISABLED]")</f>
        <v>[DISABLED]</v>
      </c>
      <c r="R569" s="84" t="str">
        <f>IF($N569,_xll.BDH($K569,R$433,$M569),"[DISABLED]")</f>
        <v>[DISABLED]</v>
      </c>
      <c r="S569" s="84" t="str">
        <f>IF($N569,_xll.BDH($K569,S$433,$M569),"[DISABLED]")</f>
        <v>[DISABLED]</v>
      </c>
      <c r="T569" s="84" t="str">
        <f>IF($N569,_xll.BDH($K569,T$433,$M569),"[DISABLED]")</f>
        <v>[DISABLED]</v>
      </c>
      <c r="V569" s="106" t="s">
        <v>12067</v>
      </c>
      <c r="W569" s="107" t="s">
        <v>1055</v>
      </c>
      <c r="X569" s="108">
        <v>42276</v>
      </c>
      <c r="Y569" s="107" t="b">
        <v>0</v>
      </c>
      <c r="Z569" s="107" t="s">
        <v>5237</v>
      </c>
      <c r="AA569" s="107" t="s">
        <v>5237</v>
      </c>
      <c r="AB569" s="107" t="s">
        <v>5237</v>
      </c>
      <c r="AC569" s="107" t="s">
        <v>5237</v>
      </c>
      <c r="AD569" s="107" t="s">
        <v>5237</v>
      </c>
      <c r="AE569" s="107" t="s">
        <v>5237</v>
      </c>
    </row>
    <row r="570" spans="2:31" ht="15" outlineLevel="1">
      <c r="B570" s="24" t="s">
        <v>8329</v>
      </c>
      <c r="C570" s="24" t="s">
        <v>4</v>
      </c>
      <c r="D570" s="24" t="s">
        <v>62</v>
      </c>
      <c r="E570"/>
      <c r="F570" t="s">
        <v>45</v>
      </c>
      <c r="G570">
        <v>450</v>
      </c>
      <c r="H570" t="s">
        <v>7989</v>
      </c>
      <c r="I570" t="s">
        <v>8282</v>
      </c>
      <c r="J570" t="s">
        <v>73</v>
      </c>
      <c r="K570" s="72" t="str">
        <f t="shared" si="28"/>
        <v>BPI457 ICPL Curncy</v>
      </c>
      <c r="L570" s="25" t="str">
        <f t="shared" si="29"/>
        <v>ICPL</v>
      </c>
      <c r="M570" s="26">
        <f t="shared" ca="1" si="29"/>
        <v>42276</v>
      </c>
      <c r="N570" s="25" t="b">
        <f t="shared" si="29"/>
        <v>0</v>
      </c>
      <c r="O570" s="84" t="str">
        <f>IF($N570,_xll.BDP($K570,O$433),"[DISABLED]")</f>
        <v>[DISABLED]</v>
      </c>
      <c r="P570" s="84" t="str">
        <f>IF($N570,_xll.BDP($K570,P$433),"[DISABLED]")</f>
        <v>[DISABLED]</v>
      </c>
      <c r="Q570" s="84" t="str">
        <f>IF($N570,_xll.BDP($K570,Q$433),"[DISABLED]")</f>
        <v>[DISABLED]</v>
      </c>
      <c r="R570" s="84" t="str">
        <f>IF($N570,_xll.BDH($K570,R$433,$M570),"[DISABLED]")</f>
        <v>[DISABLED]</v>
      </c>
      <c r="S570" s="84" t="str">
        <f>IF($N570,_xll.BDH($K570,S$433,$M570),"[DISABLED]")</f>
        <v>[DISABLED]</v>
      </c>
      <c r="T570" s="84" t="str">
        <f>IF($N570,_xll.BDH($K570,T$433,$M570),"[DISABLED]")</f>
        <v>[DISABLED]</v>
      </c>
      <c r="V570" s="106" t="s">
        <v>12068</v>
      </c>
      <c r="W570" s="107" t="s">
        <v>1055</v>
      </c>
      <c r="X570" s="108">
        <v>42276</v>
      </c>
      <c r="Y570" s="107" t="b">
        <v>0</v>
      </c>
      <c r="Z570" s="107" t="s">
        <v>5237</v>
      </c>
      <c r="AA570" s="107" t="s">
        <v>5237</v>
      </c>
      <c r="AB570" s="107" t="s">
        <v>5237</v>
      </c>
      <c r="AC570" s="107" t="s">
        <v>5237</v>
      </c>
      <c r="AD570" s="107" t="s">
        <v>5237</v>
      </c>
      <c r="AE570" s="107" t="s">
        <v>5237</v>
      </c>
    </row>
    <row r="571" spans="2:31" ht="15" outlineLevel="1">
      <c r="B571" s="24" t="s">
        <v>8329</v>
      </c>
      <c r="C571" s="24" t="s">
        <v>4</v>
      </c>
      <c r="D571" s="24" t="s">
        <v>62</v>
      </c>
      <c r="E571"/>
      <c r="F571" t="s">
        <v>156</v>
      </c>
      <c r="G571">
        <v>450</v>
      </c>
      <c r="H571" t="s">
        <v>7989</v>
      </c>
      <c r="I571" t="s">
        <v>8283</v>
      </c>
      <c r="J571" t="s">
        <v>73</v>
      </c>
      <c r="K571" s="72" t="str">
        <f t="shared" si="28"/>
        <v>BPI458 ICPL Curncy</v>
      </c>
      <c r="L571" s="25" t="str">
        <f t="shared" si="29"/>
        <v>ICPL</v>
      </c>
      <c r="M571" s="26">
        <f t="shared" ca="1" si="29"/>
        <v>42276</v>
      </c>
      <c r="N571" s="25" t="b">
        <f t="shared" si="29"/>
        <v>0</v>
      </c>
      <c r="O571" s="84" t="str">
        <f>IF($N571,_xll.BDP($K571,O$433),"[DISABLED]")</f>
        <v>[DISABLED]</v>
      </c>
      <c r="P571" s="84" t="str">
        <f>IF($N571,_xll.BDP($K571,P$433),"[DISABLED]")</f>
        <v>[DISABLED]</v>
      </c>
      <c r="Q571" s="84" t="str">
        <f>IF($N571,_xll.BDP($K571,Q$433),"[DISABLED]")</f>
        <v>[DISABLED]</v>
      </c>
      <c r="R571" s="84" t="str">
        <f>IF($N571,_xll.BDH($K571,R$433,$M571),"[DISABLED]")</f>
        <v>[DISABLED]</v>
      </c>
      <c r="S571" s="84" t="str">
        <f>IF($N571,_xll.BDH($K571,S$433,$M571),"[DISABLED]")</f>
        <v>[DISABLED]</v>
      </c>
      <c r="T571" s="84" t="str">
        <f>IF($N571,_xll.BDH($K571,T$433,$M571),"[DISABLED]")</f>
        <v>[DISABLED]</v>
      </c>
      <c r="V571" s="106" t="s">
        <v>12069</v>
      </c>
      <c r="W571" s="107" t="s">
        <v>1055</v>
      </c>
      <c r="X571" s="108">
        <v>42276</v>
      </c>
      <c r="Y571" s="107" t="b">
        <v>0</v>
      </c>
      <c r="Z571" s="107" t="s">
        <v>5237</v>
      </c>
      <c r="AA571" s="107" t="s">
        <v>5237</v>
      </c>
      <c r="AB571" s="107" t="s">
        <v>5237</v>
      </c>
      <c r="AC571" s="107" t="s">
        <v>5237</v>
      </c>
      <c r="AD571" s="107" t="s">
        <v>5237</v>
      </c>
      <c r="AE571" s="107" t="s">
        <v>5237</v>
      </c>
    </row>
    <row r="572" spans="2:31" ht="15" outlineLevel="1">
      <c r="B572" s="24" t="s">
        <v>8329</v>
      </c>
      <c r="C572" s="24" t="s">
        <v>4</v>
      </c>
      <c r="D572" s="24" t="s">
        <v>62</v>
      </c>
      <c r="E572"/>
      <c r="F572" t="s">
        <v>157</v>
      </c>
      <c r="G572">
        <v>450</v>
      </c>
      <c r="H572" t="s">
        <v>7989</v>
      </c>
      <c r="I572" t="s">
        <v>8284</v>
      </c>
      <c r="J572" t="s">
        <v>73</v>
      </c>
      <c r="K572" s="72" t="str">
        <f t="shared" si="28"/>
        <v>BPI459 ICPL Curncy</v>
      </c>
      <c r="L572" s="25" t="str">
        <f t="shared" si="29"/>
        <v>ICPL</v>
      </c>
      <c r="M572" s="26">
        <f t="shared" ca="1" si="29"/>
        <v>42276</v>
      </c>
      <c r="N572" s="25" t="b">
        <f t="shared" si="29"/>
        <v>0</v>
      </c>
      <c r="O572" s="84" t="str">
        <f>IF($N572,_xll.BDP($K572,O$433),"[DISABLED]")</f>
        <v>[DISABLED]</v>
      </c>
      <c r="P572" s="84" t="str">
        <f>IF($N572,_xll.BDP($K572,P$433),"[DISABLED]")</f>
        <v>[DISABLED]</v>
      </c>
      <c r="Q572" s="84" t="str">
        <f>IF($N572,_xll.BDP($K572,Q$433),"[DISABLED]")</f>
        <v>[DISABLED]</v>
      </c>
      <c r="R572" s="84" t="str">
        <f>IF($N572,_xll.BDH($K572,R$433,$M572),"[DISABLED]")</f>
        <v>[DISABLED]</v>
      </c>
      <c r="S572" s="84" t="str">
        <f>IF($N572,_xll.BDH($K572,S$433,$M572),"[DISABLED]")</f>
        <v>[DISABLED]</v>
      </c>
      <c r="T572" s="84" t="str">
        <f>IF($N572,_xll.BDH($K572,T$433,$M572),"[DISABLED]")</f>
        <v>[DISABLED]</v>
      </c>
      <c r="V572" s="106" t="s">
        <v>12070</v>
      </c>
      <c r="W572" s="107" t="s">
        <v>1055</v>
      </c>
      <c r="X572" s="108">
        <v>42276</v>
      </c>
      <c r="Y572" s="107" t="b">
        <v>0</v>
      </c>
      <c r="Z572" s="107" t="s">
        <v>5237</v>
      </c>
      <c r="AA572" s="107" t="s">
        <v>5237</v>
      </c>
      <c r="AB572" s="107" t="s">
        <v>5237</v>
      </c>
      <c r="AC572" s="107" t="s">
        <v>5237</v>
      </c>
      <c r="AD572" s="107" t="s">
        <v>5237</v>
      </c>
      <c r="AE572" s="107" t="s">
        <v>5237</v>
      </c>
    </row>
    <row r="573" spans="2:31" ht="15" outlineLevel="1">
      <c r="B573" s="24" t="s">
        <v>8329</v>
      </c>
      <c r="C573" s="24" t="s">
        <v>4</v>
      </c>
      <c r="D573" s="24" t="s">
        <v>62</v>
      </c>
      <c r="E573"/>
      <c r="F573" t="s">
        <v>46</v>
      </c>
      <c r="G573">
        <v>450</v>
      </c>
      <c r="H573" t="s">
        <v>7989</v>
      </c>
      <c r="I573" t="s">
        <v>8285</v>
      </c>
      <c r="J573" t="s">
        <v>73</v>
      </c>
      <c r="K573" s="72" t="str">
        <f t="shared" si="28"/>
        <v>BPI4510 ICPL Curncy</v>
      </c>
      <c r="L573" s="25" t="str">
        <f t="shared" si="29"/>
        <v>ICPL</v>
      </c>
      <c r="M573" s="26">
        <f t="shared" ca="1" si="29"/>
        <v>42276</v>
      </c>
      <c r="N573" s="25" t="b">
        <f t="shared" si="29"/>
        <v>0</v>
      </c>
      <c r="O573" s="84" t="str">
        <f>IF($N573,_xll.BDP($K573,O$433),"[DISABLED]")</f>
        <v>[DISABLED]</v>
      </c>
      <c r="P573" s="84" t="str">
        <f>IF($N573,_xll.BDP($K573,P$433),"[DISABLED]")</f>
        <v>[DISABLED]</v>
      </c>
      <c r="Q573" s="84" t="str">
        <f>IF($N573,_xll.BDP($K573,Q$433),"[DISABLED]")</f>
        <v>[DISABLED]</v>
      </c>
      <c r="R573" s="84" t="str">
        <f>IF($N573,_xll.BDH($K573,R$433,$M573),"[DISABLED]")</f>
        <v>[DISABLED]</v>
      </c>
      <c r="S573" s="84" t="str">
        <f>IF($N573,_xll.BDH($K573,S$433,$M573),"[DISABLED]")</f>
        <v>[DISABLED]</v>
      </c>
      <c r="T573" s="84" t="str">
        <f>IF($N573,_xll.BDH($K573,T$433,$M573),"[DISABLED]")</f>
        <v>[DISABLED]</v>
      </c>
      <c r="V573" s="106" t="s">
        <v>12071</v>
      </c>
      <c r="W573" s="107" t="s">
        <v>1055</v>
      </c>
      <c r="X573" s="108">
        <v>42276</v>
      </c>
      <c r="Y573" s="107" t="b">
        <v>0</v>
      </c>
      <c r="Z573" s="107" t="s">
        <v>5237</v>
      </c>
      <c r="AA573" s="107" t="s">
        <v>5237</v>
      </c>
      <c r="AB573" s="107" t="s">
        <v>5237</v>
      </c>
      <c r="AC573" s="107" t="s">
        <v>5237</v>
      </c>
      <c r="AD573" s="107" t="s">
        <v>5237</v>
      </c>
      <c r="AE573" s="107" t="s">
        <v>5237</v>
      </c>
    </row>
    <row r="574" spans="2:31" ht="15" outlineLevel="1">
      <c r="B574" s="24" t="s">
        <v>8329</v>
      </c>
      <c r="C574" s="24" t="s">
        <v>4</v>
      </c>
      <c r="D574" s="24" t="s">
        <v>62</v>
      </c>
      <c r="E574"/>
      <c r="F574" t="s">
        <v>161</v>
      </c>
      <c r="G574">
        <v>450</v>
      </c>
      <c r="H574" t="s">
        <v>7989</v>
      </c>
      <c r="I574" t="s">
        <v>8286</v>
      </c>
      <c r="J574" t="s">
        <v>73</v>
      </c>
      <c r="K574" s="72" t="str">
        <f t="shared" si="28"/>
        <v>BPI4512 ICPL Curncy</v>
      </c>
      <c r="L574" s="25" t="str">
        <f t="shared" si="29"/>
        <v>ICPL</v>
      </c>
      <c r="M574" s="26">
        <f t="shared" ca="1" si="29"/>
        <v>42276</v>
      </c>
      <c r="N574" s="25" t="b">
        <f t="shared" si="29"/>
        <v>0</v>
      </c>
      <c r="O574" s="84" t="str">
        <f>IF($N574,_xll.BDP($K574,O$433),"[DISABLED]")</f>
        <v>[DISABLED]</v>
      </c>
      <c r="P574" s="84" t="str">
        <f>IF($N574,_xll.BDP($K574,P$433),"[DISABLED]")</f>
        <v>[DISABLED]</v>
      </c>
      <c r="Q574" s="84" t="str">
        <f>IF($N574,_xll.BDP($K574,Q$433),"[DISABLED]")</f>
        <v>[DISABLED]</v>
      </c>
      <c r="R574" s="84" t="str">
        <f>IF($N574,_xll.BDH($K574,R$433,$M574),"[DISABLED]")</f>
        <v>[DISABLED]</v>
      </c>
      <c r="S574" s="84" t="str">
        <f>IF($N574,_xll.BDH($K574,S$433,$M574),"[DISABLED]")</f>
        <v>[DISABLED]</v>
      </c>
      <c r="T574" s="84" t="str">
        <f>IF($N574,_xll.BDH($K574,T$433,$M574),"[DISABLED]")</f>
        <v>[DISABLED]</v>
      </c>
      <c r="V574" s="106" t="s">
        <v>12072</v>
      </c>
      <c r="W574" s="107" t="s">
        <v>1055</v>
      </c>
      <c r="X574" s="108">
        <v>42276</v>
      </c>
      <c r="Y574" s="107" t="b">
        <v>0</v>
      </c>
      <c r="Z574" s="107" t="s">
        <v>5237</v>
      </c>
      <c r="AA574" s="107" t="s">
        <v>5237</v>
      </c>
      <c r="AB574" s="107" t="s">
        <v>5237</v>
      </c>
      <c r="AC574" s="107" t="s">
        <v>5237</v>
      </c>
      <c r="AD574" s="107" t="s">
        <v>5237</v>
      </c>
      <c r="AE574" s="107" t="s">
        <v>5237</v>
      </c>
    </row>
    <row r="575" spans="2:31" ht="15" outlineLevel="1">
      <c r="B575" s="24" t="s">
        <v>8329</v>
      </c>
      <c r="C575" s="24" t="s">
        <v>4</v>
      </c>
      <c r="D575" s="24" t="s">
        <v>62</v>
      </c>
      <c r="E575"/>
      <c r="F575" t="s">
        <v>47</v>
      </c>
      <c r="G575">
        <v>450</v>
      </c>
      <c r="H575" t="s">
        <v>7989</v>
      </c>
      <c r="I575" t="s">
        <v>8287</v>
      </c>
      <c r="J575" t="s">
        <v>73</v>
      </c>
      <c r="K575" s="72" t="str">
        <f t="shared" si="28"/>
        <v>BPI4515 ICPL Curncy</v>
      </c>
      <c r="L575" s="25" t="str">
        <f t="shared" si="29"/>
        <v>ICPL</v>
      </c>
      <c r="M575" s="26">
        <f t="shared" ca="1" si="29"/>
        <v>42276</v>
      </c>
      <c r="N575" s="25" t="b">
        <f t="shared" si="29"/>
        <v>0</v>
      </c>
      <c r="O575" s="84" t="str">
        <f>IF($N575,_xll.BDP($K575,O$433),"[DISABLED]")</f>
        <v>[DISABLED]</v>
      </c>
      <c r="P575" s="84" t="str">
        <f>IF($N575,_xll.BDP($K575,P$433),"[DISABLED]")</f>
        <v>[DISABLED]</v>
      </c>
      <c r="Q575" s="84" t="str">
        <f>IF($N575,_xll.BDP($K575,Q$433),"[DISABLED]")</f>
        <v>[DISABLED]</v>
      </c>
      <c r="R575" s="84" t="str">
        <f>IF($N575,_xll.BDH($K575,R$433,$M575),"[DISABLED]")</f>
        <v>[DISABLED]</v>
      </c>
      <c r="S575" s="84" t="str">
        <f>IF($N575,_xll.BDH($K575,S$433,$M575),"[DISABLED]")</f>
        <v>[DISABLED]</v>
      </c>
      <c r="T575" s="84" t="str">
        <f>IF($N575,_xll.BDH($K575,T$433,$M575),"[DISABLED]")</f>
        <v>[DISABLED]</v>
      </c>
      <c r="V575" s="106" t="s">
        <v>12073</v>
      </c>
      <c r="W575" s="107" t="s">
        <v>1055</v>
      </c>
      <c r="X575" s="108">
        <v>42276</v>
      </c>
      <c r="Y575" s="107" t="b">
        <v>0</v>
      </c>
      <c r="Z575" s="107" t="s">
        <v>5237</v>
      </c>
      <c r="AA575" s="107" t="s">
        <v>5237</v>
      </c>
      <c r="AB575" s="107" t="s">
        <v>5237</v>
      </c>
      <c r="AC575" s="107" t="s">
        <v>5237</v>
      </c>
      <c r="AD575" s="107" t="s">
        <v>5237</v>
      </c>
      <c r="AE575" s="107" t="s">
        <v>5237</v>
      </c>
    </row>
    <row r="576" spans="2:31" ht="15" outlineLevel="1">
      <c r="B576" s="24" t="s">
        <v>8329</v>
      </c>
      <c r="C576" s="24" t="s">
        <v>4</v>
      </c>
      <c r="D576" s="24" t="s">
        <v>62</v>
      </c>
      <c r="E576"/>
      <c r="F576" t="s">
        <v>48</v>
      </c>
      <c r="G576">
        <v>450</v>
      </c>
      <c r="H576" t="s">
        <v>7989</v>
      </c>
      <c r="I576" t="s">
        <v>8288</v>
      </c>
      <c r="J576" t="s">
        <v>73</v>
      </c>
      <c r="K576" s="72" t="str">
        <f t="shared" si="28"/>
        <v>BPI4520 ICPL Curncy</v>
      </c>
      <c r="L576" s="25" t="str">
        <f t="shared" si="29"/>
        <v>ICPL</v>
      </c>
      <c r="M576" s="26">
        <f t="shared" ca="1" si="29"/>
        <v>42276</v>
      </c>
      <c r="N576" s="25" t="b">
        <f t="shared" si="29"/>
        <v>0</v>
      </c>
      <c r="O576" s="84" t="str">
        <f>IF($N576,_xll.BDP($K576,O$433),"[DISABLED]")</f>
        <v>[DISABLED]</v>
      </c>
      <c r="P576" s="84" t="str">
        <f>IF($N576,_xll.BDP($K576,P$433),"[DISABLED]")</f>
        <v>[DISABLED]</v>
      </c>
      <c r="Q576" s="84" t="str">
        <f>IF($N576,_xll.BDP($K576,Q$433),"[DISABLED]")</f>
        <v>[DISABLED]</v>
      </c>
      <c r="R576" s="84" t="str">
        <f>IF($N576,_xll.BDH($K576,R$433,$M576),"[DISABLED]")</f>
        <v>[DISABLED]</v>
      </c>
      <c r="S576" s="84" t="str">
        <f>IF($N576,_xll.BDH($K576,S$433,$M576),"[DISABLED]")</f>
        <v>[DISABLED]</v>
      </c>
      <c r="T576" s="84" t="str">
        <f>IF($N576,_xll.BDH($K576,T$433,$M576),"[DISABLED]")</f>
        <v>[DISABLED]</v>
      </c>
      <c r="V576" s="106" t="s">
        <v>12074</v>
      </c>
      <c r="W576" s="107" t="s">
        <v>1055</v>
      </c>
      <c r="X576" s="108">
        <v>42276</v>
      </c>
      <c r="Y576" s="107" t="b">
        <v>0</v>
      </c>
      <c r="Z576" s="107" t="s">
        <v>5237</v>
      </c>
      <c r="AA576" s="107" t="s">
        <v>5237</v>
      </c>
      <c r="AB576" s="107" t="s">
        <v>5237</v>
      </c>
      <c r="AC576" s="107" t="s">
        <v>5237</v>
      </c>
      <c r="AD576" s="107" t="s">
        <v>5237</v>
      </c>
      <c r="AE576" s="107" t="s">
        <v>5237</v>
      </c>
    </row>
    <row r="577" spans="2:31" ht="15" outlineLevel="1">
      <c r="B577" s="24" t="s">
        <v>8329</v>
      </c>
      <c r="C577" s="24" t="s">
        <v>4</v>
      </c>
      <c r="D577" s="24" t="s">
        <v>62</v>
      </c>
      <c r="E577"/>
      <c r="F577" t="s">
        <v>41</v>
      </c>
      <c r="G577">
        <v>500</v>
      </c>
      <c r="H577" t="s">
        <v>7989</v>
      </c>
      <c r="I577" t="s">
        <v>8289</v>
      </c>
      <c r="J577" t="s">
        <v>73</v>
      </c>
      <c r="K577" s="72" t="str">
        <f t="shared" si="28"/>
        <v>BPI501 ICPL Curncy</v>
      </c>
      <c r="L577" s="25" t="str">
        <f t="shared" si="29"/>
        <v>ICPL</v>
      </c>
      <c r="M577" s="26">
        <f t="shared" ca="1" si="29"/>
        <v>42276</v>
      </c>
      <c r="N577" s="25" t="b">
        <f t="shared" si="29"/>
        <v>0</v>
      </c>
      <c r="O577" s="84" t="str">
        <f>IF($N577,_xll.BDP($K577,O$433),"[DISABLED]")</f>
        <v>[DISABLED]</v>
      </c>
      <c r="P577" s="84" t="str">
        <f>IF($N577,_xll.BDP($K577,P$433),"[DISABLED]")</f>
        <v>[DISABLED]</v>
      </c>
      <c r="Q577" s="84" t="str">
        <f>IF($N577,_xll.BDP($K577,Q$433),"[DISABLED]")</f>
        <v>[DISABLED]</v>
      </c>
      <c r="R577" s="84" t="str">
        <f>IF($N577,_xll.BDH($K577,R$433,$M577),"[DISABLED]")</f>
        <v>[DISABLED]</v>
      </c>
      <c r="S577" s="84" t="str">
        <f>IF($N577,_xll.BDH($K577,S$433,$M577),"[DISABLED]")</f>
        <v>[DISABLED]</v>
      </c>
      <c r="T577" s="84" t="str">
        <f>IF($N577,_xll.BDH($K577,T$433,$M577),"[DISABLED]")</f>
        <v>[DISABLED]</v>
      </c>
      <c r="V577" s="106" t="s">
        <v>12075</v>
      </c>
      <c r="W577" s="107" t="s">
        <v>1055</v>
      </c>
      <c r="X577" s="108">
        <v>42276</v>
      </c>
      <c r="Y577" s="107" t="b">
        <v>0</v>
      </c>
      <c r="Z577" s="107" t="s">
        <v>5237</v>
      </c>
      <c r="AA577" s="107" t="s">
        <v>5237</v>
      </c>
      <c r="AB577" s="107" t="s">
        <v>5237</v>
      </c>
      <c r="AC577" s="107" t="s">
        <v>5237</v>
      </c>
      <c r="AD577" s="107" t="s">
        <v>5237</v>
      </c>
      <c r="AE577" s="107" t="s">
        <v>5237</v>
      </c>
    </row>
    <row r="578" spans="2:31" ht="15" outlineLevel="1">
      <c r="B578" s="24" t="s">
        <v>8329</v>
      </c>
      <c r="C578" s="24" t="s">
        <v>4</v>
      </c>
      <c r="D578" s="24" t="s">
        <v>62</v>
      </c>
      <c r="E578"/>
      <c r="F578" t="s">
        <v>42</v>
      </c>
      <c r="G578">
        <v>500</v>
      </c>
      <c r="H578" t="s">
        <v>7989</v>
      </c>
      <c r="I578" t="s">
        <v>8290</v>
      </c>
      <c r="J578" t="s">
        <v>73</v>
      </c>
      <c r="K578" s="72" t="str">
        <f t="shared" si="28"/>
        <v>BPI502 ICPL Curncy</v>
      </c>
      <c r="L578" s="25" t="str">
        <f t="shared" si="29"/>
        <v>ICPL</v>
      </c>
      <c r="M578" s="26">
        <f t="shared" ca="1" si="29"/>
        <v>42276</v>
      </c>
      <c r="N578" s="25" t="b">
        <f t="shared" si="29"/>
        <v>0</v>
      </c>
      <c r="O578" s="84" t="str">
        <f>IF($N578,_xll.BDP($K578,O$433),"[DISABLED]")</f>
        <v>[DISABLED]</v>
      </c>
      <c r="P578" s="84" t="str">
        <f>IF($N578,_xll.BDP($K578,P$433),"[DISABLED]")</f>
        <v>[DISABLED]</v>
      </c>
      <c r="Q578" s="84" t="str">
        <f>IF($N578,_xll.BDP($K578,Q$433),"[DISABLED]")</f>
        <v>[DISABLED]</v>
      </c>
      <c r="R578" s="84" t="str">
        <f>IF($N578,_xll.BDH($K578,R$433,$M578),"[DISABLED]")</f>
        <v>[DISABLED]</v>
      </c>
      <c r="S578" s="84" t="str">
        <f>IF($N578,_xll.BDH($K578,S$433,$M578),"[DISABLED]")</f>
        <v>[DISABLED]</v>
      </c>
      <c r="T578" s="84" t="str">
        <f>IF($N578,_xll.BDH($K578,T$433,$M578),"[DISABLED]")</f>
        <v>[DISABLED]</v>
      </c>
      <c r="V578" s="106" t="s">
        <v>12076</v>
      </c>
      <c r="W578" s="107" t="s">
        <v>1055</v>
      </c>
      <c r="X578" s="108">
        <v>42276</v>
      </c>
      <c r="Y578" s="107" t="b">
        <v>0</v>
      </c>
      <c r="Z578" s="107" t="s">
        <v>5237</v>
      </c>
      <c r="AA578" s="107" t="s">
        <v>5237</v>
      </c>
      <c r="AB578" s="107" t="s">
        <v>5237</v>
      </c>
      <c r="AC578" s="107" t="s">
        <v>5237</v>
      </c>
      <c r="AD578" s="107" t="s">
        <v>5237</v>
      </c>
      <c r="AE578" s="107" t="s">
        <v>5237</v>
      </c>
    </row>
    <row r="579" spans="2:31" ht="15" outlineLevel="1">
      <c r="B579" s="24" t="s">
        <v>8329</v>
      </c>
      <c r="C579" s="24" t="s">
        <v>4</v>
      </c>
      <c r="D579" s="24" t="s">
        <v>62</v>
      </c>
      <c r="E579"/>
      <c r="F579" t="s">
        <v>43</v>
      </c>
      <c r="G579">
        <v>500</v>
      </c>
      <c r="H579" t="s">
        <v>7989</v>
      </c>
      <c r="I579" t="s">
        <v>8291</v>
      </c>
      <c r="J579" t="s">
        <v>73</v>
      </c>
      <c r="K579" s="72" t="str">
        <f t="shared" si="28"/>
        <v>BPI503 ICPL Curncy</v>
      </c>
      <c r="L579" s="25" t="str">
        <f t="shared" si="29"/>
        <v>ICPL</v>
      </c>
      <c r="M579" s="26">
        <f t="shared" ca="1" si="29"/>
        <v>42276</v>
      </c>
      <c r="N579" s="25" t="b">
        <f t="shared" si="29"/>
        <v>0</v>
      </c>
      <c r="O579" s="84" t="str">
        <f>IF($N579,_xll.BDP($K579,O$433),"[DISABLED]")</f>
        <v>[DISABLED]</v>
      </c>
      <c r="P579" s="84" t="str">
        <f>IF($N579,_xll.BDP($K579,P$433),"[DISABLED]")</f>
        <v>[DISABLED]</v>
      </c>
      <c r="Q579" s="84" t="str">
        <f>IF($N579,_xll.BDP($K579,Q$433),"[DISABLED]")</f>
        <v>[DISABLED]</v>
      </c>
      <c r="R579" s="84" t="str">
        <f>IF($N579,_xll.BDH($K579,R$433,$M579),"[DISABLED]")</f>
        <v>[DISABLED]</v>
      </c>
      <c r="S579" s="84" t="str">
        <f>IF($N579,_xll.BDH($K579,S$433,$M579),"[DISABLED]")</f>
        <v>[DISABLED]</v>
      </c>
      <c r="T579" s="84" t="str">
        <f>IF($N579,_xll.BDH($K579,T$433,$M579),"[DISABLED]")</f>
        <v>[DISABLED]</v>
      </c>
      <c r="V579" s="106" t="s">
        <v>12077</v>
      </c>
      <c r="W579" s="107" t="s">
        <v>1055</v>
      </c>
      <c r="X579" s="108">
        <v>42276</v>
      </c>
      <c r="Y579" s="107" t="b">
        <v>0</v>
      </c>
      <c r="Z579" s="107" t="s">
        <v>5237</v>
      </c>
      <c r="AA579" s="107" t="s">
        <v>5237</v>
      </c>
      <c r="AB579" s="107" t="s">
        <v>5237</v>
      </c>
      <c r="AC579" s="107" t="s">
        <v>5237</v>
      </c>
      <c r="AD579" s="107" t="s">
        <v>5237</v>
      </c>
      <c r="AE579" s="107" t="s">
        <v>5237</v>
      </c>
    </row>
    <row r="580" spans="2:31" ht="15" outlineLevel="1">
      <c r="B580" s="24" t="s">
        <v>8329</v>
      </c>
      <c r="C580" s="24" t="s">
        <v>4</v>
      </c>
      <c r="D580" s="24" t="s">
        <v>62</v>
      </c>
      <c r="E580"/>
      <c r="F580" t="s">
        <v>152</v>
      </c>
      <c r="G580">
        <v>500</v>
      </c>
      <c r="H580" t="s">
        <v>7989</v>
      </c>
      <c r="I580" t="s">
        <v>8292</v>
      </c>
      <c r="J580" t="s">
        <v>73</v>
      </c>
      <c r="K580" s="72" t="str">
        <f t="shared" si="28"/>
        <v>BPI504 ICPL Curncy</v>
      </c>
      <c r="L580" s="25" t="str">
        <f t="shared" si="29"/>
        <v>ICPL</v>
      </c>
      <c r="M580" s="26">
        <f t="shared" ca="1" si="29"/>
        <v>42276</v>
      </c>
      <c r="N580" s="25" t="b">
        <f t="shared" si="29"/>
        <v>0</v>
      </c>
      <c r="O580" s="84" t="str">
        <f>IF($N580,_xll.BDP($K580,O$433),"[DISABLED]")</f>
        <v>[DISABLED]</v>
      </c>
      <c r="P580" s="84" t="str">
        <f>IF($N580,_xll.BDP($K580,P$433),"[DISABLED]")</f>
        <v>[DISABLED]</v>
      </c>
      <c r="Q580" s="84" t="str">
        <f>IF($N580,_xll.BDP($K580,Q$433),"[DISABLED]")</f>
        <v>[DISABLED]</v>
      </c>
      <c r="R580" s="84" t="str">
        <f>IF($N580,_xll.BDH($K580,R$433,$M580),"[DISABLED]")</f>
        <v>[DISABLED]</v>
      </c>
      <c r="S580" s="84" t="str">
        <f>IF($N580,_xll.BDH($K580,S$433,$M580),"[DISABLED]")</f>
        <v>[DISABLED]</v>
      </c>
      <c r="T580" s="84" t="str">
        <f>IF($N580,_xll.BDH($K580,T$433,$M580),"[DISABLED]")</f>
        <v>[DISABLED]</v>
      </c>
      <c r="V580" s="106" t="s">
        <v>12078</v>
      </c>
      <c r="W580" s="107" t="s">
        <v>1055</v>
      </c>
      <c r="X580" s="108">
        <v>42276</v>
      </c>
      <c r="Y580" s="107" t="b">
        <v>0</v>
      </c>
      <c r="Z580" s="107" t="s">
        <v>5237</v>
      </c>
      <c r="AA580" s="107" t="s">
        <v>5237</v>
      </c>
      <c r="AB580" s="107" t="s">
        <v>5237</v>
      </c>
      <c r="AC580" s="107" t="s">
        <v>5237</v>
      </c>
      <c r="AD580" s="107" t="s">
        <v>5237</v>
      </c>
      <c r="AE580" s="107" t="s">
        <v>5237</v>
      </c>
    </row>
    <row r="581" spans="2:31" ht="15" outlineLevel="1">
      <c r="B581" s="24" t="s">
        <v>8329</v>
      </c>
      <c r="C581" s="24" t="s">
        <v>4</v>
      </c>
      <c r="D581" s="24" t="s">
        <v>62</v>
      </c>
      <c r="E581"/>
      <c r="F581" t="s">
        <v>44</v>
      </c>
      <c r="G581">
        <v>500</v>
      </c>
      <c r="H581" t="s">
        <v>7989</v>
      </c>
      <c r="I581" t="s">
        <v>8293</v>
      </c>
      <c r="J581" t="s">
        <v>73</v>
      </c>
      <c r="K581" s="72" t="str">
        <f t="shared" si="28"/>
        <v>BPI505 ICPL Curncy</v>
      </c>
      <c r="L581" s="25" t="str">
        <f t="shared" si="29"/>
        <v>ICPL</v>
      </c>
      <c r="M581" s="26">
        <f t="shared" ca="1" si="29"/>
        <v>42276</v>
      </c>
      <c r="N581" s="25" t="b">
        <f t="shared" si="29"/>
        <v>0</v>
      </c>
      <c r="O581" s="84" t="str">
        <f>IF($N581,_xll.BDP($K581,O$433),"[DISABLED]")</f>
        <v>[DISABLED]</v>
      </c>
      <c r="P581" s="84" t="str">
        <f>IF($N581,_xll.BDP($K581,P$433),"[DISABLED]")</f>
        <v>[DISABLED]</v>
      </c>
      <c r="Q581" s="84" t="str">
        <f>IF($N581,_xll.BDP($K581,Q$433),"[DISABLED]")</f>
        <v>[DISABLED]</v>
      </c>
      <c r="R581" s="84" t="str">
        <f>IF($N581,_xll.BDH($K581,R$433,$M581),"[DISABLED]")</f>
        <v>[DISABLED]</v>
      </c>
      <c r="S581" s="84" t="str">
        <f>IF($N581,_xll.BDH($K581,S$433,$M581),"[DISABLED]")</f>
        <v>[DISABLED]</v>
      </c>
      <c r="T581" s="84" t="str">
        <f>IF($N581,_xll.BDH($K581,T$433,$M581),"[DISABLED]")</f>
        <v>[DISABLED]</v>
      </c>
      <c r="V581" s="106" t="s">
        <v>12079</v>
      </c>
      <c r="W581" s="107" t="s">
        <v>1055</v>
      </c>
      <c r="X581" s="108">
        <v>42276</v>
      </c>
      <c r="Y581" s="107" t="b">
        <v>0</v>
      </c>
      <c r="Z581" s="107" t="s">
        <v>5237</v>
      </c>
      <c r="AA581" s="107" t="s">
        <v>5237</v>
      </c>
      <c r="AB581" s="107" t="s">
        <v>5237</v>
      </c>
      <c r="AC581" s="107" t="s">
        <v>5237</v>
      </c>
      <c r="AD581" s="107" t="s">
        <v>5237</v>
      </c>
      <c r="AE581" s="107" t="s">
        <v>5237</v>
      </c>
    </row>
    <row r="582" spans="2:31" ht="15" outlineLevel="1">
      <c r="B582" s="24" t="s">
        <v>8329</v>
      </c>
      <c r="C582" s="24" t="s">
        <v>4</v>
      </c>
      <c r="D582" s="24" t="s">
        <v>62</v>
      </c>
      <c r="E582"/>
      <c r="F582" t="s">
        <v>155</v>
      </c>
      <c r="G582">
        <v>500</v>
      </c>
      <c r="H582" t="s">
        <v>7989</v>
      </c>
      <c r="I582" t="s">
        <v>8294</v>
      </c>
      <c r="J582" t="s">
        <v>73</v>
      </c>
      <c r="K582" s="72" t="str">
        <f t="shared" si="28"/>
        <v>BPI506 ICPL Curncy</v>
      </c>
      <c r="L582" s="25" t="str">
        <f t="shared" si="29"/>
        <v>ICPL</v>
      </c>
      <c r="M582" s="26">
        <f t="shared" ca="1" si="29"/>
        <v>42276</v>
      </c>
      <c r="N582" s="25" t="b">
        <f t="shared" si="29"/>
        <v>0</v>
      </c>
      <c r="O582" s="84" t="str">
        <f>IF($N582,_xll.BDP($K582,O$433),"[DISABLED]")</f>
        <v>[DISABLED]</v>
      </c>
      <c r="P582" s="84" t="str">
        <f>IF($N582,_xll.BDP($K582,P$433),"[DISABLED]")</f>
        <v>[DISABLED]</v>
      </c>
      <c r="Q582" s="84" t="str">
        <f>IF($N582,_xll.BDP($K582,Q$433),"[DISABLED]")</f>
        <v>[DISABLED]</v>
      </c>
      <c r="R582" s="84" t="str">
        <f>IF($N582,_xll.BDH($K582,R$433,$M582),"[DISABLED]")</f>
        <v>[DISABLED]</v>
      </c>
      <c r="S582" s="84" t="str">
        <f>IF($N582,_xll.BDH($K582,S$433,$M582),"[DISABLED]")</f>
        <v>[DISABLED]</v>
      </c>
      <c r="T582" s="84" t="str">
        <f>IF($N582,_xll.BDH($K582,T$433,$M582),"[DISABLED]")</f>
        <v>[DISABLED]</v>
      </c>
      <c r="V582" s="106" t="s">
        <v>12080</v>
      </c>
      <c r="W582" s="107" t="s">
        <v>1055</v>
      </c>
      <c r="X582" s="108">
        <v>42276</v>
      </c>
      <c r="Y582" s="107" t="b">
        <v>0</v>
      </c>
      <c r="Z582" s="107" t="s">
        <v>5237</v>
      </c>
      <c r="AA582" s="107" t="s">
        <v>5237</v>
      </c>
      <c r="AB582" s="107" t="s">
        <v>5237</v>
      </c>
      <c r="AC582" s="107" t="s">
        <v>5237</v>
      </c>
      <c r="AD582" s="107" t="s">
        <v>5237</v>
      </c>
      <c r="AE582" s="107" t="s">
        <v>5237</v>
      </c>
    </row>
    <row r="583" spans="2:31" ht="15" outlineLevel="1">
      <c r="B583" s="24" t="s">
        <v>8329</v>
      </c>
      <c r="C583" s="24" t="s">
        <v>4</v>
      </c>
      <c r="D583" s="24" t="s">
        <v>62</v>
      </c>
      <c r="E583"/>
      <c r="F583" t="s">
        <v>45</v>
      </c>
      <c r="G583">
        <v>500</v>
      </c>
      <c r="H583" t="s">
        <v>7989</v>
      </c>
      <c r="I583" t="s">
        <v>8295</v>
      </c>
      <c r="J583" t="s">
        <v>73</v>
      </c>
      <c r="K583" s="72" t="str">
        <f t="shared" si="28"/>
        <v>BPI507 ICPL Curncy</v>
      </c>
      <c r="L583" s="25" t="str">
        <f t="shared" si="29"/>
        <v>ICPL</v>
      </c>
      <c r="M583" s="26">
        <f t="shared" ca="1" si="29"/>
        <v>42276</v>
      </c>
      <c r="N583" s="25" t="b">
        <f t="shared" si="29"/>
        <v>0</v>
      </c>
      <c r="O583" s="84" t="str">
        <f>IF($N583,_xll.BDP($K583,O$433),"[DISABLED]")</f>
        <v>[DISABLED]</v>
      </c>
      <c r="P583" s="84" t="str">
        <f>IF($N583,_xll.BDP($K583,P$433),"[DISABLED]")</f>
        <v>[DISABLED]</v>
      </c>
      <c r="Q583" s="84" t="str">
        <f>IF($N583,_xll.BDP($K583,Q$433),"[DISABLED]")</f>
        <v>[DISABLED]</v>
      </c>
      <c r="R583" s="84" t="str">
        <f>IF($N583,_xll.BDH($K583,R$433,$M583),"[DISABLED]")</f>
        <v>[DISABLED]</v>
      </c>
      <c r="S583" s="84" t="str">
        <f>IF($N583,_xll.BDH($K583,S$433,$M583),"[DISABLED]")</f>
        <v>[DISABLED]</v>
      </c>
      <c r="T583" s="84" t="str">
        <f>IF($N583,_xll.BDH($K583,T$433,$M583),"[DISABLED]")</f>
        <v>[DISABLED]</v>
      </c>
      <c r="V583" s="106" t="s">
        <v>12081</v>
      </c>
      <c r="W583" s="107" t="s">
        <v>1055</v>
      </c>
      <c r="X583" s="108">
        <v>42276</v>
      </c>
      <c r="Y583" s="107" t="b">
        <v>0</v>
      </c>
      <c r="Z583" s="107" t="s">
        <v>5237</v>
      </c>
      <c r="AA583" s="107" t="s">
        <v>5237</v>
      </c>
      <c r="AB583" s="107" t="s">
        <v>5237</v>
      </c>
      <c r="AC583" s="107" t="s">
        <v>5237</v>
      </c>
      <c r="AD583" s="107" t="s">
        <v>5237</v>
      </c>
      <c r="AE583" s="107" t="s">
        <v>5237</v>
      </c>
    </row>
    <row r="584" spans="2:31" ht="15" outlineLevel="1">
      <c r="B584" s="24" t="s">
        <v>8329</v>
      </c>
      <c r="C584" s="24" t="s">
        <v>4</v>
      </c>
      <c r="D584" s="24" t="s">
        <v>62</v>
      </c>
      <c r="E584"/>
      <c r="F584" t="s">
        <v>156</v>
      </c>
      <c r="G584">
        <v>500</v>
      </c>
      <c r="H584" t="s">
        <v>7989</v>
      </c>
      <c r="I584" t="s">
        <v>8296</v>
      </c>
      <c r="J584" t="s">
        <v>73</v>
      </c>
      <c r="K584" s="72" t="str">
        <f t="shared" si="28"/>
        <v>BPI508 ICPL Curncy</v>
      </c>
      <c r="L584" s="25" t="str">
        <f t="shared" si="29"/>
        <v>ICPL</v>
      </c>
      <c r="M584" s="26">
        <f t="shared" ca="1" si="29"/>
        <v>42276</v>
      </c>
      <c r="N584" s="25" t="b">
        <f t="shared" si="29"/>
        <v>0</v>
      </c>
      <c r="O584" s="84" t="str">
        <f>IF($N584,_xll.BDP($K584,O$433),"[DISABLED]")</f>
        <v>[DISABLED]</v>
      </c>
      <c r="P584" s="84" t="str">
        <f>IF($N584,_xll.BDP($K584,P$433),"[DISABLED]")</f>
        <v>[DISABLED]</v>
      </c>
      <c r="Q584" s="84" t="str">
        <f>IF($N584,_xll.BDP($K584,Q$433),"[DISABLED]")</f>
        <v>[DISABLED]</v>
      </c>
      <c r="R584" s="84" t="str">
        <f>IF($N584,_xll.BDH($K584,R$433,$M584),"[DISABLED]")</f>
        <v>[DISABLED]</v>
      </c>
      <c r="S584" s="84" t="str">
        <f>IF($N584,_xll.BDH($K584,S$433,$M584),"[DISABLED]")</f>
        <v>[DISABLED]</v>
      </c>
      <c r="T584" s="84" t="str">
        <f>IF($N584,_xll.BDH($K584,T$433,$M584),"[DISABLED]")</f>
        <v>[DISABLED]</v>
      </c>
      <c r="V584" s="106" t="s">
        <v>12082</v>
      </c>
      <c r="W584" s="107" t="s">
        <v>1055</v>
      </c>
      <c r="X584" s="108">
        <v>42276</v>
      </c>
      <c r="Y584" s="107" t="b">
        <v>0</v>
      </c>
      <c r="Z584" s="107" t="s">
        <v>5237</v>
      </c>
      <c r="AA584" s="107" t="s">
        <v>5237</v>
      </c>
      <c r="AB584" s="107" t="s">
        <v>5237</v>
      </c>
      <c r="AC584" s="107" t="s">
        <v>5237</v>
      </c>
      <c r="AD584" s="107" t="s">
        <v>5237</v>
      </c>
      <c r="AE584" s="107" t="s">
        <v>5237</v>
      </c>
    </row>
    <row r="585" spans="2:31" ht="15" outlineLevel="1">
      <c r="B585" s="24" t="s">
        <v>8329</v>
      </c>
      <c r="C585" s="24" t="s">
        <v>4</v>
      </c>
      <c r="D585" s="24" t="s">
        <v>62</v>
      </c>
      <c r="E585"/>
      <c r="F585" t="s">
        <v>157</v>
      </c>
      <c r="G585">
        <v>500</v>
      </c>
      <c r="H585" t="s">
        <v>7989</v>
      </c>
      <c r="I585" t="s">
        <v>8297</v>
      </c>
      <c r="J585" t="s">
        <v>73</v>
      </c>
      <c r="K585" s="72" t="str">
        <f t="shared" si="28"/>
        <v>BPI509 ICPL Curncy</v>
      </c>
      <c r="L585" s="25" t="str">
        <f t="shared" si="29"/>
        <v>ICPL</v>
      </c>
      <c r="M585" s="26">
        <f t="shared" ca="1" si="29"/>
        <v>42276</v>
      </c>
      <c r="N585" s="25" t="b">
        <f t="shared" si="29"/>
        <v>0</v>
      </c>
      <c r="O585" s="84" t="str">
        <f>IF($N585,_xll.BDP($K585,O$433),"[DISABLED]")</f>
        <v>[DISABLED]</v>
      </c>
      <c r="P585" s="84" t="str">
        <f>IF($N585,_xll.BDP($K585,P$433),"[DISABLED]")</f>
        <v>[DISABLED]</v>
      </c>
      <c r="Q585" s="84" t="str">
        <f>IF($N585,_xll.BDP($K585,Q$433),"[DISABLED]")</f>
        <v>[DISABLED]</v>
      </c>
      <c r="R585" s="84" t="str">
        <f>IF($N585,_xll.BDH($K585,R$433,$M585),"[DISABLED]")</f>
        <v>[DISABLED]</v>
      </c>
      <c r="S585" s="84" t="str">
        <f>IF($N585,_xll.BDH($K585,S$433,$M585),"[DISABLED]")</f>
        <v>[DISABLED]</v>
      </c>
      <c r="T585" s="84" t="str">
        <f>IF($N585,_xll.BDH($K585,T$433,$M585),"[DISABLED]")</f>
        <v>[DISABLED]</v>
      </c>
      <c r="V585" s="106" t="s">
        <v>12083</v>
      </c>
      <c r="W585" s="107" t="s">
        <v>1055</v>
      </c>
      <c r="X585" s="108">
        <v>42276</v>
      </c>
      <c r="Y585" s="107" t="b">
        <v>0</v>
      </c>
      <c r="Z585" s="107" t="s">
        <v>5237</v>
      </c>
      <c r="AA585" s="107" t="s">
        <v>5237</v>
      </c>
      <c r="AB585" s="107" t="s">
        <v>5237</v>
      </c>
      <c r="AC585" s="107" t="s">
        <v>5237</v>
      </c>
      <c r="AD585" s="107" t="s">
        <v>5237</v>
      </c>
      <c r="AE585" s="107" t="s">
        <v>5237</v>
      </c>
    </row>
    <row r="586" spans="2:31" ht="15" outlineLevel="1">
      <c r="B586" s="24" t="s">
        <v>8329</v>
      </c>
      <c r="C586" s="24" t="s">
        <v>4</v>
      </c>
      <c r="D586" s="24" t="s">
        <v>62</v>
      </c>
      <c r="E586"/>
      <c r="F586" t="s">
        <v>46</v>
      </c>
      <c r="G586">
        <v>500</v>
      </c>
      <c r="H586" t="s">
        <v>7989</v>
      </c>
      <c r="I586" t="s">
        <v>8298</v>
      </c>
      <c r="J586" t="s">
        <v>73</v>
      </c>
      <c r="K586" s="72" t="str">
        <f t="shared" si="28"/>
        <v>BPI5010 ICPL Curncy</v>
      </c>
      <c r="L586" s="25" t="str">
        <f t="shared" si="29"/>
        <v>ICPL</v>
      </c>
      <c r="M586" s="26">
        <f t="shared" ca="1" si="29"/>
        <v>42276</v>
      </c>
      <c r="N586" s="25" t="b">
        <f t="shared" si="29"/>
        <v>0</v>
      </c>
      <c r="O586" s="84" t="str">
        <f>IF($N586,_xll.BDP($K586,O$433),"[DISABLED]")</f>
        <v>[DISABLED]</v>
      </c>
      <c r="P586" s="84" t="str">
        <f>IF($N586,_xll.BDP($K586,P$433),"[DISABLED]")</f>
        <v>[DISABLED]</v>
      </c>
      <c r="Q586" s="84" t="str">
        <f>IF($N586,_xll.BDP($K586,Q$433),"[DISABLED]")</f>
        <v>[DISABLED]</v>
      </c>
      <c r="R586" s="84" t="str">
        <f>IF($N586,_xll.BDH($K586,R$433,$M586),"[DISABLED]")</f>
        <v>[DISABLED]</v>
      </c>
      <c r="S586" s="84" t="str">
        <f>IF($N586,_xll.BDH($K586,S$433,$M586),"[DISABLED]")</f>
        <v>[DISABLED]</v>
      </c>
      <c r="T586" s="84" t="str">
        <f>IF($N586,_xll.BDH($K586,T$433,$M586),"[DISABLED]")</f>
        <v>[DISABLED]</v>
      </c>
      <c r="V586" s="106" t="s">
        <v>12084</v>
      </c>
      <c r="W586" s="107" t="s">
        <v>1055</v>
      </c>
      <c r="X586" s="108">
        <v>42276</v>
      </c>
      <c r="Y586" s="107" t="b">
        <v>0</v>
      </c>
      <c r="Z586" s="107" t="s">
        <v>5237</v>
      </c>
      <c r="AA586" s="107" t="s">
        <v>5237</v>
      </c>
      <c r="AB586" s="107" t="s">
        <v>5237</v>
      </c>
      <c r="AC586" s="107" t="s">
        <v>5237</v>
      </c>
      <c r="AD586" s="107" t="s">
        <v>5237</v>
      </c>
      <c r="AE586" s="107" t="s">
        <v>5237</v>
      </c>
    </row>
    <row r="587" spans="2:31" ht="15" outlineLevel="1">
      <c r="B587" s="24" t="s">
        <v>8329</v>
      </c>
      <c r="C587" s="24" t="s">
        <v>4</v>
      </c>
      <c r="D587" s="24" t="s">
        <v>62</v>
      </c>
      <c r="E587"/>
      <c r="F587" t="s">
        <v>161</v>
      </c>
      <c r="G587">
        <v>500</v>
      </c>
      <c r="H587" t="s">
        <v>7989</v>
      </c>
      <c r="I587" t="s">
        <v>8299</v>
      </c>
      <c r="J587" t="s">
        <v>73</v>
      </c>
      <c r="K587" s="72" t="str">
        <f t="shared" si="28"/>
        <v>BPI5012 ICPL Curncy</v>
      </c>
      <c r="L587" s="25" t="str">
        <f t="shared" si="29"/>
        <v>ICPL</v>
      </c>
      <c r="M587" s="26">
        <f t="shared" ca="1" si="29"/>
        <v>42276</v>
      </c>
      <c r="N587" s="25" t="b">
        <f t="shared" si="29"/>
        <v>0</v>
      </c>
      <c r="O587" s="84" t="str">
        <f>IF($N587,_xll.BDP($K587,O$433),"[DISABLED]")</f>
        <v>[DISABLED]</v>
      </c>
      <c r="P587" s="84" t="str">
        <f>IF($N587,_xll.BDP($K587,P$433),"[DISABLED]")</f>
        <v>[DISABLED]</v>
      </c>
      <c r="Q587" s="84" t="str">
        <f>IF($N587,_xll.BDP($K587,Q$433),"[DISABLED]")</f>
        <v>[DISABLED]</v>
      </c>
      <c r="R587" s="84" t="str">
        <f>IF($N587,_xll.BDH($K587,R$433,$M587),"[DISABLED]")</f>
        <v>[DISABLED]</v>
      </c>
      <c r="S587" s="84" t="str">
        <f>IF($N587,_xll.BDH($K587,S$433,$M587),"[DISABLED]")</f>
        <v>[DISABLED]</v>
      </c>
      <c r="T587" s="84" t="str">
        <f>IF($N587,_xll.BDH($K587,T$433,$M587),"[DISABLED]")</f>
        <v>[DISABLED]</v>
      </c>
      <c r="V587" s="106" t="s">
        <v>12085</v>
      </c>
      <c r="W587" s="107" t="s">
        <v>1055</v>
      </c>
      <c r="X587" s="108">
        <v>42276</v>
      </c>
      <c r="Y587" s="107" t="b">
        <v>0</v>
      </c>
      <c r="Z587" s="107" t="s">
        <v>5237</v>
      </c>
      <c r="AA587" s="107" t="s">
        <v>5237</v>
      </c>
      <c r="AB587" s="107" t="s">
        <v>5237</v>
      </c>
      <c r="AC587" s="107" t="s">
        <v>5237</v>
      </c>
      <c r="AD587" s="107" t="s">
        <v>5237</v>
      </c>
      <c r="AE587" s="107" t="s">
        <v>5237</v>
      </c>
    </row>
    <row r="588" spans="2:31" ht="15" outlineLevel="1">
      <c r="B588" s="24" t="s">
        <v>8329</v>
      </c>
      <c r="C588" s="24" t="s">
        <v>4</v>
      </c>
      <c r="D588" s="24" t="s">
        <v>62</v>
      </c>
      <c r="E588"/>
      <c r="F588" t="s">
        <v>47</v>
      </c>
      <c r="G588">
        <v>500</v>
      </c>
      <c r="H588" t="s">
        <v>7989</v>
      </c>
      <c r="I588" t="s">
        <v>8300</v>
      </c>
      <c r="J588" t="s">
        <v>73</v>
      </c>
      <c r="K588" s="72" t="str">
        <f t="shared" si="28"/>
        <v>BPI5015 ICPL Curncy</v>
      </c>
      <c r="L588" s="25" t="str">
        <f t="shared" si="29"/>
        <v>ICPL</v>
      </c>
      <c r="M588" s="26">
        <f t="shared" ca="1" si="29"/>
        <v>42276</v>
      </c>
      <c r="N588" s="25" t="b">
        <f t="shared" si="29"/>
        <v>0</v>
      </c>
      <c r="O588" s="84" t="str">
        <f>IF($N588,_xll.BDP($K588,O$433),"[DISABLED]")</f>
        <v>[DISABLED]</v>
      </c>
      <c r="P588" s="84" t="str">
        <f>IF($N588,_xll.BDP($K588,P$433),"[DISABLED]")</f>
        <v>[DISABLED]</v>
      </c>
      <c r="Q588" s="84" t="str">
        <f>IF($N588,_xll.BDP($K588,Q$433),"[DISABLED]")</f>
        <v>[DISABLED]</v>
      </c>
      <c r="R588" s="84" t="str">
        <f>IF($N588,_xll.BDH($K588,R$433,$M588),"[DISABLED]")</f>
        <v>[DISABLED]</v>
      </c>
      <c r="S588" s="84" t="str">
        <f>IF($N588,_xll.BDH($K588,S$433,$M588),"[DISABLED]")</f>
        <v>[DISABLED]</v>
      </c>
      <c r="T588" s="84" t="str">
        <f>IF($N588,_xll.BDH($K588,T$433,$M588),"[DISABLED]")</f>
        <v>[DISABLED]</v>
      </c>
      <c r="V588" s="106" t="s">
        <v>12086</v>
      </c>
      <c r="W588" s="107" t="s">
        <v>1055</v>
      </c>
      <c r="X588" s="108">
        <v>42276</v>
      </c>
      <c r="Y588" s="107" t="b">
        <v>0</v>
      </c>
      <c r="Z588" s="107" t="s">
        <v>5237</v>
      </c>
      <c r="AA588" s="107" t="s">
        <v>5237</v>
      </c>
      <c r="AB588" s="107" t="s">
        <v>5237</v>
      </c>
      <c r="AC588" s="107" t="s">
        <v>5237</v>
      </c>
      <c r="AD588" s="107" t="s">
        <v>5237</v>
      </c>
      <c r="AE588" s="107" t="s">
        <v>5237</v>
      </c>
    </row>
    <row r="589" spans="2:31" ht="15" outlineLevel="1">
      <c r="B589" s="24" t="s">
        <v>8329</v>
      </c>
      <c r="C589" s="24" t="s">
        <v>4</v>
      </c>
      <c r="D589" s="24" t="s">
        <v>62</v>
      </c>
      <c r="E589"/>
      <c r="F589" t="s">
        <v>48</v>
      </c>
      <c r="G589">
        <v>500</v>
      </c>
      <c r="H589" t="s">
        <v>7989</v>
      </c>
      <c r="I589" t="s">
        <v>8301</v>
      </c>
      <c r="J589" t="s">
        <v>73</v>
      </c>
      <c r="K589" s="72" t="str">
        <f t="shared" si="28"/>
        <v>BPI5020 ICPL Curncy</v>
      </c>
      <c r="L589" s="25" t="str">
        <f t="shared" si="29"/>
        <v>ICPL</v>
      </c>
      <c r="M589" s="26">
        <f t="shared" ca="1" si="29"/>
        <v>42276</v>
      </c>
      <c r="N589" s="25" t="b">
        <f t="shared" si="29"/>
        <v>0</v>
      </c>
      <c r="O589" s="84" t="str">
        <f>IF($N589,_xll.BDP($K589,O$433),"[DISABLED]")</f>
        <v>[DISABLED]</v>
      </c>
      <c r="P589" s="84" t="str">
        <f>IF($N589,_xll.BDP($K589,P$433),"[DISABLED]")</f>
        <v>[DISABLED]</v>
      </c>
      <c r="Q589" s="84" t="str">
        <f>IF($N589,_xll.BDP($K589,Q$433),"[DISABLED]")</f>
        <v>[DISABLED]</v>
      </c>
      <c r="R589" s="84" t="str">
        <f>IF($N589,_xll.BDH($K589,R$433,$M589),"[DISABLED]")</f>
        <v>[DISABLED]</v>
      </c>
      <c r="S589" s="84" t="str">
        <f>IF($N589,_xll.BDH($K589,S$433,$M589),"[DISABLED]")</f>
        <v>[DISABLED]</v>
      </c>
      <c r="T589" s="84" t="str">
        <f>IF($N589,_xll.BDH($K589,T$433,$M589),"[DISABLED]")</f>
        <v>[DISABLED]</v>
      </c>
      <c r="V589" s="106" t="s">
        <v>12087</v>
      </c>
      <c r="W589" s="107" t="s">
        <v>1055</v>
      </c>
      <c r="X589" s="108">
        <v>42276</v>
      </c>
      <c r="Y589" s="107" t="b">
        <v>0</v>
      </c>
      <c r="Z589" s="107" t="s">
        <v>5237</v>
      </c>
      <c r="AA589" s="107" t="s">
        <v>5237</v>
      </c>
      <c r="AB589" s="107" t="s">
        <v>5237</v>
      </c>
      <c r="AC589" s="107" t="s">
        <v>5237</v>
      </c>
      <c r="AD589" s="107" t="s">
        <v>5237</v>
      </c>
      <c r="AE589" s="107" t="s">
        <v>5237</v>
      </c>
    </row>
    <row r="590" spans="2:31" ht="15" outlineLevel="1">
      <c r="B590" s="24" t="s">
        <v>8329</v>
      </c>
      <c r="C590" s="24" t="s">
        <v>4</v>
      </c>
      <c r="D590" s="24" t="s">
        <v>62</v>
      </c>
      <c r="E590"/>
      <c r="F590" t="s">
        <v>41</v>
      </c>
      <c r="G590">
        <v>600</v>
      </c>
      <c r="H590" t="s">
        <v>7989</v>
      </c>
      <c r="I590" t="s">
        <v>8302</v>
      </c>
      <c r="J590" t="s">
        <v>73</v>
      </c>
      <c r="K590" s="72" t="str">
        <f t="shared" si="28"/>
        <v>BPI601 ICPL Curncy</v>
      </c>
      <c r="L590" s="25" t="str">
        <f t="shared" si="29"/>
        <v>ICPL</v>
      </c>
      <c r="M590" s="26">
        <f t="shared" ca="1" si="29"/>
        <v>42276</v>
      </c>
      <c r="N590" s="25" t="b">
        <f t="shared" si="29"/>
        <v>0</v>
      </c>
      <c r="O590" s="84" t="str">
        <f>IF($N590,_xll.BDP($K590,O$433),"[DISABLED]")</f>
        <v>[DISABLED]</v>
      </c>
      <c r="P590" s="84" t="str">
        <f>IF($N590,_xll.BDP($K590,P$433),"[DISABLED]")</f>
        <v>[DISABLED]</v>
      </c>
      <c r="Q590" s="84" t="str">
        <f>IF($N590,_xll.BDP($K590,Q$433),"[DISABLED]")</f>
        <v>[DISABLED]</v>
      </c>
      <c r="R590" s="84" t="str">
        <f>IF($N590,_xll.BDH($K590,R$433,$M590),"[DISABLED]")</f>
        <v>[DISABLED]</v>
      </c>
      <c r="S590" s="84" t="str">
        <f>IF($N590,_xll.BDH($K590,S$433,$M590),"[DISABLED]")</f>
        <v>[DISABLED]</v>
      </c>
      <c r="T590" s="84" t="str">
        <f>IF($N590,_xll.BDH($K590,T$433,$M590),"[DISABLED]")</f>
        <v>[DISABLED]</v>
      </c>
      <c r="V590" s="106" t="s">
        <v>12088</v>
      </c>
      <c r="W590" s="107" t="s">
        <v>1055</v>
      </c>
      <c r="X590" s="108">
        <v>42276</v>
      </c>
      <c r="Y590" s="107" t="b">
        <v>0</v>
      </c>
      <c r="Z590" s="107" t="s">
        <v>5237</v>
      </c>
      <c r="AA590" s="107" t="s">
        <v>5237</v>
      </c>
      <c r="AB590" s="107" t="s">
        <v>5237</v>
      </c>
      <c r="AC590" s="107" t="s">
        <v>5237</v>
      </c>
      <c r="AD590" s="107" t="s">
        <v>5237</v>
      </c>
      <c r="AE590" s="107" t="s">
        <v>5237</v>
      </c>
    </row>
    <row r="591" spans="2:31" ht="15" outlineLevel="1">
      <c r="B591" s="24" t="s">
        <v>8329</v>
      </c>
      <c r="C591" s="24" t="s">
        <v>4</v>
      </c>
      <c r="D591" s="24" t="s">
        <v>62</v>
      </c>
      <c r="E591"/>
      <c r="F591" t="s">
        <v>42</v>
      </c>
      <c r="G591">
        <v>600</v>
      </c>
      <c r="H591" t="s">
        <v>7989</v>
      </c>
      <c r="I591" t="s">
        <v>8303</v>
      </c>
      <c r="J591" t="s">
        <v>73</v>
      </c>
      <c r="K591" s="72" t="str">
        <f t="shared" si="28"/>
        <v>BPI602 ICPL Curncy</v>
      </c>
      <c r="L591" s="25" t="str">
        <f t="shared" si="29"/>
        <v>ICPL</v>
      </c>
      <c r="M591" s="26">
        <f t="shared" ca="1" si="29"/>
        <v>42276</v>
      </c>
      <c r="N591" s="25" t="b">
        <f t="shared" si="29"/>
        <v>0</v>
      </c>
      <c r="O591" s="84" t="str">
        <f>IF($N591,_xll.BDP($K591,O$433),"[DISABLED]")</f>
        <v>[DISABLED]</v>
      </c>
      <c r="P591" s="84" t="str">
        <f>IF($N591,_xll.BDP($K591,P$433),"[DISABLED]")</f>
        <v>[DISABLED]</v>
      </c>
      <c r="Q591" s="84" t="str">
        <f>IF($N591,_xll.BDP($K591,Q$433),"[DISABLED]")</f>
        <v>[DISABLED]</v>
      </c>
      <c r="R591" s="84" t="str">
        <f>IF($N591,_xll.BDH($K591,R$433,$M591),"[DISABLED]")</f>
        <v>[DISABLED]</v>
      </c>
      <c r="S591" s="84" t="str">
        <f>IF($N591,_xll.BDH($K591,S$433,$M591),"[DISABLED]")</f>
        <v>[DISABLED]</v>
      </c>
      <c r="T591" s="84" t="str">
        <f>IF($N591,_xll.BDH($K591,T$433,$M591),"[DISABLED]")</f>
        <v>[DISABLED]</v>
      </c>
      <c r="V591" s="106" t="s">
        <v>12089</v>
      </c>
      <c r="W591" s="107" t="s">
        <v>1055</v>
      </c>
      <c r="X591" s="108">
        <v>42276</v>
      </c>
      <c r="Y591" s="107" t="b">
        <v>0</v>
      </c>
      <c r="Z591" s="107" t="s">
        <v>5237</v>
      </c>
      <c r="AA591" s="107" t="s">
        <v>5237</v>
      </c>
      <c r="AB591" s="107" t="s">
        <v>5237</v>
      </c>
      <c r="AC591" s="107" t="s">
        <v>5237</v>
      </c>
      <c r="AD591" s="107" t="s">
        <v>5237</v>
      </c>
      <c r="AE591" s="107" t="s">
        <v>5237</v>
      </c>
    </row>
    <row r="592" spans="2:31" ht="15" outlineLevel="1">
      <c r="B592" s="24" t="s">
        <v>8329</v>
      </c>
      <c r="C592" s="24" t="s">
        <v>4</v>
      </c>
      <c r="D592" s="24" t="s">
        <v>62</v>
      </c>
      <c r="E592"/>
      <c r="F592" t="s">
        <v>43</v>
      </c>
      <c r="G592">
        <v>600</v>
      </c>
      <c r="H592" t="s">
        <v>7989</v>
      </c>
      <c r="I592" t="s">
        <v>8304</v>
      </c>
      <c r="J592" t="s">
        <v>73</v>
      </c>
      <c r="K592" s="72" t="str">
        <f t="shared" si="28"/>
        <v>BPI603 ICPL Curncy</v>
      </c>
      <c r="L592" s="25" t="str">
        <f t="shared" si="29"/>
        <v>ICPL</v>
      </c>
      <c r="M592" s="26">
        <f t="shared" ca="1" si="29"/>
        <v>42276</v>
      </c>
      <c r="N592" s="25" t="b">
        <f t="shared" si="29"/>
        <v>0</v>
      </c>
      <c r="O592" s="84" t="str">
        <f>IF($N592,_xll.BDP($K592,O$433),"[DISABLED]")</f>
        <v>[DISABLED]</v>
      </c>
      <c r="P592" s="84" t="str">
        <f>IF($N592,_xll.BDP($K592,P$433),"[DISABLED]")</f>
        <v>[DISABLED]</v>
      </c>
      <c r="Q592" s="84" t="str">
        <f>IF($N592,_xll.BDP($K592,Q$433),"[DISABLED]")</f>
        <v>[DISABLED]</v>
      </c>
      <c r="R592" s="84" t="str">
        <f>IF($N592,_xll.BDH($K592,R$433,$M592),"[DISABLED]")</f>
        <v>[DISABLED]</v>
      </c>
      <c r="S592" s="84" t="str">
        <f>IF($N592,_xll.BDH($K592,S$433,$M592),"[DISABLED]")</f>
        <v>[DISABLED]</v>
      </c>
      <c r="T592" s="84" t="str">
        <f>IF($N592,_xll.BDH($K592,T$433,$M592),"[DISABLED]")</f>
        <v>[DISABLED]</v>
      </c>
      <c r="V592" s="106" t="s">
        <v>12090</v>
      </c>
      <c r="W592" s="107" t="s">
        <v>1055</v>
      </c>
      <c r="X592" s="108">
        <v>42276</v>
      </c>
      <c r="Y592" s="107" t="b">
        <v>0</v>
      </c>
      <c r="Z592" s="107" t="s">
        <v>5237</v>
      </c>
      <c r="AA592" s="107" t="s">
        <v>5237</v>
      </c>
      <c r="AB592" s="107" t="s">
        <v>5237</v>
      </c>
      <c r="AC592" s="107" t="s">
        <v>5237</v>
      </c>
      <c r="AD592" s="107" t="s">
        <v>5237</v>
      </c>
      <c r="AE592" s="107" t="s">
        <v>5237</v>
      </c>
    </row>
    <row r="593" spans="2:31" ht="15" outlineLevel="1">
      <c r="B593" s="24" t="s">
        <v>8329</v>
      </c>
      <c r="C593" s="24" t="s">
        <v>4</v>
      </c>
      <c r="D593" s="24" t="s">
        <v>62</v>
      </c>
      <c r="E593"/>
      <c r="F593" t="s">
        <v>152</v>
      </c>
      <c r="G593">
        <v>600</v>
      </c>
      <c r="H593" t="s">
        <v>7989</v>
      </c>
      <c r="I593" t="s">
        <v>8305</v>
      </c>
      <c r="J593" t="s">
        <v>73</v>
      </c>
      <c r="K593" s="72" t="str">
        <f t="shared" si="28"/>
        <v>BPI604 ICPL Curncy</v>
      </c>
      <c r="L593" s="25" t="str">
        <f t="shared" si="29"/>
        <v>ICPL</v>
      </c>
      <c r="M593" s="26">
        <f t="shared" ca="1" si="29"/>
        <v>42276</v>
      </c>
      <c r="N593" s="25" t="b">
        <f t="shared" si="29"/>
        <v>0</v>
      </c>
      <c r="O593" s="84" t="str">
        <f>IF($N593,_xll.BDP($K593,O$433),"[DISABLED]")</f>
        <v>[DISABLED]</v>
      </c>
      <c r="P593" s="84" t="str">
        <f>IF($N593,_xll.BDP($K593,P$433),"[DISABLED]")</f>
        <v>[DISABLED]</v>
      </c>
      <c r="Q593" s="84" t="str">
        <f>IF($N593,_xll.BDP($K593,Q$433),"[DISABLED]")</f>
        <v>[DISABLED]</v>
      </c>
      <c r="R593" s="84" t="str">
        <f>IF($N593,_xll.BDH($K593,R$433,$M593),"[DISABLED]")</f>
        <v>[DISABLED]</v>
      </c>
      <c r="S593" s="84" t="str">
        <f>IF($N593,_xll.BDH($K593,S$433,$M593),"[DISABLED]")</f>
        <v>[DISABLED]</v>
      </c>
      <c r="T593" s="84" t="str">
        <f>IF($N593,_xll.BDH($K593,T$433,$M593),"[DISABLED]")</f>
        <v>[DISABLED]</v>
      </c>
      <c r="V593" s="106" t="s">
        <v>12091</v>
      </c>
      <c r="W593" s="107" t="s">
        <v>1055</v>
      </c>
      <c r="X593" s="108">
        <v>42276</v>
      </c>
      <c r="Y593" s="107" t="b">
        <v>0</v>
      </c>
      <c r="Z593" s="107" t="s">
        <v>5237</v>
      </c>
      <c r="AA593" s="107" t="s">
        <v>5237</v>
      </c>
      <c r="AB593" s="107" t="s">
        <v>5237</v>
      </c>
      <c r="AC593" s="107" t="s">
        <v>5237</v>
      </c>
      <c r="AD593" s="107" t="s">
        <v>5237</v>
      </c>
      <c r="AE593" s="107" t="s">
        <v>5237</v>
      </c>
    </row>
    <row r="594" spans="2:31" ht="15" outlineLevel="1">
      <c r="B594" s="24" t="s">
        <v>8329</v>
      </c>
      <c r="C594" s="24" t="s">
        <v>4</v>
      </c>
      <c r="D594" s="24" t="s">
        <v>62</v>
      </c>
      <c r="E594"/>
      <c r="F594" t="s">
        <v>44</v>
      </c>
      <c r="G594">
        <v>600</v>
      </c>
      <c r="H594" t="s">
        <v>7989</v>
      </c>
      <c r="I594" t="s">
        <v>8306</v>
      </c>
      <c r="J594" t="s">
        <v>73</v>
      </c>
      <c r="K594" s="72" t="str">
        <f t="shared" si="28"/>
        <v>BPI605 ICPL Curncy</v>
      </c>
      <c r="L594" s="25" t="str">
        <f t="shared" si="29"/>
        <v>ICPL</v>
      </c>
      <c r="M594" s="26">
        <f t="shared" ca="1" si="29"/>
        <v>42276</v>
      </c>
      <c r="N594" s="25" t="b">
        <f t="shared" si="29"/>
        <v>0</v>
      </c>
      <c r="O594" s="84" t="str">
        <f>IF($N594,_xll.BDP($K594,O$433),"[DISABLED]")</f>
        <v>[DISABLED]</v>
      </c>
      <c r="P594" s="84" t="str">
        <f>IF($N594,_xll.BDP($K594,P$433),"[DISABLED]")</f>
        <v>[DISABLED]</v>
      </c>
      <c r="Q594" s="84" t="str">
        <f>IF($N594,_xll.BDP($K594,Q$433),"[DISABLED]")</f>
        <v>[DISABLED]</v>
      </c>
      <c r="R594" s="84" t="str">
        <f>IF($N594,_xll.BDH($K594,R$433,$M594),"[DISABLED]")</f>
        <v>[DISABLED]</v>
      </c>
      <c r="S594" s="84" t="str">
        <f>IF($N594,_xll.BDH($K594,S$433,$M594),"[DISABLED]")</f>
        <v>[DISABLED]</v>
      </c>
      <c r="T594" s="84" t="str">
        <f>IF($N594,_xll.BDH($K594,T$433,$M594),"[DISABLED]")</f>
        <v>[DISABLED]</v>
      </c>
      <c r="V594" s="106" t="s">
        <v>12092</v>
      </c>
      <c r="W594" s="107" t="s">
        <v>1055</v>
      </c>
      <c r="X594" s="108">
        <v>42276</v>
      </c>
      <c r="Y594" s="107" t="b">
        <v>0</v>
      </c>
      <c r="Z594" s="107" t="s">
        <v>5237</v>
      </c>
      <c r="AA594" s="107" t="s">
        <v>5237</v>
      </c>
      <c r="AB594" s="107" t="s">
        <v>5237</v>
      </c>
      <c r="AC594" s="107" t="s">
        <v>5237</v>
      </c>
      <c r="AD594" s="107" t="s">
        <v>5237</v>
      </c>
      <c r="AE594" s="107" t="s">
        <v>5237</v>
      </c>
    </row>
    <row r="595" spans="2:31" ht="15" outlineLevel="1">
      <c r="B595" s="24" t="s">
        <v>8329</v>
      </c>
      <c r="C595" s="24" t="s">
        <v>4</v>
      </c>
      <c r="D595" s="24" t="s">
        <v>62</v>
      </c>
      <c r="E595"/>
      <c r="F595" t="s">
        <v>155</v>
      </c>
      <c r="G595">
        <v>600</v>
      </c>
      <c r="H595" t="s">
        <v>7989</v>
      </c>
      <c r="I595" t="s">
        <v>8307</v>
      </c>
      <c r="J595" t="s">
        <v>73</v>
      </c>
      <c r="K595" s="72" t="str">
        <f t="shared" si="28"/>
        <v>BPI606 ICPL Curncy</v>
      </c>
      <c r="L595" s="25" t="str">
        <f t="shared" ref="L595:N615" si="30">L$433</f>
        <v>ICPL</v>
      </c>
      <c r="M595" s="26">
        <f t="shared" ca="1" si="30"/>
        <v>42276</v>
      </c>
      <c r="N595" s="25" t="b">
        <f t="shared" si="30"/>
        <v>0</v>
      </c>
      <c r="O595" s="84" t="str">
        <f>IF($N595,_xll.BDP($K595,O$433),"[DISABLED]")</f>
        <v>[DISABLED]</v>
      </c>
      <c r="P595" s="84" t="str">
        <f>IF($N595,_xll.BDP($K595,P$433),"[DISABLED]")</f>
        <v>[DISABLED]</v>
      </c>
      <c r="Q595" s="84" t="str">
        <f>IF($N595,_xll.BDP($K595,Q$433),"[DISABLED]")</f>
        <v>[DISABLED]</v>
      </c>
      <c r="R595" s="84" t="str">
        <f>IF($N595,_xll.BDH($K595,R$433,$M595),"[DISABLED]")</f>
        <v>[DISABLED]</v>
      </c>
      <c r="S595" s="84" t="str">
        <f>IF($N595,_xll.BDH($K595,S$433,$M595),"[DISABLED]")</f>
        <v>[DISABLED]</v>
      </c>
      <c r="T595" s="84" t="str">
        <f>IF($N595,_xll.BDH($K595,T$433,$M595),"[DISABLED]")</f>
        <v>[DISABLED]</v>
      </c>
      <c r="V595" s="106" t="s">
        <v>12093</v>
      </c>
      <c r="W595" s="107" t="s">
        <v>1055</v>
      </c>
      <c r="X595" s="108">
        <v>42276</v>
      </c>
      <c r="Y595" s="107" t="b">
        <v>0</v>
      </c>
      <c r="Z595" s="107" t="s">
        <v>5237</v>
      </c>
      <c r="AA595" s="107" t="s">
        <v>5237</v>
      </c>
      <c r="AB595" s="107" t="s">
        <v>5237</v>
      </c>
      <c r="AC595" s="107" t="s">
        <v>5237</v>
      </c>
      <c r="AD595" s="107" t="s">
        <v>5237</v>
      </c>
      <c r="AE595" s="107" t="s">
        <v>5237</v>
      </c>
    </row>
    <row r="596" spans="2:31" ht="15" outlineLevel="1">
      <c r="B596" s="24" t="s">
        <v>8329</v>
      </c>
      <c r="C596" s="24" t="s">
        <v>4</v>
      </c>
      <c r="D596" s="24" t="s">
        <v>62</v>
      </c>
      <c r="E596"/>
      <c r="F596" t="s">
        <v>45</v>
      </c>
      <c r="G596">
        <v>600</v>
      </c>
      <c r="H596" t="s">
        <v>7989</v>
      </c>
      <c r="I596" t="s">
        <v>8308</v>
      </c>
      <c r="J596" t="s">
        <v>73</v>
      </c>
      <c r="K596" s="72" t="str">
        <f t="shared" si="28"/>
        <v>BPI607 ICPL Curncy</v>
      </c>
      <c r="L596" s="25" t="str">
        <f t="shared" si="30"/>
        <v>ICPL</v>
      </c>
      <c r="M596" s="26">
        <f t="shared" ca="1" si="30"/>
        <v>42276</v>
      </c>
      <c r="N596" s="25" t="b">
        <f t="shared" si="30"/>
        <v>0</v>
      </c>
      <c r="O596" s="84" t="str">
        <f>IF($N596,_xll.BDP($K596,O$433),"[DISABLED]")</f>
        <v>[DISABLED]</v>
      </c>
      <c r="P596" s="84" t="str">
        <f>IF($N596,_xll.BDP($K596,P$433),"[DISABLED]")</f>
        <v>[DISABLED]</v>
      </c>
      <c r="Q596" s="84" t="str">
        <f>IF($N596,_xll.BDP($K596,Q$433),"[DISABLED]")</f>
        <v>[DISABLED]</v>
      </c>
      <c r="R596" s="84" t="str">
        <f>IF($N596,_xll.BDH($K596,R$433,$M596),"[DISABLED]")</f>
        <v>[DISABLED]</v>
      </c>
      <c r="S596" s="84" t="str">
        <f>IF($N596,_xll.BDH($K596,S$433,$M596),"[DISABLED]")</f>
        <v>[DISABLED]</v>
      </c>
      <c r="T596" s="84" t="str">
        <f>IF($N596,_xll.BDH($K596,T$433,$M596),"[DISABLED]")</f>
        <v>[DISABLED]</v>
      </c>
      <c r="V596" s="106" t="s">
        <v>12094</v>
      </c>
      <c r="W596" s="107" t="s">
        <v>1055</v>
      </c>
      <c r="X596" s="108">
        <v>42276</v>
      </c>
      <c r="Y596" s="107" t="b">
        <v>0</v>
      </c>
      <c r="Z596" s="107" t="s">
        <v>5237</v>
      </c>
      <c r="AA596" s="107" t="s">
        <v>5237</v>
      </c>
      <c r="AB596" s="107" t="s">
        <v>5237</v>
      </c>
      <c r="AC596" s="107" t="s">
        <v>5237</v>
      </c>
      <c r="AD596" s="107" t="s">
        <v>5237</v>
      </c>
      <c r="AE596" s="107" t="s">
        <v>5237</v>
      </c>
    </row>
    <row r="597" spans="2:31" ht="15" outlineLevel="1">
      <c r="B597" s="24" t="s">
        <v>8329</v>
      </c>
      <c r="C597" s="24" t="s">
        <v>4</v>
      </c>
      <c r="D597" s="24" t="s">
        <v>62</v>
      </c>
      <c r="E597"/>
      <c r="F597" t="s">
        <v>156</v>
      </c>
      <c r="G597">
        <v>600</v>
      </c>
      <c r="H597" t="s">
        <v>7989</v>
      </c>
      <c r="I597" t="s">
        <v>8309</v>
      </c>
      <c r="J597" t="s">
        <v>73</v>
      </c>
      <c r="K597" s="72" t="str">
        <f t="shared" si="28"/>
        <v>BPI608 ICPL Curncy</v>
      </c>
      <c r="L597" s="25" t="str">
        <f t="shared" si="30"/>
        <v>ICPL</v>
      </c>
      <c r="M597" s="26">
        <f t="shared" ca="1" si="30"/>
        <v>42276</v>
      </c>
      <c r="N597" s="25" t="b">
        <f t="shared" si="30"/>
        <v>0</v>
      </c>
      <c r="O597" s="84" t="str">
        <f>IF($N597,_xll.BDP($K597,O$433),"[DISABLED]")</f>
        <v>[DISABLED]</v>
      </c>
      <c r="P597" s="84" t="str">
        <f>IF($N597,_xll.BDP($K597,P$433),"[DISABLED]")</f>
        <v>[DISABLED]</v>
      </c>
      <c r="Q597" s="84" t="str">
        <f>IF($N597,_xll.BDP($K597,Q$433),"[DISABLED]")</f>
        <v>[DISABLED]</v>
      </c>
      <c r="R597" s="84" t="str">
        <f>IF($N597,_xll.BDH($K597,R$433,$M597),"[DISABLED]")</f>
        <v>[DISABLED]</v>
      </c>
      <c r="S597" s="84" t="str">
        <f>IF($N597,_xll.BDH($K597,S$433,$M597),"[DISABLED]")</f>
        <v>[DISABLED]</v>
      </c>
      <c r="T597" s="84" t="str">
        <f>IF($N597,_xll.BDH($K597,T$433,$M597),"[DISABLED]")</f>
        <v>[DISABLED]</v>
      </c>
      <c r="V597" s="106" t="s">
        <v>12095</v>
      </c>
      <c r="W597" s="107" t="s">
        <v>1055</v>
      </c>
      <c r="X597" s="108">
        <v>42276</v>
      </c>
      <c r="Y597" s="107" t="b">
        <v>0</v>
      </c>
      <c r="Z597" s="107" t="s">
        <v>5237</v>
      </c>
      <c r="AA597" s="107" t="s">
        <v>5237</v>
      </c>
      <c r="AB597" s="107" t="s">
        <v>5237</v>
      </c>
      <c r="AC597" s="107" t="s">
        <v>5237</v>
      </c>
      <c r="AD597" s="107" t="s">
        <v>5237</v>
      </c>
      <c r="AE597" s="107" t="s">
        <v>5237</v>
      </c>
    </row>
    <row r="598" spans="2:31" ht="15" outlineLevel="1">
      <c r="B598" s="24" t="s">
        <v>8329</v>
      </c>
      <c r="C598" s="24" t="s">
        <v>4</v>
      </c>
      <c r="D598" s="24" t="s">
        <v>62</v>
      </c>
      <c r="E598"/>
      <c r="F598" t="s">
        <v>157</v>
      </c>
      <c r="G598">
        <v>600</v>
      </c>
      <c r="H598" t="s">
        <v>7989</v>
      </c>
      <c r="I598" t="s">
        <v>8310</v>
      </c>
      <c r="J598" t="s">
        <v>73</v>
      </c>
      <c r="K598" s="72" t="str">
        <f t="shared" si="28"/>
        <v>BPI609 ICPL Curncy</v>
      </c>
      <c r="L598" s="25" t="str">
        <f t="shared" si="30"/>
        <v>ICPL</v>
      </c>
      <c r="M598" s="26">
        <f t="shared" ca="1" si="30"/>
        <v>42276</v>
      </c>
      <c r="N598" s="25" t="b">
        <f t="shared" si="30"/>
        <v>0</v>
      </c>
      <c r="O598" s="84" t="str">
        <f>IF($N598,_xll.BDP($K598,O$433),"[DISABLED]")</f>
        <v>[DISABLED]</v>
      </c>
      <c r="P598" s="84" t="str">
        <f>IF($N598,_xll.BDP($K598,P$433),"[DISABLED]")</f>
        <v>[DISABLED]</v>
      </c>
      <c r="Q598" s="84" t="str">
        <f>IF($N598,_xll.BDP($K598,Q$433),"[DISABLED]")</f>
        <v>[DISABLED]</v>
      </c>
      <c r="R598" s="84" t="str">
        <f>IF($N598,_xll.BDH($K598,R$433,$M598),"[DISABLED]")</f>
        <v>[DISABLED]</v>
      </c>
      <c r="S598" s="84" t="str">
        <f>IF($N598,_xll.BDH($K598,S$433,$M598),"[DISABLED]")</f>
        <v>[DISABLED]</v>
      </c>
      <c r="T598" s="84" t="str">
        <f>IF($N598,_xll.BDH($K598,T$433,$M598),"[DISABLED]")</f>
        <v>[DISABLED]</v>
      </c>
      <c r="V598" s="106" t="s">
        <v>12096</v>
      </c>
      <c r="W598" s="107" t="s">
        <v>1055</v>
      </c>
      <c r="X598" s="108">
        <v>42276</v>
      </c>
      <c r="Y598" s="107" t="b">
        <v>0</v>
      </c>
      <c r="Z598" s="107" t="s">
        <v>5237</v>
      </c>
      <c r="AA598" s="107" t="s">
        <v>5237</v>
      </c>
      <c r="AB598" s="107" t="s">
        <v>5237</v>
      </c>
      <c r="AC598" s="107" t="s">
        <v>5237</v>
      </c>
      <c r="AD598" s="107" t="s">
        <v>5237</v>
      </c>
      <c r="AE598" s="107" t="s">
        <v>5237</v>
      </c>
    </row>
    <row r="599" spans="2:31" ht="15" outlineLevel="1">
      <c r="B599" s="24" t="s">
        <v>8329</v>
      </c>
      <c r="C599" s="24" t="s">
        <v>4</v>
      </c>
      <c r="D599" s="24" t="s">
        <v>62</v>
      </c>
      <c r="E599"/>
      <c r="F599" t="s">
        <v>46</v>
      </c>
      <c r="G599">
        <v>600</v>
      </c>
      <c r="H599" t="s">
        <v>7989</v>
      </c>
      <c r="I599" t="s">
        <v>8311</v>
      </c>
      <c r="J599" t="s">
        <v>73</v>
      </c>
      <c r="K599" s="72" t="str">
        <f t="shared" si="28"/>
        <v>BPI6010 ICPL Curncy</v>
      </c>
      <c r="L599" s="25" t="str">
        <f t="shared" si="30"/>
        <v>ICPL</v>
      </c>
      <c r="M599" s="26">
        <f t="shared" ca="1" si="30"/>
        <v>42276</v>
      </c>
      <c r="N599" s="25" t="b">
        <f t="shared" si="30"/>
        <v>0</v>
      </c>
      <c r="O599" s="84" t="str">
        <f>IF($N599,_xll.BDP($K599,O$433),"[DISABLED]")</f>
        <v>[DISABLED]</v>
      </c>
      <c r="P599" s="84" t="str">
        <f>IF($N599,_xll.BDP($K599,P$433),"[DISABLED]")</f>
        <v>[DISABLED]</v>
      </c>
      <c r="Q599" s="84" t="str">
        <f>IF($N599,_xll.BDP($K599,Q$433),"[DISABLED]")</f>
        <v>[DISABLED]</v>
      </c>
      <c r="R599" s="84" t="str">
        <f>IF($N599,_xll.BDH($K599,R$433,$M599),"[DISABLED]")</f>
        <v>[DISABLED]</v>
      </c>
      <c r="S599" s="84" t="str">
        <f>IF($N599,_xll.BDH($K599,S$433,$M599),"[DISABLED]")</f>
        <v>[DISABLED]</v>
      </c>
      <c r="T599" s="84" t="str">
        <f>IF($N599,_xll.BDH($K599,T$433,$M599),"[DISABLED]")</f>
        <v>[DISABLED]</v>
      </c>
      <c r="V599" s="106" t="s">
        <v>12097</v>
      </c>
      <c r="W599" s="107" t="s">
        <v>1055</v>
      </c>
      <c r="X599" s="108">
        <v>42276</v>
      </c>
      <c r="Y599" s="107" t="b">
        <v>0</v>
      </c>
      <c r="Z599" s="107" t="s">
        <v>5237</v>
      </c>
      <c r="AA599" s="107" t="s">
        <v>5237</v>
      </c>
      <c r="AB599" s="107" t="s">
        <v>5237</v>
      </c>
      <c r="AC599" s="107" t="s">
        <v>5237</v>
      </c>
      <c r="AD599" s="107" t="s">
        <v>5237</v>
      </c>
      <c r="AE599" s="107" t="s">
        <v>5237</v>
      </c>
    </row>
    <row r="600" spans="2:31" ht="15" outlineLevel="1">
      <c r="B600" s="24" t="s">
        <v>8329</v>
      </c>
      <c r="C600" s="24" t="s">
        <v>4</v>
      </c>
      <c r="D600" s="24" t="s">
        <v>62</v>
      </c>
      <c r="E600"/>
      <c r="F600" t="s">
        <v>161</v>
      </c>
      <c r="G600">
        <v>600</v>
      </c>
      <c r="H600" t="s">
        <v>7989</v>
      </c>
      <c r="I600" t="s">
        <v>8312</v>
      </c>
      <c r="J600" t="s">
        <v>73</v>
      </c>
      <c r="K600" s="72" t="str">
        <f t="shared" si="28"/>
        <v>BPI6012 ICPL Curncy</v>
      </c>
      <c r="L600" s="25" t="str">
        <f t="shared" si="30"/>
        <v>ICPL</v>
      </c>
      <c r="M600" s="26">
        <f t="shared" ca="1" si="30"/>
        <v>42276</v>
      </c>
      <c r="N600" s="25" t="b">
        <f t="shared" si="30"/>
        <v>0</v>
      </c>
      <c r="O600" s="84" t="str">
        <f>IF($N600,_xll.BDP($K600,O$433),"[DISABLED]")</f>
        <v>[DISABLED]</v>
      </c>
      <c r="P600" s="84" t="str">
        <f>IF($N600,_xll.BDP($K600,P$433),"[DISABLED]")</f>
        <v>[DISABLED]</v>
      </c>
      <c r="Q600" s="84" t="str">
        <f>IF($N600,_xll.BDP($K600,Q$433),"[DISABLED]")</f>
        <v>[DISABLED]</v>
      </c>
      <c r="R600" s="84" t="str">
        <f>IF($N600,_xll.BDH($K600,R$433,$M600),"[DISABLED]")</f>
        <v>[DISABLED]</v>
      </c>
      <c r="S600" s="84" t="str">
        <f>IF($N600,_xll.BDH($K600,S$433,$M600),"[DISABLED]")</f>
        <v>[DISABLED]</v>
      </c>
      <c r="T600" s="84" t="str">
        <f>IF($N600,_xll.BDH($K600,T$433,$M600),"[DISABLED]")</f>
        <v>[DISABLED]</v>
      </c>
      <c r="V600" s="106" t="s">
        <v>12098</v>
      </c>
      <c r="W600" s="107" t="s">
        <v>1055</v>
      </c>
      <c r="X600" s="108">
        <v>42276</v>
      </c>
      <c r="Y600" s="107" t="b">
        <v>0</v>
      </c>
      <c r="Z600" s="107" t="s">
        <v>5237</v>
      </c>
      <c r="AA600" s="107" t="s">
        <v>5237</v>
      </c>
      <c r="AB600" s="107" t="s">
        <v>5237</v>
      </c>
      <c r="AC600" s="107" t="s">
        <v>5237</v>
      </c>
      <c r="AD600" s="107" t="s">
        <v>5237</v>
      </c>
      <c r="AE600" s="107" t="s">
        <v>5237</v>
      </c>
    </row>
    <row r="601" spans="2:31" ht="15" outlineLevel="1">
      <c r="B601" s="24" t="s">
        <v>8329</v>
      </c>
      <c r="C601" s="24" t="s">
        <v>4</v>
      </c>
      <c r="D601" s="24" t="s">
        <v>62</v>
      </c>
      <c r="E601"/>
      <c r="F601" t="s">
        <v>47</v>
      </c>
      <c r="G601">
        <v>600</v>
      </c>
      <c r="H601" t="s">
        <v>7989</v>
      </c>
      <c r="I601" t="s">
        <v>8313</v>
      </c>
      <c r="J601" t="s">
        <v>73</v>
      </c>
      <c r="K601" s="72" t="str">
        <f t="shared" si="28"/>
        <v>BPI6015 ICPL Curncy</v>
      </c>
      <c r="L601" s="25" t="str">
        <f t="shared" si="30"/>
        <v>ICPL</v>
      </c>
      <c r="M601" s="26">
        <f t="shared" ca="1" si="30"/>
        <v>42276</v>
      </c>
      <c r="N601" s="25" t="b">
        <f t="shared" si="30"/>
        <v>0</v>
      </c>
      <c r="O601" s="84" t="str">
        <f>IF($N601,_xll.BDP($K601,O$433),"[DISABLED]")</f>
        <v>[DISABLED]</v>
      </c>
      <c r="P601" s="84" t="str">
        <f>IF($N601,_xll.BDP($K601,P$433),"[DISABLED]")</f>
        <v>[DISABLED]</v>
      </c>
      <c r="Q601" s="84" t="str">
        <f>IF($N601,_xll.BDP($K601,Q$433),"[DISABLED]")</f>
        <v>[DISABLED]</v>
      </c>
      <c r="R601" s="84" t="str">
        <f>IF($N601,_xll.BDH($K601,R$433,$M601),"[DISABLED]")</f>
        <v>[DISABLED]</v>
      </c>
      <c r="S601" s="84" t="str">
        <f>IF($N601,_xll.BDH($K601,S$433,$M601),"[DISABLED]")</f>
        <v>[DISABLED]</v>
      </c>
      <c r="T601" s="84" t="str">
        <f>IF($N601,_xll.BDH($K601,T$433,$M601),"[DISABLED]")</f>
        <v>[DISABLED]</v>
      </c>
      <c r="V601" s="106" t="s">
        <v>12099</v>
      </c>
      <c r="W601" s="107" t="s">
        <v>1055</v>
      </c>
      <c r="X601" s="108">
        <v>42276</v>
      </c>
      <c r="Y601" s="107" t="b">
        <v>0</v>
      </c>
      <c r="Z601" s="107" t="s">
        <v>5237</v>
      </c>
      <c r="AA601" s="107" t="s">
        <v>5237</v>
      </c>
      <c r="AB601" s="107" t="s">
        <v>5237</v>
      </c>
      <c r="AC601" s="107" t="s">
        <v>5237</v>
      </c>
      <c r="AD601" s="107" t="s">
        <v>5237</v>
      </c>
      <c r="AE601" s="107" t="s">
        <v>5237</v>
      </c>
    </row>
    <row r="602" spans="2:31" ht="15" outlineLevel="1">
      <c r="B602" s="24" t="s">
        <v>8329</v>
      </c>
      <c r="C602" s="24" t="s">
        <v>4</v>
      </c>
      <c r="D602" s="24" t="s">
        <v>62</v>
      </c>
      <c r="E602"/>
      <c r="F602" t="s">
        <v>48</v>
      </c>
      <c r="G602">
        <v>600</v>
      </c>
      <c r="H602" t="s">
        <v>7989</v>
      </c>
      <c r="I602" t="s">
        <v>8314</v>
      </c>
      <c r="J602" t="s">
        <v>73</v>
      </c>
      <c r="K602" s="72" t="str">
        <f t="shared" si="28"/>
        <v>BPI6020 ICPL Curncy</v>
      </c>
      <c r="L602" s="25" t="str">
        <f t="shared" si="30"/>
        <v>ICPL</v>
      </c>
      <c r="M602" s="26">
        <f t="shared" ca="1" si="30"/>
        <v>42276</v>
      </c>
      <c r="N602" s="25" t="b">
        <f t="shared" si="30"/>
        <v>0</v>
      </c>
      <c r="O602" s="84" t="str">
        <f>IF($N602,_xll.BDP($K602,O$433),"[DISABLED]")</f>
        <v>[DISABLED]</v>
      </c>
      <c r="P602" s="84" t="str">
        <f>IF($N602,_xll.BDP($K602,P$433),"[DISABLED]")</f>
        <v>[DISABLED]</v>
      </c>
      <c r="Q602" s="84" t="str">
        <f>IF($N602,_xll.BDP($K602,Q$433),"[DISABLED]")</f>
        <v>[DISABLED]</v>
      </c>
      <c r="R602" s="84" t="str">
        <f>IF($N602,_xll.BDH($K602,R$433,$M602),"[DISABLED]")</f>
        <v>[DISABLED]</v>
      </c>
      <c r="S602" s="84" t="str">
        <f>IF($N602,_xll.BDH($K602,S$433,$M602),"[DISABLED]")</f>
        <v>[DISABLED]</v>
      </c>
      <c r="T602" s="84" t="str">
        <f>IF($N602,_xll.BDH($K602,T$433,$M602),"[DISABLED]")</f>
        <v>[DISABLED]</v>
      </c>
      <c r="V602" s="106" t="s">
        <v>12100</v>
      </c>
      <c r="W602" s="107" t="s">
        <v>1055</v>
      </c>
      <c r="X602" s="108">
        <v>42276</v>
      </c>
      <c r="Y602" s="107" t="b">
        <v>0</v>
      </c>
      <c r="Z602" s="107" t="s">
        <v>5237</v>
      </c>
      <c r="AA602" s="107" t="s">
        <v>5237</v>
      </c>
      <c r="AB602" s="107" t="s">
        <v>5237</v>
      </c>
      <c r="AC602" s="107" t="s">
        <v>5237</v>
      </c>
      <c r="AD602" s="107" t="s">
        <v>5237</v>
      </c>
      <c r="AE602" s="107" t="s">
        <v>5237</v>
      </c>
    </row>
    <row r="603" spans="2:31" ht="15" outlineLevel="1">
      <c r="B603" s="24" t="s">
        <v>8329</v>
      </c>
      <c r="C603" s="24" t="s">
        <v>4</v>
      </c>
      <c r="D603" s="24" t="s">
        <v>62</v>
      </c>
      <c r="E603"/>
      <c r="F603" t="s">
        <v>41</v>
      </c>
      <c r="G603">
        <v>700</v>
      </c>
      <c r="H603" t="s">
        <v>7989</v>
      </c>
      <c r="I603" t="s">
        <v>8315</v>
      </c>
      <c r="J603" t="s">
        <v>73</v>
      </c>
      <c r="K603" s="72" t="str">
        <f t="shared" si="28"/>
        <v>BPI701 ICPL Curncy</v>
      </c>
      <c r="L603" s="25" t="str">
        <f t="shared" si="30"/>
        <v>ICPL</v>
      </c>
      <c r="M603" s="26">
        <f t="shared" ca="1" si="30"/>
        <v>42276</v>
      </c>
      <c r="N603" s="25" t="b">
        <f t="shared" si="30"/>
        <v>0</v>
      </c>
      <c r="O603" s="84" t="str">
        <f>IF($N603,_xll.BDP($K603,O$433),"[DISABLED]")</f>
        <v>[DISABLED]</v>
      </c>
      <c r="P603" s="84" t="str">
        <f>IF($N603,_xll.BDP($K603,P$433),"[DISABLED]")</f>
        <v>[DISABLED]</v>
      </c>
      <c r="Q603" s="84" t="str">
        <f>IF($N603,_xll.BDP($K603,Q$433),"[DISABLED]")</f>
        <v>[DISABLED]</v>
      </c>
      <c r="R603" s="84" t="str">
        <f>IF($N603,_xll.BDH($K603,R$433,$M603),"[DISABLED]")</f>
        <v>[DISABLED]</v>
      </c>
      <c r="S603" s="84" t="str">
        <f>IF($N603,_xll.BDH($K603,S$433,$M603),"[DISABLED]")</f>
        <v>[DISABLED]</v>
      </c>
      <c r="T603" s="84" t="str">
        <f>IF($N603,_xll.BDH($K603,T$433,$M603),"[DISABLED]")</f>
        <v>[DISABLED]</v>
      </c>
      <c r="V603" s="106" t="s">
        <v>12101</v>
      </c>
      <c r="W603" s="107" t="s">
        <v>1055</v>
      </c>
      <c r="X603" s="108">
        <v>42276</v>
      </c>
      <c r="Y603" s="107" t="b">
        <v>0</v>
      </c>
      <c r="Z603" s="107" t="s">
        <v>5237</v>
      </c>
      <c r="AA603" s="107" t="s">
        <v>5237</v>
      </c>
      <c r="AB603" s="107" t="s">
        <v>5237</v>
      </c>
      <c r="AC603" s="107" t="s">
        <v>5237</v>
      </c>
      <c r="AD603" s="107" t="s">
        <v>5237</v>
      </c>
      <c r="AE603" s="107" t="s">
        <v>5237</v>
      </c>
    </row>
    <row r="604" spans="2:31" ht="15" outlineLevel="1">
      <c r="B604" s="24" t="s">
        <v>8329</v>
      </c>
      <c r="C604" s="24" t="s">
        <v>4</v>
      </c>
      <c r="D604" s="24" t="s">
        <v>62</v>
      </c>
      <c r="E604"/>
      <c r="F604" t="s">
        <v>42</v>
      </c>
      <c r="G604">
        <v>700</v>
      </c>
      <c r="H604" t="s">
        <v>7989</v>
      </c>
      <c r="I604" t="s">
        <v>8316</v>
      </c>
      <c r="J604" t="s">
        <v>73</v>
      </c>
      <c r="K604" s="72" t="str">
        <f t="shared" si="28"/>
        <v>BPI702 ICPL Curncy</v>
      </c>
      <c r="L604" s="25" t="str">
        <f t="shared" si="30"/>
        <v>ICPL</v>
      </c>
      <c r="M604" s="26">
        <f t="shared" ca="1" si="30"/>
        <v>42276</v>
      </c>
      <c r="N604" s="25" t="b">
        <f t="shared" si="30"/>
        <v>0</v>
      </c>
      <c r="O604" s="84" t="str">
        <f>IF($N604,_xll.BDP($K604,O$433),"[DISABLED]")</f>
        <v>[DISABLED]</v>
      </c>
      <c r="P604" s="84" t="str">
        <f>IF($N604,_xll.BDP($K604,P$433),"[DISABLED]")</f>
        <v>[DISABLED]</v>
      </c>
      <c r="Q604" s="84" t="str">
        <f>IF($N604,_xll.BDP($K604,Q$433),"[DISABLED]")</f>
        <v>[DISABLED]</v>
      </c>
      <c r="R604" s="84" t="str">
        <f>IF($N604,_xll.BDH($K604,R$433,$M604),"[DISABLED]")</f>
        <v>[DISABLED]</v>
      </c>
      <c r="S604" s="84" t="str">
        <f>IF($N604,_xll.BDH($K604,S$433,$M604),"[DISABLED]")</f>
        <v>[DISABLED]</v>
      </c>
      <c r="T604" s="84" t="str">
        <f>IF($N604,_xll.BDH($K604,T$433,$M604),"[DISABLED]")</f>
        <v>[DISABLED]</v>
      </c>
      <c r="V604" s="106" t="s">
        <v>12102</v>
      </c>
      <c r="W604" s="107" t="s">
        <v>1055</v>
      </c>
      <c r="X604" s="108">
        <v>42276</v>
      </c>
      <c r="Y604" s="107" t="b">
        <v>0</v>
      </c>
      <c r="Z604" s="107" t="s">
        <v>5237</v>
      </c>
      <c r="AA604" s="107" t="s">
        <v>5237</v>
      </c>
      <c r="AB604" s="107" t="s">
        <v>5237</v>
      </c>
      <c r="AC604" s="107" t="s">
        <v>5237</v>
      </c>
      <c r="AD604" s="107" t="s">
        <v>5237</v>
      </c>
      <c r="AE604" s="107" t="s">
        <v>5237</v>
      </c>
    </row>
    <row r="605" spans="2:31" ht="15" outlineLevel="1">
      <c r="B605" s="24" t="s">
        <v>8329</v>
      </c>
      <c r="C605" s="24" t="s">
        <v>4</v>
      </c>
      <c r="D605" s="24" t="s">
        <v>62</v>
      </c>
      <c r="E605"/>
      <c r="F605" t="s">
        <v>43</v>
      </c>
      <c r="G605">
        <v>700</v>
      </c>
      <c r="H605" t="s">
        <v>7989</v>
      </c>
      <c r="I605" t="s">
        <v>8317</v>
      </c>
      <c r="J605" t="s">
        <v>73</v>
      </c>
      <c r="K605" s="72" t="str">
        <f t="shared" si="28"/>
        <v>BPI703 ICPL Curncy</v>
      </c>
      <c r="L605" s="25" t="str">
        <f t="shared" si="30"/>
        <v>ICPL</v>
      </c>
      <c r="M605" s="26">
        <f t="shared" ca="1" si="30"/>
        <v>42276</v>
      </c>
      <c r="N605" s="25" t="b">
        <f t="shared" si="30"/>
        <v>0</v>
      </c>
      <c r="O605" s="84" t="str">
        <f>IF($N605,_xll.BDP($K605,O$433),"[DISABLED]")</f>
        <v>[DISABLED]</v>
      </c>
      <c r="P605" s="84" t="str">
        <f>IF($N605,_xll.BDP($K605,P$433),"[DISABLED]")</f>
        <v>[DISABLED]</v>
      </c>
      <c r="Q605" s="84" t="str">
        <f>IF($N605,_xll.BDP($K605,Q$433),"[DISABLED]")</f>
        <v>[DISABLED]</v>
      </c>
      <c r="R605" s="84" t="str">
        <f>IF($N605,_xll.BDH($K605,R$433,$M605),"[DISABLED]")</f>
        <v>[DISABLED]</v>
      </c>
      <c r="S605" s="84" t="str">
        <f>IF($N605,_xll.BDH($K605,S$433,$M605),"[DISABLED]")</f>
        <v>[DISABLED]</v>
      </c>
      <c r="T605" s="84" t="str">
        <f>IF($N605,_xll.BDH($K605,T$433,$M605),"[DISABLED]")</f>
        <v>[DISABLED]</v>
      </c>
      <c r="V605" s="106" t="s">
        <v>12103</v>
      </c>
      <c r="W605" s="107" t="s">
        <v>1055</v>
      </c>
      <c r="X605" s="108">
        <v>42276</v>
      </c>
      <c r="Y605" s="107" t="b">
        <v>0</v>
      </c>
      <c r="Z605" s="107" t="s">
        <v>5237</v>
      </c>
      <c r="AA605" s="107" t="s">
        <v>5237</v>
      </c>
      <c r="AB605" s="107" t="s">
        <v>5237</v>
      </c>
      <c r="AC605" s="107" t="s">
        <v>5237</v>
      </c>
      <c r="AD605" s="107" t="s">
        <v>5237</v>
      </c>
      <c r="AE605" s="107" t="s">
        <v>5237</v>
      </c>
    </row>
    <row r="606" spans="2:31" ht="15" outlineLevel="1">
      <c r="B606" s="24" t="s">
        <v>8329</v>
      </c>
      <c r="C606" s="24" t="s">
        <v>4</v>
      </c>
      <c r="D606" s="24" t="s">
        <v>62</v>
      </c>
      <c r="E606"/>
      <c r="F606" t="s">
        <v>152</v>
      </c>
      <c r="G606">
        <v>700</v>
      </c>
      <c r="H606" t="s">
        <v>7989</v>
      </c>
      <c r="I606" t="s">
        <v>8318</v>
      </c>
      <c r="J606" t="s">
        <v>73</v>
      </c>
      <c r="K606" s="72" t="str">
        <f t="shared" si="28"/>
        <v>BPI704 ICPL Curncy</v>
      </c>
      <c r="L606" s="25" t="str">
        <f t="shared" si="30"/>
        <v>ICPL</v>
      </c>
      <c r="M606" s="26">
        <f t="shared" ca="1" si="30"/>
        <v>42276</v>
      </c>
      <c r="N606" s="25" t="b">
        <f t="shared" si="30"/>
        <v>0</v>
      </c>
      <c r="O606" s="84" t="str">
        <f>IF($N606,_xll.BDP($K606,O$433),"[DISABLED]")</f>
        <v>[DISABLED]</v>
      </c>
      <c r="P606" s="84" t="str">
        <f>IF($N606,_xll.BDP($K606,P$433),"[DISABLED]")</f>
        <v>[DISABLED]</v>
      </c>
      <c r="Q606" s="84" t="str">
        <f>IF($N606,_xll.BDP($K606,Q$433),"[DISABLED]")</f>
        <v>[DISABLED]</v>
      </c>
      <c r="R606" s="84" t="str">
        <f>IF($N606,_xll.BDH($K606,R$433,$M606),"[DISABLED]")</f>
        <v>[DISABLED]</v>
      </c>
      <c r="S606" s="84" t="str">
        <f>IF($N606,_xll.BDH($K606,S$433,$M606),"[DISABLED]")</f>
        <v>[DISABLED]</v>
      </c>
      <c r="T606" s="84" t="str">
        <f>IF($N606,_xll.BDH($K606,T$433,$M606),"[DISABLED]")</f>
        <v>[DISABLED]</v>
      </c>
      <c r="V606" s="106" t="s">
        <v>12104</v>
      </c>
      <c r="W606" s="107" t="s">
        <v>1055</v>
      </c>
      <c r="X606" s="108">
        <v>42276</v>
      </c>
      <c r="Y606" s="107" t="b">
        <v>0</v>
      </c>
      <c r="Z606" s="107" t="s">
        <v>5237</v>
      </c>
      <c r="AA606" s="107" t="s">
        <v>5237</v>
      </c>
      <c r="AB606" s="107" t="s">
        <v>5237</v>
      </c>
      <c r="AC606" s="107" t="s">
        <v>5237</v>
      </c>
      <c r="AD606" s="107" t="s">
        <v>5237</v>
      </c>
      <c r="AE606" s="107" t="s">
        <v>5237</v>
      </c>
    </row>
    <row r="607" spans="2:31" ht="15" outlineLevel="1">
      <c r="B607" s="24" t="s">
        <v>8329</v>
      </c>
      <c r="C607" s="24" t="s">
        <v>4</v>
      </c>
      <c r="D607" s="24" t="s">
        <v>62</v>
      </c>
      <c r="E607"/>
      <c r="F607" t="s">
        <v>44</v>
      </c>
      <c r="G607">
        <v>700</v>
      </c>
      <c r="H607" t="s">
        <v>7989</v>
      </c>
      <c r="I607" t="s">
        <v>8319</v>
      </c>
      <c r="J607" t="s">
        <v>73</v>
      </c>
      <c r="K607" s="72" t="str">
        <f t="shared" si="28"/>
        <v>BPI705 ICPL Curncy</v>
      </c>
      <c r="L607" s="25" t="str">
        <f t="shared" si="30"/>
        <v>ICPL</v>
      </c>
      <c r="M607" s="26">
        <f t="shared" ca="1" si="30"/>
        <v>42276</v>
      </c>
      <c r="N607" s="25" t="b">
        <f t="shared" si="30"/>
        <v>0</v>
      </c>
      <c r="O607" s="84" t="str">
        <f>IF($N607,_xll.BDP($K607,O$433),"[DISABLED]")</f>
        <v>[DISABLED]</v>
      </c>
      <c r="P607" s="84" t="str">
        <f>IF($N607,_xll.BDP($K607,P$433),"[DISABLED]")</f>
        <v>[DISABLED]</v>
      </c>
      <c r="Q607" s="84" t="str">
        <f>IF($N607,_xll.BDP($K607,Q$433),"[DISABLED]")</f>
        <v>[DISABLED]</v>
      </c>
      <c r="R607" s="84" t="str">
        <f>IF($N607,_xll.BDH($K607,R$433,$M607),"[DISABLED]")</f>
        <v>[DISABLED]</v>
      </c>
      <c r="S607" s="84" t="str">
        <f>IF($N607,_xll.BDH($K607,S$433,$M607),"[DISABLED]")</f>
        <v>[DISABLED]</v>
      </c>
      <c r="T607" s="84" t="str">
        <f>IF($N607,_xll.BDH($K607,T$433,$M607),"[DISABLED]")</f>
        <v>[DISABLED]</v>
      </c>
      <c r="V607" s="106" t="s">
        <v>12105</v>
      </c>
      <c r="W607" s="107" t="s">
        <v>1055</v>
      </c>
      <c r="X607" s="108">
        <v>42276</v>
      </c>
      <c r="Y607" s="107" t="b">
        <v>0</v>
      </c>
      <c r="Z607" s="107" t="s">
        <v>5237</v>
      </c>
      <c r="AA607" s="107" t="s">
        <v>5237</v>
      </c>
      <c r="AB607" s="107" t="s">
        <v>5237</v>
      </c>
      <c r="AC607" s="107" t="s">
        <v>5237</v>
      </c>
      <c r="AD607" s="107" t="s">
        <v>5237</v>
      </c>
      <c r="AE607" s="107" t="s">
        <v>5237</v>
      </c>
    </row>
    <row r="608" spans="2:31" ht="15" outlineLevel="1">
      <c r="B608" s="24" t="s">
        <v>8329</v>
      </c>
      <c r="C608" s="24" t="s">
        <v>4</v>
      </c>
      <c r="D608" s="24" t="s">
        <v>62</v>
      </c>
      <c r="E608"/>
      <c r="F608" t="s">
        <v>155</v>
      </c>
      <c r="G608">
        <v>700</v>
      </c>
      <c r="H608" t="s">
        <v>7989</v>
      </c>
      <c r="I608" t="s">
        <v>8320</v>
      </c>
      <c r="J608" t="s">
        <v>73</v>
      </c>
      <c r="K608" s="72" t="str">
        <f t="shared" si="28"/>
        <v>BPI706 ICPL Curncy</v>
      </c>
      <c r="L608" s="25" t="str">
        <f t="shared" si="30"/>
        <v>ICPL</v>
      </c>
      <c r="M608" s="26">
        <f t="shared" ca="1" si="30"/>
        <v>42276</v>
      </c>
      <c r="N608" s="25" t="b">
        <f t="shared" si="30"/>
        <v>0</v>
      </c>
      <c r="O608" s="84" t="str">
        <f>IF($N608,_xll.BDP($K608,O$433),"[DISABLED]")</f>
        <v>[DISABLED]</v>
      </c>
      <c r="P608" s="84" t="str">
        <f>IF($N608,_xll.BDP($K608,P$433),"[DISABLED]")</f>
        <v>[DISABLED]</v>
      </c>
      <c r="Q608" s="84" t="str">
        <f>IF($N608,_xll.BDP($K608,Q$433),"[DISABLED]")</f>
        <v>[DISABLED]</v>
      </c>
      <c r="R608" s="84" t="str">
        <f>IF($N608,_xll.BDH($K608,R$433,$M608),"[DISABLED]")</f>
        <v>[DISABLED]</v>
      </c>
      <c r="S608" s="84" t="str">
        <f>IF($N608,_xll.BDH($K608,S$433,$M608),"[DISABLED]")</f>
        <v>[DISABLED]</v>
      </c>
      <c r="T608" s="84" t="str">
        <f>IF($N608,_xll.BDH($K608,T$433,$M608),"[DISABLED]")</f>
        <v>[DISABLED]</v>
      </c>
      <c r="V608" s="106" t="s">
        <v>12106</v>
      </c>
      <c r="W608" s="107" t="s">
        <v>1055</v>
      </c>
      <c r="X608" s="108">
        <v>42276</v>
      </c>
      <c r="Y608" s="107" t="b">
        <v>0</v>
      </c>
      <c r="Z608" s="107" t="s">
        <v>5237</v>
      </c>
      <c r="AA608" s="107" t="s">
        <v>5237</v>
      </c>
      <c r="AB608" s="107" t="s">
        <v>5237</v>
      </c>
      <c r="AC608" s="107" t="s">
        <v>5237</v>
      </c>
      <c r="AD608" s="107" t="s">
        <v>5237</v>
      </c>
      <c r="AE608" s="107" t="s">
        <v>5237</v>
      </c>
    </row>
    <row r="609" spans="2:31" ht="15" outlineLevel="1">
      <c r="B609" s="24" t="s">
        <v>8329</v>
      </c>
      <c r="C609" s="24" t="s">
        <v>4</v>
      </c>
      <c r="D609" s="24" t="s">
        <v>62</v>
      </c>
      <c r="E609"/>
      <c r="F609" t="s">
        <v>45</v>
      </c>
      <c r="G609">
        <v>700</v>
      </c>
      <c r="H609" t="s">
        <v>7989</v>
      </c>
      <c r="I609" t="s">
        <v>8321</v>
      </c>
      <c r="J609" t="s">
        <v>73</v>
      </c>
      <c r="K609" s="72" t="str">
        <f t="shared" si="28"/>
        <v>BPI707 ICPL Curncy</v>
      </c>
      <c r="L609" s="25" t="str">
        <f t="shared" si="30"/>
        <v>ICPL</v>
      </c>
      <c r="M609" s="26">
        <f t="shared" ca="1" si="30"/>
        <v>42276</v>
      </c>
      <c r="N609" s="25" t="b">
        <f t="shared" si="30"/>
        <v>0</v>
      </c>
      <c r="O609" s="84" t="str">
        <f>IF($N609,_xll.BDP($K609,O$433),"[DISABLED]")</f>
        <v>[DISABLED]</v>
      </c>
      <c r="P609" s="84" t="str">
        <f>IF($N609,_xll.BDP($K609,P$433),"[DISABLED]")</f>
        <v>[DISABLED]</v>
      </c>
      <c r="Q609" s="84" t="str">
        <f>IF($N609,_xll.BDP($K609,Q$433),"[DISABLED]")</f>
        <v>[DISABLED]</v>
      </c>
      <c r="R609" s="84" t="str">
        <f>IF($N609,_xll.BDH($K609,R$433,$M609),"[DISABLED]")</f>
        <v>[DISABLED]</v>
      </c>
      <c r="S609" s="84" t="str">
        <f>IF($N609,_xll.BDH($K609,S$433,$M609),"[DISABLED]")</f>
        <v>[DISABLED]</v>
      </c>
      <c r="T609" s="84" t="str">
        <f>IF($N609,_xll.BDH($K609,T$433,$M609),"[DISABLED]")</f>
        <v>[DISABLED]</v>
      </c>
      <c r="V609" s="106" t="s">
        <v>12107</v>
      </c>
      <c r="W609" s="107" t="s">
        <v>1055</v>
      </c>
      <c r="X609" s="108">
        <v>42276</v>
      </c>
      <c r="Y609" s="107" t="b">
        <v>0</v>
      </c>
      <c r="Z609" s="107" t="s">
        <v>5237</v>
      </c>
      <c r="AA609" s="107" t="s">
        <v>5237</v>
      </c>
      <c r="AB609" s="107" t="s">
        <v>5237</v>
      </c>
      <c r="AC609" s="107" t="s">
        <v>5237</v>
      </c>
      <c r="AD609" s="107" t="s">
        <v>5237</v>
      </c>
      <c r="AE609" s="107" t="s">
        <v>5237</v>
      </c>
    </row>
    <row r="610" spans="2:31" ht="15" outlineLevel="1">
      <c r="B610" s="24" t="s">
        <v>8329</v>
      </c>
      <c r="C610" s="24" t="s">
        <v>4</v>
      </c>
      <c r="D610" s="24" t="s">
        <v>62</v>
      </c>
      <c r="E610"/>
      <c r="F610" t="s">
        <v>156</v>
      </c>
      <c r="G610">
        <v>700</v>
      </c>
      <c r="H610" t="s">
        <v>7989</v>
      </c>
      <c r="I610" t="s">
        <v>8322</v>
      </c>
      <c r="J610" t="s">
        <v>73</v>
      </c>
      <c r="K610" s="72" t="str">
        <f t="shared" si="28"/>
        <v>BPI708 ICPL Curncy</v>
      </c>
      <c r="L610" s="25" t="str">
        <f t="shared" si="30"/>
        <v>ICPL</v>
      </c>
      <c r="M610" s="26">
        <f t="shared" ca="1" si="30"/>
        <v>42276</v>
      </c>
      <c r="N610" s="25" t="b">
        <f t="shared" si="30"/>
        <v>0</v>
      </c>
      <c r="O610" s="84" t="str">
        <f>IF($N610,_xll.BDP($K610,O$433),"[DISABLED]")</f>
        <v>[DISABLED]</v>
      </c>
      <c r="P610" s="84" t="str">
        <f>IF($N610,_xll.BDP($K610,P$433),"[DISABLED]")</f>
        <v>[DISABLED]</v>
      </c>
      <c r="Q610" s="84" t="str">
        <f>IF($N610,_xll.BDP($K610,Q$433),"[DISABLED]")</f>
        <v>[DISABLED]</v>
      </c>
      <c r="R610" s="84" t="str">
        <f>IF($N610,_xll.BDH($K610,R$433,$M610),"[DISABLED]")</f>
        <v>[DISABLED]</v>
      </c>
      <c r="S610" s="84" t="str">
        <f>IF($N610,_xll.BDH($K610,S$433,$M610),"[DISABLED]")</f>
        <v>[DISABLED]</v>
      </c>
      <c r="T610" s="84" t="str">
        <f>IF($N610,_xll.BDH($K610,T$433,$M610),"[DISABLED]")</f>
        <v>[DISABLED]</v>
      </c>
      <c r="V610" s="106" t="s">
        <v>12108</v>
      </c>
      <c r="W610" s="107" t="s">
        <v>1055</v>
      </c>
      <c r="X610" s="108">
        <v>42276</v>
      </c>
      <c r="Y610" s="107" t="b">
        <v>0</v>
      </c>
      <c r="Z610" s="107" t="s">
        <v>5237</v>
      </c>
      <c r="AA610" s="107" t="s">
        <v>5237</v>
      </c>
      <c r="AB610" s="107" t="s">
        <v>5237</v>
      </c>
      <c r="AC610" s="107" t="s">
        <v>5237</v>
      </c>
      <c r="AD610" s="107" t="s">
        <v>5237</v>
      </c>
      <c r="AE610" s="107" t="s">
        <v>5237</v>
      </c>
    </row>
    <row r="611" spans="2:31" ht="15" outlineLevel="1">
      <c r="B611" s="24" t="s">
        <v>8329</v>
      </c>
      <c r="C611" s="24" t="s">
        <v>4</v>
      </c>
      <c r="D611" s="24" t="s">
        <v>62</v>
      </c>
      <c r="E611"/>
      <c r="F611" t="s">
        <v>157</v>
      </c>
      <c r="G611">
        <v>700</v>
      </c>
      <c r="H611" t="s">
        <v>7989</v>
      </c>
      <c r="I611" t="s">
        <v>8323</v>
      </c>
      <c r="J611" t="s">
        <v>73</v>
      </c>
      <c r="K611" s="72" t="str">
        <f t="shared" si="28"/>
        <v>BPI709 ICPL Curncy</v>
      </c>
      <c r="L611" s="25" t="str">
        <f t="shared" si="30"/>
        <v>ICPL</v>
      </c>
      <c r="M611" s="26">
        <f t="shared" ca="1" si="30"/>
        <v>42276</v>
      </c>
      <c r="N611" s="25" t="b">
        <f t="shared" si="30"/>
        <v>0</v>
      </c>
      <c r="O611" s="84" t="str">
        <f>IF($N611,_xll.BDP($K611,O$433),"[DISABLED]")</f>
        <v>[DISABLED]</v>
      </c>
      <c r="P611" s="84" t="str">
        <f>IF($N611,_xll.BDP($K611,P$433),"[DISABLED]")</f>
        <v>[DISABLED]</v>
      </c>
      <c r="Q611" s="84" t="str">
        <f>IF($N611,_xll.BDP($K611,Q$433),"[DISABLED]")</f>
        <v>[DISABLED]</v>
      </c>
      <c r="R611" s="84" t="str">
        <f>IF($N611,_xll.BDH($K611,R$433,$M611),"[DISABLED]")</f>
        <v>[DISABLED]</v>
      </c>
      <c r="S611" s="84" t="str">
        <f>IF($N611,_xll.BDH($K611,S$433,$M611),"[DISABLED]")</f>
        <v>[DISABLED]</v>
      </c>
      <c r="T611" s="84" t="str">
        <f>IF($N611,_xll.BDH($K611,T$433,$M611),"[DISABLED]")</f>
        <v>[DISABLED]</v>
      </c>
      <c r="V611" s="106" t="s">
        <v>12109</v>
      </c>
      <c r="W611" s="107" t="s">
        <v>1055</v>
      </c>
      <c r="X611" s="108">
        <v>42276</v>
      </c>
      <c r="Y611" s="107" t="b">
        <v>0</v>
      </c>
      <c r="Z611" s="107" t="s">
        <v>5237</v>
      </c>
      <c r="AA611" s="107" t="s">
        <v>5237</v>
      </c>
      <c r="AB611" s="107" t="s">
        <v>5237</v>
      </c>
      <c r="AC611" s="107" t="s">
        <v>5237</v>
      </c>
      <c r="AD611" s="107" t="s">
        <v>5237</v>
      </c>
      <c r="AE611" s="107" t="s">
        <v>5237</v>
      </c>
    </row>
    <row r="612" spans="2:31" ht="15" outlineLevel="1">
      <c r="B612" s="24" t="s">
        <v>8329</v>
      </c>
      <c r="C612" s="24" t="s">
        <v>4</v>
      </c>
      <c r="D612" s="24" t="s">
        <v>62</v>
      </c>
      <c r="E612"/>
      <c r="F612" t="s">
        <v>46</v>
      </c>
      <c r="G612">
        <v>700</v>
      </c>
      <c r="H612" t="s">
        <v>7989</v>
      </c>
      <c r="I612" t="s">
        <v>8324</v>
      </c>
      <c r="J612" t="s">
        <v>73</v>
      </c>
      <c r="K612" s="72" t="str">
        <f t="shared" si="28"/>
        <v>BPI7010 ICPL Curncy</v>
      </c>
      <c r="L612" s="25" t="str">
        <f t="shared" si="30"/>
        <v>ICPL</v>
      </c>
      <c r="M612" s="26">
        <f t="shared" ca="1" si="30"/>
        <v>42276</v>
      </c>
      <c r="N612" s="25" t="b">
        <f t="shared" si="30"/>
        <v>0</v>
      </c>
      <c r="O612" s="84" t="str">
        <f>IF($N612,_xll.BDP($K612,O$433),"[DISABLED]")</f>
        <v>[DISABLED]</v>
      </c>
      <c r="P612" s="84" t="str">
        <f>IF($N612,_xll.BDP($K612,P$433),"[DISABLED]")</f>
        <v>[DISABLED]</v>
      </c>
      <c r="Q612" s="84" t="str">
        <f>IF($N612,_xll.BDP($K612,Q$433),"[DISABLED]")</f>
        <v>[DISABLED]</v>
      </c>
      <c r="R612" s="84" t="str">
        <f>IF($N612,_xll.BDH($K612,R$433,$M612),"[DISABLED]")</f>
        <v>[DISABLED]</v>
      </c>
      <c r="S612" s="84" t="str">
        <f>IF($N612,_xll.BDH($K612,S$433,$M612),"[DISABLED]")</f>
        <v>[DISABLED]</v>
      </c>
      <c r="T612" s="84" t="str">
        <f>IF($N612,_xll.BDH($K612,T$433,$M612),"[DISABLED]")</f>
        <v>[DISABLED]</v>
      </c>
      <c r="V612" s="106" t="s">
        <v>12110</v>
      </c>
      <c r="W612" s="107" t="s">
        <v>1055</v>
      </c>
      <c r="X612" s="108">
        <v>42276</v>
      </c>
      <c r="Y612" s="107" t="b">
        <v>0</v>
      </c>
      <c r="Z612" s="107" t="s">
        <v>5237</v>
      </c>
      <c r="AA612" s="107" t="s">
        <v>5237</v>
      </c>
      <c r="AB612" s="107" t="s">
        <v>5237</v>
      </c>
      <c r="AC612" s="107" t="s">
        <v>5237</v>
      </c>
      <c r="AD612" s="107" t="s">
        <v>5237</v>
      </c>
      <c r="AE612" s="107" t="s">
        <v>5237</v>
      </c>
    </row>
    <row r="613" spans="2:31" ht="15" outlineLevel="1">
      <c r="B613" s="24" t="s">
        <v>8329</v>
      </c>
      <c r="C613" s="24" t="s">
        <v>4</v>
      </c>
      <c r="D613" s="24" t="s">
        <v>62</v>
      </c>
      <c r="E613"/>
      <c r="F613" t="s">
        <v>161</v>
      </c>
      <c r="G613">
        <v>700</v>
      </c>
      <c r="H613" t="s">
        <v>7989</v>
      </c>
      <c r="I613" t="s">
        <v>8325</v>
      </c>
      <c r="J613" t="s">
        <v>73</v>
      </c>
      <c r="K613" s="72" t="str">
        <f t="shared" si="28"/>
        <v>BPI7012 ICPL Curncy</v>
      </c>
      <c r="L613" s="25" t="str">
        <f t="shared" si="30"/>
        <v>ICPL</v>
      </c>
      <c r="M613" s="26">
        <f t="shared" ca="1" si="30"/>
        <v>42276</v>
      </c>
      <c r="N613" s="25" t="b">
        <f t="shared" si="30"/>
        <v>0</v>
      </c>
      <c r="O613" s="84" t="str">
        <f>IF($N613,_xll.BDP($K613,O$433),"[DISABLED]")</f>
        <v>[DISABLED]</v>
      </c>
      <c r="P613" s="84" t="str">
        <f>IF($N613,_xll.BDP($K613,P$433),"[DISABLED]")</f>
        <v>[DISABLED]</v>
      </c>
      <c r="Q613" s="84" t="str">
        <f>IF($N613,_xll.BDP($K613,Q$433),"[DISABLED]")</f>
        <v>[DISABLED]</v>
      </c>
      <c r="R613" s="84" t="str">
        <f>IF($N613,_xll.BDH($K613,R$433,$M613),"[DISABLED]")</f>
        <v>[DISABLED]</v>
      </c>
      <c r="S613" s="84" t="str">
        <f>IF($N613,_xll.BDH($K613,S$433,$M613),"[DISABLED]")</f>
        <v>[DISABLED]</v>
      </c>
      <c r="T613" s="84" t="str">
        <f>IF($N613,_xll.BDH($K613,T$433,$M613),"[DISABLED]")</f>
        <v>[DISABLED]</v>
      </c>
      <c r="V613" s="106" t="s">
        <v>12111</v>
      </c>
      <c r="W613" s="107" t="s">
        <v>1055</v>
      </c>
      <c r="X613" s="108">
        <v>42276</v>
      </c>
      <c r="Y613" s="107" t="b">
        <v>0</v>
      </c>
      <c r="Z613" s="107" t="s">
        <v>5237</v>
      </c>
      <c r="AA613" s="107" t="s">
        <v>5237</v>
      </c>
      <c r="AB613" s="107" t="s">
        <v>5237</v>
      </c>
      <c r="AC613" s="107" t="s">
        <v>5237</v>
      </c>
      <c r="AD613" s="107" t="s">
        <v>5237</v>
      </c>
      <c r="AE613" s="107" t="s">
        <v>5237</v>
      </c>
    </row>
    <row r="614" spans="2:31" ht="15" outlineLevel="1">
      <c r="B614" s="24" t="s">
        <v>8329</v>
      </c>
      <c r="C614" s="24" t="s">
        <v>4</v>
      </c>
      <c r="D614" s="24" t="s">
        <v>62</v>
      </c>
      <c r="E614"/>
      <c r="F614" t="s">
        <v>47</v>
      </c>
      <c r="G614">
        <v>700</v>
      </c>
      <c r="H614" t="s">
        <v>7989</v>
      </c>
      <c r="I614" t="s">
        <v>8326</v>
      </c>
      <c r="J614" t="s">
        <v>73</v>
      </c>
      <c r="K614" s="72" t="str">
        <f t="shared" si="28"/>
        <v>BPI7015 ICPL Curncy</v>
      </c>
      <c r="L614" s="25" t="str">
        <f t="shared" si="30"/>
        <v>ICPL</v>
      </c>
      <c r="M614" s="26">
        <f t="shared" ca="1" si="30"/>
        <v>42276</v>
      </c>
      <c r="N614" s="25" t="b">
        <f t="shared" si="30"/>
        <v>0</v>
      </c>
      <c r="O614" s="84" t="str">
        <f>IF($N614,_xll.BDP($K614,O$433),"[DISABLED]")</f>
        <v>[DISABLED]</v>
      </c>
      <c r="P614" s="84" t="str">
        <f>IF($N614,_xll.BDP($K614,P$433),"[DISABLED]")</f>
        <v>[DISABLED]</v>
      </c>
      <c r="Q614" s="84" t="str">
        <f>IF($N614,_xll.BDP($K614,Q$433),"[DISABLED]")</f>
        <v>[DISABLED]</v>
      </c>
      <c r="R614" s="84" t="str">
        <f>IF($N614,_xll.BDH($K614,R$433,$M614),"[DISABLED]")</f>
        <v>[DISABLED]</v>
      </c>
      <c r="S614" s="84" t="str">
        <f>IF($N614,_xll.BDH($K614,S$433,$M614),"[DISABLED]")</f>
        <v>[DISABLED]</v>
      </c>
      <c r="T614" s="84" t="str">
        <f>IF($N614,_xll.BDH($K614,T$433,$M614),"[DISABLED]")</f>
        <v>[DISABLED]</v>
      </c>
      <c r="V614" s="106" t="s">
        <v>12112</v>
      </c>
      <c r="W614" s="107" t="s">
        <v>1055</v>
      </c>
      <c r="X614" s="108">
        <v>42276</v>
      </c>
      <c r="Y614" s="107" t="b">
        <v>0</v>
      </c>
      <c r="Z614" s="107" t="s">
        <v>5237</v>
      </c>
      <c r="AA614" s="107" t="s">
        <v>5237</v>
      </c>
      <c r="AB614" s="107" t="s">
        <v>5237</v>
      </c>
      <c r="AC614" s="107" t="s">
        <v>5237</v>
      </c>
      <c r="AD614" s="107" t="s">
        <v>5237</v>
      </c>
      <c r="AE614" s="107" t="s">
        <v>5237</v>
      </c>
    </row>
    <row r="615" spans="2:31" ht="15" outlineLevel="1">
      <c r="B615" s="24" t="s">
        <v>8329</v>
      </c>
      <c r="C615" s="24" t="s">
        <v>4</v>
      </c>
      <c r="D615" s="24" t="s">
        <v>62</v>
      </c>
      <c r="E615"/>
      <c r="F615" t="s">
        <v>48</v>
      </c>
      <c r="G615">
        <v>700</v>
      </c>
      <c r="H615" t="s">
        <v>7989</v>
      </c>
      <c r="I615" t="s">
        <v>8327</v>
      </c>
      <c r="J615" t="s">
        <v>73</v>
      </c>
      <c r="K615" s="72" t="str">
        <f t="shared" si="28"/>
        <v>BPI7020 ICPL Curncy</v>
      </c>
      <c r="L615" s="25" t="str">
        <f t="shared" si="30"/>
        <v>ICPL</v>
      </c>
      <c r="M615" s="26">
        <f t="shared" ca="1" si="30"/>
        <v>42276</v>
      </c>
      <c r="N615" s="25" t="b">
        <f t="shared" si="30"/>
        <v>0</v>
      </c>
      <c r="O615" s="84" t="str">
        <f>IF($N615,_xll.BDP($K615,O$433),"[DISABLED]")</f>
        <v>[DISABLED]</v>
      </c>
      <c r="P615" s="84" t="str">
        <f>IF($N615,_xll.BDP($K615,P$433),"[DISABLED]")</f>
        <v>[DISABLED]</v>
      </c>
      <c r="Q615" s="84" t="str">
        <f>IF($N615,_xll.BDP($K615,Q$433),"[DISABLED]")</f>
        <v>[DISABLED]</v>
      </c>
      <c r="R615" s="84" t="str">
        <f>IF($N615,_xll.BDH($K615,R$433,$M615),"[DISABLED]")</f>
        <v>[DISABLED]</v>
      </c>
      <c r="S615" s="84" t="str">
        <f>IF($N615,_xll.BDH($K615,S$433,$M615),"[DISABLED]")</f>
        <v>[DISABLED]</v>
      </c>
      <c r="T615" s="84" t="str">
        <f>IF($N615,_xll.BDH($K615,T$433,$M615),"[DISABLED]")</f>
        <v>[DISABLED]</v>
      </c>
      <c r="V615" s="106" t="s">
        <v>12113</v>
      </c>
      <c r="W615" s="107" t="s">
        <v>1055</v>
      </c>
      <c r="X615" s="108">
        <v>42276</v>
      </c>
      <c r="Y615" s="107" t="b">
        <v>0</v>
      </c>
      <c r="Z615" s="107" t="s">
        <v>5237</v>
      </c>
      <c r="AA615" s="107" t="s">
        <v>5237</v>
      </c>
      <c r="AB615" s="107" t="s">
        <v>5237</v>
      </c>
      <c r="AC615" s="107" t="s">
        <v>5237</v>
      </c>
      <c r="AD615" s="107" t="s">
        <v>5237</v>
      </c>
      <c r="AE615" s="107" t="s">
        <v>5237</v>
      </c>
    </row>
    <row r="616" spans="2:31" outlineLevel="1">
      <c r="H616" s="42"/>
      <c r="K616" s="72"/>
      <c r="L616" s="25"/>
      <c r="M616" s="26"/>
      <c r="N616" s="25"/>
      <c r="O616" s="84"/>
      <c r="P616" s="84"/>
      <c r="Q616" s="84"/>
      <c r="R616" s="84"/>
      <c r="S616" s="84"/>
      <c r="T616" s="84"/>
      <c r="V616" s="106"/>
      <c r="W616" s="107"/>
      <c r="X616" s="108"/>
      <c r="Y616" s="107"/>
      <c r="Z616" s="107"/>
      <c r="AA616" s="107"/>
      <c r="AB616" s="107"/>
      <c r="AC616" s="107"/>
      <c r="AD616" s="107"/>
      <c r="AE616" s="107"/>
    </row>
    <row r="617" spans="2:31" outlineLevel="1">
      <c r="H617" s="42"/>
      <c r="K617" s="72"/>
      <c r="L617" s="25"/>
      <c r="M617" s="26"/>
      <c r="N617" s="25"/>
      <c r="O617" s="84"/>
      <c r="P617" s="84"/>
      <c r="Q617" s="84"/>
      <c r="R617" s="84"/>
      <c r="S617" s="84"/>
      <c r="T617" s="84"/>
      <c r="V617" s="106"/>
      <c r="W617" s="107"/>
      <c r="X617" s="108"/>
      <c r="Y617" s="107"/>
      <c r="Z617" s="107"/>
      <c r="AA617" s="107"/>
      <c r="AB617" s="107"/>
      <c r="AC617" s="107"/>
      <c r="AD617" s="107"/>
      <c r="AE617" s="107"/>
    </row>
  </sheetData>
  <conditionalFormatting sqref="L6:N245 L249:N431 L435:N617">
    <cfRule type="cellIs" dxfId="4" priority="8" operator="equal">
      <formula>#REF!</formula>
    </cfRule>
  </conditionalFormatting>
  <conditionalFormatting sqref="L5:N244">
    <cfRule type="cellIs" dxfId="3" priority="3" operator="equal">
      <formula>#REF!</formula>
    </cfRule>
  </conditionalFormatting>
  <conditionalFormatting sqref="L248:N429">
    <cfRule type="cellIs" dxfId="2" priority="2" operator="equal">
      <formula>#REF!</formula>
    </cfRule>
  </conditionalFormatting>
  <conditionalFormatting sqref="L434:N615">
    <cfRule type="cellIs" dxfId="1" priority="1" operator="equal">
      <formula>#REF!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B3:Y224"/>
  <sheetViews>
    <sheetView showGridLines="0" topLeftCell="K1" zoomScale="70" zoomScaleNormal="70" workbookViewId="0">
      <selection activeCell="R50" sqref="R50"/>
    </sheetView>
  </sheetViews>
  <sheetFormatPr defaultColWidth="11.42578125" defaultRowHeight="12.75"/>
  <cols>
    <col min="1" max="1" width="11.42578125" style="130"/>
    <col min="2" max="2" width="11.42578125" style="130" customWidth="1"/>
    <col min="3" max="3" width="27.28515625" style="130" bestFit="1" customWidth="1"/>
    <col min="4" max="4" width="27.28515625" style="130" customWidth="1"/>
    <col min="5" max="5" width="11.42578125" style="130" customWidth="1"/>
    <col min="6" max="6" width="13" style="130" bestFit="1" customWidth="1"/>
    <col min="7" max="8" width="20.140625" style="130" customWidth="1"/>
    <col min="9" max="9" width="17.7109375" style="130" bestFit="1" customWidth="1"/>
    <col min="10" max="10" width="19.28515625" style="130" bestFit="1" customWidth="1"/>
    <col min="11" max="11" width="33" style="130" customWidth="1"/>
    <col min="12" max="12" width="15.7109375" style="130" bestFit="1" customWidth="1"/>
    <col min="13" max="13" width="10.7109375" style="130" bestFit="1" customWidth="1"/>
    <col min="14" max="14" width="20.140625" style="130" customWidth="1"/>
    <col min="15" max="15" width="32" style="130" bestFit="1" customWidth="1"/>
    <col min="16" max="17" width="15.7109375" style="130" bestFit="1" customWidth="1"/>
    <col min="18" max="18" width="24" style="130" bestFit="1" customWidth="1"/>
    <col min="19" max="19" width="30.140625" style="130" bestFit="1" customWidth="1"/>
    <col min="20" max="20" width="13.5703125" style="130" customWidth="1"/>
    <col min="21" max="21" width="18.7109375" style="130" bestFit="1" customWidth="1"/>
    <col min="22" max="22" width="12.85546875" style="130" customWidth="1"/>
    <col min="23" max="23" width="10.42578125" style="130" bestFit="1" customWidth="1"/>
    <col min="24" max="24" width="11.42578125" style="130" customWidth="1"/>
    <col min="25" max="25" width="13.28515625" style="130" bestFit="1" customWidth="1"/>
    <col min="26" max="26" width="10.7109375" style="130" customWidth="1"/>
    <col min="27" max="33" width="11.42578125" style="130" customWidth="1"/>
    <col min="34" max="34" width="10.28515625" style="130" bestFit="1" customWidth="1"/>
    <col min="35" max="40" width="11.42578125" style="130" customWidth="1"/>
    <col min="41" max="41" width="16.7109375" style="130" bestFit="1" customWidth="1"/>
    <col min="42" max="16384" width="11.42578125" style="130"/>
  </cols>
  <sheetData>
    <row r="3" spans="2:25">
      <c r="C3" s="696" t="b">
        <f ca="1">_xll.qlSettingsSetEvaluationDate(D4)</f>
        <v>1</v>
      </c>
      <c r="D3" s="697"/>
    </row>
    <row r="4" spans="2:25">
      <c r="C4" s="131" t="s">
        <v>7545</v>
      </c>
      <c r="D4" s="132">
        <f ca="1">Today</f>
        <v>42276</v>
      </c>
      <c r="G4" s="133"/>
    </row>
    <row r="8" spans="2:25">
      <c r="C8" s="134" t="s">
        <v>7546</v>
      </c>
    </row>
    <row r="10" spans="2:25">
      <c r="C10" s="135" t="s">
        <v>7547</v>
      </c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</row>
    <row r="11" spans="2:25">
      <c r="C11" s="135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</row>
    <row r="12" spans="2:25">
      <c r="C12" s="137" t="s">
        <v>7548</v>
      </c>
      <c r="D12" s="138" t="str">
        <f ca="1">_xll.qlEonia("Eonia-Bootstrapindex")</f>
        <v>Eonia-Bootstrapindex#0000</v>
      </c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5" t="s">
        <v>7549</v>
      </c>
      <c r="S12" s="453"/>
      <c r="U12" s="139" t="s">
        <v>7550</v>
      </c>
      <c r="V12" s="136"/>
    </row>
    <row r="13" spans="2:25"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U13" s="136"/>
      <c r="V13" s="136"/>
    </row>
    <row r="14" spans="2:25">
      <c r="C14" s="140" t="s">
        <v>7551</v>
      </c>
      <c r="D14" s="140" t="s">
        <v>7552</v>
      </c>
      <c r="E14" s="140" t="s">
        <v>7553</v>
      </c>
      <c r="F14" s="140" t="s">
        <v>7554</v>
      </c>
      <c r="G14" s="140" t="s">
        <v>7555</v>
      </c>
      <c r="H14" s="140" t="s">
        <v>7555</v>
      </c>
      <c r="I14" s="140" t="s">
        <v>7556</v>
      </c>
      <c r="J14" s="140" t="s">
        <v>7557</v>
      </c>
      <c r="K14" s="140" t="s">
        <v>7558</v>
      </c>
      <c r="L14" s="141"/>
      <c r="M14" s="142"/>
      <c r="N14" s="143"/>
      <c r="O14" s="140" t="s">
        <v>7559</v>
      </c>
      <c r="P14" s="140" t="s">
        <v>7560</v>
      </c>
      <c r="R14" s="144" t="s">
        <v>7561</v>
      </c>
      <c r="S14" s="145" t="str">
        <f ca="1">_xll.qlPiecewiseYieldCurve(S16,S17,S18,_xll.ohPack(O16:O51),S20,S21,S22,S23,S24,S25,S26,S27,S28)</f>
        <v>YC-EUR-EONIA#0000</v>
      </c>
      <c r="U14" s="146" t="s">
        <v>7562</v>
      </c>
      <c r="V14" s="146" t="s">
        <v>7563</v>
      </c>
      <c r="X14" s="146" t="s">
        <v>7562</v>
      </c>
      <c r="Y14" s="146" t="s">
        <v>7563</v>
      </c>
    </row>
    <row r="15" spans="2:25">
      <c r="C15" s="147" t="s">
        <v>7551</v>
      </c>
      <c r="D15" s="147" t="s">
        <v>7552</v>
      </c>
      <c r="E15" s="147" t="s">
        <v>7564</v>
      </c>
      <c r="F15" s="147" t="s">
        <v>7555</v>
      </c>
      <c r="G15" s="147" t="s">
        <v>7565</v>
      </c>
      <c r="H15" s="147" t="s">
        <v>7565</v>
      </c>
      <c r="I15" s="147" t="s">
        <v>7566</v>
      </c>
      <c r="J15" s="147" t="s">
        <v>7567</v>
      </c>
      <c r="K15" s="147" t="s">
        <v>7568</v>
      </c>
      <c r="L15" s="147" t="s">
        <v>7569</v>
      </c>
      <c r="M15" s="147" t="s">
        <v>7570</v>
      </c>
      <c r="N15" s="147" t="s">
        <v>7571</v>
      </c>
      <c r="O15" s="147" t="s">
        <v>7572</v>
      </c>
      <c r="P15" s="147" t="s">
        <v>7560</v>
      </c>
      <c r="R15" s="148" t="s">
        <v>7560</v>
      </c>
      <c r="S15" s="149" t="str">
        <f ca="1">_xll.ohRangeRetrieveError(S14)</f>
        <v/>
      </c>
      <c r="U15" s="150">
        <f t="array" aca="1" ref="U15:U49" ca="1">_xll.qlPiecewiseYieldCurveDates(S14,S14)</f>
        <v>42276</v>
      </c>
      <c r="V15" s="153">
        <f t="array" aca="1" ref="V15:V49" ca="1">_xll.qlPiecewiseYieldCurveData(S14,S14)</f>
        <v>1</v>
      </c>
      <c r="X15" s="447">
        <v>42282</v>
      </c>
      <c r="Y15" s="448">
        <v>1</v>
      </c>
    </row>
    <row r="16" spans="2:25">
      <c r="B16" s="156"/>
      <c r="C16" s="157" t="s">
        <v>6568</v>
      </c>
      <c r="D16" s="158" t="e">
        <f ca="1">VLOOKUP(C16,SwapCurves!$Y:$AB,4,FALSE)%</f>
        <v>#VALUE!</v>
      </c>
      <c r="E16" s="157" t="s">
        <v>7573</v>
      </c>
      <c r="F16" s="157">
        <v>0</v>
      </c>
      <c r="G16" s="157"/>
      <c r="H16" s="157" t="s">
        <v>7574</v>
      </c>
      <c r="I16" s="157" t="s">
        <v>7575</v>
      </c>
      <c r="J16" s="157" t="b">
        <v>1</v>
      </c>
      <c r="K16" s="157" t="s">
        <v>7576</v>
      </c>
      <c r="L16" s="159"/>
      <c r="M16" s="159"/>
      <c r="N16" s="160"/>
      <c r="O16" s="161" t="str">
        <f ca="1">IFERROR(_xll.qlDepositRateHelper2(C16,D16,E16,F16,H16,I16,J16,K16),"")</f>
        <v/>
      </c>
      <c r="P16" s="162" t="str">
        <f ca="1">_xll.ohRangeRetrieveError(O16)</f>
        <v/>
      </c>
      <c r="R16" s="163" t="s">
        <v>7551</v>
      </c>
      <c r="S16" s="164" t="s">
        <v>7642</v>
      </c>
      <c r="U16" s="151">
        <f ca="1"/>
        <v>42285</v>
      </c>
      <c r="V16" s="154">
        <f ca="1"/>
        <v>1.0000364683784131</v>
      </c>
      <c r="X16" s="449">
        <v>42291</v>
      </c>
      <c r="Y16" s="450">
        <v>1.0000364670387893</v>
      </c>
    </row>
    <row r="17" spans="2:25">
      <c r="B17" s="156"/>
      <c r="C17" s="165" t="s">
        <v>6570</v>
      </c>
      <c r="D17" s="166">
        <f ca="1">VLOOKUP(C17,SwapCurves!$Y:$AB,4,FALSE)%</f>
        <v>-1.4599999999999999E-3</v>
      </c>
      <c r="E17" s="165" t="s">
        <v>7577</v>
      </c>
      <c r="F17" s="165">
        <v>2</v>
      </c>
      <c r="G17" s="165"/>
      <c r="H17" s="165"/>
      <c r="I17" s="165"/>
      <c r="J17" s="165"/>
      <c r="K17" s="160" t="str">
        <f t="shared" ref="K17:K51" ca="1" si="0">$D$12</f>
        <v>Eonia-Bootstrapindex#0000</v>
      </c>
      <c r="L17" s="167"/>
      <c r="M17" s="165"/>
      <c r="N17" s="160"/>
      <c r="O17" s="445" t="str">
        <f ca="1">IFERROR(_xll.qlOISRateHelper(C17,F17,E17,D17,K17),"")</f>
        <v>EUR SWAP (EONIA)    1 WK#0000</v>
      </c>
      <c r="P17" s="169" t="str">
        <f ca="1">_xll.ohRangeRetrieveError(O17)</f>
        <v/>
      </c>
      <c r="R17" s="170" t="s">
        <v>7578</v>
      </c>
      <c r="S17" s="171">
        <v>0</v>
      </c>
      <c r="U17" s="151">
        <f ca="1"/>
        <v>42292</v>
      </c>
      <c r="V17" s="154">
        <f ca="1"/>
        <v>1.0000652488506641</v>
      </c>
      <c r="X17" s="449">
        <v>42298</v>
      </c>
      <c r="Y17" s="450">
        <v>1.0000652475110854</v>
      </c>
    </row>
    <row r="18" spans="2:25">
      <c r="B18" s="156"/>
      <c r="C18" s="165" t="s">
        <v>6571</v>
      </c>
      <c r="D18" s="166">
        <f ca="1">VLOOKUP(C18,SwapCurves!$Y:$AB,4,FALSE)%</f>
        <v>-1.47E-3</v>
      </c>
      <c r="E18" s="165" t="s">
        <v>7579</v>
      </c>
      <c r="F18" s="165">
        <v>2</v>
      </c>
      <c r="G18" s="165"/>
      <c r="H18" s="165"/>
      <c r="I18" s="165"/>
      <c r="J18" s="165"/>
      <c r="K18" s="160" t="str">
        <f t="shared" ca="1" si="0"/>
        <v>Eonia-Bootstrapindex#0000</v>
      </c>
      <c r="L18" s="167"/>
      <c r="M18" s="165"/>
      <c r="N18" s="160"/>
      <c r="O18" s="445" t="str">
        <f ca="1">IFERROR(_xll.qlOISRateHelper(C18,F18,E18,D18,K18),"")</f>
        <v>EUR SWAP (EONIA)    2 WK#0000</v>
      </c>
      <c r="P18" s="169" t="str">
        <f ca="1">_xll.ohRangeRetrieveError(O18)</f>
        <v/>
      </c>
      <c r="R18" s="170" t="s">
        <v>7555</v>
      </c>
      <c r="S18" s="172" t="s">
        <v>7574</v>
      </c>
      <c r="U18" s="151">
        <f ca="1"/>
        <v>42299</v>
      </c>
      <c r="V18" s="154">
        <f ca="1"/>
        <v>1.0000938365007486</v>
      </c>
      <c r="X18" s="449">
        <v>42305</v>
      </c>
      <c r="Y18" s="450">
        <v>1.000093835161048</v>
      </c>
    </row>
    <row r="19" spans="2:25">
      <c r="B19" s="156"/>
      <c r="C19" s="165" t="s">
        <v>6572</v>
      </c>
      <c r="D19" s="166">
        <f ca="1">VLOOKUP(C19,SwapCurves!$Y:$AB,4,FALSE)%</f>
        <v>-1.47E-3</v>
      </c>
      <c r="E19" s="165" t="s">
        <v>7580</v>
      </c>
      <c r="F19" s="165">
        <v>2</v>
      </c>
      <c r="G19" s="165"/>
      <c r="H19" s="165"/>
      <c r="I19" s="165"/>
      <c r="J19" s="165"/>
      <c r="K19" s="160" t="str">
        <f t="shared" ca="1" si="0"/>
        <v>Eonia-Bootstrapindex#0000</v>
      </c>
      <c r="L19" s="167"/>
      <c r="M19" s="165"/>
      <c r="N19" s="160"/>
      <c r="O19" s="445" t="str">
        <f ca="1">IFERROR(_xll.qlOISRateHelper(C19,F19,E19,D19,K19),"")</f>
        <v>EUR SWAP (EONIA)    3 WK#0000</v>
      </c>
      <c r="P19" s="173" t="str">
        <f ca="1">_xll.ohRangeRetrieveError(O19)</f>
        <v/>
      </c>
      <c r="R19" s="170" t="s">
        <v>7547</v>
      </c>
      <c r="S19" s="174"/>
      <c r="U19" s="151">
        <f ca="1"/>
        <v>42310</v>
      </c>
      <c r="V19" s="154">
        <f ca="1"/>
        <v>1.0001352067516767</v>
      </c>
      <c r="X19" s="449">
        <v>42317</v>
      </c>
      <c r="Y19" s="450">
        <v>1.0001391786920473</v>
      </c>
    </row>
    <row r="20" spans="2:25">
      <c r="B20" s="156"/>
      <c r="C20" s="165" t="s">
        <v>6573</v>
      </c>
      <c r="D20" s="166">
        <f ca="1">VLOOKUP(C20,SwapCurves!$Y:$AB,4,FALSE)%</f>
        <v>-1.4299999999999998E-3</v>
      </c>
      <c r="E20" s="165" t="s">
        <v>7581</v>
      </c>
      <c r="F20" s="165">
        <v>2</v>
      </c>
      <c r="G20" s="165"/>
      <c r="H20" s="165"/>
      <c r="I20" s="165"/>
      <c r="J20" s="165"/>
      <c r="K20" s="160" t="str">
        <f t="shared" ca="1" si="0"/>
        <v>Eonia-Bootstrapindex#0000</v>
      </c>
      <c r="L20" s="167"/>
      <c r="M20" s="165"/>
      <c r="N20" s="160"/>
      <c r="O20" s="445" t="str">
        <f ca="1">IFERROR(_xll.qlOISRateHelper(C20,F20,E20,D20,K20),"")</f>
        <v>EUR SWAP (EONIA)    1 MO#0000</v>
      </c>
      <c r="P20" s="169" t="str">
        <f ca="1">_xll.ohRangeRetrieveError(O20)</f>
        <v/>
      </c>
      <c r="R20" s="170" t="s">
        <v>7582</v>
      </c>
      <c r="S20" s="172" t="s">
        <v>7583</v>
      </c>
      <c r="U20" s="151">
        <f ca="1"/>
        <v>42339</v>
      </c>
      <c r="V20" s="154">
        <f ca="1"/>
        <v>1.0002572258575408</v>
      </c>
      <c r="X20" s="449">
        <v>42345</v>
      </c>
      <c r="Y20" s="450">
        <v>1.0002572245176622</v>
      </c>
    </row>
    <row r="21" spans="2:25">
      <c r="B21" s="156"/>
      <c r="C21" s="165" t="s">
        <v>6574</v>
      </c>
      <c r="D21" s="166">
        <f ca="1">VLOOKUP(C21,SwapCurves!$Y:$AB,4,FALSE)%</f>
        <v>-1.47E-3</v>
      </c>
      <c r="E21" s="165" t="s">
        <v>7584</v>
      </c>
      <c r="F21" s="165">
        <v>2</v>
      </c>
      <c r="G21" s="165"/>
      <c r="H21" s="165"/>
      <c r="I21" s="165"/>
      <c r="J21" s="165"/>
      <c r="K21" s="160" t="str">
        <f t="shared" ca="1" si="0"/>
        <v>Eonia-Bootstrapindex#0000</v>
      </c>
      <c r="L21" s="167"/>
      <c r="M21" s="165"/>
      <c r="N21" s="160"/>
      <c r="O21" s="445" t="str">
        <f ca="1">IFERROR(_xll.qlOISRateHelper(C21,F21,E21,D21,K21),"")</f>
        <v>EUR SWAP (EONIA)    2 MO#0000</v>
      </c>
      <c r="P21" s="169" t="str">
        <f ca="1">_xll.ohRangeRetrieveError(O21)</f>
        <v/>
      </c>
      <c r="R21" s="170" t="s">
        <v>7585</v>
      </c>
      <c r="S21" s="171"/>
      <c r="U21" s="151">
        <f ca="1"/>
        <v>42373</v>
      </c>
      <c r="V21" s="154">
        <f ca="1"/>
        <v>1.0003935078411395</v>
      </c>
      <c r="X21" s="449">
        <v>42376</v>
      </c>
      <c r="Y21" s="450">
        <v>1.0003813305037497</v>
      </c>
    </row>
    <row r="22" spans="2:25">
      <c r="B22" s="156"/>
      <c r="C22" s="165" t="s">
        <v>6575</v>
      </c>
      <c r="D22" s="166">
        <f ca="1">VLOOKUP(C22,SwapCurves!$Y:$AB,4,FALSE)%</f>
        <v>-1.4599999999999999E-3</v>
      </c>
      <c r="E22" s="165" t="s">
        <v>7586</v>
      </c>
      <c r="F22" s="165">
        <v>2</v>
      </c>
      <c r="G22" s="165"/>
      <c r="H22" s="165"/>
      <c r="I22" s="165"/>
      <c r="J22" s="165"/>
      <c r="K22" s="160" t="str">
        <f t="shared" ca="1" si="0"/>
        <v>Eonia-Bootstrapindex#0000</v>
      </c>
      <c r="L22" s="167"/>
      <c r="M22" s="165"/>
      <c r="N22" s="160"/>
      <c r="O22" s="445" t="str">
        <f ca="1">IFERROR(_xll.qlOISRateHelper(C22,F22,E22,D22,K22),"")</f>
        <v>EUR SWAP (EONIA)    3 MO#0000</v>
      </c>
      <c r="P22" s="169" t="str">
        <f ca="1">_xll.ohRangeRetrieveError(O22)</f>
        <v/>
      </c>
      <c r="R22" s="170" t="s">
        <v>7587</v>
      </c>
      <c r="S22" s="171"/>
      <c r="U22" s="151">
        <f ca="1"/>
        <v>42401</v>
      </c>
      <c r="V22" s="154">
        <f ca="1"/>
        <v>1.0005208453867953</v>
      </c>
      <c r="X22" s="449">
        <v>42408</v>
      </c>
      <c r="Y22" s="450">
        <v>1.0005250150384266</v>
      </c>
    </row>
    <row r="23" spans="2:25">
      <c r="B23" s="156"/>
      <c r="C23" s="165" t="s">
        <v>6576</v>
      </c>
      <c r="D23" s="166">
        <f ca="1">VLOOKUP(C23,SwapCurves!$Y:$AB,4,FALSE)%</f>
        <v>-1.5E-3</v>
      </c>
      <c r="E23" s="165" t="s">
        <v>7588</v>
      </c>
      <c r="F23" s="165">
        <v>2</v>
      </c>
      <c r="G23" s="165"/>
      <c r="H23" s="165"/>
      <c r="I23" s="165"/>
      <c r="J23" s="165"/>
      <c r="K23" s="160" t="str">
        <f t="shared" ca="1" si="0"/>
        <v>Eonia-Bootstrapindex#0000</v>
      </c>
      <c r="L23" s="167"/>
      <c r="M23" s="165"/>
      <c r="N23" s="160"/>
      <c r="O23" s="445" t="str">
        <f ca="1">IFERROR(_xll.qlOISRateHelper(C23,F23,E23,D23,K23),"")</f>
        <v>EUR SWAP (EONIA)    4 MO#0000</v>
      </c>
      <c r="P23" s="169" t="str">
        <f ca="1">_xll.ohRangeRetrieveError(O23)</f>
        <v/>
      </c>
      <c r="R23" s="170" t="s">
        <v>7589</v>
      </c>
      <c r="S23" s="171"/>
      <c r="U23" s="151">
        <f ca="1"/>
        <v>42430</v>
      </c>
      <c r="V23" s="154">
        <f ca="1"/>
        <v>1.0006629567663519</v>
      </c>
      <c r="X23" s="449">
        <v>42436</v>
      </c>
      <c r="Y23" s="450">
        <v>1.0006629554259299</v>
      </c>
    </row>
    <row r="24" spans="2:25">
      <c r="B24" s="156"/>
      <c r="C24" s="165" t="s">
        <v>6577</v>
      </c>
      <c r="D24" s="166">
        <f ca="1">VLOOKUP(C24,SwapCurves!$Y:$AB,4,FALSE)%</f>
        <v>-1.5499999999999999E-3</v>
      </c>
      <c r="E24" s="165" t="s">
        <v>7590</v>
      </c>
      <c r="F24" s="165">
        <v>2</v>
      </c>
      <c r="G24" s="165"/>
      <c r="H24" s="165"/>
      <c r="I24" s="165"/>
      <c r="J24" s="165"/>
      <c r="K24" s="160" t="str">
        <f t="shared" ca="1" si="0"/>
        <v>Eonia-Bootstrapindex#0000</v>
      </c>
      <c r="L24" s="167"/>
      <c r="M24" s="165"/>
      <c r="N24" s="160"/>
      <c r="O24" s="445" t="str">
        <f ca="1">IFERROR(_xll.qlOISRateHelper(C24,F24,E24,D24,K24),"")</f>
        <v>EUR SWAP (EONIA)    5 MO#0000</v>
      </c>
      <c r="P24" s="169" t="str">
        <f ca="1">_xll.ohRangeRetrieveError(O24)</f>
        <v/>
      </c>
      <c r="R24" s="175" t="s">
        <v>7591</v>
      </c>
      <c r="S24" s="172" t="s">
        <v>7592</v>
      </c>
      <c r="U24" s="151">
        <f ca="1"/>
        <v>42461</v>
      </c>
      <c r="V24" s="154">
        <f ca="1"/>
        <v>1.0008118972089763</v>
      </c>
      <c r="X24" s="449">
        <v>42467</v>
      </c>
      <c r="Y24" s="450">
        <v>1.000811895868355</v>
      </c>
    </row>
    <row r="25" spans="2:25">
      <c r="B25" s="156"/>
      <c r="C25" s="165" t="s">
        <v>6578</v>
      </c>
      <c r="D25" s="166">
        <f ca="1">VLOOKUP(C25,SwapCurves!$Y:$AB,4,FALSE)%</f>
        <v>-1.58E-3</v>
      </c>
      <c r="E25" s="165" t="s">
        <v>7593</v>
      </c>
      <c r="F25" s="165">
        <v>2</v>
      </c>
      <c r="G25" s="165"/>
      <c r="H25" s="165"/>
      <c r="I25" s="165"/>
      <c r="J25" s="165"/>
      <c r="K25" s="160" t="str">
        <f t="shared" ca="1" si="0"/>
        <v>Eonia-Bootstrapindex#0000</v>
      </c>
      <c r="L25" s="167"/>
      <c r="M25" s="165"/>
      <c r="N25" s="160"/>
      <c r="O25" s="445" t="str">
        <f ca="1">IFERROR(_xll.qlOISRateHelper(C25,F25,E25,D25,K25),"")</f>
        <v>EUR SWAP (EONIA)    6 MO#0000</v>
      </c>
      <c r="P25" s="173" t="str">
        <f ca="1">_xll.ohRangeRetrieveError(O25)</f>
        <v/>
      </c>
      <c r="R25" s="175" t="s">
        <v>7594</v>
      </c>
      <c r="S25" s="172" t="s">
        <v>7595</v>
      </c>
      <c r="U25" s="151">
        <f ca="1"/>
        <v>42492</v>
      </c>
      <c r="V25" s="154">
        <f ca="1"/>
        <v>1.0009660585808222</v>
      </c>
      <c r="X25" s="449">
        <v>42499</v>
      </c>
      <c r="Y25" s="450">
        <v>1.0009705380911018</v>
      </c>
    </row>
    <row r="26" spans="2:25">
      <c r="B26" s="156"/>
      <c r="C26" s="165" t="s">
        <v>6579</v>
      </c>
      <c r="D26" s="166">
        <f ca="1">VLOOKUP(C26,SwapCurves!$Y:$AB,4,FALSE)%</f>
        <v>-1.6100000000000001E-3</v>
      </c>
      <c r="E26" s="165" t="s">
        <v>7596</v>
      </c>
      <c r="F26" s="165">
        <v>2</v>
      </c>
      <c r="G26" s="165"/>
      <c r="H26" s="165"/>
      <c r="I26" s="165"/>
      <c r="J26" s="165"/>
      <c r="K26" s="160" t="str">
        <f t="shared" ca="1" si="0"/>
        <v>Eonia-Bootstrapindex#0000</v>
      </c>
      <c r="L26" s="167"/>
      <c r="M26" s="165"/>
      <c r="N26" s="160"/>
      <c r="O26" s="445" t="str">
        <f ca="1">IFERROR(_xll.qlOISRateHelper(C26,F26,E26,D26,K26),"")</f>
        <v>EUR SWAP (EONIA)    7 MO#0000</v>
      </c>
      <c r="P26" s="169" t="str">
        <f ca="1">_xll.ohRangeRetrieveError(O26)</f>
        <v/>
      </c>
      <c r="R26" s="170" t="s">
        <v>7597</v>
      </c>
      <c r="S26" s="171"/>
      <c r="U26" s="151">
        <f ca="1"/>
        <v>42522</v>
      </c>
      <c r="V26" s="154">
        <f ca="1"/>
        <v>1.0011208799294029</v>
      </c>
      <c r="X26" s="449">
        <v>42528</v>
      </c>
      <c r="Y26" s="450">
        <v>1.0011208785883676</v>
      </c>
    </row>
    <row r="27" spans="2:25">
      <c r="B27" s="156"/>
      <c r="C27" s="165" t="s">
        <v>6580</v>
      </c>
      <c r="D27" s="166">
        <f ca="1">VLOOKUP(C27,SwapCurves!$Y:$AB,4,FALSE)%</f>
        <v>-1.64E-3</v>
      </c>
      <c r="E27" s="165" t="s">
        <v>7598</v>
      </c>
      <c r="F27" s="165">
        <v>2</v>
      </c>
      <c r="G27" s="165"/>
      <c r="H27" s="165"/>
      <c r="I27" s="165"/>
      <c r="J27" s="165"/>
      <c r="K27" s="160" t="str">
        <f t="shared" ca="1" si="0"/>
        <v>Eonia-Bootstrapindex#0000</v>
      </c>
      <c r="L27" s="167"/>
      <c r="M27" s="165"/>
      <c r="N27" s="160"/>
      <c r="O27" s="445" t="str">
        <f ca="1">IFERROR(_xll.qlOISRateHelper(C27,F27,E27,D27,K27),"")</f>
        <v>EUR SWAP (EONIA)    8 MO#0000</v>
      </c>
      <c r="P27" s="169" t="str">
        <f ca="1">_xll.ohRangeRetrieveError(O27)</f>
        <v/>
      </c>
      <c r="R27" s="170" t="s">
        <v>7599</v>
      </c>
      <c r="S27" s="171"/>
      <c r="U27" s="151">
        <f ca="1"/>
        <v>42552</v>
      </c>
      <c r="V27" s="154">
        <f ca="1"/>
        <v>1.001280761928655</v>
      </c>
      <c r="X27" s="449">
        <v>42558</v>
      </c>
      <c r="Y27" s="450">
        <v>1.0012807605874057</v>
      </c>
    </row>
    <row r="28" spans="2:25">
      <c r="B28" s="156"/>
      <c r="C28" s="165" t="s">
        <v>6581</v>
      </c>
      <c r="D28" s="166">
        <f ca="1">VLOOKUP(C28,SwapCurves!$Y:$AB,4,FALSE)%</f>
        <v>-1.67E-3</v>
      </c>
      <c r="E28" s="165" t="s">
        <v>7600</v>
      </c>
      <c r="F28" s="165">
        <v>2</v>
      </c>
      <c r="G28" s="165"/>
      <c r="H28" s="165"/>
      <c r="I28" s="165"/>
      <c r="J28" s="165"/>
      <c r="K28" s="160" t="str">
        <f t="shared" ca="1" si="0"/>
        <v>Eonia-Bootstrapindex#0000</v>
      </c>
      <c r="L28" s="167"/>
      <c r="M28" s="165"/>
      <c r="N28" s="160"/>
      <c r="O28" s="445" t="str">
        <f ca="1">IFERROR(_xll.qlOISRateHelper(C28,F28,E28,D28,K28),"")</f>
        <v>EUR SWAP (EONIA)    9 MO#0000</v>
      </c>
      <c r="P28" s="169" t="str">
        <f ca="1">_xll.ohRangeRetrieveError(O28)</f>
        <v/>
      </c>
      <c r="R28" s="176" t="s">
        <v>7601</v>
      </c>
      <c r="S28" s="177"/>
      <c r="U28" s="151">
        <f ca="1"/>
        <v>42583</v>
      </c>
      <c r="V28" s="154">
        <f ca="1"/>
        <v>1.0014504452754107</v>
      </c>
      <c r="X28" s="449">
        <v>42590</v>
      </c>
      <c r="Y28" s="450">
        <v>1.0014551798488718</v>
      </c>
    </row>
    <row r="29" spans="2:25">
      <c r="B29" s="156"/>
      <c r="C29" s="165" t="s">
        <v>6582</v>
      </c>
      <c r="D29" s="166">
        <f ca="1">VLOOKUP(C29,SwapCurves!$Y:$AB,4,FALSE)%</f>
        <v>-1.7000000000000001E-3</v>
      </c>
      <c r="E29" s="165" t="s">
        <v>179</v>
      </c>
      <c r="F29" s="165">
        <v>2</v>
      </c>
      <c r="G29" s="165"/>
      <c r="H29" s="165"/>
      <c r="I29" s="165"/>
      <c r="J29" s="165"/>
      <c r="K29" s="160" t="str">
        <f t="shared" ca="1" si="0"/>
        <v>Eonia-Bootstrapindex#0000</v>
      </c>
      <c r="L29" s="167"/>
      <c r="M29" s="165"/>
      <c r="N29" s="160"/>
      <c r="O29" s="445" t="str">
        <f ca="1">IFERROR(_xll.qlOISRateHelper(C29,F29,E29,D29,K29),"")</f>
        <v>EUR SWAP (EONIA)   10 MO#0000</v>
      </c>
      <c r="P29" s="169" t="str">
        <f ca="1">_xll.ohRangeRetrieveError(O29)</f>
        <v/>
      </c>
      <c r="R29" s="129" t="s">
        <v>7602</v>
      </c>
      <c r="S29" s="178" t="b">
        <f ca="1">_xll.qlExtrapolatorEnableExtrapolation(S14,,S14)</f>
        <v>1</v>
      </c>
      <c r="U29" s="151">
        <f ca="1"/>
        <v>42614</v>
      </c>
      <c r="V29" s="154">
        <f ca="1"/>
        <v>1.0016160060151911</v>
      </c>
      <c r="X29" s="449">
        <v>42620</v>
      </c>
      <c r="Y29" s="450">
        <v>1.0016160046734925</v>
      </c>
    </row>
    <row r="30" spans="2:25">
      <c r="B30" s="156"/>
      <c r="C30" s="165" t="s">
        <v>6583</v>
      </c>
      <c r="D30" s="166">
        <f ca="1">VLOOKUP(C30,SwapCurves!$Y:$AB,4,FALSE)%</f>
        <v>-1.72E-3</v>
      </c>
      <c r="E30" s="165" t="s">
        <v>180</v>
      </c>
      <c r="F30" s="165">
        <v>2</v>
      </c>
      <c r="G30" s="165"/>
      <c r="H30" s="165"/>
      <c r="I30" s="165"/>
      <c r="J30" s="165"/>
      <c r="K30" s="160" t="str">
        <f t="shared" ca="1" si="0"/>
        <v>Eonia-Bootstrapindex#0000</v>
      </c>
      <c r="L30" s="167"/>
      <c r="M30" s="165"/>
      <c r="N30" s="160"/>
      <c r="O30" s="445" t="str">
        <f ca="1">IFERROR(_xll.qlOISRateHelper(C30,F30,E30,D30,K30),"")</f>
        <v>EUR SWAP (EONIA)   11 MO#0000</v>
      </c>
      <c r="P30" s="169" t="str">
        <f ca="1">_xll.ohRangeRetrieveError(O30)</f>
        <v/>
      </c>
      <c r="U30" s="151">
        <f ca="1"/>
        <v>42646</v>
      </c>
      <c r="V30" s="154">
        <f ca="1"/>
        <v>1.0017899288069061</v>
      </c>
      <c r="X30" s="449">
        <v>42650</v>
      </c>
      <c r="Y30" s="450">
        <v>1.0017802263343756</v>
      </c>
    </row>
    <row r="31" spans="2:25">
      <c r="B31" s="156"/>
      <c r="C31" s="165" t="s">
        <v>6584</v>
      </c>
      <c r="D31" s="166">
        <f ca="1">VLOOKUP(C31,SwapCurves!$Y:$AB,4,FALSE)%</f>
        <v>-1.7399999999999998E-3</v>
      </c>
      <c r="E31" s="165" t="s">
        <v>41</v>
      </c>
      <c r="F31" s="165">
        <v>2</v>
      </c>
      <c r="G31" s="165"/>
      <c r="H31" s="165"/>
      <c r="I31" s="165"/>
      <c r="J31" s="165"/>
      <c r="K31" s="160" t="str">
        <f t="shared" ca="1" si="0"/>
        <v>Eonia-Bootstrapindex#0000</v>
      </c>
      <c r="L31" s="167"/>
      <c r="M31" s="165"/>
      <c r="N31" s="160"/>
      <c r="O31" s="445" t="str">
        <f ca="1">IFERROR(_xll.qlOISRateHelper(C31,F31,E31,D31,K31),"")</f>
        <v>EUR SWAP (EONIA)    1 YR#0000</v>
      </c>
      <c r="P31" s="169" t="str">
        <f ca="1">_xll.ohRangeRetrieveError(O31)</f>
        <v/>
      </c>
      <c r="U31" s="151">
        <f ca="1"/>
        <v>42737</v>
      </c>
      <c r="V31" s="154">
        <f ca="1"/>
        <v>1.0022818701521039</v>
      </c>
      <c r="X31" s="449">
        <v>42744</v>
      </c>
      <c r="Y31" s="450">
        <v>1.0022868560831346</v>
      </c>
    </row>
    <row r="32" spans="2:25">
      <c r="B32" s="156"/>
      <c r="C32" s="165" t="s">
        <v>6587</v>
      </c>
      <c r="D32" s="166">
        <f ca="1">VLOOKUP(C32,SwapCurves!$Y:$AB,4,FALSE)%</f>
        <v>-1.7799999999999999E-3</v>
      </c>
      <c r="E32" s="165" t="s">
        <v>145</v>
      </c>
      <c r="F32" s="165">
        <v>2</v>
      </c>
      <c r="G32" s="165"/>
      <c r="H32" s="165"/>
      <c r="I32" s="165"/>
      <c r="J32" s="165"/>
      <c r="K32" s="160" t="str">
        <f t="shared" ca="1" si="0"/>
        <v>Eonia-Bootstrapindex#0000</v>
      </c>
      <c r="L32" s="167"/>
      <c r="M32" s="165"/>
      <c r="N32" s="160"/>
      <c r="O32" s="445" t="str">
        <f ca="1">IFERROR(_xll.qlOISRateHelper(C32,F32,E32,D32,K32),"")</f>
        <v>EUR SWAP (EONIA)   15 MO#0000</v>
      </c>
      <c r="P32" s="169" t="str">
        <f ca="1">_xll.ohRangeRetrieveError(O32)</f>
        <v/>
      </c>
      <c r="R32" s="144" t="s">
        <v>7603</v>
      </c>
      <c r="S32" s="145" t="str">
        <f ca="1">_xll.qlEonia(S34,S36)</f>
        <v>EUR-EONIA#0000</v>
      </c>
      <c r="U32" s="151">
        <f ca="1"/>
        <v>42828</v>
      </c>
      <c r="V32" s="154">
        <f ca="1"/>
        <v>1.0027485550130166</v>
      </c>
      <c r="X32" s="449">
        <v>42832</v>
      </c>
      <c r="Y32" s="450">
        <v>1.0027385637622224</v>
      </c>
    </row>
    <row r="33" spans="2:25">
      <c r="B33" s="156"/>
      <c r="C33" s="165" t="s">
        <v>6590</v>
      </c>
      <c r="D33" s="166">
        <f ca="1">VLOOKUP(C33,SwapCurves!$Y:$AB,4,FALSE)%</f>
        <v>-1.7899999999999999E-3</v>
      </c>
      <c r="E33" s="165" t="s">
        <v>146</v>
      </c>
      <c r="F33" s="165">
        <v>2</v>
      </c>
      <c r="G33" s="165"/>
      <c r="H33" s="165"/>
      <c r="I33" s="165"/>
      <c r="J33" s="165"/>
      <c r="K33" s="160" t="str">
        <f t="shared" ca="1" si="0"/>
        <v>Eonia-Bootstrapindex#0000</v>
      </c>
      <c r="L33" s="167"/>
      <c r="M33" s="165"/>
      <c r="N33" s="160"/>
      <c r="O33" s="445" t="str">
        <f ca="1">IFERROR(_xll.qlOISRateHelper(C33,F33,E33,D33,K33),"")</f>
        <v>EUR SWAP (EONIA)   18 MO#0000</v>
      </c>
      <c r="P33" s="169" t="str">
        <f ca="1">_xll.ohRangeRetrieveError(O33)</f>
        <v/>
      </c>
      <c r="R33" s="148" t="s">
        <v>7560</v>
      </c>
      <c r="S33" s="149" t="str">
        <f ca="1">_xll.ohRangeRetrieveError(S32)</f>
        <v/>
      </c>
      <c r="U33" s="151">
        <f ca="1"/>
        <v>42919</v>
      </c>
      <c r="V33" s="154">
        <f ca="1"/>
        <v>1.0031492222876808</v>
      </c>
      <c r="X33" s="449">
        <v>42923</v>
      </c>
      <c r="Y33" s="450">
        <v>1.0031393948396308</v>
      </c>
    </row>
    <row r="34" spans="2:25">
      <c r="B34" s="156"/>
      <c r="C34" s="165" t="s">
        <v>6593</v>
      </c>
      <c r="D34" s="166">
        <f ca="1">VLOOKUP(C34,SwapCurves!$Y:$AB,4,FALSE)%</f>
        <v>-1.7599999999999998E-3</v>
      </c>
      <c r="E34" s="165" t="s">
        <v>321</v>
      </c>
      <c r="F34" s="165">
        <v>2</v>
      </c>
      <c r="G34" s="165"/>
      <c r="H34" s="165"/>
      <c r="I34" s="165"/>
      <c r="J34" s="165"/>
      <c r="K34" s="160" t="str">
        <f t="shared" ca="1" si="0"/>
        <v>Eonia-Bootstrapindex#0000</v>
      </c>
      <c r="L34" s="167"/>
      <c r="M34" s="165"/>
      <c r="N34" s="160"/>
      <c r="O34" s="445" t="str">
        <f ca="1">IFERROR(_xll.qlOISRateHelper(C34,F34,E34,D34,K34),"")</f>
        <v>EUR SWAP (EONIA)   21 MO#0000</v>
      </c>
      <c r="P34" s="169" t="str">
        <f ca="1">_xll.ohRangeRetrieveError(O34)</f>
        <v/>
      </c>
      <c r="R34" s="179" t="s">
        <v>7551</v>
      </c>
      <c r="S34" s="164" t="s">
        <v>7641</v>
      </c>
      <c r="U34" s="151">
        <f ca="1"/>
        <v>43010</v>
      </c>
      <c r="V34" s="154">
        <f ca="1"/>
        <v>1.0034942488052736</v>
      </c>
      <c r="X34" s="449">
        <v>43017</v>
      </c>
      <c r="Y34" s="450">
        <v>1.0034990217070632</v>
      </c>
    </row>
    <row r="35" spans="2:25">
      <c r="B35" s="156"/>
      <c r="C35" s="165" t="s">
        <v>6596</v>
      </c>
      <c r="D35" s="166">
        <f ca="1">VLOOKUP(C35,SwapCurves!$Y:$AB,4,FALSE)%</f>
        <v>-1.7100000000000001E-3</v>
      </c>
      <c r="E35" s="165" t="s">
        <v>42</v>
      </c>
      <c r="F35" s="165">
        <v>2</v>
      </c>
      <c r="G35" s="165"/>
      <c r="H35" s="165"/>
      <c r="I35" s="165"/>
      <c r="J35" s="165"/>
      <c r="K35" s="160" t="str">
        <f t="shared" ca="1" si="0"/>
        <v>Eonia-Bootstrapindex#0000</v>
      </c>
      <c r="L35" s="167"/>
      <c r="M35" s="165"/>
      <c r="N35" s="160"/>
      <c r="O35" s="445" t="str">
        <f ca="1">IFERROR(_xll.qlOISRateHelper(C35,F35,E35,D35,K35),"")</f>
        <v>EUR SWAP (EONIA)    2 YR#0000</v>
      </c>
      <c r="P35" s="169" t="str">
        <f ca="1">_xll.ohRangeRetrieveError(O35)</f>
        <v/>
      </c>
      <c r="R35" s="180" t="s">
        <v>7564</v>
      </c>
      <c r="S35" s="171"/>
      <c r="U35" s="151">
        <f ca="1"/>
        <v>43374</v>
      </c>
      <c r="V35" s="154">
        <f ca="1"/>
        <v>1.0035805887412055</v>
      </c>
      <c r="X35" s="449">
        <v>43381</v>
      </c>
      <c r="Y35" s="450">
        <v>1.0035838578551985</v>
      </c>
    </row>
    <row r="36" spans="2:25">
      <c r="B36" s="156"/>
      <c r="C36" s="165" t="s">
        <v>6597</v>
      </c>
      <c r="D36" s="166">
        <f ca="1">VLOOKUP(C36,SwapCurves!$Y:$AB,4,FALSE)%</f>
        <v>-1.17E-3</v>
      </c>
      <c r="E36" s="165" t="s">
        <v>43</v>
      </c>
      <c r="F36" s="165">
        <v>2</v>
      </c>
      <c r="G36" s="165"/>
      <c r="H36" s="165"/>
      <c r="I36" s="165"/>
      <c r="J36" s="165"/>
      <c r="K36" s="160" t="str">
        <f t="shared" ca="1" si="0"/>
        <v>Eonia-Bootstrapindex#0000</v>
      </c>
      <c r="L36" s="167"/>
      <c r="M36" s="165"/>
      <c r="N36" s="160"/>
      <c r="O36" s="445" t="str">
        <f ca="1">IFERROR(_xll.qlOISRateHelper(C36,F36,E36,D36,K36),"")</f>
        <v>EUR SWAP (EONIA)    3 YR#0000</v>
      </c>
      <c r="P36" s="169" t="str">
        <f ca="1">_xll.ohRangeRetrieveError(O36)</f>
        <v/>
      </c>
      <c r="R36" s="180" t="s">
        <v>7604</v>
      </c>
      <c r="S36" s="181" t="str">
        <f ca="1">S14</f>
        <v>YC-EUR-EONIA#0000</v>
      </c>
      <c r="U36" s="151">
        <f ca="1"/>
        <v>43739</v>
      </c>
      <c r="V36" s="154">
        <f ca="1"/>
        <v>1.0009844739653115</v>
      </c>
      <c r="X36" s="449">
        <v>43745</v>
      </c>
      <c r="Y36" s="450">
        <v>1.0009844761655824</v>
      </c>
    </row>
    <row r="37" spans="2:25">
      <c r="B37" s="156"/>
      <c r="C37" s="165" t="s">
        <v>6598</v>
      </c>
      <c r="D37" s="166">
        <f ca="1">VLOOKUP(C37,SwapCurves!$Y:$AB,4,FALSE)%</f>
        <v>-2.4000000000000001E-4</v>
      </c>
      <c r="E37" s="165" t="s">
        <v>152</v>
      </c>
      <c r="F37" s="165">
        <v>2</v>
      </c>
      <c r="G37" s="165"/>
      <c r="H37" s="165"/>
      <c r="I37" s="165"/>
      <c r="J37" s="165"/>
      <c r="K37" s="160" t="str">
        <f t="shared" ca="1" si="0"/>
        <v>Eonia-Bootstrapindex#0000</v>
      </c>
      <c r="L37" s="167"/>
      <c r="M37" s="165"/>
      <c r="N37" s="160"/>
      <c r="O37" s="445" t="str">
        <f ca="1">IFERROR(_xll.qlOISRateHelper(C37,F37,E37,D37,K37),"")</f>
        <v>EUR SWAP (EONIA)    4 YR#0000</v>
      </c>
      <c r="P37" s="169" t="str">
        <f ca="1">_xll.ohRangeRetrieveError(O37)</f>
        <v/>
      </c>
      <c r="R37" s="180" t="s">
        <v>7597</v>
      </c>
      <c r="S37" s="171"/>
      <c r="U37" s="151">
        <f ca="1"/>
        <v>44105</v>
      </c>
      <c r="V37" s="154">
        <f ca="1"/>
        <v>0.99548652903633927</v>
      </c>
      <c r="X37" s="449">
        <v>44111</v>
      </c>
      <c r="Y37" s="450">
        <v>0.99548651458305681</v>
      </c>
    </row>
    <row r="38" spans="2:25">
      <c r="B38" s="156"/>
      <c r="C38" s="165" t="s">
        <v>6599</v>
      </c>
      <c r="D38" s="166">
        <f ca="1">VLOOKUP(C38,SwapCurves!$Y:$AB,4,FALSE)%</f>
        <v>8.8999999999999995E-4</v>
      </c>
      <c r="E38" s="165" t="s">
        <v>44</v>
      </c>
      <c r="F38" s="165">
        <v>2</v>
      </c>
      <c r="G38" s="165"/>
      <c r="H38" s="165"/>
      <c r="I38" s="165"/>
      <c r="J38" s="165"/>
      <c r="K38" s="160" t="str">
        <f t="shared" ca="1" si="0"/>
        <v>Eonia-Bootstrapindex#0000</v>
      </c>
      <c r="L38" s="167"/>
      <c r="M38" s="165"/>
      <c r="N38" s="160"/>
      <c r="O38" s="445" t="str">
        <f ca="1">IFERROR(_xll.qlOISRateHelper(C38,F38,E38,D38,K38),"")</f>
        <v>EUR SWAP (EONIA)    5 YR#0000</v>
      </c>
      <c r="P38" s="169" t="str">
        <f ca="1">_xll.ohRangeRetrieveError(O38)</f>
        <v/>
      </c>
      <c r="R38" s="180" t="s">
        <v>7599</v>
      </c>
      <c r="S38" s="171"/>
      <c r="U38" s="151">
        <f ca="1"/>
        <v>44470</v>
      </c>
      <c r="V38" s="154">
        <f ca="1"/>
        <v>0.98693385562470048</v>
      </c>
      <c r="X38" s="449">
        <v>44476</v>
      </c>
      <c r="Y38" s="450">
        <v>0.98693382267772101</v>
      </c>
    </row>
    <row r="39" spans="2:25">
      <c r="B39" s="156"/>
      <c r="C39" s="165" t="s">
        <v>6600</v>
      </c>
      <c r="D39" s="166">
        <f ca="1">VLOOKUP(C39,SwapCurves!$Y:$AB,4,FALSE)%</f>
        <v>2.15E-3</v>
      </c>
      <c r="E39" s="165" t="s">
        <v>155</v>
      </c>
      <c r="F39" s="165">
        <v>2</v>
      </c>
      <c r="G39" s="165"/>
      <c r="H39" s="165"/>
      <c r="I39" s="165"/>
      <c r="J39" s="165"/>
      <c r="K39" s="160" t="str">
        <f t="shared" ca="1" si="0"/>
        <v>Eonia-Bootstrapindex#0000</v>
      </c>
      <c r="L39" s="167"/>
      <c r="M39" s="165"/>
      <c r="N39" s="160"/>
      <c r="O39" s="445" t="str">
        <f ca="1">IFERROR(_xll.qlOISRateHelper(C39,F39,E39,D39,K39),"")</f>
        <v>EUR SWAP (EONIA)    6 YR#0000</v>
      </c>
      <c r="P39" s="169" t="str">
        <f ca="1">_xll.ohRangeRetrieveError(O39)</f>
        <v/>
      </c>
      <c r="R39" s="182" t="s">
        <v>7601</v>
      </c>
      <c r="S39" s="177"/>
      <c r="U39" s="151">
        <f ca="1"/>
        <v>44837</v>
      </c>
      <c r="V39" s="154">
        <f ca="1"/>
        <v>0.97538573710577237</v>
      </c>
      <c r="X39" s="449">
        <v>44841</v>
      </c>
      <c r="Y39" s="450">
        <v>0.97540447594699298</v>
      </c>
    </row>
    <row r="40" spans="2:25">
      <c r="B40" s="156"/>
      <c r="C40" s="165" t="s">
        <v>6601</v>
      </c>
      <c r="D40" s="166">
        <f ca="1">VLOOKUP(C40,SwapCurves!$Y:$AB,4,FALSE)%</f>
        <v>3.4799999999999996E-3</v>
      </c>
      <c r="E40" s="165" t="s">
        <v>45</v>
      </c>
      <c r="F40" s="165">
        <v>2</v>
      </c>
      <c r="G40" s="165"/>
      <c r="H40" s="165"/>
      <c r="I40" s="165"/>
      <c r="J40" s="165"/>
      <c r="K40" s="160" t="str">
        <f t="shared" ca="1" si="0"/>
        <v>Eonia-Bootstrapindex#0000</v>
      </c>
      <c r="L40" s="167"/>
      <c r="M40" s="165"/>
      <c r="N40" s="160"/>
      <c r="O40" s="445" t="str">
        <f ca="1">IFERROR(_xll.qlOISRateHelper(C40,F40,E40,D40,K40),"")</f>
        <v>EUR SWAP (EONIA)    7 YR#0000</v>
      </c>
      <c r="P40" s="169" t="str">
        <f ca="1">_xll.ohRangeRetrieveError(O40)</f>
        <v/>
      </c>
      <c r="U40" s="151">
        <f ca="1"/>
        <v>45201</v>
      </c>
      <c r="V40" s="154">
        <f ca="1"/>
        <v>0.96162059375833653</v>
      </c>
      <c r="X40" s="449">
        <v>45208</v>
      </c>
      <c r="Y40" s="450">
        <v>0.96160811565002202</v>
      </c>
    </row>
    <row r="41" spans="2:25">
      <c r="B41" s="156"/>
      <c r="C41" s="165" t="s">
        <v>6602</v>
      </c>
      <c r="D41" s="166">
        <f ca="1">VLOOKUP(C41,SwapCurves!$Y:$AB,4,FALSE)%</f>
        <v>4.7699999999999999E-3</v>
      </c>
      <c r="E41" s="165" t="s">
        <v>156</v>
      </c>
      <c r="F41" s="165">
        <v>2</v>
      </c>
      <c r="G41" s="165"/>
      <c r="H41" s="165"/>
      <c r="I41" s="165"/>
      <c r="J41" s="165"/>
      <c r="K41" s="160" t="str">
        <f t="shared" ca="1" si="0"/>
        <v>Eonia-Bootstrapindex#0000</v>
      </c>
      <c r="L41" s="167"/>
      <c r="M41" s="165"/>
      <c r="N41" s="160"/>
      <c r="O41" s="445" t="str">
        <f ca="1">IFERROR(_xll.qlOISRateHelper(C41,F41,E41,D41,K41),"")</f>
        <v>EUR SWAP (EONIA)    8 YR#0000</v>
      </c>
      <c r="P41" s="169" t="str">
        <f ca="1">_xll.ohRangeRetrieveError(O41)</f>
        <v/>
      </c>
      <c r="U41" s="151">
        <f ca="1"/>
        <v>45566</v>
      </c>
      <c r="V41" s="154">
        <f ca="1"/>
        <v>0.94632540766731787</v>
      </c>
      <c r="X41" s="449">
        <v>45572</v>
      </c>
      <c r="Y41" s="450">
        <v>0.94632548339252121</v>
      </c>
    </row>
    <row r="42" spans="2:25">
      <c r="B42" s="156"/>
      <c r="C42" s="165" t="s">
        <v>6603</v>
      </c>
      <c r="D42" s="166">
        <f ca="1">VLOOKUP(C42,SwapCurves!$Y:$AB,4,FALSE)%</f>
        <v>5.96E-3</v>
      </c>
      <c r="E42" s="165" t="s">
        <v>157</v>
      </c>
      <c r="F42" s="165">
        <v>2</v>
      </c>
      <c r="G42" s="165"/>
      <c r="H42" s="165"/>
      <c r="I42" s="165"/>
      <c r="J42" s="165"/>
      <c r="K42" s="160" t="str">
        <f t="shared" ca="1" si="0"/>
        <v>Eonia-Bootstrapindex#0000</v>
      </c>
      <c r="L42" s="167"/>
      <c r="M42" s="165"/>
      <c r="N42" s="160"/>
      <c r="O42" s="445" t="str">
        <f ca="1">IFERROR(_xll.qlOISRateHelper(C42,F42,E42,D42,K42),"")</f>
        <v>EUR SWAP (EONIA)    9 YR#0000</v>
      </c>
      <c r="P42" s="169" t="str">
        <f ca="1">_xll.ohRangeRetrieveError(O42)</f>
        <v/>
      </c>
      <c r="U42" s="151">
        <f ca="1"/>
        <v>45931</v>
      </c>
      <c r="V42" s="154">
        <f ca="1"/>
        <v>0.93025622325847834</v>
      </c>
      <c r="X42" s="449">
        <v>45937</v>
      </c>
      <c r="Y42" s="450">
        <v>0.93025631193030223</v>
      </c>
    </row>
    <row r="43" spans="2:25">
      <c r="B43" s="156"/>
      <c r="C43" s="165" t="s">
        <v>6604</v>
      </c>
      <c r="D43" s="166">
        <f ca="1">VLOOKUP(C43,SwapCurves!$Y:$AB,4,FALSE)%</f>
        <v>7.0099999999999997E-3</v>
      </c>
      <c r="E43" s="165" t="s">
        <v>46</v>
      </c>
      <c r="F43" s="165">
        <v>2</v>
      </c>
      <c r="G43" s="165"/>
      <c r="H43" s="165"/>
      <c r="I43" s="165"/>
      <c r="J43" s="165"/>
      <c r="K43" s="160" t="str">
        <f t="shared" ca="1" si="0"/>
        <v>Eonia-Bootstrapindex#0000</v>
      </c>
      <c r="L43" s="167"/>
      <c r="M43" s="165"/>
      <c r="N43" s="160"/>
      <c r="O43" s="445" t="str">
        <f ca="1">IFERROR(_xll.qlOISRateHelper(C43,F43,E43,D43,K43),"")</f>
        <v>EUR SWAP (EONIA)   10 YR#0000</v>
      </c>
      <c r="P43" s="169" t="str">
        <f ca="1">_xll.ohRangeRetrieveError(O43)</f>
        <v/>
      </c>
      <c r="U43" s="151">
        <f ca="1"/>
        <v>46661</v>
      </c>
      <c r="V43" s="154">
        <f ca="1"/>
        <v>0.89536666926774144</v>
      </c>
      <c r="X43" s="449">
        <v>46667</v>
      </c>
      <c r="Y43" s="450">
        <v>0.89536674589929488</v>
      </c>
    </row>
    <row r="44" spans="2:25">
      <c r="B44" s="156"/>
      <c r="C44" s="165" t="s">
        <v>6605</v>
      </c>
      <c r="D44" s="166">
        <f ca="1">VLOOKUP(C44,SwapCurves!$Y:$AB,4,FALSE)%</f>
        <v>8.8800000000000007E-3</v>
      </c>
      <c r="E44" s="165" t="s">
        <v>161</v>
      </c>
      <c r="F44" s="165">
        <v>2</v>
      </c>
      <c r="G44" s="165"/>
      <c r="H44" s="165"/>
      <c r="I44" s="165"/>
      <c r="J44" s="165"/>
      <c r="K44" s="160" t="str">
        <f t="shared" ca="1" si="0"/>
        <v>Eonia-Bootstrapindex#0000</v>
      </c>
      <c r="L44" s="167"/>
      <c r="M44" s="165"/>
      <c r="N44" s="160"/>
      <c r="O44" s="445" t="str">
        <f ca="1">IFERROR(_xll.qlOISRateHelper(C44,F44,E44,D44,K44),"")</f>
        <v>EUR SWAP (EONIA)   12 YR#0000</v>
      </c>
      <c r="P44" s="169" t="str">
        <f ca="1">_xll.ohRangeRetrieveError(O44)</f>
        <v/>
      </c>
      <c r="Q44" s="136"/>
      <c r="U44" s="151">
        <f ca="1"/>
        <v>47757</v>
      </c>
      <c r="V44" s="154">
        <f ca="1"/>
        <v>0.84273349270988851</v>
      </c>
      <c r="X44" s="449">
        <v>47763</v>
      </c>
      <c r="Y44" s="450">
        <v>0.84273364392885231</v>
      </c>
    </row>
    <row r="45" spans="2:25">
      <c r="C45" s="165" t="s">
        <v>6606</v>
      </c>
      <c r="D45" s="166">
        <f ca="1">VLOOKUP(C45,SwapCurves!$Y:$AB,4,FALSE)%</f>
        <v>1.0920000000000001E-2</v>
      </c>
      <c r="E45" s="165" t="s">
        <v>47</v>
      </c>
      <c r="F45" s="165">
        <v>2</v>
      </c>
      <c r="G45" s="165"/>
      <c r="H45" s="165"/>
      <c r="I45" s="165"/>
      <c r="J45" s="165"/>
      <c r="K45" s="160" t="str">
        <f t="shared" ca="1" si="0"/>
        <v>Eonia-Bootstrapindex#0000</v>
      </c>
      <c r="L45" s="167"/>
      <c r="M45" s="165"/>
      <c r="N45" s="160"/>
      <c r="O45" s="445" t="str">
        <f ca="1">IFERROR(_xll.qlOISRateHelper(C45,F45,E45,D45,K45),"")</f>
        <v>EUR SWAP (EONIA)   15 YR#0000</v>
      </c>
      <c r="P45" s="169" t="str">
        <f ca="1">_xll.ohRangeRetrieveError(O45)</f>
        <v/>
      </c>
      <c r="Q45" s="136"/>
      <c r="U45" s="151">
        <f ca="1"/>
        <v>49583</v>
      </c>
      <c r="V45" s="154">
        <f ca="1"/>
        <v>0.76569502175065829</v>
      </c>
      <c r="X45" s="449">
        <v>49590</v>
      </c>
      <c r="Y45" s="450">
        <v>0.76566816032600049</v>
      </c>
    </row>
    <row r="46" spans="2:25">
      <c r="C46" s="165" t="s">
        <v>6607</v>
      </c>
      <c r="D46" s="166">
        <f ca="1">VLOOKUP(C46,SwapCurves!$Y:$AB,4,FALSE)%</f>
        <v>1.2709999999999999E-2</v>
      </c>
      <c r="E46" s="165" t="s">
        <v>48</v>
      </c>
      <c r="F46" s="165">
        <v>2</v>
      </c>
      <c r="G46" s="165"/>
      <c r="H46" s="165"/>
      <c r="I46" s="165"/>
      <c r="J46" s="165"/>
      <c r="K46" s="160" t="str">
        <f t="shared" ca="1" si="0"/>
        <v>Eonia-Bootstrapindex#0000</v>
      </c>
      <c r="L46" s="167"/>
      <c r="M46" s="165"/>
      <c r="N46" s="160"/>
      <c r="O46" s="445" t="str">
        <f ca="1">IFERROR(_xll.qlOISRateHelper(C46,F46,E46,D46,K46),"")</f>
        <v>EUR SWAP (EONIA)   20 YR#0000</v>
      </c>
      <c r="P46" s="169" t="str">
        <f ca="1">_xll.ohRangeRetrieveError(O46)</f>
        <v/>
      </c>
      <c r="Q46" s="136"/>
      <c r="U46" s="151">
        <f ca="1"/>
        <v>51410</v>
      </c>
      <c r="V46" s="154">
        <f ca="1"/>
        <v>0.70692517516274211</v>
      </c>
      <c r="X46" s="449">
        <v>51417</v>
      </c>
      <c r="Y46" s="450">
        <v>0.70689885758947468</v>
      </c>
    </row>
    <row r="47" spans="2:25">
      <c r="C47" s="165" t="s">
        <v>6608</v>
      </c>
      <c r="D47" s="166">
        <f ca="1">VLOOKUP(C47,SwapCurves!$Y:$AB,4,FALSE)%</f>
        <v>1.324E-2</v>
      </c>
      <c r="E47" s="165" t="s">
        <v>49</v>
      </c>
      <c r="F47" s="165">
        <v>2</v>
      </c>
      <c r="G47" s="165"/>
      <c r="H47" s="165"/>
      <c r="I47" s="165"/>
      <c r="J47" s="165"/>
      <c r="K47" s="160" t="str">
        <f t="shared" ca="1" si="0"/>
        <v>Eonia-Bootstrapindex#0000</v>
      </c>
      <c r="L47" s="167"/>
      <c r="M47" s="165"/>
      <c r="N47" s="160"/>
      <c r="O47" s="445" t="str">
        <f ca="1">IFERROR(_xll.qlOISRateHelper(C47,F47,E47,D47,K47),"")</f>
        <v>EUR SWAP (EONIA)   25 YR#0000</v>
      </c>
      <c r="P47" s="169" t="str">
        <f ca="1">_xll.ohRangeRetrieveError(O47)</f>
        <v/>
      </c>
      <c r="Q47" s="136"/>
      <c r="U47" s="151">
        <f ca="1"/>
        <v>53237</v>
      </c>
      <c r="V47" s="154">
        <f ca="1"/>
        <v>0.65710383204985612</v>
      </c>
      <c r="X47" s="449">
        <v>53244</v>
      </c>
      <c r="Y47" s="450">
        <v>0.65707891802800988</v>
      </c>
    </row>
    <row r="48" spans="2:25">
      <c r="C48" s="165" t="s">
        <v>6609</v>
      </c>
      <c r="D48" s="166">
        <f ca="1">VLOOKUP(C48,SwapCurves!$Y:$AB,4,FALSE)%</f>
        <v>1.341E-2</v>
      </c>
      <c r="E48" s="165" t="s">
        <v>50</v>
      </c>
      <c r="F48" s="165">
        <v>2</v>
      </c>
      <c r="G48" s="165"/>
      <c r="H48" s="165"/>
      <c r="I48" s="165"/>
      <c r="J48" s="165"/>
      <c r="K48" s="160" t="str">
        <f t="shared" ca="1" si="0"/>
        <v>Eonia-Bootstrapindex#0000</v>
      </c>
      <c r="L48" s="167"/>
      <c r="M48" s="165"/>
      <c r="N48" s="160"/>
      <c r="O48" s="445" t="str">
        <f ca="1">IFERROR(_xll.qlOISRateHelper(C48,F48,E48,D48,K48),"")</f>
        <v>EUR SWAP (EONIA)   30 YR#0000</v>
      </c>
      <c r="P48" s="169" t="str">
        <f ca="1">_xll.ohRangeRetrieveError(O48)</f>
        <v/>
      </c>
      <c r="Q48" s="136"/>
      <c r="U48" s="151">
        <f ca="1"/>
        <v>56888</v>
      </c>
      <c r="V48" s="154">
        <f ca="1"/>
        <v>0.56654200740135485</v>
      </c>
      <c r="X48" s="449">
        <v>56894</v>
      </c>
      <c r="Y48" s="450">
        <v>0.56654104698056906</v>
      </c>
    </row>
    <row r="49" spans="3:25">
      <c r="C49" s="165" t="s">
        <v>6610</v>
      </c>
      <c r="D49" s="166">
        <f ca="1">VLOOKUP(C49,SwapCurves!$Y:$AB,4,FALSE)%</f>
        <v>1.367E-2</v>
      </c>
      <c r="E49" s="165" t="s">
        <v>51</v>
      </c>
      <c r="F49" s="165">
        <v>2</v>
      </c>
      <c r="G49" s="165"/>
      <c r="H49" s="165"/>
      <c r="I49" s="165"/>
      <c r="J49" s="165"/>
      <c r="K49" s="160" t="str">
        <f t="shared" ca="1" si="0"/>
        <v>Eonia-Bootstrapindex#0000</v>
      </c>
      <c r="L49" s="167"/>
      <c r="M49" s="165"/>
      <c r="N49" s="160"/>
      <c r="O49" s="445" t="str">
        <f ca="1">IFERROR(_xll.qlOISRateHelper(C49,F49,E49,D49,K49),"")</f>
        <v>EUR SWAP (EONIA)   40 YR#0000</v>
      </c>
      <c r="P49" s="169" t="str">
        <f ca="1">_xll.ohRangeRetrieveError(O49)</f>
        <v/>
      </c>
      <c r="U49" s="152">
        <f ca="1"/>
        <v>60541</v>
      </c>
      <c r="V49" s="155">
        <f ca="1"/>
        <v>0.50469868397050111</v>
      </c>
      <c r="X49" s="451">
        <v>60547</v>
      </c>
      <c r="Y49" s="452">
        <v>0.50469791872588787</v>
      </c>
    </row>
    <row r="50" spans="3:25">
      <c r="C50" s="183" t="s">
        <v>6611</v>
      </c>
      <c r="D50" s="184">
        <f ca="1">VLOOKUP(C50,SwapCurves!$Y:$AB,4,FALSE)%</f>
        <v>1.3349999999999999E-2</v>
      </c>
      <c r="E50" s="183" t="s">
        <v>52</v>
      </c>
      <c r="F50" s="183">
        <v>2</v>
      </c>
      <c r="G50" s="183"/>
      <c r="H50" s="183"/>
      <c r="I50" s="183"/>
      <c r="J50" s="183"/>
      <c r="K50" s="185" t="str">
        <f t="shared" ca="1" si="0"/>
        <v>Eonia-Bootstrapindex#0000</v>
      </c>
      <c r="L50" s="186"/>
      <c r="M50" s="183"/>
      <c r="N50" s="185"/>
      <c r="O50" s="446" t="str">
        <f ca="1">IFERROR(_xll.qlOISRateHelper(C50,F50,E50,D50,K50),"")</f>
        <v>EUR SWAP (EONIA)   50 YR#0000</v>
      </c>
      <c r="P50" s="188" t="str">
        <f ca="1">_xll.ohRangeRetrieveError(O50)</f>
        <v/>
      </c>
    </row>
    <row r="51" spans="3:25">
      <c r="C51" s="183" t="s">
        <v>7605</v>
      </c>
      <c r="D51" s="189">
        <f ca="1">D50</f>
        <v>1.3349999999999999E-2</v>
      </c>
      <c r="E51" s="183" t="s">
        <v>169</v>
      </c>
      <c r="F51" s="183">
        <v>2</v>
      </c>
      <c r="G51" s="183"/>
      <c r="H51" s="183"/>
      <c r="I51" s="183"/>
      <c r="J51" s="183"/>
      <c r="K51" s="185" t="str">
        <f t="shared" ca="1" si="0"/>
        <v>Eonia-Bootstrapindex#0000</v>
      </c>
      <c r="L51" s="186"/>
      <c r="M51" s="183"/>
      <c r="N51" s="185"/>
      <c r="O51" s="446" t="str">
        <f ca="1">IFERROR(_xll.qlOISRateHelper(C51,F51,E51,D51,K51),"")</f>
        <v>EUR SWAP (EONIA)   60 YR#0000</v>
      </c>
      <c r="P51" s="188" t="str">
        <f ca="1">_xll.ohRangeRetrieveError(O51)</f>
        <v/>
      </c>
      <c r="Q51" s="136"/>
    </row>
    <row r="52" spans="3:25" ht="15"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36"/>
    </row>
    <row r="53" spans="3:25" ht="15"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36"/>
    </row>
    <row r="54" spans="3:25"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91"/>
      <c r="P54" s="136"/>
    </row>
    <row r="55" spans="3:25"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91"/>
      <c r="P55" s="136"/>
    </row>
    <row r="56" spans="3:25"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</row>
    <row r="57" spans="3:25"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</row>
    <row r="58" spans="3:25"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</row>
    <row r="59" spans="3:25">
      <c r="C59" s="134" t="s">
        <v>7606</v>
      </c>
    </row>
    <row r="61" spans="3:25">
      <c r="C61" s="135" t="s">
        <v>7547</v>
      </c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</row>
    <row r="62" spans="3:25">
      <c r="C62" s="135"/>
      <c r="D62" s="136"/>
      <c r="E62" s="136"/>
      <c r="F62" s="136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U62" s="139" t="s">
        <v>7550</v>
      </c>
      <c r="V62" s="136"/>
    </row>
    <row r="63" spans="3:25">
      <c r="C63" s="137" t="s">
        <v>7548</v>
      </c>
      <c r="D63" s="138" t="str">
        <f ca="1">_xll.qlEuribor("3M-Euribor-BootstrapIndex","3M")</f>
        <v>3M-Euribor-BootstrapIndex#0000</v>
      </c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R63" s="135" t="s">
        <v>7549</v>
      </c>
      <c r="S63" s="136"/>
      <c r="U63" s="136"/>
      <c r="V63" s="136"/>
    </row>
    <row r="64" spans="3:25"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R64" s="136"/>
      <c r="S64" s="136"/>
      <c r="U64" s="146" t="s">
        <v>7562</v>
      </c>
      <c r="V64" s="146" t="s">
        <v>7563</v>
      </c>
    </row>
    <row r="65" spans="3:22">
      <c r="C65" s="140" t="s">
        <v>7551</v>
      </c>
      <c r="D65" s="140" t="s">
        <v>7552</v>
      </c>
      <c r="E65" s="140" t="s">
        <v>7553</v>
      </c>
      <c r="F65" s="140" t="s">
        <v>7554</v>
      </c>
      <c r="G65" s="140" t="s">
        <v>7555</v>
      </c>
      <c r="H65" s="140" t="s">
        <v>7565</v>
      </c>
      <c r="I65" s="140" t="s">
        <v>7556</v>
      </c>
      <c r="J65" s="140" t="s">
        <v>7557</v>
      </c>
      <c r="K65" s="140" t="s">
        <v>7558</v>
      </c>
      <c r="L65" s="141"/>
      <c r="M65" s="142"/>
      <c r="N65" s="143"/>
      <c r="O65" s="140" t="s">
        <v>7559</v>
      </c>
      <c r="P65" s="140" t="s">
        <v>7560</v>
      </c>
      <c r="R65" s="144" t="s">
        <v>7561</v>
      </c>
      <c r="S65" s="145" t="str">
        <f ca="1">_xll.qlPiecewiseYieldCurve(S67,S68,S69,_xll.ohPack(O67:O97),S71,S72,S73,S74,S75,S76,S77,S78,S79)</f>
        <v>YC-EUR-EURIBOR3M#0000</v>
      </c>
      <c r="U65" s="150">
        <f t="array" aca="1" ref="U65:U94" ca="1">_xll.qlPiecewiseYieldCurveDates(S65,S65)</f>
        <v>42276</v>
      </c>
      <c r="V65" s="192">
        <f t="array" aca="1" ref="V65:V94" ca="1">_xll.qlPiecewiseYieldCurveData(S65,S65)</f>
        <v>-4.8402717120595181E-4</v>
      </c>
    </row>
    <row r="66" spans="3:22">
      <c r="C66" s="147" t="s">
        <v>7551</v>
      </c>
      <c r="D66" s="147" t="s">
        <v>7552</v>
      </c>
      <c r="E66" s="147" t="s">
        <v>7564</v>
      </c>
      <c r="F66" s="147"/>
      <c r="G66" s="147" t="s">
        <v>7555</v>
      </c>
      <c r="H66" s="147" t="s">
        <v>7565</v>
      </c>
      <c r="I66" s="147" t="s">
        <v>7566</v>
      </c>
      <c r="J66" s="147" t="s">
        <v>7567</v>
      </c>
      <c r="K66" s="147" t="s">
        <v>7568</v>
      </c>
      <c r="L66" s="147" t="s">
        <v>7569</v>
      </c>
      <c r="M66" s="147" t="s">
        <v>7570</v>
      </c>
      <c r="N66" s="147" t="s">
        <v>7571</v>
      </c>
      <c r="O66" s="147" t="s">
        <v>7572</v>
      </c>
      <c r="P66" s="147" t="s">
        <v>7560</v>
      </c>
      <c r="R66" s="148" t="s">
        <v>7560</v>
      </c>
      <c r="S66" s="149" t="str">
        <f ca="1">_xll.ohRangeRetrieveError(S65)</f>
        <v/>
      </c>
      <c r="U66" s="151">
        <f ca="1"/>
        <v>42402</v>
      </c>
      <c r="V66" s="193">
        <f ca="1"/>
        <v>-4.8402717120595181E-4</v>
      </c>
    </row>
    <row r="67" spans="3:22">
      <c r="C67" s="157" t="s">
        <v>6613</v>
      </c>
      <c r="D67" s="166" t="e">
        <f ca="1">VLOOKUP(C67,SwapCurves!$Y:$AB,4,FALSE)%</f>
        <v>#VALUE!</v>
      </c>
      <c r="E67" s="165" t="s">
        <v>7636</v>
      </c>
      <c r="F67" s="165"/>
      <c r="G67" s="165"/>
      <c r="H67" s="165"/>
      <c r="I67" s="165"/>
      <c r="J67" s="165"/>
      <c r="K67" s="160" t="str">
        <f t="shared" ref="K67:K97" ca="1" si="1">$D$63</f>
        <v>3M-Euribor-BootstrapIndex#0000</v>
      </c>
      <c r="L67" s="167"/>
      <c r="M67" s="165"/>
      <c r="N67" s="160"/>
      <c r="O67" s="168" t="str">
        <f ca="1">IFERROR(_xll.qlFraRateHelper(,D67,E67,K67),"")</f>
        <v/>
      </c>
      <c r="P67" s="169" t="str">
        <f ca="1">_xll.ohRangeRetrieveError(O67)</f>
        <v/>
      </c>
      <c r="R67" s="163" t="s">
        <v>7551</v>
      </c>
      <c r="S67" s="164" t="s">
        <v>7637</v>
      </c>
      <c r="U67" s="151">
        <f ca="1"/>
        <v>42430</v>
      </c>
      <c r="V67" s="193">
        <f ca="1"/>
        <v>-4.9915121608807016E-4</v>
      </c>
    </row>
    <row r="68" spans="3:22">
      <c r="C68" s="165" t="s">
        <v>6614</v>
      </c>
      <c r="D68" s="166">
        <f ca="1">VLOOKUP(C68,SwapCurves!$Y:$AB,4,FALSE)%</f>
        <v>-4.8000000000000001E-4</v>
      </c>
      <c r="E68" s="165" t="s">
        <v>7581</v>
      </c>
      <c r="F68" s="165"/>
      <c r="G68" s="165"/>
      <c r="H68" s="165"/>
      <c r="I68" s="165"/>
      <c r="J68" s="165"/>
      <c r="K68" s="160" t="str">
        <f t="shared" ca="1" si="1"/>
        <v>3M-Euribor-BootstrapIndex#0000</v>
      </c>
      <c r="L68" s="167"/>
      <c r="M68" s="165"/>
      <c r="N68" s="160"/>
      <c r="O68" s="168" t="str">
        <f ca="1">IFERROR(_xll.qlFraRateHelper(,D68,E68,K68),"")</f>
        <v>obj_00033#0000</v>
      </c>
      <c r="P68" s="169" t="str">
        <f ca="1">_xll.ohRangeRetrieveError(O68)</f>
        <v/>
      </c>
      <c r="Q68" s="136"/>
      <c r="R68" s="170" t="s">
        <v>7578</v>
      </c>
      <c r="S68" s="171">
        <v>0</v>
      </c>
      <c r="U68" s="151">
        <f ca="1"/>
        <v>42464</v>
      </c>
      <c r="V68" s="193">
        <f ca="1"/>
        <v>-5.1500607751037847E-4</v>
      </c>
    </row>
    <row r="69" spans="3:22">
      <c r="C69" s="165" t="s">
        <v>6615</v>
      </c>
      <c r="D69" s="166">
        <f ca="1">VLOOKUP(C69,SwapCurves!$Y:$AB,4,FALSE)%</f>
        <v>-5.0999999999999993E-4</v>
      </c>
      <c r="E69" s="165" t="s">
        <v>7584</v>
      </c>
      <c r="F69" s="165"/>
      <c r="G69" s="165"/>
      <c r="H69" s="165"/>
      <c r="I69" s="165"/>
      <c r="J69" s="165"/>
      <c r="K69" s="160" t="str">
        <f t="shared" ca="1" si="1"/>
        <v>3M-Euribor-BootstrapIndex#0000</v>
      </c>
      <c r="L69" s="167"/>
      <c r="M69" s="165"/>
      <c r="N69" s="160"/>
      <c r="O69" s="168" t="str">
        <f ca="1">IFERROR(_xll.qlFraRateHelper(,D69,E69,K69),"")</f>
        <v>obj_00032#0000</v>
      </c>
      <c r="P69" s="169" t="str">
        <f ca="1">_xll.ohRangeRetrieveError(O69)</f>
        <v/>
      </c>
      <c r="Q69" s="136"/>
      <c r="R69" s="170" t="s">
        <v>7555</v>
      </c>
      <c r="S69" s="172" t="s">
        <v>7574</v>
      </c>
      <c r="U69" s="151">
        <f ca="1"/>
        <v>42492</v>
      </c>
      <c r="V69" s="193">
        <f ca="1"/>
        <v>-5.2333797076142623E-4</v>
      </c>
    </row>
    <row r="70" spans="3:22">
      <c r="C70" s="165" t="s">
        <v>6616</v>
      </c>
      <c r="D70" s="166">
        <f ca="1">VLOOKUP(C70,SwapCurves!$Y:$AB,4,FALSE)%</f>
        <v>-5.5000000000000003E-4</v>
      </c>
      <c r="E70" s="165" t="s">
        <v>7586</v>
      </c>
      <c r="F70" s="165"/>
      <c r="G70" s="165"/>
      <c r="H70" s="165"/>
      <c r="I70" s="165"/>
      <c r="J70" s="165"/>
      <c r="K70" s="160" t="str">
        <f t="shared" ca="1" si="1"/>
        <v>3M-Euribor-BootstrapIndex#0000</v>
      </c>
      <c r="L70" s="167"/>
      <c r="M70" s="165"/>
      <c r="N70" s="160"/>
      <c r="O70" s="168" t="str">
        <f ca="1">IFERROR(_xll.qlFraRateHelper(,D70,E70,K70),"")</f>
        <v>obj_00041#0000</v>
      </c>
      <c r="P70" s="173" t="str">
        <f ca="1">_xll.ohRangeRetrieveError(O70)</f>
        <v/>
      </c>
      <c r="Q70" s="136"/>
      <c r="R70" s="170" t="s">
        <v>7547</v>
      </c>
      <c r="S70" s="174"/>
      <c r="U70" s="151">
        <f ca="1"/>
        <v>42522</v>
      </c>
      <c r="V70" s="193">
        <f ca="1"/>
        <v>-5.3241629381516216E-4</v>
      </c>
    </row>
    <row r="71" spans="3:22">
      <c r="C71" s="165" t="s">
        <v>6617</v>
      </c>
      <c r="D71" s="166">
        <f ca="1">VLOOKUP(C71,SwapCurves!$Y:$AB,4,FALSE)%</f>
        <v>-5.6999999999999998E-4</v>
      </c>
      <c r="E71" s="165" t="s">
        <v>7588</v>
      </c>
      <c r="F71" s="165"/>
      <c r="G71" s="165"/>
      <c r="H71" s="165"/>
      <c r="I71" s="165"/>
      <c r="J71" s="165"/>
      <c r="K71" s="160" t="str">
        <f t="shared" ca="1" si="1"/>
        <v>3M-Euribor-BootstrapIndex#0000</v>
      </c>
      <c r="L71" s="167"/>
      <c r="M71" s="165"/>
      <c r="N71" s="160"/>
      <c r="O71" s="168" t="str">
        <f ca="1">IFERROR(_xll.qlFraRateHelper(,D71,E71,K71),"")</f>
        <v>obj_0003c#0000</v>
      </c>
      <c r="P71" s="169" t="str">
        <f ca="1">_xll.ohRangeRetrieveError(O71)</f>
        <v/>
      </c>
      <c r="Q71" s="136"/>
      <c r="R71" s="170" t="s">
        <v>7582</v>
      </c>
      <c r="S71" s="172" t="s">
        <v>7583</v>
      </c>
      <c r="U71" s="151">
        <f ca="1"/>
        <v>42552</v>
      </c>
      <c r="V71" s="193">
        <f ca="1"/>
        <v>-5.4837403689179888E-4</v>
      </c>
    </row>
    <row r="72" spans="3:22">
      <c r="C72" s="165" t="s">
        <v>6618</v>
      </c>
      <c r="D72" s="166">
        <f ca="1">VLOOKUP(C72,SwapCurves!$Y:$AB,4,FALSE)%</f>
        <v>-5.8E-4</v>
      </c>
      <c r="E72" s="165" t="s">
        <v>7590</v>
      </c>
      <c r="F72" s="165"/>
      <c r="G72" s="165"/>
      <c r="H72" s="165"/>
      <c r="I72" s="165"/>
      <c r="J72" s="165"/>
      <c r="K72" s="160" t="str">
        <f t="shared" ca="1" si="1"/>
        <v>3M-Euribor-BootstrapIndex#0000</v>
      </c>
      <c r="L72" s="167"/>
      <c r="M72" s="165"/>
      <c r="N72" s="160"/>
      <c r="O72" s="168" t="str">
        <f ca="1">IFERROR(_xll.qlFraRateHelper(,D72,E72,K72),"")</f>
        <v>obj_00029#0000</v>
      </c>
      <c r="P72" s="169" t="str">
        <f ca="1">_xll.ohRangeRetrieveError(O72)</f>
        <v/>
      </c>
      <c r="Q72" s="136"/>
      <c r="R72" s="170" t="s">
        <v>7585</v>
      </c>
      <c r="S72" s="171"/>
      <c r="U72" s="151">
        <f ca="1"/>
        <v>42584</v>
      </c>
      <c r="V72" s="193">
        <f ca="1"/>
        <v>-5.5782705446448826E-4</v>
      </c>
    </row>
    <row r="73" spans="3:22">
      <c r="C73" s="165" t="s">
        <v>6619</v>
      </c>
      <c r="D73" s="166">
        <f ca="1">VLOOKUP(C73,SwapCurves!$Y:$AB,4,FALSE)%</f>
        <v>-6.0999999999999997E-4</v>
      </c>
      <c r="E73" s="165" t="s">
        <v>7593</v>
      </c>
      <c r="F73" s="165"/>
      <c r="G73" s="165"/>
      <c r="H73" s="165"/>
      <c r="I73" s="165"/>
      <c r="J73" s="165"/>
      <c r="K73" s="160" t="str">
        <f t="shared" ca="1" si="1"/>
        <v>3M-Euribor-BootstrapIndex#0000</v>
      </c>
      <c r="L73" s="167"/>
      <c r="M73" s="165"/>
      <c r="N73" s="160"/>
      <c r="O73" s="168" t="str">
        <f ca="1">IFERROR(_xll.qlFraRateHelper(,D73,E73,K73),"")</f>
        <v>obj_00039#0000</v>
      </c>
      <c r="P73" s="173" t="str">
        <f ca="1">_xll.ohRangeRetrieveError(O73)</f>
        <v/>
      </c>
      <c r="Q73" s="136"/>
      <c r="R73" s="170" t="s">
        <v>7587</v>
      </c>
      <c r="S73" s="171"/>
      <c r="U73" s="151">
        <f ca="1"/>
        <v>42614</v>
      </c>
      <c r="V73" s="193">
        <f ca="1"/>
        <v>-5.6965365099709991E-4</v>
      </c>
    </row>
    <row r="74" spans="3:22">
      <c r="C74" s="165" t="s">
        <v>6620</v>
      </c>
      <c r="D74" s="166">
        <f ca="1">VLOOKUP(C74,SwapCurves!$Y:$AB,4,FALSE)%</f>
        <v>-6.3000000000000003E-4</v>
      </c>
      <c r="E74" s="165" t="s">
        <v>7596</v>
      </c>
      <c r="F74" s="165"/>
      <c r="G74" s="165"/>
      <c r="H74" s="165"/>
      <c r="I74" s="165"/>
      <c r="J74" s="165"/>
      <c r="K74" s="160" t="str">
        <f t="shared" ca="1" si="1"/>
        <v>3M-Euribor-BootstrapIndex#0000</v>
      </c>
      <c r="L74" s="167"/>
      <c r="M74" s="165"/>
      <c r="N74" s="160"/>
      <c r="O74" s="168" t="str">
        <f ca="1">IFERROR(_xll.qlFraRateHelper(,D74,E74,K74),"")</f>
        <v>obj_0002f#0000</v>
      </c>
      <c r="P74" s="169" t="str">
        <f ca="1">_xll.ohRangeRetrieveError(O74)</f>
        <v/>
      </c>
      <c r="Q74" s="136"/>
      <c r="R74" s="170" t="s">
        <v>7589</v>
      </c>
      <c r="S74" s="171"/>
      <c r="U74" s="151">
        <f ca="1"/>
        <v>42646</v>
      </c>
      <c r="V74" s="193">
        <f ca="1"/>
        <v>-5.7907654459104976E-4</v>
      </c>
    </row>
    <row r="75" spans="3:22">
      <c r="C75" s="165" t="s">
        <v>6621</v>
      </c>
      <c r="D75" s="166">
        <f ca="1">VLOOKUP(C75,SwapCurves!$Y:$AB,4,FALSE)%</f>
        <v>-6.6E-4</v>
      </c>
      <c r="E75" s="165" t="s">
        <v>7598</v>
      </c>
      <c r="F75" s="165"/>
      <c r="G75" s="165"/>
      <c r="H75" s="165"/>
      <c r="I75" s="165"/>
      <c r="J75" s="165"/>
      <c r="K75" s="160" t="str">
        <f t="shared" ca="1" si="1"/>
        <v>3M-Euribor-BootstrapIndex#0000</v>
      </c>
      <c r="L75" s="167"/>
      <c r="M75" s="165"/>
      <c r="N75" s="160"/>
      <c r="O75" s="168" t="str">
        <f ca="1">IFERROR(_xll.qlFraRateHelper(,D75,E75,K75),"")</f>
        <v>obj_0002b#0000</v>
      </c>
      <c r="P75" s="169" t="str">
        <f ca="1">_xll.ohRangeRetrieveError(O75)</f>
        <v/>
      </c>
      <c r="Q75" s="136"/>
      <c r="R75" s="175" t="s">
        <v>7591</v>
      </c>
      <c r="S75" s="172" t="s">
        <v>12114</v>
      </c>
      <c r="U75" s="151">
        <f ca="1"/>
        <v>42675</v>
      </c>
      <c r="V75" s="193">
        <f ca="1"/>
        <v>-5.7860468352248723E-4</v>
      </c>
    </row>
    <row r="76" spans="3:22">
      <c r="C76" s="165" t="s">
        <v>6622</v>
      </c>
      <c r="D76" s="166">
        <f ca="1">VLOOKUP(C76,SwapCurves!$Y:$AB,4,FALSE)%</f>
        <v>-6.6E-4</v>
      </c>
      <c r="E76" s="165" t="s">
        <v>7600</v>
      </c>
      <c r="F76" s="165"/>
      <c r="G76" s="165"/>
      <c r="H76" s="165"/>
      <c r="I76" s="165"/>
      <c r="J76" s="165"/>
      <c r="K76" s="160" t="str">
        <f t="shared" ca="1" si="1"/>
        <v>3M-Euribor-BootstrapIndex#0000</v>
      </c>
      <c r="L76" s="167"/>
      <c r="M76" s="165"/>
      <c r="N76" s="160"/>
      <c r="O76" s="168" t="str">
        <f ca="1">IFERROR(_xll.qlFraRateHelper(,D76,E76,K76),"")</f>
        <v>obj_0002d#0000</v>
      </c>
      <c r="P76" s="169" t="str">
        <f ca="1">_xll.ohRangeRetrieveError(O76)</f>
        <v/>
      </c>
      <c r="Q76" s="136"/>
      <c r="R76" s="175" t="s">
        <v>7594</v>
      </c>
      <c r="S76" s="172" t="s">
        <v>12115</v>
      </c>
      <c r="U76" s="151">
        <f ca="1"/>
        <v>42705</v>
      </c>
      <c r="V76" s="193">
        <f ca="1"/>
        <v>-5.8432124203100521E-4</v>
      </c>
    </row>
    <row r="77" spans="3:22">
      <c r="C77" s="165" t="s">
        <v>6623</v>
      </c>
      <c r="D77" s="166">
        <f ca="1">VLOOKUP(C77,SwapCurves!$Y:$AB,4,FALSE)%</f>
        <v>-6.4000000000000005E-4</v>
      </c>
      <c r="E77" s="165" t="s">
        <v>7607</v>
      </c>
      <c r="F77" s="165"/>
      <c r="G77" s="165"/>
      <c r="H77" s="165"/>
      <c r="I77" s="165"/>
      <c r="J77" s="165"/>
      <c r="K77" s="160" t="str">
        <f t="shared" ca="1" si="1"/>
        <v>3M-Euribor-BootstrapIndex#0000</v>
      </c>
      <c r="L77" s="167"/>
      <c r="M77" s="165"/>
      <c r="N77" s="160"/>
      <c r="O77" s="168" t="str">
        <f ca="1">IFERROR(_xll.qlFraRateHelper(,D77,E77,K77),"")</f>
        <v>obj_0003e#0000</v>
      </c>
      <c r="P77" s="173" t="str">
        <f ca="1">_xll.ohRangeRetrieveError(O77)</f>
        <v/>
      </c>
      <c r="Q77" s="136"/>
      <c r="R77" s="170" t="s">
        <v>7597</v>
      </c>
      <c r="S77" s="171"/>
      <c r="U77" s="151">
        <f ca="1"/>
        <v>42738</v>
      </c>
      <c r="V77" s="193">
        <f ca="1"/>
        <v>-5.788539559204983E-4</v>
      </c>
    </row>
    <row r="78" spans="3:22">
      <c r="C78" s="165" t="s">
        <v>6624</v>
      </c>
      <c r="D78" s="166">
        <f ca="1">VLOOKUP(C78,SwapCurves!$Y:$AB,4,FALSE)%</f>
        <v>-6.3000000000000003E-4</v>
      </c>
      <c r="E78" s="165" t="s">
        <v>7608</v>
      </c>
      <c r="F78" s="165"/>
      <c r="G78" s="165"/>
      <c r="H78" s="165"/>
      <c r="I78" s="165"/>
      <c r="J78" s="165"/>
      <c r="K78" s="160" t="str">
        <f t="shared" ca="1" si="1"/>
        <v>3M-Euribor-BootstrapIndex#0000</v>
      </c>
      <c r="L78" s="167"/>
      <c r="M78" s="165"/>
      <c r="N78" s="160"/>
      <c r="O78" s="168" t="str">
        <f ca="1">IFERROR(_xll.qlFraRateHelper(,D78,E78,K78),"")</f>
        <v>obj_00036#0000</v>
      </c>
      <c r="P78" s="169" t="str">
        <f ca="1">_xll.ohRangeRetrieveError(O78)</f>
        <v/>
      </c>
      <c r="Q78" s="136"/>
      <c r="R78" s="170" t="s">
        <v>7599</v>
      </c>
      <c r="S78" s="171"/>
      <c r="U78" s="151">
        <f ca="1"/>
        <v>43010</v>
      </c>
      <c r="V78" s="193">
        <f ca="1"/>
        <v>-3.8028274255197099E-4</v>
      </c>
    </row>
    <row r="79" spans="3:22">
      <c r="C79" s="165" t="s">
        <v>6625</v>
      </c>
      <c r="D79" s="166">
        <f ca="1">VLOOKUP(C79,SwapCurves!$Y:$AB,4,FALSE)%</f>
        <v>-5.6999999999999998E-4</v>
      </c>
      <c r="E79" s="165" t="s">
        <v>7609</v>
      </c>
      <c r="F79" s="165"/>
      <c r="G79" s="165"/>
      <c r="H79" s="165"/>
      <c r="I79" s="165"/>
      <c r="J79" s="165"/>
      <c r="K79" s="160" t="str">
        <f t="shared" ca="1" si="1"/>
        <v>3M-Euribor-BootstrapIndex#0000</v>
      </c>
      <c r="L79" s="167"/>
      <c r="M79" s="165"/>
      <c r="N79" s="160"/>
      <c r="O79" s="168" t="str">
        <f ca="1">IFERROR(_xll.qlFraRateHelper(,D79,E79,K79),"")</f>
        <v>obj_00046#0000</v>
      </c>
      <c r="P79" s="169" t="str">
        <f ca="1">_xll.ohRangeRetrieveError(O79)</f>
        <v/>
      </c>
      <c r="R79" s="176" t="s">
        <v>7601</v>
      </c>
      <c r="S79" s="177"/>
      <c r="U79" s="151">
        <f ca="1"/>
        <v>43374</v>
      </c>
      <c r="V79" s="193">
        <f ca="1"/>
        <v>2.7740732384309792E-4</v>
      </c>
    </row>
    <row r="80" spans="3:22">
      <c r="C80" s="165" t="s">
        <v>6628</v>
      </c>
      <c r="D80" s="166">
        <f ca="1">VLOOKUP(C80,SwapCurves!$Y:$AB,4,FALSE)%</f>
        <v>-3.7999999999999997E-4</v>
      </c>
      <c r="E80" s="165" t="s">
        <v>7610</v>
      </c>
      <c r="F80" s="165">
        <v>2</v>
      </c>
      <c r="G80" s="165" t="s">
        <v>7611</v>
      </c>
      <c r="H80" s="165" t="s">
        <v>7612</v>
      </c>
      <c r="I80" s="165" t="s">
        <v>7575</v>
      </c>
      <c r="J80" s="165" t="s">
        <v>7613</v>
      </c>
      <c r="K80" s="160" t="str">
        <f t="shared" ca="1" si="1"/>
        <v>3M-Euribor-BootstrapIndex#0000</v>
      </c>
      <c r="L80" s="167">
        <v>0</v>
      </c>
      <c r="M80" s="165" t="s">
        <v>7614</v>
      </c>
      <c r="N80" s="160" t="str">
        <f t="shared" ref="N80:N97" ca="1" si="2">$S$14</f>
        <v>YC-EUR-EONIA#0000</v>
      </c>
      <c r="O80" s="168" t="str">
        <f ca="1">IFERROR(_xll.qlSwapRateHelper2(C80,D80,F80,E80,G80,H80,I80,J80,K80,L80,M80,N80),"")</f>
        <v>EUR SWAP (vs 3M)    2 YR#0000</v>
      </c>
      <c r="P80" s="169" t="str">
        <f ca="1">_xll.ohRangeRetrieveError(O80)</f>
        <v/>
      </c>
      <c r="R80" s="129" t="s">
        <v>7602</v>
      </c>
      <c r="S80" s="178" t="b">
        <f ca="1">_xll.qlExtrapolatorEnableExtrapolation(S65,,S65)</f>
        <v>1</v>
      </c>
      <c r="U80" s="151">
        <f ca="1"/>
        <v>43739</v>
      </c>
      <c r="V80" s="193">
        <f ca="1"/>
        <v>1.2957188888474914E-3</v>
      </c>
    </row>
    <row r="81" spans="3:22">
      <c r="C81" s="165" t="s">
        <v>6629</v>
      </c>
      <c r="D81" s="166">
        <f ca="1">VLOOKUP(C81,SwapCurves!$Y:$AB,4,FALSE)%</f>
        <v>2.8000000000000003E-4</v>
      </c>
      <c r="E81" s="165" t="s">
        <v>7615</v>
      </c>
      <c r="F81" s="165">
        <v>2</v>
      </c>
      <c r="G81" s="165" t="s">
        <v>7611</v>
      </c>
      <c r="H81" s="165" t="s">
        <v>7612</v>
      </c>
      <c r="I81" s="165" t="s">
        <v>7575</v>
      </c>
      <c r="J81" s="165" t="s">
        <v>7613</v>
      </c>
      <c r="K81" s="160" t="str">
        <f t="shared" ca="1" si="1"/>
        <v>3M-Euribor-BootstrapIndex#0000</v>
      </c>
      <c r="L81" s="167">
        <v>0</v>
      </c>
      <c r="M81" s="165" t="s">
        <v>7614</v>
      </c>
      <c r="N81" s="160" t="str">
        <f t="shared" ca="1" si="2"/>
        <v>YC-EUR-EONIA#0000</v>
      </c>
      <c r="O81" s="168" t="str">
        <f ca="1">IFERROR(_xll.qlSwapRateHelper2(C81,D81,F81,E81,G81,H81,I81,J81,K81,L81,M81,N81),"")</f>
        <v>EUR SWAP (vs 3M)    3 YR#0000</v>
      </c>
      <c r="P81" s="173" t="str">
        <f ca="1">_xll.ohRangeRetrieveError(O81)</f>
        <v/>
      </c>
      <c r="U81" s="151">
        <f ca="1"/>
        <v>44105</v>
      </c>
      <c r="V81" s="193">
        <f ca="1"/>
        <v>2.4855070634678179E-3</v>
      </c>
    </row>
    <row r="82" spans="3:22">
      <c r="C82" s="165" t="s">
        <v>6630</v>
      </c>
      <c r="D82" s="166">
        <f ca="1">VLOOKUP(C82,SwapCurves!$Y:$AB,4,FALSE)%</f>
        <v>1.2999999999999999E-3</v>
      </c>
      <c r="E82" s="165" t="s">
        <v>7616</v>
      </c>
      <c r="F82" s="165">
        <v>2</v>
      </c>
      <c r="G82" s="165" t="s">
        <v>7611</v>
      </c>
      <c r="H82" s="165" t="s">
        <v>7612</v>
      </c>
      <c r="I82" s="165" t="s">
        <v>7575</v>
      </c>
      <c r="J82" s="165" t="s">
        <v>7613</v>
      </c>
      <c r="K82" s="160" t="str">
        <f t="shared" ca="1" si="1"/>
        <v>3M-Euribor-BootstrapIndex#0000</v>
      </c>
      <c r="L82" s="167">
        <v>0</v>
      </c>
      <c r="M82" s="165" t="s">
        <v>7614</v>
      </c>
      <c r="N82" s="160" t="str">
        <f t="shared" ca="1" si="2"/>
        <v>YC-EUR-EONIA#0000</v>
      </c>
      <c r="O82" s="168" t="str">
        <f ca="1">IFERROR(_xll.qlSwapRateHelper2(C82,D82,F82,E82,G82,H82,I82,J82,K82,L82,M82,N82),"")</f>
        <v>EUR SWAP (vs 3M)    4 YR#0000</v>
      </c>
      <c r="P82" s="169" t="str">
        <f ca="1">_xll.ohRangeRetrieveError(O82)</f>
        <v/>
      </c>
      <c r="U82" s="151">
        <f ca="1"/>
        <v>44470</v>
      </c>
      <c r="V82" s="193">
        <f ca="1"/>
        <v>3.7713885577897372E-3</v>
      </c>
    </row>
    <row r="83" spans="3:22">
      <c r="C83" s="165" t="s">
        <v>6631</v>
      </c>
      <c r="D83" s="166">
        <f ca="1">VLOOKUP(C83,SwapCurves!$Y:$AB,4,FALSE)%</f>
        <v>2.49E-3</v>
      </c>
      <c r="E83" s="165" t="s">
        <v>7617</v>
      </c>
      <c r="F83" s="165">
        <v>2</v>
      </c>
      <c r="G83" s="165" t="s">
        <v>7611</v>
      </c>
      <c r="H83" s="165" t="s">
        <v>7612</v>
      </c>
      <c r="I83" s="165" t="s">
        <v>7575</v>
      </c>
      <c r="J83" s="165" t="s">
        <v>7613</v>
      </c>
      <c r="K83" s="160" t="str">
        <f t="shared" ca="1" si="1"/>
        <v>3M-Euribor-BootstrapIndex#0000</v>
      </c>
      <c r="L83" s="167">
        <v>0</v>
      </c>
      <c r="M83" s="165" t="s">
        <v>7614</v>
      </c>
      <c r="N83" s="160" t="str">
        <f t="shared" ca="1" si="2"/>
        <v>YC-EUR-EONIA#0000</v>
      </c>
      <c r="O83" s="168" t="str">
        <f ca="1">IFERROR(_xll.qlSwapRateHelper2(C83,D83,F83,E83,G83,H83,I83,J83,K83,L83,M83,N83),"")</f>
        <v>EUR SWAP (vs 3M)    5 YR#0000</v>
      </c>
      <c r="P83" s="169" t="str">
        <f ca="1">_xll.ohRangeRetrieveError(O83)</f>
        <v/>
      </c>
      <c r="R83" s="144" t="s">
        <v>7618</v>
      </c>
      <c r="S83" s="145" t="str">
        <f ca="1">_xll.qlEuribor(S85,S86,S87)</f>
        <v>EUR-EURIBOR3M#0000</v>
      </c>
      <c r="U83" s="151">
        <f ca="1"/>
        <v>44837</v>
      </c>
      <c r="V83" s="193">
        <f ca="1"/>
        <v>5.114839000437567E-3</v>
      </c>
    </row>
    <row r="84" spans="3:22">
      <c r="C84" s="165" t="s">
        <v>6632</v>
      </c>
      <c r="D84" s="166">
        <f ca="1">VLOOKUP(C84,SwapCurves!$Y:$AB,4,FALSE)%</f>
        <v>3.7699999999999999E-3</v>
      </c>
      <c r="E84" s="165" t="s">
        <v>7619</v>
      </c>
      <c r="F84" s="165">
        <v>2</v>
      </c>
      <c r="G84" s="165" t="s">
        <v>7611</v>
      </c>
      <c r="H84" s="165" t="s">
        <v>7612</v>
      </c>
      <c r="I84" s="165" t="s">
        <v>7575</v>
      </c>
      <c r="J84" s="165" t="s">
        <v>7613</v>
      </c>
      <c r="K84" s="160" t="str">
        <f t="shared" ca="1" si="1"/>
        <v>3M-Euribor-BootstrapIndex#0000</v>
      </c>
      <c r="L84" s="167">
        <v>0</v>
      </c>
      <c r="M84" s="165" t="s">
        <v>7614</v>
      </c>
      <c r="N84" s="160" t="str">
        <f t="shared" ca="1" si="2"/>
        <v>YC-EUR-EONIA#0000</v>
      </c>
      <c r="O84" s="168" t="str">
        <f ca="1">IFERROR(_xll.qlSwapRateHelper2(C84,D84,F84,E84,G84,H84,I84,J84,K84,L84,M84,N84),"")</f>
        <v>EUR SWAP (vs 3M)    6 YR#0000</v>
      </c>
      <c r="P84" s="169" t="str">
        <f ca="1">_xll.ohRangeRetrieveError(O84)</f>
        <v/>
      </c>
      <c r="R84" s="148" t="s">
        <v>7560</v>
      </c>
      <c r="S84" s="149" t="str">
        <f ca="1">_xll.ohRangeRetrieveError(S83)</f>
        <v/>
      </c>
      <c r="U84" s="151">
        <f ca="1"/>
        <v>45201</v>
      </c>
      <c r="V84" s="193">
        <f ca="1"/>
        <v>6.4366973057932274E-3</v>
      </c>
    </row>
    <row r="85" spans="3:22">
      <c r="C85" s="165" t="s">
        <v>6633</v>
      </c>
      <c r="D85" s="166">
        <f ca="1">VLOOKUP(C85,SwapCurves!$Y:$AB,4,FALSE)%</f>
        <v>5.1000000000000004E-3</v>
      </c>
      <c r="E85" s="165" t="s">
        <v>7620</v>
      </c>
      <c r="F85" s="165">
        <v>2</v>
      </c>
      <c r="G85" s="165" t="s">
        <v>7611</v>
      </c>
      <c r="H85" s="165" t="s">
        <v>7612</v>
      </c>
      <c r="I85" s="165" t="s">
        <v>7575</v>
      </c>
      <c r="J85" s="165" t="s">
        <v>7613</v>
      </c>
      <c r="K85" s="160" t="str">
        <f t="shared" ca="1" si="1"/>
        <v>3M-Euribor-BootstrapIndex#0000</v>
      </c>
      <c r="L85" s="167">
        <v>0</v>
      </c>
      <c r="M85" s="165" t="s">
        <v>7614</v>
      </c>
      <c r="N85" s="160" t="str">
        <f t="shared" ca="1" si="2"/>
        <v>YC-EUR-EONIA#0000</v>
      </c>
      <c r="O85" s="168" t="str">
        <f ca="1">IFERROR(_xll.qlSwapRateHelper2(C85,D85,F85,E85,G85,H85,I85,J85,K85,L85,M85,N85),"")</f>
        <v>EUR SWAP (vs 3M)    7 YR#0000</v>
      </c>
      <c r="P85" s="169" t="str">
        <f ca="1">_xll.ohRangeRetrieveError(O85)</f>
        <v/>
      </c>
      <c r="R85" s="179" t="s">
        <v>7551</v>
      </c>
      <c r="S85" s="164" t="s">
        <v>7638</v>
      </c>
      <c r="U85" s="151">
        <f ca="1"/>
        <v>45566</v>
      </c>
      <c r="V85" s="193">
        <f ca="1"/>
        <v>7.6632876147865779E-3</v>
      </c>
    </row>
    <row r="86" spans="3:22">
      <c r="C86" s="165" t="s">
        <v>6634</v>
      </c>
      <c r="D86" s="166">
        <f ca="1">VLOOKUP(C86,SwapCurves!$Y:$AB,4,FALSE)%</f>
        <v>6.4000000000000003E-3</v>
      </c>
      <c r="E86" s="165" t="s">
        <v>7621</v>
      </c>
      <c r="F86" s="165">
        <v>2</v>
      </c>
      <c r="G86" s="165" t="s">
        <v>7611</v>
      </c>
      <c r="H86" s="165" t="s">
        <v>7612</v>
      </c>
      <c r="I86" s="165" t="s">
        <v>7575</v>
      </c>
      <c r="J86" s="165" t="s">
        <v>7613</v>
      </c>
      <c r="K86" s="160" t="str">
        <f t="shared" ca="1" si="1"/>
        <v>3M-Euribor-BootstrapIndex#0000</v>
      </c>
      <c r="L86" s="167">
        <v>0</v>
      </c>
      <c r="M86" s="165" t="s">
        <v>7614</v>
      </c>
      <c r="N86" s="160" t="str">
        <f t="shared" ca="1" si="2"/>
        <v>YC-EUR-EONIA#0000</v>
      </c>
      <c r="O86" s="168" t="str">
        <f ca="1">IFERROR(_xll.qlSwapRateHelper2(C86,D86,F86,E86,G86,H86,I86,J86,K86,L86,M86,N86),"")</f>
        <v>EUR SWAP (vs 3M)    8 YR#0000</v>
      </c>
      <c r="P86" s="169" t="str">
        <f ca="1">_xll.ohRangeRetrieveError(O86)</f>
        <v/>
      </c>
      <c r="R86" s="180" t="s">
        <v>7564</v>
      </c>
      <c r="S86" s="171" t="s">
        <v>54</v>
      </c>
      <c r="U86" s="151">
        <f ca="1"/>
        <v>45931</v>
      </c>
      <c r="V86" s="193">
        <f ca="1"/>
        <v>8.7564373993088297E-3</v>
      </c>
    </row>
    <row r="87" spans="3:22">
      <c r="C87" s="165" t="s">
        <v>6635</v>
      </c>
      <c r="D87" s="166">
        <f ca="1">VLOOKUP(C87,SwapCurves!$Y:$AB,4,FALSE)%</f>
        <v>7.6E-3</v>
      </c>
      <c r="E87" s="165" t="s">
        <v>7622</v>
      </c>
      <c r="F87" s="165">
        <v>2</v>
      </c>
      <c r="G87" s="165" t="s">
        <v>7611</v>
      </c>
      <c r="H87" s="165" t="s">
        <v>7612</v>
      </c>
      <c r="I87" s="165" t="s">
        <v>7575</v>
      </c>
      <c r="J87" s="165" t="s">
        <v>7613</v>
      </c>
      <c r="K87" s="160" t="str">
        <f t="shared" ca="1" si="1"/>
        <v>3M-Euribor-BootstrapIndex#0000</v>
      </c>
      <c r="L87" s="167">
        <v>0</v>
      </c>
      <c r="M87" s="165" t="s">
        <v>7614</v>
      </c>
      <c r="N87" s="160" t="str">
        <f t="shared" ca="1" si="2"/>
        <v>YC-EUR-EONIA#0000</v>
      </c>
      <c r="O87" s="168" t="str">
        <f ca="1">IFERROR(_xll.qlSwapRateHelper2(C87,D87,F87,E87,G87,H87,I87,J87,K87,L87,M87,N87),"")</f>
        <v>EUR SWAP (vs 3M)    9 YR#0000</v>
      </c>
      <c r="P87" s="169" t="str">
        <f ca="1">_xll.ohRangeRetrieveError(O87)</f>
        <v/>
      </c>
      <c r="R87" s="180" t="s">
        <v>7604</v>
      </c>
      <c r="S87" s="181" t="str">
        <f ca="1">S65</f>
        <v>YC-EUR-EURIBOR3M#0000</v>
      </c>
      <c r="U87" s="151">
        <f ca="1"/>
        <v>46296</v>
      </c>
      <c r="V87" s="193">
        <f ca="1"/>
        <v>9.785435385747809E-3</v>
      </c>
    </row>
    <row r="88" spans="3:22">
      <c r="C88" s="165" t="s">
        <v>6636</v>
      </c>
      <c r="D88" s="166">
        <f ca="1">VLOOKUP(C88,SwapCurves!$Y:$AB,4,FALSE)%</f>
        <v>8.6599999999999993E-3</v>
      </c>
      <c r="E88" s="165" t="s">
        <v>7623</v>
      </c>
      <c r="F88" s="165">
        <v>2</v>
      </c>
      <c r="G88" s="165" t="s">
        <v>7611</v>
      </c>
      <c r="H88" s="165" t="s">
        <v>7612</v>
      </c>
      <c r="I88" s="165" t="s">
        <v>7575</v>
      </c>
      <c r="J88" s="165" t="s">
        <v>7613</v>
      </c>
      <c r="K88" s="160" t="str">
        <f t="shared" ca="1" si="1"/>
        <v>3M-Euribor-BootstrapIndex#0000</v>
      </c>
      <c r="L88" s="167">
        <v>0</v>
      </c>
      <c r="M88" s="165" t="s">
        <v>7614</v>
      </c>
      <c r="N88" s="160" t="str">
        <f t="shared" ca="1" si="2"/>
        <v>YC-EUR-EONIA#0000</v>
      </c>
      <c r="O88" s="168" t="str">
        <f ca="1">IFERROR(_xll.qlSwapRateHelper2(C88,D88,F88,E88,G88,H88,I88,J88,K88,L88,M88,N88),"")</f>
        <v>EUR SWAP (vs 3M)   10 YR#0000</v>
      </c>
      <c r="P88" s="169" t="str">
        <f ca="1">_xll.ohRangeRetrieveError(O88)</f>
        <v/>
      </c>
      <c r="R88" s="180" t="s">
        <v>7597</v>
      </c>
      <c r="S88" s="171"/>
      <c r="U88" s="151">
        <f ca="1"/>
        <v>46661</v>
      </c>
      <c r="V88" s="193">
        <f ca="1"/>
        <v>1.0706873501133531E-2</v>
      </c>
    </row>
    <row r="89" spans="3:22">
      <c r="C89" s="165" t="s">
        <v>6637</v>
      </c>
      <c r="D89" s="166">
        <f ca="1">VLOOKUP(C89,SwapCurves!$Y:$AB,4,FALSE)%</f>
        <v>9.6499999999999989E-3</v>
      </c>
      <c r="E89" s="165" t="s">
        <v>7624</v>
      </c>
      <c r="F89" s="165">
        <v>2</v>
      </c>
      <c r="G89" s="165" t="s">
        <v>7611</v>
      </c>
      <c r="H89" s="165" t="s">
        <v>7612</v>
      </c>
      <c r="I89" s="165" t="s">
        <v>7575</v>
      </c>
      <c r="J89" s="165" t="s">
        <v>7613</v>
      </c>
      <c r="K89" s="160" t="str">
        <f t="shared" ca="1" si="1"/>
        <v>3M-Euribor-BootstrapIndex#0000</v>
      </c>
      <c r="L89" s="167">
        <v>0</v>
      </c>
      <c r="M89" s="165" t="s">
        <v>7614</v>
      </c>
      <c r="N89" s="160" t="str">
        <f t="shared" ca="1" si="2"/>
        <v>YC-EUR-EONIA#0000</v>
      </c>
      <c r="O89" s="168" t="str">
        <f ca="1">IFERROR(_xll.qlSwapRateHelper2(C89,D89,F89,E89,G89,H89,I89,J89,K89,L89,M89,N89),"")</f>
        <v>EUR SWAP (vs 3M)   11 YR#0000</v>
      </c>
      <c r="P89" s="169" t="str">
        <f ca="1">_xll.ohRangeRetrieveError(O89)</f>
        <v/>
      </c>
      <c r="R89" s="180" t="s">
        <v>7599</v>
      </c>
      <c r="S89" s="171"/>
      <c r="U89" s="151">
        <f ca="1"/>
        <v>47757</v>
      </c>
      <c r="V89" s="193">
        <f ca="1"/>
        <v>1.2791077842218057E-2</v>
      </c>
    </row>
    <row r="90" spans="3:22">
      <c r="C90" s="165" t="s">
        <v>6638</v>
      </c>
      <c r="D90" s="166">
        <f ca="1">VLOOKUP(C90,SwapCurves!$Y:$AB,4,FALSE)%</f>
        <v>1.0529999999999999E-2</v>
      </c>
      <c r="E90" s="165" t="s">
        <v>7625</v>
      </c>
      <c r="F90" s="165">
        <v>2</v>
      </c>
      <c r="G90" s="165" t="s">
        <v>7611</v>
      </c>
      <c r="H90" s="165" t="s">
        <v>7612</v>
      </c>
      <c r="I90" s="165" t="s">
        <v>7575</v>
      </c>
      <c r="J90" s="165" t="s">
        <v>7613</v>
      </c>
      <c r="K90" s="160" t="str">
        <f t="shared" ca="1" si="1"/>
        <v>3M-Euribor-BootstrapIndex#0000</v>
      </c>
      <c r="L90" s="167">
        <v>0</v>
      </c>
      <c r="M90" s="165" t="s">
        <v>7614</v>
      </c>
      <c r="N90" s="160" t="str">
        <f t="shared" ca="1" si="2"/>
        <v>YC-EUR-EONIA#0000</v>
      </c>
      <c r="O90" s="168" t="str">
        <f ca="1">IFERROR(_xll.qlSwapRateHelper2(C90,D90,F90,E90,G90,H90,I90,J90,K90,L90,M90,N90),"")</f>
        <v>EUR SWAP (vs 3M)   12 YR#0000</v>
      </c>
      <c r="P90" s="169" t="str">
        <f ca="1">_xll.ohRangeRetrieveError(O90)</f>
        <v/>
      </c>
      <c r="R90" s="182" t="s">
        <v>7601</v>
      </c>
      <c r="S90" s="177"/>
      <c r="U90" s="151">
        <f ca="1"/>
        <v>49583</v>
      </c>
      <c r="V90" s="193">
        <f ca="1"/>
        <v>1.4535040061064737E-2</v>
      </c>
    </row>
    <row r="91" spans="3:22">
      <c r="C91" s="165" t="s">
        <v>6641</v>
      </c>
      <c r="D91" s="166">
        <f ca="1">VLOOKUP(C91,SwapCurves!$Y:$AB,4,FALSE)%</f>
        <v>1.2500000000000001E-2</v>
      </c>
      <c r="E91" s="165" t="s">
        <v>7626</v>
      </c>
      <c r="F91" s="165">
        <v>2</v>
      </c>
      <c r="G91" s="165" t="s">
        <v>7611</v>
      </c>
      <c r="H91" s="165" t="s">
        <v>7612</v>
      </c>
      <c r="I91" s="165" t="s">
        <v>7575</v>
      </c>
      <c r="J91" s="165" t="s">
        <v>7613</v>
      </c>
      <c r="K91" s="160" t="str">
        <f t="shared" ca="1" si="1"/>
        <v>3M-Euribor-BootstrapIndex#0000</v>
      </c>
      <c r="L91" s="167">
        <v>0</v>
      </c>
      <c r="M91" s="165" t="s">
        <v>7614</v>
      </c>
      <c r="N91" s="160" t="str">
        <f t="shared" ca="1" si="2"/>
        <v>YC-EUR-EONIA#0000</v>
      </c>
      <c r="O91" s="168" t="str">
        <f ca="1">IFERROR(_xll.qlSwapRateHelper2(C91,D91,F91,E91,G91,H91,I91,J91,K91,L91,M91,N91),"")</f>
        <v>EUR SWAP (vs 3M)   15 YR#0000</v>
      </c>
      <c r="P91" s="169" t="str">
        <f ca="1">_xll.ohRangeRetrieveError(O91)</f>
        <v/>
      </c>
      <c r="U91" s="151">
        <f ca="1"/>
        <v>51410</v>
      </c>
      <c r="V91" s="193">
        <f ca="1"/>
        <v>1.4924530232004317E-2</v>
      </c>
    </row>
    <row r="92" spans="3:22">
      <c r="C92" s="165" t="s">
        <v>6642</v>
      </c>
      <c r="D92" s="166">
        <f ca="1">VLOOKUP(C92,SwapCurves!$Y:$AB,4,FALSE)%</f>
        <v>1.414E-2</v>
      </c>
      <c r="E92" s="165" t="s">
        <v>7627</v>
      </c>
      <c r="F92" s="165">
        <v>2</v>
      </c>
      <c r="G92" s="165" t="s">
        <v>7611</v>
      </c>
      <c r="H92" s="165" t="s">
        <v>7612</v>
      </c>
      <c r="I92" s="165" t="s">
        <v>7575</v>
      </c>
      <c r="J92" s="165" t="s">
        <v>7613</v>
      </c>
      <c r="K92" s="160" t="str">
        <f t="shared" ca="1" si="1"/>
        <v>3M-Euribor-BootstrapIndex#0000</v>
      </c>
      <c r="L92" s="167">
        <v>0</v>
      </c>
      <c r="M92" s="165" t="s">
        <v>7614</v>
      </c>
      <c r="N92" s="160" t="str">
        <f t="shared" ca="1" si="2"/>
        <v>YC-EUR-EONIA#0000</v>
      </c>
      <c r="O92" s="168" t="str">
        <f ca="1">IFERROR(_xll.qlSwapRateHelper2(C92,D92,F92,E92,G92,H92,I92,J92,K92,L92,M92,N92),"")</f>
        <v>EUR SWAP (vs 3M)   20 YR#0000</v>
      </c>
      <c r="P92" s="169" t="str">
        <f ca="1">_xll.ohRangeRetrieveError(O92)</f>
        <v/>
      </c>
      <c r="U92" s="151">
        <f ca="1"/>
        <v>53237</v>
      </c>
      <c r="V92" s="193">
        <f ca="1"/>
        <v>1.4942946517219337E-2</v>
      </c>
    </row>
    <row r="93" spans="3:22">
      <c r="C93" s="165" t="s">
        <v>6643</v>
      </c>
      <c r="D93" s="166">
        <f ca="1">VLOOKUP(C93,SwapCurves!$Y:$AB,4,FALSE)%</f>
        <v>1.456E-2</v>
      </c>
      <c r="E93" s="165" t="s">
        <v>7628</v>
      </c>
      <c r="F93" s="165">
        <v>2</v>
      </c>
      <c r="G93" s="165" t="s">
        <v>7611</v>
      </c>
      <c r="H93" s="165" t="s">
        <v>7612</v>
      </c>
      <c r="I93" s="165" t="s">
        <v>7575</v>
      </c>
      <c r="J93" s="165" t="s">
        <v>7613</v>
      </c>
      <c r="K93" s="160" t="str">
        <f t="shared" ca="1" si="1"/>
        <v>3M-Euribor-BootstrapIndex#0000</v>
      </c>
      <c r="L93" s="167">
        <v>0</v>
      </c>
      <c r="M93" s="165" t="s">
        <v>7614</v>
      </c>
      <c r="N93" s="160" t="str">
        <f t="shared" ca="1" si="2"/>
        <v>YC-EUR-EONIA#0000</v>
      </c>
      <c r="O93" s="168" t="str">
        <f ca="1">IFERROR(_xll.qlSwapRateHelper2(C93,D93,F93,E93,G93,H93,I93,J93,K93,L93,M93,N93),"")</f>
        <v>EUR SWAP (vs 3M)   25 YR#0000</v>
      </c>
      <c r="P93" s="169" t="str">
        <f ca="1">_xll.ohRangeRetrieveError(O93)</f>
        <v/>
      </c>
      <c r="U93" s="151">
        <f ca="1"/>
        <v>56888</v>
      </c>
      <c r="V93" s="193">
        <f ca="1"/>
        <v>1.4974631450379718E-2</v>
      </c>
    </row>
    <row r="94" spans="3:22">
      <c r="C94" s="165" t="s">
        <v>6644</v>
      </c>
      <c r="D94" s="166">
        <f ca="1">VLOOKUP(C94,SwapCurves!$Y:$AB,4,FALSE)%</f>
        <v>1.464E-2</v>
      </c>
      <c r="E94" s="165" t="s">
        <v>7629</v>
      </c>
      <c r="F94" s="165">
        <v>2</v>
      </c>
      <c r="G94" s="165" t="s">
        <v>7611</v>
      </c>
      <c r="H94" s="165" t="s">
        <v>7612</v>
      </c>
      <c r="I94" s="165" t="s">
        <v>7575</v>
      </c>
      <c r="J94" s="165" t="s">
        <v>7613</v>
      </c>
      <c r="K94" s="160" t="str">
        <f t="shared" ca="1" si="1"/>
        <v>3M-Euribor-BootstrapIndex#0000</v>
      </c>
      <c r="L94" s="167">
        <v>0</v>
      </c>
      <c r="M94" s="165" t="s">
        <v>7614</v>
      </c>
      <c r="N94" s="160" t="str">
        <f t="shared" ca="1" si="2"/>
        <v>YC-EUR-EONIA#0000</v>
      </c>
      <c r="O94" s="168" t="str">
        <f ca="1">IFERROR(_xll.qlSwapRateHelper2(C94,D94,F94,E94,G94,H94,I94,J94,K94,L94,M94,N94),"")</f>
        <v>EUR SWAP (vs 3M)   30 YR#0000</v>
      </c>
      <c r="P94" s="169" t="str">
        <f ca="1">_xll.ohRangeRetrieveError(O94)</f>
        <v/>
      </c>
      <c r="U94" s="152">
        <f ca="1"/>
        <v>60541</v>
      </c>
      <c r="V94" s="194">
        <f ca="1"/>
        <v>1.431822339574914E-2</v>
      </c>
    </row>
    <row r="95" spans="3:22">
      <c r="C95" s="165" t="s">
        <v>6645</v>
      </c>
      <c r="D95" s="166">
        <f ca="1">VLOOKUP(C95,SwapCurves!$Y:$AB,4,FALSE)%</f>
        <v>1.4750000000000001E-2</v>
      </c>
      <c r="E95" s="165" t="s">
        <v>7630</v>
      </c>
      <c r="F95" s="165">
        <v>2</v>
      </c>
      <c r="G95" s="165" t="s">
        <v>7611</v>
      </c>
      <c r="H95" s="165" t="s">
        <v>7612</v>
      </c>
      <c r="I95" s="165" t="s">
        <v>7575</v>
      </c>
      <c r="J95" s="165" t="s">
        <v>7613</v>
      </c>
      <c r="K95" s="160" t="str">
        <f t="shared" ca="1" si="1"/>
        <v>3M-Euribor-BootstrapIndex#0000</v>
      </c>
      <c r="L95" s="167">
        <v>0</v>
      </c>
      <c r="M95" s="165" t="s">
        <v>7614</v>
      </c>
      <c r="N95" s="160" t="str">
        <f t="shared" ca="1" si="2"/>
        <v>YC-EUR-EONIA#0000</v>
      </c>
      <c r="O95" s="168" t="str">
        <f ca="1">IFERROR(_xll.qlSwapRateHelper2(C95,D95,F95,E95,G95,H95,I95,J95,K95,L95,M95,N95),"")</f>
        <v>EUR SWAP (vs 3M)   40 YR#0000</v>
      </c>
      <c r="P95" s="169" t="str">
        <f ca="1">_xll.ohRangeRetrieveError(O95)</f>
        <v/>
      </c>
    </row>
    <row r="96" spans="3:22">
      <c r="C96" s="183" t="s">
        <v>6646</v>
      </c>
      <c r="D96" s="195">
        <f ca="1">VLOOKUP(C96,SwapCurves!$Y:$AB,4,FALSE)%</f>
        <v>1.4319999999999999E-2</v>
      </c>
      <c r="E96" s="183" t="s">
        <v>7631</v>
      </c>
      <c r="F96" s="183">
        <v>2</v>
      </c>
      <c r="G96" s="183" t="s">
        <v>7611</v>
      </c>
      <c r="H96" s="183" t="s">
        <v>7612</v>
      </c>
      <c r="I96" s="183" t="s">
        <v>7575</v>
      </c>
      <c r="J96" s="183" t="s">
        <v>7613</v>
      </c>
      <c r="K96" s="185" t="str">
        <f t="shared" ca="1" si="1"/>
        <v>3M-Euribor-BootstrapIndex#0000</v>
      </c>
      <c r="L96" s="186">
        <v>0</v>
      </c>
      <c r="M96" s="183" t="s">
        <v>7614</v>
      </c>
      <c r="N96" s="185" t="str">
        <f t="shared" ca="1" si="2"/>
        <v>YC-EUR-EONIA#0000</v>
      </c>
      <c r="O96" s="187" t="str">
        <f ca="1">IFERROR(_xll.qlSwapRateHelper2(C96,D96,F96,E96,G96,H96,I96,J96,K96,L96,M96,N96),"")</f>
        <v>EUR SWAP (vs 3M)   50 YR#0000</v>
      </c>
      <c r="P96" s="188" t="str">
        <f ca="1">_xll.ohRangeRetrieveError(O96)</f>
        <v/>
      </c>
    </row>
    <row r="97" spans="3:22">
      <c r="C97" s="183" t="s">
        <v>6647</v>
      </c>
      <c r="D97" s="195">
        <f ca="1">VLOOKUP(C97,SwapCurves!$Y:$AB,4,FALSE)%</f>
        <v>1.4199999999999999E-2</v>
      </c>
      <c r="E97" s="183" t="s">
        <v>7632</v>
      </c>
      <c r="F97" s="183">
        <v>2</v>
      </c>
      <c r="G97" s="183" t="s">
        <v>7611</v>
      </c>
      <c r="H97" s="183" t="s">
        <v>7612</v>
      </c>
      <c r="I97" s="183" t="s">
        <v>7575</v>
      </c>
      <c r="J97" s="183" t="s">
        <v>7613</v>
      </c>
      <c r="K97" s="185" t="str">
        <f t="shared" ca="1" si="1"/>
        <v>3M-Euribor-BootstrapIndex#0000</v>
      </c>
      <c r="L97" s="186">
        <v>0</v>
      </c>
      <c r="M97" s="183" t="s">
        <v>7614</v>
      </c>
      <c r="N97" s="185" t="str">
        <f t="shared" ca="1" si="2"/>
        <v>YC-EUR-EONIA#0000</v>
      </c>
      <c r="O97" s="187" t="str">
        <f ca="1">IFERROR(_xll.qlSwapRateHelper2(C97,D97,F97,E97,G97,H97,I97,J97,K97,L97,M97,N97),"")</f>
        <v>EUR SWAP (VS 3M)   60 YR#0000</v>
      </c>
      <c r="P97" s="188" t="str">
        <f ca="1">_xll.ohRangeRetrieveError(O97)</f>
        <v/>
      </c>
    </row>
    <row r="98" spans="3:22">
      <c r="C98" s="196"/>
      <c r="D98" s="197"/>
      <c r="E98" s="196"/>
      <c r="F98" s="196"/>
      <c r="G98" s="196"/>
      <c r="H98" s="196"/>
      <c r="I98" s="196"/>
      <c r="J98" s="196"/>
      <c r="K98" s="198"/>
      <c r="L98" s="199"/>
      <c r="M98" s="196"/>
      <c r="N98" s="198"/>
      <c r="O98" s="200"/>
      <c r="P98" s="201"/>
    </row>
    <row r="99" spans="3:22">
      <c r="E99" s="136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</row>
    <row r="100" spans="3:22">
      <c r="E100" s="136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</row>
    <row r="101" spans="3:22">
      <c r="C101" s="134" t="s">
        <v>7633</v>
      </c>
    </row>
    <row r="103" spans="3:22">
      <c r="C103" s="135" t="s">
        <v>7547</v>
      </c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</row>
    <row r="104" spans="3:22">
      <c r="C104" s="135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</row>
    <row r="105" spans="3:22">
      <c r="C105" s="137" t="s">
        <v>7548</v>
      </c>
      <c r="D105" s="138" t="str">
        <f ca="1">_xll.qlEuribor("6M-Euribor-BootstrapIndex","6M")</f>
        <v>6M-Euribor-BootstrapIndex#0000</v>
      </c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R105" s="135" t="s">
        <v>7549</v>
      </c>
      <c r="S105" s="136"/>
    </row>
    <row r="106" spans="3:22"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R106" s="136"/>
      <c r="S106" s="136"/>
      <c r="U106" s="139" t="s">
        <v>7550</v>
      </c>
      <c r="V106" s="136"/>
    </row>
    <row r="107" spans="3:22">
      <c r="C107" s="140" t="s">
        <v>7551</v>
      </c>
      <c r="D107" s="140" t="s">
        <v>7552</v>
      </c>
      <c r="E107" s="140" t="s">
        <v>7553</v>
      </c>
      <c r="F107" s="140" t="s">
        <v>7554</v>
      </c>
      <c r="G107" s="140" t="s">
        <v>7555</v>
      </c>
      <c r="H107" s="140" t="s">
        <v>7565</v>
      </c>
      <c r="I107" s="140" t="s">
        <v>7556</v>
      </c>
      <c r="J107" s="140" t="s">
        <v>7557</v>
      </c>
      <c r="K107" s="140" t="s">
        <v>7558</v>
      </c>
      <c r="L107" s="141"/>
      <c r="M107" s="142"/>
      <c r="N107" s="143"/>
      <c r="O107" s="140" t="s">
        <v>7559</v>
      </c>
      <c r="P107" s="140" t="s">
        <v>7560</v>
      </c>
      <c r="R107" s="144" t="s">
        <v>7561</v>
      </c>
      <c r="S107" s="145" t="str">
        <f ca="1">_xll.qlPiecewiseYieldCurve(S109,S110,S111,_xll.ohPack(O109:O141),S113,S114,S115,S116,S117,S118,S119,S120,S121)</f>
        <v>YC-EUR-EURIBOR6M#0000</v>
      </c>
      <c r="U107" s="136"/>
      <c r="V107" s="136"/>
    </row>
    <row r="108" spans="3:22">
      <c r="C108" s="147" t="s">
        <v>7551</v>
      </c>
      <c r="D108" s="147" t="s">
        <v>7552</v>
      </c>
      <c r="E108" s="147" t="s">
        <v>7564</v>
      </c>
      <c r="F108" s="147"/>
      <c r="G108" s="147" t="s">
        <v>7555</v>
      </c>
      <c r="H108" s="147" t="s">
        <v>7565</v>
      </c>
      <c r="I108" s="147" t="s">
        <v>7566</v>
      </c>
      <c r="J108" s="147" t="s">
        <v>7567</v>
      </c>
      <c r="K108" s="147" t="s">
        <v>7568</v>
      </c>
      <c r="L108" s="147" t="s">
        <v>7569</v>
      </c>
      <c r="M108" s="147" t="s">
        <v>7570</v>
      </c>
      <c r="N108" s="147" t="s">
        <v>7571</v>
      </c>
      <c r="O108" s="147" t="s">
        <v>7572</v>
      </c>
      <c r="P108" s="147" t="s">
        <v>7560</v>
      </c>
      <c r="R108" s="148" t="s">
        <v>7560</v>
      </c>
      <c r="S108" s="149" t="str">
        <f ca="1">_xll.ohRangeRetrieveError(S107)</f>
        <v/>
      </c>
      <c r="U108" s="146" t="s">
        <v>7562</v>
      </c>
      <c r="V108" s="146" t="s">
        <v>7563</v>
      </c>
    </row>
    <row r="109" spans="3:22">
      <c r="C109" s="157" t="s">
        <v>6649</v>
      </c>
      <c r="D109" s="158" t="e">
        <f ca="1">VLOOKUP(C109,SwapCurves!$Y:$AB,4,FALSE)%</f>
        <v>#VALUE!</v>
      </c>
      <c r="E109" s="165" t="s">
        <v>7636</v>
      </c>
      <c r="F109" s="165"/>
      <c r="G109" s="165"/>
      <c r="H109" s="165"/>
      <c r="I109" s="165"/>
      <c r="J109" s="165"/>
      <c r="K109" s="160" t="str">
        <f t="shared" ref="K109:K141" ca="1" si="3">$D$105</f>
        <v>6M-Euribor-BootstrapIndex#0000</v>
      </c>
      <c r="L109" s="167"/>
      <c r="M109" s="165"/>
      <c r="N109" s="160"/>
      <c r="O109" s="168" t="str">
        <f ca="1">IFERROR(_xll.qlFraRateHelper(,D109,E109,K109),"")</f>
        <v/>
      </c>
      <c r="P109" s="169" t="str">
        <f ca="1">_xll.ohRangeRetrieveError(O109)</f>
        <v/>
      </c>
      <c r="R109" s="163" t="s">
        <v>7551</v>
      </c>
      <c r="S109" s="164" t="s">
        <v>7639</v>
      </c>
      <c r="U109" s="150">
        <f t="array" aca="1" ref="U109:U138" ca="1">_xll.qlPiecewiseYieldCurveDates(S107,S107)</f>
        <v>42276</v>
      </c>
      <c r="V109" s="192">
        <f t="array" aca="1" ref="V109:V138" ca="1">_xll.qlPiecewiseYieldCurveData(S107,S107)</f>
        <v>2.336219001502547E-4</v>
      </c>
    </row>
    <row r="110" spans="3:22">
      <c r="C110" s="165" t="s">
        <v>6650</v>
      </c>
      <c r="D110" s="166">
        <f ca="1">VLOOKUP(C110,SwapCurves!$Y:$AB,4,FALSE)%</f>
        <v>2.3000000000000001E-4</v>
      </c>
      <c r="E110" s="165" t="s">
        <v>7581</v>
      </c>
      <c r="F110" s="165"/>
      <c r="G110" s="165"/>
      <c r="H110" s="165"/>
      <c r="I110" s="165"/>
      <c r="J110" s="165"/>
      <c r="K110" s="160" t="str">
        <f t="shared" ca="1" si="3"/>
        <v>6M-Euribor-BootstrapIndex#0000</v>
      </c>
      <c r="L110" s="167"/>
      <c r="M110" s="165"/>
      <c r="N110" s="160"/>
      <c r="O110" s="168" t="str">
        <f ca="1">IFERROR(_xll.qlFraRateHelper(,D110,E110,K110),"")</f>
        <v>obj_00043#0000</v>
      </c>
      <c r="P110" s="169" t="str">
        <f ca="1">_xll.ohRangeRetrieveError(O110)</f>
        <v/>
      </c>
      <c r="R110" s="170" t="s">
        <v>7578</v>
      </c>
      <c r="S110" s="171">
        <v>0</v>
      </c>
      <c r="U110" s="151">
        <f ca="1"/>
        <v>42492</v>
      </c>
      <c r="V110" s="193">
        <f ca="1"/>
        <v>2.336219001502547E-4</v>
      </c>
    </row>
    <row r="111" spans="3:22">
      <c r="C111" s="165" t="s">
        <v>6651</v>
      </c>
      <c r="D111" s="166">
        <f ca="1">VLOOKUP(C111,SwapCurves!$Y:$AB,4,FALSE)%</f>
        <v>2.1999999999999998E-4</v>
      </c>
      <c r="E111" s="165" t="s">
        <v>7584</v>
      </c>
      <c r="F111" s="165"/>
      <c r="G111" s="165"/>
      <c r="H111" s="165"/>
      <c r="I111" s="165"/>
      <c r="J111" s="165"/>
      <c r="K111" s="160" t="str">
        <f t="shared" ca="1" si="3"/>
        <v>6M-Euribor-BootstrapIndex#0000</v>
      </c>
      <c r="L111" s="167"/>
      <c r="M111" s="165"/>
      <c r="N111" s="160"/>
      <c r="O111" s="168" t="str">
        <f ca="1">IFERROR(_xll.qlFraRateHelper(,D111,E111,K111),"")</f>
        <v>obj_00040#0000</v>
      </c>
      <c r="P111" s="169" t="str">
        <f ca="1">_xll.ohRangeRetrieveError(O111)</f>
        <v/>
      </c>
      <c r="R111" s="170" t="s">
        <v>7555</v>
      </c>
      <c r="S111" s="172" t="s">
        <v>7574</v>
      </c>
      <c r="U111" s="151">
        <f ca="1"/>
        <v>42522</v>
      </c>
      <c r="V111" s="193">
        <f ca="1"/>
        <v>2.2680327397887336E-4</v>
      </c>
    </row>
    <row r="112" spans="3:22">
      <c r="C112" s="165" t="s">
        <v>6652</v>
      </c>
      <c r="D112" s="166">
        <f ca="1">VLOOKUP(C112,SwapCurves!$Y:$AB,4,FALSE)%</f>
        <v>2.0000000000000001E-4</v>
      </c>
      <c r="E112" s="165" t="s">
        <v>7586</v>
      </c>
      <c r="F112" s="165"/>
      <c r="G112" s="165"/>
      <c r="H112" s="165"/>
      <c r="I112" s="165"/>
      <c r="J112" s="165"/>
      <c r="K112" s="160" t="str">
        <f t="shared" ca="1" si="3"/>
        <v>6M-Euribor-BootstrapIndex#0000</v>
      </c>
      <c r="L112" s="167"/>
      <c r="M112" s="165"/>
      <c r="N112" s="160"/>
      <c r="O112" s="168" t="str">
        <f ca="1">IFERROR(_xll.qlFraRateHelper(,D112,E112,K112),"")</f>
        <v>obj_00044#0000</v>
      </c>
      <c r="P112" s="173" t="str">
        <f ca="1">_xll.ohRangeRetrieveError(O112)</f>
        <v/>
      </c>
      <c r="Q112" s="136"/>
      <c r="R112" s="170" t="s">
        <v>7547</v>
      </c>
      <c r="S112" s="174"/>
      <c r="U112" s="151">
        <f ca="1"/>
        <v>42555</v>
      </c>
      <c r="V112" s="193">
        <f ca="1"/>
        <v>2.1541150350187459E-4</v>
      </c>
    </row>
    <row r="113" spans="3:22">
      <c r="C113" s="165" t="s">
        <v>6653</v>
      </c>
      <c r="D113" s="166">
        <f ca="1">VLOOKUP(C113,SwapCurves!$Y:$AB,4,FALSE)%</f>
        <v>2.0000000000000001E-4</v>
      </c>
      <c r="E113" s="165" t="s">
        <v>7588</v>
      </c>
      <c r="F113" s="165"/>
      <c r="G113" s="165"/>
      <c r="H113" s="165"/>
      <c r="I113" s="165"/>
      <c r="J113" s="165"/>
      <c r="K113" s="160" t="str">
        <f t="shared" ca="1" si="3"/>
        <v>6M-Euribor-BootstrapIndex#0000</v>
      </c>
      <c r="L113" s="167"/>
      <c r="M113" s="165"/>
      <c r="N113" s="160"/>
      <c r="O113" s="168" t="str">
        <f ca="1">IFERROR(_xll.qlFraRateHelper(,D113,E113,K113),"")</f>
        <v>obj_00038#0000</v>
      </c>
      <c r="P113" s="169" t="str">
        <f ca="1">_xll.ohRangeRetrieveError(O113)</f>
        <v/>
      </c>
      <c r="Q113" s="136"/>
      <c r="R113" s="170" t="s">
        <v>7582</v>
      </c>
      <c r="S113" s="172" t="s">
        <v>7583</v>
      </c>
      <c r="U113" s="151">
        <f ca="1"/>
        <v>42583</v>
      </c>
      <c r="V113" s="193">
        <f ca="1"/>
        <v>2.1774045566478665E-4</v>
      </c>
    </row>
    <row r="114" spans="3:22">
      <c r="C114" s="165" t="s">
        <v>6654</v>
      </c>
      <c r="D114" s="166">
        <f ca="1">VLOOKUP(C114,SwapCurves!$Y:$AB,4,FALSE)%</f>
        <v>1.8999999999999998E-4</v>
      </c>
      <c r="E114" s="165" t="s">
        <v>7590</v>
      </c>
      <c r="F114" s="165"/>
      <c r="G114" s="165"/>
      <c r="H114" s="165"/>
      <c r="I114" s="165"/>
      <c r="J114" s="165"/>
      <c r="K114" s="160" t="str">
        <f t="shared" ca="1" si="3"/>
        <v>6M-Euribor-BootstrapIndex#0000</v>
      </c>
      <c r="L114" s="167"/>
      <c r="M114" s="165"/>
      <c r="N114" s="160"/>
      <c r="O114" s="168" t="str">
        <f ca="1">IFERROR(_xll.qlFraRateHelper(,D114,E114,K114),"")</f>
        <v>obj_00035#0000</v>
      </c>
      <c r="P114" s="169" t="str">
        <f ca="1">_xll.ohRangeRetrieveError(O114)</f>
        <v/>
      </c>
      <c r="Q114" s="136"/>
      <c r="R114" s="170" t="s">
        <v>7585</v>
      </c>
      <c r="S114" s="171"/>
      <c r="U114" s="151">
        <f ca="1"/>
        <v>42614</v>
      </c>
      <c r="V114" s="193">
        <f ca="1"/>
        <v>2.1376277110623227E-4</v>
      </c>
    </row>
    <row r="115" spans="3:22">
      <c r="C115" s="165" t="s">
        <v>6655</v>
      </c>
      <c r="D115" s="166">
        <f ca="1">VLOOKUP(C115,SwapCurves!$Y:$AB,4,FALSE)%</f>
        <v>2.0000000000000001E-4</v>
      </c>
      <c r="E115" s="165" t="s">
        <v>7593</v>
      </c>
      <c r="F115" s="165"/>
      <c r="G115" s="165"/>
      <c r="H115" s="165"/>
      <c r="I115" s="165"/>
      <c r="J115" s="165"/>
      <c r="K115" s="160" t="str">
        <f t="shared" ca="1" si="3"/>
        <v>6M-Euribor-BootstrapIndex#0000</v>
      </c>
      <c r="L115" s="167"/>
      <c r="M115" s="165"/>
      <c r="N115" s="160"/>
      <c r="O115" s="168" t="str">
        <f ca="1">IFERROR(_xll.qlFraRateHelper(,D115,E115,K115),"")</f>
        <v>obj_00049#0000</v>
      </c>
      <c r="P115" s="173" t="str">
        <f ca="1">_xll.ohRangeRetrieveError(O115)</f>
        <v/>
      </c>
      <c r="Q115" s="136"/>
      <c r="R115" s="170" t="s">
        <v>7587</v>
      </c>
      <c r="S115" s="171"/>
      <c r="U115" s="151">
        <f ca="1"/>
        <v>42646</v>
      </c>
      <c r="V115" s="193">
        <f ca="1"/>
        <v>2.1994931987713611E-4</v>
      </c>
    </row>
    <row r="116" spans="3:22">
      <c r="C116" s="165" t="s">
        <v>6656</v>
      </c>
      <c r="D116" s="166">
        <f ca="1">VLOOKUP(C116,SwapCurves!$Y:$AB,4,FALSE)%</f>
        <v>2.1000000000000001E-4</v>
      </c>
      <c r="E116" s="165" t="s">
        <v>7596</v>
      </c>
      <c r="F116" s="165"/>
      <c r="G116" s="165"/>
      <c r="H116" s="165"/>
      <c r="I116" s="165"/>
      <c r="J116" s="165"/>
      <c r="K116" s="160" t="str">
        <f t="shared" ca="1" si="3"/>
        <v>6M-Euribor-BootstrapIndex#0000</v>
      </c>
      <c r="L116" s="167"/>
      <c r="M116" s="165"/>
      <c r="N116" s="160"/>
      <c r="O116" s="168" t="str">
        <f ca="1">IFERROR(_xll.qlFraRateHelper(,D116,E116,K116),"")</f>
        <v>obj_0002e#0000</v>
      </c>
      <c r="P116" s="169" t="str">
        <f ca="1">_xll.ohRangeRetrieveError(O116)</f>
        <v/>
      </c>
      <c r="Q116" s="136"/>
      <c r="R116" s="170" t="s">
        <v>7589</v>
      </c>
      <c r="S116" s="171"/>
      <c r="U116" s="151">
        <f ca="1"/>
        <v>42676</v>
      </c>
      <c r="V116" s="193">
        <f ca="1"/>
        <v>2.2409223692113257E-4</v>
      </c>
    </row>
    <row r="117" spans="3:22">
      <c r="C117" s="165" t="s">
        <v>6657</v>
      </c>
      <c r="D117" s="166">
        <f ca="1">VLOOKUP(C117,SwapCurves!$Y:$AB,4,FALSE)%</f>
        <v>2.1999999999999998E-4</v>
      </c>
      <c r="E117" s="165" t="s">
        <v>7598</v>
      </c>
      <c r="F117" s="165"/>
      <c r="G117" s="165"/>
      <c r="H117" s="165"/>
      <c r="I117" s="165"/>
      <c r="J117" s="165"/>
      <c r="K117" s="160" t="str">
        <f t="shared" ca="1" si="3"/>
        <v>6M-Euribor-BootstrapIndex#0000</v>
      </c>
      <c r="L117" s="167"/>
      <c r="M117" s="165"/>
      <c r="N117" s="160"/>
      <c r="O117" s="168" t="str">
        <f ca="1">IFERROR(_xll.qlFraRateHelper(,D117,E117,K117),"")</f>
        <v>obj_0003f#0000</v>
      </c>
      <c r="P117" s="169" t="str">
        <f ca="1">_xll.ohRangeRetrieveError(O117)</f>
        <v/>
      </c>
      <c r="Q117" s="136"/>
      <c r="R117" s="175" t="s">
        <v>7591</v>
      </c>
      <c r="S117" s="172" t="s">
        <v>12114</v>
      </c>
      <c r="U117" s="151">
        <f ca="1"/>
        <v>42705</v>
      </c>
      <c r="V117" s="193">
        <f ca="1"/>
        <v>2.251992768394342E-4</v>
      </c>
    </row>
    <row r="118" spans="3:22">
      <c r="C118" s="165" t="s">
        <v>6658</v>
      </c>
      <c r="D118" s="166">
        <f ca="1">VLOOKUP(C118,SwapCurves!$Y:$AB,4,FALSE)%</f>
        <v>2.5999999999999998E-4</v>
      </c>
      <c r="E118" s="165" t="s">
        <v>7600</v>
      </c>
      <c r="F118" s="165"/>
      <c r="G118" s="165"/>
      <c r="H118" s="165"/>
      <c r="I118" s="165"/>
      <c r="J118" s="165"/>
      <c r="K118" s="160" t="str">
        <f t="shared" ca="1" si="3"/>
        <v>6M-Euribor-BootstrapIndex#0000</v>
      </c>
      <c r="L118" s="167"/>
      <c r="M118" s="165"/>
      <c r="N118" s="160"/>
      <c r="O118" s="168" t="str">
        <f ca="1">IFERROR(_xll.qlFraRateHelper(,D118,E118,K118),"")</f>
        <v>obj_00047#0000</v>
      </c>
      <c r="P118" s="169" t="str">
        <f ca="1">_xll.ohRangeRetrieveError(O118)</f>
        <v/>
      </c>
      <c r="Q118" s="136"/>
      <c r="R118" s="175" t="s">
        <v>7594</v>
      </c>
      <c r="S118" s="172" t="s">
        <v>12115</v>
      </c>
      <c r="U118" s="151">
        <f ca="1"/>
        <v>42737</v>
      </c>
      <c r="V118" s="193">
        <f ca="1"/>
        <v>2.3497884433896688E-4</v>
      </c>
    </row>
    <row r="119" spans="3:22">
      <c r="C119" s="165" t="s">
        <v>6659</v>
      </c>
      <c r="D119" s="166">
        <f ca="1">VLOOKUP(C119,SwapCurves!$Y:$AB,4,FALSE)%</f>
        <v>2.9999999999999997E-4</v>
      </c>
      <c r="E119" s="165" t="s">
        <v>7607</v>
      </c>
      <c r="F119" s="165"/>
      <c r="G119" s="165"/>
      <c r="H119" s="165"/>
      <c r="I119" s="165"/>
      <c r="J119" s="165"/>
      <c r="K119" s="160" t="str">
        <f t="shared" ca="1" si="3"/>
        <v>6M-Euribor-BootstrapIndex#0000</v>
      </c>
      <c r="L119" s="167"/>
      <c r="M119" s="165"/>
      <c r="N119" s="160"/>
      <c r="O119" s="168" t="str">
        <f ca="1">IFERROR(_xll.qlFraRateHelper(,D119,E119,K119),"")</f>
        <v>obj_0002a#0000</v>
      </c>
      <c r="P119" s="173" t="str">
        <f ca="1">_xll.ohRangeRetrieveError(O119)</f>
        <v/>
      </c>
      <c r="Q119" s="136"/>
      <c r="R119" s="170" t="s">
        <v>7597</v>
      </c>
      <c r="S119" s="171"/>
      <c r="U119" s="151">
        <f ca="1"/>
        <v>42767</v>
      </c>
      <c r="V119" s="193">
        <f ca="1"/>
        <v>2.5011954422909092E-4</v>
      </c>
    </row>
    <row r="120" spans="3:22">
      <c r="C120" s="165" t="s">
        <v>6660</v>
      </c>
      <c r="D120" s="166">
        <f ca="1">VLOOKUP(C120,SwapCurves!$Y:$AB,4,FALSE)%</f>
        <v>3.5000000000000005E-4</v>
      </c>
      <c r="E120" s="165" t="s">
        <v>7608</v>
      </c>
      <c r="F120" s="165"/>
      <c r="G120" s="165"/>
      <c r="H120" s="165"/>
      <c r="I120" s="165"/>
      <c r="J120" s="165"/>
      <c r="K120" s="160" t="str">
        <f t="shared" ca="1" si="3"/>
        <v>6M-Euribor-BootstrapIndex#0000</v>
      </c>
      <c r="L120" s="167"/>
      <c r="M120" s="165"/>
      <c r="N120" s="160"/>
      <c r="O120" s="168" t="str">
        <f ca="1">IFERROR(_xll.qlFraRateHelper(,D120,E120,K120),"")</f>
        <v>obj_00042#0000</v>
      </c>
      <c r="P120" s="169" t="str">
        <f ca="1">_xll.ohRangeRetrieveError(O120)</f>
        <v/>
      </c>
      <c r="Q120" s="136"/>
      <c r="R120" s="170" t="s">
        <v>7599</v>
      </c>
      <c r="S120" s="171"/>
      <c r="U120" s="151">
        <f ca="1"/>
        <v>42795</v>
      </c>
      <c r="V120" s="193">
        <f ca="1"/>
        <v>2.6295958973432279E-4</v>
      </c>
    </row>
    <row r="121" spans="3:22">
      <c r="C121" s="165" t="s">
        <v>6661</v>
      </c>
      <c r="D121" s="166">
        <f ca="1">VLOOKUP(C121,SwapCurves!$Y:$AB,4,FALSE)%</f>
        <v>4.2999999999999999E-4</v>
      </c>
      <c r="E121" s="165" t="s">
        <v>7609</v>
      </c>
      <c r="F121" s="165"/>
      <c r="G121" s="165"/>
      <c r="H121" s="165"/>
      <c r="I121" s="165"/>
      <c r="J121" s="165"/>
      <c r="K121" s="160" t="str">
        <f t="shared" ca="1" si="3"/>
        <v>6M-Euribor-BootstrapIndex#0000</v>
      </c>
      <c r="L121" s="167"/>
      <c r="M121" s="165"/>
      <c r="N121" s="160"/>
      <c r="O121" s="168" t="str">
        <f ca="1">IFERROR(_xll.qlFraRateHelper(,D121,E121,K121),"")</f>
        <v>obj_00048#0000</v>
      </c>
      <c r="P121" s="169" t="str">
        <f ca="1">_xll.ohRangeRetrieveError(O121)</f>
        <v/>
      </c>
      <c r="Q121" s="136"/>
      <c r="R121" s="176" t="s">
        <v>7601</v>
      </c>
      <c r="S121" s="177"/>
      <c r="U121" s="151">
        <f ca="1"/>
        <v>42828</v>
      </c>
      <c r="V121" s="193">
        <f ca="1"/>
        <v>2.9115864035616536E-4</v>
      </c>
    </row>
    <row r="122" spans="3:22">
      <c r="C122" s="165" t="s">
        <v>6662</v>
      </c>
      <c r="D122" s="166">
        <f ca="1">VLOOKUP(C122,SwapCurves!$Y:$AB,4,FALSE)%</f>
        <v>5.0999999999999993E-4</v>
      </c>
      <c r="E122" s="165" t="s">
        <v>7610</v>
      </c>
      <c r="F122" s="165">
        <v>2</v>
      </c>
      <c r="G122" s="165" t="s">
        <v>7611</v>
      </c>
      <c r="H122" s="165" t="s">
        <v>7612</v>
      </c>
      <c r="I122" s="165" t="s">
        <v>7575</v>
      </c>
      <c r="J122" s="165" t="s">
        <v>7613</v>
      </c>
      <c r="K122" s="160" t="str">
        <f t="shared" ca="1" si="3"/>
        <v>6M-Euribor-BootstrapIndex#0000</v>
      </c>
      <c r="L122" s="167">
        <v>0</v>
      </c>
      <c r="M122" s="165" t="s">
        <v>7614</v>
      </c>
      <c r="N122" s="160" t="str">
        <f t="shared" ref="N122:N141" ca="1" si="4">$S$14</f>
        <v>YC-EUR-EONIA#0000</v>
      </c>
      <c r="O122" s="168" t="str">
        <f ca="1">IFERROR(_xll.qlSwapRateHelper2(C122,D122,F122,E122,G122,H122,I122,J122,K122,L122,M122,N122),"")</f>
        <v>EUR SWAP ANNUAL     2 YR#0000</v>
      </c>
      <c r="P122" s="169" t="str">
        <f ca="1">_xll.ohRangeRetrieveError(O122)</f>
        <v/>
      </c>
      <c r="Q122" s="136"/>
      <c r="R122" s="129" t="s">
        <v>7602</v>
      </c>
      <c r="S122" s="178" t="b">
        <f ca="1">_xll.qlExtrapolatorEnableExtrapolation(S107,,S107)</f>
        <v>1</v>
      </c>
      <c r="U122" s="151">
        <f ca="1"/>
        <v>43010</v>
      </c>
      <c r="V122" s="193">
        <f ca="1"/>
        <v>5.0835210785006753E-4</v>
      </c>
    </row>
    <row r="123" spans="3:22">
      <c r="C123" s="165" t="s">
        <v>6663</v>
      </c>
      <c r="D123" s="166">
        <f ca="1">VLOOKUP(C123,SwapCurves!$Y:$AB,4,FALSE)%</f>
        <v>1.25E-3</v>
      </c>
      <c r="E123" s="165" t="s">
        <v>7615</v>
      </c>
      <c r="F123" s="165">
        <v>2</v>
      </c>
      <c r="G123" s="165" t="s">
        <v>7611</v>
      </c>
      <c r="H123" s="165" t="s">
        <v>7612</v>
      </c>
      <c r="I123" s="165" t="s">
        <v>7575</v>
      </c>
      <c r="J123" s="165" t="s">
        <v>7613</v>
      </c>
      <c r="K123" s="160" t="str">
        <f t="shared" ca="1" si="3"/>
        <v>6M-Euribor-BootstrapIndex#0000</v>
      </c>
      <c r="L123" s="167">
        <v>0</v>
      </c>
      <c r="M123" s="165" t="s">
        <v>7614</v>
      </c>
      <c r="N123" s="160" t="str">
        <f t="shared" ca="1" si="4"/>
        <v>YC-EUR-EONIA#0000</v>
      </c>
      <c r="O123" s="168" t="str">
        <f ca="1">IFERROR(_xll.qlSwapRateHelper2(C123,D123,F123,E123,G123,H123,I123,J123,K123,L123,M123,N123),"")</f>
        <v>EUR SWAP ANNUAL     3 YR#0000</v>
      </c>
      <c r="P123" s="169" t="str">
        <f ca="1">_xll.ohRangeRetrieveError(O123)</f>
        <v/>
      </c>
      <c r="U123" s="151">
        <f ca="1"/>
        <v>43374</v>
      </c>
      <c r="V123" s="193">
        <f ca="1"/>
        <v>1.2456704988641036E-3</v>
      </c>
    </row>
    <row r="124" spans="3:22">
      <c r="C124" s="165" t="s">
        <v>6664</v>
      </c>
      <c r="D124" s="166">
        <f ca="1">VLOOKUP(C124,SwapCurves!$Y:$AB,4,FALSE)%</f>
        <v>2.33E-3</v>
      </c>
      <c r="E124" s="165" t="s">
        <v>7616</v>
      </c>
      <c r="F124" s="165">
        <v>2</v>
      </c>
      <c r="G124" s="165" t="s">
        <v>7611</v>
      </c>
      <c r="H124" s="165" t="s">
        <v>7612</v>
      </c>
      <c r="I124" s="165" t="s">
        <v>7575</v>
      </c>
      <c r="J124" s="165" t="s">
        <v>7613</v>
      </c>
      <c r="K124" s="160" t="str">
        <f t="shared" ca="1" si="3"/>
        <v>6M-Euribor-BootstrapIndex#0000</v>
      </c>
      <c r="L124" s="167">
        <v>0</v>
      </c>
      <c r="M124" s="165" t="s">
        <v>7614</v>
      </c>
      <c r="N124" s="160" t="str">
        <f t="shared" ca="1" si="4"/>
        <v>YC-EUR-EONIA#0000</v>
      </c>
      <c r="O124" s="168" t="str">
        <f ca="1">IFERROR(_xll.qlSwapRateHelper2(C124,D124,F124,E124,G124,H124,I124,J124,K124,L124,M124,N124),"")</f>
        <v>EUR SWAP ANNUAL     4 YR#0000</v>
      </c>
      <c r="P124" s="173" t="str">
        <f ca="1">_xll.ohRangeRetrieveError(O124)</f>
        <v/>
      </c>
      <c r="U124" s="151">
        <f ca="1"/>
        <v>43739</v>
      </c>
      <c r="V124" s="193">
        <f ca="1"/>
        <v>2.3231641868548124E-3</v>
      </c>
    </row>
    <row r="125" spans="3:22">
      <c r="C125" s="165" t="s">
        <v>6665</v>
      </c>
      <c r="D125" s="166">
        <f ca="1">VLOOKUP(C125,SwapCurves!$Y:$AB,4,FALSE)%</f>
        <v>3.5699999999999998E-3</v>
      </c>
      <c r="E125" s="165" t="s">
        <v>7617</v>
      </c>
      <c r="F125" s="165">
        <v>2</v>
      </c>
      <c r="G125" s="165" t="s">
        <v>7611</v>
      </c>
      <c r="H125" s="165" t="s">
        <v>7612</v>
      </c>
      <c r="I125" s="165" t="s">
        <v>7575</v>
      </c>
      <c r="J125" s="165" t="s">
        <v>7613</v>
      </c>
      <c r="K125" s="160" t="str">
        <f t="shared" ca="1" si="3"/>
        <v>6M-Euribor-BootstrapIndex#0000</v>
      </c>
      <c r="L125" s="167">
        <v>0</v>
      </c>
      <c r="M125" s="165" t="s">
        <v>7614</v>
      </c>
      <c r="N125" s="160" t="str">
        <f t="shared" ca="1" si="4"/>
        <v>YC-EUR-EONIA#0000</v>
      </c>
      <c r="O125" s="168" t="str">
        <f ca="1">IFERROR(_xll.qlSwapRateHelper2(C125,D125,F125,E125,G125,H125,I125,J125,K125,L125,M125,N125),"")</f>
        <v>EUR SWAP ANNUAL     5 YR#0000</v>
      </c>
      <c r="P125" s="169" t="str">
        <f ca="1">_xll.ohRangeRetrieveError(O125)</f>
        <v/>
      </c>
      <c r="R125" s="144" t="s">
        <v>7618</v>
      </c>
      <c r="S125" s="145" t="str">
        <f ca="1">_xll.qlEuribor(S127,S128,S129)</f>
        <v>EUR-EURIBOR6M#0000</v>
      </c>
      <c r="U125" s="151">
        <f ca="1"/>
        <v>44105</v>
      </c>
      <c r="V125" s="193">
        <f ca="1"/>
        <v>3.5613627893041886E-3</v>
      </c>
    </row>
    <row r="126" spans="3:22">
      <c r="C126" s="165" t="s">
        <v>6666</v>
      </c>
      <c r="D126" s="166">
        <f ca="1">VLOOKUP(C126,SwapCurves!$Y:$AB,4,FALSE)%</f>
        <v>4.8500000000000001E-3</v>
      </c>
      <c r="E126" s="165" t="s">
        <v>7619</v>
      </c>
      <c r="F126" s="165">
        <v>2</v>
      </c>
      <c r="G126" s="165" t="s">
        <v>7611</v>
      </c>
      <c r="H126" s="165" t="s">
        <v>7612</v>
      </c>
      <c r="I126" s="165" t="s">
        <v>7575</v>
      </c>
      <c r="J126" s="165" t="s">
        <v>7613</v>
      </c>
      <c r="K126" s="160" t="str">
        <f t="shared" ca="1" si="3"/>
        <v>6M-Euribor-BootstrapIndex#0000</v>
      </c>
      <c r="L126" s="167">
        <v>0</v>
      </c>
      <c r="M126" s="165" t="s">
        <v>7614</v>
      </c>
      <c r="N126" s="160" t="str">
        <f t="shared" ca="1" si="4"/>
        <v>YC-EUR-EONIA#0000</v>
      </c>
      <c r="O126" s="168" t="str">
        <f ca="1">IFERROR(_xll.qlSwapRateHelper2(C126,D126,F126,E126,G126,H126,I126,J126,K126,L126,M126,N126),"")</f>
        <v>EUR SWAP ANNUAL     6 YR#0000</v>
      </c>
      <c r="P126" s="169" t="str">
        <f ca="1">_xll.ohRangeRetrieveError(O126)</f>
        <v/>
      </c>
      <c r="R126" s="148" t="s">
        <v>7560</v>
      </c>
      <c r="S126" s="149" t="str">
        <f ca="1">_xll.ohRangeRetrieveError(S125)</f>
        <v/>
      </c>
      <c r="U126" s="151">
        <f ca="1"/>
        <v>44470</v>
      </c>
      <c r="V126" s="193">
        <f ca="1"/>
        <v>4.8462121775831851E-3</v>
      </c>
    </row>
    <row r="127" spans="3:22">
      <c r="C127" s="165" t="s">
        <v>6667</v>
      </c>
      <c r="D127" s="166">
        <f ca="1">VLOOKUP(C127,SwapCurves!$Y:$AB,4,FALSE)%</f>
        <v>6.1599999999999997E-3</v>
      </c>
      <c r="E127" s="165" t="s">
        <v>7620</v>
      </c>
      <c r="F127" s="165">
        <v>2</v>
      </c>
      <c r="G127" s="165" t="s">
        <v>7611</v>
      </c>
      <c r="H127" s="165" t="s">
        <v>7612</v>
      </c>
      <c r="I127" s="165" t="s">
        <v>7575</v>
      </c>
      <c r="J127" s="165" t="s">
        <v>7613</v>
      </c>
      <c r="K127" s="160" t="str">
        <f t="shared" ca="1" si="3"/>
        <v>6M-Euribor-BootstrapIndex#0000</v>
      </c>
      <c r="L127" s="167">
        <v>0</v>
      </c>
      <c r="M127" s="165" t="s">
        <v>7614</v>
      </c>
      <c r="N127" s="160" t="str">
        <f t="shared" ca="1" si="4"/>
        <v>YC-EUR-EONIA#0000</v>
      </c>
      <c r="O127" s="168" t="str">
        <f ca="1">IFERROR(_xll.qlSwapRateHelper2(C127,D127,F127,E127,G127,H127,I127,J127,K127,L127,M127,N127),"")</f>
        <v>EUR SWAP ANNUAL     7 YR#0000</v>
      </c>
      <c r="P127" s="169" t="str">
        <f ca="1">_xll.ohRangeRetrieveError(O127)</f>
        <v/>
      </c>
      <c r="R127" s="179" t="s">
        <v>7551</v>
      </c>
      <c r="S127" s="164" t="s">
        <v>7640</v>
      </c>
      <c r="U127" s="151">
        <f ca="1"/>
        <v>44837</v>
      </c>
      <c r="V127" s="193">
        <f ca="1"/>
        <v>6.1683644467355643E-3</v>
      </c>
    </row>
    <row r="128" spans="3:22">
      <c r="C128" s="165" t="s">
        <v>6668</v>
      </c>
      <c r="D128" s="166">
        <f ca="1">VLOOKUP(C128,SwapCurves!$Y:$AB,4,FALSE)%</f>
        <v>7.43E-3</v>
      </c>
      <c r="E128" s="165" t="s">
        <v>7621</v>
      </c>
      <c r="F128" s="165">
        <v>2</v>
      </c>
      <c r="G128" s="165" t="s">
        <v>7611</v>
      </c>
      <c r="H128" s="165" t="s">
        <v>7612</v>
      </c>
      <c r="I128" s="165" t="s">
        <v>7575</v>
      </c>
      <c r="J128" s="165" t="s">
        <v>7613</v>
      </c>
      <c r="K128" s="160" t="str">
        <f t="shared" ca="1" si="3"/>
        <v>6M-Euribor-BootstrapIndex#0000</v>
      </c>
      <c r="L128" s="167">
        <v>0</v>
      </c>
      <c r="M128" s="165" t="s">
        <v>7614</v>
      </c>
      <c r="N128" s="160" t="str">
        <f t="shared" ca="1" si="4"/>
        <v>YC-EUR-EONIA#0000</v>
      </c>
      <c r="O128" s="168" t="str">
        <f ca="1">IFERROR(_xll.qlSwapRateHelper2(C128,D128,F128,E128,G128,H128,I128,J128,K128,L128,M128,N128),"")</f>
        <v>EUR SWAP ANNUAL     8 YR#0000</v>
      </c>
      <c r="P128" s="169" t="str">
        <f ca="1">_xll.ohRangeRetrieveError(O128)</f>
        <v/>
      </c>
      <c r="R128" s="180" t="s">
        <v>7564</v>
      </c>
      <c r="S128" s="171" t="s">
        <v>58</v>
      </c>
      <c r="U128" s="151">
        <f ca="1"/>
        <v>45201</v>
      </c>
      <c r="V128" s="193">
        <f ca="1"/>
        <v>7.4585916476782848E-3</v>
      </c>
    </row>
    <row r="129" spans="3:22">
      <c r="C129" s="165" t="s">
        <v>6669</v>
      </c>
      <c r="D129" s="166">
        <f ca="1">VLOOKUP(C129,SwapCurves!$Y:$AB,4,FALSE)%</f>
        <v>8.5900000000000004E-3</v>
      </c>
      <c r="E129" s="165" t="s">
        <v>7622</v>
      </c>
      <c r="F129" s="165">
        <v>2</v>
      </c>
      <c r="G129" s="165" t="s">
        <v>7611</v>
      </c>
      <c r="H129" s="165" t="s">
        <v>7612</v>
      </c>
      <c r="I129" s="165" t="s">
        <v>7575</v>
      </c>
      <c r="J129" s="165" t="s">
        <v>7613</v>
      </c>
      <c r="K129" s="160" t="str">
        <f t="shared" ca="1" si="3"/>
        <v>6M-Euribor-BootstrapIndex#0000</v>
      </c>
      <c r="L129" s="167">
        <v>0</v>
      </c>
      <c r="M129" s="165" t="s">
        <v>7614</v>
      </c>
      <c r="N129" s="160" t="str">
        <f t="shared" ca="1" si="4"/>
        <v>YC-EUR-EONIA#0000</v>
      </c>
      <c r="O129" s="168" t="str">
        <f ca="1">IFERROR(_xll.qlSwapRateHelper2(C129,D129,F129,E129,G129,H129,I129,J129,K129,L129,M129,N129),"")</f>
        <v>EUR SWAP ANNUAL     9 YR#0000</v>
      </c>
      <c r="P129" s="169" t="str">
        <f ca="1">_xll.ohRangeRetrieveError(O129)</f>
        <v/>
      </c>
      <c r="R129" s="180" t="s">
        <v>7604</v>
      </c>
      <c r="S129" s="181" t="str">
        <f ca="1">S107</f>
        <v>YC-EUR-EURIBOR6M#0000</v>
      </c>
      <c r="U129" s="151">
        <f ca="1"/>
        <v>45566</v>
      </c>
      <c r="V129" s="193">
        <f ca="1"/>
        <v>8.6428460715901531E-3</v>
      </c>
    </row>
    <row r="130" spans="3:22">
      <c r="C130" s="165" t="s">
        <v>6670</v>
      </c>
      <c r="D130" s="166">
        <f ca="1">VLOOKUP(C130,SwapCurves!$Y:$AB,4,FALSE)%</f>
        <v>9.6100000000000005E-3</v>
      </c>
      <c r="E130" s="165" t="s">
        <v>7623</v>
      </c>
      <c r="F130" s="165">
        <v>2</v>
      </c>
      <c r="G130" s="165" t="s">
        <v>7611</v>
      </c>
      <c r="H130" s="165" t="s">
        <v>7612</v>
      </c>
      <c r="I130" s="165" t="s">
        <v>7575</v>
      </c>
      <c r="J130" s="165" t="s">
        <v>7613</v>
      </c>
      <c r="K130" s="160" t="str">
        <f t="shared" ca="1" si="3"/>
        <v>6M-Euribor-BootstrapIndex#0000</v>
      </c>
      <c r="L130" s="167">
        <v>0</v>
      </c>
      <c r="M130" s="165" t="s">
        <v>7614</v>
      </c>
      <c r="N130" s="160" t="str">
        <f t="shared" ca="1" si="4"/>
        <v>YC-EUR-EONIA#0000</v>
      </c>
      <c r="O130" s="168" t="str">
        <f ca="1">IFERROR(_xll.qlSwapRateHelper2(C130,D130,F130,E130,G130,H130,I130,J130,K130,L130,M130,N130),"")</f>
        <v>EUR SWAP ANNUAL    10 YR#0000</v>
      </c>
      <c r="P130" s="169" t="str">
        <f ca="1">_xll.ohRangeRetrieveError(O130)</f>
        <v/>
      </c>
      <c r="R130" s="180" t="s">
        <v>7597</v>
      </c>
      <c r="S130" s="171"/>
      <c r="U130" s="151">
        <f ca="1"/>
        <v>45931</v>
      </c>
      <c r="V130" s="193">
        <f ca="1"/>
        <v>9.6937959742565642E-3</v>
      </c>
    </row>
    <row r="131" spans="3:22">
      <c r="C131" s="165" t="s">
        <v>6671</v>
      </c>
      <c r="D131" s="166">
        <f ca="1">VLOOKUP(C131,SwapCurves!$Y:$AB,4,FALSE)%</f>
        <v>1.0549999999999999E-2</v>
      </c>
      <c r="E131" s="165" t="s">
        <v>7624</v>
      </c>
      <c r="F131" s="165">
        <v>2</v>
      </c>
      <c r="G131" s="165" t="s">
        <v>7611</v>
      </c>
      <c r="H131" s="165" t="s">
        <v>7612</v>
      </c>
      <c r="I131" s="165" t="s">
        <v>7575</v>
      </c>
      <c r="J131" s="165" t="s">
        <v>7613</v>
      </c>
      <c r="K131" s="160" t="str">
        <f t="shared" ca="1" si="3"/>
        <v>6M-Euribor-BootstrapIndex#0000</v>
      </c>
      <c r="L131" s="167">
        <v>0</v>
      </c>
      <c r="M131" s="165" t="s">
        <v>7614</v>
      </c>
      <c r="N131" s="160" t="str">
        <f t="shared" ca="1" si="4"/>
        <v>YC-EUR-EONIA#0000</v>
      </c>
      <c r="O131" s="168" t="str">
        <f ca="1">IFERROR(_xll.qlSwapRateHelper2(C131,D131,F131,E131,G131,H131,I131,J131,K131,L131,M131,N131),"")</f>
        <v>EUR SWAP ANNUAL    11 YR#0000</v>
      </c>
      <c r="P131" s="169" t="str">
        <f ca="1">_xll.ohRangeRetrieveError(O131)</f>
        <v/>
      </c>
      <c r="R131" s="180" t="s">
        <v>7599</v>
      </c>
      <c r="S131" s="171"/>
      <c r="U131" s="151">
        <f ca="1"/>
        <v>46296</v>
      </c>
      <c r="V131" s="193">
        <f ca="1"/>
        <v>1.0669813730630688E-2</v>
      </c>
    </row>
    <row r="132" spans="3:22">
      <c r="C132" s="165" t="s">
        <v>6672</v>
      </c>
      <c r="D132" s="166">
        <f ca="1">VLOOKUP(C132,SwapCurves!$Y:$AB,4,FALSE)%</f>
        <v>1.1390000000000001E-2</v>
      </c>
      <c r="E132" s="165" t="s">
        <v>7625</v>
      </c>
      <c r="F132" s="165">
        <v>2</v>
      </c>
      <c r="G132" s="165" t="s">
        <v>7611</v>
      </c>
      <c r="H132" s="165" t="s">
        <v>7612</v>
      </c>
      <c r="I132" s="165" t="s">
        <v>7575</v>
      </c>
      <c r="J132" s="165" t="s">
        <v>7613</v>
      </c>
      <c r="K132" s="160" t="str">
        <f t="shared" ca="1" si="3"/>
        <v>6M-Euribor-BootstrapIndex#0000</v>
      </c>
      <c r="L132" s="167">
        <v>0</v>
      </c>
      <c r="M132" s="165" t="s">
        <v>7614</v>
      </c>
      <c r="N132" s="160" t="str">
        <f t="shared" ca="1" si="4"/>
        <v>YC-EUR-EONIA#0000</v>
      </c>
      <c r="O132" s="168" t="str">
        <f ca="1">IFERROR(_xll.qlSwapRateHelper2(C132,D132,F132,E132,G132,H132,I132,J132,K132,L132,M132,N132),"")</f>
        <v>EUR SWAP ANNUAL    12 YR#0000</v>
      </c>
      <c r="P132" s="169" t="str">
        <f ca="1">_xll.ohRangeRetrieveError(O132)</f>
        <v/>
      </c>
      <c r="R132" s="182" t="s">
        <v>7601</v>
      </c>
      <c r="S132" s="177"/>
      <c r="U132" s="151">
        <f ca="1"/>
        <v>46661</v>
      </c>
      <c r="V132" s="193">
        <f ca="1"/>
        <v>1.1548631311050654E-2</v>
      </c>
    </row>
    <row r="133" spans="3:22">
      <c r="C133" s="165" t="s">
        <v>6673</v>
      </c>
      <c r="D133" s="166">
        <f ca="1">VLOOKUP(C133,SwapCurves!$Y:$AB,4,FALSE)%</f>
        <v>1.213E-2</v>
      </c>
      <c r="E133" s="165" t="s">
        <v>7634</v>
      </c>
      <c r="F133" s="165">
        <v>2</v>
      </c>
      <c r="G133" s="165" t="s">
        <v>7611</v>
      </c>
      <c r="H133" s="165" t="s">
        <v>7612</v>
      </c>
      <c r="I133" s="165" t="s">
        <v>7575</v>
      </c>
      <c r="J133" s="165" t="s">
        <v>7613</v>
      </c>
      <c r="K133" s="160" t="str">
        <f t="shared" ca="1" si="3"/>
        <v>6M-Euribor-BootstrapIndex#0000</v>
      </c>
      <c r="L133" s="167">
        <v>0</v>
      </c>
      <c r="M133" s="165" t="s">
        <v>7614</v>
      </c>
      <c r="N133" s="160" t="str">
        <f t="shared" ca="1" si="4"/>
        <v>YC-EUR-EONIA#0000</v>
      </c>
      <c r="O133" s="168" t="str">
        <f ca="1">IFERROR(_xll.qlSwapRateHelper2(C133,D133,F133,E133,G133,H133,I133,J133,K133,L133,M133,N133),"")</f>
        <v>EUR SWAP ANNUAL    13 YR#0000</v>
      </c>
      <c r="P133" s="169" t="str">
        <f ca="1">_xll.ohRangeRetrieveError(O133)</f>
        <v/>
      </c>
      <c r="U133" s="151">
        <f ca="1"/>
        <v>47028</v>
      </c>
      <c r="V133" s="193">
        <f ca="1"/>
        <v>1.2325728739012769E-2</v>
      </c>
    </row>
    <row r="134" spans="3:22">
      <c r="C134" s="165" t="s">
        <v>6674</v>
      </c>
      <c r="D134" s="166">
        <f ca="1">VLOOKUP(C134,SwapCurves!$Y:$AB,4,FALSE)%</f>
        <v>1.2749999999999999E-2</v>
      </c>
      <c r="E134" s="165" t="s">
        <v>7635</v>
      </c>
      <c r="F134" s="165">
        <v>2</v>
      </c>
      <c r="G134" s="165" t="s">
        <v>7611</v>
      </c>
      <c r="H134" s="165" t="s">
        <v>7612</v>
      </c>
      <c r="I134" s="165" t="s">
        <v>7575</v>
      </c>
      <c r="J134" s="165" t="s">
        <v>7613</v>
      </c>
      <c r="K134" s="160" t="str">
        <f t="shared" ca="1" si="3"/>
        <v>6M-Euribor-BootstrapIndex#0000</v>
      </c>
      <c r="L134" s="167">
        <v>0</v>
      </c>
      <c r="M134" s="165" t="s">
        <v>7614</v>
      </c>
      <c r="N134" s="160" t="str">
        <f t="shared" ca="1" si="4"/>
        <v>YC-EUR-EONIA#0000</v>
      </c>
      <c r="O134" s="168" t="str">
        <f ca="1">IFERROR(_xll.qlSwapRateHelper2(C134,D134,F134,E134,G134,H134,I134,J134,K134,L134,M134,N134),"")</f>
        <v>EUR SWAP ANNUAL    14 YR#0000</v>
      </c>
      <c r="P134" s="169" t="str">
        <f ca="1">_xll.ohRangeRetrieveError(O134)</f>
        <v/>
      </c>
      <c r="U134" s="151">
        <f ca="1"/>
        <v>47392</v>
      </c>
      <c r="V134" s="193">
        <f ca="1"/>
        <v>1.2982431959784674E-2</v>
      </c>
    </row>
    <row r="135" spans="3:22">
      <c r="C135" s="165" t="s">
        <v>6675</v>
      </c>
      <c r="D135" s="166">
        <f ca="1">VLOOKUP(C135,SwapCurves!$Y:$AB,4,FALSE)%</f>
        <v>1.3260000000000001E-2</v>
      </c>
      <c r="E135" s="165" t="s">
        <v>7626</v>
      </c>
      <c r="F135" s="165">
        <v>2</v>
      </c>
      <c r="G135" s="165" t="s">
        <v>7611</v>
      </c>
      <c r="H135" s="165" t="s">
        <v>7612</v>
      </c>
      <c r="I135" s="165" t="s">
        <v>7575</v>
      </c>
      <c r="J135" s="165" t="s">
        <v>7613</v>
      </c>
      <c r="K135" s="160" t="str">
        <f t="shared" ca="1" si="3"/>
        <v>6M-Euribor-BootstrapIndex#0000</v>
      </c>
      <c r="L135" s="167">
        <v>0</v>
      </c>
      <c r="M135" s="165" t="s">
        <v>7614</v>
      </c>
      <c r="N135" s="160" t="str">
        <f t="shared" ca="1" si="4"/>
        <v>YC-EUR-EONIA#0000</v>
      </c>
      <c r="O135" s="168" t="str">
        <f ca="1">IFERROR(_xll.qlSwapRateHelper2(C135,D135,F135,E135,G135,H135,I135,J135,K135,L135,M135,N135),"")</f>
        <v>EUR SWAP ANNUAL    15 YR#0000</v>
      </c>
      <c r="P135" s="169" t="str">
        <f ca="1">_xll.ohRangeRetrieveError(O135)</f>
        <v/>
      </c>
      <c r="U135" s="151">
        <f ca="1"/>
        <v>47757</v>
      </c>
      <c r="V135" s="193">
        <f ca="1"/>
        <v>1.3524345508073413E-2</v>
      </c>
    </row>
    <row r="136" spans="3:22">
      <c r="C136" s="165" t="s">
        <v>6676</v>
      </c>
      <c r="D136" s="166">
        <f ca="1">VLOOKUP(C136,SwapCurves!$Y:$AB,4,FALSE)%</f>
        <v>1.478E-2</v>
      </c>
      <c r="E136" s="165" t="s">
        <v>7627</v>
      </c>
      <c r="F136" s="165">
        <v>2</v>
      </c>
      <c r="G136" s="165" t="s">
        <v>7611</v>
      </c>
      <c r="H136" s="165" t="s">
        <v>7612</v>
      </c>
      <c r="I136" s="165" t="s">
        <v>7575</v>
      </c>
      <c r="J136" s="165" t="s">
        <v>7613</v>
      </c>
      <c r="K136" s="160" t="str">
        <f t="shared" ca="1" si="3"/>
        <v>6M-Euribor-BootstrapIndex#0000</v>
      </c>
      <c r="L136" s="167">
        <v>0</v>
      </c>
      <c r="M136" s="165" t="s">
        <v>7614</v>
      </c>
      <c r="N136" s="160" t="str">
        <f t="shared" ca="1" si="4"/>
        <v>YC-EUR-EONIA#0000</v>
      </c>
      <c r="O136" s="168" t="str">
        <f ca="1">IFERROR(_xll.qlSwapRateHelper2(C136,D136,F136,E136,G136,H136,I136,J136,K136,L136,M136,N136),"")</f>
        <v>EUR SWAP ANNUAL    20 YR#0000</v>
      </c>
      <c r="P136" s="169" t="str">
        <f ca="1">_xll.ohRangeRetrieveError(O136)</f>
        <v/>
      </c>
      <c r="U136" s="151">
        <f ca="1"/>
        <v>49583</v>
      </c>
      <c r="V136" s="193">
        <f ca="1"/>
        <v>1.5137279137838041E-2</v>
      </c>
    </row>
    <row r="137" spans="3:22">
      <c r="C137" s="165" t="s">
        <v>6677</v>
      </c>
      <c r="D137" s="166">
        <f ca="1">VLOOKUP(C137,SwapCurves!$Y:$AB,4,FALSE)%</f>
        <v>1.5110000000000002E-2</v>
      </c>
      <c r="E137" s="165" t="s">
        <v>7628</v>
      </c>
      <c r="F137" s="165">
        <v>2</v>
      </c>
      <c r="G137" s="165" t="s">
        <v>7611</v>
      </c>
      <c r="H137" s="165" t="s">
        <v>7612</v>
      </c>
      <c r="I137" s="165" t="s">
        <v>7575</v>
      </c>
      <c r="J137" s="165" t="s">
        <v>7613</v>
      </c>
      <c r="K137" s="160" t="str">
        <f t="shared" ca="1" si="3"/>
        <v>6M-Euribor-BootstrapIndex#0000</v>
      </c>
      <c r="L137" s="167">
        <v>0</v>
      </c>
      <c r="M137" s="165" t="s">
        <v>7614</v>
      </c>
      <c r="N137" s="160" t="str">
        <f t="shared" ca="1" si="4"/>
        <v>YC-EUR-EONIA#0000</v>
      </c>
      <c r="O137" s="168" t="str">
        <f ca="1">IFERROR(_xll.qlSwapRateHelper2(C137,D137,F137,E137,G137,H137,I137,J137,K137,L137,M137,N137),"")</f>
        <v>EUR SWAP ANNUAL    25 YR#0000</v>
      </c>
      <c r="P137" s="169" t="str">
        <f ca="1">_xll.ohRangeRetrieveError(O137)</f>
        <v/>
      </c>
      <c r="U137" s="151">
        <f ca="1"/>
        <v>51410</v>
      </c>
      <c r="V137" s="193">
        <f ca="1"/>
        <v>1.5425866230828741E-2</v>
      </c>
    </row>
    <row r="138" spans="3:22">
      <c r="C138" s="165" t="s">
        <v>6678</v>
      </c>
      <c r="D138" s="166">
        <f ca="1">VLOOKUP(C138,SwapCurves!$Y:$AB,4,FALSE)%</f>
        <v>1.5129999999999999E-2</v>
      </c>
      <c r="E138" s="165" t="s">
        <v>7629</v>
      </c>
      <c r="F138" s="165">
        <v>2</v>
      </c>
      <c r="G138" s="165" t="s">
        <v>7611</v>
      </c>
      <c r="H138" s="165" t="s">
        <v>7612</v>
      </c>
      <c r="I138" s="165" t="s">
        <v>7575</v>
      </c>
      <c r="J138" s="165" t="s">
        <v>7613</v>
      </c>
      <c r="K138" s="160" t="str">
        <f t="shared" ca="1" si="3"/>
        <v>6M-Euribor-BootstrapIndex#0000</v>
      </c>
      <c r="L138" s="167">
        <v>0</v>
      </c>
      <c r="M138" s="165" t="s">
        <v>7614</v>
      </c>
      <c r="N138" s="160" t="str">
        <f t="shared" ca="1" si="4"/>
        <v>YC-EUR-EONIA#0000</v>
      </c>
      <c r="O138" s="168" t="str">
        <f ca="1">IFERROR(_xll.qlSwapRateHelper2(C138,D138,F138,E138,G138,H138,I138,J138,K138,L138,M138,N138),"")</f>
        <v>EUR SWAP ANNUAL    30 YR#0000</v>
      </c>
      <c r="P138" s="169" t="str">
        <f ca="1">_xll.ohRangeRetrieveError(O138)</f>
        <v/>
      </c>
      <c r="U138" s="152">
        <f ca="1"/>
        <v>53237</v>
      </c>
      <c r="V138" s="194">
        <f ca="1"/>
        <v>1.5377663279935901E-2</v>
      </c>
    </row>
    <row r="139" spans="3:22">
      <c r="C139" s="165" t="s">
        <v>6679</v>
      </c>
      <c r="D139" s="166">
        <f ca="1">VLOOKUP(C139,SwapCurves!$Y:$AB,4,FALSE)%</f>
        <v>1.5150000000000002E-2</v>
      </c>
      <c r="E139" s="165" t="s">
        <v>7630</v>
      </c>
      <c r="F139" s="165">
        <v>2</v>
      </c>
      <c r="G139" s="165" t="s">
        <v>7611</v>
      </c>
      <c r="H139" s="165" t="s">
        <v>7612</v>
      </c>
      <c r="I139" s="165" t="s">
        <v>7575</v>
      </c>
      <c r="J139" s="165" t="s">
        <v>7613</v>
      </c>
      <c r="K139" s="160" t="str">
        <f t="shared" ca="1" si="3"/>
        <v>6M-Euribor-BootstrapIndex#0000</v>
      </c>
      <c r="L139" s="167">
        <v>0</v>
      </c>
      <c r="M139" s="165" t="s">
        <v>7614</v>
      </c>
      <c r="N139" s="160" t="str">
        <f t="shared" ca="1" si="4"/>
        <v>YC-EUR-EONIA#0000</v>
      </c>
      <c r="O139" s="168" t="str">
        <f ca="1">IFERROR(_xll.qlSwapRateHelper2(C139,D139,F139,E139,G139,H139,I139,J139,K139,L139,M139,N139),"")</f>
        <v>EUR SWAP ANNUAL    40 YR#0000</v>
      </c>
      <c r="P139" s="169" t="str">
        <f ca="1">_xll.ohRangeRetrieveError(O139)</f>
        <v/>
      </c>
    </row>
    <row r="140" spans="3:22">
      <c r="C140" s="183" t="s">
        <v>6680</v>
      </c>
      <c r="D140" s="195">
        <f ca="1">VLOOKUP(C140,SwapCurves!$Y:$AB,4,FALSE)%</f>
        <v>1.4670000000000001E-2</v>
      </c>
      <c r="E140" s="183" t="s">
        <v>7631</v>
      </c>
      <c r="F140" s="183">
        <v>2</v>
      </c>
      <c r="G140" s="183" t="s">
        <v>7611</v>
      </c>
      <c r="H140" s="183" t="s">
        <v>7612</v>
      </c>
      <c r="I140" s="183" t="s">
        <v>7575</v>
      </c>
      <c r="J140" s="183" t="s">
        <v>7613</v>
      </c>
      <c r="K140" s="185" t="str">
        <f t="shared" ca="1" si="3"/>
        <v>6M-Euribor-BootstrapIndex#0000</v>
      </c>
      <c r="L140" s="186">
        <v>0</v>
      </c>
      <c r="M140" s="183" t="s">
        <v>7614</v>
      </c>
      <c r="N140" s="185" t="str">
        <f t="shared" ca="1" si="4"/>
        <v>YC-EUR-EONIA#0000</v>
      </c>
      <c r="O140" s="187" t="str">
        <f ca="1">IFERROR(_xll.qlSwapRateHelper2(C140,D140,F140,E140,G140,H140,I140,J140,K140,L140,M140,N140),"")</f>
        <v>EUR SWAP ANNUAL    50 YR#0000</v>
      </c>
      <c r="P140" s="188" t="str">
        <f ca="1">_xll.ohRangeRetrieveError(O140)</f>
        <v/>
      </c>
    </row>
    <row r="141" spans="3:22">
      <c r="C141" s="183" t="s">
        <v>6681</v>
      </c>
      <c r="D141" s="195">
        <f ca="1">VLOOKUP(C141,SwapCurves!$Y:$AB,4,FALSE)%</f>
        <v>1.452E-2</v>
      </c>
      <c r="E141" s="183" t="s">
        <v>7632</v>
      </c>
      <c r="F141" s="183">
        <v>2</v>
      </c>
      <c r="G141" s="183" t="s">
        <v>7611</v>
      </c>
      <c r="H141" s="183" t="s">
        <v>7612</v>
      </c>
      <c r="I141" s="183" t="s">
        <v>7575</v>
      </c>
      <c r="J141" s="183" t="s">
        <v>7613</v>
      </c>
      <c r="K141" s="185" t="str">
        <f t="shared" ca="1" si="3"/>
        <v>6M-Euribor-BootstrapIndex#0000</v>
      </c>
      <c r="L141" s="186">
        <v>0</v>
      </c>
      <c r="M141" s="183" t="s">
        <v>7614</v>
      </c>
      <c r="N141" s="185" t="str">
        <f t="shared" ca="1" si="4"/>
        <v>YC-EUR-EONIA#0000</v>
      </c>
      <c r="O141" s="187" t="str">
        <f ca="1">IFERROR(_xll.qlSwapRateHelper2(C141,D141,F141,E141,G141,H141,I141,J141,K141,L141,M141,N141),"")</f>
        <v>EUR SWAP ANNUAL    60 YR#0000</v>
      </c>
      <c r="P141" s="188" t="str">
        <f ca="1">_xll.ohRangeRetrieveError(O141)</f>
        <v/>
      </c>
    </row>
    <row r="142" spans="3:22">
      <c r="C142" s="196"/>
      <c r="D142" s="197"/>
      <c r="E142" s="196"/>
      <c r="F142" s="196"/>
      <c r="G142" s="196"/>
      <c r="H142" s="196"/>
      <c r="I142" s="196"/>
      <c r="J142" s="196"/>
      <c r="K142" s="198"/>
      <c r="L142" s="199"/>
      <c r="M142" s="196"/>
      <c r="N142" s="198"/>
      <c r="O142" s="200"/>
      <c r="P142" s="201"/>
    </row>
    <row r="143" spans="3:22">
      <c r="E143" s="136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</row>
    <row r="144" spans="3:22"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</row>
    <row r="145" spans="3:22">
      <c r="C145" s="134" t="s">
        <v>12123</v>
      </c>
    </row>
    <row r="147" spans="3:22">
      <c r="C147" s="135" t="s">
        <v>7547</v>
      </c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</row>
    <row r="148" spans="3:22">
      <c r="C148" s="135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</row>
    <row r="149" spans="3:22">
      <c r="C149" s="137" t="s">
        <v>7548</v>
      </c>
      <c r="D149" s="138" t="str">
        <f ca="1">_xll.qlEuribor("1M-Euribor-BootstrapIndex","1M")</f>
        <v>1M-Euribor-BootstrapIndex#0000</v>
      </c>
      <c r="E149" s="136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R149" s="135" t="s">
        <v>7549</v>
      </c>
      <c r="S149" s="136"/>
    </row>
    <row r="150" spans="3:22">
      <c r="C150" s="136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R150" s="136"/>
      <c r="S150" s="136"/>
      <c r="U150" s="139" t="s">
        <v>7550</v>
      </c>
      <c r="V150" s="136"/>
    </row>
    <row r="151" spans="3:22">
      <c r="C151" s="140" t="s">
        <v>7551</v>
      </c>
      <c r="D151" s="140" t="s">
        <v>7552</v>
      </c>
      <c r="E151" s="140" t="s">
        <v>7553</v>
      </c>
      <c r="F151" s="140" t="s">
        <v>7554</v>
      </c>
      <c r="G151" s="140" t="s">
        <v>7555</v>
      </c>
      <c r="H151" s="140" t="s">
        <v>7565</v>
      </c>
      <c r="I151" s="140" t="s">
        <v>7556</v>
      </c>
      <c r="J151" s="140" t="s">
        <v>7557</v>
      </c>
      <c r="K151" s="140" t="s">
        <v>7558</v>
      </c>
      <c r="L151" s="141"/>
      <c r="M151" s="142"/>
      <c r="N151" s="143"/>
      <c r="O151" s="140" t="s">
        <v>7559</v>
      </c>
      <c r="P151" s="140" t="s">
        <v>7560</v>
      </c>
      <c r="R151" s="144" t="s">
        <v>7561</v>
      </c>
      <c r="S151" s="145" t="str">
        <f ca="1">_xll.qlPiecewiseYieldCurve(S153,S154,S155,_xll.ohPack(O153:O184),S157,S158,S159,S160,S161,S162,S163,S164,S165)</f>
        <v>YC-EUR-EURIBOR1M#0000</v>
      </c>
      <c r="U151" s="136"/>
      <c r="V151" s="136"/>
    </row>
    <row r="152" spans="3:22">
      <c r="C152" s="147" t="s">
        <v>7551</v>
      </c>
      <c r="D152" s="147" t="s">
        <v>7552</v>
      </c>
      <c r="E152" s="147" t="s">
        <v>7564</v>
      </c>
      <c r="F152" s="147"/>
      <c r="G152" s="147" t="s">
        <v>7555</v>
      </c>
      <c r="H152" s="147" t="s">
        <v>7565</v>
      </c>
      <c r="I152" s="147" t="s">
        <v>7566</v>
      </c>
      <c r="J152" s="147" t="s">
        <v>7567</v>
      </c>
      <c r="K152" s="147" t="s">
        <v>7568</v>
      </c>
      <c r="L152" s="147" t="s">
        <v>7569</v>
      </c>
      <c r="M152" s="147" t="s">
        <v>7570</v>
      </c>
      <c r="N152" s="147" t="s">
        <v>7571</v>
      </c>
      <c r="O152" s="147" t="s">
        <v>7572</v>
      </c>
      <c r="P152" s="147" t="s">
        <v>7560</v>
      </c>
      <c r="R152" s="148" t="s">
        <v>7560</v>
      </c>
      <c r="S152" s="149" t="str">
        <f ca="1">_xll.ohRangeRetrieveError(S151)</f>
        <v/>
      </c>
      <c r="U152" s="146" t="s">
        <v>7562</v>
      </c>
      <c r="V152" s="146" t="s">
        <v>7563</v>
      </c>
    </row>
    <row r="153" spans="3:22">
      <c r="C153" s="165"/>
      <c r="D153" s="166"/>
      <c r="E153" s="165"/>
      <c r="F153" s="165"/>
      <c r="G153" s="165"/>
      <c r="H153" s="165"/>
      <c r="I153" s="165"/>
      <c r="J153" s="165"/>
      <c r="K153" s="160"/>
      <c r="L153" s="167"/>
      <c r="M153" s="165"/>
      <c r="N153" s="160"/>
      <c r="O153" s="168"/>
      <c r="P153" s="169" t="str">
        <f ca="1">_xll.ohRangeRetrieveError(O153)</f>
        <v/>
      </c>
      <c r="R153" s="163" t="s">
        <v>7551</v>
      </c>
      <c r="S153" s="164" t="s">
        <v>12124</v>
      </c>
      <c r="U153" s="150">
        <f t="array" aca="1" ref="U153:U182" ca="1">_xll.qlPiecewiseYieldCurveDates(S151,S151)</f>
        <v>42276</v>
      </c>
      <c r="V153" s="192">
        <f t="array" aca="1" ref="V153:V182" ca="1">_xll.qlPiecewiseYieldCurveData(S151,S151)</f>
        <v>-1.1769193487204293E-3</v>
      </c>
    </row>
    <row r="154" spans="3:22">
      <c r="C154" s="165" t="s">
        <v>8392</v>
      </c>
      <c r="D154" s="166">
        <f ca="1">VLOOKUP(C154,SwapCurves!$Y:$AB,4,FALSE)%</f>
        <v>-1.1799999999999998E-3</v>
      </c>
      <c r="E154" s="165" t="s">
        <v>7584</v>
      </c>
      <c r="F154" s="165">
        <v>2</v>
      </c>
      <c r="G154" s="165" t="s">
        <v>7611</v>
      </c>
      <c r="H154" s="165" t="s">
        <v>7612</v>
      </c>
      <c r="I154" s="165" t="s">
        <v>7575</v>
      </c>
      <c r="J154" s="165" t="s">
        <v>7613</v>
      </c>
      <c r="K154" s="160" t="str">
        <f t="shared" ref="K154:K182" ca="1" si="5">$D$149</f>
        <v>1M-Euribor-BootstrapIndex#0000</v>
      </c>
      <c r="L154" s="167">
        <v>0</v>
      </c>
      <c r="M154" s="165" t="s">
        <v>7614</v>
      </c>
      <c r="N154" s="160" t="str">
        <f t="shared" ref="N154:N182" ca="1" si="6">$S$14</f>
        <v>YC-EUR-EONIA#0000</v>
      </c>
      <c r="O154" s="168" t="str">
        <f ca="1">IFERROR(_xll.qlSwapRateHelper2(C154,D154,F154,E154,G154,H154,I154,J154,K154,L154,M154,N154),"")</f>
        <v>EUR SWAP (vs 1M)    2 MO#0000</v>
      </c>
      <c r="P154" s="169" t="str">
        <f ca="1">_xll.ohRangeRetrieveError(O154)</f>
        <v/>
      </c>
      <c r="R154" s="170" t="s">
        <v>7578</v>
      </c>
      <c r="S154" s="171">
        <v>0</v>
      </c>
      <c r="U154" s="151">
        <f ca="1"/>
        <v>42339</v>
      </c>
      <c r="V154" s="193">
        <f ca="1"/>
        <v>-1.1769193487204293E-3</v>
      </c>
    </row>
    <row r="155" spans="3:22">
      <c r="C155" s="165" t="s">
        <v>8394</v>
      </c>
      <c r="D155" s="166">
        <f ca="1">VLOOKUP(C155,SwapCurves!$Y:$AB,4,FALSE)%</f>
        <v>-1.1799999999999998E-3</v>
      </c>
      <c r="E155" s="165" t="s">
        <v>7586</v>
      </c>
      <c r="F155" s="165">
        <v>2</v>
      </c>
      <c r="G155" s="165" t="s">
        <v>7611</v>
      </c>
      <c r="H155" s="165" t="s">
        <v>7612</v>
      </c>
      <c r="I155" s="165" t="s">
        <v>7575</v>
      </c>
      <c r="J155" s="165" t="s">
        <v>7613</v>
      </c>
      <c r="K155" s="160" t="str">
        <f t="shared" ca="1" si="5"/>
        <v>1M-Euribor-BootstrapIndex#0000</v>
      </c>
      <c r="L155" s="167">
        <v>0</v>
      </c>
      <c r="M155" s="165" t="s">
        <v>7614</v>
      </c>
      <c r="N155" s="160" t="str">
        <f t="shared" ca="1" si="6"/>
        <v>YC-EUR-EONIA#0000</v>
      </c>
      <c r="O155" s="168" t="str">
        <f ca="1">IFERROR(_xll.qlSwapRateHelper2(C155,D155,F155,E155,G155,H155,I155,J155,K155,L155,M155,N155),"")</f>
        <v>EUR SWAP (vs 1M)    3 MO#0000</v>
      </c>
      <c r="P155" s="173" t="str">
        <f ca="1">_xll.ohRangeRetrieveError(O155)</f>
        <v/>
      </c>
      <c r="R155" s="170" t="s">
        <v>7555</v>
      </c>
      <c r="S155" s="172" t="s">
        <v>7574</v>
      </c>
      <c r="U155" s="151">
        <f ca="1"/>
        <v>42373</v>
      </c>
      <c r="V155" s="193">
        <f ca="1"/>
        <v>-1.1715326566678007E-3</v>
      </c>
    </row>
    <row r="156" spans="3:22">
      <c r="C156" s="165" t="s">
        <v>8395</v>
      </c>
      <c r="D156" s="166">
        <f ca="1">VLOOKUP(C156,SwapCurves!$Y:$AB,4,FALSE)%</f>
        <v>-1.2099999999999999E-3</v>
      </c>
      <c r="E156" s="165" t="s">
        <v>7588</v>
      </c>
      <c r="F156" s="165">
        <v>2</v>
      </c>
      <c r="G156" s="165" t="s">
        <v>7611</v>
      </c>
      <c r="H156" s="165" t="s">
        <v>7612</v>
      </c>
      <c r="I156" s="165" t="s">
        <v>7575</v>
      </c>
      <c r="J156" s="165" t="s">
        <v>7613</v>
      </c>
      <c r="K156" s="160" t="str">
        <f t="shared" ca="1" si="5"/>
        <v>1M-Euribor-BootstrapIndex#0000</v>
      </c>
      <c r="L156" s="167">
        <v>0</v>
      </c>
      <c r="M156" s="165" t="s">
        <v>7614</v>
      </c>
      <c r="N156" s="160" t="str">
        <f t="shared" ca="1" si="6"/>
        <v>YC-EUR-EONIA#0000</v>
      </c>
      <c r="O156" s="168" t="str">
        <f ca="1">IFERROR(_xll.qlSwapRateHelper2(C156,D156,F156,E156,G156,H156,I156,J156,K156,L156,M156,N156),"")</f>
        <v>EUR SWAP (vs 1M)    4 MO#0000</v>
      </c>
      <c r="P156" s="169" t="str">
        <f ca="1">_xll.ohRangeRetrieveError(O156)</f>
        <v/>
      </c>
      <c r="Q156" s="136"/>
      <c r="R156" s="170" t="s">
        <v>7547</v>
      </c>
      <c r="S156" s="174"/>
      <c r="U156" s="151">
        <f ca="1"/>
        <v>42401</v>
      </c>
      <c r="V156" s="193">
        <f ca="1"/>
        <v>-1.1968568049033023E-3</v>
      </c>
    </row>
    <row r="157" spans="3:22">
      <c r="C157" s="165" t="s">
        <v>8396</v>
      </c>
      <c r="D157" s="166">
        <f ca="1">VLOOKUP(C157,SwapCurves!$Y:$AB,4,FALSE)%</f>
        <v>-1.23E-3</v>
      </c>
      <c r="E157" s="165" t="s">
        <v>7590</v>
      </c>
      <c r="F157" s="165">
        <v>2</v>
      </c>
      <c r="G157" s="165" t="s">
        <v>7611</v>
      </c>
      <c r="H157" s="165" t="s">
        <v>7612</v>
      </c>
      <c r="I157" s="165" t="s">
        <v>7575</v>
      </c>
      <c r="J157" s="165" t="s">
        <v>7613</v>
      </c>
      <c r="K157" s="160" t="str">
        <f t="shared" ca="1" si="5"/>
        <v>1M-Euribor-BootstrapIndex#0000</v>
      </c>
      <c r="L157" s="167">
        <v>0</v>
      </c>
      <c r="M157" s="165" t="s">
        <v>7614</v>
      </c>
      <c r="N157" s="160" t="str">
        <f t="shared" ca="1" si="6"/>
        <v>YC-EUR-EONIA#0000</v>
      </c>
      <c r="O157" s="168" t="str">
        <f ca="1">IFERROR(_xll.qlSwapRateHelper2(C157,D157,F157,E157,G157,H157,I157,J157,K157,L157,M157,N157),"")</f>
        <v>EUR SWAP (vs 1M)    5 MO#0000</v>
      </c>
      <c r="P157" s="169" t="str">
        <f ca="1">_xll.ohRangeRetrieveError(O157)</f>
        <v/>
      </c>
      <c r="Q157" s="136"/>
      <c r="R157" s="170" t="s">
        <v>7582</v>
      </c>
      <c r="S157" s="172" t="s">
        <v>7583</v>
      </c>
      <c r="U157" s="151">
        <f ca="1"/>
        <v>42430</v>
      </c>
      <c r="V157" s="193">
        <f ca="1"/>
        <v>-1.2303637572016249E-3</v>
      </c>
    </row>
    <row r="158" spans="3:22">
      <c r="C158" s="165" t="s">
        <v>8397</v>
      </c>
      <c r="D158" s="166">
        <f ca="1">VLOOKUP(C158,SwapCurves!$Y:$AB,4,FALSE)%</f>
        <v>-1.25E-3</v>
      </c>
      <c r="E158" s="165" t="s">
        <v>7593</v>
      </c>
      <c r="F158" s="165">
        <v>2</v>
      </c>
      <c r="G158" s="165" t="s">
        <v>7611</v>
      </c>
      <c r="H158" s="165" t="s">
        <v>7612</v>
      </c>
      <c r="I158" s="165" t="s">
        <v>7575</v>
      </c>
      <c r="J158" s="165" t="s">
        <v>7613</v>
      </c>
      <c r="K158" s="160" t="str">
        <f t="shared" ca="1" si="5"/>
        <v>1M-Euribor-BootstrapIndex#0000</v>
      </c>
      <c r="L158" s="167">
        <v>0</v>
      </c>
      <c r="M158" s="165" t="s">
        <v>7614</v>
      </c>
      <c r="N158" s="160" t="str">
        <f t="shared" ca="1" si="6"/>
        <v>YC-EUR-EONIA#0000</v>
      </c>
      <c r="O158" s="168" t="str">
        <f ca="1">IFERROR(_xll.qlSwapRateHelper2(C158,D158,F158,E158,G158,H158,I158,J158,K158,L158,M158,N158),"")</f>
        <v>EUR SWAP (vs 1M)    6 MO#0000</v>
      </c>
      <c r="P158" s="169" t="str">
        <f ca="1">_xll.ohRangeRetrieveError(O158)</f>
        <v/>
      </c>
      <c r="Q158" s="136"/>
      <c r="R158" s="170" t="s">
        <v>7585</v>
      </c>
      <c r="S158" s="171"/>
      <c r="U158" s="151">
        <f ca="1"/>
        <v>42461</v>
      </c>
      <c r="V158" s="193">
        <f ca="1"/>
        <v>-1.2463171365272657E-3</v>
      </c>
    </row>
    <row r="159" spans="3:22">
      <c r="C159" s="165" t="s">
        <v>8398</v>
      </c>
      <c r="D159" s="166">
        <f ca="1">VLOOKUP(C159,SwapCurves!$Y:$AB,4,FALSE)%</f>
        <v>-1.2600000000000001E-3</v>
      </c>
      <c r="E159" s="165" t="s">
        <v>7596</v>
      </c>
      <c r="F159" s="165">
        <v>2</v>
      </c>
      <c r="G159" s="165" t="s">
        <v>7611</v>
      </c>
      <c r="H159" s="165" t="s">
        <v>7612</v>
      </c>
      <c r="I159" s="165" t="s">
        <v>7575</v>
      </c>
      <c r="J159" s="165" t="s">
        <v>7613</v>
      </c>
      <c r="K159" s="160" t="str">
        <f t="shared" ca="1" si="5"/>
        <v>1M-Euribor-BootstrapIndex#0000</v>
      </c>
      <c r="L159" s="167">
        <v>0</v>
      </c>
      <c r="M159" s="165" t="s">
        <v>7614</v>
      </c>
      <c r="N159" s="160" t="str">
        <f t="shared" ca="1" si="6"/>
        <v>YC-EUR-EONIA#0000</v>
      </c>
      <c r="O159" s="168" t="str">
        <f ca="1">IFERROR(_xll.qlSwapRateHelper2(C159,D159,F159,E159,G159,H159,I159,J159,K159,L159,M159,N159),"")</f>
        <v>EUR SWAP (vs 1M)    7 MO#0000</v>
      </c>
      <c r="P159" s="169" t="str">
        <f ca="1">_xll.ohRangeRetrieveError(O159)</f>
        <v/>
      </c>
      <c r="Q159" s="136"/>
      <c r="R159" s="170" t="s">
        <v>7587</v>
      </c>
      <c r="S159" s="171"/>
      <c r="U159" s="151">
        <f ca="1"/>
        <v>42492</v>
      </c>
      <c r="V159" s="193">
        <f ca="1"/>
        <v>-1.2594150905500738E-3</v>
      </c>
    </row>
    <row r="160" spans="3:22">
      <c r="C160" s="165" t="s">
        <v>8399</v>
      </c>
      <c r="D160" s="166">
        <f ca="1">VLOOKUP(C160,SwapCurves!$Y:$AB,4,FALSE)%</f>
        <v>-1.2900000000000001E-3</v>
      </c>
      <c r="E160" s="165" t="s">
        <v>7598</v>
      </c>
      <c r="F160" s="165">
        <v>2</v>
      </c>
      <c r="G160" s="165" t="s">
        <v>7611</v>
      </c>
      <c r="H160" s="165" t="s">
        <v>7612</v>
      </c>
      <c r="I160" s="165" t="s">
        <v>7575</v>
      </c>
      <c r="J160" s="165" t="s">
        <v>7613</v>
      </c>
      <c r="K160" s="160" t="str">
        <f t="shared" ca="1" si="5"/>
        <v>1M-Euribor-BootstrapIndex#0000</v>
      </c>
      <c r="L160" s="167">
        <v>0</v>
      </c>
      <c r="M160" s="165" t="s">
        <v>7614</v>
      </c>
      <c r="N160" s="160" t="str">
        <f t="shared" ca="1" si="6"/>
        <v>YC-EUR-EONIA#0000</v>
      </c>
      <c r="O160" s="168" t="str">
        <f ca="1">IFERROR(_xll.qlSwapRateHelper2(C160,D160,F160,E160,G160,H160,I160,J160,K160,L160,M160,N160),"")</f>
        <v>EUR SWAP (vs 1M)    8 MO#0000</v>
      </c>
      <c r="P160" s="169" t="str">
        <f ca="1">_xll.ohRangeRetrieveError(O160)</f>
        <v/>
      </c>
      <c r="Q160" s="136"/>
      <c r="R160" s="170" t="s">
        <v>7589</v>
      </c>
      <c r="S160" s="171"/>
      <c r="U160" s="151">
        <f ca="1"/>
        <v>42522</v>
      </c>
      <c r="V160" s="193">
        <f ca="1"/>
        <v>-1.2862827020854457E-3</v>
      </c>
    </row>
    <row r="161" spans="3:22">
      <c r="C161" s="165" t="s">
        <v>8400</v>
      </c>
      <c r="D161" s="166">
        <f ca="1">VLOOKUP(C161,SwapCurves!$Y:$AB,4,FALSE)%</f>
        <v>-1.31E-3</v>
      </c>
      <c r="E161" s="165" t="s">
        <v>7600</v>
      </c>
      <c r="F161" s="165">
        <v>2</v>
      </c>
      <c r="G161" s="165" t="s">
        <v>7611</v>
      </c>
      <c r="H161" s="165" t="s">
        <v>7612</v>
      </c>
      <c r="I161" s="165" t="s">
        <v>7575</v>
      </c>
      <c r="J161" s="165" t="s">
        <v>7613</v>
      </c>
      <c r="K161" s="160" t="str">
        <f t="shared" ca="1" si="5"/>
        <v>1M-Euribor-BootstrapIndex#0000</v>
      </c>
      <c r="L161" s="167">
        <v>0</v>
      </c>
      <c r="M161" s="165" t="s">
        <v>7614</v>
      </c>
      <c r="N161" s="160" t="str">
        <f t="shared" ca="1" si="6"/>
        <v>YC-EUR-EONIA#0000</v>
      </c>
      <c r="O161" s="168" t="str">
        <f ca="1">IFERROR(_xll.qlSwapRateHelper2(C161,D161,F161,E161,G161,H161,I161,J161,K161,L161,M161,N161),"")</f>
        <v>EUR SWAP (vs 1M)    9 MO#0000</v>
      </c>
      <c r="P161" s="169" t="str">
        <f ca="1">_xll.ohRangeRetrieveError(O161)</f>
        <v/>
      </c>
      <c r="Q161" s="136"/>
      <c r="R161" s="175" t="s">
        <v>7591</v>
      </c>
      <c r="S161" s="172" t="s">
        <v>12114</v>
      </c>
      <c r="U161" s="151">
        <f ca="1"/>
        <v>42552</v>
      </c>
      <c r="V161" s="193">
        <f ca="1"/>
        <v>-1.3086627264015606E-3</v>
      </c>
    </row>
    <row r="162" spans="3:22">
      <c r="C162" s="165" t="s">
        <v>8401</v>
      </c>
      <c r="D162" s="166">
        <f ca="1">VLOOKUP(C162,SwapCurves!$Y:$AB,4,FALSE)%</f>
        <v>-1.33E-3</v>
      </c>
      <c r="E162" s="165" t="s">
        <v>7607</v>
      </c>
      <c r="F162" s="165">
        <v>2</v>
      </c>
      <c r="G162" s="165" t="s">
        <v>7611</v>
      </c>
      <c r="H162" s="165" t="s">
        <v>7612</v>
      </c>
      <c r="I162" s="165" t="s">
        <v>7575</v>
      </c>
      <c r="J162" s="165" t="s">
        <v>7613</v>
      </c>
      <c r="K162" s="160" t="str">
        <f t="shared" ca="1" si="5"/>
        <v>1M-Euribor-BootstrapIndex#0000</v>
      </c>
      <c r="L162" s="167">
        <v>0</v>
      </c>
      <c r="M162" s="165" t="s">
        <v>7614</v>
      </c>
      <c r="N162" s="160" t="str">
        <f t="shared" ca="1" si="6"/>
        <v>YC-EUR-EONIA#0000</v>
      </c>
      <c r="O162" s="168" t="str">
        <f ca="1">IFERROR(_xll.qlSwapRateHelper2(C162,D162,F162,E162,G162,H162,I162,J162,K162,L162,M162,N162),"")</f>
        <v>EUR SWAP (vs 1M)   10 MO#0000</v>
      </c>
      <c r="P162" s="169" t="str">
        <f ca="1">_xll.ohRangeRetrieveError(O162)</f>
        <v/>
      </c>
      <c r="Q162" s="136"/>
      <c r="R162" s="175" t="s">
        <v>7594</v>
      </c>
      <c r="S162" s="172" t="s">
        <v>12115</v>
      </c>
      <c r="U162" s="151">
        <f ca="1"/>
        <v>42583</v>
      </c>
      <c r="V162" s="193">
        <f ca="1"/>
        <v>-1.3263313980315448E-3</v>
      </c>
    </row>
    <row r="163" spans="3:22">
      <c r="C163" s="165" t="s">
        <v>8402</v>
      </c>
      <c r="D163" s="166">
        <f ca="1">VLOOKUP(C163,SwapCurves!$Y:$AB,4,FALSE)%</f>
        <v>-1.3600000000000001E-3</v>
      </c>
      <c r="E163" s="165" t="s">
        <v>7608</v>
      </c>
      <c r="F163" s="165">
        <v>2</v>
      </c>
      <c r="G163" s="165" t="s">
        <v>7611</v>
      </c>
      <c r="H163" s="165" t="s">
        <v>7612</v>
      </c>
      <c r="I163" s="165" t="s">
        <v>7575</v>
      </c>
      <c r="J163" s="165" t="s">
        <v>7613</v>
      </c>
      <c r="K163" s="160" t="str">
        <f t="shared" ca="1" si="5"/>
        <v>1M-Euribor-BootstrapIndex#0000</v>
      </c>
      <c r="L163" s="167">
        <v>0</v>
      </c>
      <c r="M163" s="165" t="s">
        <v>7614</v>
      </c>
      <c r="N163" s="160" t="str">
        <f t="shared" ca="1" si="6"/>
        <v>YC-EUR-EONIA#0000</v>
      </c>
      <c r="O163" s="168" t="str">
        <f ca="1">IFERROR(_xll.qlSwapRateHelper2(C163,D163,F163,E163,G163,H163,I163,J163,K163,L163,M163,N163),"")</f>
        <v>EUR SWAP (vs 1M)   11 MO#0000</v>
      </c>
      <c r="P163" s="169" t="str">
        <f ca="1">_xll.ohRangeRetrieveError(O163)</f>
        <v/>
      </c>
      <c r="Q163" s="136"/>
      <c r="R163" s="170" t="s">
        <v>7597</v>
      </c>
      <c r="S163" s="171"/>
      <c r="U163" s="151">
        <f ca="1"/>
        <v>42614</v>
      </c>
      <c r="V163" s="193">
        <f ca="1"/>
        <v>-1.3542774436138933E-3</v>
      </c>
    </row>
    <row r="164" spans="3:22">
      <c r="C164" s="165" t="s">
        <v>8404</v>
      </c>
      <c r="D164" s="166">
        <f ca="1">VLOOKUP(C164,SwapCurves!$Y:$AB,4,FALSE)%</f>
        <v>-1.3900000000000002E-3</v>
      </c>
      <c r="E164" s="165" t="s">
        <v>7609</v>
      </c>
      <c r="F164" s="165">
        <v>2</v>
      </c>
      <c r="G164" s="165" t="s">
        <v>7611</v>
      </c>
      <c r="H164" s="165" t="s">
        <v>7612</v>
      </c>
      <c r="I164" s="165" t="s">
        <v>7575</v>
      </c>
      <c r="J164" s="165" t="s">
        <v>7613</v>
      </c>
      <c r="K164" s="160" t="str">
        <f t="shared" ca="1" si="5"/>
        <v>1M-Euribor-BootstrapIndex#0000</v>
      </c>
      <c r="L164" s="167">
        <v>0</v>
      </c>
      <c r="M164" s="165" t="s">
        <v>7614</v>
      </c>
      <c r="N164" s="160" t="str">
        <f t="shared" ca="1" si="6"/>
        <v>YC-EUR-EONIA#0000</v>
      </c>
      <c r="O164" s="168" t="str">
        <f ca="1">IFERROR(_xll.qlSwapRateHelper2(C164,D164,F164,E164,G164,H164,I164,J164,K164,L164,M164,N164),"")</f>
        <v>EUR SWAP (VS 1M)    1 YR#0000</v>
      </c>
      <c r="P164" s="169" t="str">
        <f ca="1">_xll.ohRangeRetrieveError(O164)</f>
        <v/>
      </c>
      <c r="Q164" s="136"/>
      <c r="R164" s="170" t="s">
        <v>7599</v>
      </c>
      <c r="S164" s="171"/>
      <c r="U164" s="151">
        <f ca="1"/>
        <v>42646</v>
      </c>
      <c r="V164" s="193">
        <f ca="1"/>
        <v>-1.3863898097103153E-3</v>
      </c>
    </row>
    <row r="165" spans="3:22">
      <c r="C165" s="165" t="s">
        <v>8416</v>
      </c>
      <c r="D165" s="166">
        <f ca="1">VLOOKUP(C165,SwapCurves!$Y:$AB,4,FALSE)%</f>
        <v>-1.2800000000000001E-3</v>
      </c>
      <c r="E165" s="165" t="s">
        <v>7610</v>
      </c>
      <c r="F165" s="165">
        <v>2</v>
      </c>
      <c r="G165" s="165" t="s">
        <v>7611</v>
      </c>
      <c r="H165" s="165" t="s">
        <v>7612</v>
      </c>
      <c r="I165" s="165" t="s">
        <v>7575</v>
      </c>
      <c r="J165" s="165" t="s">
        <v>7613</v>
      </c>
      <c r="K165" s="160" t="str">
        <f t="shared" ca="1" si="5"/>
        <v>1M-Euribor-BootstrapIndex#0000</v>
      </c>
      <c r="L165" s="167">
        <v>0</v>
      </c>
      <c r="M165" s="165" t="s">
        <v>7614</v>
      </c>
      <c r="N165" s="160" t="str">
        <f t="shared" ca="1" si="6"/>
        <v>YC-EUR-EONIA#0000</v>
      </c>
      <c r="O165" s="168" t="str">
        <f ca="1">IFERROR(_xll.qlSwapRateHelper2(C165,D165,F165,E165,G165,H165,I165,J165,K165,L165,M165,N165),"")</f>
        <v>EUR SWAP (VS 1M)    2 YR#0000</v>
      </c>
      <c r="P165" s="169" t="str">
        <f ca="1">_xll.ohRangeRetrieveError(O165)</f>
        <v/>
      </c>
      <c r="Q165" s="136"/>
      <c r="R165" s="176" t="s">
        <v>7601</v>
      </c>
      <c r="S165" s="177"/>
      <c r="U165" s="151">
        <f ca="1"/>
        <v>43010</v>
      </c>
      <c r="V165" s="193">
        <f ca="1"/>
        <v>-1.2792295842468599E-3</v>
      </c>
    </row>
    <row r="166" spans="3:22">
      <c r="C166" s="165" t="s">
        <v>8417</v>
      </c>
      <c r="D166" s="166">
        <f ca="1">VLOOKUP(C166,SwapCurves!$Y:$AB,4,FALSE)%</f>
        <v>-7.000000000000001E-4</v>
      </c>
      <c r="E166" s="165" t="s">
        <v>7615</v>
      </c>
      <c r="F166" s="165">
        <v>2</v>
      </c>
      <c r="G166" s="165" t="s">
        <v>7611</v>
      </c>
      <c r="H166" s="165" t="s">
        <v>7612</v>
      </c>
      <c r="I166" s="165" t="s">
        <v>7575</v>
      </c>
      <c r="J166" s="165" t="s">
        <v>7613</v>
      </c>
      <c r="K166" s="160" t="str">
        <f t="shared" ca="1" si="5"/>
        <v>1M-Euribor-BootstrapIndex#0000</v>
      </c>
      <c r="L166" s="167">
        <v>0</v>
      </c>
      <c r="M166" s="165" t="s">
        <v>7614</v>
      </c>
      <c r="N166" s="160" t="str">
        <f t="shared" ca="1" si="6"/>
        <v>YC-EUR-EONIA#0000</v>
      </c>
      <c r="O166" s="168" t="str">
        <f ca="1">IFERROR(_xll.qlSwapRateHelper2(C166,D166,F166,E166,G166,H166,I166,J166,K166,L166,M166,N166),"")</f>
        <v>EUR SWAP (VS 1M)    3 YR#0000</v>
      </c>
      <c r="P166" s="169" t="str">
        <f ca="1">_xll.ohRangeRetrieveError(O166)</f>
        <v/>
      </c>
      <c r="Q166" s="136"/>
      <c r="R166" s="129" t="s">
        <v>7602</v>
      </c>
      <c r="S166" s="178" t="b">
        <f ca="1">_xll.qlExtrapolatorEnableExtrapolation(S151,,S151)</f>
        <v>1</v>
      </c>
      <c r="U166" s="151">
        <f ca="1"/>
        <v>43374</v>
      </c>
      <c r="V166" s="193">
        <f ca="1"/>
        <v>-7.0144653237860972E-4</v>
      </c>
    </row>
    <row r="167" spans="3:22">
      <c r="C167" s="165" t="s">
        <v>8418</v>
      </c>
      <c r="D167" s="166">
        <f ca="1">VLOOKUP(C167,SwapCurves!$Y:$AB,4,FALSE)%</f>
        <v>2.5999999999999998E-4</v>
      </c>
      <c r="E167" s="165" t="s">
        <v>7616</v>
      </c>
      <c r="F167" s="165">
        <v>2</v>
      </c>
      <c r="G167" s="165" t="s">
        <v>7611</v>
      </c>
      <c r="H167" s="165" t="s">
        <v>7612</v>
      </c>
      <c r="I167" s="165" t="s">
        <v>7575</v>
      </c>
      <c r="J167" s="165" t="s">
        <v>7613</v>
      </c>
      <c r="K167" s="160" t="str">
        <f t="shared" ca="1" si="5"/>
        <v>1M-Euribor-BootstrapIndex#0000</v>
      </c>
      <c r="L167" s="167">
        <v>0</v>
      </c>
      <c r="M167" s="165" t="s">
        <v>7614</v>
      </c>
      <c r="N167" s="160" t="str">
        <f t="shared" ca="1" si="6"/>
        <v>YC-EUR-EONIA#0000</v>
      </c>
      <c r="O167" s="168" t="str">
        <f ca="1">IFERROR(_xll.qlSwapRateHelper2(C167,D167,F167,E167,G167,H167,I167,J167,K167,L167,M167,N167),"")</f>
        <v>EUR SWAP (VS 1M)    4 YR#0000</v>
      </c>
      <c r="P167" s="169" t="str">
        <f ca="1">_xll.ohRangeRetrieveError(O167)</f>
        <v/>
      </c>
      <c r="U167" s="151">
        <f ca="1"/>
        <v>43739</v>
      </c>
      <c r="V167" s="193">
        <f ca="1"/>
        <v>2.572985114253516E-4</v>
      </c>
    </row>
    <row r="168" spans="3:22">
      <c r="C168" s="165" t="s">
        <v>8419</v>
      </c>
      <c r="D168" s="166">
        <f ca="1">VLOOKUP(C168,SwapCurves!$Y:$AB,4,FALSE)%</f>
        <v>1.4199999999999998E-3</v>
      </c>
      <c r="E168" s="165" t="s">
        <v>7617</v>
      </c>
      <c r="F168" s="165">
        <v>2</v>
      </c>
      <c r="G168" s="165" t="s">
        <v>7611</v>
      </c>
      <c r="H168" s="165" t="s">
        <v>7612</v>
      </c>
      <c r="I168" s="165" t="s">
        <v>7575</v>
      </c>
      <c r="J168" s="165" t="s">
        <v>7613</v>
      </c>
      <c r="K168" s="160" t="str">
        <f t="shared" ca="1" si="5"/>
        <v>1M-Euribor-BootstrapIndex#0000</v>
      </c>
      <c r="L168" s="167">
        <v>0</v>
      </c>
      <c r="M168" s="165" t="s">
        <v>7614</v>
      </c>
      <c r="N168" s="160" t="str">
        <f t="shared" ca="1" si="6"/>
        <v>YC-EUR-EONIA#0000</v>
      </c>
      <c r="O168" s="168" t="str">
        <f ca="1">IFERROR(_xll.qlSwapRateHelper2(C168,D168,F168,E168,G168,H168,I168,J168,K168,L168,M168,N168),"")</f>
        <v>EUR SWAP (VS 1M)    5 YR#0000</v>
      </c>
      <c r="P168" s="169" t="str">
        <f ca="1">_xll.ohRangeRetrieveError(O168)</f>
        <v/>
      </c>
      <c r="U168" s="151">
        <f ca="1"/>
        <v>44105</v>
      </c>
      <c r="V168" s="193">
        <f ca="1"/>
        <v>1.4182413099215947E-3</v>
      </c>
    </row>
    <row r="169" spans="3:22">
      <c r="C169" s="165" t="s">
        <v>8420</v>
      </c>
      <c r="D169" s="166">
        <f ca="1">VLOOKUP(C169,SwapCurves!$Y:$AB,4,FALSE)%</f>
        <v>2.7000000000000001E-3</v>
      </c>
      <c r="E169" s="165" t="s">
        <v>7619</v>
      </c>
      <c r="F169" s="165">
        <v>2</v>
      </c>
      <c r="G169" s="165" t="s">
        <v>7611</v>
      </c>
      <c r="H169" s="165" t="s">
        <v>7612</v>
      </c>
      <c r="I169" s="165" t="s">
        <v>7575</v>
      </c>
      <c r="J169" s="165" t="s">
        <v>7613</v>
      </c>
      <c r="K169" s="160" t="str">
        <f t="shared" ca="1" si="5"/>
        <v>1M-Euribor-BootstrapIndex#0000</v>
      </c>
      <c r="L169" s="167">
        <v>0</v>
      </c>
      <c r="M169" s="165" t="s">
        <v>7614</v>
      </c>
      <c r="N169" s="160" t="str">
        <f t="shared" ca="1" si="6"/>
        <v>YC-EUR-EONIA#0000</v>
      </c>
      <c r="O169" s="168" t="str">
        <f ca="1">IFERROR(_xll.qlSwapRateHelper2(C169,D169,F169,E169,G169,H169,I169,J169,K169,L169,M169,N169),"")</f>
        <v>EUR SWAP (VS 1M)    6 YR#0000</v>
      </c>
      <c r="P169" s="169" t="str">
        <f ca="1">_xll.ohRangeRetrieveError(O169)</f>
        <v/>
      </c>
      <c r="R169" s="144" t="s">
        <v>7618</v>
      </c>
      <c r="S169" s="145" t="str">
        <f ca="1">_xll.qlEuribor(S171,S172,S173)</f>
        <v>EUR-EURIBOR1M#0000</v>
      </c>
      <c r="U169" s="151">
        <f ca="1"/>
        <v>44470</v>
      </c>
      <c r="V169" s="193">
        <f ca="1"/>
        <v>2.7047846127513709E-3</v>
      </c>
    </row>
    <row r="170" spans="3:22">
      <c r="C170" s="165" t="s">
        <v>8421</v>
      </c>
      <c r="D170" s="166">
        <f ca="1">VLOOKUP(C170,SwapCurves!$Y:$AB,4,FALSE)%</f>
        <v>4.0200000000000001E-3</v>
      </c>
      <c r="E170" s="165" t="s">
        <v>7620</v>
      </c>
      <c r="F170" s="165">
        <v>2</v>
      </c>
      <c r="G170" s="165" t="s">
        <v>7611</v>
      </c>
      <c r="H170" s="165" t="s">
        <v>7612</v>
      </c>
      <c r="I170" s="165" t="s">
        <v>7575</v>
      </c>
      <c r="J170" s="165" t="s">
        <v>7613</v>
      </c>
      <c r="K170" s="160" t="str">
        <f t="shared" ca="1" si="5"/>
        <v>1M-Euribor-BootstrapIndex#0000</v>
      </c>
      <c r="L170" s="167">
        <v>0</v>
      </c>
      <c r="M170" s="165" t="s">
        <v>7614</v>
      </c>
      <c r="N170" s="160" t="str">
        <f t="shared" ca="1" si="6"/>
        <v>YC-EUR-EONIA#0000</v>
      </c>
      <c r="O170" s="168" t="str">
        <f ca="1">IFERROR(_xll.qlSwapRateHelper2(C170,D170,F170,E170,G170,H170,I170,J170,K170,L170,M170,N170),"")</f>
        <v>EUR SWAP (VS 1M)    7 YR#0000</v>
      </c>
      <c r="P170" s="169" t="str">
        <f ca="1">_xll.ohRangeRetrieveError(O170)</f>
        <v/>
      </c>
      <c r="R170" s="148" t="s">
        <v>7560</v>
      </c>
      <c r="S170" s="149" t="str">
        <f ca="1">_xll.ohRangeRetrieveError(S169)</f>
        <v/>
      </c>
      <c r="U170" s="151">
        <f ca="1"/>
        <v>44837</v>
      </c>
      <c r="V170" s="193">
        <f ca="1"/>
        <v>4.03885580648327E-3</v>
      </c>
    </row>
    <row r="171" spans="3:22">
      <c r="C171" s="165" t="s">
        <v>8422</v>
      </c>
      <c r="D171" s="166">
        <f ca="1">VLOOKUP(C171,SwapCurves!$Y:$AB,4,FALSE)%</f>
        <v>5.3200000000000001E-3</v>
      </c>
      <c r="E171" s="165" t="s">
        <v>7621</v>
      </c>
      <c r="F171" s="165">
        <v>2</v>
      </c>
      <c r="G171" s="165" t="s">
        <v>7611</v>
      </c>
      <c r="H171" s="165" t="s">
        <v>7612</v>
      </c>
      <c r="I171" s="165" t="s">
        <v>7575</v>
      </c>
      <c r="J171" s="165" t="s">
        <v>7613</v>
      </c>
      <c r="K171" s="160" t="str">
        <f t="shared" ca="1" si="5"/>
        <v>1M-Euribor-BootstrapIndex#0000</v>
      </c>
      <c r="L171" s="167">
        <v>0</v>
      </c>
      <c r="M171" s="165" t="s">
        <v>7614</v>
      </c>
      <c r="N171" s="160" t="str">
        <f t="shared" ca="1" si="6"/>
        <v>YC-EUR-EONIA#0000</v>
      </c>
      <c r="O171" s="168" t="str">
        <f ca="1">IFERROR(_xll.qlSwapRateHelper2(C171,D171,F171,E171,G171,H171,I171,J171,K171,L171,M171,N171),"")</f>
        <v>EUR SWAP (VS 1M)    8 YR#0000</v>
      </c>
      <c r="P171" s="169" t="str">
        <f ca="1">_xll.ohRangeRetrieveError(O171)</f>
        <v/>
      </c>
      <c r="R171" s="179" t="s">
        <v>7551</v>
      </c>
      <c r="S171" s="164" t="s">
        <v>12125</v>
      </c>
      <c r="U171" s="151">
        <f ca="1"/>
        <v>45201</v>
      </c>
      <c r="V171" s="193">
        <f ca="1"/>
        <v>5.3615434677999185E-3</v>
      </c>
    </row>
    <row r="172" spans="3:22">
      <c r="C172" s="165" t="s">
        <v>8423</v>
      </c>
      <c r="D172" s="166">
        <f ca="1">VLOOKUP(C172,SwapCurves!$Y:$AB,4,FALSE)%</f>
        <v>6.5300000000000002E-3</v>
      </c>
      <c r="E172" s="165" t="s">
        <v>7622</v>
      </c>
      <c r="F172" s="165">
        <v>2</v>
      </c>
      <c r="G172" s="165" t="s">
        <v>7611</v>
      </c>
      <c r="H172" s="165" t="s">
        <v>7612</v>
      </c>
      <c r="I172" s="165" t="s">
        <v>7575</v>
      </c>
      <c r="J172" s="165" t="s">
        <v>7613</v>
      </c>
      <c r="K172" s="160" t="str">
        <f t="shared" ca="1" si="5"/>
        <v>1M-Euribor-BootstrapIndex#0000</v>
      </c>
      <c r="L172" s="167">
        <v>0</v>
      </c>
      <c r="M172" s="165" t="s">
        <v>7614</v>
      </c>
      <c r="N172" s="160" t="str">
        <f t="shared" ca="1" si="6"/>
        <v>YC-EUR-EONIA#0000</v>
      </c>
      <c r="O172" s="168" t="str">
        <f ca="1">IFERROR(_xll.qlSwapRateHelper2(C172,D172,F172,E172,G172,H172,I172,J172,K172,L172,M172,N172),"")</f>
        <v>EUR SWAP (VS 1M)    9 YR#0000</v>
      </c>
      <c r="P172" s="169" t="str">
        <f ca="1">_xll.ohRangeRetrieveError(O172)</f>
        <v/>
      </c>
      <c r="R172" s="180" t="s">
        <v>7564</v>
      </c>
      <c r="S172" s="171" t="s">
        <v>209</v>
      </c>
      <c r="U172" s="151">
        <f ca="1"/>
        <v>45566</v>
      </c>
      <c r="V172" s="193">
        <f ca="1"/>
        <v>6.5995429263030541E-3</v>
      </c>
    </row>
    <row r="173" spans="3:22">
      <c r="C173" s="165" t="s">
        <v>8424</v>
      </c>
      <c r="D173" s="166">
        <f ca="1">VLOOKUP(C173,SwapCurves!$Y:$AB,4,FALSE)%</f>
        <v>7.6E-3</v>
      </c>
      <c r="E173" s="165" t="s">
        <v>7623</v>
      </c>
      <c r="F173" s="165">
        <v>2</v>
      </c>
      <c r="G173" s="165" t="s">
        <v>7611</v>
      </c>
      <c r="H173" s="165" t="s">
        <v>7612</v>
      </c>
      <c r="I173" s="165" t="s">
        <v>7575</v>
      </c>
      <c r="J173" s="165" t="s">
        <v>7613</v>
      </c>
      <c r="K173" s="160" t="str">
        <f t="shared" ca="1" si="5"/>
        <v>1M-Euribor-BootstrapIndex#0000</v>
      </c>
      <c r="L173" s="167">
        <v>0</v>
      </c>
      <c r="M173" s="165" t="s">
        <v>7614</v>
      </c>
      <c r="N173" s="160" t="str">
        <f t="shared" ca="1" si="6"/>
        <v>YC-EUR-EONIA#0000</v>
      </c>
      <c r="O173" s="168" t="str">
        <f ca="1">IFERROR(_xll.qlSwapRateHelper2(C173,D173,F173,E173,G173,H173,I173,J173,K173,L173,M173,N173),"")</f>
        <v>EUR SWAP (VS 1M)   10 YR#0000</v>
      </c>
      <c r="P173" s="169" t="str">
        <f ca="1">_xll.ohRangeRetrieveError(O173)</f>
        <v/>
      </c>
      <c r="R173" s="180" t="s">
        <v>7604</v>
      </c>
      <c r="S173" s="181" t="str">
        <f ca="1">S151</f>
        <v>YC-EUR-EURIBOR1M#0000</v>
      </c>
      <c r="U173" s="151">
        <f ca="1"/>
        <v>45931</v>
      </c>
      <c r="V173" s="193">
        <f ca="1"/>
        <v>7.703731546695832E-3</v>
      </c>
    </row>
    <row r="174" spans="3:22">
      <c r="C174" s="165" t="s">
        <v>8425</v>
      </c>
      <c r="D174" s="166">
        <f ca="1">VLOOKUP(C174,SwapCurves!$Y:$AB,4,FALSE)%</f>
        <v>8.6E-3</v>
      </c>
      <c r="E174" s="165" t="s">
        <v>7624</v>
      </c>
      <c r="F174" s="165">
        <v>2</v>
      </c>
      <c r="G174" s="165" t="s">
        <v>7611</v>
      </c>
      <c r="H174" s="165" t="s">
        <v>7612</v>
      </c>
      <c r="I174" s="165" t="s">
        <v>7575</v>
      </c>
      <c r="J174" s="165" t="s">
        <v>7613</v>
      </c>
      <c r="K174" s="160" t="str">
        <f t="shared" ca="1" si="5"/>
        <v>1M-Euribor-BootstrapIndex#0000</v>
      </c>
      <c r="L174" s="167">
        <v>0</v>
      </c>
      <c r="M174" s="165" t="s">
        <v>7614</v>
      </c>
      <c r="N174" s="160" t="str">
        <f t="shared" ca="1" si="6"/>
        <v>YC-EUR-EONIA#0000</v>
      </c>
      <c r="O174" s="168" t="str">
        <f ca="1">IFERROR(_xll.qlSwapRateHelper2(C174,D174,F174,E174,G174,H174,I174,J174,K174,L174,M174,N174),"")</f>
        <v>EUR SWAP (VS 1M)   11 YR#0000</v>
      </c>
      <c r="P174" s="169" t="str">
        <f ca="1">_xll.ohRangeRetrieveError(O174)</f>
        <v/>
      </c>
      <c r="R174" s="180" t="s">
        <v>7597</v>
      </c>
      <c r="S174" s="171"/>
      <c r="U174" s="151">
        <f ca="1"/>
        <v>46296</v>
      </c>
      <c r="V174" s="193">
        <f ca="1"/>
        <v>8.7438407769908476E-3</v>
      </c>
    </row>
    <row r="175" spans="3:22">
      <c r="C175" s="165" t="s">
        <v>8426</v>
      </c>
      <c r="D175" s="166">
        <f ca="1">VLOOKUP(C175,SwapCurves!$Y:$AB,4,FALSE)%</f>
        <v>9.4999999999999998E-3</v>
      </c>
      <c r="E175" s="165" t="s">
        <v>7625</v>
      </c>
      <c r="F175" s="165">
        <v>2</v>
      </c>
      <c r="G175" s="165" t="s">
        <v>7611</v>
      </c>
      <c r="H175" s="165" t="s">
        <v>7612</v>
      </c>
      <c r="I175" s="165" t="s">
        <v>7575</v>
      </c>
      <c r="J175" s="165" t="s">
        <v>7613</v>
      </c>
      <c r="K175" s="160" t="str">
        <f t="shared" ca="1" si="5"/>
        <v>1M-Euribor-BootstrapIndex#0000</v>
      </c>
      <c r="L175" s="167">
        <v>0</v>
      </c>
      <c r="M175" s="165" t="s">
        <v>7614</v>
      </c>
      <c r="N175" s="160" t="str">
        <f t="shared" ca="1" si="6"/>
        <v>YC-EUR-EONIA#0000</v>
      </c>
      <c r="O175" s="168" t="str">
        <f ca="1">IFERROR(_xll.qlSwapRateHelper2(C175,D175,F175,E175,G175,H175,I175,J175,K175,L175,M175,N175),"")</f>
        <v>EUR SWAP (VS 1M)   12 YR#0000</v>
      </c>
      <c r="P175" s="169" t="str">
        <f ca="1">_xll.ohRangeRetrieveError(O175)</f>
        <v/>
      </c>
      <c r="R175" s="180" t="s">
        <v>7599</v>
      </c>
      <c r="S175" s="171"/>
      <c r="U175" s="151">
        <f ca="1"/>
        <v>46661</v>
      </c>
      <c r="V175" s="193">
        <f ca="1"/>
        <v>9.6870714037438979E-3</v>
      </c>
    </row>
    <row r="176" spans="3:22">
      <c r="C176" s="165" t="s">
        <v>8429</v>
      </c>
      <c r="D176" s="166">
        <f ca="1">VLOOKUP(C176,SwapCurves!$Y:$AB,4,FALSE)%</f>
        <v>1.153E-2</v>
      </c>
      <c r="E176" s="165" t="s">
        <v>7626</v>
      </c>
      <c r="F176" s="165">
        <v>2</v>
      </c>
      <c r="G176" s="165" t="s">
        <v>7611</v>
      </c>
      <c r="H176" s="165" t="s">
        <v>7612</v>
      </c>
      <c r="I176" s="165" t="s">
        <v>7575</v>
      </c>
      <c r="J176" s="165" t="s">
        <v>7613</v>
      </c>
      <c r="K176" s="160" t="str">
        <f t="shared" ca="1" si="5"/>
        <v>1M-Euribor-BootstrapIndex#0000</v>
      </c>
      <c r="L176" s="167">
        <v>0</v>
      </c>
      <c r="M176" s="165" t="s">
        <v>7614</v>
      </c>
      <c r="N176" s="160" t="str">
        <f t="shared" ca="1" si="6"/>
        <v>YC-EUR-EONIA#0000</v>
      </c>
      <c r="O176" s="168" t="str">
        <f ca="1">IFERROR(_xll.qlSwapRateHelper2(C176,D176,F176,E176,G176,H176,I176,J176,K176,L176,M176,N176),"")</f>
        <v>EUR SWAP (VS 1M)   15 YR#0000</v>
      </c>
      <c r="P176" s="169" t="str">
        <f ca="1">_xll.ohRangeRetrieveError(O176)</f>
        <v/>
      </c>
      <c r="R176" s="182" t="s">
        <v>7601</v>
      </c>
      <c r="S176" s="177"/>
      <c r="U176" s="151">
        <f ca="1"/>
        <v>47757</v>
      </c>
      <c r="V176" s="193">
        <f ca="1"/>
        <v>1.183735363266067E-2</v>
      </c>
    </row>
    <row r="177" spans="3:25">
      <c r="C177" s="165" t="s">
        <v>8430</v>
      </c>
      <c r="D177" s="166">
        <f ca="1">VLOOKUP(C177,SwapCurves!$Y:$AB,4,FALSE)%</f>
        <v>1.328E-2</v>
      </c>
      <c r="E177" s="165" t="s">
        <v>7627</v>
      </c>
      <c r="F177" s="165">
        <v>2</v>
      </c>
      <c r="G177" s="165" t="s">
        <v>7611</v>
      </c>
      <c r="H177" s="165" t="s">
        <v>7612</v>
      </c>
      <c r="I177" s="165" t="s">
        <v>7575</v>
      </c>
      <c r="J177" s="165" t="s">
        <v>7613</v>
      </c>
      <c r="K177" s="160" t="str">
        <f t="shared" ca="1" si="5"/>
        <v>1M-Euribor-BootstrapIndex#0000</v>
      </c>
      <c r="L177" s="167">
        <v>0</v>
      </c>
      <c r="M177" s="165" t="s">
        <v>7614</v>
      </c>
      <c r="N177" s="160" t="str">
        <f t="shared" ca="1" si="6"/>
        <v>YC-EUR-EONIA#0000</v>
      </c>
      <c r="O177" s="168" t="str">
        <f ca="1">IFERROR(_xll.qlSwapRateHelper2(C177,D177,F177,E177,G177,H177,I177,J177,K177,L177,M177,N177),"")</f>
        <v>EUR SWAP (VS 1M)   20 YR#0000</v>
      </c>
      <c r="P177" s="169" t="str">
        <f ca="1">_xll.ohRangeRetrieveError(O177)</f>
        <v/>
      </c>
      <c r="U177" s="151">
        <f ca="1"/>
        <v>49583</v>
      </c>
      <c r="V177" s="193">
        <f ca="1"/>
        <v>1.3704977083744341E-2</v>
      </c>
    </row>
    <row r="178" spans="3:25">
      <c r="C178" s="165" t="s">
        <v>8431</v>
      </c>
      <c r="D178" s="166">
        <f ca="1">VLOOKUP(C178,SwapCurves!$Y:$AB,4,FALSE)%</f>
        <v>1.379E-2</v>
      </c>
      <c r="E178" s="165" t="s">
        <v>7628</v>
      </c>
      <c r="F178" s="165">
        <v>2</v>
      </c>
      <c r="G178" s="165" t="s">
        <v>7611</v>
      </c>
      <c r="H178" s="165" t="s">
        <v>7612</v>
      </c>
      <c r="I178" s="165" t="s">
        <v>7575</v>
      </c>
      <c r="J178" s="165" t="s">
        <v>7613</v>
      </c>
      <c r="K178" s="160" t="str">
        <f t="shared" ca="1" si="5"/>
        <v>1M-Euribor-BootstrapIndex#0000</v>
      </c>
      <c r="L178" s="167">
        <v>0</v>
      </c>
      <c r="M178" s="165" t="s">
        <v>7614</v>
      </c>
      <c r="N178" s="160" t="str">
        <f t="shared" ca="1" si="6"/>
        <v>YC-EUR-EONIA#0000</v>
      </c>
      <c r="O178" s="168" t="str">
        <f ca="1">IFERROR(_xll.qlSwapRateHelper2(C178,D178,F178,E178,G178,H178,I178,J178,K178,L178,M178,N178),"")</f>
        <v>EUR SWAP (VS 1M)   25 YR#0000</v>
      </c>
      <c r="P178" s="169" t="str">
        <f ca="1">_xll.ohRangeRetrieveError(O178)</f>
        <v/>
      </c>
      <c r="U178" s="151">
        <f ca="1"/>
        <v>51410</v>
      </c>
      <c r="V178" s="193">
        <f ca="1"/>
        <v>1.4196958977270052E-2</v>
      </c>
    </row>
    <row r="179" spans="3:25">
      <c r="C179" s="165" t="s">
        <v>8432</v>
      </c>
      <c r="D179" s="166">
        <f ca="1">VLOOKUP(C179,SwapCurves!$Y:$AB,4,FALSE)%</f>
        <v>1.3919999999999998E-2</v>
      </c>
      <c r="E179" s="165" t="s">
        <v>7629</v>
      </c>
      <c r="F179" s="165">
        <v>2</v>
      </c>
      <c r="G179" s="165" t="s">
        <v>7611</v>
      </c>
      <c r="H179" s="165" t="s">
        <v>7612</v>
      </c>
      <c r="I179" s="165" t="s">
        <v>7575</v>
      </c>
      <c r="J179" s="165" t="s">
        <v>7613</v>
      </c>
      <c r="K179" s="160" t="str">
        <f t="shared" ca="1" si="5"/>
        <v>1M-Euribor-BootstrapIndex#0000</v>
      </c>
      <c r="L179" s="167">
        <v>0</v>
      </c>
      <c r="M179" s="165" t="s">
        <v>7614</v>
      </c>
      <c r="N179" s="160" t="str">
        <f t="shared" ca="1" si="6"/>
        <v>YC-EUR-EONIA#0000</v>
      </c>
      <c r="O179" s="168" t="str">
        <f ca="1">IFERROR(_xll.qlSwapRateHelper2(C179,D179,F179,E179,G179,H179,I179,J179,K179,L179,M179,N179),"")</f>
        <v>EUR SWAP (VS 1M)   30 YR#0000</v>
      </c>
      <c r="P179" s="169" t="str">
        <f ca="1">_xll.ohRangeRetrieveError(O179)</f>
        <v/>
      </c>
      <c r="U179" s="151">
        <f ca="1"/>
        <v>53237</v>
      </c>
      <c r="V179" s="193">
        <f ca="1"/>
        <v>1.4270938777133119E-2</v>
      </c>
    </row>
    <row r="180" spans="3:25">
      <c r="C180" s="165" t="s">
        <v>8433</v>
      </c>
      <c r="D180" s="166">
        <f ca="1">VLOOKUP(C180,SwapCurves!$Y:$AB,4,FALSE)%</f>
        <v>1.4110000000000001E-2</v>
      </c>
      <c r="E180" s="165" t="s">
        <v>7630</v>
      </c>
      <c r="F180" s="165">
        <v>2</v>
      </c>
      <c r="G180" s="165" t="s">
        <v>7611</v>
      </c>
      <c r="H180" s="165" t="s">
        <v>7612</v>
      </c>
      <c r="I180" s="165" t="s">
        <v>7575</v>
      </c>
      <c r="J180" s="165" t="s">
        <v>7613</v>
      </c>
      <c r="K180" s="160" t="str">
        <f t="shared" ca="1" si="5"/>
        <v>1M-Euribor-BootstrapIndex#0000</v>
      </c>
      <c r="L180" s="167">
        <v>0</v>
      </c>
      <c r="M180" s="165" t="s">
        <v>7614</v>
      </c>
      <c r="N180" s="160" t="str">
        <f t="shared" ca="1" si="6"/>
        <v>YC-EUR-EONIA#0000</v>
      </c>
      <c r="O180" s="168" t="str">
        <f ca="1">IFERROR(_xll.qlSwapRateHelper2(C180,D180,F180,E180,G180,H180,I180,J180,K180,L180,M180,N180),"")</f>
        <v>EUR SWAP (VS 1M)   40 YR#0000</v>
      </c>
      <c r="P180" s="169" t="str">
        <f ca="1">_xll.ohRangeRetrieveError(O180)</f>
        <v/>
      </c>
      <c r="U180" s="151">
        <f ca="1"/>
        <v>56888</v>
      </c>
      <c r="V180" s="193">
        <f ca="1"/>
        <v>1.4394998522817261E-2</v>
      </c>
    </row>
    <row r="181" spans="3:25">
      <c r="C181" s="165" t="s">
        <v>8434</v>
      </c>
      <c r="D181" s="166">
        <f ca="1">VLOOKUP(C181,SwapCurves!$Y:$AB,4,FALSE)%</f>
        <v>1.3729999999999999E-2</v>
      </c>
      <c r="E181" s="165" t="s">
        <v>7631</v>
      </c>
      <c r="F181" s="165">
        <v>2</v>
      </c>
      <c r="G181" s="165" t="s">
        <v>7611</v>
      </c>
      <c r="H181" s="165" t="s">
        <v>7612</v>
      </c>
      <c r="I181" s="165" t="s">
        <v>7575</v>
      </c>
      <c r="J181" s="165" t="s">
        <v>7613</v>
      </c>
      <c r="K181" s="160" t="str">
        <f t="shared" ca="1" si="5"/>
        <v>1M-Euribor-BootstrapIndex#0000</v>
      </c>
      <c r="L181" s="167">
        <v>0</v>
      </c>
      <c r="M181" s="165" t="s">
        <v>7614</v>
      </c>
      <c r="N181" s="160" t="str">
        <f t="shared" ca="1" si="6"/>
        <v>YC-EUR-EONIA#0000</v>
      </c>
      <c r="O181" s="168" t="str">
        <f ca="1">IFERROR(_xll.qlSwapRateHelper2(C181,D181,F181,E181,G181,H181,I181,J181,K181,L181,M181,N181),"")</f>
        <v>EUR SWAP (VS 1M)   50 YR#0000</v>
      </c>
      <c r="P181" s="169" t="str">
        <f ca="1">_xll.ohRangeRetrieveError(O181)</f>
        <v/>
      </c>
      <c r="U181" s="151">
        <f ca="1"/>
        <v>60541</v>
      </c>
      <c r="V181" s="193">
        <f ca="1"/>
        <v>1.3795743459484812E-2</v>
      </c>
    </row>
    <row r="182" spans="3:25">
      <c r="C182" s="165" t="s">
        <v>8435</v>
      </c>
      <c r="D182" s="166">
        <f ca="1">VLOOKUP(C182,SwapCurves!$Y:$AB,4,FALSE)%</f>
        <v>1.3650000000000001E-2</v>
      </c>
      <c r="E182" s="165" t="s">
        <v>7632</v>
      </c>
      <c r="F182" s="165">
        <v>2</v>
      </c>
      <c r="G182" s="165" t="s">
        <v>7611</v>
      </c>
      <c r="H182" s="165" t="s">
        <v>7612</v>
      </c>
      <c r="I182" s="165" t="s">
        <v>7575</v>
      </c>
      <c r="J182" s="165" t="s">
        <v>7613</v>
      </c>
      <c r="K182" s="160" t="str">
        <f t="shared" ca="1" si="5"/>
        <v>1M-Euribor-BootstrapIndex#0000</v>
      </c>
      <c r="L182" s="167">
        <v>0</v>
      </c>
      <c r="M182" s="165" t="s">
        <v>7614</v>
      </c>
      <c r="N182" s="160" t="str">
        <f t="shared" ca="1" si="6"/>
        <v>YC-EUR-EONIA#0000</v>
      </c>
      <c r="O182" s="168" t="str">
        <f ca="1">IFERROR(_xll.qlSwapRateHelper2(C182,D182,F182,E182,G182,H182,I182,J182,K182,L182,M182,N182),"")</f>
        <v>EUR SWAP (VS 1M)   60 YR#0000</v>
      </c>
      <c r="P182" s="169" t="str">
        <f ca="1">_xll.ohRangeRetrieveError(O182)</f>
        <v/>
      </c>
      <c r="U182" s="152">
        <f ca="1"/>
        <v>64193</v>
      </c>
      <c r="V182" s="194">
        <f ca="1"/>
        <v>1.365694123595605E-2</v>
      </c>
    </row>
    <row r="183" spans="3:25">
      <c r="C183" s="183"/>
      <c r="D183" s="195"/>
      <c r="E183" s="183"/>
      <c r="F183" s="183"/>
      <c r="G183" s="183"/>
      <c r="H183" s="183"/>
      <c r="I183" s="183"/>
      <c r="J183" s="183"/>
      <c r="K183" s="160"/>
      <c r="L183" s="186"/>
      <c r="M183" s="183"/>
      <c r="N183" s="185"/>
      <c r="O183" s="187"/>
      <c r="P183" s="188"/>
    </row>
    <row r="184" spans="3:25">
      <c r="C184" s="183"/>
      <c r="D184" s="195"/>
      <c r="E184" s="183"/>
      <c r="F184" s="183"/>
      <c r="G184" s="183"/>
      <c r="H184" s="183"/>
      <c r="I184" s="183"/>
      <c r="J184" s="183"/>
      <c r="K184" s="417"/>
      <c r="L184" s="186"/>
      <c r="M184" s="183"/>
      <c r="N184" s="185"/>
      <c r="O184" s="187"/>
      <c r="P184" s="188"/>
    </row>
    <row r="185" spans="3:25">
      <c r="C185" s="196"/>
      <c r="D185" s="197"/>
      <c r="E185" s="196"/>
      <c r="F185" s="196"/>
      <c r="G185" s="196"/>
      <c r="H185" s="196"/>
      <c r="I185" s="196"/>
      <c r="J185" s="196"/>
      <c r="K185" s="198"/>
      <c r="L185" s="199"/>
      <c r="M185" s="196"/>
      <c r="N185" s="198"/>
      <c r="O185" s="200"/>
      <c r="P185" s="201"/>
    </row>
    <row r="188" spans="3:25" s="418" customFormat="1" ht="15.75">
      <c r="C188" s="419" t="s">
        <v>12129</v>
      </c>
      <c r="D188" s="420"/>
      <c r="E188" s="420"/>
      <c r="F188" s="420"/>
      <c r="W188" s="421"/>
    </row>
    <row r="189" spans="3:25" s="418" customFormat="1">
      <c r="D189" s="422"/>
      <c r="F189" s="423"/>
      <c r="G189" s="422"/>
      <c r="H189" s="422"/>
      <c r="I189" s="422"/>
      <c r="J189" s="422"/>
      <c r="K189" s="422"/>
      <c r="L189" s="422"/>
      <c r="M189" s="422"/>
      <c r="N189" s="422"/>
      <c r="O189" s="422"/>
      <c r="P189" s="422"/>
      <c r="Q189" s="422"/>
      <c r="R189" s="422"/>
      <c r="S189" s="422"/>
      <c r="W189" s="421"/>
    </row>
    <row r="190" spans="3:25" s="418" customFormat="1">
      <c r="C190" s="423" t="s">
        <v>7547</v>
      </c>
      <c r="D190" s="422"/>
      <c r="F190" s="424" t="s">
        <v>12130</v>
      </c>
      <c r="G190" s="138" t="str">
        <f ca="1">_xll.qlEuribor("12M-Euribor-BootstrapIndex","12M")</f>
        <v>12M-Euribor-BootstrapIndex#0000</v>
      </c>
      <c r="H190" s="422"/>
      <c r="I190" s="422"/>
      <c r="J190" s="424" t="s">
        <v>12126</v>
      </c>
      <c r="K190" s="428" t="str">
        <f ca="1">S125</f>
        <v>EUR-EURIBOR6M#0000</v>
      </c>
      <c r="L190" s="422"/>
      <c r="M190" s="422"/>
      <c r="N190" s="422"/>
      <c r="O190" s="422"/>
      <c r="P190" s="422"/>
      <c r="Q190" s="422"/>
      <c r="R190" s="422"/>
      <c r="S190" s="422"/>
      <c r="T190" s="422"/>
      <c r="U190" s="422"/>
      <c r="V190" s="422"/>
      <c r="W190" s="421"/>
      <c r="X190" s="421"/>
      <c r="Y190" s="421"/>
    </row>
    <row r="191" spans="3:25" s="418" customFormat="1">
      <c r="D191" s="422"/>
      <c r="F191" s="422"/>
      <c r="G191" s="422"/>
      <c r="H191" s="422"/>
      <c r="I191" s="422"/>
      <c r="J191" s="422"/>
      <c r="K191" s="422"/>
      <c r="L191" s="422"/>
      <c r="M191" s="422"/>
      <c r="N191" s="422"/>
      <c r="O191" s="422"/>
      <c r="P191" s="422"/>
      <c r="Q191" s="422"/>
      <c r="R191" s="135" t="s">
        <v>7549</v>
      </c>
      <c r="S191" s="136"/>
      <c r="T191" s="130"/>
      <c r="U191" s="130"/>
      <c r="V191" s="130"/>
      <c r="W191" s="421"/>
      <c r="X191" s="421"/>
      <c r="Y191" s="421"/>
    </row>
    <row r="192" spans="3:25">
      <c r="R192" s="136"/>
      <c r="S192" s="136"/>
      <c r="U192" s="139" t="s">
        <v>7550</v>
      </c>
      <c r="V192" s="136"/>
    </row>
    <row r="193" spans="3:22">
      <c r="C193" s="140" t="s">
        <v>7551</v>
      </c>
      <c r="D193" s="140" t="s">
        <v>7552</v>
      </c>
      <c r="E193" s="140" t="s">
        <v>7553</v>
      </c>
      <c r="F193" s="140" t="s">
        <v>7554</v>
      </c>
      <c r="G193" s="140" t="s">
        <v>7555</v>
      </c>
      <c r="H193" s="140" t="s">
        <v>12131</v>
      </c>
      <c r="I193" s="140" t="s">
        <v>12127</v>
      </c>
      <c r="J193" s="140" t="s">
        <v>7570</v>
      </c>
      <c r="K193" s="140" t="s">
        <v>12132</v>
      </c>
      <c r="L193" s="141" t="s">
        <v>12133</v>
      </c>
      <c r="M193" s="142"/>
      <c r="N193" s="143"/>
      <c r="O193" s="140" t="s">
        <v>7559</v>
      </c>
      <c r="P193" s="140" t="s">
        <v>7560</v>
      </c>
      <c r="R193" s="144" t="s">
        <v>7561</v>
      </c>
      <c r="S193" s="145" t="str">
        <f ca="1">_xll.qlPiecewiseYieldCurve(S195,S196,S197,_xll.ohPack(O196:O224),S199,S200,S201,S202,S203,S204,S205,S206,S207)</f>
        <v>YC-EUR-EURIBOR12M#0000</v>
      </c>
      <c r="U193" s="136"/>
      <c r="V193" s="136"/>
    </row>
    <row r="194" spans="3:22">
      <c r="C194" s="147" t="s">
        <v>7551</v>
      </c>
      <c r="D194" s="147" t="s">
        <v>7552</v>
      </c>
      <c r="E194" s="147" t="s">
        <v>7564</v>
      </c>
      <c r="F194" s="147"/>
      <c r="G194" s="147"/>
      <c r="H194" s="147"/>
      <c r="I194" s="147"/>
      <c r="J194" s="147"/>
      <c r="K194" s="147"/>
      <c r="L194" s="147"/>
      <c r="M194" s="147"/>
      <c r="N194" s="147" t="s">
        <v>7571</v>
      </c>
      <c r="O194" s="147" t="s">
        <v>7572</v>
      </c>
      <c r="P194" s="147" t="s">
        <v>7560</v>
      </c>
      <c r="R194" s="148" t="s">
        <v>7560</v>
      </c>
      <c r="S194" s="149" t="str">
        <f ca="1">_xll.ohRangeRetrieveError(S193)</f>
        <v/>
      </c>
      <c r="U194" s="146" t="s">
        <v>7562</v>
      </c>
      <c r="V194" s="146" t="s">
        <v>7563</v>
      </c>
    </row>
    <row r="195" spans="3:22">
      <c r="C195" s="430" t="s">
        <v>8515</v>
      </c>
      <c r="D195" s="158" t="e">
        <f ca="1">VLOOKUP(C195,SwapCurves!$Y:$AB,4,FALSE)%</f>
        <v>#VALUE!</v>
      </c>
      <c r="E195" s="157" t="s">
        <v>7636</v>
      </c>
      <c r="F195" s="157"/>
      <c r="G195" s="157"/>
      <c r="H195" s="157"/>
      <c r="I195" s="157"/>
      <c r="J195" s="157"/>
      <c r="K195" s="431" t="str">
        <f ca="1">$G$190</f>
        <v>12M-Euribor-BootstrapIndex#0000</v>
      </c>
      <c r="L195" s="432"/>
      <c r="M195" s="157"/>
      <c r="N195" s="431"/>
      <c r="O195" s="161" t="str">
        <f ca="1">IFERROR(_xll.qlFraRateHelper(,D195,E195,K195),"")</f>
        <v/>
      </c>
      <c r="P195" s="162" t="str">
        <f ca="1">_xll.ohRangeRetrieveError(O195)</f>
        <v/>
      </c>
      <c r="R195" s="163" t="s">
        <v>7551</v>
      </c>
      <c r="S195" s="164" t="s">
        <v>12134</v>
      </c>
      <c r="U195" s="150">
        <f t="array" aca="1" ref="U195:U224" ca="1">_xll.qlPiecewiseYieldCurveDates(S193,S193)</f>
        <v>42276</v>
      </c>
      <c r="V195" s="192">
        <f t="array" aca="1" ref="V195:V224" ca="1">_xll.qlPiecewiseYieldCurveData(S193,S193)</f>
        <v>1.4191449684211707E-3</v>
      </c>
    </row>
    <row r="196" spans="3:22">
      <c r="C196" s="433" t="s">
        <v>8516</v>
      </c>
      <c r="D196" s="166">
        <f ca="1">VLOOKUP(C196,SwapCurves!$Y:$AB,4,FALSE)%</f>
        <v>1.4000000000000002E-3</v>
      </c>
      <c r="E196" s="165" t="s">
        <v>7581</v>
      </c>
      <c r="F196" s="165"/>
      <c r="G196" s="165"/>
      <c r="H196" s="165"/>
      <c r="I196" s="165"/>
      <c r="J196" s="165"/>
      <c r="K196" s="160" t="str">
        <f t="shared" ref="K196:K224" ca="1" si="7">$G$190</f>
        <v>12M-Euribor-BootstrapIndex#0000</v>
      </c>
      <c r="L196" s="167"/>
      <c r="M196" s="165"/>
      <c r="N196" s="160"/>
      <c r="O196" s="168" t="str">
        <f ca="1">IFERROR(_xll.qlFraRateHelper(,D196,E196,K196),"")</f>
        <v>obj_00031#0000</v>
      </c>
      <c r="P196" s="169" t="str">
        <f ca="1">_xll.ohRangeRetrieveError(O196)</f>
        <v/>
      </c>
      <c r="R196" s="170" t="s">
        <v>7578</v>
      </c>
      <c r="S196" s="171">
        <v>0</v>
      </c>
      <c r="U196" s="151">
        <f ca="1"/>
        <v>42676</v>
      </c>
      <c r="V196" s="193">
        <f ca="1"/>
        <v>1.4191449684211707E-3</v>
      </c>
    </row>
    <row r="197" spans="3:22">
      <c r="C197" s="433" t="s">
        <v>8517</v>
      </c>
      <c r="D197" s="166">
        <f ca="1">VLOOKUP(C197,SwapCurves!$Y:$AB,4,FALSE)%</f>
        <v>1.3900000000000002E-3</v>
      </c>
      <c r="E197" s="165" t="s">
        <v>7584</v>
      </c>
      <c r="F197" s="165"/>
      <c r="G197" s="165"/>
      <c r="H197" s="165"/>
      <c r="I197" s="165"/>
      <c r="J197" s="165"/>
      <c r="K197" s="160" t="str">
        <f t="shared" ca="1" si="7"/>
        <v>12M-Euribor-BootstrapIndex#0000</v>
      </c>
      <c r="L197" s="167"/>
      <c r="M197" s="165"/>
      <c r="N197" s="160"/>
      <c r="O197" s="168" t="str">
        <f ca="1">IFERROR(_xll.qlFraRateHelper(,D197,E197,K197),"")</f>
        <v>obj_00034#0000</v>
      </c>
      <c r="P197" s="169" t="str">
        <f ca="1">_xll.ohRangeRetrieveError(O197)</f>
        <v/>
      </c>
      <c r="R197" s="170" t="s">
        <v>7555</v>
      </c>
      <c r="S197" s="172" t="s">
        <v>7574</v>
      </c>
      <c r="U197" s="151">
        <f ca="1"/>
        <v>42705</v>
      </c>
      <c r="V197" s="193">
        <f ca="1"/>
        <v>1.4119438864466705E-3</v>
      </c>
    </row>
    <row r="198" spans="3:22">
      <c r="C198" s="433" t="s">
        <v>8518</v>
      </c>
      <c r="D198" s="166">
        <f ca="1">VLOOKUP(C198,SwapCurves!$Y:$AB,4,FALSE)%</f>
        <v>1.4199999999999998E-3</v>
      </c>
      <c r="E198" s="165" t="s">
        <v>7586</v>
      </c>
      <c r="F198" s="165"/>
      <c r="G198" s="165"/>
      <c r="H198" s="165"/>
      <c r="I198" s="165"/>
      <c r="J198" s="165"/>
      <c r="K198" s="160" t="str">
        <f t="shared" ca="1" si="7"/>
        <v>12M-Euribor-BootstrapIndex#0000</v>
      </c>
      <c r="L198" s="167"/>
      <c r="M198" s="165"/>
      <c r="N198" s="160"/>
      <c r="O198" s="168" t="str">
        <f ca="1">IFERROR(_xll.qlFraRateHelper(,D198,E198,K198),"")</f>
        <v>obj_00037#0000</v>
      </c>
      <c r="P198" s="173" t="str">
        <f ca="1">_xll.ohRangeRetrieveError(O198)</f>
        <v/>
      </c>
      <c r="R198" s="170" t="s">
        <v>7547</v>
      </c>
      <c r="S198" s="174"/>
      <c r="U198" s="151">
        <f ca="1"/>
        <v>42739</v>
      </c>
      <c r="V198" s="193">
        <f ca="1"/>
        <v>1.4389197391989762E-3</v>
      </c>
    </row>
    <row r="199" spans="3:22">
      <c r="C199" s="433" t="s">
        <v>8519</v>
      </c>
      <c r="D199" s="166">
        <f ca="1">VLOOKUP(C199,SwapCurves!$Y:$AB,4,FALSE)%</f>
        <v>1.4599999999999999E-3</v>
      </c>
      <c r="E199" s="165" t="s">
        <v>7588</v>
      </c>
      <c r="F199" s="165"/>
      <c r="G199" s="165"/>
      <c r="H199" s="165"/>
      <c r="I199" s="165"/>
      <c r="J199" s="165"/>
      <c r="K199" s="160" t="str">
        <f t="shared" ca="1" si="7"/>
        <v>12M-Euribor-BootstrapIndex#0000</v>
      </c>
      <c r="L199" s="167"/>
      <c r="M199" s="165"/>
      <c r="N199" s="160"/>
      <c r="O199" s="168" t="str">
        <f ca="1">IFERROR(_xll.qlFraRateHelper(,D199,E199,K199),"")</f>
        <v>obj_00030#0000</v>
      </c>
      <c r="P199" s="169" t="str">
        <f ca="1">_xll.ohRangeRetrieveError(O199)</f>
        <v/>
      </c>
      <c r="R199" s="170" t="s">
        <v>7582</v>
      </c>
      <c r="S199" s="172" t="s">
        <v>7583</v>
      </c>
      <c r="U199" s="151">
        <f ca="1"/>
        <v>42767</v>
      </c>
      <c r="V199" s="193">
        <f ca="1"/>
        <v>1.4703958372455433E-3</v>
      </c>
    </row>
    <row r="200" spans="3:22">
      <c r="C200" s="433" t="s">
        <v>8520</v>
      </c>
      <c r="D200" s="166">
        <f ca="1">VLOOKUP(C200,SwapCurves!$Y:$AB,4,FALSE)%</f>
        <v>1.5E-3</v>
      </c>
      <c r="E200" s="165" t="s">
        <v>7590</v>
      </c>
      <c r="F200" s="165"/>
      <c r="G200" s="165"/>
      <c r="H200" s="165"/>
      <c r="I200" s="165"/>
      <c r="J200" s="165"/>
      <c r="K200" s="160" t="str">
        <f t="shared" ca="1" si="7"/>
        <v>12M-Euribor-BootstrapIndex#0000</v>
      </c>
      <c r="L200" s="167"/>
      <c r="M200" s="165"/>
      <c r="N200" s="160"/>
      <c r="O200" s="168" t="str">
        <f ca="1">IFERROR(_xll.qlFraRateHelper(,D200,E200,K200),"")</f>
        <v>obj_00045#0000</v>
      </c>
      <c r="P200" s="169" t="str">
        <f ca="1">_xll.ohRangeRetrieveError(O200)</f>
        <v/>
      </c>
      <c r="R200" s="170" t="s">
        <v>7585</v>
      </c>
      <c r="S200" s="171"/>
      <c r="U200" s="151">
        <f ca="1"/>
        <v>42795</v>
      </c>
      <c r="V200" s="193">
        <f ca="1"/>
        <v>1.4986572868053482E-3</v>
      </c>
    </row>
    <row r="201" spans="3:22">
      <c r="C201" s="433" t="s">
        <v>8521</v>
      </c>
      <c r="D201" s="166">
        <f ca="1">VLOOKUP(C201,SwapCurves!$Y:$AB,4,FALSE)%</f>
        <v>1.56E-3</v>
      </c>
      <c r="E201" s="165" t="s">
        <v>7593</v>
      </c>
      <c r="F201" s="165"/>
      <c r="G201" s="165"/>
      <c r="H201" s="165"/>
      <c r="I201" s="165"/>
      <c r="J201" s="165"/>
      <c r="K201" s="160" t="str">
        <f t="shared" ca="1" si="7"/>
        <v>12M-Euribor-BootstrapIndex#0000</v>
      </c>
      <c r="L201" s="167"/>
      <c r="M201" s="165"/>
      <c r="N201" s="160"/>
      <c r="O201" s="168" t="str">
        <f ca="1">IFERROR(_xll.qlFraRateHelper(,D201,E201,K201),"")</f>
        <v>obj_0003a#0000</v>
      </c>
      <c r="P201" s="173" t="str">
        <f ca="1">_xll.ohRangeRetrieveError(O201)</f>
        <v/>
      </c>
      <c r="R201" s="170" t="s">
        <v>7587</v>
      </c>
      <c r="S201" s="171"/>
      <c r="U201" s="151">
        <f ca="1"/>
        <v>42828</v>
      </c>
      <c r="V201" s="193">
        <f ca="1"/>
        <v>1.5373949228789418E-3</v>
      </c>
    </row>
    <row r="202" spans="3:22">
      <c r="C202" s="433" t="s">
        <v>8522</v>
      </c>
      <c r="D202" s="166">
        <f ca="1">VLOOKUP(C202,SwapCurves!$Y:$AB,4,FALSE)%</f>
        <v>1.6200000000000001E-3</v>
      </c>
      <c r="E202" s="165" t="s">
        <v>7596</v>
      </c>
      <c r="F202" s="165"/>
      <c r="G202" s="165"/>
      <c r="H202" s="165"/>
      <c r="I202" s="165"/>
      <c r="J202" s="165"/>
      <c r="K202" s="160" t="str">
        <f t="shared" ca="1" si="7"/>
        <v>12M-Euribor-BootstrapIndex#0000</v>
      </c>
      <c r="L202" s="167"/>
      <c r="M202" s="165"/>
      <c r="N202" s="160"/>
      <c r="O202" s="168" t="str">
        <f ca="1">IFERROR(_xll.qlFraRateHelper(,D202,E202,K202),"")</f>
        <v>obj_0002c#0000</v>
      </c>
      <c r="P202" s="169" t="str">
        <f ca="1">_xll.ohRangeRetrieveError(O202)</f>
        <v/>
      </c>
      <c r="R202" s="170" t="s">
        <v>7589</v>
      </c>
      <c r="S202" s="171"/>
      <c r="U202" s="151">
        <f ca="1"/>
        <v>42857</v>
      </c>
      <c r="V202" s="193">
        <f ca="1"/>
        <v>1.5714921685138861E-3</v>
      </c>
    </row>
    <row r="203" spans="3:22">
      <c r="C203" s="433" t="s">
        <v>8523</v>
      </c>
      <c r="D203" s="166">
        <f ca="1">VLOOKUP(C203,SwapCurves!$Y:$AB,4,FALSE)%</f>
        <v>1.6900000000000001E-3</v>
      </c>
      <c r="E203" s="165" t="s">
        <v>7598</v>
      </c>
      <c r="F203" s="165"/>
      <c r="G203" s="165"/>
      <c r="H203" s="165"/>
      <c r="I203" s="165"/>
      <c r="J203" s="165"/>
      <c r="K203" s="160" t="str">
        <f t="shared" ca="1" si="7"/>
        <v>12M-Euribor-BootstrapIndex#0000</v>
      </c>
      <c r="L203" s="167"/>
      <c r="M203" s="165"/>
      <c r="N203" s="160"/>
      <c r="O203" s="168" t="str">
        <f ca="1">IFERROR(_xll.qlFraRateHelper(,D203,E203,K203),"")</f>
        <v>obj_00028#0000</v>
      </c>
      <c r="P203" s="169" t="str">
        <f ca="1">_xll.ohRangeRetrieveError(O203)</f>
        <v/>
      </c>
      <c r="R203" s="175" t="s">
        <v>7591</v>
      </c>
      <c r="S203" s="172" t="s">
        <v>12114</v>
      </c>
      <c r="U203" s="151">
        <f ca="1"/>
        <v>42887</v>
      </c>
      <c r="V203" s="193">
        <f ca="1"/>
        <v>1.6080336659261411E-3</v>
      </c>
    </row>
    <row r="204" spans="3:22">
      <c r="C204" s="433" t="s">
        <v>8524</v>
      </c>
      <c r="D204" s="166">
        <f ca="1">VLOOKUP(C204,SwapCurves!$Y:$AB,4,FALSE)%</f>
        <v>1.7699999999999999E-3</v>
      </c>
      <c r="E204" s="165" t="s">
        <v>7600</v>
      </c>
      <c r="F204" s="165"/>
      <c r="G204" s="165"/>
      <c r="H204" s="165"/>
      <c r="I204" s="165"/>
      <c r="J204" s="165"/>
      <c r="K204" s="160" t="str">
        <f t="shared" ca="1" si="7"/>
        <v>12M-Euribor-BootstrapIndex#0000</v>
      </c>
      <c r="L204" s="167"/>
      <c r="M204" s="165"/>
      <c r="N204" s="160"/>
      <c r="O204" s="168" t="str">
        <f ca="1">IFERROR(_xll.qlFraRateHelper(,D204,E204,K204),"")</f>
        <v>obj_0003d#0000</v>
      </c>
      <c r="P204" s="169" t="str">
        <f ca="1">_xll.ohRangeRetrieveError(O204)</f>
        <v/>
      </c>
      <c r="R204" s="175" t="s">
        <v>7594</v>
      </c>
      <c r="S204" s="172" t="s">
        <v>12115</v>
      </c>
      <c r="U204" s="151">
        <f ca="1"/>
        <v>42919</v>
      </c>
      <c r="V204" s="193">
        <f ca="1"/>
        <v>1.6465563138472823E-3</v>
      </c>
    </row>
    <row r="205" spans="3:22">
      <c r="C205" s="433" t="s">
        <v>8525</v>
      </c>
      <c r="D205" s="166">
        <f ca="1">VLOOKUP(C205,SwapCurves!$Y:$AB,4,FALSE)%</f>
        <v>1.8599999999999999E-3</v>
      </c>
      <c r="E205" s="165" t="s">
        <v>7607</v>
      </c>
      <c r="F205" s="165"/>
      <c r="G205" s="165"/>
      <c r="H205" s="165"/>
      <c r="I205" s="165"/>
      <c r="J205" s="165"/>
      <c r="K205" s="160" t="str">
        <f t="shared" ca="1" si="7"/>
        <v>12M-Euribor-BootstrapIndex#0000</v>
      </c>
      <c r="L205" s="167"/>
      <c r="M205" s="165"/>
      <c r="N205" s="160"/>
      <c r="O205" s="168" t="str">
        <f ca="1">IFERROR(_xll.qlFraRateHelper(,D205,E205,K205),"")</f>
        <v>obj_0004a#0000</v>
      </c>
      <c r="P205" s="169" t="str">
        <f ca="1">_xll.ohRangeRetrieveError(O205)</f>
        <v/>
      </c>
      <c r="R205" s="170" t="s">
        <v>7597</v>
      </c>
      <c r="S205" s="171"/>
      <c r="U205" s="151">
        <f ca="1"/>
        <v>42948</v>
      </c>
      <c r="V205" s="193">
        <f ca="1"/>
        <v>1.6847098508828103E-3</v>
      </c>
    </row>
    <row r="206" spans="3:22">
      <c r="C206" s="433" t="s">
        <v>8527</v>
      </c>
      <c r="D206" s="166">
        <f ca="1">VLOOKUP(C206,SwapCurves!$Y:$AB,4,FALSE)%</f>
        <v>1.9500000000000001E-3</v>
      </c>
      <c r="E206" s="165" t="s">
        <v>7608</v>
      </c>
      <c r="F206" s="165"/>
      <c r="G206" s="165"/>
      <c r="H206" s="165"/>
      <c r="I206" s="165"/>
      <c r="J206" s="165"/>
      <c r="K206" s="160" t="str">
        <f t="shared" ca="1" si="7"/>
        <v>12M-Euribor-BootstrapIndex#0000</v>
      </c>
      <c r="L206" s="160"/>
      <c r="M206" s="165"/>
      <c r="N206" s="160"/>
      <c r="O206" s="168" t="str">
        <f ca="1">IFERROR(_xll.qlFraRateHelper(,D206,E206,K206),"")</f>
        <v>obj_0003b#0000</v>
      </c>
      <c r="P206" s="169" t="str">
        <f ca="1">_xll.ohRangeRetrieveError(O206)</f>
        <v/>
      </c>
      <c r="R206" s="170" t="s">
        <v>7599</v>
      </c>
      <c r="S206" s="171"/>
      <c r="U206" s="151">
        <f ca="1"/>
        <v>42979</v>
      </c>
      <c r="V206" s="193">
        <f ca="1"/>
        <v>1.7183341162813654E-3</v>
      </c>
    </row>
    <row r="207" spans="3:22">
      <c r="C207" s="433" t="s">
        <v>8530</v>
      </c>
      <c r="D207" s="429">
        <f ca="1">VLOOKUP(C207,SwapCurves!$Y:$AB,4,FALSE)%%</f>
        <v>1.2700000000000001E-3</v>
      </c>
      <c r="E207" s="165" t="s">
        <v>7610</v>
      </c>
      <c r="F207" s="438"/>
      <c r="G207" s="439" t="s">
        <v>7611</v>
      </c>
      <c r="H207" s="439" t="s">
        <v>12128</v>
      </c>
      <c r="I207" s="440" t="b">
        <v>1</v>
      </c>
      <c r="J207" s="439" t="s">
        <v>7614</v>
      </c>
      <c r="K207" s="160" t="str">
        <f t="shared" ca="1" si="7"/>
        <v>12M-Euribor-BootstrapIndex#0000</v>
      </c>
      <c r="L207" s="160" t="str">
        <f t="shared" ref="L207:L224" ca="1" si="8">$K$190</f>
        <v>EUR-EURIBOR6M#0000</v>
      </c>
      <c r="M207" s="434"/>
      <c r="N207" s="160" t="str">
        <f t="shared" ref="N207:N224" ca="1" si="9">$S$14</f>
        <v>YC-EUR-EONIA#0000</v>
      </c>
      <c r="O207" s="425" t="str">
        <f ca="1">_xll.qlTenorSwapRateHelper(,D207,E207,J207,G207,H207,I207,K207,L207,N207)</f>
        <v>obj_0009f#0000</v>
      </c>
      <c r="P207" s="426" t="str">
        <f ca="1">_xll.ohRangeRetrieveError(O207)</f>
        <v/>
      </c>
      <c r="R207" s="176" t="s">
        <v>7601</v>
      </c>
      <c r="S207" s="177"/>
      <c r="U207" s="151">
        <f ca="1"/>
        <v>43010</v>
      </c>
      <c r="V207" s="193">
        <f ca="1"/>
        <v>1.7933894129968557E-3</v>
      </c>
    </row>
    <row r="208" spans="3:22">
      <c r="C208" s="433" t="s">
        <v>8532</v>
      </c>
      <c r="D208" s="429">
        <f ca="1">VLOOKUP(C208,SwapCurves!$Y:$AB,4,FALSE)%%</f>
        <v>1.3600000000000001E-3</v>
      </c>
      <c r="E208" s="165" t="s">
        <v>7615</v>
      </c>
      <c r="F208" s="438"/>
      <c r="G208" s="439" t="s">
        <v>7611</v>
      </c>
      <c r="H208" s="439" t="s">
        <v>12128</v>
      </c>
      <c r="I208" s="440" t="b">
        <v>1</v>
      </c>
      <c r="J208" s="439" t="s">
        <v>7614</v>
      </c>
      <c r="K208" s="160" t="str">
        <f t="shared" ca="1" si="7"/>
        <v>12M-Euribor-BootstrapIndex#0000</v>
      </c>
      <c r="L208" s="160" t="str">
        <f t="shared" ca="1" si="8"/>
        <v>EUR-EURIBOR6M#0000</v>
      </c>
      <c r="M208" s="434"/>
      <c r="N208" s="160" t="str">
        <f t="shared" ca="1" si="9"/>
        <v>YC-EUR-EONIA#0000</v>
      </c>
      <c r="O208" s="425" t="str">
        <f ca="1">_xll.qlTenorSwapRateHelper(,D208,E208,J208,G208,H208,I208,K208,L208,N208)</f>
        <v>obj_000a4#0000</v>
      </c>
      <c r="P208" s="426" t="str">
        <f ca="1">_xll.ohRangeRetrieveError(O208)</f>
        <v/>
      </c>
      <c r="R208" s="129" t="s">
        <v>7602</v>
      </c>
      <c r="S208" s="178" t="b">
        <f ca="1">_xll.qlExtrapolatorEnableExtrapolation(S193,,S193)</f>
        <v>1</v>
      </c>
      <c r="U208" s="151">
        <f ca="1"/>
        <v>43374</v>
      </c>
      <c r="V208" s="193">
        <f ca="1"/>
        <v>2.6203226309791695E-3</v>
      </c>
    </row>
    <row r="209" spans="3:22">
      <c r="C209" s="433" t="s">
        <v>8534</v>
      </c>
      <c r="D209" s="429">
        <f ca="1">VLOOKUP(C209,SwapCurves!$Y:$AB,4,FALSE)%%</f>
        <v>1.4000000000000002E-3</v>
      </c>
      <c r="E209" s="165" t="s">
        <v>7616</v>
      </c>
      <c r="F209" s="438"/>
      <c r="G209" s="439" t="s">
        <v>7611</v>
      </c>
      <c r="H209" s="439" t="s">
        <v>12128</v>
      </c>
      <c r="I209" s="440" t="b">
        <v>1</v>
      </c>
      <c r="J209" s="439" t="s">
        <v>7614</v>
      </c>
      <c r="K209" s="160" t="str">
        <f t="shared" ca="1" si="7"/>
        <v>12M-Euribor-BootstrapIndex#0000</v>
      </c>
      <c r="L209" s="160" t="str">
        <f t="shared" ca="1" si="8"/>
        <v>EUR-EURIBOR6M#0000</v>
      </c>
      <c r="M209" s="434"/>
      <c r="N209" s="160" t="str">
        <f t="shared" ca="1" si="9"/>
        <v>YC-EUR-EONIA#0000</v>
      </c>
      <c r="O209" s="425" t="str">
        <f ca="1">_xll.qlTenorSwapRateHelper(,D209,E209,J209,G209,H209,I209,K209,L209,N209)</f>
        <v>obj_000a2#0000</v>
      </c>
      <c r="P209" s="426" t="str">
        <f ca="1">_xll.ohRangeRetrieveError(O209)</f>
        <v/>
      </c>
      <c r="U209" s="151">
        <f ca="1"/>
        <v>43739</v>
      </c>
      <c r="V209" s="193">
        <f ca="1"/>
        <v>3.7363861397436966E-3</v>
      </c>
    </row>
    <row r="210" spans="3:22">
      <c r="C210" s="433" t="s">
        <v>8536</v>
      </c>
      <c r="D210" s="429">
        <f ca="1">VLOOKUP(C210,SwapCurves!$Y:$AB,4,FALSE)%%</f>
        <v>1.4199999999999998E-3</v>
      </c>
      <c r="E210" s="165" t="s">
        <v>7617</v>
      </c>
      <c r="F210" s="438"/>
      <c r="G210" s="439" t="s">
        <v>7611</v>
      </c>
      <c r="H210" s="439" t="s">
        <v>12128</v>
      </c>
      <c r="I210" s="440" t="b">
        <v>1</v>
      </c>
      <c r="J210" s="439" t="s">
        <v>7614</v>
      </c>
      <c r="K210" s="160" t="str">
        <f t="shared" ca="1" si="7"/>
        <v>12M-Euribor-BootstrapIndex#0000</v>
      </c>
      <c r="L210" s="160" t="str">
        <f t="shared" ca="1" si="8"/>
        <v>EUR-EURIBOR6M#0000</v>
      </c>
      <c r="M210" s="434"/>
      <c r="N210" s="160" t="str">
        <f t="shared" ca="1" si="9"/>
        <v>YC-EUR-EONIA#0000</v>
      </c>
      <c r="O210" s="425" t="str">
        <f ca="1">_xll.qlTenorSwapRateHelper(,D210,E210,J210,G210,H210,I210,K210,L210,N210)</f>
        <v>obj_00096#0000</v>
      </c>
      <c r="P210" s="426" t="str">
        <f ca="1">_xll.ohRangeRetrieveError(O210)</f>
        <v/>
      </c>
      <c r="U210" s="151">
        <f ca="1"/>
        <v>44105</v>
      </c>
      <c r="V210" s="193">
        <f ca="1"/>
        <v>4.9926731307795621E-3</v>
      </c>
    </row>
    <row r="211" spans="3:22">
      <c r="C211" s="433" t="s">
        <v>8538</v>
      </c>
      <c r="D211" s="429">
        <f ca="1">VLOOKUP(C211,SwapCurves!$Y:$AB,4,FALSE)%%</f>
        <v>1.4199999999999998E-3</v>
      </c>
      <c r="E211" s="165" t="s">
        <v>7619</v>
      </c>
      <c r="F211" s="438"/>
      <c r="G211" s="439" t="s">
        <v>7611</v>
      </c>
      <c r="H211" s="439" t="s">
        <v>12128</v>
      </c>
      <c r="I211" s="440" t="b">
        <v>1</v>
      </c>
      <c r="J211" s="439" t="s">
        <v>7614</v>
      </c>
      <c r="K211" s="160" t="str">
        <f t="shared" ca="1" si="7"/>
        <v>12M-Euribor-BootstrapIndex#0000</v>
      </c>
      <c r="L211" s="160" t="str">
        <f t="shared" ca="1" si="8"/>
        <v>EUR-EURIBOR6M#0000</v>
      </c>
      <c r="M211" s="434"/>
      <c r="N211" s="160" t="str">
        <f t="shared" ca="1" si="9"/>
        <v>YC-EUR-EONIA#0000</v>
      </c>
      <c r="O211" s="425" t="str">
        <f ca="1">_xll.qlTenorSwapRateHelper(,D211,E211,J211,G211,H211,I211,K211,L211,N211)</f>
        <v>obj_0009b#0000</v>
      </c>
      <c r="P211" s="426" t="str">
        <f ca="1">_xll.ohRangeRetrieveError(O211)</f>
        <v/>
      </c>
      <c r="R211" s="144" t="s">
        <v>7618</v>
      </c>
      <c r="S211" s="145" t="str">
        <f ca="1">_xll.qlEuribor(S213,S214,S215)</f>
        <v>EUR-EURIBOR12M#0000</v>
      </c>
      <c r="U211" s="151">
        <f ca="1"/>
        <v>44470</v>
      </c>
      <c r="V211" s="193">
        <f ca="1"/>
        <v>6.2755052464993633E-3</v>
      </c>
    </row>
    <row r="212" spans="3:22">
      <c r="C212" s="433" t="s">
        <v>8539</v>
      </c>
      <c r="D212" s="429">
        <f ca="1">VLOOKUP(C212,SwapCurves!$Y:$AB,4,FALSE)%%</f>
        <v>1.4000000000000002E-3</v>
      </c>
      <c r="E212" s="165" t="s">
        <v>7620</v>
      </c>
      <c r="F212" s="438"/>
      <c r="G212" s="439" t="s">
        <v>7611</v>
      </c>
      <c r="H212" s="439" t="s">
        <v>12128</v>
      </c>
      <c r="I212" s="440" t="b">
        <v>1</v>
      </c>
      <c r="J212" s="439" t="s">
        <v>7614</v>
      </c>
      <c r="K212" s="160" t="str">
        <f t="shared" ca="1" si="7"/>
        <v>12M-Euribor-BootstrapIndex#0000</v>
      </c>
      <c r="L212" s="160" t="str">
        <f t="shared" ca="1" si="8"/>
        <v>EUR-EURIBOR6M#0000</v>
      </c>
      <c r="M212" s="434"/>
      <c r="N212" s="160" t="str">
        <f t="shared" ca="1" si="9"/>
        <v>YC-EUR-EONIA#0000</v>
      </c>
      <c r="O212" s="425" t="str">
        <f ca="1">_xll.qlTenorSwapRateHelper(,D212,E212,J212,G212,H212,I212,K212,L212,N212)</f>
        <v>obj_0009d#0000</v>
      </c>
      <c r="P212" s="426" t="str">
        <f ca="1">_xll.ohRangeRetrieveError(O212)</f>
        <v/>
      </c>
      <c r="R212" s="148" t="s">
        <v>7560</v>
      </c>
      <c r="S212" s="149" t="str">
        <f ca="1">_xll.ohRangeRetrieveError(S211)</f>
        <v/>
      </c>
      <c r="U212" s="151">
        <f ca="1"/>
        <v>44837</v>
      </c>
      <c r="V212" s="193">
        <f ca="1"/>
        <v>7.5752467331849658E-3</v>
      </c>
    </row>
    <row r="213" spans="3:22">
      <c r="C213" s="433" t="s">
        <v>8540</v>
      </c>
      <c r="D213" s="429">
        <f ca="1">VLOOKUP(C213,SwapCurves!$Y:$AB,4,FALSE)%%</f>
        <v>1.3800000000000002E-3</v>
      </c>
      <c r="E213" s="165" t="s">
        <v>7621</v>
      </c>
      <c r="F213" s="438"/>
      <c r="G213" s="439" t="s">
        <v>7611</v>
      </c>
      <c r="H213" s="439" t="s">
        <v>12128</v>
      </c>
      <c r="I213" s="440" t="b">
        <v>1</v>
      </c>
      <c r="J213" s="439" t="s">
        <v>7614</v>
      </c>
      <c r="K213" s="160" t="str">
        <f t="shared" ca="1" si="7"/>
        <v>12M-Euribor-BootstrapIndex#0000</v>
      </c>
      <c r="L213" s="160" t="str">
        <f t="shared" ca="1" si="8"/>
        <v>EUR-EURIBOR6M#0000</v>
      </c>
      <c r="M213" s="434"/>
      <c r="N213" s="160" t="str">
        <f t="shared" ca="1" si="9"/>
        <v>YC-EUR-EONIA#0000</v>
      </c>
      <c r="O213" s="425" t="str">
        <f ca="1">_xll.qlTenorSwapRateHelper(,D213,E213,J213,G213,H213,I213,K213,L213,N213)</f>
        <v>obj_0009a#0000</v>
      </c>
      <c r="P213" s="426" t="str">
        <f ca="1">_xll.ohRangeRetrieveError(O213)</f>
        <v/>
      </c>
      <c r="R213" s="179" t="s">
        <v>7551</v>
      </c>
      <c r="S213" s="164" t="s">
        <v>12135</v>
      </c>
      <c r="U213" s="151">
        <f ca="1"/>
        <v>45201</v>
      </c>
      <c r="V213" s="193">
        <f ca="1"/>
        <v>8.8430108810442117E-3</v>
      </c>
    </row>
    <row r="214" spans="3:22">
      <c r="C214" s="433" t="s">
        <v>8541</v>
      </c>
      <c r="D214" s="429">
        <f ca="1">VLOOKUP(C214,SwapCurves!$Y:$AB,4,FALSE)%%</f>
        <v>1.3500000000000001E-3</v>
      </c>
      <c r="E214" s="165" t="s">
        <v>7622</v>
      </c>
      <c r="F214" s="438"/>
      <c r="G214" s="439" t="s">
        <v>7611</v>
      </c>
      <c r="H214" s="439" t="s">
        <v>12128</v>
      </c>
      <c r="I214" s="440" t="b">
        <v>1</v>
      </c>
      <c r="J214" s="439" t="s">
        <v>7614</v>
      </c>
      <c r="K214" s="160" t="str">
        <f t="shared" ca="1" si="7"/>
        <v>12M-Euribor-BootstrapIndex#0000</v>
      </c>
      <c r="L214" s="160" t="str">
        <f t="shared" ca="1" si="8"/>
        <v>EUR-EURIBOR6M#0000</v>
      </c>
      <c r="M214" s="434"/>
      <c r="N214" s="160" t="str">
        <f t="shared" ca="1" si="9"/>
        <v>YC-EUR-EONIA#0000</v>
      </c>
      <c r="O214" s="425" t="str">
        <f ca="1">_xll.qlTenorSwapRateHelper(,D214,E214,J214,G214,H214,I214,K214,L214,N214)</f>
        <v>obj_000a0#0000</v>
      </c>
      <c r="P214" s="426" t="str">
        <f ca="1">_xll.ohRangeRetrieveError(O214)</f>
        <v/>
      </c>
      <c r="R214" s="180" t="s">
        <v>7564</v>
      </c>
      <c r="S214" s="171" t="s">
        <v>278</v>
      </c>
      <c r="U214" s="151">
        <f ca="1"/>
        <v>45566</v>
      </c>
      <c r="V214" s="193">
        <f ca="1"/>
        <v>9.9944930705812268E-3</v>
      </c>
    </row>
    <row r="215" spans="3:22">
      <c r="C215" s="433" t="s">
        <v>8542</v>
      </c>
      <c r="D215" s="429">
        <f ca="1">VLOOKUP(C215,SwapCurves!$Y:$AB,4,FALSE)%%</f>
        <v>1.32E-3</v>
      </c>
      <c r="E215" s="165" t="s">
        <v>7623</v>
      </c>
      <c r="F215" s="438"/>
      <c r="G215" s="439" t="s">
        <v>7611</v>
      </c>
      <c r="H215" s="439" t="s">
        <v>12128</v>
      </c>
      <c r="I215" s="440" t="b">
        <v>1</v>
      </c>
      <c r="J215" s="439" t="s">
        <v>7614</v>
      </c>
      <c r="K215" s="160" t="str">
        <f t="shared" ca="1" si="7"/>
        <v>12M-Euribor-BootstrapIndex#0000</v>
      </c>
      <c r="L215" s="160" t="str">
        <f t="shared" ca="1" si="8"/>
        <v>EUR-EURIBOR6M#0000</v>
      </c>
      <c r="M215" s="434"/>
      <c r="N215" s="160" t="str">
        <f t="shared" ca="1" si="9"/>
        <v>YC-EUR-EONIA#0000</v>
      </c>
      <c r="O215" s="425" t="str">
        <f ca="1">_xll.qlTenorSwapRateHelper(,D215,E215,J215,G215,H215,I215,K215,L215,N215)</f>
        <v>obj_0009c#0000</v>
      </c>
      <c r="P215" s="426" t="str">
        <f ca="1">_xll.ohRangeRetrieveError(O215)</f>
        <v/>
      </c>
      <c r="R215" s="180" t="s">
        <v>7604</v>
      </c>
      <c r="S215" s="181" t="str">
        <f ca="1">S193</f>
        <v>YC-EUR-EURIBOR12M#0000</v>
      </c>
      <c r="U215" s="151">
        <f ca="1"/>
        <v>45931</v>
      </c>
      <c r="V215" s="193">
        <f ca="1"/>
        <v>1.1012650769968886E-2</v>
      </c>
    </row>
    <row r="216" spans="3:22">
      <c r="C216" s="433" t="s">
        <v>8543</v>
      </c>
      <c r="D216" s="429">
        <f ca="1">VLOOKUP(C216,SwapCurves!$Y:$AB,4,FALSE)%%</f>
        <v>1.2700000000000001E-3</v>
      </c>
      <c r="E216" s="165" t="s">
        <v>7624</v>
      </c>
      <c r="F216" s="438"/>
      <c r="G216" s="439" t="s">
        <v>7611</v>
      </c>
      <c r="H216" s="439" t="s">
        <v>12128</v>
      </c>
      <c r="I216" s="440" t="b">
        <v>1</v>
      </c>
      <c r="J216" s="439" t="s">
        <v>7614</v>
      </c>
      <c r="K216" s="160" t="str">
        <f t="shared" ca="1" si="7"/>
        <v>12M-Euribor-BootstrapIndex#0000</v>
      </c>
      <c r="L216" s="160" t="str">
        <f t="shared" ca="1" si="8"/>
        <v>EUR-EURIBOR6M#0000</v>
      </c>
      <c r="M216" s="434"/>
      <c r="N216" s="160" t="str">
        <f t="shared" ca="1" si="9"/>
        <v>YC-EUR-EONIA#0000</v>
      </c>
      <c r="O216" s="425" t="str">
        <f ca="1">_xll.qlTenorSwapRateHelper(,D216,E216,J216,G216,H216,I216,K216,L216,N216)</f>
        <v>obj_0009e#0000</v>
      </c>
      <c r="P216" s="426" t="str">
        <f ca="1">_xll.ohRangeRetrieveError(O216)</f>
        <v/>
      </c>
      <c r="R216" s="180" t="s">
        <v>7597</v>
      </c>
      <c r="S216" s="171"/>
      <c r="U216" s="151">
        <f ca="1"/>
        <v>46296</v>
      </c>
      <c r="V216" s="193">
        <f ca="1"/>
        <v>1.1934614608513602E-2</v>
      </c>
    </row>
    <row r="217" spans="3:22">
      <c r="C217" s="433" t="s">
        <v>8544</v>
      </c>
      <c r="D217" s="429">
        <f ca="1">VLOOKUP(C217,SwapCurves!$Y:$AB,4,FALSE)%%</f>
        <v>1.2199999999999999E-3</v>
      </c>
      <c r="E217" s="165" t="s">
        <v>7625</v>
      </c>
      <c r="F217" s="438"/>
      <c r="G217" s="439" t="s">
        <v>7611</v>
      </c>
      <c r="H217" s="439" t="s">
        <v>12128</v>
      </c>
      <c r="I217" s="440" t="b">
        <v>1</v>
      </c>
      <c r="J217" s="439" t="s">
        <v>7614</v>
      </c>
      <c r="K217" s="160" t="str">
        <f t="shared" ca="1" si="7"/>
        <v>12M-Euribor-BootstrapIndex#0000</v>
      </c>
      <c r="L217" s="160" t="str">
        <f t="shared" ca="1" si="8"/>
        <v>EUR-EURIBOR6M#0000</v>
      </c>
      <c r="M217" s="434"/>
      <c r="N217" s="160" t="str">
        <f t="shared" ca="1" si="9"/>
        <v>YC-EUR-EONIA#0000</v>
      </c>
      <c r="O217" s="425" t="str">
        <f ca="1">_xll.qlTenorSwapRateHelper(,D217,E217,J217,G217,H217,I217,K217,L217,N217)</f>
        <v>obj_00099#0000</v>
      </c>
      <c r="P217" s="426" t="str">
        <f ca="1">_xll.ohRangeRetrieveError(O217)</f>
        <v/>
      </c>
      <c r="R217" s="180" t="s">
        <v>7599</v>
      </c>
      <c r="S217" s="171"/>
      <c r="U217" s="151">
        <f ca="1"/>
        <v>46661</v>
      </c>
      <c r="V217" s="193">
        <f ca="1"/>
        <v>1.2759159785312491E-2</v>
      </c>
    </row>
    <row r="218" spans="3:22">
      <c r="C218" s="433" t="s">
        <v>8548</v>
      </c>
      <c r="D218" s="429">
        <f ca="1">VLOOKUP(C218,SwapCurves!$Y:$AB,4,FALSE)%%</f>
        <v>1.07E-3</v>
      </c>
      <c r="E218" s="165" t="s">
        <v>7626</v>
      </c>
      <c r="F218" s="438"/>
      <c r="G218" s="439" t="s">
        <v>7611</v>
      </c>
      <c r="H218" s="439" t="s">
        <v>12128</v>
      </c>
      <c r="I218" s="440" t="b">
        <v>1</v>
      </c>
      <c r="J218" s="439" t="s">
        <v>7614</v>
      </c>
      <c r="K218" s="160" t="str">
        <f t="shared" ca="1" si="7"/>
        <v>12M-Euribor-BootstrapIndex#0000</v>
      </c>
      <c r="L218" s="160" t="str">
        <f t="shared" ca="1" si="8"/>
        <v>EUR-EURIBOR6M#0000</v>
      </c>
      <c r="M218" s="434"/>
      <c r="N218" s="160" t="str">
        <f t="shared" ca="1" si="9"/>
        <v>YC-EUR-EONIA#0000</v>
      </c>
      <c r="O218" s="425" t="str">
        <f ca="1">_xll.qlTenorSwapRateHelper(,D218,E218,J218,G218,H218,I218,K218,L218,N218)</f>
        <v>obj_00097#0000</v>
      </c>
      <c r="P218" s="426" t="str">
        <f ca="1">_xll.ohRangeRetrieveError(O218)</f>
        <v/>
      </c>
      <c r="R218" s="182" t="s">
        <v>7601</v>
      </c>
      <c r="S218" s="177"/>
      <c r="U218" s="151">
        <f ca="1"/>
        <v>47757</v>
      </c>
      <c r="V218" s="193">
        <f ca="1"/>
        <v>1.4570887304392231E-2</v>
      </c>
    </row>
    <row r="219" spans="3:22">
      <c r="C219" s="433" t="s">
        <v>8549</v>
      </c>
      <c r="D219" s="429">
        <f ca="1">VLOOKUP(C219,SwapCurves!$Y:$AB,4,FALSE)%%</f>
        <v>9.2000000000000003E-4</v>
      </c>
      <c r="E219" s="165" t="s">
        <v>7627</v>
      </c>
      <c r="F219" s="438"/>
      <c r="G219" s="439" t="s">
        <v>7611</v>
      </c>
      <c r="H219" s="439" t="s">
        <v>12128</v>
      </c>
      <c r="I219" s="440" t="b">
        <v>1</v>
      </c>
      <c r="J219" s="439" t="s">
        <v>7614</v>
      </c>
      <c r="K219" s="160" t="str">
        <f t="shared" ca="1" si="7"/>
        <v>12M-Euribor-BootstrapIndex#0000</v>
      </c>
      <c r="L219" s="160" t="str">
        <f t="shared" ca="1" si="8"/>
        <v>EUR-EURIBOR6M#0000</v>
      </c>
      <c r="M219" s="434"/>
      <c r="N219" s="160" t="str">
        <f t="shared" ca="1" si="9"/>
        <v>YC-EUR-EONIA#0000</v>
      </c>
      <c r="O219" s="425" t="str">
        <f ca="1">_xll.qlTenorSwapRateHelper(,D219,E219,J219,G219,H219,I219,K219,L219,N219)</f>
        <v>obj_000a7#0000</v>
      </c>
      <c r="P219" s="426" t="str">
        <f ca="1">_xll.ohRangeRetrieveError(O219)</f>
        <v/>
      </c>
      <c r="U219" s="151">
        <f ca="1"/>
        <v>49583</v>
      </c>
      <c r="V219" s="193">
        <f ca="1"/>
        <v>1.6016906180965285E-2</v>
      </c>
    </row>
    <row r="220" spans="3:22">
      <c r="C220" s="433" t="s">
        <v>8551</v>
      </c>
      <c r="D220" s="429">
        <f ca="1">VLOOKUP(C220,SwapCurves!$Y:$AB,4,FALSE)%%</f>
        <v>8.3000000000000001E-4</v>
      </c>
      <c r="E220" s="165" t="s">
        <v>7628</v>
      </c>
      <c r="F220" s="438"/>
      <c r="G220" s="439" t="s">
        <v>7611</v>
      </c>
      <c r="H220" s="439" t="s">
        <v>12128</v>
      </c>
      <c r="I220" s="440" t="b">
        <v>1</v>
      </c>
      <c r="J220" s="439" t="s">
        <v>7614</v>
      </c>
      <c r="K220" s="160" t="str">
        <f t="shared" ca="1" si="7"/>
        <v>12M-Euribor-BootstrapIndex#0000</v>
      </c>
      <c r="L220" s="160" t="str">
        <f t="shared" ca="1" si="8"/>
        <v>EUR-EURIBOR6M#0000</v>
      </c>
      <c r="M220" s="434"/>
      <c r="N220" s="160" t="str">
        <f t="shared" ca="1" si="9"/>
        <v>YC-EUR-EONIA#0000</v>
      </c>
      <c r="O220" s="425" t="str">
        <f ca="1">_xll.qlTenorSwapRateHelper(,D220,E220,J220,G220,H220,I220,K220,L220,N220)</f>
        <v>obj_000a1#0000</v>
      </c>
      <c r="P220" s="426" t="str">
        <f ca="1">_xll.ohRangeRetrieveError(O220)</f>
        <v/>
      </c>
      <c r="U220" s="151">
        <f ca="1"/>
        <v>51410</v>
      </c>
      <c r="V220" s="193">
        <f ca="1"/>
        <v>1.6205635541133041E-2</v>
      </c>
    </row>
    <row r="221" spans="3:22">
      <c r="C221" s="433" t="s">
        <v>8552</v>
      </c>
      <c r="D221" s="429">
        <f ca="1">VLOOKUP(C221,SwapCurves!$Y:$AB,4,FALSE)%%</f>
        <v>7.6999999999999996E-4</v>
      </c>
      <c r="E221" s="165" t="s">
        <v>7629</v>
      </c>
      <c r="F221" s="438"/>
      <c r="G221" s="439" t="s">
        <v>7611</v>
      </c>
      <c r="H221" s="439" t="s">
        <v>12128</v>
      </c>
      <c r="I221" s="440" t="b">
        <v>1</v>
      </c>
      <c r="J221" s="439" t="s">
        <v>7614</v>
      </c>
      <c r="K221" s="160" t="str">
        <f t="shared" ca="1" si="7"/>
        <v>12M-Euribor-BootstrapIndex#0000</v>
      </c>
      <c r="L221" s="160" t="str">
        <f t="shared" ca="1" si="8"/>
        <v>EUR-EURIBOR6M#0000</v>
      </c>
      <c r="M221" s="434"/>
      <c r="N221" s="160" t="str">
        <f t="shared" ca="1" si="9"/>
        <v>YC-EUR-EONIA#0000</v>
      </c>
      <c r="O221" s="425" t="str">
        <f ca="1">_xll.qlTenorSwapRateHelper(,D221,E221,J221,G221,H221,I221,K221,L221,N221)</f>
        <v>obj_000a3#0000</v>
      </c>
      <c r="P221" s="426" t="str">
        <f ca="1">_xll.ohRangeRetrieveError(O221)</f>
        <v/>
      </c>
      <c r="U221" s="151">
        <f ca="1"/>
        <v>53237</v>
      </c>
      <c r="V221" s="193">
        <f ca="1"/>
        <v>1.6091130581282448E-2</v>
      </c>
    </row>
    <row r="222" spans="3:22">
      <c r="C222" s="433" t="s">
        <v>8553</v>
      </c>
      <c r="D222" s="429">
        <f ca="1">VLOOKUP(C222,SwapCurves!$Y:$AB,4,FALSE)%%</f>
        <v>6.9000000000000008E-4</v>
      </c>
      <c r="E222" s="165" t="s">
        <v>7630</v>
      </c>
      <c r="F222" s="438"/>
      <c r="G222" s="439" t="s">
        <v>7611</v>
      </c>
      <c r="H222" s="439" t="s">
        <v>12128</v>
      </c>
      <c r="I222" s="440" t="b">
        <v>1</v>
      </c>
      <c r="J222" s="439" t="s">
        <v>7614</v>
      </c>
      <c r="K222" s="160" t="str">
        <f t="shared" ca="1" si="7"/>
        <v>12M-Euribor-BootstrapIndex#0000</v>
      </c>
      <c r="L222" s="160" t="str">
        <f t="shared" ca="1" si="8"/>
        <v>EUR-EURIBOR6M#0000</v>
      </c>
      <c r="M222" s="434"/>
      <c r="N222" s="160" t="str">
        <f t="shared" ca="1" si="9"/>
        <v>YC-EUR-EONIA#0000</v>
      </c>
      <c r="O222" s="425" t="str">
        <f ca="1">_xll.qlTenorSwapRateHelper(,D222,E222,J222,G222,H222,I222,K222,L222,N222)</f>
        <v>obj_000a5#0000</v>
      </c>
      <c r="P222" s="426" t="str">
        <f ca="1">_xll.ohRangeRetrieveError(O222)</f>
        <v/>
      </c>
      <c r="U222" s="151">
        <f ca="1"/>
        <v>56888</v>
      </c>
      <c r="V222" s="193">
        <f ca="1"/>
        <v>1.5930801419045567E-2</v>
      </c>
    </row>
    <row r="223" spans="3:22">
      <c r="C223" s="433" t="s">
        <v>8555</v>
      </c>
      <c r="D223" s="429">
        <f ca="1">VLOOKUP(C223,SwapCurves!$Y:$AB,4,FALSE)%%</f>
        <v>6.4000000000000005E-4</v>
      </c>
      <c r="E223" s="165" t="s">
        <v>7631</v>
      </c>
      <c r="F223" s="438"/>
      <c r="G223" s="439" t="s">
        <v>7611</v>
      </c>
      <c r="H223" s="439" t="s">
        <v>12128</v>
      </c>
      <c r="I223" s="440" t="b">
        <v>1</v>
      </c>
      <c r="J223" s="439" t="s">
        <v>7614</v>
      </c>
      <c r="K223" s="160" t="str">
        <f t="shared" ca="1" si="7"/>
        <v>12M-Euribor-BootstrapIndex#0000</v>
      </c>
      <c r="L223" s="160" t="str">
        <f t="shared" ca="1" si="8"/>
        <v>EUR-EURIBOR6M#0000</v>
      </c>
      <c r="M223" s="434"/>
      <c r="N223" s="160" t="str">
        <f t="shared" ca="1" si="9"/>
        <v>YC-EUR-EONIA#0000</v>
      </c>
      <c r="O223" s="425" t="str">
        <f ca="1">_xll.qlTenorSwapRateHelper(,D223,E223,J223,G223,H223,I223,K223,L223,N223)</f>
        <v>obj_000a6#0000</v>
      </c>
      <c r="P223" s="426" t="str">
        <f ca="1">_xll.ohRangeRetrieveError(O223)</f>
        <v/>
      </c>
      <c r="U223" s="151">
        <f ca="1"/>
        <v>60541</v>
      </c>
      <c r="V223" s="193">
        <f ca="1"/>
        <v>1.5163680886020971E-2</v>
      </c>
    </row>
    <row r="224" spans="3:22">
      <c r="C224" s="113" t="s">
        <v>8557</v>
      </c>
      <c r="D224" s="435">
        <f ca="1">VLOOKUP(C224,SwapCurves!$Y:$AB,4,FALSE)%%</f>
        <v>5.9999999999999995E-4</v>
      </c>
      <c r="E224" s="183" t="s">
        <v>7632</v>
      </c>
      <c r="F224" s="441"/>
      <c r="G224" s="442" t="s">
        <v>7611</v>
      </c>
      <c r="H224" s="442" t="s">
        <v>12128</v>
      </c>
      <c r="I224" s="443" t="b">
        <v>1</v>
      </c>
      <c r="J224" s="442" t="s">
        <v>7614</v>
      </c>
      <c r="K224" s="185" t="str">
        <f t="shared" ca="1" si="7"/>
        <v>12M-Euribor-BootstrapIndex#0000</v>
      </c>
      <c r="L224" s="185" t="str">
        <f t="shared" ca="1" si="8"/>
        <v>EUR-EURIBOR6M#0000</v>
      </c>
      <c r="M224" s="436"/>
      <c r="N224" s="185" t="str">
        <f t="shared" ca="1" si="9"/>
        <v>YC-EUR-EONIA#0000</v>
      </c>
      <c r="O224" s="427" t="str">
        <f ca="1">_xll.qlTenorSwapRateHelper(,D224,E224,J224,G224,H224,I224,K224,L224,N224)</f>
        <v>obj_00098#0000</v>
      </c>
      <c r="P224" s="437" t="str">
        <f ca="1">_xll.ohRangeRetrieveError(O224)</f>
        <v/>
      </c>
      <c r="U224" s="152">
        <f ca="1"/>
        <v>64193</v>
      </c>
      <c r="V224" s="194">
        <f ca="1"/>
        <v>1.4898820871650455E-2</v>
      </c>
    </row>
  </sheetData>
  <mergeCells count="1">
    <mergeCell ref="C3:D3"/>
  </mergeCells>
  <dataValidations disablePrompts="1" count="6">
    <dataValidation type="list" allowBlank="1" showInputMessage="1" showErrorMessage="1" sqref="S113 S20 K16 J17:J51 J67:J98 S71 J109:J142 S157 J153:J185 J195:J206 S19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18:F51 S111 S18 G16:H16 F98 G109:G141 G67:G97 S69 F142 S155 F185 G153:G184 G195:G206 S197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G17:H51 H109:H142 H67:H98 G98 G142 G185 H153:H185 H195:H206">
      <formula1>"Annual,Semiannual,EveryFourthMonth,Quarterly,Bimonthly,Monthly,Biweekly,Weekly,Daily,Once,NoFrequency"</formula1>
    </dataValidation>
    <dataValidation type="list" allowBlank="1" showInputMessage="1" showErrorMessage="1" sqref="I16:I51 I67:I98 I109:I142 I153:I185 I195:I206">
      <formula1>"Following,Modified Following,Preceding,Modified Preceding,Unadjusted"</formula1>
    </dataValidation>
    <dataValidation type="list" allowBlank="1" showInputMessage="1" showErrorMessage="1" sqref="S24 S117 S75 S161 S203">
      <formula1>"Discount,ZeroYield,ForwardRate"</formula1>
    </dataValidation>
    <dataValidation type="list" allowBlank="1" showInputMessage="1" showErrorMessage="1" sqref="S25 S118 S76 S162 S204">
      <formula1>"BackwardFlat,ForwardFlat,Linear,LogLinear,Cubic,LogCubic"</formula1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116" r:id="rId4" name="Button 652">
              <controlPr defaultSize="0" print="0" autoFill="0" autoPict="0" macro="[0]!RepositoryDeleteAllObjects">
                <anchor moveWithCells="1">
                  <from>
                    <xdr:col>4</xdr:col>
                    <xdr:colOff>723900</xdr:colOff>
                    <xdr:row>2</xdr:row>
                    <xdr:rowOff>19050</xdr:rowOff>
                  </from>
                  <to>
                    <xdr:col>7</xdr:col>
                    <xdr:colOff>1323975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7030A0"/>
  </sheetPr>
  <dimension ref="B2:AR675"/>
  <sheetViews>
    <sheetView showGridLines="0" topLeftCell="A11" zoomScale="90" zoomScaleNormal="90" workbookViewId="0">
      <selection activeCell="G2" sqref="G2"/>
    </sheetView>
  </sheetViews>
  <sheetFormatPr defaultColWidth="9.140625" defaultRowHeight="12.75" outlineLevelCol="1"/>
  <cols>
    <col min="1" max="1" width="9.140625" style="202"/>
    <col min="2" max="2" width="15" style="202" bestFit="1" customWidth="1"/>
    <col min="3" max="3" width="8.7109375" style="202" bestFit="1" customWidth="1"/>
    <col min="4" max="5" width="10.85546875" style="202" bestFit="1" customWidth="1"/>
    <col min="6" max="6" width="27.42578125" style="202" bestFit="1" customWidth="1"/>
    <col min="7" max="7" width="21.42578125" style="202" bestFit="1" customWidth="1"/>
    <col min="8" max="8" width="22" style="202" bestFit="1" customWidth="1"/>
    <col min="9" max="9" width="9.140625" style="202" hidden="1" customWidth="1" outlineLevel="1"/>
    <col min="10" max="10" width="17.85546875" style="202" hidden="1" customWidth="1" outlineLevel="1"/>
    <col min="11" max="11" width="16.140625" style="202" hidden="1" customWidth="1" outlineLevel="1"/>
    <col min="12" max="13" width="16.28515625" style="202" hidden="1" customWidth="1" outlineLevel="1"/>
    <col min="14" max="15" width="9.140625" style="202" hidden="1" customWidth="1" outlineLevel="1"/>
    <col min="16" max="17" width="16.28515625" style="202" hidden="1" customWidth="1" outlineLevel="1"/>
    <col min="18" max="18" width="9.140625" style="202" hidden="1" customWidth="1" outlineLevel="1"/>
    <col min="19" max="19" width="16.28515625" style="130" hidden="1" customWidth="1" outlineLevel="1"/>
    <col min="20" max="21" width="9.140625" style="202" hidden="1" customWidth="1" outlineLevel="1"/>
    <col min="22" max="23" width="16.28515625" style="202" hidden="1" customWidth="1" outlineLevel="1"/>
    <col min="24" max="24" width="9.140625" style="202" hidden="1" customWidth="1" outlineLevel="1"/>
    <col min="25" max="25" width="16.28515625" style="130" hidden="1" customWidth="1" outlineLevel="1"/>
    <col min="26" max="26" width="15" style="202" hidden="1" customWidth="1" outlineLevel="1"/>
    <col min="27" max="27" width="17.28515625" style="130" hidden="1" customWidth="1" outlineLevel="1"/>
    <col min="28" max="28" width="14.42578125" style="130" hidden="1" customWidth="1" outlineLevel="1"/>
    <col min="29" max="32" width="15" style="130" hidden="1" customWidth="1" outlineLevel="1"/>
    <col min="33" max="33" width="11.140625" style="130" hidden="1" customWidth="1" outlineLevel="1"/>
    <col min="34" max="34" width="15.85546875" style="130" hidden="1" customWidth="1" outlineLevel="1"/>
    <col min="35" max="35" width="15.7109375" style="130" hidden="1" customWidth="1" outlineLevel="1"/>
    <col min="36" max="36" width="15.42578125" style="130" customWidth="1" collapsed="1"/>
    <col min="37" max="37" width="17.42578125" style="130" hidden="1" customWidth="1" outlineLevel="1"/>
    <col min="38" max="42" width="15.42578125" style="130" hidden="1" customWidth="1" outlineLevel="1"/>
    <col min="43" max="43" width="10.140625" style="202" customWidth="1" collapsed="1"/>
    <col min="44" max="16384" width="9.140625" style="202"/>
  </cols>
  <sheetData>
    <row r="2" spans="2:44">
      <c r="B2" s="227" t="s">
        <v>7675</v>
      </c>
    </row>
    <row r="3" spans="2:44">
      <c r="S3" s="202"/>
      <c r="Y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202"/>
    </row>
    <row r="4" spans="2:44">
      <c r="B4" s="203" t="s">
        <v>7674</v>
      </c>
      <c r="C4" s="204" t="s">
        <v>7643</v>
      </c>
      <c r="D4" s="205" t="s">
        <v>2583</v>
      </c>
      <c r="E4" s="205" t="s">
        <v>2795</v>
      </c>
      <c r="F4" s="208" t="s">
        <v>7677</v>
      </c>
      <c r="G4" s="206" t="s">
        <v>7644</v>
      </c>
      <c r="H4" s="205" t="s">
        <v>7645</v>
      </c>
      <c r="I4" s="206" t="s">
        <v>7555</v>
      </c>
      <c r="J4" s="204" t="s">
        <v>7556</v>
      </c>
      <c r="K4" s="204" t="s">
        <v>7646</v>
      </c>
      <c r="L4" s="204" t="s">
        <v>7647</v>
      </c>
      <c r="M4" s="205" t="s">
        <v>7648</v>
      </c>
      <c r="N4" s="206" t="s">
        <v>7564</v>
      </c>
      <c r="O4" s="204" t="s">
        <v>7555</v>
      </c>
      <c r="P4" s="204" t="s">
        <v>7556</v>
      </c>
      <c r="Q4" s="204" t="s">
        <v>7649</v>
      </c>
      <c r="R4" s="204" t="s">
        <v>7650</v>
      </c>
      <c r="S4" s="205" t="s">
        <v>7651</v>
      </c>
      <c r="T4" s="206" t="s">
        <v>7564</v>
      </c>
      <c r="U4" s="204" t="s">
        <v>7555</v>
      </c>
      <c r="V4" s="204" t="s">
        <v>7556</v>
      </c>
      <c r="W4" s="204" t="s">
        <v>7649</v>
      </c>
      <c r="X4" s="204" t="s">
        <v>7650</v>
      </c>
      <c r="Y4" s="205" t="s">
        <v>7652</v>
      </c>
      <c r="Z4" s="206" t="s">
        <v>7653</v>
      </c>
      <c r="AA4" s="204" t="s">
        <v>277</v>
      </c>
      <c r="AB4" s="204" t="s">
        <v>7654</v>
      </c>
      <c r="AC4" s="204" t="s">
        <v>7655</v>
      </c>
      <c r="AD4" s="204" t="s">
        <v>7656</v>
      </c>
      <c r="AE4" s="204" t="s">
        <v>7657</v>
      </c>
      <c r="AF4" s="204" t="s">
        <v>7658</v>
      </c>
      <c r="AG4" s="204" t="s">
        <v>7659</v>
      </c>
      <c r="AH4" s="205" t="s">
        <v>7660</v>
      </c>
      <c r="AI4" s="206" t="s">
        <v>7643</v>
      </c>
      <c r="AJ4" s="205" t="s">
        <v>7661</v>
      </c>
      <c r="AK4" s="203" t="s">
        <v>7662</v>
      </c>
      <c r="AL4" s="207" t="s">
        <v>7663</v>
      </c>
      <c r="AM4" s="204" t="s">
        <v>7656</v>
      </c>
      <c r="AN4" s="204" t="s">
        <v>7664</v>
      </c>
      <c r="AO4" s="207" t="s">
        <v>7665</v>
      </c>
      <c r="AP4" s="208" t="s">
        <v>7666</v>
      </c>
      <c r="AQ4" s="203" t="s">
        <v>7667</v>
      </c>
      <c r="AR4" s="208" t="s">
        <v>7668</v>
      </c>
    </row>
    <row r="5" spans="2:44">
      <c r="B5" s="210">
        <f t="shared" ref="B5:B36" ca="1" si="0">RefDate</f>
        <v>42276</v>
      </c>
      <c r="C5" s="211" t="s">
        <v>209</v>
      </c>
      <c r="D5" s="211" t="s">
        <v>41</v>
      </c>
      <c r="E5" s="211">
        <v>0</v>
      </c>
      <c r="F5" s="209" t="str">
        <f t="shared" ref="F5:F36" si="1">$C5&amp;$D5</f>
        <v>1M1Y</v>
      </c>
      <c r="G5" s="212">
        <f>VLOOKUP(G$4&amp;$F5,SwaptionVols!$Z:$AE,4,FALSE)%%</f>
        <v>1.9599999999999999E-3</v>
      </c>
      <c r="H5" s="213">
        <f>VLOOKUP(H$4&amp;$F5,SwaptionVols!$Z:$AE,4,FALSE)</f>
        <v>4.5</v>
      </c>
      <c r="I5" s="211" t="s">
        <v>7574</v>
      </c>
      <c r="J5" s="211" t="s">
        <v>7575</v>
      </c>
      <c r="K5" s="210">
        <f ca="1">_xll.qlCalendarAdvance(I5,B5,C5,J5)</f>
        <v>42306</v>
      </c>
      <c r="L5" s="210">
        <f ca="1">_xll.qlCalendarAdvance(I5,K5,"2d")</f>
        <v>42310</v>
      </c>
      <c r="M5" s="210">
        <f ca="1">_xll.qlCalendarAdvance(I5,L5,D5,"unadjusted")</f>
        <v>42676</v>
      </c>
      <c r="N5" s="211" t="s">
        <v>41</v>
      </c>
      <c r="O5" s="211" t="s">
        <v>7574</v>
      </c>
      <c r="P5" s="211" t="s">
        <v>7575</v>
      </c>
      <c r="Q5" s="211" t="s">
        <v>7575</v>
      </c>
      <c r="R5" s="211" t="s">
        <v>7670</v>
      </c>
      <c r="S5" s="214" t="str">
        <f ca="1">_xll.qlSchedule(,L5,M5,N5,O5,P5,Q5,R5)</f>
        <v>obj_00b56#0000</v>
      </c>
      <c r="T5" s="211" t="s">
        <v>54</v>
      </c>
      <c r="U5" s="211" t="s">
        <v>7574</v>
      </c>
      <c r="V5" s="211" t="s">
        <v>7575</v>
      </c>
      <c r="W5" s="211" t="s">
        <v>7575</v>
      </c>
      <c r="X5" s="211" t="s">
        <v>7670</v>
      </c>
      <c r="Y5" s="214" t="str">
        <f ca="1">_xll.qlSchedule(,L5,M5,T5,U5,V5,W5,X5)</f>
        <v>obj_00981#0000</v>
      </c>
      <c r="Z5" s="215" t="s">
        <v>7671</v>
      </c>
      <c r="AA5" s="216" t="s">
        <v>7638</v>
      </c>
      <c r="AB5" s="216" t="s">
        <v>7672</v>
      </c>
      <c r="AC5" s="214" t="str">
        <f ca="1">_xll.qlVanillaSwap(,,,S5,,Z5,Y5,AA5,,AB5)</f>
        <v>obj_00b57#0000</v>
      </c>
      <c r="AD5" s="214" t="b">
        <f ca="1">_xll.qlInstrumentSetPricingEngine(AC5,_xll.qlDiscountingSwapEngine(,"YC-EUR-EONIA"))</f>
        <v>1</v>
      </c>
      <c r="AE5" s="217">
        <f ca="1">_xll.qlVanillaSwapFairRate(AC5,AD5)</f>
        <v>-5.8934223797314387E-4</v>
      </c>
      <c r="AF5" s="211" t="s">
        <v>7673</v>
      </c>
      <c r="AG5" s="218">
        <v>10000</v>
      </c>
      <c r="AH5" s="219" t="str">
        <f ca="1">_xll.qlVanillaSwap(,AF5,AG5,S5,AE5,Z5,Y5,AA5,,AB5)</f>
        <v>obj_011b1#0000</v>
      </c>
      <c r="AI5" s="219" t="str">
        <f ca="1">_xll.qlEuropeanExercise(,K5)</f>
        <v>obj_007ef#0000</v>
      </c>
      <c r="AJ5" s="211" t="s">
        <v>7669</v>
      </c>
      <c r="AK5" s="220" t="str">
        <f ca="1">_xll.qlSwaption(,AH5,AI5,AJ5)</f>
        <v>obj_011b2#0000</v>
      </c>
      <c r="AL5" s="221" t="str">
        <f ca="1">_xll.qlConstantSwaptionVolatility(,,I5,J5,G5)</f>
        <v>obj_000cc#0000</v>
      </c>
      <c r="AM5" s="221" t="b">
        <f ca="1">_xll.qlInstrumentSetPricingEngine(AK5,_xll.qlBachelierBlackSwaptionEngine(,"YC-EUR-EONIA",AL5))</f>
        <v>1</v>
      </c>
      <c r="AN5" s="222">
        <f ca="1">_xll.qlInstrumentNPV(AK5,AM5)*2/_xll.qlYieldTSDiscount("YC-EUR-EONIA",L5)</f>
        <v>4.4860731560500549</v>
      </c>
      <c r="AO5" s="222">
        <f ca="1">_xll.qlInstrumentResults(AK5,"annuity",AM5)</f>
        <v>10007.249762483376</v>
      </c>
      <c r="AP5" s="223">
        <f ca="1">H5/2*_xll.qlYieldTSDiscount("YC-EUR-EONIA",L5)/AO5</f>
        <v>2.2486739799645609E-4</v>
      </c>
      <c r="AQ5" s="224">
        <f ca="1">_xll.qlBachelierBlackFormulaImpliedVol("Call",AE5,AE5,_xll.qlDayCounterYearFraction("Act/365 (Fixed)",B5,K5),AP5)</f>
        <v>1.9660847456544209E-3</v>
      </c>
      <c r="AR5" s="225" t="e">
        <f ca="1">_xll.qlBlackFormulaImpliedStdDev("Call",AE5,AE5,AP5)/SQRT(_xll.qlDayCounterYearFraction("Act/365 (Fixed)",B5,K5))</f>
        <v>#NUM!</v>
      </c>
    </row>
    <row r="6" spans="2:44">
      <c r="B6" s="210">
        <f t="shared" ca="1" si="0"/>
        <v>42276</v>
      </c>
      <c r="C6" s="211" t="s">
        <v>210</v>
      </c>
      <c r="D6" s="211" t="s">
        <v>41</v>
      </c>
      <c r="E6" s="211">
        <v>0</v>
      </c>
      <c r="F6" s="209" t="str">
        <f t="shared" si="1"/>
        <v>2M1Y</v>
      </c>
      <c r="G6" s="212">
        <f>VLOOKUP(G$4&amp;$F6,SwaptionVols!$Z:$AE,4,FALSE)%%</f>
        <v>1.9E-3</v>
      </c>
      <c r="H6" s="213">
        <f>VLOOKUP(H$4&amp;$F6,SwaptionVols!$Z:$AE,4,FALSE)</f>
        <v>6</v>
      </c>
      <c r="I6" s="211" t="s">
        <v>7574</v>
      </c>
      <c r="J6" s="211" t="s">
        <v>7575</v>
      </c>
      <c r="K6" s="210">
        <f ca="1">_xll.qlCalendarAdvance(I6,B6,C6,J6)</f>
        <v>42338</v>
      </c>
      <c r="L6" s="210">
        <f ca="1">_xll.qlCalendarAdvance(I6,K6,"2d")</f>
        <v>42340</v>
      </c>
      <c r="M6" s="210">
        <f ca="1">_xll.qlCalendarAdvance(I6,L6,D6,"unadjusted")</f>
        <v>42706</v>
      </c>
      <c r="N6" s="211" t="s">
        <v>41</v>
      </c>
      <c r="O6" s="211" t="s">
        <v>7574</v>
      </c>
      <c r="P6" s="211" t="s">
        <v>7575</v>
      </c>
      <c r="Q6" s="211" t="s">
        <v>7575</v>
      </c>
      <c r="R6" s="211" t="s">
        <v>7670</v>
      </c>
      <c r="S6" s="214" t="str">
        <f ca="1">_xll.qlSchedule(,L6,M6,N6,O6,P6,Q6,R6)</f>
        <v>obj_00621#0000</v>
      </c>
      <c r="T6" s="211" t="s">
        <v>54</v>
      </c>
      <c r="U6" s="211" t="s">
        <v>7574</v>
      </c>
      <c r="V6" s="211" t="s">
        <v>7575</v>
      </c>
      <c r="W6" s="211" t="s">
        <v>7575</v>
      </c>
      <c r="X6" s="211" t="s">
        <v>7670</v>
      </c>
      <c r="Y6" s="214" t="str">
        <f ca="1">_xll.qlSchedule(,L6,M6,T6,U6,V6,W6,X6)</f>
        <v>obj_00603#0000</v>
      </c>
      <c r="Z6" s="215" t="s">
        <v>7671</v>
      </c>
      <c r="AA6" s="216" t="s">
        <v>7638</v>
      </c>
      <c r="AB6" s="216" t="s">
        <v>7672</v>
      </c>
      <c r="AC6" s="214" t="str">
        <f ca="1">_xll.qlVanillaSwap(,,,S6,,Z6,Y6,AA6,,AB6)</f>
        <v>obj_00622#0000</v>
      </c>
      <c r="AD6" s="214" t="b">
        <f ca="1">_xll.qlInstrumentSetPricingEngine(AC6,_xll.qlDiscountingSwapEngine(,"YC-EUR-EONIA"))</f>
        <v>1</v>
      </c>
      <c r="AE6" s="217">
        <f ca="1">_xll.qlVanillaSwapFairRate(AC6,AD6)</f>
        <v>-6.0503780673203653E-4</v>
      </c>
      <c r="AF6" s="211" t="s">
        <v>7673</v>
      </c>
      <c r="AG6" s="218">
        <v>10000</v>
      </c>
      <c r="AH6" s="219" t="str">
        <f ca="1">_xll.qlVanillaSwap(,AF6,AG6,S6,AE6,Z6,Y6,AA6,,AB6)</f>
        <v>obj_009ac#0000</v>
      </c>
      <c r="AI6" s="219" t="str">
        <f ca="1">_xll.qlEuropeanExercise(,K6)</f>
        <v>obj_00437#0000</v>
      </c>
      <c r="AJ6" s="211" t="s">
        <v>7669</v>
      </c>
      <c r="AK6" s="220" t="str">
        <f ca="1">_xll.qlSwaption(,AH6,AI6,AJ6)</f>
        <v>obj_00bf1#0000</v>
      </c>
      <c r="AL6" s="221" t="str">
        <f ca="1">_xll.qlConstantSwaptionVolatility(,,I6,J6,G6)</f>
        <v>obj_000d4#0000</v>
      </c>
      <c r="AM6" s="221" t="b">
        <f ca="1">_xll.qlInstrumentSetPricingEngine(AK6,_xll.qlBachelierBlackSwaptionEngine(,"YC-EUR-EONIA",AL6))</f>
        <v>1</v>
      </c>
      <c r="AN6" s="222">
        <f ca="1">_xll.qlInstrumentNPV(AK6,AM6)*2/_xll.qlYieldTSDiscount("YC-EUR-EONIA",L6)</f>
        <v>6.2518121340348927</v>
      </c>
      <c r="AO6" s="222">
        <f ca="1">_xll.qlInstrumentResults(AK6,"annuity",AM6)</f>
        <v>10008.669493621926</v>
      </c>
      <c r="AP6" s="223">
        <f ca="1">H6/2*_xll.qlYieldTSDiscount("YC-EUR-EONIA",L6)/AO6</f>
        <v>2.9981848865798033E-4</v>
      </c>
      <c r="AQ6" s="224">
        <f ca="1">_xll.qlBachelierBlackFormulaImpliedVol("Call",AE6,AE6,_xll.qlDayCounterYearFraction("Act/365 (Fixed)",B6,K6),AP6)</f>
        <v>1.8234713000952944E-3</v>
      </c>
      <c r="AR6" s="225" t="e">
        <f ca="1">_xll.qlBlackFormulaImpliedStdDev("Call",AE6,AE6,AP6)/SQRT(_xll.qlDayCounterYearFraction("Act/365 (Fixed)",B6,K6))</f>
        <v>#NUM!</v>
      </c>
    </row>
    <row r="7" spans="2:44">
      <c r="B7" s="210">
        <f t="shared" ca="1" si="0"/>
        <v>42276</v>
      </c>
      <c r="C7" s="211" t="s">
        <v>54</v>
      </c>
      <c r="D7" s="211" t="s">
        <v>41</v>
      </c>
      <c r="E7" s="211">
        <v>0</v>
      </c>
      <c r="F7" s="209" t="str">
        <f t="shared" si="1"/>
        <v>3M1Y</v>
      </c>
      <c r="G7" s="212">
        <f>VLOOKUP(G$4&amp;$F7,SwaptionVols!$Z:$AE,4,FALSE)%%</f>
        <v>1.82E-3</v>
      </c>
      <c r="H7" s="213">
        <f>VLOOKUP(H$4&amp;$F7,SwaptionVols!$Z:$AE,4,FALSE)</f>
        <v>7.5</v>
      </c>
      <c r="I7" s="211" t="s">
        <v>7574</v>
      </c>
      <c r="J7" s="211" t="s">
        <v>7575</v>
      </c>
      <c r="K7" s="210">
        <f ca="1">_xll.qlCalendarAdvance(I7,B7,C7,J7)</f>
        <v>42367</v>
      </c>
      <c r="L7" s="210">
        <f ca="1">_xll.qlCalendarAdvance(I7,K7,"2d")</f>
        <v>42369</v>
      </c>
      <c r="M7" s="210">
        <f ca="1">_xll.qlCalendarAdvance(I7,L7,D7,"unadjusted")</f>
        <v>42735</v>
      </c>
      <c r="N7" s="211" t="s">
        <v>41</v>
      </c>
      <c r="O7" s="211" t="s">
        <v>7574</v>
      </c>
      <c r="P7" s="211" t="s">
        <v>7575</v>
      </c>
      <c r="Q7" s="211" t="s">
        <v>7575</v>
      </c>
      <c r="R7" s="211" t="s">
        <v>7670</v>
      </c>
      <c r="S7" s="214" t="str">
        <f ca="1">_xll.qlSchedule(,L7,M7,N7,O7,P7,Q7,R7)</f>
        <v>obj_00841#0000</v>
      </c>
      <c r="T7" s="211" t="s">
        <v>54</v>
      </c>
      <c r="U7" s="211" t="s">
        <v>7574</v>
      </c>
      <c r="V7" s="211" t="s">
        <v>7575</v>
      </c>
      <c r="W7" s="211" t="s">
        <v>7575</v>
      </c>
      <c r="X7" s="211" t="s">
        <v>7670</v>
      </c>
      <c r="Y7" s="214" t="str">
        <f ca="1">_xll.qlSchedule(,L7,M7,T7,U7,V7,W7,X7)</f>
        <v>obj_00b7d#0000</v>
      </c>
      <c r="Z7" s="215" t="s">
        <v>7671</v>
      </c>
      <c r="AA7" s="216" t="s">
        <v>7638</v>
      </c>
      <c r="AB7" s="216" t="s">
        <v>7672</v>
      </c>
      <c r="AC7" s="214" t="str">
        <f ca="1">_xll.qlVanillaSwap(,,,S7,,Z7,Y7,AA7,,AB7)</f>
        <v>obj_00b7e#0000</v>
      </c>
      <c r="AD7" s="214" t="b">
        <f ca="1">_xll.qlInstrumentSetPricingEngine(AC7,_xll.qlDiscountingSwapEngine(,"YC-EUR-EONIA"))</f>
        <v>1</v>
      </c>
      <c r="AE7" s="217">
        <f ca="1">_xll.qlVanillaSwapFairRate(AC7,AD7)</f>
        <v>-6.0653825503288196E-4</v>
      </c>
      <c r="AF7" s="211" t="s">
        <v>7673</v>
      </c>
      <c r="AG7" s="218">
        <v>10000</v>
      </c>
      <c r="AH7" s="219" t="str">
        <f ca="1">_xll.qlVanillaSwap(,AF7,AG7,S7,AE7,Z7,Y7,AA7,,AB7)</f>
        <v>obj_011a4#0000</v>
      </c>
      <c r="AI7" s="219" t="str">
        <f ca="1">_xll.qlEuropeanExercise(,K7)</f>
        <v>obj_004e8#0000</v>
      </c>
      <c r="AJ7" s="211" t="s">
        <v>7669</v>
      </c>
      <c r="AK7" s="220" t="str">
        <f ca="1">_xll.qlSwaption(,AH7,AI7,AJ7)</f>
        <v>obj_011a5#0000</v>
      </c>
      <c r="AL7" s="221" t="str">
        <f ca="1">_xll.qlConstantSwaptionVolatility(,,I7,J7,G7)</f>
        <v>obj_000c9#0000</v>
      </c>
      <c r="AM7" s="221" t="b">
        <f ca="1">_xll.qlInstrumentSetPricingEngine(AK7,_xll.qlBachelierBlackSwaptionEngine(,"YC-EUR-EONIA",AL7))</f>
        <v>1</v>
      </c>
      <c r="AN7" s="222">
        <f ca="1">_xll.qlInstrumentNPV(AK7,AM7)*2/_xll.qlYieldTSDiscount("YC-EUR-EONIA",L7)</f>
        <v>7.2551970038042963</v>
      </c>
      <c r="AO7" s="222">
        <f ca="1">_xll.qlInstrumentResults(AK7,"annuity",AM7)</f>
        <v>10009.841091163304</v>
      </c>
      <c r="AP7" s="223">
        <f ca="1">H7/2*_xll.qlYieldTSDiscount("YC-EUR-EONIA",L7)/AO7</f>
        <v>3.7477254815436272E-4</v>
      </c>
      <c r="AQ7" s="224">
        <f ca="1">_xll.qlBachelierBlackFormulaImpliedVol("Call",AE7,AE7,_xll.qlDayCounterYearFraction("Act/365 (Fixed)",B7,K7),AP7)</f>
        <v>1.8814099731326917E-3</v>
      </c>
      <c r="AR7" s="225" t="e">
        <f ca="1">_xll.qlBlackFormulaImpliedStdDev("Call",AE7,AE7,AP7)/SQRT(_xll.qlDayCounterYearFraction("Act/365 (Fixed)",B7,K7))</f>
        <v>#NUM!</v>
      </c>
    </row>
    <row r="8" spans="2:44">
      <c r="B8" s="210">
        <f t="shared" ca="1" si="0"/>
        <v>42276</v>
      </c>
      <c r="C8" s="211" t="s">
        <v>58</v>
      </c>
      <c r="D8" s="211" t="s">
        <v>41</v>
      </c>
      <c r="E8" s="211">
        <v>0</v>
      </c>
      <c r="F8" s="209" t="str">
        <f t="shared" si="1"/>
        <v>6M1Y</v>
      </c>
      <c r="G8" s="212">
        <f>VLOOKUP(G$4&amp;$F8,SwaptionVols!$Z:$AE,4,FALSE)%%</f>
        <v>1.92E-3</v>
      </c>
      <c r="H8" s="213">
        <f>VLOOKUP(H$4&amp;$F8,SwaptionVols!$Z:$AE,4,FALSE)</f>
        <v>11</v>
      </c>
      <c r="I8" s="211" t="s">
        <v>7574</v>
      </c>
      <c r="J8" s="211" t="s">
        <v>7575</v>
      </c>
      <c r="K8" s="210">
        <f ca="1">_xll.qlCalendarAdvance(I8,B8,C8,J8)</f>
        <v>42458</v>
      </c>
      <c r="L8" s="210">
        <f ca="1">_xll.qlCalendarAdvance(I8,K8,"2d")</f>
        <v>42460</v>
      </c>
      <c r="M8" s="210">
        <f ca="1">_xll.qlCalendarAdvance(I8,L8,D8,"unadjusted")</f>
        <v>42825</v>
      </c>
      <c r="N8" s="211" t="s">
        <v>41</v>
      </c>
      <c r="O8" s="211" t="s">
        <v>7574</v>
      </c>
      <c r="P8" s="211" t="s">
        <v>7575</v>
      </c>
      <c r="Q8" s="211" t="s">
        <v>7575</v>
      </c>
      <c r="R8" s="211" t="s">
        <v>7670</v>
      </c>
      <c r="S8" s="214" t="str">
        <f ca="1">_xll.qlSchedule(,L8,M8,N8,O8,P8,Q8,R8)</f>
        <v>obj_00dcb#0000</v>
      </c>
      <c r="T8" s="211" t="s">
        <v>54</v>
      </c>
      <c r="U8" s="211" t="s">
        <v>7574</v>
      </c>
      <c r="V8" s="211" t="s">
        <v>7575</v>
      </c>
      <c r="W8" s="211" t="s">
        <v>7575</v>
      </c>
      <c r="X8" s="211" t="s">
        <v>7670</v>
      </c>
      <c r="Y8" s="214" t="str">
        <f ca="1">_xll.qlSchedule(,L8,M8,T8,U8,V8,W8,X8)</f>
        <v>obj_00dca#0000</v>
      </c>
      <c r="Z8" s="215" t="s">
        <v>7671</v>
      </c>
      <c r="AA8" s="216" t="s">
        <v>7638</v>
      </c>
      <c r="AB8" s="216" t="s">
        <v>7672</v>
      </c>
      <c r="AC8" s="214" t="str">
        <f ca="1">_xll.qlVanillaSwap(,,,S8,,Z8,Y8,AA8,,AB8)</f>
        <v>obj_00f42#0000</v>
      </c>
      <c r="AD8" s="214" t="b">
        <f ca="1">_xll.qlInstrumentSetPricingEngine(AC8,_xll.qlDiscountingSwapEngine(,"YC-EUR-EONIA"))</f>
        <v>1</v>
      </c>
      <c r="AE8" s="217">
        <f ca="1">_xll.qlVanillaSwapFairRate(AC8,AD8)</f>
        <v>-5.5407801412188308E-4</v>
      </c>
      <c r="AF8" s="211" t="s">
        <v>7673</v>
      </c>
      <c r="AG8" s="218">
        <v>10000</v>
      </c>
      <c r="AH8" s="219" t="str">
        <f ca="1">_xll.qlVanillaSwap(,AF8,AG8,S8,AE8,Z8,Y8,AA8,,AB8)</f>
        <v>obj_011da#0000</v>
      </c>
      <c r="AI8" s="219" t="str">
        <f ca="1">_xll.qlEuropeanExercise(,K8)</f>
        <v>obj_003a8#0000</v>
      </c>
      <c r="AJ8" s="211" t="s">
        <v>7669</v>
      </c>
      <c r="AK8" s="220" t="str">
        <f ca="1">_xll.qlSwaption(,AH8,AI8,AJ8)</f>
        <v>obj_011db#0000</v>
      </c>
      <c r="AL8" s="221" t="str">
        <f ca="1">_xll.qlConstantSwaptionVolatility(,,I8,J8,G8)</f>
        <v>obj_000c3#0000</v>
      </c>
      <c r="AM8" s="221" t="b">
        <f ca="1">_xll.qlInstrumentSetPricingEngine(AK8,_xll.qlBachelierBlackSwaptionEngine(,"YC-EUR-EONIA",AL8))</f>
        <v>1</v>
      </c>
      <c r="AN8" s="222">
        <f ca="1">_xll.qlInstrumentNPV(AK8,AM8)*2/_xll.qlYieldTSDiscount("YC-EUR-EONIA",L8)</f>
        <v>10.823587979723447</v>
      </c>
      <c r="AO8" s="222">
        <f ca="1">_xll.qlInstrumentResults(AK8,"annuity",AM8)</f>
        <v>10013.618873223157</v>
      </c>
      <c r="AP8" s="223">
        <f ca="1">H8/2*_xll.qlYieldTSDiscount("YC-EUR-EONIA",L8)/AO8</f>
        <v>5.4969525709223292E-4</v>
      </c>
      <c r="AQ8" s="224">
        <f ca="1">_xll.qlBachelierBlackFormulaImpliedVol("Call",AE8,AE8,_xll.qlDayCounterYearFraction("Act/365 (Fixed)",B8,K8),AP8)</f>
        <v>1.9512937890434762E-3</v>
      </c>
      <c r="AR8" s="225" t="e">
        <f ca="1">_xll.qlBlackFormulaImpliedStdDev("Call",AE8,AE8,AP8)/SQRT(_xll.qlDayCounterYearFraction("Act/365 (Fixed)",B8,K8))</f>
        <v>#NUM!</v>
      </c>
    </row>
    <row r="9" spans="2:44">
      <c r="B9" s="210">
        <f t="shared" ca="1" si="0"/>
        <v>42276</v>
      </c>
      <c r="C9" s="211" t="s">
        <v>71</v>
      </c>
      <c r="D9" s="211" t="s">
        <v>41</v>
      </c>
      <c r="E9" s="211">
        <v>0</v>
      </c>
      <c r="F9" s="209" t="str">
        <f t="shared" si="1"/>
        <v>9M1Y</v>
      </c>
      <c r="G9" s="212">
        <f>VLOOKUP(G$4&amp;$F9,SwaptionVols!$Z:$AE,4,FALSE)%%</f>
        <v>2.2000000000000001E-3</v>
      </c>
      <c r="H9" s="213">
        <f>VLOOKUP(H$4&amp;$F9,SwaptionVols!$Z:$AE,4,FALSE)</f>
        <v>15</v>
      </c>
      <c r="I9" s="211" t="s">
        <v>7574</v>
      </c>
      <c r="J9" s="211" t="s">
        <v>7575</v>
      </c>
      <c r="K9" s="210">
        <f ca="1">_xll.qlCalendarAdvance(I9,B9,C9,J9)</f>
        <v>42550</v>
      </c>
      <c r="L9" s="210">
        <f ca="1">_xll.qlCalendarAdvance(I9,K9,"2d")</f>
        <v>42552</v>
      </c>
      <c r="M9" s="210">
        <f ca="1">_xll.qlCalendarAdvance(I9,L9,D9,"unadjusted")</f>
        <v>42917</v>
      </c>
      <c r="N9" s="211" t="s">
        <v>41</v>
      </c>
      <c r="O9" s="211" t="s">
        <v>7574</v>
      </c>
      <c r="P9" s="211" t="s">
        <v>7575</v>
      </c>
      <c r="Q9" s="211" t="s">
        <v>7575</v>
      </c>
      <c r="R9" s="211" t="s">
        <v>7670</v>
      </c>
      <c r="S9" s="214" t="str">
        <f ca="1">_xll.qlSchedule(,L9,M9,N9,O9,P9,Q9,R9)</f>
        <v>obj_00a0b#0000</v>
      </c>
      <c r="T9" s="211" t="s">
        <v>54</v>
      </c>
      <c r="U9" s="211" t="s">
        <v>7574</v>
      </c>
      <c r="V9" s="211" t="s">
        <v>7575</v>
      </c>
      <c r="W9" s="211" t="s">
        <v>7575</v>
      </c>
      <c r="X9" s="211" t="s">
        <v>7670</v>
      </c>
      <c r="Y9" s="214" t="str">
        <f ca="1">_xll.qlSchedule(,L9,M9,T9,U9,V9,W9,X9)</f>
        <v>obj_00625#0000</v>
      </c>
      <c r="Z9" s="215" t="s">
        <v>7671</v>
      </c>
      <c r="AA9" s="216" t="s">
        <v>7638</v>
      </c>
      <c r="AB9" s="216" t="s">
        <v>7672</v>
      </c>
      <c r="AC9" s="214" t="str">
        <f ca="1">_xll.qlVanillaSwap(,,,S9,,Z9,Y9,AA9,,AB9)</f>
        <v>obj_00b3d#0000</v>
      </c>
      <c r="AD9" s="214" t="b">
        <f ca="1">_xll.qlInstrumentSetPricingEngine(AC9,_xll.qlDiscountingSwapEngine(,"YC-EUR-EONIA"))</f>
        <v>1</v>
      </c>
      <c r="AE9" s="217">
        <f ca="1">_xll.qlVanillaSwapFairRate(AC9,AD9)</f>
        <v>-4.1693583449294285E-4</v>
      </c>
      <c r="AF9" s="211" t="s">
        <v>7673</v>
      </c>
      <c r="AG9" s="218">
        <v>10000</v>
      </c>
      <c r="AH9" s="219" t="str">
        <f ca="1">_xll.qlVanillaSwap(,AF9,AG9,S9,AE9,Z9,Y9,AA9,,AB9)</f>
        <v>obj_011d1#0000</v>
      </c>
      <c r="AI9" s="219" t="str">
        <f ca="1">_xll.qlEuropeanExercise(,K9)</f>
        <v>obj_003f7#0000</v>
      </c>
      <c r="AJ9" s="211" t="s">
        <v>7669</v>
      </c>
      <c r="AK9" s="220" t="str">
        <f ca="1">_xll.qlSwaption(,AH9,AI9,AJ9)</f>
        <v>obj_01294#0000</v>
      </c>
      <c r="AL9" s="221" t="str">
        <f ca="1">_xll.qlConstantSwaptionVolatility(,,I9,J9,G9)</f>
        <v>obj_000b1#0000</v>
      </c>
      <c r="AM9" s="221" t="b">
        <f ca="1">_xll.qlInstrumentSetPricingEngine(AK9,_xll.qlBachelierBlackSwaptionEngine(,"YC-EUR-EONIA",AL9))</f>
        <v>1</v>
      </c>
      <c r="AN9" s="222">
        <f ca="1">_xll.qlInstrumentNPV(AK9,AM9)*2/_xll.qlYieldTSDiscount("YC-EUR-EONIA",L9)</f>
        <v>15.299589486053993</v>
      </c>
      <c r="AO9" s="222">
        <f ca="1">_xll.qlInstrumentResults(AK9,"annuity",AM9)</f>
        <v>10072.657306581677</v>
      </c>
      <c r="AP9" s="223">
        <f ca="1">H9/2*_xll.qlYieldTSDiscount("YC-EUR-EONIA",L9)/AO9</f>
        <v>7.455436520774981E-4</v>
      </c>
      <c r="AQ9" s="224">
        <f ca="1">_xll.qlBachelierBlackFormulaImpliedVol("Call",AE9,AE9,_xll.qlDayCounterYearFraction("Act/365 (Fixed)",B9,K9),AP9)</f>
        <v>2.1569206173851518E-3</v>
      </c>
      <c r="AR9" s="225" t="e">
        <f ca="1">_xll.qlBlackFormulaImpliedStdDev("Call",AE9,AE9,AP9)/SQRT(_xll.qlDayCounterYearFraction("Act/365 (Fixed)",B9,K9))</f>
        <v>#NUM!</v>
      </c>
    </row>
    <row r="10" spans="2:44">
      <c r="B10" s="210">
        <f t="shared" ca="1" si="0"/>
        <v>42276</v>
      </c>
      <c r="C10" s="211" t="s">
        <v>41</v>
      </c>
      <c r="D10" s="211" t="s">
        <v>41</v>
      </c>
      <c r="E10" s="211">
        <v>0</v>
      </c>
      <c r="F10" s="209" t="str">
        <f t="shared" si="1"/>
        <v>1Y1Y</v>
      </c>
      <c r="G10" s="212">
        <f>VLOOKUP(G$4&amp;$F10,SwaptionVols!$Z:$AE,4,FALSE)%%</f>
        <v>2.5900000000000003E-3</v>
      </c>
      <c r="H10" s="213">
        <f>VLOOKUP(H$4&amp;$F10,SwaptionVols!$Z:$AE,4,FALSE)</f>
        <v>20.5</v>
      </c>
      <c r="I10" s="211" t="s">
        <v>7574</v>
      </c>
      <c r="J10" s="211" t="s">
        <v>7575</v>
      </c>
      <c r="K10" s="210">
        <f ca="1">_xll.qlCalendarAdvance(I10,B10,C10,J10)</f>
        <v>42642</v>
      </c>
      <c r="L10" s="210">
        <f ca="1">_xll.qlCalendarAdvance(I10,K10,"2d")</f>
        <v>42646</v>
      </c>
      <c r="M10" s="210">
        <f ca="1">_xll.qlCalendarAdvance(I10,L10,D10,"unadjusted")</f>
        <v>43011</v>
      </c>
      <c r="N10" s="211" t="s">
        <v>41</v>
      </c>
      <c r="O10" s="211" t="s">
        <v>7574</v>
      </c>
      <c r="P10" s="211" t="s">
        <v>7575</v>
      </c>
      <c r="Q10" s="211" t="s">
        <v>7575</v>
      </c>
      <c r="R10" s="211" t="s">
        <v>7670</v>
      </c>
      <c r="S10" s="214" t="str">
        <f ca="1">_xll.qlSchedule(,L10,M10,N10,O10,P10,Q10,R10)</f>
        <v>obj_004a3#0000</v>
      </c>
      <c r="T10" s="211" t="s">
        <v>54</v>
      </c>
      <c r="U10" s="211" t="s">
        <v>7574</v>
      </c>
      <c r="V10" s="211" t="s">
        <v>7575</v>
      </c>
      <c r="W10" s="211" t="s">
        <v>7575</v>
      </c>
      <c r="X10" s="211" t="s">
        <v>7670</v>
      </c>
      <c r="Y10" s="214" t="str">
        <f ca="1">_xll.qlSchedule(,L10,M10,T10,U10,V10,W10,X10)</f>
        <v>obj_00630#0000</v>
      </c>
      <c r="Z10" s="215" t="s">
        <v>7671</v>
      </c>
      <c r="AA10" s="216" t="s">
        <v>7638</v>
      </c>
      <c r="AB10" s="216" t="s">
        <v>7672</v>
      </c>
      <c r="AC10" s="214" t="str">
        <f ca="1">_xll.qlVanillaSwap(,,,S10,,Z10,Y10,AA10,,AB10)</f>
        <v>obj_0068d#0000</v>
      </c>
      <c r="AD10" s="214" t="b">
        <f ca="1">_xll.qlInstrumentSetPricingEngine(AC10,_xll.qlDiscountingSwapEngine(,"YC-EUR-EONIA"))</f>
        <v>1</v>
      </c>
      <c r="AE10" s="217">
        <f ca="1">_xll.qlVanillaSwapFairRate(AC10,AD10)</f>
        <v>-1.7610990199932327E-4</v>
      </c>
      <c r="AF10" s="211" t="s">
        <v>7673</v>
      </c>
      <c r="AG10" s="218">
        <v>10000</v>
      </c>
      <c r="AH10" s="219" t="str">
        <f ca="1">_xll.qlVanillaSwap(,AF10,AG10,S10,AE10,Z10,Y10,AA10,,AB10)</f>
        <v>obj_00a8f#0000</v>
      </c>
      <c r="AI10" s="219" t="str">
        <f ca="1">_xll.qlEuropeanExercise(,K10)</f>
        <v>obj_00372#0000</v>
      </c>
      <c r="AJ10" s="211" t="s">
        <v>7669</v>
      </c>
      <c r="AK10" s="220" t="str">
        <f ca="1">_xll.qlSwaption(,AH10,AI10,AJ10)</f>
        <v>obj_00b15#0000</v>
      </c>
      <c r="AL10" s="221" t="str">
        <f ca="1">_xll.qlConstantSwaptionVolatility(,,I10,J10,G10)</f>
        <v>obj_000d1#0000</v>
      </c>
      <c r="AM10" s="221" t="b">
        <f ca="1">_xll.qlInstrumentSetPricingEngine(AK10,_xll.qlBachelierBlackSwaptionEngine(,"YC-EUR-EONIA",AL10))</f>
        <v>1</v>
      </c>
      <c r="AN10" s="222">
        <f ca="1">_xll.qlInstrumentNPV(AK10,AM10)*2/_xll.qlYieldTSDiscount("YC-EUR-EONIA",L10)</f>
        <v>20.697144240985683</v>
      </c>
      <c r="AO10" s="222">
        <f ca="1">_xll.qlInstrumentResults(AK10,"annuity",AM10)</f>
        <v>10019.663850099887</v>
      </c>
      <c r="AP10" s="223">
        <f ca="1">H10/2*_xll.qlYieldTSDiscount("YC-EUR-EONIA",L10)/AO10</f>
        <v>1.0248194873504507E-3</v>
      </c>
      <c r="AQ10" s="224">
        <f ca="1">_xll.qlBachelierBlackFormulaImpliedVol("Call",AE10,AE10,_xll.qlDayCounterYearFraction("Act/365 (Fixed)",B10,K10),AP10)</f>
        <v>2.5653297566945836E-3</v>
      </c>
      <c r="AR10" s="225" t="e">
        <f ca="1">_xll.qlBlackFormulaImpliedStdDev("Call",AE10,AE10,AP10)/SQRT(_xll.qlDayCounterYearFraction("Act/365 (Fixed)",B10,K10))</f>
        <v>#NUM!</v>
      </c>
    </row>
    <row r="11" spans="2:44">
      <c r="B11" s="210">
        <f t="shared" ca="1" si="0"/>
        <v>42276</v>
      </c>
      <c r="C11" s="211" t="s">
        <v>146</v>
      </c>
      <c r="D11" s="211" t="s">
        <v>41</v>
      </c>
      <c r="E11" s="211">
        <v>0</v>
      </c>
      <c r="F11" s="209" t="str">
        <f t="shared" si="1"/>
        <v>18M1Y</v>
      </c>
      <c r="G11" s="212">
        <f>VLOOKUP(G$4&amp;$F11,SwaptionVols!$Z:$AE,4,FALSE)%%</f>
        <v>3.2000000000000002E-3</v>
      </c>
      <c r="H11" s="213">
        <f>VLOOKUP(H$4&amp;$F11,SwaptionVols!$Z:$AE,4,FALSE)</f>
        <v>31</v>
      </c>
      <c r="I11" s="211" t="s">
        <v>7574</v>
      </c>
      <c r="J11" s="211" t="s">
        <v>7575</v>
      </c>
      <c r="K11" s="210">
        <f ca="1">_xll.qlCalendarAdvance(I11,B11,C11,J11)</f>
        <v>42823</v>
      </c>
      <c r="L11" s="210">
        <f ca="1">_xll.qlCalendarAdvance(I11,K11,"2d")</f>
        <v>42825</v>
      </c>
      <c r="M11" s="210">
        <f ca="1">_xll.qlCalendarAdvance(I11,L11,D11,"unadjusted")</f>
        <v>43190</v>
      </c>
      <c r="N11" s="211" t="s">
        <v>41</v>
      </c>
      <c r="O11" s="211" t="s">
        <v>7574</v>
      </c>
      <c r="P11" s="211" t="s">
        <v>7575</v>
      </c>
      <c r="Q11" s="211" t="s">
        <v>7575</v>
      </c>
      <c r="R11" s="211" t="s">
        <v>7670</v>
      </c>
      <c r="S11" s="214" t="str">
        <f ca="1">_xll.qlSchedule(,L11,M11,N11,O11,P11,Q11,R11)</f>
        <v>obj_008f4#0000</v>
      </c>
      <c r="T11" s="211" t="s">
        <v>54</v>
      </c>
      <c r="U11" s="211" t="s">
        <v>7574</v>
      </c>
      <c r="V11" s="211" t="s">
        <v>7575</v>
      </c>
      <c r="W11" s="211" t="s">
        <v>7575</v>
      </c>
      <c r="X11" s="211" t="s">
        <v>7670</v>
      </c>
      <c r="Y11" s="214" t="str">
        <f ca="1">_xll.qlSchedule(,L11,M11,T11,U11,V11,W11,X11)</f>
        <v>obj_008f5#0000</v>
      </c>
      <c r="Z11" s="215" t="s">
        <v>7671</v>
      </c>
      <c r="AA11" s="216" t="s">
        <v>7638</v>
      </c>
      <c r="AB11" s="216" t="s">
        <v>7672</v>
      </c>
      <c r="AC11" s="214" t="str">
        <f ca="1">_xll.qlVanillaSwap(,,,S11,,Z11,Y11,AA11,,AB11)</f>
        <v>obj_008f6#0000</v>
      </c>
      <c r="AD11" s="214" t="b">
        <f ca="1">_xll.qlInstrumentSetPricingEngine(AC11,_xll.qlDiscountingSwapEngine(,"YC-EUR-EONIA"))</f>
        <v>1</v>
      </c>
      <c r="AE11" s="217">
        <f ca="1">_xll.qlVanillaSwapFairRate(AC11,AD11)</f>
        <v>5.3283436492627706E-4</v>
      </c>
      <c r="AF11" s="211" t="s">
        <v>7673</v>
      </c>
      <c r="AG11" s="218">
        <v>10000</v>
      </c>
      <c r="AH11" s="219" t="str">
        <f ca="1">_xll.qlVanillaSwap(,AF11,AG11,S11,AE11,Z11,Y11,AA11,,AB11)</f>
        <v>obj_00a66#0000</v>
      </c>
      <c r="AI11" s="219" t="str">
        <f ca="1">_xll.qlEuropeanExercise(,K11)</f>
        <v>obj_004a1#0000</v>
      </c>
      <c r="AJ11" s="211" t="s">
        <v>7669</v>
      </c>
      <c r="AK11" s="220" t="str">
        <f ca="1">_xll.qlSwaption(,AH11,AI11,AJ11)</f>
        <v>obj_00c19#0000</v>
      </c>
      <c r="AL11" s="221" t="str">
        <f ca="1">_xll.qlConstantSwaptionVolatility(,,I11,J11,G11)</f>
        <v>obj_000c8#0000</v>
      </c>
      <c r="AM11" s="221" t="b">
        <f ca="1">_xll.qlInstrumentSetPricingEngine(AK11,_xll.qlBachelierBlackSwaptionEngine(,"YC-EUR-EONIA",AL11))</f>
        <v>1</v>
      </c>
      <c r="AN11" s="222">
        <f ca="1">_xll.qlInstrumentNPV(AK11,AM11)*2/_xll.qlYieldTSDiscount("YC-EUR-EONIA",L11)</f>
        <v>31.152902493529041</v>
      </c>
      <c r="AO11" s="222">
        <f ca="1">_xll.qlInstrumentResults(AK11,"annuity",AM11)</f>
        <v>9994.1774495048012</v>
      </c>
      <c r="AP11" s="223">
        <f ca="1">H11/2*_xll.qlYieldTSDiscount("YC-EUR-EONIA",L11)/AO11</f>
        <v>1.5551434414010621E-3</v>
      </c>
      <c r="AQ11" s="224">
        <f ca="1">_xll.qlBachelierBlackFormulaImpliedVol("Call",AE11,AE11,_xll.qlDayCounterYearFraction("Act/365 (Fixed)",B11,K11),AP11)</f>
        <v>3.1842939841836156E-3</v>
      </c>
      <c r="AR11" s="225" t="e">
        <f ca="1">_xll.qlBlackFormulaImpliedStdDev("Call",AE11,AE11,AP11)/SQRT(_xll.qlDayCounterYearFraction("Act/365 (Fixed)",B11,K11))</f>
        <v>#NUM!</v>
      </c>
    </row>
    <row r="12" spans="2:44">
      <c r="B12" s="210">
        <f t="shared" ca="1" si="0"/>
        <v>42276</v>
      </c>
      <c r="C12" s="211" t="s">
        <v>42</v>
      </c>
      <c r="D12" s="211" t="s">
        <v>41</v>
      </c>
      <c r="E12" s="211">
        <v>0</v>
      </c>
      <c r="F12" s="209" t="str">
        <f t="shared" si="1"/>
        <v>2Y1Y</v>
      </c>
      <c r="G12" s="212">
        <f>VLOOKUP(G$4&amp;$F12,SwaptionVols!$Z:$AE,4,FALSE)%%</f>
        <v>3.9000000000000003E-3</v>
      </c>
      <c r="H12" s="213">
        <f>VLOOKUP(H$4&amp;$F12,SwaptionVols!$Z:$AE,4,FALSE)</f>
        <v>44</v>
      </c>
      <c r="I12" s="211" t="s">
        <v>7574</v>
      </c>
      <c r="J12" s="211" t="s">
        <v>7575</v>
      </c>
      <c r="K12" s="210">
        <f ca="1">_xll.qlCalendarAdvance(I12,B12,C12,J12)</f>
        <v>43007</v>
      </c>
      <c r="L12" s="210">
        <f ca="1">_xll.qlCalendarAdvance(I12,K12,"2d")</f>
        <v>43011</v>
      </c>
      <c r="M12" s="210">
        <f ca="1">_xll.qlCalendarAdvance(I12,L12,D12,"unadjusted")</f>
        <v>43376</v>
      </c>
      <c r="N12" s="211" t="s">
        <v>41</v>
      </c>
      <c r="O12" s="211" t="s">
        <v>7574</v>
      </c>
      <c r="P12" s="211" t="s">
        <v>7575</v>
      </c>
      <c r="Q12" s="211" t="s">
        <v>7575</v>
      </c>
      <c r="R12" s="211" t="s">
        <v>7670</v>
      </c>
      <c r="S12" s="214" t="str">
        <f ca="1">_xll.qlSchedule(,L12,M12,N12,O12,P12,Q12,R12)</f>
        <v>obj_00c60#0000</v>
      </c>
      <c r="T12" s="211" t="s">
        <v>54</v>
      </c>
      <c r="U12" s="211" t="s">
        <v>7574</v>
      </c>
      <c r="V12" s="211" t="s">
        <v>7575</v>
      </c>
      <c r="W12" s="211" t="s">
        <v>7575</v>
      </c>
      <c r="X12" s="211" t="s">
        <v>7670</v>
      </c>
      <c r="Y12" s="214" t="str">
        <f ca="1">_xll.qlSchedule(,L12,M12,T12,U12,V12,W12,X12)</f>
        <v>obj_00974#0000</v>
      </c>
      <c r="Z12" s="215" t="s">
        <v>7671</v>
      </c>
      <c r="AA12" s="216" t="s">
        <v>7638</v>
      </c>
      <c r="AB12" s="216" t="s">
        <v>7672</v>
      </c>
      <c r="AC12" s="214" t="str">
        <f ca="1">_xll.qlVanillaSwap(,,,S12,,Z12,Y12,AA12,,AB12)</f>
        <v>obj_00c61#0000</v>
      </c>
      <c r="AD12" s="214" t="b">
        <f ca="1">_xll.qlInstrumentSetPricingEngine(AC12,_xll.qlDiscountingSwapEngine(,"YC-EUR-EONIA"))</f>
        <v>1</v>
      </c>
      <c r="AE12" s="217">
        <f ca="1">_xll.qlVanillaSwapFairRate(AC12,AD12)</f>
        <v>1.6143547038393812E-3</v>
      </c>
      <c r="AF12" s="211" t="s">
        <v>7673</v>
      </c>
      <c r="AG12" s="218">
        <v>10000</v>
      </c>
      <c r="AH12" s="219" t="str">
        <f ca="1">_xll.qlVanillaSwap(,AF12,AG12,S12,AE12,Z12,Y12,AA12,,AB12)</f>
        <v>obj_010d3#0000</v>
      </c>
      <c r="AI12" s="219" t="str">
        <f ca="1">_xll.qlEuropeanExercise(,K12)</f>
        <v>obj_007bb#0000</v>
      </c>
      <c r="AJ12" s="211" t="s">
        <v>7669</v>
      </c>
      <c r="AK12" s="220" t="str">
        <f ca="1">_xll.qlSwaption(,AH12,AI12,AJ12)</f>
        <v>obj_010d4#0000</v>
      </c>
      <c r="AL12" s="221" t="str">
        <f ca="1">_xll.qlConstantSwaptionVolatility(,,I12,J12,G12)</f>
        <v>obj_000e1#0000</v>
      </c>
      <c r="AM12" s="221" t="b">
        <f ca="1">_xll.qlInstrumentSetPricingEngine(AK12,_xll.qlBachelierBlackSwaptionEngine(,"YC-EUR-EONIA",AL12))</f>
        <v>1</v>
      </c>
      <c r="AN12" s="222">
        <f ca="1">_xll.qlInstrumentNPV(AK12,AM12)*2/_xll.qlYieldTSDiscount("YC-EUR-EONIA",L12)</f>
        <v>43.965942210979378</v>
      </c>
      <c r="AO12" s="222">
        <f ca="1">_xll.qlInstrumentResults(AK12,"annuity",AM12)</f>
        <v>10018.801448174048</v>
      </c>
      <c r="AP12" s="223">
        <f ca="1">H12/2*_xll.qlYieldTSDiscount("YC-EUR-EONIA",L12)/AO12</f>
        <v>2.2035515803484462E-3</v>
      </c>
      <c r="AQ12" s="224">
        <f ca="1">_xll.qlBachelierBlackFormulaImpliedVol("Call",AE12,AE12,_xll.qlDayCounterYearFraction("Act/365 (Fixed)",B12,K12),AP12)</f>
        <v>3.9030210970241821E-3</v>
      </c>
      <c r="AR12" s="225" t="e">
        <f ca="1">_xll.qlBlackFormulaImpliedStdDev("Call",AE12,AE12,AP12)/SQRT(_xll.qlDayCounterYearFraction("Act/365 (Fixed)",B12,K12))</f>
        <v>#NUM!</v>
      </c>
    </row>
    <row r="13" spans="2:44">
      <c r="B13" s="210">
        <f t="shared" ca="1" si="0"/>
        <v>42276</v>
      </c>
      <c r="C13" s="211" t="s">
        <v>43</v>
      </c>
      <c r="D13" s="211" t="s">
        <v>41</v>
      </c>
      <c r="E13" s="211">
        <v>0</v>
      </c>
      <c r="F13" s="209" t="str">
        <f t="shared" si="1"/>
        <v>3Y1Y</v>
      </c>
      <c r="G13" s="212">
        <f>VLOOKUP(G$4&amp;$F13,SwaptionVols!$Z:$AE,4,FALSE)%%</f>
        <v>5.3299999999999988E-3</v>
      </c>
      <c r="H13" s="213">
        <f>VLOOKUP(H$4&amp;$F13,SwaptionVols!$Z:$AE,4,FALSE)</f>
        <v>73.5</v>
      </c>
      <c r="I13" s="211" t="s">
        <v>7574</v>
      </c>
      <c r="J13" s="211" t="s">
        <v>7575</v>
      </c>
      <c r="K13" s="210">
        <f ca="1">_xll.qlCalendarAdvance(I13,B13,C13,J13)</f>
        <v>43371</v>
      </c>
      <c r="L13" s="210">
        <f ca="1">_xll.qlCalendarAdvance(I13,K13,"2d")</f>
        <v>43375</v>
      </c>
      <c r="M13" s="210">
        <f ca="1">_xll.qlCalendarAdvance(I13,L13,D13,"unadjusted")</f>
        <v>43740</v>
      </c>
      <c r="N13" s="211" t="s">
        <v>41</v>
      </c>
      <c r="O13" s="211" t="s">
        <v>7574</v>
      </c>
      <c r="P13" s="211" t="s">
        <v>7575</v>
      </c>
      <c r="Q13" s="211" t="s">
        <v>7575</v>
      </c>
      <c r="R13" s="211" t="s">
        <v>7670</v>
      </c>
      <c r="S13" s="214" t="str">
        <f ca="1">_xll.qlSchedule(,L13,M13,N13,O13,P13,Q13,R13)</f>
        <v>obj_00c92#0000</v>
      </c>
      <c r="T13" s="211" t="s">
        <v>54</v>
      </c>
      <c r="U13" s="211" t="s">
        <v>7574</v>
      </c>
      <c r="V13" s="211" t="s">
        <v>7575</v>
      </c>
      <c r="W13" s="211" t="s">
        <v>7575</v>
      </c>
      <c r="X13" s="211" t="s">
        <v>7670</v>
      </c>
      <c r="Y13" s="214" t="str">
        <f ca="1">_xll.qlSchedule(,L13,M13,T13,U13,V13,W13,X13)</f>
        <v>obj_007fd#0000</v>
      </c>
      <c r="Z13" s="215" t="s">
        <v>7671</v>
      </c>
      <c r="AA13" s="216" t="s">
        <v>7638</v>
      </c>
      <c r="AB13" s="216" t="s">
        <v>7672</v>
      </c>
      <c r="AC13" s="214" t="str">
        <f ca="1">_xll.qlVanillaSwap(,,,S13,,Z13,Y13,AA13,,AB13)</f>
        <v>obj_00c93#0000</v>
      </c>
      <c r="AD13" s="214" t="b">
        <f ca="1">_xll.qlInstrumentSetPricingEngine(AC13,_xll.qlDiscountingSwapEngine(,"YC-EUR-EONIA"))</f>
        <v>1</v>
      </c>
      <c r="AE13" s="217">
        <f ca="1">_xll.qlVanillaSwapFairRate(AC13,AD13)</f>
        <v>4.3740378965238082E-3</v>
      </c>
      <c r="AF13" s="211" t="s">
        <v>7673</v>
      </c>
      <c r="AG13" s="218">
        <v>10000</v>
      </c>
      <c r="AH13" s="219" t="str">
        <f ca="1">_xll.qlVanillaSwap(,AF13,AG13,S13,AE13,Z13,Y13,AA13,,AB13)</f>
        <v>obj_00e70#0000</v>
      </c>
      <c r="AI13" s="219" t="str">
        <f ca="1">_xll.qlEuropeanExercise(,K13)</f>
        <v>obj_003b2#0000</v>
      </c>
      <c r="AJ13" s="211" t="s">
        <v>7669</v>
      </c>
      <c r="AK13" s="220" t="str">
        <f ca="1">_xll.qlSwaption(,AH13,AI13,AJ13)</f>
        <v>obj_00e71#0000</v>
      </c>
      <c r="AL13" s="221" t="str">
        <f ca="1">_xll.qlConstantSwaptionVolatility(,,I13,J13,G13)</f>
        <v>obj_000c0#0000</v>
      </c>
      <c r="AM13" s="221" t="b">
        <f ca="1">_xll.qlInstrumentSetPricingEngine(AK13,_xll.qlBachelierBlackSwaptionEngine(,"YC-EUR-EONIA",AL13))</f>
        <v>1</v>
      </c>
      <c r="AN13" s="222">
        <f ca="1">_xll.qlInstrumentNPV(AK13,AM13)*2/_xll.qlYieldTSDiscount("YC-EUR-EONIA",L13)</f>
        <v>73.338566995971703</v>
      </c>
      <c r="AO13" s="222">
        <f ca="1">_xll.qlInstrumentResults(AK13,"annuity",AM13)</f>
        <v>9992.0678105031548</v>
      </c>
      <c r="AP13" s="223">
        <f ca="1">H13/2*_xll.qlYieldTSDiscount("YC-EUR-EONIA",L13)/AO13</f>
        <v>3.6910745892697241E-3</v>
      </c>
      <c r="AQ13" s="224">
        <f ca="1">_xll.qlBachelierBlackFormulaImpliedVol("Call",AE13,AE13,_xll.qlDayCounterYearFraction("Act/365 (Fixed)",B13,K13),AP13)</f>
        <v>5.3417324069274241E-3</v>
      </c>
      <c r="AR13" s="225">
        <f ca="1">_xll.qlBlackFormulaImpliedStdDev("Call",AE13,AE13,AP13)/SQRT(_xll.qlDayCounterYearFraction("Act/365 (Fixed)",B13,K13))</f>
        <v>1.6375652339702307</v>
      </c>
    </row>
    <row r="14" spans="2:44">
      <c r="B14" s="210">
        <f t="shared" ca="1" si="0"/>
        <v>42276</v>
      </c>
      <c r="C14" s="211" t="s">
        <v>152</v>
      </c>
      <c r="D14" s="211" t="s">
        <v>41</v>
      </c>
      <c r="E14" s="211">
        <v>0</v>
      </c>
      <c r="F14" s="209" t="str">
        <f t="shared" si="1"/>
        <v>4Y1Y</v>
      </c>
      <c r="G14" s="212">
        <f>VLOOKUP(G$4&amp;$F14,SwaptionVols!$Z:$AE,4,FALSE)%%</f>
        <v>6.28E-3</v>
      </c>
      <c r="H14" s="213">
        <f>VLOOKUP(H$4&amp;$F14,SwaptionVols!$Z:$AE,4,FALSE)</f>
        <v>99.5</v>
      </c>
      <c r="I14" s="211" t="s">
        <v>7574</v>
      </c>
      <c r="J14" s="211" t="s">
        <v>7575</v>
      </c>
      <c r="K14" s="210">
        <f ca="1">_xll.qlCalendarAdvance(I14,B14,C14,J14)</f>
        <v>43738</v>
      </c>
      <c r="L14" s="210">
        <f ca="1">_xll.qlCalendarAdvance(I14,K14,"2d")</f>
        <v>43740</v>
      </c>
      <c r="M14" s="210">
        <f ca="1">_xll.qlCalendarAdvance(I14,L14,D14,"unadjusted")</f>
        <v>44106</v>
      </c>
      <c r="N14" s="211" t="s">
        <v>41</v>
      </c>
      <c r="O14" s="211" t="s">
        <v>7574</v>
      </c>
      <c r="P14" s="211" t="s">
        <v>7575</v>
      </c>
      <c r="Q14" s="211" t="s">
        <v>7575</v>
      </c>
      <c r="R14" s="211" t="s">
        <v>7670</v>
      </c>
      <c r="S14" s="214" t="str">
        <f ca="1">_xll.qlSchedule(,L14,M14,N14,O14,P14,Q14,R14)</f>
        <v>obj_00c7e#0000</v>
      </c>
      <c r="T14" s="211" t="s">
        <v>54</v>
      </c>
      <c r="U14" s="211" t="s">
        <v>7574</v>
      </c>
      <c r="V14" s="211" t="s">
        <v>7575</v>
      </c>
      <c r="W14" s="211" t="s">
        <v>7575</v>
      </c>
      <c r="X14" s="211" t="s">
        <v>7670</v>
      </c>
      <c r="Y14" s="214" t="str">
        <f ca="1">_xll.qlSchedule(,L14,M14,T14,U14,V14,W14,X14)</f>
        <v>obj_008a2#0000</v>
      </c>
      <c r="Z14" s="215" t="s">
        <v>7671</v>
      </c>
      <c r="AA14" s="216" t="s">
        <v>7638</v>
      </c>
      <c r="AB14" s="216" t="s">
        <v>7672</v>
      </c>
      <c r="AC14" s="214" t="str">
        <f ca="1">_xll.qlVanillaSwap(,,,S14,,Z14,Y14,AA14,,AB14)</f>
        <v>obj_00c7f#0000</v>
      </c>
      <c r="AD14" s="214" t="b">
        <f ca="1">_xll.qlInstrumentSetPricingEngine(AC14,_xll.qlDiscountingSwapEngine(,"YC-EUR-EONIA"))</f>
        <v>1</v>
      </c>
      <c r="AE14" s="217">
        <f ca="1">_xll.qlVanillaSwapFairRate(AC14,AD14)</f>
        <v>7.2913603656807793E-3</v>
      </c>
      <c r="AF14" s="211" t="s">
        <v>7673</v>
      </c>
      <c r="AG14" s="218">
        <v>10000</v>
      </c>
      <c r="AH14" s="219" t="str">
        <f ca="1">_xll.qlVanillaSwap(,AF14,AG14,S14,AE14,Z14,Y14,AA14,,AB14)</f>
        <v>obj_01001#0000</v>
      </c>
      <c r="AI14" s="219" t="str">
        <f ca="1">_xll.qlEuropeanExercise(,K14)</f>
        <v>obj_005bd#0000</v>
      </c>
      <c r="AJ14" s="211" t="s">
        <v>7669</v>
      </c>
      <c r="AK14" s="220" t="str">
        <f ca="1">_xll.qlSwaption(,AH14,AI14,AJ14)</f>
        <v>obj_01002#0000</v>
      </c>
      <c r="AL14" s="221" t="str">
        <f ca="1">_xll.qlConstantSwaptionVolatility(,,I14,J14,G14)</f>
        <v>obj_000dd#0000</v>
      </c>
      <c r="AM14" s="221" t="b">
        <f ca="1">_xll.qlInstrumentSetPricingEngine(AK14,_xll.qlBachelierBlackSwaptionEngine(,"YC-EUR-EONIA",AL14))</f>
        <v>1</v>
      </c>
      <c r="AN14" s="222">
        <f ca="1">_xll.qlInstrumentNPV(AK14,AM14)*2/_xll.qlYieldTSDiscount("YC-EUR-EONIA",L14)</f>
        <v>99.557011232355336</v>
      </c>
      <c r="AO14" s="222">
        <f ca="1">_xll.qlInstrumentResults(AK14,"annuity",AM14)</f>
        <v>9937.2784215967586</v>
      </c>
      <c r="AP14" s="223">
        <f ca="1">H14/2*_xll.qlYieldTSDiscount("YC-EUR-EONIA",L14)/AO14</f>
        <v>5.0112745178192628E-3</v>
      </c>
      <c r="AQ14" s="224">
        <f ca="1">_xll.qlBachelierBlackFormulaImpliedVol("Call",AE14,AE14,_xll.qlDayCounterYearFraction("Act/365 (Fixed)",B14,K14),AP14)</f>
        <v>6.276403763685141E-3</v>
      </c>
      <c r="AR14" s="225">
        <f ca="1">_xll.qlBlackFormulaImpliedStdDev("Call",AE14,AE14,AP14)/SQRT(_xll.qlDayCounterYearFraction("Act/365 (Fixed)",B14,K14))</f>
        <v>1.0088598859912938</v>
      </c>
    </row>
    <row r="15" spans="2:44">
      <c r="B15" s="210">
        <f t="shared" ca="1" si="0"/>
        <v>42276</v>
      </c>
      <c r="C15" s="211" t="s">
        <v>44</v>
      </c>
      <c r="D15" s="211" t="s">
        <v>41</v>
      </c>
      <c r="E15" s="211">
        <v>0</v>
      </c>
      <c r="F15" s="209" t="str">
        <f t="shared" si="1"/>
        <v>5Y1Y</v>
      </c>
      <c r="G15" s="212">
        <f>VLOOKUP(G$4&amp;$F15,SwaptionVols!$Z:$AE,4,FALSE)%%</f>
        <v>6.8599999999999998E-3</v>
      </c>
      <c r="H15" s="213">
        <f>VLOOKUP(H$4&amp;$F15,SwaptionVols!$Z:$AE,4,FALSE)</f>
        <v>121</v>
      </c>
      <c r="I15" s="211" t="s">
        <v>7574</v>
      </c>
      <c r="J15" s="211" t="s">
        <v>7575</v>
      </c>
      <c r="K15" s="210">
        <f ca="1">_xll.qlCalendarAdvance(I15,B15,C15,J15)</f>
        <v>44103</v>
      </c>
      <c r="L15" s="210">
        <f ca="1">_xll.qlCalendarAdvance(I15,K15,"2d")</f>
        <v>44105</v>
      </c>
      <c r="M15" s="210">
        <f ca="1">_xll.qlCalendarAdvance(I15,L15,D15,"unadjusted")</f>
        <v>44470</v>
      </c>
      <c r="N15" s="211" t="s">
        <v>41</v>
      </c>
      <c r="O15" s="211" t="s">
        <v>7574</v>
      </c>
      <c r="P15" s="211" t="s">
        <v>7575</v>
      </c>
      <c r="Q15" s="211" t="s">
        <v>7575</v>
      </c>
      <c r="R15" s="211" t="s">
        <v>7670</v>
      </c>
      <c r="S15" s="214" t="str">
        <f ca="1">_xll.qlSchedule(,L15,M15,N15,O15,P15,Q15,R15)</f>
        <v>obj_00874#0000</v>
      </c>
      <c r="T15" s="211" t="s">
        <v>54</v>
      </c>
      <c r="U15" s="211" t="s">
        <v>7574</v>
      </c>
      <c r="V15" s="211" t="s">
        <v>7575</v>
      </c>
      <c r="W15" s="211" t="s">
        <v>7575</v>
      </c>
      <c r="X15" s="211" t="s">
        <v>7670</v>
      </c>
      <c r="Y15" s="214" t="str">
        <f ca="1">_xll.qlSchedule(,L15,M15,T15,U15,V15,W15,X15)</f>
        <v>obj_00875#0000</v>
      </c>
      <c r="Z15" s="215" t="s">
        <v>7671</v>
      </c>
      <c r="AA15" s="216" t="s">
        <v>7638</v>
      </c>
      <c r="AB15" s="216" t="s">
        <v>7672</v>
      </c>
      <c r="AC15" s="214" t="str">
        <f ca="1">_xll.qlVanillaSwap(,,,S15,,Z15,Y15,AA15,,AB15)</f>
        <v>obj_00876#0000</v>
      </c>
      <c r="AD15" s="214" t="b">
        <f ca="1">_xll.qlInstrumentSetPricingEngine(AC15,_xll.qlDiscountingSwapEngine(,"YC-EUR-EONIA"))</f>
        <v>1</v>
      </c>
      <c r="AE15" s="217">
        <f ca="1">_xll.qlVanillaSwapFairRate(AC15,AD15)</f>
        <v>1.0261638038033221E-2</v>
      </c>
      <c r="AF15" s="211" t="s">
        <v>7673</v>
      </c>
      <c r="AG15" s="218">
        <v>10000</v>
      </c>
      <c r="AH15" s="219" t="str">
        <f ca="1">_xll.qlVanillaSwap(,AF15,AG15,S15,AE15,Z15,Y15,AA15,,AB15)</f>
        <v>obj_00a68#0000</v>
      </c>
      <c r="AI15" s="219" t="str">
        <f ca="1">_xll.qlEuropeanExercise(,K15)</f>
        <v>obj_00747#0000</v>
      </c>
      <c r="AJ15" s="211" t="s">
        <v>7669</v>
      </c>
      <c r="AK15" s="220" t="str">
        <f ca="1">_xll.qlSwaption(,AH15,AI15,AJ15)</f>
        <v>obj_00a69#0000</v>
      </c>
      <c r="AL15" s="221" t="str">
        <f ca="1">_xll.qlConstantSwaptionVolatility(,,I15,J15,G15)</f>
        <v>obj_000bf#0000</v>
      </c>
      <c r="AM15" s="221" t="b">
        <f ca="1">_xll.qlInstrumentSetPricingEngine(AK15,_xll.qlBachelierBlackSwaptionEngine(,"YC-EUR-EONIA",AL15))</f>
        <v>1</v>
      </c>
      <c r="AN15" s="222">
        <f ca="1">_xll.qlInstrumentNPV(AK15,AM15)*2/_xll.qlYieldTSDiscount("YC-EUR-EONIA",L15)</f>
        <v>121.21410425631544</v>
      </c>
      <c r="AO15" s="222">
        <f ca="1">_xll.qlInstrumentResults(AK15,"annuity",AM15)</f>
        <v>9853.7496778638106</v>
      </c>
      <c r="AP15" s="223">
        <f ca="1">H15/2*_xll.qlYieldTSDiscount("YC-EUR-EONIA",L15)/AO15</f>
        <v>6.1120829101301028E-3</v>
      </c>
      <c r="AQ15" s="224">
        <f ca="1">_xll.qlBachelierBlackFormulaImpliedVol("Call",AE15,AE15,_xll.qlDayCounterYearFraction("Act/365 (Fixed)",B15,K15),AP15)</f>
        <v>6.8478829678498953E-3</v>
      </c>
      <c r="AR15" s="225">
        <f ca="1">_xll.qlBlackFormulaImpliedStdDev("Call",AE15,AE15,AP15)/SQRT(_xll.qlDayCounterYearFraction("Act/365 (Fixed)",B15,K15))</f>
        <v>0.7453939267833265</v>
      </c>
    </row>
    <row r="16" spans="2:44">
      <c r="B16" s="210">
        <f t="shared" ca="1" si="0"/>
        <v>42276</v>
      </c>
      <c r="C16" s="211" t="s">
        <v>45</v>
      </c>
      <c r="D16" s="211" t="s">
        <v>41</v>
      </c>
      <c r="E16" s="211">
        <v>0</v>
      </c>
      <c r="F16" s="209" t="str">
        <f t="shared" si="1"/>
        <v>7Y1Y</v>
      </c>
      <c r="G16" s="212">
        <f>VLOOKUP(G$4&amp;$F16,SwaptionVols!$Z:$AE,4,FALSE)%%</f>
        <v>7.2299999999999994E-3</v>
      </c>
      <c r="H16" s="213">
        <f>VLOOKUP(H$4&amp;$F16,SwaptionVols!$Z:$AE,4,FALSE)</f>
        <v>150</v>
      </c>
      <c r="I16" s="211" t="s">
        <v>7574</v>
      </c>
      <c r="J16" s="211" t="s">
        <v>7575</v>
      </c>
      <c r="K16" s="210">
        <f ca="1">_xll.qlCalendarAdvance(I16,B16,C16,J16)</f>
        <v>44833</v>
      </c>
      <c r="L16" s="210">
        <f ca="1">_xll.qlCalendarAdvance(I16,K16,"2d")</f>
        <v>44837</v>
      </c>
      <c r="M16" s="210">
        <f ca="1">_xll.qlCalendarAdvance(I16,L16,D16,"unadjusted")</f>
        <v>45202</v>
      </c>
      <c r="N16" s="211" t="s">
        <v>41</v>
      </c>
      <c r="O16" s="211" t="s">
        <v>7574</v>
      </c>
      <c r="P16" s="211" t="s">
        <v>7575</v>
      </c>
      <c r="Q16" s="211" t="s">
        <v>7575</v>
      </c>
      <c r="R16" s="211" t="s">
        <v>7670</v>
      </c>
      <c r="S16" s="214" t="str">
        <f ca="1">_xll.qlSchedule(,L16,M16,N16,O16,P16,Q16,R16)</f>
        <v>obj_00767#0000</v>
      </c>
      <c r="T16" s="211" t="s">
        <v>54</v>
      </c>
      <c r="U16" s="211" t="s">
        <v>7574</v>
      </c>
      <c r="V16" s="211" t="s">
        <v>7575</v>
      </c>
      <c r="W16" s="211" t="s">
        <v>7575</v>
      </c>
      <c r="X16" s="211" t="s">
        <v>7670</v>
      </c>
      <c r="Y16" s="214" t="str">
        <f ca="1">_xll.qlSchedule(,L16,M16,T16,U16,V16,W16,X16)</f>
        <v>obj_00768#0000</v>
      </c>
      <c r="Z16" s="215" t="s">
        <v>7671</v>
      </c>
      <c r="AA16" s="216" t="s">
        <v>7638</v>
      </c>
      <c r="AB16" s="216" t="s">
        <v>7672</v>
      </c>
      <c r="AC16" s="214" t="str">
        <f ca="1">_xll.qlVanillaSwap(,,,S16,,Z16,Y16,AA16,,AB16)</f>
        <v>obj_00769#0000</v>
      </c>
      <c r="AD16" s="214" t="b">
        <f ca="1">_xll.qlInstrumentSetPricingEngine(AC16,_xll.qlDiscountingSwapEngine(,"YC-EUR-EONIA"))</f>
        <v>1</v>
      </c>
      <c r="AE16" s="217">
        <f ca="1">_xll.qlVanillaSwapFairRate(AC16,AD16)</f>
        <v>1.5855642000909189E-2</v>
      </c>
      <c r="AF16" s="211" t="s">
        <v>7673</v>
      </c>
      <c r="AG16" s="218">
        <v>10000</v>
      </c>
      <c r="AH16" s="219" t="str">
        <f ca="1">_xll.qlVanillaSwap(,AF16,AG16,S16,AE16,Z16,Y16,AA16,,AB16)</f>
        <v>obj_00a74#0000</v>
      </c>
      <c r="AI16" s="219" t="str">
        <f ca="1">_xll.qlEuropeanExercise(,K16)</f>
        <v>obj_004b2#0000</v>
      </c>
      <c r="AJ16" s="211" t="s">
        <v>7669</v>
      </c>
      <c r="AK16" s="220" t="str">
        <f ca="1">_xll.qlSwaption(,AH16,AI16,AJ16)</f>
        <v>obj_00a75#0000</v>
      </c>
      <c r="AL16" s="221" t="str">
        <f ca="1">_xll.qlConstantSwaptionVolatility(,,I16,J16,G16)</f>
        <v>obj_000d9#0000</v>
      </c>
      <c r="AM16" s="221" t="b">
        <f ca="1">_xll.qlInstrumentSetPricingEngine(AK16,_xll.qlBachelierBlackSwaptionEngine(,"YC-EUR-EONIA",AL16))</f>
        <v>1</v>
      </c>
      <c r="AN16" s="222">
        <f ca="1">_xll.qlInstrumentNPV(AK16,AM16)*2/_xll.qlYieldTSDiscount("YC-EUR-EONIA",L16)</f>
        <v>150.30218480656927</v>
      </c>
      <c r="AO16" s="222">
        <f ca="1">_xll.qlInstrumentResults(AK16,"annuity",AM16)</f>
        <v>9601.61756040215</v>
      </c>
      <c r="AP16" s="223">
        <f ca="1">H16/2*_xll.qlYieldTSDiscount("YC-EUR-EONIA",L16)/AO16</f>
        <v>7.6189173150068169E-3</v>
      </c>
      <c r="AQ16" s="224">
        <f ca="1">_xll.qlBachelierBlackFormulaImpliedVol("Call",AE16,AE16,_xll.qlDayCounterYearFraction("Act/365 (Fixed)",B16,K16),AP16)</f>
        <v>7.2154639760937936E-3</v>
      </c>
      <c r="AR16" s="225">
        <f ca="1">_xll.qlBlackFormulaImpliedStdDev("Call",AE16,AE16,AP16)/SQRT(_xll.qlDayCounterYearFraction("Act/365 (Fixed)",B16,K16))</f>
        <v>0.48673640019951098</v>
      </c>
    </row>
    <row r="17" spans="2:44">
      <c r="B17" s="210">
        <f t="shared" ca="1" si="0"/>
        <v>42276</v>
      </c>
      <c r="C17" s="211" t="s">
        <v>46</v>
      </c>
      <c r="D17" s="211" t="s">
        <v>41</v>
      </c>
      <c r="E17" s="211">
        <v>0</v>
      </c>
      <c r="F17" s="209" t="str">
        <f t="shared" si="1"/>
        <v>10Y1Y</v>
      </c>
      <c r="G17" s="212">
        <f>VLOOKUP(G$4&amp;$F17,SwaptionVols!$Z:$AE,4,FALSE)%%</f>
        <v>7.3600000000000002E-3</v>
      </c>
      <c r="H17" s="213">
        <f>VLOOKUP(H$4&amp;$F17,SwaptionVols!$Z:$AE,4,FALSE)</f>
        <v>182</v>
      </c>
      <c r="I17" s="211" t="s">
        <v>7574</v>
      </c>
      <c r="J17" s="211" t="s">
        <v>7575</v>
      </c>
      <c r="K17" s="210">
        <f ca="1">_xll.qlCalendarAdvance(I17,B17,C17,J17)</f>
        <v>45929</v>
      </c>
      <c r="L17" s="210">
        <f ca="1">_xll.qlCalendarAdvance(I17,K17,"2d")</f>
        <v>45931</v>
      </c>
      <c r="M17" s="210">
        <f ca="1">_xll.qlCalendarAdvance(I17,L17,D17,"unadjusted")</f>
        <v>46296</v>
      </c>
      <c r="N17" s="211" t="s">
        <v>41</v>
      </c>
      <c r="O17" s="211" t="s">
        <v>7574</v>
      </c>
      <c r="P17" s="211" t="s">
        <v>7575</v>
      </c>
      <c r="Q17" s="211" t="s">
        <v>7575</v>
      </c>
      <c r="R17" s="211" t="s">
        <v>7670</v>
      </c>
      <c r="S17" s="214" t="str">
        <f ca="1">_xll.qlSchedule(,L17,M17,N17,O17,P17,Q17,R17)</f>
        <v>obj_00ab0#0000</v>
      </c>
      <c r="T17" s="211" t="s">
        <v>54</v>
      </c>
      <c r="U17" s="211" t="s">
        <v>7574</v>
      </c>
      <c r="V17" s="211" t="s">
        <v>7575</v>
      </c>
      <c r="W17" s="211" t="s">
        <v>7575</v>
      </c>
      <c r="X17" s="211" t="s">
        <v>7670</v>
      </c>
      <c r="Y17" s="214" t="str">
        <f ca="1">_xll.qlSchedule(,L17,M17,T17,U17,V17,W17,X17)</f>
        <v>obj_00703#0000</v>
      </c>
      <c r="Z17" s="215" t="s">
        <v>7671</v>
      </c>
      <c r="AA17" s="216" t="s">
        <v>7638</v>
      </c>
      <c r="AB17" s="216" t="s">
        <v>7672</v>
      </c>
      <c r="AC17" s="214" t="str">
        <f ca="1">_xll.qlVanillaSwap(,,,S17,,Z17,Y17,AA17,,AB17)</f>
        <v>obj_00ab1#0000</v>
      </c>
      <c r="AD17" s="214" t="b">
        <f ca="1">_xll.qlInstrumentSetPricingEngine(AC17,_xll.qlDiscountingSwapEngine(,"YC-EUR-EONIA"))</f>
        <v>1</v>
      </c>
      <c r="AE17" s="217">
        <f ca="1">_xll.qlVanillaSwapFairRate(AC17,AD17)</f>
        <v>2.028155622516719E-2</v>
      </c>
      <c r="AF17" s="211" t="s">
        <v>7673</v>
      </c>
      <c r="AG17" s="218">
        <v>10000</v>
      </c>
      <c r="AH17" s="219" t="str">
        <f ca="1">_xll.qlVanillaSwap(,AF17,AG17,S17,AE17,Z17,Y17,AA17,,AB17)</f>
        <v>obj_00e7e#0000</v>
      </c>
      <c r="AI17" s="219" t="str">
        <f ca="1">_xll.qlEuropeanExercise(,K17)</f>
        <v>obj_004c3#0000</v>
      </c>
      <c r="AJ17" s="211" t="s">
        <v>7669</v>
      </c>
      <c r="AK17" s="220" t="str">
        <f ca="1">_xll.qlSwaption(,AH17,AI17,AJ17)</f>
        <v>obj_00e7f#0000</v>
      </c>
      <c r="AL17" s="221" t="str">
        <f ca="1">_xll.qlConstantSwaptionVolatility(,,I17,J17,G17)</f>
        <v>obj_000b7#0000</v>
      </c>
      <c r="AM17" s="221" t="b">
        <f ca="1">_xll.qlInstrumentSetPricingEngine(AK17,_xll.qlBachelierBlackSwaptionEngine(,"YC-EUR-EONIA",AL17))</f>
        <v>1</v>
      </c>
      <c r="AN17" s="222">
        <f ca="1">_xll.qlInstrumentNPV(AK17,AM17)*2/_xll.qlYieldTSDiscount("YC-EUR-EONIA",L17)</f>
        <v>182.08586926828335</v>
      </c>
      <c r="AO17" s="222">
        <f ca="1">_xll.qlInstrumentResults(AK17,"annuity",AM17)</f>
        <v>9117.6422584895263</v>
      </c>
      <c r="AP17" s="223">
        <f ca="1">H17/2*_xll.qlYieldTSDiscount("YC-EUR-EONIA",L17)/AO17</f>
        <v>9.2845621616490202E-3</v>
      </c>
      <c r="AQ17" s="224">
        <f ca="1">_xll.qlBachelierBlackFormulaImpliedVol("Call",AE17,AE17,_xll.qlDayCounterYearFraction("Act/365 (Fixed)",B17,K17),AP17)</f>
        <v>7.3565291221273183E-3</v>
      </c>
      <c r="AR17" s="225">
        <f ca="1">_xll.qlBlackFormulaImpliedStdDev("Call",AE17,AE17,AP17)/SQRT(_xll.qlDayCounterYearFraction("Act/365 (Fixed)",B17,K17))</f>
        <v>0.38530099356619152</v>
      </c>
    </row>
    <row r="18" spans="2:44">
      <c r="B18" s="210">
        <f t="shared" ca="1" si="0"/>
        <v>42276</v>
      </c>
      <c r="C18" s="211" t="s">
        <v>47</v>
      </c>
      <c r="D18" s="211" t="s">
        <v>41</v>
      </c>
      <c r="E18" s="211">
        <v>0</v>
      </c>
      <c r="F18" s="209" t="str">
        <f t="shared" si="1"/>
        <v>15Y1Y</v>
      </c>
      <c r="G18" s="212">
        <f>VLOOKUP(G$4&amp;$F18,SwaptionVols!$Z:$AE,4,FALSE)%%</f>
        <v>7.0999999999999995E-3</v>
      </c>
      <c r="H18" s="213">
        <f>VLOOKUP(H$4&amp;$F18,SwaptionVols!$Z:$AE,4,FALSE)</f>
        <v>215</v>
      </c>
      <c r="I18" s="211" t="s">
        <v>7574</v>
      </c>
      <c r="J18" s="211" t="s">
        <v>7575</v>
      </c>
      <c r="K18" s="210">
        <f ca="1">_xll.qlCalendarAdvance(I18,B18,C18,J18)</f>
        <v>47756</v>
      </c>
      <c r="L18" s="210">
        <f ca="1">_xll.qlCalendarAdvance(I18,K18,"2d")</f>
        <v>47758</v>
      </c>
      <c r="M18" s="210">
        <f ca="1">_xll.qlCalendarAdvance(I18,L18,D18,"unadjusted")</f>
        <v>48123</v>
      </c>
      <c r="N18" s="211" t="s">
        <v>41</v>
      </c>
      <c r="O18" s="211" t="s">
        <v>7574</v>
      </c>
      <c r="P18" s="211" t="s">
        <v>7575</v>
      </c>
      <c r="Q18" s="211" t="s">
        <v>7575</v>
      </c>
      <c r="R18" s="211" t="s">
        <v>7670</v>
      </c>
      <c r="S18" s="214" t="str">
        <f ca="1">_xll.qlSchedule(,L18,M18,N18,O18,P18,Q18,R18)</f>
        <v>obj_00910#0000</v>
      </c>
      <c r="T18" s="211" t="s">
        <v>54</v>
      </c>
      <c r="U18" s="211" t="s">
        <v>7574</v>
      </c>
      <c r="V18" s="211" t="s">
        <v>7575</v>
      </c>
      <c r="W18" s="211" t="s">
        <v>7575</v>
      </c>
      <c r="X18" s="211" t="s">
        <v>7670</v>
      </c>
      <c r="Y18" s="214" t="str">
        <f ca="1">_xll.qlSchedule(,L18,M18,T18,U18,V18,W18,X18)</f>
        <v>obj_00911#0000</v>
      </c>
      <c r="Z18" s="215" t="s">
        <v>7671</v>
      </c>
      <c r="AA18" s="216" t="s">
        <v>7638</v>
      </c>
      <c r="AB18" s="216" t="s">
        <v>7672</v>
      </c>
      <c r="AC18" s="214" t="str">
        <f ca="1">_xll.qlVanillaSwap(,,,S18,,Z18,Y18,AA18,,AB18)</f>
        <v>obj_00912#0000</v>
      </c>
      <c r="AD18" s="214" t="b">
        <f ca="1">_xll.qlInstrumentSetPricingEngine(AC18,_xll.qlDiscountingSwapEngine(,"YC-EUR-EONIA"))</f>
        <v>1</v>
      </c>
      <c r="AE18" s="217">
        <f ca="1">_xll.qlVanillaSwapFairRate(AC18,AD18)</f>
        <v>2.102309580438139E-2</v>
      </c>
      <c r="AF18" s="211" t="s">
        <v>7673</v>
      </c>
      <c r="AG18" s="218">
        <v>10000</v>
      </c>
      <c r="AH18" s="219" t="str">
        <f ca="1">_xll.qlVanillaSwap(,AF18,AG18,S18,AE18,Z18,Y18,AA18,,AB18)</f>
        <v>obj_00988#0000</v>
      </c>
      <c r="AI18" s="219" t="str">
        <f ca="1">_xll.qlEuropeanExercise(,K18)</f>
        <v>obj_0037e#0000</v>
      </c>
      <c r="AJ18" s="211" t="s">
        <v>7669</v>
      </c>
      <c r="AK18" s="220" t="str">
        <f ca="1">_xll.qlSwaption(,AH18,AI18,AJ18)</f>
        <v>obj_00bd3#0000</v>
      </c>
      <c r="AL18" s="221" t="str">
        <f ca="1">_xll.qlConstantSwaptionVolatility(,,I18,J18,G18)</f>
        <v>obj_000d6#0000</v>
      </c>
      <c r="AM18" s="221" t="b">
        <f ca="1">_xll.qlInstrumentSetPricingEngine(AK18,_xll.qlBachelierBlackSwaptionEngine(,"YC-EUR-EONIA",AL18))</f>
        <v>1</v>
      </c>
      <c r="AN18" s="222">
        <f ca="1">_xll.qlInstrumentNPV(AK18,AM18)*2/_xll.qlYieldTSDiscount("YC-EUR-EONIA",L18)</f>
        <v>214.98427327227705</v>
      </c>
      <c r="AO18" s="222">
        <f ca="1">_xll.qlInstrumentResults(AK18,"annuity",AM18)</f>
        <v>8253.3581583452615</v>
      </c>
      <c r="AP18" s="223">
        <f ca="1">H18/2*_xll.qlYieldTSDiscount("YC-EUR-EONIA",L18)/AO18</f>
        <v>1.0975998279897101E-2</v>
      </c>
      <c r="AQ18" s="224">
        <f ca="1">_xll.qlBachelierBlackFormulaImpliedVol("Call",AE18,AE18,_xll.qlDayCounterYearFraction("Act/365 (Fixed)",B18,K18),AP18)</f>
        <v>7.1005193857445279E-3</v>
      </c>
      <c r="AR18" s="225">
        <f ca="1">_xll.qlBlackFormulaImpliedStdDev("Call",AE18,AE18,AP18)/SQRT(_xll.qlDayCounterYearFraction("Act/365 (Fixed)",B18,K18))</f>
        <v>0.36630577597796982</v>
      </c>
    </row>
    <row r="19" spans="2:44">
      <c r="B19" s="210">
        <f t="shared" ca="1" si="0"/>
        <v>42276</v>
      </c>
      <c r="C19" s="211" t="s">
        <v>48</v>
      </c>
      <c r="D19" s="211" t="s">
        <v>41</v>
      </c>
      <c r="E19" s="211">
        <v>0</v>
      </c>
      <c r="F19" s="209" t="str">
        <f t="shared" si="1"/>
        <v>20Y1Y</v>
      </c>
      <c r="G19" s="212">
        <f>VLOOKUP(G$4&amp;$F19,SwaptionVols!$Z:$AE,4,FALSE)%%</f>
        <v>6.7700000000000008E-3</v>
      </c>
      <c r="H19" s="213">
        <f>VLOOKUP(H$4&amp;$F19,SwaptionVols!$Z:$AE,4,FALSE)</f>
        <v>237</v>
      </c>
      <c r="I19" s="211" t="s">
        <v>7574</v>
      </c>
      <c r="J19" s="211" t="s">
        <v>7575</v>
      </c>
      <c r="K19" s="210">
        <f ca="1">_xll.qlCalendarAdvance(I19,B19,C19,J19)</f>
        <v>49580</v>
      </c>
      <c r="L19" s="210">
        <f ca="1">_xll.qlCalendarAdvance(I19,K19,"2d")</f>
        <v>49584</v>
      </c>
      <c r="M19" s="210">
        <f ca="1">_xll.qlCalendarAdvance(I19,L19,D19,"unadjusted")</f>
        <v>49950</v>
      </c>
      <c r="N19" s="211" t="s">
        <v>41</v>
      </c>
      <c r="O19" s="211" t="s">
        <v>7574</v>
      </c>
      <c r="P19" s="211" t="s">
        <v>7575</v>
      </c>
      <c r="Q19" s="211" t="s">
        <v>7575</v>
      </c>
      <c r="R19" s="211" t="s">
        <v>7670</v>
      </c>
      <c r="S19" s="214" t="str">
        <f ca="1">_xll.qlSchedule(,L19,M19,N19,O19,P19,Q19,R19)</f>
        <v>obj_006be#0000</v>
      </c>
      <c r="T19" s="211" t="s">
        <v>54</v>
      </c>
      <c r="U19" s="211" t="s">
        <v>7574</v>
      </c>
      <c r="V19" s="211" t="s">
        <v>7575</v>
      </c>
      <c r="W19" s="211" t="s">
        <v>7575</v>
      </c>
      <c r="X19" s="211" t="s">
        <v>7670</v>
      </c>
      <c r="Y19" s="214" t="str">
        <f ca="1">_xll.qlSchedule(,L19,M19,T19,U19,V19,W19,X19)</f>
        <v>obj_00503#0000</v>
      </c>
      <c r="Z19" s="215" t="s">
        <v>7671</v>
      </c>
      <c r="AA19" s="216" t="s">
        <v>7638</v>
      </c>
      <c r="AB19" s="216" t="s">
        <v>7672</v>
      </c>
      <c r="AC19" s="214" t="str">
        <f ca="1">_xll.qlVanillaSwap(,,,S19,,Z19,Y19,AA19,,AB19)</f>
        <v>obj_006bf#0000</v>
      </c>
      <c r="AD19" s="214" t="b">
        <f ca="1">_xll.qlInstrumentSetPricingEngine(AC19,_xll.qlDiscountingSwapEngine(,"YC-EUR-EONIA"))</f>
        <v>1</v>
      </c>
      <c r="AE19" s="217">
        <f ca="1">_xll.qlVanillaSwapFairRate(AC19,AD19)</f>
        <v>1.7961649722745245E-2</v>
      </c>
      <c r="AF19" s="211" t="s">
        <v>7673</v>
      </c>
      <c r="AG19" s="218">
        <v>10000</v>
      </c>
      <c r="AH19" s="219" t="str">
        <f ca="1">_xll.qlVanillaSwap(,AF19,AG19,S19,AE19,Z19,Y19,AA19,,AB19)</f>
        <v>obj_009a8#0000</v>
      </c>
      <c r="AI19" s="219" t="str">
        <f ca="1">_xll.qlEuropeanExercise(,K19)</f>
        <v>obj_00527#0000</v>
      </c>
      <c r="AJ19" s="211" t="s">
        <v>7669</v>
      </c>
      <c r="AK19" s="220" t="str">
        <f ca="1">_xll.qlSwaption(,AH19,AI19,AJ19)</f>
        <v>obj_00a2d#0000</v>
      </c>
      <c r="AL19" s="221" t="str">
        <f ca="1">_xll.qlConstantSwaptionVolatility(,,I19,J19,G19)</f>
        <v>obj_000b0#0000</v>
      </c>
      <c r="AM19" s="221" t="b">
        <f ca="1">_xll.qlInstrumentSetPricingEngine(AK19,_xll.qlBachelierBlackSwaptionEngine(,"YC-EUR-EONIA",AL19))</f>
        <v>1</v>
      </c>
      <c r="AN19" s="222">
        <f ca="1">_xll.qlInstrumentNPV(AK19,AM19)*2/_xll.qlYieldTSDiscount("YC-EUR-EONIA",L19)</f>
        <v>237.37296979882953</v>
      </c>
      <c r="AO19" s="222">
        <f ca="1">_xll.qlInstrumentResults(AK19,"annuity",AM19)</f>
        <v>7521.4828275189539</v>
      </c>
      <c r="AP19" s="223">
        <f ca="1">H19/2*_xll.qlYieldTSDiscount("YC-EUR-EONIA",L19)/AO19</f>
        <v>1.2062845549214531E-2</v>
      </c>
      <c r="AQ19" s="224">
        <f ca="1">_xll.qlBachelierBlackFormulaImpliedVol("Call",AE19,AE19,_xll.qlDayCounterYearFraction("Act/365 (Fixed)",B19,K19),AP19)</f>
        <v>6.7593627082299275E-3</v>
      </c>
      <c r="AR19" s="225">
        <f ca="1">_xll.qlBlackFormulaImpliedStdDev("Call",AE19,AE19,AP19)/SQRT(_xll.qlDayCounterYearFraction("Act/365 (Fixed)",B19,K19))</f>
        <v>0.43695083175019711</v>
      </c>
    </row>
    <row r="20" spans="2:44">
      <c r="B20" s="210">
        <f t="shared" ca="1" si="0"/>
        <v>42276</v>
      </c>
      <c r="C20" s="211" t="s">
        <v>209</v>
      </c>
      <c r="D20" s="211" t="s">
        <v>42</v>
      </c>
      <c r="E20" s="211">
        <v>0</v>
      </c>
      <c r="F20" s="209" t="str">
        <f t="shared" si="1"/>
        <v>1M2Y</v>
      </c>
      <c r="G20" s="212">
        <f>VLOOKUP(G$4&amp;$F20,SwaptionVols!$Z:$AE,4,FALSE)%%</f>
        <v>2.0600000000000002E-3</v>
      </c>
      <c r="H20" s="213">
        <f>VLOOKUP(H$4&amp;$F20,SwaptionVols!$Z:$AE,4,FALSE)</f>
        <v>9.5</v>
      </c>
      <c r="I20" s="211" t="s">
        <v>7574</v>
      </c>
      <c r="J20" s="211" t="s">
        <v>7575</v>
      </c>
      <c r="K20" s="210">
        <f ca="1">_xll.qlCalendarAdvance(I20,B20,C20,J20)</f>
        <v>42306</v>
      </c>
      <c r="L20" s="210">
        <f ca="1">_xll.qlCalendarAdvance(I20,K20,"2d")</f>
        <v>42310</v>
      </c>
      <c r="M20" s="210">
        <f ca="1">_xll.qlCalendarAdvance(I20,L20,D20,"unadjusted")</f>
        <v>43041</v>
      </c>
      <c r="N20" s="211" t="s">
        <v>41</v>
      </c>
      <c r="O20" s="211" t="s">
        <v>7574</v>
      </c>
      <c r="P20" s="211" t="s">
        <v>7575</v>
      </c>
      <c r="Q20" s="211" t="s">
        <v>7575</v>
      </c>
      <c r="R20" s="211" t="s">
        <v>7670</v>
      </c>
      <c r="S20" s="214" t="str">
        <f ca="1">_xll.qlSchedule(,L20,M20,N20,O20,P20,Q20,R20)</f>
        <v>obj_0082c#0000</v>
      </c>
      <c r="T20" s="211" t="s">
        <v>58</v>
      </c>
      <c r="U20" s="211" t="s">
        <v>7574</v>
      </c>
      <c r="V20" s="211" t="s">
        <v>7575</v>
      </c>
      <c r="W20" s="211" t="s">
        <v>7575</v>
      </c>
      <c r="X20" s="211" t="s">
        <v>7670</v>
      </c>
      <c r="Y20" s="214" t="str">
        <f ca="1">_xll.qlSchedule(,L20,M20,T20,U20,V20,W20,X20)</f>
        <v>obj_0082b#0000</v>
      </c>
      <c r="Z20" s="215" t="s">
        <v>7671</v>
      </c>
      <c r="AA20" s="216" t="s">
        <v>7640</v>
      </c>
      <c r="AB20" s="216" t="s">
        <v>7672</v>
      </c>
      <c r="AC20" s="214" t="str">
        <f ca="1">_xll.qlVanillaSwap(,,,S20,,Z20,Y20,AA20,,AB20)</f>
        <v>obj_0082d#0000</v>
      </c>
      <c r="AD20" s="214" t="b">
        <f ca="1">_xll.qlInstrumentSetPricingEngine(AC20,_xll.qlDiscountingSwapEngine(,"YC-EUR-EONIA"))</f>
        <v>1</v>
      </c>
      <c r="AE20" s="217">
        <f ca="1">_xll.qlVanillaSwapFairRate(AC20,AD20)</f>
        <v>5.707890399711511E-4</v>
      </c>
      <c r="AF20" s="211" t="s">
        <v>7673</v>
      </c>
      <c r="AG20" s="218">
        <v>10000</v>
      </c>
      <c r="AH20" s="219" t="str">
        <f ca="1">_xll.qlVanillaSwap(,AF20,AG20,S20,AE20,Z20,Y20,AA20,,AB20)</f>
        <v>obj_0098b#0000</v>
      </c>
      <c r="AI20" s="219" t="str">
        <f ca="1">_xll.qlEuropeanExercise(,K20)</f>
        <v>obj_006ec#0000</v>
      </c>
      <c r="AJ20" s="211" t="s">
        <v>7669</v>
      </c>
      <c r="AK20" s="220" t="str">
        <f ca="1">_xll.qlSwaption(,AH20,AI20,AJ20)</f>
        <v>obj_009fc#0000</v>
      </c>
      <c r="AL20" s="221" t="str">
        <f ca="1">_xll.qlConstantSwaptionVolatility(,,I20,J20,G20)</f>
        <v>obj_000d2#0000</v>
      </c>
      <c r="AM20" s="221" t="b">
        <f ca="1">_xll.qlInstrumentSetPricingEngine(AK20,_xll.qlBachelierBlackSwaptionEngine(,"YC-EUR-EONIA",AL20))</f>
        <v>1</v>
      </c>
      <c r="AN20" s="222">
        <f ca="1">_xll.qlInstrumentNPV(AK20,AM20)*2/_xll.qlYieldTSDiscount("YC-EUR-EONIA",L20)</f>
        <v>9.4162885972116825</v>
      </c>
      <c r="AO20" s="222">
        <f ca="1">_xll.qlInstrumentResults(AK20,"annuity",AM20)</f>
        <v>19985.591173063807</v>
      </c>
      <c r="AP20" s="223">
        <f ca="1">H20/2*_xll.qlYieldTSDiscount("YC-EUR-EONIA",L20)/AO20</f>
        <v>2.3770336293435309E-4</v>
      </c>
      <c r="AQ20" s="224">
        <f ca="1">_xll.qlBachelierBlackFormulaImpliedVol("Call",AE20,AE20,_xll.qlDayCounterYearFraction("Act/365 (Fixed)",B20,K20),AP20)</f>
        <v>2.0783135306406374E-3</v>
      </c>
      <c r="AR20" s="225">
        <f ca="1">_xll.qlBlackFormulaImpliedStdDev("Call",AE20,AE20,AP20)/SQRT(_xll.qlDayCounterYearFraction("Act/365 (Fixed)",B20,K20))</f>
        <v>3.8243410580158428</v>
      </c>
    </row>
    <row r="21" spans="2:44">
      <c r="B21" s="210">
        <f t="shared" ca="1" si="0"/>
        <v>42276</v>
      </c>
      <c r="C21" s="211" t="s">
        <v>210</v>
      </c>
      <c r="D21" s="211" t="s">
        <v>42</v>
      </c>
      <c r="E21" s="211">
        <v>0</v>
      </c>
      <c r="F21" s="209" t="str">
        <f t="shared" si="1"/>
        <v>2M2Y</v>
      </c>
      <c r="G21" s="212">
        <f>VLOOKUP(G$4&amp;$F21,SwaptionVols!$Z:$AE,4,FALSE)%%</f>
        <v>1.98E-3</v>
      </c>
      <c r="H21" s="213">
        <f>VLOOKUP(H$4&amp;$F21,SwaptionVols!$Z:$AE,4,FALSE)</f>
        <v>13</v>
      </c>
      <c r="I21" s="211" t="s">
        <v>7574</v>
      </c>
      <c r="J21" s="211" t="s">
        <v>7575</v>
      </c>
      <c r="K21" s="210">
        <f ca="1">_xll.qlCalendarAdvance(I21,B21,C21,J21)</f>
        <v>42338</v>
      </c>
      <c r="L21" s="210">
        <f ca="1">_xll.qlCalendarAdvance(I21,K21,"2d")</f>
        <v>42340</v>
      </c>
      <c r="M21" s="210">
        <f ca="1">_xll.qlCalendarAdvance(I21,L21,D21,"unadjusted")</f>
        <v>43071</v>
      </c>
      <c r="N21" s="211" t="s">
        <v>41</v>
      </c>
      <c r="O21" s="211" t="s">
        <v>7574</v>
      </c>
      <c r="P21" s="211" t="s">
        <v>7575</v>
      </c>
      <c r="Q21" s="211" t="s">
        <v>7575</v>
      </c>
      <c r="R21" s="211" t="s">
        <v>7670</v>
      </c>
      <c r="S21" s="214" t="str">
        <f ca="1">_xll.qlSchedule(,L21,M21,N21,O21,P21,Q21,R21)</f>
        <v>obj_0075c#0000</v>
      </c>
      <c r="T21" s="211" t="s">
        <v>58</v>
      </c>
      <c r="U21" s="211" t="s">
        <v>7574</v>
      </c>
      <c r="V21" s="211" t="s">
        <v>7575</v>
      </c>
      <c r="W21" s="211" t="s">
        <v>7575</v>
      </c>
      <c r="X21" s="211" t="s">
        <v>7670</v>
      </c>
      <c r="Y21" s="214" t="str">
        <f ca="1">_xll.qlSchedule(,L21,M21,T21,U21,V21,W21,X21)</f>
        <v>obj_00bab#0000</v>
      </c>
      <c r="Z21" s="215" t="s">
        <v>7671</v>
      </c>
      <c r="AA21" s="216" t="s">
        <v>7640</v>
      </c>
      <c r="AB21" s="216" t="s">
        <v>7672</v>
      </c>
      <c r="AC21" s="214" t="str">
        <f ca="1">_xll.qlVanillaSwap(,,,S21,,Z21,Y21,AA21,,AB21)</f>
        <v>obj_00bac#0000</v>
      </c>
      <c r="AD21" s="214" t="b">
        <f ca="1">_xll.qlInstrumentSetPricingEngine(AC21,_xll.qlDiscountingSwapEngine(,"YC-EUR-EONIA"))</f>
        <v>1</v>
      </c>
      <c r="AE21" s="217">
        <f ca="1">_xll.qlVanillaSwapFairRate(AC21,AD21)</f>
        <v>6.3968912757090483E-4</v>
      </c>
      <c r="AF21" s="211" t="s">
        <v>7673</v>
      </c>
      <c r="AG21" s="218">
        <v>10000</v>
      </c>
      <c r="AH21" s="219" t="str">
        <f ca="1">_xll.qlVanillaSwap(,AF21,AG21,S21,AE21,Z21,Y21,AA21,,AB21)</f>
        <v>obj_010d8#0000</v>
      </c>
      <c r="AI21" s="219" t="str">
        <f ca="1">_xll.qlEuropeanExercise(,K21)</f>
        <v>obj_003e2#0000</v>
      </c>
      <c r="AJ21" s="211" t="s">
        <v>7669</v>
      </c>
      <c r="AK21" s="220" t="str">
        <f ca="1">_xll.qlSwaption(,AH21,AI21,AJ21)</f>
        <v>obj_010d9#0000</v>
      </c>
      <c r="AL21" s="221" t="str">
        <f ca="1">_xll.qlConstantSwaptionVolatility(,,I21,J21,G21)</f>
        <v>obj_000c7#0000</v>
      </c>
      <c r="AM21" s="221" t="b">
        <f ca="1">_xll.qlInstrumentSetPricingEngine(AK21,_xll.qlBachelierBlackSwaptionEngine(,"YC-EUR-EONIA",AL21))</f>
        <v>1</v>
      </c>
      <c r="AN21" s="222">
        <f ca="1">_xll.qlInstrumentNPV(AK21,AM21)*2/_xll.qlYieldTSDiscount("YC-EUR-EONIA",L21)</f>
        <v>13.045827697952269</v>
      </c>
      <c r="AO21" s="222">
        <f ca="1">_xll.qlInstrumentResults(AK21,"annuity",AM21)</f>
        <v>20041.511771802525</v>
      </c>
      <c r="AP21" s="223">
        <f ca="1">H21/2*_xll.qlYieldTSDiscount("YC-EUR-EONIA",L21)/AO21</f>
        <v>3.2441160575354729E-4</v>
      </c>
      <c r="AQ21" s="224">
        <f ca="1">_xll.qlBachelierBlackFormulaImpliedVol("Call",AE21,AE21,_xll.qlDayCounterYearFraction("Act/365 (Fixed)",B21,K21),AP21)</f>
        <v>1.9730446082804553E-3</v>
      </c>
      <c r="AR21" s="225">
        <f ca="1">_xll.qlBlackFormulaImpliedStdDev("Call",AE21,AE21,AP21)/SQRT(_xll.qlDayCounterYearFraction("Act/365 (Fixed)",B21,K21))</f>
        <v>3.3277959105328709</v>
      </c>
    </row>
    <row r="22" spans="2:44">
      <c r="B22" s="210">
        <f t="shared" ca="1" si="0"/>
        <v>42276</v>
      </c>
      <c r="C22" s="211" t="s">
        <v>54</v>
      </c>
      <c r="D22" s="211" t="s">
        <v>42</v>
      </c>
      <c r="E22" s="211">
        <v>0</v>
      </c>
      <c r="F22" s="209" t="str">
        <f t="shared" si="1"/>
        <v>3M2Y</v>
      </c>
      <c r="G22" s="212">
        <f>VLOOKUP(G$4&amp;$F22,SwaptionVols!$Z:$AE,4,FALSE)%%</f>
        <v>1.9500000000000001E-3</v>
      </c>
      <c r="H22" s="213">
        <f>VLOOKUP(H$4&amp;$F22,SwaptionVols!$Z:$AE,4,FALSE)</f>
        <v>15.5</v>
      </c>
      <c r="I22" s="211" t="s">
        <v>7574</v>
      </c>
      <c r="J22" s="211" t="s">
        <v>7575</v>
      </c>
      <c r="K22" s="210">
        <f ca="1">_xll.qlCalendarAdvance(I22,B22,C22,J22)</f>
        <v>42367</v>
      </c>
      <c r="L22" s="210">
        <f ca="1">_xll.qlCalendarAdvance(I22,K22,"2d")</f>
        <v>42369</v>
      </c>
      <c r="M22" s="210">
        <f ca="1">_xll.qlCalendarAdvance(I22,L22,D22,"unadjusted")</f>
        <v>43100</v>
      </c>
      <c r="N22" s="211" t="s">
        <v>41</v>
      </c>
      <c r="O22" s="211" t="s">
        <v>7574</v>
      </c>
      <c r="P22" s="211" t="s">
        <v>7575</v>
      </c>
      <c r="Q22" s="211" t="s">
        <v>7575</v>
      </c>
      <c r="R22" s="211" t="s">
        <v>7670</v>
      </c>
      <c r="S22" s="214" t="str">
        <f ca="1">_xll.qlSchedule(,L22,M22,N22,O22,P22,Q22,R22)</f>
        <v>obj_00963#0000</v>
      </c>
      <c r="T22" s="211" t="s">
        <v>58</v>
      </c>
      <c r="U22" s="211" t="s">
        <v>7574</v>
      </c>
      <c r="V22" s="211" t="s">
        <v>7575</v>
      </c>
      <c r="W22" s="211" t="s">
        <v>7575</v>
      </c>
      <c r="X22" s="211" t="s">
        <v>7670</v>
      </c>
      <c r="Y22" s="214" t="str">
        <f ca="1">_xll.qlSchedule(,L22,M22,T22,U22,V22,W22,X22)</f>
        <v>obj_00b5d#0000</v>
      </c>
      <c r="Z22" s="215" t="s">
        <v>7671</v>
      </c>
      <c r="AA22" s="216" t="s">
        <v>7640</v>
      </c>
      <c r="AB22" s="216" t="s">
        <v>7672</v>
      </c>
      <c r="AC22" s="214" t="str">
        <f ca="1">_xll.qlVanillaSwap(,,,S22,,Z22,Y22,AA22,,AB22)</f>
        <v>obj_00b5e#0000</v>
      </c>
      <c r="AD22" s="214" t="b">
        <f ca="1">_xll.qlInstrumentSetPricingEngine(AC22,_xll.qlDiscountingSwapEngine(,"YC-EUR-EONIA"))</f>
        <v>1</v>
      </c>
      <c r="AE22" s="217">
        <f ca="1">_xll.qlVanillaSwapFairRate(AC22,AD22)</f>
        <v>7.0151900548780298E-4</v>
      </c>
      <c r="AF22" s="211" t="s">
        <v>7673</v>
      </c>
      <c r="AG22" s="218">
        <v>10000</v>
      </c>
      <c r="AH22" s="219" t="str">
        <f ca="1">_xll.qlVanillaSwap(,AF22,AG22,S22,AE22,Z22,Y22,AA22,,AB22)</f>
        <v>obj_00f46#0000</v>
      </c>
      <c r="AI22" s="219" t="str">
        <f ca="1">_xll.qlEuropeanExercise(,K22)</f>
        <v>obj_00781#0000</v>
      </c>
      <c r="AJ22" s="211" t="s">
        <v>7669</v>
      </c>
      <c r="AK22" s="220" t="str">
        <f ca="1">_xll.qlSwaption(,AH22,AI22,AJ22)</f>
        <v>obj_00f47#0000</v>
      </c>
      <c r="AL22" s="221" t="str">
        <f ca="1">_xll.qlConstantSwaptionVolatility(,,I22,J22,G22)</f>
        <v>obj_000ce#0000</v>
      </c>
      <c r="AM22" s="221" t="b">
        <f ca="1">_xll.qlInstrumentSetPricingEngine(AK22,_xll.qlBachelierBlackSwaptionEngine(,"YC-EUR-EONIA",AL22))</f>
        <v>1</v>
      </c>
      <c r="AN22" s="222">
        <f ca="1">_xll.qlInstrumentNPV(AK22,AM22)*2/_xll.qlYieldTSDiscount("YC-EUR-EONIA",L22)</f>
        <v>15.499552112174577</v>
      </c>
      <c r="AO22" s="222">
        <f ca="1">_xll.qlInstrumentResults(AK22,"annuity",AM22)</f>
        <v>19958.775754263606</v>
      </c>
      <c r="AP22" s="223">
        <f ca="1">H22/2*_xll.qlYieldTSDiscount("YC-EUR-EONIA",L22)/AO22</f>
        <v>3.8844674862110312E-4</v>
      </c>
      <c r="AQ22" s="224">
        <f ca="1">_xll.qlBachelierBlackFormulaImpliedVol("Call",AE22,AE22,_xll.qlDayCounterYearFraction("Act/365 (Fixed)",B22,K22),AP22)</f>
        <v>1.9500563488062501E-3</v>
      </c>
      <c r="AR22" s="225">
        <f ca="1">_xll.qlBlackFormulaImpliedStdDev("Call",AE22,AE22,AP22)/SQRT(_xll.qlDayCounterYearFraction("Act/365 (Fixed)",B22,K22))</f>
        <v>3.0507234421490352</v>
      </c>
    </row>
    <row r="23" spans="2:44">
      <c r="B23" s="210">
        <f t="shared" ca="1" si="0"/>
        <v>42276</v>
      </c>
      <c r="C23" s="211" t="s">
        <v>58</v>
      </c>
      <c r="D23" s="211" t="s">
        <v>42</v>
      </c>
      <c r="E23" s="211">
        <v>0</v>
      </c>
      <c r="F23" s="209" t="str">
        <f t="shared" si="1"/>
        <v>6M2Y</v>
      </c>
      <c r="G23" s="212">
        <f>VLOOKUP(G$4&amp;$F23,SwaptionVols!$Z:$AE,4,FALSE)%%</f>
        <v>2.31E-3</v>
      </c>
      <c r="H23" s="213">
        <f>VLOOKUP(H$4&amp;$F23,SwaptionVols!$Z:$AE,4,FALSE)</f>
        <v>26</v>
      </c>
      <c r="I23" s="211" t="s">
        <v>7574</v>
      </c>
      <c r="J23" s="211" t="s">
        <v>7575</v>
      </c>
      <c r="K23" s="210">
        <f ca="1">_xll.qlCalendarAdvance(I23,B23,C23,J23)</f>
        <v>42458</v>
      </c>
      <c r="L23" s="210">
        <f ca="1">_xll.qlCalendarAdvance(I23,K23,"2d")</f>
        <v>42460</v>
      </c>
      <c r="M23" s="210">
        <f ca="1">_xll.qlCalendarAdvance(I23,L23,D23,"unadjusted")</f>
        <v>43190</v>
      </c>
      <c r="N23" s="211" t="s">
        <v>41</v>
      </c>
      <c r="O23" s="211" t="s">
        <v>7574</v>
      </c>
      <c r="P23" s="211" t="s">
        <v>7575</v>
      </c>
      <c r="Q23" s="211" t="s">
        <v>7575</v>
      </c>
      <c r="R23" s="211" t="s">
        <v>7670</v>
      </c>
      <c r="S23" s="214" t="str">
        <f ca="1">_xll.qlSchedule(,L23,M23,N23,O23,P23,Q23,R23)</f>
        <v>obj_004bc#0000</v>
      </c>
      <c r="T23" s="211" t="s">
        <v>58</v>
      </c>
      <c r="U23" s="211" t="s">
        <v>7574</v>
      </c>
      <c r="V23" s="211" t="s">
        <v>7575</v>
      </c>
      <c r="W23" s="211" t="s">
        <v>7575</v>
      </c>
      <c r="X23" s="211" t="s">
        <v>7670</v>
      </c>
      <c r="Y23" s="214" t="str">
        <f ca="1">_xll.qlSchedule(,L23,M23,T23,U23,V23,W23,X23)</f>
        <v>obj_00ad3#0000</v>
      </c>
      <c r="Z23" s="215" t="s">
        <v>7671</v>
      </c>
      <c r="AA23" s="216" t="s">
        <v>7640</v>
      </c>
      <c r="AB23" s="216" t="s">
        <v>7672</v>
      </c>
      <c r="AC23" s="214" t="str">
        <f ca="1">_xll.qlVanillaSwap(,,,S23,,Z23,Y23,AA23,,AB23)</f>
        <v>obj_00ad4#0000</v>
      </c>
      <c r="AD23" s="214" t="b">
        <f ca="1">_xll.qlInstrumentSetPricingEngine(AC23,_xll.qlDiscountingSwapEngine(,"YC-EUR-EONIA"))</f>
        <v>1</v>
      </c>
      <c r="AE23" s="217">
        <f ca="1">_xll.qlVanillaSwapFairRate(AC23,AD23)</f>
        <v>9.645327896097343E-4</v>
      </c>
      <c r="AF23" s="211" t="s">
        <v>7673</v>
      </c>
      <c r="AG23" s="218">
        <v>10000</v>
      </c>
      <c r="AH23" s="219" t="str">
        <f ca="1">_xll.qlVanillaSwap(,AF23,AG23,S23,AE23,Z23,Y23,AA23,,AB23)</f>
        <v>obj_00e7a#0000</v>
      </c>
      <c r="AI23" s="219" t="str">
        <f ca="1">_xll.qlEuropeanExercise(,K23)</f>
        <v>obj_003ac#0000</v>
      </c>
      <c r="AJ23" s="211" t="s">
        <v>7669</v>
      </c>
      <c r="AK23" s="220" t="str">
        <f ca="1">_xll.qlSwaption(,AH23,AI23,AJ23)</f>
        <v>obj_00e7b#0000</v>
      </c>
      <c r="AL23" s="221" t="str">
        <f ca="1">_xll.qlConstantSwaptionVolatility(,,I23,J23,G23)</f>
        <v>obj_000be#0000</v>
      </c>
      <c r="AM23" s="221" t="b">
        <f ca="1">_xll.qlInstrumentSetPricingEngine(AK23,_xll.qlBachelierBlackSwaptionEngine(,"YC-EUR-EONIA",AL23))</f>
        <v>1</v>
      </c>
      <c r="AN23" s="222">
        <f ca="1">_xll.qlInstrumentNPV(AK23,AM23)*2/_xll.qlYieldTSDiscount("YC-EUR-EONIA",L23)</f>
        <v>25.956168255884805</v>
      </c>
      <c r="AO23" s="222">
        <f ca="1">_xll.qlInstrumentResults(AK23,"annuity",AM23)</f>
        <v>19959.498986167939</v>
      </c>
      <c r="AP23" s="223">
        <f ca="1">H23/2*_xll.qlYieldTSDiscount("YC-EUR-EONIA",L23)/AO23</f>
        <v>6.5184460393165051E-4</v>
      </c>
      <c r="AQ23" s="224">
        <f ca="1">_xll.qlBachelierBlackFormulaImpliedVol("Call",AE23,AE23,_xll.qlDayCounterYearFraction("Act/365 (Fixed)",B23,K23),AP23)</f>
        <v>2.3139008580892969E-3</v>
      </c>
      <c r="AR23" s="225">
        <f ca="1">_xll.qlBlackFormulaImpliedStdDev("Call",AE23,AE23,AP23)/SQRT(_xll.qlDayCounterYearFraction("Act/365 (Fixed)",B23,K23))</f>
        <v>2.7923511398444401</v>
      </c>
    </row>
    <row r="24" spans="2:44">
      <c r="B24" s="210">
        <f t="shared" ca="1" si="0"/>
        <v>42276</v>
      </c>
      <c r="C24" s="211" t="s">
        <v>71</v>
      </c>
      <c r="D24" s="211" t="s">
        <v>42</v>
      </c>
      <c r="E24" s="211">
        <v>0</v>
      </c>
      <c r="F24" s="209" t="str">
        <f t="shared" si="1"/>
        <v>9M2Y</v>
      </c>
      <c r="G24" s="212">
        <f>VLOOKUP(G$4&amp;$F24,SwaptionVols!$Z:$AE,4,FALSE)%%</f>
        <v>2.6099999999999999E-3</v>
      </c>
      <c r="H24" s="213">
        <f>VLOOKUP(H$4&amp;$F24,SwaptionVols!$Z:$AE,4,FALSE)</f>
        <v>36</v>
      </c>
      <c r="I24" s="211" t="s">
        <v>7574</v>
      </c>
      <c r="J24" s="211" t="s">
        <v>7575</v>
      </c>
      <c r="K24" s="210">
        <f ca="1">_xll.qlCalendarAdvance(I24,B24,C24,J24)</f>
        <v>42550</v>
      </c>
      <c r="L24" s="210">
        <f ca="1">_xll.qlCalendarAdvance(I24,K24,"2d")</f>
        <v>42552</v>
      </c>
      <c r="M24" s="210">
        <f ca="1">_xll.qlCalendarAdvance(I24,L24,D24,"unadjusted")</f>
        <v>43282</v>
      </c>
      <c r="N24" s="211" t="s">
        <v>41</v>
      </c>
      <c r="O24" s="211" t="s">
        <v>7574</v>
      </c>
      <c r="P24" s="211" t="s">
        <v>7575</v>
      </c>
      <c r="Q24" s="211" t="s">
        <v>7575</v>
      </c>
      <c r="R24" s="211" t="s">
        <v>7670</v>
      </c>
      <c r="S24" s="214" t="str">
        <f ca="1">_xll.qlSchedule(,L24,M24,N24,O24,P24,Q24,R24)</f>
        <v>obj_004f9#0000</v>
      </c>
      <c r="T24" s="211" t="s">
        <v>58</v>
      </c>
      <c r="U24" s="211" t="s">
        <v>7574</v>
      </c>
      <c r="V24" s="211" t="s">
        <v>7575</v>
      </c>
      <c r="W24" s="211" t="s">
        <v>7575</v>
      </c>
      <c r="X24" s="211" t="s">
        <v>7670</v>
      </c>
      <c r="Y24" s="214" t="str">
        <f ca="1">_xll.qlSchedule(,L24,M24,T24,U24,V24,W24,X24)</f>
        <v>obj_004aa#0000</v>
      </c>
      <c r="Z24" s="215" t="s">
        <v>7671</v>
      </c>
      <c r="AA24" s="216" t="s">
        <v>7640</v>
      </c>
      <c r="AB24" s="216" t="s">
        <v>7672</v>
      </c>
      <c r="AC24" s="214" t="str">
        <f ca="1">_xll.qlVanillaSwap(,,,S24,,Z24,Y24,AA24,,AB24)</f>
        <v>obj_00652#0000</v>
      </c>
      <c r="AD24" s="214" t="b">
        <f ca="1">_xll.qlInstrumentSetPricingEngine(AC24,_xll.qlDiscountingSwapEngine(,"YC-EUR-EONIA"))</f>
        <v>1</v>
      </c>
      <c r="AE24" s="217">
        <f ca="1">_xll.qlVanillaSwapFairRate(AC24,AD24)</f>
        <v>1.3301858647671134E-3</v>
      </c>
      <c r="AF24" s="211" t="s">
        <v>7673</v>
      </c>
      <c r="AG24" s="218">
        <v>10000</v>
      </c>
      <c r="AH24" s="219" t="str">
        <f ca="1">_xll.qlVanillaSwap(,AF24,AG24,S24,AE24,Z24,Y24,AA24,,AB24)</f>
        <v>obj_009ad#0000</v>
      </c>
      <c r="AI24" s="219" t="str">
        <f ca="1">_xll.qlEuropeanExercise(,K24)</f>
        <v>obj_0037d#0000</v>
      </c>
      <c r="AJ24" s="211" t="s">
        <v>7669</v>
      </c>
      <c r="AK24" s="220" t="str">
        <f ca="1">_xll.qlSwaption(,AH24,AI24,AJ24)</f>
        <v>obj_00d2e#0000</v>
      </c>
      <c r="AL24" s="221" t="str">
        <f ca="1">_xll.qlConstantSwaptionVolatility(,,I24,J24,G24)</f>
        <v>obj_000df#0000</v>
      </c>
      <c r="AM24" s="221" t="b">
        <f ca="1">_xll.qlInstrumentSetPricingEngine(AK24,_xll.qlBachelierBlackSwaptionEngine(,"YC-EUR-EONIA",AL24))</f>
        <v>1</v>
      </c>
      <c r="AN24" s="222">
        <f ca="1">_xll.qlInstrumentNPV(AK24,AM24)*2/_xll.qlYieldTSDiscount("YC-EUR-EONIA",L24)</f>
        <v>36.06410068671385</v>
      </c>
      <c r="AO24" s="222">
        <f ca="1">_xll.qlInstrumentResults(AK24,"annuity",AM24)</f>
        <v>20013.431579174805</v>
      </c>
      <c r="AP24" s="223">
        <f ca="1">H24/2*_xll.qlYieldTSDiscount("YC-EUR-EONIA",L24)/AO24</f>
        <v>9.0054789671810615E-4</v>
      </c>
      <c r="AQ24" s="224">
        <f ca="1">_xll.qlBachelierBlackFormulaImpliedVol("Call",AE24,AE24,_xll.qlDayCounterYearFraction("Act/365 (Fixed)",B24,K24),AP24)</f>
        <v>2.6053609603696377E-3</v>
      </c>
      <c r="AR24" s="225">
        <f ca="1">_xll.qlBlackFormulaImpliedStdDev("Call",AE24,AE24,AP24)/SQRT(_xll.qlDayCounterYearFraction("Act/365 (Fixed)",B24,K24))</f>
        <v>2.2814094713630588</v>
      </c>
    </row>
    <row r="25" spans="2:44">
      <c r="B25" s="210">
        <f t="shared" ca="1" si="0"/>
        <v>42276</v>
      </c>
      <c r="C25" s="211" t="s">
        <v>41</v>
      </c>
      <c r="D25" s="211" t="s">
        <v>42</v>
      </c>
      <c r="E25" s="211">
        <v>0</v>
      </c>
      <c r="F25" s="209" t="str">
        <f t="shared" si="1"/>
        <v>1Y2Y</v>
      </c>
      <c r="G25" s="212">
        <f>VLOOKUP(G$4&amp;$F25,SwaptionVols!$Z:$AE,4,FALSE)%%</f>
        <v>2.98E-3</v>
      </c>
      <c r="H25" s="213">
        <f>VLOOKUP(H$4&amp;$F25,SwaptionVols!$Z:$AE,4,FALSE)</f>
        <v>47.5</v>
      </c>
      <c r="I25" s="211" t="s">
        <v>7574</v>
      </c>
      <c r="J25" s="211" t="s">
        <v>7575</v>
      </c>
      <c r="K25" s="210">
        <f ca="1">_xll.qlCalendarAdvance(I25,B25,C25,J25)</f>
        <v>42642</v>
      </c>
      <c r="L25" s="210">
        <f ca="1">_xll.qlCalendarAdvance(I25,K25,"2d")</f>
        <v>42646</v>
      </c>
      <c r="M25" s="210">
        <f ca="1">_xll.qlCalendarAdvance(I25,L25,D25,"unadjusted")</f>
        <v>43376</v>
      </c>
      <c r="N25" s="211" t="s">
        <v>41</v>
      </c>
      <c r="O25" s="211" t="s">
        <v>7574</v>
      </c>
      <c r="P25" s="211" t="s">
        <v>7575</v>
      </c>
      <c r="Q25" s="211" t="s">
        <v>7575</v>
      </c>
      <c r="R25" s="211" t="s">
        <v>7670</v>
      </c>
      <c r="S25" s="214" t="str">
        <f ca="1">_xll.qlSchedule(,L25,M25,N25,O25,P25,Q25,R25)</f>
        <v>obj_00abc#0000</v>
      </c>
      <c r="T25" s="211" t="s">
        <v>58</v>
      </c>
      <c r="U25" s="211" t="s">
        <v>7574</v>
      </c>
      <c r="V25" s="211" t="s">
        <v>7575</v>
      </c>
      <c r="W25" s="211" t="s">
        <v>7575</v>
      </c>
      <c r="X25" s="211" t="s">
        <v>7670</v>
      </c>
      <c r="Y25" s="214" t="str">
        <f ca="1">_xll.qlSchedule(,L25,M25,T25,U25,V25,W25,X25)</f>
        <v>obj_00571#0000</v>
      </c>
      <c r="Z25" s="215" t="s">
        <v>7671</v>
      </c>
      <c r="AA25" s="216" t="s">
        <v>7640</v>
      </c>
      <c r="AB25" s="216" t="s">
        <v>7672</v>
      </c>
      <c r="AC25" s="214" t="str">
        <f ca="1">_xll.qlVanillaSwap(,,,S25,,Z25,Y25,AA25,,AB25)</f>
        <v>obj_00abd#0000</v>
      </c>
      <c r="AD25" s="214" t="b">
        <f ca="1">_xll.qlInstrumentSetPricingEngine(AC25,_xll.qlDiscountingSwapEngine(,"YC-EUR-EONIA"))</f>
        <v>1</v>
      </c>
      <c r="AE25" s="217">
        <f ca="1">_xll.qlVanillaSwapFairRate(AC25,AD25)</f>
        <v>1.7744608643057284E-3</v>
      </c>
      <c r="AF25" s="211" t="s">
        <v>7673</v>
      </c>
      <c r="AG25" s="218">
        <v>10000</v>
      </c>
      <c r="AH25" s="219" t="str">
        <f ca="1">_xll.qlVanillaSwap(,AF25,AG25,S25,AE25,Z25,Y25,AA25,,AB25)</f>
        <v>obj_0100d#0000</v>
      </c>
      <c r="AI25" s="219" t="str">
        <f ca="1">_xll.qlEuropeanExercise(,K25)</f>
        <v>obj_00acb#0000</v>
      </c>
      <c r="AJ25" s="211" t="s">
        <v>7669</v>
      </c>
      <c r="AK25" s="220" t="str">
        <f ca="1">_xll.qlSwaption(,AH25,AI25,AJ25)</f>
        <v>obj_0100e#0000</v>
      </c>
      <c r="AL25" s="221" t="str">
        <f ca="1">_xll.qlConstantSwaptionVolatility(,,I25,J25,G25)</f>
        <v>obj_000cb#0000</v>
      </c>
      <c r="AM25" s="221" t="b">
        <f ca="1">_xll.qlInstrumentSetPricingEngine(AK25,_xll.qlBachelierBlackSwaptionEngine(,"YC-EUR-EONIA",AL25))</f>
        <v>1</v>
      </c>
      <c r="AN25" s="222">
        <f ca="1">_xll.qlInstrumentNPV(AK25,AM25)*2/_xll.qlYieldTSDiscount("YC-EUR-EONIA",L25)</f>
        <v>47.492569711331427</v>
      </c>
      <c r="AO25" s="222">
        <f ca="1">_xll.qlInstrumentResults(AK25,"annuity",AM25)</f>
        <v>19982.59536009912</v>
      </c>
      <c r="AP25" s="223">
        <f ca="1">H25/2*_xll.qlYieldTSDiscount("YC-EUR-EONIA",L25)/AO25</f>
        <v>1.1906616923596047E-3</v>
      </c>
      <c r="AQ25" s="224">
        <f ca="1">_xll.qlBachelierBlackFormulaImpliedVol("Call",AE25,AE25,_xll.qlDayCounterYearFraction("Act/365 (Fixed)",B25,K25),AP25)</f>
        <v>2.9804662257773007E-3</v>
      </c>
      <c r="AR25" s="225">
        <f ca="1">_xll.qlBlackFormulaImpliedStdDev("Call",AE25,AE25,AP25)/SQRT(_xll.qlDayCounterYearFraction("Act/365 (Fixed)",B25,K25))</f>
        <v>1.9495878255358383</v>
      </c>
    </row>
    <row r="26" spans="2:44">
      <c r="B26" s="210">
        <f t="shared" ca="1" si="0"/>
        <v>42276</v>
      </c>
      <c r="C26" s="211" t="s">
        <v>146</v>
      </c>
      <c r="D26" s="211" t="s">
        <v>42</v>
      </c>
      <c r="E26" s="211">
        <v>0</v>
      </c>
      <c r="F26" s="209" t="str">
        <f t="shared" si="1"/>
        <v>18M2Y</v>
      </c>
      <c r="G26" s="226">
        <f>(G25+G27)/2</f>
        <v>3.6949999999999999E-3</v>
      </c>
      <c r="H26" s="213">
        <f>VLOOKUP(H$4&amp;$F26,SwaptionVols!$Z:$AE,4,FALSE)</f>
        <v>72.5</v>
      </c>
      <c r="I26" s="211" t="s">
        <v>7574</v>
      </c>
      <c r="J26" s="211" t="s">
        <v>7575</v>
      </c>
      <c r="K26" s="210">
        <f ca="1">_xll.qlCalendarAdvance(I26,B26,C26,J26)</f>
        <v>42823</v>
      </c>
      <c r="L26" s="210">
        <f ca="1">_xll.qlCalendarAdvance(I26,K26,"2d")</f>
        <v>42825</v>
      </c>
      <c r="M26" s="210">
        <f ca="1">_xll.qlCalendarAdvance(I26,L26,D26,"unadjusted")</f>
        <v>43555</v>
      </c>
      <c r="N26" s="211" t="s">
        <v>41</v>
      </c>
      <c r="O26" s="211" t="s">
        <v>7574</v>
      </c>
      <c r="P26" s="211" t="s">
        <v>7575</v>
      </c>
      <c r="Q26" s="211" t="s">
        <v>7575</v>
      </c>
      <c r="R26" s="211" t="s">
        <v>7670</v>
      </c>
      <c r="S26" s="214" t="str">
        <f ca="1">_xll.qlSchedule(,L26,M26,N26,O26,P26,Q26,R26)</f>
        <v>obj_008b6#0000</v>
      </c>
      <c r="T26" s="211" t="s">
        <v>58</v>
      </c>
      <c r="U26" s="211" t="s">
        <v>7574</v>
      </c>
      <c r="V26" s="211" t="s">
        <v>7575</v>
      </c>
      <c r="W26" s="211" t="s">
        <v>7575</v>
      </c>
      <c r="X26" s="211" t="s">
        <v>7670</v>
      </c>
      <c r="Y26" s="214" t="str">
        <f ca="1">_xll.qlSchedule(,L26,M26,T26,U26,V26,W26,X26)</f>
        <v>obj_008b5#0000</v>
      </c>
      <c r="Z26" s="215" t="s">
        <v>7671</v>
      </c>
      <c r="AA26" s="216" t="s">
        <v>7640</v>
      </c>
      <c r="AB26" s="216" t="s">
        <v>7672</v>
      </c>
      <c r="AC26" s="214" t="str">
        <f ca="1">_xll.qlVanillaSwap(,,,S26,,Z26,Y26,AA26,,AB26)</f>
        <v>obj_008b7#0000</v>
      </c>
      <c r="AD26" s="214" t="b">
        <f ca="1">_xll.qlInstrumentSetPricingEngine(AC26,_xll.qlDiscountingSwapEngine(,"YC-EUR-EONIA"))</f>
        <v>1</v>
      </c>
      <c r="AE26" s="217">
        <f ca="1">_xll.qlVanillaSwapFairRate(AC26,AD26)</f>
        <v>2.8384243661900635E-3</v>
      </c>
      <c r="AF26" s="211" t="s">
        <v>7673</v>
      </c>
      <c r="AG26" s="218">
        <v>10000</v>
      </c>
      <c r="AH26" s="219" t="str">
        <f ca="1">_xll.qlVanillaSwap(,AF26,AG26,S26,AE26,Z26,Y26,AA26,,AB26)</f>
        <v>obj_00989#0000</v>
      </c>
      <c r="AI26" s="219" t="str">
        <f ca="1">_xll.qlEuropeanExercise(,K26)</f>
        <v>obj_00aad#0000</v>
      </c>
      <c r="AJ26" s="211" t="s">
        <v>7669</v>
      </c>
      <c r="AK26" s="220" t="str">
        <f ca="1">_xll.qlSwaption(,AH26,AI26,AJ26)</f>
        <v>obj_00d3f#0000</v>
      </c>
      <c r="AL26" s="221" t="str">
        <f ca="1">_xll.qlConstantSwaptionVolatility(,,I26,J26,G26)</f>
        <v>obj_000ba#0000</v>
      </c>
      <c r="AM26" s="221" t="b">
        <f ca="1">_xll.qlInstrumentSetPricingEngine(AK26,_xll.qlBachelierBlackSwaptionEngine(,"YC-EUR-EONIA",AL26))</f>
        <v>1</v>
      </c>
      <c r="AN26" s="222">
        <f ca="1">_xll.qlInstrumentNPV(AK26,AM26)*2/_xll.qlYieldTSDiscount("YC-EUR-EONIA",L26)</f>
        <v>71.776896353789212</v>
      </c>
      <c r="AO26" s="222">
        <f ca="1">_xll.qlInstrumentResults(AK26,"annuity",AM26)</f>
        <v>19942.001814369549</v>
      </c>
      <c r="AP26" s="223">
        <f ca="1">H26/2*_xll.qlYieldTSDiscount("YC-EUR-EONIA",L26)/AO26</f>
        <v>1.8227414536943756E-3</v>
      </c>
      <c r="AQ26" s="224">
        <f ca="1">_xll.qlBachelierBlackFormulaImpliedVol("Call",AE26,AE26,_xll.qlDayCounterYearFraction("Act/365 (Fixed)",B26,K26),AP26)</f>
        <v>3.7322246239176625E-3</v>
      </c>
      <c r="AR26" s="225">
        <f ca="1">_xll.qlBlackFormulaImpliedStdDev("Call",AE26,AE26,AP26)/SQRT(_xll.qlDayCounterYearFraction("Act/365 (Fixed)",B26,K26))</f>
        <v>1.5022256628648372</v>
      </c>
    </row>
    <row r="27" spans="2:44">
      <c r="B27" s="210">
        <f t="shared" ca="1" si="0"/>
        <v>42276</v>
      </c>
      <c r="C27" s="211" t="s">
        <v>42</v>
      </c>
      <c r="D27" s="211" t="s">
        <v>42</v>
      </c>
      <c r="E27" s="211">
        <v>0</v>
      </c>
      <c r="F27" s="209" t="str">
        <f t="shared" si="1"/>
        <v>2Y2Y</v>
      </c>
      <c r="G27" s="212">
        <f>VLOOKUP(G$4&amp;$F27,SwaptionVols!$Z:$AE,4,FALSE)%%</f>
        <v>4.4099999999999999E-3</v>
      </c>
      <c r="H27" s="213">
        <f>VLOOKUP(H$4&amp;$F27,SwaptionVols!$Z:$AE,4,FALSE)</f>
        <v>99</v>
      </c>
      <c r="I27" s="211" t="s">
        <v>7574</v>
      </c>
      <c r="J27" s="211" t="s">
        <v>7575</v>
      </c>
      <c r="K27" s="210">
        <f ca="1">_xll.qlCalendarAdvance(I27,B27,C27,J27)</f>
        <v>43007</v>
      </c>
      <c r="L27" s="210">
        <f ca="1">_xll.qlCalendarAdvance(I27,K27,"2d")</f>
        <v>43011</v>
      </c>
      <c r="M27" s="210">
        <f ca="1">_xll.qlCalendarAdvance(I27,L27,D27,"unadjusted")</f>
        <v>43741</v>
      </c>
      <c r="N27" s="211" t="s">
        <v>41</v>
      </c>
      <c r="O27" s="211" t="s">
        <v>7574</v>
      </c>
      <c r="P27" s="211" t="s">
        <v>7575</v>
      </c>
      <c r="Q27" s="211" t="s">
        <v>7575</v>
      </c>
      <c r="R27" s="211" t="s">
        <v>7670</v>
      </c>
      <c r="S27" s="214" t="str">
        <f ca="1">_xll.qlSchedule(,L27,M27,N27,O27,P27,Q27,R27)</f>
        <v>obj_006d2#0000</v>
      </c>
      <c r="T27" s="211" t="s">
        <v>58</v>
      </c>
      <c r="U27" s="211" t="s">
        <v>7574</v>
      </c>
      <c r="V27" s="211" t="s">
        <v>7575</v>
      </c>
      <c r="W27" s="211" t="s">
        <v>7575</v>
      </c>
      <c r="X27" s="211" t="s">
        <v>7670</v>
      </c>
      <c r="Y27" s="214" t="str">
        <f ca="1">_xll.qlSchedule(,L27,M27,T27,U27,V27,W27,X27)</f>
        <v>obj_005a6#0000</v>
      </c>
      <c r="Z27" s="215" t="s">
        <v>7671</v>
      </c>
      <c r="AA27" s="216" t="s">
        <v>7640</v>
      </c>
      <c r="AB27" s="216" t="s">
        <v>7672</v>
      </c>
      <c r="AC27" s="214" t="str">
        <f ca="1">_xll.qlVanillaSwap(,,,S27,,Z27,Y27,AA27,,AB27)</f>
        <v>obj_006d3#0000</v>
      </c>
      <c r="AD27" s="214" t="b">
        <f ca="1">_xll.qlInstrumentSetPricingEngine(AC27,_xll.qlDiscountingSwapEngine(,"YC-EUR-EONIA"))</f>
        <v>1</v>
      </c>
      <c r="AE27" s="217">
        <f ca="1">_xll.qlVanillaSwapFairRate(AC27,AD27)</f>
        <v>4.1672099428510584E-3</v>
      </c>
      <c r="AF27" s="211" t="s">
        <v>7673</v>
      </c>
      <c r="AG27" s="218">
        <v>10000</v>
      </c>
      <c r="AH27" s="219" t="str">
        <f ca="1">_xll.qlVanillaSwap(,AF27,AG27,S27,AE27,Z27,Y27,AA27,,AB27)</f>
        <v>obj_00a8a#0000</v>
      </c>
      <c r="AI27" s="219" t="str">
        <f ca="1">_xll.qlEuropeanExercise(,K27)</f>
        <v>obj_005f6#0000</v>
      </c>
      <c r="AJ27" s="211" t="s">
        <v>7669</v>
      </c>
      <c r="AK27" s="220" t="str">
        <f ca="1">_xll.qlSwaption(,AH27,AI27,AJ27)</f>
        <v>obj_00af1#0000</v>
      </c>
      <c r="AL27" s="221" t="str">
        <f ca="1">_xll.qlConstantSwaptionVolatility(,,I27,J27,G27)</f>
        <v>obj_000af#0000</v>
      </c>
      <c r="AM27" s="221" t="b">
        <f ca="1">_xll.qlInstrumentSetPricingEngine(AK27,_xll.qlBachelierBlackSwaptionEngine(,"YC-EUR-EONIA",AL27))</f>
        <v>1</v>
      </c>
      <c r="AN27" s="222">
        <f ca="1">_xll.qlInstrumentNPV(AK27,AM27)*2/_xll.qlYieldTSDiscount("YC-EUR-EONIA",L27)</f>
        <v>98.97210060900872</v>
      </c>
      <c r="AO27" s="222">
        <f ca="1">_xll.qlInstrumentResults(AK27,"annuity",AM27)</f>
        <v>19945.19058983176</v>
      </c>
      <c r="AP27" s="223">
        <f ca="1">H27/2*_xll.qlYieldTSDiscount("YC-EUR-EONIA",L27)/AO27</f>
        <v>2.4904814895600233E-3</v>
      </c>
      <c r="AQ27" s="224">
        <f ca="1">_xll.qlBachelierBlackFormulaImpliedVol("Call",AE27,AE27,_xll.qlDayCounterYearFraction("Act/365 (Fixed)",B27,K27),AP27)</f>
        <v>4.4112431413853726E-3</v>
      </c>
      <c r="AR27" s="225">
        <f ca="1">_xll.qlBlackFormulaImpliedStdDev("Call",AE27,AE27,AP27)/SQRT(_xll.qlDayCounterYearFraction("Act/365 (Fixed)",B27,K27))</f>
        <v>1.1834657110516182</v>
      </c>
    </row>
    <row r="28" spans="2:44">
      <c r="B28" s="210">
        <f t="shared" ca="1" si="0"/>
        <v>42276</v>
      </c>
      <c r="C28" s="211" t="s">
        <v>43</v>
      </c>
      <c r="D28" s="211" t="s">
        <v>42</v>
      </c>
      <c r="E28" s="211">
        <v>0</v>
      </c>
      <c r="F28" s="209" t="str">
        <f t="shared" si="1"/>
        <v>3Y2Y</v>
      </c>
      <c r="G28" s="212">
        <f>VLOOKUP(G$4&amp;$F28,SwaptionVols!$Z:$AE,4,FALSE)%%</f>
        <v>5.660000000000001E-3</v>
      </c>
      <c r="H28" s="213">
        <f>VLOOKUP(H$4&amp;$F28,SwaptionVols!$Z:$AE,4,FALSE)</f>
        <v>155</v>
      </c>
      <c r="I28" s="211" t="s">
        <v>7574</v>
      </c>
      <c r="J28" s="211" t="s">
        <v>7575</v>
      </c>
      <c r="K28" s="210">
        <f ca="1">_xll.qlCalendarAdvance(I28,B28,C28,J28)</f>
        <v>43371</v>
      </c>
      <c r="L28" s="210">
        <f ca="1">_xll.qlCalendarAdvance(I28,K28,"2d")</f>
        <v>43375</v>
      </c>
      <c r="M28" s="210">
        <f ca="1">_xll.qlCalendarAdvance(I28,L28,D28,"unadjusted")</f>
        <v>44106</v>
      </c>
      <c r="N28" s="211" t="s">
        <v>41</v>
      </c>
      <c r="O28" s="211" t="s">
        <v>7574</v>
      </c>
      <c r="P28" s="211" t="s">
        <v>7575</v>
      </c>
      <c r="Q28" s="211" t="s">
        <v>7575</v>
      </c>
      <c r="R28" s="211" t="s">
        <v>7670</v>
      </c>
      <c r="S28" s="214" t="str">
        <f ca="1">_xll.qlSchedule(,L28,M28,N28,O28,P28,Q28,R28)</f>
        <v>obj_00713#0000</v>
      </c>
      <c r="T28" s="211" t="s">
        <v>58</v>
      </c>
      <c r="U28" s="211" t="s">
        <v>7574</v>
      </c>
      <c r="V28" s="211" t="s">
        <v>7575</v>
      </c>
      <c r="W28" s="211" t="s">
        <v>7575</v>
      </c>
      <c r="X28" s="211" t="s">
        <v>7670</v>
      </c>
      <c r="Y28" s="214" t="str">
        <f ca="1">_xll.qlSchedule(,L28,M28,T28,U28,V28,W28,X28)</f>
        <v>obj_00d09#0000</v>
      </c>
      <c r="Z28" s="215" t="s">
        <v>7671</v>
      </c>
      <c r="AA28" s="216" t="s">
        <v>7640</v>
      </c>
      <c r="AB28" s="216" t="s">
        <v>7672</v>
      </c>
      <c r="AC28" s="214" t="str">
        <f ca="1">_xll.qlVanillaSwap(,,,S28,,Z28,Y28,AA28,,AB28)</f>
        <v>obj_00e94#0000</v>
      </c>
      <c r="AD28" s="214" t="b">
        <f ca="1">_xll.qlInstrumentSetPricingEngine(AC28,_xll.qlDiscountingSwapEngine(,"YC-EUR-EONIA"))</f>
        <v>1</v>
      </c>
      <c r="AE28" s="217">
        <f ca="1">_xll.qlVanillaSwapFairRate(AC28,AD28)</f>
        <v>7.0745122431290254E-3</v>
      </c>
      <c r="AF28" s="211" t="s">
        <v>7673</v>
      </c>
      <c r="AG28" s="218">
        <v>10000</v>
      </c>
      <c r="AH28" s="219" t="str">
        <f ca="1">_xll.qlVanillaSwap(,AF28,AG28,S28,AE28,Z28,Y28,AA28,,AB28)</f>
        <v>obj_011d6#0000</v>
      </c>
      <c r="AI28" s="219" t="str">
        <f ca="1">_xll.qlEuropeanExercise(,K28)</f>
        <v>obj_005fb#0000</v>
      </c>
      <c r="AJ28" s="211" t="s">
        <v>7669</v>
      </c>
      <c r="AK28" s="220" t="str">
        <f ca="1">_xll.qlSwaption(,AH28,AI28,AJ28)</f>
        <v>obj_011d7#0000</v>
      </c>
      <c r="AL28" s="221" t="str">
        <f ca="1">_xll.qlConstantSwaptionVolatility(,,I28,J28,G28)</f>
        <v>obj_000b4#0000</v>
      </c>
      <c r="AM28" s="221" t="b">
        <f ca="1">_xll.qlInstrumentSetPricingEngine(AK28,_xll.qlBachelierBlackSwaptionEngine(,"YC-EUR-EONIA",AL28))</f>
        <v>1</v>
      </c>
      <c r="AN28" s="222">
        <f ca="1">_xll.qlInstrumentNPV(AK28,AM28)*2/_xll.qlYieldTSDiscount("YC-EUR-EONIA",L28)</f>
        <v>154.79517039019481</v>
      </c>
      <c r="AO28" s="222">
        <f ca="1">_xll.qlInstrumentResults(AK28,"annuity",AM28)</f>
        <v>19860.54387354714</v>
      </c>
      <c r="AP28" s="223">
        <f ca="1">H28/2*_xll.qlYieldTSDiscount("YC-EUR-EONIA",L28)/AO28</f>
        <v>3.9161689162157632E-3</v>
      </c>
      <c r="AQ28" s="224">
        <f ca="1">_xll.qlBachelierBlackFormulaImpliedVol("Call",AE28,AE28,_xll.qlDayCounterYearFraction("Act/365 (Fixed)",B28,K28),AP28)</f>
        <v>5.6674894816716292E-3</v>
      </c>
      <c r="AR28" s="225">
        <f ca="1">_xll.qlBlackFormulaImpliedStdDev("Call",AE28,AE28,AP28)/SQRT(_xll.qlDayCounterYearFraction("Act/365 (Fixed)",B28,K28))</f>
        <v>0.87914733349005991</v>
      </c>
    </row>
    <row r="29" spans="2:44">
      <c r="B29" s="210">
        <f t="shared" ca="1" si="0"/>
        <v>42276</v>
      </c>
      <c r="C29" s="211" t="s">
        <v>152</v>
      </c>
      <c r="D29" s="211" t="s">
        <v>42</v>
      </c>
      <c r="E29" s="211">
        <v>0</v>
      </c>
      <c r="F29" s="209" t="str">
        <f t="shared" si="1"/>
        <v>4Y2Y</v>
      </c>
      <c r="G29" s="212">
        <f>VLOOKUP(G$4&amp;$F29,SwaptionVols!$Z:$AE,4,FALSE)%%</f>
        <v>6.45E-3</v>
      </c>
      <c r="H29" s="213">
        <f>VLOOKUP(H$4&amp;$F29,SwaptionVols!$Z:$AE,4,FALSE)</f>
        <v>203</v>
      </c>
      <c r="I29" s="211" t="s">
        <v>7574</v>
      </c>
      <c r="J29" s="211" t="s">
        <v>7575</v>
      </c>
      <c r="K29" s="210">
        <f ca="1">_xll.qlCalendarAdvance(I29,B29,C29,J29)</f>
        <v>43738</v>
      </c>
      <c r="L29" s="210">
        <f ca="1">_xll.qlCalendarAdvance(I29,K29,"2d")</f>
        <v>43740</v>
      </c>
      <c r="M29" s="210">
        <f ca="1">_xll.qlCalendarAdvance(I29,L29,D29,"unadjusted")</f>
        <v>44471</v>
      </c>
      <c r="N29" s="211" t="s">
        <v>41</v>
      </c>
      <c r="O29" s="211" t="s">
        <v>7574</v>
      </c>
      <c r="P29" s="211" t="s">
        <v>7575</v>
      </c>
      <c r="Q29" s="211" t="s">
        <v>7575</v>
      </c>
      <c r="R29" s="211" t="s">
        <v>7670</v>
      </c>
      <c r="S29" s="214" t="str">
        <f ca="1">_xll.qlSchedule(,L29,M29,N29,O29,P29,Q29,R29)</f>
        <v>obj_006bb#0000</v>
      </c>
      <c r="T29" s="211" t="s">
        <v>58</v>
      </c>
      <c r="U29" s="211" t="s">
        <v>7574</v>
      </c>
      <c r="V29" s="211" t="s">
        <v>7575</v>
      </c>
      <c r="W29" s="211" t="s">
        <v>7575</v>
      </c>
      <c r="X29" s="211" t="s">
        <v>7670</v>
      </c>
      <c r="Y29" s="214" t="str">
        <f ca="1">_xll.qlSchedule(,L29,M29,T29,U29,V29,W29,X29)</f>
        <v>obj_009cb#0000</v>
      </c>
      <c r="Z29" s="215" t="s">
        <v>7671</v>
      </c>
      <c r="AA29" s="216" t="s">
        <v>7640</v>
      </c>
      <c r="AB29" s="216" t="s">
        <v>7672</v>
      </c>
      <c r="AC29" s="214" t="str">
        <f ca="1">_xll.qlVanillaSwap(,,,S29,,Z29,Y29,AA29,,AB29)</f>
        <v>obj_009cc#0000</v>
      </c>
      <c r="AD29" s="214" t="b">
        <f ca="1">_xll.qlInstrumentSetPricingEngine(AC29,_xll.qlDiscountingSwapEngine(,"YC-EUR-EONIA"))</f>
        <v>1</v>
      </c>
      <c r="AE29" s="217">
        <f ca="1">_xll.qlVanillaSwapFairRate(AC29,AD29)</f>
        <v>9.962356254045077E-3</v>
      </c>
      <c r="AF29" s="211" t="s">
        <v>7673</v>
      </c>
      <c r="AG29" s="218">
        <v>10000</v>
      </c>
      <c r="AH29" s="219" t="str">
        <f ca="1">_xll.qlVanillaSwap(,AF29,AG29,S29,AE29,Z29,Y29,AA29,,AB29)</f>
        <v>obj_013b5#0000</v>
      </c>
      <c r="AI29" s="219" t="str">
        <f ca="1">_xll.qlEuropeanExercise(,K29)</f>
        <v>obj_0066d#0000</v>
      </c>
      <c r="AJ29" s="211" t="s">
        <v>7669</v>
      </c>
      <c r="AK29" s="220" t="str">
        <f ca="1">_xll.qlSwaption(,AH29,AI29,AJ29)</f>
        <v>obj_013b6#0000</v>
      </c>
      <c r="AL29" s="221" t="str">
        <f ca="1">_xll.qlConstantSwaptionVolatility(,,I29,J29,G29)</f>
        <v>obj_000bd#0000</v>
      </c>
      <c r="AM29" s="221" t="b">
        <f ca="1">_xll.qlInstrumentSetPricingEngine(AK29,_xll.qlBachelierBlackSwaptionEngine(,"YC-EUR-EONIA",AL29))</f>
        <v>1</v>
      </c>
      <c r="AN29" s="222">
        <f ca="1">_xll.qlInstrumentNPV(AK29,AM29)*2/_xll.qlYieldTSDiscount("YC-EUR-EONIA",L29)</f>
        <v>203.5126390180105</v>
      </c>
      <c r="AO29" s="222">
        <f ca="1">_xll.qlInstrumentResults(AK29,"annuity",AM29)</f>
        <v>19778.207219620399</v>
      </c>
      <c r="AP29" s="223">
        <f ca="1">H29/2*_xll.qlYieldTSDiscount("YC-EUR-EONIA",L29)/AO29</f>
        <v>5.1369068021687274E-3</v>
      </c>
      <c r="AQ29" s="224">
        <f ca="1">_xll.qlBachelierBlackFormulaImpliedVol("Call",AE29,AE29,_xll.qlDayCounterYearFraction("Act/365 (Fixed)",B29,K29),AP29)</f>
        <v>6.4337527453718355E-3</v>
      </c>
      <c r="AR29" s="225">
        <f ca="1">_xll.qlBlackFormulaImpliedStdDev("Call",AE29,AE29,AP29)/SQRT(_xll.qlDayCounterYearFraction("Act/365 (Fixed)",B29,K29))</f>
        <v>0.69881556631458819</v>
      </c>
    </row>
    <row r="30" spans="2:44">
      <c r="B30" s="210">
        <f t="shared" ca="1" si="0"/>
        <v>42276</v>
      </c>
      <c r="C30" s="211" t="s">
        <v>44</v>
      </c>
      <c r="D30" s="211" t="s">
        <v>42</v>
      </c>
      <c r="E30" s="211">
        <v>0</v>
      </c>
      <c r="F30" s="209" t="str">
        <f t="shared" si="1"/>
        <v>5Y2Y</v>
      </c>
      <c r="G30" s="212">
        <f>VLOOKUP(G$4&amp;$F30,SwaptionVols!$Z:$AE,4,FALSE)%%</f>
        <v>6.9200000000000008E-3</v>
      </c>
      <c r="H30" s="213">
        <f>VLOOKUP(H$4&amp;$F30,SwaptionVols!$Z:$AE,4,FALSE)</f>
        <v>242</v>
      </c>
      <c r="I30" s="211" t="s">
        <v>7574</v>
      </c>
      <c r="J30" s="211" t="s">
        <v>7575</v>
      </c>
      <c r="K30" s="210">
        <f ca="1">_xll.qlCalendarAdvance(I30,B30,C30,J30)</f>
        <v>44103</v>
      </c>
      <c r="L30" s="210">
        <f ca="1">_xll.qlCalendarAdvance(I30,K30,"2d")</f>
        <v>44105</v>
      </c>
      <c r="M30" s="210">
        <f ca="1">_xll.qlCalendarAdvance(I30,L30,D30,"unadjusted")</f>
        <v>44835</v>
      </c>
      <c r="N30" s="211" t="s">
        <v>41</v>
      </c>
      <c r="O30" s="211" t="s">
        <v>7574</v>
      </c>
      <c r="P30" s="211" t="s">
        <v>7575</v>
      </c>
      <c r="Q30" s="211" t="s">
        <v>7575</v>
      </c>
      <c r="R30" s="211" t="s">
        <v>7670</v>
      </c>
      <c r="S30" s="214" t="str">
        <f ca="1">_xll.qlSchedule(,L30,M30,N30,O30,P30,Q30,R30)</f>
        <v>obj_00934#0000</v>
      </c>
      <c r="T30" s="211" t="s">
        <v>58</v>
      </c>
      <c r="U30" s="211" t="s">
        <v>7574</v>
      </c>
      <c r="V30" s="211" t="s">
        <v>7575</v>
      </c>
      <c r="W30" s="211" t="s">
        <v>7575</v>
      </c>
      <c r="X30" s="211" t="s">
        <v>7670</v>
      </c>
      <c r="Y30" s="214" t="str">
        <f ca="1">_xll.qlSchedule(,L30,M30,T30,U30,V30,W30,X30)</f>
        <v>obj_00933#0000</v>
      </c>
      <c r="Z30" s="215" t="s">
        <v>7671</v>
      </c>
      <c r="AA30" s="216" t="s">
        <v>7640</v>
      </c>
      <c r="AB30" s="216" t="s">
        <v>7672</v>
      </c>
      <c r="AC30" s="214" t="str">
        <f ca="1">_xll.qlVanillaSwap(,,,S30,,Z30,Y30,AA30,,AB30)</f>
        <v>obj_00935#0000</v>
      </c>
      <c r="AD30" s="214" t="b">
        <f ca="1">_xll.qlInstrumentSetPricingEngine(AC30,_xll.qlDiscountingSwapEngine(,"YC-EUR-EONIA"))</f>
        <v>1</v>
      </c>
      <c r="AE30" s="217">
        <f ca="1">_xll.qlVanillaSwapFairRate(AC30,AD30)</f>
        <v>1.2748169688842804E-2</v>
      </c>
      <c r="AF30" s="211" t="s">
        <v>7673</v>
      </c>
      <c r="AG30" s="218">
        <v>10000</v>
      </c>
      <c r="AH30" s="219" t="str">
        <f ca="1">_xll.qlVanillaSwap(,AF30,AG30,S30,AE30,Z30,Y30,AA30,,AB30)</f>
        <v>obj_00b4f#0000</v>
      </c>
      <c r="AI30" s="219" t="str">
        <f ca="1">_xll.qlEuropeanExercise(,K30)</f>
        <v>obj_00741#0000</v>
      </c>
      <c r="AJ30" s="211" t="s">
        <v>7669</v>
      </c>
      <c r="AK30" s="220" t="str">
        <f ca="1">_xll.qlSwaption(,AH30,AI30,AJ30)</f>
        <v>obj_00b50#0000</v>
      </c>
      <c r="AL30" s="221" t="str">
        <f ca="1">_xll.qlConstantSwaptionVolatility(,,I30,J30,G30)</f>
        <v>obj_000e0#0000</v>
      </c>
      <c r="AM30" s="221" t="b">
        <f ca="1">_xll.qlInstrumentSetPricingEngine(AK30,_xll.qlBachelierBlackSwaptionEngine(,"YC-EUR-EONIA",AL30))</f>
        <v>1</v>
      </c>
      <c r="AN30" s="222">
        <f ca="1">_xll.qlInstrumentNPV(AK30,AM30)*2/_xll.qlYieldTSDiscount("YC-EUR-EONIA",L30)</f>
        <v>243.07335655775691</v>
      </c>
      <c r="AO30" s="222">
        <f ca="1">_xll.qlInstrumentResults(AK30,"annuity",AM30)</f>
        <v>19588.615797143113</v>
      </c>
      <c r="AP30" s="223">
        <f ca="1">H30/2*_xll.qlYieldTSDiscount("YC-EUR-EONIA",L30)/AO30</f>
        <v>6.1491772191024493E-3</v>
      </c>
      <c r="AQ30" s="224">
        <f ca="1">_xll.qlBachelierBlackFormulaImpliedVol("Call",AE30,AE30,_xll.qlDayCounterYearFraction("Act/365 (Fixed)",B30,K30),AP30)</f>
        <v>6.889442856737346E-3</v>
      </c>
      <c r="AR30" s="225">
        <f ca="1">_xll.qlBlackFormulaImpliedStdDev("Call",AE30,AE30,AP30)/SQRT(_xll.qlDayCounterYearFraction("Act/365 (Fixed)",B30,K30))</f>
        <v>0.57836319139232328</v>
      </c>
    </row>
    <row r="31" spans="2:44">
      <c r="B31" s="210">
        <f t="shared" ca="1" si="0"/>
        <v>42276</v>
      </c>
      <c r="C31" s="211" t="s">
        <v>45</v>
      </c>
      <c r="D31" s="211" t="s">
        <v>42</v>
      </c>
      <c r="E31" s="211">
        <v>0</v>
      </c>
      <c r="F31" s="209" t="str">
        <f t="shared" si="1"/>
        <v>7Y2Y</v>
      </c>
      <c r="G31" s="212">
        <f>VLOOKUP(G$4&amp;$F31,SwaptionVols!$Z:$AE,4,FALSE)%%</f>
        <v>7.2499999999999995E-3</v>
      </c>
      <c r="H31" s="213">
        <f>VLOOKUP(H$4&amp;$F31,SwaptionVols!$Z:$AE,4,FALSE)</f>
        <v>298</v>
      </c>
      <c r="I31" s="211" t="s">
        <v>7574</v>
      </c>
      <c r="J31" s="211" t="s">
        <v>7575</v>
      </c>
      <c r="K31" s="210">
        <f ca="1">_xll.qlCalendarAdvance(I31,B31,C31,J31)</f>
        <v>44833</v>
      </c>
      <c r="L31" s="210">
        <f ca="1">_xll.qlCalendarAdvance(I31,K31,"2d")</f>
        <v>44837</v>
      </c>
      <c r="M31" s="210">
        <f ca="1">_xll.qlCalendarAdvance(I31,L31,D31,"unadjusted")</f>
        <v>45568</v>
      </c>
      <c r="N31" s="211" t="s">
        <v>41</v>
      </c>
      <c r="O31" s="211" t="s">
        <v>7574</v>
      </c>
      <c r="P31" s="211" t="s">
        <v>7575</v>
      </c>
      <c r="Q31" s="211" t="s">
        <v>7575</v>
      </c>
      <c r="R31" s="211" t="s">
        <v>7670</v>
      </c>
      <c r="S31" s="214" t="str">
        <f ca="1">_xll.qlSchedule(,L31,M31,N31,O31,P31,Q31,R31)</f>
        <v>obj_007e9#0000</v>
      </c>
      <c r="T31" s="211" t="s">
        <v>58</v>
      </c>
      <c r="U31" s="211" t="s">
        <v>7574</v>
      </c>
      <c r="V31" s="211" t="s">
        <v>7575</v>
      </c>
      <c r="W31" s="211" t="s">
        <v>7575</v>
      </c>
      <c r="X31" s="211" t="s">
        <v>7670</v>
      </c>
      <c r="Y31" s="214" t="str">
        <f ca="1">_xll.qlSchedule(,L31,M31,T31,U31,V31,W31,X31)</f>
        <v>obj_007ea#0000</v>
      </c>
      <c r="Z31" s="215" t="s">
        <v>7671</v>
      </c>
      <c r="AA31" s="216" t="s">
        <v>7640</v>
      </c>
      <c r="AB31" s="216" t="s">
        <v>7672</v>
      </c>
      <c r="AC31" s="214" t="str">
        <f ca="1">_xll.qlVanillaSwap(,,,S31,,Z31,Y31,AA31,,AB31)</f>
        <v>obj_007eb#0000</v>
      </c>
      <c r="AD31" s="214" t="b">
        <f ca="1">_xll.qlInstrumentSetPricingEngine(AC31,_xll.qlDiscountingSwapEngine(,"YC-EUR-EONIA"))</f>
        <v>1</v>
      </c>
      <c r="AE31" s="217">
        <f ca="1">_xll.qlVanillaSwapFairRate(AC31,AD31)</f>
        <v>1.7499105565262796E-2</v>
      </c>
      <c r="AF31" s="211" t="s">
        <v>7673</v>
      </c>
      <c r="AG31" s="218">
        <v>10000</v>
      </c>
      <c r="AH31" s="219" t="str">
        <f ca="1">_xll.qlVanillaSwap(,AF31,AG31,S31,AE31,Z31,Y31,AA31,,AB31)</f>
        <v>obj_00f60#0000</v>
      </c>
      <c r="AI31" s="219" t="str">
        <f ca="1">_xll.qlEuropeanExercise(,K31)</f>
        <v>obj_00bc7#0000</v>
      </c>
      <c r="AJ31" s="211" t="s">
        <v>7669</v>
      </c>
      <c r="AK31" s="220" t="str">
        <f ca="1">_xll.qlSwaption(,AH31,AI31,AJ31)</f>
        <v>obj_00fd4#0000</v>
      </c>
      <c r="AL31" s="221" t="str">
        <f ca="1">_xll.qlConstantSwaptionVolatility(,,I31,J31,G31)</f>
        <v>obj_000b2#0000</v>
      </c>
      <c r="AM31" s="221" t="b">
        <f ca="1">_xll.qlInstrumentSetPricingEngine(AK31,_xll.qlBachelierBlackSwaptionEngine(,"YC-EUR-EONIA",AL31))</f>
        <v>1</v>
      </c>
      <c r="AN31" s="222">
        <f ca="1">_xll.qlInstrumentNPV(AK31,AM31)*2/_xll.qlYieldTSDiscount("YC-EUR-EONIA",L31)</f>
        <v>298.36115413068472</v>
      </c>
      <c r="AO31" s="222">
        <f ca="1">_xll.qlInstrumentResults(AK31,"annuity",AM31)</f>
        <v>19007.354701697845</v>
      </c>
      <c r="AP31" s="223">
        <f ca="1">H31/2*_xll.qlYieldTSDiscount("YC-EUR-EONIA",L31)/AO31</f>
        <v>7.6461178901424962E-3</v>
      </c>
      <c r="AQ31" s="224">
        <f ca="1">_xll.qlBachelierBlackFormulaImpliedVol("Call",AE31,AE31,_xll.qlDayCounterYearFraction("Act/365 (Fixed)",B31,K31),AP31)</f>
        <v>7.2412241677202276E-3</v>
      </c>
      <c r="AR31" s="225">
        <f ca="1">_xll.qlBlackFormulaImpliedStdDev("Call",AE31,AE31,AP31)/SQRT(_xll.qlDayCounterYearFraction("Act/365 (Fixed)",B31,K31))</f>
        <v>0.43698825267579849</v>
      </c>
    </row>
    <row r="32" spans="2:44">
      <c r="B32" s="210">
        <f t="shared" ca="1" si="0"/>
        <v>42276</v>
      </c>
      <c r="C32" s="211" t="s">
        <v>46</v>
      </c>
      <c r="D32" s="211" t="s">
        <v>42</v>
      </c>
      <c r="E32" s="211">
        <v>0</v>
      </c>
      <c r="F32" s="209" t="str">
        <f t="shared" si="1"/>
        <v>10Y2Y</v>
      </c>
      <c r="G32" s="212">
        <f>VLOOKUP(G$4&amp;$F32,SwaptionVols!$Z:$AE,4,FALSE)%%</f>
        <v>7.4000000000000003E-3</v>
      </c>
      <c r="H32" s="213">
        <f>VLOOKUP(H$4&amp;$F32,SwaptionVols!$Z:$AE,4,FALSE)</f>
        <v>362</v>
      </c>
      <c r="I32" s="211" t="s">
        <v>7574</v>
      </c>
      <c r="J32" s="211" t="s">
        <v>7575</v>
      </c>
      <c r="K32" s="210">
        <f ca="1">_xll.qlCalendarAdvance(I32,B32,C32,J32)</f>
        <v>45929</v>
      </c>
      <c r="L32" s="210">
        <f ca="1">_xll.qlCalendarAdvance(I32,K32,"2d")</f>
        <v>45931</v>
      </c>
      <c r="M32" s="210">
        <f ca="1">_xll.qlCalendarAdvance(I32,L32,D32,"unadjusted")</f>
        <v>46661</v>
      </c>
      <c r="N32" s="211" t="s">
        <v>41</v>
      </c>
      <c r="O32" s="211" t="s">
        <v>7574</v>
      </c>
      <c r="P32" s="211" t="s">
        <v>7575</v>
      </c>
      <c r="Q32" s="211" t="s">
        <v>7575</v>
      </c>
      <c r="R32" s="211" t="s">
        <v>7670</v>
      </c>
      <c r="S32" s="214" t="str">
        <f ca="1">_xll.qlSchedule(,L32,M32,N32,O32,P32,Q32,R32)</f>
        <v>obj_005cd#0000</v>
      </c>
      <c r="T32" s="211" t="s">
        <v>58</v>
      </c>
      <c r="U32" s="211" t="s">
        <v>7574</v>
      </c>
      <c r="V32" s="211" t="s">
        <v>7575</v>
      </c>
      <c r="W32" s="211" t="s">
        <v>7575</v>
      </c>
      <c r="X32" s="211" t="s">
        <v>7670</v>
      </c>
      <c r="Y32" s="214" t="str">
        <f ca="1">_xll.qlSchedule(,L32,M32,T32,U32,V32,W32,X32)</f>
        <v>obj_00d4d#0000</v>
      </c>
      <c r="Z32" s="215" t="s">
        <v>7671</v>
      </c>
      <c r="AA32" s="216" t="s">
        <v>7640</v>
      </c>
      <c r="AB32" s="216" t="s">
        <v>7672</v>
      </c>
      <c r="AC32" s="214" t="str">
        <f ca="1">_xll.qlVanillaSwap(,,,S32,,Z32,Y32,AA32,,AB32)</f>
        <v>obj_00f53#0000</v>
      </c>
      <c r="AD32" s="214" t="b">
        <f ca="1">_xll.qlInstrumentSetPricingEngine(AC32,_xll.qlDiscountingSwapEngine(,"YC-EUR-EONIA"))</f>
        <v>1</v>
      </c>
      <c r="AE32" s="217">
        <f ca="1">_xll.qlVanillaSwapFairRate(AC32,AD32)</f>
        <v>2.1041496254718021E-2</v>
      </c>
      <c r="AF32" s="211" t="s">
        <v>7673</v>
      </c>
      <c r="AG32" s="218">
        <v>10000</v>
      </c>
      <c r="AH32" s="219" t="str">
        <f ca="1">_xll.qlVanillaSwap(,AF32,AG32,S32,AE32,Z32,Y32,AA32,,AB32)</f>
        <v>obj_011dc#0000</v>
      </c>
      <c r="AI32" s="219" t="str">
        <f ca="1">_xll.qlEuropeanExercise(,K32)</f>
        <v>obj_0038f#0000</v>
      </c>
      <c r="AJ32" s="211" t="s">
        <v>7669</v>
      </c>
      <c r="AK32" s="220" t="str">
        <f ca="1">_xll.qlSwaption(,AH32,AI32,AJ32)</f>
        <v>obj_011dd#0000</v>
      </c>
      <c r="AL32" s="221" t="str">
        <f ca="1">_xll.qlConstantSwaptionVolatility(,,I32,J32,G32)</f>
        <v>obj_000ab#0000</v>
      </c>
      <c r="AM32" s="221" t="b">
        <f ca="1">_xll.qlInstrumentSetPricingEngine(AK32,_xll.qlBachelierBlackSwaptionEngine(,"YC-EUR-EONIA",AL32))</f>
        <v>1</v>
      </c>
      <c r="AN32" s="222">
        <f ca="1">_xll.qlInstrumentNPV(AK32,AM32)*2/_xll.qlYieldTSDiscount("YC-EUR-EONIA",L32)</f>
        <v>362.10842577169785</v>
      </c>
      <c r="AO32" s="222">
        <f ca="1">_xll.qlInstrumentResults(AK32,"annuity",AM32)</f>
        <v>18033.956980606126</v>
      </c>
      <c r="AP32" s="223">
        <f ca="1">H32/2*_xll.qlYieldTSDiscount("YC-EUR-EONIA",L32)/AO32</f>
        <v>9.3366295922221489E-3</v>
      </c>
      <c r="AQ32" s="224">
        <f ca="1">_xll.qlBachelierBlackFormulaImpliedVol("Call",AE32,AE32,_xll.qlDayCounterYearFraction("Act/365 (Fixed)",B32,K32),AP32)</f>
        <v>7.3977842252389899E-3</v>
      </c>
      <c r="AR32" s="225">
        <f ca="1">_xll.qlBlackFormulaImpliedStdDev("Call",AE32,AE32,AP32)/SQRT(_xll.qlDayCounterYearFraction("Act/365 (Fixed)",B32,K32))</f>
        <v>0.37197310744769307</v>
      </c>
    </row>
    <row r="33" spans="2:44">
      <c r="B33" s="210">
        <f t="shared" ca="1" si="0"/>
        <v>42276</v>
      </c>
      <c r="C33" s="211" t="s">
        <v>47</v>
      </c>
      <c r="D33" s="211" t="s">
        <v>42</v>
      </c>
      <c r="E33" s="211">
        <v>0</v>
      </c>
      <c r="F33" s="209" t="str">
        <f t="shared" si="1"/>
        <v>15Y2Y</v>
      </c>
      <c r="G33" s="212">
        <f>VLOOKUP(G$4&amp;$F33,SwaptionVols!$Z:$AE,4,FALSE)%%</f>
        <v>7.1599999999999997E-3</v>
      </c>
      <c r="H33" s="213">
        <f>VLOOKUP(H$4&amp;$F33,SwaptionVols!$Z:$AE,4,FALSE)</f>
        <v>429</v>
      </c>
      <c r="I33" s="211" t="s">
        <v>7574</v>
      </c>
      <c r="J33" s="211" t="s">
        <v>7575</v>
      </c>
      <c r="K33" s="210">
        <f ca="1">_xll.qlCalendarAdvance(I33,B33,C33,J33)</f>
        <v>47756</v>
      </c>
      <c r="L33" s="210">
        <f ca="1">_xll.qlCalendarAdvance(I33,K33,"2d")</f>
        <v>47758</v>
      </c>
      <c r="M33" s="210">
        <f ca="1">_xll.qlCalendarAdvance(I33,L33,D33,"unadjusted")</f>
        <v>48489</v>
      </c>
      <c r="N33" s="211" t="s">
        <v>41</v>
      </c>
      <c r="O33" s="211" t="s">
        <v>7574</v>
      </c>
      <c r="P33" s="211" t="s">
        <v>7575</v>
      </c>
      <c r="Q33" s="211" t="s">
        <v>7575</v>
      </c>
      <c r="R33" s="211" t="s">
        <v>7670</v>
      </c>
      <c r="S33" s="214" t="str">
        <f ca="1">_xll.qlSchedule(,L33,M33,N33,O33,P33,Q33,R33)</f>
        <v>obj_005c6#0000</v>
      </c>
      <c r="T33" s="211" t="s">
        <v>58</v>
      </c>
      <c r="U33" s="211" t="s">
        <v>7574</v>
      </c>
      <c r="V33" s="211" t="s">
        <v>7575</v>
      </c>
      <c r="W33" s="211" t="s">
        <v>7575</v>
      </c>
      <c r="X33" s="211" t="s">
        <v>7670</v>
      </c>
      <c r="Y33" s="214" t="str">
        <f ca="1">_xll.qlSchedule(,L33,M33,T33,U33,V33,W33,X33)</f>
        <v>obj_00cca#0000</v>
      </c>
      <c r="Z33" s="215" t="s">
        <v>7671</v>
      </c>
      <c r="AA33" s="216" t="s">
        <v>7640</v>
      </c>
      <c r="AB33" s="216" t="s">
        <v>7672</v>
      </c>
      <c r="AC33" s="214" t="str">
        <f ca="1">_xll.qlVanillaSwap(,,,S33,,Z33,Y33,AA33,,AB33)</f>
        <v>obj_00ccb#0000</v>
      </c>
      <c r="AD33" s="214" t="b">
        <f ca="1">_xll.qlInstrumentSetPricingEngine(AC33,_xll.qlDiscountingSwapEngine(,"YC-EUR-EONIA"))</f>
        <v>1</v>
      </c>
      <c r="AE33" s="217">
        <f ca="1">_xll.qlVanillaSwapFairRate(AC33,AD33)</f>
        <v>2.0968002420452291E-2</v>
      </c>
      <c r="AF33" s="211" t="s">
        <v>7673</v>
      </c>
      <c r="AG33" s="218">
        <v>10000</v>
      </c>
      <c r="AH33" s="219" t="str">
        <f ca="1">_xll.qlVanillaSwap(,AF33,AG33,S33,AE33,Z33,Y33,AA33,,AB33)</f>
        <v>obj_011af#0000</v>
      </c>
      <c r="AI33" s="219" t="str">
        <f ca="1">_xll.qlEuropeanExercise(,K33)</f>
        <v>obj_003d1#0000</v>
      </c>
      <c r="AJ33" s="211" t="s">
        <v>7669</v>
      </c>
      <c r="AK33" s="220" t="str">
        <f ca="1">_xll.qlSwaption(,AH33,AI33,AJ33)</f>
        <v>obj_011b0#0000</v>
      </c>
      <c r="AL33" s="221" t="str">
        <f ca="1">_xll.qlConstantSwaptionVolatility(,,I33,J33,G33)</f>
        <v>obj_000b6#0000</v>
      </c>
      <c r="AM33" s="221" t="b">
        <f ca="1">_xll.qlInstrumentSetPricingEngine(AK33,_xll.qlBachelierBlackSwaptionEngine(,"YC-EUR-EONIA",AL33))</f>
        <v>1</v>
      </c>
      <c r="AN33" s="222">
        <f ca="1">_xll.qlInstrumentNPV(AK33,AM33)*2/_xll.qlYieldTSDiscount("YC-EUR-EONIA",L33)</f>
        <v>430.32787831173232</v>
      </c>
      <c r="AO33" s="222">
        <f ca="1">_xll.qlInstrumentResults(AK33,"annuity",AM33)</f>
        <v>16382.071211868144</v>
      </c>
      <c r="AP33" s="223">
        <f ca="1">H33/2*_xll.qlYieldTSDiscount("YC-EUR-EONIA",L33)/AO33</f>
        <v>1.1033790788487916E-2</v>
      </c>
      <c r="AQ33" s="224">
        <f ca="1">_xll.qlBachelierBlackFormulaImpliedVol("Call",AE33,AE33,_xll.qlDayCounterYearFraction("Act/365 (Fixed)",B33,K33),AP33)</f>
        <v>7.1379061288120325E-3</v>
      </c>
      <c r="AR33" s="225">
        <f ca="1">_xll.qlBlackFormulaImpliedStdDev("Call",AE33,AE33,AP33)/SQRT(_xll.qlDayCounterYearFraction("Act/365 (Fixed)",B33,K33))</f>
        <v>0.36974912912812269</v>
      </c>
    </row>
    <row r="34" spans="2:44">
      <c r="B34" s="210">
        <f t="shared" ca="1" si="0"/>
        <v>42276</v>
      </c>
      <c r="C34" s="211" t="s">
        <v>48</v>
      </c>
      <c r="D34" s="211" t="s">
        <v>42</v>
      </c>
      <c r="E34" s="211">
        <v>0</v>
      </c>
      <c r="F34" s="209" t="str">
        <f t="shared" si="1"/>
        <v>20Y2Y</v>
      </c>
      <c r="G34" s="212">
        <f>VLOOKUP(G$4&amp;$F34,SwaptionVols!$Z:$AE,4,FALSE)%%</f>
        <v>6.8500000000000002E-3</v>
      </c>
      <c r="H34" s="213">
        <f>VLOOKUP(H$4&amp;$F34,SwaptionVols!$Z:$AE,4,FALSE)</f>
        <v>476</v>
      </c>
      <c r="I34" s="211" t="s">
        <v>7574</v>
      </c>
      <c r="J34" s="211" t="s">
        <v>7575</v>
      </c>
      <c r="K34" s="210">
        <f ca="1">_xll.qlCalendarAdvance(I34,B34,C34,J34)</f>
        <v>49580</v>
      </c>
      <c r="L34" s="210">
        <f ca="1">_xll.qlCalendarAdvance(I34,K34,"2d")</f>
        <v>49584</v>
      </c>
      <c r="M34" s="210">
        <f ca="1">_xll.qlCalendarAdvance(I34,L34,D34,"unadjusted")</f>
        <v>50315</v>
      </c>
      <c r="N34" s="211" t="s">
        <v>41</v>
      </c>
      <c r="O34" s="211" t="s">
        <v>7574</v>
      </c>
      <c r="P34" s="211" t="s">
        <v>7575</v>
      </c>
      <c r="Q34" s="211" t="s">
        <v>7575</v>
      </c>
      <c r="R34" s="211" t="s">
        <v>7670</v>
      </c>
      <c r="S34" s="214" t="str">
        <f ca="1">_xll.qlSchedule(,L34,M34,N34,O34,P34,Q34,R34)</f>
        <v>obj_00575#0000</v>
      </c>
      <c r="T34" s="211" t="s">
        <v>58</v>
      </c>
      <c r="U34" s="211" t="s">
        <v>7574</v>
      </c>
      <c r="V34" s="211" t="s">
        <v>7575</v>
      </c>
      <c r="W34" s="211" t="s">
        <v>7575</v>
      </c>
      <c r="X34" s="211" t="s">
        <v>7670</v>
      </c>
      <c r="Y34" s="214" t="str">
        <f ca="1">_xll.qlSchedule(,L34,M34,T34,U34,V34,W34,X34)</f>
        <v>obj_004a2#0000</v>
      </c>
      <c r="Z34" s="215" t="s">
        <v>7671</v>
      </c>
      <c r="AA34" s="216" t="s">
        <v>7640</v>
      </c>
      <c r="AB34" s="216" t="s">
        <v>7672</v>
      </c>
      <c r="AC34" s="214" t="str">
        <f ca="1">_xll.qlVanillaSwap(,,,S34,,Z34,Y34,AA34,,AB34)</f>
        <v>obj_0064c#0000</v>
      </c>
      <c r="AD34" s="214" t="b">
        <f ca="1">_xll.qlInstrumentSetPricingEngine(AC34,_xll.qlDiscountingSwapEngine(,"YC-EUR-EONIA"))</f>
        <v>1</v>
      </c>
      <c r="AE34" s="217">
        <f ca="1">_xll.qlVanillaSwapFairRate(AC34,AD34)</f>
        <v>1.7732886148980553E-2</v>
      </c>
      <c r="AF34" s="211" t="s">
        <v>7673</v>
      </c>
      <c r="AG34" s="218">
        <v>10000</v>
      </c>
      <c r="AH34" s="219" t="str">
        <f ca="1">_xll.qlVanillaSwap(,AF34,AG34,S34,AE34,Z34,Y34,AA34,,AB34)</f>
        <v>obj_00c84#0000</v>
      </c>
      <c r="AI34" s="219" t="str">
        <f ca="1">_xll.qlEuropeanExercise(,K34)</f>
        <v>obj_003e6#0000</v>
      </c>
      <c r="AJ34" s="211" t="s">
        <v>7669</v>
      </c>
      <c r="AK34" s="220" t="str">
        <f ca="1">_xll.qlSwaption(,AH34,AI34,AJ34)</f>
        <v>obj_00d03#0000</v>
      </c>
      <c r="AL34" s="221" t="str">
        <f ca="1">_xll.qlConstantSwaptionVolatility(,,I34,J34,G34)</f>
        <v>obj_000d3#0000</v>
      </c>
      <c r="AM34" s="221" t="b">
        <f ca="1">_xll.qlInstrumentSetPricingEngine(AK34,_xll.qlBachelierBlackSwaptionEngine(,"YC-EUR-EONIA",AL34))</f>
        <v>1</v>
      </c>
      <c r="AN34" s="222">
        <f ca="1">_xll.qlInstrumentNPV(AK34,AM34)*2/_xll.qlYieldTSDiscount("YC-EUR-EONIA",L34)</f>
        <v>476.27812925162414</v>
      </c>
      <c r="AO34" s="222">
        <f ca="1">_xll.qlInstrumentResults(AK34,"annuity",AM34)</f>
        <v>14915.26387971322</v>
      </c>
      <c r="AP34" s="223">
        <f ca="1">H34/2*_xll.qlYieldTSDiscount("YC-EUR-EONIA",L34)/AO34</f>
        <v>1.2217459300432507E-2</v>
      </c>
      <c r="AQ34" s="224">
        <f ca="1">_xll.qlBachelierBlackFormulaImpliedVol("Call",AE34,AE34,_xll.qlDayCounterYearFraction("Act/365 (Fixed)",B34,K34),AP34)</f>
        <v>6.8459998470292698E-3</v>
      </c>
      <c r="AR34" s="225">
        <f ca="1">_xll.qlBlackFormulaImpliedStdDev("Call",AE34,AE34,AP34)/SQRT(_xll.qlDayCounterYearFraction("Act/365 (Fixed)",B34,K34))</f>
        <v>0.45293326608292023</v>
      </c>
    </row>
    <row r="35" spans="2:44">
      <c r="B35" s="210">
        <f t="shared" ca="1" si="0"/>
        <v>42276</v>
      </c>
      <c r="C35" s="211" t="s">
        <v>209</v>
      </c>
      <c r="D35" s="211" t="s">
        <v>43</v>
      </c>
      <c r="E35" s="211">
        <v>0</v>
      </c>
      <c r="F35" s="209" t="str">
        <f t="shared" si="1"/>
        <v>1M3Y</v>
      </c>
      <c r="G35" s="212">
        <f>VLOOKUP(G$4&amp;$F35,SwaptionVols!$Z:$AE,4,FALSE)%%</f>
        <v>2.49E-3</v>
      </c>
      <c r="H35" s="213">
        <f>VLOOKUP(H$4&amp;$F35,SwaptionVols!$Z:$AE,4,FALSE)</f>
        <v>17</v>
      </c>
      <c r="I35" s="211" t="s">
        <v>7574</v>
      </c>
      <c r="J35" s="211" t="s">
        <v>7575</v>
      </c>
      <c r="K35" s="210">
        <f ca="1">_xll.qlCalendarAdvance(I35,B35,C35,J35)</f>
        <v>42306</v>
      </c>
      <c r="L35" s="210">
        <f ca="1">_xll.qlCalendarAdvance(I35,K35,"2d")</f>
        <v>42310</v>
      </c>
      <c r="M35" s="210">
        <f ca="1">_xll.qlCalendarAdvance(I35,L35,D35,"unadjusted")</f>
        <v>43406</v>
      </c>
      <c r="N35" s="211" t="s">
        <v>41</v>
      </c>
      <c r="O35" s="211" t="s">
        <v>7574</v>
      </c>
      <c r="P35" s="211" t="s">
        <v>7575</v>
      </c>
      <c r="Q35" s="211" t="s">
        <v>7575</v>
      </c>
      <c r="R35" s="211" t="s">
        <v>7670</v>
      </c>
      <c r="S35" s="214" t="str">
        <f ca="1">_xll.qlSchedule(,L35,M35,N35,O35,P35,Q35,R35)</f>
        <v>obj_0049e#0000</v>
      </c>
      <c r="T35" s="211" t="s">
        <v>58</v>
      </c>
      <c r="U35" s="211" t="s">
        <v>7574</v>
      </c>
      <c r="V35" s="211" t="s">
        <v>7575</v>
      </c>
      <c r="W35" s="211" t="s">
        <v>7575</v>
      </c>
      <c r="X35" s="211" t="s">
        <v>7670</v>
      </c>
      <c r="Y35" s="214" t="str">
        <f ca="1">_xll.qlSchedule(,L35,M35,T35,U35,V35,W35,X35)</f>
        <v>obj_004f1#0000</v>
      </c>
      <c r="Z35" s="215" t="s">
        <v>7671</v>
      </c>
      <c r="AA35" s="216" t="s">
        <v>7640</v>
      </c>
      <c r="AB35" s="216" t="s">
        <v>7672</v>
      </c>
      <c r="AC35" s="214" t="str">
        <f ca="1">_xll.qlVanillaSwap(,,,S35,,Z35,Y35,AA35,,AB35)</f>
        <v>obj_0068b#0000</v>
      </c>
      <c r="AD35" s="214" t="b">
        <f ca="1">_xll.qlInstrumentSetPricingEngine(AC35,_xll.qlDiscountingSwapEngine(,"YC-EUR-EONIA"))</f>
        <v>1</v>
      </c>
      <c r="AE35" s="217">
        <f ca="1">_xll.qlVanillaSwapFairRate(AC35,AD35)</f>
        <v>1.3655410062022063E-3</v>
      </c>
      <c r="AF35" s="211" t="s">
        <v>7673</v>
      </c>
      <c r="AG35" s="218">
        <v>10000</v>
      </c>
      <c r="AH35" s="219" t="str">
        <f ca="1">_xll.qlVanillaSwap(,AF35,AG35,S35,AE35,Z35,Y35,AA35,,AB35)</f>
        <v>obj_00db5#0000</v>
      </c>
      <c r="AI35" s="219" t="str">
        <f ca="1">_xll.qlEuropeanExercise(,K35)</f>
        <v>obj_00525#0000</v>
      </c>
      <c r="AJ35" s="211" t="s">
        <v>7669</v>
      </c>
      <c r="AK35" s="220" t="str">
        <f ca="1">_xll.qlSwaption(,AH35,AI35,AJ35)</f>
        <v>obj_01160#0000</v>
      </c>
      <c r="AL35" s="221" t="str">
        <f ca="1">_xll.qlConstantSwaptionVolatility(,,I35,J35,G35)</f>
        <v>obj_000c6#0000</v>
      </c>
      <c r="AM35" s="221" t="b">
        <f ca="1">_xll.qlInstrumentSetPricingEngine(AK35,_xll.qlBachelierBlackSwaptionEngine(,"YC-EUR-EONIA",AL35))</f>
        <v>1</v>
      </c>
      <c r="AN35" s="222">
        <f ca="1">_xll.qlInstrumentNPV(AK35,AM35)*2/_xll.qlYieldTSDiscount("YC-EUR-EONIA",L35)</f>
        <v>17.04079465927288</v>
      </c>
      <c r="AO35" s="222">
        <f ca="1">_xll.qlInstrumentResults(AK35,"annuity",AM35)</f>
        <v>29922.29877850748</v>
      </c>
      <c r="AP35" s="223">
        <f ca="1">H35/2*_xll.qlYieldTSDiscount("YC-EUR-EONIA",L35)/AO35</f>
        <v>2.841074918846718E-4</v>
      </c>
      <c r="AQ35" s="224">
        <f ca="1">_xll.qlBachelierBlackFormulaImpliedVol("Call",AE35,AE35,_xll.qlDayCounterYearFraction("Act/365 (Fixed)",B35,K35),AP35)</f>
        <v>2.484039086579343E-3</v>
      </c>
      <c r="AR35" s="225">
        <f ca="1">_xll.qlBlackFormulaImpliedStdDev("Call",AE35,AE35,AP35)/SQRT(_xll.qlDayCounterYearFraction("Act/365 (Fixed)",B35,K35))</f>
        <v>1.8402081181937266</v>
      </c>
    </row>
    <row r="36" spans="2:44">
      <c r="B36" s="210">
        <f t="shared" ca="1" si="0"/>
        <v>42276</v>
      </c>
      <c r="C36" s="211" t="s">
        <v>210</v>
      </c>
      <c r="D36" s="211" t="s">
        <v>43</v>
      </c>
      <c r="E36" s="211">
        <v>0</v>
      </c>
      <c r="F36" s="209" t="str">
        <f t="shared" si="1"/>
        <v>2M3Y</v>
      </c>
      <c r="G36" s="212">
        <f>VLOOKUP(G$4&amp;$F36,SwaptionVols!$Z:$AE,4,FALSE)%%</f>
        <v>2.3800000000000002E-3</v>
      </c>
      <c r="H36" s="213">
        <f>VLOOKUP(H$4&amp;$F36,SwaptionVols!$Z:$AE,4,FALSE)</f>
        <v>23.5</v>
      </c>
      <c r="I36" s="211" t="s">
        <v>7574</v>
      </c>
      <c r="J36" s="211" t="s">
        <v>7575</v>
      </c>
      <c r="K36" s="210">
        <f ca="1">_xll.qlCalendarAdvance(I36,B36,C36,J36)</f>
        <v>42338</v>
      </c>
      <c r="L36" s="210">
        <f ca="1">_xll.qlCalendarAdvance(I36,K36,"2d")</f>
        <v>42340</v>
      </c>
      <c r="M36" s="210">
        <f ca="1">_xll.qlCalendarAdvance(I36,L36,D36,"unadjusted")</f>
        <v>43436</v>
      </c>
      <c r="N36" s="211" t="s">
        <v>41</v>
      </c>
      <c r="O36" s="211" t="s">
        <v>7574</v>
      </c>
      <c r="P36" s="211" t="s">
        <v>7575</v>
      </c>
      <c r="Q36" s="211" t="s">
        <v>7575</v>
      </c>
      <c r="R36" s="211" t="s">
        <v>7670</v>
      </c>
      <c r="S36" s="214" t="str">
        <f ca="1">_xll.qlSchedule(,L36,M36,N36,O36,P36,Q36,R36)</f>
        <v>obj_0043c#0000</v>
      </c>
      <c r="T36" s="211" t="s">
        <v>58</v>
      </c>
      <c r="U36" s="211" t="s">
        <v>7574</v>
      </c>
      <c r="V36" s="211" t="s">
        <v>7575</v>
      </c>
      <c r="W36" s="211" t="s">
        <v>7575</v>
      </c>
      <c r="X36" s="211" t="s">
        <v>7670</v>
      </c>
      <c r="Y36" s="214" t="str">
        <f ca="1">_xll.qlSchedule(,L36,M36,T36,U36,V36,W36,X36)</f>
        <v>obj_00af0#0000</v>
      </c>
      <c r="Z36" s="215" t="s">
        <v>7671</v>
      </c>
      <c r="AA36" s="216" t="s">
        <v>7640</v>
      </c>
      <c r="AB36" s="216" t="s">
        <v>7672</v>
      </c>
      <c r="AC36" s="214" t="str">
        <f ca="1">_xll.qlVanillaSwap(,,,S36,,Z36,Y36,AA36,,AB36)</f>
        <v>obj_0113a#0000</v>
      </c>
      <c r="AD36" s="214" t="b">
        <f ca="1">_xll.qlInstrumentSetPricingEngine(AC36,_xll.qlDiscountingSwapEngine(,"YC-EUR-EONIA"))</f>
        <v>1</v>
      </c>
      <c r="AE36" s="217">
        <f ca="1">_xll.qlVanillaSwapFairRate(AC36,AD36)</f>
        <v>1.4834996058704262E-3</v>
      </c>
      <c r="AF36" s="211" t="s">
        <v>7673</v>
      </c>
      <c r="AG36" s="218">
        <v>10000</v>
      </c>
      <c r="AH36" s="219" t="str">
        <f ca="1">_xll.qlVanillaSwap(,AF36,AG36,S36,AE36,Z36,Y36,AA36,,AB36)</f>
        <v>obj_011df#0000</v>
      </c>
      <c r="AI36" s="219" t="str">
        <f ca="1">_xll.qlEuropeanExercise(,K36)</f>
        <v>obj_00350#0000</v>
      </c>
      <c r="AJ36" s="211" t="s">
        <v>7669</v>
      </c>
      <c r="AK36" s="220" t="str">
        <f ca="1">_xll.qlSwaption(,AH36,AI36,AJ36)</f>
        <v>obj_011e0#0000</v>
      </c>
      <c r="AL36" s="221" t="str">
        <f ca="1">_xll.qlConstantSwaptionVolatility(,,I36,J36,G36)</f>
        <v>obj_000c2#0000</v>
      </c>
      <c r="AM36" s="221" t="b">
        <f ca="1">_xll.qlInstrumentSetPricingEngine(AK36,_xll.qlBachelierBlackSwaptionEngine(,"YC-EUR-EONIA",AL36))</f>
        <v>1</v>
      </c>
      <c r="AN36" s="222">
        <f ca="1">_xll.qlInstrumentNPV(AK36,AM36)*2/_xll.qlYieldTSDiscount("YC-EUR-EONIA",L36)</f>
        <v>23.431557106274376</v>
      </c>
      <c r="AO36" s="222">
        <f ca="1">_xll.qlInstrumentResults(AK36,"annuity",AM36)</f>
        <v>29946.64835257622</v>
      </c>
      <c r="AP36" s="223">
        <f ca="1">H36/2*_xll.qlYieldTSDiscount("YC-EUR-EONIA",L36)/AO36</f>
        <v>3.9246700195263003E-4</v>
      </c>
      <c r="AQ36" s="224">
        <f ca="1">_xll.qlBachelierBlackFormulaImpliedVol("Call",AE36,AE36,_xll.qlDayCounterYearFraction("Act/365 (Fixed)",B36,K36),AP36)</f>
        <v>2.3869519104655658E-3</v>
      </c>
      <c r="AR36" s="225">
        <f ca="1">_xll.qlBlackFormulaImpliedStdDev("Call",AE36,AE36,AP36)/SQRT(_xll.qlDayCounterYearFraction("Act/365 (Fixed)",B36,K36))</f>
        <v>1.6396739561394713</v>
      </c>
    </row>
    <row r="37" spans="2:44">
      <c r="B37" s="210">
        <f t="shared" ref="B37:B61" ca="1" si="2">RefDate</f>
        <v>42276</v>
      </c>
      <c r="C37" s="211" t="s">
        <v>54</v>
      </c>
      <c r="D37" s="211" t="s">
        <v>43</v>
      </c>
      <c r="E37" s="211">
        <v>0</v>
      </c>
      <c r="F37" s="209" t="str">
        <f t="shared" ref="F37:F61" si="3">$C37&amp;$D37</f>
        <v>3M3Y</v>
      </c>
      <c r="G37" s="212">
        <f>VLOOKUP(G$4&amp;$F37,SwaptionVols!$Z:$AE,4,FALSE)%%</f>
        <v>2.4499999999999999E-3</v>
      </c>
      <c r="H37" s="213">
        <f>VLOOKUP(H$4&amp;$F37,SwaptionVols!$Z:$AE,4,FALSE)</f>
        <v>29</v>
      </c>
      <c r="I37" s="211" t="s">
        <v>7574</v>
      </c>
      <c r="J37" s="211" t="s">
        <v>7575</v>
      </c>
      <c r="K37" s="210">
        <f ca="1">_xll.qlCalendarAdvance(I37,B37,C37,J37)</f>
        <v>42367</v>
      </c>
      <c r="L37" s="210">
        <f ca="1">_xll.qlCalendarAdvance(I37,K37,"2d")</f>
        <v>42369</v>
      </c>
      <c r="M37" s="210">
        <f ca="1">_xll.qlCalendarAdvance(I37,L37,D37,"unadjusted")</f>
        <v>43465</v>
      </c>
      <c r="N37" s="211" t="s">
        <v>41</v>
      </c>
      <c r="O37" s="211" t="s">
        <v>7574</v>
      </c>
      <c r="P37" s="211" t="s">
        <v>7575</v>
      </c>
      <c r="Q37" s="211" t="s">
        <v>7575</v>
      </c>
      <c r="R37" s="211" t="s">
        <v>7670</v>
      </c>
      <c r="S37" s="214" t="str">
        <f ca="1">_xll.qlSchedule(,L37,M37,N37,O37,P37,Q37,R37)</f>
        <v>obj_00798#0000</v>
      </c>
      <c r="T37" s="211" t="s">
        <v>58</v>
      </c>
      <c r="U37" s="211" t="s">
        <v>7574</v>
      </c>
      <c r="V37" s="211" t="s">
        <v>7575</v>
      </c>
      <c r="W37" s="211" t="s">
        <v>7575</v>
      </c>
      <c r="X37" s="211" t="s">
        <v>7670</v>
      </c>
      <c r="Y37" s="214" t="str">
        <f ca="1">_xll.qlSchedule(,L37,M37,T37,U37,V37,W37,X37)</f>
        <v>obj_00799#0000</v>
      </c>
      <c r="Z37" s="215" t="s">
        <v>7671</v>
      </c>
      <c r="AA37" s="216" t="s">
        <v>7640</v>
      </c>
      <c r="AB37" s="216" t="s">
        <v>7672</v>
      </c>
      <c r="AC37" s="214" t="str">
        <f ca="1">_xll.qlVanillaSwap(,,,S37,,Z37,Y37,AA37,,AB37)</f>
        <v>obj_0079a#0000</v>
      </c>
      <c r="AD37" s="214" t="b">
        <f ca="1">_xll.qlInstrumentSetPricingEngine(AC37,_xll.qlDiscountingSwapEngine(,"YC-EUR-EONIA"))</f>
        <v>1</v>
      </c>
      <c r="AE37" s="217">
        <f ca="1">_xll.qlVanillaSwapFairRate(AC37,AD37)</f>
        <v>1.5969427615846413E-3</v>
      </c>
      <c r="AF37" s="211" t="s">
        <v>7673</v>
      </c>
      <c r="AG37" s="218">
        <v>10000</v>
      </c>
      <c r="AH37" s="219" t="str">
        <f ca="1">_xll.qlVanillaSwap(,AF37,AG37,S37,AE37,Z37,Y37,AA37,,AB37)</f>
        <v>obj_01129#0000</v>
      </c>
      <c r="AI37" s="219" t="str">
        <f ca="1">_xll.qlEuropeanExercise(,K37)</f>
        <v>obj_00371#0000</v>
      </c>
      <c r="AJ37" s="211" t="s">
        <v>7669</v>
      </c>
      <c r="AK37" s="220" t="str">
        <f ca="1">_xll.qlSwaption(,AH37,AI37,AJ37)</f>
        <v>obj_0112a#0000</v>
      </c>
      <c r="AL37" s="221" t="str">
        <f ca="1">_xll.qlConstantSwaptionVolatility(,,I37,J37,G37)</f>
        <v>obj_000ae#0000</v>
      </c>
      <c r="AM37" s="221" t="b">
        <f ca="1">_xll.qlInstrumentSetPricingEngine(AK37,_xll.qlBachelierBlackSwaptionEngine(,"YC-EUR-EONIA",AL37))</f>
        <v>1</v>
      </c>
      <c r="AN37" s="222">
        <f ca="1">_xll.qlInstrumentNPV(AK37,AM37)*2/_xll.qlYieldTSDiscount("YC-EUR-EONIA",L37)</f>
        <v>29.215770808042034</v>
      </c>
      <c r="AO37" s="222">
        <f ca="1">_xll.qlInstrumentResults(AK37,"annuity",AM37)</f>
        <v>29943.366498983618</v>
      </c>
      <c r="AP37" s="223">
        <f ca="1">H37/2*_xll.qlYieldTSDiscount("YC-EUR-EONIA",L37)/AO37</f>
        <v>4.8443003637996756E-4</v>
      </c>
      <c r="AQ37" s="224">
        <f ca="1">_xll.qlBachelierBlackFormulaImpliedVol("Call",AE37,AE37,_xll.qlDayCounterYearFraction("Act/365 (Fixed)",B37,K37),AP37)</f>
        <v>2.4319057151296684E-3</v>
      </c>
      <c r="AR37" s="225">
        <f ca="1">_xll.qlBlackFormulaImpliedStdDev("Call",AE37,AE37,AP37)/SQRT(_xll.qlDayCounterYearFraction("Act/365 (Fixed)",B37,K37))</f>
        <v>1.5615182016098166</v>
      </c>
    </row>
    <row r="38" spans="2:44">
      <c r="B38" s="210">
        <f t="shared" ca="1" si="2"/>
        <v>42276</v>
      </c>
      <c r="C38" s="211" t="s">
        <v>58</v>
      </c>
      <c r="D38" s="211" t="s">
        <v>43</v>
      </c>
      <c r="E38" s="211">
        <v>0</v>
      </c>
      <c r="F38" s="209" t="str">
        <f t="shared" si="3"/>
        <v>6M3Y</v>
      </c>
      <c r="G38" s="212">
        <f>VLOOKUP(G$4&amp;$F38,SwaptionVols!$Z:$AE,4,FALSE)%%</f>
        <v>2.7699999999999999E-3</v>
      </c>
      <c r="H38" s="213">
        <f>VLOOKUP(H$4&amp;$F38,SwaptionVols!$Z:$AE,4,FALSE)</f>
        <v>46.5</v>
      </c>
      <c r="I38" s="211" t="s">
        <v>7574</v>
      </c>
      <c r="J38" s="211" t="s">
        <v>7575</v>
      </c>
      <c r="K38" s="210">
        <f ca="1">_xll.qlCalendarAdvance(I38,B38,C38,J38)</f>
        <v>42458</v>
      </c>
      <c r="L38" s="210">
        <f ca="1">_xll.qlCalendarAdvance(I38,K38,"2d")</f>
        <v>42460</v>
      </c>
      <c r="M38" s="210">
        <f ca="1">_xll.qlCalendarAdvance(I38,L38,D38,"unadjusted")</f>
        <v>43555</v>
      </c>
      <c r="N38" s="211" t="s">
        <v>41</v>
      </c>
      <c r="O38" s="211" t="s">
        <v>7574</v>
      </c>
      <c r="P38" s="211" t="s">
        <v>7575</v>
      </c>
      <c r="Q38" s="211" t="s">
        <v>7575</v>
      </c>
      <c r="R38" s="211" t="s">
        <v>7670</v>
      </c>
      <c r="S38" s="214" t="str">
        <f ca="1">_xll.qlSchedule(,L38,M38,N38,O38,P38,Q38,R38)</f>
        <v>obj_008e8#0000</v>
      </c>
      <c r="T38" s="211" t="s">
        <v>58</v>
      </c>
      <c r="U38" s="211" t="s">
        <v>7574</v>
      </c>
      <c r="V38" s="211" t="s">
        <v>7575</v>
      </c>
      <c r="W38" s="211" t="s">
        <v>7575</v>
      </c>
      <c r="X38" s="211" t="s">
        <v>7670</v>
      </c>
      <c r="Y38" s="214" t="str">
        <f ca="1">_xll.qlSchedule(,L38,M38,T38,U38,V38,W38,X38)</f>
        <v>obj_008e7#0000</v>
      </c>
      <c r="Z38" s="215" t="s">
        <v>7671</v>
      </c>
      <c r="AA38" s="216" t="s">
        <v>7640</v>
      </c>
      <c r="AB38" s="216" t="s">
        <v>7672</v>
      </c>
      <c r="AC38" s="214" t="str">
        <f ca="1">_xll.qlVanillaSwap(,,,S38,,Z38,Y38,AA38,,AB38)</f>
        <v>obj_008e9#0000</v>
      </c>
      <c r="AD38" s="214" t="b">
        <f ca="1">_xll.qlInstrumentSetPricingEngine(AC38,_xll.qlDiscountingSwapEngine(,"YC-EUR-EONIA"))</f>
        <v>1</v>
      </c>
      <c r="AE38" s="217">
        <f ca="1">_xll.qlVanillaSwapFairRate(AC38,AD38)</f>
        <v>1.9964002503622181E-3</v>
      </c>
      <c r="AF38" s="211" t="s">
        <v>7673</v>
      </c>
      <c r="AG38" s="218">
        <v>10000</v>
      </c>
      <c r="AH38" s="219" t="str">
        <f ca="1">_xll.qlVanillaSwap(,AF38,AG38,S38,AE38,Z38,Y38,AA38,,AB38)</f>
        <v>obj_00b51#0000</v>
      </c>
      <c r="AI38" s="219" t="str">
        <f ca="1">_xll.qlEuropeanExercise(,K38)</f>
        <v>obj_00cd0#0000</v>
      </c>
      <c r="AJ38" s="211" t="s">
        <v>7669</v>
      </c>
      <c r="AK38" s="220" t="str">
        <f ca="1">_xll.qlSwaption(,AH38,AI38,AJ38)</f>
        <v>obj_00ce5#0000</v>
      </c>
      <c r="AL38" s="221" t="str">
        <f ca="1">_xll.qlConstantSwaptionVolatility(,,I38,J38,G38)</f>
        <v>obj_000de#0000</v>
      </c>
      <c r="AM38" s="221" t="b">
        <f ca="1">_xll.qlInstrumentSetPricingEngine(AK38,_xll.qlBachelierBlackSwaptionEngine(,"YC-EUR-EONIA",AL38))</f>
        <v>1</v>
      </c>
      <c r="AN38" s="222">
        <f ca="1">_xll.qlInstrumentNPV(AK38,AM38)*2/_xll.qlYieldTSDiscount("YC-EUR-EONIA",L38)</f>
        <v>46.590555829784613</v>
      </c>
      <c r="AO38" s="222">
        <f ca="1">_xll.qlInstrumentResults(AK38,"annuity",AM38)</f>
        <v>29877.149304676317</v>
      </c>
      <c r="AP38" s="223">
        <f ca="1">H38/2*_xll.qlYieldTSDiscount("YC-EUR-EONIA",L38)/AO38</f>
        <v>7.7881473178278201E-4</v>
      </c>
      <c r="AQ38" s="224">
        <f ca="1">_xll.qlBachelierBlackFormulaImpliedVol("Call",AE38,AE38,_xll.qlDayCounterYearFraction("Act/365 (Fixed)",B38,K38),AP38)</f>
        <v>2.7646160837955253E-3</v>
      </c>
      <c r="AR38" s="225">
        <f ca="1">_xll.qlBlackFormulaImpliedStdDev("Call",AE38,AE38,AP38)/SQRT(_xll.qlDayCounterYearFraction("Act/365 (Fixed)",B38,K38))</f>
        <v>1.4451287571107099</v>
      </c>
    </row>
    <row r="39" spans="2:44">
      <c r="B39" s="210">
        <f t="shared" ca="1" si="2"/>
        <v>42276</v>
      </c>
      <c r="C39" s="211" t="s">
        <v>71</v>
      </c>
      <c r="D39" s="211" t="s">
        <v>43</v>
      </c>
      <c r="E39" s="211">
        <v>0</v>
      </c>
      <c r="F39" s="209" t="str">
        <f t="shared" si="3"/>
        <v>9M3Y</v>
      </c>
      <c r="G39" s="212">
        <f>VLOOKUP(G$4&amp;$F39,SwaptionVols!$Z:$AE,4,FALSE)%%</f>
        <v>3.1800000000000001E-3</v>
      </c>
      <c r="H39" s="213">
        <f>VLOOKUP(H$4&amp;$F39,SwaptionVols!$Z:$AE,4,FALSE)</f>
        <v>65.5</v>
      </c>
      <c r="I39" s="211" t="s">
        <v>7574</v>
      </c>
      <c r="J39" s="211" t="s">
        <v>7575</v>
      </c>
      <c r="K39" s="210">
        <f ca="1">_xll.qlCalendarAdvance(I39,B39,C39,J39)</f>
        <v>42550</v>
      </c>
      <c r="L39" s="210">
        <f ca="1">_xll.qlCalendarAdvance(I39,K39,"2d")</f>
        <v>42552</v>
      </c>
      <c r="M39" s="210">
        <f ca="1">_xll.qlCalendarAdvance(I39,L39,D39,"unadjusted")</f>
        <v>43647</v>
      </c>
      <c r="N39" s="211" t="s">
        <v>41</v>
      </c>
      <c r="O39" s="211" t="s">
        <v>7574</v>
      </c>
      <c r="P39" s="211" t="s">
        <v>7575</v>
      </c>
      <c r="Q39" s="211" t="s">
        <v>7575</v>
      </c>
      <c r="R39" s="211" t="s">
        <v>7670</v>
      </c>
      <c r="S39" s="214" t="str">
        <f ca="1">_xll.qlSchedule(,L39,M39,N39,O39,P39,Q39,R39)</f>
        <v>obj_00903#0000</v>
      </c>
      <c r="T39" s="211" t="s">
        <v>58</v>
      </c>
      <c r="U39" s="211" t="s">
        <v>7574</v>
      </c>
      <c r="V39" s="211" t="s">
        <v>7575</v>
      </c>
      <c r="W39" s="211" t="s">
        <v>7575</v>
      </c>
      <c r="X39" s="211" t="s">
        <v>7670</v>
      </c>
      <c r="Y39" s="214" t="str">
        <f ca="1">_xll.qlSchedule(,L39,M39,T39,U39,V39,W39,X39)</f>
        <v>obj_00904#0000</v>
      </c>
      <c r="Z39" s="215" t="s">
        <v>7671</v>
      </c>
      <c r="AA39" s="216" t="s">
        <v>7640</v>
      </c>
      <c r="AB39" s="216" t="s">
        <v>7672</v>
      </c>
      <c r="AC39" s="214" t="str">
        <f ca="1">_xll.qlVanillaSwap(,,,S39,,Z39,Y39,AA39,,AB39)</f>
        <v>obj_00905#0000</v>
      </c>
      <c r="AD39" s="214" t="b">
        <f ca="1">_xll.qlInstrumentSetPricingEngine(AC39,_xll.qlDiscountingSwapEngine(,"YC-EUR-EONIA"))</f>
        <v>1</v>
      </c>
      <c r="AE39" s="217">
        <f ca="1">_xll.qlVanillaSwapFairRate(AC39,AD39)</f>
        <v>2.489229149198819E-3</v>
      </c>
      <c r="AF39" s="211" t="s">
        <v>7673</v>
      </c>
      <c r="AG39" s="218">
        <v>10000</v>
      </c>
      <c r="AH39" s="219" t="str">
        <f ca="1">_xll.qlVanillaSwap(,AF39,AG39,S39,AE39,Z39,Y39,AA39,,AB39)</f>
        <v>obj_00d6b#0000</v>
      </c>
      <c r="AI39" s="219" t="str">
        <f ca="1">_xll.qlEuropeanExercise(,K39)</f>
        <v>obj_00380#0000</v>
      </c>
      <c r="AJ39" s="211" t="s">
        <v>7669</v>
      </c>
      <c r="AK39" s="220" t="str">
        <f ca="1">_xll.qlSwaption(,AH39,AI39,AJ39)</f>
        <v>obj_00ef2#0000</v>
      </c>
      <c r="AL39" s="221" t="str">
        <f ca="1">_xll.qlConstantSwaptionVolatility(,,I39,J39,G39)</f>
        <v>obj_000ca#0000</v>
      </c>
      <c r="AM39" s="221" t="b">
        <f ca="1">_xll.qlInstrumentSetPricingEngine(AK39,_xll.qlBachelierBlackSwaptionEngine(,"YC-EUR-EONIA",AL39))</f>
        <v>1</v>
      </c>
      <c r="AN39" s="222">
        <f ca="1">_xll.qlInstrumentNPV(AK39,AM39)*2/_xll.qlYieldTSDiscount("YC-EUR-EONIA",L39)</f>
        <v>65.623401492373659</v>
      </c>
      <c r="AO39" s="222">
        <f ca="1">_xll.qlInstrumentResults(AK39,"annuity",AM39)</f>
        <v>29889.49510273174</v>
      </c>
      <c r="AP39" s="223">
        <f ca="1">H39/2*_xll.qlYieldTSDiscount("YC-EUR-EONIA",L39)/AO39</f>
        <v>1.0971060180339452E-3</v>
      </c>
      <c r="AQ39" s="224">
        <f ca="1">_xll.qlBachelierBlackFormulaImpliedVol("Call",AE39,AE39,_xll.qlDayCounterYearFraction("Act/365 (Fixed)",B39,K39),AP39)</f>
        <v>3.1740201705972842E-3</v>
      </c>
      <c r="AR39" s="225">
        <f ca="1">_xll.qlBlackFormulaImpliedStdDev("Call",AE39,AE39,AP39)/SQRT(_xll.qlDayCounterYearFraction("Act/365 (Fixed)",B39,K39))</f>
        <v>1.3479430023405785</v>
      </c>
    </row>
    <row r="40" spans="2:44">
      <c r="B40" s="210">
        <f t="shared" ca="1" si="2"/>
        <v>42276</v>
      </c>
      <c r="C40" s="211" t="s">
        <v>41</v>
      </c>
      <c r="D40" s="211" t="s">
        <v>43</v>
      </c>
      <c r="E40" s="211">
        <v>0</v>
      </c>
      <c r="F40" s="209" t="str">
        <f t="shared" si="3"/>
        <v>1Y3Y</v>
      </c>
      <c r="G40" s="212">
        <f>VLOOKUP(G$4&amp;$F40,SwaptionVols!$Z:$AE,4,FALSE)%%</f>
        <v>3.4899999999999996E-3</v>
      </c>
      <c r="H40" s="213">
        <f>VLOOKUP(H$4&amp;$F40,SwaptionVols!$Z:$AE,4,FALSE)</f>
        <v>83</v>
      </c>
      <c r="I40" s="211" t="s">
        <v>7574</v>
      </c>
      <c r="J40" s="211" t="s">
        <v>7575</v>
      </c>
      <c r="K40" s="210">
        <f ca="1">_xll.qlCalendarAdvance(I40,B40,C40,J40)</f>
        <v>42642</v>
      </c>
      <c r="L40" s="210">
        <f ca="1">_xll.qlCalendarAdvance(I40,K40,"2d")</f>
        <v>42646</v>
      </c>
      <c r="M40" s="210">
        <f ca="1">_xll.qlCalendarAdvance(I40,L40,D40,"unadjusted")</f>
        <v>43741</v>
      </c>
      <c r="N40" s="211" t="s">
        <v>41</v>
      </c>
      <c r="O40" s="211" t="s">
        <v>7574</v>
      </c>
      <c r="P40" s="211" t="s">
        <v>7575</v>
      </c>
      <c r="Q40" s="211" t="s">
        <v>7575</v>
      </c>
      <c r="R40" s="211" t="s">
        <v>7670</v>
      </c>
      <c r="S40" s="214" t="str">
        <f ca="1">_xll.qlSchedule(,L40,M40,N40,O40,P40,Q40,R40)</f>
        <v>obj_00e13#0000</v>
      </c>
      <c r="T40" s="211" t="s">
        <v>58</v>
      </c>
      <c r="U40" s="211" t="s">
        <v>7574</v>
      </c>
      <c r="V40" s="211" t="s">
        <v>7575</v>
      </c>
      <c r="W40" s="211" t="s">
        <v>7575</v>
      </c>
      <c r="X40" s="211" t="s">
        <v>7670</v>
      </c>
      <c r="Y40" s="214" t="str">
        <f ca="1">_xll.qlSchedule(,L40,M40,T40,U40,V40,W40,X40)</f>
        <v>obj_00e14#0000</v>
      </c>
      <c r="Z40" s="215" t="s">
        <v>7671</v>
      </c>
      <c r="AA40" s="216" t="s">
        <v>7640</v>
      </c>
      <c r="AB40" s="216" t="s">
        <v>7672</v>
      </c>
      <c r="AC40" s="214" t="str">
        <f ca="1">_xll.qlVanillaSwap(,,,S40,,Z40,Y40,AA40,,AB40)</f>
        <v>obj_00f3a#0000</v>
      </c>
      <c r="AD40" s="214" t="b">
        <f ca="1">_xll.qlInstrumentSetPricingEngine(AC40,_xll.qlDiscountingSwapEngine(,"YC-EUR-EONIA"))</f>
        <v>1</v>
      </c>
      <c r="AE40" s="217">
        <f ca="1">_xll.qlVanillaSwapFairRate(AC40,AD40)</f>
        <v>3.0451107199148657E-3</v>
      </c>
      <c r="AF40" s="211" t="s">
        <v>7673</v>
      </c>
      <c r="AG40" s="218">
        <v>10000</v>
      </c>
      <c r="AH40" s="219" t="str">
        <f ca="1">_xll.qlVanillaSwap(,AF40,AG40,S40,AE40,Z40,Y40,AA40,,AB40)</f>
        <v>obj_011d8#0000</v>
      </c>
      <c r="AI40" s="219" t="str">
        <f ca="1">_xll.qlEuropeanExercise(,K40)</f>
        <v>obj_0055d#0000</v>
      </c>
      <c r="AJ40" s="211" t="s">
        <v>7669</v>
      </c>
      <c r="AK40" s="220" t="str">
        <f ca="1">_xll.qlSwaption(,AH40,AI40,AJ40)</f>
        <v>obj_011d9#0000</v>
      </c>
      <c r="AL40" s="221" t="str">
        <f ca="1">_xll.qlConstantSwaptionVolatility(,,I40,J40,G40)</f>
        <v>obj_000ad#0000</v>
      </c>
      <c r="AM40" s="221" t="b">
        <f ca="1">_xll.qlInstrumentSetPricingEngine(AK40,_xll.qlBachelierBlackSwaptionEngine(,"YC-EUR-EONIA",AL40))</f>
        <v>1</v>
      </c>
      <c r="AN40" s="222">
        <f ca="1">_xll.qlInstrumentNPV(AK40,AM40)*2/_xll.qlYieldTSDiscount("YC-EUR-EONIA",L40)</f>
        <v>83.145980916482557</v>
      </c>
      <c r="AO40" s="222">
        <f ca="1">_xll.qlInstrumentResults(AK40,"annuity",AM40)</f>
        <v>29871.58889381637</v>
      </c>
      <c r="AP40" s="223">
        <f ca="1">H40/2*_xll.qlYieldTSDiscount("YC-EUR-EONIA",L40)/AO40</f>
        <v>1.3917666781408829E-3</v>
      </c>
      <c r="AQ40" s="224">
        <f ca="1">_xll.qlBachelierBlackFormulaImpliedVol("Call",AE40,AE40,_xll.qlDayCounterYearFraction("Act/365 (Fixed)",B40,K40),AP40)</f>
        <v>3.4838725432919625E-3</v>
      </c>
      <c r="AR40" s="225">
        <f ca="1">_xll.qlBlackFormulaImpliedStdDev("Call",AE40,AE40,AP40)/SQRT(_xll.qlDayCounterYearFraction("Act/365 (Fixed)",B40,K40))</f>
        <v>1.2150517028733867</v>
      </c>
    </row>
    <row r="41" spans="2:44">
      <c r="B41" s="210">
        <f t="shared" ca="1" si="2"/>
        <v>42276</v>
      </c>
      <c r="C41" s="211" t="s">
        <v>146</v>
      </c>
      <c r="D41" s="211" t="s">
        <v>43</v>
      </c>
      <c r="E41" s="211">
        <v>0</v>
      </c>
      <c r="F41" s="209" t="str">
        <f t="shared" si="3"/>
        <v>18M3Y</v>
      </c>
      <c r="G41" s="226">
        <f>(G40+G42)/2</f>
        <v>4.1949999999999999E-3</v>
      </c>
      <c r="H41" s="213">
        <f>VLOOKUP(H$4&amp;$F41,SwaptionVols!$Z:$AE,4,FALSE)</f>
        <v>124</v>
      </c>
      <c r="I41" s="211" t="s">
        <v>7574</v>
      </c>
      <c r="J41" s="211" t="s">
        <v>7575</v>
      </c>
      <c r="K41" s="210">
        <f ca="1">_xll.qlCalendarAdvance(I41,B41,C41,J41)</f>
        <v>42823</v>
      </c>
      <c r="L41" s="210">
        <f ca="1">_xll.qlCalendarAdvance(I41,K41,"2d")</f>
        <v>42825</v>
      </c>
      <c r="M41" s="210">
        <f ca="1">_xll.qlCalendarAdvance(I41,L41,D41,"unadjusted")</f>
        <v>43921</v>
      </c>
      <c r="N41" s="211" t="s">
        <v>41</v>
      </c>
      <c r="O41" s="211" t="s">
        <v>7574</v>
      </c>
      <c r="P41" s="211" t="s">
        <v>7575</v>
      </c>
      <c r="Q41" s="211" t="s">
        <v>7575</v>
      </c>
      <c r="R41" s="211" t="s">
        <v>7670</v>
      </c>
      <c r="S41" s="214" t="str">
        <f ca="1">_xll.qlSchedule(,L41,M41,N41,O41,P41,Q41,R41)</f>
        <v>obj_0094c#0000</v>
      </c>
      <c r="T41" s="211" t="s">
        <v>58</v>
      </c>
      <c r="U41" s="211" t="s">
        <v>7574</v>
      </c>
      <c r="V41" s="211" t="s">
        <v>7575</v>
      </c>
      <c r="W41" s="211" t="s">
        <v>7575</v>
      </c>
      <c r="X41" s="211" t="s">
        <v>7670</v>
      </c>
      <c r="Y41" s="214" t="str">
        <f ca="1">_xll.qlSchedule(,L41,M41,T41,U41,V41,W41,X41)</f>
        <v>obj_0094b#0000</v>
      </c>
      <c r="Z41" s="215" t="s">
        <v>7671</v>
      </c>
      <c r="AA41" s="216" t="s">
        <v>7640</v>
      </c>
      <c r="AB41" s="216" t="s">
        <v>7672</v>
      </c>
      <c r="AC41" s="214" t="str">
        <f ca="1">_xll.qlVanillaSwap(,,,S41,,Z41,Y41,AA41,,AB41)</f>
        <v>obj_0094d#0000</v>
      </c>
      <c r="AD41" s="214" t="b">
        <f ca="1">_xll.qlInstrumentSetPricingEngine(AC41,_xll.qlDiscountingSwapEngine(,"YC-EUR-EONIA"))</f>
        <v>1</v>
      </c>
      <c r="AE41" s="217">
        <f ca="1">_xll.qlVanillaSwapFairRate(AC41,AD41)</f>
        <v>4.2547178078819956E-3</v>
      </c>
      <c r="AF41" s="211" t="s">
        <v>7673</v>
      </c>
      <c r="AG41" s="218">
        <v>10000</v>
      </c>
      <c r="AH41" s="219" t="str">
        <f ca="1">_xll.qlVanillaSwap(,AF41,AG41,S41,AE41,Z41,Y41,AA41,,AB41)</f>
        <v>obj_00a65#0000</v>
      </c>
      <c r="AI41" s="219" t="str">
        <f ca="1">_xll.qlEuropeanExercise(,K41)</f>
        <v>obj_00756#0000</v>
      </c>
      <c r="AJ41" s="211" t="s">
        <v>7669</v>
      </c>
      <c r="AK41" s="220" t="str">
        <f ca="1">_xll.qlSwaption(,AH41,AI41,AJ41)</f>
        <v>obj_00b17#0000</v>
      </c>
      <c r="AL41" s="221" t="str">
        <f ca="1">_xll.qlConstantSwaptionVolatility(,,I41,J41,G41)</f>
        <v>obj_000b8#0000</v>
      </c>
      <c r="AM41" s="221" t="b">
        <f ca="1">_xll.qlInstrumentSetPricingEngine(AK41,_xll.qlBachelierBlackSwaptionEngine(,"YC-EUR-EONIA",AL41))</f>
        <v>1</v>
      </c>
      <c r="AN41" s="222">
        <f ca="1">_xll.qlInstrumentNPV(AK41,AM41)*2/_xll.qlYieldTSDiscount("YC-EUR-EONIA",L41)</f>
        <v>121.99881070012682</v>
      </c>
      <c r="AO41" s="222">
        <f ca="1">_xll.qlInstrumentResults(AK41,"annuity",AM41)</f>
        <v>29855.34887941377</v>
      </c>
      <c r="AP41" s="223">
        <f ca="1">H41/2*_xll.qlYieldTSDiscount("YC-EUR-EONIA",L41)/AO41</f>
        <v>2.0823577812567797E-3</v>
      </c>
      <c r="AQ41" s="224">
        <f ca="1">_xll.qlBachelierBlackFormulaImpliedVol("Call",AE41,AE41,_xll.qlDayCounterYearFraction("Act/365 (Fixed)",B41,K41),AP41)</f>
        <v>4.2638120569765828E-3</v>
      </c>
      <c r="AR41" s="225">
        <f ca="1">_xll.qlBlackFormulaImpliedStdDev("Call",AE41,AE41,AP41)/SQRT(_xll.qlDayCounterYearFraction("Act/365 (Fixed)",B41,K41))</f>
        <v>1.0749022726697295</v>
      </c>
    </row>
    <row r="42" spans="2:44">
      <c r="B42" s="210">
        <f t="shared" ca="1" si="2"/>
        <v>42276</v>
      </c>
      <c r="C42" s="211" t="s">
        <v>42</v>
      </c>
      <c r="D42" s="211" t="s">
        <v>43</v>
      </c>
      <c r="E42" s="211">
        <v>0</v>
      </c>
      <c r="F42" s="209" t="str">
        <f t="shared" si="3"/>
        <v>2Y3Y</v>
      </c>
      <c r="G42" s="212">
        <f>VLOOKUP(G$4&amp;$F42,SwaptionVols!$Z:$AE,4,FALSE)%%</f>
        <v>4.8999999999999998E-3</v>
      </c>
      <c r="H42" s="213">
        <f>VLOOKUP(H$4&amp;$F42,SwaptionVols!$Z:$AE,4,FALSE)</f>
        <v>164</v>
      </c>
      <c r="I42" s="211" t="s">
        <v>7574</v>
      </c>
      <c r="J42" s="211" t="s">
        <v>7575</v>
      </c>
      <c r="K42" s="210">
        <f ca="1">_xll.qlCalendarAdvance(I42,B42,C42,J42)</f>
        <v>43007</v>
      </c>
      <c r="L42" s="210">
        <f ca="1">_xll.qlCalendarAdvance(I42,K42,"2d")</f>
        <v>43011</v>
      </c>
      <c r="M42" s="210">
        <f ca="1">_xll.qlCalendarAdvance(I42,L42,D42,"unadjusted")</f>
        <v>44107</v>
      </c>
      <c r="N42" s="211" t="s">
        <v>41</v>
      </c>
      <c r="O42" s="211" t="s">
        <v>7574</v>
      </c>
      <c r="P42" s="211" t="s">
        <v>7575</v>
      </c>
      <c r="Q42" s="211" t="s">
        <v>7575</v>
      </c>
      <c r="R42" s="211" t="s">
        <v>7670</v>
      </c>
      <c r="S42" s="214" t="str">
        <f ca="1">_xll.qlSchedule(,L42,M42,N42,O42,P42,Q42,R42)</f>
        <v>obj_00c14#0000</v>
      </c>
      <c r="T42" s="211" t="s">
        <v>58</v>
      </c>
      <c r="U42" s="211" t="s">
        <v>7574</v>
      </c>
      <c r="V42" s="211" t="s">
        <v>7575</v>
      </c>
      <c r="W42" s="211" t="s">
        <v>7575</v>
      </c>
      <c r="X42" s="211" t="s">
        <v>7670</v>
      </c>
      <c r="Y42" s="214" t="str">
        <f ca="1">_xll.qlSchedule(,L42,M42,T42,U42,V42,W42,X42)</f>
        <v>obj_00644#0000</v>
      </c>
      <c r="Z42" s="215" t="s">
        <v>7671</v>
      </c>
      <c r="AA42" s="216" t="s">
        <v>7640</v>
      </c>
      <c r="AB42" s="216" t="s">
        <v>7672</v>
      </c>
      <c r="AC42" s="214" t="str">
        <f ca="1">_xll.qlVanillaSwap(,,,S42,,Z42,Y42,AA42,,AB42)</f>
        <v>obj_00c4b#0000</v>
      </c>
      <c r="AD42" s="214" t="b">
        <f ca="1">_xll.qlInstrumentSetPricingEngine(AC42,_xll.qlDiscountingSwapEngine(,"YC-EUR-EONIA"))</f>
        <v>1</v>
      </c>
      <c r="AE42" s="217">
        <f ca="1">_xll.qlVanillaSwapFairRate(AC42,AD42)</f>
        <v>5.6393779158453805E-3</v>
      </c>
      <c r="AF42" s="211" t="s">
        <v>7673</v>
      </c>
      <c r="AG42" s="218">
        <v>10000</v>
      </c>
      <c r="AH42" s="219" t="str">
        <f ca="1">_xll.qlVanillaSwap(,AF42,AG42,S42,AE42,Z42,Y42,AA42,,AB42)</f>
        <v>obj_011d4#0000</v>
      </c>
      <c r="AI42" s="219" t="str">
        <f ca="1">_xll.qlEuropeanExercise(,K42)</f>
        <v>obj_0033d#0000</v>
      </c>
      <c r="AJ42" s="211" t="s">
        <v>7669</v>
      </c>
      <c r="AK42" s="220" t="str">
        <f ca="1">_xll.qlSwaption(,AH42,AI42,AJ42)</f>
        <v>obj_01380#0000</v>
      </c>
      <c r="AL42" s="221" t="str">
        <f ca="1">_xll.qlConstantSwaptionVolatility(,,I42,J42,G42)</f>
        <v>obj_000c4#0000</v>
      </c>
      <c r="AM42" s="221" t="b">
        <f ca="1">_xll.qlInstrumentSetPricingEngine(AK42,_xll.qlBachelierBlackSwaptionEngine(,"YC-EUR-EONIA",AL42))</f>
        <v>1</v>
      </c>
      <c r="AN42" s="222">
        <f ca="1">_xll.qlInstrumentNPV(AK42,AM42)*2/_xll.qlYieldTSDiscount("YC-EUR-EONIA",L42)</f>
        <v>164.43117882518965</v>
      </c>
      <c r="AO42" s="222">
        <f ca="1">_xll.qlInstrumentResults(AK42,"annuity",AM42)</f>
        <v>29823.051772759198</v>
      </c>
      <c r="AP42" s="223">
        <f ca="1">H42/2*_xll.qlYieldTSDiscount("YC-EUR-EONIA",L42)/AO42</f>
        <v>2.7591675887440738E-3</v>
      </c>
      <c r="AQ42" s="224">
        <f ca="1">_xll.qlBachelierBlackFormulaImpliedVol("Call",AE42,AE42,_xll.qlDayCounterYearFraction("Act/365 (Fixed)",B42,K42),AP42)</f>
        <v>4.8871509998375225E-3</v>
      </c>
      <c r="AR42" s="225">
        <f ca="1">_xll.qlBlackFormulaImpliedStdDev("Call",AE42,AE42,AP42)/SQRT(_xll.qlDayCounterYearFraction("Act/365 (Fixed)",B42,K42))</f>
        <v>0.9294896394475135</v>
      </c>
    </row>
    <row r="43" spans="2:44">
      <c r="B43" s="210">
        <f t="shared" ca="1" si="2"/>
        <v>42276</v>
      </c>
      <c r="C43" s="211" t="s">
        <v>43</v>
      </c>
      <c r="D43" s="211" t="s">
        <v>43</v>
      </c>
      <c r="E43" s="211">
        <v>0</v>
      </c>
      <c r="F43" s="209" t="str">
        <f t="shared" si="3"/>
        <v>3Y3Y</v>
      </c>
      <c r="G43" s="212">
        <f>VLOOKUP(G$4&amp;$F43,SwaptionVols!$Z:$AE,4,FALSE)%%</f>
        <v>5.8999999999999999E-3</v>
      </c>
      <c r="H43" s="213">
        <f>VLOOKUP(H$4&amp;$F43,SwaptionVols!$Z:$AE,4,FALSE)</f>
        <v>240</v>
      </c>
      <c r="I43" s="211" t="s">
        <v>7574</v>
      </c>
      <c r="J43" s="211" t="s">
        <v>7575</v>
      </c>
      <c r="K43" s="210">
        <f ca="1">_xll.qlCalendarAdvance(I43,B43,C43,J43)</f>
        <v>43371</v>
      </c>
      <c r="L43" s="210">
        <f ca="1">_xll.qlCalendarAdvance(I43,K43,"2d")</f>
        <v>43375</v>
      </c>
      <c r="M43" s="210">
        <f ca="1">_xll.qlCalendarAdvance(I43,L43,D43,"unadjusted")</f>
        <v>44471</v>
      </c>
      <c r="N43" s="211" t="s">
        <v>41</v>
      </c>
      <c r="O43" s="211" t="s">
        <v>7574</v>
      </c>
      <c r="P43" s="211" t="s">
        <v>7575</v>
      </c>
      <c r="Q43" s="211" t="s">
        <v>7575</v>
      </c>
      <c r="R43" s="211" t="s">
        <v>7670</v>
      </c>
      <c r="S43" s="214" t="str">
        <f ca="1">_xll.qlSchedule(,L43,M43,N43,O43,P43,Q43,R43)</f>
        <v>obj_00681#0000</v>
      </c>
      <c r="T43" s="211" t="s">
        <v>58</v>
      </c>
      <c r="U43" s="211" t="s">
        <v>7574</v>
      </c>
      <c r="V43" s="211" t="s">
        <v>7575</v>
      </c>
      <c r="W43" s="211" t="s">
        <v>7575</v>
      </c>
      <c r="X43" s="211" t="s">
        <v>7670</v>
      </c>
      <c r="Y43" s="214" t="str">
        <f ca="1">_xll.qlSchedule(,L43,M43,T43,U43,V43,W43,X43)</f>
        <v>obj_00b97#0000</v>
      </c>
      <c r="Z43" s="215" t="s">
        <v>7671</v>
      </c>
      <c r="AA43" s="216" t="s">
        <v>7640</v>
      </c>
      <c r="AB43" s="216" t="s">
        <v>7672</v>
      </c>
      <c r="AC43" s="214" t="str">
        <f ca="1">_xll.qlVanillaSwap(,,,S43,,Z43,Y43,AA43,,AB43)</f>
        <v>obj_00b98#0000</v>
      </c>
      <c r="AD43" s="214" t="b">
        <f ca="1">_xll.qlInstrumentSetPricingEngine(AC43,_xll.qlDiscountingSwapEngine(,"YC-EUR-EONIA"))</f>
        <v>1</v>
      </c>
      <c r="AE43" s="217">
        <f ca="1">_xll.qlVanillaSwapFairRate(AC43,AD43)</f>
        <v>8.4962160300919923E-3</v>
      </c>
      <c r="AF43" s="211" t="s">
        <v>7673</v>
      </c>
      <c r="AG43" s="218">
        <v>10000</v>
      </c>
      <c r="AH43" s="219" t="str">
        <f ca="1">_xll.qlVanillaSwap(,AF43,AG43,S43,AE43,Z43,Y43,AA43,,AB43)</f>
        <v>obj_010da#0000</v>
      </c>
      <c r="AI43" s="219" t="str">
        <f ca="1">_xll.qlEuropeanExercise(,K43)</f>
        <v>obj_004e7#0000</v>
      </c>
      <c r="AJ43" s="211" t="s">
        <v>7669</v>
      </c>
      <c r="AK43" s="220" t="str">
        <f ca="1">_xll.qlSwaption(,AH43,AI43,AJ43)</f>
        <v>obj_010db#0000</v>
      </c>
      <c r="AL43" s="221" t="str">
        <f ca="1">_xll.qlConstantSwaptionVolatility(,,I43,J43,G43)</f>
        <v>obj_000db#0000</v>
      </c>
      <c r="AM43" s="221" t="b">
        <f ca="1">_xll.qlInstrumentSetPricingEngine(AK43,_xll.qlBachelierBlackSwaptionEngine(,"YC-EUR-EONIA",AL43))</f>
        <v>1</v>
      </c>
      <c r="AN43" s="222">
        <f ca="1">_xll.qlInstrumentNPV(AK43,AM43)*2/_xll.qlYieldTSDiscount("YC-EUR-EONIA",L43)</f>
        <v>240.94932971977795</v>
      </c>
      <c r="AO43" s="222">
        <f ca="1">_xll.qlInstrumentResults(AK43,"annuity",AM43)</f>
        <v>29656.771620381463</v>
      </c>
      <c r="AP43" s="223">
        <f ca="1">H43/2*_xll.qlYieldTSDiscount("YC-EUR-EONIA",L43)/AO43</f>
        <v>4.0607684297803591E-3</v>
      </c>
      <c r="AQ43" s="224">
        <f ca="1">_xll.qlBachelierBlackFormulaImpliedVol("Call",AE43,AE43,_xll.qlDayCounterYearFraction("Act/365 (Fixed)",B43,K43),AP43)</f>
        <v>5.8767542605193427E-3</v>
      </c>
      <c r="AR43" s="225">
        <f ca="1">_xll.qlBlackFormulaImpliedStdDev("Call",AE43,AE43,AP43)/SQRT(_xll.qlDayCounterYearFraction("Act/365 (Fixed)",B43,K43))</f>
        <v>0.73922652277247269</v>
      </c>
    </row>
    <row r="44" spans="2:44">
      <c r="B44" s="210">
        <f t="shared" ca="1" si="2"/>
        <v>42276</v>
      </c>
      <c r="C44" s="211" t="s">
        <v>152</v>
      </c>
      <c r="D44" s="211" t="s">
        <v>43</v>
      </c>
      <c r="E44" s="211">
        <v>0</v>
      </c>
      <c r="F44" s="209" t="str">
        <f t="shared" si="3"/>
        <v>4Y3Y</v>
      </c>
      <c r="G44" s="212">
        <f>VLOOKUP(G$4&amp;$F44,SwaptionVols!$Z:$AE,4,FALSE)%%</f>
        <v>6.5700000000000003E-3</v>
      </c>
      <c r="H44" s="213">
        <f>VLOOKUP(H$4&amp;$F44,SwaptionVols!$Z:$AE,4,FALSE)</f>
        <v>307</v>
      </c>
      <c r="I44" s="211" t="s">
        <v>7574</v>
      </c>
      <c r="J44" s="211" t="s">
        <v>7575</v>
      </c>
      <c r="K44" s="210">
        <f ca="1">_xll.qlCalendarAdvance(I44,B44,C44,J44)</f>
        <v>43738</v>
      </c>
      <c r="L44" s="210">
        <f ca="1">_xll.qlCalendarAdvance(I44,K44,"2d")</f>
        <v>43740</v>
      </c>
      <c r="M44" s="210">
        <f ca="1">_xll.qlCalendarAdvance(I44,L44,D44,"unadjusted")</f>
        <v>44836</v>
      </c>
      <c r="N44" s="211" t="s">
        <v>41</v>
      </c>
      <c r="O44" s="211" t="s">
        <v>7574</v>
      </c>
      <c r="P44" s="211" t="s">
        <v>7575</v>
      </c>
      <c r="Q44" s="211" t="s">
        <v>7575</v>
      </c>
      <c r="R44" s="211" t="s">
        <v>7670</v>
      </c>
      <c r="S44" s="214" t="str">
        <f ca="1">_xll.qlSchedule(,L44,M44,N44,O44,P44,Q44,R44)</f>
        <v>obj_00e47#0000</v>
      </c>
      <c r="T44" s="211" t="s">
        <v>58</v>
      </c>
      <c r="U44" s="211" t="s">
        <v>7574</v>
      </c>
      <c r="V44" s="211" t="s">
        <v>7575</v>
      </c>
      <c r="W44" s="211" t="s">
        <v>7575</v>
      </c>
      <c r="X44" s="211" t="s">
        <v>7670</v>
      </c>
      <c r="Y44" s="214" t="str">
        <f ca="1">_xll.qlSchedule(,L44,M44,T44,U44,V44,W44,X44)</f>
        <v>obj_00e46#0000</v>
      </c>
      <c r="Z44" s="215" t="s">
        <v>7671</v>
      </c>
      <c r="AA44" s="216" t="s">
        <v>7640</v>
      </c>
      <c r="AB44" s="216" t="s">
        <v>7672</v>
      </c>
      <c r="AC44" s="214" t="str">
        <f ca="1">_xll.qlVanillaSwap(,,,S44,,Z44,Y44,AA44,,AB44)</f>
        <v>obj_00e5e#0000</v>
      </c>
      <c r="AD44" s="214" t="b">
        <f ca="1">_xll.qlInstrumentSetPricingEngine(AC44,_xll.qlDiscountingSwapEngine(,"YC-EUR-EONIA"))</f>
        <v>1</v>
      </c>
      <c r="AE44" s="217">
        <f ca="1">_xll.qlVanillaSwapFairRate(AC44,AD44)</f>
        <v>1.134672309135587E-2</v>
      </c>
      <c r="AF44" s="211" t="s">
        <v>7673</v>
      </c>
      <c r="AG44" s="218">
        <v>10000</v>
      </c>
      <c r="AH44" s="219" t="str">
        <f ca="1">_xll.qlVanillaSwap(,AF44,AG44,S44,AE44,Z44,Y44,AA44,,AB44)</f>
        <v>obj_00e63#0000</v>
      </c>
      <c r="AI44" s="219" t="str">
        <f ca="1">_xll.qlEuropeanExercise(,K44)</f>
        <v>obj_00444#0000</v>
      </c>
      <c r="AJ44" s="211" t="s">
        <v>7669</v>
      </c>
      <c r="AK44" s="220" t="str">
        <f ca="1">_xll.qlSwaption(,AH44,AI44,AJ44)</f>
        <v>obj_01089#0000</v>
      </c>
      <c r="AL44" s="221" t="str">
        <f ca="1">_xll.qlConstantSwaptionVolatility(,,I44,J44,G44)</f>
        <v>obj_000bb#0000</v>
      </c>
      <c r="AM44" s="221" t="b">
        <f ca="1">_xll.qlInstrumentSetPricingEngine(AK44,_xll.qlBachelierBlackSwaptionEngine(,"YC-EUR-EONIA",AL44))</f>
        <v>1</v>
      </c>
      <c r="AN44" s="222">
        <f ca="1">_xll.qlInstrumentNPV(AK44,AM44)*2/_xll.qlYieldTSDiscount("YC-EUR-EONIA",L44)</f>
        <v>308.01017891587554</v>
      </c>
      <c r="AO44" s="222">
        <f ca="1">_xll.qlInstrumentResults(AK44,"annuity",AM44)</f>
        <v>29386.979558499268</v>
      </c>
      <c r="AP44" s="223">
        <f ca="1">H44/2*_xll.qlYieldTSDiscount("YC-EUR-EONIA",L44)/AO44</f>
        <v>5.2284865592718086E-3</v>
      </c>
      <c r="AQ44" s="224">
        <f ca="1">_xll.qlBachelierBlackFormulaImpliedVol("Call",AE44,AE44,_xll.qlDayCounterYearFraction("Act/365 (Fixed)",B44,K44),AP44)</f>
        <v>6.5484524151096001E-3</v>
      </c>
      <c r="AR44" s="225">
        <f ca="1">_xll.qlBlackFormulaImpliedStdDev("Call",AE44,AE44,AP44)/SQRT(_xll.qlDayCounterYearFraction("Act/365 (Fixed)",B44,K44))</f>
        <v>0.61359194157521435</v>
      </c>
    </row>
    <row r="45" spans="2:44">
      <c r="B45" s="210">
        <f t="shared" ca="1" si="2"/>
        <v>42276</v>
      </c>
      <c r="C45" s="211" t="s">
        <v>44</v>
      </c>
      <c r="D45" s="211" t="s">
        <v>43</v>
      </c>
      <c r="E45" s="211">
        <v>0</v>
      </c>
      <c r="F45" s="209" t="str">
        <f t="shared" si="3"/>
        <v>5Y3Y</v>
      </c>
      <c r="G45" s="212">
        <f>VLOOKUP(G$4&amp;$F45,SwaptionVols!$Z:$AE,4,FALSE)%%</f>
        <v>7.0200000000000011E-3</v>
      </c>
      <c r="H45" s="213">
        <f>VLOOKUP(H$4&amp;$F45,SwaptionVols!$Z:$AE,4,FALSE)</f>
        <v>365</v>
      </c>
      <c r="I45" s="211" t="s">
        <v>7574</v>
      </c>
      <c r="J45" s="211" t="s">
        <v>7575</v>
      </c>
      <c r="K45" s="210">
        <f ca="1">_xll.qlCalendarAdvance(I45,B45,C45,J45)</f>
        <v>44103</v>
      </c>
      <c r="L45" s="210">
        <f ca="1">_xll.qlCalendarAdvance(I45,K45,"2d")</f>
        <v>44105</v>
      </c>
      <c r="M45" s="210">
        <f ca="1">_xll.qlCalendarAdvance(I45,L45,D45,"unadjusted")</f>
        <v>45200</v>
      </c>
      <c r="N45" s="211" t="s">
        <v>41</v>
      </c>
      <c r="O45" s="211" t="s">
        <v>7574</v>
      </c>
      <c r="P45" s="211" t="s">
        <v>7575</v>
      </c>
      <c r="Q45" s="211" t="s">
        <v>7575</v>
      </c>
      <c r="R45" s="211" t="s">
        <v>7670</v>
      </c>
      <c r="S45" s="214" t="str">
        <f ca="1">_xll.qlSchedule(,L45,M45,N45,O45,P45,Q45,R45)</f>
        <v>obj_00695#0000</v>
      </c>
      <c r="T45" s="211" t="s">
        <v>58</v>
      </c>
      <c r="U45" s="211" t="s">
        <v>7574</v>
      </c>
      <c r="V45" s="211" t="s">
        <v>7575</v>
      </c>
      <c r="W45" s="211" t="s">
        <v>7575</v>
      </c>
      <c r="X45" s="211" t="s">
        <v>7670</v>
      </c>
      <c r="Y45" s="214" t="str">
        <f ca="1">_xll.qlSchedule(,L45,M45,T45,U45,V45,W45,X45)</f>
        <v>obj_00ba5#0000</v>
      </c>
      <c r="Z45" s="215" t="s">
        <v>7671</v>
      </c>
      <c r="AA45" s="216" t="s">
        <v>7640</v>
      </c>
      <c r="AB45" s="216" t="s">
        <v>7672</v>
      </c>
      <c r="AC45" s="214" t="str">
        <f ca="1">_xll.qlVanillaSwap(,,,S45,,Z45,Y45,AA45,,AB45)</f>
        <v>obj_00ba6#0000</v>
      </c>
      <c r="AD45" s="214" t="b">
        <f ca="1">_xll.qlInstrumentSetPricingEngine(AC45,_xll.qlDiscountingSwapEngine(,"YC-EUR-EONIA"))</f>
        <v>1</v>
      </c>
      <c r="AE45" s="217">
        <f ca="1">_xll.qlVanillaSwapFairRate(AC45,AD45)</f>
        <v>1.4031509876500902E-2</v>
      </c>
      <c r="AF45" s="211" t="s">
        <v>7673</v>
      </c>
      <c r="AG45" s="218">
        <v>10000</v>
      </c>
      <c r="AH45" s="219" t="str">
        <f ca="1">_xll.qlVanillaSwap(,AF45,AG45,S45,AE45,Z45,Y45,AA45,,AB45)</f>
        <v>obj_00e77#0000</v>
      </c>
      <c r="AI45" s="219" t="str">
        <f ca="1">_xll.qlEuropeanExercise(,K45)</f>
        <v>obj_006b7#0000</v>
      </c>
      <c r="AJ45" s="211" t="s">
        <v>7669</v>
      </c>
      <c r="AK45" s="220" t="str">
        <f ca="1">_xll.qlSwaption(,AH45,AI45,AJ45)</f>
        <v>obj_00e78#0000</v>
      </c>
      <c r="AL45" s="221" t="str">
        <f ca="1">_xll.qlConstantSwaptionVolatility(,,I45,J45,G45)</f>
        <v>obj_000d8#0000</v>
      </c>
      <c r="AM45" s="221" t="b">
        <f ca="1">_xll.qlInstrumentSetPricingEngine(AK45,_xll.qlBachelierBlackSwaptionEngine(,"YC-EUR-EONIA",AL45))</f>
        <v>1</v>
      </c>
      <c r="AN45" s="222">
        <f ca="1">_xll.qlInstrumentNPV(AK45,AM45)*2/_xll.qlYieldTSDiscount("YC-EUR-EONIA",L45)</f>
        <v>365.96300478728875</v>
      </c>
      <c r="AO45" s="222">
        <f ca="1">_xll.qlInstrumentResults(AK45,"annuity",AM45)</f>
        <v>29071.842505962515</v>
      </c>
      <c r="AP45" s="223">
        <f ca="1">H45/2*_xll.qlYieldTSDiscount("YC-EUR-EONIA",L45)/AO45</f>
        <v>6.2492183463119227E-3</v>
      </c>
      <c r="AQ45" s="224">
        <f ca="1">_xll.qlBachelierBlackFormulaImpliedVol("Call",AE45,AE45,_xll.qlDayCounterYearFraction("Act/365 (Fixed)",B45,K45),AP45)</f>
        <v>7.0015273852320151E-3</v>
      </c>
      <c r="AR45" s="225">
        <f ca="1">_xll.qlBlackFormulaImpliedStdDev("Call",AE45,AE45,AP45)/SQRT(_xll.qlDayCounterYearFraction("Act/365 (Fixed)",B45,K45))</f>
        <v>0.52817132555199797</v>
      </c>
    </row>
    <row r="46" spans="2:44">
      <c r="B46" s="210">
        <f t="shared" ca="1" si="2"/>
        <v>42276</v>
      </c>
      <c r="C46" s="211" t="s">
        <v>45</v>
      </c>
      <c r="D46" s="211" t="s">
        <v>43</v>
      </c>
      <c r="E46" s="211">
        <v>0</v>
      </c>
      <c r="F46" s="209" t="str">
        <f t="shared" si="3"/>
        <v>7Y3Y</v>
      </c>
      <c r="G46" s="212">
        <f>VLOOKUP(G$4&amp;$F46,SwaptionVols!$Z:$AE,4,FALSE)%%</f>
        <v>7.3000000000000001E-3</v>
      </c>
      <c r="H46" s="213">
        <f>VLOOKUP(H$4&amp;$F46,SwaptionVols!$Z:$AE,4,FALSE)</f>
        <v>446</v>
      </c>
      <c r="I46" s="211" t="s">
        <v>7574</v>
      </c>
      <c r="J46" s="211" t="s">
        <v>7575</v>
      </c>
      <c r="K46" s="210">
        <f ca="1">_xll.qlCalendarAdvance(I46,B46,C46,J46)</f>
        <v>44833</v>
      </c>
      <c r="L46" s="210">
        <f ca="1">_xll.qlCalendarAdvance(I46,K46,"2d")</f>
        <v>44837</v>
      </c>
      <c r="M46" s="210">
        <f ca="1">_xll.qlCalendarAdvance(I46,L46,D46,"unadjusted")</f>
        <v>45933</v>
      </c>
      <c r="N46" s="211" t="s">
        <v>41</v>
      </c>
      <c r="O46" s="211" t="s">
        <v>7574</v>
      </c>
      <c r="P46" s="211" t="s">
        <v>7575</v>
      </c>
      <c r="Q46" s="211" t="s">
        <v>7575</v>
      </c>
      <c r="R46" s="211" t="s">
        <v>7670</v>
      </c>
      <c r="S46" s="214" t="str">
        <f ca="1">_xll.qlSchedule(,L46,M46,N46,O46,P46,Q46,R46)</f>
        <v>obj_00c3b#0000</v>
      </c>
      <c r="T46" s="211" t="s">
        <v>58</v>
      </c>
      <c r="U46" s="211" t="s">
        <v>7574</v>
      </c>
      <c r="V46" s="211" t="s">
        <v>7575</v>
      </c>
      <c r="W46" s="211" t="s">
        <v>7575</v>
      </c>
      <c r="X46" s="211" t="s">
        <v>7670</v>
      </c>
      <c r="Y46" s="214" t="str">
        <f ca="1">_xll.qlSchedule(,L46,M46,T46,U46,V46,W46,X46)</f>
        <v>obj_006d6#0000</v>
      </c>
      <c r="Z46" s="215" t="s">
        <v>7671</v>
      </c>
      <c r="AA46" s="216" t="s">
        <v>7640</v>
      </c>
      <c r="AB46" s="216" t="s">
        <v>7672</v>
      </c>
      <c r="AC46" s="214" t="str">
        <f ca="1">_xll.qlVanillaSwap(,,,S46,,Z46,Y46,AA46,,AB46)</f>
        <v>obj_00c54#0000</v>
      </c>
      <c r="AD46" s="214" t="b">
        <f ca="1">_xll.qlInstrumentSetPricingEngine(AC46,_xll.qlDiscountingSwapEngine(,"YC-EUR-EONIA"))</f>
        <v>1</v>
      </c>
      <c r="AE46" s="217">
        <f ca="1">_xll.qlVanillaSwapFairRate(AC46,AD46)</f>
        <v>1.8105209448223011E-2</v>
      </c>
      <c r="AF46" s="211" t="s">
        <v>7673</v>
      </c>
      <c r="AG46" s="218">
        <v>10000</v>
      </c>
      <c r="AH46" s="219" t="str">
        <f ca="1">_xll.qlVanillaSwap(,AF46,AG46,S46,AE46,Z46,Y46,AA46,,AB46)</f>
        <v>obj_00d79#0000</v>
      </c>
      <c r="AI46" s="219" t="str">
        <f ca="1">_xll.qlEuropeanExercise(,K46)</f>
        <v>obj_0049f#0000</v>
      </c>
      <c r="AJ46" s="211" t="s">
        <v>7669</v>
      </c>
      <c r="AK46" s="220" t="str">
        <f ca="1">_xll.qlSwaption(,AH46,AI46,AJ46)</f>
        <v>obj_00fc3#0000</v>
      </c>
      <c r="AL46" s="221" t="str">
        <f ca="1">_xll.qlConstantSwaptionVolatility(,,I46,J46,G46)</f>
        <v>obj_000b9#0000</v>
      </c>
      <c r="AM46" s="221" t="b">
        <f ca="1">_xll.qlInstrumentSetPricingEngine(AK46,_xll.qlBachelierBlackSwaptionEngine(,"YC-EUR-EONIA",AL46))</f>
        <v>1</v>
      </c>
      <c r="AN46" s="222">
        <f ca="1">_xll.qlInstrumentNPV(AK46,AM46)*2/_xll.qlYieldTSDiscount("YC-EUR-EONIA",L46)</f>
        <v>446.23578643494471</v>
      </c>
      <c r="AO46" s="222">
        <f ca="1">_xll.qlInstrumentResults(AK46,"annuity",AM46)</f>
        <v>28233.124511456805</v>
      </c>
      <c r="AP46" s="223">
        <f ca="1">H46/2*_xll.qlYieldTSDiscount("YC-EUR-EONIA",L46)/AO46</f>
        <v>7.7041072548164483E-3</v>
      </c>
      <c r="AQ46" s="224">
        <f ca="1">_xll.qlBachelierBlackFormulaImpliedVol("Call",AE46,AE46,_xll.qlDayCounterYearFraction("Act/365 (Fixed)",B46,K46),AP46)</f>
        <v>7.296142754509103E-3</v>
      </c>
      <c r="AR46" s="225">
        <f ca="1">_xll.qlBlackFormulaImpliedStdDev("Call",AE46,AE46,AP46)/SQRT(_xll.qlDayCounterYearFraction("Act/365 (Fixed)",B46,K46))</f>
        <v>0.42426095902851035</v>
      </c>
    </row>
    <row r="47" spans="2:44">
      <c r="B47" s="210">
        <f t="shared" ca="1" si="2"/>
        <v>42276</v>
      </c>
      <c r="C47" s="211" t="s">
        <v>46</v>
      </c>
      <c r="D47" s="211" t="s">
        <v>43</v>
      </c>
      <c r="E47" s="211">
        <v>0</v>
      </c>
      <c r="F47" s="209" t="str">
        <f t="shared" si="3"/>
        <v>10Y3Y</v>
      </c>
      <c r="G47" s="212">
        <f>VLOOKUP(G$4&amp;$F47,SwaptionVols!$Z:$AE,4,FALSE)%%</f>
        <v>7.43E-3</v>
      </c>
      <c r="H47" s="213">
        <f>VLOOKUP(H$4&amp;$F47,SwaptionVols!$Z:$AE,4,FALSE)</f>
        <v>540</v>
      </c>
      <c r="I47" s="211" t="s">
        <v>7574</v>
      </c>
      <c r="J47" s="211" t="s">
        <v>7575</v>
      </c>
      <c r="K47" s="210">
        <f ca="1">_xll.qlCalendarAdvance(I47,B47,C47,J47)</f>
        <v>45929</v>
      </c>
      <c r="L47" s="210">
        <f ca="1">_xll.qlCalendarAdvance(I47,K47,"2d")</f>
        <v>45931</v>
      </c>
      <c r="M47" s="210">
        <f ca="1">_xll.qlCalendarAdvance(I47,L47,D47,"unadjusted")</f>
        <v>47027</v>
      </c>
      <c r="N47" s="211" t="s">
        <v>41</v>
      </c>
      <c r="O47" s="211" t="s">
        <v>7574</v>
      </c>
      <c r="P47" s="211" t="s">
        <v>7575</v>
      </c>
      <c r="Q47" s="211" t="s">
        <v>7575</v>
      </c>
      <c r="R47" s="211" t="s">
        <v>7670</v>
      </c>
      <c r="S47" s="214" t="str">
        <f ca="1">_xll.qlSchedule(,L47,M47,N47,O47,P47,Q47,R47)</f>
        <v>obj_0063e#0000</v>
      </c>
      <c r="T47" s="211" t="s">
        <v>58</v>
      </c>
      <c r="U47" s="211" t="s">
        <v>7574</v>
      </c>
      <c r="V47" s="211" t="s">
        <v>7575</v>
      </c>
      <c r="W47" s="211" t="s">
        <v>7575</v>
      </c>
      <c r="X47" s="211" t="s">
        <v>7670</v>
      </c>
      <c r="Y47" s="214" t="str">
        <f ca="1">_xll.qlSchedule(,L47,M47,T47,U47,V47,W47,X47)</f>
        <v>obj_0060f#0000</v>
      </c>
      <c r="Z47" s="215" t="s">
        <v>7671</v>
      </c>
      <c r="AA47" s="216" t="s">
        <v>7640</v>
      </c>
      <c r="AB47" s="216" t="s">
        <v>7672</v>
      </c>
      <c r="AC47" s="214" t="str">
        <f ca="1">_xll.qlVanillaSwap(,,,S47,,Z47,Y47,AA47,,AB47)</f>
        <v>obj_0063f#0000</v>
      </c>
      <c r="AD47" s="214" t="b">
        <f ca="1">_xll.qlInstrumentSetPricingEngine(AC47,_xll.qlDiscountingSwapEngine(,"YC-EUR-EONIA"))</f>
        <v>1</v>
      </c>
      <c r="AE47" s="217">
        <f ca="1">_xll.qlVanillaSwapFairRate(AC47,AD47)</f>
        <v>2.1321696062258266E-2</v>
      </c>
      <c r="AF47" s="211" t="s">
        <v>7673</v>
      </c>
      <c r="AG47" s="218">
        <v>10000</v>
      </c>
      <c r="AH47" s="219" t="str">
        <f ca="1">_xll.qlVanillaSwap(,AF47,AG47,S47,AE47,Z47,Y47,AA47,,AB47)</f>
        <v>obj_00c8a#0000</v>
      </c>
      <c r="AI47" s="219" t="str">
        <f ca="1">_xll.qlEuropeanExercise(,K47)</f>
        <v>obj_0062c#0000</v>
      </c>
      <c r="AJ47" s="211" t="s">
        <v>7669</v>
      </c>
      <c r="AK47" s="220" t="str">
        <f ca="1">_xll.qlSwaption(,AH47,AI47,AJ47)</f>
        <v>obj_00c8b#0000</v>
      </c>
      <c r="AL47" s="221" t="str">
        <f ca="1">_xll.qlConstantSwaptionVolatility(,,I47,J47,G47)</f>
        <v>obj_000d5#0000</v>
      </c>
      <c r="AM47" s="221" t="b">
        <f ca="1">_xll.qlInstrumentSetPricingEngine(AK47,_xll.qlBachelierBlackSwaptionEngine(,"YC-EUR-EONIA",AL47))</f>
        <v>1</v>
      </c>
      <c r="AN47" s="222">
        <f ca="1">_xll.qlInstrumentNPV(AK47,AM47)*2/_xll.qlYieldTSDiscount("YC-EUR-EONIA",L47)</f>
        <v>539.94935129692499</v>
      </c>
      <c r="AO47" s="222">
        <f ca="1">_xll.qlInstrumentResults(AK47,"annuity",AM47)</f>
        <v>26782.328258298494</v>
      </c>
      <c r="AP47" s="223">
        <f ca="1">H47/2*_xll.qlYieldTSDiscount("YC-EUR-EONIA",L47)/AO47</f>
        <v>9.3781682405549797E-3</v>
      </c>
      <c r="AQ47" s="224">
        <f ca="1">_xll.qlBachelierBlackFormulaImpliedVol("Call",AE47,AE47,_xll.qlDayCounterYearFraction("Act/365 (Fixed)",B47,K47),AP47)</f>
        <v>7.4306969540068055E-3</v>
      </c>
      <c r="AR47" s="225">
        <f ca="1">_xll.qlBlackFormulaImpliedStdDev("Call",AE47,AE47,AP47)/SQRT(_xll.qlDayCounterYearFraction("Act/365 (Fixed)",B47,K47))</f>
        <v>0.36832117972446832</v>
      </c>
    </row>
    <row r="48" spans="2:44">
      <c r="B48" s="210">
        <f t="shared" ca="1" si="2"/>
        <v>42276</v>
      </c>
      <c r="C48" s="211" t="s">
        <v>47</v>
      </c>
      <c r="D48" s="211" t="s">
        <v>43</v>
      </c>
      <c r="E48" s="211">
        <v>0</v>
      </c>
      <c r="F48" s="209" t="str">
        <f t="shared" si="3"/>
        <v>15Y3Y</v>
      </c>
      <c r="G48" s="212">
        <f>VLOOKUP(G$4&amp;$F48,SwaptionVols!$Z:$AE,4,FALSE)%%</f>
        <v>7.1599999999999997E-3</v>
      </c>
      <c r="H48" s="213">
        <f>VLOOKUP(H$4&amp;$F48,SwaptionVols!$Z:$AE,4,FALSE)</f>
        <v>637</v>
      </c>
      <c r="I48" s="211" t="s">
        <v>7574</v>
      </c>
      <c r="J48" s="211" t="s">
        <v>7575</v>
      </c>
      <c r="K48" s="210">
        <f ca="1">_xll.qlCalendarAdvance(I48,B48,C48,J48)</f>
        <v>47756</v>
      </c>
      <c r="L48" s="210">
        <f ca="1">_xll.qlCalendarAdvance(I48,K48,"2d")</f>
        <v>47758</v>
      </c>
      <c r="M48" s="210">
        <f ca="1">_xll.qlCalendarAdvance(I48,L48,D48,"unadjusted")</f>
        <v>48854</v>
      </c>
      <c r="N48" s="211" t="s">
        <v>41</v>
      </c>
      <c r="O48" s="211" t="s">
        <v>7574</v>
      </c>
      <c r="P48" s="211" t="s">
        <v>7575</v>
      </c>
      <c r="Q48" s="211" t="s">
        <v>7575</v>
      </c>
      <c r="R48" s="211" t="s">
        <v>7670</v>
      </c>
      <c r="S48" s="214" t="str">
        <f ca="1">_xll.qlSchedule(,L48,M48,N48,O48,P48,Q48,R48)</f>
        <v>obj_00abe#0000</v>
      </c>
      <c r="T48" s="211" t="s">
        <v>58</v>
      </c>
      <c r="U48" s="211" t="s">
        <v>7574</v>
      </c>
      <c r="V48" s="211" t="s">
        <v>7575</v>
      </c>
      <c r="W48" s="211" t="s">
        <v>7575</v>
      </c>
      <c r="X48" s="211" t="s">
        <v>7670</v>
      </c>
      <c r="Y48" s="214" t="str">
        <f ca="1">_xll.qlSchedule(,L48,M48,T48,U48,V48,W48,X48)</f>
        <v>obj_005d2#0000</v>
      </c>
      <c r="Z48" s="215" t="s">
        <v>7671</v>
      </c>
      <c r="AA48" s="216" t="s">
        <v>7640</v>
      </c>
      <c r="AB48" s="216" t="s">
        <v>7672</v>
      </c>
      <c r="AC48" s="214" t="str">
        <f ca="1">_xll.qlVanillaSwap(,,,S48,,Z48,Y48,AA48,,AB48)</f>
        <v>obj_00abf#0000</v>
      </c>
      <c r="AD48" s="214" t="b">
        <f ca="1">_xll.qlInstrumentSetPricingEngine(AC48,_xll.qlDiscountingSwapEngine(,"YC-EUR-EONIA"))</f>
        <v>1</v>
      </c>
      <c r="AE48" s="217">
        <f ca="1">_xll.qlVanillaSwapFairRate(AC48,AD48)</f>
        <v>2.0757142336719592E-2</v>
      </c>
      <c r="AF48" s="211" t="s">
        <v>7673</v>
      </c>
      <c r="AG48" s="218">
        <v>10000</v>
      </c>
      <c r="AH48" s="219" t="str">
        <f ca="1">_xll.qlVanillaSwap(,AF48,AG48,S48,AE48,Z48,Y48,AA48,,AB48)</f>
        <v>obj_011e8#0000</v>
      </c>
      <c r="AI48" s="219" t="str">
        <f ca="1">_xll.qlEuropeanExercise(,K48)</f>
        <v>obj_00551#0000</v>
      </c>
      <c r="AJ48" s="211" t="s">
        <v>7669</v>
      </c>
      <c r="AK48" s="220" t="str">
        <f ca="1">_xll.qlSwaption(,AH48,AI48,AJ48)</f>
        <v>obj_011e9#0000</v>
      </c>
      <c r="AL48" s="221" t="str">
        <f ca="1">_xll.qlConstantSwaptionVolatility(,,I48,J48,G48)</f>
        <v>obj_000aa#0000</v>
      </c>
      <c r="AM48" s="221" t="b">
        <f ca="1">_xll.qlInstrumentSetPricingEngine(AK48,_xll.qlBachelierBlackSwaptionEngine(,"YC-EUR-EONIA",AL48))</f>
        <v>1</v>
      </c>
      <c r="AN48" s="222">
        <f ca="1">_xll.qlInstrumentNPV(AK48,AM48)*2/_xll.qlYieldTSDiscount("YC-EUR-EONIA",L48)</f>
        <v>637.99874299723706</v>
      </c>
      <c r="AO48" s="222">
        <f ca="1">_xll.qlInstrumentResults(AK48,"annuity",AM48)</f>
        <v>24287.854372501995</v>
      </c>
      <c r="AP48" s="223">
        <f ca="1">H48/2*_xll.qlYieldTSDiscount("YC-EUR-EONIA",L48)/AO48</f>
        <v>1.1050617440828383E-2</v>
      </c>
      <c r="AQ48" s="224">
        <f ca="1">_xll.qlBachelierBlackFormulaImpliedVol("Call",AE48,AE48,_xll.qlDayCounterYearFraction("Act/365 (Fixed)",B48,K48),AP48)</f>
        <v>7.1487915141859992E-3</v>
      </c>
      <c r="AR48" s="225">
        <f ca="1">_xll.qlBlackFormulaImpliedStdDev("Call",AE48,AE48,AP48)/SQRT(_xll.qlDayCounterYearFraction("Act/365 (Fixed)",B48,K48))</f>
        <v>0.37491509887306529</v>
      </c>
    </row>
    <row r="49" spans="2:44">
      <c r="B49" s="210">
        <f t="shared" ca="1" si="2"/>
        <v>42276</v>
      </c>
      <c r="C49" s="211" t="s">
        <v>48</v>
      </c>
      <c r="D49" s="211" t="s">
        <v>43</v>
      </c>
      <c r="E49" s="211">
        <v>0</v>
      </c>
      <c r="F49" s="209" t="str">
        <f t="shared" si="3"/>
        <v>20Y3Y</v>
      </c>
      <c r="G49" s="212">
        <f>VLOOKUP(G$4&amp;$F49,SwaptionVols!$Z:$AE,4,FALSE)%%</f>
        <v>6.7900000000000009E-3</v>
      </c>
      <c r="H49" s="213">
        <f>VLOOKUP(H$4&amp;$F49,SwaptionVols!$Z:$AE,4,FALSE)</f>
        <v>702</v>
      </c>
      <c r="I49" s="211" t="s">
        <v>7574</v>
      </c>
      <c r="J49" s="211" t="s">
        <v>7575</v>
      </c>
      <c r="K49" s="210">
        <f ca="1">_xll.qlCalendarAdvance(I49,B49,C49,J49)</f>
        <v>49580</v>
      </c>
      <c r="L49" s="210">
        <f ca="1">_xll.qlCalendarAdvance(I49,K49,"2d")</f>
        <v>49584</v>
      </c>
      <c r="M49" s="210">
        <f ca="1">_xll.qlCalendarAdvance(I49,L49,D49,"unadjusted")</f>
        <v>50680</v>
      </c>
      <c r="N49" s="211" t="s">
        <v>41</v>
      </c>
      <c r="O49" s="211" t="s">
        <v>7574</v>
      </c>
      <c r="P49" s="211" t="s">
        <v>7575</v>
      </c>
      <c r="Q49" s="211" t="s">
        <v>7575</v>
      </c>
      <c r="R49" s="211" t="s">
        <v>7670</v>
      </c>
      <c r="S49" s="214" t="str">
        <f ca="1">_xll.qlSchedule(,L49,M49,N49,O49,P49,Q49,R49)</f>
        <v>obj_00684#0000</v>
      </c>
      <c r="T49" s="211" t="s">
        <v>58</v>
      </c>
      <c r="U49" s="211" t="s">
        <v>7574</v>
      </c>
      <c r="V49" s="211" t="s">
        <v>7575</v>
      </c>
      <c r="W49" s="211" t="s">
        <v>7575</v>
      </c>
      <c r="X49" s="211" t="s">
        <v>7670</v>
      </c>
      <c r="Y49" s="214" t="str">
        <f ca="1">_xll.qlSchedule(,L49,M49,T49,U49,V49,W49,X49)</f>
        <v>obj_0058c#0000</v>
      </c>
      <c r="Z49" s="215" t="s">
        <v>7671</v>
      </c>
      <c r="AA49" s="216" t="s">
        <v>7640</v>
      </c>
      <c r="AB49" s="216" t="s">
        <v>7672</v>
      </c>
      <c r="AC49" s="214" t="str">
        <f ca="1">_xll.qlVanillaSwap(,,,S49,,Z49,Y49,AA49,,AB49)</f>
        <v>obj_0069d#0000</v>
      </c>
      <c r="AD49" s="214" t="b">
        <f ca="1">_xll.qlInstrumentSetPricingEngine(AC49,_xll.qlDiscountingSwapEngine(,"YC-EUR-EONIA"))</f>
        <v>1</v>
      </c>
      <c r="AE49" s="217">
        <f ca="1">_xll.qlVanillaSwapFairRate(AC49,AD49)</f>
        <v>1.7351407305098134E-2</v>
      </c>
      <c r="AF49" s="211" t="s">
        <v>7673</v>
      </c>
      <c r="AG49" s="218">
        <v>10000</v>
      </c>
      <c r="AH49" s="219" t="str">
        <f ca="1">_xll.qlVanillaSwap(,AF49,AG49,S49,AE49,Z49,Y49,AA49,,AB49)</f>
        <v>obj_00b80#0000</v>
      </c>
      <c r="AI49" s="219" t="str">
        <f ca="1">_xll.qlEuropeanExercise(,K49)</f>
        <v>obj_00450#0000</v>
      </c>
      <c r="AJ49" s="211" t="s">
        <v>7669</v>
      </c>
      <c r="AK49" s="220" t="str">
        <f ca="1">_xll.qlSwaption(,AH49,AI49,AJ49)</f>
        <v>obj_00b81#0000</v>
      </c>
      <c r="AL49" s="221" t="str">
        <f ca="1">_xll.qlConstantSwaptionVolatility(,,I49,J49,G49)</f>
        <v>obj_000da#0000</v>
      </c>
      <c r="AM49" s="221" t="b">
        <f ca="1">_xll.qlInstrumentSetPricingEngine(AK49,_xll.qlBachelierBlackSwaptionEngine(,"YC-EUR-EONIA",AL49))</f>
        <v>1</v>
      </c>
      <c r="AN49" s="222">
        <f ca="1">_xll.qlInstrumentNPV(AK49,AM49)*2/_xll.qlYieldTSDiscount("YC-EUR-EONIA",L49)</f>
        <v>703.78820947088093</v>
      </c>
      <c r="AO49" s="222">
        <f ca="1">_xll.qlInstrumentResults(AK49,"annuity",AM49)</f>
        <v>22234.792773501955</v>
      </c>
      <c r="AP49" s="223">
        <f ca="1">H49/2*_xll.qlYieldTSDiscount("YC-EUR-EONIA",L49)/AO49</f>
        <v>1.2086732635898828E-2</v>
      </c>
      <c r="AQ49" s="224">
        <f ca="1">_xll.qlBachelierBlackFormulaImpliedVol("Call",AE49,AE49,_xll.qlDayCounterYearFraction("Act/365 (Fixed)",B49,K49),AP49)</f>
        <v>6.7727477327072247E-3</v>
      </c>
      <c r="AR49" s="225">
        <f ca="1">_xll.qlBlackFormulaImpliedStdDev("Call",AE49,AE49,AP49)/SQRT(_xll.qlDayCounterYearFraction("Act/365 (Fixed)",B49,K49))</f>
        <v>0.46011844394412671</v>
      </c>
    </row>
    <row r="50" spans="2:44">
      <c r="B50" s="210">
        <f t="shared" ca="1" si="2"/>
        <v>42276</v>
      </c>
      <c r="C50" s="211" t="s">
        <v>209</v>
      </c>
      <c r="D50" s="211" t="s">
        <v>152</v>
      </c>
      <c r="E50" s="211">
        <v>0</v>
      </c>
      <c r="F50" s="209" t="str">
        <f t="shared" si="3"/>
        <v>1M4Y</v>
      </c>
      <c r="G50" s="212">
        <f>VLOOKUP(G$4&amp;$F50,SwaptionVols!$Z:$AE,4,FALSE)%%</f>
        <v>3.4399999999999999E-3</v>
      </c>
      <c r="H50" s="213">
        <f>VLOOKUP(H$4&amp;$F50,SwaptionVols!$Z:$AE,4,FALSE)</f>
        <v>31.5</v>
      </c>
      <c r="I50" s="211" t="s">
        <v>7574</v>
      </c>
      <c r="J50" s="211" t="s">
        <v>7575</v>
      </c>
      <c r="K50" s="210">
        <f ca="1">_xll.qlCalendarAdvance(I50,B50,C50,J50)</f>
        <v>42306</v>
      </c>
      <c r="L50" s="210">
        <f ca="1">_xll.qlCalendarAdvance(I50,K50,"2d")</f>
        <v>42310</v>
      </c>
      <c r="M50" s="210">
        <f ca="1">_xll.qlCalendarAdvance(I50,L50,D50,"unadjusted")</f>
        <v>43771</v>
      </c>
      <c r="N50" s="211" t="s">
        <v>41</v>
      </c>
      <c r="O50" s="211" t="s">
        <v>7574</v>
      </c>
      <c r="P50" s="211" t="s">
        <v>7575</v>
      </c>
      <c r="Q50" s="211" t="s">
        <v>7575</v>
      </c>
      <c r="R50" s="211" t="s">
        <v>7670</v>
      </c>
      <c r="S50" s="214" t="str">
        <f ca="1">_xll.qlSchedule(,L50,M50,N50,O50,P50,Q50,R50)</f>
        <v>obj_0054a#0000</v>
      </c>
      <c r="T50" s="211" t="s">
        <v>58</v>
      </c>
      <c r="U50" s="211" t="s">
        <v>7574</v>
      </c>
      <c r="V50" s="211" t="s">
        <v>7575</v>
      </c>
      <c r="W50" s="211" t="s">
        <v>7575</v>
      </c>
      <c r="X50" s="211" t="s">
        <v>7670</v>
      </c>
      <c r="Y50" s="214" t="str">
        <f ca="1">_xll.qlSchedule(,L50,M50,T50,U50,V50,W50,X50)</f>
        <v>obj_00bb2#0000</v>
      </c>
      <c r="Z50" s="215" t="s">
        <v>7671</v>
      </c>
      <c r="AA50" s="216" t="s">
        <v>7640</v>
      </c>
      <c r="AB50" s="216" t="s">
        <v>7672</v>
      </c>
      <c r="AC50" s="214" t="str">
        <f ca="1">_xll.qlVanillaSwap(,,,S50,,Z50,Y50,AA50,,AB50)</f>
        <v>obj_00bb3#0000</v>
      </c>
      <c r="AD50" s="214" t="b">
        <f ca="1">_xll.qlInstrumentSetPricingEngine(AC50,_xll.qlDiscountingSwapEngine(,"YC-EUR-EONIA"))</f>
        <v>1</v>
      </c>
      <c r="AE50" s="217">
        <f ca="1">_xll.qlVanillaSwapFairRate(AC50,AD50)</f>
        <v>2.4891298424550476E-3</v>
      </c>
      <c r="AF50" s="211" t="s">
        <v>7673</v>
      </c>
      <c r="AG50" s="218">
        <v>10000</v>
      </c>
      <c r="AH50" s="219" t="str">
        <f ca="1">_xll.qlVanillaSwap(,AF50,AG50,S50,AE50,Z50,Y50,AA50,,AB50)</f>
        <v>obj_01418#0000</v>
      </c>
      <c r="AI50" s="219" t="str">
        <f ca="1">_xll.qlEuropeanExercise(,K50)</f>
        <v>obj_003a3#0000</v>
      </c>
      <c r="AJ50" s="211" t="s">
        <v>7669</v>
      </c>
      <c r="AK50" s="220" t="str">
        <f ca="1">_xll.qlSwaption(,AH50,AI50,AJ50)</f>
        <v>obj_01419#0000</v>
      </c>
      <c r="AL50" s="221" t="str">
        <f ca="1">_xll.qlConstantSwaptionVolatility(,,I50,J50,G50)</f>
        <v>obj_000c5#0000</v>
      </c>
      <c r="AM50" s="221" t="b">
        <f ca="1">_xll.qlInstrumentSetPricingEngine(AK50,_xll.qlBachelierBlackSwaptionEngine(,"YC-EUR-EONIA",AL50))</f>
        <v>1</v>
      </c>
      <c r="AN50" s="222">
        <f ca="1">_xll.qlInstrumentNPV(AK50,AM50)*2/_xll.qlYieldTSDiscount("YC-EUR-EONIA",L50)</f>
        <v>31.323783339935204</v>
      </c>
      <c r="AO50" s="222">
        <f ca="1">_xll.qlInstrumentResults(AK50,"annuity",AM50)</f>
        <v>39812.571328948536</v>
      </c>
      <c r="AP50" s="223">
        <f ca="1">H50/2*_xll.qlYieldTSDiscount("YC-EUR-EONIA",L50)/AO50</f>
        <v>3.9565717512142533E-4</v>
      </c>
      <c r="AQ50" s="224">
        <f ca="1">_xll.qlBachelierBlackFormulaImpliedVol("Call",AE50,AE50,_xll.qlDayCounterYearFraction("Act/365 (Fixed)",B50,K50),AP50)</f>
        <v>3.4593522380119055E-3</v>
      </c>
      <c r="AR50" s="225">
        <f ca="1">_xll.qlBlackFormulaImpliedStdDev("Call",AE50,AE50,AP50)/SQRT(_xll.qlDayCounterYearFraction("Act/365 (Fixed)",B50,K50))</f>
        <v>1.3991067275627145</v>
      </c>
    </row>
    <row r="51" spans="2:44">
      <c r="B51" s="210">
        <f t="shared" ca="1" si="2"/>
        <v>42276</v>
      </c>
      <c r="C51" s="211" t="s">
        <v>210</v>
      </c>
      <c r="D51" s="211" t="s">
        <v>152</v>
      </c>
      <c r="E51" s="211">
        <v>0</v>
      </c>
      <c r="F51" s="209" t="str">
        <f t="shared" si="3"/>
        <v>2M4Y</v>
      </c>
      <c r="G51" s="212">
        <f>VLOOKUP(G$4&amp;$F51,SwaptionVols!$Z:$AE,4,FALSE)%%</f>
        <v>3.4200000000000003E-3</v>
      </c>
      <c r="H51" s="213">
        <f>VLOOKUP(H$4&amp;$F51,SwaptionVols!$Z:$AE,4,FALSE)</f>
        <v>44.5</v>
      </c>
      <c r="I51" s="211" t="s">
        <v>7574</v>
      </c>
      <c r="J51" s="211" t="s">
        <v>7575</v>
      </c>
      <c r="K51" s="210">
        <f ca="1">_xll.qlCalendarAdvance(I51,B51,C51,J51)</f>
        <v>42338</v>
      </c>
      <c r="L51" s="210">
        <f ca="1">_xll.qlCalendarAdvance(I51,K51,"2d")</f>
        <v>42340</v>
      </c>
      <c r="M51" s="210">
        <f ca="1">_xll.qlCalendarAdvance(I51,L51,D51,"unadjusted")</f>
        <v>43801</v>
      </c>
      <c r="N51" s="211" t="s">
        <v>41</v>
      </c>
      <c r="O51" s="211" t="s">
        <v>7574</v>
      </c>
      <c r="P51" s="211" t="s">
        <v>7575</v>
      </c>
      <c r="Q51" s="211" t="s">
        <v>7575</v>
      </c>
      <c r="R51" s="211" t="s">
        <v>7670</v>
      </c>
      <c r="S51" s="214" t="str">
        <f ca="1">_xll.qlSchedule(,L51,M51,N51,O51,P51,Q51,R51)</f>
        <v>obj_00a9c#0000</v>
      </c>
      <c r="T51" s="211" t="s">
        <v>58</v>
      </c>
      <c r="U51" s="211" t="s">
        <v>7574</v>
      </c>
      <c r="V51" s="211" t="s">
        <v>7575</v>
      </c>
      <c r="W51" s="211" t="s">
        <v>7575</v>
      </c>
      <c r="X51" s="211" t="s">
        <v>7670</v>
      </c>
      <c r="Y51" s="214" t="str">
        <f ca="1">_xll.qlSchedule(,L51,M51,T51,U51,V51,W51,X51)</f>
        <v>obj_007e3#0000</v>
      </c>
      <c r="Z51" s="215" t="s">
        <v>7671</v>
      </c>
      <c r="AA51" s="216" t="s">
        <v>7640</v>
      </c>
      <c r="AB51" s="216" t="s">
        <v>7672</v>
      </c>
      <c r="AC51" s="214" t="str">
        <f ca="1">_xll.qlVanillaSwap(,,,S51,,Z51,Y51,AA51,,AB51)</f>
        <v>obj_00a9d#0000</v>
      </c>
      <c r="AD51" s="214" t="b">
        <f ca="1">_xll.qlInstrumentSetPricingEngine(AC51,_xll.qlDiscountingSwapEngine(,"YC-EUR-EONIA"))</f>
        <v>1</v>
      </c>
      <c r="AE51" s="217">
        <f ca="1">_xll.qlVanillaSwapFairRate(AC51,AD51)</f>
        <v>2.6305113666735139E-3</v>
      </c>
      <c r="AF51" s="211" t="s">
        <v>7673</v>
      </c>
      <c r="AG51" s="218">
        <v>10000</v>
      </c>
      <c r="AH51" s="219" t="str">
        <f ca="1">_xll.qlVanillaSwap(,AF51,AG51,S51,AE51,Z51,Y51,AA51,,AB51)</f>
        <v>obj_00f4c#0000</v>
      </c>
      <c r="AI51" s="219" t="str">
        <f ca="1">_xll.qlEuropeanExercise(,K51)</f>
        <v>obj_0039a#0000</v>
      </c>
      <c r="AJ51" s="211" t="s">
        <v>7669</v>
      </c>
      <c r="AK51" s="220" t="str">
        <f ca="1">_xll.qlSwaption(,AH51,AI51,AJ51)</f>
        <v>obj_00f4d#0000</v>
      </c>
      <c r="AL51" s="221" t="str">
        <f ca="1">_xll.qlConstantSwaptionVolatility(,,I51,J51,G51)</f>
        <v>obj_000d0#0000</v>
      </c>
      <c r="AM51" s="221" t="b">
        <f ca="1">_xll.qlInstrumentSetPricingEngine(AK51,_xll.qlBachelierBlackSwaptionEngine(,"YC-EUR-EONIA",AL51))</f>
        <v>1</v>
      </c>
      <c r="AN51" s="222">
        <f ca="1">_xll.qlInstrumentNPV(AK51,AM51)*2/_xll.qlYieldTSDiscount("YC-EUR-EONIA",L51)</f>
        <v>44.69152182159808</v>
      </c>
      <c r="AO51" s="222">
        <f ca="1">_xll.qlInstrumentResults(AK51,"annuity",AM51)</f>
        <v>39748.712630076101</v>
      </c>
      <c r="AP51" s="223">
        <f ca="1">H51/2*_xll.qlYieldTSDiscount("YC-EUR-EONIA",L51)/AO51</f>
        <v>5.5991287235596196E-4</v>
      </c>
      <c r="AQ51" s="224">
        <f ca="1">_xll.qlBachelierBlackFormulaImpliedVol("Call",AE51,AE51,_xll.qlDayCounterYearFraction("Act/365 (Fixed)",B51,K51),AP51)</f>
        <v>3.4053438727713391E-3</v>
      </c>
      <c r="AR51" s="225">
        <f ca="1">_xll.qlBlackFormulaImpliedStdDev("Call",AE51,AE51,AP51)/SQRT(_xll.qlDayCounterYearFraction("Act/365 (Fixed)",B51,K51))</f>
        <v>1.310305496480979</v>
      </c>
    </row>
    <row r="52" spans="2:44">
      <c r="B52" s="210">
        <f t="shared" ca="1" si="2"/>
        <v>42276</v>
      </c>
      <c r="C52" s="211" t="s">
        <v>54</v>
      </c>
      <c r="D52" s="211" t="s">
        <v>152</v>
      </c>
      <c r="E52" s="211">
        <v>0</v>
      </c>
      <c r="F52" s="209" t="str">
        <f t="shared" si="3"/>
        <v>3M4Y</v>
      </c>
      <c r="G52" s="212">
        <f>VLOOKUP(G$4&amp;$F52,SwaptionVols!$Z:$AE,4,FALSE)%%</f>
        <v>3.4100000000000003E-3</v>
      </c>
      <c r="H52" s="213">
        <f>VLOOKUP(H$4&amp;$F52,SwaptionVols!$Z:$AE,4,FALSE)</f>
        <v>54</v>
      </c>
      <c r="I52" s="211" t="s">
        <v>7574</v>
      </c>
      <c r="J52" s="211" t="s">
        <v>7575</v>
      </c>
      <c r="K52" s="210">
        <f ca="1">_xll.qlCalendarAdvance(I52,B52,C52,J52)</f>
        <v>42367</v>
      </c>
      <c r="L52" s="210">
        <f ca="1">_xll.qlCalendarAdvance(I52,K52,"2d")</f>
        <v>42369</v>
      </c>
      <c r="M52" s="210">
        <f ca="1">_xll.qlCalendarAdvance(I52,L52,D52,"unadjusted")</f>
        <v>43830</v>
      </c>
      <c r="N52" s="211" t="s">
        <v>41</v>
      </c>
      <c r="O52" s="211" t="s">
        <v>7574</v>
      </c>
      <c r="P52" s="211" t="s">
        <v>7575</v>
      </c>
      <c r="Q52" s="211" t="s">
        <v>7575</v>
      </c>
      <c r="R52" s="211" t="s">
        <v>7670</v>
      </c>
      <c r="S52" s="214" t="str">
        <f ca="1">_xll.qlSchedule(,L52,M52,N52,O52,P52,Q52,R52)</f>
        <v>obj_011cb#0000</v>
      </c>
      <c r="T52" s="211" t="s">
        <v>58</v>
      </c>
      <c r="U52" s="211" t="s">
        <v>7574</v>
      </c>
      <c r="V52" s="211" t="s">
        <v>7575</v>
      </c>
      <c r="W52" s="211" t="s">
        <v>7575</v>
      </c>
      <c r="X52" s="211" t="s">
        <v>7670</v>
      </c>
      <c r="Y52" s="214" t="str">
        <f ca="1">_xll.qlSchedule(,L52,M52,T52,U52,V52,W52,X52)</f>
        <v>obj_011ca#0000</v>
      </c>
      <c r="Z52" s="215" t="s">
        <v>7671</v>
      </c>
      <c r="AA52" s="216" t="s">
        <v>7640</v>
      </c>
      <c r="AB52" s="216" t="s">
        <v>7672</v>
      </c>
      <c r="AC52" s="214" t="str">
        <f ca="1">_xll.qlVanillaSwap(,,,S52,,Z52,Y52,AA52,,AB52)</f>
        <v>obj_011de#0000</v>
      </c>
      <c r="AD52" s="214" t="b">
        <f ca="1">_xll.qlInstrumentSetPricingEngine(AC52,_xll.qlDiscountingSwapEngine(,"YC-EUR-EONIA"))</f>
        <v>1</v>
      </c>
      <c r="AE52" s="217">
        <f ca="1">_xll.qlVanillaSwapFairRate(AC52,AD52)</f>
        <v>2.7762968144817391E-3</v>
      </c>
      <c r="AF52" s="211" t="s">
        <v>7673</v>
      </c>
      <c r="AG52" s="218">
        <v>10000</v>
      </c>
      <c r="AH52" s="219" t="str">
        <f ca="1">_xll.qlVanillaSwap(,AF52,AG52,S52,AE52,Z52,Y52,AA52,,AB52)</f>
        <v>obj_011e1#0000</v>
      </c>
      <c r="AI52" s="219" t="str">
        <f ca="1">_xll.qlEuropeanExercise(,K52)</f>
        <v>obj_0074c#0000</v>
      </c>
      <c r="AJ52" s="211" t="s">
        <v>7669</v>
      </c>
      <c r="AK52" s="220" t="str">
        <f ca="1">_xll.qlSwaption(,AH52,AI52,AJ52)</f>
        <v>obj_011e2#0000</v>
      </c>
      <c r="AL52" s="221" t="str">
        <f ca="1">_xll.qlConstantSwaptionVolatility(,,I52,J52,G52)</f>
        <v>obj_000bc#0000</v>
      </c>
      <c r="AM52" s="221" t="b">
        <f ca="1">_xll.qlInstrumentSetPricingEngine(AK52,_xll.qlBachelierBlackSwaptionEngine(,"YC-EUR-EONIA",AL52))</f>
        <v>1</v>
      </c>
      <c r="AN52" s="222">
        <f ca="1">_xll.qlInstrumentNPV(AK52,AM52)*2/_xll.qlYieldTSDiscount("YC-EUR-EONIA",L52)</f>
        <v>54.003474350907311</v>
      </c>
      <c r="AO52" s="222">
        <f ca="1">_xll.qlInstrumentResults(AK52,"annuity",AM52)</f>
        <v>39766.437281152728</v>
      </c>
      <c r="AP52" s="223">
        <f ca="1">H52/2*_xll.qlYieldTSDiscount("YC-EUR-EONIA",L52)/AO52</f>
        <v>6.7922047192699316E-4</v>
      </c>
      <c r="AQ52" s="224">
        <f ca="1">_xll.qlBachelierBlackFormulaImpliedVol("Call",AE52,AE52,_xll.qlDayCounterYearFraction("Act/365 (Fixed)",B52,K52),AP52)</f>
        <v>3.4097806152893445E-3</v>
      </c>
      <c r="AR52" s="225">
        <f ca="1">_xll.qlBlackFormulaImpliedStdDev("Call",AE52,AE52,AP52)/SQRT(_xll.qlDayCounterYearFraction("Act/365 (Fixed)",B52,K52))</f>
        <v>1.2480810777444213</v>
      </c>
    </row>
    <row r="53" spans="2:44">
      <c r="B53" s="210">
        <f t="shared" ca="1" si="2"/>
        <v>42276</v>
      </c>
      <c r="C53" s="211" t="s">
        <v>58</v>
      </c>
      <c r="D53" s="211" t="s">
        <v>152</v>
      </c>
      <c r="E53" s="211">
        <v>0</v>
      </c>
      <c r="F53" s="209" t="str">
        <f t="shared" si="3"/>
        <v>6M4Y</v>
      </c>
      <c r="G53" s="212">
        <f>VLOOKUP(G$4&amp;$F53,SwaptionVols!$Z:$AE,4,FALSE)%%</f>
        <v>3.5499999999999998E-3</v>
      </c>
      <c r="H53" s="213">
        <f>VLOOKUP(H$4&amp;$F53,SwaptionVols!$Z:$AE,4,FALSE)</f>
        <v>79.5</v>
      </c>
      <c r="I53" s="211" t="s">
        <v>7574</v>
      </c>
      <c r="J53" s="211" t="s">
        <v>7575</v>
      </c>
      <c r="K53" s="210">
        <f ca="1">_xll.qlCalendarAdvance(I53,B53,C53,J53)</f>
        <v>42458</v>
      </c>
      <c r="L53" s="210">
        <f ca="1">_xll.qlCalendarAdvance(I53,K53,"2d")</f>
        <v>42460</v>
      </c>
      <c r="M53" s="210">
        <f ca="1">_xll.qlCalendarAdvance(I53,L53,D53,"unadjusted")</f>
        <v>43921</v>
      </c>
      <c r="N53" s="211" t="s">
        <v>41</v>
      </c>
      <c r="O53" s="211" t="s">
        <v>7574</v>
      </c>
      <c r="P53" s="211" t="s">
        <v>7575</v>
      </c>
      <c r="Q53" s="211" t="s">
        <v>7575</v>
      </c>
      <c r="R53" s="211" t="s">
        <v>7670</v>
      </c>
      <c r="S53" s="214" t="str">
        <f ca="1">_xll.qlSchedule(,L53,M53,N53,O53,P53,Q53,R53)</f>
        <v>obj_00931#0000</v>
      </c>
      <c r="T53" s="211" t="s">
        <v>58</v>
      </c>
      <c r="U53" s="211" t="s">
        <v>7574</v>
      </c>
      <c r="V53" s="211" t="s">
        <v>7575</v>
      </c>
      <c r="W53" s="211" t="s">
        <v>7575</v>
      </c>
      <c r="X53" s="211" t="s">
        <v>7670</v>
      </c>
      <c r="Y53" s="214" t="str">
        <f ca="1">_xll.qlSchedule(,L53,M53,T53,U53,V53,W53,X53)</f>
        <v>obj_00930#0000</v>
      </c>
      <c r="Z53" s="215" t="s">
        <v>7671</v>
      </c>
      <c r="AA53" s="216" t="s">
        <v>7640</v>
      </c>
      <c r="AB53" s="216" t="s">
        <v>7672</v>
      </c>
      <c r="AC53" s="214" t="str">
        <f ca="1">_xll.qlVanillaSwap(,,,S53,,Z53,Y53,AA53,,AB53)</f>
        <v>obj_00932#0000</v>
      </c>
      <c r="AD53" s="214" t="b">
        <f ca="1">_xll.qlInstrumentSetPricingEngine(AC53,_xll.qlDiscountingSwapEngine(,"YC-EUR-EONIA"))</f>
        <v>1</v>
      </c>
      <c r="AE53" s="217">
        <f ca="1">_xll.qlVanillaSwapFairRate(AC53,AD53)</f>
        <v>3.2694169681337535E-3</v>
      </c>
      <c r="AF53" s="211" t="s">
        <v>7673</v>
      </c>
      <c r="AG53" s="218">
        <v>10000</v>
      </c>
      <c r="AH53" s="219" t="str">
        <f ca="1">_xll.qlVanillaSwap(,AF53,AG53,S53,AE53,Z53,Y53,AA53,,AB53)</f>
        <v>obj_00c5a#0000</v>
      </c>
      <c r="AI53" s="219" t="str">
        <f ca="1">_xll.qlEuropeanExercise(,K53)</f>
        <v>obj_00738#0000</v>
      </c>
      <c r="AJ53" s="211" t="s">
        <v>7669</v>
      </c>
      <c r="AK53" s="220" t="str">
        <f ca="1">_xll.qlSwaption(,AH53,AI53,AJ53)</f>
        <v>obj_00c5b#0000</v>
      </c>
      <c r="AL53" s="221" t="str">
        <f ca="1">_xll.qlConstantSwaptionVolatility(,,I53,J53,G53)</f>
        <v>obj_000dc#0000</v>
      </c>
      <c r="AM53" s="221" t="b">
        <f ca="1">_xll.qlInstrumentSetPricingEngine(AK53,_xll.qlBachelierBlackSwaptionEngine(,"YC-EUR-EONIA",AL53))</f>
        <v>1</v>
      </c>
      <c r="AN53" s="222">
        <f ca="1">_xll.qlInstrumentNPV(AK53,AM53)*2/_xll.qlYieldTSDiscount("YC-EUR-EONIA",L53)</f>
        <v>79.410264124626877</v>
      </c>
      <c r="AO53" s="222">
        <f ca="1">_xll.qlInstrumentResults(AK53,"annuity",AM53)</f>
        <v>39734.643627532372</v>
      </c>
      <c r="AP53" s="223">
        <f ca="1">H53/2*_xll.qlYieldTSDiscount("YC-EUR-EONIA",L53)/AO53</f>
        <v>1.00119383976079E-3</v>
      </c>
      <c r="AQ53" s="224">
        <f ca="1">_xll.qlBachelierBlackFormulaImpliedVol("Call",AE53,AE53,_xll.qlDayCounterYearFraction("Act/365 (Fixed)",B53,K53),AP53)</f>
        <v>3.5540116017883376E-3</v>
      </c>
      <c r="AR53" s="225">
        <f ca="1">_xll.qlBlackFormulaImpliedStdDev("Call",AE53,AE53,AP53)/SQRT(_xll.qlDayCounterYearFraction("Act/365 (Fixed)",B53,K53))</f>
        <v>1.1152054683302661</v>
      </c>
    </row>
    <row r="54" spans="2:44">
      <c r="B54" s="210">
        <f t="shared" ca="1" si="2"/>
        <v>42276</v>
      </c>
      <c r="C54" s="211" t="s">
        <v>71</v>
      </c>
      <c r="D54" s="211" t="s">
        <v>152</v>
      </c>
      <c r="E54" s="211">
        <v>0</v>
      </c>
      <c r="F54" s="209" t="str">
        <f t="shared" si="3"/>
        <v>9M4Y</v>
      </c>
      <c r="G54" s="212">
        <f>VLOOKUP(G$4&amp;$F54,SwaptionVols!$Z:$AE,4,FALSE)%%</f>
        <v>3.81E-3</v>
      </c>
      <c r="H54" s="213">
        <f>VLOOKUP(H$4&amp;$F54,SwaptionVols!$Z:$AE,4,FALSE)</f>
        <v>104</v>
      </c>
      <c r="I54" s="211" t="s">
        <v>7574</v>
      </c>
      <c r="J54" s="211" t="s">
        <v>7575</v>
      </c>
      <c r="K54" s="210">
        <f ca="1">_xll.qlCalendarAdvance(I54,B54,C54,J54)</f>
        <v>42550</v>
      </c>
      <c r="L54" s="210">
        <f ca="1">_xll.qlCalendarAdvance(I54,K54,"2d")</f>
        <v>42552</v>
      </c>
      <c r="M54" s="210">
        <f ca="1">_xll.qlCalendarAdvance(I54,L54,D54,"unadjusted")</f>
        <v>44013</v>
      </c>
      <c r="N54" s="211" t="s">
        <v>41</v>
      </c>
      <c r="O54" s="211" t="s">
        <v>7574</v>
      </c>
      <c r="P54" s="211" t="s">
        <v>7575</v>
      </c>
      <c r="Q54" s="211" t="s">
        <v>7575</v>
      </c>
      <c r="R54" s="211" t="s">
        <v>7670</v>
      </c>
      <c r="S54" s="214" t="str">
        <f ca="1">_xll.qlSchedule(,L54,M54,N54,O54,P54,Q54,R54)</f>
        <v>obj_00a12#0000</v>
      </c>
      <c r="T54" s="211" t="s">
        <v>58</v>
      </c>
      <c r="U54" s="211" t="s">
        <v>7574</v>
      </c>
      <c r="V54" s="211" t="s">
        <v>7575</v>
      </c>
      <c r="W54" s="211" t="s">
        <v>7575</v>
      </c>
      <c r="X54" s="211" t="s">
        <v>7670</v>
      </c>
      <c r="Y54" s="214" t="str">
        <f ca="1">_xll.qlSchedule(,L54,M54,T54,U54,V54,W54,X54)</f>
        <v>obj_0070d#0000</v>
      </c>
      <c r="Z54" s="215" t="s">
        <v>7671</v>
      </c>
      <c r="AA54" s="216" t="s">
        <v>7640</v>
      </c>
      <c r="AB54" s="216" t="s">
        <v>7672</v>
      </c>
      <c r="AC54" s="214" t="str">
        <f ca="1">_xll.qlVanillaSwap(,,,S54,,Z54,Y54,AA54,,AB54)</f>
        <v>obj_00c49#0000</v>
      </c>
      <c r="AD54" s="214" t="b">
        <f ca="1">_xll.qlInstrumentSetPricingEngine(AC54,_xll.qlDiscountingSwapEngine(,"YC-EUR-EONIA"))</f>
        <v>1</v>
      </c>
      <c r="AE54" s="217">
        <f ca="1">_xll.qlVanillaSwapFairRate(AC54,AD54)</f>
        <v>3.8196144196865787E-3</v>
      </c>
      <c r="AF54" s="211" t="s">
        <v>7673</v>
      </c>
      <c r="AG54" s="218">
        <v>10000</v>
      </c>
      <c r="AH54" s="219" t="str">
        <f ca="1">_xll.qlVanillaSwap(,AF54,AG54,S54,AE54,Z54,Y54,AA54,,AB54)</f>
        <v>obj_01191#0000</v>
      </c>
      <c r="AI54" s="219" t="str">
        <f ca="1">_xll.qlEuropeanExercise(,K54)</f>
        <v>obj_00541#0000</v>
      </c>
      <c r="AJ54" s="211" t="s">
        <v>7669</v>
      </c>
      <c r="AK54" s="220" t="str">
        <f ca="1">_xll.qlSwaption(,AH54,AI54,AJ54)</f>
        <v>obj_0138d#0000</v>
      </c>
      <c r="AL54" s="221" t="str">
        <f ca="1">_xll.qlConstantSwaptionVolatility(,,I54,J54,G54)</f>
        <v>obj_000b3#0000</v>
      </c>
      <c r="AM54" s="221" t="b">
        <f ca="1">_xll.qlInstrumentSetPricingEngine(AK54,_xll.qlBachelierBlackSwaptionEngine(,"YC-EUR-EONIA",AL54))</f>
        <v>1</v>
      </c>
      <c r="AN54" s="222">
        <f ca="1">_xll.qlInstrumentNPV(AK54,AM54)*2/_xll.qlYieldTSDiscount("YC-EUR-EONIA",L54)</f>
        <v>104.35628563848633</v>
      </c>
      <c r="AO54" s="222">
        <f ca="1">_xll.qlInstrumentResults(AK54,"annuity",AM54)</f>
        <v>39671.680570015757</v>
      </c>
      <c r="AP54" s="223">
        <f ca="1">H54/2*_xll.qlYieldTSDiscount("YC-EUR-EONIA",L54)/AO54</f>
        <v>1.3124374584651578E-3</v>
      </c>
      <c r="AQ54" s="224">
        <f ca="1">_xll.qlBachelierBlackFormulaImpliedVol("Call",AE54,AE54,_xll.qlDayCounterYearFraction("Act/365 (Fixed)",B54,K54),AP54)</f>
        <v>3.796992175178239E-3</v>
      </c>
      <c r="AR54" s="225">
        <f ca="1">_xll.qlBlackFormulaImpliedStdDev("Call",AE54,AE54,AP54)/SQRT(_xll.qlDayCounterYearFraction("Act/365 (Fixed)",B54,K54))</f>
        <v>1.0269732287216393</v>
      </c>
    </row>
    <row r="55" spans="2:44">
      <c r="B55" s="210">
        <f t="shared" ca="1" si="2"/>
        <v>42276</v>
      </c>
      <c r="C55" s="211" t="s">
        <v>41</v>
      </c>
      <c r="D55" s="211" t="s">
        <v>152</v>
      </c>
      <c r="E55" s="211">
        <v>0</v>
      </c>
      <c r="F55" s="209" t="str">
        <f t="shared" si="3"/>
        <v>1Y4Y</v>
      </c>
      <c r="G55" s="212">
        <f>VLOOKUP(G$4&amp;$F55,SwaptionVols!$Z:$AE,4,FALSE)%%</f>
        <v>4.0999999999999995E-3</v>
      </c>
      <c r="H55" s="213">
        <f>VLOOKUP(H$4&amp;$F55,SwaptionVols!$Z:$AE,4,FALSE)</f>
        <v>130</v>
      </c>
      <c r="I55" s="211" t="s">
        <v>7574</v>
      </c>
      <c r="J55" s="211" t="s">
        <v>7575</v>
      </c>
      <c r="K55" s="210">
        <f ca="1">_xll.qlCalendarAdvance(I55,B55,C55,J55)</f>
        <v>42642</v>
      </c>
      <c r="L55" s="210">
        <f ca="1">_xll.qlCalendarAdvance(I55,K55,"2d")</f>
        <v>42646</v>
      </c>
      <c r="M55" s="210">
        <f ca="1">_xll.qlCalendarAdvance(I55,L55,D55,"unadjusted")</f>
        <v>44107</v>
      </c>
      <c r="N55" s="211" t="s">
        <v>41</v>
      </c>
      <c r="O55" s="211" t="s">
        <v>7574</v>
      </c>
      <c r="P55" s="211" t="s">
        <v>7575</v>
      </c>
      <c r="Q55" s="211" t="s">
        <v>7575</v>
      </c>
      <c r="R55" s="211" t="s">
        <v>7670</v>
      </c>
      <c r="S55" s="214" t="str">
        <f ca="1">_xll.qlSchedule(,L55,M55,N55,O55,P55,Q55,R55)</f>
        <v>obj_007b6#0000</v>
      </c>
      <c r="T55" s="211" t="s">
        <v>58</v>
      </c>
      <c r="U55" s="211" t="s">
        <v>7574</v>
      </c>
      <c r="V55" s="211" t="s">
        <v>7575</v>
      </c>
      <c r="W55" s="211" t="s">
        <v>7575</v>
      </c>
      <c r="X55" s="211" t="s">
        <v>7670</v>
      </c>
      <c r="Y55" s="214" t="str">
        <f ca="1">_xll.qlSchedule(,L55,M55,T55,U55,V55,W55,X55)</f>
        <v>obj_007b5#0000</v>
      </c>
      <c r="Z55" s="215" t="s">
        <v>7671</v>
      </c>
      <c r="AA55" s="216" t="s">
        <v>7640</v>
      </c>
      <c r="AB55" s="216" t="s">
        <v>7672</v>
      </c>
      <c r="AC55" s="214" t="str">
        <f ca="1">_xll.qlVanillaSwap(,,,S55,,Z55,Y55,AA55,,AB55)</f>
        <v>obj_007b7#0000</v>
      </c>
      <c r="AD55" s="214" t="b">
        <f ca="1">_xll.qlInstrumentSetPricingEngine(AC55,_xll.qlDiscountingSwapEngine(,"YC-EUR-EONIA"))</f>
        <v>1</v>
      </c>
      <c r="AE55" s="217">
        <f ca="1">_xll.qlVanillaSwapFairRate(AC55,AD55)</f>
        <v>4.4289360477237872E-3</v>
      </c>
      <c r="AF55" s="211" t="s">
        <v>7673</v>
      </c>
      <c r="AG55" s="218">
        <v>10000</v>
      </c>
      <c r="AH55" s="219" t="str">
        <f ca="1">_xll.qlVanillaSwap(,AF55,AG55,S55,AE55,Z55,Y55,AA55,,AB55)</f>
        <v>obj_00a6d#0000</v>
      </c>
      <c r="AI55" s="219" t="str">
        <f ca="1">_xll.qlEuropeanExercise(,K55)</f>
        <v>obj_003fc#0000</v>
      </c>
      <c r="AJ55" s="211" t="s">
        <v>7669</v>
      </c>
      <c r="AK55" s="220" t="str">
        <f ca="1">_xll.qlSwaption(,AH55,AI55,AJ55)</f>
        <v>obj_00af7#0000</v>
      </c>
      <c r="AL55" s="221" t="str">
        <f ca="1">_xll.qlConstantSwaptionVolatility(,,I55,J55,G55)</f>
        <v>obj_000cd#0000</v>
      </c>
      <c r="AM55" s="221" t="b">
        <f ca="1">_xll.qlInstrumentSetPricingEngine(AK55,_xll.qlBachelierBlackSwaptionEngine(,"YC-EUR-EONIA",AL55))</f>
        <v>1</v>
      </c>
      <c r="AN55" s="222">
        <f ca="1">_xll.qlInstrumentNPV(AK55,AM55)*2/_xll.qlYieldTSDiscount("YC-EUR-EONIA",L55)</f>
        <v>129.77212143459855</v>
      </c>
      <c r="AO55" s="222">
        <f ca="1">_xll.qlInstrumentResults(AK55,"annuity",AM55)</f>
        <v>39686.247539120959</v>
      </c>
      <c r="AP55" s="223">
        <f ca="1">H55/2*_xll.qlYieldTSDiscount("YC-EUR-EONIA",L55)/AO55</f>
        <v>1.6407785923408063E-3</v>
      </c>
      <c r="AQ55" s="224">
        <f ca="1">_xll.qlBachelierBlackFormulaImpliedVol("Call",AE55,AE55,_xll.qlDayCounterYearFraction("Act/365 (Fixed)",B55,K55),AP55)</f>
        <v>4.1071995595649228E-3</v>
      </c>
      <c r="AR55" s="225">
        <f ca="1">_xll.qlBlackFormulaImpliedStdDev("Call",AE55,AE55,AP55)/SQRT(_xll.qlDayCounterYearFraction("Act/365 (Fixed)",B55,K55))</f>
        <v>0.96345213250647299</v>
      </c>
    </row>
    <row r="56" spans="2:44">
      <c r="B56" s="210">
        <f t="shared" ca="1" si="2"/>
        <v>42276</v>
      </c>
      <c r="C56" s="211" t="s">
        <v>146</v>
      </c>
      <c r="D56" s="211" t="s">
        <v>152</v>
      </c>
      <c r="E56" s="211">
        <v>0</v>
      </c>
      <c r="F56" s="209" t="str">
        <f t="shared" si="3"/>
        <v>18M4Y</v>
      </c>
      <c r="G56" s="212">
        <f>VLOOKUP(G$4&amp;$F56,SwaptionVols!$Z:$AE,4,FALSE)%%</f>
        <v>4.6999999999999993E-3</v>
      </c>
      <c r="H56" s="213">
        <f>VLOOKUP(H$4&amp;$F56,SwaptionVols!$Z:$AE,4,FALSE)</f>
        <v>181</v>
      </c>
      <c r="I56" s="211" t="s">
        <v>7574</v>
      </c>
      <c r="J56" s="211" t="s">
        <v>7575</v>
      </c>
      <c r="K56" s="210">
        <f ca="1">_xll.qlCalendarAdvance(I56,B56,C56,J56)</f>
        <v>42823</v>
      </c>
      <c r="L56" s="210">
        <f ca="1">_xll.qlCalendarAdvance(I56,K56,"2d")</f>
        <v>42825</v>
      </c>
      <c r="M56" s="210">
        <f ca="1">_xll.qlCalendarAdvance(I56,L56,D56,"unadjusted")</f>
        <v>44286</v>
      </c>
      <c r="N56" s="211" t="s">
        <v>41</v>
      </c>
      <c r="O56" s="211" t="s">
        <v>7574</v>
      </c>
      <c r="P56" s="211" t="s">
        <v>7575</v>
      </c>
      <c r="Q56" s="211" t="s">
        <v>7575</v>
      </c>
      <c r="R56" s="211" t="s">
        <v>7670</v>
      </c>
      <c r="S56" s="214" t="str">
        <f ca="1">_xll.qlSchedule(,L56,M56,N56,O56,P56,Q56,R56)</f>
        <v>obj_0088a#0000</v>
      </c>
      <c r="T56" s="211" t="s">
        <v>58</v>
      </c>
      <c r="U56" s="211" t="s">
        <v>7574</v>
      </c>
      <c r="V56" s="211" t="s">
        <v>7575</v>
      </c>
      <c r="W56" s="211" t="s">
        <v>7575</v>
      </c>
      <c r="X56" s="211" t="s">
        <v>7670</v>
      </c>
      <c r="Y56" s="214" t="str">
        <f ca="1">_xll.qlSchedule(,L56,M56,T56,U56,V56,W56,X56)</f>
        <v>obj_00889#0000</v>
      </c>
      <c r="Z56" s="215" t="s">
        <v>7671</v>
      </c>
      <c r="AA56" s="216" t="s">
        <v>7640</v>
      </c>
      <c r="AB56" s="216" t="s">
        <v>7672</v>
      </c>
      <c r="AC56" s="214" t="str">
        <f ca="1">_xll.qlVanillaSwap(,,,S56,,Z56,Y56,AA56,,AB56)</f>
        <v>obj_0088b#0000</v>
      </c>
      <c r="AD56" s="214" t="b">
        <f ca="1">_xll.qlInstrumentSetPricingEngine(AC56,_xll.qlDiscountingSwapEngine(,"YC-EUR-EONIA"))</f>
        <v>1</v>
      </c>
      <c r="AE56" s="217">
        <f ca="1">_xll.qlVanillaSwapFairRate(AC56,AD56)</f>
        <v>5.6647234357198812E-3</v>
      </c>
      <c r="AF56" s="211" t="s">
        <v>7673</v>
      </c>
      <c r="AG56" s="218">
        <v>10000</v>
      </c>
      <c r="AH56" s="219" t="str">
        <f ca="1">_xll.qlVanillaSwap(,AF56,AG56,S56,AE56,Z56,Y56,AA56,,AB56)</f>
        <v>obj_00dd9#0000</v>
      </c>
      <c r="AI56" s="219" t="str">
        <f ca="1">_xll.qlEuropeanExercise(,K56)</f>
        <v>obj_00404#0000</v>
      </c>
      <c r="AJ56" s="211" t="s">
        <v>7669</v>
      </c>
      <c r="AK56" s="220" t="str">
        <f ca="1">_xll.qlSwaption(,AH56,AI56,AJ56)</f>
        <v>obj_00f09#0000</v>
      </c>
      <c r="AL56" s="221" t="str">
        <f ca="1">_xll.qlConstantSwaptionVolatility(,,I56,J56,G56)</f>
        <v>obj_000c1#0000</v>
      </c>
      <c r="AM56" s="221" t="b">
        <f ca="1">_xll.qlInstrumentSetPricingEngine(AK56,_xll.qlBachelierBlackSwaptionEngine(,"YC-EUR-EONIA",AL56))</f>
        <v>1</v>
      </c>
      <c r="AN56" s="222">
        <f ca="1">_xll.qlInstrumentNPV(AK56,AM56)*2/_xll.qlYieldTSDiscount("YC-EUR-EONIA",L56)</f>
        <v>181.18464924021129</v>
      </c>
      <c r="AO56" s="222">
        <f ca="1">_xll.qlInstrumentResults(AK56,"annuity",AM56)</f>
        <v>39575.103593182488</v>
      </c>
      <c r="AP56" s="223">
        <f ca="1">H56/2*_xll.qlYieldTSDiscount("YC-EUR-EONIA",L56)/AO56</f>
        <v>2.2930436924268197E-3</v>
      </c>
      <c r="AQ56" s="224">
        <f ca="1">_xll.qlBachelierBlackFormulaImpliedVol("Call",AE56,AE56,_xll.qlDayCounterYearFraction("Act/365 (Fixed)",B56,K56),AP56)</f>
        <v>4.6952101271678362E-3</v>
      </c>
      <c r="AR56" s="225">
        <f ca="1">_xll.qlBlackFormulaImpliedStdDev("Call",AE56,AE56,AP56)/SQRT(_xll.qlDayCounterYearFraction("Act/365 (Fixed)",B56,K56))</f>
        <v>0.86801628903673123</v>
      </c>
    </row>
    <row r="57" spans="2:44">
      <c r="B57" s="210">
        <f t="shared" ca="1" si="2"/>
        <v>42276</v>
      </c>
      <c r="C57" s="211" t="s">
        <v>42</v>
      </c>
      <c r="D57" s="211" t="s">
        <v>152</v>
      </c>
      <c r="E57" s="211">
        <v>0</v>
      </c>
      <c r="F57" s="209" t="str">
        <f t="shared" si="3"/>
        <v>2Y4Y</v>
      </c>
      <c r="G57" s="212">
        <f>VLOOKUP(G$4&amp;$F57,SwaptionVols!$Z:$AE,4,FALSE)%%</f>
        <v>5.2399999999999999E-3</v>
      </c>
      <c r="H57" s="213">
        <f>VLOOKUP(H$4&amp;$F57,SwaptionVols!$Z:$AE,4,FALSE)</f>
        <v>232</v>
      </c>
      <c r="I57" s="211" t="s">
        <v>7574</v>
      </c>
      <c r="J57" s="211" t="s">
        <v>7575</v>
      </c>
      <c r="K57" s="210">
        <f ca="1">_xll.qlCalendarAdvance(I57,B57,C57,J57)</f>
        <v>43007</v>
      </c>
      <c r="L57" s="210">
        <f ca="1">_xll.qlCalendarAdvance(I57,K57,"2d")</f>
        <v>43011</v>
      </c>
      <c r="M57" s="210">
        <f ca="1">_xll.qlCalendarAdvance(I57,L57,D57,"unadjusted")</f>
        <v>44472</v>
      </c>
      <c r="N57" s="211" t="s">
        <v>41</v>
      </c>
      <c r="O57" s="211" t="s">
        <v>7574</v>
      </c>
      <c r="P57" s="211" t="s">
        <v>7575</v>
      </c>
      <c r="Q57" s="211" t="s">
        <v>7575</v>
      </c>
      <c r="R57" s="211" t="s">
        <v>7670</v>
      </c>
      <c r="S57" s="214" t="str">
        <f ca="1">_xll.qlSchedule(,L57,M57,N57,O57,P57,Q57,R57)</f>
        <v>obj_00cd3#0000</v>
      </c>
      <c r="T57" s="211" t="s">
        <v>58</v>
      </c>
      <c r="U57" s="211" t="s">
        <v>7574</v>
      </c>
      <c r="V57" s="211" t="s">
        <v>7575</v>
      </c>
      <c r="W57" s="211" t="s">
        <v>7575</v>
      </c>
      <c r="X57" s="211" t="s">
        <v>7670</v>
      </c>
      <c r="Y57" s="214" t="str">
        <f ca="1">_xll.qlSchedule(,L57,M57,T57,U57,V57,W57,X57)</f>
        <v>obj_003ca#0000</v>
      </c>
      <c r="Z57" s="215" t="s">
        <v>7671</v>
      </c>
      <c r="AA57" s="216" t="s">
        <v>7640</v>
      </c>
      <c r="AB57" s="216" t="s">
        <v>7672</v>
      </c>
      <c r="AC57" s="214" t="str">
        <f ca="1">_xll.qlVanillaSwap(,,,S57,,Z57,Y57,AA57,,AB57)</f>
        <v>obj_00cd4#0000</v>
      </c>
      <c r="AD57" s="214" t="b">
        <f ca="1">_xll.qlInstrumentSetPricingEngine(AC57,_xll.qlDiscountingSwapEngine(,"YC-EUR-EONIA"))</f>
        <v>1</v>
      </c>
      <c r="AE57" s="217">
        <f ca="1">_xll.qlVanillaSwapFairRate(AC57,AD57)</f>
        <v>7.052625307171336E-3</v>
      </c>
      <c r="AF57" s="211" t="s">
        <v>7673</v>
      </c>
      <c r="AG57" s="218">
        <v>10000</v>
      </c>
      <c r="AH57" s="219" t="str">
        <f ca="1">_xll.qlVanillaSwap(,AF57,AG57,S57,AE57,Z57,Y57,AA57,,AB57)</f>
        <v>obj_00ffd#0000</v>
      </c>
      <c r="AI57" s="219" t="str">
        <f ca="1">_xll.qlEuropeanExercise(,K57)</f>
        <v>obj_003a4#0000</v>
      </c>
      <c r="AJ57" s="211" t="s">
        <v>7669</v>
      </c>
      <c r="AK57" s="220" t="str">
        <f ca="1">_xll.qlSwaption(,AH57,AI57,AJ57)</f>
        <v>obj_00ffe#0000</v>
      </c>
      <c r="AL57" s="221" t="str">
        <f ca="1">_xll.qlConstantSwaptionVolatility(,,I57,J57,G57)</f>
        <v>obj_000cf#0000</v>
      </c>
      <c r="AM57" s="221" t="b">
        <f ca="1">_xll.qlInstrumentSetPricingEngine(AK57,_xll.qlBachelierBlackSwaptionEngine(,"YC-EUR-EONIA",AL57))</f>
        <v>1</v>
      </c>
      <c r="AN57" s="222">
        <f ca="1">_xll.qlInstrumentNPV(AK57,AM57)*2/_xll.qlYieldTSDiscount("YC-EUR-EONIA",L57)</f>
        <v>232.71414319526963</v>
      </c>
      <c r="AO57" s="222">
        <f ca="1">_xll.qlInstrumentResults(AK57,"annuity",AM57)</f>
        <v>39468.941873641306</v>
      </c>
      <c r="AP57" s="223">
        <f ca="1">H57/2*_xll.qlYieldTSDiscount("YC-EUR-EONIA",L57)/AO57</f>
        <v>2.9492990818635817E-3</v>
      </c>
      <c r="AQ57" s="224">
        <f ca="1">_xll.qlBachelierBlackFormulaImpliedVol("Call",AE57,AE57,_xll.qlDayCounterYearFraction("Act/365 (Fixed)",B57,K57),AP57)</f>
        <v>5.2239197124341217E-3</v>
      </c>
      <c r="AR57" s="225">
        <f ca="1">_xll.qlBlackFormulaImpliedStdDev("Call",AE57,AE57,AP57)/SQRT(_xll.qlDayCounterYearFraction("Act/365 (Fixed)",B57,K57))</f>
        <v>0.77832382126650479</v>
      </c>
    </row>
    <row r="58" spans="2:44">
      <c r="B58" s="210">
        <f t="shared" ca="1" si="2"/>
        <v>42276</v>
      </c>
      <c r="C58" s="211" t="s">
        <v>43</v>
      </c>
      <c r="D58" s="211" t="s">
        <v>152</v>
      </c>
      <c r="E58" s="211">
        <v>0</v>
      </c>
      <c r="F58" s="209" t="str">
        <f t="shared" si="3"/>
        <v>3Y4Y</v>
      </c>
      <c r="G58" s="212">
        <f>VLOOKUP(G$4&amp;$F58,SwaptionVols!$Z:$AE,4,FALSE)%%</f>
        <v>6.1199999999999996E-3</v>
      </c>
      <c r="H58" s="213">
        <f>VLOOKUP(H$4&amp;$F58,SwaptionVols!$Z:$AE,4,FALSE)</f>
        <v>330</v>
      </c>
      <c r="I58" s="211" t="s">
        <v>7574</v>
      </c>
      <c r="J58" s="211" t="s">
        <v>7575</v>
      </c>
      <c r="K58" s="210">
        <f ca="1">_xll.qlCalendarAdvance(I58,B58,C58,J58)</f>
        <v>43371</v>
      </c>
      <c r="L58" s="210">
        <f ca="1">_xll.qlCalendarAdvance(I58,K58,"2d")</f>
        <v>43375</v>
      </c>
      <c r="M58" s="210">
        <f ca="1">_xll.qlCalendarAdvance(I58,L58,D58,"unadjusted")</f>
        <v>44836</v>
      </c>
      <c r="N58" s="211" t="s">
        <v>41</v>
      </c>
      <c r="O58" s="211" t="s">
        <v>7574</v>
      </c>
      <c r="P58" s="211" t="s">
        <v>7575</v>
      </c>
      <c r="Q58" s="211" t="s">
        <v>7575</v>
      </c>
      <c r="R58" s="211" t="s">
        <v>7670</v>
      </c>
      <c r="S58" s="214" t="str">
        <f ca="1">_xll.qlSchedule(,L58,M58,N58,O58,P58,Q58,R58)</f>
        <v>obj_00c21#0000</v>
      </c>
      <c r="T58" s="211" t="s">
        <v>58</v>
      </c>
      <c r="U58" s="211" t="s">
        <v>7574</v>
      </c>
      <c r="V58" s="211" t="s">
        <v>7575</v>
      </c>
      <c r="W58" s="211" t="s">
        <v>7575</v>
      </c>
      <c r="X58" s="211" t="s">
        <v>7670</v>
      </c>
      <c r="Y58" s="214" t="str">
        <f ca="1">_xll.qlSchedule(,L58,M58,T58,U58,V58,W58,X58)</f>
        <v>obj_00670#0000</v>
      </c>
      <c r="Z58" s="215" t="s">
        <v>7671</v>
      </c>
      <c r="AA58" s="216" t="s">
        <v>7640</v>
      </c>
      <c r="AB58" s="216" t="s">
        <v>7672</v>
      </c>
      <c r="AC58" s="214" t="str">
        <f ca="1">_xll.qlVanillaSwap(,,,S58,,Z58,Y58,AA58,,AB58)</f>
        <v>obj_00d6d#0000</v>
      </c>
      <c r="AD58" s="214" t="b">
        <f ca="1">_xll.qlInstrumentSetPricingEngine(AC58,_xll.qlDiscountingSwapEngine(,"YC-EUR-EONIA"))</f>
        <v>1</v>
      </c>
      <c r="AE58" s="217">
        <f ca="1">_xll.qlVanillaSwapFairRate(AC58,AD58)</f>
        <v>9.8907724226250781E-3</v>
      </c>
      <c r="AF58" s="211" t="s">
        <v>7673</v>
      </c>
      <c r="AG58" s="218">
        <v>10000</v>
      </c>
      <c r="AH58" s="219" t="str">
        <f ca="1">_xll.qlVanillaSwap(,AF58,AG58,S58,AE58,Z58,Y58,AA58,,AB58)</f>
        <v>obj_011d0#0000</v>
      </c>
      <c r="AI58" s="219" t="str">
        <f ca="1">_xll.qlEuropeanExercise(,K58)</f>
        <v>obj_0034f#0000</v>
      </c>
      <c r="AJ58" s="211" t="s">
        <v>7669</v>
      </c>
      <c r="AK58" s="220" t="str">
        <f ca="1">_xll.qlSwaption(,AH58,AI58,AJ58)</f>
        <v>obj_012bc#0000</v>
      </c>
      <c r="AL58" s="221" t="str">
        <f ca="1">_xll.qlConstantSwaptionVolatility(,,I58,J58,G58)</f>
        <v>obj_000b5#0000</v>
      </c>
      <c r="AM58" s="221" t="b">
        <f ca="1">_xll.qlInstrumentSetPricingEngine(AK58,_xll.qlBachelierBlackSwaptionEngine(,"YC-EUR-EONIA",AL58))</f>
        <v>1</v>
      </c>
      <c r="AN58" s="222">
        <f ca="1">_xll.qlInstrumentNPV(AK58,AM58)*2/_xll.qlYieldTSDiscount("YC-EUR-EONIA",L58)</f>
        <v>330.32881796426318</v>
      </c>
      <c r="AO58" s="222">
        <f ca="1">_xll.qlInstrumentResults(AK58,"annuity",AM58)</f>
        <v>39196.311740127792</v>
      </c>
      <c r="AP58" s="223">
        <f ca="1">H58/2*_xll.qlYieldTSDiscount("YC-EUR-EONIA",L58)/AO58</f>
        <v>4.2246388829920165E-3</v>
      </c>
      <c r="AQ58" s="224">
        <f ca="1">_xll.qlBachelierBlackFormulaImpliedVol("Call",AE58,AE58,_xll.qlDayCounterYearFraction("Act/365 (Fixed)",B58,K58),AP58)</f>
        <v>6.1139079915773168E-3</v>
      </c>
      <c r="AR58" s="225">
        <f ca="1">_xll.qlBlackFormulaImpliedStdDev("Call",AE58,AE58,AP58)/SQRT(_xll.qlDayCounterYearFraction("Act/365 (Fixed)",B58,K58))</f>
        <v>0.65105336462140251</v>
      </c>
    </row>
    <row r="59" spans="2:44">
      <c r="B59" s="210">
        <f t="shared" ca="1" si="2"/>
        <v>42276</v>
      </c>
      <c r="C59" s="211" t="s">
        <v>152</v>
      </c>
      <c r="D59" s="211" t="s">
        <v>152</v>
      </c>
      <c r="E59" s="211">
        <v>0</v>
      </c>
      <c r="F59" s="209" t="str">
        <f t="shared" si="3"/>
        <v>4Y4Y</v>
      </c>
      <c r="G59" s="212">
        <f>VLOOKUP(G$4&amp;$F59,SwaptionVols!$Z:$AE,4,FALSE)%%</f>
        <v>6.7000000000000002E-3</v>
      </c>
      <c r="H59" s="213">
        <f>VLOOKUP(H$4&amp;$F59,SwaptionVols!$Z:$AE,4,FALSE)</f>
        <v>415</v>
      </c>
      <c r="I59" s="211" t="s">
        <v>7574</v>
      </c>
      <c r="J59" s="211" t="s">
        <v>7575</v>
      </c>
      <c r="K59" s="210">
        <f ca="1">_xll.qlCalendarAdvance(I59,B59,C59,J59)</f>
        <v>43738</v>
      </c>
      <c r="L59" s="210">
        <f ca="1">_xll.qlCalendarAdvance(I59,K59,"2d")</f>
        <v>43740</v>
      </c>
      <c r="M59" s="210">
        <f ca="1">_xll.qlCalendarAdvance(I59,L59,D59,"unadjusted")</f>
        <v>45201</v>
      </c>
      <c r="N59" s="211" t="s">
        <v>41</v>
      </c>
      <c r="O59" s="211" t="s">
        <v>7574</v>
      </c>
      <c r="P59" s="211" t="s">
        <v>7575</v>
      </c>
      <c r="Q59" s="211" t="s">
        <v>7575</v>
      </c>
      <c r="R59" s="211" t="s">
        <v>7670</v>
      </c>
      <c r="S59" s="214" t="str">
        <f ca="1">_xll.qlSchedule(,L59,M59,N59,O59,P59,Q59,R59)</f>
        <v>obj_005fc#0000</v>
      </c>
      <c r="T59" s="211" t="s">
        <v>58</v>
      </c>
      <c r="U59" s="211" t="s">
        <v>7574</v>
      </c>
      <c r="V59" s="211" t="s">
        <v>7575</v>
      </c>
      <c r="W59" s="211" t="s">
        <v>7575</v>
      </c>
      <c r="X59" s="211" t="s">
        <v>7670</v>
      </c>
      <c r="Y59" s="214" t="str">
        <f ca="1">_xll.qlSchedule(,L59,M59,T59,U59,V59,W59,X59)</f>
        <v>obj_0049d#0000</v>
      </c>
      <c r="Z59" s="215" t="s">
        <v>7671</v>
      </c>
      <c r="AA59" s="216" t="s">
        <v>7640</v>
      </c>
      <c r="AB59" s="216" t="s">
        <v>7672</v>
      </c>
      <c r="AC59" s="214" t="str">
        <f ca="1">_xll.qlVanillaSwap(,,,S59,,Z59,Y59,AA59,,AB59)</f>
        <v>obj_005fd#0000</v>
      </c>
      <c r="AD59" s="214" t="b">
        <f ca="1">_xll.qlInstrumentSetPricingEngine(AC59,_xll.qlDiscountingSwapEngine(,"YC-EUR-EONIA"))</f>
        <v>1</v>
      </c>
      <c r="AE59" s="217">
        <f ca="1">_xll.qlVanillaSwapFairRate(AC59,AD59)</f>
        <v>1.2647896248107049E-2</v>
      </c>
      <c r="AF59" s="211" t="s">
        <v>7673</v>
      </c>
      <c r="AG59" s="218">
        <v>10000</v>
      </c>
      <c r="AH59" s="219" t="str">
        <f ca="1">_xll.qlVanillaSwap(,AF59,AG59,S59,AE59,Z59,Y59,AA59,,AB59)</f>
        <v>obj_00b82#0000</v>
      </c>
      <c r="AI59" s="219" t="str">
        <f ca="1">_xll.qlEuropeanExercise(,K59)</f>
        <v>obj_003d6#0000</v>
      </c>
      <c r="AJ59" s="211" t="s">
        <v>7669</v>
      </c>
      <c r="AK59" s="220" t="str">
        <f ca="1">_xll.qlSwaption(,AH59,AI59,AJ59)</f>
        <v>obj_00b83#0000</v>
      </c>
      <c r="AL59" s="221" t="str">
        <f ca="1">_xll.qlConstantSwaptionVolatility(,,I59,J59,G59)</f>
        <v>obj_000d7#0000</v>
      </c>
      <c r="AM59" s="221" t="b">
        <f ca="1">_xll.qlInstrumentSetPricingEngine(AK59,_xll.qlBachelierBlackSwaptionEngine(,"YC-EUR-EONIA",AL59))</f>
        <v>1</v>
      </c>
      <c r="AN59" s="222">
        <f ca="1">_xll.qlInstrumentNPV(AK59,AM59)*2/_xll.qlYieldTSDiscount("YC-EUR-EONIA",L59)</f>
        <v>414.76177265088421</v>
      </c>
      <c r="AO59" s="222">
        <f ca="1">_xll.qlInstrumentResults(AK59,"annuity",AM59)</f>
        <v>38804.238988104851</v>
      </c>
      <c r="AP59" s="223">
        <f ca="1">H59/2*_xll.qlYieldTSDiscount("YC-EUR-EONIA",L59)/AO59</f>
        <v>5.3525594222023284E-3</v>
      </c>
      <c r="AQ59" s="224">
        <f ca="1">_xll.qlBachelierBlackFormulaImpliedVol("Call",AE59,AE59,_xll.qlDayCounterYearFraction("Act/365 (Fixed)",B59,K59),AP59)</f>
        <v>6.7038482891730276E-3</v>
      </c>
      <c r="AR59" s="225">
        <f ca="1">_xll.qlBlackFormulaImpliedStdDev("Call",AE59,AE59,AP59)/SQRT(_xll.qlDayCounterYearFraction("Act/365 (Fixed)",B59,K59))</f>
        <v>0.55767965257472008</v>
      </c>
    </row>
    <row r="60" spans="2:44">
      <c r="B60" s="210">
        <f t="shared" ca="1" si="2"/>
        <v>42276</v>
      </c>
      <c r="C60" s="211" t="s">
        <v>44</v>
      </c>
      <c r="D60" s="211" t="s">
        <v>152</v>
      </c>
      <c r="E60" s="211">
        <v>0</v>
      </c>
      <c r="F60" s="209" t="str">
        <f t="shared" si="3"/>
        <v>5Y4Y</v>
      </c>
      <c r="G60" s="212">
        <f>VLOOKUP(G$4&amp;$F60,SwaptionVols!$Z:$AE,4,FALSE)%%</f>
        <v>7.0900000000000008E-3</v>
      </c>
      <c r="H60" s="213">
        <f>VLOOKUP(H$4&amp;$F60,SwaptionVols!$Z:$AE,4,FALSE)</f>
        <v>487</v>
      </c>
      <c r="I60" s="211" t="s">
        <v>7574</v>
      </c>
      <c r="J60" s="211" t="s">
        <v>7575</v>
      </c>
      <c r="K60" s="210">
        <f ca="1">_xll.qlCalendarAdvance(I60,B60,C60,J60)</f>
        <v>44103</v>
      </c>
      <c r="L60" s="210">
        <f ca="1">_xll.qlCalendarAdvance(I60,K60,"2d")</f>
        <v>44105</v>
      </c>
      <c r="M60" s="210">
        <f ca="1">_xll.qlCalendarAdvance(I60,L60,D60,"unadjusted")</f>
        <v>45566</v>
      </c>
      <c r="N60" s="211" t="s">
        <v>41</v>
      </c>
      <c r="O60" s="211" t="s">
        <v>7574</v>
      </c>
      <c r="P60" s="211" t="s">
        <v>7575</v>
      </c>
      <c r="Q60" s="211" t="s">
        <v>7575</v>
      </c>
      <c r="R60" s="211" t="s">
        <v>7670</v>
      </c>
      <c r="S60" s="214" t="str">
        <f ca="1">_xll.qlSchedule(,L60,M60,N60,O60,P60,Q60,R60)</f>
        <v>obj_00e0e#0000</v>
      </c>
      <c r="T60" s="211" t="s">
        <v>58</v>
      </c>
      <c r="U60" s="211" t="s">
        <v>7574</v>
      </c>
      <c r="V60" s="211" t="s">
        <v>7575</v>
      </c>
      <c r="W60" s="211" t="s">
        <v>7575</v>
      </c>
      <c r="X60" s="211" t="s">
        <v>7670</v>
      </c>
      <c r="Y60" s="214" t="str">
        <f ca="1">_xll.qlSchedule(,L60,M60,T60,U60,V60,W60,X60)</f>
        <v>obj_00e0d#0000</v>
      </c>
      <c r="Z60" s="215" t="s">
        <v>7671</v>
      </c>
      <c r="AA60" s="216" t="s">
        <v>7640</v>
      </c>
      <c r="AB60" s="216" t="s">
        <v>7672</v>
      </c>
      <c r="AC60" s="214" t="str">
        <f ca="1">_xll.qlVanillaSwap(,,,S60,,Z60,Y60,AA60,,AB60)</f>
        <v>obj_00e5b#0000</v>
      </c>
      <c r="AD60" s="214" t="b">
        <f ca="1">_xll.qlInstrumentSetPricingEngine(AC60,_xll.qlDiscountingSwapEngine(,"YC-EUR-EONIA"))</f>
        <v>1</v>
      </c>
      <c r="AE60" s="217">
        <f ca="1">_xll.qlVanillaSwapFairRate(AC60,AD60)</f>
        <v>1.5082051752781262E-2</v>
      </c>
      <c r="AF60" s="211" t="s">
        <v>7673</v>
      </c>
      <c r="AG60" s="218">
        <v>10000</v>
      </c>
      <c r="AH60" s="219" t="str">
        <f ca="1">_xll.qlVanillaSwap(,AF60,AG60,S60,AE60,Z60,Y60,AA60,,AB60)</f>
        <v>obj_00e61#0000</v>
      </c>
      <c r="AI60" s="219" t="str">
        <f ca="1">_xll.qlEuropeanExercise(,K60)</f>
        <v>obj_005b7#0000</v>
      </c>
      <c r="AJ60" s="211" t="s">
        <v>7669</v>
      </c>
      <c r="AK60" s="220" t="str">
        <f ca="1">_xll.qlSwaption(,AH60,AI60,AJ60)</f>
        <v>obj_00ef0#0000</v>
      </c>
      <c r="AL60" s="221" t="str">
        <f ca="1">_xll.qlConstantSwaptionVolatility(,,I60,J60,G60)</f>
        <v>obj_000ac#0000</v>
      </c>
      <c r="AM60" s="221" t="b">
        <f ca="1">_xll.qlInstrumentSetPricingEngine(AK60,_xll.qlBachelierBlackSwaptionEngine(,"YC-EUR-EONIA",AL60))</f>
        <v>1</v>
      </c>
      <c r="AN60" s="222">
        <f ca="1">_xll.qlInstrumentNPV(AK60,AM60)*2/_xll.qlYieldTSDiscount("YC-EUR-EONIA",L60)</f>
        <v>487.72716007981768</v>
      </c>
      <c r="AO60" s="222">
        <f ca="1">_xll.qlInstrumentResults(AK60,"annuity",AM60)</f>
        <v>38362.172179805151</v>
      </c>
      <c r="AP60" s="223">
        <f ca="1">H60/2*_xll.qlYieldTSDiscount("YC-EUR-EONIA",L60)/AO60</f>
        <v>6.3187498529670878E-3</v>
      </c>
      <c r="AQ60" s="224">
        <f ca="1">_xll.qlBachelierBlackFormulaImpliedVol("Call",AE60,AE60,_xll.qlDayCounterYearFraction("Act/365 (Fixed)",B60,K60),AP60)</f>
        <v>7.0794294076937346E-3</v>
      </c>
      <c r="AR60" s="225">
        <f ca="1">_xll.qlBlackFormulaImpliedStdDev("Call",AE60,AE60,AP60)/SQRT(_xll.qlDayCounterYearFraction("Act/365 (Fixed)",B60,K60))</f>
        <v>0.49333162819526655</v>
      </c>
    </row>
    <row r="61" spans="2:44">
      <c r="B61" s="210">
        <f t="shared" ca="1" si="2"/>
        <v>42276</v>
      </c>
      <c r="C61" s="211" t="s">
        <v>45</v>
      </c>
      <c r="D61" s="211" t="s">
        <v>152</v>
      </c>
      <c r="E61" s="211">
        <v>0</v>
      </c>
      <c r="F61" s="209" t="str">
        <f t="shared" si="3"/>
        <v>7Y4Y</v>
      </c>
      <c r="G61" s="212">
        <f>VLOOKUP(G$4&amp;$F61,SwaptionVols!$Z:$AE,4,FALSE)%%</f>
        <v>7.340000000000001E-3</v>
      </c>
      <c r="H61" s="213">
        <f>VLOOKUP(H$4&amp;$F61,SwaptionVols!$Z:$AE,4,FALSE)</f>
        <v>592</v>
      </c>
      <c r="I61" s="211" t="s">
        <v>7574</v>
      </c>
      <c r="J61" s="211" t="s">
        <v>7575</v>
      </c>
      <c r="K61" s="210">
        <f ca="1">_xll.qlCalendarAdvance(I61,B61,C61,J61)</f>
        <v>44833</v>
      </c>
      <c r="L61" s="210">
        <f ca="1">_xll.qlCalendarAdvance(I61,K61,"2d")</f>
        <v>44837</v>
      </c>
      <c r="M61" s="210">
        <f ca="1">_xll.qlCalendarAdvance(I61,L61,D61,"unadjusted")</f>
        <v>46298</v>
      </c>
      <c r="N61" s="211" t="s">
        <v>41</v>
      </c>
      <c r="O61" s="211" t="s">
        <v>7574</v>
      </c>
      <c r="P61" s="211" t="s">
        <v>7575</v>
      </c>
      <c r="Q61" s="211" t="s">
        <v>7575</v>
      </c>
      <c r="R61" s="211" t="s">
        <v>7670</v>
      </c>
      <c r="S61" s="214" t="str">
        <f ca="1">_xll.qlSchedule(,L61,M61,N61,O61,P61,Q61,R61)</f>
        <v>obj_0097e#0000</v>
      </c>
      <c r="T61" s="211" t="s">
        <v>58</v>
      </c>
      <c r="U61" s="211" t="s">
        <v>7574</v>
      </c>
      <c r="V61" s="211" t="s">
        <v>7575</v>
      </c>
      <c r="W61" s="211" t="s">
        <v>7575</v>
      </c>
      <c r="X61" s="211" t="s">
        <v>7670</v>
      </c>
      <c r="Y61" s="214" t="str">
        <f ca="1">_xll.qlSchedule(,L61,M61,T61,U61,V61,W61,X61)</f>
        <v>obj_0097d#0000</v>
      </c>
      <c r="Z61" s="215" t="s">
        <v>7671</v>
      </c>
      <c r="AA61" s="216" t="s">
        <v>7640</v>
      </c>
      <c r="AB61" s="216" t="s">
        <v>7672</v>
      </c>
      <c r="AC61" s="214" t="str">
        <f ca="1">_xll.qlVanillaSwap(,,,S61,,Z61,Y61,AA61,,AB61)</f>
        <v>obj_0097f#0000</v>
      </c>
      <c r="AD61" s="214" t="b">
        <f ca="1">_xll.qlInstrumentSetPricingEngine(AC61,_xll.qlDiscountingSwapEngine(,"YC-EUR-EONIA"))</f>
        <v>1</v>
      </c>
      <c r="AE61" s="217">
        <f ca="1">_xll.qlVanillaSwapFairRate(AC61,AD61)</f>
        <v>1.8727976298022957E-2</v>
      </c>
      <c r="AF61" s="211" t="s">
        <v>7673</v>
      </c>
      <c r="AG61" s="218">
        <v>10000</v>
      </c>
      <c r="AH61" s="219" t="str">
        <f ca="1">_xll.qlVanillaSwap(,AF61,AG61,S61,AE61,Z61,Y61,AA61,,AB61)</f>
        <v>obj_00987#0000</v>
      </c>
      <c r="AI61" s="219" t="str">
        <f ca="1">_xll.qlEuropeanExercise(,K61)</f>
        <v>obj_007d4#0000</v>
      </c>
      <c r="AJ61" s="211" t="s">
        <v>7669</v>
      </c>
      <c r="AK61" s="220" t="str">
        <f ca="1">_xll.qlSwaption(,AH61,AI61,AJ61)</f>
        <v>obj_00a22#0000</v>
      </c>
      <c r="AL61" s="221" t="str">
        <f ca="1">_xll.qlConstantSwaptionVolatility(,,I61,J61,G61)</f>
        <v>obj_000ea#0000</v>
      </c>
      <c r="AM61" s="221" t="b">
        <f ca="1">_xll.qlInstrumentSetPricingEngine(AK61,_xll.qlBachelierBlackSwaptionEngine(,"YC-EUR-EONIA",AL61))</f>
        <v>1</v>
      </c>
      <c r="AN61" s="222">
        <f ca="1">_xll.qlInstrumentNPV(AK61,AM61)*2/_xll.qlYieldTSDiscount("YC-EUR-EONIA",L61)</f>
        <v>592.84080386013773</v>
      </c>
      <c r="AO61" s="222">
        <f ca="1">_xll.qlInstrumentResults(AK61,"annuity",AM61)</f>
        <v>37304.346379367824</v>
      </c>
      <c r="AP61" s="223">
        <f ca="1">H61/2*_xll.qlYieldTSDiscount("YC-EUR-EONIA",L61)/AO61</f>
        <v>7.7394246570512007E-3</v>
      </c>
      <c r="AQ61" s="224">
        <f ca="1">_xll.qlBachelierBlackFormulaImpliedVol("Call",AE61,AE61,_xll.qlDayCounterYearFraction("Act/365 (Fixed)",B61,K61),AP61)</f>
        <v>7.3295899535031298E-3</v>
      </c>
      <c r="AR61" s="225">
        <f ca="1">_xll.qlBlackFormulaImpliedStdDev("Call",AE61,AE61,AP61)/SQRT(_xll.qlDayCounterYearFraction("Act/365 (Fixed)",B61,K61))</f>
        <v>0.41073093156089124</v>
      </c>
    </row>
    <row r="62" spans="2:44">
      <c r="B62" s="210">
        <f t="shared" ref="B62:B68" ca="1" si="4">RefDate</f>
        <v>42276</v>
      </c>
      <c r="C62" s="211" t="s">
        <v>46</v>
      </c>
      <c r="D62" s="211" t="s">
        <v>152</v>
      </c>
      <c r="E62" s="211">
        <v>0</v>
      </c>
      <c r="F62" s="209" t="str">
        <f t="shared" ref="F62:F69" si="5">$C62&amp;$D62</f>
        <v>10Y4Y</v>
      </c>
      <c r="G62" s="212">
        <f>VLOOKUP(G$4&amp;$F62,SwaptionVols!$Z:$AE,4,FALSE)%%</f>
        <v>7.4199999999999995E-3</v>
      </c>
      <c r="H62" s="213">
        <f>VLOOKUP(H$4&amp;$F62,SwaptionVols!$Z:$AE,4,FALSE)</f>
        <v>710</v>
      </c>
      <c r="I62" s="211" t="s">
        <v>7574</v>
      </c>
      <c r="J62" s="211" t="s">
        <v>7575</v>
      </c>
      <c r="K62" s="210">
        <f ca="1">_xll.qlCalendarAdvance(I62,B62,C62,J62)</f>
        <v>45929</v>
      </c>
      <c r="L62" s="210">
        <f ca="1">_xll.qlCalendarAdvance(I62,K62,"2d")</f>
        <v>45931</v>
      </c>
      <c r="M62" s="210">
        <f ca="1">_xll.qlCalendarAdvance(I62,L62,D62,"unadjusted")</f>
        <v>47392</v>
      </c>
      <c r="N62" s="211" t="s">
        <v>41</v>
      </c>
      <c r="O62" s="211" t="s">
        <v>7574</v>
      </c>
      <c r="P62" s="211" t="s">
        <v>7575</v>
      </c>
      <c r="Q62" s="211" t="s">
        <v>7575</v>
      </c>
      <c r="R62" s="211" t="s">
        <v>7670</v>
      </c>
      <c r="S62" s="214" t="str">
        <f ca="1">_xll.qlSchedule(,L62,M62,N62,O62,P62,Q62,R62)</f>
        <v>obj_009c8#0000</v>
      </c>
      <c r="T62" s="211" t="s">
        <v>58</v>
      </c>
      <c r="U62" s="211" t="s">
        <v>7574</v>
      </c>
      <c r="V62" s="211" t="s">
        <v>7575</v>
      </c>
      <c r="W62" s="211" t="s">
        <v>7575</v>
      </c>
      <c r="X62" s="211" t="s">
        <v>7670</v>
      </c>
      <c r="Y62" s="214" t="str">
        <f ca="1">_xll.qlSchedule(,L62,M62,T62,U62,V62,W62,X62)</f>
        <v>obj_005c9#0000</v>
      </c>
      <c r="Z62" s="215" t="s">
        <v>7671</v>
      </c>
      <c r="AA62" s="216" t="s">
        <v>7640</v>
      </c>
      <c r="AB62" s="216" t="s">
        <v>7672</v>
      </c>
      <c r="AC62" s="214" t="str">
        <f ca="1">_xll.qlVanillaSwap(,,,S62,,Z62,Y62,AA62,,AB62)</f>
        <v>obj_009c9#0000</v>
      </c>
      <c r="AD62" s="214" t="b">
        <f ca="1">_xll.qlInstrumentSetPricingEngine(AC62,_xll.qlDiscountingSwapEngine(,"YC-EUR-EONIA"))</f>
        <v>1</v>
      </c>
      <c r="AE62" s="217">
        <f ca="1">_xll.qlVanillaSwapFairRate(AC62,AD62)</f>
        <v>2.1433294129794708E-2</v>
      </c>
      <c r="AF62" s="211" t="s">
        <v>7673</v>
      </c>
      <c r="AG62" s="218">
        <v>10000</v>
      </c>
      <c r="AH62" s="219" t="str">
        <f ca="1">_xll.qlVanillaSwap(,AF62,AG62,S62,AE62,Z62,Y62,AA62,,AB62)</f>
        <v>obj_0137d#0000</v>
      </c>
      <c r="AI62" s="219" t="str">
        <f ca="1">_xll.qlEuropeanExercise(,K62)</f>
        <v>obj_003d0#0000</v>
      </c>
      <c r="AJ62" s="211" t="s">
        <v>7669</v>
      </c>
      <c r="AK62" s="220" t="str">
        <f ca="1">_xll.qlSwaption(,AH62,AI62,AJ62)</f>
        <v>obj_0137e#0000</v>
      </c>
      <c r="AL62" s="221" t="str">
        <f ca="1">_xll.qlConstantSwaptionVolatility(,,I62,J62,G62)</f>
        <v>obj_001db#0000</v>
      </c>
      <c r="AM62" s="221" t="b">
        <f ca="1">_xll.qlInstrumentSetPricingEngine(AK62,_xll.qlBachelierBlackSwaptionEngine(,"YC-EUR-EONIA",AL62))</f>
        <v>1</v>
      </c>
      <c r="AN62" s="222">
        <f ca="1">_xll.qlInstrumentNPV(AK62,AM62)*2/_xll.qlYieldTSDiscount("YC-EUR-EONIA",L62)</f>
        <v>710.68854858328484</v>
      </c>
      <c r="AO62" s="222">
        <f ca="1">_xll.qlInstrumentResults(AK62,"annuity",AM62)</f>
        <v>35298.7666343819</v>
      </c>
      <c r="AP62" s="223">
        <f ca="1">H62/2*_xll.qlYieldTSDiscount("YC-EUR-EONIA",L62)/AO62</f>
        <v>9.3555948477671829E-3</v>
      </c>
      <c r="AQ62" s="224">
        <f ca="1">_xll.qlBachelierBlackFormulaImpliedVol("Call",AE62,AE62,_xll.qlDayCounterYearFraction("Act/365 (Fixed)",B62,K62),AP62)</f>
        <v>7.412811154058738E-3</v>
      </c>
      <c r="AR62" s="225">
        <f ca="1">_xll.qlBlackFormulaImpliedStdDev("Call",AE62,AE62,AP62)/SQRT(_xll.qlDayCounterYearFraction("Act/365 (Fixed)",B62,K62))</f>
        <v>0.3651866444489828</v>
      </c>
    </row>
    <row r="63" spans="2:44">
      <c r="B63" s="210">
        <f t="shared" ca="1" si="4"/>
        <v>42276</v>
      </c>
      <c r="C63" s="211" t="s">
        <v>47</v>
      </c>
      <c r="D63" s="211" t="s">
        <v>152</v>
      </c>
      <c r="E63" s="211">
        <v>0</v>
      </c>
      <c r="F63" s="209" t="str">
        <f t="shared" si="5"/>
        <v>15Y4Y</v>
      </c>
      <c r="G63" s="212">
        <f>VLOOKUP(G$4&amp;$F63,SwaptionVols!$Z:$AE,4,FALSE)%%</f>
        <v>7.1599999999999997E-3</v>
      </c>
      <c r="H63" s="213">
        <f>VLOOKUP(H$4&amp;$F63,SwaptionVols!$Z:$AE,4,FALSE)</f>
        <v>841</v>
      </c>
      <c r="I63" s="211" t="s">
        <v>7574</v>
      </c>
      <c r="J63" s="211" t="s">
        <v>7575</v>
      </c>
      <c r="K63" s="210">
        <f ca="1">_xll.qlCalendarAdvance(I63,B63,C63,J63)</f>
        <v>47756</v>
      </c>
      <c r="L63" s="210">
        <f ca="1">_xll.qlCalendarAdvance(I63,K63,"2d")</f>
        <v>47758</v>
      </c>
      <c r="M63" s="210">
        <f ca="1">_xll.qlCalendarAdvance(I63,L63,D63,"unadjusted")</f>
        <v>49219</v>
      </c>
      <c r="N63" s="211" t="s">
        <v>41</v>
      </c>
      <c r="O63" s="211" t="s">
        <v>7574</v>
      </c>
      <c r="P63" s="211" t="s">
        <v>7575</v>
      </c>
      <c r="Q63" s="211" t="s">
        <v>7575</v>
      </c>
      <c r="R63" s="211" t="s">
        <v>7670</v>
      </c>
      <c r="S63" s="214" t="str">
        <f ca="1">_xll.qlSchedule(,L63,M63,N63,O63,P63,Q63,R63)</f>
        <v>obj_008c7#0000</v>
      </c>
      <c r="T63" s="211" t="s">
        <v>58</v>
      </c>
      <c r="U63" s="211" t="s">
        <v>7574</v>
      </c>
      <c r="V63" s="211" t="s">
        <v>7575</v>
      </c>
      <c r="W63" s="211" t="s">
        <v>7575</v>
      </c>
      <c r="X63" s="211" t="s">
        <v>7670</v>
      </c>
      <c r="Y63" s="214" t="str">
        <f ca="1">_xll.qlSchedule(,L63,M63,T63,U63,V63,W63,X63)</f>
        <v>obj_008c6#0000</v>
      </c>
      <c r="Z63" s="215" t="s">
        <v>7671</v>
      </c>
      <c r="AA63" s="216" t="s">
        <v>7640</v>
      </c>
      <c r="AB63" s="216" t="s">
        <v>7672</v>
      </c>
      <c r="AC63" s="214" t="str">
        <f ca="1">_xll.qlVanillaSwap(,,,S63,,Z63,Y63,AA63,,AB63)</f>
        <v>obj_008c8#0000</v>
      </c>
      <c r="AD63" s="214" t="b">
        <f ca="1">_xll.qlInstrumentSetPricingEngine(AC63,_xll.qlDiscountingSwapEngine(,"YC-EUR-EONIA"))</f>
        <v>1</v>
      </c>
      <c r="AE63" s="217">
        <f ca="1">_xll.qlVanillaSwapFairRate(AC63,AD63)</f>
        <v>2.0503130741785579E-2</v>
      </c>
      <c r="AF63" s="211" t="s">
        <v>7673</v>
      </c>
      <c r="AG63" s="218">
        <v>10000</v>
      </c>
      <c r="AH63" s="219" t="str">
        <f ca="1">_xll.qlVanillaSwap(,AF63,AG63,S63,AE63,Z63,Y63,AA63,,AB63)</f>
        <v>obj_01101#0000</v>
      </c>
      <c r="AI63" s="219" t="str">
        <f ca="1">_xll.qlEuropeanExercise(,K63)</f>
        <v>obj_0041a#0000</v>
      </c>
      <c r="AJ63" s="211" t="s">
        <v>7669</v>
      </c>
      <c r="AK63" s="220" t="str">
        <f ca="1">_xll.qlSwaption(,AH63,AI63,AJ63)</f>
        <v>obj_01102#0000</v>
      </c>
      <c r="AL63" s="221" t="str">
        <f ca="1">_xll.qlConstantSwaptionVolatility(,,I63,J63,G63)</f>
        <v>obj_00103#0000</v>
      </c>
      <c r="AM63" s="221" t="b">
        <f ca="1">_xll.qlInstrumentSetPricingEngine(AK63,_xll.qlBachelierBlackSwaptionEngine(,"YC-EUR-EONIA",AL63))</f>
        <v>1</v>
      </c>
      <c r="AN63" s="222">
        <f ca="1">_xll.qlInstrumentNPV(AK63,AM63)*2/_xll.qlYieldTSDiscount("YC-EUR-EONIA",L63)</f>
        <v>841.84596393572906</v>
      </c>
      <c r="AO63" s="222">
        <f ca="1">_xll.qlInstrumentResults(AK63,"annuity",AM63)</f>
        <v>32048.075957162309</v>
      </c>
      <c r="AP63" s="223">
        <f ca="1">H63/2*_xll.qlYieldTSDiscount("YC-EUR-EONIA",L63)/AO63</f>
        <v>1.1056821459060527E-2</v>
      </c>
      <c r="AQ63" s="224">
        <f ca="1">_xll.qlBachelierBlackFormulaImpliedVol("Call",AE63,AE63,_xll.qlDayCounterYearFraction("Act/365 (Fixed)",B63,K63),AP63)</f>
        <v>7.1528049761603449E-3</v>
      </c>
      <c r="AR63" s="225">
        <f ca="1">_xll.qlBlackFormulaImpliedStdDev("Call",AE63,AE63,AP63)/SQRT(_xll.qlDayCounterYearFraction("Act/365 (Fixed)",B63,K63))</f>
        <v>0.38074866054380141</v>
      </c>
    </row>
    <row r="64" spans="2:44">
      <c r="B64" s="210">
        <f t="shared" ca="1" si="4"/>
        <v>42276</v>
      </c>
      <c r="C64" s="211" t="s">
        <v>48</v>
      </c>
      <c r="D64" s="211" t="s">
        <v>152</v>
      </c>
      <c r="E64" s="211">
        <v>0</v>
      </c>
      <c r="F64" s="209" t="str">
        <f t="shared" si="5"/>
        <v>20Y4Y</v>
      </c>
      <c r="G64" s="212">
        <f>VLOOKUP(G$4&amp;$F64,SwaptionVols!$Z:$AE,4,FALSE)%%</f>
        <v>6.7200000000000003E-3</v>
      </c>
      <c r="H64" s="213">
        <f>VLOOKUP(H$4&amp;$F64,SwaptionVols!$Z:$AE,4,FALSE)</f>
        <v>919</v>
      </c>
      <c r="I64" s="211" t="s">
        <v>7574</v>
      </c>
      <c r="J64" s="211" t="s">
        <v>7575</v>
      </c>
      <c r="K64" s="210">
        <f ca="1">_xll.qlCalendarAdvance(I64,B64,C64,J64)</f>
        <v>49580</v>
      </c>
      <c r="L64" s="210">
        <f ca="1">_xll.qlCalendarAdvance(I64,K64,"2d")</f>
        <v>49584</v>
      </c>
      <c r="M64" s="210">
        <f ca="1">_xll.qlCalendarAdvance(I64,L64,D64,"unadjusted")</f>
        <v>51045</v>
      </c>
      <c r="N64" s="211" t="s">
        <v>41</v>
      </c>
      <c r="O64" s="211" t="s">
        <v>7574</v>
      </c>
      <c r="P64" s="211" t="s">
        <v>7575</v>
      </c>
      <c r="Q64" s="211" t="s">
        <v>7575</v>
      </c>
      <c r="R64" s="211" t="s">
        <v>7670</v>
      </c>
      <c r="S64" s="214" t="str">
        <f ca="1">_xll.qlSchedule(,L64,M64,N64,O64,P64,Q64,R64)</f>
        <v>obj_006c1#0000</v>
      </c>
      <c r="T64" s="211" t="s">
        <v>58</v>
      </c>
      <c r="U64" s="211" t="s">
        <v>7574</v>
      </c>
      <c r="V64" s="211" t="s">
        <v>7575</v>
      </c>
      <c r="W64" s="211" t="s">
        <v>7575</v>
      </c>
      <c r="X64" s="211" t="s">
        <v>7670</v>
      </c>
      <c r="Y64" s="214" t="str">
        <f ca="1">_xll.qlSchedule(,L64,M64,T64,U64,V64,W64,X64)</f>
        <v>obj_006fd#0000</v>
      </c>
      <c r="Z64" s="215" t="s">
        <v>7671</v>
      </c>
      <c r="AA64" s="216" t="s">
        <v>7640</v>
      </c>
      <c r="AB64" s="216" t="s">
        <v>7672</v>
      </c>
      <c r="AC64" s="214" t="str">
        <f ca="1">_xll.qlVanillaSwap(,,,S64,,Z64,Y64,AA64,,AB64)</f>
        <v>obj_006fe#0000</v>
      </c>
      <c r="AD64" s="214" t="b">
        <f ca="1">_xll.qlInstrumentSetPricingEngine(AC64,_xll.qlDiscountingSwapEngine(,"YC-EUR-EONIA"))</f>
        <v>1</v>
      </c>
      <c r="AE64" s="217">
        <f ca="1">_xll.qlVanillaSwapFairRate(AC64,AD64)</f>
        <v>1.7020817006540987E-2</v>
      </c>
      <c r="AF64" s="211" t="s">
        <v>7673</v>
      </c>
      <c r="AG64" s="218">
        <v>10000</v>
      </c>
      <c r="AH64" s="219" t="str">
        <f ca="1">_xll.qlVanillaSwap(,AF64,AG64,S64,AE64,Z64,Y64,AA64,,AB64)</f>
        <v>obj_00fa3#0000</v>
      </c>
      <c r="AI64" s="219" t="str">
        <f ca="1">_xll.qlEuropeanExercise(,K64)</f>
        <v>obj_0066f#0000</v>
      </c>
      <c r="AJ64" s="211" t="s">
        <v>7669</v>
      </c>
      <c r="AK64" s="220" t="str">
        <f ca="1">_xll.qlSwaption(,AH64,AI64,AJ64)</f>
        <v>obj_00fa4#0000</v>
      </c>
      <c r="AL64" s="221" t="str">
        <f ca="1">_xll.qlConstantSwaptionVolatility(,,I64,J64,G64)</f>
        <v>obj_001d5#0000</v>
      </c>
      <c r="AM64" s="221" t="b">
        <f ca="1">_xll.qlInstrumentSetPricingEngine(AK64,_xll.qlBachelierBlackSwaptionEngine(,"YC-EUR-EONIA",AL64))</f>
        <v>1</v>
      </c>
      <c r="AN64" s="222">
        <f ca="1">_xll.qlInstrumentNPV(AK64,AM64)*2/_xll.qlYieldTSDiscount("YC-EUR-EONIA",L64)</f>
        <v>920.54453200005344</v>
      </c>
      <c r="AO64" s="222">
        <f ca="1">_xll.qlInstrumentResults(AK64,"annuity",AM64)</f>
        <v>29385.724541297648</v>
      </c>
      <c r="AP64" s="223">
        <f ca="1">H64/2*_xll.qlYieldTSDiscount("YC-EUR-EONIA",L64)/AO64</f>
        <v>1.1972476620594004E-2</v>
      </c>
      <c r="AQ64" s="224">
        <f ca="1">_xll.qlBachelierBlackFormulaImpliedVol("Call",AE64,AE64,_xll.qlDayCounterYearFraction("Act/365 (Fixed)",B64,K64),AP64)</f>
        <v>6.7087248745937291E-3</v>
      </c>
      <c r="AR64" s="225">
        <f ca="1">_xll.qlBlackFormulaImpliedStdDev("Call",AE64,AE64,AP64)/SQRT(_xll.qlDayCounterYearFraction("Act/365 (Fixed)",B64,K64))</f>
        <v>0.46665431829622345</v>
      </c>
    </row>
    <row r="65" spans="2:44">
      <c r="B65" s="210">
        <f t="shared" ca="1" si="4"/>
        <v>42276</v>
      </c>
      <c r="C65" s="211" t="s">
        <v>209</v>
      </c>
      <c r="D65" s="211" t="s">
        <v>44</v>
      </c>
      <c r="E65" s="211">
        <v>0</v>
      </c>
      <c r="F65" s="209" t="str">
        <f t="shared" si="5"/>
        <v>1M5Y</v>
      </c>
      <c r="G65" s="212">
        <f>VLOOKUP(G$4&amp;$F65,SwaptionVols!$Z:$AE,4,FALSE)%%</f>
        <v>4.1099999999999999E-3</v>
      </c>
      <c r="H65" s="213">
        <f>VLOOKUP(H$4&amp;$F65,SwaptionVols!$Z:$AE,4,FALSE)</f>
        <v>46.5</v>
      </c>
      <c r="I65" s="211" t="s">
        <v>7574</v>
      </c>
      <c r="J65" s="211" t="s">
        <v>7575</v>
      </c>
      <c r="K65" s="210">
        <f ca="1">_xll.qlCalendarAdvance(I65,B65,C65,J65)</f>
        <v>42306</v>
      </c>
      <c r="L65" s="210">
        <f ca="1">_xll.qlCalendarAdvance(I65,K65,"2d")</f>
        <v>42310</v>
      </c>
      <c r="M65" s="210">
        <f ca="1">_xll.qlCalendarAdvance(I65,L65,D65,"unadjusted")</f>
        <v>44137</v>
      </c>
      <c r="N65" s="211" t="s">
        <v>41</v>
      </c>
      <c r="O65" s="211" t="s">
        <v>7574</v>
      </c>
      <c r="P65" s="211" t="s">
        <v>7575</v>
      </c>
      <c r="Q65" s="211" t="s">
        <v>7575</v>
      </c>
      <c r="R65" s="211" t="s">
        <v>7670</v>
      </c>
      <c r="S65" s="214" t="str">
        <f ca="1">_xll.qlSchedule(,L65,M65,N65,O65,P65,Q65,R65)</f>
        <v>obj_00da9#0000</v>
      </c>
      <c r="T65" s="211" t="s">
        <v>58</v>
      </c>
      <c r="U65" s="211" t="s">
        <v>7574</v>
      </c>
      <c r="V65" s="211" t="s">
        <v>7575</v>
      </c>
      <c r="W65" s="211" t="s">
        <v>7575</v>
      </c>
      <c r="X65" s="211" t="s">
        <v>7670</v>
      </c>
      <c r="Y65" s="214" t="str">
        <f ca="1">_xll.qlSchedule(,L65,M65,T65,U65,V65,W65,X65)</f>
        <v>obj_00daa#0000</v>
      </c>
      <c r="Z65" s="215" t="s">
        <v>7671</v>
      </c>
      <c r="AA65" s="216" t="s">
        <v>7640</v>
      </c>
      <c r="AB65" s="216" t="s">
        <v>7672</v>
      </c>
      <c r="AC65" s="214" t="str">
        <f ca="1">_xll.qlVanillaSwap(,,,S65,,Z65,Y65,AA65,,AB65)</f>
        <v>obj_00e19#0000</v>
      </c>
      <c r="AD65" s="214" t="b">
        <f ca="1">_xll.qlInstrumentSetPricingEngine(AC65,_xll.qlDiscountingSwapEngine(,"YC-EUR-EONIA"))</f>
        <v>1</v>
      </c>
      <c r="AE65" s="217">
        <f ca="1">_xll.qlVanillaSwapFairRate(AC65,AD65)</f>
        <v>3.7414935114932443E-3</v>
      </c>
      <c r="AF65" s="211" t="s">
        <v>7673</v>
      </c>
      <c r="AG65" s="218">
        <v>10000</v>
      </c>
      <c r="AH65" s="219" t="str">
        <f ca="1">_xll.qlVanillaSwap(,AF65,AG65,S65,AE65,Z65,Y65,AA65,,AB65)</f>
        <v>obj_011c7#0000</v>
      </c>
      <c r="AI65" s="219" t="str">
        <f ca="1">_xll.qlEuropeanExercise(,K65)</f>
        <v>obj_00770#0000</v>
      </c>
      <c r="AJ65" s="211" t="s">
        <v>7669</v>
      </c>
      <c r="AK65" s="220" t="str">
        <f ca="1">_xll.qlSwaption(,AH65,AI65,AJ65)</f>
        <v>obj_011e4#0000</v>
      </c>
      <c r="AL65" s="221" t="str">
        <f ca="1">_xll.qlConstantSwaptionVolatility(,,I65,J65,G65)</f>
        <v>obj_001e7#0000</v>
      </c>
      <c r="AM65" s="221" t="b">
        <f ca="1">_xll.qlInstrumentSetPricingEngine(AK65,_xll.qlBachelierBlackSwaptionEngine(,"YC-EUR-EONIA",AL65))</f>
        <v>1</v>
      </c>
      <c r="AN65" s="222">
        <f ca="1">_xll.qlInstrumentNPV(AK65,AM65)*2/_xll.qlYieldTSDiscount("YC-EUR-EONIA",L65)</f>
        <v>46.48432117155356</v>
      </c>
      <c r="AO65" s="222">
        <f ca="1">_xll.qlInstrumentResults(AK65,"annuity",AM65)</f>
        <v>49450.322725051017</v>
      </c>
      <c r="AP65" s="223">
        <f ca="1">H65/2*_xll.qlYieldTSDiscount("YC-EUR-EONIA",L65)/AO65</f>
        <v>4.7023239233960607E-4</v>
      </c>
      <c r="AQ65" s="224">
        <f ca="1">_xll.qlBachelierBlackFormulaImpliedVol("Call",AE65,AE65,_xll.qlDayCounterYearFraction("Act/365 (Fixed)",B65,K65),AP65)</f>
        <v>4.1113862735497773E-3</v>
      </c>
      <c r="AR65" s="225">
        <f ca="1">_xll.qlBlackFormulaImpliedStdDev("Call",AE65,AE65,AP65)/SQRT(_xll.qlDayCounterYearFraction("Act/365 (Fixed)",B65,K65))</f>
        <v>1.1034463089155795</v>
      </c>
    </row>
    <row r="66" spans="2:44">
      <c r="B66" s="210">
        <f t="shared" ca="1" si="4"/>
        <v>42276</v>
      </c>
      <c r="C66" s="211" t="s">
        <v>210</v>
      </c>
      <c r="D66" s="211" t="s">
        <v>44</v>
      </c>
      <c r="E66" s="211">
        <v>0</v>
      </c>
      <c r="F66" s="209" t="str">
        <f t="shared" si="5"/>
        <v>2M5Y</v>
      </c>
      <c r="G66" s="212">
        <f>VLOOKUP(G$4&amp;$F66,SwaptionVols!$Z:$AE,4,FALSE)%%</f>
        <v>4.0799999999999994E-3</v>
      </c>
      <c r="H66" s="213">
        <f>VLOOKUP(H$4&amp;$F66,SwaptionVols!$Z:$AE,4,FALSE)</f>
        <v>66.5</v>
      </c>
      <c r="I66" s="211" t="s">
        <v>7574</v>
      </c>
      <c r="J66" s="211" t="s">
        <v>7575</v>
      </c>
      <c r="K66" s="210">
        <f ca="1">_xll.qlCalendarAdvance(I66,B66,C66,J66)</f>
        <v>42338</v>
      </c>
      <c r="L66" s="210">
        <f ca="1">_xll.qlCalendarAdvance(I66,K66,"2d")</f>
        <v>42340</v>
      </c>
      <c r="M66" s="210">
        <f ca="1">_xll.qlCalendarAdvance(I66,L66,D66,"unadjusted")</f>
        <v>44167</v>
      </c>
      <c r="N66" s="211" t="s">
        <v>41</v>
      </c>
      <c r="O66" s="211" t="s">
        <v>7574</v>
      </c>
      <c r="P66" s="211" t="s">
        <v>7575</v>
      </c>
      <c r="Q66" s="211" t="s">
        <v>7575</v>
      </c>
      <c r="R66" s="211" t="s">
        <v>7670</v>
      </c>
      <c r="S66" s="214" t="str">
        <f ca="1">_xll.qlSchedule(,L66,M66,N66,O66,P66,Q66,R66)</f>
        <v>obj_00680#0000</v>
      </c>
      <c r="T66" s="211" t="s">
        <v>58</v>
      </c>
      <c r="U66" s="211" t="s">
        <v>7574</v>
      </c>
      <c r="V66" s="211" t="s">
        <v>7575</v>
      </c>
      <c r="W66" s="211" t="s">
        <v>7575</v>
      </c>
      <c r="X66" s="211" t="s">
        <v>7670</v>
      </c>
      <c r="Y66" s="214" t="str">
        <f ca="1">_xll.qlSchedule(,L66,M66,T66,U66,V66,W66,X66)</f>
        <v>obj_00c9a#0000</v>
      </c>
      <c r="Z66" s="215" t="s">
        <v>7671</v>
      </c>
      <c r="AA66" s="216" t="s">
        <v>7640</v>
      </c>
      <c r="AB66" s="216" t="s">
        <v>7672</v>
      </c>
      <c r="AC66" s="214" t="str">
        <f ca="1">_xll.qlVanillaSwap(,,,S66,,Z66,Y66,AA66,,AB66)</f>
        <v>obj_00c9b#0000</v>
      </c>
      <c r="AD66" s="214" t="b">
        <f ca="1">_xll.qlInstrumentSetPricingEngine(AC66,_xll.qlDiscountingSwapEngine(,"YC-EUR-EONIA"))</f>
        <v>1</v>
      </c>
      <c r="AE66" s="217">
        <f ca="1">_xll.qlVanillaSwapFairRate(AC66,AD66)</f>
        <v>3.9059628020538754E-3</v>
      </c>
      <c r="AF66" s="211" t="s">
        <v>7673</v>
      </c>
      <c r="AG66" s="218">
        <v>10000</v>
      </c>
      <c r="AH66" s="219" t="str">
        <f ca="1">_xll.qlVanillaSwap(,AF66,AG66,S66,AE66,Z66,Y66,AA66,,AB66)</f>
        <v>obj_010d1#0000</v>
      </c>
      <c r="AI66" s="219" t="str">
        <f ca="1">_xll.qlEuropeanExercise(,K66)</f>
        <v>obj_0048a#0000</v>
      </c>
      <c r="AJ66" s="211" t="s">
        <v>7669</v>
      </c>
      <c r="AK66" s="220" t="str">
        <f ca="1">_xll.qlSwaption(,AH66,AI66,AJ66)</f>
        <v>obj_010d2#0000</v>
      </c>
      <c r="AL66" s="221" t="str">
        <f ca="1">_xll.qlConstantSwaptionVolatility(,,I66,J66,G66)</f>
        <v>obj_00158#0000</v>
      </c>
      <c r="AM66" s="221" t="b">
        <f ca="1">_xll.qlInstrumentSetPricingEngine(AK66,_xll.qlBachelierBlackSwaptionEngine(,"YC-EUR-EONIA",AL66))</f>
        <v>1</v>
      </c>
      <c r="AN66" s="222">
        <f ca="1">_xll.qlInstrumentNPV(AK66,AM66)*2/_xll.qlYieldTSDiscount("YC-EUR-EONIA",L66)</f>
        <v>66.305129371059508</v>
      </c>
      <c r="AO66" s="222">
        <f ca="1">_xll.qlInstrumentResults(AK66,"annuity",AM66)</f>
        <v>49432.320017867103</v>
      </c>
      <c r="AP66" s="223">
        <f ca="1">H66/2*_xll.qlYieldTSDiscount("YC-EUR-EONIA",L66)/AO66</f>
        <v>6.7281266803455547E-4</v>
      </c>
      <c r="AQ66" s="224">
        <f ca="1">_xll.qlBachelierBlackFormulaImpliedVol("Call",AE66,AE66,_xll.qlDayCounterYearFraction("Act/365 (Fixed)",B66,K66),AP66)</f>
        <v>4.0919911109988149E-3</v>
      </c>
      <c r="AR66" s="225">
        <f ca="1">_xll.qlBlackFormulaImpliedStdDev("Call",AE66,AE66,AP66)/SQRT(_xll.qlDayCounterYearFraction("Act/365 (Fixed)",B66,K66))</f>
        <v>1.0559000358637916</v>
      </c>
    </row>
    <row r="67" spans="2:44">
      <c r="B67" s="210">
        <f t="shared" ca="1" si="4"/>
        <v>42276</v>
      </c>
      <c r="C67" s="211" t="s">
        <v>54</v>
      </c>
      <c r="D67" s="211" t="s">
        <v>44</v>
      </c>
      <c r="E67" s="211">
        <v>0</v>
      </c>
      <c r="F67" s="209" t="str">
        <f t="shared" si="5"/>
        <v>3M5Y</v>
      </c>
      <c r="G67" s="212">
        <f>VLOOKUP(G$4&amp;$F67,SwaptionVols!$Z:$AE,4,FALSE)%%</f>
        <v>4.1700000000000001E-3</v>
      </c>
      <c r="H67" s="213">
        <f>VLOOKUP(H$4&amp;$F67,SwaptionVols!$Z:$AE,4,FALSE)</f>
        <v>82</v>
      </c>
      <c r="I67" s="211" t="s">
        <v>7574</v>
      </c>
      <c r="J67" s="211" t="s">
        <v>7575</v>
      </c>
      <c r="K67" s="210">
        <f ca="1">_xll.qlCalendarAdvance(I67,B67,C67,J67)</f>
        <v>42367</v>
      </c>
      <c r="L67" s="210">
        <f ca="1">_xll.qlCalendarAdvance(I67,K67,"2d")</f>
        <v>42369</v>
      </c>
      <c r="M67" s="210">
        <f ca="1">_xll.qlCalendarAdvance(I67,L67,D67,"unadjusted")</f>
        <v>44196</v>
      </c>
      <c r="N67" s="211" t="s">
        <v>41</v>
      </c>
      <c r="O67" s="211" t="s">
        <v>7574</v>
      </c>
      <c r="P67" s="211" t="s">
        <v>7575</v>
      </c>
      <c r="Q67" s="211" t="s">
        <v>7575</v>
      </c>
      <c r="R67" s="211" t="s">
        <v>7670</v>
      </c>
      <c r="S67" s="214" t="str">
        <f ca="1">_xll.qlSchedule(,L67,M67,N67,O67,P67,Q67,R67)</f>
        <v>obj_00784#0000</v>
      </c>
      <c r="T67" s="211" t="s">
        <v>58</v>
      </c>
      <c r="U67" s="211" t="s">
        <v>7574</v>
      </c>
      <c r="V67" s="211" t="s">
        <v>7575</v>
      </c>
      <c r="W67" s="211" t="s">
        <v>7575</v>
      </c>
      <c r="X67" s="211" t="s">
        <v>7670</v>
      </c>
      <c r="Y67" s="214" t="str">
        <f ca="1">_xll.qlSchedule(,L67,M67,T67,U67,V67,W67,X67)</f>
        <v>obj_00783#0000</v>
      </c>
      <c r="Z67" s="215" t="s">
        <v>7671</v>
      </c>
      <c r="AA67" s="216" t="s">
        <v>7640</v>
      </c>
      <c r="AB67" s="216" t="s">
        <v>7672</v>
      </c>
      <c r="AC67" s="214" t="str">
        <f ca="1">_xll.qlVanillaSwap(,,,S67,,Z67,Y67,AA67,,AB67)</f>
        <v>obj_00785#0000</v>
      </c>
      <c r="AD67" s="214" t="b">
        <f ca="1">_xll.qlInstrumentSetPricingEngine(AC67,_xll.qlDiscountingSwapEngine(,"YC-EUR-EONIA"))</f>
        <v>1</v>
      </c>
      <c r="AE67" s="217">
        <f ca="1">_xll.qlVanillaSwapFairRate(AC67,AD67)</f>
        <v>4.0661573293860357E-3</v>
      </c>
      <c r="AF67" s="211" t="s">
        <v>7673</v>
      </c>
      <c r="AG67" s="218">
        <v>10000</v>
      </c>
      <c r="AH67" s="219" t="str">
        <f ca="1">_xll.qlVanillaSwap(,AF67,AG67,S67,AE67,Z67,Y67,AA67,,AB67)</f>
        <v>obj_00d6e#0000</v>
      </c>
      <c r="AI67" s="219" t="str">
        <f ca="1">_xll.qlEuropeanExercise(,K67)</f>
        <v>obj_00553#0000</v>
      </c>
      <c r="AJ67" s="211" t="s">
        <v>7669</v>
      </c>
      <c r="AK67" s="220" t="str">
        <f ca="1">_xll.qlSwaption(,AH67,AI67,AJ67)</f>
        <v>obj_01155#0000</v>
      </c>
      <c r="AL67" s="221" t="str">
        <f ca="1">_xll.qlConstantSwaptionVolatility(,,I67,J67,G67)</f>
        <v>obj_00184#0000</v>
      </c>
      <c r="AM67" s="221" t="b">
        <f ca="1">_xll.qlInstrumentSetPricingEngine(AK67,_xll.qlBachelierBlackSwaptionEngine(,"YC-EUR-EONIA",AL67))</f>
        <v>1</v>
      </c>
      <c r="AN67" s="222">
        <f ca="1">_xll.qlInstrumentNPV(AK67,AM67)*2/_xll.qlYieldTSDiscount("YC-EUR-EONIA",L67)</f>
        <v>82.107296313359811</v>
      </c>
      <c r="AO67" s="222">
        <f ca="1">_xll.qlInstrumentResults(AK67,"annuity",AM67)</f>
        <v>49441.889321600887</v>
      </c>
      <c r="AP67" s="223">
        <f ca="1">H67/2*_xll.qlYieldTSDiscount("YC-EUR-EONIA",L67)/AO67</f>
        <v>8.2956894437488464E-4</v>
      </c>
      <c r="AQ67" s="224">
        <f ca="1">_xll.qlBachelierBlackFormulaImpliedVol("Call",AE67,AE67,_xll.qlDayCounterYearFraction("Act/365 (Fixed)",B67,K67),AP67)</f>
        <v>4.1645507202550383E-3</v>
      </c>
      <c r="AR67" s="225">
        <f ca="1">_xll.qlBlackFormulaImpliedStdDev("Call",AE67,AE67,AP67)/SQRT(_xll.qlDayCounterYearFraction("Act/365 (Fixed)",B67,K67))</f>
        <v>1.0356216119417696</v>
      </c>
    </row>
    <row r="68" spans="2:44">
      <c r="B68" s="210">
        <f t="shared" ca="1" si="4"/>
        <v>42276</v>
      </c>
      <c r="C68" s="211" t="s">
        <v>58</v>
      </c>
      <c r="D68" s="211" t="s">
        <v>44</v>
      </c>
      <c r="E68" s="211">
        <v>0</v>
      </c>
      <c r="F68" s="209" t="str">
        <f t="shared" si="5"/>
        <v>6M5Y</v>
      </c>
      <c r="G68" s="212">
        <f>VLOOKUP(G$4&amp;$F68,SwaptionVols!$Z:$AE,4,FALSE)%%</f>
        <v>4.3400000000000001E-3</v>
      </c>
      <c r="H68" s="213">
        <f>VLOOKUP(H$4&amp;$F68,SwaptionVols!$Z:$AE,4,FALSE)</f>
        <v>121</v>
      </c>
      <c r="I68" s="211" t="s">
        <v>7574</v>
      </c>
      <c r="J68" s="211" t="s">
        <v>7575</v>
      </c>
      <c r="K68" s="210">
        <f ca="1">_xll.qlCalendarAdvance(I68,B68,C68,J68)</f>
        <v>42458</v>
      </c>
      <c r="L68" s="210">
        <f ca="1">_xll.qlCalendarAdvance(I68,K68,"2d")</f>
        <v>42460</v>
      </c>
      <c r="M68" s="210">
        <f ca="1">_xll.qlCalendarAdvance(I68,L68,D68,"unadjusted")</f>
        <v>44286</v>
      </c>
      <c r="N68" s="211" t="s">
        <v>41</v>
      </c>
      <c r="O68" s="211" t="s">
        <v>7574</v>
      </c>
      <c r="P68" s="211" t="s">
        <v>7575</v>
      </c>
      <c r="Q68" s="211" t="s">
        <v>7575</v>
      </c>
      <c r="R68" s="211" t="s">
        <v>7670</v>
      </c>
      <c r="S68" s="214" t="str">
        <f ca="1">_xll.qlSchedule(,L68,M68,N68,O68,P68,Q68,R68)</f>
        <v>obj_006f9#0000</v>
      </c>
      <c r="T68" s="211" t="s">
        <v>58</v>
      </c>
      <c r="U68" s="211" t="s">
        <v>7574</v>
      </c>
      <c r="V68" s="211" t="s">
        <v>7575</v>
      </c>
      <c r="W68" s="211" t="s">
        <v>7575</v>
      </c>
      <c r="X68" s="211" t="s">
        <v>7670</v>
      </c>
      <c r="Y68" s="214" t="str">
        <f ca="1">_xll.qlSchedule(,L68,M68,T68,U68,V68,W68,X68)</f>
        <v>obj_0066e#0000</v>
      </c>
      <c r="Z68" s="215" t="s">
        <v>7671</v>
      </c>
      <c r="AA68" s="216" t="s">
        <v>7640</v>
      </c>
      <c r="AB68" s="216" t="s">
        <v>7672</v>
      </c>
      <c r="AC68" s="214" t="str">
        <f ca="1">_xll.qlVanillaSwap(,,,S68,,Z68,Y68,AA68,,AB68)</f>
        <v>obj_006fa#0000</v>
      </c>
      <c r="AD68" s="214" t="b">
        <f ca="1">_xll.qlInstrumentSetPricingEngine(AC68,_xll.qlDiscountingSwapEngine(,"YC-EUR-EONIA"))</f>
        <v>1</v>
      </c>
      <c r="AE68" s="217">
        <f ca="1">_xll.qlVanillaSwapFairRate(AC68,AD68)</f>
        <v>4.5921004435690851E-3</v>
      </c>
      <c r="AF68" s="211" t="s">
        <v>7673</v>
      </c>
      <c r="AG68" s="218">
        <v>10000</v>
      </c>
      <c r="AH68" s="219" t="str">
        <f ca="1">_xll.qlVanillaSwap(,AF68,AG68,S68,AE68,Z68,Y68,AA68,,AB68)</f>
        <v>obj_0119e#0000</v>
      </c>
      <c r="AI68" s="219" t="str">
        <f ca="1">_xll.qlEuropeanExercise(,K68)</f>
        <v>obj_009f4#0000</v>
      </c>
      <c r="AJ68" s="211" t="s">
        <v>7669</v>
      </c>
      <c r="AK68" s="220" t="str">
        <f ca="1">_xll.qlSwaption(,AH68,AI68,AJ68)</f>
        <v>obj_01238#0000</v>
      </c>
      <c r="AL68" s="221" t="str">
        <f ca="1">_xll.qlConstantSwaptionVolatility(,,I68,J68,G68)</f>
        <v>obj_0015a#0000</v>
      </c>
      <c r="AM68" s="221" t="b">
        <f ca="1">_xll.qlInstrumentSetPricingEngine(AK68,_xll.qlBachelierBlackSwaptionEngine(,"YC-EUR-EONIA",AL68))</f>
        <v>1</v>
      </c>
      <c r="AN68" s="222">
        <f ca="1">_xll.qlInstrumentNPV(AK68,AM68)*2/_xll.qlYieldTSDiscount("YC-EUR-EONIA",L68)</f>
        <v>120.66157763098067</v>
      </c>
      <c r="AO68" s="222">
        <f ca="1">_xll.qlInstrumentResults(AK68,"annuity",AM68)</f>
        <v>49385.596603413811</v>
      </c>
      <c r="AP68" s="223">
        <f ca="1">H68/2*_xll.qlYieldTSDiscount("YC-EUR-EONIA",L68)/AO68</f>
        <v>1.2260422263716249E-3</v>
      </c>
      <c r="AQ68" s="224">
        <f ca="1">_xll.qlBachelierBlackFormulaImpliedVol("Call",AE68,AE68,_xll.qlDayCounterYearFraction("Act/365 (Fixed)",B68,K68),AP68)</f>
        <v>4.3521725002305658E-3</v>
      </c>
      <c r="AR68" s="225">
        <f ca="1">_xll.qlBlackFormulaImpliedStdDev("Call",AE68,AE68,AP68)/SQRT(_xll.qlDayCounterYearFraction("Act/365 (Fixed)",B68,K68))</f>
        <v>0.96616749418776271</v>
      </c>
    </row>
    <row r="69" spans="2:44">
      <c r="B69" s="210">
        <f t="shared" ref="B69:B132" ca="1" si="6">RefDate</f>
        <v>42276</v>
      </c>
      <c r="C69" s="211" t="s">
        <v>71</v>
      </c>
      <c r="D69" s="211" t="s">
        <v>44</v>
      </c>
      <c r="E69" s="211">
        <v>0</v>
      </c>
      <c r="F69" s="209" t="str">
        <f t="shared" si="5"/>
        <v>9M5Y</v>
      </c>
      <c r="G69" s="212">
        <f>VLOOKUP(G$4&amp;$F69,SwaptionVols!$Z:$AE,4,FALSE)%%</f>
        <v>4.5199999999999997E-3</v>
      </c>
      <c r="H69" s="213">
        <f>VLOOKUP(H$4&amp;$F69,SwaptionVols!$Z:$AE,4,FALSE)</f>
        <v>154</v>
      </c>
      <c r="I69" s="211" t="s">
        <v>7574</v>
      </c>
      <c r="J69" s="211" t="s">
        <v>7575</v>
      </c>
      <c r="K69" s="210">
        <f ca="1">_xll.qlCalendarAdvance(I69,B69,C69,J69)</f>
        <v>42550</v>
      </c>
      <c r="L69" s="210">
        <f ca="1">_xll.qlCalendarAdvance(I69,K69,"2d")</f>
        <v>42552</v>
      </c>
      <c r="M69" s="210">
        <f ca="1">_xll.qlCalendarAdvance(I69,L69,D69,"unadjusted")</f>
        <v>44378</v>
      </c>
      <c r="N69" s="211" t="s">
        <v>41</v>
      </c>
      <c r="O69" s="211" t="s">
        <v>7574</v>
      </c>
      <c r="P69" s="211" t="s">
        <v>7575</v>
      </c>
      <c r="Q69" s="211" t="s">
        <v>7575</v>
      </c>
      <c r="R69" s="211" t="s">
        <v>7670</v>
      </c>
      <c r="S69" s="214" t="str">
        <f ca="1">_xll.qlSchedule(,L69,M69,N69,O69,P69,Q69,R69)</f>
        <v>obj_007fc#0000</v>
      </c>
      <c r="T69" s="211" t="s">
        <v>58</v>
      </c>
      <c r="U69" s="211" t="s">
        <v>7574</v>
      </c>
      <c r="V69" s="211" t="s">
        <v>7575</v>
      </c>
      <c r="W69" s="211" t="s">
        <v>7575</v>
      </c>
      <c r="X69" s="211" t="s">
        <v>7670</v>
      </c>
      <c r="Y69" s="214" t="str">
        <f ca="1">_xll.qlSchedule(,L69,M69,T69,U69,V69,W69,X69)</f>
        <v>obj_009b3#0000</v>
      </c>
      <c r="Z69" s="215" t="s">
        <v>7671</v>
      </c>
      <c r="AA69" s="216" t="s">
        <v>7640</v>
      </c>
      <c r="AB69" s="216" t="s">
        <v>7672</v>
      </c>
      <c r="AC69" s="214" t="str">
        <f ca="1">_xll.qlVanillaSwap(,,,S69,,Z69,Y69,AA69,,AB69)</f>
        <v>obj_00c1e#0000</v>
      </c>
      <c r="AD69" s="214" t="b">
        <f ca="1">_xll.qlInstrumentSetPricingEngine(AC69,_xll.qlDiscountingSwapEngine(,"YC-EUR-EONIA"))</f>
        <v>1</v>
      </c>
      <c r="AE69" s="217">
        <f ca="1">_xll.qlVanillaSwapFairRate(AC69,AD69)</f>
        <v>5.1706006751318671E-3</v>
      </c>
      <c r="AF69" s="211" t="s">
        <v>7673</v>
      </c>
      <c r="AG69" s="218">
        <v>10000</v>
      </c>
      <c r="AH69" s="219" t="str">
        <f ca="1">_xll.qlVanillaSwap(,AF69,AG69,S69,AE69,Z69,Y69,AA69,,AB69)</f>
        <v>obj_0137b#0000</v>
      </c>
      <c r="AI69" s="219" t="str">
        <f ca="1">_xll.qlEuropeanExercise(,K69)</f>
        <v>obj_004b5#0000</v>
      </c>
      <c r="AJ69" s="211" t="s">
        <v>7669</v>
      </c>
      <c r="AK69" s="220" t="str">
        <f ca="1">_xll.qlSwaption(,AH69,AI69,AJ69)</f>
        <v>obj_0137c#0000</v>
      </c>
      <c r="AL69" s="221" t="str">
        <f ca="1">_xll.qlConstantSwaptionVolatility(,,I69,J69,G69)</f>
        <v>obj_0010d#0000</v>
      </c>
      <c r="AM69" s="221" t="b">
        <f ca="1">_xll.qlInstrumentSetPricingEngine(AK69,_xll.qlBachelierBlackSwaptionEngine(,"YC-EUR-EONIA",AL69))</f>
        <v>1</v>
      </c>
      <c r="AN69" s="222">
        <f ca="1">_xll.qlInstrumentNPV(AK69,AM69)*2/_xll.qlYieldTSDiscount("YC-EUR-EONIA",L69)</f>
        <v>153.84009779376512</v>
      </c>
      <c r="AO69" s="222">
        <f ca="1">_xll.qlInstrumentResults(AK69,"annuity",AM69)</f>
        <v>49296.725640620127</v>
      </c>
      <c r="AP69" s="223">
        <f ca="1">H69/2*_xll.qlYieldTSDiscount("YC-EUR-EONIA",L69)/AO69</f>
        <v>1.5639703786953152E-3</v>
      </c>
      <c r="AQ69" s="224">
        <f ca="1">_xll.qlBachelierBlackFormulaImpliedVol("Call",AE69,AE69,_xll.qlDayCounterYearFraction("Act/365 (Fixed)",B69,K69),AP69)</f>
        <v>4.5246981117571554E-3</v>
      </c>
      <c r="AR69" s="225">
        <f ca="1">_xll.qlBlackFormulaImpliedStdDev("Call",AE69,AE69,AP69)/SQRT(_xll.qlDayCounterYearFraction("Act/365 (Fixed)",B69,K69))</f>
        <v>0.89716634097916548</v>
      </c>
    </row>
    <row r="70" spans="2:44">
      <c r="B70" s="210">
        <f t="shared" ca="1" si="6"/>
        <v>42276</v>
      </c>
      <c r="C70" s="211" t="s">
        <v>41</v>
      </c>
      <c r="D70" s="211" t="s">
        <v>44</v>
      </c>
      <c r="E70" s="211">
        <v>0</v>
      </c>
      <c r="F70" s="209" t="str">
        <f t="shared" ref="F70:F133" si="7">$C70&amp;$D70</f>
        <v>1Y5Y</v>
      </c>
      <c r="G70" s="212">
        <f>VLOOKUP(G$4&amp;$F70,SwaptionVols!$Z:$AE,4,FALSE)%%</f>
        <v>4.79E-3</v>
      </c>
      <c r="H70" s="213">
        <f>VLOOKUP(H$4&amp;$F70,SwaptionVols!$Z:$AE,4,FALSE)</f>
        <v>188</v>
      </c>
      <c r="I70" s="211" t="s">
        <v>7574</v>
      </c>
      <c r="J70" s="211" t="s">
        <v>7575</v>
      </c>
      <c r="K70" s="210">
        <f ca="1">_xll.qlCalendarAdvance(I70,B70,C70,J70)</f>
        <v>42642</v>
      </c>
      <c r="L70" s="210">
        <f ca="1">_xll.qlCalendarAdvance(I70,K70,"2d")</f>
        <v>42646</v>
      </c>
      <c r="M70" s="210">
        <f ca="1">_xll.qlCalendarAdvance(I70,L70,D70,"unadjusted")</f>
        <v>44472</v>
      </c>
      <c r="N70" s="211" t="s">
        <v>41</v>
      </c>
      <c r="O70" s="211" t="s">
        <v>7574</v>
      </c>
      <c r="P70" s="211" t="s">
        <v>7575</v>
      </c>
      <c r="Q70" s="211" t="s">
        <v>7575</v>
      </c>
      <c r="R70" s="211" t="s">
        <v>7670</v>
      </c>
      <c r="S70" s="214" t="str">
        <f ca="1">_xll.qlSchedule(,L70,M70,N70,O70,P70,Q70,R70)</f>
        <v>obj_00c5f#0000</v>
      </c>
      <c r="T70" s="211" t="s">
        <v>58</v>
      </c>
      <c r="U70" s="211" t="s">
        <v>7574</v>
      </c>
      <c r="V70" s="211" t="s">
        <v>7575</v>
      </c>
      <c r="W70" s="211" t="s">
        <v>7575</v>
      </c>
      <c r="X70" s="211" t="s">
        <v>7670</v>
      </c>
      <c r="Y70" s="214" t="str">
        <f ca="1">_xll.qlSchedule(,L70,M70,T70,U70,V70,W70,X70)</f>
        <v>obj_00980#0000</v>
      </c>
      <c r="Z70" s="215" t="s">
        <v>7671</v>
      </c>
      <c r="AA70" s="216" t="s">
        <v>7640</v>
      </c>
      <c r="AB70" s="216" t="s">
        <v>7672</v>
      </c>
      <c r="AC70" s="214" t="str">
        <f ca="1">_xll.qlVanillaSwap(,,,S70,,Z70,Y70,AA70,,AB70)</f>
        <v>obj_00dd8#0000</v>
      </c>
      <c r="AD70" s="214" t="b">
        <f ca="1">_xll.qlInstrumentSetPricingEngine(AC70,_xll.qlDiscountingSwapEngine(,"YC-EUR-EONIA"))</f>
        <v>1</v>
      </c>
      <c r="AE70" s="217">
        <f ca="1">_xll.qlVanillaSwapFairRate(AC70,AD70)</f>
        <v>5.7967239984307185E-3</v>
      </c>
      <c r="AF70" s="211" t="s">
        <v>7673</v>
      </c>
      <c r="AG70" s="218">
        <v>10000</v>
      </c>
      <c r="AH70" s="219" t="str">
        <f ca="1">_xll.qlVanillaSwap(,AF70,AG70,S70,AE70,Z70,Y70,AA70,,AB70)</f>
        <v>obj_00e73#0000</v>
      </c>
      <c r="AI70" s="219" t="str">
        <f ca="1">_xll.qlEuropeanExercise(,K70)</f>
        <v>obj_007dd#0000</v>
      </c>
      <c r="AJ70" s="211" t="s">
        <v>7669</v>
      </c>
      <c r="AK70" s="220" t="str">
        <f ca="1">_xll.qlSwaption(,AH70,AI70,AJ70)</f>
        <v>obj_01252#0000</v>
      </c>
      <c r="AL70" s="221" t="str">
        <f ca="1">_xll.qlConstantSwaptionVolatility(,,I70,J70,G70)</f>
        <v>obj_00215#0000</v>
      </c>
      <c r="AM70" s="221" t="b">
        <f ca="1">_xll.qlInstrumentSetPricingEngine(AK70,_xll.qlBachelierBlackSwaptionEngine(,"YC-EUR-EONIA",AL70))</f>
        <v>1</v>
      </c>
      <c r="AN70" s="222">
        <f ca="1">_xll.qlInstrumentNPV(AK70,AM70)*2/_xll.qlYieldTSDiscount("YC-EUR-EONIA",L70)</f>
        <v>188.17441708478131</v>
      </c>
      <c r="AO70" s="222">
        <f ca="1">_xll.qlInstrumentResults(AK70,"annuity",AM70)</f>
        <v>49256.954377964001</v>
      </c>
      <c r="AP70" s="223">
        <f ca="1">H70/2*_xll.qlYieldTSDiscount("YC-EUR-EONIA",L70)/AO70</f>
        <v>1.9117757989131985E-3</v>
      </c>
      <c r="AQ70" s="224">
        <f ca="1">_xll.qlBachelierBlackFormulaImpliedVol("Call",AE70,AE70,_xll.qlDayCounterYearFraction("Act/365 (Fixed)",B70,K70),AP70)</f>
        <v>4.7855601943715626E-3</v>
      </c>
      <c r="AR70" s="225">
        <f ca="1">_xll.qlBlackFormulaImpliedStdDev("Call",AE70,AE70,AP70)/SQRT(_xll.qlDayCounterYearFraction("Act/365 (Fixed)",B70,K70))</f>
        <v>0.85059035693399354</v>
      </c>
    </row>
    <row r="71" spans="2:44">
      <c r="B71" s="210">
        <f t="shared" ca="1" si="6"/>
        <v>42276</v>
      </c>
      <c r="C71" s="211" t="s">
        <v>146</v>
      </c>
      <c r="D71" s="211" t="s">
        <v>44</v>
      </c>
      <c r="E71" s="211">
        <v>0</v>
      </c>
      <c r="F71" s="209" t="str">
        <f t="shared" si="7"/>
        <v>18M5Y</v>
      </c>
      <c r="G71" s="212">
        <f>VLOOKUP(G$4&amp;$F71,SwaptionVols!$Z:$AE,4,FALSE)%%</f>
        <v>5.2900000000000004E-3</v>
      </c>
      <c r="H71" s="213">
        <f>VLOOKUP(H$4&amp;$F71,SwaptionVols!$Z:$AE,4,FALSE)</f>
        <v>253</v>
      </c>
      <c r="I71" s="211" t="s">
        <v>7574</v>
      </c>
      <c r="J71" s="211" t="s">
        <v>7575</v>
      </c>
      <c r="K71" s="210">
        <f ca="1">_xll.qlCalendarAdvance(I71,B71,C71,J71)</f>
        <v>42823</v>
      </c>
      <c r="L71" s="210">
        <f ca="1">_xll.qlCalendarAdvance(I71,K71,"2d")</f>
        <v>42825</v>
      </c>
      <c r="M71" s="210">
        <f ca="1">_xll.qlCalendarAdvance(I71,L71,D71,"unadjusted")</f>
        <v>44651</v>
      </c>
      <c r="N71" s="211" t="s">
        <v>41</v>
      </c>
      <c r="O71" s="211" t="s">
        <v>7574</v>
      </c>
      <c r="P71" s="211" t="s">
        <v>7575</v>
      </c>
      <c r="Q71" s="211" t="s">
        <v>7575</v>
      </c>
      <c r="R71" s="211" t="s">
        <v>7670</v>
      </c>
      <c r="S71" s="214" t="str">
        <f ca="1">_xll.qlSchedule(,L71,M71,N71,O71,P71,Q71,R71)</f>
        <v>obj_00c71#0000</v>
      </c>
      <c r="T71" s="211" t="s">
        <v>58</v>
      </c>
      <c r="U71" s="211" t="s">
        <v>7574</v>
      </c>
      <c r="V71" s="211" t="s">
        <v>7575</v>
      </c>
      <c r="W71" s="211" t="s">
        <v>7575</v>
      </c>
      <c r="X71" s="211" t="s">
        <v>7670</v>
      </c>
      <c r="Y71" s="214" t="str">
        <f ca="1">_xll.qlSchedule(,L71,M71,T71,U71,V71,W71,X71)</f>
        <v>obj_0091b#0000</v>
      </c>
      <c r="Z71" s="215" t="s">
        <v>7671</v>
      </c>
      <c r="AA71" s="216" t="s">
        <v>7640</v>
      </c>
      <c r="AB71" s="216" t="s">
        <v>7672</v>
      </c>
      <c r="AC71" s="214" t="str">
        <f ca="1">_xll.qlVanillaSwap(,,,S71,,Z71,Y71,AA71,,AB71)</f>
        <v>obj_00c72#0000</v>
      </c>
      <c r="AD71" s="214" t="b">
        <f ca="1">_xll.qlInstrumentSetPricingEngine(AC71,_xll.qlDiscountingSwapEngine(,"YC-EUR-EONIA"))</f>
        <v>1</v>
      </c>
      <c r="AE71" s="217">
        <f ca="1">_xll.qlVanillaSwapFairRate(AC71,AD71)</f>
        <v>7.0592993794747552E-3</v>
      </c>
      <c r="AF71" s="211" t="s">
        <v>7673</v>
      </c>
      <c r="AG71" s="218">
        <v>10000</v>
      </c>
      <c r="AH71" s="219" t="str">
        <f ca="1">_xll.qlVanillaSwap(,AF71,AG71,S71,AE71,Z71,Y71,AA71,,AB71)</f>
        <v>obj_011d5#0000</v>
      </c>
      <c r="AI71" s="219" t="str">
        <f ca="1">_xll.qlEuropeanExercise(,K71)</f>
        <v>obj_00721#0000</v>
      </c>
      <c r="AJ71" s="211" t="s">
        <v>7669</v>
      </c>
      <c r="AK71" s="220" t="str">
        <f ca="1">_xll.qlSwaption(,AH71,AI71,AJ71)</f>
        <v>obj_012b3#0000</v>
      </c>
      <c r="AL71" s="221" t="str">
        <f ca="1">_xll.qlConstantSwaptionVolatility(,,I71,J71,G71)</f>
        <v>obj_000ee#0000</v>
      </c>
      <c r="AM71" s="221" t="b">
        <f ca="1">_xll.qlInstrumentSetPricingEngine(AK71,_xll.qlBachelierBlackSwaptionEngine(,"YC-EUR-EONIA",AL71))</f>
        <v>1</v>
      </c>
      <c r="AN71" s="222">
        <f ca="1">_xll.qlInstrumentNPV(AK71,AM71)*2/_xll.qlYieldTSDiscount("YC-EUR-EONIA",L71)</f>
        <v>253.11071451841192</v>
      </c>
      <c r="AO71" s="222">
        <f ca="1">_xll.qlInstrumentResults(AK71,"annuity",AM71)</f>
        <v>49119.436567727884</v>
      </c>
      <c r="AP71" s="223">
        <f ca="1">H71/2*_xll.qlYieldTSDiscount("YC-EUR-EONIA",L71)/AO71</f>
        <v>2.5823967124043792E-3</v>
      </c>
      <c r="AQ71" s="224">
        <f ca="1">_xll.qlBachelierBlackFormulaImpliedVol("Call",AE71,AE71,_xll.qlDayCounterYearFraction("Act/365 (Fixed)",B71,K71),AP71)</f>
        <v>5.2876860726599178E-3</v>
      </c>
      <c r="AR71" s="225">
        <f ca="1">_xll.qlBlackFormulaImpliedStdDev("Call",AE71,AE71,AP71)/SQRT(_xll.qlDayCounterYearFraction("Act/365 (Fixed)",B71,K71))</f>
        <v>0.77740596300553111</v>
      </c>
    </row>
    <row r="72" spans="2:44">
      <c r="B72" s="210">
        <f t="shared" ca="1" si="6"/>
        <v>42276</v>
      </c>
      <c r="C72" s="211" t="s">
        <v>42</v>
      </c>
      <c r="D72" s="211" t="s">
        <v>44</v>
      </c>
      <c r="E72" s="211">
        <v>0</v>
      </c>
      <c r="F72" s="209" t="str">
        <f t="shared" si="7"/>
        <v>2Y5Y</v>
      </c>
      <c r="G72" s="212">
        <f>VLOOKUP(G$4&amp;$F72,SwaptionVols!$Z:$AE,4,FALSE)%%</f>
        <v>5.660000000000001E-3</v>
      </c>
      <c r="H72" s="213">
        <f>VLOOKUP(H$4&amp;$F72,SwaptionVols!$Z:$AE,4,FALSE)</f>
        <v>311</v>
      </c>
      <c r="I72" s="211" t="s">
        <v>7574</v>
      </c>
      <c r="J72" s="211" t="s">
        <v>7575</v>
      </c>
      <c r="K72" s="210">
        <f ca="1">_xll.qlCalendarAdvance(I72,B72,C72,J72)</f>
        <v>43007</v>
      </c>
      <c r="L72" s="210">
        <f ca="1">_xll.qlCalendarAdvance(I72,K72,"2d")</f>
        <v>43011</v>
      </c>
      <c r="M72" s="210">
        <f ca="1">_xll.qlCalendarAdvance(I72,L72,D72,"unadjusted")</f>
        <v>44837</v>
      </c>
      <c r="N72" s="211" t="s">
        <v>41</v>
      </c>
      <c r="O72" s="211" t="s">
        <v>7574</v>
      </c>
      <c r="P72" s="211" t="s">
        <v>7575</v>
      </c>
      <c r="Q72" s="211" t="s">
        <v>7575</v>
      </c>
      <c r="R72" s="211" t="s">
        <v>7670</v>
      </c>
      <c r="S72" s="214" t="str">
        <f ca="1">_xll.qlSchedule(,L72,M72,N72,O72,P72,Q72,R72)</f>
        <v>obj_00868#0000</v>
      </c>
      <c r="T72" s="211" t="s">
        <v>58</v>
      </c>
      <c r="U72" s="211" t="s">
        <v>7574</v>
      </c>
      <c r="V72" s="211" t="s">
        <v>7575</v>
      </c>
      <c r="W72" s="211" t="s">
        <v>7575</v>
      </c>
      <c r="X72" s="211" t="s">
        <v>7670</v>
      </c>
      <c r="Y72" s="214" t="str">
        <f ca="1">_xll.qlSchedule(,L72,M72,T72,U72,V72,W72,X72)</f>
        <v>obj_00867#0000</v>
      </c>
      <c r="Z72" s="215" t="s">
        <v>7671</v>
      </c>
      <c r="AA72" s="216" t="s">
        <v>7640</v>
      </c>
      <c r="AB72" s="216" t="s">
        <v>7672</v>
      </c>
      <c r="AC72" s="214" t="str">
        <f ca="1">_xll.qlVanillaSwap(,,,S72,,Z72,Y72,AA72,,AB72)</f>
        <v>obj_00869#0000</v>
      </c>
      <c r="AD72" s="214" t="b">
        <f ca="1">_xll.qlInstrumentSetPricingEngine(AC72,_xll.qlDiscountingSwapEngine(,"YC-EUR-EONIA"))</f>
        <v>1</v>
      </c>
      <c r="AE72" s="217">
        <f ca="1">_xll.qlVanillaSwapFairRate(AC72,AD72)</f>
        <v>8.4488862233312728E-3</v>
      </c>
      <c r="AF72" s="211" t="s">
        <v>7673</v>
      </c>
      <c r="AG72" s="218">
        <v>10000</v>
      </c>
      <c r="AH72" s="219" t="str">
        <f ca="1">_xll.qlVanillaSwap(,AF72,AG72,S72,AE72,Z72,Y72,AA72,,AB72)</f>
        <v>obj_00d62#0000</v>
      </c>
      <c r="AI72" s="219" t="str">
        <f ca="1">_xll.qlEuropeanExercise(,K72)</f>
        <v>obj_00463#0000</v>
      </c>
      <c r="AJ72" s="211" t="s">
        <v>7669</v>
      </c>
      <c r="AK72" s="220" t="str">
        <f ca="1">_xll.qlSwaption(,AH72,AI72,AJ72)</f>
        <v>obj_00fb9#0000</v>
      </c>
      <c r="AL72" s="221" t="str">
        <f ca="1">_xll.qlConstantSwaptionVolatility(,,I72,J72,G72)</f>
        <v>obj_000e8#0000</v>
      </c>
      <c r="AM72" s="221" t="b">
        <f ca="1">_xll.qlInstrumentSetPricingEngine(AK72,_xll.qlBachelierBlackSwaptionEngine(,"YC-EUR-EONIA",AL72))</f>
        <v>1</v>
      </c>
      <c r="AN72" s="222">
        <f ca="1">_xll.qlInstrumentNPV(AK72,AM72)*2/_xll.qlYieldTSDiscount("YC-EUR-EONIA",L72)</f>
        <v>311.60741252086308</v>
      </c>
      <c r="AO72" s="222">
        <f ca="1">_xll.qlInstrumentResults(AK72,"annuity",AM72)</f>
        <v>48927.760864117197</v>
      </c>
      <c r="AP72" s="223">
        <f ca="1">H72/2*_xll.qlYieldTSDiscount("YC-EUR-EONIA",L72)/AO72</f>
        <v>3.189270546954487E-3</v>
      </c>
      <c r="AQ72" s="224">
        <f ca="1">_xll.qlBachelierBlackFormulaImpliedVol("Call",AE72,AE72,_xll.qlDayCounterYearFraction("Act/365 (Fixed)",B72,K72),AP72)</f>
        <v>5.64896703117467E-3</v>
      </c>
      <c r="AR72" s="225">
        <f ca="1">_xll.qlBlackFormulaImpliedStdDev("Call",AE72,AE72,AP72)/SQRT(_xll.qlDayCounterYearFraction("Act/365 (Fixed)",B72,K72))</f>
        <v>0.69571197708247157</v>
      </c>
    </row>
    <row r="73" spans="2:44">
      <c r="B73" s="210">
        <f t="shared" ca="1" si="6"/>
        <v>42276</v>
      </c>
      <c r="C73" s="211" t="s">
        <v>43</v>
      </c>
      <c r="D73" s="211" t="s">
        <v>44</v>
      </c>
      <c r="E73" s="211">
        <v>0</v>
      </c>
      <c r="F73" s="209" t="str">
        <f t="shared" si="7"/>
        <v>3Y5Y</v>
      </c>
      <c r="G73" s="212">
        <f>VLOOKUP(G$4&amp;$F73,SwaptionVols!$Z:$AE,4,FALSE)%%</f>
        <v>6.3499999999999997E-3</v>
      </c>
      <c r="H73" s="213">
        <f>VLOOKUP(H$4&amp;$F73,SwaptionVols!$Z:$AE,4,FALSE)</f>
        <v>424</v>
      </c>
      <c r="I73" s="211" t="s">
        <v>7574</v>
      </c>
      <c r="J73" s="211" t="s">
        <v>7575</v>
      </c>
      <c r="K73" s="210">
        <f ca="1">_xll.qlCalendarAdvance(I73,B73,C73,J73)</f>
        <v>43371</v>
      </c>
      <c r="L73" s="210">
        <f ca="1">_xll.qlCalendarAdvance(I73,K73,"2d")</f>
        <v>43375</v>
      </c>
      <c r="M73" s="210">
        <f ca="1">_xll.qlCalendarAdvance(I73,L73,D73,"unadjusted")</f>
        <v>45201</v>
      </c>
      <c r="N73" s="211" t="s">
        <v>41</v>
      </c>
      <c r="O73" s="211" t="s">
        <v>7574</v>
      </c>
      <c r="P73" s="211" t="s">
        <v>7575</v>
      </c>
      <c r="Q73" s="211" t="s">
        <v>7575</v>
      </c>
      <c r="R73" s="211" t="s">
        <v>7670</v>
      </c>
      <c r="S73" s="214" t="str">
        <f ca="1">_xll.qlSchedule(,L73,M73,N73,O73,P73,Q73,R73)</f>
        <v>obj_007d6#0000</v>
      </c>
      <c r="T73" s="211" t="s">
        <v>58</v>
      </c>
      <c r="U73" s="211" t="s">
        <v>7574</v>
      </c>
      <c r="V73" s="211" t="s">
        <v>7575</v>
      </c>
      <c r="W73" s="211" t="s">
        <v>7575</v>
      </c>
      <c r="X73" s="211" t="s">
        <v>7670</v>
      </c>
      <c r="Y73" s="214" t="str">
        <f ca="1">_xll.qlSchedule(,L73,M73,T73,U73,V73,W73,X73)</f>
        <v>obj_007d5#0000</v>
      </c>
      <c r="Z73" s="215" t="s">
        <v>7671</v>
      </c>
      <c r="AA73" s="216" t="s">
        <v>7640</v>
      </c>
      <c r="AB73" s="216" t="s">
        <v>7672</v>
      </c>
      <c r="AC73" s="214" t="str">
        <f ca="1">_xll.qlVanillaSwap(,,,S73,,Z73,Y73,AA73,,AB73)</f>
        <v>obj_007d7#0000</v>
      </c>
      <c r="AD73" s="214" t="b">
        <f ca="1">_xll.qlInstrumentSetPricingEngine(AC73,_xll.qlDiscountingSwapEngine(,"YC-EUR-EONIA"))</f>
        <v>1</v>
      </c>
      <c r="AE73" s="217">
        <f ca="1">_xll.qlVanillaSwapFairRate(AC73,AD73)</f>
        <v>1.1210997536253403E-2</v>
      </c>
      <c r="AF73" s="211" t="s">
        <v>7673</v>
      </c>
      <c r="AG73" s="218">
        <v>10000</v>
      </c>
      <c r="AH73" s="219" t="str">
        <f ca="1">_xll.qlVanillaSwap(,AF73,AG73,S73,AE73,Z73,Y73,AA73,,AB73)</f>
        <v>obj_00ec5#0000</v>
      </c>
      <c r="AI73" s="219" t="str">
        <f ca="1">_xll.qlEuropeanExercise(,K73)</f>
        <v>obj_0034b#0000</v>
      </c>
      <c r="AJ73" s="211" t="s">
        <v>7669</v>
      </c>
      <c r="AK73" s="220" t="str">
        <f ca="1">_xll.qlSwaption(,AH73,AI73,AJ73)</f>
        <v>obj_00ec6#0000</v>
      </c>
      <c r="AL73" s="221" t="str">
        <f ca="1">_xll.qlConstantSwaptionVolatility(,,I73,J73,G73)</f>
        <v>obj_00167#0000</v>
      </c>
      <c r="AM73" s="221" t="b">
        <f ca="1">_xll.qlInstrumentSetPricingEngine(AK73,_xll.qlBachelierBlackSwaptionEngine(,"YC-EUR-EONIA",AL73))</f>
        <v>1</v>
      </c>
      <c r="AN73" s="222">
        <f ca="1">_xll.qlInstrumentNPV(AK73,AM73)*2/_xll.qlYieldTSDiscount("YC-EUR-EONIA",L73)</f>
        <v>424.3976561769112</v>
      </c>
      <c r="AO73" s="222">
        <f ca="1">_xll.qlInstrumentResults(AK73,"annuity",AM73)</f>
        <v>48534.371872547308</v>
      </c>
      <c r="AP73" s="223">
        <f ca="1">H73/2*_xll.qlYieldTSDiscount("YC-EUR-EONIA",L73)/AO73</f>
        <v>4.3836643982259321E-3</v>
      </c>
      <c r="AQ73" s="224">
        <f ca="1">_xll.qlBachelierBlackFormulaImpliedVol("Call",AE73,AE73,_xll.qlDayCounterYearFraction("Act/365 (Fixed)",B73,K73),AP73)</f>
        <v>6.344050116237389E-3</v>
      </c>
      <c r="AR73" s="225">
        <f ca="1">_xll.qlBlackFormulaImpliedStdDev("Call",AE73,AE73,AP73)/SQRT(_xll.qlDayCounterYearFraction("Act/365 (Fixed)",B73,K73))</f>
        <v>0.59065513819525972</v>
      </c>
    </row>
    <row r="74" spans="2:44">
      <c r="B74" s="210">
        <f t="shared" ca="1" si="6"/>
        <v>42276</v>
      </c>
      <c r="C74" s="211" t="s">
        <v>152</v>
      </c>
      <c r="D74" s="211" t="s">
        <v>44</v>
      </c>
      <c r="E74" s="211">
        <v>0</v>
      </c>
      <c r="F74" s="209" t="str">
        <f t="shared" si="7"/>
        <v>4Y5Y</v>
      </c>
      <c r="G74" s="212">
        <f>VLOOKUP(G$4&amp;$F74,SwaptionVols!$Z:$AE,4,FALSE)%%</f>
        <v>6.8799999999999998E-3</v>
      </c>
      <c r="H74" s="213">
        <f>VLOOKUP(H$4&amp;$F74,SwaptionVols!$Z:$AE,4,FALSE)</f>
        <v>527</v>
      </c>
      <c r="I74" s="211" t="s">
        <v>7574</v>
      </c>
      <c r="J74" s="211" t="s">
        <v>7575</v>
      </c>
      <c r="K74" s="210">
        <f ca="1">_xll.qlCalendarAdvance(I74,B74,C74,J74)</f>
        <v>43738</v>
      </c>
      <c r="L74" s="210">
        <f ca="1">_xll.qlCalendarAdvance(I74,K74,"2d")</f>
        <v>43740</v>
      </c>
      <c r="M74" s="210">
        <f ca="1">_xll.qlCalendarAdvance(I74,L74,D74,"unadjusted")</f>
        <v>45567</v>
      </c>
      <c r="N74" s="211" t="s">
        <v>41</v>
      </c>
      <c r="O74" s="211" t="s">
        <v>7574</v>
      </c>
      <c r="P74" s="211" t="s">
        <v>7575</v>
      </c>
      <c r="Q74" s="211" t="s">
        <v>7575</v>
      </c>
      <c r="R74" s="211" t="s">
        <v>7670</v>
      </c>
      <c r="S74" s="214" t="str">
        <f ca="1">_xll.qlSchedule(,L74,M74,N74,O74,P74,Q74,R74)</f>
        <v>obj_0084b#0000</v>
      </c>
      <c r="T74" s="211" t="s">
        <v>58</v>
      </c>
      <c r="U74" s="211" t="s">
        <v>7574</v>
      </c>
      <c r="V74" s="211" t="s">
        <v>7575</v>
      </c>
      <c r="W74" s="211" t="s">
        <v>7575</v>
      </c>
      <c r="X74" s="211" t="s">
        <v>7670</v>
      </c>
      <c r="Y74" s="214" t="str">
        <f ca="1">_xll.qlSchedule(,L74,M74,T74,U74,V74,W74,X74)</f>
        <v>obj_0084a#0000</v>
      </c>
      <c r="Z74" s="215" t="s">
        <v>7671</v>
      </c>
      <c r="AA74" s="216" t="s">
        <v>7640</v>
      </c>
      <c r="AB74" s="216" t="s">
        <v>7672</v>
      </c>
      <c r="AC74" s="214" t="str">
        <f ca="1">_xll.qlVanillaSwap(,,,S74,,Z74,Y74,AA74,,AB74)</f>
        <v>obj_0084c#0000</v>
      </c>
      <c r="AD74" s="214" t="b">
        <f ca="1">_xll.qlInstrumentSetPricingEngine(AC74,_xll.qlDiscountingSwapEngine(,"YC-EUR-EONIA"))</f>
        <v>1</v>
      </c>
      <c r="AE74" s="217">
        <f ca="1">_xll.qlVanillaSwapFairRate(AC74,AD74)</f>
        <v>1.3755121986282188E-2</v>
      </c>
      <c r="AF74" s="211" t="s">
        <v>7673</v>
      </c>
      <c r="AG74" s="218">
        <v>10000</v>
      </c>
      <c r="AH74" s="219" t="str">
        <f ca="1">_xll.qlVanillaSwap(,AF74,AG74,S74,AE74,Z74,Y74,AA74,,AB74)</f>
        <v>obj_00b45#0000</v>
      </c>
      <c r="AI74" s="219" t="str">
        <f ca="1">_xll.qlEuropeanExercise(,K74)</f>
        <v>obj_0038e#0000</v>
      </c>
      <c r="AJ74" s="211" t="s">
        <v>7669</v>
      </c>
      <c r="AK74" s="220" t="str">
        <f ca="1">_xll.qlSwaption(,AH74,AI74,AJ74)</f>
        <v>obj_0108e#0000</v>
      </c>
      <c r="AL74" s="221" t="str">
        <f ca="1">_xll.qlConstantSwaptionVolatility(,,I74,J74,G74)</f>
        <v>obj_00170#0000</v>
      </c>
      <c r="AM74" s="221" t="b">
        <f ca="1">_xll.qlInstrumentSetPricingEngine(AK74,_xll.qlBachelierBlackSwaptionEngine(,"YC-EUR-EONIA",AL74))</f>
        <v>1</v>
      </c>
      <c r="AN74" s="222">
        <f ca="1">_xll.qlInstrumentNPV(AK74,AM74)*2/_xll.qlYieldTSDiscount("YC-EUR-EONIA",L74)</f>
        <v>527.36041651749815</v>
      </c>
      <c r="AO74" s="222">
        <f ca="1">_xll.qlInstrumentResults(AK74,"annuity",AM74)</f>
        <v>48047.892355281103</v>
      </c>
      <c r="AP74" s="223">
        <f ca="1">H74/2*_xll.qlYieldTSDiscount("YC-EUR-EONIA",L74)/AO74</f>
        <v>5.4894501383070228E-3</v>
      </c>
      <c r="AQ74" s="224">
        <f ca="1">_xll.qlBachelierBlackFormulaImpliedVol("Call",AE74,AE74,_xll.qlDayCounterYearFraction("Act/365 (Fixed)",B74,K74),AP74)</f>
        <v>6.8752979678362008E-3</v>
      </c>
      <c r="AR74" s="225">
        <f ca="1">_xll.qlBlackFormulaImpliedStdDev("Call",AE74,AE74,AP74)/SQRT(_xll.qlDayCounterYearFraction("Act/365 (Fixed)",B74,K74))</f>
        <v>0.52272591087284748</v>
      </c>
    </row>
    <row r="75" spans="2:44">
      <c r="B75" s="210">
        <f t="shared" ca="1" si="6"/>
        <v>42276</v>
      </c>
      <c r="C75" s="211" t="s">
        <v>44</v>
      </c>
      <c r="D75" s="211" t="s">
        <v>44</v>
      </c>
      <c r="E75" s="211">
        <v>0</v>
      </c>
      <c r="F75" s="209" t="str">
        <f t="shared" si="7"/>
        <v>5Y5Y</v>
      </c>
      <c r="G75" s="212">
        <f>VLOOKUP(G$4&amp;$F75,SwaptionVols!$Z:$AE,4,FALSE)%%</f>
        <v>7.1999999999999998E-3</v>
      </c>
      <c r="H75" s="213">
        <f>VLOOKUP(H$4&amp;$F75,SwaptionVols!$Z:$AE,4,FALSE)</f>
        <v>613</v>
      </c>
      <c r="I75" s="211" t="s">
        <v>7574</v>
      </c>
      <c r="J75" s="211" t="s">
        <v>7575</v>
      </c>
      <c r="K75" s="210">
        <f ca="1">_xll.qlCalendarAdvance(I75,B75,C75,J75)</f>
        <v>44103</v>
      </c>
      <c r="L75" s="210">
        <f ca="1">_xll.qlCalendarAdvance(I75,K75,"2d")</f>
        <v>44105</v>
      </c>
      <c r="M75" s="210">
        <f ca="1">_xll.qlCalendarAdvance(I75,L75,D75,"unadjusted")</f>
        <v>45931</v>
      </c>
      <c r="N75" s="211" t="s">
        <v>41</v>
      </c>
      <c r="O75" s="211" t="s">
        <v>7574</v>
      </c>
      <c r="P75" s="211" t="s">
        <v>7575</v>
      </c>
      <c r="Q75" s="211" t="s">
        <v>7575</v>
      </c>
      <c r="R75" s="211" t="s">
        <v>7670</v>
      </c>
      <c r="S75" s="214" t="str">
        <f ca="1">_xll.qlSchedule(,L75,M75,N75,O75,P75,Q75,R75)</f>
        <v>obj_00a9a#0000</v>
      </c>
      <c r="T75" s="211" t="s">
        <v>58</v>
      </c>
      <c r="U75" s="211" t="s">
        <v>7574</v>
      </c>
      <c r="V75" s="211" t="s">
        <v>7575</v>
      </c>
      <c r="W75" s="211" t="s">
        <v>7575</v>
      </c>
      <c r="X75" s="211" t="s">
        <v>7670</v>
      </c>
      <c r="Y75" s="214" t="str">
        <f ca="1">_xll.qlSchedule(,L75,M75,T75,U75,V75,W75,X75)</f>
        <v>obj_00618#0000</v>
      </c>
      <c r="Z75" s="215" t="s">
        <v>7671</v>
      </c>
      <c r="AA75" s="216" t="s">
        <v>7640</v>
      </c>
      <c r="AB75" s="216" t="s">
        <v>7672</v>
      </c>
      <c r="AC75" s="214" t="str">
        <f ca="1">_xll.qlVanillaSwap(,,,S75,,Z75,Y75,AA75,,AB75)</f>
        <v>obj_00a9b#0000</v>
      </c>
      <c r="AD75" s="214" t="b">
        <f ca="1">_xll.qlInstrumentSetPricingEngine(AC75,_xll.qlDiscountingSwapEngine(,"YC-EUR-EONIA"))</f>
        <v>1</v>
      </c>
      <c r="AE75" s="217">
        <f ca="1">_xll.qlVanillaSwapFairRate(AC75,AD75)</f>
        <v>1.5907527938048126E-2</v>
      </c>
      <c r="AF75" s="211" t="s">
        <v>7673</v>
      </c>
      <c r="AG75" s="218">
        <v>10000</v>
      </c>
      <c r="AH75" s="219" t="str">
        <f ca="1">_xll.qlVanillaSwap(,AF75,AG75,S75,AE75,Z75,Y75,AA75,,AB75)</f>
        <v>obj_011bd#0000</v>
      </c>
      <c r="AI75" s="219" t="str">
        <f ca="1">_xll.qlEuropeanExercise(,K75)</f>
        <v>obj_00490#0000</v>
      </c>
      <c r="AJ75" s="211" t="s">
        <v>7669</v>
      </c>
      <c r="AK75" s="220" t="str">
        <f ca="1">_xll.qlSwaption(,AH75,AI75,AJ75)</f>
        <v>obj_011be#0000</v>
      </c>
      <c r="AL75" s="221" t="str">
        <f ca="1">_xll.qlConstantSwaptionVolatility(,,I75,J75,G75)</f>
        <v>obj_00120#0000</v>
      </c>
      <c r="AM75" s="221" t="b">
        <f ca="1">_xll.qlInstrumentSetPricingEngine(AK75,_xll.qlBachelierBlackSwaptionEngine(,"YC-EUR-EONIA",AL75))</f>
        <v>1</v>
      </c>
      <c r="AN75" s="222">
        <f ca="1">_xll.qlInstrumentNPV(AK75,AM75)*2/_xll.qlYieldTSDiscount("YC-EUR-EONIA",L75)</f>
        <v>613.07119972408861</v>
      </c>
      <c r="AO75" s="222">
        <f ca="1">_xll.qlInstrumentResults(AK75,"annuity",AM75)</f>
        <v>47484.394329250921</v>
      </c>
      <c r="AP75" s="223">
        <f ca="1">H75/2*_xll.qlYieldTSDiscount("YC-EUR-EONIA",L75)/AO75</f>
        <v>6.4256188893211151E-3</v>
      </c>
      <c r="AQ75" s="224">
        <f ca="1">_xll.qlBachelierBlackFormulaImpliedVol("Call",AE75,AE75,_xll.qlDayCounterYearFraction("Act/365 (Fixed)",B75,K75),AP75)</f>
        <v>7.1991638197754747E-3</v>
      </c>
      <c r="AR75" s="225">
        <f ca="1">_xll.qlBlackFormulaImpliedStdDev("Call",AE75,AE75,AP75)/SQRT(_xll.qlDayCounterYearFraction("Act/365 (Fixed)",B75,K75))</f>
        <v>0.47384832294107615</v>
      </c>
    </row>
    <row r="76" spans="2:44">
      <c r="B76" s="210">
        <f t="shared" ca="1" si="6"/>
        <v>42276</v>
      </c>
      <c r="C76" s="211" t="s">
        <v>45</v>
      </c>
      <c r="D76" s="211" t="s">
        <v>44</v>
      </c>
      <c r="E76" s="211">
        <v>0</v>
      </c>
      <c r="F76" s="209" t="str">
        <f t="shared" si="7"/>
        <v>7Y5Y</v>
      </c>
      <c r="G76" s="212">
        <f>VLOOKUP(G$4&amp;$F76,SwaptionVols!$Z:$AE,4,FALSE)%%</f>
        <v>7.3699999999999998E-3</v>
      </c>
      <c r="H76" s="213">
        <f>VLOOKUP(H$4&amp;$F76,SwaptionVols!$Z:$AE,4,FALSE)</f>
        <v>735</v>
      </c>
      <c r="I76" s="211" t="s">
        <v>7574</v>
      </c>
      <c r="J76" s="211" t="s">
        <v>7575</v>
      </c>
      <c r="K76" s="210">
        <f ca="1">_xll.qlCalendarAdvance(I76,B76,C76,J76)</f>
        <v>44833</v>
      </c>
      <c r="L76" s="210">
        <f ca="1">_xll.qlCalendarAdvance(I76,K76,"2d")</f>
        <v>44837</v>
      </c>
      <c r="M76" s="210">
        <f ca="1">_xll.qlCalendarAdvance(I76,L76,D76,"unadjusted")</f>
        <v>46663</v>
      </c>
      <c r="N76" s="211" t="s">
        <v>41</v>
      </c>
      <c r="O76" s="211" t="s">
        <v>7574</v>
      </c>
      <c r="P76" s="211" t="s">
        <v>7575</v>
      </c>
      <c r="Q76" s="211" t="s">
        <v>7575</v>
      </c>
      <c r="R76" s="211" t="s">
        <v>7670</v>
      </c>
      <c r="S76" s="214" t="str">
        <f ca="1">_xll.qlSchedule(,L76,M76,N76,O76,P76,Q76,R76)</f>
        <v>obj_00dd0#0000</v>
      </c>
      <c r="T76" s="211" t="s">
        <v>58</v>
      </c>
      <c r="U76" s="211" t="s">
        <v>7574</v>
      </c>
      <c r="V76" s="211" t="s">
        <v>7575</v>
      </c>
      <c r="W76" s="211" t="s">
        <v>7575</v>
      </c>
      <c r="X76" s="211" t="s">
        <v>7670</v>
      </c>
      <c r="Y76" s="214" t="str">
        <f ca="1">_xll.qlSchedule(,L76,M76,T76,U76,V76,W76,X76)</f>
        <v>obj_00dd1#0000</v>
      </c>
      <c r="Z76" s="215" t="s">
        <v>7671</v>
      </c>
      <c r="AA76" s="216" t="s">
        <v>7640</v>
      </c>
      <c r="AB76" s="216" t="s">
        <v>7672</v>
      </c>
      <c r="AC76" s="214" t="str">
        <f ca="1">_xll.qlVanillaSwap(,,,S76,,Z76,Y76,AA76,,AB76)</f>
        <v>obj_00dd2#0000</v>
      </c>
      <c r="AD76" s="214" t="b">
        <f ca="1">_xll.qlInstrumentSetPricingEngine(AC76,_xll.qlDiscountingSwapEngine(,"YC-EUR-EONIA"))</f>
        <v>1</v>
      </c>
      <c r="AE76" s="217">
        <f ca="1">_xll.qlVanillaSwapFairRate(AC76,AD76)</f>
        <v>1.9251056512973208E-2</v>
      </c>
      <c r="AF76" s="211" t="s">
        <v>7673</v>
      </c>
      <c r="AG76" s="218">
        <v>10000</v>
      </c>
      <c r="AH76" s="219" t="str">
        <f ca="1">_xll.qlVanillaSwap(,AF76,AG76,S76,AE76,Z76,Y76,AA76,,AB76)</f>
        <v>obj_0124a#0000</v>
      </c>
      <c r="AI76" s="219" t="str">
        <f ca="1">_xll.qlEuropeanExercise(,K76)</f>
        <v>obj_00364#0000</v>
      </c>
      <c r="AJ76" s="211" t="s">
        <v>7669</v>
      </c>
      <c r="AK76" s="220" t="str">
        <f ca="1">_xll.qlSwaption(,AH76,AI76,AJ76)</f>
        <v>obj_0124b#0000</v>
      </c>
      <c r="AL76" s="221" t="str">
        <f ca="1">_xll.qlConstantSwaptionVolatility(,,I76,J76,G76)</f>
        <v>obj_001a0#0000</v>
      </c>
      <c r="AM76" s="221" t="b">
        <f ca="1">_xll.qlInstrumentSetPricingEngine(AK76,_xll.qlBachelierBlackSwaptionEngine(,"YC-EUR-EONIA",AL76))</f>
        <v>1</v>
      </c>
      <c r="AN76" s="222">
        <f ca="1">_xll.qlInstrumentNPV(AK76,AM76)*2/_xll.qlYieldTSDiscount("YC-EUR-EONIA",L76)</f>
        <v>735.59441178330189</v>
      </c>
      <c r="AO76" s="222">
        <f ca="1">_xll.qlInstrumentResults(AK76,"annuity",AM76)</f>
        <v>46098.664182008499</v>
      </c>
      <c r="AP76" s="223">
        <f ca="1">H76/2*_xll.qlYieldTSDiscount("YC-EUR-EONIA",L76)/AO76</f>
        <v>7.7758057580918699E-3</v>
      </c>
      <c r="AQ76" s="224">
        <f ca="1">_xll.qlBachelierBlackFormulaImpliedVol("Call",AE76,AE76,_xll.qlDayCounterYearFraction("Act/365 (Fixed)",B76,K76),AP76)</f>
        <v>7.3640445240301684E-3</v>
      </c>
      <c r="AR76" s="225">
        <f ca="1">_xll.qlBlackFormulaImpliedStdDev("Call",AE76,AE76,AP76)/SQRT(_xll.qlDayCounterYearFraction("Act/365 (Fixed)",B76,K76))</f>
        <v>0.40051584139963442</v>
      </c>
    </row>
    <row r="77" spans="2:44">
      <c r="B77" s="210">
        <f t="shared" ca="1" si="6"/>
        <v>42276</v>
      </c>
      <c r="C77" s="211" t="s">
        <v>46</v>
      </c>
      <c r="D77" s="211" t="s">
        <v>44</v>
      </c>
      <c r="E77" s="211">
        <v>0</v>
      </c>
      <c r="F77" s="209" t="str">
        <f t="shared" si="7"/>
        <v>10Y5Y</v>
      </c>
      <c r="G77" s="212">
        <f>VLOOKUP(G$4&amp;$F77,SwaptionVols!$Z:$AE,4,FALSE)%%</f>
        <v>7.3900000000000007E-3</v>
      </c>
      <c r="H77" s="213">
        <f>VLOOKUP(H$4&amp;$F77,SwaptionVols!$Z:$AE,4,FALSE)</f>
        <v>875</v>
      </c>
      <c r="I77" s="211" t="s">
        <v>7574</v>
      </c>
      <c r="J77" s="211" t="s">
        <v>7575</v>
      </c>
      <c r="K77" s="210">
        <f ca="1">_xll.qlCalendarAdvance(I77,B77,C77,J77)</f>
        <v>45929</v>
      </c>
      <c r="L77" s="210">
        <f ca="1">_xll.qlCalendarAdvance(I77,K77,"2d")</f>
        <v>45931</v>
      </c>
      <c r="M77" s="210">
        <f ca="1">_xll.qlCalendarAdvance(I77,L77,D77,"unadjusted")</f>
        <v>47757</v>
      </c>
      <c r="N77" s="211" t="s">
        <v>41</v>
      </c>
      <c r="O77" s="211" t="s">
        <v>7574</v>
      </c>
      <c r="P77" s="211" t="s">
        <v>7575</v>
      </c>
      <c r="Q77" s="211" t="s">
        <v>7575</v>
      </c>
      <c r="R77" s="211" t="s">
        <v>7670</v>
      </c>
      <c r="S77" s="214" t="str">
        <f ca="1">_xll.qlSchedule(,L77,M77,N77,O77,P77,Q77,R77)</f>
        <v>obj_00cc7#0000</v>
      </c>
      <c r="T77" s="211" t="s">
        <v>58</v>
      </c>
      <c r="U77" s="211" t="s">
        <v>7574</v>
      </c>
      <c r="V77" s="211" t="s">
        <v>7575</v>
      </c>
      <c r="W77" s="211" t="s">
        <v>7575</v>
      </c>
      <c r="X77" s="211" t="s">
        <v>7670</v>
      </c>
      <c r="Y77" s="214" t="str">
        <f ca="1">_xll.qlSchedule(,L77,M77,T77,U77,V77,W77,X77)</f>
        <v>obj_00481#0000</v>
      </c>
      <c r="Z77" s="215" t="s">
        <v>7671</v>
      </c>
      <c r="AA77" s="216" t="s">
        <v>7640</v>
      </c>
      <c r="AB77" s="216" t="s">
        <v>7672</v>
      </c>
      <c r="AC77" s="214" t="str">
        <f ca="1">_xll.qlVanillaSwap(,,,S77,,Z77,Y77,AA77,,AB77)</f>
        <v>obj_00dec#0000</v>
      </c>
      <c r="AD77" s="214" t="b">
        <f ca="1">_xll.qlInstrumentSetPricingEngine(AC77,_xll.qlDiscountingSwapEngine(,"YC-EUR-EONIA"))</f>
        <v>1</v>
      </c>
      <c r="AE77" s="217">
        <f ca="1">_xll.qlVanillaSwapFairRate(AC77,AD77)</f>
        <v>2.1415425807554789E-2</v>
      </c>
      <c r="AF77" s="211" t="s">
        <v>7673</v>
      </c>
      <c r="AG77" s="218">
        <v>10000</v>
      </c>
      <c r="AH77" s="219" t="str">
        <f ca="1">_xll.qlVanillaSwap(,AF77,AG77,S77,AE77,Z77,Y77,AA77,,AB77)</f>
        <v>obj_011bb#0000</v>
      </c>
      <c r="AI77" s="219" t="str">
        <f ca="1">_xll.qlEuropeanExercise(,K77)</f>
        <v>obj_00bd1#0000</v>
      </c>
      <c r="AJ77" s="211" t="s">
        <v>7669</v>
      </c>
      <c r="AK77" s="220" t="str">
        <f ca="1">_xll.qlSwaption(,AH77,AI77,AJ77)</f>
        <v>obj_011bc#0000</v>
      </c>
      <c r="AL77" s="221" t="str">
        <f ca="1">_xll.qlConstantSwaptionVolatility(,,I77,J77,G77)</f>
        <v>obj_000f9#0000</v>
      </c>
      <c r="AM77" s="221" t="b">
        <f ca="1">_xll.qlInstrumentSetPricingEngine(AK77,_xll.qlBachelierBlackSwaptionEngine(,"YC-EUR-EONIA",AL77))</f>
        <v>1</v>
      </c>
      <c r="AN77" s="222">
        <f ca="1">_xll.qlInstrumentNPV(AK77,AM77)*2/_xll.qlYieldTSDiscount("YC-EUR-EONIA",L77)</f>
        <v>875.62988802394659</v>
      </c>
      <c r="AO77" s="222">
        <f ca="1">_xll.qlInstrumentResults(AK77,"annuity",AM77)</f>
        <v>43667.693895486707</v>
      </c>
      <c r="AP77" s="223">
        <f ca="1">H77/2*_xll.qlYieldTSDiscount("YC-EUR-EONIA",L77)/AO77</f>
        <v>9.3200959649976187E-3</v>
      </c>
      <c r="AQ77" s="224">
        <f ca="1">_xll.qlBachelierBlackFormulaImpliedVol("Call",AE77,AE77,_xll.qlDayCounterYearFraction("Act/365 (Fixed)",B77,K77),AP77)</f>
        <v>7.3846839725772049E-3</v>
      </c>
      <c r="AR77" s="225">
        <f ca="1">_xll.qlBlackFormulaImpliedStdDev("Call",AE77,AE77,AP77)/SQRT(_xll.qlDayCounterYearFraction("Act/365 (Fixed)",B77,K77))</f>
        <v>0.36397640233775758</v>
      </c>
    </row>
    <row r="78" spans="2:44">
      <c r="B78" s="210">
        <f t="shared" ca="1" si="6"/>
        <v>42276</v>
      </c>
      <c r="C78" s="211" t="s">
        <v>47</v>
      </c>
      <c r="D78" s="211" t="s">
        <v>44</v>
      </c>
      <c r="E78" s="211">
        <v>0</v>
      </c>
      <c r="F78" s="209" t="str">
        <f t="shared" si="7"/>
        <v>15Y5Y</v>
      </c>
      <c r="G78" s="212">
        <f>VLOOKUP(G$4&amp;$F78,SwaptionVols!$Z:$AE,4,FALSE)%%</f>
        <v>7.0700000000000008E-3</v>
      </c>
      <c r="H78" s="213">
        <f>VLOOKUP(H$4&amp;$F78,SwaptionVols!$Z:$AE,4,FALSE)</f>
        <v>1029</v>
      </c>
      <c r="I78" s="211" t="s">
        <v>7574</v>
      </c>
      <c r="J78" s="211" t="s">
        <v>7575</v>
      </c>
      <c r="K78" s="210">
        <f ca="1">_xll.qlCalendarAdvance(I78,B78,C78,J78)</f>
        <v>47756</v>
      </c>
      <c r="L78" s="210">
        <f ca="1">_xll.qlCalendarAdvance(I78,K78,"2d")</f>
        <v>47758</v>
      </c>
      <c r="M78" s="210">
        <f ca="1">_xll.qlCalendarAdvance(I78,L78,D78,"unadjusted")</f>
        <v>49584</v>
      </c>
      <c r="N78" s="211" t="s">
        <v>41</v>
      </c>
      <c r="O78" s="211" t="s">
        <v>7574</v>
      </c>
      <c r="P78" s="211" t="s">
        <v>7575</v>
      </c>
      <c r="Q78" s="211" t="s">
        <v>7575</v>
      </c>
      <c r="R78" s="211" t="s">
        <v>7670</v>
      </c>
      <c r="S78" s="214" t="str">
        <f ca="1">_xll.qlSchedule(,L78,M78,N78,O78,P78,Q78,R78)</f>
        <v>obj_009d7#0000</v>
      </c>
      <c r="T78" s="211" t="s">
        <v>58</v>
      </c>
      <c r="U78" s="211" t="s">
        <v>7574</v>
      </c>
      <c r="V78" s="211" t="s">
        <v>7575</v>
      </c>
      <c r="W78" s="211" t="s">
        <v>7575</v>
      </c>
      <c r="X78" s="211" t="s">
        <v>7670</v>
      </c>
      <c r="Y78" s="214" t="str">
        <f ca="1">_xll.qlSchedule(,L78,M78,T78,U78,V78,W78,X78)</f>
        <v>obj_0074d#0000</v>
      </c>
      <c r="Z78" s="215" t="s">
        <v>7671</v>
      </c>
      <c r="AA78" s="216" t="s">
        <v>7640</v>
      </c>
      <c r="AB78" s="216" t="s">
        <v>7672</v>
      </c>
      <c r="AC78" s="214" t="str">
        <f ca="1">_xll.qlVanillaSwap(,,,S78,,Z78,Y78,AA78,,AB78)</f>
        <v>obj_009d8#0000</v>
      </c>
      <c r="AD78" s="214" t="b">
        <f ca="1">_xll.qlInstrumentSetPricingEngine(AC78,_xll.qlDiscountingSwapEngine(,"YC-EUR-EONIA"))</f>
        <v>1</v>
      </c>
      <c r="AE78" s="217">
        <f ca="1">_xll.qlVanillaSwapFairRate(AC78,AD78)</f>
        <v>2.0205872287523512E-2</v>
      </c>
      <c r="AF78" s="211" t="s">
        <v>7673</v>
      </c>
      <c r="AG78" s="218">
        <v>10000</v>
      </c>
      <c r="AH78" s="219" t="str">
        <f ca="1">_xll.qlVanillaSwap(,AF78,AG78,S78,AE78,Z78,Y78,AA78,,AB78)</f>
        <v>obj_011ab#0000</v>
      </c>
      <c r="AI78" s="219" t="str">
        <f ca="1">_xll.qlEuropeanExercise(,K78)</f>
        <v>obj_0035c#0000</v>
      </c>
      <c r="AJ78" s="211" t="s">
        <v>7669</v>
      </c>
      <c r="AK78" s="220" t="str">
        <f ca="1">_xll.qlSwaption(,AH78,AI78,AJ78)</f>
        <v>obj_011ac#0000</v>
      </c>
      <c r="AL78" s="221" t="str">
        <f ca="1">_xll.qlConstantSwaptionVolatility(,,I78,J78,G78)</f>
        <v>obj_00156#0000</v>
      </c>
      <c r="AM78" s="221" t="b">
        <f ca="1">_xll.qlInstrumentSetPricingEngine(AK78,_xll.qlBachelierBlackSwaptionEngine(,"YC-EUR-EONIA",AL78))</f>
        <v>1</v>
      </c>
      <c r="AN78" s="222">
        <f ca="1">_xll.qlInstrumentNPV(AK78,AM78)*2/_xll.qlYieldTSDiscount("YC-EUR-EONIA",L78)</f>
        <v>1029.6353941446864</v>
      </c>
      <c r="AO78" s="222">
        <f ca="1">_xll.qlInstrumentResults(AK78,"annuity",AM78)</f>
        <v>39695.968188320148</v>
      </c>
      <c r="AP78" s="223">
        <f ca="1">H78/2*_xll.qlYieldTSDiscount("YC-EUR-EONIA",L78)/AO78</f>
        <v>1.0922077106307056E-2</v>
      </c>
      <c r="AQ78" s="224">
        <f ca="1">_xll.qlBachelierBlackFormulaImpliedVol("Call",AE78,AE78,_xll.qlDayCounterYearFraction("Act/365 (Fixed)",B78,K78),AP78)</f>
        <v>7.0656370608192911E-3</v>
      </c>
      <c r="AR78" s="225">
        <f ca="1">_xll.qlBlackFormulaImpliedStdDev("Call",AE78,AE78,AP78)/SQRT(_xll.qlDayCounterYearFraction("Act/365 (Fixed)",B78,K78))</f>
        <v>0.38182367389229571</v>
      </c>
    </row>
    <row r="79" spans="2:44">
      <c r="B79" s="210">
        <f t="shared" ca="1" si="6"/>
        <v>42276</v>
      </c>
      <c r="C79" s="211" t="s">
        <v>48</v>
      </c>
      <c r="D79" s="211" t="s">
        <v>44</v>
      </c>
      <c r="E79" s="211">
        <v>0</v>
      </c>
      <c r="F79" s="209" t="str">
        <f t="shared" si="7"/>
        <v>20Y5Y</v>
      </c>
      <c r="G79" s="212">
        <f>VLOOKUP(G$4&amp;$F79,SwaptionVols!$Z:$AE,4,FALSE)%%</f>
        <v>6.6299999999999996E-3</v>
      </c>
      <c r="H79" s="213">
        <f>VLOOKUP(H$4&amp;$F79,SwaptionVols!$Z:$AE,4,FALSE)</f>
        <v>1125</v>
      </c>
      <c r="I79" s="211" t="s">
        <v>7574</v>
      </c>
      <c r="J79" s="211" t="s">
        <v>7575</v>
      </c>
      <c r="K79" s="210">
        <f ca="1">_xll.qlCalendarAdvance(I79,B79,C79,J79)</f>
        <v>49580</v>
      </c>
      <c r="L79" s="210">
        <f ca="1">_xll.qlCalendarAdvance(I79,K79,"2d")</f>
        <v>49584</v>
      </c>
      <c r="M79" s="210">
        <f ca="1">_xll.qlCalendarAdvance(I79,L79,D79,"unadjusted")</f>
        <v>51411</v>
      </c>
      <c r="N79" s="211" t="s">
        <v>41</v>
      </c>
      <c r="O79" s="211" t="s">
        <v>7574</v>
      </c>
      <c r="P79" s="211" t="s">
        <v>7575</v>
      </c>
      <c r="Q79" s="211" t="s">
        <v>7575</v>
      </c>
      <c r="R79" s="211" t="s">
        <v>7670</v>
      </c>
      <c r="S79" s="214" t="str">
        <f ca="1">_xll.qlSchedule(,L79,M79,N79,O79,P79,Q79,R79)</f>
        <v>obj_00b79#0000</v>
      </c>
      <c r="T79" s="211" t="s">
        <v>58</v>
      </c>
      <c r="U79" s="211" t="s">
        <v>7574</v>
      </c>
      <c r="V79" s="211" t="s">
        <v>7575</v>
      </c>
      <c r="W79" s="211" t="s">
        <v>7575</v>
      </c>
      <c r="X79" s="211" t="s">
        <v>7670</v>
      </c>
      <c r="Y79" s="214" t="str">
        <f ca="1">_xll.qlSchedule(,L79,M79,T79,U79,V79,W79,X79)</f>
        <v>obj_00739#0000</v>
      </c>
      <c r="Z79" s="215" t="s">
        <v>7671</v>
      </c>
      <c r="AA79" s="216" t="s">
        <v>7640</v>
      </c>
      <c r="AB79" s="216" t="s">
        <v>7672</v>
      </c>
      <c r="AC79" s="214" t="str">
        <f ca="1">_xll.qlVanillaSwap(,,,S79,,Z79,Y79,AA79,,AB79)</f>
        <v>obj_00b7a#0000</v>
      </c>
      <c r="AD79" s="214" t="b">
        <f ca="1">_xll.qlInstrumentSetPricingEngine(AC79,_xll.qlDiscountingSwapEngine(,"YC-EUR-EONIA"))</f>
        <v>1</v>
      </c>
      <c r="AE79" s="217">
        <f ca="1">_xll.qlVanillaSwapFairRate(AC79,AD79)</f>
        <v>1.6752812658639097E-2</v>
      </c>
      <c r="AF79" s="211" t="s">
        <v>7673</v>
      </c>
      <c r="AG79" s="218">
        <v>10000</v>
      </c>
      <c r="AH79" s="219" t="str">
        <f ca="1">_xll.qlVanillaSwap(,AF79,AG79,S79,AE79,Z79,Y79,AA79,,AB79)</f>
        <v>obj_00e79#0000</v>
      </c>
      <c r="AI79" s="219" t="str">
        <f ca="1">_xll.qlEuropeanExercise(,K79)</f>
        <v>obj_00cdf#0000</v>
      </c>
      <c r="AJ79" s="211" t="s">
        <v>7669</v>
      </c>
      <c r="AK79" s="220" t="str">
        <f ca="1">_xll.qlSwaption(,AH79,AI79,AJ79)</f>
        <v>obj_0137f#0000</v>
      </c>
      <c r="AL79" s="221" t="str">
        <f ca="1">_xll.qlConstantSwaptionVolatility(,,I79,J79,G79)</f>
        <v>obj_00100#0000</v>
      </c>
      <c r="AM79" s="221" t="b">
        <f ca="1">_xll.qlInstrumentSetPricingEngine(AK79,_xll.qlBachelierBlackSwaptionEngine(,"YC-EUR-EONIA",AL79))</f>
        <v>1</v>
      </c>
      <c r="AN79" s="222">
        <f ca="1">_xll.qlInstrumentNPV(AK79,AM79)*2/_xll.qlYieldTSDiscount("YC-EUR-EONIA",L79)</f>
        <v>1125.9811870910414</v>
      </c>
      <c r="AO79" s="222">
        <f ca="1">_xll.qlInstrumentResults(AK79,"annuity",AM79)</f>
        <v>36431.619684169818</v>
      </c>
      <c r="AP79" s="223">
        <f ca="1">H79/2*_xll.qlYieldTSDiscount("YC-EUR-EONIA",L79)/AO79</f>
        <v>1.1821672733147916E-2</v>
      </c>
      <c r="AQ79" s="224">
        <f ca="1">_xll.qlBachelierBlackFormulaImpliedVol("Call",AE79,AE79,_xll.qlDayCounterYearFraction("Act/365 (Fixed)",B79,K79),AP79)</f>
        <v>6.6242225762843917E-3</v>
      </c>
      <c r="AR79" s="225">
        <f ca="1">_xll.qlBlackFormulaImpliedStdDev("Call",AE79,AE79,AP79)/SQRT(_xll.qlDayCounterYearFraction("Act/365 (Fixed)",B79,K79))</f>
        <v>0.46883457676491708</v>
      </c>
    </row>
    <row r="80" spans="2:44">
      <c r="B80" s="210">
        <f t="shared" ca="1" si="6"/>
        <v>42276</v>
      </c>
      <c r="C80" s="211" t="s">
        <v>209</v>
      </c>
      <c r="D80" s="211" t="s">
        <v>155</v>
      </c>
      <c r="E80" s="211">
        <v>0</v>
      </c>
      <c r="F80" s="209" t="str">
        <f t="shared" si="7"/>
        <v>1M6Y</v>
      </c>
      <c r="G80" s="212">
        <f>VLOOKUP(G$4&amp;$F80,SwaptionVols!$Z:$AE,4,FALSE)%%</f>
        <v>4.64E-3</v>
      </c>
      <c r="H80" s="213">
        <f>VLOOKUP(H$4&amp;$F80,SwaptionVols!$Z:$AE,4,FALSE)</f>
        <v>62.5</v>
      </c>
      <c r="I80" s="211" t="s">
        <v>7574</v>
      </c>
      <c r="J80" s="211" t="s">
        <v>7575</v>
      </c>
      <c r="K80" s="210">
        <f ca="1">_xll.qlCalendarAdvance(I80,B80,C80,J80)</f>
        <v>42306</v>
      </c>
      <c r="L80" s="210">
        <f ca="1">_xll.qlCalendarAdvance(I80,K80,"2d")</f>
        <v>42310</v>
      </c>
      <c r="M80" s="210">
        <f ca="1">_xll.qlCalendarAdvance(I80,L80,D80,"unadjusted")</f>
        <v>44502</v>
      </c>
      <c r="N80" s="211" t="s">
        <v>41</v>
      </c>
      <c r="O80" s="211" t="s">
        <v>7574</v>
      </c>
      <c r="P80" s="211" t="s">
        <v>7575</v>
      </c>
      <c r="Q80" s="211" t="s">
        <v>7575</v>
      </c>
      <c r="R80" s="211" t="s">
        <v>7670</v>
      </c>
      <c r="S80" s="214" t="str">
        <f ca="1">_xll.qlSchedule(,L80,M80,N80,O80,P80,Q80,R80)</f>
        <v>obj_0086d#0000</v>
      </c>
      <c r="T80" s="211" t="s">
        <v>58</v>
      </c>
      <c r="U80" s="211" t="s">
        <v>7574</v>
      </c>
      <c r="V80" s="211" t="s">
        <v>7575</v>
      </c>
      <c r="W80" s="211" t="s">
        <v>7575</v>
      </c>
      <c r="X80" s="211" t="s">
        <v>7670</v>
      </c>
      <c r="Y80" s="214" t="str">
        <f ca="1">_xll.qlSchedule(,L80,M80,T80,U80,V80,W80,X80)</f>
        <v>obj_0086e#0000</v>
      </c>
      <c r="Z80" s="215" t="s">
        <v>7671</v>
      </c>
      <c r="AA80" s="216" t="s">
        <v>7640</v>
      </c>
      <c r="AB80" s="216" t="s">
        <v>7672</v>
      </c>
      <c r="AC80" s="214" t="str">
        <f ca="1">_xll.qlVanillaSwap(,,,S80,,Z80,Y80,AA80,,AB80)</f>
        <v>obj_0086f#0000</v>
      </c>
      <c r="AD80" s="214" t="b">
        <f ca="1">_xll.qlInstrumentSetPricingEngine(AC80,_xll.qlDiscountingSwapEngine(,"YC-EUR-EONIA"))</f>
        <v>1</v>
      </c>
      <c r="AE80" s="217">
        <f ca="1">_xll.qlVanillaSwapFairRate(AC80,AD80)</f>
        <v>5.032918681322808E-3</v>
      </c>
      <c r="AF80" s="211" t="s">
        <v>7673</v>
      </c>
      <c r="AG80" s="218">
        <v>10000</v>
      </c>
      <c r="AH80" s="219" t="str">
        <f ca="1">_xll.qlVanillaSwap(,AF80,AG80,S80,AE80,Z80,Y80,AA80,,AB80)</f>
        <v>obj_01046#0000</v>
      </c>
      <c r="AI80" s="219" t="str">
        <f ca="1">_xll.qlEuropeanExercise(,K80)</f>
        <v>obj_00cc4#0000</v>
      </c>
      <c r="AJ80" s="211" t="s">
        <v>7669</v>
      </c>
      <c r="AK80" s="220" t="str">
        <f ca="1">_xll.qlSwaption(,AH80,AI80,AJ80)</f>
        <v>obj_01047#0000</v>
      </c>
      <c r="AL80" s="221" t="str">
        <f ca="1">_xll.qlConstantSwaptionVolatility(,,I80,J80,G80)</f>
        <v>obj_0013e#0000</v>
      </c>
      <c r="AM80" s="221" t="b">
        <f ca="1">_xll.qlInstrumentSetPricingEngine(AK80,_xll.qlBachelierBlackSwaptionEngine(,"YC-EUR-EONIA",AL80))</f>
        <v>1</v>
      </c>
      <c r="AN80" s="222">
        <f ca="1">_xll.qlInstrumentNPV(AK80,AM80)*2/_xll.qlYieldTSDiscount("YC-EUR-EONIA",L80)</f>
        <v>62.576090958940796</v>
      </c>
      <c r="AO80" s="222">
        <f ca="1">_xll.qlInstrumentResults(AK80,"annuity",AM80)</f>
        <v>58965.082198681681</v>
      </c>
      <c r="AP80" s="223">
        <f ca="1">H80/2*_xll.qlYieldTSDiscount("YC-EUR-EONIA",L80)/AO80</f>
        <v>5.3004632649651456E-4</v>
      </c>
      <c r="AQ80" s="224">
        <f ca="1">_xll.qlBachelierBlackFormulaImpliedVol("Call",AE80,AE80,_xll.qlDayCounterYearFraction("Act/365 (Fixed)",B80,K80),AP80)</f>
        <v>4.6343578762421747E-3</v>
      </c>
      <c r="AR80" s="225">
        <f ca="1">_xll.qlBlackFormulaImpliedStdDev("Call",AE80,AE80,AP80)/SQRT(_xll.qlDayCounterYearFraction("Act/365 (Fixed)",B80,K80))</f>
        <v>0.9234994210047015</v>
      </c>
    </row>
    <row r="81" spans="2:44">
      <c r="B81" s="210">
        <f t="shared" ca="1" si="6"/>
        <v>42276</v>
      </c>
      <c r="C81" s="211" t="s">
        <v>210</v>
      </c>
      <c r="D81" s="211" t="s">
        <v>155</v>
      </c>
      <c r="E81" s="211">
        <v>0</v>
      </c>
      <c r="F81" s="209" t="str">
        <f t="shared" si="7"/>
        <v>2M6Y</v>
      </c>
      <c r="G81" s="212">
        <f>VLOOKUP(G$4&amp;$F81,SwaptionVols!$Z:$AE,4,FALSE)%%</f>
        <v>4.5899999999999995E-3</v>
      </c>
      <c r="H81" s="213">
        <f>VLOOKUP(H$4&amp;$F81,SwaptionVols!$Z:$AE,4,FALSE)</f>
        <v>89</v>
      </c>
      <c r="I81" s="211" t="s">
        <v>7574</v>
      </c>
      <c r="J81" s="211" t="s">
        <v>7575</v>
      </c>
      <c r="K81" s="210">
        <f ca="1">_xll.qlCalendarAdvance(I81,B81,C81,J81)</f>
        <v>42338</v>
      </c>
      <c r="L81" s="210">
        <f ca="1">_xll.qlCalendarAdvance(I81,K81,"2d")</f>
        <v>42340</v>
      </c>
      <c r="M81" s="210">
        <f ca="1">_xll.qlCalendarAdvance(I81,L81,D81,"unadjusted")</f>
        <v>44532</v>
      </c>
      <c r="N81" s="211" t="s">
        <v>41</v>
      </c>
      <c r="O81" s="211" t="s">
        <v>7574</v>
      </c>
      <c r="P81" s="211" t="s">
        <v>7575</v>
      </c>
      <c r="Q81" s="211" t="s">
        <v>7575</v>
      </c>
      <c r="R81" s="211" t="s">
        <v>7670</v>
      </c>
      <c r="S81" s="214" t="str">
        <f ca="1">_xll.qlSchedule(,L81,M81,N81,O81,P81,Q81,R81)</f>
        <v>obj_008aa#0000</v>
      </c>
      <c r="T81" s="211" t="s">
        <v>58</v>
      </c>
      <c r="U81" s="211" t="s">
        <v>7574</v>
      </c>
      <c r="V81" s="211" t="s">
        <v>7575</v>
      </c>
      <c r="W81" s="211" t="s">
        <v>7575</v>
      </c>
      <c r="X81" s="211" t="s">
        <v>7670</v>
      </c>
      <c r="Y81" s="214" t="str">
        <f ca="1">_xll.qlSchedule(,L81,M81,T81,U81,V81,W81,X81)</f>
        <v>obj_008a9#0000</v>
      </c>
      <c r="Z81" s="215" t="s">
        <v>7671</v>
      </c>
      <c r="AA81" s="216" t="s">
        <v>7640</v>
      </c>
      <c r="AB81" s="216" t="s">
        <v>7672</v>
      </c>
      <c r="AC81" s="214" t="str">
        <f ca="1">_xll.qlVanillaSwap(,,,S81,,Z81,Y81,AA81,,AB81)</f>
        <v>obj_008ab#0000</v>
      </c>
      <c r="AD81" s="214" t="b">
        <f ca="1">_xll.qlInstrumentSetPricingEngine(AC81,_xll.qlDiscountingSwapEngine(,"YC-EUR-EONIA"))</f>
        <v>1</v>
      </c>
      <c r="AE81" s="217">
        <f ca="1">_xll.qlVanillaSwapFairRate(AC81,AD81)</f>
        <v>5.2076332148663562E-3</v>
      </c>
      <c r="AF81" s="211" t="s">
        <v>7673</v>
      </c>
      <c r="AG81" s="218">
        <v>10000</v>
      </c>
      <c r="AH81" s="219" t="str">
        <f ca="1">_xll.qlVanillaSwap(,AF81,AG81,S81,AE81,Z81,Y81,AA81,,AB81)</f>
        <v>obj_00ed7#0000</v>
      </c>
      <c r="AI81" s="219" t="str">
        <f ca="1">_xll.qlEuropeanExercise(,K81)</f>
        <v>obj_0077f#0000</v>
      </c>
      <c r="AJ81" s="211" t="s">
        <v>7669</v>
      </c>
      <c r="AK81" s="220" t="str">
        <f ca="1">_xll.qlSwaption(,AH81,AI81,AJ81)</f>
        <v>obj_00ed8#0000</v>
      </c>
      <c r="AL81" s="221" t="str">
        <f ca="1">_xll.qlConstantSwaptionVolatility(,,I81,J81,G81)</f>
        <v>obj_00166#0000</v>
      </c>
      <c r="AM81" s="221" t="b">
        <f ca="1">_xll.qlInstrumentSetPricingEngine(AK81,_xll.qlBachelierBlackSwaptionEngine(,"YC-EUR-EONIA",AL81))</f>
        <v>1</v>
      </c>
      <c r="AN81" s="222">
        <f ca="1">_xll.qlInstrumentNPV(AK81,AM81)*2/_xll.qlYieldTSDiscount("YC-EUR-EONIA",L81)</f>
        <v>88.9355217944739</v>
      </c>
      <c r="AO81" s="222">
        <f ca="1">_xll.qlInstrumentResults(AK81,"annuity",AM81)</f>
        <v>58936.806796788376</v>
      </c>
      <c r="AP81" s="223">
        <f ca="1">H81/2*_xll.qlYieldTSDiscount("YC-EUR-EONIA",L81)/AO81</f>
        <v>7.552433554092854E-4</v>
      </c>
      <c r="AQ81" s="224">
        <f ca="1">_xll.qlBachelierBlackFormulaImpliedVol("Call",AE81,AE81,_xll.qlDayCounterYearFraction("Act/365 (Fixed)",B81,K81),AP81)</f>
        <v>4.5933277475343108E-3</v>
      </c>
      <c r="AR81" s="225">
        <f ca="1">_xll.qlBlackFormulaImpliedStdDev("Call",AE81,AE81,AP81)/SQRT(_xll.qlDayCounterYearFraction("Act/365 (Fixed)",B81,K81))</f>
        <v>0.88695125137820896</v>
      </c>
    </row>
    <row r="82" spans="2:44">
      <c r="B82" s="210">
        <f t="shared" ca="1" si="6"/>
        <v>42276</v>
      </c>
      <c r="C82" s="211" t="s">
        <v>54</v>
      </c>
      <c r="D82" s="211" t="s">
        <v>155</v>
      </c>
      <c r="E82" s="211">
        <v>0</v>
      </c>
      <c r="F82" s="209" t="str">
        <f t="shared" si="7"/>
        <v>3M6Y</v>
      </c>
      <c r="G82" s="212">
        <f>VLOOKUP(G$4&amp;$F82,SwaptionVols!$Z:$AE,4,FALSE)%%</f>
        <v>4.7299999999999998E-3</v>
      </c>
      <c r="H82" s="213">
        <f>VLOOKUP(H$4&amp;$F82,SwaptionVols!$Z:$AE,4,FALSE)</f>
        <v>111</v>
      </c>
      <c r="I82" s="211" t="s">
        <v>7574</v>
      </c>
      <c r="J82" s="211" t="s">
        <v>7575</v>
      </c>
      <c r="K82" s="210">
        <f ca="1">_xll.qlCalendarAdvance(I82,B82,C82,J82)</f>
        <v>42367</v>
      </c>
      <c r="L82" s="210">
        <f ca="1">_xll.qlCalendarAdvance(I82,K82,"2d")</f>
        <v>42369</v>
      </c>
      <c r="M82" s="210">
        <f ca="1">_xll.qlCalendarAdvance(I82,L82,D82,"unadjusted")</f>
        <v>44561</v>
      </c>
      <c r="N82" s="211" t="s">
        <v>41</v>
      </c>
      <c r="O82" s="211" t="s">
        <v>7574</v>
      </c>
      <c r="P82" s="211" t="s">
        <v>7575</v>
      </c>
      <c r="Q82" s="211" t="s">
        <v>7575</v>
      </c>
      <c r="R82" s="211" t="s">
        <v>7670</v>
      </c>
      <c r="S82" s="214" t="str">
        <f ca="1">_xll.qlSchedule(,L82,M82,N82,O82,P82,Q82,R82)</f>
        <v>obj_0089f#0000</v>
      </c>
      <c r="T82" s="211" t="s">
        <v>58</v>
      </c>
      <c r="U82" s="211" t="s">
        <v>7574</v>
      </c>
      <c r="V82" s="211" t="s">
        <v>7575</v>
      </c>
      <c r="W82" s="211" t="s">
        <v>7575</v>
      </c>
      <c r="X82" s="211" t="s">
        <v>7670</v>
      </c>
      <c r="Y82" s="214" t="str">
        <f ca="1">_xll.qlSchedule(,L82,M82,T82,U82,V82,W82,X82)</f>
        <v>obj_009a2#0000</v>
      </c>
      <c r="Z82" s="215" t="s">
        <v>7671</v>
      </c>
      <c r="AA82" s="216" t="s">
        <v>7640</v>
      </c>
      <c r="AB82" s="216" t="s">
        <v>7672</v>
      </c>
      <c r="AC82" s="214" t="str">
        <f ca="1">_xll.qlVanillaSwap(,,,S82,,Z82,Y82,AA82,,AB82)</f>
        <v>obj_009a3#0000</v>
      </c>
      <c r="AD82" s="214" t="b">
        <f ca="1">_xll.qlInstrumentSetPricingEngine(AC82,_xll.qlDiscountingSwapEngine(,"YC-EUR-EONIA"))</f>
        <v>1</v>
      </c>
      <c r="AE82" s="217">
        <f ca="1">_xll.qlVanillaSwapFairRate(AC82,AD82)</f>
        <v>5.3770269923916151E-3</v>
      </c>
      <c r="AF82" s="211" t="s">
        <v>7673</v>
      </c>
      <c r="AG82" s="218">
        <v>10000</v>
      </c>
      <c r="AH82" s="219" t="str">
        <f ca="1">_xll.qlVanillaSwap(,AF82,AG82,S82,AE82,Z82,Y82,AA82,,AB82)</f>
        <v>obj_0124c#0000</v>
      </c>
      <c r="AI82" s="219" t="str">
        <f ca="1">_xll.qlEuropeanExercise(,K82)</f>
        <v>obj_009f7#0000</v>
      </c>
      <c r="AJ82" s="211" t="s">
        <v>7669</v>
      </c>
      <c r="AK82" s="220" t="str">
        <f ca="1">_xll.qlSwaption(,AH82,AI82,AJ82)</f>
        <v>obj_0124d#0000</v>
      </c>
      <c r="AL82" s="221" t="str">
        <f ca="1">_xll.qlConstantSwaptionVolatility(,,I82,J82,G82)</f>
        <v>obj_001b8#0000</v>
      </c>
      <c r="AM82" s="221" t="b">
        <f ca="1">_xll.qlInstrumentSetPricingEngine(AK82,_xll.qlBachelierBlackSwaptionEngine(,"YC-EUR-EONIA",AL82))</f>
        <v>1</v>
      </c>
      <c r="AN82" s="222">
        <f ca="1">_xll.qlInstrumentNPV(AK82,AM82)*2/_xll.qlYieldTSDiscount("YC-EUR-EONIA",L82)</f>
        <v>111.01844145034926</v>
      </c>
      <c r="AO82" s="222">
        <f ca="1">_xll.qlInstrumentResults(AK82,"annuity",AM82)</f>
        <v>58936.36504617153</v>
      </c>
      <c r="AP82" s="223">
        <f ca="1">H82/2*_xll.qlYieldTSDiscount("YC-EUR-EONIA",L82)/AO82</f>
        <v>9.4204863179746224E-4</v>
      </c>
      <c r="AQ82" s="224">
        <f ca="1">_xll.qlBachelierBlackFormulaImpliedVol("Call",AE82,AE82,_xll.qlDayCounterYearFraction("Act/365 (Fixed)",B82,K82),AP82)</f>
        <v>4.7292142921571152E-3</v>
      </c>
      <c r="AR82" s="225">
        <f ca="1">_xll.qlBlackFormulaImpliedStdDev("Call",AE82,AE82,AP82)/SQRT(_xll.qlDayCounterYearFraction("Act/365 (Fixed)",B82,K82))</f>
        <v>0.88671164473632114</v>
      </c>
    </row>
    <row r="83" spans="2:44">
      <c r="B83" s="210">
        <f t="shared" ca="1" si="6"/>
        <v>42276</v>
      </c>
      <c r="C83" s="211" t="s">
        <v>58</v>
      </c>
      <c r="D83" s="211" t="s">
        <v>155</v>
      </c>
      <c r="E83" s="211">
        <v>0</v>
      </c>
      <c r="F83" s="209" t="str">
        <f t="shared" si="7"/>
        <v>6M6Y</v>
      </c>
      <c r="G83" s="212">
        <f>VLOOKUP(G$4&amp;$F83,SwaptionVols!$Z:$AE,4,FALSE)%%</f>
        <v>4.9300000000000004E-3</v>
      </c>
      <c r="H83" s="213">
        <f>VLOOKUP(H$4&amp;$F83,SwaptionVols!$Z:$AE,4,FALSE)</f>
        <v>163</v>
      </c>
      <c r="I83" s="211" t="s">
        <v>7574</v>
      </c>
      <c r="J83" s="211" t="s">
        <v>7575</v>
      </c>
      <c r="K83" s="210">
        <f ca="1">_xll.qlCalendarAdvance(I83,B83,C83,J83)</f>
        <v>42458</v>
      </c>
      <c r="L83" s="210">
        <f ca="1">_xll.qlCalendarAdvance(I83,K83,"2d")</f>
        <v>42460</v>
      </c>
      <c r="M83" s="210">
        <f ca="1">_xll.qlCalendarAdvance(I83,L83,D83,"unadjusted")</f>
        <v>44651</v>
      </c>
      <c r="N83" s="211" t="s">
        <v>41</v>
      </c>
      <c r="O83" s="211" t="s">
        <v>7574</v>
      </c>
      <c r="P83" s="211" t="s">
        <v>7575</v>
      </c>
      <c r="Q83" s="211" t="s">
        <v>7575</v>
      </c>
      <c r="R83" s="211" t="s">
        <v>7670</v>
      </c>
      <c r="S83" s="214" t="str">
        <f ca="1">_xll.qlSchedule(,L83,M83,N83,O83,P83,Q83,R83)</f>
        <v>obj_00a6f#0000</v>
      </c>
      <c r="T83" s="211" t="s">
        <v>58</v>
      </c>
      <c r="U83" s="211" t="s">
        <v>7574</v>
      </c>
      <c r="V83" s="211" t="s">
        <v>7575</v>
      </c>
      <c r="W83" s="211" t="s">
        <v>7575</v>
      </c>
      <c r="X83" s="211" t="s">
        <v>7670</v>
      </c>
      <c r="Y83" s="214" t="str">
        <f ca="1">_xll.qlSchedule(,L83,M83,T83,U83,V83,W83,X83)</f>
        <v>obj_008bc#0000</v>
      </c>
      <c r="Z83" s="215" t="s">
        <v>7671</v>
      </c>
      <c r="AA83" s="216" t="s">
        <v>7640</v>
      </c>
      <c r="AB83" s="216" t="s">
        <v>7672</v>
      </c>
      <c r="AC83" s="214" t="str">
        <f ca="1">_xll.qlVanillaSwap(,,,S83,,Z83,Y83,AA83,,AB83)</f>
        <v>obj_00a70#0000</v>
      </c>
      <c r="AD83" s="214" t="b">
        <f ca="1">_xll.qlInstrumentSetPricingEngine(AC83,_xll.qlDiscountingSwapEngine(,"YC-EUR-EONIA"))</f>
        <v>1</v>
      </c>
      <c r="AE83" s="217">
        <f ca="1">_xll.qlVanillaSwapFairRate(AC83,AD83)</f>
        <v>5.9289327736881548E-3</v>
      </c>
      <c r="AF83" s="211" t="s">
        <v>7673</v>
      </c>
      <c r="AG83" s="218">
        <v>10000</v>
      </c>
      <c r="AH83" s="219" t="str">
        <f ca="1">_xll.qlVanillaSwap(,AF83,AG83,S83,AE83,Z83,Y83,AA83,,AB83)</f>
        <v>obj_011ef#0000</v>
      </c>
      <c r="AI83" s="219" t="str">
        <f ca="1">_xll.qlEuropeanExercise(,K83)</f>
        <v>obj_0079b#0000</v>
      </c>
      <c r="AJ83" s="211" t="s">
        <v>7669</v>
      </c>
      <c r="AK83" s="220" t="str">
        <f ca="1">_xll.qlSwaption(,AH83,AI83,AJ83)</f>
        <v>obj_01572#0000</v>
      </c>
      <c r="AL83" s="221" t="str">
        <f ca="1">_xll.qlConstantSwaptionVolatility(,,I83,J83,G83)</f>
        <v>obj_001ec#0000</v>
      </c>
      <c r="AM83" s="221" t="b">
        <f ca="1">_xll.qlInstrumentSetPricingEngine(AK83,_xll.qlBachelierBlackSwaptionEngine(,"YC-EUR-EONIA",AL83))</f>
        <v>1</v>
      </c>
      <c r="AN83" s="222">
        <f ca="1">_xll.qlInstrumentNPV(AK83,AM83)*2/_xll.qlYieldTSDiscount("YC-EUR-EONIA",L83)</f>
        <v>163.32944729181668</v>
      </c>
      <c r="AO83" s="222">
        <f ca="1">_xll.qlInstrumentResults(AK83,"annuity",AM83)</f>
        <v>58848.93502602994</v>
      </c>
      <c r="AP83" s="223">
        <f ca="1">H83/2*_xll.qlYieldTSDiscount("YC-EUR-EONIA",L83)/AO83</f>
        <v>1.3860195587788668E-3</v>
      </c>
      <c r="AQ83" s="224">
        <f ca="1">_xll.qlBachelierBlackFormulaImpliedVol("Call",AE83,AE83,_xll.qlDayCounterYearFraction("Act/365 (Fixed)",B83,K83),AP83)</f>
        <v>4.9200558339257978E-3</v>
      </c>
      <c r="AR83" s="225">
        <f ca="1">_xll.qlBlackFormulaImpliedStdDev("Call",AE83,AE83,AP83)/SQRT(_xll.qlDayCounterYearFraction("Act/365 (Fixed)",B83,K83))</f>
        <v>0.8420815209507132</v>
      </c>
    </row>
    <row r="84" spans="2:44">
      <c r="B84" s="210">
        <f t="shared" ca="1" si="6"/>
        <v>42276</v>
      </c>
      <c r="C84" s="211" t="s">
        <v>71</v>
      </c>
      <c r="D84" s="211" t="s">
        <v>155</v>
      </c>
      <c r="E84" s="211">
        <v>0</v>
      </c>
      <c r="F84" s="209" t="str">
        <f t="shared" si="7"/>
        <v>9M6Y</v>
      </c>
      <c r="G84" s="212">
        <f>VLOOKUP(G$4&amp;$F84,SwaptionVols!$Z:$AE,4,FALSE)%%</f>
        <v>5.0699999999999999E-3</v>
      </c>
      <c r="H84" s="213">
        <f>VLOOKUP(H$4&amp;$F84,SwaptionVols!$Z:$AE,4,FALSE)</f>
        <v>205</v>
      </c>
      <c r="I84" s="211" t="s">
        <v>7574</v>
      </c>
      <c r="J84" s="211" t="s">
        <v>7575</v>
      </c>
      <c r="K84" s="210">
        <f ca="1">_xll.qlCalendarAdvance(I84,B84,C84,J84)</f>
        <v>42550</v>
      </c>
      <c r="L84" s="210">
        <f ca="1">_xll.qlCalendarAdvance(I84,K84,"2d")</f>
        <v>42552</v>
      </c>
      <c r="M84" s="210">
        <f ca="1">_xll.qlCalendarAdvance(I84,L84,D84,"unadjusted")</f>
        <v>44743</v>
      </c>
      <c r="N84" s="211" t="s">
        <v>41</v>
      </c>
      <c r="O84" s="211" t="s">
        <v>7574</v>
      </c>
      <c r="P84" s="211" t="s">
        <v>7575</v>
      </c>
      <c r="Q84" s="211" t="s">
        <v>7575</v>
      </c>
      <c r="R84" s="211" t="s">
        <v>7670</v>
      </c>
      <c r="S84" s="214" t="str">
        <f ca="1">_xll.qlSchedule(,L84,M84,N84,O84,P84,Q84,R84)</f>
        <v>obj_00850#0000</v>
      </c>
      <c r="T84" s="211" t="s">
        <v>58</v>
      </c>
      <c r="U84" s="211" t="s">
        <v>7574</v>
      </c>
      <c r="V84" s="211" t="s">
        <v>7575</v>
      </c>
      <c r="W84" s="211" t="s">
        <v>7575</v>
      </c>
      <c r="X84" s="211" t="s">
        <v>7670</v>
      </c>
      <c r="Y84" s="214" t="str">
        <f ca="1">_xll.qlSchedule(,L84,M84,T84,U84,V84,W84,X84)</f>
        <v>obj_0084f#0000</v>
      </c>
      <c r="Z84" s="215" t="s">
        <v>7671</v>
      </c>
      <c r="AA84" s="216" t="s">
        <v>7640</v>
      </c>
      <c r="AB84" s="216" t="s">
        <v>7672</v>
      </c>
      <c r="AC84" s="214" t="str">
        <f ca="1">_xll.qlVanillaSwap(,,,S84,,Z84,Y84,AA84,,AB84)</f>
        <v>obj_00851#0000</v>
      </c>
      <c r="AD84" s="214" t="b">
        <f ca="1">_xll.qlInstrumentSetPricingEngine(AC84,_xll.qlDiscountingSwapEngine(,"YC-EUR-EONIA"))</f>
        <v>1</v>
      </c>
      <c r="AE84" s="217">
        <f ca="1">_xll.qlVanillaSwapFairRate(AC84,AD84)</f>
        <v>6.5274874438045367E-3</v>
      </c>
      <c r="AF84" s="211" t="s">
        <v>7673</v>
      </c>
      <c r="AG84" s="218">
        <v>10000</v>
      </c>
      <c r="AH84" s="219" t="str">
        <f ca="1">_xll.qlVanillaSwap(,AF84,AG84,S84,AE84,Z84,Y84,AA84,,AB84)</f>
        <v>obj_01066#0000</v>
      </c>
      <c r="AI84" s="219" t="str">
        <f ca="1">_xll.qlEuropeanExercise(,K84)</f>
        <v>obj_003c2#0000</v>
      </c>
      <c r="AJ84" s="211" t="s">
        <v>7669</v>
      </c>
      <c r="AK84" s="220" t="str">
        <f ca="1">_xll.qlSwaption(,AH84,AI84,AJ84)</f>
        <v>obj_010a4#0000</v>
      </c>
      <c r="AL84" s="221" t="str">
        <f ca="1">_xll.qlConstantSwaptionVolatility(,,I84,J84,G84)</f>
        <v>obj_001c6#0000</v>
      </c>
      <c r="AM84" s="221" t="b">
        <f ca="1">_xll.qlInstrumentSetPricingEngine(AK84,_xll.qlBachelierBlackSwaptionEngine(,"YC-EUR-EONIA",AL84))</f>
        <v>1</v>
      </c>
      <c r="AN84" s="222">
        <f ca="1">_xll.qlInstrumentNPV(AK84,AM84)*2/_xll.qlYieldTSDiscount("YC-EUR-EONIA",L84)</f>
        <v>205.57257126332738</v>
      </c>
      <c r="AO84" s="222">
        <f ca="1">_xll.qlInstrumentResults(AK84,"annuity",AM84)</f>
        <v>58727.859212318181</v>
      </c>
      <c r="AP84" s="223">
        <f ca="1">H84/2*_xll.qlYieldTSDiscount("YC-EUR-EONIA",L84)/AO84</f>
        <v>1.7475739704178488E-3</v>
      </c>
      <c r="AQ84" s="224">
        <f ca="1">_xll.qlBachelierBlackFormulaImpliedVol("Call",AE84,AE84,_xll.qlDayCounterYearFraction("Act/365 (Fixed)",B84,K84),AP84)</f>
        <v>5.055878776106951E-3</v>
      </c>
      <c r="AR84" s="225">
        <f ca="1">_xll.qlBlackFormulaImpliedStdDev("Call",AE84,AE84,AP84)/SQRT(_xll.qlDayCounterYearFraction("Act/365 (Fixed)",B84,K84))</f>
        <v>0.78968868420968685</v>
      </c>
    </row>
    <row r="85" spans="2:44">
      <c r="B85" s="210">
        <f t="shared" ca="1" si="6"/>
        <v>42276</v>
      </c>
      <c r="C85" s="211" t="s">
        <v>41</v>
      </c>
      <c r="D85" s="211" t="s">
        <v>155</v>
      </c>
      <c r="E85" s="211">
        <v>0</v>
      </c>
      <c r="F85" s="209" t="str">
        <f t="shared" si="7"/>
        <v>1Y6Y</v>
      </c>
      <c r="G85" s="212">
        <f>VLOOKUP(G$4&amp;$F85,SwaptionVols!$Z:$AE,4,FALSE)%%</f>
        <v>5.3400000000000001E-3</v>
      </c>
      <c r="H85" s="213">
        <f>VLOOKUP(H$4&amp;$F85,SwaptionVols!$Z:$AE,4,FALSE)</f>
        <v>250</v>
      </c>
      <c r="I85" s="211" t="s">
        <v>7574</v>
      </c>
      <c r="J85" s="211" t="s">
        <v>7575</v>
      </c>
      <c r="K85" s="210">
        <f ca="1">_xll.qlCalendarAdvance(I85,B85,C85,J85)</f>
        <v>42642</v>
      </c>
      <c r="L85" s="210">
        <f ca="1">_xll.qlCalendarAdvance(I85,K85,"2d")</f>
        <v>42646</v>
      </c>
      <c r="M85" s="210">
        <f ca="1">_xll.qlCalendarAdvance(I85,L85,D85,"unadjusted")</f>
        <v>44837</v>
      </c>
      <c r="N85" s="211" t="s">
        <v>41</v>
      </c>
      <c r="O85" s="211" t="s">
        <v>7574</v>
      </c>
      <c r="P85" s="211" t="s">
        <v>7575</v>
      </c>
      <c r="Q85" s="211" t="s">
        <v>7575</v>
      </c>
      <c r="R85" s="211" t="s">
        <v>7670</v>
      </c>
      <c r="S85" s="214" t="str">
        <f ca="1">_xll.qlSchedule(,L85,M85,N85,O85,P85,Q85,R85)</f>
        <v>obj_0068c#0000</v>
      </c>
      <c r="T85" s="211" t="s">
        <v>58</v>
      </c>
      <c r="U85" s="211" t="s">
        <v>7574</v>
      </c>
      <c r="V85" s="211" t="s">
        <v>7575</v>
      </c>
      <c r="W85" s="211" t="s">
        <v>7575</v>
      </c>
      <c r="X85" s="211" t="s">
        <v>7670</v>
      </c>
      <c r="Y85" s="214" t="str">
        <f ca="1">_xll.qlSchedule(,L85,M85,T85,U85,V85,W85,X85)</f>
        <v>obj_0061e#0000</v>
      </c>
      <c r="Z85" s="215" t="s">
        <v>7671</v>
      </c>
      <c r="AA85" s="216" t="s">
        <v>7640</v>
      </c>
      <c r="AB85" s="216" t="s">
        <v>7672</v>
      </c>
      <c r="AC85" s="214" t="str">
        <f ca="1">_xll.qlVanillaSwap(,,,S85,,Z85,Y85,AA85,,AB85)</f>
        <v>obj_00714#0000</v>
      </c>
      <c r="AD85" s="214" t="b">
        <f ca="1">_xll.qlInstrumentSetPricingEngine(AC85,_xll.qlDiscountingSwapEngine(,"YC-EUR-EONIA"))</f>
        <v>1</v>
      </c>
      <c r="AE85" s="217">
        <f ca="1">_xll.qlVanillaSwapFairRate(AC85,AD85)</f>
        <v>7.162886667504165E-3</v>
      </c>
      <c r="AF85" s="211" t="s">
        <v>7673</v>
      </c>
      <c r="AG85" s="218">
        <v>10000</v>
      </c>
      <c r="AH85" s="219" t="str">
        <f ca="1">_xll.qlVanillaSwap(,AF85,AG85,S85,AE85,Z85,Y85,AA85,,AB85)</f>
        <v>obj_01115#0000</v>
      </c>
      <c r="AI85" s="219" t="str">
        <f ca="1">_xll.qlEuropeanExercise(,K85)</f>
        <v>obj_004f2#0000</v>
      </c>
      <c r="AJ85" s="211" t="s">
        <v>7669</v>
      </c>
      <c r="AK85" s="220" t="str">
        <f ca="1">_xll.qlSwaption(,AH85,AI85,AJ85)</f>
        <v>obj_01163#0000</v>
      </c>
      <c r="AL85" s="221" t="str">
        <f ca="1">_xll.qlConstantSwaptionVolatility(,,I85,J85,G85)</f>
        <v>obj_000fb#0000</v>
      </c>
      <c r="AM85" s="221" t="b">
        <f ca="1">_xll.qlInstrumentSetPricingEngine(AK85,_xll.qlBachelierBlackSwaptionEngine(,"YC-EUR-EONIA",AL85))</f>
        <v>1</v>
      </c>
      <c r="AN85" s="222">
        <f ca="1">_xll.qlInstrumentNPV(AK85,AM85)*2/_xll.qlYieldTSDiscount("YC-EUR-EONIA",L85)</f>
        <v>249.69504078724569</v>
      </c>
      <c r="AO85" s="222">
        <f ca="1">_xll.qlInstrumentResults(AK85,"annuity",AM85)</f>
        <v>58628.819437401107</v>
      </c>
      <c r="AP85" s="223">
        <f ca="1">H85/2*_xll.qlYieldTSDiscount("YC-EUR-EONIA",L85)/AO85</f>
        <v>2.135873488544624E-3</v>
      </c>
      <c r="AQ85" s="224">
        <f ca="1">_xll.qlBachelierBlackFormulaImpliedVol("Call",AE85,AE85,_xll.qlDayCounterYearFraction("Act/365 (Fixed)",B85,K85),AP85)</f>
        <v>5.346521884419338E-3</v>
      </c>
      <c r="AR85" s="225">
        <f ca="1">_xll.qlBlackFormulaImpliedStdDev("Call",AE85,AE85,AP85)/SQRT(_xll.qlDayCounterYearFraction("Act/365 (Fixed)",B85,K85))</f>
        <v>0.76469936196297283</v>
      </c>
    </row>
    <row r="86" spans="2:44">
      <c r="B86" s="210">
        <f t="shared" ca="1" si="6"/>
        <v>42276</v>
      </c>
      <c r="C86" s="211" t="s">
        <v>146</v>
      </c>
      <c r="D86" s="211" t="s">
        <v>155</v>
      </c>
      <c r="E86" s="211">
        <v>0</v>
      </c>
      <c r="F86" s="209" t="str">
        <f t="shared" si="7"/>
        <v>18M6Y</v>
      </c>
      <c r="G86" s="212">
        <f>VLOOKUP(G$4&amp;$F86,SwaptionVols!$Z:$AE,4,FALSE)%%</f>
        <v>5.7499999999999999E-3</v>
      </c>
      <c r="H86" s="213">
        <f>VLOOKUP(H$4&amp;$F86,SwaptionVols!$Z:$AE,4,FALSE)</f>
        <v>327</v>
      </c>
      <c r="I86" s="211" t="s">
        <v>7574</v>
      </c>
      <c r="J86" s="211" t="s">
        <v>7575</v>
      </c>
      <c r="K86" s="210">
        <f ca="1">_xll.qlCalendarAdvance(I86,B86,C86,J86)</f>
        <v>42823</v>
      </c>
      <c r="L86" s="210">
        <f ca="1">_xll.qlCalendarAdvance(I86,K86,"2d")</f>
        <v>42825</v>
      </c>
      <c r="M86" s="210">
        <f ca="1">_xll.qlCalendarAdvance(I86,L86,D86,"unadjusted")</f>
        <v>45016</v>
      </c>
      <c r="N86" s="211" t="s">
        <v>41</v>
      </c>
      <c r="O86" s="211" t="s">
        <v>7574</v>
      </c>
      <c r="P86" s="211" t="s">
        <v>7575</v>
      </c>
      <c r="Q86" s="211" t="s">
        <v>7575</v>
      </c>
      <c r="R86" s="211" t="s">
        <v>7670</v>
      </c>
      <c r="S86" s="214" t="str">
        <f ca="1">_xll.qlSchedule(,L86,M86,N86,O86,P86,Q86,R86)</f>
        <v>obj_006ff#0000</v>
      </c>
      <c r="T86" s="211" t="s">
        <v>58</v>
      </c>
      <c r="U86" s="211" t="s">
        <v>7574</v>
      </c>
      <c r="V86" s="211" t="s">
        <v>7575</v>
      </c>
      <c r="W86" s="211" t="s">
        <v>7575</v>
      </c>
      <c r="X86" s="211" t="s">
        <v>7670</v>
      </c>
      <c r="Y86" s="214" t="str">
        <f ca="1">_xll.qlSchedule(,L86,M86,T86,U86,V86,W86,X86)</f>
        <v>obj_00506#0000</v>
      </c>
      <c r="Z86" s="215" t="s">
        <v>7671</v>
      </c>
      <c r="AA86" s="216" t="s">
        <v>7640</v>
      </c>
      <c r="AB86" s="216" t="s">
        <v>7672</v>
      </c>
      <c r="AC86" s="214" t="str">
        <f ca="1">_xll.qlVanillaSwap(,,,S86,,Z86,Y86,AA86,,AB86)</f>
        <v>obj_00700#0000</v>
      </c>
      <c r="AD86" s="214" t="b">
        <f ca="1">_xll.qlInstrumentSetPricingEngine(AC86,_xll.qlDiscountingSwapEngine(,"YC-EUR-EONIA"))</f>
        <v>1</v>
      </c>
      <c r="AE86" s="217">
        <f ca="1">_xll.qlVanillaSwapFairRate(AC86,AD86)</f>
        <v>8.4297415387654551E-3</v>
      </c>
      <c r="AF86" s="211" t="s">
        <v>7673</v>
      </c>
      <c r="AG86" s="218">
        <v>10000</v>
      </c>
      <c r="AH86" s="219" t="str">
        <f ca="1">_xll.qlVanillaSwap(,AF86,AG86,S86,AE86,Z86,Y86,AA86,,AB86)</f>
        <v>obj_010ec#0000</v>
      </c>
      <c r="AI86" s="219" t="str">
        <f ca="1">_xll.qlEuropeanExercise(,K86)</f>
        <v>obj_009fa#0000</v>
      </c>
      <c r="AJ86" s="211" t="s">
        <v>7669</v>
      </c>
      <c r="AK86" s="220" t="str">
        <f ca="1">_xll.qlSwaption(,AH86,AI86,AJ86)</f>
        <v>obj_010ed#0000</v>
      </c>
      <c r="AL86" s="221" t="str">
        <f ca="1">_xll.qlConstantSwaptionVolatility(,,I86,J86,G86)</f>
        <v>obj_00134#0000</v>
      </c>
      <c r="AM86" s="221" t="b">
        <f ca="1">_xll.qlInstrumentSetPricingEngine(AK86,_xll.qlBachelierBlackSwaptionEngine(,"YC-EUR-EONIA",AL86))</f>
        <v>1</v>
      </c>
      <c r="AN86" s="222">
        <f ca="1">_xll.qlInstrumentNPV(AK86,AM86)*2/_xll.qlYieldTSDiscount("YC-EUR-EONIA",L86)</f>
        <v>327.41087881878036</v>
      </c>
      <c r="AO86" s="222">
        <f ca="1">_xll.qlInstrumentResults(AK86,"annuity",AM86)</f>
        <v>58455.284638490579</v>
      </c>
      <c r="AP86" s="223">
        <f ca="1">H86/2*_xll.qlYieldTSDiscount("YC-EUR-EONIA",L86)/AO86</f>
        <v>2.8046572096920349E-3</v>
      </c>
      <c r="AQ86" s="224">
        <f ca="1">_xll.qlBachelierBlackFormulaImpliedVol("Call",AE86,AE86,_xll.qlDayCounterYearFraction("Act/365 (Fixed)",B86,K86),AP86)</f>
        <v>5.7427841334517374E-3</v>
      </c>
      <c r="AR86" s="225">
        <f ca="1">_xll.qlBlackFormulaImpliedStdDev("Call",AE86,AE86,AP86)/SQRT(_xll.qlDayCounterYearFraction("Act/365 (Fixed)",B86,K86))</f>
        <v>0.702295437979224</v>
      </c>
    </row>
    <row r="87" spans="2:44">
      <c r="B87" s="210">
        <f t="shared" ca="1" si="6"/>
        <v>42276</v>
      </c>
      <c r="C87" s="211" t="s">
        <v>42</v>
      </c>
      <c r="D87" s="211" t="s">
        <v>155</v>
      </c>
      <c r="E87" s="211">
        <v>0</v>
      </c>
      <c r="F87" s="209" t="str">
        <f t="shared" si="7"/>
        <v>2Y6Y</v>
      </c>
      <c r="G87" s="212">
        <f>VLOOKUP(G$4&amp;$F87,SwaptionVols!$Z:$AE,4,FALSE)%%</f>
        <v>6.0299999999999998E-3</v>
      </c>
      <c r="H87" s="213">
        <f>VLOOKUP(H$4&amp;$F87,SwaptionVols!$Z:$AE,4,FALSE)</f>
        <v>395</v>
      </c>
      <c r="I87" s="211" t="s">
        <v>7574</v>
      </c>
      <c r="J87" s="211" t="s">
        <v>7575</v>
      </c>
      <c r="K87" s="210">
        <f ca="1">_xll.qlCalendarAdvance(I87,B87,C87,J87)</f>
        <v>43007</v>
      </c>
      <c r="L87" s="210">
        <f ca="1">_xll.qlCalendarAdvance(I87,K87,"2d")</f>
        <v>43011</v>
      </c>
      <c r="M87" s="210">
        <f ca="1">_xll.qlCalendarAdvance(I87,L87,D87,"unadjusted")</f>
        <v>45202</v>
      </c>
      <c r="N87" s="211" t="s">
        <v>41</v>
      </c>
      <c r="O87" s="211" t="s">
        <v>7574</v>
      </c>
      <c r="P87" s="211" t="s">
        <v>7575</v>
      </c>
      <c r="Q87" s="211" t="s">
        <v>7575</v>
      </c>
      <c r="R87" s="211" t="s">
        <v>7670</v>
      </c>
      <c r="S87" s="214" t="str">
        <f ca="1">_xll.qlSchedule(,L87,M87,N87,O87,P87,Q87,R87)</f>
        <v>obj_009d0#0000</v>
      </c>
      <c r="T87" s="211" t="s">
        <v>58</v>
      </c>
      <c r="U87" s="211" t="s">
        <v>7574</v>
      </c>
      <c r="V87" s="211" t="s">
        <v>7575</v>
      </c>
      <c r="W87" s="211" t="s">
        <v>7575</v>
      </c>
      <c r="X87" s="211" t="s">
        <v>7670</v>
      </c>
      <c r="Y87" s="214" t="str">
        <f ca="1">_xll.qlSchedule(,L87,M87,T87,U87,V87,W87,X87)</f>
        <v>obj_00560#0000</v>
      </c>
      <c r="Z87" s="215" t="s">
        <v>7671</v>
      </c>
      <c r="AA87" s="216" t="s">
        <v>7640</v>
      </c>
      <c r="AB87" s="216" t="s">
        <v>7672</v>
      </c>
      <c r="AC87" s="214" t="str">
        <f ca="1">_xll.qlVanillaSwap(,,,S87,,Z87,Y87,AA87,,AB87)</f>
        <v>obj_009d1#0000</v>
      </c>
      <c r="AD87" s="214" t="b">
        <f ca="1">_xll.qlInstrumentSetPricingEngine(AC87,_xll.qlDiscountingSwapEngine(,"YC-EUR-EONIA"))</f>
        <v>1</v>
      </c>
      <c r="AE87" s="217">
        <f ca="1">_xll.qlVanillaSwapFairRate(AC87,AD87)</f>
        <v>9.7829233632755839E-3</v>
      </c>
      <c r="AF87" s="211" t="s">
        <v>7673</v>
      </c>
      <c r="AG87" s="218">
        <v>10000</v>
      </c>
      <c r="AH87" s="219" t="str">
        <f ca="1">_xll.qlVanillaSwap(,AF87,AG87,S87,AE87,Z87,Y87,AA87,,AB87)</f>
        <v>obj_011ed#0000</v>
      </c>
      <c r="AI87" s="219" t="str">
        <f ca="1">_xll.qlEuropeanExercise(,K87)</f>
        <v>obj_003b4#0000</v>
      </c>
      <c r="AJ87" s="211" t="s">
        <v>7669</v>
      </c>
      <c r="AK87" s="220" t="str">
        <f ca="1">_xll.qlSwaption(,AH87,AI87,AJ87)</f>
        <v>obj_011ee#0000</v>
      </c>
      <c r="AL87" s="221" t="str">
        <f ca="1">_xll.qlConstantSwaptionVolatility(,,I87,J87,G87)</f>
        <v>obj_000fa#0000</v>
      </c>
      <c r="AM87" s="221" t="b">
        <f ca="1">_xll.qlInstrumentSetPricingEngine(AK87,_xll.qlBachelierBlackSwaptionEngine(,"YC-EUR-EONIA",AL87))</f>
        <v>1</v>
      </c>
      <c r="AN87" s="222">
        <f ca="1">_xll.qlInstrumentNPV(AK87,AM87)*2/_xll.qlYieldTSDiscount("YC-EUR-EONIA",L87)</f>
        <v>394.89604463334518</v>
      </c>
      <c r="AO87" s="222">
        <f ca="1">_xll.qlInstrumentResults(AK87,"annuity",AM87)</f>
        <v>58200.868280419767</v>
      </c>
      <c r="AP87" s="223">
        <f ca="1">H87/2*_xll.qlYieldTSDiscount("YC-EUR-EONIA",L87)/AO87</f>
        <v>3.4052887691745394E-3</v>
      </c>
      <c r="AQ87" s="224">
        <f ca="1">_xll.qlBachelierBlackFormulaImpliedVol("Call",AE87,AE87,_xll.qlDayCounterYearFraction("Act/365 (Fixed)",B87,K87),AP87)</f>
        <v>6.0315873819690915E-3</v>
      </c>
      <c r="AR87" s="225">
        <f ca="1">_xll.qlBlackFormulaImpliedStdDev("Call",AE87,AE87,AP87)/SQRT(_xll.qlDayCounterYearFraction("Act/365 (Fixed)",B87,K87))</f>
        <v>0.63752006978001885</v>
      </c>
    </row>
    <row r="88" spans="2:44">
      <c r="B88" s="210">
        <f t="shared" ca="1" si="6"/>
        <v>42276</v>
      </c>
      <c r="C88" s="211" t="s">
        <v>43</v>
      </c>
      <c r="D88" s="211" t="s">
        <v>155</v>
      </c>
      <c r="E88" s="211">
        <v>0</v>
      </c>
      <c r="F88" s="209" t="str">
        <f t="shared" si="7"/>
        <v>3Y6Y</v>
      </c>
      <c r="G88" s="212">
        <f>VLOOKUP(G$4&amp;$F88,SwaptionVols!$Z:$AE,4,FALSE)%%</f>
        <v>6.5900000000000004E-3</v>
      </c>
      <c r="H88" s="213">
        <f>VLOOKUP(H$4&amp;$F88,SwaptionVols!$Z:$AE,4,FALSE)</f>
        <v>523</v>
      </c>
      <c r="I88" s="211" t="s">
        <v>7574</v>
      </c>
      <c r="J88" s="211" t="s">
        <v>7575</v>
      </c>
      <c r="K88" s="210">
        <f ca="1">_xll.qlCalendarAdvance(I88,B88,C88,J88)</f>
        <v>43371</v>
      </c>
      <c r="L88" s="210">
        <f ca="1">_xll.qlCalendarAdvance(I88,K88,"2d")</f>
        <v>43375</v>
      </c>
      <c r="M88" s="210">
        <f ca="1">_xll.qlCalendarAdvance(I88,L88,D88,"unadjusted")</f>
        <v>45567</v>
      </c>
      <c r="N88" s="211" t="s">
        <v>41</v>
      </c>
      <c r="O88" s="211" t="s">
        <v>7574</v>
      </c>
      <c r="P88" s="211" t="s">
        <v>7575</v>
      </c>
      <c r="Q88" s="211" t="s">
        <v>7575</v>
      </c>
      <c r="R88" s="211" t="s">
        <v>7670</v>
      </c>
      <c r="S88" s="214" t="str">
        <f ca="1">_xll.qlSchedule(,L88,M88,N88,O88,P88,Q88,R88)</f>
        <v>obj_00531#0000</v>
      </c>
      <c r="T88" s="211" t="s">
        <v>58</v>
      </c>
      <c r="U88" s="211" t="s">
        <v>7574</v>
      </c>
      <c r="V88" s="211" t="s">
        <v>7575</v>
      </c>
      <c r="W88" s="211" t="s">
        <v>7575</v>
      </c>
      <c r="X88" s="211" t="s">
        <v>7670</v>
      </c>
      <c r="Y88" s="214" t="str">
        <f ca="1">_xll.qlSchedule(,L88,M88,T88,U88,V88,W88,X88)</f>
        <v>obj_0066a#0000</v>
      </c>
      <c r="Z88" s="215" t="s">
        <v>7671</v>
      </c>
      <c r="AA88" s="216" t="s">
        <v>7640</v>
      </c>
      <c r="AB88" s="216" t="s">
        <v>7672</v>
      </c>
      <c r="AC88" s="214" t="str">
        <f ca="1">_xll.qlVanillaSwap(,,,S88,,Z88,Y88,AA88,,AB88)</f>
        <v>obj_009b4#0000</v>
      </c>
      <c r="AD88" s="214" t="b">
        <f ca="1">_xll.qlInstrumentSetPricingEngine(AC88,_xll.qlDiscountingSwapEngine(,"YC-EUR-EONIA"))</f>
        <v>1</v>
      </c>
      <c r="AE88" s="217">
        <f ca="1">_xll.qlVanillaSwapFairRate(AC88,AD88)</f>
        <v>1.2361076859203334E-2</v>
      </c>
      <c r="AF88" s="211" t="s">
        <v>7673</v>
      </c>
      <c r="AG88" s="218">
        <v>10000</v>
      </c>
      <c r="AH88" s="219" t="str">
        <f ca="1">_xll.qlVanillaSwap(,AF88,AG88,S88,AE88,Z88,Y88,AA88,,AB88)</f>
        <v>obj_011b5#0000</v>
      </c>
      <c r="AI88" s="219" t="str">
        <f ca="1">_xll.qlEuropeanExercise(,K88)</f>
        <v>obj_004c1#0000</v>
      </c>
      <c r="AJ88" s="211" t="s">
        <v>7669</v>
      </c>
      <c r="AK88" s="220" t="str">
        <f ca="1">_xll.qlSwaption(,AH88,AI88,AJ88)</f>
        <v>obj_011b6#0000</v>
      </c>
      <c r="AL88" s="221" t="str">
        <f ca="1">_xll.qlConstantSwaptionVolatility(,,I88,J88,G88)</f>
        <v>obj_001e9#0000</v>
      </c>
      <c r="AM88" s="221" t="b">
        <f ca="1">_xll.qlInstrumentSetPricingEngine(AK88,_xll.qlBachelierBlackSwaptionEngine(,"YC-EUR-EONIA",AL88))</f>
        <v>1</v>
      </c>
      <c r="AN88" s="222">
        <f ca="1">_xll.qlInstrumentNPV(AK88,AM88)*2/_xll.qlYieldTSDiscount("YC-EUR-EONIA",L88)</f>
        <v>523.55081091609509</v>
      </c>
      <c r="AO88" s="222">
        <f ca="1">_xll.qlInstrumentResults(AK88,"annuity",AM88)</f>
        <v>57693.06128695581</v>
      </c>
      <c r="AP88" s="223">
        <f ca="1">H88/2*_xll.qlYieldTSDiscount("YC-EUR-EONIA",L88)/AO88</f>
        <v>4.5488221808303577E-3</v>
      </c>
      <c r="AQ88" s="224">
        <f ca="1">_xll.qlBachelierBlackFormulaImpliedVol("Call",AE88,AE88,_xll.qlDayCounterYearFraction("Act/365 (Fixed)",B88,K88),AP88)</f>
        <v>6.5830668736226363E-3</v>
      </c>
      <c r="AR88" s="225">
        <f ca="1">_xll.qlBlackFormulaImpliedStdDev("Call",AE88,AE88,AP88)/SQRT(_xll.qlDayCounterYearFraction("Act/365 (Fixed)",B88,K88))</f>
        <v>0.55299484264686372</v>
      </c>
    </row>
    <row r="89" spans="2:44">
      <c r="B89" s="210">
        <f t="shared" ca="1" si="6"/>
        <v>42276</v>
      </c>
      <c r="C89" s="211" t="s">
        <v>152</v>
      </c>
      <c r="D89" s="211" t="s">
        <v>155</v>
      </c>
      <c r="E89" s="211">
        <v>0</v>
      </c>
      <c r="F89" s="209" t="str">
        <f t="shared" si="7"/>
        <v>4Y6Y</v>
      </c>
      <c r="G89" s="212">
        <f>VLOOKUP(G$4&amp;$F89,SwaptionVols!$Z:$AE,4,FALSE)%%</f>
        <v>6.9999999999999993E-3</v>
      </c>
      <c r="H89" s="213">
        <f>VLOOKUP(H$4&amp;$F89,SwaptionVols!$Z:$AE,4,FALSE)</f>
        <v>637</v>
      </c>
      <c r="I89" s="211" t="s">
        <v>7574</v>
      </c>
      <c r="J89" s="211" t="s">
        <v>7575</v>
      </c>
      <c r="K89" s="210">
        <f ca="1">_xll.qlCalendarAdvance(I89,B89,C89,J89)</f>
        <v>43738</v>
      </c>
      <c r="L89" s="210">
        <f ca="1">_xll.qlCalendarAdvance(I89,K89,"2d")</f>
        <v>43740</v>
      </c>
      <c r="M89" s="210">
        <f ca="1">_xll.qlCalendarAdvance(I89,L89,D89,"unadjusted")</f>
        <v>45932</v>
      </c>
      <c r="N89" s="211" t="s">
        <v>41</v>
      </c>
      <c r="O89" s="211" t="s">
        <v>7574</v>
      </c>
      <c r="P89" s="211" t="s">
        <v>7575</v>
      </c>
      <c r="Q89" s="211" t="s">
        <v>7575</v>
      </c>
      <c r="R89" s="211" t="s">
        <v>7670</v>
      </c>
      <c r="S89" s="214" t="str">
        <f ca="1">_xll.qlSchedule(,L89,M89,N89,O89,P89,Q89,R89)</f>
        <v>obj_006a7#0000</v>
      </c>
      <c r="T89" s="211" t="s">
        <v>58</v>
      </c>
      <c r="U89" s="211" t="s">
        <v>7574</v>
      </c>
      <c r="V89" s="211" t="s">
        <v>7575</v>
      </c>
      <c r="W89" s="211" t="s">
        <v>7575</v>
      </c>
      <c r="X89" s="211" t="s">
        <v>7670</v>
      </c>
      <c r="Y89" s="214" t="str">
        <f ca="1">_xll.qlSchedule(,L89,M89,T89,U89,V89,W89,X89)</f>
        <v>obj_0054c#0000</v>
      </c>
      <c r="Z89" s="215" t="s">
        <v>7671</v>
      </c>
      <c r="AA89" s="216" t="s">
        <v>7640</v>
      </c>
      <c r="AB89" s="216" t="s">
        <v>7672</v>
      </c>
      <c r="AC89" s="214" t="str">
        <f ca="1">_xll.qlVanillaSwap(,,,S89,,Z89,Y89,AA89,,AB89)</f>
        <v>obj_006a8#0000</v>
      </c>
      <c r="AD89" s="214" t="b">
        <f ca="1">_xll.qlInstrumentSetPricingEngine(AC89,_xll.qlDiscountingSwapEngine(,"YC-EUR-EONIA"))</f>
        <v>1</v>
      </c>
      <c r="AE89" s="217">
        <f ca="1">_xll.qlVanillaSwapFairRate(AC89,AD89)</f>
        <v>1.4652290359206637E-2</v>
      </c>
      <c r="AF89" s="211" t="s">
        <v>7673</v>
      </c>
      <c r="AG89" s="218">
        <v>10000</v>
      </c>
      <c r="AH89" s="219" t="str">
        <f ca="1">_xll.qlVanillaSwap(,AF89,AG89,S89,AE89,Z89,Y89,AA89,,AB89)</f>
        <v>obj_010f1#0000</v>
      </c>
      <c r="AI89" s="219" t="str">
        <f ca="1">_xll.qlEuropeanExercise(,K89)</f>
        <v>obj_0036e#0000</v>
      </c>
      <c r="AJ89" s="211" t="s">
        <v>7669</v>
      </c>
      <c r="AK89" s="220" t="str">
        <f ca="1">_xll.qlSwaption(,AH89,AI89,AJ89)</f>
        <v>obj_010f2#0000</v>
      </c>
      <c r="AL89" s="221" t="str">
        <f ca="1">_xll.qlConstantSwaptionVolatility(,,I89,J89,G89)</f>
        <v>obj_001a6#0000</v>
      </c>
      <c r="AM89" s="221" t="b">
        <f ca="1">_xll.qlInstrumentSetPricingEngine(AK89,_xll.qlBachelierBlackSwaptionEngine(,"YC-EUR-EONIA",AL89))</f>
        <v>1</v>
      </c>
      <c r="AN89" s="222">
        <f ca="1">_xll.qlInstrumentNPV(AK89,AM89)*2/_xll.qlYieldTSDiscount("YC-EUR-EONIA",L89)</f>
        <v>637.58805887931544</v>
      </c>
      <c r="AO89" s="222">
        <f ca="1">_xll.qlInstrumentResults(AK89,"annuity",AM89)</f>
        <v>57094.909138434967</v>
      </c>
      <c r="AP89" s="223">
        <f ca="1">H89/2*_xll.qlYieldTSDiscount("YC-EUR-EONIA",L89)/AO89</f>
        <v>5.5838612407628522E-3</v>
      </c>
      <c r="AQ89" s="224">
        <f ca="1">_xll.qlBachelierBlackFormulaImpliedVol("Call",AE89,AE89,_xll.qlDayCounterYearFraction("Act/365 (Fixed)",B89,K89),AP89)</f>
        <v>6.9935437747023739E-3</v>
      </c>
      <c r="AR89" s="225">
        <f ca="1">_xll.qlBlackFormulaImpliedStdDev("Call",AE89,AE89,AP89)/SQRT(_xll.qlDayCounterYearFraction("Act/365 (Fixed)",B89,K89))</f>
        <v>0.49705734622828779</v>
      </c>
    </row>
    <row r="90" spans="2:44">
      <c r="B90" s="210">
        <f t="shared" ca="1" si="6"/>
        <v>42276</v>
      </c>
      <c r="C90" s="211" t="s">
        <v>44</v>
      </c>
      <c r="D90" s="211" t="s">
        <v>155</v>
      </c>
      <c r="E90" s="211">
        <v>0</v>
      </c>
      <c r="F90" s="209" t="str">
        <f t="shared" si="7"/>
        <v>5Y6Y</v>
      </c>
      <c r="G90" s="212">
        <f>VLOOKUP(G$4&amp;$F90,SwaptionVols!$Z:$AE,4,FALSE)%%</f>
        <v>7.2699999999999996E-3</v>
      </c>
      <c r="H90" s="213">
        <f>VLOOKUP(H$4&amp;$F90,SwaptionVols!$Z:$AE,4,FALSE)</f>
        <v>734</v>
      </c>
      <c r="I90" s="211" t="s">
        <v>7574</v>
      </c>
      <c r="J90" s="211" t="s">
        <v>7575</v>
      </c>
      <c r="K90" s="210">
        <f ca="1">_xll.qlCalendarAdvance(I90,B90,C90,J90)</f>
        <v>44103</v>
      </c>
      <c r="L90" s="210">
        <f ca="1">_xll.qlCalendarAdvance(I90,K90,"2d")</f>
        <v>44105</v>
      </c>
      <c r="M90" s="210">
        <f ca="1">_xll.qlCalendarAdvance(I90,L90,D90,"unadjusted")</f>
        <v>46296</v>
      </c>
      <c r="N90" s="211" t="s">
        <v>41</v>
      </c>
      <c r="O90" s="211" t="s">
        <v>7574</v>
      </c>
      <c r="P90" s="211" t="s">
        <v>7575</v>
      </c>
      <c r="Q90" s="211" t="s">
        <v>7575</v>
      </c>
      <c r="R90" s="211" t="s">
        <v>7670</v>
      </c>
      <c r="S90" s="214" t="str">
        <f ca="1">_xll.qlSchedule(,L90,M90,N90,O90,P90,Q90,R90)</f>
        <v>obj_00689#0000</v>
      </c>
      <c r="T90" s="211" t="s">
        <v>58</v>
      </c>
      <c r="U90" s="211" t="s">
        <v>7574</v>
      </c>
      <c r="V90" s="211" t="s">
        <v>7575</v>
      </c>
      <c r="W90" s="211" t="s">
        <v>7575</v>
      </c>
      <c r="X90" s="211" t="s">
        <v>7670</v>
      </c>
      <c r="Y90" s="214" t="str">
        <f ca="1">_xll.qlSchedule(,L90,M90,T90,U90,V90,W90,X90)</f>
        <v>obj_00ca3#0000</v>
      </c>
      <c r="Z90" s="215" t="s">
        <v>7671</v>
      </c>
      <c r="AA90" s="216" t="s">
        <v>7640</v>
      </c>
      <c r="AB90" s="216" t="s">
        <v>7672</v>
      </c>
      <c r="AC90" s="214" t="str">
        <f ca="1">_xll.qlVanillaSwap(,,,S90,,Z90,Y90,AA90,,AB90)</f>
        <v>obj_00ca4#0000</v>
      </c>
      <c r="AD90" s="214" t="b">
        <f ca="1">_xll.qlInstrumentSetPricingEngine(AC90,_xll.qlDiscountingSwapEngine(,"YC-EUR-EONIA"))</f>
        <v>1</v>
      </c>
      <c r="AE90" s="217">
        <f ca="1">_xll.qlVanillaSwapFairRate(AC90,AD90)</f>
        <v>1.6664565424528717E-2</v>
      </c>
      <c r="AF90" s="211" t="s">
        <v>7673</v>
      </c>
      <c r="AG90" s="218">
        <v>10000</v>
      </c>
      <c r="AH90" s="219" t="str">
        <f ca="1">_xll.qlVanillaSwap(,AF90,AG90,S90,AE90,Z90,Y90,AA90,,AB90)</f>
        <v>obj_0123c#0000</v>
      </c>
      <c r="AI90" s="219" t="str">
        <f ca="1">_xll.qlEuropeanExercise(,K90)</f>
        <v>obj_005e5#0000</v>
      </c>
      <c r="AJ90" s="211" t="s">
        <v>7669</v>
      </c>
      <c r="AK90" s="220" t="str">
        <f ca="1">_xll.qlSwaption(,AH90,AI90,AJ90)</f>
        <v>obj_0123d#0000</v>
      </c>
      <c r="AL90" s="221" t="str">
        <f ca="1">_xll.qlConstantSwaptionVolatility(,,I90,J90,G90)</f>
        <v>obj_0018f#0000</v>
      </c>
      <c r="AM90" s="221" t="b">
        <f ca="1">_xll.qlInstrumentSetPricingEngine(AK90,_xll.qlBachelierBlackSwaptionEngine(,"YC-EUR-EONIA",AL90))</f>
        <v>1</v>
      </c>
      <c r="AN90" s="222">
        <f ca="1">_xll.qlInstrumentNPV(AK90,AM90)*2/_xll.qlYieldTSDiscount("YC-EUR-EONIA",L90)</f>
        <v>735.18989906806121</v>
      </c>
      <c r="AO90" s="222">
        <f ca="1">_xll.qlInstrumentResults(AK90,"annuity",AM90)</f>
        <v>56394.610994579984</v>
      </c>
      <c r="AP90" s="223">
        <f ca="1">H90/2*_xll.qlYieldTSDiscount("YC-EUR-EONIA",L90)/AO90</f>
        <v>6.4783416307613376E-3</v>
      </c>
      <c r="AQ90" s="224">
        <f ca="1">_xll.qlBachelierBlackFormulaImpliedVol("Call",AE90,AE90,_xll.qlDayCounterYearFraction("Act/365 (Fixed)",B90,K90),AP90)</f>
        <v>7.2582335621915123E-3</v>
      </c>
      <c r="AR90" s="225">
        <f ca="1">_xll.qlBlackFormulaImpliedStdDev("Call",AE90,AE90,AP90)/SQRT(_xll.qlDayCounterYearFraction("Act/365 (Fixed)",B90,K90))</f>
        <v>0.45437884140686863</v>
      </c>
    </row>
    <row r="91" spans="2:44">
      <c r="B91" s="210">
        <f t="shared" ca="1" si="6"/>
        <v>42276</v>
      </c>
      <c r="C91" s="211" t="s">
        <v>45</v>
      </c>
      <c r="D91" s="211" t="s">
        <v>155</v>
      </c>
      <c r="E91" s="211">
        <v>0</v>
      </c>
      <c r="F91" s="209" t="str">
        <f t="shared" si="7"/>
        <v>7Y6Y</v>
      </c>
      <c r="G91" s="212">
        <f>VLOOKUP(G$4&amp;$F91,SwaptionVols!$Z:$AE,4,FALSE)%%</f>
        <v>7.4000000000000003E-3</v>
      </c>
      <c r="H91" s="213">
        <f>VLOOKUP(H$4&amp;$F91,SwaptionVols!$Z:$AE,4,FALSE)</f>
        <v>875</v>
      </c>
      <c r="I91" s="211" t="s">
        <v>7574</v>
      </c>
      <c r="J91" s="211" t="s">
        <v>7575</v>
      </c>
      <c r="K91" s="210">
        <f ca="1">_xll.qlCalendarAdvance(I91,B91,C91,J91)</f>
        <v>44833</v>
      </c>
      <c r="L91" s="210">
        <f ca="1">_xll.qlCalendarAdvance(I91,K91,"2d")</f>
        <v>44837</v>
      </c>
      <c r="M91" s="210">
        <f ca="1">_xll.qlCalendarAdvance(I91,L91,D91,"unadjusted")</f>
        <v>47029</v>
      </c>
      <c r="N91" s="211" t="s">
        <v>41</v>
      </c>
      <c r="O91" s="211" t="s">
        <v>7574</v>
      </c>
      <c r="P91" s="211" t="s">
        <v>7575</v>
      </c>
      <c r="Q91" s="211" t="s">
        <v>7575</v>
      </c>
      <c r="R91" s="211" t="s">
        <v>7670</v>
      </c>
      <c r="S91" s="214" t="str">
        <f ca="1">_xll.qlSchedule(,L91,M91,N91,O91,P91,Q91,R91)</f>
        <v>obj_00e4d#0000</v>
      </c>
      <c r="T91" s="211" t="s">
        <v>58</v>
      </c>
      <c r="U91" s="211" t="s">
        <v>7574</v>
      </c>
      <c r="V91" s="211" t="s">
        <v>7575</v>
      </c>
      <c r="W91" s="211" t="s">
        <v>7575</v>
      </c>
      <c r="X91" s="211" t="s">
        <v>7670</v>
      </c>
      <c r="Y91" s="214" t="str">
        <f ca="1">_xll.qlSchedule(,L91,M91,T91,U91,V91,W91,X91)</f>
        <v>obj_010cd#0000</v>
      </c>
      <c r="Z91" s="215" t="s">
        <v>7671</v>
      </c>
      <c r="AA91" s="216" t="s">
        <v>7640</v>
      </c>
      <c r="AB91" s="216" t="s">
        <v>7672</v>
      </c>
      <c r="AC91" s="214" t="str">
        <f ca="1">_xll.qlVanillaSwap(,,,S91,,Z91,Y91,AA91,,AB91)</f>
        <v>obj_010ce#0000</v>
      </c>
      <c r="AD91" s="214" t="b">
        <f ca="1">_xll.qlInstrumentSetPricingEngine(AC91,_xll.qlDiscountingSwapEngine(,"YC-EUR-EONIA"))</f>
        <v>1</v>
      </c>
      <c r="AE91" s="217">
        <f ca="1">_xll.qlVanillaSwapFairRate(AC91,AD91)</f>
        <v>1.9670605074720803E-2</v>
      </c>
      <c r="AF91" s="211" t="s">
        <v>7673</v>
      </c>
      <c r="AG91" s="218">
        <v>10000</v>
      </c>
      <c r="AH91" s="219" t="str">
        <f ca="1">_xll.qlVanillaSwap(,AF91,AG91,S91,AE91,Z91,Y91,AA91,,AB91)</f>
        <v>obj_01476#0000</v>
      </c>
      <c r="AI91" s="219" t="str">
        <f ca="1">_xll.qlEuropeanExercise(,K91)</f>
        <v>obj_005c3#0000</v>
      </c>
      <c r="AJ91" s="211" t="s">
        <v>7669</v>
      </c>
      <c r="AK91" s="220" t="str">
        <f ca="1">_xll.qlSwaption(,AH91,AI91,AJ91)</f>
        <v>obj_01477#0000</v>
      </c>
      <c r="AL91" s="221" t="str">
        <f ca="1">_xll.qlConstantSwaptionVolatility(,,I91,J91,G91)</f>
        <v>obj_001e8#0000</v>
      </c>
      <c r="AM91" s="221" t="b">
        <f ca="1">_xll.qlInstrumentSetPricingEngine(AK91,_xll.qlBachelierBlackSwaptionEngine(,"YC-EUR-EONIA",AL91))</f>
        <v>1</v>
      </c>
      <c r="AN91" s="222">
        <f ca="1">_xll.qlInstrumentNPV(AK91,AM91)*2/_xll.qlYieldTSDiscount("YC-EUR-EONIA",L91)</f>
        <v>876.33966597254414</v>
      </c>
      <c r="AO91" s="222">
        <f ca="1">_xll.qlInstrumentResults(AK91,"annuity",AM91)</f>
        <v>54696.326255642685</v>
      </c>
      <c r="AP91" s="223">
        <f ca="1">H91/2*_xll.qlYieldTSDiscount("YC-EUR-EONIA",L91)/AO91</f>
        <v>7.8018267257989491E-3</v>
      </c>
      <c r="AQ91" s="224">
        <f ca="1">_xll.qlBachelierBlackFormulaImpliedVol("Call",AE91,AE91,_xll.qlDayCounterYearFraction("Act/365 (Fixed)",B91,K91),AP91)</f>
        <v>7.3886875733442372E-3</v>
      </c>
      <c r="AR91" s="225">
        <f ca="1">_xll.qlBlackFormulaImpliedStdDev("Call",AE91,AE91,AP91)/SQRT(_xll.qlDayCounterYearFraction("Act/365 (Fixed)",B91,K91))</f>
        <v>0.39259021448264253</v>
      </c>
    </row>
    <row r="92" spans="2:44">
      <c r="B92" s="210">
        <f t="shared" ca="1" si="6"/>
        <v>42276</v>
      </c>
      <c r="C92" s="211" t="s">
        <v>46</v>
      </c>
      <c r="D92" s="211" t="s">
        <v>155</v>
      </c>
      <c r="E92" s="211">
        <v>0</v>
      </c>
      <c r="F92" s="209" t="str">
        <f t="shared" si="7"/>
        <v>10Y6Y</v>
      </c>
      <c r="G92" s="212">
        <f>VLOOKUP(G$4&amp;$F92,SwaptionVols!$Z:$AE,4,FALSE)%%</f>
        <v>7.3900000000000007E-3</v>
      </c>
      <c r="H92" s="213">
        <f>VLOOKUP(H$4&amp;$F92,SwaptionVols!$Z:$AE,4,FALSE)</f>
        <v>1039</v>
      </c>
      <c r="I92" s="211" t="s">
        <v>7574</v>
      </c>
      <c r="J92" s="211" t="s">
        <v>7575</v>
      </c>
      <c r="K92" s="210">
        <f ca="1">_xll.qlCalendarAdvance(I92,B92,C92,J92)</f>
        <v>45929</v>
      </c>
      <c r="L92" s="210">
        <f ca="1">_xll.qlCalendarAdvance(I92,K92,"2d")</f>
        <v>45931</v>
      </c>
      <c r="M92" s="210">
        <f ca="1">_xll.qlCalendarAdvance(I92,L92,D92,"unadjusted")</f>
        <v>48122</v>
      </c>
      <c r="N92" s="211" t="s">
        <v>41</v>
      </c>
      <c r="O92" s="211" t="s">
        <v>7574</v>
      </c>
      <c r="P92" s="211" t="s">
        <v>7575</v>
      </c>
      <c r="Q92" s="211" t="s">
        <v>7575</v>
      </c>
      <c r="R92" s="211" t="s">
        <v>7670</v>
      </c>
      <c r="S92" s="214" t="str">
        <f ca="1">_xll.qlSchedule(,L92,M92,N92,O92,P92,Q92,R92)</f>
        <v>obj_004e9#0000</v>
      </c>
      <c r="T92" s="211" t="s">
        <v>58</v>
      </c>
      <c r="U92" s="211" t="s">
        <v>7574</v>
      </c>
      <c r="V92" s="211" t="s">
        <v>7575</v>
      </c>
      <c r="W92" s="211" t="s">
        <v>7575</v>
      </c>
      <c r="X92" s="211" t="s">
        <v>7670</v>
      </c>
      <c r="Y92" s="214" t="str">
        <f ca="1">_xll.qlSchedule(,L92,M92,T92,U92,V92,W92,X92)</f>
        <v>obj_00bb7#0000</v>
      </c>
      <c r="Z92" s="215" t="s">
        <v>7671</v>
      </c>
      <c r="AA92" s="216" t="s">
        <v>7640</v>
      </c>
      <c r="AB92" s="216" t="s">
        <v>7672</v>
      </c>
      <c r="AC92" s="214" t="str">
        <f ca="1">_xll.qlVanillaSwap(,,,S92,,Z92,Y92,AA92,,AB92)</f>
        <v>obj_00bb8#0000</v>
      </c>
      <c r="AD92" s="214" t="b">
        <f ca="1">_xll.qlInstrumentSetPricingEngine(AC92,_xll.qlDiscountingSwapEngine(,"YC-EUR-EONIA"))</f>
        <v>1</v>
      </c>
      <c r="AE92" s="217">
        <f ca="1">_xll.qlVanillaSwapFairRate(AC92,AD92)</f>
        <v>2.1364123382072914E-2</v>
      </c>
      <c r="AF92" s="211" t="s">
        <v>7673</v>
      </c>
      <c r="AG92" s="218">
        <v>10000</v>
      </c>
      <c r="AH92" s="219" t="str">
        <f ca="1">_xll.qlVanillaSwap(,AF92,AG92,S92,AE92,Z92,Y92,AA92,,AB92)</f>
        <v>obj_011f4#0000</v>
      </c>
      <c r="AI92" s="219" t="str">
        <f ca="1">_xll.qlEuropeanExercise(,K92)</f>
        <v>obj_003ab#0000</v>
      </c>
      <c r="AJ92" s="211" t="s">
        <v>7669</v>
      </c>
      <c r="AK92" s="220" t="str">
        <f ca="1">_xll.qlSwaption(,AH92,AI92,AJ92)</f>
        <v>obj_011f5#0000</v>
      </c>
      <c r="AL92" s="221" t="str">
        <f ca="1">_xll.qlConstantSwaptionVolatility(,,I92,J92,G92)</f>
        <v>obj_000e7#0000</v>
      </c>
      <c r="AM92" s="221" t="b">
        <f ca="1">_xll.qlInstrumentSetPricingEngine(AK92,_xll.qlBachelierBlackSwaptionEngine(,"YC-EUR-EONIA",AL92))</f>
        <v>1</v>
      </c>
      <c r="AN92" s="222">
        <f ca="1">_xll.qlInstrumentNPV(AK92,AM92)*2/_xll.qlYieldTSDiscount("YC-EUR-EONIA",L92)</f>
        <v>1040.0757752676286</v>
      </c>
      <c r="AO92" s="222">
        <f ca="1">_xll.qlInstrumentResults(AK92,"annuity",AM92)</f>
        <v>51868.616185536084</v>
      </c>
      <c r="AP92" s="223">
        <f ca="1">H92/2*_xll.qlYieldTSDiscount("YC-EUR-EONIA",L92)/AO92</f>
        <v>9.3171583034853921E-3</v>
      </c>
      <c r="AQ92" s="224">
        <f ca="1">_xll.qlBachelierBlackFormulaImpliedVol("Call",AE92,AE92,_xll.qlDayCounterYearFraction("Act/365 (Fixed)",B92,K92),AP92)</f>
        <v>7.3823563461270407E-3</v>
      </c>
      <c r="AR92" s="225">
        <f ca="1">_xll.qlBlackFormulaImpliedStdDev("Call",AE92,AE92,AP92)/SQRT(_xll.qlDayCounterYearFraction("Act/365 (Fixed)",B92,K92))</f>
        <v>0.36482545862753685</v>
      </c>
    </row>
    <row r="93" spans="2:44">
      <c r="B93" s="210">
        <f t="shared" ca="1" si="6"/>
        <v>42276</v>
      </c>
      <c r="C93" s="211" t="s">
        <v>47</v>
      </c>
      <c r="D93" s="211" t="s">
        <v>155</v>
      </c>
      <c r="E93" s="211">
        <v>0</v>
      </c>
      <c r="F93" s="209" t="str">
        <f t="shared" si="7"/>
        <v>15Y6Y</v>
      </c>
      <c r="G93" s="212">
        <f>VLOOKUP(G$4&amp;$F93,SwaptionVols!$Z:$AE,4,FALSE)%%</f>
        <v>7.0499999999999998E-3</v>
      </c>
      <c r="H93" s="213">
        <f>VLOOKUP(H$4&amp;$F93,SwaptionVols!$Z:$AE,4,FALSE)</f>
        <v>1222</v>
      </c>
      <c r="I93" s="211" t="s">
        <v>7574</v>
      </c>
      <c r="J93" s="211" t="s">
        <v>7575</v>
      </c>
      <c r="K93" s="210">
        <f ca="1">_xll.qlCalendarAdvance(I93,B93,C93,J93)</f>
        <v>47756</v>
      </c>
      <c r="L93" s="210">
        <f ca="1">_xll.qlCalendarAdvance(I93,K93,"2d")</f>
        <v>47758</v>
      </c>
      <c r="M93" s="210">
        <f ca="1">_xll.qlCalendarAdvance(I93,L93,D93,"unadjusted")</f>
        <v>49950</v>
      </c>
      <c r="N93" s="211" t="s">
        <v>41</v>
      </c>
      <c r="O93" s="211" t="s">
        <v>7574</v>
      </c>
      <c r="P93" s="211" t="s">
        <v>7575</v>
      </c>
      <c r="Q93" s="211" t="s">
        <v>7575</v>
      </c>
      <c r="R93" s="211" t="s">
        <v>7670</v>
      </c>
      <c r="S93" s="214" t="str">
        <f ca="1">_xll.qlSchedule(,L93,M93,N93,O93,P93,Q93,R93)</f>
        <v>obj_0083f#0000</v>
      </c>
      <c r="T93" s="211" t="s">
        <v>58</v>
      </c>
      <c r="U93" s="211" t="s">
        <v>7574</v>
      </c>
      <c r="V93" s="211" t="s">
        <v>7575</v>
      </c>
      <c r="W93" s="211" t="s">
        <v>7575</v>
      </c>
      <c r="X93" s="211" t="s">
        <v>7670</v>
      </c>
      <c r="Y93" s="214" t="str">
        <f ca="1">_xll.qlSchedule(,L93,M93,T93,U93,V93,W93,X93)</f>
        <v>obj_0083e#0000</v>
      </c>
      <c r="Z93" s="215" t="s">
        <v>7671</v>
      </c>
      <c r="AA93" s="216" t="s">
        <v>7640</v>
      </c>
      <c r="AB93" s="216" t="s">
        <v>7672</v>
      </c>
      <c r="AC93" s="214" t="str">
        <f ca="1">_xll.qlVanillaSwap(,,,S93,,Z93,Y93,AA93,,AB93)</f>
        <v>obj_00840#0000</v>
      </c>
      <c r="AD93" s="214" t="b">
        <f ca="1">_xll.qlInstrumentSetPricingEngine(AC93,_xll.qlDiscountingSwapEngine(,"YC-EUR-EONIA"))</f>
        <v>1</v>
      </c>
      <c r="AE93" s="217">
        <f ca="1">_xll.qlVanillaSwapFairRate(AC93,AD93)</f>
        <v>1.9880634648102417E-2</v>
      </c>
      <c r="AF93" s="211" t="s">
        <v>7673</v>
      </c>
      <c r="AG93" s="218">
        <v>10000</v>
      </c>
      <c r="AH93" s="219" t="str">
        <f ca="1">_xll.qlVanillaSwap(,AF93,AG93,S93,AE93,Z93,Y93,AA93,,AB93)</f>
        <v>obj_00f88#0000</v>
      </c>
      <c r="AI93" s="219" t="str">
        <f ca="1">_xll.qlEuropeanExercise(,K93)</f>
        <v>obj_005dd#0000</v>
      </c>
      <c r="AJ93" s="211" t="s">
        <v>7669</v>
      </c>
      <c r="AK93" s="220" t="str">
        <f ca="1">_xll.qlSwaption(,AH93,AI93,AJ93)</f>
        <v>obj_01098#0000</v>
      </c>
      <c r="AL93" s="221" t="str">
        <f ca="1">_xll.qlConstantSwaptionVolatility(,,I93,J93,G93)</f>
        <v>obj_00114#0000</v>
      </c>
      <c r="AM93" s="221" t="b">
        <f ca="1">_xll.qlInstrumentSetPricingEngine(AK93,_xll.qlBachelierBlackSwaptionEngine(,"YC-EUR-EONIA",AL93))</f>
        <v>1</v>
      </c>
      <c r="AN93" s="222">
        <f ca="1">_xll.qlInstrumentNPV(AK93,AM93)*2/_xll.qlYieldTSDiscount("YC-EUR-EONIA",L93)</f>
        <v>1221.3687974243105</v>
      </c>
      <c r="AO93" s="222">
        <f ca="1">_xll.qlInstrumentResults(AK93,"annuity",AM93)</f>
        <v>47221.529886761338</v>
      </c>
      <c r="AP93" s="223">
        <f ca="1">H93/2*_xll.qlYieldTSDiscount("YC-EUR-EONIA",L93)/AO93</f>
        <v>1.0903537333903437E-2</v>
      </c>
      <c r="AQ93" s="224">
        <f ca="1">_xll.qlBachelierBlackFormulaImpliedVol("Call",AE93,AE93,_xll.qlDayCounterYearFraction("Act/365 (Fixed)",B93,K93),AP93)</f>
        <v>7.0536434352736046E-3</v>
      </c>
      <c r="AR93" s="225">
        <f ca="1">_xll.qlBlackFormulaImpliedStdDev("Call",AE93,AE93,AP93)/SQRT(_xll.qlDayCounterYearFraction("Act/365 (Fixed)",B93,K93))</f>
        <v>0.38858427042882104</v>
      </c>
    </row>
    <row r="94" spans="2:44">
      <c r="B94" s="210">
        <f t="shared" ca="1" si="6"/>
        <v>42276</v>
      </c>
      <c r="C94" s="211" t="s">
        <v>48</v>
      </c>
      <c r="D94" s="211" t="s">
        <v>155</v>
      </c>
      <c r="E94" s="211">
        <v>0</v>
      </c>
      <c r="F94" s="209" t="str">
        <f t="shared" si="7"/>
        <v>20Y6Y</v>
      </c>
      <c r="G94" s="212">
        <f>VLOOKUP(G$4&amp;$F94,SwaptionVols!$Z:$AE,4,FALSE)%%</f>
        <v>6.6099999999999996E-3</v>
      </c>
      <c r="H94" s="213">
        <f>VLOOKUP(H$4&amp;$F94,SwaptionVols!$Z:$AE,4,FALSE)</f>
        <v>1336</v>
      </c>
      <c r="I94" s="211" t="s">
        <v>7574</v>
      </c>
      <c r="J94" s="211" t="s">
        <v>7575</v>
      </c>
      <c r="K94" s="210">
        <f ca="1">_xll.qlCalendarAdvance(I94,B94,C94,J94)</f>
        <v>49580</v>
      </c>
      <c r="L94" s="210">
        <f ca="1">_xll.qlCalendarAdvance(I94,K94,"2d")</f>
        <v>49584</v>
      </c>
      <c r="M94" s="210">
        <f ca="1">_xll.qlCalendarAdvance(I94,L94,D94,"unadjusted")</f>
        <v>51776</v>
      </c>
      <c r="N94" s="211" t="s">
        <v>41</v>
      </c>
      <c r="O94" s="211" t="s">
        <v>7574</v>
      </c>
      <c r="P94" s="211" t="s">
        <v>7575</v>
      </c>
      <c r="Q94" s="211" t="s">
        <v>7575</v>
      </c>
      <c r="R94" s="211" t="s">
        <v>7670</v>
      </c>
      <c r="S94" s="214" t="str">
        <f ca="1">_xll.qlSchedule(,L94,M94,N94,O94,P94,Q94,R94)</f>
        <v>obj_00671#0000</v>
      </c>
      <c r="T94" s="211" t="s">
        <v>58</v>
      </c>
      <c r="U94" s="211" t="s">
        <v>7574</v>
      </c>
      <c r="V94" s="211" t="s">
        <v>7575</v>
      </c>
      <c r="W94" s="211" t="s">
        <v>7575</v>
      </c>
      <c r="X94" s="211" t="s">
        <v>7670</v>
      </c>
      <c r="Y94" s="214" t="str">
        <f ca="1">_xll.qlSchedule(,L94,M94,T94,U94,V94,W94,X94)</f>
        <v>obj_004bf#0000</v>
      </c>
      <c r="Z94" s="215" t="s">
        <v>7671</v>
      </c>
      <c r="AA94" s="216" t="s">
        <v>7640</v>
      </c>
      <c r="AB94" s="216" t="s">
        <v>7672</v>
      </c>
      <c r="AC94" s="214" t="str">
        <f ca="1">_xll.qlVanillaSwap(,,,S94,,Z94,Y94,AA94,,AB94)</f>
        <v>obj_00672#0000</v>
      </c>
      <c r="AD94" s="214" t="b">
        <f ca="1">_xll.qlInstrumentSetPricingEngine(AC94,_xll.qlDiscountingSwapEngine(,"YC-EUR-EONIA"))</f>
        <v>1</v>
      </c>
      <c r="AE94" s="217">
        <f ca="1">_xll.qlVanillaSwapFairRate(AC94,AD94)</f>
        <v>1.6532082462777691E-2</v>
      </c>
      <c r="AF94" s="211" t="s">
        <v>7673</v>
      </c>
      <c r="AG94" s="218">
        <v>10000</v>
      </c>
      <c r="AH94" s="219" t="str">
        <f ca="1">_xll.qlVanillaSwap(,AF94,AG94,S94,AE94,Z94,Y94,AA94,,AB94)</f>
        <v>obj_01054#0000</v>
      </c>
      <c r="AI94" s="219" t="str">
        <f ca="1">_xll.qlEuropeanExercise(,K94)</f>
        <v>obj_0043b#0000</v>
      </c>
      <c r="AJ94" s="211" t="s">
        <v>7669</v>
      </c>
      <c r="AK94" s="220" t="str">
        <f ca="1">_xll.qlSwaption(,AH94,AI94,AJ94)</f>
        <v>obj_01055#0000</v>
      </c>
      <c r="AL94" s="221" t="str">
        <f ca="1">_xll.qlConstantSwaptionVolatility(,,I94,J94,G94)</f>
        <v>obj_0011c#0000</v>
      </c>
      <c r="AM94" s="221" t="b">
        <f ca="1">_xll.qlInstrumentSetPricingEngine(AK94,_xll.qlBachelierBlackSwaptionEngine(,"YC-EUR-EONIA",AL94))</f>
        <v>1</v>
      </c>
      <c r="AN94" s="222">
        <f ca="1">_xll.qlInstrumentNPV(AK94,AM94)*2/_xll.qlYieldTSDiscount("YC-EUR-EONIA",L94)</f>
        <v>1337.1282527017704</v>
      </c>
      <c r="AO94" s="222">
        <f ca="1">_xll.qlInstrumentResults(AK94,"annuity",AM94)</f>
        <v>43394.279251975961</v>
      </c>
      <c r="AP94" s="223">
        <f ca="1">H94/2*_xll.qlYieldTSDiscount("YC-EUR-EONIA",L94)/AO94</f>
        <v>1.1786337372643542E-2</v>
      </c>
      <c r="AQ94" s="224">
        <f ca="1">_xll.qlBachelierBlackFormulaImpliedVol("Call",AE94,AE94,_xll.qlDayCounterYearFraction("Act/365 (Fixed)",B94,K94),AP94)</f>
        <v>6.6044225616775001E-3</v>
      </c>
      <c r="AR94" s="225">
        <f ca="1">_xll.qlBlackFormulaImpliedStdDev("Call",AE94,AE94,AP94)/SQRT(_xll.qlDayCounterYearFraction("Act/365 (Fixed)",B94,K94))</f>
        <v>0.47596750754485717</v>
      </c>
    </row>
    <row r="95" spans="2:44">
      <c r="B95" s="210">
        <f t="shared" ca="1" si="6"/>
        <v>42276</v>
      </c>
      <c r="C95" s="211" t="s">
        <v>209</v>
      </c>
      <c r="D95" s="211" t="s">
        <v>45</v>
      </c>
      <c r="E95" s="211">
        <v>0</v>
      </c>
      <c r="F95" s="209" t="str">
        <f t="shared" si="7"/>
        <v>1M7Y</v>
      </c>
      <c r="G95" s="212">
        <f>VLOOKUP(G$4&amp;$F95,SwaptionVols!$Z:$AE,4,FALSE)%%</f>
        <v>5.2700000000000004E-3</v>
      </c>
      <c r="H95" s="213">
        <f>VLOOKUP(H$4&amp;$F95,SwaptionVols!$Z:$AE,4,FALSE)</f>
        <v>82</v>
      </c>
      <c r="I95" s="211" t="s">
        <v>7574</v>
      </c>
      <c r="J95" s="211" t="s">
        <v>7575</v>
      </c>
      <c r="K95" s="210">
        <f ca="1">_xll.qlCalendarAdvance(I95,B95,C95,J95)</f>
        <v>42306</v>
      </c>
      <c r="L95" s="210">
        <f ca="1">_xll.qlCalendarAdvance(I95,K95,"2d")</f>
        <v>42310</v>
      </c>
      <c r="M95" s="210">
        <f ca="1">_xll.qlCalendarAdvance(I95,L95,D95,"unadjusted")</f>
        <v>44867</v>
      </c>
      <c r="N95" s="211" t="s">
        <v>41</v>
      </c>
      <c r="O95" s="211" t="s">
        <v>7574</v>
      </c>
      <c r="P95" s="211" t="s">
        <v>7575</v>
      </c>
      <c r="Q95" s="211" t="s">
        <v>7575</v>
      </c>
      <c r="R95" s="211" t="s">
        <v>7670</v>
      </c>
      <c r="S95" s="214" t="str">
        <f ca="1">_xll.qlSchedule(,L95,M95,N95,O95,P95,Q95,R95)</f>
        <v>obj_0078e#0000</v>
      </c>
      <c r="T95" s="211" t="s">
        <v>58</v>
      </c>
      <c r="U95" s="211" t="s">
        <v>7574</v>
      </c>
      <c r="V95" s="211" t="s">
        <v>7575</v>
      </c>
      <c r="W95" s="211" t="s">
        <v>7575</v>
      </c>
      <c r="X95" s="211" t="s">
        <v>7670</v>
      </c>
      <c r="Y95" s="214" t="str">
        <f ca="1">_xll.qlSchedule(,L95,M95,T95,U95,V95,W95,X95)</f>
        <v>obj_0078d#0000</v>
      </c>
      <c r="Z95" s="215" t="s">
        <v>7671</v>
      </c>
      <c r="AA95" s="216" t="s">
        <v>7640</v>
      </c>
      <c r="AB95" s="216" t="s">
        <v>7672</v>
      </c>
      <c r="AC95" s="214" t="str">
        <f ca="1">_xll.qlVanillaSwap(,,,S95,,Z95,Y95,AA95,,AB95)</f>
        <v>obj_0078f#0000</v>
      </c>
      <c r="AD95" s="214" t="b">
        <f ca="1">_xll.qlInstrumentSetPricingEngine(AC95,_xll.qlDiscountingSwapEngine(,"YC-EUR-EONIA"))</f>
        <v>1</v>
      </c>
      <c r="AE95" s="217">
        <f ca="1">_xll.qlVanillaSwapFairRate(AC95,AD95)</f>
        <v>6.3429097609865141E-3</v>
      </c>
      <c r="AF95" s="211" t="s">
        <v>7673</v>
      </c>
      <c r="AG95" s="218">
        <v>10000</v>
      </c>
      <c r="AH95" s="219" t="str">
        <f ca="1">_xll.qlVanillaSwap(,AF95,AG95,S95,AE95,Z95,Y95,AA95,,AB95)</f>
        <v>obj_00e99#0000</v>
      </c>
      <c r="AI95" s="219" t="str">
        <f ca="1">_xll.qlEuropeanExercise(,K95)</f>
        <v>obj_00374#0000</v>
      </c>
      <c r="AJ95" s="211" t="s">
        <v>7669</v>
      </c>
      <c r="AK95" s="220" t="str">
        <f ca="1">_xll.qlSwaption(,AH95,AI95,AJ95)</f>
        <v>obj_00fbf#0000</v>
      </c>
      <c r="AL95" s="221" t="str">
        <f ca="1">_xll.qlConstantSwaptionVolatility(,,I95,J95,G95)</f>
        <v>obj_001f4#0000</v>
      </c>
      <c r="AM95" s="221" t="b">
        <f ca="1">_xll.qlInstrumentSetPricingEngine(AK95,_xll.qlBachelierBlackSwaptionEngine(,"YC-EUR-EONIA",AL95))</f>
        <v>1</v>
      </c>
      <c r="AN95" s="222">
        <f ca="1">_xll.qlInstrumentNPV(AK95,AM95)*2/_xll.qlYieldTSDiscount("YC-EUR-EONIA",L95)</f>
        <v>82.283669865293973</v>
      </c>
      <c r="AO95" s="222">
        <f ca="1">_xll.qlInstrumentResults(AK95,"annuity",AM95)</f>
        <v>68266.477917169876</v>
      </c>
      <c r="AP95" s="223">
        <f ca="1">H95/2*_xll.qlYieldTSDiscount("YC-EUR-EONIA",L95)/AO95</f>
        <v>6.0066880155373349E-4</v>
      </c>
      <c r="AQ95" s="224">
        <f ca="1">_xll.qlBachelierBlackFormulaImpliedVol("Call",AE95,AE95,_xll.qlDayCounterYearFraction("Act/365 (Fixed)",B95,K95),AP95)</f>
        <v>5.251831872684052E-3</v>
      </c>
      <c r="AR95" s="225">
        <f ca="1">_xll.qlBlackFormulaImpliedStdDev("Call",AE95,AE95,AP95)/SQRT(_xll.qlDayCounterYearFraction("Act/365 (Fixed)",B95,K95))</f>
        <v>0.82993823099784547</v>
      </c>
    </row>
    <row r="96" spans="2:44">
      <c r="B96" s="210">
        <f t="shared" ca="1" si="6"/>
        <v>42276</v>
      </c>
      <c r="C96" s="211" t="s">
        <v>210</v>
      </c>
      <c r="D96" s="211" t="s">
        <v>45</v>
      </c>
      <c r="E96" s="211">
        <v>0</v>
      </c>
      <c r="F96" s="209" t="str">
        <f t="shared" si="7"/>
        <v>2M7Y</v>
      </c>
      <c r="G96" s="212">
        <f>VLOOKUP(G$4&amp;$F96,SwaptionVols!$Z:$AE,4,FALSE)%%</f>
        <v>5.2199999999999998E-3</v>
      </c>
      <c r="H96" s="213">
        <f>VLOOKUP(H$4&amp;$F96,SwaptionVols!$Z:$AE,4,FALSE)</f>
        <v>117</v>
      </c>
      <c r="I96" s="211" t="s">
        <v>7574</v>
      </c>
      <c r="J96" s="211" t="s">
        <v>7575</v>
      </c>
      <c r="K96" s="210">
        <f ca="1">_xll.qlCalendarAdvance(I96,B96,C96,J96)</f>
        <v>42338</v>
      </c>
      <c r="L96" s="210">
        <f ca="1">_xll.qlCalendarAdvance(I96,K96,"2d")</f>
        <v>42340</v>
      </c>
      <c r="M96" s="210">
        <f ca="1">_xll.qlCalendarAdvance(I96,L96,D96,"unadjusted")</f>
        <v>44897</v>
      </c>
      <c r="N96" s="211" t="s">
        <v>41</v>
      </c>
      <c r="O96" s="211" t="s">
        <v>7574</v>
      </c>
      <c r="P96" s="211" t="s">
        <v>7575</v>
      </c>
      <c r="Q96" s="211" t="s">
        <v>7575</v>
      </c>
      <c r="R96" s="211" t="s">
        <v>7670</v>
      </c>
      <c r="S96" s="214" t="str">
        <f ca="1">_xll.qlSchedule(,L96,M96,N96,O96,P96,Q96,R96)</f>
        <v>obj_009eb#0000</v>
      </c>
      <c r="T96" s="211" t="s">
        <v>58</v>
      </c>
      <c r="U96" s="211" t="s">
        <v>7574</v>
      </c>
      <c r="V96" s="211" t="s">
        <v>7575</v>
      </c>
      <c r="W96" s="211" t="s">
        <v>7575</v>
      </c>
      <c r="X96" s="211" t="s">
        <v>7670</v>
      </c>
      <c r="Y96" s="214" t="str">
        <f ca="1">_xll.qlSchedule(,L96,M96,T96,U96,V96,W96,X96)</f>
        <v>obj_005ba#0000</v>
      </c>
      <c r="Z96" s="215" t="s">
        <v>7671</v>
      </c>
      <c r="AA96" s="216" t="s">
        <v>7640</v>
      </c>
      <c r="AB96" s="216" t="s">
        <v>7672</v>
      </c>
      <c r="AC96" s="214" t="str">
        <f ca="1">_xll.qlVanillaSwap(,,,S96,,Z96,Y96,AA96,,AB96)</f>
        <v>obj_009ec#0000</v>
      </c>
      <c r="AD96" s="214" t="b">
        <f ca="1">_xll.qlInstrumentSetPricingEngine(AC96,_xll.qlDiscountingSwapEngine(,"YC-EUR-EONIA"))</f>
        <v>1</v>
      </c>
      <c r="AE96" s="217">
        <f ca="1">_xll.qlVanillaSwapFairRate(AC96,AD96)</f>
        <v>6.523478893260241E-3</v>
      </c>
      <c r="AF96" s="211" t="s">
        <v>7673</v>
      </c>
      <c r="AG96" s="218">
        <v>10000</v>
      </c>
      <c r="AH96" s="219" t="str">
        <f ca="1">_xll.qlVanillaSwap(,AF96,AG96,S96,AE96,Z96,Y96,AA96,,AB96)</f>
        <v>obj_0123f#0000</v>
      </c>
      <c r="AI96" s="219" t="str">
        <f ca="1">_xll.qlEuropeanExercise(,K96)</f>
        <v>obj_0046c#0000</v>
      </c>
      <c r="AJ96" s="211" t="s">
        <v>7669</v>
      </c>
      <c r="AK96" s="220" t="str">
        <f ca="1">_xll.qlSwaption(,AH96,AI96,AJ96)</f>
        <v>obj_016c1#0000</v>
      </c>
      <c r="AL96" s="221" t="str">
        <f ca="1">_xll.qlConstantSwaptionVolatility(,,I96,J96,G96)</f>
        <v>obj_001aa#0000</v>
      </c>
      <c r="AM96" s="221" t="b">
        <f ca="1">_xll.qlInstrumentSetPricingEngine(AK96,_xll.qlBachelierBlackSwaptionEngine(,"YC-EUR-EONIA",AL96))</f>
        <v>1</v>
      </c>
      <c r="AN96" s="222">
        <f ca="1">_xll.qlInstrumentNPV(AK96,AM96)*2/_xll.qlYieldTSDiscount("YC-EUR-EONIA",L96)</f>
        <v>117.08441211263441</v>
      </c>
      <c r="AO96" s="222">
        <f ca="1">_xll.qlInstrumentResults(AK96,"annuity",AM96)</f>
        <v>68226.423665789378</v>
      </c>
      <c r="AP96" s="223">
        <f ca="1">H96/2*_xll.qlYieldTSDiscount("YC-EUR-EONIA",L96)/AO96</f>
        <v>8.5766317500697163E-4</v>
      </c>
      <c r="AQ96" s="224">
        <f ca="1">_xll.qlBachelierBlackFormulaImpliedVol("Call",AE96,AE96,_xll.qlDayCounterYearFraction("Act/365 (Fixed)",B96,K96),AP96)</f>
        <v>5.2162366362865503E-3</v>
      </c>
      <c r="AR96" s="225">
        <f ca="1">_xll.qlBlackFormulaImpliedStdDev("Call",AE96,AE96,AP96)/SQRT(_xll.qlDayCounterYearFraction("Act/365 (Fixed)",B96,K96))</f>
        <v>0.8032628812850019</v>
      </c>
    </row>
    <row r="97" spans="2:44">
      <c r="B97" s="210">
        <f t="shared" ca="1" si="6"/>
        <v>42276</v>
      </c>
      <c r="C97" s="211" t="s">
        <v>54</v>
      </c>
      <c r="D97" s="211" t="s">
        <v>45</v>
      </c>
      <c r="E97" s="211">
        <v>0</v>
      </c>
      <c r="F97" s="209" t="str">
        <f t="shared" si="7"/>
        <v>3M7Y</v>
      </c>
      <c r="G97" s="212">
        <f>VLOOKUP(G$4&amp;$F97,SwaptionVols!$Z:$AE,4,FALSE)%%</f>
        <v>5.4000000000000003E-3</v>
      </c>
      <c r="H97" s="213">
        <f>VLOOKUP(H$4&amp;$F97,SwaptionVols!$Z:$AE,4,FALSE)</f>
        <v>147</v>
      </c>
      <c r="I97" s="211" t="s">
        <v>7574</v>
      </c>
      <c r="J97" s="211" t="s">
        <v>7575</v>
      </c>
      <c r="K97" s="210">
        <f ca="1">_xll.qlCalendarAdvance(I97,B97,C97,J97)</f>
        <v>42367</v>
      </c>
      <c r="L97" s="210">
        <f ca="1">_xll.qlCalendarAdvance(I97,K97,"2d")</f>
        <v>42369</v>
      </c>
      <c r="M97" s="210">
        <f ca="1">_xll.qlCalendarAdvance(I97,L97,D97,"unadjusted")</f>
        <v>44926</v>
      </c>
      <c r="N97" s="211" t="s">
        <v>41</v>
      </c>
      <c r="O97" s="211" t="s">
        <v>7574</v>
      </c>
      <c r="P97" s="211" t="s">
        <v>7575</v>
      </c>
      <c r="Q97" s="211" t="s">
        <v>7575</v>
      </c>
      <c r="R97" s="211" t="s">
        <v>7670</v>
      </c>
      <c r="S97" s="214" t="str">
        <f ca="1">_xll.qlSchedule(,L97,M97,N97,O97,P97,Q97,R97)</f>
        <v>obj_00702#0000</v>
      </c>
      <c r="T97" s="211" t="s">
        <v>58</v>
      </c>
      <c r="U97" s="211" t="s">
        <v>7574</v>
      </c>
      <c r="V97" s="211" t="s">
        <v>7575</v>
      </c>
      <c r="W97" s="211" t="s">
        <v>7575</v>
      </c>
      <c r="X97" s="211" t="s">
        <v>7670</v>
      </c>
      <c r="Y97" s="214" t="str">
        <f ca="1">_xll.qlSchedule(,L97,M97,T97,U97,V97,W97,X97)</f>
        <v>obj_00c97#0000</v>
      </c>
      <c r="Z97" s="215" t="s">
        <v>7671</v>
      </c>
      <c r="AA97" s="216" t="s">
        <v>7640</v>
      </c>
      <c r="AB97" s="216" t="s">
        <v>7672</v>
      </c>
      <c r="AC97" s="214" t="str">
        <f ca="1">_xll.qlVanillaSwap(,,,S97,,Z97,Y97,AA97,,AB97)</f>
        <v>obj_00c98#0000</v>
      </c>
      <c r="AD97" s="214" t="b">
        <f ca="1">_xll.qlInstrumentSetPricingEngine(AC97,_xll.qlDiscountingSwapEngine(,"YC-EUR-EONIA"))</f>
        <v>1</v>
      </c>
      <c r="AE97" s="217">
        <f ca="1">_xll.qlVanillaSwapFairRate(AC97,AD97)</f>
        <v>6.6914059233268014E-3</v>
      </c>
      <c r="AF97" s="211" t="s">
        <v>7673</v>
      </c>
      <c r="AG97" s="218">
        <v>10000</v>
      </c>
      <c r="AH97" s="219" t="str">
        <f ca="1">_xll.qlVanillaSwap(,AF97,AG97,S97,AE97,Z97,Y97,AA97,,AB97)</f>
        <v>obj_011ea#0000</v>
      </c>
      <c r="AI97" s="219" t="str">
        <f ca="1">_xll.qlEuropeanExercise(,K97)</f>
        <v>obj_0049b#0000</v>
      </c>
      <c r="AJ97" s="211" t="s">
        <v>7669</v>
      </c>
      <c r="AK97" s="220" t="str">
        <f ca="1">_xll.qlSwaption(,AH97,AI97,AJ97)</f>
        <v>obj_011eb#0000</v>
      </c>
      <c r="AL97" s="221" t="str">
        <f ca="1">_xll.qlConstantSwaptionVolatility(,,I97,J97,G97)</f>
        <v>obj_0017d#0000</v>
      </c>
      <c r="AM97" s="221" t="b">
        <f ca="1">_xll.qlInstrumentSetPricingEngine(AK97,_xll.qlBachelierBlackSwaptionEngine(,"YC-EUR-EONIA",AL97))</f>
        <v>1</v>
      </c>
      <c r="AN97" s="222">
        <f ca="1">_xll.qlInstrumentNPV(AK97,AM97)*2/_xll.qlYieldTSDiscount("YC-EUR-EONIA",L97)</f>
        <v>146.70089230327636</v>
      </c>
      <c r="AO97" s="222">
        <f ca="1">_xll.qlInstrumentResults(AK97,"annuity",AM97)</f>
        <v>68216.33096615893</v>
      </c>
      <c r="AP97" s="223">
        <f ca="1">H97/2*_xll.qlYieldTSDiscount("YC-EUR-EONIA",L97)/AO97</f>
        <v>1.077860778273814E-3</v>
      </c>
      <c r="AQ97" s="224">
        <f ca="1">_xll.qlBachelierBlackFormulaImpliedVol("Call",AE97,AE97,_xll.qlDayCounterYearFraction("Act/365 (Fixed)",B97,K97),AP97)</f>
        <v>5.4110100322974043E-3</v>
      </c>
      <c r="AR97" s="225">
        <f ca="1">_xll.qlBlackFormulaImpliedStdDev("Call",AE97,AE97,AP97)/SQRT(_xll.qlDayCounterYearFraction("Act/365 (Fixed)",B97,K97))</f>
        <v>0.81422359388971011</v>
      </c>
    </row>
    <row r="98" spans="2:44">
      <c r="B98" s="210">
        <f t="shared" ca="1" si="6"/>
        <v>42276</v>
      </c>
      <c r="C98" s="211" t="s">
        <v>58</v>
      </c>
      <c r="D98" s="211" t="s">
        <v>45</v>
      </c>
      <c r="E98" s="211">
        <v>0</v>
      </c>
      <c r="F98" s="209" t="str">
        <f t="shared" si="7"/>
        <v>6M7Y</v>
      </c>
      <c r="G98" s="212">
        <f>VLOOKUP(G$4&amp;$F98,SwaptionVols!$Z:$AE,4,FALSE)%%</f>
        <v>5.5600000000000007E-3</v>
      </c>
      <c r="H98" s="213">
        <f>VLOOKUP(H$4&amp;$F98,SwaptionVols!$Z:$AE,4,FALSE)</f>
        <v>213</v>
      </c>
      <c r="I98" s="211" t="s">
        <v>7574</v>
      </c>
      <c r="J98" s="211" t="s">
        <v>7575</v>
      </c>
      <c r="K98" s="210">
        <f ca="1">_xll.qlCalendarAdvance(I98,B98,C98,J98)</f>
        <v>42458</v>
      </c>
      <c r="L98" s="210">
        <f ca="1">_xll.qlCalendarAdvance(I98,K98,"2d")</f>
        <v>42460</v>
      </c>
      <c r="M98" s="210">
        <f ca="1">_xll.qlCalendarAdvance(I98,L98,D98,"unadjusted")</f>
        <v>45016</v>
      </c>
      <c r="N98" s="211" t="s">
        <v>41</v>
      </c>
      <c r="O98" s="211" t="s">
        <v>7574</v>
      </c>
      <c r="P98" s="211" t="s">
        <v>7575</v>
      </c>
      <c r="Q98" s="211" t="s">
        <v>7575</v>
      </c>
      <c r="R98" s="211" t="s">
        <v>7670</v>
      </c>
      <c r="S98" s="214" t="str">
        <f ca="1">_xll.qlSchedule(,L98,M98,N98,O98,P98,Q98,R98)</f>
        <v>obj_00da1#0000</v>
      </c>
      <c r="T98" s="211" t="s">
        <v>58</v>
      </c>
      <c r="U98" s="211" t="s">
        <v>7574</v>
      </c>
      <c r="V98" s="211" t="s">
        <v>7575</v>
      </c>
      <c r="W98" s="211" t="s">
        <v>7575</v>
      </c>
      <c r="X98" s="211" t="s">
        <v>7670</v>
      </c>
      <c r="Y98" s="214" t="str">
        <f ca="1">_xll.qlSchedule(,L98,M98,T98,U98,V98,W98,X98)</f>
        <v>obj_00da0#0000</v>
      </c>
      <c r="Z98" s="215" t="s">
        <v>7671</v>
      </c>
      <c r="AA98" s="216" t="s">
        <v>7640</v>
      </c>
      <c r="AB98" s="216" t="s">
        <v>7672</v>
      </c>
      <c r="AC98" s="214" t="str">
        <f ca="1">_xll.qlVanillaSwap(,,,S98,,Z98,Y98,AA98,,AB98)</f>
        <v>obj_00e80#0000</v>
      </c>
      <c r="AD98" s="214" t="b">
        <f ca="1">_xll.qlInstrumentSetPricingEngine(AC98,_xll.qlDiscountingSwapEngine(,"YC-EUR-EONIA"))</f>
        <v>1</v>
      </c>
      <c r="AE98" s="217">
        <f ca="1">_xll.qlVanillaSwapFairRate(AC98,AD98)</f>
        <v>7.2592429800623619E-3</v>
      </c>
      <c r="AF98" s="211" t="s">
        <v>7673</v>
      </c>
      <c r="AG98" s="218">
        <v>10000</v>
      </c>
      <c r="AH98" s="219" t="str">
        <f ca="1">_xll.qlVanillaSwap(,AF98,AG98,S98,AE98,Z98,Y98,AA98,,AB98)</f>
        <v>obj_01568#0000</v>
      </c>
      <c r="AI98" s="219" t="str">
        <f ca="1">_xll.qlEuropeanExercise(,K98)</f>
        <v>obj_00346#0000</v>
      </c>
      <c r="AJ98" s="211" t="s">
        <v>7669</v>
      </c>
      <c r="AK98" s="220" t="str">
        <f ca="1">_xll.qlSwaption(,AH98,AI98,AJ98)</f>
        <v>obj_0172a#0000</v>
      </c>
      <c r="AL98" s="221" t="str">
        <f ca="1">_xll.qlConstantSwaptionVolatility(,,I98,J98,G98)</f>
        <v>obj_00177#0000</v>
      </c>
      <c r="AM98" s="221" t="b">
        <f ca="1">_xll.qlInstrumentSetPricingEngine(AK98,_xll.qlBachelierBlackSwaptionEngine(,"YC-EUR-EONIA",AL98))</f>
        <v>1</v>
      </c>
      <c r="AN98" s="222">
        <f ca="1">_xll.qlInstrumentNPV(AK98,AM98)*2/_xll.qlYieldTSDiscount("YC-EUR-EONIA",L98)</f>
        <v>213.13503402988189</v>
      </c>
      <c r="AO98" s="222">
        <f ca="1">_xll.qlInstrumentResults(AK98,"annuity",AM98)</f>
        <v>68092.783220971149</v>
      </c>
      <c r="AP98" s="223">
        <f ca="1">H98/2*_xll.qlYieldTSDiscount("YC-EUR-EONIA",L98)/AO98</f>
        <v>1.5653046664491053E-3</v>
      </c>
      <c r="AQ98" s="224">
        <f ca="1">_xll.qlBachelierBlackFormulaImpliedVol("Call",AE98,AE98,_xll.qlDayCounterYearFraction("Act/365 (Fixed)",B98,K98),AP98)</f>
        <v>5.5564774012420107E-3</v>
      </c>
      <c r="AR98" s="225">
        <f ca="1">_xll.qlBlackFormulaImpliedStdDev("Call",AE98,AE98,AP98)/SQRT(_xll.qlDayCounterYearFraction("Act/365 (Fixed)",B98,K98))</f>
        <v>0.77499812872983198</v>
      </c>
    </row>
    <row r="99" spans="2:44">
      <c r="B99" s="210">
        <f t="shared" ca="1" si="6"/>
        <v>42276</v>
      </c>
      <c r="C99" s="211" t="s">
        <v>71</v>
      </c>
      <c r="D99" s="211" t="s">
        <v>45</v>
      </c>
      <c r="E99" s="211">
        <v>0</v>
      </c>
      <c r="F99" s="209" t="str">
        <f t="shared" si="7"/>
        <v>9M7Y</v>
      </c>
      <c r="G99" s="212">
        <f>VLOOKUP(G$4&amp;$F99,SwaptionVols!$Z:$AE,4,FALSE)%%</f>
        <v>5.6899999999999997E-3</v>
      </c>
      <c r="H99" s="213">
        <f>VLOOKUP(H$4&amp;$F99,SwaptionVols!$Z:$AE,4,FALSE)</f>
        <v>267</v>
      </c>
      <c r="I99" s="211" t="s">
        <v>7574</v>
      </c>
      <c r="J99" s="211" t="s">
        <v>7575</v>
      </c>
      <c r="K99" s="210">
        <f ca="1">_xll.qlCalendarAdvance(I99,B99,C99,J99)</f>
        <v>42550</v>
      </c>
      <c r="L99" s="210">
        <f ca="1">_xll.qlCalendarAdvance(I99,K99,"2d")</f>
        <v>42552</v>
      </c>
      <c r="M99" s="210">
        <f ca="1">_xll.qlCalendarAdvance(I99,L99,D99,"unadjusted")</f>
        <v>45108</v>
      </c>
      <c r="N99" s="211" t="s">
        <v>41</v>
      </c>
      <c r="O99" s="211" t="s">
        <v>7574</v>
      </c>
      <c r="P99" s="211" t="s">
        <v>7575</v>
      </c>
      <c r="Q99" s="211" t="s">
        <v>7575</v>
      </c>
      <c r="R99" s="211" t="s">
        <v>7670</v>
      </c>
      <c r="S99" s="214" t="str">
        <f ca="1">_xll.qlSchedule(,L99,M99,N99,O99,P99,Q99,R99)</f>
        <v>obj_00944#0000</v>
      </c>
      <c r="T99" s="211" t="s">
        <v>58</v>
      </c>
      <c r="U99" s="211" t="s">
        <v>7574</v>
      </c>
      <c r="V99" s="211" t="s">
        <v>7575</v>
      </c>
      <c r="W99" s="211" t="s">
        <v>7575</v>
      </c>
      <c r="X99" s="211" t="s">
        <v>7670</v>
      </c>
      <c r="Y99" s="214" t="str">
        <f ca="1">_xll.qlSchedule(,L99,M99,T99,U99,V99,W99,X99)</f>
        <v>obj_00943#0000</v>
      </c>
      <c r="Z99" s="215" t="s">
        <v>7671</v>
      </c>
      <c r="AA99" s="216" t="s">
        <v>7640</v>
      </c>
      <c r="AB99" s="216" t="s">
        <v>7672</v>
      </c>
      <c r="AC99" s="214" t="str">
        <f ca="1">_xll.qlVanillaSwap(,,,S99,,Z99,Y99,AA99,,AB99)</f>
        <v>obj_00945#0000</v>
      </c>
      <c r="AD99" s="214" t="b">
        <f ca="1">_xll.qlInstrumentSetPricingEngine(AC99,_xll.qlDiscountingSwapEngine(,"YC-EUR-EONIA"))</f>
        <v>1</v>
      </c>
      <c r="AE99" s="217">
        <f ca="1">_xll.qlVanillaSwapFairRate(AC99,AD99)</f>
        <v>7.8650072562616111E-3</v>
      </c>
      <c r="AF99" s="211" t="s">
        <v>7673</v>
      </c>
      <c r="AG99" s="218">
        <v>10000</v>
      </c>
      <c r="AH99" s="219" t="str">
        <f ca="1">_xll.qlVanillaSwap(,AF99,AG99,S99,AE99,Z99,Y99,AA99,,AB99)</f>
        <v>obj_01035#0000</v>
      </c>
      <c r="AI99" s="219" t="str">
        <f ca="1">_xll.qlEuropeanExercise(,K99)</f>
        <v>obj_00753#0000</v>
      </c>
      <c r="AJ99" s="211" t="s">
        <v>7669</v>
      </c>
      <c r="AK99" s="220" t="str">
        <f ca="1">_xll.qlSwaption(,AH99,AI99,AJ99)</f>
        <v>obj_01036#0000</v>
      </c>
      <c r="AL99" s="221" t="str">
        <f ca="1">_xll.qlConstantSwaptionVolatility(,,I99,J99,G99)</f>
        <v>obj_00157#0000</v>
      </c>
      <c r="AM99" s="221" t="b">
        <f ca="1">_xll.qlInstrumentSetPricingEngine(AK99,_xll.qlBachelierBlackSwaptionEngine(,"YC-EUR-EONIA",AL99))</f>
        <v>1</v>
      </c>
      <c r="AN99" s="222">
        <f ca="1">_xll.qlInstrumentNPV(AK99,AM99)*2/_xll.qlYieldTSDiscount("YC-EUR-EONIA",L99)</f>
        <v>267.0895403187331</v>
      </c>
      <c r="AO99" s="222">
        <f ca="1">_xll.qlInstrumentResults(AK99,"annuity",AM99)</f>
        <v>67987.891948265955</v>
      </c>
      <c r="AP99" s="223">
        <f ca="1">H99/2*_xll.qlYieldTSDiscount("YC-EUR-EONIA",L99)/AO99</f>
        <v>1.9660998140573543E-3</v>
      </c>
      <c r="AQ99" s="224">
        <f ca="1">_xll.qlBachelierBlackFormulaImpliedVol("Call",AE99,AE99,_xll.qlDayCounterYearFraction("Act/365 (Fixed)",B99,K99),AP99)</f>
        <v>5.6880924583831132E-3</v>
      </c>
      <c r="AR99" s="225">
        <f ca="1">_xll.qlBlackFormulaImpliedStdDev("Call",AE99,AE99,AP99)/SQRT(_xll.qlDayCounterYearFraction("Act/365 (Fixed)",B99,K99))</f>
        <v>0.73547148477617974</v>
      </c>
    </row>
    <row r="100" spans="2:44">
      <c r="B100" s="210">
        <f t="shared" ca="1" si="6"/>
        <v>42276</v>
      </c>
      <c r="C100" s="211" t="s">
        <v>41</v>
      </c>
      <c r="D100" s="211" t="s">
        <v>45</v>
      </c>
      <c r="E100" s="211">
        <v>0</v>
      </c>
      <c r="F100" s="209" t="str">
        <f t="shared" si="7"/>
        <v>1Y7Y</v>
      </c>
      <c r="G100" s="212">
        <f>VLOOKUP(G$4&amp;$F100,SwaptionVols!$Z:$AE,4,FALSE)%%</f>
        <v>5.9099999999999995E-3</v>
      </c>
      <c r="H100" s="213">
        <f>VLOOKUP(H$4&amp;$F100,SwaptionVols!$Z:$AE,4,FALSE)</f>
        <v>320</v>
      </c>
      <c r="I100" s="211" t="s">
        <v>7574</v>
      </c>
      <c r="J100" s="211" t="s">
        <v>7575</v>
      </c>
      <c r="K100" s="210">
        <f ca="1">_xll.qlCalendarAdvance(I100,B100,C100,J100)</f>
        <v>42642</v>
      </c>
      <c r="L100" s="210">
        <f ca="1">_xll.qlCalendarAdvance(I100,K100,"2d")</f>
        <v>42646</v>
      </c>
      <c r="M100" s="210">
        <f ca="1">_xll.qlCalendarAdvance(I100,L100,D100,"unadjusted")</f>
        <v>45202</v>
      </c>
      <c r="N100" s="211" t="s">
        <v>41</v>
      </c>
      <c r="O100" s="211" t="s">
        <v>7574</v>
      </c>
      <c r="P100" s="211" t="s">
        <v>7575</v>
      </c>
      <c r="Q100" s="211" t="s">
        <v>7575</v>
      </c>
      <c r="R100" s="211" t="s">
        <v>7670</v>
      </c>
      <c r="S100" s="214" t="str">
        <f ca="1">_xll.qlSchedule(,L100,M100,N100,O100,P100,Q100,R100)</f>
        <v>obj_006b4#0000</v>
      </c>
      <c r="T100" s="211" t="s">
        <v>58</v>
      </c>
      <c r="U100" s="211" t="s">
        <v>7574</v>
      </c>
      <c r="V100" s="211" t="s">
        <v>7575</v>
      </c>
      <c r="W100" s="211" t="s">
        <v>7575</v>
      </c>
      <c r="X100" s="211" t="s">
        <v>7670</v>
      </c>
      <c r="Y100" s="214" t="str">
        <f ca="1">_xll.qlSchedule(,L100,M100,T100,U100,V100,W100,X100)</f>
        <v>obj_00ab7#0000</v>
      </c>
      <c r="Z100" s="215" t="s">
        <v>7671</v>
      </c>
      <c r="AA100" s="216" t="s">
        <v>7640</v>
      </c>
      <c r="AB100" s="216" t="s">
        <v>7672</v>
      </c>
      <c r="AC100" s="214" t="str">
        <f ca="1">_xll.qlVanillaSwap(,,,S100,,Z100,Y100,AA100,,AB100)</f>
        <v>obj_00ab8#0000</v>
      </c>
      <c r="AD100" s="214" t="b">
        <f ca="1">_xll.qlInstrumentSetPricingEngine(AC100,_xll.qlDiscountingSwapEngine(,"YC-EUR-EONIA"))</f>
        <v>1</v>
      </c>
      <c r="AE100" s="217">
        <f ca="1">_xll.qlVanillaSwapFairRate(AC100,AD100)</f>
        <v>8.4821834963898484E-3</v>
      </c>
      <c r="AF100" s="211" t="s">
        <v>7673</v>
      </c>
      <c r="AG100" s="218">
        <v>10000</v>
      </c>
      <c r="AH100" s="219" t="str">
        <f ca="1">_xll.qlVanillaSwap(,AF100,AG100,S100,AE100,Z100,Y100,AA100,,AB100)</f>
        <v>obj_0130d#0000</v>
      </c>
      <c r="AI100" s="219" t="str">
        <f ca="1">_xll.qlEuropeanExercise(,K100)</f>
        <v>obj_00aca#0000</v>
      </c>
      <c r="AJ100" s="211" t="s">
        <v>7669</v>
      </c>
      <c r="AK100" s="220" t="str">
        <f ca="1">_xll.qlSwaption(,AH100,AI100,AJ100)</f>
        <v>obj_0130e#0000</v>
      </c>
      <c r="AL100" s="221" t="str">
        <f ca="1">_xll.qlConstantSwaptionVolatility(,,I100,J100,G100)</f>
        <v>obj_000ec#0000</v>
      </c>
      <c r="AM100" s="221" t="b">
        <f ca="1">_xll.qlInstrumentSetPricingEngine(AK100,_xll.qlBachelierBlackSwaptionEngine(,"YC-EUR-EONIA",AL100))</f>
        <v>1</v>
      </c>
      <c r="AN100" s="222">
        <f ca="1">_xll.qlInstrumentNPV(AK100,AM100)*2/_xll.qlYieldTSDiscount("YC-EUR-EONIA",L100)</f>
        <v>319.60142498835819</v>
      </c>
      <c r="AO100" s="222">
        <f ca="1">_xll.qlInstrumentResults(AK100,"annuity",AM100)</f>
        <v>67805.311504752492</v>
      </c>
      <c r="AP100" s="223">
        <f ca="1">H100/2*_xll.qlYieldTSDiscount("YC-EUR-EONIA",L100)/AO100</f>
        <v>2.3639208352883145E-3</v>
      </c>
      <c r="AQ100" s="224">
        <f ca="1">_xll.qlBachelierBlackFormulaImpliedVol("Call",AE100,AE100,_xll.qlDayCounterYearFraction("Act/365 (Fixed)",B100,K100),AP100)</f>
        <v>5.9173703623784449E-3</v>
      </c>
      <c r="AR100" s="225">
        <f ca="1">_xll.qlBlackFormulaImpliedStdDev("Call",AE100,AE100,AP100)/SQRT(_xll.qlDayCounterYearFraction("Act/365 (Fixed)",B100,K100))</f>
        <v>0.71244847196823169</v>
      </c>
    </row>
    <row r="101" spans="2:44">
      <c r="B101" s="210">
        <f t="shared" ca="1" si="6"/>
        <v>42276</v>
      </c>
      <c r="C101" s="211" t="s">
        <v>146</v>
      </c>
      <c r="D101" s="211" t="s">
        <v>45</v>
      </c>
      <c r="E101" s="211">
        <v>0</v>
      </c>
      <c r="F101" s="209" t="str">
        <f t="shared" si="7"/>
        <v>18M7Y</v>
      </c>
      <c r="G101" s="212">
        <f>VLOOKUP(G$4&amp;$F101,SwaptionVols!$Z:$AE,4,FALSE)%%</f>
        <v>6.1399999999999996E-3</v>
      </c>
      <c r="H101" s="213">
        <f>VLOOKUP(H$4&amp;$F101,SwaptionVols!$Z:$AE,4,FALSE)</f>
        <v>404</v>
      </c>
      <c r="I101" s="211" t="s">
        <v>7574</v>
      </c>
      <c r="J101" s="211" t="s">
        <v>7575</v>
      </c>
      <c r="K101" s="210">
        <f ca="1">_xll.qlCalendarAdvance(I101,B101,C101,J101)</f>
        <v>42823</v>
      </c>
      <c r="L101" s="210">
        <f ca="1">_xll.qlCalendarAdvance(I101,K101,"2d")</f>
        <v>42825</v>
      </c>
      <c r="M101" s="210">
        <f ca="1">_xll.qlCalendarAdvance(I101,L101,D101,"unadjusted")</f>
        <v>45382</v>
      </c>
      <c r="N101" s="211" t="s">
        <v>41</v>
      </c>
      <c r="O101" s="211" t="s">
        <v>7574</v>
      </c>
      <c r="P101" s="211" t="s">
        <v>7575</v>
      </c>
      <c r="Q101" s="211" t="s">
        <v>7575</v>
      </c>
      <c r="R101" s="211" t="s">
        <v>7670</v>
      </c>
      <c r="S101" s="214" t="str">
        <f ca="1">_xll.qlSchedule(,L101,M101,N101,O101,P101,Q101,R101)</f>
        <v>obj_007f5#0000</v>
      </c>
      <c r="T101" s="211" t="s">
        <v>58</v>
      </c>
      <c r="U101" s="211" t="s">
        <v>7574</v>
      </c>
      <c r="V101" s="211" t="s">
        <v>7575</v>
      </c>
      <c r="W101" s="211" t="s">
        <v>7575</v>
      </c>
      <c r="X101" s="211" t="s">
        <v>7670</v>
      </c>
      <c r="Y101" s="214" t="str">
        <f ca="1">_xll.qlSchedule(,L101,M101,T101,U101,V101,W101,X101)</f>
        <v>obj_009b5#0000</v>
      </c>
      <c r="Z101" s="215" t="s">
        <v>7671</v>
      </c>
      <c r="AA101" s="216" t="s">
        <v>7640</v>
      </c>
      <c r="AB101" s="216" t="s">
        <v>7672</v>
      </c>
      <c r="AC101" s="214" t="str">
        <f ca="1">_xll.qlVanillaSwap(,,,S101,,Z101,Y101,AA101,,AB101)</f>
        <v>obj_009b6#0000</v>
      </c>
      <c r="AD101" s="214" t="b">
        <f ca="1">_xll.qlInstrumentSetPricingEngine(AC101,_xll.qlDiscountingSwapEngine(,"YC-EUR-EONIA"))</f>
        <v>1</v>
      </c>
      <c r="AE101" s="217">
        <f ca="1">_xll.qlVanillaSwapFairRate(AC101,AD101)</f>
        <v>9.6879069480024331E-3</v>
      </c>
      <c r="AF101" s="211" t="s">
        <v>7673</v>
      </c>
      <c r="AG101" s="218">
        <v>10000</v>
      </c>
      <c r="AH101" s="219" t="str">
        <f ca="1">_xll.qlVanillaSwap(,AF101,AG101,S101,AE101,Z101,Y101,AA101,,AB101)</f>
        <v>obj_012fe#0000</v>
      </c>
      <c r="AI101" s="219" t="str">
        <f ca="1">_xll.qlEuropeanExercise(,K101)</f>
        <v>obj_00491#0000</v>
      </c>
      <c r="AJ101" s="211" t="s">
        <v>7669</v>
      </c>
      <c r="AK101" s="220" t="str">
        <f ca="1">_xll.qlSwaption(,AH101,AI101,AJ101)</f>
        <v>obj_012ff#0000</v>
      </c>
      <c r="AL101" s="221" t="str">
        <f ca="1">_xll.qlConstantSwaptionVolatility(,,I101,J101,G101)</f>
        <v>obj_000f7#0000</v>
      </c>
      <c r="AM101" s="221" t="b">
        <f ca="1">_xll.qlInstrumentSetPricingEngine(AK101,_xll.qlBachelierBlackSwaptionEngine(,"YC-EUR-EONIA",AL101))</f>
        <v>1</v>
      </c>
      <c r="AN101" s="222">
        <f ca="1">_xll.qlInstrumentNPV(AK101,AM101)*2/_xll.qlYieldTSDiscount("YC-EUR-EONIA",L101)</f>
        <v>403.85754470653035</v>
      </c>
      <c r="AO101" s="222">
        <f ca="1">_xll.qlInstrumentResults(AK101,"annuity",AM101)</f>
        <v>67524.029074963313</v>
      </c>
      <c r="AP101" s="223">
        <f ca="1">H101/2*_xll.qlYieldTSDiscount("YC-EUR-EONIA",L101)/AO101</f>
        <v>2.9997069713143922E-3</v>
      </c>
      <c r="AQ101" s="224">
        <f ca="1">_xll.qlBachelierBlackFormulaImpliedVol("Call",AE101,AE101,_xll.qlDayCounterYearFraction("Act/365 (Fixed)",B101,K101),AP101)</f>
        <v>6.1421658020590804E-3</v>
      </c>
      <c r="AR101" s="225">
        <f ca="1">_xll.qlBlackFormulaImpliedStdDev("Call",AE101,AE101,AP101)/SQRT(_xll.qlDayCounterYearFraction("Act/365 (Fixed)",B101,K101))</f>
        <v>0.65081418991475737</v>
      </c>
    </row>
    <row r="102" spans="2:44">
      <c r="B102" s="210">
        <f t="shared" ca="1" si="6"/>
        <v>42276</v>
      </c>
      <c r="C102" s="211" t="s">
        <v>42</v>
      </c>
      <c r="D102" s="211" t="s">
        <v>45</v>
      </c>
      <c r="E102" s="211">
        <v>0</v>
      </c>
      <c r="F102" s="209" t="str">
        <f t="shared" si="7"/>
        <v>2Y7Y</v>
      </c>
      <c r="G102" s="212">
        <f>VLOOKUP(G$4&amp;$F102,SwaptionVols!$Z:$AE,4,FALSE)%%</f>
        <v>6.45E-3</v>
      </c>
      <c r="H102" s="213">
        <f>VLOOKUP(H$4&amp;$F102,SwaptionVols!$Z:$AE,4,FALSE)</f>
        <v>488</v>
      </c>
      <c r="I102" s="211" t="s">
        <v>7574</v>
      </c>
      <c r="J102" s="211" t="s">
        <v>7575</v>
      </c>
      <c r="K102" s="210">
        <f ca="1">_xll.qlCalendarAdvance(I102,B102,C102,J102)</f>
        <v>43007</v>
      </c>
      <c r="L102" s="210">
        <f ca="1">_xll.qlCalendarAdvance(I102,K102,"2d")</f>
        <v>43011</v>
      </c>
      <c r="M102" s="210">
        <f ca="1">_xll.qlCalendarAdvance(I102,L102,D102,"unadjusted")</f>
        <v>45568</v>
      </c>
      <c r="N102" s="211" t="s">
        <v>41</v>
      </c>
      <c r="O102" s="211" t="s">
        <v>7574</v>
      </c>
      <c r="P102" s="211" t="s">
        <v>7575</v>
      </c>
      <c r="Q102" s="211" t="s">
        <v>7575</v>
      </c>
      <c r="R102" s="211" t="s">
        <v>7670</v>
      </c>
      <c r="S102" s="214" t="str">
        <f ca="1">_xll.qlSchedule(,L102,M102,N102,O102,P102,Q102,R102)</f>
        <v>obj_0093d#0000</v>
      </c>
      <c r="T102" s="211" t="s">
        <v>58</v>
      </c>
      <c r="U102" s="211" t="s">
        <v>7574</v>
      </c>
      <c r="V102" s="211" t="s">
        <v>7575</v>
      </c>
      <c r="W102" s="211" t="s">
        <v>7575</v>
      </c>
      <c r="X102" s="211" t="s">
        <v>7670</v>
      </c>
      <c r="Y102" s="214" t="str">
        <f ca="1">_xll.qlSchedule(,L102,M102,T102,U102,V102,W102,X102)</f>
        <v>obj_0093c#0000</v>
      </c>
      <c r="Z102" s="215" t="s">
        <v>7671</v>
      </c>
      <c r="AA102" s="216" t="s">
        <v>7640</v>
      </c>
      <c r="AB102" s="216" t="s">
        <v>7672</v>
      </c>
      <c r="AC102" s="214" t="str">
        <f ca="1">_xll.qlVanillaSwap(,,,S102,,Z102,Y102,AA102,,AB102)</f>
        <v>obj_0093e#0000</v>
      </c>
      <c r="AD102" s="214" t="b">
        <f ca="1">_xll.qlInstrumentSetPricingEngine(AC102,_xll.qlDiscountingSwapEngine(,"YC-EUR-EONIA"))</f>
        <v>1</v>
      </c>
      <c r="AE102" s="217">
        <f ca="1">_xll.qlVanillaSwapFairRate(AC102,AD102)</f>
        <v>1.0962129449539771E-2</v>
      </c>
      <c r="AF102" s="211" t="s">
        <v>7673</v>
      </c>
      <c r="AG102" s="218">
        <v>10000</v>
      </c>
      <c r="AH102" s="219" t="str">
        <f ca="1">_xll.qlVanillaSwap(,AF102,AG102,S102,AE102,Z102,Y102,AA102,,AB102)</f>
        <v>obj_00e95#0000</v>
      </c>
      <c r="AI102" s="219" t="str">
        <f ca="1">_xll.qlEuropeanExercise(,K102)</f>
        <v>obj_0074f#0000</v>
      </c>
      <c r="AJ102" s="211" t="s">
        <v>7669</v>
      </c>
      <c r="AK102" s="220" t="str">
        <f ca="1">_xll.qlSwaption(,AH102,AI102,AJ102)</f>
        <v>obj_00fdc#0000</v>
      </c>
      <c r="AL102" s="221" t="str">
        <f ca="1">_xll.qlConstantSwaptionVolatility(,,I102,J102,G102)</f>
        <v>obj_0011e#0000</v>
      </c>
      <c r="AM102" s="221" t="b">
        <f ca="1">_xll.qlInstrumentSetPricingEngine(AK102,_xll.qlBachelierBlackSwaptionEngine(,"YC-EUR-EONIA",AL102))</f>
        <v>1</v>
      </c>
      <c r="AN102" s="222">
        <f ca="1">_xll.qlInstrumentNPV(AK102,AM102)*2/_xll.qlYieldTSDiscount("YC-EUR-EONIA",L102)</f>
        <v>488.17295504873215</v>
      </c>
      <c r="AO102" s="222">
        <f ca="1">_xll.qlInstrumentResults(AK102,"annuity",AM102)</f>
        <v>67263.27255967469</v>
      </c>
      <c r="AP102" s="223">
        <f ca="1">H102/2*_xll.qlYieldTSDiscount("YC-EUR-EONIA",L102)/AO102</f>
        <v>3.6402242882218969E-3</v>
      </c>
      <c r="AQ102" s="224">
        <f ca="1">_xll.qlBachelierBlackFormulaImpliedVol("Call",AE102,AE102,_xll.qlDayCounterYearFraction("Act/365 (Fixed)",B102,K102),AP102)</f>
        <v>6.4477148261640515E-3</v>
      </c>
      <c r="AR102" s="225">
        <f ca="1">_xll.qlBlackFormulaImpliedStdDev("Call",AE102,AE102,AP102)/SQRT(_xll.qlDayCounterYearFraction("Act/365 (Fixed)",B102,K102))</f>
        <v>0.60627464879526194</v>
      </c>
    </row>
    <row r="103" spans="2:44">
      <c r="B103" s="210">
        <f t="shared" ca="1" si="6"/>
        <v>42276</v>
      </c>
      <c r="C103" s="211" t="s">
        <v>43</v>
      </c>
      <c r="D103" s="211" t="s">
        <v>45</v>
      </c>
      <c r="E103" s="211">
        <v>0</v>
      </c>
      <c r="F103" s="209" t="str">
        <f t="shared" si="7"/>
        <v>3Y7Y</v>
      </c>
      <c r="G103" s="212">
        <f>VLOOKUP(G$4&amp;$F103,SwaptionVols!$Z:$AE,4,FALSE)%%</f>
        <v>6.7700000000000008E-3</v>
      </c>
      <c r="H103" s="213">
        <f>VLOOKUP(H$4&amp;$F103,SwaptionVols!$Z:$AE,4,FALSE)</f>
        <v>621</v>
      </c>
      <c r="I103" s="211" t="s">
        <v>7574</v>
      </c>
      <c r="J103" s="211" t="s">
        <v>7575</v>
      </c>
      <c r="K103" s="210">
        <f ca="1">_xll.qlCalendarAdvance(I103,B103,C103,J103)</f>
        <v>43371</v>
      </c>
      <c r="L103" s="210">
        <f ca="1">_xll.qlCalendarAdvance(I103,K103,"2d")</f>
        <v>43375</v>
      </c>
      <c r="M103" s="210">
        <f ca="1">_xll.qlCalendarAdvance(I103,L103,D103,"unadjusted")</f>
        <v>45932</v>
      </c>
      <c r="N103" s="211" t="s">
        <v>41</v>
      </c>
      <c r="O103" s="211" t="s">
        <v>7574</v>
      </c>
      <c r="P103" s="211" t="s">
        <v>7575</v>
      </c>
      <c r="Q103" s="211" t="s">
        <v>7575</v>
      </c>
      <c r="R103" s="211" t="s">
        <v>7670</v>
      </c>
      <c r="S103" s="214" t="str">
        <f ca="1">_xll.qlSchedule(,L103,M103,N103,O103,P103,Q103,R103)</f>
        <v>obj_0059b#0000</v>
      </c>
      <c r="T103" s="211" t="s">
        <v>58</v>
      </c>
      <c r="U103" s="211" t="s">
        <v>7574</v>
      </c>
      <c r="V103" s="211" t="s">
        <v>7575</v>
      </c>
      <c r="W103" s="211" t="s">
        <v>7575</v>
      </c>
      <c r="X103" s="211" t="s">
        <v>7670</v>
      </c>
      <c r="Y103" s="214" t="str">
        <f ca="1">_xll.qlSchedule(,L103,M103,T103,U103,V103,W103,X103)</f>
        <v>obj_006a1#0000</v>
      </c>
      <c r="Z103" s="215" t="s">
        <v>7671</v>
      </c>
      <c r="AA103" s="216" t="s">
        <v>7640</v>
      </c>
      <c r="AB103" s="216" t="s">
        <v>7672</v>
      </c>
      <c r="AC103" s="214" t="str">
        <f ca="1">_xll.qlVanillaSwap(,,,S103,,Z103,Y103,AA103,,AB103)</f>
        <v>obj_006a2#0000</v>
      </c>
      <c r="AD103" s="214" t="b">
        <f ca="1">_xll.qlInstrumentSetPricingEngine(AC103,_xll.qlDiscountingSwapEngine(,"YC-EUR-EONIA"))</f>
        <v>1</v>
      </c>
      <c r="AE103" s="217">
        <f ca="1">_xll.qlVanillaSwapFairRate(AC103,AD103)</f>
        <v>1.3316906453209945E-2</v>
      </c>
      <c r="AF103" s="211" t="s">
        <v>7673</v>
      </c>
      <c r="AG103" s="218">
        <v>10000</v>
      </c>
      <c r="AH103" s="219" t="str">
        <f ca="1">_xll.qlVanillaSwap(,AF103,AG103,S103,AE103,Z103,Y103,AA103,,AB103)</f>
        <v>obj_0101b#0000</v>
      </c>
      <c r="AI103" s="219" t="str">
        <f ca="1">_xll.qlEuropeanExercise(,K103)</f>
        <v>obj_004d0#0000</v>
      </c>
      <c r="AJ103" s="211" t="s">
        <v>7669</v>
      </c>
      <c r="AK103" s="220" t="str">
        <f ca="1">_xll.qlSwaption(,AH103,AI103,AJ103)</f>
        <v>obj_0101c#0000</v>
      </c>
      <c r="AL103" s="221" t="str">
        <f ca="1">_xll.qlConstantSwaptionVolatility(,,I103,J103,G103)</f>
        <v>obj_000f3#0000</v>
      </c>
      <c r="AM103" s="221" t="b">
        <f ca="1">_xll.qlInstrumentSetPricingEngine(AK103,_xll.qlBachelierBlackSwaptionEngine(,"YC-EUR-EONIA",AL103))</f>
        <v>1</v>
      </c>
      <c r="AN103" s="222">
        <f ca="1">_xll.qlInstrumentNPV(AK103,AM103)*2/_xll.qlYieldTSDiscount("YC-EUR-EONIA",L103)</f>
        <v>621.38129599513513</v>
      </c>
      <c r="AO103" s="222">
        <f ca="1">_xll.qlInstrumentResults(AK103,"annuity",AM103)</f>
        <v>66652.99514283688</v>
      </c>
      <c r="AP103" s="223">
        <f ca="1">H103/2*_xll.qlYieldTSDiscount("YC-EUR-EONIA",L103)/AO103</f>
        <v>4.6751202449913576E-3</v>
      </c>
      <c r="AQ103" s="224">
        <f ca="1">_xll.qlBachelierBlackFormulaImpliedVol("Call",AE103,AE103,_xll.qlDayCounterYearFraction("Act/365 (Fixed)",B103,K103),AP103)</f>
        <v>6.7658457489729968E-3</v>
      </c>
      <c r="AR103" s="225">
        <f ca="1">_xll.qlBlackFormulaImpliedStdDev("Call",AE103,AE103,AP103)/SQRT(_xll.qlDayCounterYearFraction("Act/365 (Fixed)",B103,K103))</f>
        <v>0.52567088838310749</v>
      </c>
    </row>
    <row r="104" spans="2:44">
      <c r="B104" s="210">
        <f t="shared" ca="1" si="6"/>
        <v>42276</v>
      </c>
      <c r="C104" s="211" t="s">
        <v>152</v>
      </c>
      <c r="D104" s="211" t="s">
        <v>45</v>
      </c>
      <c r="E104" s="211">
        <v>0</v>
      </c>
      <c r="F104" s="209" t="str">
        <f t="shared" si="7"/>
        <v>4Y7Y</v>
      </c>
      <c r="G104" s="212">
        <f>VLOOKUP(G$4&amp;$F104,SwaptionVols!$Z:$AE,4,FALSE)%%</f>
        <v>7.1300000000000001E-3</v>
      </c>
      <c r="H104" s="213">
        <f>VLOOKUP(H$4&amp;$F104,SwaptionVols!$Z:$AE,4,FALSE)</f>
        <v>749</v>
      </c>
      <c r="I104" s="211" t="s">
        <v>7574</v>
      </c>
      <c r="J104" s="211" t="s">
        <v>7575</v>
      </c>
      <c r="K104" s="210">
        <f ca="1">_xll.qlCalendarAdvance(I104,B104,C104,J104)</f>
        <v>43738</v>
      </c>
      <c r="L104" s="210">
        <f ca="1">_xll.qlCalendarAdvance(I104,K104,"2d")</f>
        <v>43740</v>
      </c>
      <c r="M104" s="210">
        <f ca="1">_xll.qlCalendarAdvance(I104,L104,D104,"unadjusted")</f>
        <v>46297</v>
      </c>
      <c r="N104" s="211" t="s">
        <v>41</v>
      </c>
      <c r="O104" s="211" t="s">
        <v>7574</v>
      </c>
      <c r="P104" s="211" t="s">
        <v>7575</v>
      </c>
      <c r="Q104" s="211" t="s">
        <v>7575</v>
      </c>
      <c r="R104" s="211" t="s">
        <v>7670</v>
      </c>
      <c r="S104" s="214" t="str">
        <f ca="1">_xll.qlSchedule(,L104,M104,N104,O104,P104,Q104,R104)</f>
        <v>obj_008cc#0000</v>
      </c>
      <c r="T104" s="211" t="s">
        <v>58</v>
      </c>
      <c r="U104" s="211" t="s">
        <v>7574</v>
      </c>
      <c r="V104" s="211" t="s">
        <v>7575</v>
      </c>
      <c r="W104" s="211" t="s">
        <v>7575</v>
      </c>
      <c r="X104" s="211" t="s">
        <v>7670</v>
      </c>
      <c r="Y104" s="214" t="str">
        <f ca="1">_xll.qlSchedule(,L104,M104,T104,U104,V104,W104,X104)</f>
        <v>obj_008cd#0000</v>
      </c>
      <c r="Z104" s="215" t="s">
        <v>7671</v>
      </c>
      <c r="AA104" s="216" t="s">
        <v>7640</v>
      </c>
      <c r="AB104" s="216" t="s">
        <v>7672</v>
      </c>
      <c r="AC104" s="214" t="str">
        <f ca="1">_xll.qlVanillaSwap(,,,S104,,Z104,Y104,AA104,,AB104)</f>
        <v>obj_008ce#0000</v>
      </c>
      <c r="AD104" s="214" t="b">
        <f ca="1">_xll.qlInstrumentSetPricingEngine(AC104,_xll.qlDiscountingSwapEngine(,"YC-EUR-EONIA"))</f>
        <v>1</v>
      </c>
      <c r="AE104" s="217">
        <f ca="1">_xll.qlVanillaSwapFairRate(AC104,AD104)</f>
        <v>1.5468258840360561E-2</v>
      </c>
      <c r="AF104" s="211" t="s">
        <v>7673</v>
      </c>
      <c r="AG104" s="218">
        <v>10000</v>
      </c>
      <c r="AH104" s="219" t="str">
        <f ca="1">_xll.qlVanillaSwap(,AF104,AG104,S104,AE104,Z104,Y104,AA104,,AB104)</f>
        <v>obj_00f71#0000</v>
      </c>
      <c r="AI104" s="219" t="str">
        <f ca="1">_xll.qlEuropeanExercise(,K104)</f>
        <v>obj_007a8#0000</v>
      </c>
      <c r="AJ104" s="211" t="s">
        <v>7669</v>
      </c>
      <c r="AK104" s="220" t="str">
        <f ca="1">_xll.qlSwaption(,AH104,AI104,AJ104)</f>
        <v>obj_00fd5#0000</v>
      </c>
      <c r="AL104" s="221" t="str">
        <f ca="1">_xll.qlConstantSwaptionVolatility(,,I104,J104,G104)</f>
        <v>obj_00113#0000</v>
      </c>
      <c r="AM104" s="221" t="b">
        <f ca="1">_xll.qlInstrumentSetPricingEngine(AK104,_xll.qlBachelierBlackSwaptionEngine(,"YC-EUR-EONIA",AL104))</f>
        <v>1</v>
      </c>
      <c r="AN104" s="222">
        <f ca="1">_xll.qlInstrumentNPV(AK104,AM104)*2/_xll.qlYieldTSDiscount("YC-EUR-EONIA",L104)</f>
        <v>749.8838905459902</v>
      </c>
      <c r="AO104" s="222">
        <f ca="1">_xll.qlInstrumentResults(AK104,"annuity",AM104)</f>
        <v>65926.45834328694</v>
      </c>
      <c r="AP104" s="223">
        <f ca="1">H104/2*_xll.qlYieldTSDiscount("YC-EUR-EONIA",L104)/AO104</f>
        <v>5.6861019675728142E-3</v>
      </c>
      <c r="AQ104" s="224">
        <f ca="1">_xll.qlBachelierBlackFormulaImpliedVol("Call",AE104,AE104,_xll.qlDayCounterYearFraction("Act/365 (Fixed)",B104,K104),AP104)</f>
        <v>7.1215958461405193E-3</v>
      </c>
      <c r="AR104" s="225">
        <f ca="1">_xll.qlBlackFormulaImpliedStdDev("Call",AE104,AE104,AP104)/SQRT(_xll.qlDayCounterYearFraction("Act/365 (Fixed)",B104,K104))</f>
        <v>0.47802154251320639</v>
      </c>
    </row>
    <row r="105" spans="2:44">
      <c r="B105" s="210">
        <f t="shared" ca="1" si="6"/>
        <v>42276</v>
      </c>
      <c r="C105" s="211" t="s">
        <v>44</v>
      </c>
      <c r="D105" s="211" t="s">
        <v>45</v>
      </c>
      <c r="E105" s="211">
        <v>0</v>
      </c>
      <c r="F105" s="209" t="str">
        <f t="shared" si="7"/>
        <v>5Y7Y</v>
      </c>
      <c r="G105" s="212">
        <f>VLOOKUP(G$4&amp;$F105,SwaptionVols!$Z:$AE,4,FALSE)%%</f>
        <v>7.3299999999999997E-3</v>
      </c>
      <c r="H105" s="213">
        <f>VLOOKUP(H$4&amp;$F105,SwaptionVols!$Z:$AE,4,FALSE)</f>
        <v>855</v>
      </c>
      <c r="I105" s="211" t="s">
        <v>7574</v>
      </c>
      <c r="J105" s="211" t="s">
        <v>7575</v>
      </c>
      <c r="K105" s="210">
        <f ca="1">_xll.qlCalendarAdvance(I105,B105,C105,J105)</f>
        <v>44103</v>
      </c>
      <c r="L105" s="210">
        <f ca="1">_xll.qlCalendarAdvance(I105,K105,"2d")</f>
        <v>44105</v>
      </c>
      <c r="M105" s="210">
        <f ca="1">_xll.qlCalendarAdvance(I105,L105,D105,"unadjusted")</f>
        <v>46661</v>
      </c>
      <c r="N105" s="211" t="s">
        <v>41</v>
      </c>
      <c r="O105" s="211" t="s">
        <v>7574</v>
      </c>
      <c r="P105" s="211" t="s">
        <v>7575</v>
      </c>
      <c r="Q105" s="211" t="s">
        <v>7575</v>
      </c>
      <c r="R105" s="211" t="s">
        <v>7670</v>
      </c>
      <c r="S105" s="214" t="str">
        <f ca="1">_xll.qlSchedule(,L105,M105,N105,O105,P105,Q105,R105)</f>
        <v>obj_00775#0000</v>
      </c>
      <c r="T105" s="211" t="s">
        <v>58</v>
      </c>
      <c r="U105" s="211" t="s">
        <v>7574</v>
      </c>
      <c r="V105" s="211" t="s">
        <v>7575</v>
      </c>
      <c r="W105" s="211" t="s">
        <v>7575</v>
      </c>
      <c r="X105" s="211" t="s">
        <v>7670</v>
      </c>
      <c r="Y105" s="214" t="str">
        <f ca="1">_xll.qlSchedule(,L105,M105,T105,U105,V105,W105,X105)</f>
        <v>obj_00a85#0000</v>
      </c>
      <c r="Z105" s="215" t="s">
        <v>7671</v>
      </c>
      <c r="AA105" s="216" t="s">
        <v>7640</v>
      </c>
      <c r="AB105" s="216" t="s">
        <v>7672</v>
      </c>
      <c r="AC105" s="214" t="str">
        <f ca="1">_xll.qlVanillaSwap(,,,S105,,Z105,Y105,AA105,,AB105)</f>
        <v>obj_00afe#0000</v>
      </c>
      <c r="AD105" s="214" t="b">
        <f ca="1">_xll.qlInstrumentSetPricingEngine(AC105,_xll.qlDiscountingSwapEngine(,"YC-EUR-EONIA"))</f>
        <v>1</v>
      </c>
      <c r="AE105" s="217">
        <f ca="1">_xll.qlVanillaSwapFairRate(AC105,AD105)</f>
        <v>1.7312360957908453E-2</v>
      </c>
      <c r="AF105" s="211" t="s">
        <v>7673</v>
      </c>
      <c r="AG105" s="218">
        <v>10000</v>
      </c>
      <c r="AH105" s="219" t="str">
        <f ca="1">_xll.qlVanillaSwap(,AF105,AG105,S105,AE105,Z105,Y105,AA105,,AB105)</f>
        <v>obj_0123b#0000</v>
      </c>
      <c r="AI105" s="219" t="str">
        <f ca="1">_xll.qlEuropeanExercise(,K105)</f>
        <v>obj_00bc3#0000</v>
      </c>
      <c r="AJ105" s="211" t="s">
        <v>7669</v>
      </c>
      <c r="AK105" s="220" t="str">
        <f ca="1">_xll.qlSwaption(,AH105,AI105,AJ105)</f>
        <v>obj_0156a#0000</v>
      </c>
      <c r="AL105" s="221" t="str">
        <f ca="1">_xll.qlConstantSwaptionVolatility(,,I105,J105,G105)</f>
        <v>obj_0012b#0000</v>
      </c>
      <c r="AM105" s="221" t="b">
        <f ca="1">_xll.qlInstrumentSetPricingEngine(AK105,_xll.qlBachelierBlackSwaptionEngine(,"YC-EUR-EONIA",AL105))</f>
        <v>1</v>
      </c>
      <c r="AN105" s="222">
        <f ca="1">_xll.qlInstrumentNPV(AK105,AM105)*2/_xll.qlYieldTSDiscount("YC-EUR-EONIA",L105)</f>
        <v>855.66425956047692</v>
      </c>
      <c r="AO105" s="222">
        <f ca="1">_xll.qlInstrumentResults(AK105,"annuity",AM105)</f>
        <v>65098.637977225553</v>
      </c>
      <c r="AP105" s="223">
        <f ca="1">H105/2*_xll.qlYieldTSDiscount("YC-EUR-EONIA",L105)/AO105</f>
        <v>6.5373178976867955E-3</v>
      </c>
      <c r="AQ105" s="224">
        <f ca="1">_xll.qlBachelierBlackFormulaImpliedVol("Call",AE105,AE105,_xll.qlDayCounterYearFraction("Act/365 (Fixed)",B105,K105),AP105)</f>
        <v>7.3243096576444807E-3</v>
      </c>
      <c r="AR105" s="225">
        <f ca="1">_xll.qlBlackFormulaImpliedStdDev("Call",AE105,AE105,AP105)/SQRT(_xll.qlDayCounterYearFraction("Act/365 (Fixed)",B105,K105))</f>
        <v>0.44023356318857487</v>
      </c>
    </row>
    <row r="106" spans="2:44">
      <c r="B106" s="210">
        <f t="shared" ca="1" si="6"/>
        <v>42276</v>
      </c>
      <c r="C106" s="211" t="s">
        <v>45</v>
      </c>
      <c r="D106" s="211" t="s">
        <v>45</v>
      </c>
      <c r="E106" s="211">
        <v>0</v>
      </c>
      <c r="F106" s="209" t="str">
        <f t="shared" si="7"/>
        <v>7Y7Y</v>
      </c>
      <c r="G106" s="212">
        <f>VLOOKUP(G$4&amp;$F106,SwaptionVols!$Z:$AE,4,FALSE)%%</f>
        <v>7.4199999999999995E-3</v>
      </c>
      <c r="H106" s="213">
        <f>VLOOKUP(H$4&amp;$F106,SwaptionVols!$Z:$AE,4,FALSE)</f>
        <v>1014</v>
      </c>
      <c r="I106" s="211" t="s">
        <v>7574</v>
      </c>
      <c r="J106" s="211" t="s">
        <v>7575</v>
      </c>
      <c r="K106" s="210">
        <f ca="1">_xll.qlCalendarAdvance(I106,B106,C106,J106)</f>
        <v>44833</v>
      </c>
      <c r="L106" s="210">
        <f ca="1">_xll.qlCalendarAdvance(I106,K106,"2d")</f>
        <v>44837</v>
      </c>
      <c r="M106" s="210">
        <f ca="1">_xll.qlCalendarAdvance(I106,L106,D106,"unadjusted")</f>
        <v>47394</v>
      </c>
      <c r="N106" s="211" t="s">
        <v>41</v>
      </c>
      <c r="O106" s="211" t="s">
        <v>7574</v>
      </c>
      <c r="P106" s="211" t="s">
        <v>7575</v>
      </c>
      <c r="Q106" s="211" t="s">
        <v>7575</v>
      </c>
      <c r="R106" s="211" t="s">
        <v>7670</v>
      </c>
      <c r="S106" s="214" t="str">
        <f ca="1">_xll.qlSchedule(,L106,M106,N106,O106,P106,Q106,R106)</f>
        <v>obj_00656#0000</v>
      </c>
      <c r="T106" s="211" t="s">
        <v>58</v>
      </c>
      <c r="U106" s="211" t="s">
        <v>7574</v>
      </c>
      <c r="V106" s="211" t="s">
        <v>7575</v>
      </c>
      <c r="W106" s="211" t="s">
        <v>7575</v>
      </c>
      <c r="X106" s="211" t="s">
        <v>7670</v>
      </c>
      <c r="Y106" s="214" t="str">
        <f ca="1">_xll.qlSchedule(,L106,M106,T106,U106,V106,W106,X106)</f>
        <v>obj_00516#0000</v>
      </c>
      <c r="Z106" s="215" t="s">
        <v>7671</v>
      </c>
      <c r="AA106" s="216" t="s">
        <v>7640</v>
      </c>
      <c r="AB106" s="216" t="s">
        <v>7672</v>
      </c>
      <c r="AC106" s="214" t="str">
        <f ca="1">_xll.qlVanillaSwap(,,,S106,,Z106,Y106,AA106,,AB106)</f>
        <v>obj_006a3#0000</v>
      </c>
      <c r="AD106" s="214" t="b">
        <f ca="1">_xll.qlInstrumentSetPricingEngine(AC106,_xll.qlDiscountingSwapEngine(,"YC-EUR-EONIA"))</f>
        <v>1</v>
      </c>
      <c r="AE106" s="217">
        <f ca="1">_xll.qlVanillaSwapFairRate(AC106,AD106)</f>
        <v>1.9954936961670097E-2</v>
      </c>
      <c r="AF106" s="211" t="s">
        <v>7673</v>
      </c>
      <c r="AG106" s="218">
        <v>10000</v>
      </c>
      <c r="AH106" s="219" t="str">
        <f ca="1">_xll.qlVanillaSwap(,AF106,AG106,S106,AE106,Z106,Y106,AA106,,AB106)</f>
        <v>obj_00f6c#0000</v>
      </c>
      <c r="AI106" s="219" t="str">
        <f ca="1">_xll.qlEuropeanExercise(,K106)</f>
        <v>obj_00565#0000</v>
      </c>
      <c r="AJ106" s="211" t="s">
        <v>7669</v>
      </c>
      <c r="AK106" s="220" t="str">
        <f ca="1">_xll.qlSwaption(,AH106,AI106,AJ106)</f>
        <v>obj_00f6d#0000</v>
      </c>
      <c r="AL106" s="221" t="str">
        <f ca="1">_xll.qlConstantSwaptionVolatility(,,I106,J106,G106)</f>
        <v>obj_001e6#0000</v>
      </c>
      <c r="AM106" s="221" t="b">
        <f ca="1">_xll.qlInstrumentSetPricingEngine(AK106,_xll.qlBachelierBlackSwaptionEngine(,"YC-EUR-EONIA",AL106))</f>
        <v>1</v>
      </c>
      <c r="AN106" s="222">
        <f ca="1">_xll.qlInstrumentNPV(AK106,AM106)*2/_xll.qlYieldTSDiscount("YC-EUR-EONIA",L106)</f>
        <v>1014.3221558395024</v>
      </c>
      <c r="AO106" s="222">
        <f ca="1">_xll.qlInstrumentResults(AK106,"annuity",AM106)</f>
        <v>63137.79548518543</v>
      </c>
      <c r="AP106" s="223">
        <f ca="1">H106/2*_xll.qlYieldTSDiscount("YC-EUR-EONIA",L106)/AO106</f>
        <v>7.8324015736225498E-3</v>
      </c>
      <c r="AQ106" s="224">
        <f ca="1">_xll.qlBachelierBlackFormulaImpliedVol("Call",AE106,AE106,_xll.qlDayCounterYearFraction("Act/365 (Fixed)",B106,K106),AP106)</f>
        <v>7.4176433558950207E-3</v>
      </c>
      <c r="AR106" s="225">
        <f ca="1">_xll.qlBlackFormulaImpliedStdDev("Call",AE106,AE106,AP106)/SQRT(_xll.qlDayCounterYearFraction("Act/365 (Fixed)",B106,K106))</f>
        <v>0.38813228260504551</v>
      </c>
    </row>
    <row r="107" spans="2:44">
      <c r="B107" s="210">
        <f t="shared" ca="1" si="6"/>
        <v>42276</v>
      </c>
      <c r="C107" s="211" t="s">
        <v>46</v>
      </c>
      <c r="D107" s="211" t="s">
        <v>45</v>
      </c>
      <c r="E107" s="211">
        <v>0</v>
      </c>
      <c r="F107" s="209" t="str">
        <f t="shared" si="7"/>
        <v>10Y7Y</v>
      </c>
      <c r="G107" s="212">
        <f>VLOOKUP(G$4&amp;$F107,SwaptionVols!$Z:$AE,4,FALSE)%%</f>
        <v>7.3900000000000007E-3</v>
      </c>
      <c r="H107" s="213">
        <f>VLOOKUP(H$4&amp;$F107,SwaptionVols!$Z:$AE,4,FALSE)</f>
        <v>1200</v>
      </c>
      <c r="I107" s="211" t="s">
        <v>7574</v>
      </c>
      <c r="J107" s="211" t="s">
        <v>7575</v>
      </c>
      <c r="K107" s="210">
        <f ca="1">_xll.qlCalendarAdvance(I107,B107,C107,J107)</f>
        <v>45929</v>
      </c>
      <c r="L107" s="210">
        <f ca="1">_xll.qlCalendarAdvance(I107,K107,"2d")</f>
        <v>45931</v>
      </c>
      <c r="M107" s="210">
        <f ca="1">_xll.qlCalendarAdvance(I107,L107,D107,"unadjusted")</f>
        <v>48488</v>
      </c>
      <c r="N107" s="211" t="s">
        <v>41</v>
      </c>
      <c r="O107" s="211" t="s">
        <v>7574</v>
      </c>
      <c r="P107" s="211" t="s">
        <v>7575</v>
      </c>
      <c r="Q107" s="211" t="s">
        <v>7575</v>
      </c>
      <c r="R107" s="211" t="s">
        <v>7670</v>
      </c>
      <c r="S107" s="214" t="str">
        <f ca="1">_xll.qlSchedule(,L107,M107,N107,O107,P107,Q107,R107)</f>
        <v>obj_00db9#0000</v>
      </c>
      <c r="T107" s="211" t="s">
        <v>58</v>
      </c>
      <c r="U107" s="211" t="s">
        <v>7574</v>
      </c>
      <c r="V107" s="211" t="s">
        <v>7575</v>
      </c>
      <c r="W107" s="211" t="s">
        <v>7575</v>
      </c>
      <c r="X107" s="211" t="s">
        <v>7670</v>
      </c>
      <c r="Y107" s="214" t="str">
        <f ca="1">_xll.qlSchedule(,L107,M107,T107,U107,V107,W107,X107)</f>
        <v>obj_00dba#0000</v>
      </c>
      <c r="Z107" s="215" t="s">
        <v>7671</v>
      </c>
      <c r="AA107" s="216" t="s">
        <v>7640</v>
      </c>
      <c r="AB107" s="216" t="s">
        <v>7672</v>
      </c>
      <c r="AC107" s="214" t="str">
        <f ca="1">_xll.qlVanillaSwap(,,,S107,,Z107,Y107,AA107,,AB107)</f>
        <v>obj_01009#0000</v>
      </c>
      <c r="AD107" s="214" t="b">
        <f ca="1">_xll.qlInstrumentSetPricingEngine(AC107,_xll.qlDiscountingSwapEngine(,"YC-EUR-EONIA"))</f>
        <v>1</v>
      </c>
      <c r="AE107" s="217">
        <f ca="1">_xll.qlVanillaSwapFairRate(AC107,AD107)</f>
        <v>2.1294505721969489E-2</v>
      </c>
      <c r="AF107" s="211" t="s">
        <v>7673</v>
      </c>
      <c r="AG107" s="218">
        <v>10000</v>
      </c>
      <c r="AH107" s="219" t="str">
        <f ca="1">_xll.qlVanillaSwap(,AF107,AG107,S107,AE107,Z107,Y107,AA107,,AB107)</f>
        <v>obj_01569#0000</v>
      </c>
      <c r="AI107" s="219" t="str">
        <f ca="1">_xll.qlEuropeanExercise(,K107)</f>
        <v>obj_0052f#0000</v>
      </c>
      <c r="AJ107" s="211" t="s">
        <v>7669</v>
      </c>
      <c r="AK107" s="220" t="str">
        <f ca="1">_xll.qlSwaption(,AH107,AI107,AJ107)</f>
        <v>obj_017ab#0000</v>
      </c>
      <c r="AL107" s="221" t="str">
        <f ca="1">_xll.qlConstantSwaptionVolatility(,,I107,J107,G107)</f>
        <v>obj_00165#0000</v>
      </c>
      <c r="AM107" s="221" t="b">
        <f ca="1">_xll.qlInstrumentSetPricingEngine(AK107,_xll.qlBachelierBlackSwaptionEngine(,"YC-EUR-EONIA",AL107))</f>
        <v>1</v>
      </c>
      <c r="AN107" s="222">
        <f ca="1">_xll.qlInstrumentNPV(AK107,AM107)*2/_xll.qlYieldTSDiscount("YC-EUR-EONIA",L107)</f>
        <v>1201.2751180392024</v>
      </c>
      <c r="AO107" s="222">
        <f ca="1">_xll.qlInstrumentResults(AK107,"annuity",AM107)</f>
        <v>59907.633186415667</v>
      </c>
      <c r="AP107" s="223">
        <f ca="1">H107/2*_xll.qlYieldTSDiscount("YC-EUR-EONIA",L107)/AO107</f>
        <v>9.3169051132256462E-3</v>
      </c>
      <c r="AQ107" s="224">
        <f ca="1">_xll.qlBachelierBlackFormulaImpliedVol("Call",AE107,AE107,_xll.qlDayCounterYearFraction("Act/365 (Fixed)",B107,K107),AP107)</f>
        <v>7.3821557333801141E-3</v>
      </c>
      <c r="AR107" s="225">
        <f ca="1">_xll.qlBlackFormulaImpliedStdDev("Call",AE107,AE107,AP107)/SQRT(_xll.qlDayCounterYearFraction("Act/365 (Fixed)",B107,K107))</f>
        <v>0.3661494997207671</v>
      </c>
    </row>
    <row r="108" spans="2:44">
      <c r="B108" s="210">
        <f t="shared" ca="1" si="6"/>
        <v>42276</v>
      </c>
      <c r="C108" s="211" t="s">
        <v>47</v>
      </c>
      <c r="D108" s="211" t="s">
        <v>45</v>
      </c>
      <c r="E108" s="211">
        <v>0</v>
      </c>
      <c r="F108" s="209" t="str">
        <f t="shared" si="7"/>
        <v>15Y7Y</v>
      </c>
      <c r="G108" s="212">
        <f>VLOOKUP(G$4&amp;$F108,SwaptionVols!$Z:$AE,4,FALSE)%%</f>
        <v>7.0200000000000011E-3</v>
      </c>
      <c r="H108" s="213">
        <f>VLOOKUP(H$4&amp;$F108,SwaptionVols!$Z:$AE,4,FALSE)</f>
        <v>1406</v>
      </c>
      <c r="I108" s="211" t="s">
        <v>7574</v>
      </c>
      <c r="J108" s="211" t="s">
        <v>7575</v>
      </c>
      <c r="K108" s="210">
        <f ca="1">_xll.qlCalendarAdvance(I108,B108,C108,J108)</f>
        <v>47756</v>
      </c>
      <c r="L108" s="210">
        <f ca="1">_xll.qlCalendarAdvance(I108,K108,"2d")</f>
        <v>47758</v>
      </c>
      <c r="M108" s="210">
        <f ca="1">_xll.qlCalendarAdvance(I108,L108,D108,"unadjusted")</f>
        <v>50315</v>
      </c>
      <c r="N108" s="211" t="s">
        <v>41</v>
      </c>
      <c r="O108" s="211" t="s">
        <v>7574</v>
      </c>
      <c r="P108" s="211" t="s">
        <v>7575</v>
      </c>
      <c r="Q108" s="211" t="s">
        <v>7575</v>
      </c>
      <c r="R108" s="211" t="s">
        <v>7670</v>
      </c>
      <c r="S108" s="214" t="str">
        <f ca="1">_xll.qlSchedule(,L108,M108,N108,O108,P108,Q108,R108)</f>
        <v>obj_00792#0000</v>
      </c>
      <c r="T108" s="211" t="s">
        <v>58</v>
      </c>
      <c r="U108" s="211" t="s">
        <v>7574</v>
      </c>
      <c r="V108" s="211" t="s">
        <v>7575</v>
      </c>
      <c r="W108" s="211" t="s">
        <v>7575</v>
      </c>
      <c r="X108" s="211" t="s">
        <v>7670</v>
      </c>
      <c r="Y108" s="214" t="str">
        <f ca="1">_xll.qlSchedule(,L108,M108,T108,U108,V108,W108,X108)</f>
        <v>obj_00793#0000</v>
      </c>
      <c r="Z108" s="215" t="s">
        <v>7671</v>
      </c>
      <c r="AA108" s="216" t="s">
        <v>7640</v>
      </c>
      <c r="AB108" s="216" t="s">
        <v>7672</v>
      </c>
      <c r="AC108" s="214" t="str">
        <f ca="1">_xll.qlVanillaSwap(,,,S108,,Z108,Y108,AA108,,AB108)</f>
        <v>obj_00794#0000</v>
      </c>
      <c r="AD108" s="214" t="b">
        <f ca="1">_xll.qlInstrumentSetPricingEngine(AC108,_xll.qlDiscountingSwapEngine(,"YC-EUR-EONIA"))</f>
        <v>1</v>
      </c>
      <c r="AE108" s="217">
        <f ca="1">_xll.qlVanillaSwapFairRate(AC108,AD108)</f>
        <v>1.9530713300992104E-2</v>
      </c>
      <c r="AF108" s="211" t="s">
        <v>7673</v>
      </c>
      <c r="AG108" s="218">
        <v>10000</v>
      </c>
      <c r="AH108" s="219" t="str">
        <f ca="1">_xll.qlVanillaSwap(,AF108,AG108,S108,AE108,Z108,Y108,AA108,,AB108)</f>
        <v>obj_00ebb#0000</v>
      </c>
      <c r="AI108" s="219" t="str">
        <f ca="1">_xll.qlEuropeanExercise(,K108)</f>
        <v>obj_0036d#0000</v>
      </c>
      <c r="AJ108" s="211" t="s">
        <v>7669</v>
      </c>
      <c r="AK108" s="220" t="str">
        <f ca="1">_xll.qlSwaption(,AH108,AI108,AJ108)</f>
        <v>obj_00ebc#0000</v>
      </c>
      <c r="AL108" s="221" t="str">
        <f ca="1">_xll.qlConstantSwaptionVolatility(,,I108,J108,G108)</f>
        <v>obj_00143#0000</v>
      </c>
      <c r="AM108" s="221" t="b">
        <f ca="1">_xll.qlInstrumentSetPricingEngine(AK108,_xll.qlBachelierBlackSwaptionEngine(,"YC-EUR-EONIA",AL108))</f>
        <v>1</v>
      </c>
      <c r="AN108" s="222">
        <f ca="1">_xll.qlInstrumentNPV(AK108,AM108)*2/_xll.qlYieldTSDiscount("YC-EUR-EONIA",L108)</f>
        <v>1407.1571238813169</v>
      </c>
      <c r="AO108" s="222">
        <f ca="1">_xll.qlInstrumentResults(AK108,"annuity",AM108)</f>
        <v>54637.124030702107</v>
      </c>
      <c r="AP108" s="223">
        <f ca="1">H108/2*_xll.qlYieldTSDiscount("YC-EUR-EONIA",L108)/AO108</f>
        <v>1.0842607881218562E-2</v>
      </c>
      <c r="AQ108" s="224">
        <f ca="1">_xll.qlBachelierBlackFormulaImpliedVol("Call",AE108,AE108,_xll.qlDayCounterYearFraction("Act/365 (Fixed)",B108,K108),AP108)</f>
        <v>7.0142273613166568E-3</v>
      </c>
      <c r="AR108" s="225">
        <f ca="1">_xll.qlBlackFormulaImpliedStdDev("Call",AE108,AE108,AP108)/SQRT(_xll.qlDayCounterYearFraction("Act/365 (Fixed)",B108,K108))</f>
        <v>0.39436868348665904</v>
      </c>
    </row>
    <row r="109" spans="2:44">
      <c r="B109" s="210">
        <f t="shared" ca="1" si="6"/>
        <v>42276</v>
      </c>
      <c r="C109" s="211" t="s">
        <v>48</v>
      </c>
      <c r="D109" s="211" t="s">
        <v>45</v>
      </c>
      <c r="E109" s="211">
        <v>0</v>
      </c>
      <c r="F109" s="209" t="str">
        <f t="shared" si="7"/>
        <v>20Y7Y</v>
      </c>
      <c r="G109" s="212">
        <f>VLOOKUP(G$4&amp;$F109,SwaptionVols!$Z:$AE,4,FALSE)%%</f>
        <v>6.5700000000000003E-3</v>
      </c>
      <c r="H109" s="213">
        <f>VLOOKUP(H$4&amp;$F109,SwaptionVols!$Z:$AE,4,FALSE)</f>
        <v>1539</v>
      </c>
      <c r="I109" s="211" t="s">
        <v>7574</v>
      </c>
      <c r="J109" s="211" t="s">
        <v>7575</v>
      </c>
      <c r="K109" s="210">
        <f ca="1">_xll.qlCalendarAdvance(I109,B109,C109,J109)</f>
        <v>49580</v>
      </c>
      <c r="L109" s="210">
        <f ca="1">_xll.qlCalendarAdvance(I109,K109,"2d")</f>
        <v>49584</v>
      </c>
      <c r="M109" s="210">
        <f ca="1">_xll.qlCalendarAdvance(I109,L109,D109,"unadjusted")</f>
        <v>52141</v>
      </c>
      <c r="N109" s="211" t="s">
        <v>41</v>
      </c>
      <c r="O109" s="211" t="s">
        <v>7574</v>
      </c>
      <c r="P109" s="211" t="s">
        <v>7575</v>
      </c>
      <c r="Q109" s="211" t="s">
        <v>7575</v>
      </c>
      <c r="R109" s="211" t="s">
        <v>7670</v>
      </c>
      <c r="S109" s="214" t="str">
        <f ca="1">_xll.qlSchedule(,L109,M109,N109,O109,P109,Q109,R109)</f>
        <v>obj_00846#0000</v>
      </c>
      <c r="T109" s="211" t="s">
        <v>58</v>
      </c>
      <c r="U109" s="211" t="s">
        <v>7574</v>
      </c>
      <c r="V109" s="211" t="s">
        <v>7575</v>
      </c>
      <c r="W109" s="211" t="s">
        <v>7575</v>
      </c>
      <c r="X109" s="211" t="s">
        <v>7670</v>
      </c>
      <c r="Y109" s="214" t="str">
        <f ca="1">_xll.qlSchedule(,L109,M109,T109,U109,V109,W109,X109)</f>
        <v>obj_00847#0000</v>
      </c>
      <c r="Z109" s="215" t="s">
        <v>7671</v>
      </c>
      <c r="AA109" s="216" t="s">
        <v>7640</v>
      </c>
      <c r="AB109" s="216" t="s">
        <v>7672</v>
      </c>
      <c r="AC109" s="214" t="str">
        <f ca="1">_xll.qlVanillaSwap(,,,S109,,Z109,Y109,AA109,,AB109)</f>
        <v>obj_00848#0000</v>
      </c>
      <c r="AD109" s="214" t="b">
        <f ca="1">_xll.qlInstrumentSetPricingEngine(AC109,_xll.qlDiscountingSwapEngine(,"YC-EUR-EONIA"))</f>
        <v>1</v>
      </c>
      <c r="AE109" s="217">
        <f ca="1">_xll.qlVanillaSwapFairRate(AC109,AD109)</f>
        <v>1.6356420698496178E-2</v>
      </c>
      <c r="AF109" s="211" t="s">
        <v>7673</v>
      </c>
      <c r="AG109" s="218">
        <v>10000</v>
      </c>
      <c r="AH109" s="219" t="str">
        <f ca="1">_xll.qlVanillaSwap(,AF109,AG109,S109,AE109,Z109,Y109,AA109,,AB109)</f>
        <v>obj_00d73#0000</v>
      </c>
      <c r="AI109" s="219" t="str">
        <f ca="1">_xll.qlEuropeanExercise(,K109)</f>
        <v>obj_006b5#0000</v>
      </c>
      <c r="AJ109" s="211" t="s">
        <v>7669</v>
      </c>
      <c r="AK109" s="220" t="str">
        <f ca="1">_xll.qlSwaption(,AH109,AI109,AJ109)</f>
        <v>obj_01154#0000</v>
      </c>
      <c r="AL109" s="221" t="str">
        <f ca="1">_xll.qlConstantSwaptionVolatility(,,I109,J109,G109)</f>
        <v>obj_000f8#0000</v>
      </c>
      <c r="AM109" s="221" t="b">
        <f ca="1">_xll.qlInstrumentSetPricingEngine(AK109,_xll.qlBachelierBlackSwaptionEngine(,"YC-EUR-EONIA",AL109))</f>
        <v>1</v>
      </c>
      <c r="AN109" s="222">
        <f ca="1">_xll.qlInstrumentNPV(AK109,AM109)*2/_xll.qlYieldTSDiscount("YC-EUR-EONIA",L109)</f>
        <v>1539.1530058628823</v>
      </c>
      <c r="AO109" s="222">
        <f ca="1">_xll.qlInstrumentResults(AK109,"annuity",AM109)</f>
        <v>50254.771064736262</v>
      </c>
      <c r="AP109" s="223">
        <f ca="1">H109/2*_xll.qlYieldTSDiscount("YC-EUR-EONIA",L109)/AO109</f>
        <v>1.172374086397265E-2</v>
      </c>
      <c r="AQ109" s="224">
        <f ca="1">_xll.qlBachelierBlackFormulaImpliedVol("Call",AE109,AE109,_xll.qlDayCounterYearFraction("Act/365 (Fixed)",B109,K109),AP109)</f>
        <v>6.5693468820089522E-3</v>
      </c>
      <c r="AR109" s="225">
        <f ca="1">_xll.qlBlackFormulaImpliedStdDev("Call",AE109,AE109,AP109)/SQRT(_xll.qlDayCounterYearFraction("Act/365 (Fixed)",B109,K109))</f>
        <v>0.4797666512583672</v>
      </c>
    </row>
    <row r="110" spans="2:44">
      <c r="B110" s="210">
        <f t="shared" ca="1" si="6"/>
        <v>42276</v>
      </c>
      <c r="C110" s="211" t="s">
        <v>209</v>
      </c>
      <c r="D110" s="211" t="s">
        <v>156</v>
      </c>
      <c r="E110" s="211">
        <v>0</v>
      </c>
      <c r="F110" s="209" t="str">
        <f t="shared" si="7"/>
        <v>1M8Y</v>
      </c>
      <c r="G110" s="212">
        <f>VLOOKUP(G$4&amp;$F110,SwaptionVols!$Z:$AE,4,FALSE)%%</f>
        <v>5.8200000000000005E-3</v>
      </c>
      <c r="H110" s="213">
        <f>VLOOKUP(H$4&amp;$F110,SwaptionVols!$Z:$AE,4,FALSE)</f>
        <v>103</v>
      </c>
      <c r="I110" s="211" t="s">
        <v>7574</v>
      </c>
      <c r="J110" s="211" t="s">
        <v>7575</v>
      </c>
      <c r="K110" s="210">
        <f ca="1">_xll.qlCalendarAdvance(I110,B110,C110,J110)</f>
        <v>42306</v>
      </c>
      <c r="L110" s="210">
        <f ca="1">_xll.qlCalendarAdvance(I110,K110,"2d")</f>
        <v>42310</v>
      </c>
      <c r="M110" s="210">
        <f ca="1">_xll.qlCalendarAdvance(I110,L110,D110,"unadjusted")</f>
        <v>45232</v>
      </c>
      <c r="N110" s="211" t="s">
        <v>41</v>
      </c>
      <c r="O110" s="211" t="s">
        <v>7574</v>
      </c>
      <c r="P110" s="211" t="s">
        <v>7575</v>
      </c>
      <c r="Q110" s="211" t="s">
        <v>7575</v>
      </c>
      <c r="R110" s="211" t="s">
        <v>7670</v>
      </c>
      <c r="S110" s="214" t="str">
        <f ca="1">_xll.qlSchedule(,L110,M110,N110,O110,P110,Q110,R110)</f>
        <v>obj_00dc8#0000</v>
      </c>
      <c r="T110" s="211" t="s">
        <v>58</v>
      </c>
      <c r="U110" s="211" t="s">
        <v>7574</v>
      </c>
      <c r="V110" s="211" t="s">
        <v>7575</v>
      </c>
      <c r="W110" s="211" t="s">
        <v>7575</v>
      </c>
      <c r="X110" s="211" t="s">
        <v>7670</v>
      </c>
      <c r="Y110" s="214" t="str">
        <f ca="1">_xll.qlSchedule(,L110,M110,T110,U110,V110,W110,X110)</f>
        <v>obj_00dc9#0000</v>
      </c>
      <c r="Z110" s="215" t="s">
        <v>7671</v>
      </c>
      <c r="AA110" s="216" t="s">
        <v>7640</v>
      </c>
      <c r="AB110" s="216" t="s">
        <v>7672</v>
      </c>
      <c r="AC110" s="214" t="str">
        <f ca="1">_xll.qlVanillaSwap(,,,S110,,Z110,Y110,AA110,,AB110)</f>
        <v>obj_00e3b#0000</v>
      </c>
      <c r="AD110" s="214" t="b">
        <f ca="1">_xll.qlInstrumentSetPricingEngine(AC110,_xll.qlDiscountingSwapEngine(,"YC-EUR-EONIA"))</f>
        <v>1</v>
      </c>
      <c r="AE110" s="217">
        <f ca="1">_xll.qlVanillaSwapFairRate(AC110,AD110)</f>
        <v>7.6145786672423953E-3</v>
      </c>
      <c r="AF110" s="211" t="s">
        <v>7673</v>
      </c>
      <c r="AG110" s="218">
        <v>10000</v>
      </c>
      <c r="AH110" s="219" t="str">
        <f ca="1">_xll.qlVanillaSwap(,AF110,AG110,S110,AE110,Z110,Y110,AA110,,AB110)</f>
        <v>obj_011b9#0000</v>
      </c>
      <c r="AI110" s="219" t="str">
        <f ca="1">_xll.qlEuropeanExercise(,K110)</f>
        <v>obj_00735#0000</v>
      </c>
      <c r="AJ110" s="211" t="s">
        <v>7669</v>
      </c>
      <c r="AK110" s="220" t="str">
        <f ca="1">_xll.qlSwaption(,AH110,AI110,AJ110)</f>
        <v>obj_011ba#0000</v>
      </c>
      <c r="AL110" s="221" t="str">
        <f ca="1">_xll.qlConstantSwaptionVolatility(,,I110,J110,G110)</f>
        <v>obj_00142#0000</v>
      </c>
      <c r="AM110" s="221" t="b">
        <f ca="1">_xll.qlInstrumentSetPricingEngine(AK110,_xll.qlBachelierBlackSwaptionEngine(,"YC-EUR-EONIA",AL110))</f>
        <v>1</v>
      </c>
      <c r="AN110" s="222">
        <f ca="1">_xll.qlInstrumentNPV(AK110,AM110)*2/_xll.qlYieldTSDiscount("YC-EUR-EONIA",L110)</f>
        <v>102.94560600830448</v>
      </c>
      <c r="AO110" s="222">
        <f ca="1">_xll.qlInstrumentResults(AK110,"annuity",AM110)</f>
        <v>77337.350378886564</v>
      </c>
      <c r="AP110" s="223">
        <f ca="1">H110/2*_xll.qlYieldTSDiscount("YC-EUR-EONIA",L110)/AO110</f>
        <v>6.6600372129829895E-4</v>
      </c>
      <c r="AQ110" s="224">
        <f ca="1">_xll.qlBachelierBlackFormulaImpliedVol("Call",AE110,AE110,_xll.qlDayCounterYearFraction("Act/365 (Fixed)",B110,K110),AP110)</f>
        <v>5.823075148556219E-3</v>
      </c>
      <c r="AR110" s="225">
        <f ca="1">_xll.qlBlackFormulaImpliedStdDev("Call",AE110,AE110,AP110)/SQRT(_xll.qlDayCounterYearFraction("Act/365 (Fixed)",B110,K110))</f>
        <v>0.76626520849256463</v>
      </c>
    </row>
    <row r="111" spans="2:44">
      <c r="B111" s="210">
        <f t="shared" ca="1" si="6"/>
        <v>42276</v>
      </c>
      <c r="C111" s="211" t="s">
        <v>210</v>
      </c>
      <c r="D111" s="211" t="s">
        <v>156</v>
      </c>
      <c r="E111" s="211">
        <v>0</v>
      </c>
      <c r="F111" s="209" t="str">
        <f t="shared" si="7"/>
        <v>2M8Y</v>
      </c>
      <c r="G111" s="212">
        <f>VLOOKUP(G$4&amp;$F111,SwaptionVols!$Z:$AE,4,FALSE)%%</f>
        <v>5.7799999999999995E-3</v>
      </c>
      <c r="H111" s="213">
        <f>VLOOKUP(H$4&amp;$F111,SwaptionVols!$Z:$AE,4,FALSE)</f>
        <v>147</v>
      </c>
      <c r="I111" s="211" t="s">
        <v>7574</v>
      </c>
      <c r="J111" s="211" t="s">
        <v>7575</v>
      </c>
      <c r="K111" s="210">
        <f ca="1">_xll.qlCalendarAdvance(I111,B111,C111,J111)</f>
        <v>42338</v>
      </c>
      <c r="L111" s="210">
        <f ca="1">_xll.qlCalendarAdvance(I111,K111,"2d")</f>
        <v>42340</v>
      </c>
      <c r="M111" s="210">
        <f ca="1">_xll.qlCalendarAdvance(I111,L111,D111,"unadjusted")</f>
        <v>45262</v>
      </c>
      <c r="N111" s="211" t="s">
        <v>41</v>
      </c>
      <c r="O111" s="211" t="s">
        <v>7574</v>
      </c>
      <c r="P111" s="211" t="s">
        <v>7575</v>
      </c>
      <c r="Q111" s="211" t="s">
        <v>7575</v>
      </c>
      <c r="R111" s="211" t="s">
        <v>7670</v>
      </c>
      <c r="S111" s="214" t="str">
        <f ca="1">_xll.qlSchedule(,L111,M111,N111,O111,P111,Q111,R111)</f>
        <v>obj_0085b#0000</v>
      </c>
      <c r="T111" s="211" t="s">
        <v>58</v>
      </c>
      <c r="U111" s="211" t="s">
        <v>7574</v>
      </c>
      <c r="V111" s="211" t="s">
        <v>7575</v>
      </c>
      <c r="W111" s="211" t="s">
        <v>7575</v>
      </c>
      <c r="X111" s="211" t="s">
        <v>7670</v>
      </c>
      <c r="Y111" s="214" t="str">
        <f ca="1">_xll.qlSchedule(,L111,M111,T111,U111,V111,W111,X111)</f>
        <v>obj_0085a#0000</v>
      </c>
      <c r="Z111" s="215" t="s">
        <v>7671</v>
      </c>
      <c r="AA111" s="216" t="s">
        <v>7640</v>
      </c>
      <c r="AB111" s="216" t="s">
        <v>7672</v>
      </c>
      <c r="AC111" s="214" t="str">
        <f ca="1">_xll.qlVanillaSwap(,,,S111,,Z111,Y111,AA111,,AB111)</f>
        <v>obj_0085c#0000</v>
      </c>
      <c r="AD111" s="214" t="b">
        <f ca="1">_xll.qlInstrumentSetPricingEngine(AC111,_xll.qlDiscountingSwapEngine(,"YC-EUR-EONIA"))</f>
        <v>1</v>
      </c>
      <c r="AE111" s="217">
        <f ca="1">_xll.qlVanillaSwapFairRate(AC111,AD111)</f>
        <v>7.7986431287680995E-3</v>
      </c>
      <c r="AF111" s="211" t="s">
        <v>7673</v>
      </c>
      <c r="AG111" s="218">
        <v>10000</v>
      </c>
      <c r="AH111" s="219" t="str">
        <f ca="1">_xll.qlVanillaSwap(,AF111,AG111,S111,AE111,Z111,Y111,AA111,,AB111)</f>
        <v>obj_00d74#0000</v>
      </c>
      <c r="AI111" s="219" t="str">
        <f ca="1">_xll.qlEuropeanExercise(,K111)</f>
        <v>obj_005e9#0000</v>
      </c>
      <c r="AJ111" s="211" t="s">
        <v>7669</v>
      </c>
      <c r="AK111" s="220" t="str">
        <f ca="1">_xll.qlSwaption(,AH111,AI111,AJ111)</f>
        <v>obj_0108a#0000</v>
      </c>
      <c r="AL111" s="221" t="str">
        <f ca="1">_xll.qlConstantSwaptionVolatility(,,I111,J111,G111)</f>
        <v>obj_00108#0000</v>
      </c>
      <c r="AM111" s="221" t="b">
        <f ca="1">_xll.qlInstrumentSetPricingEngine(AK111,_xll.qlBachelierBlackSwaptionEngine(,"YC-EUR-EONIA",AL111))</f>
        <v>1</v>
      </c>
      <c r="AN111" s="222">
        <f ca="1">_xll.qlInstrumentNPV(AK111,AM111)*2/_xll.qlYieldTSDiscount("YC-EUR-EONIA",L111)</f>
        <v>146.95527403372017</v>
      </c>
      <c r="AO111" s="222">
        <f ca="1">_xll.qlInstrumentResults(AK111,"annuity",AM111)</f>
        <v>77335.939997981914</v>
      </c>
      <c r="AP111" s="223">
        <f ca="1">H111/2*_xll.qlYieldTSDiscount("YC-EUR-EONIA",L111)/AO111</f>
        <v>9.5064742146749599E-4</v>
      </c>
      <c r="AQ111" s="224">
        <f ca="1">_xll.qlBachelierBlackFormulaImpliedVol("Call",AE111,AE111,_xll.qlDayCounterYearFraction("Act/365 (Fixed)",B111,K111),AP111)</f>
        <v>5.7817591480592428E-3</v>
      </c>
      <c r="AR111" s="225">
        <f ca="1">_xll.qlBlackFormulaImpliedStdDev("Call",AE111,AE111,AP111)/SQRT(_xll.qlDayCounterYearFraction("Act/365 (Fixed)",B111,K111))</f>
        <v>0.7442880440338111</v>
      </c>
    </row>
    <row r="112" spans="2:44">
      <c r="B112" s="210">
        <f t="shared" ca="1" si="6"/>
        <v>42276</v>
      </c>
      <c r="C112" s="211" t="s">
        <v>54</v>
      </c>
      <c r="D112" s="211" t="s">
        <v>156</v>
      </c>
      <c r="E112" s="211">
        <v>0</v>
      </c>
      <c r="F112" s="209" t="str">
        <f t="shared" si="7"/>
        <v>3M8Y</v>
      </c>
      <c r="G112" s="212">
        <f>VLOOKUP(G$4&amp;$F112,SwaptionVols!$Z:$AE,4,FALSE)%%</f>
        <v>5.9200000000000008E-3</v>
      </c>
      <c r="H112" s="213">
        <f>VLOOKUP(H$4&amp;$F112,SwaptionVols!$Z:$AE,4,FALSE)</f>
        <v>182</v>
      </c>
      <c r="I112" s="211" t="s">
        <v>7574</v>
      </c>
      <c r="J112" s="211" t="s">
        <v>7575</v>
      </c>
      <c r="K112" s="210">
        <f ca="1">_xll.qlCalendarAdvance(I112,B112,C112,J112)</f>
        <v>42367</v>
      </c>
      <c r="L112" s="210">
        <f ca="1">_xll.qlCalendarAdvance(I112,K112,"2d")</f>
        <v>42369</v>
      </c>
      <c r="M112" s="210">
        <f ca="1">_xll.qlCalendarAdvance(I112,L112,D112,"unadjusted")</f>
        <v>45291</v>
      </c>
      <c r="N112" s="211" t="s">
        <v>41</v>
      </c>
      <c r="O112" s="211" t="s">
        <v>7574</v>
      </c>
      <c r="P112" s="211" t="s">
        <v>7575</v>
      </c>
      <c r="Q112" s="211" t="s">
        <v>7575</v>
      </c>
      <c r="R112" s="211" t="s">
        <v>7670</v>
      </c>
      <c r="S112" s="214" t="str">
        <f ca="1">_xll.qlSchedule(,L112,M112,N112,O112,P112,Q112,R112)</f>
        <v>obj_00509#0000</v>
      </c>
      <c r="T112" s="211" t="s">
        <v>58</v>
      </c>
      <c r="U112" s="211" t="s">
        <v>7574</v>
      </c>
      <c r="V112" s="211" t="s">
        <v>7575</v>
      </c>
      <c r="W112" s="211" t="s">
        <v>7575</v>
      </c>
      <c r="X112" s="211" t="s">
        <v>7670</v>
      </c>
      <c r="Y112" s="214" t="str">
        <f ca="1">_xll.qlSchedule(,L112,M112,T112,U112,V112,W112,X112)</f>
        <v>obj_0061f#0000</v>
      </c>
      <c r="Z112" s="215" t="s">
        <v>7671</v>
      </c>
      <c r="AA112" s="216" t="s">
        <v>7640</v>
      </c>
      <c r="AB112" s="216" t="s">
        <v>7672</v>
      </c>
      <c r="AC112" s="214" t="str">
        <f ca="1">_xll.qlVanillaSwap(,,,S112,,Z112,Y112,AA112,,AB112)</f>
        <v>obj_0065d#0000</v>
      </c>
      <c r="AD112" s="214" t="b">
        <f ca="1">_xll.qlInstrumentSetPricingEngine(AC112,_xll.qlDiscountingSwapEngine(,"YC-EUR-EONIA"))</f>
        <v>1</v>
      </c>
      <c r="AE112" s="217">
        <f ca="1">_xll.qlVanillaSwapFairRate(AC112,AD112)</f>
        <v>7.9526604487225611E-3</v>
      </c>
      <c r="AF112" s="211" t="s">
        <v>7673</v>
      </c>
      <c r="AG112" s="218">
        <v>10000</v>
      </c>
      <c r="AH112" s="219" t="str">
        <f ca="1">_xll.qlVanillaSwap(,AF112,AG112,S112,AE112,Z112,Y112,AA112,,AB112)</f>
        <v>obj_00a8e#0000</v>
      </c>
      <c r="AI112" s="219" t="str">
        <f ca="1">_xll.qlEuropeanExercise(,K112)</f>
        <v>obj_00acc#0000</v>
      </c>
      <c r="AJ112" s="211" t="s">
        <v>7669</v>
      </c>
      <c r="AK112" s="220" t="str">
        <f ca="1">_xll.qlSwaption(,AH112,AI112,AJ112)</f>
        <v>obj_00acd#0000</v>
      </c>
      <c r="AL112" s="221" t="str">
        <f ca="1">_xll.qlConstantSwaptionVolatility(,,I112,J112,G112)</f>
        <v>obj_000fc#0000</v>
      </c>
      <c r="AM112" s="221" t="b">
        <f ca="1">_xll.qlInstrumentSetPricingEngine(AK112,_xll.qlBachelierBlackSwaptionEngine(,"YC-EUR-EONIA",AL112))</f>
        <v>1</v>
      </c>
      <c r="AN112" s="222">
        <f ca="1">_xll.qlInstrumentNPV(AK112,AM112)*2/_xll.qlYieldTSDiscount("YC-EUR-EONIA",L112)</f>
        <v>182.10590260701869</v>
      </c>
      <c r="AO112" s="222">
        <f ca="1">_xll.qlInstrumentResults(AK112,"annuity",AM112)</f>
        <v>77241.67403687186</v>
      </c>
      <c r="AP112" s="223">
        <f ca="1">H112/2*_xll.qlYieldTSDiscount("YC-EUR-EONIA",L112)/AO112</f>
        <v>1.1785646254512561E-3</v>
      </c>
      <c r="AQ112" s="224">
        <f ca="1">_xll.qlBachelierBlackFormulaImpliedVol("Call",AE112,AE112,_xll.qlDayCounterYearFraction("Act/365 (Fixed)",B112,K112),AP112)</f>
        <v>5.9165572591301238E-3</v>
      </c>
      <c r="AR112" s="225">
        <f ca="1">_xll.qlBlackFormulaImpliedStdDev("Call",AE112,AE112,AP112)/SQRT(_xll.qlDayCounterYearFraction("Act/365 (Fixed)",B112,K112))</f>
        <v>0.74830217287677447</v>
      </c>
    </row>
    <row r="113" spans="2:44">
      <c r="B113" s="210">
        <f t="shared" ca="1" si="6"/>
        <v>42276</v>
      </c>
      <c r="C113" s="211" t="s">
        <v>58</v>
      </c>
      <c r="D113" s="211" t="s">
        <v>156</v>
      </c>
      <c r="E113" s="211">
        <v>0</v>
      </c>
      <c r="F113" s="209" t="str">
        <f t="shared" si="7"/>
        <v>6M8Y</v>
      </c>
      <c r="G113" s="212">
        <f>VLOOKUP(G$4&amp;$F113,SwaptionVols!$Z:$AE,4,FALSE)%%</f>
        <v>6.0299999999999998E-3</v>
      </c>
      <c r="H113" s="213">
        <f>VLOOKUP(H$4&amp;$F113,SwaptionVols!$Z:$AE,4,FALSE)</f>
        <v>262</v>
      </c>
      <c r="I113" s="211" t="s">
        <v>7574</v>
      </c>
      <c r="J113" s="211" t="s">
        <v>7575</v>
      </c>
      <c r="K113" s="210">
        <f ca="1">_xll.qlCalendarAdvance(I113,B113,C113,J113)</f>
        <v>42458</v>
      </c>
      <c r="L113" s="210">
        <f ca="1">_xll.qlCalendarAdvance(I113,K113,"2d")</f>
        <v>42460</v>
      </c>
      <c r="M113" s="210">
        <f ca="1">_xll.qlCalendarAdvance(I113,L113,D113,"unadjusted")</f>
        <v>45382</v>
      </c>
      <c r="N113" s="211" t="s">
        <v>41</v>
      </c>
      <c r="O113" s="211" t="s">
        <v>7574</v>
      </c>
      <c r="P113" s="211" t="s">
        <v>7575</v>
      </c>
      <c r="Q113" s="211" t="s">
        <v>7575</v>
      </c>
      <c r="R113" s="211" t="s">
        <v>7670</v>
      </c>
      <c r="S113" s="214" t="str">
        <f ca="1">_xll.qlSchedule(,L113,M113,N113,O113,P113,Q113,R113)</f>
        <v>obj_00ddb#0000</v>
      </c>
      <c r="T113" s="211" t="s">
        <v>58</v>
      </c>
      <c r="U113" s="211" t="s">
        <v>7574</v>
      </c>
      <c r="V113" s="211" t="s">
        <v>7575</v>
      </c>
      <c r="W113" s="211" t="s">
        <v>7575</v>
      </c>
      <c r="X113" s="211" t="s">
        <v>7670</v>
      </c>
      <c r="Y113" s="214" t="str">
        <f ca="1">_xll.qlSchedule(,L113,M113,T113,U113,V113,W113,X113)</f>
        <v>obj_00dda#0000</v>
      </c>
      <c r="Z113" s="215" t="s">
        <v>7671</v>
      </c>
      <c r="AA113" s="216" t="s">
        <v>7640</v>
      </c>
      <c r="AB113" s="216" t="s">
        <v>7672</v>
      </c>
      <c r="AC113" s="214" t="str">
        <f ca="1">_xll.qlVanillaSwap(,,,S113,,Z113,Y113,AA113,,AB113)</f>
        <v>obj_00f40#0000</v>
      </c>
      <c r="AD113" s="214" t="b">
        <f ca="1">_xll.qlInstrumentSetPricingEngine(AC113,_xll.qlDiscountingSwapEngine(,"YC-EUR-EONIA"))</f>
        <v>1</v>
      </c>
      <c r="AE113" s="217">
        <f ca="1">_xll.qlVanillaSwapFairRate(AC113,AD113)</f>
        <v>8.4983211825277252E-3</v>
      </c>
      <c r="AF113" s="211" t="s">
        <v>7673</v>
      </c>
      <c r="AG113" s="218">
        <v>10000</v>
      </c>
      <c r="AH113" s="219" t="str">
        <f ca="1">_xll.qlVanillaSwap(,AF113,AG113,S113,AE113,Z113,Y113,AA113,,AB113)</f>
        <v>obj_01680#0000</v>
      </c>
      <c r="AI113" s="219" t="str">
        <f ca="1">_xll.qlEuropeanExercise(,K113)</f>
        <v>obj_00ab6#0000</v>
      </c>
      <c r="AJ113" s="211" t="s">
        <v>7669</v>
      </c>
      <c r="AK113" s="220" t="str">
        <f ca="1">_xll.qlSwaption(,AH113,AI113,AJ113)</f>
        <v>obj_01681#0000</v>
      </c>
      <c r="AL113" s="221" t="str">
        <f ca="1">_xll.qlConstantSwaptionVolatility(,,I113,J113,G113)</f>
        <v>obj_0013d#0000</v>
      </c>
      <c r="AM113" s="221" t="b">
        <f ca="1">_xll.qlInstrumentSetPricingEngine(AK113,_xll.qlBachelierBlackSwaptionEngine(,"YC-EUR-EONIA",AL113))</f>
        <v>1</v>
      </c>
      <c r="AN113" s="222">
        <f ca="1">_xll.qlInstrumentNPV(AK113,AM113)*2/_xll.qlYieldTSDiscount("YC-EUR-EONIA",L113)</f>
        <v>261.60200643321843</v>
      </c>
      <c r="AO113" s="222">
        <f ca="1">_xll.qlInstrumentResults(AK113,"annuity",AM113)</f>
        <v>77062.801535529477</v>
      </c>
      <c r="AP113" s="223">
        <f ca="1">H113/2*_xll.qlYieldTSDiscount("YC-EUR-EONIA",L113)/AO113</f>
        <v>1.7012841676590079E-3</v>
      </c>
      <c r="AQ113" s="224">
        <f ca="1">_xll.qlBachelierBlackFormulaImpliedVol("Call",AE113,AE113,_xll.qlDayCounterYearFraction("Act/365 (Fixed)",B113,K113),AP113)</f>
        <v>6.0391738639178601E-3</v>
      </c>
      <c r="AR113" s="225">
        <f ca="1">_xll.qlBlackFormulaImpliedStdDev("Call",AE113,AE113,AP113)/SQRT(_xll.qlDayCounterYearFraction("Act/365 (Fixed)",B113,K113))</f>
        <v>0.71825618743500608</v>
      </c>
    </row>
    <row r="114" spans="2:44">
      <c r="B114" s="210">
        <f t="shared" ca="1" si="6"/>
        <v>42276</v>
      </c>
      <c r="C114" s="211" t="s">
        <v>71</v>
      </c>
      <c r="D114" s="211" t="s">
        <v>156</v>
      </c>
      <c r="E114" s="211">
        <v>0</v>
      </c>
      <c r="F114" s="209" t="str">
        <f t="shared" si="7"/>
        <v>9M8Y</v>
      </c>
      <c r="G114" s="212">
        <f>VLOOKUP(G$4&amp;$F114,SwaptionVols!$Z:$AE,4,FALSE)%%</f>
        <v>6.0999999999999995E-3</v>
      </c>
      <c r="H114" s="213">
        <f>VLOOKUP(H$4&amp;$F114,SwaptionVols!$Z:$AE,4,FALSE)</f>
        <v>324</v>
      </c>
      <c r="I114" s="211" t="s">
        <v>7574</v>
      </c>
      <c r="J114" s="211" t="s">
        <v>7575</v>
      </c>
      <c r="K114" s="210">
        <f ca="1">_xll.qlCalendarAdvance(I114,B114,C114,J114)</f>
        <v>42550</v>
      </c>
      <c r="L114" s="210">
        <f ca="1">_xll.qlCalendarAdvance(I114,K114,"2d")</f>
        <v>42552</v>
      </c>
      <c r="M114" s="210">
        <f ca="1">_xll.qlCalendarAdvance(I114,L114,D114,"unadjusted")</f>
        <v>45474</v>
      </c>
      <c r="N114" s="211" t="s">
        <v>41</v>
      </c>
      <c r="O114" s="211" t="s">
        <v>7574</v>
      </c>
      <c r="P114" s="211" t="s">
        <v>7575</v>
      </c>
      <c r="Q114" s="211" t="s">
        <v>7575</v>
      </c>
      <c r="R114" s="211" t="s">
        <v>7670</v>
      </c>
      <c r="S114" s="214" t="str">
        <f ca="1">_xll.qlSchedule(,L114,M114,N114,O114,P114,Q114,R114)</f>
        <v>obj_00561#0000</v>
      </c>
      <c r="T114" s="211" t="s">
        <v>58</v>
      </c>
      <c r="U114" s="211" t="s">
        <v>7574</v>
      </c>
      <c r="V114" s="211" t="s">
        <v>7575</v>
      </c>
      <c r="W114" s="211" t="s">
        <v>7575</v>
      </c>
      <c r="X114" s="211" t="s">
        <v>7670</v>
      </c>
      <c r="Y114" s="214" t="str">
        <f ca="1">_xll.qlSchedule(,L114,M114,T114,U114,V114,W114,X114)</f>
        <v>obj_00aab#0000</v>
      </c>
      <c r="Z114" s="215" t="s">
        <v>7671</v>
      </c>
      <c r="AA114" s="216" t="s">
        <v>7640</v>
      </c>
      <c r="AB114" s="216" t="s">
        <v>7672</v>
      </c>
      <c r="AC114" s="214" t="str">
        <f ca="1">_xll.qlVanillaSwap(,,,S114,,Z114,Y114,AA114,,AB114)</f>
        <v>obj_00aac#0000</v>
      </c>
      <c r="AD114" s="214" t="b">
        <f ca="1">_xll.qlInstrumentSetPricingEngine(AC114,_xll.qlDiscountingSwapEngine(,"YC-EUR-EONIA"))</f>
        <v>1</v>
      </c>
      <c r="AE114" s="217">
        <f ca="1">_xll.qlVanillaSwapFairRate(AC114,AD114)</f>
        <v>9.0808686494725718E-3</v>
      </c>
      <c r="AF114" s="211" t="s">
        <v>7673</v>
      </c>
      <c r="AG114" s="218">
        <v>10000</v>
      </c>
      <c r="AH114" s="219" t="str">
        <f ca="1">_xll.qlVanillaSwap(,AF114,AG114,S114,AE114,Z114,Y114,AA114,,AB114)</f>
        <v>obj_0128e#0000</v>
      </c>
      <c r="AI114" s="219" t="str">
        <f ca="1">_xll.qlEuropeanExercise(,K114)</f>
        <v>obj_003c1#0000</v>
      </c>
      <c r="AJ114" s="211" t="s">
        <v>7669</v>
      </c>
      <c r="AK114" s="220" t="str">
        <f ca="1">_xll.qlSwaption(,AH114,AI114,AJ114)</f>
        <v>obj_0128f#0000</v>
      </c>
      <c r="AL114" s="221" t="str">
        <f ca="1">_xll.qlConstantSwaptionVolatility(,,I114,J114,G114)</f>
        <v>obj_0017f#0000</v>
      </c>
      <c r="AM114" s="221" t="b">
        <f ca="1">_xll.qlInstrumentSetPricingEngine(AK114,_xll.qlBachelierBlackSwaptionEngine(,"YC-EUR-EONIA",AL114))</f>
        <v>1</v>
      </c>
      <c r="AN114" s="222">
        <f ca="1">_xll.qlInstrumentNPV(AK114,AM114)*2/_xll.qlYieldTSDiscount("YC-EUR-EONIA",L114)</f>
        <v>323.97758039727995</v>
      </c>
      <c r="AO114" s="222">
        <f ca="1">_xll.qlInstrumentResults(AK114,"annuity",AM114)</f>
        <v>76925.811055471873</v>
      </c>
      <c r="AP114" s="223">
        <f ca="1">H114/2*_xll.qlYieldTSDiscount("YC-EUR-EONIA",L114)/AO114</f>
        <v>2.1086223363399985E-3</v>
      </c>
      <c r="AQ114" s="224">
        <f ca="1">_xll.qlBachelierBlackFormulaImpliedVol("Call",AE114,AE114,_xll.qlDayCounterYearFraction("Act/365 (Fixed)",B114,K114),AP114)</f>
        <v>6.1004221266682049E-3</v>
      </c>
      <c r="AR114" s="225">
        <f ca="1">_xll.qlBlackFormulaImpliedStdDev("Call",AE114,AE114,AP114)/SQRT(_xll.qlDayCounterYearFraction("Act/365 (Fixed)",B114,K114))</f>
        <v>0.68156317868383109</v>
      </c>
    </row>
    <row r="115" spans="2:44">
      <c r="B115" s="210">
        <f t="shared" ca="1" si="6"/>
        <v>42276</v>
      </c>
      <c r="C115" s="211" t="s">
        <v>41</v>
      </c>
      <c r="D115" s="211" t="s">
        <v>156</v>
      </c>
      <c r="E115" s="211">
        <v>0</v>
      </c>
      <c r="F115" s="209" t="str">
        <f t="shared" si="7"/>
        <v>1Y8Y</v>
      </c>
      <c r="G115" s="212">
        <f>VLOOKUP(G$4&amp;$F115,SwaptionVols!$Z:$AE,4,FALSE)%%</f>
        <v>6.3299999999999997E-3</v>
      </c>
      <c r="H115" s="213">
        <f>VLOOKUP(H$4&amp;$F115,SwaptionVols!$Z:$AE,4,FALSE)</f>
        <v>387</v>
      </c>
      <c r="I115" s="211" t="s">
        <v>7574</v>
      </c>
      <c r="J115" s="211" t="s">
        <v>7575</v>
      </c>
      <c r="K115" s="210">
        <f ca="1">_xll.qlCalendarAdvance(I115,B115,C115,J115)</f>
        <v>42642</v>
      </c>
      <c r="L115" s="210">
        <f ca="1">_xll.qlCalendarAdvance(I115,K115,"2d")</f>
        <v>42646</v>
      </c>
      <c r="M115" s="210">
        <f ca="1">_xll.qlCalendarAdvance(I115,L115,D115,"unadjusted")</f>
        <v>45568</v>
      </c>
      <c r="N115" s="211" t="s">
        <v>41</v>
      </c>
      <c r="O115" s="211" t="s">
        <v>7574</v>
      </c>
      <c r="P115" s="211" t="s">
        <v>7575</v>
      </c>
      <c r="Q115" s="211" t="s">
        <v>7575</v>
      </c>
      <c r="R115" s="211" t="s">
        <v>7670</v>
      </c>
      <c r="S115" s="214" t="str">
        <f ca="1">_xll.qlSchedule(,L115,M115,N115,O115,P115,Q115,R115)</f>
        <v>obj_0095b#0000</v>
      </c>
      <c r="T115" s="211" t="s">
        <v>58</v>
      </c>
      <c r="U115" s="211" t="s">
        <v>7574</v>
      </c>
      <c r="V115" s="211" t="s">
        <v>7575</v>
      </c>
      <c r="W115" s="211" t="s">
        <v>7575</v>
      </c>
      <c r="X115" s="211" t="s">
        <v>7670</v>
      </c>
      <c r="Y115" s="214" t="str">
        <f ca="1">_xll.qlSchedule(,L115,M115,T115,U115,V115,W115,X115)</f>
        <v>obj_0095c#0000</v>
      </c>
      <c r="Z115" s="215" t="s">
        <v>7671</v>
      </c>
      <c r="AA115" s="216" t="s">
        <v>7640</v>
      </c>
      <c r="AB115" s="216" t="s">
        <v>7672</v>
      </c>
      <c r="AC115" s="214" t="str">
        <f ca="1">_xll.qlVanillaSwap(,,,S115,,Z115,Y115,AA115,,AB115)</f>
        <v>obj_00d0f#0000</v>
      </c>
      <c r="AD115" s="214" t="b">
        <f ca="1">_xll.qlInstrumentSetPricingEngine(AC115,_xll.qlDiscountingSwapEngine(,"YC-EUR-EONIA"))</f>
        <v>1</v>
      </c>
      <c r="AE115" s="217">
        <f ca="1">_xll.qlVanillaSwapFairRate(AC115,AD115)</f>
        <v>9.6674199899270188E-3</v>
      </c>
      <c r="AF115" s="211" t="s">
        <v>7673</v>
      </c>
      <c r="AG115" s="218">
        <v>10000</v>
      </c>
      <c r="AH115" s="219" t="str">
        <f ca="1">_xll.qlVanillaSwap(,AF115,AG115,S115,AE115,Z115,Y115,AA115,,AB115)</f>
        <v>obj_012fa#0000</v>
      </c>
      <c r="AI115" s="219" t="str">
        <f ca="1">_xll.qlEuropeanExercise(,K115)</f>
        <v>obj_0077c#0000</v>
      </c>
      <c r="AJ115" s="211" t="s">
        <v>7669</v>
      </c>
      <c r="AK115" s="220" t="str">
        <f ca="1">_xll.qlSwaption(,AH115,AI115,AJ115)</f>
        <v>obj_0155c#0000</v>
      </c>
      <c r="AL115" s="221" t="str">
        <f ca="1">_xll.qlConstantSwaptionVolatility(,,I115,J115,G115)</f>
        <v>obj_00139#0000</v>
      </c>
      <c r="AM115" s="221" t="b">
        <f ca="1">_xll.qlInstrumentSetPricingEngine(AK115,_xll.qlBachelierBlackSwaptionEngine(,"YC-EUR-EONIA",AL115))</f>
        <v>1</v>
      </c>
      <c r="AN115" s="222">
        <f ca="1">_xll.qlInstrumentNPV(AK115,AM115)*2/_xll.qlYieldTSDiscount("YC-EUR-EONIA",L115)</f>
        <v>387.5527413701692</v>
      </c>
      <c r="AO115" s="222">
        <f ca="1">_xll.qlInstrumentResults(AK115,"annuity",AM115)</f>
        <v>76766.120359290901</v>
      </c>
      <c r="AP115" s="223">
        <f ca="1">H115/2*_xll.qlYieldTSDiscount("YC-EUR-EONIA",L115)/AO115</f>
        <v>2.5251549813525239E-3</v>
      </c>
      <c r="AQ115" s="224">
        <f ca="1">_xll.qlBachelierBlackFormulaImpliedVol("Call",AE115,AE115,_xll.qlDayCounterYearFraction("Act/365 (Fixed)",B115,K115),AP115)</f>
        <v>6.3209719310440837E-3</v>
      </c>
      <c r="AR115" s="225">
        <f ca="1">_xll.qlBlackFormulaImpliedStdDev("Call",AE115,AE115,AP115)/SQRT(_xll.qlDayCounterYearFraction("Act/365 (Fixed)",B115,K115))</f>
        <v>0.6659809004970314</v>
      </c>
    </row>
    <row r="116" spans="2:44">
      <c r="B116" s="210">
        <f t="shared" ca="1" si="6"/>
        <v>42276</v>
      </c>
      <c r="C116" s="211" t="s">
        <v>146</v>
      </c>
      <c r="D116" s="211" t="s">
        <v>156</v>
      </c>
      <c r="E116" s="211">
        <v>0</v>
      </c>
      <c r="F116" s="209" t="str">
        <f t="shared" si="7"/>
        <v>18M8Y</v>
      </c>
      <c r="G116" s="212">
        <f>VLOOKUP(G$4&amp;$F116,SwaptionVols!$Z:$AE,4,FALSE)%%</f>
        <v>6.4700000000000001E-3</v>
      </c>
      <c r="H116" s="213">
        <f>VLOOKUP(H$4&amp;$F116,SwaptionVols!$Z:$AE,4,FALSE)</f>
        <v>482</v>
      </c>
      <c r="I116" s="211" t="s">
        <v>7574</v>
      </c>
      <c r="J116" s="211" t="s">
        <v>7575</v>
      </c>
      <c r="K116" s="210">
        <f ca="1">_xll.qlCalendarAdvance(I116,B116,C116,J116)</f>
        <v>42823</v>
      </c>
      <c r="L116" s="210">
        <f ca="1">_xll.qlCalendarAdvance(I116,K116,"2d")</f>
        <v>42825</v>
      </c>
      <c r="M116" s="210">
        <f ca="1">_xll.qlCalendarAdvance(I116,L116,D116,"unadjusted")</f>
        <v>45747</v>
      </c>
      <c r="N116" s="211" t="s">
        <v>41</v>
      </c>
      <c r="O116" s="211" t="s">
        <v>7574</v>
      </c>
      <c r="P116" s="211" t="s">
        <v>7575</v>
      </c>
      <c r="Q116" s="211" t="s">
        <v>7575</v>
      </c>
      <c r="R116" s="211" t="s">
        <v>7670</v>
      </c>
      <c r="S116" s="214" t="str">
        <f ca="1">_xll.qlSchedule(,L116,M116,N116,O116,P116,Q116,R116)</f>
        <v>obj_009e3#0000</v>
      </c>
      <c r="T116" s="211" t="s">
        <v>58</v>
      </c>
      <c r="U116" s="211" t="s">
        <v>7574</v>
      </c>
      <c r="V116" s="211" t="s">
        <v>7575</v>
      </c>
      <c r="W116" s="211" t="s">
        <v>7575</v>
      </c>
      <c r="X116" s="211" t="s">
        <v>7670</v>
      </c>
      <c r="Y116" s="214" t="str">
        <f ca="1">_xll.qlSchedule(,L116,M116,T116,U116,V116,W116,X116)</f>
        <v>obj_00474#0000</v>
      </c>
      <c r="Z116" s="215" t="s">
        <v>7671</v>
      </c>
      <c r="AA116" s="216" t="s">
        <v>7640</v>
      </c>
      <c r="AB116" s="216" t="s">
        <v>7672</v>
      </c>
      <c r="AC116" s="214" t="str">
        <f ca="1">_xll.qlVanillaSwap(,,,S116,,Z116,Y116,AA116,,AB116)</f>
        <v>obj_009e4#0000</v>
      </c>
      <c r="AD116" s="214" t="b">
        <f ca="1">_xll.qlInstrumentSetPricingEngine(AC116,_xll.qlDiscountingSwapEngine(,"YC-EUR-EONIA"))</f>
        <v>1</v>
      </c>
      <c r="AE116" s="217">
        <f ca="1">_xll.qlVanillaSwapFairRate(AC116,AD116)</f>
        <v>1.0788433935547133E-2</v>
      </c>
      <c r="AF116" s="211" t="s">
        <v>7673</v>
      </c>
      <c r="AG116" s="218">
        <v>10000</v>
      </c>
      <c r="AH116" s="219" t="str">
        <f ca="1">_xll.qlVanillaSwap(,AF116,AG116,S116,AE116,Z116,Y116,AA116,,AB116)</f>
        <v>obj_01288#0000</v>
      </c>
      <c r="AI116" s="219" t="str">
        <f ca="1">_xll.qlEuropeanExercise(,K116)</f>
        <v>obj_00381#0000</v>
      </c>
      <c r="AJ116" s="211" t="s">
        <v>7669</v>
      </c>
      <c r="AK116" s="220" t="str">
        <f ca="1">_xll.qlSwaption(,AH116,AI116,AJ116)</f>
        <v>obj_01289#0000</v>
      </c>
      <c r="AL116" s="221" t="str">
        <f ca="1">_xll.qlConstantSwaptionVolatility(,,I116,J116,G116)</f>
        <v>obj_001c4#0000</v>
      </c>
      <c r="AM116" s="221" t="b">
        <f ca="1">_xll.qlInstrumentSetPricingEngine(AK116,_xll.qlBachelierBlackSwaptionEngine(,"YC-EUR-EONIA",AL116))</f>
        <v>1</v>
      </c>
      <c r="AN116" s="222">
        <f ca="1">_xll.qlInstrumentNPV(AK116,AM116)*2/_xll.qlYieldTSDiscount("YC-EUR-EONIA",L116)</f>
        <v>482.21413512253685</v>
      </c>
      <c r="AO116" s="222">
        <f ca="1">_xll.qlInstrumentResults(AK116,"annuity",AM116)</f>
        <v>76512.813989830131</v>
      </c>
      <c r="AP116" s="223">
        <f ca="1">H116/2*_xll.qlYieldTSDiscount("YC-EUR-EONIA",L116)/AO116</f>
        <v>3.1584112577801964E-3</v>
      </c>
      <c r="AQ116" s="224">
        <f ca="1">_xll.qlBachelierBlackFormulaImpliedVol("Call",AE116,AE116,_xll.qlDayCounterYearFraction("Act/365 (Fixed)",B116,K116),AP116)</f>
        <v>6.467126890022724E-3</v>
      </c>
      <c r="AR116" s="225">
        <f ca="1">_xll.qlBlackFormulaImpliedStdDev("Call",AE116,AE116,AP116)/SQRT(_xll.qlDayCounterYearFraction("Act/365 (Fixed)",B116,K116))</f>
        <v>0.613573832881814</v>
      </c>
    </row>
    <row r="117" spans="2:44">
      <c r="B117" s="210">
        <f t="shared" ca="1" si="6"/>
        <v>42276</v>
      </c>
      <c r="C117" s="211" t="s">
        <v>42</v>
      </c>
      <c r="D117" s="211" t="s">
        <v>156</v>
      </c>
      <c r="E117" s="211">
        <v>0</v>
      </c>
      <c r="F117" s="209" t="str">
        <f t="shared" si="7"/>
        <v>2Y8Y</v>
      </c>
      <c r="G117" s="212">
        <f>VLOOKUP(G$4&amp;$F117,SwaptionVols!$Z:$AE,4,FALSE)%%</f>
        <v>6.6900000000000006E-3</v>
      </c>
      <c r="H117" s="213">
        <f>VLOOKUP(H$4&amp;$F117,SwaptionVols!$Z:$AE,4,FALSE)</f>
        <v>572</v>
      </c>
      <c r="I117" s="211" t="s">
        <v>7574</v>
      </c>
      <c r="J117" s="211" t="s">
        <v>7575</v>
      </c>
      <c r="K117" s="210">
        <f ca="1">_xll.qlCalendarAdvance(I117,B117,C117,J117)</f>
        <v>43007</v>
      </c>
      <c r="L117" s="210">
        <f ca="1">_xll.qlCalendarAdvance(I117,K117,"2d")</f>
        <v>43011</v>
      </c>
      <c r="M117" s="210">
        <f ca="1">_xll.qlCalendarAdvance(I117,L117,D117,"unadjusted")</f>
        <v>45933</v>
      </c>
      <c r="N117" s="211" t="s">
        <v>41</v>
      </c>
      <c r="O117" s="211" t="s">
        <v>7574</v>
      </c>
      <c r="P117" s="211" t="s">
        <v>7575</v>
      </c>
      <c r="Q117" s="211" t="s">
        <v>7575</v>
      </c>
      <c r="R117" s="211" t="s">
        <v>7670</v>
      </c>
      <c r="S117" s="214" t="str">
        <f ca="1">_xll.qlSchedule(,L117,M117,N117,O117,P117,Q117,R117)</f>
        <v>obj_00db6#0000</v>
      </c>
      <c r="T117" s="211" t="s">
        <v>58</v>
      </c>
      <c r="U117" s="211" t="s">
        <v>7574</v>
      </c>
      <c r="V117" s="211" t="s">
        <v>7575</v>
      </c>
      <c r="W117" s="211" t="s">
        <v>7575</v>
      </c>
      <c r="X117" s="211" t="s">
        <v>7670</v>
      </c>
      <c r="Y117" s="214" t="str">
        <f ca="1">_xll.qlSchedule(,L117,M117,T117,U117,V117,W117,X117)</f>
        <v>obj_00db7#0000</v>
      </c>
      <c r="Z117" s="215" t="s">
        <v>7671</v>
      </c>
      <c r="AA117" s="216" t="s">
        <v>7640</v>
      </c>
      <c r="AB117" s="216" t="s">
        <v>7672</v>
      </c>
      <c r="AC117" s="214" t="str">
        <f ca="1">_xll.qlVanillaSwap(,,,S117,,Z117,Y117,AA117,,AB117)</f>
        <v>obj_00db8#0000</v>
      </c>
      <c r="AD117" s="214" t="b">
        <f ca="1">_xll.qlInstrumentSetPricingEngine(AC117,_xll.qlDiscountingSwapEngine(,"YC-EUR-EONIA"))</f>
        <v>1</v>
      </c>
      <c r="AE117" s="217">
        <f ca="1">_xll.qlVanillaSwapFairRate(AC117,AD117)</f>
        <v>1.1962172393430672E-2</v>
      </c>
      <c r="AF117" s="211" t="s">
        <v>7673</v>
      </c>
      <c r="AG117" s="218">
        <v>10000</v>
      </c>
      <c r="AH117" s="219" t="str">
        <f ca="1">_xll.qlVanillaSwap(,AF117,AG117,S117,AE117,Z117,Y117,AA117,,AB117)</f>
        <v>obj_013e6#0000</v>
      </c>
      <c r="AI117" s="219" t="str">
        <f ca="1">_xll.qlEuropeanExercise(,K117)</f>
        <v>obj_0042c#0000</v>
      </c>
      <c r="AJ117" s="211" t="s">
        <v>7669</v>
      </c>
      <c r="AK117" s="220" t="str">
        <f ca="1">_xll.qlSwaption(,AH117,AI117,AJ117)</f>
        <v>obj_01550#0000</v>
      </c>
      <c r="AL117" s="221" t="str">
        <f ca="1">_xll.qlConstantSwaptionVolatility(,,I117,J117,G117)</f>
        <v>obj_00115#0000</v>
      </c>
      <c r="AM117" s="221" t="b">
        <f ca="1">_xll.qlInstrumentSetPricingEngine(AK117,_xll.qlBachelierBlackSwaptionEngine(,"YC-EUR-EONIA",AL117))</f>
        <v>1</v>
      </c>
      <c r="AN117" s="222">
        <f ca="1">_xll.qlInstrumentNPV(AK117,AM117)*2/_xll.qlYieldTSDiscount("YC-EUR-EONIA",L117)</f>
        <v>573.04708596592434</v>
      </c>
      <c r="AO117" s="222">
        <f ca="1">_xll.qlInstrumentResults(AK117,"annuity",AM117)</f>
        <v>76125.153756022788</v>
      </c>
      <c r="AP117" s="223">
        <f ca="1">H117/2*_xll.qlYieldTSDiscount("YC-EUR-EONIA",L117)/AO117</f>
        <v>3.7701112020869895E-3</v>
      </c>
      <c r="AQ117" s="224">
        <f ca="1">_xll.qlBachelierBlackFormulaImpliedVol("Call",AE117,AE117,_xll.qlDayCounterYearFraction("Act/365 (Fixed)",B117,K117),AP117)</f>
        <v>6.6777758647001461E-3</v>
      </c>
      <c r="AR117" s="225">
        <f ca="1">_xll.qlBlackFormulaImpliedStdDev("Call",AE117,AE117,AP117)/SQRT(_xll.qlDayCounterYearFraction("Act/365 (Fixed)",B117,K117))</f>
        <v>0.57360866870677107</v>
      </c>
    </row>
    <row r="118" spans="2:44">
      <c r="B118" s="210">
        <f t="shared" ca="1" si="6"/>
        <v>42276</v>
      </c>
      <c r="C118" s="211" t="s">
        <v>43</v>
      </c>
      <c r="D118" s="211" t="s">
        <v>156</v>
      </c>
      <c r="E118" s="211">
        <v>0</v>
      </c>
      <c r="F118" s="209" t="str">
        <f t="shared" si="7"/>
        <v>3Y8Y</v>
      </c>
      <c r="G118" s="212">
        <f>VLOOKUP(G$4&amp;$F118,SwaptionVols!$Z:$AE,4,FALSE)%%</f>
        <v>6.9599999999999992E-3</v>
      </c>
      <c r="H118" s="213">
        <f>VLOOKUP(H$4&amp;$F118,SwaptionVols!$Z:$AE,4,FALSE)</f>
        <v>722</v>
      </c>
      <c r="I118" s="211" t="s">
        <v>7574</v>
      </c>
      <c r="J118" s="211" t="s">
        <v>7575</v>
      </c>
      <c r="K118" s="210">
        <f ca="1">_xll.qlCalendarAdvance(I118,B118,C118,J118)</f>
        <v>43371</v>
      </c>
      <c r="L118" s="210">
        <f ca="1">_xll.qlCalendarAdvance(I118,K118,"2d")</f>
        <v>43375</v>
      </c>
      <c r="M118" s="210">
        <f ca="1">_xll.qlCalendarAdvance(I118,L118,D118,"unadjusted")</f>
        <v>46297</v>
      </c>
      <c r="N118" s="211" t="s">
        <v>41</v>
      </c>
      <c r="O118" s="211" t="s">
        <v>7574</v>
      </c>
      <c r="P118" s="211" t="s">
        <v>7575</v>
      </c>
      <c r="Q118" s="211" t="s">
        <v>7575</v>
      </c>
      <c r="R118" s="211" t="s">
        <v>7670</v>
      </c>
      <c r="S118" s="214" t="str">
        <f ca="1">_xll.qlSchedule(,L118,M118,N118,O118,P118,Q118,R118)</f>
        <v>obj_0080b#0000</v>
      </c>
      <c r="T118" s="211" t="s">
        <v>58</v>
      </c>
      <c r="U118" s="211" t="s">
        <v>7574</v>
      </c>
      <c r="V118" s="211" t="s">
        <v>7575</v>
      </c>
      <c r="W118" s="211" t="s">
        <v>7575</v>
      </c>
      <c r="X118" s="211" t="s">
        <v>7670</v>
      </c>
      <c r="Y118" s="214" t="str">
        <f ca="1">_xll.qlSchedule(,L118,M118,T118,U118,V118,W118,X118)</f>
        <v>obj_0080a#0000</v>
      </c>
      <c r="Z118" s="215" t="s">
        <v>7671</v>
      </c>
      <c r="AA118" s="216" t="s">
        <v>7640</v>
      </c>
      <c r="AB118" s="216" t="s">
        <v>7672</v>
      </c>
      <c r="AC118" s="214" t="str">
        <f ca="1">_xll.qlVanillaSwap(,,,S118,,Z118,Y118,AA118,,AB118)</f>
        <v>obj_0080c#0000</v>
      </c>
      <c r="AD118" s="214" t="b">
        <f ca="1">_xll.qlInstrumentSetPricingEngine(AC118,_xll.qlDiscountingSwapEngine(,"YC-EUR-EONIA"))</f>
        <v>1</v>
      </c>
      <c r="AE118" s="217">
        <f ca="1">_xll.qlVanillaSwapFairRate(AC118,AD118)</f>
        <v>1.4185085441481922E-2</v>
      </c>
      <c r="AF118" s="211" t="s">
        <v>7673</v>
      </c>
      <c r="AG118" s="218">
        <v>10000</v>
      </c>
      <c r="AH118" s="219" t="str">
        <f ca="1">_xll.qlVanillaSwap(,AF118,AG118,S118,AE118,Z118,Y118,AA118,,AB118)</f>
        <v>obj_010f9#0000</v>
      </c>
      <c r="AI118" s="219" t="str">
        <f ca="1">_xll.qlEuropeanExercise(,K118)</f>
        <v>obj_006df#0000</v>
      </c>
      <c r="AJ118" s="211" t="s">
        <v>7669</v>
      </c>
      <c r="AK118" s="220" t="str">
        <f ca="1">_xll.qlSwaption(,AH118,AI118,AJ118)</f>
        <v>obj_010fa#0000</v>
      </c>
      <c r="AL118" s="221" t="str">
        <f ca="1">_xll.qlConstantSwaptionVolatility(,,I118,J118,G118)</f>
        <v>obj_001de#0000</v>
      </c>
      <c r="AM118" s="221" t="b">
        <f ca="1">_xll.qlInstrumentSetPricingEngine(AK118,_xll.qlBachelierBlackSwaptionEngine(,"YC-EUR-EONIA",AL118))</f>
        <v>1</v>
      </c>
      <c r="AN118" s="222">
        <f ca="1">_xll.qlInstrumentNPV(AK118,AM118)*2/_xll.qlYieldTSDiscount("YC-EUR-EONIA",L118)</f>
        <v>722.60093521960812</v>
      </c>
      <c r="AO118" s="222">
        <f ca="1">_xll.qlInstrumentResults(AK118,"annuity",AM118)</f>
        <v>75394.461152656819</v>
      </c>
      <c r="AP118" s="223">
        <f ca="1">H118/2*_xll.qlYieldTSDiscount("YC-EUR-EONIA",L118)/AO118</f>
        <v>4.8052790296036728E-3</v>
      </c>
      <c r="AQ118" s="224">
        <f ca="1">_xll.qlBachelierBlackFormulaImpliedVol("Call",AE118,AE118,_xll.qlDayCounterYearFraction("Act/365 (Fixed)",B118,K118),AP118)</f>
        <v>6.9542118686474978E-3</v>
      </c>
      <c r="AR118" s="225">
        <f ca="1">_xll.qlBlackFormulaImpliedStdDev("Call",AE118,AE118,AP118)/SQRT(_xll.qlDayCounterYearFraction("Act/365 (Fixed)",B118,K118))</f>
        <v>0.50598506454859882</v>
      </c>
    </row>
    <row r="119" spans="2:44">
      <c r="B119" s="210">
        <f t="shared" ca="1" si="6"/>
        <v>42276</v>
      </c>
      <c r="C119" s="211" t="s">
        <v>152</v>
      </c>
      <c r="D119" s="211" t="s">
        <v>156</v>
      </c>
      <c r="E119" s="211">
        <v>0</v>
      </c>
      <c r="F119" s="209" t="str">
        <f t="shared" si="7"/>
        <v>4Y8Y</v>
      </c>
      <c r="G119" s="212">
        <f>VLOOKUP(G$4&amp;$F119,SwaptionVols!$Z:$AE,4,FALSE)%%</f>
        <v>7.2400000000000008E-3</v>
      </c>
      <c r="H119" s="213">
        <f>VLOOKUP(H$4&amp;$F119,SwaptionVols!$Z:$AE,4,FALSE)</f>
        <v>861</v>
      </c>
      <c r="I119" s="211" t="s">
        <v>7574</v>
      </c>
      <c r="J119" s="211" t="s">
        <v>7575</v>
      </c>
      <c r="K119" s="210">
        <f ca="1">_xll.qlCalendarAdvance(I119,B119,C119,J119)</f>
        <v>43738</v>
      </c>
      <c r="L119" s="210">
        <f ca="1">_xll.qlCalendarAdvance(I119,K119,"2d")</f>
        <v>43740</v>
      </c>
      <c r="M119" s="210">
        <f ca="1">_xll.qlCalendarAdvance(I119,L119,D119,"unadjusted")</f>
        <v>46662</v>
      </c>
      <c r="N119" s="211" t="s">
        <v>41</v>
      </c>
      <c r="O119" s="211" t="s">
        <v>7574</v>
      </c>
      <c r="P119" s="211" t="s">
        <v>7575</v>
      </c>
      <c r="Q119" s="211" t="s">
        <v>7575</v>
      </c>
      <c r="R119" s="211" t="s">
        <v>7670</v>
      </c>
      <c r="S119" s="214" t="str">
        <f ca="1">_xll.qlSchedule(,L119,M119,N119,O119,P119,Q119,R119)</f>
        <v>obj_00884#0000</v>
      </c>
      <c r="T119" s="211" t="s">
        <v>58</v>
      </c>
      <c r="U119" s="211" t="s">
        <v>7574</v>
      </c>
      <c r="V119" s="211" t="s">
        <v>7575</v>
      </c>
      <c r="W119" s="211" t="s">
        <v>7575</v>
      </c>
      <c r="X119" s="211" t="s">
        <v>7670</v>
      </c>
      <c r="Y119" s="214" t="str">
        <f ca="1">_xll.qlSchedule(,L119,M119,T119,U119,V119,W119,X119)</f>
        <v>obj_00883#0000</v>
      </c>
      <c r="Z119" s="215" t="s">
        <v>7671</v>
      </c>
      <c r="AA119" s="216" t="s">
        <v>7640</v>
      </c>
      <c r="AB119" s="216" t="s">
        <v>7672</v>
      </c>
      <c r="AC119" s="214" t="str">
        <f ca="1">_xll.qlVanillaSwap(,,,S119,,Z119,Y119,AA119,,AB119)</f>
        <v>obj_00d36#0000</v>
      </c>
      <c r="AD119" s="214" t="b">
        <f ca="1">_xll.qlInstrumentSetPricingEngine(AC119,_xll.qlDiscountingSwapEngine(,"YC-EUR-EONIA"))</f>
        <v>1</v>
      </c>
      <c r="AE119" s="217">
        <f ca="1">_xll.qlVanillaSwapFairRate(AC119,AD119)</f>
        <v>1.6175770502499701E-2</v>
      </c>
      <c r="AF119" s="211" t="s">
        <v>7673</v>
      </c>
      <c r="AG119" s="218">
        <v>10000</v>
      </c>
      <c r="AH119" s="219" t="str">
        <f ca="1">_xll.qlVanillaSwap(,AF119,AG119,S119,AE119,Z119,Y119,AA119,,AB119)</f>
        <v>obj_011c6#0000</v>
      </c>
      <c r="AI119" s="219" t="str">
        <f ca="1">_xll.qlEuropeanExercise(,K119)</f>
        <v>obj_00752#0000</v>
      </c>
      <c r="AJ119" s="211" t="s">
        <v>7669</v>
      </c>
      <c r="AK119" s="220" t="str">
        <f ca="1">_xll.qlSwaption(,AH119,AI119,AJ119)</f>
        <v>obj_012bb#0000</v>
      </c>
      <c r="AL119" s="221" t="str">
        <f ca="1">_xll.qlConstantSwaptionVolatility(,,I119,J119,G119)</f>
        <v>obj_000e3#0000</v>
      </c>
      <c r="AM119" s="221" t="b">
        <f ca="1">_xll.qlInstrumentSetPricingEngine(AK119,_xll.qlBachelierBlackSwaptionEngine(,"YC-EUR-EONIA",AL119))</f>
        <v>1</v>
      </c>
      <c r="AN119" s="222">
        <f ca="1">_xll.qlInstrumentNPV(AK119,AM119)*2/_xll.qlYieldTSDiscount("YC-EUR-EONIA",L119)</f>
        <v>861.60808994857837</v>
      </c>
      <c r="AO119" s="222">
        <f ca="1">_xll.qlInstrumentResults(AK119,"annuity",AM119)</f>
        <v>74597.874479914302</v>
      </c>
      <c r="AP119" s="223">
        <f ca="1">H119/2*_xll.qlYieldTSDiscount("YC-EUR-EONIA",L119)/AO119</f>
        <v>5.7765597454761874E-3</v>
      </c>
      <c r="AQ119" s="224">
        <f ca="1">_xll.qlBachelierBlackFormulaImpliedVol("Call",AE119,AE119,_xll.qlDayCounterYearFraction("Act/365 (Fixed)",B119,K119),AP119)</f>
        <v>7.2348902856425867E-3</v>
      </c>
      <c r="AR119" s="225">
        <f ca="1">_xll.qlBlackFormulaImpliedStdDev("Call",AE119,AE119,AP119)/SQRT(_xll.qlDayCounterYearFraction("Act/365 (Fixed)",B119,K119))</f>
        <v>0.46334726259106385</v>
      </c>
    </row>
    <row r="120" spans="2:44">
      <c r="B120" s="210">
        <f t="shared" ca="1" si="6"/>
        <v>42276</v>
      </c>
      <c r="C120" s="211" t="s">
        <v>44</v>
      </c>
      <c r="D120" s="211" t="s">
        <v>156</v>
      </c>
      <c r="E120" s="211">
        <v>0</v>
      </c>
      <c r="F120" s="209" t="str">
        <f t="shared" si="7"/>
        <v>5Y8Y</v>
      </c>
      <c r="G120" s="212">
        <f>VLOOKUP(G$4&amp;$F120,SwaptionVols!$Z:$AE,4,FALSE)%%</f>
        <v>7.3800000000000003E-3</v>
      </c>
      <c r="H120" s="213">
        <f>VLOOKUP(H$4&amp;$F120,SwaptionVols!$Z:$AE,4,FALSE)</f>
        <v>973</v>
      </c>
      <c r="I120" s="211" t="s">
        <v>7574</v>
      </c>
      <c r="J120" s="211" t="s">
        <v>7575</v>
      </c>
      <c r="K120" s="210">
        <f ca="1">_xll.qlCalendarAdvance(I120,B120,C120,J120)</f>
        <v>44103</v>
      </c>
      <c r="L120" s="210">
        <f ca="1">_xll.qlCalendarAdvance(I120,K120,"2d")</f>
        <v>44105</v>
      </c>
      <c r="M120" s="210">
        <f ca="1">_xll.qlCalendarAdvance(I120,L120,D120,"unadjusted")</f>
        <v>47027</v>
      </c>
      <c r="N120" s="211" t="s">
        <v>41</v>
      </c>
      <c r="O120" s="211" t="s">
        <v>7574</v>
      </c>
      <c r="P120" s="211" t="s">
        <v>7575</v>
      </c>
      <c r="Q120" s="211" t="s">
        <v>7575</v>
      </c>
      <c r="R120" s="211" t="s">
        <v>7670</v>
      </c>
      <c r="S120" s="214" t="str">
        <f ca="1">_xll.qlSchedule(,L120,M120,N120,O120,P120,Q120,R120)</f>
        <v>obj_00580#0000</v>
      </c>
      <c r="T120" s="211" t="s">
        <v>58</v>
      </c>
      <c r="U120" s="211" t="s">
        <v>7574</v>
      </c>
      <c r="V120" s="211" t="s">
        <v>7575</v>
      </c>
      <c r="W120" s="211" t="s">
        <v>7575</v>
      </c>
      <c r="X120" s="211" t="s">
        <v>7670</v>
      </c>
      <c r="Y120" s="214" t="str">
        <f ca="1">_xll.qlSchedule(,L120,M120,T120,U120,V120,W120,X120)</f>
        <v>obj_00aa7#0000</v>
      </c>
      <c r="Z120" s="215" t="s">
        <v>7671</v>
      </c>
      <c r="AA120" s="216" t="s">
        <v>7640</v>
      </c>
      <c r="AB120" s="216" t="s">
        <v>7672</v>
      </c>
      <c r="AC120" s="214" t="str">
        <f ca="1">_xll.qlVanillaSwap(,,,S120,,Z120,Y120,AA120,,AB120)</f>
        <v>obj_00aa8#0000</v>
      </c>
      <c r="AD120" s="214" t="b">
        <f ca="1">_xll.qlInstrumentSetPricingEngine(AC120,_xll.qlDiscountingSwapEngine(,"YC-EUR-EONIA"))</f>
        <v>1</v>
      </c>
      <c r="AE120" s="217">
        <f ca="1">_xll.qlVanillaSwapFairRate(AC120,AD120)</f>
        <v>1.7851098617310369E-2</v>
      </c>
      <c r="AF120" s="211" t="s">
        <v>7673</v>
      </c>
      <c r="AG120" s="218">
        <v>10000</v>
      </c>
      <c r="AH120" s="219" t="str">
        <f ca="1">_xll.qlVanillaSwap(,AF120,AG120,S120,AE120,Z120,Y120,AA120,,AB120)</f>
        <v>obj_01305#0000</v>
      </c>
      <c r="AI120" s="219" t="str">
        <f ca="1">_xll.qlEuropeanExercise(,K120)</f>
        <v>obj_00526#0000</v>
      </c>
      <c r="AJ120" s="211" t="s">
        <v>7669</v>
      </c>
      <c r="AK120" s="220" t="str">
        <f ca="1">_xll.qlSwaption(,AH120,AI120,AJ120)</f>
        <v>obj_0155b#0000</v>
      </c>
      <c r="AL120" s="221" t="str">
        <f ca="1">_xll.qlConstantSwaptionVolatility(,,I120,J120,G120)</f>
        <v>obj_001d9#0000</v>
      </c>
      <c r="AM120" s="221" t="b">
        <f ca="1">_xll.qlInstrumentSetPricingEngine(AK120,_xll.qlBachelierBlackSwaptionEngine(,"YC-EUR-EONIA",AL120))</f>
        <v>1</v>
      </c>
      <c r="AN120" s="222">
        <f ca="1">_xll.qlInstrumentNPV(AK120,AM120)*2/_xll.qlYieldTSDiscount("YC-EUR-EONIA",L120)</f>
        <v>974.37461862184045</v>
      </c>
      <c r="AO120" s="222">
        <f ca="1">_xll.qlInstrumentResults(AK120,"annuity",AM120)</f>
        <v>73627.844309549939</v>
      </c>
      <c r="AP120" s="223">
        <f ca="1">H120/2*_xll.qlYieldTSDiscount("YC-EUR-EONIA",L120)/AO120</f>
        <v>6.5777315758509597E-3</v>
      </c>
      <c r="AQ120" s="224">
        <f ca="1">_xll.qlBachelierBlackFormulaImpliedVol("Call",AE120,AE120,_xll.qlDayCounterYearFraction("Act/365 (Fixed)",B120,K120),AP120)</f>
        <v>7.3695885163310784E-3</v>
      </c>
      <c r="AR120" s="225">
        <f ca="1">_xll.qlBlackFormulaImpliedStdDev("Call",AE120,AE120,AP120)/SQRT(_xll.qlDayCounterYearFraction("Act/365 (Fixed)",B120,K120))</f>
        <v>0.4287192706627565</v>
      </c>
    </row>
    <row r="121" spans="2:44">
      <c r="B121" s="210">
        <f t="shared" ca="1" si="6"/>
        <v>42276</v>
      </c>
      <c r="C121" s="211" t="s">
        <v>45</v>
      </c>
      <c r="D121" s="211" t="s">
        <v>156</v>
      </c>
      <c r="E121" s="211">
        <v>0</v>
      </c>
      <c r="F121" s="209" t="str">
        <f t="shared" si="7"/>
        <v>7Y8Y</v>
      </c>
      <c r="G121" s="212">
        <f>VLOOKUP(G$4&amp;$F121,SwaptionVols!$Z:$AE,4,FALSE)%%</f>
        <v>7.4400000000000013E-3</v>
      </c>
      <c r="H121" s="213">
        <f>VLOOKUP(H$4&amp;$F121,SwaptionVols!$Z:$AE,4,FALSE)</f>
        <v>1150</v>
      </c>
      <c r="I121" s="211" t="s">
        <v>7574</v>
      </c>
      <c r="J121" s="211" t="s">
        <v>7575</v>
      </c>
      <c r="K121" s="210">
        <f ca="1">_xll.qlCalendarAdvance(I121,B121,C121,J121)</f>
        <v>44833</v>
      </c>
      <c r="L121" s="210">
        <f ca="1">_xll.qlCalendarAdvance(I121,K121,"2d")</f>
        <v>44837</v>
      </c>
      <c r="M121" s="210">
        <f ca="1">_xll.qlCalendarAdvance(I121,L121,D121,"unadjusted")</f>
        <v>47759</v>
      </c>
      <c r="N121" s="211" t="s">
        <v>41</v>
      </c>
      <c r="O121" s="211" t="s">
        <v>7574</v>
      </c>
      <c r="P121" s="211" t="s">
        <v>7575</v>
      </c>
      <c r="Q121" s="211" t="s">
        <v>7575</v>
      </c>
      <c r="R121" s="211" t="s">
        <v>7670</v>
      </c>
      <c r="S121" s="214" t="str">
        <f ca="1">_xll.qlSchedule(,L121,M121,N121,O121,P121,Q121,R121)</f>
        <v>obj_00c82#0000</v>
      </c>
      <c r="T121" s="211" t="s">
        <v>58</v>
      </c>
      <c r="U121" s="211" t="s">
        <v>7574</v>
      </c>
      <c r="V121" s="211" t="s">
        <v>7575</v>
      </c>
      <c r="W121" s="211" t="s">
        <v>7575</v>
      </c>
      <c r="X121" s="211" t="s">
        <v>7670</v>
      </c>
      <c r="Y121" s="214" t="str">
        <f ca="1">_xll.qlSchedule(,L121,M121,T121,U121,V121,W121,X121)</f>
        <v>obj_00858#0000</v>
      </c>
      <c r="Z121" s="215" t="s">
        <v>7671</v>
      </c>
      <c r="AA121" s="216" t="s">
        <v>7640</v>
      </c>
      <c r="AB121" s="216" t="s">
        <v>7672</v>
      </c>
      <c r="AC121" s="214" t="str">
        <f ca="1">_xll.qlVanillaSwap(,,,S121,,Z121,Y121,AA121,,AB121)</f>
        <v>obj_00c83#0000</v>
      </c>
      <c r="AD121" s="214" t="b">
        <f ca="1">_xll.qlInstrumentSetPricingEngine(AC121,_xll.qlDiscountingSwapEngine(,"YC-EUR-EONIA"))</f>
        <v>1</v>
      </c>
      <c r="AE121" s="217">
        <f ca="1">_xll.qlVanillaSwapFairRate(AC121,AD121)</f>
        <v>2.0116227630824931E-2</v>
      </c>
      <c r="AF121" s="211" t="s">
        <v>7673</v>
      </c>
      <c r="AG121" s="218">
        <v>10000</v>
      </c>
      <c r="AH121" s="219" t="str">
        <f ca="1">_xll.qlVanillaSwap(,AF121,AG121,S121,AE121,Z121,Y121,AA121,,AB121)</f>
        <v>obj_01241#0000</v>
      </c>
      <c r="AI121" s="219" t="str">
        <f ca="1">_xll.qlEuropeanExercise(,K121)</f>
        <v>obj_00ad7#0000</v>
      </c>
      <c r="AJ121" s="211" t="s">
        <v>7669</v>
      </c>
      <c r="AK121" s="220" t="str">
        <f ca="1">_xll.qlSwaption(,AH121,AI121,AJ121)</f>
        <v>obj_01242#0000</v>
      </c>
      <c r="AL121" s="221" t="str">
        <f ca="1">_xll.qlConstantSwaptionVolatility(,,I121,J121,G121)</f>
        <v>obj_001ae#0000</v>
      </c>
      <c r="AM121" s="221" t="b">
        <f ca="1">_xll.qlInstrumentSetPricingEngine(AK121,_xll.qlBachelierBlackSwaptionEngine(,"YC-EUR-EONIA",AL121))</f>
        <v>1</v>
      </c>
      <c r="AN121" s="222">
        <f ca="1">_xll.qlInstrumentNPV(AK121,AM121)*2/_xll.qlYieldTSDiscount("YC-EUR-EONIA",L121)</f>
        <v>1150.4042143094282</v>
      </c>
      <c r="AO121" s="222">
        <f ca="1">_xll.qlInstrumentResults(AK121,"annuity",AM121)</f>
        <v>71415.903656220733</v>
      </c>
      <c r="AP121" s="223">
        <f ca="1">H121/2*_xll.qlYieldTSDiscount("YC-EUR-EONIA",L121)/AO121</f>
        <v>7.8532479479120169E-3</v>
      </c>
      <c r="AQ121" s="224">
        <f ca="1">_xll.qlBachelierBlackFormulaImpliedVol("Call",AE121,AE121,_xll.qlDayCounterYearFraction("Act/365 (Fixed)",B121,K121),AP121)</f>
        <v>7.4373858280204954E-3</v>
      </c>
      <c r="AR121" s="225">
        <f ca="1">_xll.qlBlackFormulaImpliedStdDev("Call",AE121,AE121,AP121)/SQRT(_xll.qlDayCounterYearFraction("Act/365 (Fixed)",B121,K121))</f>
        <v>0.38585314853914787</v>
      </c>
    </row>
    <row r="122" spans="2:44">
      <c r="B122" s="210">
        <f t="shared" ca="1" si="6"/>
        <v>42276</v>
      </c>
      <c r="C122" s="211" t="s">
        <v>46</v>
      </c>
      <c r="D122" s="211" t="s">
        <v>156</v>
      </c>
      <c r="E122" s="211">
        <v>0</v>
      </c>
      <c r="F122" s="209" t="str">
        <f t="shared" si="7"/>
        <v>10Y8Y</v>
      </c>
      <c r="G122" s="212">
        <f>VLOOKUP(G$4&amp;$F122,SwaptionVols!$Z:$AE,4,FALSE)%%</f>
        <v>7.3699999999999998E-3</v>
      </c>
      <c r="H122" s="213">
        <f>VLOOKUP(H$4&amp;$F122,SwaptionVols!$Z:$AE,4,FALSE)</f>
        <v>1355</v>
      </c>
      <c r="I122" s="211" t="s">
        <v>7574</v>
      </c>
      <c r="J122" s="211" t="s">
        <v>7575</v>
      </c>
      <c r="K122" s="210">
        <f ca="1">_xll.qlCalendarAdvance(I122,B122,C122,J122)</f>
        <v>45929</v>
      </c>
      <c r="L122" s="210">
        <f ca="1">_xll.qlCalendarAdvance(I122,K122,"2d")</f>
        <v>45931</v>
      </c>
      <c r="M122" s="210">
        <f ca="1">_xll.qlCalendarAdvance(I122,L122,D122,"unadjusted")</f>
        <v>48853</v>
      </c>
      <c r="N122" s="211" t="s">
        <v>41</v>
      </c>
      <c r="O122" s="211" t="s">
        <v>7574</v>
      </c>
      <c r="P122" s="211" t="s">
        <v>7575</v>
      </c>
      <c r="Q122" s="211" t="s">
        <v>7575</v>
      </c>
      <c r="R122" s="211" t="s">
        <v>7670</v>
      </c>
      <c r="S122" s="214" t="str">
        <f ca="1">_xll.qlSchedule(,L122,M122,N122,O122,P122,Q122,R122)</f>
        <v>obj_00d9b#0000</v>
      </c>
      <c r="T122" s="211" t="s">
        <v>58</v>
      </c>
      <c r="U122" s="211" t="s">
        <v>7574</v>
      </c>
      <c r="V122" s="211" t="s">
        <v>7575</v>
      </c>
      <c r="W122" s="211" t="s">
        <v>7575</v>
      </c>
      <c r="X122" s="211" t="s">
        <v>7670</v>
      </c>
      <c r="Y122" s="214" t="str">
        <f ca="1">_xll.qlSchedule(,L122,M122,T122,U122,V122,W122,X122)</f>
        <v>obj_00d9a#0000</v>
      </c>
      <c r="Z122" s="215" t="s">
        <v>7671</v>
      </c>
      <c r="AA122" s="216" t="s">
        <v>7640</v>
      </c>
      <c r="AB122" s="216" t="s">
        <v>7672</v>
      </c>
      <c r="AC122" s="214" t="str">
        <f ca="1">_xll.qlVanillaSwap(,,,S122,,Z122,Y122,AA122,,AB122)</f>
        <v>obj_00d9c#0000</v>
      </c>
      <c r="AD122" s="214" t="b">
        <f ca="1">_xll.qlInstrumentSetPricingEngine(AC122,_xll.qlDiscountingSwapEngine(,"YC-EUR-EONIA"))</f>
        <v>1</v>
      </c>
      <c r="AE122" s="217">
        <f ca="1">_xll.qlVanillaSwapFairRate(AC122,AD122)</f>
        <v>2.1180668287900554E-2</v>
      </c>
      <c r="AF122" s="211" t="s">
        <v>7673</v>
      </c>
      <c r="AG122" s="218">
        <v>10000</v>
      </c>
      <c r="AH122" s="219" t="str">
        <f ca="1">_xll.qlVanillaSwap(,AF122,AG122,S122,AE122,Z122,Y122,AA122,,AB122)</f>
        <v>obj_011fd#0000</v>
      </c>
      <c r="AI122" s="219" t="str">
        <f ca="1">_xll.qlEuropeanExercise(,K122)</f>
        <v>obj_0040e#0000</v>
      </c>
      <c r="AJ122" s="211" t="s">
        <v>7669</v>
      </c>
      <c r="AK122" s="220" t="str">
        <f ca="1">_xll.qlSwaption(,AH122,AI122,AJ122)</f>
        <v>obj_011fe#0000</v>
      </c>
      <c r="AL122" s="221" t="str">
        <f ca="1">_xll.qlConstantSwaptionVolatility(,,I122,J122,G122)</f>
        <v>obj_001f6#0000</v>
      </c>
      <c r="AM122" s="221" t="b">
        <f ca="1">_xll.qlInstrumentSetPricingEngine(AK122,_xll.qlBachelierBlackSwaptionEngine(,"YC-EUR-EONIA",AL122))</f>
        <v>1</v>
      </c>
      <c r="AN122" s="222">
        <f ca="1">_xll.qlInstrumentNPV(AK122,AM122)*2/_xll.qlYieldTSDiscount("YC-EUR-EONIA",L122)</f>
        <v>1356.7158881837438</v>
      </c>
      <c r="AO122" s="222">
        <f ca="1">_xll.qlInstrumentResults(AK122,"annuity",AM122)</f>
        <v>67843.077752249839</v>
      </c>
      <c r="AP122" s="223">
        <f ca="1">H122/2*_xll.qlYieldTSDiscount("YC-EUR-EONIA",L122)/AO122</f>
        <v>9.2897995217718615E-3</v>
      </c>
      <c r="AQ122" s="224">
        <f ca="1">_xll.qlBachelierBlackFormulaImpliedVol("Call",AE122,AE122,_xll.qlDayCounterYearFraction("Act/365 (Fixed)",B122,K122),AP122)</f>
        <v>7.3606788915613472E-3</v>
      </c>
      <c r="AR122" s="225">
        <f ca="1">_xll.qlBlackFormulaImpliedStdDev("Call",AE122,AE122,AP122)/SQRT(_xll.qlDayCounterYearFraction("Act/365 (Fixed)",B122,K122))</f>
        <v>0.36715425852525663</v>
      </c>
    </row>
    <row r="123" spans="2:44">
      <c r="B123" s="210">
        <f t="shared" ca="1" si="6"/>
        <v>42276</v>
      </c>
      <c r="C123" s="211" t="s">
        <v>47</v>
      </c>
      <c r="D123" s="211" t="s">
        <v>156</v>
      </c>
      <c r="E123" s="211">
        <v>0</v>
      </c>
      <c r="F123" s="209" t="str">
        <f t="shared" si="7"/>
        <v>15Y8Y</v>
      </c>
      <c r="G123" s="212">
        <f>VLOOKUP(G$4&amp;$F123,SwaptionVols!$Z:$AE,4,FALSE)%%</f>
        <v>6.9900000000000006E-3</v>
      </c>
      <c r="H123" s="213">
        <f>VLOOKUP(H$4&amp;$F123,SwaptionVols!$Z:$AE,4,FALSE)</f>
        <v>1588</v>
      </c>
      <c r="I123" s="211" t="s">
        <v>7574</v>
      </c>
      <c r="J123" s="211" t="s">
        <v>7575</v>
      </c>
      <c r="K123" s="210">
        <f ca="1">_xll.qlCalendarAdvance(I123,B123,C123,J123)</f>
        <v>47756</v>
      </c>
      <c r="L123" s="210">
        <f ca="1">_xll.qlCalendarAdvance(I123,K123,"2d")</f>
        <v>47758</v>
      </c>
      <c r="M123" s="210">
        <f ca="1">_xll.qlCalendarAdvance(I123,L123,D123,"unadjusted")</f>
        <v>50680</v>
      </c>
      <c r="N123" s="211" t="s">
        <v>41</v>
      </c>
      <c r="O123" s="211" t="s">
        <v>7574</v>
      </c>
      <c r="P123" s="211" t="s">
        <v>7575</v>
      </c>
      <c r="Q123" s="211" t="s">
        <v>7575</v>
      </c>
      <c r="R123" s="211" t="s">
        <v>7670</v>
      </c>
      <c r="S123" s="214" t="str">
        <f ca="1">_xll.qlSchedule(,L123,M123,N123,O123,P123,Q123,R123)</f>
        <v>obj_00880#0000</v>
      </c>
      <c r="T123" s="211" t="s">
        <v>58</v>
      </c>
      <c r="U123" s="211" t="s">
        <v>7574</v>
      </c>
      <c r="V123" s="211" t="s">
        <v>7575</v>
      </c>
      <c r="W123" s="211" t="s">
        <v>7575</v>
      </c>
      <c r="X123" s="211" t="s">
        <v>7670</v>
      </c>
      <c r="Y123" s="214" t="str">
        <f ca="1">_xll.qlSchedule(,L123,M123,T123,U123,V123,W123,X123)</f>
        <v>obj_009a4#0000</v>
      </c>
      <c r="Z123" s="215" t="s">
        <v>7671</v>
      </c>
      <c r="AA123" s="216" t="s">
        <v>7640</v>
      </c>
      <c r="AB123" s="216" t="s">
        <v>7672</v>
      </c>
      <c r="AC123" s="214" t="str">
        <f ca="1">_xll.qlVanillaSwap(,,,S123,,Z123,Y123,AA123,,AB123)</f>
        <v>obj_009a5#0000</v>
      </c>
      <c r="AD123" s="214" t="b">
        <f ca="1">_xll.qlInstrumentSetPricingEngine(AC123,_xll.qlDiscountingSwapEngine(,"YC-EUR-EONIA"))</f>
        <v>1</v>
      </c>
      <c r="AE123" s="217">
        <f ca="1">_xll.qlVanillaSwapFairRate(AC123,AD123)</f>
        <v>1.9181375487641223E-2</v>
      </c>
      <c r="AF123" s="211" t="s">
        <v>7673</v>
      </c>
      <c r="AG123" s="218">
        <v>10000</v>
      </c>
      <c r="AH123" s="219" t="str">
        <f ca="1">_xll.qlVanillaSwap(,AF123,AG123,S123,AE123,Z123,Y123,AA123,,AB123)</f>
        <v>obj_011cf#0000</v>
      </c>
      <c r="AI123" s="219" t="str">
        <f ca="1">_xll.qlEuropeanExercise(,K123)</f>
        <v>obj_003b5#0000</v>
      </c>
      <c r="AJ123" s="211" t="s">
        <v>7669</v>
      </c>
      <c r="AK123" s="220" t="str">
        <f ca="1">_xll.qlSwaption(,AH123,AI123,AJ123)</f>
        <v>obj_01295#0000</v>
      </c>
      <c r="AL123" s="221" t="str">
        <f ca="1">_xll.qlConstantSwaptionVolatility(,,I123,J123,G123)</f>
        <v>obj_001ed#0000</v>
      </c>
      <c r="AM123" s="221" t="b">
        <f ca="1">_xll.qlInstrumentSetPricingEngine(AK123,_xll.qlBachelierBlackSwaptionEngine(,"YC-EUR-EONIA",AL123))</f>
        <v>1</v>
      </c>
      <c r="AN123" s="222">
        <f ca="1">_xll.qlInstrumentNPV(AK123,AM123)*2/_xll.qlYieldTSDiscount("YC-EUR-EONIA",L123)</f>
        <v>1589.6708577420764</v>
      </c>
      <c r="AO123" s="222">
        <f ca="1">_xll.qlInstrumentResults(AK123,"annuity",AM123)</f>
        <v>61988.679707829127</v>
      </c>
      <c r="AP123" s="223">
        <f ca="1">H123/2*_xll.qlYieldTSDiscount("YC-EUR-EONIA",L123)/AO123</f>
        <v>1.0793800180683742E-2</v>
      </c>
      <c r="AQ123" s="224">
        <f ca="1">_xll.qlBachelierBlackFormulaImpliedVol("Call",AE123,AE123,_xll.qlDayCounterYearFraction("Act/365 (Fixed)",B123,K123),AP123)</f>
        <v>6.9826530101748706E-3</v>
      </c>
      <c r="AR123" s="225">
        <f ca="1">_xll.qlBlackFormulaImpliedStdDev("Call",AE123,AE123,AP123)/SQRT(_xll.qlDayCounterYearFraction("Act/365 (Fixed)",B123,K123))</f>
        <v>0.40095451267141069</v>
      </c>
    </row>
    <row r="124" spans="2:44">
      <c r="B124" s="210">
        <f t="shared" ca="1" si="6"/>
        <v>42276</v>
      </c>
      <c r="C124" s="211" t="s">
        <v>48</v>
      </c>
      <c r="D124" s="211" t="s">
        <v>156</v>
      </c>
      <c r="E124" s="211">
        <v>0</v>
      </c>
      <c r="F124" s="209" t="str">
        <f t="shared" si="7"/>
        <v>20Y8Y</v>
      </c>
      <c r="G124" s="212">
        <f>VLOOKUP(G$4&amp;$F124,SwaptionVols!$Z:$AE,4,FALSE)%%</f>
        <v>6.5300000000000002E-3</v>
      </c>
      <c r="H124" s="213">
        <f>VLOOKUP(H$4&amp;$F124,SwaptionVols!$Z:$AE,4,FALSE)</f>
        <v>1733</v>
      </c>
      <c r="I124" s="211" t="s">
        <v>7574</v>
      </c>
      <c r="J124" s="211" t="s">
        <v>7575</v>
      </c>
      <c r="K124" s="210">
        <f ca="1">_xll.qlCalendarAdvance(I124,B124,C124,J124)</f>
        <v>49580</v>
      </c>
      <c r="L124" s="210">
        <f ca="1">_xll.qlCalendarAdvance(I124,K124,"2d")</f>
        <v>49584</v>
      </c>
      <c r="M124" s="210">
        <f ca="1">_xll.qlCalendarAdvance(I124,L124,D124,"unadjusted")</f>
        <v>52506</v>
      </c>
      <c r="N124" s="211" t="s">
        <v>41</v>
      </c>
      <c r="O124" s="211" t="s">
        <v>7574</v>
      </c>
      <c r="P124" s="211" t="s">
        <v>7575</v>
      </c>
      <c r="Q124" s="211" t="s">
        <v>7575</v>
      </c>
      <c r="R124" s="211" t="s">
        <v>7670</v>
      </c>
      <c r="S124" s="214" t="str">
        <f ca="1">_xll.qlSchedule(,L124,M124,N124,O124,P124,Q124,R124)</f>
        <v>obj_00616#0000</v>
      </c>
      <c r="T124" s="211" t="s">
        <v>58</v>
      </c>
      <c r="U124" s="211" t="s">
        <v>7574</v>
      </c>
      <c r="V124" s="211" t="s">
        <v>7575</v>
      </c>
      <c r="W124" s="211" t="s">
        <v>7575</v>
      </c>
      <c r="X124" s="211" t="s">
        <v>7670</v>
      </c>
      <c r="Y124" s="214" t="str">
        <f ca="1">_xll.qlSchedule(,L124,M124,T124,U124,V124,W124,X124)</f>
        <v>obj_00cee#0000</v>
      </c>
      <c r="Z124" s="215" t="s">
        <v>7671</v>
      </c>
      <c r="AA124" s="216" t="s">
        <v>7640</v>
      </c>
      <c r="AB124" s="216" t="s">
        <v>7672</v>
      </c>
      <c r="AC124" s="214" t="str">
        <f ca="1">_xll.qlVanillaSwap(,,,S124,,Z124,Y124,AA124,,AB124)</f>
        <v>obj_0102a#0000</v>
      </c>
      <c r="AD124" s="214" t="b">
        <f ca="1">_xll.qlInstrumentSetPricingEngine(AC124,_xll.qlDiscountingSwapEngine(,"YC-EUR-EONIA"))</f>
        <v>1</v>
      </c>
      <c r="AE124" s="217">
        <f ca="1">_xll.qlVanillaSwapFairRate(AC124,AD124)</f>
        <v>1.6216475428425848E-2</v>
      </c>
      <c r="AF124" s="211" t="s">
        <v>7673</v>
      </c>
      <c r="AG124" s="218">
        <v>10000</v>
      </c>
      <c r="AH124" s="219" t="str">
        <f ca="1">_xll.qlVanillaSwap(,AF124,AG124,S124,AE124,Z124,Y124,AA124,,AB124)</f>
        <v>obj_01451#0000</v>
      </c>
      <c r="AI124" s="219" t="str">
        <f ca="1">_xll.qlEuropeanExercise(,K124)</f>
        <v>obj_004ea#0000</v>
      </c>
      <c r="AJ124" s="211" t="s">
        <v>7669</v>
      </c>
      <c r="AK124" s="220" t="str">
        <f ca="1">_xll.qlSwaption(,AH124,AI124,AJ124)</f>
        <v>obj_01452#0000</v>
      </c>
      <c r="AL124" s="221" t="str">
        <f ca="1">_xll.qlConstantSwaptionVolatility(,,I124,J124,G124)</f>
        <v>obj_000e4#0000</v>
      </c>
      <c r="AM124" s="221" t="b">
        <f ca="1">_xll.qlInstrumentSetPricingEngine(AK124,_xll.qlBachelierBlackSwaptionEngine(,"YC-EUR-EONIA",AL124))</f>
        <v>1</v>
      </c>
      <c r="AN124" s="222">
        <f ca="1">_xll.qlInstrumentNPV(AK124,AM124)*2/_xll.qlYieldTSDiscount("YC-EUR-EONIA",L124)</f>
        <v>1735.5375813873604</v>
      </c>
      <c r="AO124" s="222">
        <f ca="1">_xll.qlInstrumentResults(AK124,"annuity",AM124)</f>
        <v>57014.026691009283</v>
      </c>
      <c r="AP124" s="223">
        <f ca="1">H124/2*_xll.qlYieldTSDiscount("YC-EUR-EONIA",L124)/AO124</f>
        <v>1.1636482949909681E-2</v>
      </c>
      <c r="AQ124" s="224">
        <f ca="1">_xll.qlBachelierBlackFormulaImpliedVol("Call",AE124,AE124,_xll.qlDayCounterYearFraction("Act/365 (Fixed)",B124,K124),AP124)</f>
        <v>6.5204522917641505E-3</v>
      </c>
      <c r="AR124" s="225">
        <f ca="1">_xll.qlBlackFormulaImpliedStdDev("Call",AE124,AE124,AP124)/SQRT(_xll.qlDayCounterYearFraction("Act/365 (Fixed)",B124,K124))</f>
        <v>0.48056940692574301</v>
      </c>
    </row>
    <row r="125" spans="2:44">
      <c r="B125" s="210">
        <f t="shared" ca="1" si="6"/>
        <v>42276</v>
      </c>
      <c r="C125" s="211" t="s">
        <v>209</v>
      </c>
      <c r="D125" s="211" t="s">
        <v>157</v>
      </c>
      <c r="E125" s="211">
        <v>0</v>
      </c>
      <c r="F125" s="209" t="str">
        <f t="shared" si="7"/>
        <v>1M9Y</v>
      </c>
      <c r="G125" s="212">
        <f>VLOOKUP(G$4&amp;$F125,SwaptionVols!$Z:$AE,4,FALSE)%%</f>
        <v>6.3499999999999997E-3</v>
      </c>
      <c r="H125" s="213">
        <f>VLOOKUP(H$4&amp;$F125,SwaptionVols!$Z:$AE,4,FALSE)</f>
        <v>125</v>
      </c>
      <c r="I125" s="211" t="s">
        <v>7574</v>
      </c>
      <c r="J125" s="211" t="s">
        <v>7575</v>
      </c>
      <c r="K125" s="210">
        <f ca="1">_xll.qlCalendarAdvance(I125,B125,C125,J125)</f>
        <v>42306</v>
      </c>
      <c r="L125" s="210">
        <f ca="1">_xll.qlCalendarAdvance(I125,K125,"2d")</f>
        <v>42310</v>
      </c>
      <c r="M125" s="210">
        <f ca="1">_xll.qlCalendarAdvance(I125,L125,D125,"unadjusted")</f>
        <v>45598</v>
      </c>
      <c r="N125" s="211" t="s">
        <v>41</v>
      </c>
      <c r="O125" s="211" t="s">
        <v>7574</v>
      </c>
      <c r="P125" s="211" t="s">
        <v>7575</v>
      </c>
      <c r="Q125" s="211" t="s">
        <v>7575</v>
      </c>
      <c r="R125" s="211" t="s">
        <v>7670</v>
      </c>
      <c r="S125" s="214" t="str">
        <f ca="1">_xll.qlSchedule(,L125,M125,N125,O125,P125,Q125,R125)</f>
        <v>obj_005cb#0000</v>
      </c>
      <c r="T125" s="211" t="s">
        <v>58</v>
      </c>
      <c r="U125" s="211" t="s">
        <v>7574</v>
      </c>
      <c r="V125" s="211" t="s">
        <v>7575</v>
      </c>
      <c r="W125" s="211" t="s">
        <v>7575</v>
      </c>
      <c r="X125" s="211" t="s">
        <v>7670</v>
      </c>
      <c r="Y125" s="214" t="str">
        <f ca="1">_xll.qlSchedule(,L125,M125,T125,U125,V125,W125,X125)</f>
        <v>obj_0055a#0000</v>
      </c>
      <c r="Z125" s="215" t="s">
        <v>7671</v>
      </c>
      <c r="AA125" s="216" t="s">
        <v>7640</v>
      </c>
      <c r="AB125" s="216" t="s">
        <v>7672</v>
      </c>
      <c r="AC125" s="214" t="str">
        <f ca="1">_xll.qlVanillaSwap(,,,S125,,Z125,Y125,AA125,,AB125)</f>
        <v>obj_00caa#0000</v>
      </c>
      <c r="AD125" s="214" t="b">
        <f ca="1">_xll.qlInstrumentSetPricingEngine(AC125,_xll.qlDiscountingSwapEngine(,"YC-EUR-EONIA"))</f>
        <v>1</v>
      </c>
      <c r="AE125" s="217">
        <f ca="1">_xll.qlVanillaSwapFairRate(AC125,AD125)</f>
        <v>8.7736845012186156E-3</v>
      </c>
      <c r="AF125" s="211" t="s">
        <v>7673</v>
      </c>
      <c r="AG125" s="218">
        <v>10000</v>
      </c>
      <c r="AH125" s="219" t="str">
        <f ca="1">_xll.qlVanillaSwap(,AF125,AG125,S125,AE125,Z125,Y125,AA125,,AB125)</f>
        <v>obj_01433#0000</v>
      </c>
      <c r="AI125" s="219" t="str">
        <f ca="1">_xll.qlEuropeanExercise(,K125)</f>
        <v>obj_00443#0000</v>
      </c>
      <c r="AJ125" s="211" t="s">
        <v>7669</v>
      </c>
      <c r="AK125" s="220" t="str">
        <f ca="1">_xll.qlSwaption(,AH125,AI125,AJ125)</f>
        <v>obj_01434#0000</v>
      </c>
      <c r="AL125" s="221" t="str">
        <f ca="1">_xll.qlConstantSwaptionVolatility(,,I125,J125,G125)</f>
        <v>obj_000f4#0000</v>
      </c>
      <c r="AM125" s="221" t="b">
        <f ca="1">_xll.qlInstrumentSetPricingEngine(AK125,_xll.qlBachelierBlackSwaptionEngine(,"YC-EUR-EONIA",AL125))</f>
        <v>1</v>
      </c>
      <c r="AN125" s="222">
        <f ca="1">_xll.qlInstrumentNPV(AK125,AM125)*2/_xll.qlYieldTSDiscount("YC-EUR-EONIA",L125)</f>
        <v>125.24738558480274</v>
      </c>
      <c r="AO125" s="222">
        <f ca="1">_xll.qlInstrumentResults(AK125,"annuity",AM125)</f>
        <v>86238.14433557661</v>
      </c>
      <c r="AP125" s="223">
        <f ca="1">H125/2*_xll.qlYieldTSDiscount("YC-EUR-EONIA",L125)/AO125</f>
        <v>7.248352907353239E-4</v>
      </c>
      <c r="AQ125" s="224">
        <f ca="1">_xll.qlBachelierBlackFormulaImpliedVol("Call",AE125,AE125,_xll.qlDayCounterYearFraction("Act/365 (Fixed)",B125,K125),AP125)</f>
        <v>6.3374576346953019E-3</v>
      </c>
      <c r="AR125" s="225">
        <f ca="1">_xll.qlBlackFormulaImpliedStdDev("Call",AE125,AE125,AP125)/SQRT(_xll.qlDayCounterYearFraction("Act/365 (Fixed)",B125,K125))</f>
        <v>0.72362122014641683</v>
      </c>
    </row>
    <row r="126" spans="2:44">
      <c r="B126" s="210">
        <f t="shared" ca="1" si="6"/>
        <v>42276</v>
      </c>
      <c r="C126" s="211" t="s">
        <v>210</v>
      </c>
      <c r="D126" s="211" t="s">
        <v>157</v>
      </c>
      <c r="E126" s="211">
        <v>0</v>
      </c>
      <c r="F126" s="209" t="str">
        <f t="shared" si="7"/>
        <v>2M9Y</v>
      </c>
      <c r="G126" s="212">
        <f>VLOOKUP(G$4&amp;$F126,SwaptionVols!$Z:$AE,4,FALSE)%%</f>
        <v>6.3699999999999998E-3</v>
      </c>
      <c r="H126" s="213">
        <f>VLOOKUP(H$4&amp;$F126,SwaptionVols!$Z:$AE,4,FALSE)</f>
        <v>180</v>
      </c>
      <c r="I126" s="211" t="s">
        <v>7574</v>
      </c>
      <c r="J126" s="211" t="s">
        <v>7575</v>
      </c>
      <c r="K126" s="210">
        <f ca="1">_xll.qlCalendarAdvance(I126,B126,C126,J126)</f>
        <v>42338</v>
      </c>
      <c r="L126" s="210">
        <f ca="1">_xll.qlCalendarAdvance(I126,K126,"2d")</f>
        <v>42340</v>
      </c>
      <c r="M126" s="210">
        <f ca="1">_xll.qlCalendarAdvance(I126,L126,D126,"unadjusted")</f>
        <v>45628</v>
      </c>
      <c r="N126" s="211" t="s">
        <v>41</v>
      </c>
      <c r="O126" s="211" t="s">
        <v>7574</v>
      </c>
      <c r="P126" s="211" t="s">
        <v>7575</v>
      </c>
      <c r="Q126" s="211" t="s">
        <v>7575</v>
      </c>
      <c r="R126" s="211" t="s">
        <v>7670</v>
      </c>
      <c r="S126" s="214" t="str">
        <f ca="1">_xll.qlSchedule(,L126,M126,N126,O126,P126,Q126,R126)</f>
        <v>obj_006a9#0000</v>
      </c>
      <c r="T126" s="211" t="s">
        <v>58</v>
      </c>
      <c r="U126" s="211" t="s">
        <v>7574</v>
      </c>
      <c r="V126" s="211" t="s">
        <v>7575</v>
      </c>
      <c r="W126" s="211" t="s">
        <v>7575</v>
      </c>
      <c r="X126" s="211" t="s">
        <v>7670</v>
      </c>
      <c r="Y126" s="214" t="str">
        <f ca="1">_xll.qlSchedule(,L126,M126,T126,U126,V126,W126,X126)</f>
        <v>obj_00ba3#0000</v>
      </c>
      <c r="Z126" s="215" t="s">
        <v>7671</v>
      </c>
      <c r="AA126" s="216" t="s">
        <v>7640</v>
      </c>
      <c r="AB126" s="216" t="s">
        <v>7672</v>
      </c>
      <c r="AC126" s="214" t="str">
        <f ca="1">_xll.qlVanillaSwap(,,,S126,,Z126,Y126,AA126,,AB126)</f>
        <v>obj_00ba4#0000</v>
      </c>
      <c r="AD126" s="214" t="b">
        <f ca="1">_xll.qlInstrumentSetPricingEngine(AC126,_xll.qlDiscountingSwapEngine(,"YC-EUR-EONIA"))</f>
        <v>1</v>
      </c>
      <c r="AE126" s="217">
        <f ca="1">_xll.qlVanillaSwapFairRate(AC126,AD126)</f>
        <v>8.935254353570064E-3</v>
      </c>
      <c r="AF126" s="211" t="s">
        <v>7673</v>
      </c>
      <c r="AG126" s="218">
        <v>10000</v>
      </c>
      <c r="AH126" s="219" t="str">
        <f ca="1">_xll.qlVanillaSwap(,AF126,AG126,S126,AE126,Z126,Y126,AA126,,AB126)</f>
        <v>obj_0130a#0000</v>
      </c>
      <c r="AI126" s="219" t="str">
        <f ca="1">_xll.qlEuropeanExercise(,K126)</f>
        <v>obj_004cc#0000</v>
      </c>
      <c r="AJ126" s="211" t="s">
        <v>7669</v>
      </c>
      <c r="AK126" s="220" t="str">
        <f ca="1">_xll.qlSwaption(,AH126,AI126,AJ126)</f>
        <v>obj_0130b#0000</v>
      </c>
      <c r="AL126" s="221" t="str">
        <f ca="1">_xll.qlConstantSwaptionVolatility(,,I126,J126,G126)</f>
        <v>obj_0015b#0000</v>
      </c>
      <c r="AM126" s="221" t="b">
        <f ca="1">_xll.qlInstrumentSetPricingEngine(AK126,_xll.qlBachelierBlackSwaptionEngine(,"YC-EUR-EONIA",AL126))</f>
        <v>1</v>
      </c>
      <c r="AN126" s="222">
        <f ca="1">_xll.qlInstrumentNPV(AK126,AM126)*2/_xll.qlYieldTSDiscount("YC-EUR-EONIA",L126)</f>
        <v>180.37212706838196</v>
      </c>
      <c r="AO126" s="222">
        <f ca="1">_xll.qlInstrumentResults(AK126,"annuity",AM126)</f>
        <v>86129.91617912981</v>
      </c>
      <c r="AP126" s="223">
        <f ca="1">H126/2*_xll.qlYieldTSDiscount("YC-EUR-EONIA",L126)/AO126</f>
        <v>1.0452062282798602E-3</v>
      </c>
      <c r="AQ126" s="224">
        <f ca="1">_xll.qlBachelierBlackFormulaImpliedVol("Call",AE126,AE126,_xll.qlDayCounterYearFraction("Act/365 (Fixed)",B126,K126),AP126)</f>
        <v>6.3568580059228646E-3</v>
      </c>
      <c r="AR126" s="225">
        <f ca="1">_xll.qlBlackFormulaImpliedStdDev("Call",AE126,AE126,AP126)/SQRT(_xll.qlDayCounterYearFraction("Act/365 (Fixed)",B126,K126))</f>
        <v>0.71400350504541643</v>
      </c>
    </row>
    <row r="127" spans="2:44">
      <c r="B127" s="210">
        <f t="shared" ca="1" si="6"/>
        <v>42276</v>
      </c>
      <c r="C127" s="211" t="s">
        <v>54</v>
      </c>
      <c r="D127" s="211" t="s">
        <v>157</v>
      </c>
      <c r="E127" s="211">
        <v>0</v>
      </c>
      <c r="F127" s="209" t="str">
        <f t="shared" si="7"/>
        <v>3M9Y</v>
      </c>
      <c r="G127" s="212">
        <f>VLOOKUP(G$4&amp;$F127,SwaptionVols!$Z:$AE,4,FALSE)%%</f>
        <v>6.43E-3</v>
      </c>
      <c r="H127" s="213">
        <f>VLOOKUP(H$4&amp;$F127,SwaptionVols!$Z:$AE,4,FALSE)</f>
        <v>220</v>
      </c>
      <c r="I127" s="211" t="s">
        <v>7574</v>
      </c>
      <c r="J127" s="211" t="s">
        <v>7575</v>
      </c>
      <c r="K127" s="210">
        <f ca="1">_xll.qlCalendarAdvance(I127,B127,C127,J127)</f>
        <v>42367</v>
      </c>
      <c r="L127" s="210">
        <f ca="1">_xll.qlCalendarAdvance(I127,K127,"2d")</f>
        <v>42369</v>
      </c>
      <c r="M127" s="210">
        <f ca="1">_xll.qlCalendarAdvance(I127,L127,D127,"unadjusted")</f>
        <v>45657</v>
      </c>
      <c r="N127" s="211" t="s">
        <v>41</v>
      </c>
      <c r="O127" s="211" t="s">
        <v>7574</v>
      </c>
      <c r="P127" s="211" t="s">
        <v>7575</v>
      </c>
      <c r="Q127" s="211" t="s">
        <v>7575</v>
      </c>
      <c r="R127" s="211" t="s">
        <v>7670</v>
      </c>
      <c r="S127" s="214" t="str">
        <f ca="1">_xll.qlSchedule(,L127,M127,N127,O127,P127,Q127,R127)</f>
        <v>obj_0071d#0000</v>
      </c>
      <c r="T127" s="211" t="s">
        <v>58</v>
      </c>
      <c r="U127" s="211" t="s">
        <v>7574</v>
      </c>
      <c r="V127" s="211" t="s">
        <v>7575</v>
      </c>
      <c r="W127" s="211" t="s">
        <v>7575</v>
      </c>
      <c r="X127" s="211" t="s">
        <v>7670</v>
      </c>
      <c r="Y127" s="214" t="str">
        <f ca="1">_xll.qlSchedule(,L127,M127,T127,U127,V127,W127,X127)</f>
        <v>obj_00a38#0000</v>
      </c>
      <c r="Z127" s="215" t="s">
        <v>7671</v>
      </c>
      <c r="AA127" s="216" t="s">
        <v>7640</v>
      </c>
      <c r="AB127" s="216" t="s">
        <v>7672</v>
      </c>
      <c r="AC127" s="214" t="str">
        <f ca="1">_xll.qlVanillaSwap(,,,S127,,Z127,Y127,AA127,,AB127)</f>
        <v>obj_01072#0000</v>
      </c>
      <c r="AD127" s="214" t="b">
        <f ca="1">_xll.qlInstrumentSetPricingEngine(AC127,_xll.qlDiscountingSwapEngine(,"YC-EUR-EONIA"))</f>
        <v>1</v>
      </c>
      <c r="AE127" s="217">
        <f ca="1">_xll.qlVanillaSwapFairRate(AC127,AD127)</f>
        <v>9.0921888482372488E-3</v>
      </c>
      <c r="AF127" s="211" t="s">
        <v>7673</v>
      </c>
      <c r="AG127" s="218">
        <v>10000</v>
      </c>
      <c r="AH127" s="219" t="str">
        <f ca="1">_xll.qlVanillaSwap(,AF127,AG127,S127,AE127,Z127,Y127,AA127,,AB127)</f>
        <v>obj_0144d#0000</v>
      </c>
      <c r="AI127" s="219" t="str">
        <f ca="1">_xll.qlEuropeanExercise(,K127)</f>
        <v>obj_0055b#0000</v>
      </c>
      <c r="AJ127" s="211" t="s">
        <v>7669</v>
      </c>
      <c r="AK127" s="220" t="str">
        <f ca="1">_xll.qlSwaption(,AH127,AI127,AJ127)</f>
        <v>obj_0144e#0000</v>
      </c>
      <c r="AL127" s="221" t="str">
        <f ca="1">_xll.qlConstantSwaptionVolatility(,,I127,J127,G127)</f>
        <v>obj_000f6#0000</v>
      </c>
      <c r="AM127" s="221" t="b">
        <f ca="1">_xll.qlInstrumentSetPricingEngine(AK127,_xll.qlBachelierBlackSwaptionEngine(,"YC-EUR-EONIA",AL127))</f>
        <v>1</v>
      </c>
      <c r="AN127" s="222">
        <f ca="1">_xll.qlInstrumentNPV(AK127,AM127)*2/_xll.qlYieldTSDiscount("YC-EUR-EONIA",L127)</f>
        <v>220.54529129936108</v>
      </c>
      <c r="AO127" s="222">
        <f ca="1">_xll.qlInstrumentResults(AK127,"annuity",AM127)</f>
        <v>86126.376980233734</v>
      </c>
      <c r="AP127" s="223">
        <f ca="1">H127/2*_xll.qlYieldTSDiscount("YC-EUR-EONIA",L127)/AO127</f>
        <v>1.2776744012001886E-3</v>
      </c>
      <c r="AQ127" s="224">
        <f ca="1">_xll.qlBachelierBlackFormulaImpliedVol("Call",AE127,AE127,_xll.qlDayCounterYearFraction("Act/365 (Fixed)",B127,K127),AP127)</f>
        <v>6.414102027142812E-3</v>
      </c>
      <c r="AR127" s="225">
        <f ca="1">_xll.qlBlackFormulaImpliedStdDev("Call",AE127,AE127,AP127)/SQRT(_xll.qlDayCounterYearFraction("Act/365 (Fixed)",B127,K127))</f>
        <v>0.70913907852159952</v>
      </c>
    </row>
    <row r="128" spans="2:44">
      <c r="B128" s="210">
        <f t="shared" ca="1" si="6"/>
        <v>42276</v>
      </c>
      <c r="C128" s="211" t="s">
        <v>58</v>
      </c>
      <c r="D128" s="211" t="s">
        <v>157</v>
      </c>
      <c r="E128" s="211">
        <v>0</v>
      </c>
      <c r="F128" s="209" t="str">
        <f t="shared" si="7"/>
        <v>6M9Y</v>
      </c>
      <c r="G128" s="212">
        <f>VLOOKUP(G$4&amp;$F128,SwaptionVols!$Z:$AE,4,FALSE)%%</f>
        <v>6.5200000000000006E-3</v>
      </c>
      <c r="H128" s="213">
        <f>VLOOKUP(H$4&amp;$F128,SwaptionVols!$Z:$AE,4,FALSE)</f>
        <v>315</v>
      </c>
      <c r="I128" s="211" t="s">
        <v>7574</v>
      </c>
      <c r="J128" s="211" t="s">
        <v>7575</v>
      </c>
      <c r="K128" s="210">
        <f ca="1">_xll.qlCalendarAdvance(I128,B128,C128,J128)</f>
        <v>42458</v>
      </c>
      <c r="L128" s="210">
        <f ca="1">_xll.qlCalendarAdvance(I128,K128,"2d")</f>
        <v>42460</v>
      </c>
      <c r="M128" s="210">
        <f ca="1">_xll.qlCalendarAdvance(I128,L128,D128,"unadjusted")</f>
        <v>45747</v>
      </c>
      <c r="N128" s="211" t="s">
        <v>41</v>
      </c>
      <c r="O128" s="211" t="s">
        <v>7574</v>
      </c>
      <c r="P128" s="211" t="s">
        <v>7575</v>
      </c>
      <c r="Q128" s="211" t="s">
        <v>7575</v>
      </c>
      <c r="R128" s="211" t="s">
        <v>7670</v>
      </c>
      <c r="S128" s="214" t="str">
        <f ca="1">_xll.qlSchedule(,L128,M128,N128,O128,P128,Q128,R128)</f>
        <v>obj_00cce#0000</v>
      </c>
      <c r="T128" s="211" t="s">
        <v>58</v>
      </c>
      <c r="U128" s="211" t="s">
        <v>7574</v>
      </c>
      <c r="V128" s="211" t="s">
        <v>7575</v>
      </c>
      <c r="W128" s="211" t="s">
        <v>7575</v>
      </c>
      <c r="X128" s="211" t="s">
        <v>7670</v>
      </c>
      <c r="Y128" s="214" t="str">
        <f ca="1">_xll.qlSchedule(,L128,M128,T128,U128,V128,W128,X128)</f>
        <v>obj_003f5#0000</v>
      </c>
      <c r="Z128" s="215" t="s">
        <v>7671</v>
      </c>
      <c r="AA128" s="216" t="s">
        <v>7640</v>
      </c>
      <c r="AB128" s="216" t="s">
        <v>7672</v>
      </c>
      <c r="AC128" s="214" t="str">
        <f ca="1">_xll.qlVanillaSwap(,,,S128,,Z128,Y128,AA128,,AB128)</f>
        <v>obj_00df1#0000</v>
      </c>
      <c r="AD128" s="214" t="b">
        <f ca="1">_xll.qlInstrumentSetPricingEngine(AC128,_xll.qlDiscountingSwapEngine(,"YC-EUR-EONIA"))</f>
        <v>1</v>
      </c>
      <c r="AE128" s="217">
        <f ca="1">_xll.qlVanillaSwapFairRate(AC128,AD128)</f>
        <v>9.6013522209013411E-3</v>
      </c>
      <c r="AF128" s="211" t="s">
        <v>7673</v>
      </c>
      <c r="AG128" s="218">
        <v>10000</v>
      </c>
      <c r="AH128" s="219" t="str">
        <f ca="1">_xll.qlVanillaSwap(,AF128,AG128,S128,AE128,Z128,Y128,AA128,,AB128)</f>
        <v>obj_00e6c#0000</v>
      </c>
      <c r="AI128" s="219" t="str">
        <f ca="1">_xll.qlEuropeanExercise(,K128)</f>
        <v>obj_00546#0000</v>
      </c>
      <c r="AJ128" s="211" t="s">
        <v>7669</v>
      </c>
      <c r="AK128" s="220" t="str">
        <f ca="1">_xll.qlSwaption(,AH128,AI128,AJ128)</f>
        <v>obj_00e6d#0000</v>
      </c>
      <c r="AL128" s="221" t="str">
        <f ca="1">_xll.qlConstantSwaptionVolatility(,,I128,J128,G128)</f>
        <v>obj_00136#0000</v>
      </c>
      <c r="AM128" s="221" t="b">
        <f ca="1">_xll.qlInstrumentSetPricingEngine(AK128,_xll.qlBachelierBlackSwaptionEngine(,"YC-EUR-EONIA",AL128))</f>
        <v>1</v>
      </c>
      <c r="AN128" s="222">
        <f ca="1">_xll.qlInstrumentNPV(AK128,AM128)*2/_xll.qlYieldTSDiscount("YC-EUR-EONIA",L128)</f>
        <v>315.47589015701124</v>
      </c>
      <c r="AO128" s="222">
        <f ca="1">_xll.qlInstrumentResults(AK128,"annuity",AM128)</f>
        <v>85948.759623965932</v>
      </c>
      <c r="AP128" s="223">
        <f ca="1">H128/2*_xll.qlYieldTSDiscount("YC-EUR-EONIA",L128)/AO128</f>
        <v>1.8339660957000675E-3</v>
      </c>
      <c r="AQ128" s="224">
        <f ca="1">_xll.qlBachelierBlackFormulaImpliedVol("Call",AE128,AE128,_xll.qlDayCounterYearFraction("Act/365 (Fixed)",B128,K128),AP128)</f>
        <v>6.5101646879507343E-3</v>
      </c>
      <c r="AR128" s="225">
        <f ca="1">_xll.qlBlackFormulaImpliedStdDev("Call",AE128,AE128,AP128)/SQRT(_xll.qlDayCounterYearFraction("Act/365 (Fixed)",B128,K128))</f>
        <v>0.68465645146963161</v>
      </c>
    </row>
    <row r="129" spans="2:44">
      <c r="B129" s="210">
        <f t="shared" ca="1" si="6"/>
        <v>42276</v>
      </c>
      <c r="C129" s="211" t="s">
        <v>71</v>
      </c>
      <c r="D129" s="211" t="s">
        <v>157</v>
      </c>
      <c r="E129" s="211">
        <v>0</v>
      </c>
      <c r="F129" s="209" t="str">
        <f t="shared" si="7"/>
        <v>9M9Y</v>
      </c>
      <c r="G129" s="212">
        <f>VLOOKUP(G$4&amp;$F129,SwaptionVols!$Z:$AE,4,FALSE)%%</f>
        <v>6.559999999999999E-3</v>
      </c>
      <c r="H129" s="213">
        <f>VLOOKUP(H$4&amp;$F129,SwaptionVols!$Z:$AE,4,FALSE)</f>
        <v>388</v>
      </c>
      <c r="I129" s="211" t="s">
        <v>7574</v>
      </c>
      <c r="J129" s="211" t="s">
        <v>7575</v>
      </c>
      <c r="K129" s="210">
        <f ca="1">_xll.qlCalendarAdvance(I129,B129,C129,J129)</f>
        <v>42550</v>
      </c>
      <c r="L129" s="210">
        <f ca="1">_xll.qlCalendarAdvance(I129,K129,"2d")</f>
        <v>42552</v>
      </c>
      <c r="M129" s="210">
        <f ca="1">_xll.qlCalendarAdvance(I129,L129,D129,"unadjusted")</f>
        <v>45839</v>
      </c>
      <c r="N129" s="211" t="s">
        <v>41</v>
      </c>
      <c r="O129" s="211" t="s">
        <v>7574</v>
      </c>
      <c r="P129" s="211" t="s">
        <v>7575</v>
      </c>
      <c r="Q129" s="211" t="s">
        <v>7575</v>
      </c>
      <c r="R129" s="211" t="s">
        <v>7670</v>
      </c>
      <c r="S129" s="214" t="str">
        <f ca="1">_xll.qlSchedule(,L129,M129,N129,O129,P129,Q129,R129)</f>
        <v>obj_0062d#0000</v>
      </c>
      <c r="T129" s="211" t="s">
        <v>58</v>
      </c>
      <c r="U129" s="211" t="s">
        <v>7574</v>
      </c>
      <c r="V129" s="211" t="s">
        <v>7575</v>
      </c>
      <c r="W129" s="211" t="s">
        <v>7575</v>
      </c>
      <c r="X129" s="211" t="s">
        <v>7670</v>
      </c>
      <c r="Y129" s="214" t="str">
        <f ca="1">_xll.qlSchedule(,L129,M129,T129,U129,V129,W129,X129)</f>
        <v>obj_006bd#0000</v>
      </c>
      <c r="Z129" s="215" t="s">
        <v>7671</v>
      </c>
      <c r="AA129" s="216" t="s">
        <v>7640</v>
      </c>
      <c r="AB129" s="216" t="s">
        <v>7672</v>
      </c>
      <c r="AC129" s="214" t="str">
        <f ca="1">_xll.qlVanillaSwap(,,,S129,,Z129,Y129,AA129,,AB129)</f>
        <v>obj_0070e#0000</v>
      </c>
      <c r="AD129" s="214" t="b">
        <f ca="1">_xll.qlInstrumentSetPricingEngine(AC129,_xll.qlDiscountingSwapEngine(,"YC-EUR-EONIA"))</f>
        <v>1</v>
      </c>
      <c r="AE129" s="217">
        <f ca="1">_xll.qlVanillaSwapFairRate(AC129,AD129)</f>
        <v>1.0138486204422294E-2</v>
      </c>
      <c r="AF129" s="211" t="s">
        <v>7673</v>
      </c>
      <c r="AG129" s="218">
        <v>10000</v>
      </c>
      <c r="AH129" s="219" t="str">
        <f ca="1">_xll.qlVanillaSwap(,AF129,AG129,S129,AE129,Z129,Y129,AA129,,AB129)</f>
        <v>obj_0103f#0000</v>
      </c>
      <c r="AI129" s="219" t="str">
        <f ca="1">_xll.qlEuropeanExercise(,K129)</f>
        <v>obj_009f0#0000</v>
      </c>
      <c r="AJ129" s="211" t="s">
        <v>7669</v>
      </c>
      <c r="AK129" s="220" t="str">
        <f ca="1">_xll.qlSwaption(,AH129,AI129,AJ129)</f>
        <v>obj_01040#0000</v>
      </c>
      <c r="AL129" s="221" t="str">
        <f ca="1">_xll.qlConstantSwaptionVolatility(,,I129,J129,G129)</f>
        <v>obj_00201#0000</v>
      </c>
      <c r="AM129" s="221" t="b">
        <f ca="1">_xll.qlInstrumentSetPricingEngine(AK129,_xll.qlBachelierBlackSwaptionEngine(,"YC-EUR-EONIA",AL129))</f>
        <v>1</v>
      </c>
      <c r="AN129" s="222">
        <f ca="1">_xll.qlInstrumentNPV(AK129,AM129)*2/_xll.qlYieldTSDiscount("YC-EUR-EONIA",L129)</f>
        <v>388.20212274196643</v>
      </c>
      <c r="AO129" s="222">
        <f ca="1">_xll.qlInstrumentResults(AK129,"annuity",AM129)</f>
        <v>85711.881330706397</v>
      </c>
      <c r="AP129" s="223">
        <f ca="1">H129/2*_xll.qlYieldTSDiscount("YC-EUR-EONIA",L129)/AO129</f>
        <v>2.2662956966831194E-3</v>
      </c>
      <c r="AQ129" s="224">
        <f ca="1">_xll.qlBachelierBlackFormulaImpliedVol("Call",AE129,AE129,_xll.qlDayCounterYearFraction("Act/365 (Fixed)",B129,K129),AP129)</f>
        <v>6.5565844463242023E-3</v>
      </c>
      <c r="AR129" s="225">
        <f ca="1">_xll.qlBlackFormulaImpliedStdDev("Call",AE129,AE129,AP129)/SQRT(_xll.qlDayCounterYearFraction("Act/365 (Fixed)",B129,K129))</f>
        <v>0.65540289357934034</v>
      </c>
    </row>
    <row r="130" spans="2:44">
      <c r="B130" s="210">
        <f t="shared" ca="1" si="6"/>
        <v>42276</v>
      </c>
      <c r="C130" s="211" t="s">
        <v>41</v>
      </c>
      <c r="D130" s="211" t="s">
        <v>157</v>
      </c>
      <c r="E130" s="211">
        <v>0</v>
      </c>
      <c r="F130" s="209" t="str">
        <f t="shared" si="7"/>
        <v>1Y9Y</v>
      </c>
      <c r="G130" s="212">
        <f>VLOOKUP(G$4&amp;$F130,SwaptionVols!$Z:$AE,4,FALSE)%%</f>
        <v>6.6799999999999993E-3</v>
      </c>
      <c r="H130" s="213">
        <f>VLOOKUP(H$4&amp;$F130,SwaptionVols!$Z:$AE,4,FALSE)</f>
        <v>455</v>
      </c>
      <c r="I130" s="211" t="s">
        <v>7574</v>
      </c>
      <c r="J130" s="211" t="s">
        <v>7575</v>
      </c>
      <c r="K130" s="210">
        <f ca="1">_xll.qlCalendarAdvance(I130,B130,C130,J130)</f>
        <v>42642</v>
      </c>
      <c r="L130" s="210">
        <f ca="1">_xll.qlCalendarAdvance(I130,K130,"2d")</f>
        <v>42646</v>
      </c>
      <c r="M130" s="210">
        <f ca="1">_xll.qlCalendarAdvance(I130,L130,D130,"unadjusted")</f>
        <v>45933</v>
      </c>
      <c r="N130" s="211" t="s">
        <v>41</v>
      </c>
      <c r="O130" s="211" t="s">
        <v>7574</v>
      </c>
      <c r="P130" s="211" t="s">
        <v>7575</v>
      </c>
      <c r="Q130" s="211" t="s">
        <v>7575</v>
      </c>
      <c r="R130" s="211" t="s">
        <v>7670</v>
      </c>
      <c r="S130" s="214" t="str">
        <f ca="1">_xll.qlSchedule(,L130,M130,N130,O130,P130,Q130,R130)</f>
        <v>obj_00c65#0000</v>
      </c>
      <c r="T130" s="211" t="s">
        <v>58</v>
      </c>
      <c r="U130" s="211" t="s">
        <v>7574</v>
      </c>
      <c r="V130" s="211" t="s">
        <v>7575</v>
      </c>
      <c r="W130" s="211" t="s">
        <v>7575</v>
      </c>
      <c r="X130" s="211" t="s">
        <v>7670</v>
      </c>
      <c r="Y130" s="214" t="str">
        <f ca="1">_xll.qlSchedule(,L130,M130,T130,U130,V130,W130,X130)</f>
        <v>obj_008a4#0000</v>
      </c>
      <c r="Z130" s="215" t="s">
        <v>7671</v>
      </c>
      <c r="AA130" s="216" t="s">
        <v>7640</v>
      </c>
      <c r="AB130" s="216" t="s">
        <v>7672</v>
      </c>
      <c r="AC130" s="214" t="str">
        <f ca="1">_xll.qlVanillaSwap(,,,S130,,Z130,Y130,AA130,,AB130)</f>
        <v>obj_00c66#0000</v>
      </c>
      <c r="AD130" s="214" t="b">
        <f ca="1">_xll.qlInstrumentSetPricingEngine(AC130,_xll.qlDiscountingSwapEngine(,"YC-EUR-EONIA"))</f>
        <v>1</v>
      </c>
      <c r="AE130" s="217">
        <f ca="1">_xll.qlVanillaSwapFairRate(AC130,AD130)</f>
        <v>1.0690266092735049E-2</v>
      </c>
      <c r="AF130" s="211" t="s">
        <v>7673</v>
      </c>
      <c r="AG130" s="218">
        <v>10000</v>
      </c>
      <c r="AH130" s="219" t="str">
        <f ca="1">_xll.qlVanillaSwap(,AF130,AG130,S130,AE130,Z130,Y130,AA130,,AB130)</f>
        <v>obj_01374#0000</v>
      </c>
      <c r="AI130" s="219" t="str">
        <f ca="1">_xll.qlEuropeanExercise(,K130)</f>
        <v>obj_00774#0000</v>
      </c>
      <c r="AJ130" s="211" t="s">
        <v>7669</v>
      </c>
      <c r="AK130" s="220" t="str">
        <f ca="1">_xll.qlSwaption(,AH130,AI130,AJ130)</f>
        <v>obj_01375#0000</v>
      </c>
      <c r="AL130" s="221" t="str">
        <f ca="1">_xll.qlConstantSwaptionVolatility(,,I130,J130,G130)</f>
        <v>obj_00209#0000</v>
      </c>
      <c r="AM130" s="221" t="b">
        <f ca="1">_xll.qlInstrumentSetPricingEngine(AK130,_xll.qlBachelierBlackSwaptionEngine(,"YC-EUR-EONIA",AL130))</f>
        <v>1</v>
      </c>
      <c r="AN130" s="222">
        <f ca="1">_xll.qlInstrumentNPV(AK130,AM130)*2/_xll.qlYieldTSDiscount("YC-EUR-EONIA",L130)</f>
        <v>455.64474893146871</v>
      </c>
      <c r="AO130" s="222">
        <f ca="1">_xll.qlInstrumentResults(AK130,"annuity",AM130)</f>
        <v>85524.86484039326</v>
      </c>
      <c r="AP130" s="223">
        <f ca="1">H130/2*_xll.qlYieldTSDiscount("YC-EUR-EONIA",L130)/AO130</f>
        <v>2.664806418918848E-3</v>
      </c>
      <c r="AQ130" s="224">
        <f ca="1">_xll.qlBachelierBlackFormulaImpliedVol("Call",AE130,AE130,_xll.qlDayCounterYearFraction("Act/365 (Fixed)",B130,K130),AP130)</f>
        <v>6.6705476297657038E-3</v>
      </c>
      <c r="AR130" s="225">
        <f ca="1">_xll.qlBlackFormulaImpliedStdDev("Call",AE130,AE130,AP130)/SQRT(_xll.qlDayCounterYearFraction("Act/365 (Fixed)",B130,K130))</f>
        <v>0.63449611409177797</v>
      </c>
    </row>
    <row r="131" spans="2:44">
      <c r="B131" s="210">
        <f t="shared" ca="1" si="6"/>
        <v>42276</v>
      </c>
      <c r="C131" s="211" t="s">
        <v>146</v>
      </c>
      <c r="D131" s="211" t="s">
        <v>157</v>
      </c>
      <c r="E131" s="211">
        <v>0</v>
      </c>
      <c r="F131" s="209" t="str">
        <f t="shared" si="7"/>
        <v>18M9Y</v>
      </c>
      <c r="G131" s="212">
        <f>VLOOKUP(G$4&amp;$F131,SwaptionVols!$Z:$AE,4,FALSE)%%</f>
        <v>6.7700000000000008E-3</v>
      </c>
      <c r="H131" s="213">
        <f>VLOOKUP(H$4&amp;$F131,SwaptionVols!$Z:$AE,4,FALSE)</f>
        <v>561</v>
      </c>
      <c r="I131" s="211" t="s">
        <v>7574</v>
      </c>
      <c r="J131" s="211" t="s">
        <v>7575</v>
      </c>
      <c r="K131" s="210">
        <f ca="1">_xll.qlCalendarAdvance(I131,B131,C131,J131)</f>
        <v>42823</v>
      </c>
      <c r="L131" s="210">
        <f ca="1">_xll.qlCalendarAdvance(I131,K131,"2d")</f>
        <v>42825</v>
      </c>
      <c r="M131" s="210">
        <f ca="1">_xll.qlCalendarAdvance(I131,L131,D131,"unadjusted")</f>
        <v>46112</v>
      </c>
      <c r="N131" s="211" t="s">
        <v>41</v>
      </c>
      <c r="O131" s="211" t="s">
        <v>7574</v>
      </c>
      <c r="P131" s="211" t="s">
        <v>7575</v>
      </c>
      <c r="Q131" s="211" t="s">
        <v>7575</v>
      </c>
      <c r="R131" s="211" t="s">
        <v>7670</v>
      </c>
      <c r="S131" s="214" t="str">
        <f ca="1">_xll.qlSchedule(,L131,M131,N131,O131,P131,Q131,R131)</f>
        <v>obj_009aa#0000</v>
      </c>
      <c r="T131" s="211" t="s">
        <v>58</v>
      </c>
      <c r="U131" s="211" t="s">
        <v>7574</v>
      </c>
      <c r="V131" s="211" t="s">
        <v>7575</v>
      </c>
      <c r="W131" s="211" t="s">
        <v>7575</v>
      </c>
      <c r="X131" s="211" t="s">
        <v>7670</v>
      </c>
      <c r="Y131" s="214" t="str">
        <f ca="1">_xll.qlSchedule(,L131,M131,T131,U131,V131,W131,X131)</f>
        <v>obj_00837#0000</v>
      </c>
      <c r="Z131" s="215" t="s">
        <v>7671</v>
      </c>
      <c r="AA131" s="216" t="s">
        <v>7640</v>
      </c>
      <c r="AB131" s="216" t="s">
        <v>7672</v>
      </c>
      <c r="AC131" s="214" t="str">
        <f ca="1">_xll.qlVanillaSwap(,,,S131,,Z131,Y131,AA131,,AB131)</f>
        <v>obj_009ab#0000</v>
      </c>
      <c r="AD131" s="214" t="b">
        <f ca="1">_xll.qlInstrumentSetPricingEngine(AC131,_xll.qlDiscountingSwapEngine(,"YC-EUR-EONIA"))</f>
        <v>1</v>
      </c>
      <c r="AE131" s="217">
        <f ca="1">_xll.qlVanillaSwapFairRate(AC131,AD131)</f>
        <v>1.175561931483407E-2</v>
      </c>
      <c r="AF131" s="211" t="s">
        <v>7673</v>
      </c>
      <c r="AG131" s="218">
        <v>10000</v>
      </c>
      <c r="AH131" s="219" t="str">
        <f ca="1">_xll.qlVanillaSwap(,AF131,AG131,S131,AE131,Z131,Y131,AA131,,AB131)</f>
        <v>obj_011e6#0000</v>
      </c>
      <c r="AI131" s="219" t="str">
        <f ca="1">_xll.qlEuropeanExercise(,K131)</f>
        <v>obj_004e2#0000</v>
      </c>
      <c r="AJ131" s="211" t="s">
        <v>7669</v>
      </c>
      <c r="AK131" s="220" t="str">
        <f ca="1">_xll.qlSwaption(,AH131,AI131,AJ131)</f>
        <v>obj_011e7#0000</v>
      </c>
      <c r="AL131" s="221" t="str">
        <f ca="1">_xll.qlConstantSwaptionVolatility(,,I131,J131,G131)</f>
        <v>obj_001f2#0000</v>
      </c>
      <c r="AM131" s="221" t="b">
        <f ca="1">_xll.qlInstrumentSetPricingEngine(AK131,_xll.qlBachelierBlackSwaptionEngine(,"YC-EUR-EONIA",AL131))</f>
        <v>1</v>
      </c>
      <c r="AN131" s="222">
        <f ca="1">_xll.qlInstrumentNPV(AK131,AM131)*2/_xll.qlYieldTSDiscount("YC-EUR-EONIA",L131)</f>
        <v>561.95883546719517</v>
      </c>
      <c r="AO131" s="222">
        <f ca="1">_xll.qlInstrumentResults(AK131,"annuity",AM131)</f>
        <v>85214.667528264341</v>
      </c>
      <c r="AP131" s="223">
        <f ca="1">H131/2*_xll.qlYieldTSDiscount("YC-EUR-EONIA",L131)/AO131</f>
        <v>3.3006868492470058E-3</v>
      </c>
      <c r="AQ131" s="224">
        <f ca="1">_xll.qlBachelierBlackFormulaImpliedVol("Call",AE131,AE131,_xll.qlDayCounterYearFraction("Act/365 (Fixed)",B131,K131),AP131)</f>
        <v>6.7584487693702431E-3</v>
      </c>
      <c r="AR131" s="225">
        <f ca="1">_xll.qlBlackFormulaImpliedStdDev("Call",AE131,AE131,AP131)/SQRT(_xll.qlDayCounterYearFraction("Act/365 (Fixed)",B131,K131))</f>
        <v>0.58732124967568411</v>
      </c>
    </row>
    <row r="132" spans="2:44">
      <c r="B132" s="210">
        <f t="shared" ca="1" si="6"/>
        <v>42276</v>
      </c>
      <c r="C132" s="211" t="s">
        <v>42</v>
      </c>
      <c r="D132" s="211" t="s">
        <v>157</v>
      </c>
      <c r="E132" s="211">
        <v>0</v>
      </c>
      <c r="F132" s="209" t="str">
        <f t="shared" si="7"/>
        <v>2Y9Y</v>
      </c>
      <c r="G132" s="212">
        <f>VLOOKUP(G$4&amp;$F132,SwaptionVols!$Z:$AE,4,FALSE)%%</f>
        <v>6.9099999999999995E-3</v>
      </c>
      <c r="H132" s="213">
        <f>VLOOKUP(H$4&amp;$F132,SwaptionVols!$Z:$AE,4,FALSE)</f>
        <v>658</v>
      </c>
      <c r="I132" s="211" t="s">
        <v>7574</v>
      </c>
      <c r="J132" s="211" t="s">
        <v>7575</v>
      </c>
      <c r="K132" s="210">
        <f ca="1">_xll.qlCalendarAdvance(I132,B132,C132,J132)</f>
        <v>43007</v>
      </c>
      <c r="L132" s="210">
        <f ca="1">_xll.qlCalendarAdvance(I132,K132,"2d")</f>
        <v>43011</v>
      </c>
      <c r="M132" s="210">
        <f ca="1">_xll.qlCalendarAdvance(I132,L132,D132,"unadjusted")</f>
        <v>46298</v>
      </c>
      <c r="N132" s="211" t="s">
        <v>41</v>
      </c>
      <c r="O132" s="211" t="s">
        <v>7574</v>
      </c>
      <c r="P132" s="211" t="s">
        <v>7575</v>
      </c>
      <c r="Q132" s="211" t="s">
        <v>7575</v>
      </c>
      <c r="R132" s="211" t="s">
        <v>7670</v>
      </c>
      <c r="S132" s="214" t="str">
        <f ca="1">_xll.qlSchedule(,L132,M132,N132,O132,P132,Q132,R132)</f>
        <v>obj_00871#0000</v>
      </c>
      <c r="T132" s="211" t="s">
        <v>58</v>
      </c>
      <c r="U132" s="211" t="s">
        <v>7574</v>
      </c>
      <c r="V132" s="211" t="s">
        <v>7575</v>
      </c>
      <c r="W132" s="211" t="s">
        <v>7575</v>
      </c>
      <c r="X132" s="211" t="s">
        <v>7670</v>
      </c>
      <c r="Y132" s="214" t="str">
        <f ca="1">_xll.qlSchedule(,L132,M132,T132,U132,V132,W132,X132)</f>
        <v>obj_00872#0000</v>
      </c>
      <c r="Z132" s="215" t="s">
        <v>7671</v>
      </c>
      <c r="AA132" s="216" t="s">
        <v>7640</v>
      </c>
      <c r="AB132" s="216" t="s">
        <v>7672</v>
      </c>
      <c r="AC132" s="214" t="str">
        <f ca="1">_xll.qlVanillaSwap(,,,S132,,Z132,Y132,AA132,,AB132)</f>
        <v>obj_00873#0000</v>
      </c>
      <c r="AD132" s="214" t="b">
        <f ca="1">_xll.qlInstrumentSetPricingEngine(AC132,_xll.qlDiscountingSwapEngine(,"YC-EUR-EONIA"))</f>
        <v>1</v>
      </c>
      <c r="AE132" s="217">
        <f ca="1">_xll.qlVanillaSwapFairRate(AC132,AD132)</f>
        <v>1.2877312601682426E-2</v>
      </c>
      <c r="AF132" s="211" t="s">
        <v>7673</v>
      </c>
      <c r="AG132" s="218">
        <v>10000</v>
      </c>
      <c r="AH132" s="219" t="str">
        <f ca="1">_xll.qlVanillaSwap(,AF132,AG132,S132,AE132,Z132,Y132,AA132,,AB132)</f>
        <v>obj_011c5#0000</v>
      </c>
      <c r="AI132" s="219" t="str">
        <f ca="1">_xll.qlEuropeanExercise(,K132)</f>
        <v>obj_009dc#0000</v>
      </c>
      <c r="AJ132" s="211" t="s">
        <v>7669</v>
      </c>
      <c r="AK132" s="220" t="str">
        <f ca="1">_xll.qlSwaption(,AH132,AI132,AJ132)</f>
        <v>obj_013ed#0000</v>
      </c>
      <c r="AL132" s="221" t="str">
        <f ca="1">_xll.qlConstantSwaptionVolatility(,,I132,J132,G132)</f>
        <v>obj_00153#0000</v>
      </c>
      <c r="AM132" s="221" t="b">
        <f ca="1">_xll.qlInstrumentSetPricingEngine(AK132,_xll.qlBachelierBlackSwaptionEngine(,"YC-EUR-EONIA",AL132))</f>
        <v>1</v>
      </c>
      <c r="AN132" s="222">
        <f ca="1">_xll.qlInstrumentNPV(AK132,AM132)*2/_xll.qlYieldTSDiscount("YC-EUR-EONIA",L132)</f>
        <v>659.44230468671583</v>
      </c>
      <c r="AO132" s="222">
        <f ca="1">_xll.qlInstrumentResults(AK132,"annuity",AM132)</f>
        <v>84813.063300343289</v>
      </c>
      <c r="AP132" s="223">
        <f ca="1">H132/2*_xll.qlYieldTSDiscount("YC-EUR-EONIA",L132)/AO132</f>
        <v>3.892686764077064E-3</v>
      </c>
      <c r="AQ132" s="224">
        <f ca="1">_xll.qlBachelierBlackFormulaImpliedVol("Call",AE132,AE132,_xll.qlDayCounterYearFraction("Act/365 (Fixed)",B132,K132),AP132)</f>
        <v>6.8948867363917473E-3</v>
      </c>
      <c r="AR132" s="225">
        <f ca="1">_xll.qlBlackFormulaImpliedStdDev("Call",AE132,AE132,AP132)/SQRT(_xll.qlDayCounterYearFraction("Act/365 (Fixed)",B132,K132))</f>
        <v>0.54892448282478645</v>
      </c>
    </row>
    <row r="133" spans="2:44">
      <c r="B133" s="210">
        <f t="shared" ref="B133:B196" ca="1" si="8">RefDate</f>
        <v>42276</v>
      </c>
      <c r="C133" s="211" t="s">
        <v>43</v>
      </c>
      <c r="D133" s="211" t="s">
        <v>157</v>
      </c>
      <c r="E133" s="211">
        <v>0</v>
      </c>
      <c r="F133" s="209" t="str">
        <f t="shared" si="7"/>
        <v>3Y9Y</v>
      </c>
      <c r="G133" s="212">
        <f>VLOOKUP(G$4&amp;$F133,SwaptionVols!$Z:$AE,4,FALSE)%%</f>
        <v>7.1200000000000005E-3</v>
      </c>
      <c r="H133" s="213">
        <f>VLOOKUP(H$4&amp;$F133,SwaptionVols!$Z:$AE,4,FALSE)</f>
        <v>823</v>
      </c>
      <c r="I133" s="211" t="s">
        <v>7574</v>
      </c>
      <c r="J133" s="211" t="s">
        <v>7575</v>
      </c>
      <c r="K133" s="210">
        <f ca="1">_xll.qlCalendarAdvance(I133,B133,C133,J133)</f>
        <v>43371</v>
      </c>
      <c r="L133" s="210">
        <f ca="1">_xll.qlCalendarAdvance(I133,K133,"2d")</f>
        <v>43375</v>
      </c>
      <c r="M133" s="210">
        <f ca="1">_xll.qlCalendarAdvance(I133,L133,D133,"unadjusted")</f>
        <v>46662</v>
      </c>
      <c r="N133" s="211" t="s">
        <v>41</v>
      </c>
      <c r="O133" s="211" t="s">
        <v>7574</v>
      </c>
      <c r="P133" s="211" t="s">
        <v>7575</v>
      </c>
      <c r="Q133" s="211" t="s">
        <v>7575</v>
      </c>
      <c r="R133" s="211" t="s">
        <v>7670</v>
      </c>
      <c r="S133" s="214" t="str">
        <f ca="1">_xll.qlSchedule(,L133,M133,N133,O133,P133,Q133,R133)</f>
        <v>obj_00821#0000</v>
      </c>
      <c r="T133" s="211" t="s">
        <v>58</v>
      </c>
      <c r="U133" s="211" t="s">
        <v>7574</v>
      </c>
      <c r="V133" s="211" t="s">
        <v>7575</v>
      </c>
      <c r="W133" s="211" t="s">
        <v>7575</v>
      </c>
      <c r="X133" s="211" t="s">
        <v>7670</v>
      </c>
      <c r="Y133" s="214" t="str">
        <f ca="1">_xll.qlSchedule(,L133,M133,T133,U133,V133,W133,X133)</f>
        <v>obj_00820#0000</v>
      </c>
      <c r="Z133" s="215" t="s">
        <v>7671</v>
      </c>
      <c r="AA133" s="216" t="s">
        <v>7640</v>
      </c>
      <c r="AB133" s="216" t="s">
        <v>7672</v>
      </c>
      <c r="AC133" s="214" t="str">
        <f ca="1">_xll.qlVanillaSwap(,,,S133,,Z133,Y133,AA133,,AB133)</f>
        <v>obj_00822#0000</v>
      </c>
      <c r="AD133" s="214" t="b">
        <f ca="1">_xll.qlInstrumentSetPricingEngine(AC133,_xll.qlDiscountingSwapEngine(,"YC-EUR-EONIA"))</f>
        <v>1</v>
      </c>
      <c r="AE133" s="217">
        <f ca="1">_xll.qlVanillaSwapFairRate(AC133,AD133)</f>
        <v>1.4944501355974759E-2</v>
      </c>
      <c r="AF133" s="211" t="s">
        <v>7673</v>
      </c>
      <c r="AG133" s="218">
        <v>10000</v>
      </c>
      <c r="AH133" s="219" t="str">
        <f ca="1">_xll.qlVanillaSwap(,AF133,AG133,S133,AE133,Z133,Y133,AA133,,AB133)</f>
        <v>obj_0101f#0000</v>
      </c>
      <c r="AI133" s="219" t="str">
        <f ca="1">_xll.qlEuropeanExercise(,K133)</f>
        <v>obj_0062b#0000</v>
      </c>
      <c r="AJ133" s="211" t="s">
        <v>7669</v>
      </c>
      <c r="AK133" s="220" t="str">
        <f ca="1">_xll.qlSwaption(,AH133,AI133,AJ133)</f>
        <v>obj_01086#0000</v>
      </c>
      <c r="AL133" s="221" t="str">
        <f ca="1">_xll.qlConstantSwaptionVolatility(,,I133,J133,G133)</f>
        <v>obj_000f5#0000</v>
      </c>
      <c r="AM133" s="221" t="b">
        <f ca="1">_xll.qlInstrumentSetPricingEngine(AK133,_xll.qlBachelierBlackSwaptionEngine(,"YC-EUR-EONIA",AL133))</f>
        <v>1</v>
      </c>
      <c r="AN133" s="222">
        <f ca="1">_xll.qlInstrumentNPV(AK133,AM133)*2/_xll.qlYieldTSDiscount("YC-EUR-EONIA",L133)</f>
        <v>823.33916061035734</v>
      </c>
      <c r="AO133" s="222">
        <f ca="1">_xll.qlInstrumentResults(AK133,"annuity",AM133)</f>
        <v>83974.792738533186</v>
      </c>
      <c r="AP133" s="223">
        <f ca="1">H133/2*_xll.qlYieldTSDiscount("YC-EUR-EONIA",L133)/AO133</f>
        <v>4.9178100451467369E-3</v>
      </c>
      <c r="AQ133" s="224">
        <f ca="1">_xll.qlBachelierBlackFormulaImpliedVol("Call",AE133,AE133,_xll.qlDayCounterYearFraction("Act/365 (Fixed)",B133,K133),AP133)</f>
        <v>7.1170670366948524E-3</v>
      </c>
      <c r="AR133" s="225">
        <f ca="1">_xll.qlBlackFormulaImpliedStdDev("Call",AE133,AE133,AP133)/SQRT(_xll.qlDayCounterYearFraction("Act/365 (Fixed)",B133,K133))</f>
        <v>0.49060234282843501</v>
      </c>
    </row>
    <row r="134" spans="2:44">
      <c r="B134" s="210">
        <f t="shared" ca="1" si="8"/>
        <v>42276</v>
      </c>
      <c r="C134" s="211" t="s">
        <v>152</v>
      </c>
      <c r="D134" s="211" t="s">
        <v>157</v>
      </c>
      <c r="E134" s="211">
        <v>0</v>
      </c>
      <c r="F134" s="209" t="str">
        <f t="shared" ref="F134:F197" si="9">$C134&amp;$D134</f>
        <v>4Y9Y</v>
      </c>
      <c r="G134" s="212">
        <f>VLOOKUP(G$4&amp;$F134,SwaptionVols!$Z:$AE,4,FALSE)%%</f>
        <v>7.3200000000000001E-3</v>
      </c>
      <c r="H134" s="213">
        <f>VLOOKUP(H$4&amp;$F134,SwaptionVols!$Z:$AE,4,FALSE)</f>
        <v>969</v>
      </c>
      <c r="I134" s="211" t="s">
        <v>7574</v>
      </c>
      <c r="J134" s="211" t="s">
        <v>7575</v>
      </c>
      <c r="K134" s="210">
        <f ca="1">_xll.qlCalendarAdvance(I134,B134,C134,J134)</f>
        <v>43738</v>
      </c>
      <c r="L134" s="210">
        <f ca="1">_xll.qlCalendarAdvance(I134,K134,"2d")</f>
        <v>43740</v>
      </c>
      <c r="M134" s="210">
        <f ca="1">_xll.qlCalendarAdvance(I134,L134,D134,"unadjusted")</f>
        <v>47028</v>
      </c>
      <c r="N134" s="211" t="s">
        <v>41</v>
      </c>
      <c r="O134" s="211" t="s">
        <v>7574</v>
      </c>
      <c r="P134" s="211" t="s">
        <v>7575</v>
      </c>
      <c r="Q134" s="211" t="s">
        <v>7575</v>
      </c>
      <c r="R134" s="211" t="s">
        <v>7670</v>
      </c>
      <c r="S134" s="214" t="str">
        <f ca="1">_xll.qlSchedule(,L134,M134,N134,O134,P134,Q134,R134)</f>
        <v>obj_00c6f#0000</v>
      </c>
      <c r="T134" s="211" t="s">
        <v>58</v>
      </c>
      <c r="U134" s="211" t="s">
        <v>7574</v>
      </c>
      <c r="V134" s="211" t="s">
        <v>7575</v>
      </c>
      <c r="W134" s="211" t="s">
        <v>7575</v>
      </c>
      <c r="X134" s="211" t="s">
        <v>7670</v>
      </c>
      <c r="Y134" s="214" t="str">
        <f ca="1">_xll.qlSchedule(,L134,M134,T134,U134,V134,W134,X134)</f>
        <v>obj_00855#0000</v>
      </c>
      <c r="Z134" s="215" t="s">
        <v>7671</v>
      </c>
      <c r="AA134" s="216" t="s">
        <v>7640</v>
      </c>
      <c r="AB134" s="216" t="s">
        <v>7672</v>
      </c>
      <c r="AC134" s="214" t="str">
        <f ca="1">_xll.qlVanillaSwap(,,,S134,,Z134,Y134,AA134,,AB134)</f>
        <v>obj_00c70#0000</v>
      </c>
      <c r="AD134" s="214" t="b">
        <f ca="1">_xll.qlInstrumentSetPricingEngine(AC134,_xll.qlDiscountingSwapEngine(,"YC-EUR-EONIA"))</f>
        <v>1</v>
      </c>
      <c r="AE134" s="217">
        <f ca="1">_xll.qlVanillaSwapFairRate(AC134,AD134)</f>
        <v>1.6764661238019805E-2</v>
      </c>
      <c r="AF134" s="211" t="s">
        <v>7673</v>
      </c>
      <c r="AG134" s="218">
        <v>10000</v>
      </c>
      <c r="AH134" s="219" t="str">
        <f ca="1">_xll.qlVanillaSwap(,AF134,AG134,S134,AE134,Z134,Y134,AA134,,AB134)</f>
        <v>obj_01248#0000</v>
      </c>
      <c r="AI134" s="219" t="str">
        <f ca="1">_xll.qlEuropeanExercise(,K134)</f>
        <v>obj_0072a#0000</v>
      </c>
      <c r="AJ134" s="211" t="s">
        <v>7669</v>
      </c>
      <c r="AK134" s="220" t="str">
        <f ca="1">_xll.qlSwaption(,AH134,AI134,AJ134)</f>
        <v>obj_01249#0000</v>
      </c>
      <c r="AL134" s="221" t="str">
        <f ca="1">_xll.qlConstantSwaptionVolatility(,,I134,J134,G134)</f>
        <v>obj_00218#0000</v>
      </c>
      <c r="AM134" s="221" t="b">
        <f ca="1">_xll.qlInstrumentSetPricingEngine(AK134,_xll.qlBachelierBlackSwaptionEngine(,"YC-EUR-EONIA",AL134))</f>
        <v>1</v>
      </c>
      <c r="AN134" s="222">
        <f ca="1">_xll.qlInstrumentNPV(AK134,AM134)*2/_xll.qlYieldTSDiscount("YC-EUR-EONIA",L134)</f>
        <v>968.98850999880744</v>
      </c>
      <c r="AO134" s="222">
        <f ca="1">_xll.qlInstrumentResults(AK134,"annuity",AM134)</f>
        <v>82977.968432577152</v>
      </c>
      <c r="AP134" s="223">
        <f ca="1">H134/2*_xll.qlYieldTSDiscount("YC-EUR-EONIA",L134)/AO134</f>
        <v>5.8445832714111275E-3</v>
      </c>
      <c r="AQ134" s="224">
        <f ca="1">_xll.qlBachelierBlackFormulaImpliedVol("Call",AE134,AE134,_xll.qlDayCounterYearFraction("Act/365 (Fixed)",B134,K134),AP134)</f>
        <v>7.3200867985614166E-3</v>
      </c>
      <c r="AR134" s="225">
        <f ca="1">_xll.qlBlackFormulaImpliedStdDev("Call",AE134,AE134,AP134)/SQRT(_xll.qlDayCounterYearFraction("Act/365 (Fixed)",B134,K134))</f>
        <v>0.45154393885586003</v>
      </c>
    </row>
    <row r="135" spans="2:44">
      <c r="B135" s="210">
        <f t="shared" ca="1" si="8"/>
        <v>42276</v>
      </c>
      <c r="C135" s="211" t="s">
        <v>44</v>
      </c>
      <c r="D135" s="211" t="s">
        <v>157</v>
      </c>
      <c r="E135" s="211">
        <v>0</v>
      </c>
      <c r="F135" s="209" t="str">
        <f t="shared" si="9"/>
        <v>5Y9Y</v>
      </c>
      <c r="G135" s="212">
        <f>VLOOKUP(G$4&amp;$F135,SwaptionVols!$Z:$AE,4,FALSE)%%</f>
        <v>7.4099999999999999E-3</v>
      </c>
      <c r="H135" s="213">
        <f>VLOOKUP(H$4&amp;$F135,SwaptionVols!$Z:$AE,4,FALSE)</f>
        <v>1088</v>
      </c>
      <c r="I135" s="211" t="s">
        <v>7574</v>
      </c>
      <c r="J135" s="211" t="s">
        <v>7575</v>
      </c>
      <c r="K135" s="210">
        <f ca="1">_xll.qlCalendarAdvance(I135,B135,C135,J135)</f>
        <v>44103</v>
      </c>
      <c r="L135" s="210">
        <f ca="1">_xll.qlCalendarAdvance(I135,K135,"2d")</f>
        <v>44105</v>
      </c>
      <c r="M135" s="210">
        <f ca="1">_xll.qlCalendarAdvance(I135,L135,D135,"unadjusted")</f>
        <v>47392</v>
      </c>
      <c r="N135" s="211" t="s">
        <v>41</v>
      </c>
      <c r="O135" s="211" t="s">
        <v>7574</v>
      </c>
      <c r="P135" s="211" t="s">
        <v>7575</v>
      </c>
      <c r="Q135" s="211" t="s">
        <v>7575</v>
      </c>
      <c r="R135" s="211" t="s">
        <v>7670</v>
      </c>
      <c r="S135" s="214" t="str">
        <f ca="1">_xll.qlSchedule(,L135,M135,N135,O135,P135,Q135,R135)</f>
        <v>obj_008a7#0000</v>
      </c>
      <c r="T135" s="211" t="s">
        <v>58</v>
      </c>
      <c r="U135" s="211" t="s">
        <v>7574</v>
      </c>
      <c r="V135" s="211" t="s">
        <v>7575</v>
      </c>
      <c r="W135" s="211" t="s">
        <v>7575</v>
      </c>
      <c r="X135" s="211" t="s">
        <v>7670</v>
      </c>
      <c r="Y135" s="214" t="str">
        <f ca="1">_xll.qlSchedule(,L135,M135,T135,U135,V135,W135,X135)</f>
        <v>obj_00a71#0000</v>
      </c>
      <c r="Z135" s="215" t="s">
        <v>7671</v>
      </c>
      <c r="AA135" s="216" t="s">
        <v>7640</v>
      </c>
      <c r="AB135" s="216" t="s">
        <v>7672</v>
      </c>
      <c r="AC135" s="214" t="str">
        <f ca="1">_xll.qlVanillaSwap(,,,S135,,Z135,Y135,AA135,,AB135)</f>
        <v>obj_00a72#0000</v>
      </c>
      <c r="AD135" s="214" t="b">
        <f ca="1">_xll.qlInstrumentSetPricingEngine(AC135,_xll.qlDiscountingSwapEngine(,"YC-EUR-EONIA"))</f>
        <v>1</v>
      </c>
      <c r="AE135" s="217">
        <f ca="1">_xll.qlVanillaSwapFairRate(AC135,AD135)</f>
        <v>1.8255093269481201E-2</v>
      </c>
      <c r="AF135" s="211" t="s">
        <v>7673</v>
      </c>
      <c r="AG135" s="218">
        <v>10000</v>
      </c>
      <c r="AH135" s="219" t="str">
        <f ca="1">_xll.qlVanillaSwap(,AF135,AG135,S135,AE135,Z135,Y135,AA135,,AB135)</f>
        <v>obj_011b3#0000</v>
      </c>
      <c r="AI135" s="219" t="str">
        <f ca="1">_xll.qlEuropeanExercise(,K135)</f>
        <v>obj_0077b#0000</v>
      </c>
      <c r="AJ135" s="211" t="s">
        <v>7669</v>
      </c>
      <c r="AK135" s="220" t="str">
        <f ca="1">_xll.qlSwaption(,AH135,AI135,AJ135)</f>
        <v>obj_011b4#0000</v>
      </c>
      <c r="AL135" s="221" t="str">
        <f ca="1">_xll.qlConstantSwaptionVolatility(,,I135,J135,G135)</f>
        <v>obj_0010c#0000</v>
      </c>
      <c r="AM135" s="221" t="b">
        <f ca="1">_xll.qlInstrumentSetPricingEngine(AK135,_xll.qlBachelierBlackSwaptionEngine(,"YC-EUR-EONIA",AL135))</f>
        <v>1</v>
      </c>
      <c r="AN135" s="222">
        <f ca="1">_xll.qlInstrumentNPV(AK135,AM135)*2/_xll.qlYieldTSDiscount("YC-EUR-EONIA",L135)</f>
        <v>1088.7150014629244</v>
      </c>
      <c r="AO135" s="222">
        <f ca="1">_xll.qlInstrumentResults(AK135,"annuity",AM135)</f>
        <v>81934.816183271687</v>
      </c>
      <c r="AP135" s="223">
        <f ca="1">H135/2*_xll.qlYieldTSDiscount("YC-EUR-EONIA",L135)/AO135</f>
        <v>6.6094573347805826E-3</v>
      </c>
      <c r="AQ135" s="224">
        <f ca="1">_xll.qlBachelierBlackFormulaImpliedVol("Call",AE135,AE135,_xll.qlDayCounterYearFraction("Act/365 (Fixed)",B135,K135),AP135)</f>
        <v>7.4051335649520968E-3</v>
      </c>
      <c r="AR135" s="225">
        <f ca="1">_xll.qlBlackFormulaImpliedStdDev("Call",AE135,AE135,AP135)/SQRT(_xll.qlDayCounterYearFraction("Act/365 (Fixed)",B135,K135))</f>
        <v>0.42067122626784159</v>
      </c>
    </row>
    <row r="136" spans="2:44">
      <c r="B136" s="210">
        <f t="shared" ca="1" si="8"/>
        <v>42276</v>
      </c>
      <c r="C136" s="211" t="s">
        <v>45</v>
      </c>
      <c r="D136" s="211" t="s">
        <v>157</v>
      </c>
      <c r="E136" s="211">
        <v>0</v>
      </c>
      <c r="F136" s="209" t="str">
        <f t="shared" si="9"/>
        <v>7Y9Y</v>
      </c>
      <c r="G136" s="212">
        <f>VLOOKUP(G$4&amp;$F136,SwaptionVols!$Z:$AE,4,FALSE)%%</f>
        <v>7.4599999999999996E-3</v>
      </c>
      <c r="H136" s="213">
        <f>VLOOKUP(H$4&amp;$F136,SwaptionVols!$Z:$AE,4,FALSE)</f>
        <v>1283</v>
      </c>
      <c r="I136" s="211" t="s">
        <v>7574</v>
      </c>
      <c r="J136" s="211" t="s">
        <v>7575</v>
      </c>
      <c r="K136" s="210">
        <f ca="1">_xll.qlCalendarAdvance(I136,B136,C136,J136)</f>
        <v>44833</v>
      </c>
      <c r="L136" s="210">
        <f ca="1">_xll.qlCalendarAdvance(I136,K136,"2d")</f>
        <v>44837</v>
      </c>
      <c r="M136" s="210">
        <f ca="1">_xll.qlCalendarAdvance(I136,L136,D136,"unadjusted")</f>
        <v>48124</v>
      </c>
      <c r="N136" s="211" t="s">
        <v>41</v>
      </c>
      <c r="O136" s="211" t="s">
        <v>7574</v>
      </c>
      <c r="P136" s="211" t="s">
        <v>7575</v>
      </c>
      <c r="Q136" s="211" t="s">
        <v>7575</v>
      </c>
      <c r="R136" s="211" t="s">
        <v>7670</v>
      </c>
      <c r="S136" s="214" t="str">
        <f ca="1">_xll.qlSchedule(,L136,M136,N136,O136,P136,Q136,R136)</f>
        <v>obj_00b54#0000</v>
      </c>
      <c r="T136" s="211" t="s">
        <v>58</v>
      </c>
      <c r="U136" s="211" t="s">
        <v>7574</v>
      </c>
      <c r="V136" s="211" t="s">
        <v>7575</v>
      </c>
      <c r="W136" s="211" t="s">
        <v>7575</v>
      </c>
      <c r="X136" s="211" t="s">
        <v>7670</v>
      </c>
      <c r="Y136" s="214" t="str">
        <f ca="1">_xll.qlSchedule(,L136,M136,T136,U136,V136,W136,X136)</f>
        <v>obj_00984#0000</v>
      </c>
      <c r="Z136" s="215" t="s">
        <v>7671</v>
      </c>
      <c r="AA136" s="216" t="s">
        <v>7640</v>
      </c>
      <c r="AB136" s="216" t="s">
        <v>7672</v>
      </c>
      <c r="AC136" s="214" t="str">
        <f ca="1">_xll.qlVanillaSwap(,,,S136,,Z136,Y136,AA136,,AB136)</f>
        <v>obj_00b55#0000</v>
      </c>
      <c r="AD136" s="214" t="b">
        <f ca="1">_xll.qlInstrumentSetPricingEngine(AC136,_xll.qlDiscountingSwapEngine(,"YC-EUR-EONIA"))</f>
        <v>1</v>
      </c>
      <c r="AE136" s="217">
        <f ca="1">_xll.qlVanillaSwapFairRate(AC136,AD136)</f>
        <v>2.0216143678833343E-2</v>
      </c>
      <c r="AF136" s="211" t="s">
        <v>7673</v>
      </c>
      <c r="AG136" s="218">
        <v>10000</v>
      </c>
      <c r="AH136" s="219" t="str">
        <f ca="1">_xll.qlVanillaSwap(,AF136,AG136,S136,AE136,Z136,Y136,AA136,,AB136)</f>
        <v>obj_012fb#0000</v>
      </c>
      <c r="AI136" s="219" t="str">
        <f ca="1">_xll.qlEuropeanExercise(,K136)</f>
        <v>obj_00805#0000</v>
      </c>
      <c r="AJ136" s="211" t="s">
        <v>7669</v>
      </c>
      <c r="AK136" s="220" t="str">
        <f ca="1">_xll.qlSwaption(,AH136,AI136,AJ136)</f>
        <v>obj_012fc#0000</v>
      </c>
      <c r="AL136" s="221" t="str">
        <f ca="1">_xll.qlConstantSwaptionVolatility(,,I136,J136,G136)</f>
        <v>obj_000ed#0000</v>
      </c>
      <c r="AM136" s="221" t="b">
        <f ca="1">_xll.qlInstrumentSetPricingEngine(AK136,_xll.qlBachelierBlackSwaptionEngine(,"YC-EUR-EONIA",AL136))</f>
        <v>1</v>
      </c>
      <c r="AN136" s="222">
        <f ca="1">_xll.qlInstrumentNPV(AK136,AM136)*2/_xll.qlYieldTSDiscount("YC-EUR-EONIA",L136)</f>
        <v>1284.5736543097962</v>
      </c>
      <c r="AO136" s="222">
        <f ca="1">_xll.qlInstrumentResults(AK136,"annuity",AM136)</f>
        <v>79531.210132118125</v>
      </c>
      <c r="AP136" s="223">
        <f ca="1">H136/2*_xll.qlYieldTSDiscount("YC-EUR-EONIA",L136)/AO136</f>
        <v>7.8674767970294164E-3</v>
      </c>
      <c r="AQ136" s="224">
        <f ca="1">_xll.qlBachelierBlackFormulaImpliedVol("Call",AE136,AE136,_xll.qlDayCounterYearFraction("Act/365 (Fixed)",B136,K136),AP136)</f>
        <v>7.4508612004366851E-3</v>
      </c>
      <c r="AR136" s="225">
        <f ca="1">_xll.qlBlackFormulaImpliedStdDev("Call",AE136,AE136,AP136)/SQRT(_xll.qlDayCounterYearFraction("Act/365 (Fixed)",B136,K136))</f>
        <v>0.38453136139194177</v>
      </c>
    </row>
    <row r="137" spans="2:44">
      <c r="B137" s="210">
        <f t="shared" ca="1" si="8"/>
        <v>42276</v>
      </c>
      <c r="C137" s="211" t="s">
        <v>46</v>
      </c>
      <c r="D137" s="211" t="s">
        <v>157</v>
      </c>
      <c r="E137" s="211">
        <v>0</v>
      </c>
      <c r="F137" s="209" t="str">
        <f t="shared" si="9"/>
        <v>10Y9Y</v>
      </c>
      <c r="G137" s="212">
        <f>VLOOKUP(G$4&amp;$F137,SwaptionVols!$Z:$AE,4,FALSE)%%</f>
        <v>7.3499999999999998E-3</v>
      </c>
      <c r="H137" s="213">
        <f>VLOOKUP(H$4&amp;$F137,SwaptionVols!$Z:$AE,4,FALSE)</f>
        <v>1506</v>
      </c>
      <c r="I137" s="211" t="s">
        <v>7574</v>
      </c>
      <c r="J137" s="211" t="s">
        <v>7575</v>
      </c>
      <c r="K137" s="210">
        <f ca="1">_xll.qlCalendarAdvance(I137,B137,C137,J137)</f>
        <v>45929</v>
      </c>
      <c r="L137" s="210">
        <f ca="1">_xll.qlCalendarAdvance(I137,K137,"2d")</f>
        <v>45931</v>
      </c>
      <c r="M137" s="210">
        <f ca="1">_xll.qlCalendarAdvance(I137,L137,D137,"unadjusted")</f>
        <v>49218</v>
      </c>
      <c r="N137" s="211" t="s">
        <v>41</v>
      </c>
      <c r="O137" s="211" t="s">
        <v>7574</v>
      </c>
      <c r="P137" s="211" t="s">
        <v>7575</v>
      </c>
      <c r="Q137" s="211" t="s">
        <v>7575</v>
      </c>
      <c r="R137" s="211" t="s">
        <v>7670</v>
      </c>
      <c r="S137" s="214" t="str">
        <f ca="1">_xll.qlSchedule(,L137,M137,N137,O137,P137,Q137,R137)</f>
        <v>obj_009c3#0000</v>
      </c>
      <c r="T137" s="211" t="s">
        <v>58</v>
      </c>
      <c r="U137" s="211" t="s">
        <v>7574</v>
      </c>
      <c r="V137" s="211" t="s">
        <v>7575</v>
      </c>
      <c r="W137" s="211" t="s">
        <v>7575</v>
      </c>
      <c r="X137" s="211" t="s">
        <v>7670</v>
      </c>
      <c r="Y137" s="214" t="str">
        <f ca="1">_xll.qlSchedule(,L137,M137,T137,U137,V137,W137,X137)</f>
        <v>obj_00608#0000</v>
      </c>
      <c r="Z137" s="215" t="s">
        <v>7671</v>
      </c>
      <c r="AA137" s="216" t="s">
        <v>7640</v>
      </c>
      <c r="AB137" s="216" t="s">
        <v>7672</v>
      </c>
      <c r="AC137" s="214" t="str">
        <f ca="1">_xll.qlVanillaSwap(,,,S137,,Z137,Y137,AA137,,AB137)</f>
        <v>obj_009c4#0000</v>
      </c>
      <c r="AD137" s="214" t="b">
        <f ca="1">_xll.qlInstrumentSetPricingEngine(AC137,_xll.qlDiscountingSwapEngine(,"YC-EUR-EONIA"))</f>
        <v>1</v>
      </c>
      <c r="AE137" s="217">
        <f ca="1">_xll.qlVanillaSwapFairRate(AC137,AD137)</f>
        <v>2.1030085388390438E-2</v>
      </c>
      <c r="AF137" s="211" t="s">
        <v>7673</v>
      </c>
      <c r="AG137" s="218">
        <v>10000</v>
      </c>
      <c r="AH137" s="219" t="str">
        <f ca="1">_xll.qlVanillaSwap(,AF137,AG137,S137,AE137,Z137,Y137,AA137,,AB137)</f>
        <v>obj_011c1#0000</v>
      </c>
      <c r="AI137" s="219" t="str">
        <f ca="1">_xll.qlEuropeanExercise(,K137)</f>
        <v>obj_00436#0000</v>
      </c>
      <c r="AJ137" s="211" t="s">
        <v>7669</v>
      </c>
      <c r="AK137" s="220" t="str">
        <f ca="1">_xll.qlSwaption(,AH137,AI137,AJ137)</f>
        <v>obj_011c2#0000</v>
      </c>
      <c r="AL137" s="221" t="str">
        <f ca="1">_xll.qlConstantSwaptionVolatility(,,I137,J137,G137)</f>
        <v>obj_001e0#0000</v>
      </c>
      <c r="AM137" s="221" t="b">
        <f ca="1">_xll.qlInstrumentSetPricingEngine(AK137,_xll.qlBachelierBlackSwaptionEngine(,"YC-EUR-EONIA",AL137))</f>
        <v>1</v>
      </c>
      <c r="AN137" s="222">
        <f ca="1">_xll.qlInstrumentNPV(AK137,AM137)*2/_xll.qlYieldTSDiscount("YC-EUR-EONIA",L137)</f>
        <v>1507.3112134093344</v>
      </c>
      <c r="AO137" s="222">
        <f ca="1">_xll.qlInstrumentResults(AK137,"annuity",AM137)</f>
        <v>75578.750837918007</v>
      </c>
      <c r="AP137" s="223">
        <f ca="1">H137/2*_xll.qlYieldTSDiscount("YC-EUR-EONIA",L137)/AO137</f>
        <v>9.2682523639044875E-3</v>
      </c>
      <c r="AQ137" s="224">
        <f ca="1">_xll.qlBachelierBlackFormulaImpliedVol("Call",AE137,AE137,_xll.qlDayCounterYearFraction("Act/365 (Fixed)",B137,K137),AP137)</f>
        <v>7.3436062184949564E-3</v>
      </c>
      <c r="AR137" s="225">
        <f ca="1">_xll.qlBlackFormulaImpliedStdDev("Call",AE137,AE137,AP137)/SQRT(_xll.qlDayCounterYearFraction("Act/365 (Fixed)",B137,K137))</f>
        <v>0.36914058153459467</v>
      </c>
    </row>
    <row r="138" spans="2:44">
      <c r="B138" s="210">
        <f t="shared" ca="1" si="8"/>
        <v>42276</v>
      </c>
      <c r="C138" s="211" t="s">
        <v>47</v>
      </c>
      <c r="D138" s="211" t="s">
        <v>157</v>
      </c>
      <c r="E138" s="211">
        <v>0</v>
      </c>
      <c r="F138" s="209" t="str">
        <f t="shared" si="9"/>
        <v>15Y9Y</v>
      </c>
      <c r="G138" s="212">
        <f>VLOOKUP(G$4&amp;$F138,SwaptionVols!$Z:$AE,4,FALSE)%%</f>
        <v>6.9599999999999992E-3</v>
      </c>
      <c r="H138" s="213">
        <f>VLOOKUP(H$4&amp;$F138,SwaptionVols!$Z:$AE,4,FALSE)</f>
        <v>1765</v>
      </c>
      <c r="I138" s="211" t="s">
        <v>7574</v>
      </c>
      <c r="J138" s="211" t="s">
        <v>7575</v>
      </c>
      <c r="K138" s="210">
        <f ca="1">_xll.qlCalendarAdvance(I138,B138,C138,J138)</f>
        <v>47756</v>
      </c>
      <c r="L138" s="210">
        <f ca="1">_xll.qlCalendarAdvance(I138,K138,"2d")</f>
        <v>47758</v>
      </c>
      <c r="M138" s="210">
        <f ca="1">_xll.qlCalendarAdvance(I138,L138,D138,"unadjusted")</f>
        <v>51045</v>
      </c>
      <c r="N138" s="211" t="s">
        <v>41</v>
      </c>
      <c r="O138" s="211" t="s">
        <v>7574</v>
      </c>
      <c r="P138" s="211" t="s">
        <v>7575</v>
      </c>
      <c r="Q138" s="211" t="s">
        <v>7575</v>
      </c>
      <c r="R138" s="211" t="s">
        <v>7670</v>
      </c>
      <c r="S138" s="214" t="str">
        <f ca="1">_xll.qlSchedule(,L138,M138,N138,O138,P138,Q138,R138)</f>
        <v>obj_00dce#0000</v>
      </c>
      <c r="T138" s="211" t="s">
        <v>58</v>
      </c>
      <c r="U138" s="211" t="s">
        <v>7574</v>
      </c>
      <c r="V138" s="211" t="s">
        <v>7575</v>
      </c>
      <c r="W138" s="211" t="s">
        <v>7575</v>
      </c>
      <c r="X138" s="211" t="s">
        <v>7670</v>
      </c>
      <c r="Y138" s="214" t="str">
        <f ca="1">_xll.qlSchedule(,L138,M138,T138,U138,V138,W138,X138)</f>
        <v>obj_00dcd#0000</v>
      </c>
      <c r="Z138" s="215" t="s">
        <v>7671</v>
      </c>
      <c r="AA138" s="216" t="s">
        <v>7640</v>
      </c>
      <c r="AB138" s="216" t="s">
        <v>7672</v>
      </c>
      <c r="AC138" s="214" t="str">
        <f ca="1">_xll.qlVanillaSwap(,,,S138,,Z138,Y138,AA138,,AB138)</f>
        <v>obj_00dcf#0000</v>
      </c>
      <c r="AD138" s="214" t="b">
        <f ca="1">_xll.qlInstrumentSetPricingEngine(AC138,_xll.qlDiscountingSwapEngine(,"YC-EUR-EONIA"))</f>
        <v>1</v>
      </c>
      <c r="AE138" s="217">
        <f ca="1">_xll.qlVanillaSwapFairRate(AC138,AD138)</f>
        <v>1.8851470965289635E-2</v>
      </c>
      <c r="AF138" s="211" t="s">
        <v>7673</v>
      </c>
      <c r="AG138" s="218">
        <v>10000</v>
      </c>
      <c r="AH138" s="219" t="str">
        <f ca="1">_xll.qlVanillaSwap(,AF138,AG138,S138,AE138,Z138,Y138,AA138,,AB138)</f>
        <v>obj_00e65#0000</v>
      </c>
      <c r="AI138" s="219" t="str">
        <f ca="1">_xll.qlEuropeanExercise(,K138)</f>
        <v>obj_00365#0000</v>
      </c>
      <c r="AJ138" s="211" t="s">
        <v>7669</v>
      </c>
      <c r="AK138" s="220" t="str">
        <f ca="1">_xll.qlSwaption(,AH138,AI138,AJ138)</f>
        <v>obj_00fbd#0000</v>
      </c>
      <c r="AL138" s="221" t="str">
        <f ca="1">_xll.qlConstantSwaptionVolatility(,,I138,J138,G138)</f>
        <v>obj_0017c#0000</v>
      </c>
      <c r="AM138" s="221" t="b">
        <f ca="1">_xll.qlInstrumentSetPricingEngine(AK138,_xll.qlBachelierBlackSwaptionEngine(,"YC-EUR-EONIA",AL138))</f>
        <v>1</v>
      </c>
      <c r="AN138" s="222">
        <f ca="1">_xll.qlInstrumentNPV(AK138,AM138)*2/_xll.qlYieldTSDiscount("YC-EUR-EONIA",L138)</f>
        <v>1766.4763788145642</v>
      </c>
      <c r="AO138" s="222">
        <f ca="1">_xll.qlInstrumentResults(AK138,"annuity",AM138)</f>
        <v>69180.06159079315</v>
      </c>
      <c r="AP138" s="223">
        <f ca="1">H138/2*_xll.qlYieldTSDiscount("YC-EUR-EONIA",L138)/AO138</f>
        <v>1.0749791174131973E-2</v>
      </c>
      <c r="AQ138" s="224">
        <f ca="1">_xll.qlBachelierBlackFormulaImpliedVol("Call",AE138,AE138,_xll.qlDayCounterYearFraction("Act/365 (Fixed)",B138,K138),AP138)</f>
        <v>6.9541829980448106E-3</v>
      </c>
      <c r="AR138" s="225">
        <f ca="1">_xll.qlBlackFormulaImpliedStdDev("Call",AE138,AE138,AP138)/SQRT(_xll.qlDayCounterYearFraction("Act/365 (Fixed)",B138,K138))</f>
        <v>0.40755951504447629</v>
      </c>
    </row>
    <row r="139" spans="2:44">
      <c r="B139" s="210">
        <f t="shared" ca="1" si="8"/>
        <v>42276</v>
      </c>
      <c r="C139" s="211" t="s">
        <v>48</v>
      </c>
      <c r="D139" s="211" t="s">
        <v>157</v>
      </c>
      <c r="E139" s="211">
        <v>0</v>
      </c>
      <c r="F139" s="209" t="str">
        <f t="shared" si="9"/>
        <v>20Y9Y</v>
      </c>
      <c r="G139" s="212">
        <f>VLOOKUP(G$4&amp;$F139,SwaptionVols!$Z:$AE,4,FALSE)%%</f>
        <v>6.4800000000000005E-3</v>
      </c>
      <c r="H139" s="213">
        <f>VLOOKUP(H$4&amp;$F139,SwaptionVols!$Z:$AE,4,FALSE)</f>
        <v>1922</v>
      </c>
      <c r="I139" s="211" t="s">
        <v>7574</v>
      </c>
      <c r="J139" s="211" t="s">
        <v>7575</v>
      </c>
      <c r="K139" s="210">
        <f ca="1">_xll.qlCalendarAdvance(I139,B139,C139,J139)</f>
        <v>49580</v>
      </c>
      <c r="L139" s="210">
        <f ca="1">_xll.qlCalendarAdvance(I139,K139,"2d")</f>
        <v>49584</v>
      </c>
      <c r="M139" s="210">
        <f ca="1">_xll.qlCalendarAdvance(I139,L139,D139,"unadjusted")</f>
        <v>52872</v>
      </c>
      <c r="N139" s="211" t="s">
        <v>41</v>
      </c>
      <c r="O139" s="211" t="s">
        <v>7574</v>
      </c>
      <c r="P139" s="211" t="s">
        <v>7575</v>
      </c>
      <c r="Q139" s="211" t="s">
        <v>7575</v>
      </c>
      <c r="R139" s="211" t="s">
        <v>7670</v>
      </c>
      <c r="S139" s="214" t="str">
        <f ca="1">_xll.qlSchedule(,L139,M139,N139,O139,P139,Q139,R139)</f>
        <v>obj_006ed#0000</v>
      </c>
      <c r="T139" s="211" t="s">
        <v>58</v>
      </c>
      <c r="U139" s="211" t="s">
        <v>7574</v>
      </c>
      <c r="V139" s="211" t="s">
        <v>7575</v>
      </c>
      <c r="W139" s="211" t="s">
        <v>7575</v>
      </c>
      <c r="X139" s="211" t="s">
        <v>7670</v>
      </c>
      <c r="Y139" s="214" t="str">
        <f ca="1">_xll.qlSchedule(,L139,M139,T139,U139,V139,W139,X139)</f>
        <v>obj_009d3#0000</v>
      </c>
      <c r="Z139" s="215" t="s">
        <v>7671</v>
      </c>
      <c r="AA139" s="216" t="s">
        <v>7640</v>
      </c>
      <c r="AB139" s="216" t="s">
        <v>7672</v>
      </c>
      <c r="AC139" s="214" t="str">
        <f ca="1">_xll.qlVanillaSwap(,,,S139,,Z139,Y139,AA139,,AB139)</f>
        <v>obj_009d4#0000</v>
      </c>
      <c r="AD139" s="214" t="b">
        <f ca="1">_xll.qlInstrumentSetPricingEngine(AC139,_xll.qlDiscountingSwapEngine(,"YC-EUR-EONIA"))</f>
        <v>1</v>
      </c>
      <c r="AE139" s="217">
        <f ca="1">_xll.qlVanillaSwapFairRate(AC139,AD139)</f>
        <v>1.6112193304660086E-2</v>
      </c>
      <c r="AF139" s="211" t="s">
        <v>7673</v>
      </c>
      <c r="AG139" s="218">
        <v>10000</v>
      </c>
      <c r="AH139" s="219" t="str">
        <f ca="1">_xll.qlVanillaSwap(,AF139,AG139,S139,AE139,Z139,Y139,AA139,,AB139)</f>
        <v>obj_011f3#0000</v>
      </c>
      <c r="AI139" s="219" t="str">
        <f ca="1">_xll.qlEuropeanExercise(,K139)</f>
        <v>obj_003ae#0000</v>
      </c>
      <c r="AJ139" s="211" t="s">
        <v>7669</v>
      </c>
      <c r="AK139" s="220" t="str">
        <f ca="1">_xll.qlSwaption(,AH139,AI139,AJ139)</f>
        <v>obj_01571#0000</v>
      </c>
      <c r="AL139" s="221" t="str">
        <f ca="1">_xll.qlConstantSwaptionVolatility(,,I139,J139,G139)</f>
        <v>obj_001f1#0000</v>
      </c>
      <c r="AM139" s="221" t="b">
        <f ca="1">_xll.qlInstrumentSetPricingEngine(AK139,_xll.qlBachelierBlackSwaptionEngine(,"YC-EUR-EONIA",AL139))</f>
        <v>1</v>
      </c>
      <c r="AN139" s="222">
        <f ca="1">_xll.qlInstrumentNPV(AK139,AM139)*2/_xll.qlYieldTSDiscount("YC-EUR-EONIA",L139)</f>
        <v>1923.8735552659177</v>
      </c>
      <c r="AO139" s="222">
        <f ca="1">_xll.qlInstrumentResults(AK139,"annuity",AM139)</f>
        <v>63688.701258317269</v>
      </c>
      <c r="AP139" s="223">
        <f ca="1">H139/2*_xll.qlYieldTSDiscount("YC-EUR-EONIA",L139)/AO139</f>
        <v>1.1553029439221858E-2</v>
      </c>
      <c r="AQ139" s="224">
        <f ca="1">_xll.qlBachelierBlackFormulaImpliedVol("Call",AE139,AE139,_xll.qlDayCounterYearFraction("Act/365 (Fixed)",B139,K139),AP139)</f>
        <v>6.4736894822999391E-3</v>
      </c>
      <c r="AR139" s="225">
        <f ca="1">_xll.qlBlackFormulaImpliedStdDev("Call",AE139,AE139,AP139)/SQRT(_xll.qlDayCounterYearFraction("Act/365 (Fixed)",B139,K139))</f>
        <v>0.48003533858417907</v>
      </c>
    </row>
    <row r="140" spans="2:44">
      <c r="B140" s="210">
        <f t="shared" ca="1" si="8"/>
        <v>42276</v>
      </c>
      <c r="C140" s="211" t="s">
        <v>209</v>
      </c>
      <c r="D140" s="211" t="s">
        <v>46</v>
      </c>
      <c r="E140" s="211">
        <v>0</v>
      </c>
      <c r="F140" s="209" t="str">
        <f t="shared" si="9"/>
        <v>1M10Y</v>
      </c>
      <c r="G140" s="212">
        <f>VLOOKUP(G$4&amp;$F140,SwaptionVols!$Z:$AE,4,FALSE)%%</f>
        <v>6.6400000000000001E-3</v>
      </c>
      <c r="H140" s="213">
        <f>VLOOKUP(H$4&amp;$F140,SwaptionVols!$Z:$AE,4,FALSE)</f>
        <v>144</v>
      </c>
      <c r="I140" s="211" t="s">
        <v>7574</v>
      </c>
      <c r="J140" s="211" t="s">
        <v>7575</v>
      </c>
      <c r="K140" s="210">
        <f ca="1">_xll.qlCalendarAdvance(I140,B140,C140,J140)</f>
        <v>42306</v>
      </c>
      <c r="L140" s="210">
        <f ca="1">_xll.qlCalendarAdvance(I140,K140,"2d")</f>
        <v>42310</v>
      </c>
      <c r="M140" s="210">
        <f ca="1">_xll.qlCalendarAdvance(I140,L140,D140,"unadjusted")</f>
        <v>45963</v>
      </c>
      <c r="N140" s="211" t="s">
        <v>41</v>
      </c>
      <c r="O140" s="211" t="s">
        <v>7574</v>
      </c>
      <c r="P140" s="211" t="s">
        <v>7575</v>
      </c>
      <c r="Q140" s="211" t="s">
        <v>7575</v>
      </c>
      <c r="R140" s="211" t="s">
        <v>7670</v>
      </c>
      <c r="S140" s="214" t="str">
        <f ca="1">_xll.qlSchedule(,L140,M140,N140,O140,P140,Q140,R140)</f>
        <v>obj_00678#0000</v>
      </c>
      <c r="T140" s="211" t="s">
        <v>58</v>
      </c>
      <c r="U140" s="211" t="s">
        <v>7574</v>
      </c>
      <c r="V140" s="211" t="s">
        <v>7575</v>
      </c>
      <c r="W140" s="211" t="s">
        <v>7575</v>
      </c>
      <c r="X140" s="211" t="s">
        <v>7670</v>
      </c>
      <c r="Y140" s="214" t="str">
        <f ca="1">_xll.qlSchedule(,L140,M140,T140,U140,V140,W140,X140)</f>
        <v>obj_00578#0000</v>
      </c>
      <c r="Z140" s="215" t="s">
        <v>7671</v>
      </c>
      <c r="AA140" s="216" t="s">
        <v>7640</v>
      </c>
      <c r="AB140" s="216" t="s">
        <v>7672</v>
      </c>
      <c r="AC140" s="214" t="str">
        <f ca="1">_xll.qlVanillaSwap(,,,S140,,Z140,Y140,AA140,,AB140)</f>
        <v>obj_006c9#0000</v>
      </c>
      <c r="AD140" s="214" t="b">
        <f ca="1">_xll.qlInstrumentSetPricingEngine(AC140,_xll.qlDiscountingSwapEngine(,"YC-EUR-EONIA"))</f>
        <v>1</v>
      </c>
      <c r="AE140" s="217">
        <f ca="1">_xll.qlVanillaSwapFairRate(AC140,AD140)</f>
        <v>9.7827098223663474E-3</v>
      </c>
      <c r="AF140" s="211" t="s">
        <v>7673</v>
      </c>
      <c r="AG140" s="218">
        <v>10000</v>
      </c>
      <c r="AH140" s="219" t="str">
        <f ca="1">_xll.qlVanillaSwap(,AF140,AG140,S140,AE140,Z140,Y140,AA140,,AB140)</f>
        <v>obj_00d69#0000</v>
      </c>
      <c r="AI140" s="219" t="str">
        <f ca="1">_xll.qlEuropeanExercise(,K140)</f>
        <v>obj_00b38#0000</v>
      </c>
      <c r="AJ140" s="211" t="s">
        <v>7669</v>
      </c>
      <c r="AK140" s="220" t="str">
        <f ca="1">_xll.qlSwaption(,AH140,AI140,AJ140)</f>
        <v>obj_00eff#0000</v>
      </c>
      <c r="AL140" s="221" t="str">
        <f ca="1">_xll.qlConstantSwaptionVolatility(,,I140,J140,G140)</f>
        <v>obj_000f0#0000</v>
      </c>
      <c r="AM140" s="221" t="b">
        <f ca="1">_xll.qlInstrumentSetPricingEngine(AK140,_xll.qlBachelierBlackSwaptionEngine(,"YC-EUR-EONIA",AL140))</f>
        <v>1</v>
      </c>
      <c r="AN140" s="222">
        <f ca="1">_xll.qlInstrumentNPV(AK140,AM140)*2/_xll.qlYieldTSDiscount("YC-EUR-EONIA",L140)</f>
        <v>144.06309065046233</v>
      </c>
      <c r="AO140" s="222">
        <f ca="1">_xll.qlInstrumentResults(AK140,"annuity",AM140)</f>
        <v>94861.307694065792</v>
      </c>
      <c r="AP140" s="223">
        <f ca="1">H140/2*_xll.qlYieldTSDiscount("YC-EUR-EONIA",L140)/AO140</f>
        <v>7.5910544179219619E-4</v>
      </c>
      <c r="AQ140" s="224">
        <f ca="1">_xll.qlBachelierBlackFormulaImpliedVol("Call",AE140,AE140,_xll.qlDayCounterYearFraction("Act/365 (Fixed)",B140,K140),AP140)</f>
        <v>6.6370920940456565E-3</v>
      </c>
      <c r="AR140" s="225">
        <f ca="1">_xll.qlBlackFormulaImpliedStdDev("Call",AE140,AE140,AP140)/SQRT(_xll.qlDayCounterYearFraction("Act/365 (Fixed)",B140,K140))</f>
        <v>0.67952432563903042</v>
      </c>
    </row>
    <row r="141" spans="2:44">
      <c r="B141" s="210">
        <f t="shared" ca="1" si="8"/>
        <v>42276</v>
      </c>
      <c r="C141" s="211" t="s">
        <v>210</v>
      </c>
      <c r="D141" s="211" t="s">
        <v>46</v>
      </c>
      <c r="E141" s="211">
        <v>0</v>
      </c>
      <c r="F141" s="209" t="str">
        <f t="shared" si="9"/>
        <v>2M10Y</v>
      </c>
      <c r="G141" s="212">
        <f>VLOOKUP(G$4&amp;$F141,SwaptionVols!$Z:$AE,4,FALSE)%%</f>
        <v>6.709999999999999E-3</v>
      </c>
      <c r="H141" s="213">
        <f>VLOOKUP(H$4&amp;$F141,SwaptionVols!$Z:$AE,4,FALSE)</f>
        <v>209</v>
      </c>
      <c r="I141" s="211" t="s">
        <v>7574</v>
      </c>
      <c r="J141" s="211" t="s">
        <v>7575</v>
      </c>
      <c r="K141" s="210">
        <f ca="1">_xll.qlCalendarAdvance(I141,B141,C141,J141)</f>
        <v>42338</v>
      </c>
      <c r="L141" s="210">
        <f ca="1">_xll.qlCalendarAdvance(I141,K141,"2d")</f>
        <v>42340</v>
      </c>
      <c r="M141" s="210">
        <f ca="1">_xll.qlCalendarAdvance(I141,L141,D141,"unadjusted")</f>
        <v>45993</v>
      </c>
      <c r="N141" s="211" t="s">
        <v>41</v>
      </c>
      <c r="O141" s="211" t="s">
        <v>7574</v>
      </c>
      <c r="P141" s="211" t="s">
        <v>7575</v>
      </c>
      <c r="Q141" s="211" t="s">
        <v>7575</v>
      </c>
      <c r="R141" s="211" t="s">
        <v>7670</v>
      </c>
      <c r="S141" s="214" t="str">
        <f ca="1">_xll.qlSchedule(,L141,M141,N141,O141,P141,Q141,R141)</f>
        <v>obj_00d8c#0000</v>
      </c>
      <c r="T141" s="211" t="s">
        <v>58</v>
      </c>
      <c r="U141" s="211" t="s">
        <v>7574</v>
      </c>
      <c r="V141" s="211" t="s">
        <v>7575</v>
      </c>
      <c r="W141" s="211" t="s">
        <v>7575</v>
      </c>
      <c r="X141" s="211" t="s">
        <v>7670</v>
      </c>
      <c r="Y141" s="214" t="str">
        <f ca="1">_xll.qlSchedule(,L141,M141,T141,U141,V141,W141,X141)</f>
        <v>obj_00d8b#0000</v>
      </c>
      <c r="Z141" s="215" t="s">
        <v>7671</v>
      </c>
      <c r="AA141" s="216" t="s">
        <v>7640</v>
      </c>
      <c r="AB141" s="216" t="s">
        <v>7672</v>
      </c>
      <c r="AC141" s="214" t="str">
        <f ca="1">_xll.qlVanillaSwap(,,,S141,,Z141,Y141,AA141,,AB141)</f>
        <v>obj_00d8d#0000</v>
      </c>
      <c r="AD141" s="214" t="b">
        <f ca="1">_xll.qlInstrumentSetPricingEngine(AC141,_xll.qlDiscountingSwapEngine(,"YC-EUR-EONIA"))</f>
        <v>1</v>
      </c>
      <c r="AE141" s="217">
        <f ca="1">_xll.qlVanillaSwapFairRate(AC141,AD141)</f>
        <v>9.9405577361043971E-3</v>
      </c>
      <c r="AF141" s="211" t="s">
        <v>7673</v>
      </c>
      <c r="AG141" s="218">
        <v>10000</v>
      </c>
      <c r="AH141" s="219" t="str">
        <f ca="1">_xll.qlVanillaSwap(,AF141,AG141,S141,AE141,Z141,Y141,AA141,,AB141)</f>
        <v>obj_013e7#0000</v>
      </c>
      <c r="AI141" s="219" t="str">
        <f ca="1">_xll.qlEuropeanExercise(,K141)</f>
        <v>obj_00ade#0000</v>
      </c>
      <c r="AJ141" s="211" t="s">
        <v>7669</v>
      </c>
      <c r="AK141" s="220" t="str">
        <f ca="1">_xll.qlSwaption(,AH141,AI141,AJ141)</f>
        <v>obj_013e8#0000</v>
      </c>
      <c r="AL141" s="221" t="str">
        <f ca="1">_xll.qlConstantSwaptionVolatility(,,I141,J141,G141)</f>
        <v>obj_000e2#0000</v>
      </c>
      <c r="AM141" s="221" t="b">
        <f ca="1">_xll.qlInstrumentSetPricingEngine(AK141,_xll.qlBachelierBlackSwaptionEngine(,"YC-EUR-EONIA",AL141))</f>
        <v>1</v>
      </c>
      <c r="AN141" s="222">
        <f ca="1">_xll.qlInstrumentNPV(AK141,AM141)*2/_xll.qlYieldTSDiscount("YC-EUR-EONIA",L141)</f>
        <v>209.05484335404992</v>
      </c>
      <c r="AO141" s="222">
        <f ca="1">_xll.qlInstrumentResults(AK141,"annuity",AM141)</f>
        <v>94768.00617813936</v>
      </c>
      <c r="AP141" s="223">
        <f ca="1">H141/2*_xll.qlYieldTSDiscount("YC-EUR-EONIA",L141)/AO141</f>
        <v>1.1029810498168556E-3</v>
      </c>
      <c r="AQ141" s="224">
        <f ca="1">_xll.qlBachelierBlackFormulaImpliedVol("Call",AE141,AE141,_xll.qlDayCounterYearFraction("Act/365 (Fixed)",B141,K141),AP141)</f>
        <v>6.7082397016028058E-3</v>
      </c>
      <c r="AR141" s="225">
        <f ca="1">_xll.qlBlackFormulaImpliedStdDev("Call",AE141,AE141,AP141)/SQRT(_xll.qlDayCounterYearFraction("Act/365 (Fixed)",B141,K141))</f>
        <v>0.67702530002634576</v>
      </c>
    </row>
    <row r="142" spans="2:44">
      <c r="B142" s="210">
        <f t="shared" ca="1" si="8"/>
        <v>42276</v>
      </c>
      <c r="C142" s="211" t="s">
        <v>54</v>
      </c>
      <c r="D142" s="211" t="s">
        <v>46</v>
      </c>
      <c r="E142" s="211">
        <v>0</v>
      </c>
      <c r="F142" s="209" t="str">
        <f t="shared" si="9"/>
        <v>3M10Y</v>
      </c>
      <c r="G142" s="212">
        <f>VLOOKUP(G$4&amp;$F142,SwaptionVols!$Z:$AE,4,FALSE)%%</f>
        <v>6.8000000000000005E-3</v>
      </c>
      <c r="H142" s="213">
        <f>VLOOKUP(H$4&amp;$F142,SwaptionVols!$Z:$AE,4,FALSE)</f>
        <v>256</v>
      </c>
      <c r="I142" s="211" t="s">
        <v>7574</v>
      </c>
      <c r="J142" s="211" t="s">
        <v>7575</v>
      </c>
      <c r="K142" s="210">
        <f ca="1">_xll.qlCalendarAdvance(I142,B142,C142,J142)</f>
        <v>42367</v>
      </c>
      <c r="L142" s="210">
        <f ca="1">_xll.qlCalendarAdvance(I142,K142,"2d")</f>
        <v>42369</v>
      </c>
      <c r="M142" s="210">
        <f ca="1">_xll.qlCalendarAdvance(I142,L142,D142,"unadjusted")</f>
        <v>46022</v>
      </c>
      <c r="N142" s="211" t="s">
        <v>41</v>
      </c>
      <c r="O142" s="211" t="s">
        <v>7574</v>
      </c>
      <c r="P142" s="211" t="s">
        <v>7575</v>
      </c>
      <c r="Q142" s="211" t="s">
        <v>7575</v>
      </c>
      <c r="R142" s="211" t="s">
        <v>7670</v>
      </c>
      <c r="S142" s="214" t="str">
        <f ca="1">_xll.qlSchedule(,L142,M142,N142,O142,P142,Q142,R142)</f>
        <v>obj_00852#0000</v>
      </c>
      <c r="T142" s="211" t="s">
        <v>58</v>
      </c>
      <c r="U142" s="211" t="s">
        <v>7574</v>
      </c>
      <c r="V142" s="211" t="s">
        <v>7575</v>
      </c>
      <c r="W142" s="211" t="s">
        <v>7575</v>
      </c>
      <c r="X142" s="211" t="s">
        <v>7670</v>
      </c>
      <c r="Y142" s="214" t="str">
        <f ca="1">_xll.qlSchedule(,L142,M142,T142,U142,V142,W142,X142)</f>
        <v>obj_00853#0000</v>
      </c>
      <c r="Z142" s="215" t="s">
        <v>7671</v>
      </c>
      <c r="AA142" s="216" t="s">
        <v>7640</v>
      </c>
      <c r="AB142" s="216" t="s">
        <v>7672</v>
      </c>
      <c r="AC142" s="214" t="str">
        <f ca="1">_xll.qlVanillaSwap(,,,S142,,Z142,Y142,AA142,,AB142)</f>
        <v>obj_00854#0000</v>
      </c>
      <c r="AD142" s="214" t="b">
        <f ca="1">_xll.qlInstrumentSetPricingEngine(AC142,_xll.qlDiscountingSwapEngine(,"YC-EUR-EONIA"))</f>
        <v>1</v>
      </c>
      <c r="AE142" s="217">
        <f ca="1">_xll.qlVanillaSwapFairRate(AC142,AD142)</f>
        <v>1.009106057296786E-2</v>
      </c>
      <c r="AF142" s="211" t="s">
        <v>7673</v>
      </c>
      <c r="AG142" s="218">
        <v>10000</v>
      </c>
      <c r="AH142" s="219" t="str">
        <f ca="1">_xll.qlVanillaSwap(,AF142,AG142,S142,AE142,Z142,Y142,AA142,,AB142)</f>
        <v>obj_00d71#0000</v>
      </c>
      <c r="AI142" s="219" t="str">
        <f ca="1">_xll.qlEuropeanExercise(,K142)</f>
        <v>obj_00729#0000</v>
      </c>
      <c r="AJ142" s="211" t="s">
        <v>7669</v>
      </c>
      <c r="AK142" s="220" t="str">
        <f ca="1">_xll.qlSwaption(,AH142,AI142,AJ142)</f>
        <v>obj_0109b#0000</v>
      </c>
      <c r="AL142" s="221" t="str">
        <f ca="1">_xll.qlConstantSwaptionVolatility(,,I142,J142,G142)</f>
        <v>obj_00210#0000</v>
      </c>
      <c r="AM142" s="221" t="b">
        <f ca="1">_xll.qlInstrumentSetPricingEngine(AK142,_xll.qlBachelierBlackSwaptionEngine(,"YC-EUR-EONIA",AL142))</f>
        <v>1</v>
      </c>
      <c r="AN142" s="222">
        <f ca="1">_xll.qlInstrumentNPV(AK142,AM142)*2/_xll.qlYieldTSDiscount("YC-EUR-EONIA",L142)</f>
        <v>256.60253107307352</v>
      </c>
      <c r="AO142" s="222">
        <f ca="1">_xll.qlInstrumentResults(AK142,"annuity",AM142)</f>
        <v>94754.836066406278</v>
      </c>
      <c r="AP142" s="223">
        <f ca="1">H142/2*_xll.qlYieldTSDiscount("YC-EUR-EONIA",L142)/AO142</f>
        <v>1.3513637718430467E-3</v>
      </c>
      <c r="AQ142" s="224">
        <f ca="1">_xll.qlBachelierBlackFormulaImpliedVol("Call",AE142,AE142,_xll.qlDayCounterYearFraction("Act/365 (Fixed)",B142,K142),AP142)</f>
        <v>6.7840328492483866E-3</v>
      </c>
      <c r="AR142" s="225">
        <f ca="1">_xll.qlBlackFormulaImpliedStdDev("Call",AE142,AE142,AP142)/SQRT(_xll.qlDayCounterYearFraction("Act/365 (Fixed)",B142,K142))</f>
        <v>0.675469346197339</v>
      </c>
    </row>
    <row r="143" spans="2:44">
      <c r="B143" s="210">
        <f t="shared" ca="1" si="8"/>
        <v>42276</v>
      </c>
      <c r="C143" s="211" t="s">
        <v>58</v>
      </c>
      <c r="D143" s="211" t="s">
        <v>46</v>
      </c>
      <c r="E143" s="211">
        <v>0</v>
      </c>
      <c r="F143" s="209" t="str">
        <f t="shared" si="9"/>
        <v>6M10Y</v>
      </c>
      <c r="G143" s="212">
        <f>VLOOKUP(G$4&amp;$F143,SwaptionVols!$Z:$AE,4,FALSE)%%</f>
        <v>6.9499999999999996E-3</v>
      </c>
      <c r="H143" s="213">
        <f>VLOOKUP(H$4&amp;$F143,SwaptionVols!$Z:$AE,4,FALSE)</f>
        <v>369</v>
      </c>
      <c r="I143" s="211" t="s">
        <v>7574</v>
      </c>
      <c r="J143" s="211" t="s">
        <v>7575</v>
      </c>
      <c r="K143" s="210">
        <f ca="1">_xll.qlCalendarAdvance(I143,B143,C143,J143)</f>
        <v>42458</v>
      </c>
      <c r="L143" s="210">
        <f ca="1">_xll.qlCalendarAdvance(I143,K143,"2d")</f>
        <v>42460</v>
      </c>
      <c r="M143" s="210">
        <f ca="1">_xll.qlCalendarAdvance(I143,L143,D143,"unadjusted")</f>
        <v>46112</v>
      </c>
      <c r="N143" s="211" t="s">
        <v>41</v>
      </c>
      <c r="O143" s="211" t="s">
        <v>7574</v>
      </c>
      <c r="P143" s="211" t="s">
        <v>7575</v>
      </c>
      <c r="Q143" s="211" t="s">
        <v>7575</v>
      </c>
      <c r="R143" s="211" t="s">
        <v>7670</v>
      </c>
      <c r="S143" s="214" t="str">
        <f ca="1">_xll.qlSchedule(,L143,M143,N143,O143,P143,Q143,R143)</f>
        <v>obj_007b2#0000</v>
      </c>
      <c r="T143" s="211" t="s">
        <v>58</v>
      </c>
      <c r="U143" s="211" t="s">
        <v>7574</v>
      </c>
      <c r="V143" s="211" t="s">
        <v>7575</v>
      </c>
      <c r="W143" s="211" t="s">
        <v>7575</v>
      </c>
      <c r="X143" s="211" t="s">
        <v>7670</v>
      </c>
      <c r="Y143" s="214" t="str">
        <f ca="1">_xll.qlSchedule(,L143,M143,T143,U143,V143,W143,X143)</f>
        <v>obj_007b1#0000</v>
      </c>
      <c r="Z143" s="215" t="s">
        <v>7671</v>
      </c>
      <c r="AA143" s="216" t="s">
        <v>7640</v>
      </c>
      <c r="AB143" s="216" t="s">
        <v>7672</v>
      </c>
      <c r="AC143" s="214" t="str">
        <f ca="1">_xll.qlVanillaSwap(,,,S143,,Z143,Y143,AA143,,AB143)</f>
        <v>obj_007b3#0000</v>
      </c>
      <c r="AD143" s="214" t="b">
        <f ca="1">_xll.qlInstrumentSetPricingEngine(AC143,_xll.qlDiscountingSwapEngine(,"YC-EUR-EONIA"))</f>
        <v>1</v>
      </c>
      <c r="AE143" s="217">
        <f ca="1">_xll.qlVanillaSwapFairRate(AC143,AD143)</f>
        <v>1.058128276005039E-2</v>
      </c>
      <c r="AF143" s="211" t="s">
        <v>7673</v>
      </c>
      <c r="AG143" s="218">
        <v>10000</v>
      </c>
      <c r="AH143" s="219" t="str">
        <f ca="1">_xll.qlVanillaSwap(,AF143,AG143,S143,AE143,Z143,Y143,AA143,,AB143)</f>
        <v>obj_00c78#0000</v>
      </c>
      <c r="AI143" s="219" t="str">
        <f ca="1">_xll.qlEuropeanExercise(,K143)</f>
        <v>obj_003c3#0000</v>
      </c>
      <c r="AJ143" s="211" t="s">
        <v>7669</v>
      </c>
      <c r="AK143" s="220" t="str">
        <f ca="1">_xll.qlSwaption(,AH143,AI143,AJ143)</f>
        <v>obj_00f6f#0000</v>
      </c>
      <c r="AL143" s="221" t="str">
        <f ca="1">_xll.qlConstantSwaptionVolatility(,,I143,J143,G143)</f>
        <v>obj_000e5#0000</v>
      </c>
      <c r="AM143" s="221" t="b">
        <f ca="1">_xll.qlInstrumentSetPricingEngine(AK143,_xll.qlBachelierBlackSwaptionEngine(,"YC-EUR-EONIA",AL143))</f>
        <v>1</v>
      </c>
      <c r="AN143" s="222">
        <f ca="1">_xll.qlInstrumentNPV(AK143,AM143)*2/_xll.qlYieldTSDiscount("YC-EUR-EONIA",L143)</f>
        <v>369.92133122822287</v>
      </c>
      <c r="AO143" s="222">
        <f ca="1">_xll.qlInstrumentResults(AK143,"annuity",AM143)</f>
        <v>94546.532458308968</v>
      </c>
      <c r="AP143" s="223">
        <f ca="1">H143/2*_xll.qlYieldTSDiscount("YC-EUR-EONIA",L143)/AO143</f>
        <v>1.9529949623122644E-3</v>
      </c>
      <c r="AQ143" s="224">
        <f ca="1">_xll.qlBachelierBlackFormulaImpliedVol("Call",AE143,AE143,_xll.qlDayCounterYearFraction("Act/365 (Fixed)",B143,K143),AP143)</f>
        <v>6.9326902330425176E-3</v>
      </c>
      <c r="AR143" s="225">
        <f ca="1">_xll.qlBlackFormulaImpliedStdDev("Call",AE143,AE143,AP143)/SQRT(_xll.qlDayCounterYearFraction("Act/365 (Fixed)",B143,K143))</f>
        <v>0.66113961864140769</v>
      </c>
    </row>
    <row r="144" spans="2:44">
      <c r="B144" s="210">
        <f t="shared" ca="1" si="8"/>
        <v>42276</v>
      </c>
      <c r="C144" s="211" t="s">
        <v>71</v>
      </c>
      <c r="D144" s="211" t="s">
        <v>46</v>
      </c>
      <c r="E144" s="211">
        <v>0</v>
      </c>
      <c r="F144" s="209" t="str">
        <f t="shared" si="9"/>
        <v>9M10Y</v>
      </c>
      <c r="G144" s="212">
        <f>VLOOKUP(G$4&amp;$F144,SwaptionVols!$Z:$AE,4,FALSE)%%</f>
        <v>6.9900000000000006E-3</v>
      </c>
      <c r="H144" s="213">
        <f>VLOOKUP(H$4&amp;$F144,SwaptionVols!$Z:$AE,4,FALSE)</f>
        <v>455</v>
      </c>
      <c r="I144" s="211" t="s">
        <v>7574</v>
      </c>
      <c r="J144" s="211" t="s">
        <v>7575</v>
      </c>
      <c r="K144" s="210">
        <f ca="1">_xll.qlCalendarAdvance(I144,B144,C144,J144)</f>
        <v>42550</v>
      </c>
      <c r="L144" s="210">
        <f ca="1">_xll.qlCalendarAdvance(I144,K144,"2d")</f>
        <v>42552</v>
      </c>
      <c r="M144" s="210">
        <f ca="1">_xll.qlCalendarAdvance(I144,L144,D144,"unadjusted")</f>
        <v>46204</v>
      </c>
      <c r="N144" s="211" t="s">
        <v>41</v>
      </c>
      <c r="O144" s="211" t="s">
        <v>7574</v>
      </c>
      <c r="P144" s="211" t="s">
        <v>7575</v>
      </c>
      <c r="Q144" s="211" t="s">
        <v>7575</v>
      </c>
      <c r="R144" s="211" t="s">
        <v>7670</v>
      </c>
      <c r="S144" s="214" t="str">
        <f ca="1">_xll.qlSchedule(,L144,M144,N144,O144,P144,Q144,R144)</f>
        <v>obj_007f8#0000</v>
      </c>
      <c r="T144" s="211" t="s">
        <v>58</v>
      </c>
      <c r="U144" s="211" t="s">
        <v>7574</v>
      </c>
      <c r="V144" s="211" t="s">
        <v>7575</v>
      </c>
      <c r="W144" s="211" t="s">
        <v>7575</v>
      </c>
      <c r="X144" s="211" t="s">
        <v>7670</v>
      </c>
      <c r="Y144" s="214" t="str">
        <f ca="1">_xll.qlSchedule(,L144,M144,T144,U144,V144,W144,X144)</f>
        <v>obj_00a96#0000</v>
      </c>
      <c r="Z144" s="215" t="s">
        <v>7671</v>
      </c>
      <c r="AA144" s="216" t="s">
        <v>7640</v>
      </c>
      <c r="AB144" s="216" t="s">
        <v>7672</v>
      </c>
      <c r="AC144" s="214" t="str">
        <f ca="1">_xll.qlVanillaSwap(,,,S144,,Z144,Y144,AA144,,AB144)</f>
        <v>obj_00aff#0000</v>
      </c>
      <c r="AD144" s="214" t="b">
        <f ca="1">_xll.qlInstrumentSetPricingEngine(AC144,_xll.qlDiscountingSwapEngine(,"YC-EUR-EONIA"))</f>
        <v>1</v>
      </c>
      <c r="AE144" s="217">
        <f ca="1">_xll.qlVanillaSwapFairRate(AC144,AD144)</f>
        <v>1.1098287373648678E-2</v>
      </c>
      <c r="AF144" s="211" t="s">
        <v>7673</v>
      </c>
      <c r="AG144" s="218">
        <v>10000</v>
      </c>
      <c r="AH144" s="219" t="str">
        <f ca="1">_xll.qlVanillaSwap(,AF144,AG144,S144,AE144,Z144,Y144,AA144,,AB144)</f>
        <v>obj_01431#0000</v>
      </c>
      <c r="AI144" s="219" t="str">
        <f ca="1">_xll.qlEuropeanExercise(,K144)</f>
        <v>obj_005b2#0000</v>
      </c>
      <c r="AJ144" s="211" t="s">
        <v>7669</v>
      </c>
      <c r="AK144" s="220" t="str">
        <f ca="1">_xll.qlSwaption(,AH144,AI144,AJ144)</f>
        <v>obj_015c0#0000</v>
      </c>
      <c r="AL144" s="221" t="str">
        <f ca="1">_xll.qlConstantSwaptionVolatility(,,I144,J144,G144)</f>
        <v>obj_000fd#0000</v>
      </c>
      <c r="AM144" s="221" t="b">
        <f ca="1">_xll.qlInstrumentSetPricingEngine(AK144,_xll.qlBachelierBlackSwaptionEngine(,"YC-EUR-EONIA",AL144))</f>
        <v>1</v>
      </c>
      <c r="AN144" s="222">
        <f ca="1">_xll.qlInstrumentNPV(AK144,AM144)*2/_xll.qlYieldTSDiscount("YC-EUR-EONIA",L144)</f>
        <v>454.98876561287284</v>
      </c>
      <c r="AO144" s="222">
        <f ca="1">_xll.qlInstrumentResults(AK144,"annuity",AM144)</f>
        <v>94278.021278500339</v>
      </c>
      <c r="AP144" s="223">
        <f ca="1">H144/2*_xll.qlYieldTSDiscount("YC-EUR-EONIA",L144)/AO144</f>
        <v>2.416166252218441E-3</v>
      </c>
      <c r="AQ144" s="224">
        <f ca="1">_xll.qlBachelierBlackFormulaImpliedVol("Call",AE144,AE144,_xll.qlDayCounterYearFraction("Act/365 (Fixed)",B144,K144),AP144)</f>
        <v>6.9901725940769511E-3</v>
      </c>
      <c r="AR144" s="225">
        <f ca="1">_xll.qlBlackFormulaImpliedStdDev("Call",AE144,AE144,AP144)/SQRT(_xll.qlDayCounterYearFraction("Act/365 (Fixed)",B144,K144))</f>
        <v>0.63786813187226299</v>
      </c>
    </row>
    <row r="145" spans="2:44">
      <c r="B145" s="210">
        <f t="shared" ca="1" si="8"/>
        <v>42276</v>
      </c>
      <c r="C145" s="211" t="s">
        <v>41</v>
      </c>
      <c r="D145" s="211" t="s">
        <v>46</v>
      </c>
      <c r="E145" s="211">
        <v>0</v>
      </c>
      <c r="F145" s="209" t="str">
        <f t="shared" si="9"/>
        <v>1Y10Y</v>
      </c>
      <c r="G145" s="212">
        <f>VLOOKUP(G$4&amp;$F145,SwaptionVols!$Z:$AE,4,FALSE)%%</f>
        <v>7.0200000000000011E-3</v>
      </c>
      <c r="H145" s="213">
        <f>VLOOKUP(H$4&amp;$F145,SwaptionVols!$Z:$AE,4,FALSE)</f>
        <v>526</v>
      </c>
      <c r="I145" s="211" t="s">
        <v>7574</v>
      </c>
      <c r="J145" s="211" t="s">
        <v>7575</v>
      </c>
      <c r="K145" s="210">
        <f ca="1">_xll.qlCalendarAdvance(I145,B145,C145,J145)</f>
        <v>42642</v>
      </c>
      <c r="L145" s="210">
        <f ca="1">_xll.qlCalendarAdvance(I145,K145,"2d")</f>
        <v>42646</v>
      </c>
      <c r="M145" s="210">
        <f ca="1">_xll.qlCalendarAdvance(I145,L145,D145,"unadjusted")</f>
        <v>46298</v>
      </c>
      <c r="N145" s="211" t="s">
        <v>41</v>
      </c>
      <c r="O145" s="211" t="s">
        <v>7574</v>
      </c>
      <c r="P145" s="211" t="s">
        <v>7575</v>
      </c>
      <c r="Q145" s="211" t="s">
        <v>7575</v>
      </c>
      <c r="R145" s="211" t="s">
        <v>7670</v>
      </c>
      <c r="S145" s="214" t="str">
        <f ca="1">_xll.qlSchedule(,L145,M145,N145,O145,P145,Q145,R145)</f>
        <v>obj_00838#0000</v>
      </c>
      <c r="T145" s="211" t="s">
        <v>58</v>
      </c>
      <c r="U145" s="211" t="s">
        <v>7574</v>
      </c>
      <c r="V145" s="211" t="s">
        <v>7575</v>
      </c>
      <c r="W145" s="211" t="s">
        <v>7575</v>
      </c>
      <c r="X145" s="211" t="s">
        <v>7670</v>
      </c>
      <c r="Y145" s="214" t="str">
        <f ca="1">_xll.qlSchedule(,L145,M145,T145,U145,V145,W145,X145)</f>
        <v>obj_00839#0000</v>
      </c>
      <c r="Z145" s="215" t="s">
        <v>7671</v>
      </c>
      <c r="AA145" s="216" t="s">
        <v>7640</v>
      </c>
      <c r="AB145" s="216" t="s">
        <v>7672</v>
      </c>
      <c r="AC145" s="214" t="str">
        <f ca="1">_xll.qlVanillaSwap(,,,S145,,Z145,Y145,AA145,,AB145)</f>
        <v>obj_0083a#0000</v>
      </c>
      <c r="AD145" s="214" t="b">
        <f ca="1">_xll.qlInstrumentSetPricingEngine(AC145,_xll.qlDiscountingSwapEngine(,"YC-EUR-EONIA"))</f>
        <v>1</v>
      </c>
      <c r="AE145" s="217">
        <f ca="1">_xll.qlVanillaSwapFairRate(AC145,AD145)</f>
        <v>1.1631046826830615E-2</v>
      </c>
      <c r="AF145" s="211" t="s">
        <v>7673</v>
      </c>
      <c r="AG145" s="218">
        <v>10000</v>
      </c>
      <c r="AH145" s="219" t="str">
        <f ca="1">_xll.qlVanillaSwap(,AF145,AG145,S145,AE145,Z145,Y145,AA145,,AB145)</f>
        <v>obj_00e01#0000</v>
      </c>
      <c r="AI145" s="219" t="str">
        <f ca="1">_xll.qlEuropeanExercise(,K145)</f>
        <v>obj_00567#0000</v>
      </c>
      <c r="AJ145" s="211" t="s">
        <v>7669</v>
      </c>
      <c r="AK145" s="220" t="str">
        <f ca="1">_xll.qlSwaption(,AH145,AI145,AJ145)</f>
        <v>obj_00fd0#0000</v>
      </c>
      <c r="AL145" s="221" t="str">
        <f ca="1">_xll.qlConstantSwaptionVolatility(,,I145,J145,G145)</f>
        <v>obj_00200#0000</v>
      </c>
      <c r="AM145" s="221" t="b">
        <f ca="1">_xll.qlInstrumentSetPricingEngine(AK145,_xll.qlBachelierBlackSwaptionEngine(,"YC-EUR-EONIA",AL145))</f>
        <v>1</v>
      </c>
      <c r="AN145" s="222">
        <f ca="1">_xll.qlInstrumentNPV(AK145,AM145)*2/_xll.qlYieldTSDiscount("YC-EUR-EONIA",L145)</f>
        <v>526.88417619694644</v>
      </c>
      <c r="AO145" s="222">
        <f ca="1">_xll.qlInstrumentResults(AK145,"annuity",AM145)</f>
        <v>94106.697502327574</v>
      </c>
      <c r="AP145" s="223">
        <f ca="1">H145/2*_xll.qlYieldTSDiscount("YC-EUR-EONIA",L145)/AO145</f>
        <v>2.7997024470019101E-3</v>
      </c>
      <c r="AQ145" s="224">
        <f ca="1">_xll.qlBachelierBlackFormulaImpliedVol("Call",AE145,AE145,_xll.qlDayCounterYearFraction("Act/365 (Fixed)",B145,K145),AP145)</f>
        <v>7.0082195799703846E-3</v>
      </c>
      <c r="AR145" s="225">
        <f ca="1">_xll.qlBlackFormulaImpliedStdDev("Call",AE145,AE145,AP145)/SQRT(_xll.qlDayCounterYearFraction("Act/365 (Fixed)",B145,K145))</f>
        <v>0.61198724665333548</v>
      </c>
    </row>
    <row r="146" spans="2:44">
      <c r="B146" s="210">
        <f t="shared" ca="1" si="8"/>
        <v>42276</v>
      </c>
      <c r="C146" s="211" t="s">
        <v>146</v>
      </c>
      <c r="D146" s="211" t="s">
        <v>46</v>
      </c>
      <c r="E146" s="211">
        <v>0</v>
      </c>
      <c r="F146" s="209" t="str">
        <f t="shared" si="9"/>
        <v>18M10Y</v>
      </c>
      <c r="G146" s="212">
        <f>VLOOKUP(G$4&amp;$F146,SwaptionVols!$Z:$AE,4,FALSE)%%</f>
        <v>7.0999999999999995E-3</v>
      </c>
      <c r="H146" s="213">
        <f>VLOOKUP(H$4&amp;$F146,SwaptionVols!$Z:$AE,4,FALSE)</f>
        <v>647</v>
      </c>
      <c r="I146" s="211" t="s">
        <v>7574</v>
      </c>
      <c r="J146" s="211" t="s">
        <v>7575</v>
      </c>
      <c r="K146" s="210">
        <f ca="1">_xll.qlCalendarAdvance(I146,B146,C146,J146)</f>
        <v>42823</v>
      </c>
      <c r="L146" s="210">
        <f ca="1">_xll.qlCalendarAdvance(I146,K146,"2d")</f>
        <v>42825</v>
      </c>
      <c r="M146" s="210">
        <f ca="1">_xll.qlCalendarAdvance(I146,L146,D146,"unadjusted")</f>
        <v>46477</v>
      </c>
      <c r="N146" s="211" t="s">
        <v>41</v>
      </c>
      <c r="O146" s="211" t="s">
        <v>7574</v>
      </c>
      <c r="P146" s="211" t="s">
        <v>7575</v>
      </c>
      <c r="Q146" s="211" t="s">
        <v>7575</v>
      </c>
      <c r="R146" s="211" t="s">
        <v>7670</v>
      </c>
      <c r="S146" s="214" t="str">
        <f ca="1">_xll.qlSchedule(,L146,M146,N146,O146,P146,Q146,R146)</f>
        <v>obj_00807#0000</v>
      </c>
      <c r="T146" s="211" t="s">
        <v>58</v>
      </c>
      <c r="U146" s="211" t="s">
        <v>7574</v>
      </c>
      <c r="V146" s="211" t="s">
        <v>7575</v>
      </c>
      <c r="W146" s="211" t="s">
        <v>7575</v>
      </c>
      <c r="X146" s="211" t="s">
        <v>7670</v>
      </c>
      <c r="Y146" s="214" t="str">
        <f ca="1">_xll.qlSchedule(,L146,M146,T146,U146,V146,W146,X146)</f>
        <v>obj_00806#0000</v>
      </c>
      <c r="Z146" s="215" t="s">
        <v>7671</v>
      </c>
      <c r="AA146" s="216" t="s">
        <v>7640</v>
      </c>
      <c r="AB146" s="216" t="s">
        <v>7672</v>
      </c>
      <c r="AC146" s="214" t="str">
        <f ca="1">_xll.qlVanillaSwap(,,,S146,,Z146,Y146,AA146,,AB146)</f>
        <v>obj_00808#0000</v>
      </c>
      <c r="AD146" s="214" t="b">
        <f ca="1">_xll.qlInstrumentSetPricingEngine(AC146,_xll.qlDiscountingSwapEngine(,"YC-EUR-EONIA"))</f>
        <v>1</v>
      </c>
      <c r="AE146" s="217">
        <f ca="1">_xll.qlVanillaSwapFairRate(AC146,AD146)</f>
        <v>1.2631166825688458E-2</v>
      </c>
      <c r="AF146" s="211" t="s">
        <v>7673</v>
      </c>
      <c r="AG146" s="218">
        <v>10000</v>
      </c>
      <c r="AH146" s="219" t="str">
        <f ca="1">_xll.qlVanillaSwap(,AF146,AG146,S146,AE146,Z146,Y146,AA146,,AB146)</f>
        <v>obj_01108#0000</v>
      </c>
      <c r="AI146" s="219" t="str">
        <f ca="1">_xll.qlEuropeanExercise(,K146)</f>
        <v>obj_003a7#0000</v>
      </c>
      <c r="AJ146" s="211" t="s">
        <v>7669</v>
      </c>
      <c r="AK146" s="220" t="str">
        <f ca="1">_xll.qlSwaption(,AH146,AI146,AJ146)</f>
        <v>obj_0116e#0000</v>
      </c>
      <c r="AL146" s="221" t="str">
        <f ca="1">_xll.qlConstantSwaptionVolatility(,,I146,J146,G146)</f>
        <v>obj_00138#0000</v>
      </c>
      <c r="AM146" s="221" t="b">
        <f ca="1">_xll.qlInstrumentSetPricingEngine(AK146,_xll.qlBachelierBlackSwaptionEngine(,"YC-EUR-EONIA",AL146))</f>
        <v>1</v>
      </c>
      <c r="AN146" s="222">
        <f ca="1">_xll.qlInstrumentNPV(AK146,AM146)*2/_xll.qlYieldTSDiscount("YC-EUR-EONIA",L146)</f>
        <v>648.01782010895306</v>
      </c>
      <c r="AO146" s="222">
        <f ca="1">_xll.qlInstrumentResults(AK146,"annuity",AM146)</f>
        <v>93697.309177920237</v>
      </c>
      <c r="AP146" s="223">
        <f ca="1">H146/2*_xll.qlYieldTSDiscount("YC-EUR-EONIA",L146)/AO146</f>
        <v>3.4620471419143056E-3</v>
      </c>
      <c r="AQ146" s="224">
        <f ca="1">_xll.qlBachelierBlackFormulaImpliedVol("Call",AE146,AE146,_xll.qlDayCounterYearFraction("Act/365 (Fixed)",B146,K146),AP146)</f>
        <v>7.0888482653573663E-3</v>
      </c>
      <c r="AR146" s="225">
        <f ca="1">_xll.qlBlackFormulaImpliedStdDev("Call",AE146,AE146,AP146)/SQRT(_xll.qlDayCounterYearFraction("Act/365 (Fixed)",B146,K146))</f>
        <v>0.57273703830786316</v>
      </c>
    </row>
    <row r="147" spans="2:44">
      <c r="B147" s="210">
        <f t="shared" ca="1" si="8"/>
        <v>42276</v>
      </c>
      <c r="C147" s="211" t="s">
        <v>42</v>
      </c>
      <c r="D147" s="211" t="s">
        <v>46</v>
      </c>
      <c r="E147" s="211">
        <v>0</v>
      </c>
      <c r="F147" s="209" t="str">
        <f t="shared" si="9"/>
        <v>2Y10Y</v>
      </c>
      <c r="G147" s="212">
        <f>VLOOKUP(G$4&amp;$F147,SwaptionVols!$Z:$AE,4,FALSE)%%</f>
        <v>7.1500000000000001E-3</v>
      </c>
      <c r="H147" s="213">
        <f>VLOOKUP(H$4&amp;$F147,SwaptionVols!$Z:$AE,4,FALSE)</f>
        <v>750</v>
      </c>
      <c r="I147" s="211" t="s">
        <v>7574</v>
      </c>
      <c r="J147" s="211" t="s">
        <v>7575</v>
      </c>
      <c r="K147" s="210">
        <f ca="1">_xll.qlCalendarAdvance(I147,B147,C147,J147)</f>
        <v>43007</v>
      </c>
      <c r="L147" s="210">
        <f ca="1">_xll.qlCalendarAdvance(I147,K147,"2d")</f>
        <v>43011</v>
      </c>
      <c r="M147" s="210">
        <f ca="1">_xll.qlCalendarAdvance(I147,L147,D147,"unadjusted")</f>
        <v>46663</v>
      </c>
      <c r="N147" s="211" t="s">
        <v>41</v>
      </c>
      <c r="O147" s="211" t="s">
        <v>7574</v>
      </c>
      <c r="P147" s="211" t="s">
        <v>7575</v>
      </c>
      <c r="Q147" s="211" t="s">
        <v>7575</v>
      </c>
      <c r="R147" s="211" t="s">
        <v>7670</v>
      </c>
      <c r="S147" s="214" t="str">
        <f ca="1">_xll.qlSchedule(,L147,M147,N147,O147,P147,Q147,R147)</f>
        <v>obj_00a82#0000</v>
      </c>
      <c r="T147" s="211" t="s">
        <v>58</v>
      </c>
      <c r="U147" s="211" t="s">
        <v>7574</v>
      </c>
      <c r="V147" s="211" t="s">
        <v>7575</v>
      </c>
      <c r="W147" s="211" t="s">
        <v>7575</v>
      </c>
      <c r="X147" s="211" t="s">
        <v>7670</v>
      </c>
      <c r="Y147" s="214" t="str">
        <f ca="1">_xll.qlSchedule(,L147,M147,T147,U147,V147,W147,X147)</f>
        <v>obj_00791#0000</v>
      </c>
      <c r="Z147" s="215" t="s">
        <v>7671</v>
      </c>
      <c r="AA147" s="216" t="s">
        <v>7640</v>
      </c>
      <c r="AB147" s="216" t="s">
        <v>7672</v>
      </c>
      <c r="AC147" s="214" t="str">
        <f ca="1">_xll.qlVanillaSwap(,,,S147,,Z147,Y147,AA147,,AB147)</f>
        <v>obj_00a83#0000</v>
      </c>
      <c r="AD147" s="214" t="b">
        <f ca="1">_xll.qlInstrumentSetPricingEngine(AC147,_xll.qlDiscountingSwapEngine(,"YC-EUR-EONIA"))</f>
        <v>1</v>
      </c>
      <c r="AE147" s="217">
        <f ca="1">_xll.qlVanillaSwapFairRate(AC147,AD147)</f>
        <v>1.3673769812415571E-2</v>
      </c>
      <c r="AF147" s="211" t="s">
        <v>7673</v>
      </c>
      <c r="AG147" s="218">
        <v>10000</v>
      </c>
      <c r="AH147" s="219" t="str">
        <f ca="1">_xll.qlVanillaSwap(,AF147,AG147,S147,AE147,Z147,Y147,AA147,,AB147)</f>
        <v>obj_011bf#0000</v>
      </c>
      <c r="AI147" s="219" t="str">
        <f ca="1">_xll.qlEuropeanExercise(,K147)</f>
        <v>obj_00bb4#0000</v>
      </c>
      <c r="AJ147" s="211" t="s">
        <v>7669</v>
      </c>
      <c r="AK147" s="220" t="str">
        <f ca="1">_xll.qlSwaption(,AH147,AI147,AJ147)</f>
        <v>obj_011c0#0000</v>
      </c>
      <c r="AL147" s="221" t="str">
        <f ca="1">_xll.qlConstantSwaptionVolatility(,,I147,J147,G147)</f>
        <v>obj_00127#0000</v>
      </c>
      <c r="AM147" s="221" t="b">
        <f ca="1">_xll.qlInstrumentSetPricingEngine(AK147,_xll.qlBachelierBlackSwaptionEngine(,"YC-EUR-EONIA",AL147))</f>
        <v>1</v>
      </c>
      <c r="AN147" s="222">
        <f ca="1">_xll.qlInstrumentNPV(AK147,AM147)*2/_xll.qlYieldTSDiscount("YC-EUR-EONIA",L147)</f>
        <v>749.99842818124193</v>
      </c>
      <c r="AO147" s="222">
        <f ca="1">_xll.qlInstrumentResults(AK147,"annuity",AM147)</f>
        <v>93221.975844177548</v>
      </c>
      <c r="AP147" s="223">
        <f ca="1">H147/2*_xll.qlYieldTSDiscount("YC-EUR-EONIA",L147)/AO147</f>
        <v>4.0367260200235974E-3</v>
      </c>
      <c r="AQ147" s="224">
        <f ca="1">_xll.qlBachelierBlackFormulaImpliedVol("Call",AE147,AE147,_xll.qlDayCounterYearFraction("Act/365 (Fixed)",B147,K147),AP147)</f>
        <v>7.1500149847035423E-3</v>
      </c>
      <c r="AR147" s="225">
        <f ca="1">_xll.qlBlackFormulaImpliedStdDev("Call",AE147,AE147,AP147)/SQRT(_xll.qlDayCounterYearFraction("Act/365 (Fixed)",B147,K147))</f>
        <v>0.53543869339745465</v>
      </c>
    </row>
    <row r="148" spans="2:44">
      <c r="B148" s="210">
        <f t="shared" ca="1" si="8"/>
        <v>42276</v>
      </c>
      <c r="C148" s="211" t="s">
        <v>43</v>
      </c>
      <c r="D148" s="211" t="s">
        <v>46</v>
      </c>
      <c r="E148" s="211">
        <v>0</v>
      </c>
      <c r="F148" s="209" t="str">
        <f t="shared" si="9"/>
        <v>3Y10Y</v>
      </c>
      <c r="G148" s="212">
        <f>VLOOKUP(G$4&amp;$F148,SwaptionVols!$Z:$AE,4,FALSE)%%</f>
        <v>7.2900000000000013E-3</v>
      </c>
      <c r="H148" s="213">
        <f>VLOOKUP(H$4&amp;$F148,SwaptionVols!$Z:$AE,4,FALSE)</f>
        <v>925</v>
      </c>
      <c r="I148" s="211" t="s">
        <v>7574</v>
      </c>
      <c r="J148" s="211" t="s">
        <v>7575</v>
      </c>
      <c r="K148" s="210">
        <f ca="1">_xll.qlCalendarAdvance(I148,B148,C148,J148)</f>
        <v>43371</v>
      </c>
      <c r="L148" s="210">
        <f ca="1">_xll.qlCalendarAdvance(I148,K148,"2d")</f>
        <v>43375</v>
      </c>
      <c r="M148" s="210">
        <f ca="1">_xll.qlCalendarAdvance(I148,L148,D148,"unadjusted")</f>
        <v>47028</v>
      </c>
      <c r="N148" s="211" t="s">
        <v>41</v>
      </c>
      <c r="O148" s="211" t="s">
        <v>7574</v>
      </c>
      <c r="P148" s="211" t="s">
        <v>7575</v>
      </c>
      <c r="Q148" s="211" t="s">
        <v>7575</v>
      </c>
      <c r="R148" s="211" t="s">
        <v>7670</v>
      </c>
      <c r="S148" s="214" t="str">
        <f ca="1">_xll.qlSchedule(,L148,M148,N148,O148,P148,Q148,R148)</f>
        <v>obj_00a76#0000</v>
      </c>
      <c r="T148" s="211" t="s">
        <v>58</v>
      </c>
      <c r="U148" s="211" t="s">
        <v>7574</v>
      </c>
      <c r="V148" s="211" t="s">
        <v>7575</v>
      </c>
      <c r="W148" s="211" t="s">
        <v>7575</v>
      </c>
      <c r="X148" s="211" t="s">
        <v>7670</v>
      </c>
      <c r="Y148" s="214" t="str">
        <f ca="1">_xll.qlSchedule(,L148,M148,T148,U148,V148,W148,X148)</f>
        <v>obj_00939#0000</v>
      </c>
      <c r="Z148" s="215" t="s">
        <v>7671</v>
      </c>
      <c r="AA148" s="216" t="s">
        <v>7640</v>
      </c>
      <c r="AB148" s="216" t="s">
        <v>7672</v>
      </c>
      <c r="AC148" s="214" t="str">
        <f ca="1">_xll.qlVanillaSwap(,,,S148,,Z148,Y148,AA148,,AB148)</f>
        <v>obj_00a77#0000</v>
      </c>
      <c r="AD148" s="214" t="b">
        <f ca="1">_xll.qlInstrumentSetPricingEngine(AC148,_xll.qlDiscountingSwapEngine(,"YC-EUR-EONIA"))</f>
        <v>1</v>
      </c>
      <c r="AE148" s="217">
        <f ca="1">_xll.qlVanillaSwapFairRate(AC148,AD148)</f>
        <v>1.5584532336312622E-2</v>
      </c>
      <c r="AF148" s="211" t="s">
        <v>7673</v>
      </c>
      <c r="AG148" s="218">
        <v>10000</v>
      </c>
      <c r="AH148" s="219" t="str">
        <f ca="1">_xll.qlVanillaSwap(,AF148,AG148,S148,AE148,Z148,Y148,AA148,,AB148)</f>
        <v>obj_011f8#0000</v>
      </c>
      <c r="AI148" s="219" t="str">
        <f ca="1">_xll.qlEuropeanExercise(,K148)</f>
        <v>obj_00749#0000</v>
      </c>
      <c r="AJ148" s="211" t="s">
        <v>7669</v>
      </c>
      <c r="AK148" s="220" t="str">
        <f ca="1">_xll.qlSwaption(,AH148,AI148,AJ148)</f>
        <v>obj_011f9#0000</v>
      </c>
      <c r="AL148" s="221" t="str">
        <f ca="1">_xll.qlConstantSwaptionVolatility(,,I148,J148,G148)</f>
        <v>obj_001e4#0000</v>
      </c>
      <c r="AM148" s="221" t="b">
        <f ca="1">_xll.qlInstrumentSetPricingEngine(AK148,_xll.qlBachelierBlackSwaptionEngine(,"YC-EUR-EONIA",AL148))</f>
        <v>1</v>
      </c>
      <c r="AN148" s="222">
        <f ca="1">_xll.qlInstrumentNPV(AK148,AM148)*2/_xll.qlYieldTSDiscount("YC-EUR-EONIA",L148)</f>
        <v>926.22823790523421</v>
      </c>
      <c r="AO148" s="222">
        <f ca="1">_xll.qlInstrumentResults(AK148,"annuity",AM148)</f>
        <v>92265.778566639608</v>
      </c>
      <c r="AP148" s="223">
        <f ca="1">H148/2*_xll.qlYieldTSDiscount("YC-EUR-EONIA",L148)/AO148</f>
        <v>5.0306249109648669E-3</v>
      </c>
      <c r="AQ148" s="224">
        <f ca="1">_xll.qlBachelierBlackFormulaImpliedVol("Call",AE148,AE148,_xll.qlDayCounterYearFraction("Act/365 (Fixed)",B148,K148),AP148)</f>
        <v>7.2803329935724956E-3</v>
      </c>
      <c r="AR148" s="225">
        <f ca="1">_xll.qlBlackFormulaImpliedStdDev("Call",AE148,AE148,AP148)/SQRT(_xll.qlDayCounterYearFraction("Act/365 (Fixed)",B148,K148))</f>
        <v>0.4806805381457453</v>
      </c>
    </row>
    <row r="149" spans="2:44">
      <c r="B149" s="210">
        <f t="shared" ca="1" si="8"/>
        <v>42276</v>
      </c>
      <c r="C149" s="211" t="s">
        <v>152</v>
      </c>
      <c r="D149" s="211" t="s">
        <v>46</v>
      </c>
      <c r="E149" s="211">
        <v>0</v>
      </c>
      <c r="F149" s="209" t="str">
        <f t="shared" si="9"/>
        <v>4Y10Y</v>
      </c>
      <c r="G149" s="212">
        <f>VLOOKUP(G$4&amp;$F149,SwaptionVols!$Z:$AE,4,FALSE)%%</f>
        <v>7.43E-3</v>
      </c>
      <c r="H149" s="213">
        <f>VLOOKUP(H$4&amp;$F149,SwaptionVols!$Z:$AE,4,FALSE)</f>
        <v>1081</v>
      </c>
      <c r="I149" s="211" t="s">
        <v>7574</v>
      </c>
      <c r="J149" s="211" t="s">
        <v>7575</v>
      </c>
      <c r="K149" s="210">
        <f ca="1">_xll.qlCalendarAdvance(I149,B149,C149,J149)</f>
        <v>43738</v>
      </c>
      <c r="L149" s="210">
        <f ca="1">_xll.qlCalendarAdvance(I149,K149,"2d")</f>
        <v>43740</v>
      </c>
      <c r="M149" s="210">
        <f ca="1">_xll.qlCalendarAdvance(I149,L149,D149,"unadjusted")</f>
        <v>47393</v>
      </c>
      <c r="N149" s="211" t="s">
        <v>41</v>
      </c>
      <c r="O149" s="211" t="s">
        <v>7574</v>
      </c>
      <c r="P149" s="211" t="s">
        <v>7575</v>
      </c>
      <c r="Q149" s="211" t="s">
        <v>7575</v>
      </c>
      <c r="R149" s="211" t="s">
        <v>7670</v>
      </c>
      <c r="S149" s="214" t="str">
        <f ca="1">_xll.qlSchedule(,L149,M149,N149,O149,P149,Q149,R149)</f>
        <v>obj_0060b#0000</v>
      </c>
      <c r="T149" s="211" t="s">
        <v>58</v>
      </c>
      <c r="U149" s="211" t="s">
        <v>7574</v>
      </c>
      <c r="V149" s="211" t="s">
        <v>7575</v>
      </c>
      <c r="W149" s="211" t="s">
        <v>7575</v>
      </c>
      <c r="X149" s="211" t="s">
        <v>7670</v>
      </c>
      <c r="Y149" s="214" t="str">
        <f ca="1">_xll.qlSchedule(,L149,M149,T149,U149,V149,W149,X149)</f>
        <v>obj_005f4#0000</v>
      </c>
      <c r="Z149" s="215" t="s">
        <v>7671</v>
      </c>
      <c r="AA149" s="216" t="s">
        <v>7640</v>
      </c>
      <c r="AB149" s="216" t="s">
        <v>7672</v>
      </c>
      <c r="AC149" s="214" t="str">
        <f ca="1">_xll.qlVanillaSwap(,,,S149,,Z149,Y149,AA149,,AB149)</f>
        <v>obj_006d1#0000</v>
      </c>
      <c r="AD149" s="214" t="b">
        <f ca="1">_xll.qlInstrumentSetPricingEngine(AC149,_xll.qlDiscountingSwapEngine(,"YC-EUR-EONIA"))</f>
        <v>1</v>
      </c>
      <c r="AE149" s="217">
        <f ca="1">_xll.qlVanillaSwapFairRate(AC149,AD149)</f>
        <v>1.7226542810325648E-2</v>
      </c>
      <c r="AF149" s="211" t="s">
        <v>7673</v>
      </c>
      <c r="AG149" s="218">
        <v>10000</v>
      </c>
      <c r="AH149" s="219" t="str">
        <f ca="1">_xll.qlVanillaSwap(,AF149,AG149,S149,AE149,Z149,Y149,AA149,,AB149)</f>
        <v>obj_01196#0000</v>
      </c>
      <c r="AI149" s="219" t="str">
        <f ca="1">_xll.qlEuropeanExercise(,K149)</f>
        <v>obj_0034e#0000</v>
      </c>
      <c r="AJ149" s="211" t="s">
        <v>7669</v>
      </c>
      <c r="AK149" s="220" t="str">
        <f ca="1">_xll.qlSwaption(,AH149,AI149,AJ149)</f>
        <v>obj_01267#0000</v>
      </c>
      <c r="AL149" s="221" t="str">
        <f ca="1">_xll.qlConstantSwaptionVolatility(,,I149,J149,G149)</f>
        <v>obj_00101#0000</v>
      </c>
      <c r="AM149" s="221" t="b">
        <f ca="1">_xll.qlInstrumentSetPricingEngine(AK149,_xll.qlBachelierBlackSwaptionEngine(,"YC-EUR-EONIA",AL149))</f>
        <v>1</v>
      </c>
      <c r="AN149" s="222">
        <f ca="1">_xll.qlInstrumentNPV(AK149,AM149)*2/_xll.qlYieldTSDiscount("YC-EUR-EONIA",L149)</f>
        <v>1081.3871874870465</v>
      </c>
      <c r="AO149" s="222">
        <f ca="1">_xll.qlInstrumentResults(AK149,"annuity",AM149)</f>
        <v>91232.096985803655</v>
      </c>
      <c r="AP149" s="223">
        <f ca="1">H149/2*_xll.qlYieldTSDiscount("YC-EUR-EONIA",L149)/AO149</f>
        <v>5.9302173071698197E-3</v>
      </c>
      <c r="AQ149" s="224">
        <f ca="1">_xll.qlBachelierBlackFormulaImpliedVol("Call",AE149,AE149,_xll.qlDayCounterYearFraction("Act/365 (Fixed)",B149,K149),AP149)</f>
        <v>7.4273397104552335E-3</v>
      </c>
      <c r="AR149" s="225">
        <f ca="1">_xll.qlBlackFormulaImpliedStdDev("Call",AE149,AE149,AP149)/SQRT(_xll.qlDayCounterYearFraction("Act/365 (Fixed)",B149,K149))</f>
        <v>0.44548190920552988</v>
      </c>
    </row>
    <row r="150" spans="2:44">
      <c r="B150" s="210">
        <f t="shared" ca="1" si="8"/>
        <v>42276</v>
      </c>
      <c r="C150" s="211" t="s">
        <v>44</v>
      </c>
      <c r="D150" s="211" t="s">
        <v>46</v>
      </c>
      <c r="E150" s="211">
        <v>0</v>
      </c>
      <c r="F150" s="209" t="str">
        <f t="shared" si="9"/>
        <v>5Y10Y</v>
      </c>
      <c r="G150" s="212">
        <f>VLOOKUP(G$4&amp;$F150,SwaptionVols!$Z:$AE,4,FALSE)%%</f>
        <v>7.490000000000001E-3</v>
      </c>
      <c r="H150" s="213">
        <f>VLOOKUP(H$4&amp;$F150,SwaptionVols!$Z:$AE,4,FALSE)</f>
        <v>1210</v>
      </c>
      <c r="I150" s="211" t="s">
        <v>7574</v>
      </c>
      <c r="J150" s="211" t="s">
        <v>7575</v>
      </c>
      <c r="K150" s="210">
        <f ca="1">_xll.qlCalendarAdvance(I150,B150,C150,J150)</f>
        <v>44103</v>
      </c>
      <c r="L150" s="210">
        <f ca="1">_xll.qlCalendarAdvance(I150,K150,"2d")</f>
        <v>44105</v>
      </c>
      <c r="M150" s="210">
        <f ca="1">_xll.qlCalendarAdvance(I150,L150,D150,"unadjusted")</f>
        <v>47757</v>
      </c>
      <c r="N150" s="211" t="s">
        <v>41</v>
      </c>
      <c r="O150" s="211" t="s">
        <v>7574</v>
      </c>
      <c r="P150" s="211" t="s">
        <v>7575</v>
      </c>
      <c r="Q150" s="211" t="s">
        <v>7575</v>
      </c>
      <c r="R150" s="211" t="s">
        <v>7670</v>
      </c>
      <c r="S150" s="214" t="str">
        <f ca="1">_xll.qlSchedule(,L150,M150,N150,O150,P150,Q150,R150)</f>
        <v>obj_008bd#0000</v>
      </c>
      <c r="T150" s="211" t="s">
        <v>58</v>
      </c>
      <c r="U150" s="211" t="s">
        <v>7574</v>
      </c>
      <c r="V150" s="211" t="s">
        <v>7575</v>
      </c>
      <c r="W150" s="211" t="s">
        <v>7575</v>
      </c>
      <c r="X150" s="211" t="s">
        <v>7670</v>
      </c>
      <c r="Y150" s="214" t="str">
        <f ca="1">_xll.qlSchedule(,L150,M150,T150,U150,V150,W150,X150)</f>
        <v>obj_008be#0000</v>
      </c>
      <c r="Z150" s="215" t="s">
        <v>7671</v>
      </c>
      <c r="AA150" s="216" t="s">
        <v>7640</v>
      </c>
      <c r="AB150" s="216" t="s">
        <v>7672</v>
      </c>
      <c r="AC150" s="214" t="str">
        <f ca="1">_xll.qlVanillaSwap(,,,S150,,Z150,Y150,AA150,,AB150)</f>
        <v>obj_008bf#0000</v>
      </c>
      <c r="AD150" s="214" t="b">
        <f ca="1">_xll.qlInstrumentSetPricingEngine(AC150,_xll.qlDiscountingSwapEngine(,"YC-EUR-EONIA"))</f>
        <v>1</v>
      </c>
      <c r="AE150" s="217">
        <f ca="1">_xll.qlVanillaSwapFairRate(AC150,AD150)</f>
        <v>1.8538024917390868E-2</v>
      </c>
      <c r="AF150" s="211" t="s">
        <v>7673</v>
      </c>
      <c r="AG150" s="218">
        <v>10000</v>
      </c>
      <c r="AH150" s="219" t="str">
        <f ca="1">_xll.qlVanillaSwap(,AF150,AG150,S150,AE150,Z150,Y150,AA150,,AB150)</f>
        <v>obj_00b42#0000</v>
      </c>
      <c r="AI150" s="219" t="str">
        <f ca="1">_xll.qlEuropeanExercise(,K150)</f>
        <v>obj_0079c#0000</v>
      </c>
      <c r="AJ150" s="211" t="s">
        <v>7669</v>
      </c>
      <c r="AK150" s="220" t="str">
        <f ca="1">_xll.qlSwaption(,AH150,AI150,AJ150)</f>
        <v>obj_01156#0000</v>
      </c>
      <c r="AL150" s="221" t="str">
        <f ca="1">_xll.qlConstantSwaptionVolatility(,,I150,J150,G150)</f>
        <v>obj_001b4#0000</v>
      </c>
      <c r="AM150" s="221" t="b">
        <f ca="1">_xll.qlInstrumentSetPricingEngine(AK150,_xll.qlBachelierBlackSwaptionEngine(,"YC-EUR-EONIA",AL150))</f>
        <v>1</v>
      </c>
      <c r="AN150" s="222">
        <f ca="1">_xll.qlInstrumentNPV(AK150,AM150)*2/_xll.qlYieldTSDiscount("YC-EUR-EONIA",L150)</f>
        <v>1210.2469892116098</v>
      </c>
      <c r="AO150" s="222">
        <f ca="1">_xll.qlInstrumentResults(AK150,"annuity",AM150)</f>
        <v>90108.275412159768</v>
      </c>
      <c r="AP150" s="223">
        <f ca="1">H150/2*_xll.qlYieldTSDiscount("YC-EUR-EONIA",L150)/AO150</f>
        <v>6.6838406052374634E-3</v>
      </c>
      <c r="AQ150" s="224">
        <f ca="1">_xll.qlBachelierBlackFormulaImpliedVol("Call",AE150,AE150,_xll.qlDayCounterYearFraction("Act/365 (Fixed)",B150,K150),AP150)</f>
        <v>7.4884714283849413E-3</v>
      </c>
      <c r="AR150" s="225">
        <f ca="1">_xll.qlBlackFormulaImpliedStdDev("Call",AE150,AE150,AP150)/SQRT(_xll.qlDayCounterYearFraction("Act/365 (Fixed)",B150,K150))</f>
        <v>0.41877806169164339</v>
      </c>
    </row>
    <row r="151" spans="2:44">
      <c r="B151" s="210">
        <f t="shared" ca="1" si="8"/>
        <v>42276</v>
      </c>
      <c r="C151" s="211" t="s">
        <v>45</v>
      </c>
      <c r="D151" s="211" t="s">
        <v>46</v>
      </c>
      <c r="E151" s="211">
        <v>0</v>
      </c>
      <c r="F151" s="209" t="str">
        <f t="shared" si="9"/>
        <v>7Y10Y</v>
      </c>
      <c r="G151" s="212">
        <f>VLOOKUP(G$4&amp;$F151,SwaptionVols!$Z:$AE,4,FALSE)%%</f>
        <v>7.4700000000000001E-3</v>
      </c>
      <c r="H151" s="213">
        <f>VLOOKUP(H$4&amp;$F151,SwaptionVols!$Z:$AE,4,FALSE)</f>
        <v>1413</v>
      </c>
      <c r="I151" s="211" t="s">
        <v>7574</v>
      </c>
      <c r="J151" s="211" t="s">
        <v>7575</v>
      </c>
      <c r="K151" s="210">
        <f ca="1">_xll.qlCalendarAdvance(I151,B151,C151,J151)</f>
        <v>44833</v>
      </c>
      <c r="L151" s="210">
        <f ca="1">_xll.qlCalendarAdvance(I151,K151,"2d")</f>
        <v>44837</v>
      </c>
      <c r="M151" s="210">
        <f ca="1">_xll.qlCalendarAdvance(I151,L151,D151,"unadjusted")</f>
        <v>48490</v>
      </c>
      <c r="N151" s="211" t="s">
        <v>41</v>
      </c>
      <c r="O151" s="211" t="s">
        <v>7574</v>
      </c>
      <c r="P151" s="211" t="s">
        <v>7575</v>
      </c>
      <c r="Q151" s="211" t="s">
        <v>7575</v>
      </c>
      <c r="R151" s="211" t="s">
        <v>7670</v>
      </c>
      <c r="S151" s="214" t="str">
        <f ca="1">_xll.qlSchedule(,L151,M151,N151,O151,P151,Q151,R151)</f>
        <v>obj_00643#0000</v>
      </c>
      <c r="T151" s="211" t="s">
        <v>58</v>
      </c>
      <c r="U151" s="211" t="s">
        <v>7574</v>
      </c>
      <c r="V151" s="211" t="s">
        <v>7575</v>
      </c>
      <c r="W151" s="211" t="s">
        <v>7575</v>
      </c>
      <c r="X151" s="211" t="s">
        <v>7670</v>
      </c>
      <c r="Y151" s="214" t="str">
        <f ca="1">_xll.qlSchedule(,L151,M151,T151,U151,V151,W151,X151)</f>
        <v>obj_0069e#0000</v>
      </c>
      <c r="Z151" s="215" t="s">
        <v>7671</v>
      </c>
      <c r="AA151" s="216" t="s">
        <v>7640</v>
      </c>
      <c r="AB151" s="216" t="s">
        <v>7672</v>
      </c>
      <c r="AC151" s="214" t="str">
        <f ca="1">_xll.qlVanillaSwap(,,,S151,,Z151,Y151,AA151,,AB151)</f>
        <v>obj_0069f#0000</v>
      </c>
      <c r="AD151" s="214" t="b">
        <f ca="1">_xll.qlInstrumentSetPricingEngine(AC151,_xll.qlDiscountingSwapEngine(,"YC-EUR-EONIA"))</f>
        <v>1</v>
      </c>
      <c r="AE151" s="217">
        <f ca="1">_xll.qlVanillaSwapFairRate(AC151,AD151)</f>
        <v>2.0273576054128443E-2</v>
      </c>
      <c r="AF151" s="211" t="s">
        <v>7673</v>
      </c>
      <c r="AG151" s="218">
        <v>10000</v>
      </c>
      <c r="AH151" s="219" t="str">
        <f ca="1">_xll.qlVanillaSwap(,AF151,AG151,S151,AE151,Z151,Y151,AA151,,AB151)</f>
        <v>obj_00eb1#0000</v>
      </c>
      <c r="AI151" s="219" t="str">
        <f ca="1">_xll.qlEuropeanExercise(,K151)</f>
        <v>obj_00420#0000</v>
      </c>
      <c r="AJ151" s="211" t="s">
        <v>7669</v>
      </c>
      <c r="AK151" s="220" t="str">
        <f ca="1">_xll.qlSwaption(,AH151,AI151,AJ151)</f>
        <v>obj_00eb2#0000</v>
      </c>
      <c r="AL151" s="221" t="str">
        <f ca="1">_xll.qlConstantSwaptionVolatility(,,I151,J151,G151)</f>
        <v>obj_000e6#0000</v>
      </c>
      <c r="AM151" s="221" t="b">
        <f ca="1">_xll.qlInstrumentSetPricingEngine(AK151,_xll.qlBachelierBlackSwaptionEngine(,"YC-EUR-EONIA",AL151))</f>
        <v>1</v>
      </c>
      <c r="AN151" s="222">
        <f ca="1">_xll.qlInstrumentNPV(AK151,AM151)*2/_xll.qlYieldTSDiscount("YC-EUR-EONIA",L151)</f>
        <v>1415.3609785674478</v>
      </c>
      <c r="AO151" s="222">
        <f ca="1">_xll.qlInstrumentResults(AK151,"annuity",AM151)</f>
        <v>87511.277458120545</v>
      </c>
      <c r="AP151" s="223">
        <f ca="1">H151/2*_xll.qlYieldTSDiscount("YC-EUR-EONIA",L151)/AO151</f>
        <v>7.8745282126162896E-3</v>
      </c>
      <c r="AQ151" s="224">
        <f ca="1">_xll.qlBachelierBlackFormulaImpliedVol("Call",AE151,AE151,_xll.qlDayCounterYearFraction("Act/365 (Fixed)",B151,K151),AP151)</f>
        <v>7.4575392142598998E-3</v>
      </c>
      <c r="AR151" s="225">
        <f ca="1">_xll.qlBlackFormulaImpliedStdDev("Call",AE151,AE151,AP151)/SQRT(_xll.qlDayCounterYearFraction("Act/365 (Fixed)",B151,K151))</f>
        <v>0.3837180992005616</v>
      </c>
    </row>
    <row r="152" spans="2:44">
      <c r="B152" s="210">
        <f t="shared" ca="1" si="8"/>
        <v>42276</v>
      </c>
      <c r="C152" s="211" t="s">
        <v>46</v>
      </c>
      <c r="D152" s="211" t="s">
        <v>46</v>
      </c>
      <c r="E152" s="211">
        <v>0</v>
      </c>
      <c r="F152" s="209" t="str">
        <f t="shared" si="9"/>
        <v>10Y10Y</v>
      </c>
      <c r="G152" s="212">
        <f>VLOOKUP(G$4&amp;$F152,SwaptionVols!$Z:$AE,4,FALSE)%%</f>
        <v>7.340000000000001E-3</v>
      </c>
      <c r="H152" s="213">
        <f>VLOOKUP(H$4&amp;$F152,SwaptionVols!$Z:$AE,4,FALSE)</f>
        <v>1656</v>
      </c>
      <c r="I152" s="211" t="s">
        <v>7574</v>
      </c>
      <c r="J152" s="211" t="s">
        <v>7575</v>
      </c>
      <c r="K152" s="210">
        <f ca="1">_xll.qlCalendarAdvance(I152,B152,C152,J152)</f>
        <v>45929</v>
      </c>
      <c r="L152" s="210">
        <f ca="1">_xll.qlCalendarAdvance(I152,K152,"2d")</f>
        <v>45931</v>
      </c>
      <c r="M152" s="210">
        <f ca="1">_xll.qlCalendarAdvance(I152,L152,D152,"unadjusted")</f>
        <v>49583</v>
      </c>
      <c r="N152" s="211" t="s">
        <v>41</v>
      </c>
      <c r="O152" s="211" t="s">
        <v>7574</v>
      </c>
      <c r="P152" s="211" t="s">
        <v>7575</v>
      </c>
      <c r="Q152" s="211" t="s">
        <v>7575</v>
      </c>
      <c r="R152" s="211" t="s">
        <v>7670</v>
      </c>
      <c r="S152" s="214" t="str">
        <f ca="1">_xll.qlSchedule(,L152,M152,N152,O152,P152,Q152,R152)</f>
        <v>obj_00e3e#0000</v>
      </c>
      <c r="T152" s="211" t="s">
        <v>58</v>
      </c>
      <c r="U152" s="211" t="s">
        <v>7574</v>
      </c>
      <c r="V152" s="211" t="s">
        <v>7575</v>
      </c>
      <c r="W152" s="211" t="s">
        <v>7575</v>
      </c>
      <c r="X152" s="211" t="s">
        <v>7670</v>
      </c>
      <c r="Y152" s="214" t="str">
        <f ca="1">_xll.qlSchedule(,L152,M152,T152,U152,V152,W152,X152)</f>
        <v>obj_00e3d#0000</v>
      </c>
      <c r="Z152" s="215" t="s">
        <v>7671</v>
      </c>
      <c r="AA152" s="216" t="s">
        <v>7640</v>
      </c>
      <c r="AB152" s="216" t="s">
        <v>7672</v>
      </c>
      <c r="AC152" s="214" t="str">
        <f ca="1">_xll.qlVanillaSwap(,,,S152,,Z152,Y152,AA152,,AB152)</f>
        <v>obj_00e5d#0000</v>
      </c>
      <c r="AD152" s="214" t="b">
        <f ca="1">_xll.qlInstrumentSetPricingEngine(AC152,_xll.qlDiscountingSwapEngine(,"YC-EUR-EONIA"))</f>
        <v>1</v>
      </c>
      <c r="AE152" s="217">
        <f ca="1">_xll.qlVanillaSwapFairRate(AC152,AD152)</f>
        <v>2.0841213431662078E-2</v>
      </c>
      <c r="AF152" s="211" t="s">
        <v>7673</v>
      </c>
      <c r="AG152" s="218">
        <v>10000</v>
      </c>
      <c r="AH152" s="219" t="str">
        <f ca="1">_xll.qlVanillaSwap(,AF152,AG152,S152,AE152,Z152,Y152,AA152,,AB152)</f>
        <v>obj_00e62#0000</v>
      </c>
      <c r="AI152" s="219" t="str">
        <f ca="1">_xll.qlEuropeanExercise(,K152)</f>
        <v>obj_00544#0000</v>
      </c>
      <c r="AJ152" s="211" t="s">
        <v>7669</v>
      </c>
      <c r="AK152" s="220" t="str">
        <f ca="1">_xll.qlSwaption(,AH152,AI152,AJ152)</f>
        <v>obj_0115e#0000</v>
      </c>
      <c r="AL152" s="221" t="str">
        <f ca="1">_xll.qlConstantSwaptionVolatility(,,I152,J152,G152)</f>
        <v>obj_001eb#0000</v>
      </c>
      <c r="AM152" s="221" t="b">
        <f ca="1">_xll.qlInstrumentSetPricingEngine(AK152,_xll.qlBachelierBlackSwaptionEngine(,"YC-EUR-EONIA",AL152))</f>
        <v>1</v>
      </c>
      <c r="AN152" s="222">
        <f ca="1">_xll.qlInstrumentNPV(AK152,AM152)*2/_xll.qlYieldTSDiscount("YC-EUR-EONIA",L152)</f>
        <v>1656.9380633292378</v>
      </c>
      <c r="AO152" s="222">
        <f ca="1">_xll.qlInstrumentResults(AK152,"annuity",AM152)</f>
        <v>83194.445887684094</v>
      </c>
      <c r="AP152" s="223">
        <f ca="1">H152/2*_xll.qlYieldTSDiscount("YC-EUR-EONIA",L152)/AO152</f>
        <v>9.2584564346858446E-3</v>
      </c>
      <c r="AQ152" s="224">
        <f ca="1">_xll.qlBachelierBlackFormulaImpliedVol("Call",AE152,AE152,_xll.qlDayCounterYearFraction("Act/365 (Fixed)",B152,K152),AP152)</f>
        <v>7.3358445128463142E-3</v>
      </c>
      <c r="AR152" s="225">
        <f ca="1">_xll.qlBlackFormulaImpliedStdDev("Call",AE152,AE152,AP152)/SQRT(_xll.qlDayCounterYearFraction("Act/365 (Fixed)",B152,K152))</f>
        <v>0.37245676052064469</v>
      </c>
    </row>
    <row r="153" spans="2:44">
      <c r="B153" s="210">
        <f t="shared" ca="1" si="8"/>
        <v>42276</v>
      </c>
      <c r="C153" s="211" t="s">
        <v>47</v>
      </c>
      <c r="D153" s="211" t="s">
        <v>46</v>
      </c>
      <c r="E153" s="211">
        <v>0</v>
      </c>
      <c r="F153" s="209" t="str">
        <f t="shared" si="9"/>
        <v>15Y10Y</v>
      </c>
      <c r="G153" s="212">
        <f>VLOOKUP(G$4&amp;$F153,SwaptionVols!$Z:$AE,4,FALSE)%%</f>
        <v>6.8999999999999999E-3</v>
      </c>
      <c r="H153" s="213">
        <f>VLOOKUP(H$4&amp;$F153,SwaptionVols!$Z:$AE,4,FALSE)</f>
        <v>1929</v>
      </c>
      <c r="I153" s="211" t="s">
        <v>7574</v>
      </c>
      <c r="J153" s="211" t="s">
        <v>7575</v>
      </c>
      <c r="K153" s="210">
        <f ca="1">_xll.qlCalendarAdvance(I153,B153,C153,J153)</f>
        <v>47756</v>
      </c>
      <c r="L153" s="210">
        <f ca="1">_xll.qlCalendarAdvance(I153,K153,"2d")</f>
        <v>47758</v>
      </c>
      <c r="M153" s="210">
        <f ca="1">_xll.qlCalendarAdvance(I153,L153,D153,"unadjusted")</f>
        <v>51411</v>
      </c>
      <c r="N153" s="211" t="s">
        <v>41</v>
      </c>
      <c r="O153" s="211" t="s">
        <v>7574</v>
      </c>
      <c r="P153" s="211" t="s">
        <v>7575</v>
      </c>
      <c r="Q153" s="211" t="s">
        <v>7575</v>
      </c>
      <c r="R153" s="211" t="s">
        <v>7670</v>
      </c>
      <c r="S153" s="214" t="str">
        <f ca="1">_xll.qlSchedule(,L153,M153,N153,O153,P153,Q153,R153)</f>
        <v>obj_0088d#0000</v>
      </c>
      <c r="T153" s="211" t="s">
        <v>58</v>
      </c>
      <c r="U153" s="211" t="s">
        <v>7574</v>
      </c>
      <c r="V153" s="211" t="s">
        <v>7575</v>
      </c>
      <c r="W153" s="211" t="s">
        <v>7575</v>
      </c>
      <c r="X153" s="211" t="s">
        <v>7670</v>
      </c>
      <c r="Y153" s="214" t="str">
        <f ca="1">_xll.qlSchedule(,L153,M153,T153,U153,V153,W153,X153)</f>
        <v>obj_0088c#0000</v>
      </c>
      <c r="Z153" s="215" t="s">
        <v>7671</v>
      </c>
      <c r="AA153" s="216" t="s">
        <v>7640</v>
      </c>
      <c r="AB153" s="216" t="s">
        <v>7672</v>
      </c>
      <c r="AC153" s="214" t="str">
        <f ca="1">_xll.qlVanillaSwap(,,,S153,,Z153,Y153,AA153,,AB153)</f>
        <v>obj_0088e#0000</v>
      </c>
      <c r="AD153" s="214" t="b">
        <f ca="1">_xll.qlInstrumentSetPricingEngine(AC153,_xll.qlDiscountingSwapEngine(,"YC-EUR-EONIA"))</f>
        <v>1</v>
      </c>
      <c r="AE153" s="217">
        <f ca="1">_xll.qlVanillaSwapFairRate(AC153,AD153)</f>
        <v>1.8553929377463661E-2</v>
      </c>
      <c r="AF153" s="211" t="s">
        <v>7673</v>
      </c>
      <c r="AG153" s="218">
        <v>10000</v>
      </c>
      <c r="AH153" s="219" t="str">
        <f ca="1">_xll.qlVanillaSwap(,AF153,AG153,S153,AE153,Z153,Y153,AA153,,AB153)</f>
        <v>obj_00f1b#0000</v>
      </c>
      <c r="AI153" s="219" t="str">
        <f ca="1">_xll.qlEuropeanExercise(,K153)</f>
        <v>obj_00bb5#0000</v>
      </c>
      <c r="AJ153" s="211" t="s">
        <v>7669</v>
      </c>
      <c r="AK153" s="220" t="str">
        <f ca="1">_xll.qlSwaption(,AH153,AI153,AJ153)</f>
        <v>obj_012bd#0000</v>
      </c>
      <c r="AL153" s="221" t="str">
        <f ca="1">_xll.qlConstantSwaptionVolatility(,,I153,J153,G153)</f>
        <v>obj_001cc#0000</v>
      </c>
      <c r="AM153" s="221" t="b">
        <f ca="1">_xll.qlInstrumentSetPricingEngine(AK153,_xll.qlBachelierBlackSwaptionEngine(,"YC-EUR-EONIA",AL153))</f>
        <v>1</v>
      </c>
      <c r="AN153" s="222">
        <f ca="1">_xll.qlInstrumentNPV(AK153,AM153)*2/_xll.qlYieldTSDiscount("YC-EUR-EONIA",L153)</f>
        <v>1930.7496684049261</v>
      </c>
      <c r="AO153" s="222">
        <f ca="1">_xll.qlInstrumentResults(AK153,"annuity",AM153)</f>
        <v>76270.962618322039</v>
      </c>
      <c r="AP153" s="223">
        <f ca="1">H153/2*_xll.qlYieldTSDiscount("YC-EUR-EONIA",L153)/AO153</f>
        <v>1.065636928987467E-2</v>
      </c>
      <c r="AQ153" s="224">
        <f ca="1">_xll.qlBachelierBlackFormulaImpliedVol("Call",AE153,AE153,_xll.qlDayCounterYearFraction("Act/365 (Fixed)",B153,K153),AP153)</f>
        <v>6.8937471376058837E-3</v>
      </c>
      <c r="AR153" s="225">
        <f ca="1">_xll.qlBlackFormulaImpliedStdDev("Call",AE153,AE153,AP153)/SQRT(_xll.qlDayCounterYearFraction("Act/365 (Fixed)",B153,K153))</f>
        <v>0.41120058506987256</v>
      </c>
    </row>
    <row r="154" spans="2:44">
      <c r="B154" s="210">
        <f t="shared" ca="1" si="8"/>
        <v>42276</v>
      </c>
      <c r="C154" s="211" t="s">
        <v>48</v>
      </c>
      <c r="D154" s="211" t="s">
        <v>46</v>
      </c>
      <c r="E154" s="211">
        <v>0</v>
      </c>
      <c r="F154" s="209" t="str">
        <f t="shared" si="9"/>
        <v>20Y10Y</v>
      </c>
      <c r="G154" s="212">
        <f>VLOOKUP(G$4&amp;$F154,SwaptionVols!$Z:$AE,4,FALSE)%%</f>
        <v>6.45E-3</v>
      </c>
      <c r="H154" s="213">
        <f>VLOOKUP(H$4&amp;$F154,SwaptionVols!$Z:$AE,4,FALSE)</f>
        <v>2110</v>
      </c>
      <c r="I154" s="211" t="s">
        <v>7574</v>
      </c>
      <c r="J154" s="211" t="s">
        <v>7575</v>
      </c>
      <c r="K154" s="210">
        <f ca="1">_xll.qlCalendarAdvance(I154,B154,C154,J154)</f>
        <v>49580</v>
      </c>
      <c r="L154" s="210">
        <f ca="1">_xll.qlCalendarAdvance(I154,K154,"2d")</f>
        <v>49584</v>
      </c>
      <c r="M154" s="210">
        <f ca="1">_xll.qlCalendarAdvance(I154,L154,D154,"unadjusted")</f>
        <v>53237</v>
      </c>
      <c r="N154" s="211" t="s">
        <v>41</v>
      </c>
      <c r="O154" s="211" t="s">
        <v>7574</v>
      </c>
      <c r="P154" s="211" t="s">
        <v>7575</v>
      </c>
      <c r="Q154" s="211" t="s">
        <v>7575</v>
      </c>
      <c r="R154" s="211" t="s">
        <v>7670</v>
      </c>
      <c r="S154" s="214" t="str">
        <f ca="1">_xll.qlSchedule(,L154,M154,N154,O154,P154,Q154,R154)</f>
        <v>obj_006ee#0000</v>
      </c>
      <c r="T154" s="211" t="s">
        <v>58</v>
      </c>
      <c r="U154" s="211" t="s">
        <v>7574</v>
      </c>
      <c r="V154" s="211" t="s">
        <v>7575</v>
      </c>
      <c r="W154" s="211" t="s">
        <v>7575</v>
      </c>
      <c r="X154" s="211" t="s">
        <v>7670</v>
      </c>
      <c r="Y154" s="214" t="str">
        <f ca="1">_xll.qlSchedule(,L154,M154,T154,U154,V154,W154,X154)</f>
        <v>obj_00a3c#0000</v>
      </c>
      <c r="Z154" s="215" t="s">
        <v>7671</v>
      </c>
      <c r="AA154" s="216" t="s">
        <v>7640</v>
      </c>
      <c r="AB154" s="216" t="s">
        <v>7672</v>
      </c>
      <c r="AC154" s="214" t="str">
        <f ca="1">_xll.qlVanillaSwap(,,,S154,,Z154,Y154,AA154,,AB154)</f>
        <v>obj_01071#0000</v>
      </c>
      <c r="AD154" s="214" t="b">
        <f ca="1">_xll.qlInstrumentSetPricingEngine(AC154,_xll.qlDiscountingSwapEngine(,"YC-EUR-EONIA"))</f>
        <v>1</v>
      </c>
      <c r="AE154" s="217">
        <f ca="1">_xll.qlVanillaSwapFairRate(AC154,AD154)</f>
        <v>1.6033667913491978E-2</v>
      </c>
      <c r="AF154" s="211" t="s">
        <v>7673</v>
      </c>
      <c r="AG154" s="218">
        <v>10000</v>
      </c>
      <c r="AH154" s="219" t="str">
        <f ca="1">_xll.qlVanillaSwap(,AF154,AG154,S154,AE154,Z154,Y154,AA154,,AB154)</f>
        <v>obj_0144f#0000</v>
      </c>
      <c r="AI154" s="219" t="str">
        <f ca="1">_xll.qlEuropeanExercise(,K154)</f>
        <v>obj_00bbf#0000</v>
      </c>
      <c r="AJ154" s="211" t="s">
        <v>7669</v>
      </c>
      <c r="AK154" s="220" t="str">
        <f ca="1">_xll.qlSwaption(,AH154,AI154,AJ154)</f>
        <v>obj_01450#0000</v>
      </c>
      <c r="AL154" s="221" t="str">
        <f ca="1">_xll.qlConstantSwaptionVolatility(,,I154,J154,G154)</f>
        <v>obj_00219#0000</v>
      </c>
      <c r="AM154" s="221" t="b">
        <f ca="1">_xll.qlInstrumentSetPricingEngine(AK154,_xll.qlBachelierBlackSwaptionEngine(,"YC-EUR-EONIA",AL154))</f>
        <v>1</v>
      </c>
      <c r="AN154" s="222">
        <f ca="1">_xll.qlInstrumentNPV(AK154,AM154)*2/_xll.qlYieldTSDiscount("YC-EUR-EONIA",L154)</f>
        <v>2111.5057613180402</v>
      </c>
      <c r="AO154" s="222">
        <f ca="1">_xll.qlInstrumentResults(AK154,"annuity",AM154)</f>
        <v>70225.271960475278</v>
      </c>
      <c r="AP154" s="223">
        <f ca="1">H154/2*_xll.qlYieldTSDiscount("YC-EUR-EONIA",L154)/AO154</f>
        <v>1.1502544312992163E-2</v>
      </c>
      <c r="AQ154" s="224">
        <f ca="1">_xll.qlBachelierBlackFormulaImpliedVol("Call",AE154,AE154,_xll.qlDayCounterYearFraction("Act/365 (Fixed)",B154,K154),AP154)</f>
        <v>6.4454003627746137E-3</v>
      </c>
      <c r="AR154" s="225">
        <f ca="1">_xll.qlBlackFormulaImpliedStdDev("Call",AE154,AE154,AP154)/SQRT(_xll.qlDayCounterYearFraction("Act/365 (Fixed)",B154,K154))</f>
        <v>0.48039749426420209</v>
      </c>
    </row>
    <row r="155" spans="2:44">
      <c r="B155" s="210">
        <f t="shared" ca="1" si="8"/>
        <v>42276</v>
      </c>
      <c r="C155" s="211" t="s">
        <v>209</v>
      </c>
      <c r="D155" s="211" t="s">
        <v>47</v>
      </c>
      <c r="E155" s="211">
        <v>0</v>
      </c>
      <c r="F155" s="209" t="str">
        <f t="shared" si="9"/>
        <v>1M15Y</v>
      </c>
      <c r="G155" s="212">
        <f>VLOOKUP(G$4&amp;$F155,SwaptionVols!$Z:$AE,4,FALSE)%%</f>
        <v>7.5199999999999998E-3</v>
      </c>
      <c r="H155" s="213">
        <f>VLOOKUP(H$4&amp;$F155,SwaptionVols!$Z:$AE,4,FALSE)</f>
        <v>232</v>
      </c>
      <c r="I155" s="211" t="s">
        <v>7574</v>
      </c>
      <c r="J155" s="211" t="s">
        <v>7575</v>
      </c>
      <c r="K155" s="210">
        <f ca="1">_xll.qlCalendarAdvance(I155,B155,C155,J155)</f>
        <v>42306</v>
      </c>
      <c r="L155" s="210">
        <f ca="1">_xll.qlCalendarAdvance(I155,K155,"2d")</f>
        <v>42310</v>
      </c>
      <c r="M155" s="210">
        <f ca="1">_xll.qlCalendarAdvance(I155,L155,D155,"unadjusted")</f>
        <v>47789</v>
      </c>
      <c r="N155" s="211" t="s">
        <v>41</v>
      </c>
      <c r="O155" s="211" t="s">
        <v>7574</v>
      </c>
      <c r="P155" s="211" t="s">
        <v>7575</v>
      </c>
      <c r="Q155" s="211" t="s">
        <v>7575</v>
      </c>
      <c r="R155" s="211" t="s">
        <v>7670</v>
      </c>
      <c r="S155" s="214" t="str">
        <f ca="1">_xll.qlSchedule(,L155,M155,N155,O155,P155,Q155,R155)</f>
        <v>obj_009b1#0000</v>
      </c>
      <c r="T155" s="211" t="s">
        <v>58</v>
      </c>
      <c r="U155" s="211" t="s">
        <v>7574</v>
      </c>
      <c r="V155" s="211" t="s">
        <v>7575</v>
      </c>
      <c r="W155" s="211" t="s">
        <v>7575</v>
      </c>
      <c r="X155" s="211" t="s">
        <v>7670</v>
      </c>
      <c r="Y155" s="214" t="str">
        <f ca="1">_xll.qlSchedule(,L155,M155,T155,U155,V155,W155,X155)</f>
        <v>obj_00803#0000</v>
      </c>
      <c r="Z155" s="215" t="s">
        <v>7671</v>
      </c>
      <c r="AA155" s="216" t="s">
        <v>7640</v>
      </c>
      <c r="AB155" s="216" t="s">
        <v>7672</v>
      </c>
      <c r="AC155" s="214" t="str">
        <f ca="1">_xll.qlVanillaSwap(,,,S155,,Z155,Y155,AA155,,AB155)</f>
        <v>obj_009b2#0000</v>
      </c>
      <c r="AD155" s="214" t="b">
        <f ca="1">_xll.qlInstrumentSetPricingEngine(AC155,_xll.qlDiscountingSwapEngine(,"YC-EUR-EONIA"))</f>
        <v>1</v>
      </c>
      <c r="AE155" s="217">
        <f ca="1">_xll.qlVanillaSwapFairRate(AC155,AD155)</f>
        <v>1.3383887496180049E-2</v>
      </c>
      <c r="AF155" s="211" t="s">
        <v>7673</v>
      </c>
      <c r="AG155" s="218">
        <v>10000</v>
      </c>
      <c r="AH155" s="219" t="str">
        <f ca="1">_xll.qlVanillaSwap(,AF155,AG155,S155,AE155,Z155,Y155,AA155,,AB155)</f>
        <v>obj_011c3#0000</v>
      </c>
      <c r="AI155" s="219" t="str">
        <f ca="1">_xll.qlEuropeanExercise(,K155)</f>
        <v>obj_00602#0000</v>
      </c>
      <c r="AJ155" s="211" t="s">
        <v>7669</v>
      </c>
      <c r="AK155" s="220" t="str">
        <f ca="1">_xll.qlSwaption(,AH155,AI155,AJ155)</f>
        <v>obj_011c4#0000</v>
      </c>
      <c r="AL155" s="221" t="str">
        <f ca="1">_xll.qlConstantSwaptionVolatility(,,I155,J155,G155)</f>
        <v>obj_001a8#0000</v>
      </c>
      <c r="AM155" s="221" t="b">
        <f ca="1">_xll.qlInstrumentSetPricingEngine(AK155,_xll.qlBachelierBlackSwaptionEngine(,"YC-EUR-EONIA",AL155))</f>
        <v>1</v>
      </c>
      <c r="AN155" s="222">
        <f ca="1">_xll.qlInstrumentNPV(AK155,AM155)*2/_xll.qlYieldTSDiscount("YC-EUR-EONIA",L155)</f>
        <v>232.45126733281205</v>
      </c>
      <c r="AO155" s="222">
        <f ca="1">_xll.qlInstrumentResults(AK155,"annuity",AM155)</f>
        <v>135150.77383332152</v>
      </c>
      <c r="AP155" s="223">
        <f ca="1">H155/2*_xll.qlYieldTSDiscount("YC-EUR-EONIA",L155)/AO155</f>
        <v>8.5841672002724472E-4</v>
      </c>
      <c r="AQ155" s="224">
        <f ca="1">_xll.qlBachelierBlackFormulaImpliedVol("Call",AE155,AE155,_xll.qlDayCounterYearFraction("Act/365 (Fixed)",B155,K155),AP155)</f>
        <v>7.5054011105997066E-3</v>
      </c>
      <c r="AR155" s="225">
        <f ca="1">_xll.qlBlackFormulaImpliedStdDev("Call",AE155,AE155,AP155)/SQRT(_xll.qlDayCounterYearFraction("Act/365 (Fixed)",B155,K155))</f>
        <v>0.56138416263594459</v>
      </c>
    </row>
    <row r="156" spans="2:44">
      <c r="B156" s="210">
        <f t="shared" ca="1" si="8"/>
        <v>42276</v>
      </c>
      <c r="C156" s="211" t="s">
        <v>210</v>
      </c>
      <c r="D156" s="211" t="s">
        <v>47</v>
      </c>
      <c r="E156" s="211">
        <v>0</v>
      </c>
      <c r="F156" s="209" t="str">
        <f t="shared" si="9"/>
        <v>2M15Y</v>
      </c>
      <c r="G156" s="212">
        <f>VLOOKUP(G$4&amp;$F156,SwaptionVols!$Z:$AE,4,FALSE)%%</f>
        <v>7.5700000000000003E-3</v>
      </c>
      <c r="H156" s="213">
        <f>VLOOKUP(H$4&amp;$F156,SwaptionVols!$Z:$AE,4,FALSE)</f>
        <v>336</v>
      </c>
      <c r="I156" s="211" t="s">
        <v>7574</v>
      </c>
      <c r="J156" s="211" t="s">
        <v>7575</v>
      </c>
      <c r="K156" s="210">
        <f ca="1">_xll.qlCalendarAdvance(I156,B156,C156,J156)</f>
        <v>42338</v>
      </c>
      <c r="L156" s="210">
        <f ca="1">_xll.qlCalendarAdvance(I156,K156,"2d")</f>
        <v>42340</v>
      </c>
      <c r="M156" s="210">
        <f ca="1">_xll.qlCalendarAdvance(I156,L156,D156,"unadjusted")</f>
        <v>47819</v>
      </c>
      <c r="N156" s="211" t="s">
        <v>41</v>
      </c>
      <c r="O156" s="211" t="s">
        <v>7574</v>
      </c>
      <c r="P156" s="211" t="s">
        <v>7575</v>
      </c>
      <c r="Q156" s="211" t="s">
        <v>7575</v>
      </c>
      <c r="R156" s="211" t="s">
        <v>7670</v>
      </c>
      <c r="S156" s="214" t="str">
        <f ca="1">_xll.qlSchedule(,L156,M156,N156,O156,P156,Q156,R156)</f>
        <v>obj_00659#0000</v>
      </c>
      <c r="T156" s="211" t="s">
        <v>58</v>
      </c>
      <c r="U156" s="211" t="s">
        <v>7574</v>
      </c>
      <c r="V156" s="211" t="s">
        <v>7575</v>
      </c>
      <c r="W156" s="211" t="s">
        <v>7575</v>
      </c>
      <c r="X156" s="211" t="s">
        <v>7670</v>
      </c>
      <c r="Y156" s="214" t="str">
        <f ca="1">_xll.qlSchedule(,L156,M156,T156,U156,V156,W156,X156)</f>
        <v>obj_00518#0000</v>
      </c>
      <c r="Z156" s="215" t="s">
        <v>7671</v>
      </c>
      <c r="AA156" s="216" t="s">
        <v>7640</v>
      </c>
      <c r="AB156" s="216" t="s">
        <v>7672</v>
      </c>
      <c r="AC156" s="214" t="str">
        <f ca="1">_xll.qlVanillaSwap(,,,S156,,Z156,Y156,AA156,,AB156)</f>
        <v>obj_00b2f#0000</v>
      </c>
      <c r="AD156" s="214" t="b">
        <f ca="1">_xll.qlInstrumentSetPricingEngine(AC156,_xll.qlDiscountingSwapEngine(,"YC-EUR-EONIA"))</f>
        <v>1</v>
      </c>
      <c r="AE156" s="217">
        <f ca="1">_xll.qlVanillaSwapFairRate(AC156,AD156)</f>
        <v>1.3495301876140156E-2</v>
      </c>
      <c r="AF156" s="211" t="s">
        <v>7673</v>
      </c>
      <c r="AG156" s="218">
        <v>10000</v>
      </c>
      <c r="AH156" s="219" t="str">
        <f ca="1">_xll.qlVanillaSwap(,AF156,AG156,S156,AE156,Z156,Y156,AA156,,AB156)</f>
        <v>obj_013cb#0000</v>
      </c>
      <c r="AI156" s="219" t="str">
        <f ca="1">_xll.qlEuropeanExercise(,K156)</f>
        <v>obj_005e0#0000</v>
      </c>
      <c r="AJ156" s="211" t="s">
        <v>7669</v>
      </c>
      <c r="AK156" s="220" t="str">
        <f ca="1">_xll.qlSwaption(,AH156,AI156,AJ156)</f>
        <v>obj_015ac#0000</v>
      </c>
      <c r="AL156" s="221" t="str">
        <f ca="1">_xll.qlConstantSwaptionVolatility(,,I156,J156,G156)</f>
        <v>obj_000ef#0000</v>
      </c>
      <c r="AM156" s="221" t="b">
        <f ca="1">_xll.qlInstrumentSetPricingEngine(AK156,_xll.qlBachelierBlackSwaptionEngine(,"YC-EUR-EONIA",AL156))</f>
        <v>1</v>
      </c>
      <c r="AN156" s="222">
        <f ca="1">_xll.qlInstrumentNPV(AK156,AM156)*2/_xll.qlYieldTSDiscount("YC-EUR-EONIA",L156)</f>
        <v>335.99339502047201</v>
      </c>
      <c r="AO156" s="222">
        <f ca="1">_xll.qlInstrumentResults(AK156,"annuity",AM156)</f>
        <v>135007.80943332406</v>
      </c>
      <c r="AP156" s="223">
        <f ca="1">H156/2*_xll.qlYieldTSDiscount("YC-EUR-EONIA",L156)/AO156</f>
        <v>1.2446977232237007E-3</v>
      </c>
      <c r="AQ156" s="224">
        <f ca="1">_xll.qlBachelierBlackFormulaImpliedVol("Call",AE156,AE156,_xll.qlDayCounterYearFraction("Act/365 (Fixed)",B156,K156),AP156)</f>
        <v>7.5701488115414856E-3</v>
      </c>
      <c r="AR156" s="225">
        <f ca="1">_xll.qlBlackFormulaImpliedStdDev("Call",AE156,AE156,AP156)/SQRT(_xll.qlDayCounterYearFraction("Act/365 (Fixed)",B156,K156))</f>
        <v>0.56220211555953503</v>
      </c>
    </row>
    <row r="157" spans="2:44">
      <c r="B157" s="210">
        <f t="shared" ca="1" si="8"/>
        <v>42276</v>
      </c>
      <c r="C157" s="211" t="s">
        <v>54</v>
      </c>
      <c r="D157" s="211" t="s">
        <v>47</v>
      </c>
      <c r="E157" s="211">
        <v>0</v>
      </c>
      <c r="F157" s="209" t="str">
        <f t="shared" si="9"/>
        <v>3M15Y</v>
      </c>
      <c r="G157" s="212">
        <f>VLOOKUP(G$4&amp;$F157,SwaptionVols!$Z:$AE,4,FALSE)%%</f>
        <v>7.5500000000000003E-3</v>
      </c>
      <c r="H157" s="213">
        <f>VLOOKUP(H$4&amp;$F157,SwaptionVols!$Z:$AE,4,FALSE)</f>
        <v>405</v>
      </c>
      <c r="I157" s="211" t="s">
        <v>7574</v>
      </c>
      <c r="J157" s="211" t="s">
        <v>7575</v>
      </c>
      <c r="K157" s="210">
        <f ca="1">_xll.qlCalendarAdvance(I157,B157,C157,J157)</f>
        <v>42367</v>
      </c>
      <c r="L157" s="210">
        <f ca="1">_xll.qlCalendarAdvance(I157,K157,"2d")</f>
        <v>42369</v>
      </c>
      <c r="M157" s="210">
        <f ca="1">_xll.qlCalendarAdvance(I157,L157,D157,"unadjusted")</f>
        <v>47848</v>
      </c>
      <c r="N157" s="211" t="s">
        <v>41</v>
      </c>
      <c r="O157" s="211" t="s">
        <v>7574</v>
      </c>
      <c r="P157" s="211" t="s">
        <v>7575</v>
      </c>
      <c r="Q157" s="211" t="s">
        <v>7575</v>
      </c>
      <c r="R157" s="211" t="s">
        <v>7670</v>
      </c>
      <c r="S157" s="214" t="str">
        <f ca="1">_xll.qlSchedule(,L157,M157,N157,O157,P157,Q157,R157)</f>
        <v>obj_0080f#0000</v>
      </c>
      <c r="T157" s="211" t="s">
        <v>58</v>
      </c>
      <c r="U157" s="211" t="s">
        <v>7574</v>
      </c>
      <c r="V157" s="211" t="s">
        <v>7575</v>
      </c>
      <c r="W157" s="211" t="s">
        <v>7575</v>
      </c>
      <c r="X157" s="211" t="s">
        <v>7670</v>
      </c>
      <c r="Y157" s="214" t="str">
        <f ca="1">_xll.qlSchedule(,L157,M157,T157,U157,V157,W157,X157)</f>
        <v>obj_0080e#0000</v>
      </c>
      <c r="Z157" s="215" t="s">
        <v>7671</v>
      </c>
      <c r="AA157" s="216" t="s">
        <v>7640</v>
      </c>
      <c r="AB157" s="216" t="s">
        <v>7672</v>
      </c>
      <c r="AC157" s="214" t="str">
        <f ca="1">_xll.qlVanillaSwap(,,,S157,,Z157,Y157,AA157,,AB157)</f>
        <v>obj_00810#0000</v>
      </c>
      <c r="AD157" s="214" t="b">
        <f ca="1">_xll.qlInstrumentSetPricingEngine(AC157,_xll.qlDiscountingSwapEngine(,"YC-EUR-EONIA"))</f>
        <v>1</v>
      </c>
      <c r="AE157" s="217">
        <f ca="1">_xll.qlVanillaSwapFairRate(AC157,AD157)</f>
        <v>1.3597939381544379E-2</v>
      </c>
      <c r="AF157" s="211" t="s">
        <v>7673</v>
      </c>
      <c r="AG157" s="218">
        <v>10000</v>
      </c>
      <c r="AH157" s="219" t="str">
        <f ca="1">_xll.qlVanillaSwap(,AF157,AG157,S157,AE157,Z157,Y157,AA157,,AB157)</f>
        <v>obj_00f31#0000</v>
      </c>
      <c r="AI157" s="219" t="str">
        <f ca="1">_xll.qlEuropeanExercise(,K157)</f>
        <v>obj_00442#0000</v>
      </c>
      <c r="AJ157" s="211" t="s">
        <v>7669</v>
      </c>
      <c r="AK157" s="220" t="str">
        <f ca="1">_xll.qlSwaption(,AH157,AI157,AJ157)</f>
        <v>obj_01423#0000</v>
      </c>
      <c r="AL157" s="221" t="str">
        <f ca="1">_xll.qlConstantSwaptionVolatility(,,I157,J157,G157)</f>
        <v>obj_00111#0000</v>
      </c>
      <c r="AM157" s="221" t="b">
        <f ca="1">_xll.qlInstrumentSetPricingEngine(AK157,_xll.qlBachelierBlackSwaptionEngine(,"YC-EUR-EONIA",AL157))</f>
        <v>1</v>
      </c>
      <c r="AN157" s="222">
        <f ca="1">_xll.qlInstrumentNPV(AK157,AM157)*2/_xll.qlYieldTSDiscount("YC-EUR-EONIA",L157)</f>
        <v>405.88691515313673</v>
      </c>
      <c r="AO157" s="222">
        <f ca="1">_xll.qlInstrumentResults(AK157,"annuity",AM157)</f>
        <v>134991.82250133919</v>
      </c>
      <c r="AP157" s="223">
        <f ca="1">H157/2*_xll.qlYieldTSDiscount("YC-EUR-EONIA",L157)/AO157</f>
        <v>1.50065636179694E-3</v>
      </c>
      <c r="AQ157" s="224">
        <f ca="1">_xll.qlBachelierBlackFormulaImpliedVol("Call",AE157,AE157,_xll.qlDayCounterYearFraction("Act/365 (Fixed)",B157,K157),AP157)</f>
        <v>7.5335022782055316E-3</v>
      </c>
      <c r="AR157" s="225">
        <f ca="1">_xll.qlBlackFormulaImpliedStdDev("Call",AE157,AE157,AP157)/SQRT(_xll.qlDayCounterYearFraction("Act/365 (Fixed)",B157,K157))</f>
        <v>0.55579634048123649</v>
      </c>
    </row>
    <row r="158" spans="2:44">
      <c r="B158" s="210">
        <f t="shared" ca="1" si="8"/>
        <v>42276</v>
      </c>
      <c r="C158" s="211" t="s">
        <v>58</v>
      </c>
      <c r="D158" s="211" t="s">
        <v>47</v>
      </c>
      <c r="E158" s="211">
        <v>0</v>
      </c>
      <c r="F158" s="209" t="str">
        <f t="shared" si="9"/>
        <v>6M15Y</v>
      </c>
      <c r="G158" s="212">
        <f>VLOOKUP(G$4&amp;$F158,SwaptionVols!$Z:$AE,4,FALSE)%%</f>
        <v>7.5700000000000003E-3</v>
      </c>
      <c r="H158" s="213">
        <f>VLOOKUP(H$4&amp;$F158,SwaptionVols!$Z:$AE,4,FALSE)</f>
        <v>573</v>
      </c>
      <c r="I158" s="211" t="s">
        <v>7574</v>
      </c>
      <c r="J158" s="211" t="s">
        <v>7575</v>
      </c>
      <c r="K158" s="210">
        <f ca="1">_xll.qlCalendarAdvance(I158,B158,C158,J158)</f>
        <v>42458</v>
      </c>
      <c r="L158" s="210">
        <f ca="1">_xll.qlCalendarAdvance(I158,K158,"2d")</f>
        <v>42460</v>
      </c>
      <c r="M158" s="210">
        <f ca="1">_xll.qlCalendarAdvance(I158,L158,D158,"unadjusted")</f>
        <v>47938</v>
      </c>
      <c r="N158" s="211" t="s">
        <v>41</v>
      </c>
      <c r="O158" s="211" t="s">
        <v>7574</v>
      </c>
      <c r="P158" s="211" t="s">
        <v>7575</v>
      </c>
      <c r="Q158" s="211" t="s">
        <v>7575</v>
      </c>
      <c r="R158" s="211" t="s">
        <v>7670</v>
      </c>
      <c r="S158" s="214" t="str">
        <f ca="1">_xll.qlSchedule(,L158,M158,N158,O158,P158,Q158,R158)</f>
        <v>obj_00e36#0000</v>
      </c>
      <c r="T158" s="211" t="s">
        <v>58</v>
      </c>
      <c r="U158" s="211" t="s">
        <v>7574</v>
      </c>
      <c r="V158" s="211" t="s">
        <v>7575</v>
      </c>
      <c r="W158" s="211" t="s">
        <v>7575</v>
      </c>
      <c r="X158" s="211" t="s">
        <v>7670</v>
      </c>
      <c r="Y158" s="214" t="str">
        <f ca="1">_xll.qlSchedule(,L158,M158,T158,U158,V158,W158,X158)</f>
        <v>obj_00e37#0000</v>
      </c>
      <c r="Z158" s="215" t="s">
        <v>7671</v>
      </c>
      <c r="AA158" s="216" t="s">
        <v>7640</v>
      </c>
      <c r="AB158" s="216" t="s">
        <v>7672</v>
      </c>
      <c r="AC158" s="214" t="str">
        <f ca="1">_xll.qlVanillaSwap(,,,S158,,Z158,Y158,AA158,,AB158)</f>
        <v>obj_00e5c#0000</v>
      </c>
      <c r="AD158" s="214" t="b">
        <f ca="1">_xll.qlInstrumentSetPricingEngine(AC158,_xll.qlDiscountingSwapEngine(,"YC-EUR-EONIA"))</f>
        <v>1</v>
      </c>
      <c r="AE158" s="217">
        <f ca="1">_xll.qlVanillaSwapFairRate(AC158,AD158)</f>
        <v>1.3940629463558231E-2</v>
      </c>
      <c r="AF158" s="211" t="s">
        <v>7673</v>
      </c>
      <c r="AG158" s="218">
        <v>10000</v>
      </c>
      <c r="AH158" s="219" t="str">
        <f ca="1">_xll.qlVanillaSwap(,AF158,AG158,S158,AE158,Z158,Y158,AA158,,AB158)</f>
        <v>obj_011a2#0000</v>
      </c>
      <c r="AI158" s="219" t="str">
        <f ca="1">_xll.qlEuropeanExercise(,K158)</f>
        <v>obj_005c5#0000</v>
      </c>
      <c r="AJ158" s="211" t="s">
        <v>7669</v>
      </c>
      <c r="AK158" s="220" t="str">
        <f ca="1">_xll.qlSwaption(,AH158,AI158,AJ158)</f>
        <v>obj_011a3#0000</v>
      </c>
      <c r="AL158" s="221" t="str">
        <f ca="1">_xll.qlConstantSwaptionVolatility(,,I158,J158,G158)</f>
        <v>obj_0020b#0000</v>
      </c>
      <c r="AM158" s="221" t="b">
        <f ca="1">_xll.qlInstrumentSetPricingEngine(AK158,_xll.qlBachelierBlackSwaptionEngine(,"YC-EUR-EONIA",AL158))</f>
        <v>1</v>
      </c>
      <c r="AN158" s="222">
        <f ca="1">_xll.qlInstrumentNPV(AK158,AM158)*2/_xll.qlYieldTSDiscount("YC-EUR-EONIA",L158)</f>
        <v>574.02358311540149</v>
      </c>
      <c r="AO158" s="222">
        <f ca="1">_xll.qlInstrumentResults(AK158,"annuity",AM158)</f>
        <v>134696.05944917421</v>
      </c>
      <c r="AP158" s="223">
        <f ca="1">H158/2*_xll.qlYieldTSDiscount("YC-EUR-EONIA",L158)/AO158</f>
        <v>2.1287276134788076E-3</v>
      </c>
      <c r="AQ158" s="224">
        <f ca="1">_xll.qlBachelierBlackFormulaImpliedVol("Call",AE158,AE158,_xll.qlDayCounterYearFraction("Act/365 (Fixed)",B158,K158),AP158)</f>
        <v>7.5565013835467397E-3</v>
      </c>
      <c r="AR158" s="225">
        <f ca="1">_xll.qlBlackFormulaImpliedStdDev("Call",AE158,AE158,AP158)/SQRT(_xll.qlDayCounterYearFraction("Act/365 (Fixed)",B158,K158))</f>
        <v>0.54540078506051304</v>
      </c>
    </row>
    <row r="159" spans="2:44">
      <c r="B159" s="210">
        <f t="shared" ca="1" si="8"/>
        <v>42276</v>
      </c>
      <c r="C159" s="211" t="s">
        <v>71</v>
      </c>
      <c r="D159" s="211" t="s">
        <v>47</v>
      </c>
      <c r="E159" s="211">
        <v>0</v>
      </c>
      <c r="F159" s="209" t="str">
        <f t="shared" si="9"/>
        <v>9M15Y</v>
      </c>
      <c r="G159" s="212">
        <f>VLOOKUP(G$4&amp;$F159,SwaptionVols!$Z:$AE,4,FALSE)%%</f>
        <v>7.5199999999999998E-3</v>
      </c>
      <c r="H159" s="213">
        <f>VLOOKUP(H$4&amp;$F159,SwaptionVols!$Z:$AE,4,FALSE)</f>
        <v>697</v>
      </c>
      <c r="I159" s="211" t="s">
        <v>7574</v>
      </c>
      <c r="J159" s="211" t="s">
        <v>7575</v>
      </c>
      <c r="K159" s="210">
        <f ca="1">_xll.qlCalendarAdvance(I159,B159,C159,J159)</f>
        <v>42550</v>
      </c>
      <c r="L159" s="210">
        <f ca="1">_xll.qlCalendarAdvance(I159,K159,"2d")</f>
        <v>42552</v>
      </c>
      <c r="M159" s="210">
        <f ca="1">_xll.qlCalendarAdvance(I159,L159,D159,"unadjusted")</f>
        <v>48030</v>
      </c>
      <c r="N159" s="211" t="s">
        <v>41</v>
      </c>
      <c r="O159" s="211" t="s">
        <v>7574</v>
      </c>
      <c r="P159" s="211" t="s">
        <v>7575</v>
      </c>
      <c r="Q159" s="211" t="s">
        <v>7575</v>
      </c>
      <c r="R159" s="211" t="s">
        <v>7670</v>
      </c>
      <c r="S159" s="214" t="str">
        <f ca="1">_xll.qlSchedule(,L159,M159,N159,O159,P159,Q159,R159)</f>
        <v>obj_009dd#0000</v>
      </c>
      <c r="T159" s="211" t="s">
        <v>58</v>
      </c>
      <c r="U159" s="211" t="s">
        <v>7574</v>
      </c>
      <c r="V159" s="211" t="s">
        <v>7575</v>
      </c>
      <c r="W159" s="211" t="s">
        <v>7575</v>
      </c>
      <c r="X159" s="211" t="s">
        <v>7670</v>
      </c>
      <c r="Y159" s="214" t="str">
        <f ca="1">_xll.qlSchedule(,L159,M159,T159,U159,V159,W159,X159)</f>
        <v>obj_004bb#0000</v>
      </c>
      <c r="Z159" s="215" t="s">
        <v>7671</v>
      </c>
      <c r="AA159" s="216" t="s">
        <v>7640</v>
      </c>
      <c r="AB159" s="216" t="s">
        <v>7672</v>
      </c>
      <c r="AC159" s="214" t="str">
        <f ca="1">_xll.qlVanillaSwap(,,,S159,,Z159,Y159,AA159,,AB159)</f>
        <v>obj_009de#0000</v>
      </c>
      <c r="AD159" s="214" t="b">
        <f ca="1">_xll.qlInstrumentSetPricingEngine(AC159,_xll.qlDiscountingSwapEngine(,"YC-EUR-EONIA"))</f>
        <v>1</v>
      </c>
      <c r="AE159" s="217">
        <f ca="1">_xll.qlVanillaSwapFairRate(AC159,AD159)</f>
        <v>1.4300871865397382E-2</v>
      </c>
      <c r="AF159" s="211" t="s">
        <v>7673</v>
      </c>
      <c r="AG159" s="218">
        <v>10000</v>
      </c>
      <c r="AH159" s="219" t="str">
        <f ca="1">_xll.qlVanillaSwap(,AF159,AG159,S159,AE159,Z159,Y159,AA159,,AB159)</f>
        <v>obj_00c56#0000</v>
      </c>
      <c r="AI159" s="219" t="str">
        <f ca="1">_xll.qlEuropeanExercise(,K159)</f>
        <v>obj_00523#0000</v>
      </c>
      <c r="AJ159" s="211" t="s">
        <v>7669</v>
      </c>
      <c r="AK159" s="220" t="str">
        <f ca="1">_xll.qlSwaption(,AH159,AI159,AJ159)</f>
        <v>obj_00ef1#0000</v>
      </c>
      <c r="AL159" s="221" t="str">
        <f ca="1">_xll.qlConstantSwaptionVolatility(,,I159,J159,G159)</f>
        <v>obj_00110#0000</v>
      </c>
      <c r="AM159" s="221" t="b">
        <f ca="1">_xll.qlInstrumentSetPricingEngine(AK159,_xll.qlBachelierBlackSwaptionEngine(,"YC-EUR-EONIA",AL159))</f>
        <v>1</v>
      </c>
      <c r="AN159" s="222">
        <f ca="1">_xll.qlInstrumentNPV(AK159,AM159)*2/_xll.qlYieldTSDiscount("YC-EUR-EONIA",L159)</f>
        <v>697.36555797903122</v>
      </c>
      <c r="AO159" s="222">
        <f ca="1">_xll.qlInstrumentResults(AK159,"annuity",AM159)</f>
        <v>134316.57685340091</v>
      </c>
      <c r="AP159" s="223">
        <f ca="1">H159/2*_xll.qlYieldTSDiscount("YC-EUR-EONIA",L159)/AO159</f>
        <v>2.5979395373767907E-3</v>
      </c>
      <c r="AQ159" s="224">
        <f ca="1">_xll.qlBachelierBlackFormulaImpliedVol("Call",AE159,AE159,_xll.qlDayCounterYearFraction("Act/365 (Fixed)",B159,K159),AP159)</f>
        <v>7.5160580272844481E-3</v>
      </c>
      <c r="AR159" s="225">
        <f ca="1">_xll.qlBlackFormulaImpliedStdDev("Call",AE159,AE159,AP159)/SQRT(_xll.qlDayCounterYearFraction("Act/365 (Fixed)",B159,K159))</f>
        <v>0.53019146472953205</v>
      </c>
    </row>
    <row r="160" spans="2:44">
      <c r="B160" s="210">
        <f t="shared" ca="1" si="8"/>
        <v>42276</v>
      </c>
      <c r="C160" s="211" t="s">
        <v>41</v>
      </c>
      <c r="D160" s="211" t="s">
        <v>47</v>
      </c>
      <c r="E160" s="211">
        <v>0</v>
      </c>
      <c r="F160" s="209" t="str">
        <f t="shared" si="9"/>
        <v>1Y15Y</v>
      </c>
      <c r="G160" s="212">
        <f>VLOOKUP(G$4&amp;$F160,SwaptionVols!$Z:$AE,4,FALSE)%%</f>
        <v>7.490000000000001E-3</v>
      </c>
      <c r="H160" s="213">
        <f>VLOOKUP(H$4&amp;$F160,SwaptionVols!$Z:$AE,4,FALSE)</f>
        <v>800</v>
      </c>
      <c r="I160" s="211" t="s">
        <v>7574</v>
      </c>
      <c r="J160" s="211" t="s">
        <v>7575</v>
      </c>
      <c r="K160" s="210">
        <f ca="1">_xll.qlCalendarAdvance(I160,B160,C160,J160)</f>
        <v>42642</v>
      </c>
      <c r="L160" s="210">
        <f ca="1">_xll.qlCalendarAdvance(I160,K160,"2d")</f>
        <v>42646</v>
      </c>
      <c r="M160" s="210">
        <f ca="1">_xll.qlCalendarAdvance(I160,L160,D160,"unadjusted")</f>
        <v>48124</v>
      </c>
      <c r="N160" s="211" t="s">
        <v>41</v>
      </c>
      <c r="O160" s="211" t="s">
        <v>7574</v>
      </c>
      <c r="P160" s="211" t="s">
        <v>7575</v>
      </c>
      <c r="Q160" s="211" t="s">
        <v>7575</v>
      </c>
      <c r="R160" s="211" t="s">
        <v>7670</v>
      </c>
      <c r="S160" s="214" t="str">
        <f ca="1">_xll.qlSchedule(,L160,M160,N160,O160,P160,Q160,R160)</f>
        <v>obj_00dd4#0000</v>
      </c>
      <c r="T160" s="211" t="s">
        <v>58</v>
      </c>
      <c r="U160" s="211" t="s">
        <v>7574</v>
      </c>
      <c r="V160" s="211" t="s">
        <v>7575</v>
      </c>
      <c r="W160" s="211" t="s">
        <v>7575</v>
      </c>
      <c r="X160" s="211" t="s">
        <v>7670</v>
      </c>
      <c r="Y160" s="214" t="str">
        <f ca="1">_xll.qlSchedule(,L160,M160,T160,U160,V160,W160,X160)</f>
        <v>obj_00dd3#0000</v>
      </c>
      <c r="Z160" s="215" t="s">
        <v>7671</v>
      </c>
      <c r="AA160" s="216" t="s">
        <v>7640</v>
      </c>
      <c r="AB160" s="216" t="s">
        <v>7672</v>
      </c>
      <c r="AC160" s="214" t="str">
        <f ca="1">_xll.qlVanillaSwap(,,,S160,,Z160,Y160,AA160,,AB160)</f>
        <v>obj_00e49#0000</v>
      </c>
      <c r="AD160" s="214" t="b">
        <f ca="1">_xll.qlInstrumentSetPricingEngine(AC160,_xll.qlDiscountingSwapEngine(,"YC-EUR-EONIA"))</f>
        <v>1</v>
      </c>
      <c r="AE160" s="217">
        <f ca="1">_xll.qlVanillaSwapFairRate(AC160,AD160)</f>
        <v>1.4660912174680433E-2</v>
      </c>
      <c r="AF160" s="211" t="s">
        <v>7673</v>
      </c>
      <c r="AG160" s="218">
        <v>10000</v>
      </c>
      <c r="AH160" s="219" t="str">
        <f ca="1">_xll.qlVanillaSwap(,AF160,AG160,S160,AE160,Z160,Y160,AA160,,AB160)</f>
        <v>obj_00e60#0000</v>
      </c>
      <c r="AI160" s="219" t="str">
        <f ca="1">_xll.qlEuropeanExercise(,K160)</f>
        <v>obj_003f0#0000</v>
      </c>
      <c r="AJ160" s="211" t="s">
        <v>7669</v>
      </c>
      <c r="AK160" s="220" t="str">
        <f ca="1">_xll.qlSwaption(,AH160,AI160,AJ160)</f>
        <v>obj_00fcf#0000</v>
      </c>
      <c r="AL160" s="221" t="str">
        <f ca="1">_xll.qlConstantSwaptionVolatility(,,I160,J160,G160)</f>
        <v>obj_0014f#0000</v>
      </c>
      <c r="AM160" s="221" t="b">
        <f ca="1">_xll.qlInstrumentSetPricingEngine(AK160,_xll.qlBachelierBlackSwaptionEngine(,"YC-EUR-EONIA",AL160))</f>
        <v>1</v>
      </c>
      <c r="AN160" s="222">
        <f ca="1">_xll.qlInstrumentNPV(AK160,AM160)*2/_xll.qlYieldTSDiscount("YC-EUR-EONIA",L160)</f>
        <v>800.56765461494081</v>
      </c>
      <c r="AO160" s="222">
        <f ca="1">_xll.qlInstrumentResults(AK160,"annuity",AM160)</f>
        <v>134016.63557302111</v>
      </c>
      <c r="AP160" s="223">
        <f ca="1">H160/2*_xll.qlYieldTSDiscount("YC-EUR-EONIA",L160)/AO160</f>
        <v>2.9900464954211651E-3</v>
      </c>
      <c r="AQ160" s="224">
        <f ca="1">_xll.qlBachelierBlackFormulaImpliedVol("Call",AE160,AE160,_xll.qlDayCounterYearFraction("Act/365 (Fixed)",B160,K160),AP160)</f>
        <v>7.484689102112336E-3</v>
      </c>
      <c r="AR160" s="225">
        <f ca="1">_xll.qlBlackFormulaImpliedStdDev("Call",AE160,AE160,AP160)/SQRT(_xll.qlDayCounterYearFraction("Act/365 (Fixed)",B160,K160))</f>
        <v>0.5162100839314302</v>
      </c>
    </row>
    <row r="161" spans="2:44">
      <c r="B161" s="210">
        <f t="shared" ca="1" si="8"/>
        <v>42276</v>
      </c>
      <c r="C161" s="211" t="s">
        <v>146</v>
      </c>
      <c r="D161" s="211" t="s">
        <v>47</v>
      </c>
      <c r="E161" s="211">
        <v>0</v>
      </c>
      <c r="F161" s="209" t="str">
        <f t="shared" si="9"/>
        <v>18M15Y</v>
      </c>
      <c r="G161" s="212">
        <f>VLOOKUP(G$4&amp;$F161,SwaptionVols!$Z:$AE,4,FALSE)%%</f>
        <v>7.4199999999999995E-3</v>
      </c>
      <c r="H161" s="213">
        <f>VLOOKUP(H$4&amp;$F161,SwaptionVols!$Z:$AE,4,FALSE)</f>
        <v>964</v>
      </c>
      <c r="I161" s="211" t="s">
        <v>7574</v>
      </c>
      <c r="J161" s="211" t="s">
        <v>7575</v>
      </c>
      <c r="K161" s="210">
        <f ca="1">_xll.qlCalendarAdvance(I161,B161,C161,J161)</f>
        <v>42823</v>
      </c>
      <c r="L161" s="210">
        <f ca="1">_xll.qlCalendarAdvance(I161,K161,"2d")</f>
        <v>42825</v>
      </c>
      <c r="M161" s="210">
        <f ca="1">_xll.qlCalendarAdvance(I161,L161,D161,"unadjusted")</f>
        <v>48304</v>
      </c>
      <c r="N161" s="211" t="s">
        <v>41</v>
      </c>
      <c r="O161" s="211" t="s">
        <v>7574</v>
      </c>
      <c r="P161" s="211" t="s">
        <v>7575</v>
      </c>
      <c r="Q161" s="211" t="s">
        <v>7575</v>
      </c>
      <c r="R161" s="211" t="s">
        <v>7670</v>
      </c>
      <c r="S161" s="214" t="str">
        <f ca="1">_xll.qlSchedule(,L161,M161,N161,O161,P161,Q161,R161)</f>
        <v>obj_00dbb#0000</v>
      </c>
      <c r="T161" s="211" t="s">
        <v>58</v>
      </c>
      <c r="U161" s="211" t="s">
        <v>7574</v>
      </c>
      <c r="V161" s="211" t="s">
        <v>7575</v>
      </c>
      <c r="W161" s="211" t="s">
        <v>7575</v>
      </c>
      <c r="X161" s="211" t="s">
        <v>7670</v>
      </c>
      <c r="Y161" s="214" t="str">
        <f ca="1">_xll.qlSchedule(,L161,M161,T161,U161,V161,W161,X161)</f>
        <v>obj_01007#0000</v>
      </c>
      <c r="Z161" s="215" t="s">
        <v>7671</v>
      </c>
      <c r="AA161" s="216" t="s">
        <v>7640</v>
      </c>
      <c r="AB161" s="216" t="s">
        <v>7672</v>
      </c>
      <c r="AC161" s="214" t="str">
        <f ca="1">_xll.qlVanillaSwap(,,,S161,,Z161,Y161,AA161,,AB161)</f>
        <v>obj_01008#0000</v>
      </c>
      <c r="AD161" s="214" t="b">
        <f ca="1">_xll.qlInstrumentSetPricingEngine(AC161,_xll.qlDiscountingSwapEngine(,"YC-EUR-EONIA"))</f>
        <v>1</v>
      </c>
      <c r="AE161" s="217">
        <f ca="1">_xll.qlVanillaSwapFairRate(AC161,AD161)</f>
        <v>1.5336925231629826E-2</v>
      </c>
      <c r="AF161" s="211" t="s">
        <v>7673</v>
      </c>
      <c r="AG161" s="218">
        <v>10000</v>
      </c>
      <c r="AH161" s="219" t="str">
        <f ca="1">_xll.qlVanillaSwap(,AF161,AG161,S161,AE161,Z161,Y161,AA161,,AB161)</f>
        <v>obj_01462#0000</v>
      </c>
      <c r="AI161" s="219" t="str">
        <f ca="1">_xll.qlEuropeanExercise(,K161)</f>
        <v>obj_0075b#0000</v>
      </c>
      <c r="AJ161" s="211" t="s">
        <v>7669</v>
      </c>
      <c r="AK161" s="220" t="str">
        <f ca="1">_xll.qlSwaption(,AH161,AI161,AJ161)</f>
        <v>obj_01463#0000</v>
      </c>
      <c r="AL161" s="221" t="str">
        <f ca="1">_xll.qlConstantSwaptionVolatility(,,I161,J161,G161)</f>
        <v>obj_00141#0000</v>
      </c>
      <c r="AM161" s="221" t="b">
        <f ca="1">_xll.qlInstrumentSetPricingEngine(AK161,_xll.qlBachelierBlackSwaptionEngine(,"YC-EUR-EONIA",AL161))</f>
        <v>1</v>
      </c>
      <c r="AN161" s="222">
        <f ca="1">_xll.qlInstrumentNPV(AK161,AM161)*2/_xll.qlYieldTSDiscount("YC-EUR-EONIA",L161)</f>
        <v>965.11640184628845</v>
      </c>
      <c r="AO161" s="222">
        <f ca="1">_xll.qlInstrumentResults(AK161,"annuity",AM161)</f>
        <v>133528.60437618932</v>
      </c>
      <c r="AP161" s="223">
        <f ca="1">H161/2*_xll.qlYieldTSDiscount("YC-EUR-EONIA",L161)/AO161</f>
        <v>3.6195829979484744E-3</v>
      </c>
      <c r="AQ161" s="224">
        <f ca="1">_xll.qlBachelierBlackFormulaImpliedVol("Call",AE161,AE161,_xll.qlDayCounterYearFraction("Act/365 (Fixed)",B161,K161),AP161)</f>
        <v>7.4114168884876416E-3</v>
      </c>
      <c r="AR161" s="225">
        <f ca="1">_xll.qlBlackFormulaImpliedStdDev("Call",AE161,AE161,AP161)/SQRT(_xll.qlDayCounterYearFraction("Act/365 (Fixed)",B161,K161))</f>
        <v>0.4905108377293021</v>
      </c>
    </row>
    <row r="162" spans="2:44">
      <c r="B162" s="210">
        <f t="shared" ca="1" si="8"/>
        <v>42276</v>
      </c>
      <c r="C162" s="211" t="s">
        <v>42</v>
      </c>
      <c r="D162" s="211" t="s">
        <v>47</v>
      </c>
      <c r="E162" s="211">
        <v>0</v>
      </c>
      <c r="F162" s="209" t="str">
        <f t="shared" si="9"/>
        <v>2Y15Y</v>
      </c>
      <c r="G162" s="212">
        <f>VLOOKUP(G$4&amp;$F162,SwaptionVols!$Z:$AE,4,FALSE)%%</f>
        <v>7.3000000000000001E-3</v>
      </c>
      <c r="H162" s="213">
        <f>VLOOKUP(H$4&amp;$F162,SwaptionVols!$Z:$AE,4,FALSE)</f>
        <v>1090</v>
      </c>
      <c r="I162" s="211" t="s">
        <v>7574</v>
      </c>
      <c r="J162" s="211" t="s">
        <v>7575</v>
      </c>
      <c r="K162" s="210">
        <f ca="1">_xll.qlCalendarAdvance(I162,B162,C162,J162)</f>
        <v>43007</v>
      </c>
      <c r="L162" s="210">
        <f ca="1">_xll.qlCalendarAdvance(I162,K162,"2d")</f>
        <v>43011</v>
      </c>
      <c r="M162" s="210">
        <f ca="1">_xll.qlCalendarAdvance(I162,L162,D162,"unadjusted")</f>
        <v>48490</v>
      </c>
      <c r="N162" s="211" t="s">
        <v>41</v>
      </c>
      <c r="O162" s="211" t="s">
        <v>7574</v>
      </c>
      <c r="P162" s="211" t="s">
        <v>7575</v>
      </c>
      <c r="Q162" s="211" t="s">
        <v>7575</v>
      </c>
      <c r="R162" s="211" t="s">
        <v>7670</v>
      </c>
      <c r="S162" s="214" t="str">
        <f ca="1">_xll.qlSchedule(,L162,M162,N162,O162,P162,Q162,R162)</f>
        <v>obj_00461#0000</v>
      </c>
      <c r="T162" s="211" t="s">
        <v>58</v>
      </c>
      <c r="U162" s="211" t="s">
        <v>7574</v>
      </c>
      <c r="V162" s="211" t="s">
        <v>7575</v>
      </c>
      <c r="W162" s="211" t="s">
        <v>7575</v>
      </c>
      <c r="X162" s="211" t="s">
        <v>7670</v>
      </c>
      <c r="Y162" s="214" t="str">
        <f ca="1">_xll.qlSchedule(,L162,M162,T162,U162,V162,W162,X162)</f>
        <v>obj_00472#0000</v>
      </c>
      <c r="Z162" s="215" t="s">
        <v>7671</v>
      </c>
      <c r="AA162" s="216" t="s">
        <v>7640</v>
      </c>
      <c r="AB162" s="216" t="s">
        <v>7672</v>
      </c>
      <c r="AC162" s="214" t="str">
        <f ca="1">_xll.qlVanillaSwap(,,,S162,,Z162,Y162,AA162,,AB162)</f>
        <v>obj_00473#0000</v>
      </c>
      <c r="AD162" s="214" t="b">
        <f ca="1">_xll.qlInstrumentSetPricingEngine(AC162,_xll.qlDiscountingSwapEngine(,"YC-EUR-EONIA"))</f>
        <v>1</v>
      </c>
      <c r="AE162" s="217">
        <f ca="1">_xll.qlVanillaSwapFairRate(AC162,AD162)</f>
        <v>1.6029696463203878E-2</v>
      </c>
      <c r="AF162" s="211" t="s">
        <v>7673</v>
      </c>
      <c r="AG162" s="218">
        <v>10000</v>
      </c>
      <c r="AH162" s="219" t="str">
        <f ca="1">_xll.qlVanillaSwap(,AF162,AG162,S162,AE162,Z162,Y162,AA162,,AB162)</f>
        <v>obj_0117f#0000</v>
      </c>
      <c r="AI162" s="219" t="str">
        <f ca="1">_xll.qlEuropeanExercise(,K162)</f>
        <v>obj_00cdb#0000</v>
      </c>
      <c r="AJ162" s="211" t="s">
        <v>7669</v>
      </c>
      <c r="AK162" s="220" t="str">
        <f ca="1">_xll.qlSwaption(,AH162,AI162,AJ162)</f>
        <v>obj_01376#0000</v>
      </c>
      <c r="AL162" s="221" t="str">
        <f ca="1">_xll.qlConstantSwaptionVolatility(,,I162,J162,G162)</f>
        <v>obj_001f8#0000</v>
      </c>
      <c r="AM162" s="221" t="b">
        <f ca="1">_xll.qlInstrumentSetPricingEngine(AK162,_xll.qlBachelierBlackSwaptionEngine(,"YC-EUR-EONIA",AL162))</f>
        <v>1</v>
      </c>
      <c r="AN162" s="222">
        <f ca="1">_xll.qlInstrumentNPV(AK162,AM162)*2/_xll.qlYieldTSDiscount("YC-EUR-EONIA",L162)</f>
        <v>1091.4663738038341</v>
      </c>
      <c r="AO162" s="222">
        <f ca="1">_xll.qlInstrumentResults(AK162,"annuity",AM162)</f>
        <v>132877.51342424078</v>
      </c>
      <c r="AP162" s="223">
        <f ca="1">H162/2*_xll.qlYieldTSDiscount("YC-EUR-EONIA",L162)/AO162</f>
        <v>4.1158668787562485E-3</v>
      </c>
      <c r="AQ162" s="224">
        <f ca="1">_xll.qlBachelierBlackFormulaImpliedVol("Call",AE162,AE162,_xll.qlDayCounterYearFraction("Act/365 (Fixed)",B162,K162),AP162)</f>
        <v>7.2901925253723672E-3</v>
      </c>
      <c r="AR162" s="225">
        <f ca="1">_xll.qlBlackFormulaImpliedStdDev("Call",AE162,AE162,AP162)/SQRT(_xll.qlDayCounterYearFraction("Act/365 (Fixed)",B162,K162))</f>
        <v>0.46294056150610075</v>
      </c>
    </row>
    <row r="163" spans="2:44">
      <c r="B163" s="210">
        <f t="shared" ca="1" si="8"/>
        <v>42276</v>
      </c>
      <c r="C163" s="211" t="s">
        <v>43</v>
      </c>
      <c r="D163" s="211" t="s">
        <v>47</v>
      </c>
      <c r="E163" s="211">
        <v>0</v>
      </c>
      <c r="F163" s="209" t="str">
        <f t="shared" si="9"/>
        <v>3Y15Y</v>
      </c>
      <c r="G163" s="212">
        <f>VLOOKUP(G$4&amp;$F163,SwaptionVols!$Z:$AE,4,FALSE)%%</f>
        <v>7.2499999999999995E-3</v>
      </c>
      <c r="H163" s="213">
        <f>VLOOKUP(H$4&amp;$F163,SwaptionVols!$Z:$AE,4,FALSE)</f>
        <v>1313</v>
      </c>
      <c r="I163" s="211" t="s">
        <v>7574</v>
      </c>
      <c r="J163" s="211" t="s">
        <v>7575</v>
      </c>
      <c r="K163" s="210">
        <f ca="1">_xll.qlCalendarAdvance(I163,B163,C163,J163)</f>
        <v>43371</v>
      </c>
      <c r="L163" s="210">
        <f ca="1">_xll.qlCalendarAdvance(I163,K163,"2d")</f>
        <v>43375</v>
      </c>
      <c r="M163" s="210">
        <f ca="1">_xll.qlCalendarAdvance(I163,L163,D163,"unadjusted")</f>
        <v>48854</v>
      </c>
      <c r="N163" s="211" t="s">
        <v>41</v>
      </c>
      <c r="O163" s="211" t="s">
        <v>7574</v>
      </c>
      <c r="P163" s="211" t="s">
        <v>7575</v>
      </c>
      <c r="Q163" s="211" t="s">
        <v>7575</v>
      </c>
      <c r="R163" s="211" t="s">
        <v>7670</v>
      </c>
      <c r="S163" s="214" t="str">
        <f ca="1">_xll.qlSchedule(,L163,M163,N163,O163,P163,Q163,R163)</f>
        <v>obj_007ec#0000</v>
      </c>
      <c r="T163" s="211" t="s">
        <v>58</v>
      </c>
      <c r="U163" s="211" t="s">
        <v>7574</v>
      </c>
      <c r="V163" s="211" t="s">
        <v>7575</v>
      </c>
      <c r="W163" s="211" t="s">
        <v>7575</v>
      </c>
      <c r="X163" s="211" t="s">
        <v>7670</v>
      </c>
      <c r="Y163" s="214" t="str">
        <f ca="1">_xll.qlSchedule(,L163,M163,T163,U163,V163,W163,X163)</f>
        <v>obj_009b8#0000</v>
      </c>
      <c r="Z163" s="215" t="s">
        <v>7671</v>
      </c>
      <c r="AA163" s="216" t="s">
        <v>7640</v>
      </c>
      <c r="AB163" s="216" t="s">
        <v>7672</v>
      </c>
      <c r="AC163" s="214" t="str">
        <f ca="1">_xll.qlVanillaSwap(,,,S163,,Z163,Y163,AA163,,AB163)</f>
        <v>obj_009b9#0000</v>
      </c>
      <c r="AD163" s="214" t="b">
        <f ca="1">_xll.qlInstrumentSetPricingEngine(AC163,_xll.qlDiscountingSwapEngine(,"YC-EUR-EONIA"))</f>
        <v>1</v>
      </c>
      <c r="AE163" s="217">
        <f ca="1">_xll.qlVanillaSwapFairRate(AC163,AD163)</f>
        <v>1.7255877668543678E-2</v>
      </c>
      <c r="AF163" s="211" t="s">
        <v>7673</v>
      </c>
      <c r="AG163" s="218">
        <v>10000</v>
      </c>
      <c r="AH163" s="219" t="str">
        <f ca="1">_xll.qlVanillaSwap(,AF163,AG163,S163,AE163,Z163,Y163,AA163,,AB163)</f>
        <v>obj_0117e#0000</v>
      </c>
      <c r="AI163" s="219" t="str">
        <f ca="1">_xll.qlEuropeanExercise(,K163)</f>
        <v>obj_00438#0000</v>
      </c>
      <c r="AJ163" s="211" t="s">
        <v>7669</v>
      </c>
      <c r="AK163" s="220" t="str">
        <f ca="1">_xll.qlSwaption(,AH163,AI163,AJ163)</f>
        <v>obj_01439#0000</v>
      </c>
      <c r="AL163" s="221" t="str">
        <f ca="1">_xll.qlConstantSwaptionVolatility(,,I163,J163,G163)</f>
        <v>obj_00193#0000</v>
      </c>
      <c r="AM163" s="221" t="b">
        <f ca="1">_xll.qlInstrumentSetPricingEngine(AK163,_xll.qlBachelierBlackSwaptionEngine(,"YC-EUR-EONIA",AL163))</f>
        <v>1</v>
      </c>
      <c r="AN163" s="222">
        <f ca="1">_xll.qlInstrumentNPV(AK163,AM163)*2/_xll.qlYieldTSDiscount("YC-EUR-EONIA",L163)</f>
        <v>1314.4495205815274</v>
      </c>
      <c r="AO163" s="222">
        <f ca="1">_xll.qlInstrumentResults(AK163,"annuity",AM163)</f>
        <v>131660.67209009887</v>
      </c>
      <c r="AP163" s="223">
        <f ca="1">H163/2*_xll.qlYieldTSDiscount("YC-EUR-EONIA",L163)/AO163</f>
        <v>5.0041407157271241E-3</v>
      </c>
      <c r="AQ163" s="224">
        <f ca="1">_xll.qlBachelierBlackFormulaImpliedVol("Call",AE163,AE163,_xll.qlDayCounterYearFraction("Act/365 (Fixed)",B163,K163),AP163)</f>
        <v>7.2420049997725016E-3</v>
      </c>
      <c r="AR163" s="225">
        <f ca="1">_xll.qlBlackFormulaImpliedStdDev("Call",AE163,AE163,AP163)/SQRT(_xll.qlDayCounterYearFraction("Act/365 (Fixed)",B163,K163))</f>
        <v>0.42937669212693047</v>
      </c>
    </row>
    <row r="164" spans="2:44">
      <c r="B164" s="210">
        <f t="shared" ca="1" si="8"/>
        <v>42276</v>
      </c>
      <c r="C164" s="211" t="s">
        <v>152</v>
      </c>
      <c r="D164" s="211" t="s">
        <v>47</v>
      </c>
      <c r="E164" s="211">
        <v>0</v>
      </c>
      <c r="F164" s="209" t="str">
        <f t="shared" si="9"/>
        <v>4Y15Y</v>
      </c>
      <c r="G164" s="212">
        <f>VLOOKUP(G$4&amp;$F164,SwaptionVols!$Z:$AE,4,FALSE)%%</f>
        <v>7.1900000000000011E-3</v>
      </c>
      <c r="H164" s="213">
        <f>VLOOKUP(H$4&amp;$F164,SwaptionVols!$Z:$AE,4,FALSE)</f>
        <v>1493</v>
      </c>
      <c r="I164" s="211" t="s">
        <v>7574</v>
      </c>
      <c r="J164" s="211" t="s">
        <v>7575</v>
      </c>
      <c r="K164" s="210">
        <f ca="1">_xll.qlCalendarAdvance(I164,B164,C164,J164)</f>
        <v>43738</v>
      </c>
      <c r="L164" s="210">
        <f ca="1">_xll.qlCalendarAdvance(I164,K164,"2d")</f>
        <v>43740</v>
      </c>
      <c r="M164" s="210">
        <f ca="1">_xll.qlCalendarAdvance(I164,L164,D164,"unadjusted")</f>
        <v>49219</v>
      </c>
      <c r="N164" s="211" t="s">
        <v>41</v>
      </c>
      <c r="O164" s="211" t="s">
        <v>7574</v>
      </c>
      <c r="P164" s="211" t="s">
        <v>7575</v>
      </c>
      <c r="Q164" s="211" t="s">
        <v>7575</v>
      </c>
      <c r="R164" s="211" t="s">
        <v>7670</v>
      </c>
      <c r="S164" s="214" t="str">
        <f ca="1">_xll.qlSchedule(,L164,M164,N164,O164,P164,Q164,R164)</f>
        <v>obj_00f44#0000</v>
      </c>
      <c r="T164" s="211" t="s">
        <v>58</v>
      </c>
      <c r="U164" s="211" t="s">
        <v>7574</v>
      </c>
      <c r="V164" s="211" t="s">
        <v>7575</v>
      </c>
      <c r="W164" s="211" t="s">
        <v>7575</v>
      </c>
      <c r="X164" s="211" t="s">
        <v>7670</v>
      </c>
      <c r="Y164" s="214" t="str">
        <f ca="1">_xll.qlSchedule(,L164,M164,T164,U164,V164,W164,X164)</f>
        <v>obj_00e35#0000</v>
      </c>
      <c r="Z164" s="215" t="s">
        <v>7671</v>
      </c>
      <c r="AA164" s="216" t="s">
        <v>7640</v>
      </c>
      <c r="AB164" s="216" t="s">
        <v>7672</v>
      </c>
      <c r="AC164" s="214" t="str">
        <f ca="1">_xll.qlVanillaSwap(,,,S164,,Z164,Y164,AA164,,AB164)</f>
        <v>obj_00f45#0000</v>
      </c>
      <c r="AD164" s="214" t="b">
        <f ca="1">_xll.qlInstrumentSetPricingEngine(AC164,_xll.qlDiscountingSwapEngine(,"YC-EUR-EONIA"))</f>
        <v>1</v>
      </c>
      <c r="AE164" s="217">
        <f ca="1">_xll.qlVanillaSwapFairRate(AC164,AD164)</f>
        <v>1.8270453920507756E-2</v>
      </c>
      <c r="AF164" s="211" t="s">
        <v>7673</v>
      </c>
      <c r="AG164" s="218">
        <v>10000</v>
      </c>
      <c r="AH164" s="219" t="str">
        <f ca="1">_xll.qlVanillaSwap(,AF164,AG164,S164,AE164,Z164,Y164,AA164,,AB164)</f>
        <v>obj_0147e#0000</v>
      </c>
      <c r="AI164" s="219" t="str">
        <f ca="1">_xll.qlEuropeanExercise(,K164)</f>
        <v>obj_0053e#0000</v>
      </c>
      <c r="AJ164" s="211" t="s">
        <v>7669</v>
      </c>
      <c r="AK164" s="220" t="str">
        <f ca="1">_xll.qlSwaption(,AH164,AI164,AJ164)</f>
        <v>obj_0147f#0000</v>
      </c>
      <c r="AL164" s="221" t="str">
        <f ca="1">_xll.qlConstantSwaptionVolatility(,,I164,J164,G164)</f>
        <v>obj_00207#0000</v>
      </c>
      <c r="AM164" s="221" t="b">
        <f ca="1">_xll.qlInstrumentSetPricingEngine(AK164,_xll.qlBachelierBlackSwaptionEngine(,"YC-EUR-EONIA",AL164))</f>
        <v>1</v>
      </c>
      <c r="AN164" s="222">
        <f ca="1">_xll.qlInstrumentNPV(AK164,AM164)*2/_xll.qlYieldTSDiscount("YC-EUR-EONIA",L164)</f>
        <v>1494.5488503974418</v>
      </c>
      <c r="AO164" s="222">
        <f ca="1">_xll.qlInstrumentResults(AK164,"annuity",AM164)</f>
        <v>130297.61785606426</v>
      </c>
      <c r="AP164" s="223">
        <f ca="1">H164/2*_xll.qlYieldTSDiscount("YC-EUR-EONIA",L164)/AO164</f>
        <v>5.7347686597944911E-3</v>
      </c>
      <c r="AQ164" s="224">
        <f ca="1">_xll.qlBachelierBlackFormulaImpliedVol("Call",AE164,AE164,_xll.qlDayCounterYearFraction("Act/365 (Fixed)",B164,K164),AP164)</f>
        <v>7.1825487652312824E-3</v>
      </c>
      <c r="AR164" s="225">
        <f ca="1">_xll.qlBlackFormulaImpliedStdDev("Call",AE164,AE164,AP164)/SQRT(_xll.qlDayCounterYearFraction("Act/365 (Fixed)",B164,K164))</f>
        <v>0.40385244585783869</v>
      </c>
    </row>
    <row r="165" spans="2:44">
      <c r="B165" s="210">
        <f t="shared" ca="1" si="8"/>
        <v>42276</v>
      </c>
      <c r="C165" s="211" t="s">
        <v>44</v>
      </c>
      <c r="D165" s="211" t="s">
        <v>47</v>
      </c>
      <c r="E165" s="211">
        <v>0</v>
      </c>
      <c r="F165" s="209" t="str">
        <f t="shared" si="9"/>
        <v>5Y15Y</v>
      </c>
      <c r="G165" s="212">
        <f>VLOOKUP(G$4&amp;$F165,SwaptionVols!$Z:$AE,4,FALSE)%%</f>
        <v>7.1200000000000005E-3</v>
      </c>
      <c r="H165" s="213">
        <f>VLOOKUP(H$4&amp;$F165,SwaptionVols!$Z:$AE,4,FALSE)</f>
        <v>1643</v>
      </c>
      <c r="I165" s="211" t="s">
        <v>7574</v>
      </c>
      <c r="J165" s="211" t="s">
        <v>7575</v>
      </c>
      <c r="K165" s="210">
        <f ca="1">_xll.qlCalendarAdvance(I165,B165,C165,J165)</f>
        <v>44103</v>
      </c>
      <c r="L165" s="210">
        <f ca="1">_xll.qlCalendarAdvance(I165,K165,"2d")</f>
        <v>44105</v>
      </c>
      <c r="M165" s="210">
        <f ca="1">_xll.qlCalendarAdvance(I165,L165,D165,"unadjusted")</f>
        <v>49583</v>
      </c>
      <c r="N165" s="211" t="s">
        <v>41</v>
      </c>
      <c r="O165" s="211" t="s">
        <v>7574</v>
      </c>
      <c r="P165" s="211" t="s">
        <v>7575</v>
      </c>
      <c r="Q165" s="211" t="s">
        <v>7575</v>
      </c>
      <c r="R165" s="211" t="s">
        <v>7670</v>
      </c>
      <c r="S165" s="214" t="str">
        <f ca="1">_xll.qlSchedule(,L165,M165,N165,O165,P165,Q165,R165)</f>
        <v>obj_0087e#0000</v>
      </c>
      <c r="T165" s="211" t="s">
        <v>58</v>
      </c>
      <c r="U165" s="211" t="s">
        <v>7574</v>
      </c>
      <c r="V165" s="211" t="s">
        <v>7575</v>
      </c>
      <c r="W165" s="211" t="s">
        <v>7575</v>
      </c>
      <c r="X165" s="211" t="s">
        <v>7670</v>
      </c>
      <c r="Y165" s="214" t="str">
        <f ca="1">_xll.qlSchedule(,L165,M165,T165,U165,V165,W165,X165)</f>
        <v>obj_0087d#0000</v>
      </c>
      <c r="Z165" s="215" t="s">
        <v>7671</v>
      </c>
      <c r="AA165" s="216" t="s">
        <v>7640</v>
      </c>
      <c r="AB165" s="216" t="s">
        <v>7672</v>
      </c>
      <c r="AC165" s="214" t="str">
        <f ca="1">_xll.qlVanillaSwap(,,,S165,,Z165,Y165,AA165,,AB165)</f>
        <v>obj_0087f#0000</v>
      </c>
      <c r="AD165" s="214" t="b">
        <f ca="1">_xll.qlInstrumentSetPricingEngine(AC165,_xll.qlDiscountingSwapEngine(,"YC-EUR-EONIA"))</f>
        <v>1</v>
      </c>
      <c r="AE165" s="217">
        <f ca="1">_xll.qlVanillaSwapFairRate(AC165,AD165)</f>
        <v>1.9042106485485162E-2</v>
      </c>
      <c r="AF165" s="211" t="s">
        <v>7673</v>
      </c>
      <c r="AG165" s="218">
        <v>10000</v>
      </c>
      <c r="AH165" s="219" t="str">
        <f ca="1">_xll.qlVanillaSwap(,AF165,AG165,S165,AE165,Z165,Y165,AA165,,AB165)</f>
        <v>obj_00c0f#0000</v>
      </c>
      <c r="AI165" s="219" t="str">
        <f ca="1">_xll.qlEuropeanExercise(,K165)</f>
        <v>obj_003ef#0000</v>
      </c>
      <c r="AJ165" s="211" t="s">
        <v>7669</v>
      </c>
      <c r="AK165" s="220" t="str">
        <f ca="1">_xll.qlSwaption(,AH165,AI165,AJ165)</f>
        <v>obj_01080#0000</v>
      </c>
      <c r="AL165" s="221" t="str">
        <f ca="1">_xll.qlConstantSwaptionVolatility(,,I165,J165,G165)</f>
        <v>obj_00102#0000</v>
      </c>
      <c r="AM165" s="221" t="b">
        <f ca="1">_xll.qlInstrumentSetPricingEngine(AK165,_xll.qlBachelierBlackSwaptionEngine(,"YC-EUR-EONIA",AL165))</f>
        <v>1</v>
      </c>
      <c r="AN165" s="222">
        <f ca="1">_xll.qlInstrumentNPV(AK165,AM165)*2/_xll.qlYieldTSDiscount("YC-EUR-EONIA",L165)</f>
        <v>1644.8954336810621</v>
      </c>
      <c r="AO165" s="222">
        <f ca="1">_xll.qlInstrumentResults(AK165,"annuity",AM165)</f>
        <v>128834.08753440234</v>
      </c>
      <c r="AP165" s="223">
        <f ca="1">H165/2*_xll.qlYieldTSDiscount("YC-EUR-EONIA",L165)/AO165</f>
        <v>6.3476382629400674E-3</v>
      </c>
      <c r="AQ165" s="224">
        <f ca="1">_xll.qlBachelierBlackFormulaImpliedVol("Call",AE165,AE165,_xll.qlDayCounterYearFraction("Act/365 (Fixed)",B165,K165),AP165)</f>
        <v>7.1117955345167787E-3</v>
      </c>
      <c r="AR165" s="225">
        <f ca="1">_xll.qlBlackFormulaImpliedStdDev("Call",AE165,AE165,AP165)/SQRT(_xll.qlDayCounterYearFraction("Act/365 (Fixed)",B165,K165))</f>
        <v>0.38506067730755061</v>
      </c>
    </row>
    <row r="166" spans="2:44">
      <c r="B166" s="210">
        <f t="shared" ca="1" si="8"/>
        <v>42276</v>
      </c>
      <c r="C166" s="211" t="s">
        <v>45</v>
      </c>
      <c r="D166" s="211" t="s">
        <v>47</v>
      </c>
      <c r="E166" s="211">
        <v>0</v>
      </c>
      <c r="F166" s="209" t="str">
        <f t="shared" si="9"/>
        <v>7Y15Y</v>
      </c>
      <c r="G166" s="212">
        <f>VLOOKUP(G$4&amp;$F166,SwaptionVols!$Z:$AE,4,FALSE)%%</f>
        <v>6.9400000000000009E-3</v>
      </c>
      <c r="H166" s="213">
        <f>VLOOKUP(H$4&amp;$F166,SwaptionVols!$Z:$AE,4,FALSE)</f>
        <v>1883</v>
      </c>
      <c r="I166" s="211" t="s">
        <v>7574</v>
      </c>
      <c r="J166" s="211" t="s">
        <v>7575</v>
      </c>
      <c r="K166" s="210">
        <f ca="1">_xll.qlCalendarAdvance(I166,B166,C166,J166)</f>
        <v>44833</v>
      </c>
      <c r="L166" s="210">
        <f ca="1">_xll.qlCalendarAdvance(I166,K166,"2d")</f>
        <v>44837</v>
      </c>
      <c r="M166" s="210">
        <f ca="1">_xll.qlCalendarAdvance(I166,L166,D166,"unadjusted")</f>
        <v>50316</v>
      </c>
      <c r="N166" s="211" t="s">
        <v>41</v>
      </c>
      <c r="O166" s="211" t="s">
        <v>7574</v>
      </c>
      <c r="P166" s="211" t="s">
        <v>7575</v>
      </c>
      <c r="Q166" s="211" t="s">
        <v>7575</v>
      </c>
      <c r="R166" s="211" t="s">
        <v>7670</v>
      </c>
      <c r="S166" s="214" t="str">
        <f ca="1">_xll.qlSchedule(,L166,M166,N166,O166,P166,Q166,R166)</f>
        <v>obj_0089a#0000</v>
      </c>
      <c r="T166" s="211" t="s">
        <v>58</v>
      </c>
      <c r="U166" s="211" t="s">
        <v>7574</v>
      </c>
      <c r="V166" s="211" t="s">
        <v>7575</v>
      </c>
      <c r="W166" s="211" t="s">
        <v>7575</v>
      </c>
      <c r="X166" s="211" t="s">
        <v>7670</v>
      </c>
      <c r="Y166" s="214" t="str">
        <f ca="1">_xll.qlSchedule(,L166,M166,T166,U166,V166,W166,X166)</f>
        <v>obj_00b75#0000</v>
      </c>
      <c r="Z166" s="215" t="s">
        <v>7671</v>
      </c>
      <c r="AA166" s="216" t="s">
        <v>7640</v>
      </c>
      <c r="AB166" s="216" t="s">
        <v>7672</v>
      </c>
      <c r="AC166" s="214" t="str">
        <f ca="1">_xll.qlVanillaSwap(,,,S166,,Z166,Y166,AA166,,AB166)</f>
        <v>obj_00b76#0000</v>
      </c>
      <c r="AD166" s="214" t="b">
        <f ca="1">_xll.qlInstrumentSetPricingEngine(AC166,_xll.qlDiscountingSwapEngine(,"YC-EUR-EONIA"))</f>
        <v>1</v>
      </c>
      <c r="AE166" s="217">
        <f ca="1">_xll.qlVanillaSwapFairRate(AC166,AD166)</f>
        <v>1.9862338694170287E-2</v>
      </c>
      <c r="AF166" s="211" t="s">
        <v>7673</v>
      </c>
      <c r="AG166" s="218">
        <v>10000</v>
      </c>
      <c r="AH166" s="219" t="str">
        <f ca="1">_xll.qlVanillaSwap(,AF166,AG166,S166,AE166,Z166,Y166,AA166,,AB166)</f>
        <v>obj_00e05#0000</v>
      </c>
      <c r="AI166" s="219" t="str">
        <f ca="1">_xll.qlEuropeanExercise(,K166)</f>
        <v>obj_00cde#0000</v>
      </c>
      <c r="AJ166" s="211" t="s">
        <v>7669</v>
      </c>
      <c r="AK166" s="220" t="str">
        <f ca="1">_xll.qlSwaption(,AH166,AI166,AJ166)</f>
        <v>obj_01099#0000</v>
      </c>
      <c r="AL166" s="221" t="str">
        <f ca="1">_xll.qlConstantSwaptionVolatility(,,I166,J166,G166)</f>
        <v>obj_0017a#0000</v>
      </c>
      <c r="AM166" s="221" t="b">
        <f ca="1">_xll.qlInstrumentSetPricingEngine(AK166,_xll.qlBachelierBlackSwaptionEngine(,"YC-EUR-EONIA",AL166))</f>
        <v>1</v>
      </c>
      <c r="AN166" s="222">
        <f ca="1">_xll.qlInstrumentNPV(AK166,AM166)*2/_xll.qlYieldTSDiscount("YC-EUR-EONIA",L166)</f>
        <v>1885.7358846016023</v>
      </c>
      <c r="AO166" s="222">
        <f ca="1">_xll.qlInstrumentResults(AK166,"annuity",AM166)</f>
        <v>125498.57730071327</v>
      </c>
      <c r="AP166" s="223">
        <f ca="1">H166/2*_xll.qlYieldTSDiscount("YC-EUR-EONIA",L166)/AO166</f>
        <v>7.3174189798642184E-3</v>
      </c>
      <c r="AQ166" s="224">
        <f ca="1">_xll.qlBachelierBlackFormulaImpliedVol("Call",AE166,AE166,_xll.qlDayCounterYearFraction("Act/365 (Fixed)",B166,K166),AP166)</f>
        <v>6.9299312309373745E-3</v>
      </c>
      <c r="AR166" s="225">
        <f ca="1">_xll.qlBlackFormulaImpliedStdDev("Call",AE166,AE166,AP166)/SQRT(_xll.qlDayCounterYearFraction("Act/365 (Fixed)",B166,K166))</f>
        <v>0.36231518754496267</v>
      </c>
    </row>
    <row r="167" spans="2:44">
      <c r="B167" s="210">
        <f t="shared" ca="1" si="8"/>
        <v>42276</v>
      </c>
      <c r="C167" s="211" t="s">
        <v>46</v>
      </c>
      <c r="D167" s="211" t="s">
        <v>47</v>
      </c>
      <c r="E167" s="211">
        <v>0</v>
      </c>
      <c r="F167" s="209" t="str">
        <f t="shared" si="9"/>
        <v>10Y15Y</v>
      </c>
      <c r="G167" s="212">
        <f>VLOOKUP(G$4&amp;$F167,SwaptionVols!$Z:$AE,4,FALSE)%%</f>
        <v>6.7799999999999996E-3</v>
      </c>
      <c r="H167" s="213">
        <f>VLOOKUP(H$4&amp;$F167,SwaptionVols!$Z:$AE,4,FALSE)</f>
        <v>2202</v>
      </c>
      <c r="I167" s="211" t="s">
        <v>7574</v>
      </c>
      <c r="J167" s="211" t="s">
        <v>7575</v>
      </c>
      <c r="K167" s="210">
        <f ca="1">_xll.qlCalendarAdvance(I167,B167,C167,J167)</f>
        <v>45929</v>
      </c>
      <c r="L167" s="210">
        <f ca="1">_xll.qlCalendarAdvance(I167,K167,"2d")</f>
        <v>45931</v>
      </c>
      <c r="M167" s="210">
        <f ca="1">_xll.qlCalendarAdvance(I167,L167,D167,"unadjusted")</f>
        <v>51410</v>
      </c>
      <c r="N167" s="211" t="s">
        <v>41</v>
      </c>
      <c r="O167" s="211" t="s">
        <v>7574</v>
      </c>
      <c r="P167" s="211" t="s">
        <v>7575</v>
      </c>
      <c r="Q167" s="211" t="s">
        <v>7575</v>
      </c>
      <c r="R167" s="211" t="s">
        <v>7670</v>
      </c>
      <c r="S167" s="214" t="str">
        <f ca="1">_xll.qlSchedule(,L167,M167,N167,O167,P167,Q167,R167)</f>
        <v>obj_00e03#0000</v>
      </c>
      <c r="T167" s="211" t="s">
        <v>58</v>
      </c>
      <c r="U167" s="211" t="s">
        <v>7574</v>
      </c>
      <c r="V167" s="211" t="s">
        <v>7575</v>
      </c>
      <c r="W167" s="211" t="s">
        <v>7575</v>
      </c>
      <c r="X167" s="211" t="s">
        <v>7670</v>
      </c>
      <c r="Y167" s="214" t="str">
        <f ca="1">_xll.qlSchedule(,L167,M167,T167,U167,V167,W167,X167)</f>
        <v>obj_00e02#0000</v>
      </c>
      <c r="Z167" s="215" t="s">
        <v>7671</v>
      </c>
      <c r="AA167" s="216" t="s">
        <v>7640</v>
      </c>
      <c r="AB167" s="216" t="s">
        <v>7672</v>
      </c>
      <c r="AC167" s="214" t="str">
        <f ca="1">_xll.qlVanillaSwap(,,,S167,,Z167,Y167,AA167,,AB167)</f>
        <v>obj_00e04#0000</v>
      </c>
      <c r="AD167" s="214" t="b">
        <f ca="1">_xll.qlInstrumentSetPricingEngine(AC167,_xll.qlDiscountingSwapEngine(,"YC-EUR-EONIA"))</f>
        <v>1</v>
      </c>
      <c r="AE167" s="217">
        <f ca="1">_xll.qlVanillaSwapFairRate(AC167,AD167)</f>
        <v>1.9600551789042926E-2</v>
      </c>
      <c r="AF167" s="211" t="s">
        <v>7673</v>
      </c>
      <c r="AG167" s="218">
        <v>10000</v>
      </c>
      <c r="AH167" s="219" t="str">
        <f ca="1">_xll.qlVanillaSwap(,AF167,AG167,S167,AE167,Z167,Y167,AA167,,AB167)</f>
        <v>obj_01445#0000</v>
      </c>
      <c r="AI167" s="219" t="str">
        <f ca="1">_xll.qlEuropeanExercise(,K167)</f>
        <v>obj_004e3#0000</v>
      </c>
      <c r="AJ167" s="211" t="s">
        <v>7669</v>
      </c>
      <c r="AK167" s="220" t="str">
        <f ca="1">_xll.qlSwaption(,AH167,AI167,AJ167)</f>
        <v>obj_016b8#0000</v>
      </c>
      <c r="AL167" s="221" t="str">
        <f ca="1">_xll.qlConstantSwaptionVolatility(,,I167,J167,G167)</f>
        <v>obj_000f1#0000</v>
      </c>
      <c r="AM167" s="221" t="b">
        <f ca="1">_xll.qlInstrumentSetPricingEngine(AK167,_xll.qlBachelierBlackSwaptionEngine(,"YC-EUR-EONIA",AL167))</f>
        <v>1</v>
      </c>
      <c r="AN167" s="222">
        <f ca="1">_xll.qlInstrumentNPV(AK167,AM167)*2/_xll.qlYieldTSDiscount("YC-EUR-EONIA",L167)</f>
        <v>2205.591016282026</v>
      </c>
      <c r="AO167" s="222">
        <f ca="1">_xll.qlInstrumentResults(AK167,"annuity",AM167)</f>
        <v>119889.01966688756</v>
      </c>
      <c r="AP167" s="223">
        <f ca="1">H167/2*_xll.qlYieldTSDiscount("YC-EUR-EONIA",L167)/AO167</f>
        <v>8.543001724883599E-3</v>
      </c>
      <c r="AQ167" s="224">
        <f ca="1">_xll.qlBachelierBlackFormulaImpliedVol("Call",AE167,AE167,_xll.qlDayCounterYearFraction("Act/365 (Fixed)",B167,K167),AP167)</f>
        <v>6.7689611944315902E-3</v>
      </c>
      <c r="AR167" s="225">
        <f ca="1">_xll.qlBlackFormulaImpliedStdDev("Call",AE167,AE167,AP167)/SQRT(_xll.qlDayCounterYearFraction("Act/365 (Fixed)",B167,K167))</f>
        <v>0.36458477650588417</v>
      </c>
    </row>
    <row r="168" spans="2:44">
      <c r="B168" s="210">
        <f t="shared" ca="1" si="8"/>
        <v>42276</v>
      </c>
      <c r="C168" s="211" t="s">
        <v>47</v>
      </c>
      <c r="D168" s="211" t="s">
        <v>47</v>
      </c>
      <c r="E168" s="211">
        <v>0</v>
      </c>
      <c r="F168" s="209" t="str">
        <f t="shared" si="9"/>
        <v>15Y15Y</v>
      </c>
      <c r="G168" s="212">
        <f>VLOOKUP(G$4&amp;$F168,SwaptionVols!$Z:$AE,4,FALSE)%%</f>
        <v>6.3499999999999997E-3</v>
      </c>
      <c r="H168" s="213">
        <f>VLOOKUP(H$4&amp;$F168,SwaptionVols!$Z:$AE,4,FALSE)</f>
        <v>2567</v>
      </c>
      <c r="I168" s="211" t="s">
        <v>7574</v>
      </c>
      <c r="J168" s="211" t="s">
        <v>7575</v>
      </c>
      <c r="K168" s="210">
        <f ca="1">_xll.qlCalendarAdvance(I168,B168,C168,J168)</f>
        <v>47756</v>
      </c>
      <c r="L168" s="210">
        <f ca="1">_xll.qlCalendarAdvance(I168,K168,"2d")</f>
        <v>47758</v>
      </c>
      <c r="M168" s="210">
        <f ca="1">_xll.qlCalendarAdvance(I168,L168,D168,"unadjusted")</f>
        <v>53237</v>
      </c>
      <c r="N168" s="211" t="s">
        <v>41</v>
      </c>
      <c r="O168" s="211" t="s">
        <v>7574</v>
      </c>
      <c r="P168" s="211" t="s">
        <v>7575</v>
      </c>
      <c r="Q168" s="211" t="s">
        <v>7575</v>
      </c>
      <c r="R168" s="211" t="s">
        <v>7670</v>
      </c>
      <c r="S168" s="214" t="str">
        <f ca="1">_xll.qlSchedule(,L168,M168,N168,O168,P168,Q168,R168)</f>
        <v>obj_00e40#0000</v>
      </c>
      <c r="T168" s="211" t="s">
        <v>58</v>
      </c>
      <c r="U168" s="211" t="s">
        <v>7574</v>
      </c>
      <c r="V168" s="211" t="s">
        <v>7575</v>
      </c>
      <c r="W168" s="211" t="s">
        <v>7575</v>
      </c>
      <c r="X168" s="211" t="s">
        <v>7670</v>
      </c>
      <c r="Y168" s="214" t="str">
        <f ca="1">_xll.qlSchedule(,L168,M168,T168,U168,V168,W168,X168)</f>
        <v>obj_00e3f#0000</v>
      </c>
      <c r="Z168" s="215" t="s">
        <v>7671</v>
      </c>
      <c r="AA168" s="216" t="s">
        <v>7640</v>
      </c>
      <c r="AB168" s="216" t="s">
        <v>7672</v>
      </c>
      <c r="AC168" s="214" t="str">
        <f ca="1">_xll.qlVanillaSwap(,,,S168,,Z168,Y168,AA168,,AB168)</f>
        <v>obj_00e41#0000</v>
      </c>
      <c r="AD168" s="214" t="b">
        <f ca="1">_xll.qlInstrumentSetPricingEngine(AC168,_xll.qlDiscountingSwapEngine(,"YC-EUR-EONIA"))</f>
        <v>1</v>
      </c>
      <c r="AE168" s="217">
        <f ca="1">_xll.qlVanillaSwapFairRate(AC168,AD168)</f>
        <v>1.7540746024301154E-2</v>
      </c>
      <c r="AF168" s="211" t="s">
        <v>7673</v>
      </c>
      <c r="AG168" s="218">
        <v>10000</v>
      </c>
      <c r="AH168" s="219" t="str">
        <f ca="1">_xll.qlVanillaSwap(,AF168,AG168,S168,AE168,Z168,Y168,AA168,,AB168)</f>
        <v>obj_010bd#0000</v>
      </c>
      <c r="AI168" s="219" t="str">
        <f ca="1">_xll.qlEuropeanExercise(,K168)</f>
        <v>obj_00727#0000</v>
      </c>
      <c r="AJ168" s="211" t="s">
        <v>7669</v>
      </c>
      <c r="AK168" s="220" t="str">
        <f ca="1">_xll.qlSwaption(,AH168,AI168,AJ168)</f>
        <v>obj_01200#0000</v>
      </c>
      <c r="AL168" s="221" t="str">
        <f ca="1">_xll.qlConstantSwaptionVolatility(,,I168,J168,G168)</f>
        <v>obj_000fe#0000</v>
      </c>
      <c r="AM168" s="221" t="b">
        <f ca="1">_xll.qlInstrumentSetPricingEngine(AK168,_xll.qlBachelierBlackSwaptionEngine(,"YC-EUR-EONIA",AL168))</f>
        <v>1</v>
      </c>
      <c r="AN168" s="222">
        <f ca="1">_xll.qlInstrumentNPV(AK168,AM168)*2/_xll.qlYieldTSDiscount("YC-EUR-EONIA",L168)</f>
        <v>2569.5627361032653</v>
      </c>
      <c r="AO168" s="222">
        <f ca="1">_xll.qlInstrumentResults(AK168,"annuity",AM168)</f>
        <v>110298.05386654861</v>
      </c>
      <c r="AP168" s="223">
        <f ca="1">H168/2*_xll.qlYieldTSDiscount("YC-EUR-EONIA",L168)/AO168</f>
        <v>9.8060540184838497E-3</v>
      </c>
      <c r="AQ168" s="224">
        <f ca="1">_xll.qlBachelierBlackFormulaImpliedVol("Call",AE168,AE168,_xll.qlDayCounterYearFraction("Act/365 (Fixed)",B168,K168),AP168)</f>
        <v>6.3436668702316311E-3</v>
      </c>
      <c r="AR168" s="225">
        <f ca="1">_xll.qlBlackFormulaImpliedStdDev("Call",AE168,AE168,AP168)/SQRT(_xll.qlDayCounterYearFraction("Act/365 (Fixed)",B168,K168))</f>
        <v>0.39774441199132016</v>
      </c>
    </row>
    <row r="169" spans="2:44">
      <c r="B169" s="210">
        <f t="shared" ca="1" si="8"/>
        <v>42276</v>
      </c>
      <c r="C169" s="211" t="s">
        <v>48</v>
      </c>
      <c r="D169" s="211" t="s">
        <v>47</v>
      </c>
      <c r="E169" s="211">
        <v>0</v>
      </c>
      <c r="F169" s="209" t="str">
        <f t="shared" si="9"/>
        <v>20Y15Y</v>
      </c>
      <c r="G169" s="212">
        <f>VLOOKUP(G$4&amp;$F169,SwaptionVols!$Z:$AE,4,FALSE)%%</f>
        <v>5.94E-3</v>
      </c>
      <c r="H169" s="213">
        <f>VLOOKUP(H$4&amp;$F169,SwaptionVols!$Z:$AE,4,FALSE)</f>
        <v>2806</v>
      </c>
      <c r="I169" s="211" t="s">
        <v>7574</v>
      </c>
      <c r="J169" s="211" t="s">
        <v>7575</v>
      </c>
      <c r="K169" s="210">
        <f ca="1">_xll.qlCalendarAdvance(I169,B169,C169,J169)</f>
        <v>49580</v>
      </c>
      <c r="L169" s="210">
        <f ca="1">_xll.qlCalendarAdvance(I169,K169,"2d")</f>
        <v>49584</v>
      </c>
      <c r="M169" s="210">
        <f ca="1">_xll.qlCalendarAdvance(I169,L169,D169,"unadjusted")</f>
        <v>55063</v>
      </c>
      <c r="N169" s="211" t="s">
        <v>41</v>
      </c>
      <c r="O169" s="211" t="s">
        <v>7574</v>
      </c>
      <c r="P169" s="211" t="s">
        <v>7575</v>
      </c>
      <c r="Q169" s="211" t="s">
        <v>7575</v>
      </c>
      <c r="R169" s="211" t="s">
        <v>7670</v>
      </c>
      <c r="S169" s="214" t="str">
        <f ca="1">_xll.qlSchedule(,L169,M169,N169,O169,P169,Q169,R169)</f>
        <v>obj_00cb6#0000</v>
      </c>
      <c r="T169" s="211" t="s">
        <v>58</v>
      </c>
      <c r="U169" s="211" t="s">
        <v>7574</v>
      </c>
      <c r="V169" s="211" t="s">
        <v>7575</v>
      </c>
      <c r="W169" s="211" t="s">
        <v>7575</v>
      </c>
      <c r="X169" s="211" t="s">
        <v>7670</v>
      </c>
      <c r="Y169" s="214" t="str">
        <f ca="1">_xll.qlSchedule(,L169,M169,T169,U169,V169,W169,X169)</f>
        <v>obj_00761#0000</v>
      </c>
      <c r="Z169" s="215" t="s">
        <v>7671</v>
      </c>
      <c r="AA169" s="216" t="s">
        <v>7640</v>
      </c>
      <c r="AB169" s="216" t="s">
        <v>7672</v>
      </c>
      <c r="AC169" s="214" t="str">
        <f ca="1">_xll.qlVanillaSwap(,,,S169,,Z169,Y169,AA169,,AB169)</f>
        <v>obj_00cb7#0000</v>
      </c>
      <c r="AD169" s="214" t="b">
        <f ca="1">_xll.qlInstrumentSetPricingEngine(AC169,_xll.qlDiscountingSwapEngine(,"YC-EUR-EONIA"))</f>
        <v>1</v>
      </c>
      <c r="AE169" s="217">
        <f ca="1">_xll.qlVanillaSwapFairRate(AC169,AD169)</f>
        <v>1.5895862708914774E-2</v>
      </c>
      <c r="AF169" s="211" t="s">
        <v>7673</v>
      </c>
      <c r="AG169" s="218">
        <v>10000</v>
      </c>
      <c r="AH169" s="219" t="str">
        <f ca="1">_xll.qlVanillaSwap(,AF169,AG169,S169,AE169,Z169,Y169,AA169,,AB169)</f>
        <v>obj_00fba#0000</v>
      </c>
      <c r="AI169" s="219" t="str">
        <f ca="1">_xll.qlEuropeanExercise(,K169)</f>
        <v>obj_0043e#0000</v>
      </c>
      <c r="AJ169" s="211" t="s">
        <v>7669</v>
      </c>
      <c r="AK169" s="220" t="str">
        <f ca="1">_xll.qlSwaption(,AH169,AI169,AJ169)</f>
        <v>obj_013da#0000</v>
      </c>
      <c r="AL169" s="221" t="str">
        <f ca="1">_xll.qlConstantSwaptionVolatility(,,I169,J169,G169)</f>
        <v>obj_001fa#0000</v>
      </c>
      <c r="AM169" s="221" t="b">
        <f ca="1">_xll.qlInstrumentSetPricingEngine(AK169,_xll.qlBachelierBlackSwaptionEngine(,"YC-EUR-EONIA",AL169))</f>
        <v>1</v>
      </c>
      <c r="AN169" s="222">
        <f ca="1">_xll.qlInstrumentNPV(AK169,AM169)*2/_xll.qlYieldTSDiscount("YC-EUR-EONIA",L169)</f>
        <v>2810.1953012825838</v>
      </c>
      <c r="AO169" s="222">
        <f ca="1">_xll.qlInstrumentResults(AK169,"annuity",AM169)</f>
        <v>101487.12086009549</v>
      </c>
      <c r="AP169" s="223">
        <f ca="1">H169/2*_xll.qlYieldTSDiscount("YC-EUR-EONIA",L169)/AO169</f>
        <v>1.058477484296599E-2</v>
      </c>
      <c r="AQ169" s="224">
        <f ca="1">_xll.qlBachelierBlackFormulaImpliedVol("Call",AE169,AE169,_xll.qlDayCounterYearFraction("Act/365 (Fixed)",B169,K169),AP169)</f>
        <v>5.9311322570331114E-3</v>
      </c>
      <c r="AR169" s="225">
        <f ca="1">_xll.qlBlackFormulaImpliedStdDev("Call",AE169,AE169,AP169)/SQRT(_xll.qlDayCounterYearFraction("Act/365 (Fixed)",B169,K169))</f>
        <v>0.43182440851583398</v>
      </c>
    </row>
    <row r="170" spans="2:44">
      <c r="B170" s="210">
        <f t="shared" ca="1" si="8"/>
        <v>42276</v>
      </c>
      <c r="C170" s="211" t="s">
        <v>209</v>
      </c>
      <c r="D170" s="211" t="s">
        <v>48</v>
      </c>
      <c r="E170" s="211">
        <v>0</v>
      </c>
      <c r="F170" s="209" t="str">
        <f t="shared" si="9"/>
        <v>1M20Y</v>
      </c>
      <c r="G170" s="212">
        <f>VLOOKUP(G$4&amp;$F170,SwaptionVols!$Z:$AE,4,FALSE)%%</f>
        <v>8.0400000000000003E-3</v>
      </c>
      <c r="H170" s="213">
        <f>VLOOKUP(H$4&amp;$F170,SwaptionVols!$Z:$AE,4,FALSE)</f>
        <v>316</v>
      </c>
      <c r="I170" s="211" t="s">
        <v>7574</v>
      </c>
      <c r="J170" s="211" t="s">
        <v>7575</v>
      </c>
      <c r="K170" s="210">
        <f ca="1">_xll.qlCalendarAdvance(I170,B170,C170,J170)</f>
        <v>42306</v>
      </c>
      <c r="L170" s="210">
        <f ca="1">_xll.qlCalendarAdvance(I170,K170,"2d")</f>
        <v>42310</v>
      </c>
      <c r="M170" s="210">
        <f ca="1">_xll.qlCalendarAdvance(I170,L170,D170,"unadjusted")</f>
        <v>49615</v>
      </c>
      <c r="N170" s="211" t="s">
        <v>41</v>
      </c>
      <c r="O170" s="211" t="s">
        <v>7574</v>
      </c>
      <c r="P170" s="211" t="s">
        <v>7575</v>
      </c>
      <c r="Q170" s="211" t="s">
        <v>7575</v>
      </c>
      <c r="R170" s="211" t="s">
        <v>7670</v>
      </c>
      <c r="S170" s="214" t="str">
        <f ca="1">_xll.qlSchedule(,L170,M170,N170,O170,P170,Q170,R170)</f>
        <v>obj_008c3#0000</v>
      </c>
      <c r="T170" s="211" t="s">
        <v>58</v>
      </c>
      <c r="U170" s="211" t="s">
        <v>7574</v>
      </c>
      <c r="V170" s="211" t="s">
        <v>7575</v>
      </c>
      <c r="W170" s="211" t="s">
        <v>7575</v>
      </c>
      <c r="X170" s="211" t="s">
        <v>7670</v>
      </c>
      <c r="Y170" s="214" t="str">
        <f ca="1">_xll.qlSchedule(,L170,M170,T170,U170,V170,W170,X170)</f>
        <v>obj_008c4#0000</v>
      </c>
      <c r="Z170" s="215" t="s">
        <v>7671</v>
      </c>
      <c r="AA170" s="216" t="s">
        <v>7640</v>
      </c>
      <c r="AB170" s="216" t="s">
        <v>7672</v>
      </c>
      <c r="AC170" s="214" t="str">
        <f ca="1">_xll.qlVanillaSwap(,,,S170,,Z170,Y170,AA170,,AB170)</f>
        <v>obj_008c5#0000</v>
      </c>
      <c r="AD170" s="214" t="b">
        <f ca="1">_xll.qlInstrumentSetPricingEngine(AC170,_xll.qlDiscountingSwapEngine(,"YC-EUR-EONIA"))</f>
        <v>1</v>
      </c>
      <c r="AE170" s="217">
        <f ca="1">_xll.qlVanillaSwapFairRate(AC170,AD170)</f>
        <v>1.4863954787188518E-2</v>
      </c>
      <c r="AF170" s="211" t="s">
        <v>7673</v>
      </c>
      <c r="AG170" s="218">
        <v>10000</v>
      </c>
      <c r="AH170" s="219" t="str">
        <f ca="1">_xll.qlVanillaSwap(,AF170,AG170,S170,AE170,Z170,Y170,AA170,,AB170)</f>
        <v>obj_011d2#0000</v>
      </c>
      <c r="AI170" s="219" t="str">
        <f ca="1">_xll.qlEuropeanExercise(,K170)</f>
        <v>obj_00418#0000</v>
      </c>
      <c r="AJ170" s="211" t="s">
        <v>7669</v>
      </c>
      <c r="AK170" s="220" t="str">
        <f ca="1">_xll.qlSwaption(,AH170,AI170,AJ170)</f>
        <v>obj_01237#0000</v>
      </c>
      <c r="AL170" s="221" t="str">
        <f ca="1">_xll.qlConstantSwaptionVolatility(,,I170,J170,G170)</f>
        <v>obj_0015f#0000</v>
      </c>
      <c r="AM170" s="221" t="b">
        <f ca="1">_xll.qlInstrumentSetPricingEngine(AK170,_xll.qlBachelierBlackSwaptionEngine(,"YC-EUR-EONIA",AL170))</f>
        <v>1</v>
      </c>
      <c r="AN170" s="222">
        <f ca="1">_xll.qlInstrumentNPV(AK170,AM170)*2/_xll.qlYieldTSDiscount("YC-EUR-EONIA",L170)</f>
        <v>316.17585072885231</v>
      </c>
      <c r="AO170" s="222">
        <f ca="1">_xll.qlInstrumentResults(AK170,"annuity",AM170)</f>
        <v>171940.07268448468</v>
      </c>
      <c r="AP170" s="223">
        <f ca="1">H170/2*_xll.qlYieldTSDiscount("YC-EUR-EONIA",L170)/AO170</f>
        <v>9.1904906284801891E-4</v>
      </c>
      <c r="AQ170" s="224">
        <f ca="1">_xll.qlBachelierBlackFormulaImpliedVol("Call",AE170,AE170,_xll.qlDayCounterYearFraction("Act/365 (Fixed)",B170,K170),AP170)</f>
        <v>8.0355283116761919E-3</v>
      </c>
      <c r="AR170" s="225">
        <f ca="1">_xll.qlBlackFormulaImpliedStdDev("Call",AE170,AE170,AP170)/SQRT(_xll.qlDayCounterYearFraction("Act/365 (Fixed)",B170,K170))</f>
        <v>0.5411472173131251</v>
      </c>
    </row>
    <row r="171" spans="2:44">
      <c r="B171" s="210">
        <f t="shared" ca="1" si="8"/>
        <v>42276</v>
      </c>
      <c r="C171" s="211" t="s">
        <v>210</v>
      </c>
      <c r="D171" s="211" t="s">
        <v>48</v>
      </c>
      <c r="E171" s="211">
        <v>0</v>
      </c>
      <c r="F171" s="209" t="str">
        <f t="shared" si="9"/>
        <v>2M20Y</v>
      </c>
      <c r="G171" s="212">
        <f>VLOOKUP(G$4&amp;$F171,SwaptionVols!$Z:$AE,4,FALSE)%%</f>
        <v>8.0000000000000002E-3</v>
      </c>
      <c r="H171" s="213">
        <f>VLOOKUP(H$4&amp;$F171,SwaptionVols!$Z:$AE,4,FALSE)</f>
        <v>452</v>
      </c>
      <c r="I171" s="211" t="s">
        <v>7574</v>
      </c>
      <c r="J171" s="211" t="s">
        <v>7575</v>
      </c>
      <c r="K171" s="210">
        <f ca="1">_xll.qlCalendarAdvance(I171,B171,C171,J171)</f>
        <v>42338</v>
      </c>
      <c r="L171" s="210">
        <f ca="1">_xll.qlCalendarAdvance(I171,K171,"2d")</f>
        <v>42340</v>
      </c>
      <c r="M171" s="210">
        <f ca="1">_xll.qlCalendarAdvance(I171,L171,D171,"unadjusted")</f>
        <v>49645</v>
      </c>
      <c r="N171" s="211" t="s">
        <v>41</v>
      </c>
      <c r="O171" s="211" t="s">
        <v>7574</v>
      </c>
      <c r="P171" s="211" t="s">
        <v>7575</v>
      </c>
      <c r="Q171" s="211" t="s">
        <v>7575</v>
      </c>
      <c r="R171" s="211" t="s">
        <v>7670</v>
      </c>
      <c r="S171" s="214" t="str">
        <f ca="1">_xll.qlSchedule(,L171,M171,N171,O171,P171,Q171,R171)</f>
        <v>obj_00e32#0000</v>
      </c>
      <c r="T171" s="211" t="s">
        <v>58</v>
      </c>
      <c r="U171" s="211" t="s">
        <v>7574</v>
      </c>
      <c r="V171" s="211" t="s">
        <v>7575</v>
      </c>
      <c r="W171" s="211" t="s">
        <v>7575</v>
      </c>
      <c r="X171" s="211" t="s">
        <v>7670</v>
      </c>
      <c r="Y171" s="214" t="str">
        <f ca="1">_xll.qlSchedule(,L171,M171,T171,U171,V171,W171,X171)</f>
        <v>obj_00e33#0000</v>
      </c>
      <c r="Z171" s="215" t="s">
        <v>7671</v>
      </c>
      <c r="AA171" s="216" t="s">
        <v>7640</v>
      </c>
      <c r="AB171" s="216" t="s">
        <v>7672</v>
      </c>
      <c r="AC171" s="214" t="str">
        <f ca="1">_xll.qlVanillaSwap(,,,S171,,Z171,Y171,AA171,,AB171)</f>
        <v>obj_00e34#0000</v>
      </c>
      <c r="AD171" s="214" t="b">
        <f ca="1">_xll.qlInstrumentSetPricingEngine(AC171,_xll.qlDiscountingSwapEngine(,"YC-EUR-EONIA"))</f>
        <v>1</v>
      </c>
      <c r="AE171" s="217">
        <f ca="1">_xll.qlVanillaSwapFairRate(AC171,AD171)</f>
        <v>1.4942952899553958E-2</v>
      </c>
      <c r="AF171" s="211" t="s">
        <v>7673</v>
      </c>
      <c r="AG171" s="218">
        <v>10000</v>
      </c>
      <c r="AH171" s="219" t="str">
        <f ca="1">_xll.qlVanillaSwap(,AF171,AG171,S171,AE171,Z171,Y171,AA171,,AB171)</f>
        <v>obj_0118a#0000</v>
      </c>
      <c r="AI171" s="219" t="str">
        <f ca="1">_xll.qlEuropeanExercise(,K171)</f>
        <v>obj_007ac#0000</v>
      </c>
      <c r="AJ171" s="211" t="s">
        <v>7669</v>
      </c>
      <c r="AK171" s="220" t="str">
        <f ca="1">_xll.qlSwaption(,AH171,AI171,AJ171)</f>
        <v>obj_01420#0000</v>
      </c>
      <c r="AL171" s="221" t="str">
        <f ca="1">_xll.qlConstantSwaptionVolatility(,,I171,J171,G171)</f>
        <v>obj_001d2#0000</v>
      </c>
      <c r="AM171" s="221" t="b">
        <f ca="1">_xll.qlInstrumentSetPricingEngine(AK171,_xll.qlBachelierBlackSwaptionEngine(,"YC-EUR-EONIA",AL171))</f>
        <v>1</v>
      </c>
      <c r="AN171" s="222">
        <f ca="1">_xll.qlInstrumentNPV(AK171,AM171)*2/_xll.qlYieldTSDiscount("YC-EUR-EONIA",L171)</f>
        <v>451.97135167829811</v>
      </c>
      <c r="AO171" s="222">
        <f ca="1">_xll.qlInstrumentResults(AK171,"annuity",AM171)</f>
        <v>171848.18551095497</v>
      </c>
      <c r="AP171" s="223">
        <f ca="1">H171/2*_xll.qlYieldTSDiscount("YC-EUR-EONIA",L171)/AO171</f>
        <v>1.3154580177497973E-3</v>
      </c>
      <c r="AQ171" s="224">
        <f ca="1">_xll.qlBachelierBlackFormulaImpliedVol("Call",AE171,AE171,_xll.qlDayCounterYearFraction("Act/365 (Fixed)",B171,K171),AP171)</f>
        <v>8.0005070820810265E-3</v>
      </c>
      <c r="AR171" s="225">
        <f ca="1">_xll.qlBlackFormulaImpliedStdDev("Call",AE171,AE171,AP171)/SQRT(_xll.qlDayCounterYearFraction("Act/365 (Fixed)",B171,K171))</f>
        <v>0.5364942579110431</v>
      </c>
    </row>
    <row r="172" spans="2:44">
      <c r="B172" s="210">
        <f t="shared" ca="1" si="8"/>
        <v>42276</v>
      </c>
      <c r="C172" s="211" t="s">
        <v>54</v>
      </c>
      <c r="D172" s="211" t="s">
        <v>48</v>
      </c>
      <c r="E172" s="211">
        <v>0</v>
      </c>
      <c r="F172" s="209" t="str">
        <f t="shared" si="9"/>
        <v>3M20Y</v>
      </c>
      <c r="G172" s="212">
        <f>VLOOKUP(G$4&amp;$F172,SwaptionVols!$Z:$AE,4,FALSE)%%</f>
        <v>7.92E-3</v>
      </c>
      <c r="H172" s="213">
        <f>VLOOKUP(H$4&amp;$F172,SwaptionVols!$Z:$AE,4,FALSE)</f>
        <v>541</v>
      </c>
      <c r="I172" s="211" t="s">
        <v>7574</v>
      </c>
      <c r="J172" s="211" t="s">
        <v>7575</v>
      </c>
      <c r="K172" s="210">
        <f ca="1">_xll.qlCalendarAdvance(I172,B172,C172,J172)</f>
        <v>42367</v>
      </c>
      <c r="L172" s="210">
        <f ca="1">_xll.qlCalendarAdvance(I172,K172,"2d")</f>
        <v>42369</v>
      </c>
      <c r="M172" s="210">
        <f ca="1">_xll.qlCalendarAdvance(I172,L172,D172,"unadjusted")</f>
        <v>49674</v>
      </c>
      <c r="N172" s="211" t="s">
        <v>41</v>
      </c>
      <c r="O172" s="211" t="s">
        <v>7574</v>
      </c>
      <c r="P172" s="211" t="s">
        <v>7575</v>
      </c>
      <c r="Q172" s="211" t="s">
        <v>7575</v>
      </c>
      <c r="R172" s="211" t="s">
        <v>7670</v>
      </c>
      <c r="S172" s="214" t="str">
        <f ca="1">_xll.qlSchedule(,L172,M172,N172,O172,P172,Q172,R172)</f>
        <v>obj_00947#0000</v>
      </c>
      <c r="T172" s="211" t="s">
        <v>58</v>
      </c>
      <c r="U172" s="211" t="s">
        <v>7574</v>
      </c>
      <c r="V172" s="211" t="s">
        <v>7575</v>
      </c>
      <c r="W172" s="211" t="s">
        <v>7575</v>
      </c>
      <c r="X172" s="211" t="s">
        <v>7670</v>
      </c>
      <c r="Y172" s="214" t="str">
        <f ca="1">_xll.qlSchedule(,L172,M172,T172,U172,V172,W172,X172)</f>
        <v>obj_00946#0000</v>
      </c>
      <c r="Z172" s="215" t="s">
        <v>7671</v>
      </c>
      <c r="AA172" s="216" t="s">
        <v>7640</v>
      </c>
      <c r="AB172" s="216" t="s">
        <v>7672</v>
      </c>
      <c r="AC172" s="214" t="str">
        <f ca="1">_xll.qlVanillaSwap(,,,S172,,Z172,Y172,AA172,,AB172)</f>
        <v>obj_00948#0000</v>
      </c>
      <c r="AD172" s="214" t="b">
        <f ca="1">_xll.qlInstrumentSetPricingEngine(AC172,_xll.qlDiscountingSwapEngine(,"YC-EUR-EONIA"))</f>
        <v>1</v>
      </c>
      <c r="AE172" s="217">
        <f ca="1">_xll.qlVanillaSwapFairRate(AC172,AD172)</f>
        <v>1.5010124052470928E-2</v>
      </c>
      <c r="AF172" s="211" t="s">
        <v>7673</v>
      </c>
      <c r="AG172" s="218">
        <v>10000</v>
      </c>
      <c r="AH172" s="219" t="str">
        <f ca="1">_xll.qlVanillaSwap(,AF172,AG172,S172,AE172,Z172,Y172,AA172,,AB172)</f>
        <v>obj_00dd6#0000</v>
      </c>
      <c r="AI172" s="219" t="str">
        <f ca="1">_xll.qlEuropeanExercise(,K172)</f>
        <v>obj_00754#0000</v>
      </c>
      <c r="AJ172" s="211" t="s">
        <v>7669</v>
      </c>
      <c r="AK172" s="220" t="str">
        <f ca="1">_xll.qlSwaption(,AH172,AI172,AJ172)</f>
        <v>obj_00fcd#0000</v>
      </c>
      <c r="AL172" s="221" t="str">
        <f ca="1">_xll.qlConstantSwaptionVolatility(,,I172,J172,G172)</f>
        <v>obj_00107#0000</v>
      </c>
      <c r="AM172" s="221" t="b">
        <f ca="1">_xll.qlInstrumentSetPricingEngine(AK172,_xll.qlBachelierBlackSwaptionEngine(,"YC-EUR-EONIA",AL172))</f>
        <v>1</v>
      </c>
      <c r="AN172" s="222">
        <f ca="1">_xll.qlInstrumentNPV(AK172,AM172)*2/_xll.qlYieldTSDiscount("YC-EUR-EONIA",L172)</f>
        <v>541.9632578411331</v>
      </c>
      <c r="AO172" s="222">
        <f ca="1">_xll.qlInstrumentResults(AK172,"annuity",AM172)</f>
        <v>171828.03539257954</v>
      </c>
      <c r="AP172" s="223">
        <f ca="1">H172/2*_xll.qlYieldTSDiscount("YC-EUR-EONIA",L172)/AO172</f>
        <v>1.5748417936475114E-3</v>
      </c>
      <c r="AQ172" s="224">
        <f ca="1">_xll.qlBachelierBlackFormulaImpliedVol("Call",AE172,AE172,_xll.qlDayCounterYearFraction("Act/365 (Fixed)",B172,K172),AP172)</f>
        <v>7.9059233961133804E-3</v>
      </c>
      <c r="AR172" s="225">
        <f ca="1">_xll.qlBlackFormulaImpliedStdDev("Call",AE172,AE172,AP172)/SQRT(_xll.qlDayCounterYearFraction("Act/365 (Fixed)",B172,K172))</f>
        <v>0.52823321860212513</v>
      </c>
    </row>
    <row r="173" spans="2:44">
      <c r="B173" s="210">
        <f t="shared" ca="1" si="8"/>
        <v>42276</v>
      </c>
      <c r="C173" s="211" t="s">
        <v>58</v>
      </c>
      <c r="D173" s="211" t="s">
        <v>48</v>
      </c>
      <c r="E173" s="211">
        <v>0</v>
      </c>
      <c r="F173" s="209" t="str">
        <f t="shared" si="9"/>
        <v>6M20Y</v>
      </c>
      <c r="G173" s="212">
        <f>VLOOKUP(G$4&amp;$F173,SwaptionVols!$Z:$AE,4,FALSE)%%</f>
        <v>7.8700000000000003E-3</v>
      </c>
      <c r="H173" s="213">
        <f>VLOOKUP(H$4&amp;$F173,SwaptionVols!$Z:$AE,4,FALSE)</f>
        <v>759</v>
      </c>
      <c r="I173" s="211" t="s">
        <v>7574</v>
      </c>
      <c r="J173" s="211" t="s">
        <v>7575</v>
      </c>
      <c r="K173" s="210">
        <f ca="1">_xll.qlCalendarAdvance(I173,B173,C173,J173)</f>
        <v>42458</v>
      </c>
      <c r="L173" s="210">
        <f ca="1">_xll.qlCalendarAdvance(I173,K173,"2d")</f>
        <v>42460</v>
      </c>
      <c r="M173" s="210">
        <f ca="1">_xll.qlCalendarAdvance(I173,L173,D173,"unadjusted")</f>
        <v>49765</v>
      </c>
      <c r="N173" s="211" t="s">
        <v>41</v>
      </c>
      <c r="O173" s="211" t="s">
        <v>7574</v>
      </c>
      <c r="P173" s="211" t="s">
        <v>7575</v>
      </c>
      <c r="Q173" s="211" t="s">
        <v>7575</v>
      </c>
      <c r="R173" s="211" t="s">
        <v>7670</v>
      </c>
      <c r="S173" s="214" t="str">
        <f ca="1">_xll.qlSchedule(,L173,M173,N173,O173,P173,Q173,R173)</f>
        <v>obj_007a0#0000</v>
      </c>
      <c r="T173" s="211" t="s">
        <v>58</v>
      </c>
      <c r="U173" s="211" t="s">
        <v>7574</v>
      </c>
      <c r="V173" s="211" t="s">
        <v>7575</v>
      </c>
      <c r="W173" s="211" t="s">
        <v>7575</v>
      </c>
      <c r="X173" s="211" t="s">
        <v>7670</v>
      </c>
      <c r="Y173" s="214" t="str">
        <f ca="1">_xll.qlSchedule(,L173,M173,T173,U173,V173,W173,X173)</f>
        <v>obj_00b9b#0000</v>
      </c>
      <c r="Z173" s="215" t="s">
        <v>7671</v>
      </c>
      <c r="AA173" s="216" t="s">
        <v>7640</v>
      </c>
      <c r="AB173" s="216" t="s">
        <v>7672</v>
      </c>
      <c r="AC173" s="214" t="str">
        <f ca="1">_xll.qlVanillaSwap(,,,S173,,Z173,Y173,AA173,,AB173)</f>
        <v>obj_00b9c#0000</v>
      </c>
      <c r="AD173" s="214" t="b">
        <f ca="1">_xll.qlInstrumentSetPricingEngine(AC173,_xll.qlDiscountingSwapEngine(,"YC-EUR-EONIA"))</f>
        <v>1</v>
      </c>
      <c r="AE173" s="217">
        <f ca="1">_xll.qlVanillaSwapFairRate(AC173,AD173)</f>
        <v>1.5249278696122118E-2</v>
      </c>
      <c r="AF173" s="211" t="s">
        <v>7673</v>
      </c>
      <c r="AG173" s="218">
        <v>10000</v>
      </c>
      <c r="AH173" s="219" t="str">
        <f ca="1">_xll.qlVanillaSwap(,AF173,AG173,S173,AE173,Z173,Y173,AA173,,AB173)</f>
        <v>obj_00ec2#0000</v>
      </c>
      <c r="AI173" s="219" t="str">
        <f ca="1">_xll.qlEuropeanExercise(,K173)</f>
        <v>obj_00bd0#0000</v>
      </c>
      <c r="AJ173" s="211" t="s">
        <v>7669</v>
      </c>
      <c r="AK173" s="220" t="str">
        <f ca="1">_xll.qlSwaption(,AH173,AI173,AJ173)</f>
        <v>obj_011fa#0000</v>
      </c>
      <c r="AL173" s="221" t="str">
        <f ca="1">_xll.qlConstantSwaptionVolatility(,,I173,J173,G173)</f>
        <v>obj_00109#0000</v>
      </c>
      <c r="AM173" s="221" t="b">
        <f ca="1">_xll.qlInstrumentSetPricingEngine(AK173,_xll.qlBachelierBlackSwaptionEngine(,"YC-EUR-EONIA",AL173))</f>
        <v>1</v>
      </c>
      <c r="AN173" s="222">
        <f ca="1">_xll.qlInstrumentNPV(AK173,AM173)*2/_xll.qlYieldTSDiscount("YC-EUR-EONIA",L173)</f>
        <v>759.72630689786195</v>
      </c>
      <c r="AO173" s="222">
        <f ca="1">_xll.qlInstrumentResults(AK173,"annuity",AM173)</f>
        <v>171476.04861116872</v>
      </c>
      <c r="AP173" s="223">
        <f ca="1">H173/2*_xll.qlYieldTSDiscount("YC-EUR-EONIA",L173)/AO173</f>
        <v>2.2149231938863611E-3</v>
      </c>
      <c r="AQ173" s="224">
        <f ca="1">_xll.qlBachelierBlackFormulaImpliedVol("Call",AE173,AE173,_xll.qlDayCounterYearFraction("Act/365 (Fixed)",B173,K173),AP173)</f>
        <v>7.8624761914465931E-3</v>
      </c>
      <c r="AR173" s="225">
        <f ca="1">_xll.qlBlackFormulaImpliedStdDev("Call",AE173,AE173,AP173)/SQRT(_xll.qlDayCounterYearFraction("Act/365 (Fixed)",B173,K173))</f>
        <v>0.51847782717214741</v>
      </c>
    </row>
    <row r="174" spans="2:44">
      <c r="B174" s="210">
        <f t="shared" ca="1" si="8"/>
        <v>42276</v>
      </c>
      <c r="C174" s="211" t="s">
        <v>71</v>
      </c>
      <c r="D174" s="211" t="s">
        <v>48</v>
      </c>
      <c r="E174" s="211">
        <v>0</v>
      </c>
      <c r="F174" s="209" t="str">
        <f t="shared" si="9"/>
        <v>9M20Y</v>
      </c>
      <c r="G174" s="212">
        <f>VLOOKUP(G$4&amp;$F174,SwaptionVols!$Z:$AE,4,FALSE)%%</f>
        <v>7.7599999999999995E-3</v>
      </c>
      <c r="H174" s="213">
        <f>VLOOKUP(H$4&amp;$F174,SwaptionVols!$Z:$AE,4,FALSE)</f>
        <v>915</v>
      </c>
      <c r="I174" s="211" t="s">
        <v>7574</v>
      </c>
      <c r="J174" s="211" t="s">
        <v>7575</v>
      </c>
      <c r="K174" s="210">
        <f ca="1">_xll.qlCalendarAdvance(I174,B174,C174,J174)</f>
        <v>42550</v>
      </c>
      <c r="L174" s="210">
        <f ca="1">_xll.qlCalendarAdvance(I174,K174,"2d")</f>
        <v>42552</v>
      </c>
      <c r="M174" s="210">
        <f ca="1">_xll.qlCalendarAdvance(I174,L174,D174,"unadjusted")</f>
        <v>49857</v>
      </c>
      <c r="N174" s="211" t="s">
        <v>41</v>
      </c>
      <c r="O174" s="211" t="s">
        <v>7574</v>
      </c>
      <c r="P174" s="211" t="s">
        <v>7575</v>
      </c>
      <c r="Q174" s="211" t="s">
        <v>7575</v>
      </c>
      <c r="R174" s="211" t="s">
        <v>7670</v>
      </c>
      <c r="S174" s="214" t="str">
        <f ca="1">_xll.qlSchedule(,L174,M174,N174,O174,P174,Q174,R174)</f>
        <v>obj_00604#0000</v>
      </c>
      <c r="T174" s="211" t="s">
        <v>58</v>
      </c>
      <c r="U174" s="211" t="s">
        <v>7574</v>
      </c>
      <c r="V174" s="211" t="s">
        <v>7575</v>
      </c>
      <c r="W174" s="211" t="s">
        <v>7575</v>
      </c>
      <c r="X174" s="211" t="s">
        <v>7670</v>
      </c>
      <c r="Y174" s="214" t="str">
        <f ca="1">_xll.qlSchedule(,L174,M174,T174,U174,V174,W174,X174)</f>
        <v>obj_00558#0000</v>
      </c>
      <c r="Z174" s="215" t="s">
        <v>7671</v>
      </c>
      <c r="AA174" s="216" t="s">
        <v>7640</v>
      </c>
      <c r="AB174" s="216" t="s">
        <v>7672</v>
      </c>
      <c r="AC174" s="214" t="str">
        <f ca="1">_xll.qlVanillaSwap(,,,S174,,Z174,Y174,AA174,,AB174)</f>
        <v>obj_00708#0000</v>
      </c>
      <c r="AD174" s="214" t="b">
        <f ca="1">_xll.qlInstrumentSetPricingEngine(AC174,_xll.qlDiscountingSwapEngine(,"YC-EUR-EONIA"))</f>
        <v>1</v>
      </c>
      <c r="AE174" s="217">
        <f ca="1">_xll.qlVanillaSwapFairRate(AC174,AD174)</f>
        <v>1.5496661935254966E-2</v>
      </c>
      <c r="AF174" s="211" t="s">
        <v>7673</v>
      </c>
      <c r="AG174" s="218">
        <v>10000</v>
      </c>
      <c r="AH174" s="219" t="str">
        <f ca="1">_xll.qlVanillaSwap(,AF174,AG174,S174,AE174,Z174,Y174,AA174,,AB174)</f>
        <v>obj_00ddc#0000</v>
      </c>
      <c r="AI174" s="219" t="str">
        <f ca="1">_xll.qlEuropeanExercise(,K174)</f>
        <v>obj_003e8#0000</v>
      </c>
      <c r="AJ174" s="211" t="s">
        <v>7669</v>
      </c>
      <c r="AK174" s="220" t="str">
        <f ca="1">_xll.qlSwaption(,AH174,AI174,AJ174)</f>
        <v>obj_00efd#0000</v>
      </c>
      <c r="AL174" s="221" t="str">
        <f ca="1">_xll.qlConstantSwaptionVolatility(,,I174,J174,G174)</f>
        <v>obj_00135#0000</v>
      </c>
      <c r="AM174" s="221" t="b">
        <f ca="1">_xll.qlInstrumentSetPricingEngine(AK174,_xll.qlBachelierBlackSwaptionEngine(,"YC-EUR-EONIA",AL174))</f>
        <v>1</v>
      </c>
      <c r="AN174" s="222">
        <f ca="1">_xll.qlInstrumentNPV(AK174,AM174)*2/_xll.qlYieldTSDiscount("YC-EUR-EONIA",L174)</f>
        <v>916.5207796083339</v>
      </c>
      <c r="AO174" s="222">
        <f ca="1">_xll.qlInstrumentResults(AK174,"annuity",AM174)</f>
        <v>171067.51862117197</v>
      </c>
      <c r="AP174" s="223">
        <f ca="1">H174/2*_xll.qlYieldTSDiscount("YC-EUR-EONIA",L174)/AO174</f>
        <v>2.6778078753649467E-3</v>
      </c>
      <c r="AQ174" s="224">
        <f ca="1">_xll.qlBachelierBlackFormulaImpliedVol("Call",AE174,AE174,_xll.qlDayCounterYearFraction("Act/365 (Fixed)",B174,K174),AP174)</f>
        <v>7.7471238601205276E-3</v>
      </c>
      <c r="AR174" s="225">
        <f ca="1">_xll.qlBlackFormulaImpliedStdDev("Call",AE174,AE174,AP174)/SQRT(_xll.qlDayCounterYearFraction("Act/365 (Fixed)",B174,K174))</f>
        <v>0.50389557931675777</v>
      </c>
    </row>
    <row r="175" spans="2:44">
      <c r="B175" s="210">
        <f t="shared" ca="1" si="8"/>
        <v>42276</v>
      </c>
      <c r="C175" s="211" t="s">
        <v>41</v>
      </c>
      <c r="D175" s="211" t="s">
        <v>48</v>
      </c>
      <c r="E175" s="211">
        <v>0</v>
      </c>
      <c r="F175" s="209" t="str">
        <f t="shared" si="9"/>
        <v>1Y20Y</v>
      </c>
      <c r="G175" s="212">
        <f>VLOOKUP(G$4&amp;$F175,SwaptionVols!$Z:$AE,4,FALSE)%%</f>
        <v>7.6400000000000001E-3</v>
      </c>
      <c r="H175" s="213">
        <f>VLOOKUP(H$4&amp;$F175,SwaptionVols!$Z:$AE,4,FALSE)</f>
        <v>1039</v>
      </c>
      <c r="I175" s="211" t="s">
        <v>7574</v>
      </c>
      <c r="J175" s="211" t="s">
        <v>7575</v>
      </c>
      <c r="K175" s="210">
        <f ca="1">_xll.qlCalendarAdvance(I175,B175,C175,J175)</f>
        <v>42642</v>
      </c>
      <c r="L175" s="210">
        <f ca="1">_xll.qlCalendarAdvance(I175,K175,"2d")</f>
        <v>42646</v>
      </c>
      <c r="M175" s="210">
        <f ca="1">_xll.qlCalendarAdvance(I175,L175,D175,"unadjusted")</f>
        <v>49951</v>
      </c>
      <c r="N175" s="211" t="s">
        <v>41</v>
      </c>
      <c r="O175" s="211" t="s">
        <v>7574</v>
      </c>
      <c r="P175" s="211" t="s">
        <v>7575</v>
      </c>
      <c r="Q175" s="211" t="s">
        <v>7575</v>
      </c>
      <c r="R175" s="211" t="s">
        <v>7670</v>
      </c>
      <c r="S175" s="214" t="str">
        <f ca="1">_xll.qlSchedule(,L175,M175,N175,O175,P175,Q175,R175)</f>
        <v>obj_00992#0000</v>
      </c>
      <c r="T175" s="211" t="s">
        <v>58</v>
      </c>
      <c r="U175" s="211" t="s">
        <v>7574</v>
      </c>
      <c r="V175" s="211" t="s">
        <v>7575</v>
      </c>
      <c r="W175" s="211" t="s">
        <v>7575</v>
      </c>
      <c r="X175" s="211" t="s">
        <v>7670</v>
      </c>
      <c r="Y175" s="214" t="str">
        <f ca="1">_xll.qlSchedule(,L175,M175,T175,U175,V175,W175,X175)</f>
        <v>obj_00959#0000</v>
      </c>
      <c r="Z175" s="215" t="s">
        <v>7671</v>
      </c>
      <c r="AA175" s="216" t="s">
        <v>7640</v>
      </c>
      <c r="AB175" s="216" t="s">
        <v>7672</v>
      </c>
      <c r="AC175" s="214" t="str">
        <f ca="1">_xll.qlVanillaSwap(,,,S175,,Z175,Y175,AA175,,AB175)</f>
        <v>obj_00993#0000</v>
      </c>
      <c r="AD175" s="214" t="b">
        <f ca="1">_xll.qlInstrumentSetPricingEngine(AC175,_xll.qlDiscountingSwapEngine(,"YC-EUR-EONIA"))</f>
        <v>1</v>
      </c>
      <c r="AE175" s="217">
        <f ca="1">_xll.qlVanillaSwapFairRate(AC175,AD175)</f>
        <v>1.5741238117867009E-2</v>
      </c>
      <c r="AF175" s="211" t="s">
        <v>7673</v>
      </c>
      <c r="AG175" s="218">
        <v>10000</v>
      </c>
      <c r="AH175" s="219" t="str">
        <f ca="1">_xll.qlVanillaSwap(,AF175,AG175,S175,AE175,Z175,Y175,AA175,,AB175)</f>
        <v>obj_011b7#0000</v>
      </c>
      <c r="AI175" s="219" t="str">
        <f ca="1">_xll.qlEuropeanExercise(,K175)</f>
        <v>obj_00773#0000</v>
      </c>
      <c r="AJ175" s="211" t="s">
        <v>7669</v>
      </c>
      <c r="AK175" s="220" t="str">
        <f ca="1">_xll.qlSwaption(,AH175,AI175,AJ175)</f>
        <v>obj_011b8#0000</v>
      </c>
      <c r="AL175" s="221" t="str">
        <f ca="1">_xll.qlConstantSwaptionVolatility(,,I175,J175,G175)</f>
        <v>obj_000f2#0000</v>
      </c>
      <c r="AM175" s="221" t="b">
        <f ca="1">_xll.qlInstrumentSetPricingEngine(AK175,_xll.qlBachelierBlackSwaptionEngine(,"YC-EUR-EONIA",AL175))</f>
        <v>1</v>
      </c>
      <c r="AN175" s="222">
        <f ca="1">_xll.qlInstrumentNPV(AK175,AM175)*2/_xll.qlYieldTSDiscount("YC-EUR-EONIA",L175)</f>
        <v>1040.3870199356875</v>
      </c>
      <c r="AO175" s="222">
        <f ca="1">_xll.qlInstrumentResults(AK175,"annuity",AM175)</f>
        <v>170743.45141307879</v>
      </c>
      <c r="AP175" s="223">
        <f ca="1">H175/2*_xll.qlYieldTSDiscount("YC-EUR-EONIA",L175)/AO175</f>
        <v>3.0480224202376225E-3</v>
      </c>
      <c r="AQ175" s="224">
        <f ca="1">_xll.qlBachelierBlackFormulaImpliedVol("Call",AE175,AE175,_xll.qlDayCounterYearFraction("Act/365 (Fixed)",B175,K175),AP175)</f>
        <v>7.6298145285306641E-3</v>
      </c>
      <c r="AR175" s="225">
        <f ca="1">_xll.qlBlackFormulaImpliedStdDev("Call",AE175,AE175,AP175)/SQRT(_xll.qlDayCounterYearFraction("Act/365 (Fixed)",B175,K175))</f>
        <v>0.48956071048581695</v>
      </c>
    </row>
    <row r="176" spans="2:44">
      <c r="B176" s="210">
        <f t="shared" ca="1" si="8"/>
        <v>42276</v>
      </c>
      <c r="C176" s="211" t="s">
        <v>146</v>
      </c>
      <c r="D176" s="211" t="s">
        <v>48</v>
      </c>
      <c r="E176" s="211">
        <v>0</v>
      </c>
      <c r="F176" s="209" t="str">
        <f t="shared" si="9"/>
        <v>18M20Y</v>
      </c>
      <c r="G176" s="212">
        <f>VLOOKUP(G$4&amp;$F176,SwaptionVols!$Z:$AE,4,FALSE)%%</f>
        <v>7.4700000000000001E-3</v>
      </c>
      <c r="H176" s="213">
        <f>VLOOKUP(H$4&amp;$F176,SwaptionVols!$Z:$AE,4,FALSE)</f>
        <v>1237</v>
      </c>
      <c r="I176" s="211" t="s">
        <v>7574</v>
      </c>
      <c r="J176" s="211" t="s">
        <v>7575</v>
      </c>
      <c r="K176" s="210">
        <f ca="1">_xll.qlCalendarAdvance(I176,B176,C176,J176)</f>
        <v>42823</v>
      </c>
      <c r="L176" s="210">
        <f ca="1">_xll.qlCalendarAdvance(I176,K176,"2d")</f>
        <v>42825</v>
      </c>
      <c r="M176" s="210">
        <f ca="1">_xll.qlCalendarAdvance(I176,L176,D176,"unadjusted")</f>
        <v>50130</v>
      </c>
      <c r="N176" s="211" t="s">
        <v>41</v>
      </c>
      <c r="O176" s="211" t="s">
        <v>7574</v>
      </c>
      <c r="P176" s="211" t="s">
        <v>7575</v>
      </c>
      <c r="Q176" s="211" t="s">
        <v>7575</v>
      </c>
      <c r="R176" s="211" t="s">
        <v>7670</v>
      </c>
      <c r="S176" s="214" t="str">
        <f ca="1">_xll.qlSchedule(,L176,M176,N176,O176,P176,Q176,R176)</f>
        <v>obj_00898#0000</v>
      </c>
      <c r="T176" s="211" t="s">
        <v>58</v>
      </c>
      <c r="U176" s="211" t="s">
        <v>7574</v>
      </c>
      <c r="V176" s="211" t="s">
        <v>7575</v>
      </c>
      <c r="W176" s="211" t="s">
        <v>7575</v>
      </c>
      <c r="X176" s="211" t="s">
        <v>7670</v>
      </c>
      <c r="Y176" s="214" t="str">
        <f ca="1">_xll.qlSchedule(,L176,M176,T176,U176,V176,W176,X176)</f>
        <v>obj_00897#0000</v>
      </c>
      <c r="Z176" s="215" t="s">
        <v>7671</v>
      </c>
      <c r="AA176" s="216" t="s">
        <v>7640</v>
      </c>
      <c r="AB176" s="216" t="s">
        <v>7672</v>
      </c>
      <c r="AC176" s="214" t="str">
        <f ca="1">_xll.qlVanillaSwap(,,,S176,,Z176,Y176,AA176,,AB176)</f>
        <v>obj_00899#0000</v>
      </c>
      <c r="AD176" s="214" t="b">
        <f ca="1">_xll.qlInstrumentSetPricingEngine(AC176,_xll.qlDiscountingSwapEngine(,"YC-EUR-EONIA"))</f>
        <v>1</v>
      </c>
      <c r="AE176" s="217">
        <f ca="1">_xll.qlVanillaSwapFairRate(AC176,AD176)</f>
        <v>1.6193417583892946E-2</v>
      </c>
      <c r="AF176" s="211" t="s">
        <v>7673</v>
      </c>
      <c r="AG176" s="218">
        <v>10000</v>
      </c>
      <c r="AH176" s="219" t="str">
        <f ca="1">_xll.qlVanillaSwap(,AF176,AG176,S176,AE176,Z176,Y176,AA176,,AB176)</f>
        <v>obj_01109#0000</v>
      </c>
      <c r="AI176" s="219" t="str">
        <f ca="1">_xll.qlEuropeanExercise(,K176)</f>
        <v>obj_0076c#0000</v>
      </c>
      <c r="AJ176" s="211" t="s">
        <v>7669</v>
      </c>
      <c r="AK176" s="220" t="str">
        <f ca="1">_xll.qlSwaption(,AH176,AI176,AJ176)</f>
        <v>obj_0110a#0000</v>
      </c>
      <c r="AL176" s="221" t="str">
        <f ca="1">_xll.qlConstantSwaptionVolatility(,,I176,J176,G176)</f>
        <v>obj_0011f#0000</v>
      </c>
      <c r="AM176" s="221" t="b">
        <f ca="1">_xll.qlInstrumentSetPricingEngine(AK176,_xll.qlBachelierBlackSwaptionEngine(,"YC-EUR-EONIA",AL176))</f>
        <v>1</v>
      </c>
      <c r="AN176" s="222">
        <f ca="1">_xll.qlInstrumentNPV(AK176,AM176)*2/_xll.qlYieldTSDiscount("YC-EUR-EONIA",L176)</f>
        <v>1238.6096778961899</v>
      </c>
      <c r="AO176" s="222">
        <f ca="1">_xll.qlInstrumentResults(AK176,"annuity",AM176)</f>
        <v>170220.70542302035</v>
      </c>
      <c r="AP176" s="223">
        <f ca="1">H176/2*_xll.qlYieldTSDiscount("YC-EUR-EONIA",L176)/AO176</f>
        <v>3.6434526441856941E-3</v>
      </c>
      <c r="AQ176" s="224">
        <f ca="1">_xll.qlBachelierBlackFormulaImpliedVol("Call",AE176,AE176,_xll.qlDayCounterYearFraction("Act/365 (Fixed)",B176,K176),AP176)</f>
        <v>7.4602921040428658E-3</v>
      </c>
      <c r="AR176" s="225">
        <f ca="1">_xll.qlBlackFormulaImpliedStdDev("Call",AE176,AE176,AP176)/SQRT(_xll.qlDayCounterYearFraction("Act/365 (Fixed)",B176,K176))</f>
        <v>0.46698074544767343</v>
      </c>
    </row>
    <row r="177" spans="2:44">
      <c r="B177" s="210">
        <f t="shared" ca="1" si="8"/>
        <v>42276</v>
      </c>
      <c r="C177" s="211" t="s">
        <v>42</v>
      </c>
      <c r="D177" s="211" t="s">
        <v>48</v>
      </c>
      <c r="E177" s="211">
        <v>0</v>
      </c>
      <c r="F177" s="209" t="str">
        <f t="shared" si="9"/>
        <v>2Y20Y</v>
      </c>
      <c r="G177" s="212">
        <f>VLOOKUP(G$4&amp;$F177,SwaptionVols!$Z:$AE,4,FALSE)%%</f>
        <v>7.3200000000000001E-3</v>
      </c>
      <c r="H177" s="213">
        <f>VLOOKUP(H$4&amp;$F177,SwaptionVols!$Z:$AE,4,FALSE)</f>
        <v>1395</v>
      </c>
      <c r="I177" s="211" t="s">
        <v>7574</v>
      </c>
      <c r="J177" s="211" t="s">
        <v>7575</v>
      </c>
      <c r="K177" s="210">
        <f ca="1">_xll.qlCalendarAdvance(I177,B177,C177,J177)</f>
        <v>43007</v>
      </c>
      <c r="L177" s="210">
        <f ca="1">_xll.qlCalendarAdvance(I177,K177,"2d")</f>
        <v>43011</v>
      </c>
      <c r="M177" s="210">
        <f ca="1">_xll.qlCalendarAdvance(I177,L177,D177,"unadjusted")</f>
        <v>50316</v>
      </c>
      <c r="N177" s="211" t="s">
        <v>41</v>
      </c>
      <c r="O177" s="211" t="s">
        <v>7574</v>
      </c>
      <c r="P177" s="211" t="s">
        <v>7575</v>
      </c>
      <c r="Q177" s="211" t="s">
        <v>7575</v>
      </c>
      <c r="R177" s="211" t="s">
        <v>7670</v>
      </c>
      <c r="S177" s="214" t="str">
        <f ca="1">_xll.qlSchedule(,L177,M177,N177,O177,P177,Q177,R177)</f>
        <v>obj_008ca#0000</v>
      </c>
      <c r="T177" s="211" t="s">
        <v>58</v>
      </c>
      <c r="U177" s="211" t="s">
        <v>7574</v>
      </c>
      <c r="V177" s="211" t="s">
        <v>7575</v>
      </c>
      <c r="W177" s="211" t="s">
        <v>7575</v>
      </c>
      <c r="X177" s="211" t="s">
        <v>7670</v>
      </c>
      <c r="Y177" s="214" t="str">
        <f ca="1">_xll.qlSchedule(,L177,M177,T177,U177,V177,W177,X177)</f>
        <v>obj_008c9#0000</v>
      </c>
      <c r="Z177" s="215" t="s">
        <v>7671</v>
      </c>
      <c r="AA177" s="216" t="s">
        <v>7640</v>
      </c>
      <c r="AB177" s="216" t="s">
        <v>7672</v>
      </c>
      <c r="AC177" s="214" t="str">
        <f ca="1">_xll.qlVanillaSwap(,,,S177,,Z177,Y177,AA177,,AB177)</f>
        <v>obj_008cb#0000</v>
      </c>
      <c r="AD177" s="214" t="b">
        <f ca="1">_xll.qlInstrumentSetPricingEngine(AC177,_xll.qlDiscountingSwapEngine(,"YC-EUR-EONIA"))</f>
        <v>1</v>
      </c>
      <c r="AE177" s="217">
        <f ca="1">_xll.qlVanillaSwapFairRate(AC177,AD177)</f>
        <v>1.6655349015154045E-2</v>
      </c>
      <c r="AF177" s="211" t="s">
        <v>7673</v>
      </c>
      <c r="AG177" s="218">
        <v>10000</v>
      </c>
      <c r="AH177" s="219" t="str">
        <f ca="1">_xll.qlVanillaSwap(,AF177,AG177,S177,AE177,Z177,Y177,AA177,,AB177)</f>
        <v>obj_00b5c#0000</v>
      </c>
      <c r="AI177" s="219" t="str">
        <f ca="1">_xll.qlEuropeanExercise(,K177)</f>
        <v>obj_0041d#0000</v>
      </c>
      <c r="AJ177" s="211" t="s">
        <v>7669</v>
      </c>
      <c r="AK177" s="220" t="str">
        <f ca="1">_xll.qlSwaption(,AH177,AI177,AJ177)</f>
        <v>obj_0108b#0000</v>
      </c>
      <c r="AL177" s="221" t="str">
        <f ca="1">_xll.qlConstantSwaptionVolatility(,,I177,J177,G177)</f>
        <v>obj_001da#0000</v>
      </c>
      <c r="AM177" s="221" t="b">
        <f ca="1">_xll.qlInstrumentSetPricingEngine(AK177,_xll.qlBachelierBlackSwaptionEngine(,"YC-EUR-EONIA",AL177))</f>
        <v>1</v>
      </c>
      <c r="AN177" s="222">
        <f ca="1">_xll.qlInstrumentNPV(AK177,AM177)*2/_xll.qlYieldTSDiscount("YC-EUR-EONIA",L177)</f>
        <v>1396.4908577234471</v>
      </c>
      <c r="AO177" s="222">
        <f ca="1">_xll.qlInstrumentResults(AK177,"annuity",AM177)</f>
        <v>169547.35070148742</v>
      </c>
      <c r="AP177" s="223">
        <f ca="1">H177/2*_xll.qlYieldTSDiscount("YC-EUR-EONIA",L177)/AO177</f>
        <v>4.1282835006652609E-3</v>
      </c>
      <c r="AQ177" s="224">
        <f ca="1">_xll.qlBachelierBlackFormulaImpliedVol("Call",AE177,AE177,_xll.qlDayCounterYearFraction("Act/365 (Fixed)",B177,K177),AP177)</f>
        <v>7.312185356262664E-3</v>
      </c>
      <c r="AR177" s="225">
        <f ca="1">_xll.qlBlackFormulaImpliedStdDev("Call",AE177,AE177,AP177)/SQRT(_xll.qlDayCounterYearFraction("Act/365 (Fixed)",B177,K177))</f>
        <v>0.44633963279076194</v>
      </c>
    </row>
    <row r="178" spans="2:44">
      <c r="B178" s="210">
        <f t="shared" ca="1" si="8"/>
        <v>42276</v>
      </c>
      <c r="C178" s="211" t="s">
        <v>43</v>
      </c>
      <c r="D178" s="211" t="s">
        <v>48</v>
      </c>
      <c r="E178" s="211">
        <v>0</v>
      </c>
      <c r="F178" s="209" t="str">
        <f t="shared" si="9"/>
        <v>3Y20Y</v>
      </c>
      <c r="G178" s="212">
        <f>VLOOKUP(G$4&amp;$F178,SwaptionVols!$Z:$AE,4,FALSE)%%</f>
        <v>7.1300000000000001E-3</v>
      </c>
      <c r="H178" s="213">
        <f>VLOOKUP(H$4&amp;$F178,SwaptionVols!$Z:$AE,4,FALSE)</f>
        <v>1650</v>
      </c>
      <c r="I178" s="211" t="s">
        <v>7574</v>
      </c>
      <c r="J178" s="211" t="s">
        <v>7575</v>
      </c>
      <c r="K178" s="210">
        <f ca="1">_xll.qlCalendarAdvance(I178,B178,C178,J178)</f>
        <v>43371</v>
      </c>
      <c r="L178" s="210">
        <f ca="1">_xll.qlCalendarAdvance(I178,K178,"2d")</f>
        <v>43375</v>
      </c>
      <c r="M178" s="210">
        <f ca="1">_xll.qlCalendarAdvance(I178,L178,D178,"unadjusted")</f>
        <v>50680</v>
      </c>
      <c r="N178" s="211" t="s">
        <v>41</v>
      </c>
      <c r="O178" s="211" t="s">
        <v>7574</v>
      </c>
      <c r="P178" s="211" t="s">
        <v>7575</v>
      </c>
      <c r="Q178" s="211" t="s">
        <v>7575</v>
      </c>
      <c r="R178" s="211" t="s">
        <v>7670</v>
      </c>
      <c r="S178" s="214" t="str">
        <f ca="1">_xll.qlSchedule(,L178,M178,N178,O178,P178,Q178,R178)</f>
        <v>obj_005bb#0000</v>
      </c>
      <c r="T178" s="211" t="s">
        <v>58</v>
      </c>
      <c r="U178" s="211" t="s">
        <v>7574</v>
      </c>
      <c r="V178" s="211" t="s">
        <v>7575</v>
      </c>
      <c r="W178" s="211" t="s">
        <v>7575</v>
      </c>
      <c r="X178" s="211" t="s">
        <v>7670</v>
      </c>
      <c r="Y178" s="214" t="str">
        <f ca="1">_xll.qlSchedule(,L178,M178,T178,U178,V178,W178,X178)</f>
        <v>obj_009da#0000</v>
      </c>
      <c r="Z178" s="215" t="s">
        <v>7671</v>
      </c>
      <c r="AA178" s="216" t="s">
        <v>7640</v>
      </c>
      <c r="AB178" s="216" t="s">
        <v>7672</v>
      </c>
      <c r="AC178" s="214" t="str">
        <f ca="1">_xll.qlVanillaSwap(,,,S178,,Z178,Y178,AA178,,AB178)</f>
        <v>obj_009db#0000</v>
      </c>
      <c r="AD178" s="214" t="b">
        <f ca="1">_xll.qlInstrumentSetPricingEngine(AC178,_xll.qlDiscountingSwapEngine(,"YC-EUR-EONIA"))</f>
        <v>1</v>
      </c>
      <c r="AE178" s="217">
        <f ca="1">_xll.qlVanillaSwapFairRate(AC178,AD178)</f>
        <v>1.7452806617703164E-2</v>
      </c>
      <c r="AF178" s="211" t="s">
        <v>7673</v>
      </c>
      <c r="AG178" s="218">
        <v>10000</v>
      </c>
      <c r="AH178" s="219" t="str">
        <f ca="1">_xll.qlVanillaSwap(,AF178,AG178,S178,AE178,Z178,Y178,AA178,,AB178)</f>
        <v>obj_00c4e#0000</v>
      </c>
      <c r="AI178" s="219" t="str">
        <f ca="1">_xll.qlEuropeanExercise(,K178)</f>
        <v>obj_0035f#0000</v>
      </c>
      <c r="AJ178" s="211" t="s">
        <v>7669</v>
      </c>
      <c r="AK178" s="220" t="str">
        <f ca="1">_xll.qlSwaption(,AH178,AI178,AJ178)</f>
        <v>obj_0109c#0000</v>
      </c>
      <c r="AL178" s="221" t="str">
        <f ca="1">_xll.qlConstantSwaptionVolatility(,,I178,J178,G178)</f>
        <v>obj_00147#0000</v>
      </c>
      <c r="AM178" s="221" t="b">
        <f ca="1">_xll.qlInstrumentSetPricingEngine(AK178,_xll.qlBachelierBlackSwaptionEngine(,"YC-EUR-EONIA",AL178))</f>
        <v>1</v>
      </c>
      <c r="AN178" s="222">
        <f ca="1">_xll.qlInstrumentNPV(AK178,AM178)*2/_xll.qlYieldTSDiscount("YC-EUR-EONIA",L178)</f>
        <v>1651.8842658697067</v>
      </c>
      <c r="AO178" s="222">
        <f ca="1">_xll.qlInstrumentResults(AK178,"annuity",AM178)</f>
        <v>168244.25703386113</v>
      </c>
      <c r="AP178" s="223">
        <f ca="1">H178/2*_xll.qlYieldTSDiscount("YC-EUR-EONIA",L178)/AO178</f>
        <v>4.9211267465103835E-3</v>
      </c>
      <c r="AQ178" s="224">
        <f ca="1">_xll.qlBachelierBlackFormulaImpliedVol("Call",AE178,AE178,_xll.qlDayCounterYearFraction("Act/365 (Fixed)",B178,K178),AP178)</f>
        <v>7.1218669752303116E-3</v>
      </c>
      <c r="AR178" s="225">
        <f ca="1">_xll.qlBlackFormulaImpliedStdDev("Call",AE178,AE178,AP178)/SQRT(_xll.qlDayCounterYearFraction("Act/365 (Fixed)",B178,K178))</f>
        <v>0.41695052631688057</v>
      </c>
    </row>
    <row r="179" spans="2:44">
      <c r="B179" s="210">
        <f t="shared" ca="1" si="8"/>
        <v>42276</v>
      </c>
      <c r="C179" s="211" t="s">
        <v>152</v>
      </c>
      <c r="D179" s="211" t="s">
        <v>48</v>
      </c>
      <c r="E179" s="211">
        <v>0</v>
      </c>
      <c r="F179" s="209" t="str">
        <f t="shared" si="9"/>
        <v>4Y20Y</v>
      </c>
      <c r="G179" s="212">
        <f>VLOOKUP(G$4&amp;$F179,SwaptionVols!$Z:$AE,4,FALSE)%%</f>
        <v>7.0299999999999998E-3</v>
      </c>
      <c r="H179" s="213">
        <f>VLOOKUP(H$4&amp;$F179,SwaptionVols!$Z:$AE,4,FALSE)</f>
        <v>1869</v>
      </c>
      <c r="I179" s="211" t="s">
        <v>7574</v>
      </c>
      <c r="J179" s="211" t="s">
        <v>7575</v>
      </c>
      <c r="K179" s="210">
        <f ca="1">_xll.qlCalendarAdvance(I179,B179,C179,J179)</f>
        <v>43738</v>
      </c>
      <c r="L179" s="210">
        <f ca="1">_xll.qlCalendarAdvance(I179,K179,"2d")</f>
        <v>43740</v>
      </c>
      <c r="M179" s="210">
        <f ca="1">_xll.qlCalendarAdvance(I179,L179,D179,"unadjusted")</f>
        <v>51045</v>
      </c>
      <c r="N179" s="211" t="s">
        <v>41</v>
      </c>
      <c r="O179" s="211" t="s">
        <v>7574</v>
      </c>
      <c r="P179" s="211" t="s">
        <v>7575</v>
      </c>
      <c r="Q179" s="211" t="s">
        <v>7575</v>
      </c>
      <c r="R179" s="211" t="s">
        <v>7670</v>
      </c>
      <c r="S179" s="214" t="str">
        <f ca="1">_xll.qlSchedule(,L179,M179,N179,O179,P179,Q179,R179)</f>
        <v>obj_003cb#0000</v>
      </c>
      <c r="T179" s="211" t="s">
        <v>58</v>
      </c>
      <c r="U179" s="211" t="s">
        <v>7574</v>
      </c>
      <c r="V179" s="211" t="s">
        <v>7575</v>
      </c>
      <c r="W179" s="211" t="s">
        <v>7575</v>
      </c>
      <c r="X179" s="211" t="s">
        <v>7670</v>
      </c>
      <c r="Y179" s="214" t="str">
        <f ca="1">_xll.qlSchedule(,L179,M179,T179,U179,V179,W179,X179)</f>
        <v>obj_0036a#0000</v>
      </c>
      <c r="Z179" s="215" t="s">
        <v>7671</v>
      </c>
      <c r="AA179" s="216" t="s">
        <v>7640</v>
      </c>
      <c r="AB179" s="216" t="s">
        <v>7672</v>
      </c>
      <c r="AC179" s="214" t="str">
        <f ca="1">_xll.qlVanillaSwap(,,,S179,,Z179,Y179,AA179,,AB179)</f>
        <v>obj_005ee#0000</v>
      </c>
      <c r="AD179" s="214" t="b">
        <f ca="1">_xll.qlInstrumentSetPricingEngine(AC179,_xll.qlDiscountingSwapEngine(,"YC-EUR-EONIA"))</f>
        <v>1</v>
      </c>
      <c r="AE179" s="217">
        <f ca="1">_xll.qlVanillaSwapFairRate(AC179,AD179)</f>
        <v>1.8086399477190734E-2</v>
      </c>
      <c r="AF179" s="211" t="s">
        <v>7673</v>
      </c>
      <c r="AG179" s="218">
        <v>10000</v>
      </c>
      <c r="AH179" s="219" t="str">
        <f ca="1">_xll.qlVanillaSwap(,AF179,AG179,S179,AE179,Z179,Y179,AA179,,AB179)</f>
        <v>obj_01151#0000</v>
      </c>
      <c r="AI179" s="219" t="str">
        <f ca="1">_xll.qlEuropeanExercise(,K179)</f>
        <v>obj_0033c#0000</v>
      </c>
      <c r="AJ179" s="211" t="s">
        <v>7669</v>
      </c>
      <c r="AK179" s="220" t="str">
        <f ca="1">_xll.qlSwaption(,AH179,AI179,AJ179)</f>
        <v>obj_01152#0000</v>
      </c>
      <c r="AL179" s="221" t="str">
        <f ca="1">_xll.qlConstantSwaptionVolatility(,,I179,J179,G179)</f>
        <v>obj_00174#0000</v>
      </c>
      <c r="AM179" s="221" t="b">
        <f ca="1">_xll.qlInstrumentSetPricingEngine(AK179,_xll.qlBachelierBlackSwaptionEngine(,"YC-EUR-EONIA",AL179))</f>
        <v>1</v>
      </c>
      <c r="AN179" s="222">
        <f ca="1">_xll.qlInstrumentNPV(AK179,AM179)*2/_xll.qlYieldTSDiscount("YC-EUR-EONIA",L179)</f>
        <v>1870.1689863261895</v>
      </c>
      <c r="AO179" s="222">
        <f ca="1">_xll.qlInstrumentResults(AK179,"annuity",AM179)</f>
        <v>166755.73428018551</v>
      </c>
      <c r="AP179" s="223">
        <f ca="1">H179/2*_xll.qlYieldTSDiscount("YC-EUR-EONIA",L179)/AO179</f>
        <v>5.6094605185093918E-3</v>
      </c>
      <c r="AQ179" s="224">
        <f ca="1">_xll.qlBachelierBlackFormulaImpliedVol("Call",AE179,AE179,_xll.qlDayCounterYearFraction("Act/365 (Fixed)",B179,K179),AP179)</f>
        <v>7.0256057586596853E-3</v>
      </c>
      <c r="AR179" s="225">
        <f ca="1">_xll.qlBlackFormulaImpliedStdDev("Call",AE179,AE179,AP179)/SQRT(_xll.qlDayCounterYearFraction("Act/365 (Fixed)",B179,K179))</f>
        <v>0.39878286779953592</v>
      </c>
    </row>
    <row r="180" spans="2:44">
      <c r="B180" s="210">
        <f t="shared" ca="1" si="8"/>
        <v>42276</v>
      </c>
      <c r="C180" s="211" t="s">
        <v>44</v>
      </c>
      <c r="D180" s="211" t="s">
        <v>48</v>
      </c>
      <c r="E180" s="211">
        <v>0</v>
      </c>
      <c r="F180" s="209" t="str">
        <f t="shared" si="9"/>
        <v>5Y20Y</v>
      </c>
      <c r="G180" s="212">
        <f>VLOOKUP(G$4&amp;$F180,SwaptionVols!$Z:$AE,4,FALSE)%%</f>
        <v>6.9499999999999996E-3</v>
      </c>
      <c r="H180" s="213">
        <f>VLOOKUP(H$4&amp;$F180,SwaptionVols!$Z:$AE,4,FALSE)</f>
        <v>2054</v>
      </c>
      <c r="I180" s="211" t="s">
        <v>7574</v>
      </c>
      <c r="J180" s="211" t="s">
        <v>7575</v>
      </c>
      <c r="K180" s="210">
        <f ca="1">_xll.qlCalendarAdvance(I180,B180,C180,J180)</f>
        <v>44103</v>
      </c>
      <c r="L180" s="210">
        <f ca="1">_xll.qlCalendarAdvance(I180,K180,"2d")</f>
        <v>44105</v>
      </c>
      <c r="M180" s="210">
        <f ca="1">_xll.qlCalendarAdvance(I180,L180,D180,"unadjusted")</f>
        <v>51410</v>
      </c>
      <c r="N180" s="211" t="s">
        <v>41</v>
      </c>
      <c r="O180" s="211" t="s">
        <v>7574</v>
      </c>
      <c r="P180" s="211" t="s">
        <v>7575</v>
      </c>
      <c r="Q180" s="211" t="s">
        <v>7575</v>
      </c>
      <c r="R180" s="211" t="s">
        <v>7670</v>
      </c>
      <c r="S180" s="214" t="str">
        <f ca="1">_xll.qlSchedule(,L180,M180,N180,O180,P180,Q180,R180)</f>
        <v>obj_00aa3#0000</v>
      </c>
      <c r="T180" s="211" t="s">
        <v>58</v>
      </c>
      <c r="U180" s="211" t="s">
        <v>7574</v>
      </c>
      <c r="V180" s="211" t="s">
        <v>7575</v>
      </c>
      <c r="W180" s="211" t="s">
        <v>7575</v>
      </c>
      <c r="X180" s="211" t="s">
        <v>7670</v>
      </c>
      <c r="Y180" s="214" t="str">
        <f ca="1">_xll.qlSchedule(,L180,M180,T180,U180,V180,W180,X180)</f>
        <v>obj_00619#0000</v>
      </c>
      <c r="Z180" s="215" t="s">
        <v>7671</v>
      </c>
      <c r="AA180" s="216" t="s">
        <v>7640</v>
      </c>
      <c r="AB180" s="216" t="s">
        <v>7672</v>
      </c>
      <c r="AC180" s="214" t="str">
        <f ca="1">_xll.qlVanillaSwap(,,,S180,,Z180,Y180,AA180,,AB180)</f>
        <v>obj_00da8#0000</v>
      </c>
      <c r="AD180" s="214" t="b">
        <f ca="1">_xll.qlInstrumentSetPricingEngine(AC180,_xll.qlDiscountingSwapEngine(,"YC-EUR-EONIA"))</f>
        <v>1</v>
      </c>
      <c r="AE180" s="217">
        <f ca="1">_xll.qlVanillaSwapFairRate(AC180,AD180)</f>
        <v>1.8545947266562293E-2</v>
      </c>
      <c r="AF180" s="211" t="s">
        <v>7673</v>
      </c>
      <c r="AG180" s="218">
        <v>10000</v>
      </c>
      <c r="AH180" s="219" t="str">
        <f ca="1">_xll.qlVanillaSwap(,AF180,AG180,S180,AE180,Z180,Y180,AA180,,AB180)</f>
        <v>obj_011ad#0000</v>
      </c>
      <c r="AI180" s="219" t="str">
        <f ca="1">_xll.qlEuropeanExercise(,K180)</f>
        <v>obj_00424#0000</v>
      </c>
      <c r="AJ180" s="211" t="s">
        <v>7669</v>
      </c>
      <c r="AK180" s="220" t="str">
        <f ca="1">_xll.qlSwaption(,AH180,AI180,AJ180)</f>
        <v>obj_011ae#0000</v>
      </c>
      <c r="AL180" s="221" t="str">
        <f ca="1">_xll.qlConstantSwaptionVolatility(,,I180,J180,G180)</f>
        <v>obj_0020e#0000</v>
      </c>
      <c r="AM180" s="221" t="b">
        <f ca="1">_xll.qlInstrumentSetPricingEngine(AK180,_xll.qlBachelierBlackSwaptionEngine(,"YC-EUR-EONIA",AL180))</f>
        <v>1</v>
      </c>
      <c r="AN180" s="222">
        <f ca="1">_xll.qlInstrumentNPV(AK180,AM180)*2/_xll.qlYieldTSDiscount("YC-EUR-EONIA",L180)</f>
        <v>2057.3887850046535</v>
      </c>
      <c r="AO180" s="222">
        <f ca="1">_xll.qlInstrumentResults(AK180,"annuity",AM180)</f>
        <v>165083.64450977961</v>
      </c>
      <c r="AP180" s="223">
        <f ca="1">H180/2*_xll.qlYieldTSDiscount("YC-EUR-EONIA",L180)/AO180</f>
        <v>6.1930100244484984E-3</v>
      </c>
      <c r="AQ180" s="224">
        <f ca="1">_xll.qlBachelierBlackFormulaImpliedVol("Call",AE180,AE180,_xll.qlDayCounterYearFraction("Act/365 (Fixed)",B180,K180),AP180)</f>
        <v>6.938552452529119E-3</v>
      </c>
      <c r="AR180" s="225">
        <f ca="1">_xll.qlBlackFormulaImpliedStdDev("Call",AE180,AE180,AP180)/SQRT(_xll.qlDayCounterYearFraction("Act/365 (Fixed)",B180,K180))</f>
        <v>0.38577435893501888</v>
      </c>
    </row>
    <row r="181" spans="2:44">
      <c r="B181" s="210">
        <f t="shared" ca="1" si="8"/>
        <v>42276</v>
      </c>
      <c r="C181" s="211" t="s">
        <v>45</v>
      </c>
      <c r="D181" s="211" t="s">
        <v>48</v>
      </c>
      <c r="E181" s="211">
        <v>0</v>
      </c>
      <c r="F181" s="209" t="str">
        <f t="shared" si="9"/>
        <v>7Y20Y</v>
      </c>
      <c r="G181" s="212">
        <f>VLOOKUP(G$4&amp;$F181,SwaptionVols!$Z:$AE,4,FALSE)%%</f>
        <v>6.709999999999999E-3</v>
      </c>
      <c r="H181" s="213">
        <f>VLOOKUP(H$4&amp;$F181,SwaptionVols!$Z:$AE,4,FALSE)</f>
        <v>2339</v>
      </c>
      <c r="I181" s="211" t="s">
        <v>7574</v>
      </c>
      <c r="J181" s="211" t="s">
        <v>7575</v>
      </c>
      <c r="K181" s="210">
        <f ca="1">_xll.qlCalendarAdvance(I181,B181,C181,J181)</f>
        <v>44833</v>
      </c>
      <c r="L181" s="210">
        <f ca="1">_xll.qlCalendarAdvance(I181,K181,"2d")</f>
        <v>44837</v>
      </c>
      <c r="M181" s="210">
        <f ca="1">_xll.qlCalendarAdvance(I181,L181,D181,"unadjusted")</f>
        <v>52142</v>
      </c>
      <c r="N181" s="211" t="s">
        <v>41</v>
      </c>
      <c r="O181" s="211" t="s">
        <v>7574</v>
      </c>
      <c r="P181" s="211" t="s">
        <v>7575</v>
      </c>
      <c r="Q181" s="211" t="s">
        <v>7575</v>
      </c>
      <c r="R181" s="211" t="s">
        <v>7670</v>
      </c>
      <c r="S181" s="214" t="str">
        <f ca="1">_xll.qlSchedule(,L181,M181,N181,O181,P181,Q181,R181)</f>
        <v>obj_00510#0000</v>
      </c>
      <c r="T181" s="211" t="s">
        <v>58</v>
      </c>
      <c r="U181" s="211" t="s">
        <v>7574</v>
      </c>
      <c r="V181" s="211" t="s">
        <v>7575</v>
      </c>
      <c r="W181" s="211" t="s">
        <v>7575</v>
      </c>
      <c r="X181" s="211" t="s">
        <v>7670</v>
      </c>
      <c r="Y181" s="214" t="str">
        <f ca="1">_xll.qlSchedule(,L181,M181,T181,U181,V181,W181,X181)</f>
        <v>obj_00696#0000</v>
      </c>
      <c r="Z181" s="215" t="s">
        <v>7671</v>
      </c>
      <c r="AA181" s="216" t="s">
        <v>7640</v>
      </c>
      <c r="AB181" s="216" t="s">
        <v>7672</v>
      </c>
      <c r="AC181" s="214" t="str">
        <f ca="1">_xll.qlVanillaSwap(,,,S181,,Z181,Y181,AA181,,AB181)</f>
        <v>obj_00697#0000</v>
      </c>
      <c r="AD181" s="214" t="b">
        <f ca="1">_xll.qlInstrumentSetPricingEngine(AC181,_xll.qlDiscountingSwapEngine(,"YC-EUR-EONIA"))</f>
        <v>1</v>
      </c>
      <c r="AE181" s="217">
        <f ca="1">_xll.qlVanillaSwapFairRate(AC181,AD181)</f>
        <v>1.8972437876955028E-2</v>
      </c>
      <c r="AF181" s="211" t="s">
        <v>7673</v>
      </c>
      <c r="AG181" s="218">
        <v>10000</v>
      </c>
      <c r="AH181" s="219" t="str">
        <f ca="1">_xll.qlVanillaSwap(,AF181,AG181,S181,AE181,Z181,Y181,AA181,,AB181)</f>
        <v>obj_00ea0#0000</v>
      </c>
      <c r="AI181" s="219" t="str">
        <f ca="1">_xll.qlEuropeanExercise(,K181)</f>
        <v>obj_00340#0000</v>
      </c>
      <c r="AJ181" s="211" t="s">
        <v>7669</v>
      </c>
      <c r="AK181" s="220" t="str">
        <f ca="1">_xll.qlSwaption(,AH181,AI181,AJ181)</f>
        <v>obj_01171#0000</v>
      </c>
      <c r="AL181" s="221" t="str">
        <f ca="1">_xll.qlConstantSwaptionVolatility(,,I181,J181,G181)</f>
        <v>obj_0010e#0000</v>
      </c>
      <c r="AM181" s="221" t="b">
        <f ca="1">_xll.qlInstrumentSetPricingEngine(AK181,_xll.qlBachelierBlackSwaptionEngine(,"YC-EUR-EONIA",AL181))</f>
        <v>1</v>
      </c>
      <c r="AN181" s="222">
        <f ca="1">_xll.qlInstrumentNPV(AK181,AM181)*2/_xll.qlYieldTSDiscount("YC-EUR-EONIA",L181)</f>
        <v>2340.2015964844659</v>
      </c>
      <c r="AO181" s="222">
        <f ca="1">_xll.qlInstrumentResults(AK181,"annuity",AM181)</f>
        <v>161082.42481764292</v>
      </c>
      <c r="AP181" s="223">
        <f ca="1">H181/2*_xll.qlYieldTSDiscount("YC-EUR-EONIA",L181)/AO181</f>
        <v>7.0815523222843976E-3</v>
      </c>
      <c r="AQ181" s="224">
        <f ca="1">_xll.qlBachelierBlackFormulaImpliedVol("Call",AE181,AE181,_xll.qlDayCounterYearFraction("Act/365 (Fixed)",B181,K181),AP181)</f>
        <v>6.7065546932268683E-3</v>
      </c>
      <c r="AR181" s="225">
        <f ca="1">_xll.qlBlackFormulaImpliedStdDev("Call",AE181,AE181,AP181)/SQRT(_xll.qlDayCounterYearFraction("Act/365 (Fixed)",B181,K181))</f>
        <v>0.36747427735074006</v>
      </c>
    </row>
    <row r="182" spans="2:44">
      <c r="B182" s="210">
        <f t="shared" ca="1" si="8"/>
        <v>42276</v>
      </c>
      <c r="C182" s="211" t="s">
        <v>46</v>
      </c>
      <c r="D182" s="211" t="s">
        <v>48</v>
      </c>
      <c r="E182" s="211">
        <v>0</v>
      </c>
      <c r="F182" s="209" t="str">
        <f t="shared" si="9"/>
        <v>10Y20Y</v>
      </c>
      <c r="G182" s="212">
        <f>VLOOKUP(G$4&amp;$F182,SwaptionVols!$Z:$AE,4,FALSE)%%</f>
        <v>6.4800000000000005E-3</v>
      </c>
      <c r="H182" s="213">
        <f>VLOOKUP(H$4&amp;$F182,SwaptionVols!$Z:$AE,4,FALSE)</f>
        <v>2707</v>
      </c>
      <c r="I182" s="211" t="s">
        <v>7574</v>
      </c>
      <c r="J182" s="211" t="s">
        <v>7575</v>
      </c>
      <c r="K182" s="210">
        <f ca="1">_xll.qlCalendarAdvance(I182,B182,C182,J182)</f>
        <v>45929</v>
      </c>
      <c r="L182" s="210">
        <f ca="1">_xll.qlCalendarAdvance(I182,K182,"2d")</f>
        <v>45931</v>
      </c>
      <c r="M182" s="210">
        <f ca="1">_xll.qlCalendarAdvance(I182,L182,D182,"unadjusted")</f>
        <v>53236</v>
      </c>
      <c r="N182" s="211" t="s">
        <v>41</v>
      </c>
      <c r="O182" s="211" t="s">
        <v>7574</v>
      </c>
      <c r="P182" s="211" t="s">
        <v>7575</v>
      </c>
      <c r="Q182" s="211" t="s">
        <v>7575</v>
      </c>
      <c r="R182" s="211" t="s">
        <v>7670</v>
      </c>
      <c r="S182" s="214" t="str">
        <f ca="1">_xll.qlSchedule(,L182,M182,N182,O182,P182,Q182,R182)</f>
        <v>obj_008fe#0000</v>
      </c>
      <c r="T182" s="211" t="s">
        <v>58</v>
      </c>
      <c r="U182" s="211" t="s">
        <v>7574</v>
      </c>
      <c r="V182" s="211" t="s">
        <v>7575</v>
      </c>
      <c r="W182" s="211" t="s">
        <v>7575</v>
      </c>
      <c r="X182" s="211" t="s">
        <v>7670</v>
      </c>
      <c r="Y182" s="214" t="str">
        <f ca="1">_xll.qlSchedule(,L182,M182,T182,U182,V182,W182,X182)</f>
        <v>obj_008fd#0000</v>
      </c>
      <c r="Z182" s="215" t="s">
        <v>7671</v>
      </c>
      <c r="AA182" s="216" t="s">
        <v>7640</v>
      </c>
      <c r="AB182" s="216" t="s">
        <v>7672</v>
      </c>
      <c r="AC182" s="214" t="str">
        <f ca="1">_xll.qlVanillaSwap(,,,S182,,Z182,Y182,AA182,,AB182)</f>
        <v>obj_008ff#0000</v>
      </c>
      <c r="AD182" s="214" t="b">
        <f ca="1">_xll.qlInstrumentSetPricingEngine(AC182,_xll.qlDiscountingSwapEngine(,"YC-EUR-EONIA"))</f>
        <v>1</v>
      </c>
      <c r="AE182" s="217">
        <f ca="1">_xll.qlVanillaSwapFairRate(AC182,AD182)</f>
        <v>1.8645767315843196E-2</v>
      </c>
      <c r="AF182" s="211" t="s">
        <v>7673</v>
      </c>
      <c r="AG182" s="218">
        <v>10000</v>
      </c>
      <c r="AH182" s="219" t="str">
        <f ca="1">_xll.qlVanillaSwap(,AF182,AG182,S182,AE182,Z182,Y182,AA182,,AB182)</f>
        <v>obj_00b3b#0000</v>
      </c>
      <c r="AI182" s="219" t="str">
        <f ca="1">_xll.qlEuropeanExercise(,K182)</f>
        <v>obj_00bbe#0000</v>
      </c>
      <c r="AJ182" s="211" t="s">
        <v>7669</v>
      </c>
      <c r="AK182" s="220" t="str">
        <f ca="1">_xll.qlSwaption(,AH182,AI182,AJ182)</f>
        <v>obj_01157#0000</v>
      </c>
      <c r="AL182" s="221" t="str">
        <f ca="1">_xll.qlConstantSwaptionVolatility(,,I182,J182,G182)</f>
        <v>obj_00206#0000</v>
      </c>
      <c r="AM182" s="221" t="b">
        <f ca="1">_xll.qlInstrumentSetPricingEngine(AK182,_xll.qlBachelierBlackSwaptionEngine(,"YC-EUR-EONIA",AL182))</f>
        <v>1</v>
      </c>
      <c r="AN182" s="222">
        <f ca="1">_xll.qlInstrumentNPV(AK182,AM182)*2/_xll.qlYieldTSDiscount("YC-EUR-EONIA",L182)</f>
        <v>2710.13341569369</v>
      </c>
      <c r="AO182" s="222">
        <f ca="1">_xll.qlInstrumentResults(AK182,"annuity",AM182)</f>
        <v>154134.47371308235</v>
      </c>
      <c r="AP182" s="223">
        <f ca="1">H182/2*_xll.qlYieldTSDiscount("YC-EUR-EONIA",L182)/AO182</f>
        <v>8.1688526119449573E-3</v>
      </c>
      <c r="AQ182" s="224">
        <f ca="1">_xll.qlBachelierBlackFormulaImpliedVol("Call",AE182,AE182,_xll.qlDayCounterYearFraction("Act/365 (Fixed)",B182,K182),AP182)</f>
        <v>6.4725079209837066E-3</v>
      </c>
      <c r="AR182" s="225">
        <f ca="1">_xll.qlBlackFormulaImpliedStdDev("Call",AE182,AE182,AP182)/SQRT(_xll.qlDayCounterYearFraction("Act/365 (Fixed)",B182,K182))</f>
        <v>0.36669439282540917</v>
      </c>
    </row>
    <row r="183" spans="2:44">
      <c r="B183" s="210">
        <f t="shared" ca="1" si="8"/>
        <v>42276</v>
      </c>
      <c r="C183" s="211" t="s">
        <v>47</v>
      </c>
      <c r="D183" s="211" t="s">
        <v>48</v>
      </c>
      <c r="E183" s="211">
        <v>0</v>
      </c>
      <c r="F183" s="209" t="str">
        <f t="shared" si="9"/>
        <v>15Y20Y</v>
      </c>
      <c r="G183" s="212">
        <f>VLOOKUP(G$4&amp;$F183,SwaptionVols!$Z:$AE,4,FALSE)%%</f>
        <v>5.9800000000000001E-3</v>
      </c>
      <c r="H183" s="213">
        <f>VLOOKUP(H$4&amp;$F183,SwaptionVols!$Z:$AE,4,FALSE)</f>
        <v>3103</v>
      </c>
      <c r="I183" s="211" t="s">
        <v>7574</v>
      </c>
      <c r="J183" s="211" t="s">
        <v>7575</v>
      </c>
      <c r="K183" s="210">
        <f ca="1">_xll.qlCalendarAdvance(I183,B183,C183,J183)</f>
        <v>47756</v>
      </c>
      <c r="L183" s="210">
        <f ca="1">_xll.qlCalendarAdvance(I183,K183,"2d")</f>
        <v>47758</v>
      </c>
      <c r="M183" s="210">
        <f ca="1">_xll.qlCalendarAdvance(I183,L183,D183,"unadjusted")</f>
        <v>55063</v>
      </c>
      <c r="N183" s="211" t="s">
        <v>41</v>
      </c>
      <c r="O183" s="211" t="s">
        <v>7574</v>
      </c>
      <c r="P183" s="211" t="s">
        <v>7575</v>
      </c>
      <c r="Q183" s="211" t="s">
        <v>7575</v>
      </c>
      <c r="R183" s="211" t="s">
        <v>7670</v>
      </c>
      <c r="S183" s="214" t="str">
        <f ca="1">_xll.qlSchedule(,L183,M183,N183,O183,P183,Q183,R183)</f>
        <v>obj_005e7#0000</v>
      </c>
      <c r="T183" s="211" t="s">
        <v>58</v>
      </c>
      <c r="U183" s="211" t="s">
        <v>7574</v>
      </c>
      <c r="V183" s="211" t="s">
        <v>7575</v>
      </c>
      <c r="W183" s="211" t="s">
        <v>7575</v>
      </c>
      <c r="X183" s="211" t="s">
        <v>7670</v>
      </c>
      <c r="Y183" s="214" t="str">
        <f ca="1">_xll.qlSchedule(,L183,M183,T183,U183,V183,W183,X183)</f>
        <v>obj_00647#0000</v>
      </c>
      <c r="Z183" s="215" t="s">
        <v>7671</v>
      </c>
      <c r="AA183" s="216" t="s">
        <v>7640</v>
      </c>
      <c r="AB183" s="216" t="s">
        <v>7672</v>
      </c>
      <c r="AC183" s="214" t="str">
        <f ca="1">_xll.qlVanillaSwap(,,,S183,,Z183,Y183,AA183,,AB183)</f>
        <v>obj_0065b#0000</v>
      </c>
      <c r="AD183" s="214" t="b">
        <f ca="1">_xll.qlInstrumentSetPricingEngine(AC183,_xll.qlDiscountingSwapEngine(,"YC-EUR-EONIA"))</f>
        <v>1</v>
      </c>
      <c r="AE183" s="217">
        <f ca="1">_xll.qlVanillaSwapFairRate(AC183,AD183)</f>
        <v>1.7107030468617088E-2</v>
      </c>
      <c r="AF183" s="211" t="s">
        <v>7673</v>
      </c>
      <c r="AG183" s="218">
        <v>10000</v>
      </c>
      <c r="AH183" s="219" t="str">
        <f ca="1">_xll.qlVanillaSwap(,AF183,AG183,S183,AE183,Z183,Y183,AA183,,AB183)</f>
        <v>obj_00ddd#0000</v>
      </c>
      <c r="AI183" s="219" t="str">
        <f ca="1">_xll.qlEuropeanExercise(,K183)</f>
        <v>obj_00387#0000</v>
      </c>
      <c r="AJ183" s="211" t="s">
        <v>7669</v>
      </c>
      <c r="AK183" s="220" t="str">
        <f ca="1">_xll.qlSwaption(,AH183,AI183,AJ183)</f>
        <v>obj_00efe#0000</v>
      </c>
      <c r="AL183" s="221" t="str">
        <f ca="1">_xll.qlConstantSwaptionVolatility(,,I183,J183,G183)</f>
        <v>obj_00104#0000</v>
      </c>
      <c r="AM183" s="221" t="b">
        <f ca="1">_xll.qlInstrumentSetPricingEngine(AK183,_xll.qlBachelierBlackSwaptionEngine(,"YC-EUR-EONIA",AL183))</f>
        <v>1</v>
      </c>
      <c r="AN183" s="222">
        <f ca="1">_xll.qlInstrumentNPV(AK183,AM183)*2/_xll.qlYieldTSDiscount("YC-EUR-EONIA",L183)</f>
        <v>3109.5010920801406</v>
      </c>
      <c r="AO183" s="222">
        <f ca="1">_xll.qlInstrumentResults(AK183,"annuity",AM183)</f>
        <v>141733.2935312081</v>
      </c>
      <c r="AP183" s="223">
        <f ca="1">H183/2*_xll.qlYieldTSDiscount("YC-EUR-EONIA",L183)/AO183</f>
        <v>9.2245705927749815E-3</v>
      </c>
      <c r="AQ183" s="224">
        <f ca="1">_xll.qlBachelierBlackFormulaImpliedVol("Call",AE183,AE183,_xll.qlDayCounterYearFraction("Act/365 (Fixed)",B183,K183),AP183)</f>
        <v>5.9674975021754189E-3</v>
      </c>
      <c r="AR183" s="225">
        <f ca="1">_xll.qlBlackFormulaImpliedStdDev("Call",AE183,AE183,AP183)/SQRT(_xll.qlDayCounterYearFraction("Act/365 (Fixed)",B183,K183))</f>
        <v>0.38070797633592485</v>
      </c>
    </row>
    <row r="184" spans="2:44">
      <c r="B184" s="210">
        <f t="shared" ca="1" si="8"/>
        <v>42276</v>
      </c>
      <c r="C184" s="211" t="s">
        <v>48</v>
      </c>
      <c r="D184" s="211" t="s">
        <v>48</v>
      </c>
      <c r="E184" s="211">
        <v>0</v>
      </c>
      <c r="F184" s="209" t="str">
        <f t="shared" si="9"/>
        <v>20Y20Y</v>
      </c>
      <c r="G184" s="212">
        <f>VLOOKUP(G$4&amp;$F184,SwaptionVols!$Z:$AE,4,FALSE)%%</f>
        <v>5.5500000000000002E-3</v>
      </c>
      <c r="H184" s="213">
        <f>VLOOKUP(H$4&amp;$F184,SwaptionVols!$Z:$AE,4,FALSE)</f>
        <v>3375</v>
      </c>
      <c r="I184" s="211" t="s">
        <v>7574</v>
      </c>
      <c r="J184" s="211" t="s">
        <v>7575</v>
      </c>
      <c r="K184" s="210">
        <f ca="1">_xll.qlCalendarAdvance(I184,B184,C184,J184)</f>
        <v>49580</v>
      </c>
      <c r="L184" s="210">
        <f ca="1">_xll.qlCalendarAdvance(I184,K184,"2d")</f>
        <v>49584</v>
      </c>
      <c r="M184" s="210">
        <f ca="1">_xll.qlCalendarAdvance(I184,L184,D184,"unadjusted")</f>
        <v>56889</v>
      </c>
      <c r="N184" s="211" t="s">
        <v>41</v>
      </c>
      <c r="O184" s="211" t="s">
        <v>7574</v>
      </c>
      <c r="P184" s="211" t="s">
        <v>7575</v>
      </c>
      <c r="Q184" s="211" t="s">
        <v>7575</v>
      </c>
      <c r="R184" s="211" t="s">
        <v>7670</v>
      </c>
      <c r="S184" s="214" t="str">
        <f ca="1">_xll.qlSchedule(,L184,M184,N184,O184,P184,Q184,R184)</f>
        <v>obj_00926#0000</v>
      </c>
      <c r="T184" s="211" t="s">
        <v>58</v>
      </c>
      <c r="U184" s="211" t="s">
        <v>7574</v>
      </c>
      <c r="V184" s="211" t="s">
        <v>7575</v>
      </c>
      <c r="W184" s="211" t="s">
        <v>7575</v>
      </c>
      <c r="X184" s="211" t="s">
        <v>7670</v>
      </c>
      <c r="Y184" s="214" t="str">
        <f ca="1">_xll.qlSchedule(,L184,M184,T184,U184,V184,W184,X184)</f>
        <v>obj_00925#0000</v>
      </c>
      <c r="Z184" s="215" t="s">
        <v>7671</v>
      </c>
      <c r="AA184" s="216" t="s">
        <v>7640</v>
      </c>
      <c r="AB184" s="216" t="s">
        <v>7672</v>
      </c>
      <c r="AC184" s="214" t="str">
        <f ca="1">_xll.qlVanillaSwap(,,,S184,,Z184,Y184,AA184,,AB184)</f>
        <v>obj_00927#0000</v>
      </c>
      <c r="AD184" s="214" t="b">
        <f ca="1">_xll.qlInstrumentSetPricingEngine(AC184,_xll.qlDiscountingSwapEngine(,"YC-EUR-EONIA"))</f>
        <v>1</v>
      </c>
      <c r="AE184" s="217">
        <f ca="1">_xll.qlVanillaSwapFairRate(AC184,AD184)</f>
        <v>1.5662683646781164E-2</v>
      </c>
      <c r="AF184" s="211" t="s">
        <v>7673</v>
      </c>
      <c r="AG184" s="218">
        <v>10000</v>
      </c>
      <c r="AH184" s="219" t="str">
        <f ca="1">_xll.qlVanillaSwap(,AF184,AG184,S184,AE184,Z184,Y184,AA184,,AB184)</f>
        <v>obj_00fe3#0000</v>
      </c>
      <c r="AI184" s="219" t="str">
        <f ca="1">_xll.qlEuropeanExercise(,K184)</f>
        <v>obj_0072d#0000</v>
      </c>
      <c r="AJ184" s="211" t="s">
        <v>7669</v>
      </c>
      <c r="AK184" s="220" t="str">
        <f ca="1">_xll.qlSwaption(,AH184,AI184,AJ184)</f>
        <v>obj_013f7#0000</v>
      </c>
      <c r="AL184" s="221" t="str">
        <f ca="1">_xll.qlConstantSwaptionVolatility(,,I184,J184,G184)</f>
        <v>obj_0010f#0000</v>
      </c>
      <c r="AM184" s="221" t="b">
        <f ca="1">_xll.qlInstrumentSetPricingEngine(AK184,_xll.qlBachelierBlackSwaptionEngine(,"YC-EUR-EONIA",AL184))</f>
        <v>1</v>
      </c>
      <c r="AN184" s="222">
        <f ca="1">_xll.qlInstrumentNPV(AK184,AM184)*2/_xll.qlYieldTSDiscount("YC-EUR-EONIA",L184)</f>
        <v>3379.6499976737273</v>
      </c>
      <c r="AO184" s="222">
        <f ca="1">_xll.qlInstrumentResults(AK184,"annuity",AM184)</f>
        <v>130629.00440117542</v>
      </c>
      <c r="AP184" s="223">
        <f ca="1">H184/2*_xll.qlYieldTSDiscount("YC-EUR-EONIA",L184)/AO184</f>
        <v>9.8909737623528067E-3</v>
      </c>
      <c r="AQ184" s="224">
        <f ca="1">_xll.qlBachelierBlackFormulaImpliedVol("Call",AE184,AE184,_xll.qlDayCounterYearFraction("Act/365 (Fixed)",B184,K184),AP184)</f>
        <v>5.5423638580601392E-3</v>
      </c>
      <c r="AR184" s="225">
        <f ca="1">_xll.qlBlackFormulaImpliedStdDev("Call",AE184,AE184,AP184)/SQRT(_xll.qlDayCounterYearFraction("Act/365 (Fixed)",B184,K184))</f>
        <v>0.40206248637100678</v>
      </c>
    </row>
    <row r="185" spans="2:44">
      <c r="B185" s="210">
        <f t="shared" ca="1" si="8"/>
        <v>42276</v>
      </c>
      <c r="C185" s="211" t="s">
        <v>209</v>
      </c>
      <c r="D185" s="211" t="s">
        <v>49</v>
      </c>
      <c r="E185" s="211">
        <v>0</v>
      </c>
      <c r="F185" s="209" t="str">
        <f t="shared" si="9"/>
        <v>1M25Y</v>
      </c>
      <c r="G185" s="212">
        <f>VLOOKUP(G$4&amp;$F185,SwaptionVols!$Z:$AE,4,FALSE)%%</f>
        <v>8.3800000000000003E-3</v>
      </c>
      <c r="H185" s="213">
        <f>VLOOKUP(H$4&amp;$F185,SwaptionVols!$Z:$AE,4,FALSE)</f>
        <v>396</v>
      </c>
      <c r="I185" s="211" t="s">
        <v>7574</v>
      </c>
      <c r="J185" s="211" t="s">
        <v>7575</v>
      </c>
      <c r="K185" s="210">
        <f ca="1">_xll.qlCalendarAdvance(I185,B185,C185,J185)</f>
        <v>42306</v>
      </c>
      <c r="L185" s="210">
        <f ca="1">_xll.qlCalendarAdvance(I185,K185,"2d")</f>
        <v>42310</v>
      </c>
      <c r="M185" s="210">
        <f ca="1">_xll.qlCalendarAdvance(I185,L185,D185,"unadjusted")</f>
        <v>51442</v>
      </c>
      <c r="N185" s="211" t="s">
        <v>41</v>
      </c>
      <c r="O185" s="211" t="s">
        <v>7574</v>
      </c>
      <c r="P185" s="211" t="s">
        <v>7575</v>
      </c>
      <c r="Q185" s="211" t="s">
        <v>7575</v>
      </c>
      <c r="R185" s="211" t="s">
        <v>7670</v>
      </c>
      <c r="S185" s="214" t="str">
        <f ca="1">_xll.qlSchedule(,L185,M185,N185,O185,P185,Q185,R185)</f>
        <v>obj_003f4#0000</v>
      </c>
      <c r="T185" s="211" t="s">
        <v>58</v>
      </c>
      <c r="U185" s="211" t="s">
        <v>7574</v>
      </c>
      <c r="V185" s="211" t="s">
        <v>7575</v>
      </c>
      <c r="W185" s="211" t="s">
        <v>7575</v>
      </c>
      <c r="X185" s="211" t="s">
        <v>7670</v>
      </c>
      <c r="Y185" s="214" t="str">
        <f ca="1">_xll.qlSchedule(,L185,M185,T185,U185,V185,W185,X185)</f>
        <v>obj_00cd9#0000</v>
      </c>
      <c r="Z185" s="215" t="s">
        <v>7671</v>
      </c>
      <c r="AA185" s="216" t="s">
        <v>7640</v>
      </c>
      <c r="AB185" s="216" t="s">
        <v>7672</v>
      </c>
      <c r="AC185" s="214" t="str">
        <f ca="1">_xll.qlVanillaSwap(,,,S185,,Z185,Y185,AA185,,AB185)</f>
        <v>obj_00cda#0000</v>
      </c>
      <c r="AD185" s="214" t="b">
        <f ca="1">_xll.qlInstrumentSetPricingEngine(AC185,_xll.qlDiscountingSwapEngine(,"YC-EUR-EONIA"))</f>
        <v>1</v>
      </c>
      <c r="AE185" s="217">
        <f ca="1">_xll.qlVanillaSwapFairRate(AC185,AD185)</f>
        <v>1.5170848033052445E-2</v>
      </c>
      <c r="AF185" s="211" t="s">
        <v>7673</v>
      </c>
      <c r="AG185" s="218">
        <v>10000</v>
      </c>
      <c r="AH185" s="219" t="str">
        <f ca="1">_xll.qlVanillaSwap(,AF185,AG185,S185,AE185,Z185,Y185,AA185,,AB185)</f>
        <v>obj_011fb#0000</v>
      </c>
      <c r="AI185" s="219" t="str">
        <f ca="1">_xll.qlEuropeanExercise(,K185)</f>
        <v>obj_00412#0000</v>
      </c>
      <c r="AJ185" s="211" t="s">
        <v>7669</v>
      </c>
      <c r="AK185" s="220" t="str">
        <f ca="1">_xll.qlSwaption(,AH185,AI185,AJ185)</f>
        <v>obj_011fc#0000</v>
      </c>
      <c r="AL185" s="221" t="str">
        <f ca="1">_xll.qlConstantSwaptionVolatility(,,I185,J185,G185)</f>
        <v>obj_001bd#0000</v>
      </c>
      <c r="AM185" s="221" t="b">
        <f ca="1">_xll.qlInstrumentSetPricingEngine(AK185,_xll.qlBachelierBlackSwaptionEngine(,"YC-EUR-EONIA",AL185))</f>
        <v>1</v>
      </c>
      <c r="AN185" s="222">
        <f ca="1">_xll.qlInstrumentNPV(AK185,AM185)*2/_xll.qlYieldTSDiscount("YC-EUR-EONIA",L185)</f>
        <v>396.35682282821153</v>
      </c>
      <c r="AO185" s="222">
        <f ca="1">_xll.qlInstrumentResults(AK185,"annuity",AM185)</f>
        <v>206798.211678444</v>
      </c>
      <c r="AP185" s="223">
        <f ca="1">H185/2*_xll.qlYieldTSDiscount("YC-EUR-EONIA",L185)/AO185</f>
        <v>9.5758454258135727E-4</v>
      </c>
      <c r="AQ185" s="224">
        <f ca="1">_xll.qlBachelierBlackFormulaImpliedVol("Call",AE185,AE185,_xll.qlDayCounterYearFraction("Act/365 (Fixed)",B185,K185),AP185)</f>
        <v>8.3724558500621066E-3</v>
      </c>
      <c r="AR185" s="225">
        <f ca="1">_xll.qlBlackFormulaImpliedStdDev("Call",AE185,AE185,AP185)/SQRT(_xll.qlDayCounterYearFraction("Act/365 (Fixed)",B185,K185))</f>
        <v>0.55245480428444349</v>
      </c>
    </row>
    <row r="186" spans="2:44">
      <c r="B186" s="210">
        <f t="shared" ca="1" si="8"/>
        <v>42276</v>
      </c>
      <c r="C186" s="211" t="s">
        <v>210</v>
      </c>
      <c r="D186" s="211" t="s">
        <v>49</v>
      </c>
      <c r="E186" s="211">
        <v>0</v>
      </c>
      <c r="F186" s="209" t="str">
        <f t="shared" si="9"/>
        <v>2M25Y</v>
      </c>
      <c r="G186" s="212">
        <f>VLOOKUP(G$4&amp;$F186,SwaptionVols!$Z:$AE,4,FALSE)%%</f>
        <v>8.2400000000000008E-3</v>
      </c>
      <c r="H186" s="213">
        <f>VLOOKUP(H$4&amp;$F186,SwaptionVols!$Z:$AE,4,FALSE)</f>
        <v>559</v>
      </c>
      <c r="I186" s="211" t="s">
        <v>7574</v>
      </c>
      <c r="J186" s="211" t="s">
        <v>7575</v>
      </c>
      <c r="K186" s="210">
        <f ca="1">_xll.qlCalendarAdvance(I186,B186,C186,J186)</f>
        <v>42338</v>
      </c>
      <c r="L186" s="210">
        <f ca="1">_xll.qlCalendarAdvance(I186,K186,"2d")</f>
        <v>42340</v>
      </c>
      <c r="M186" s="210">
        <f ca="1">_xll.qlCalendarAdvance(I186,L186,D186,"unadjusted")</f>
        <v>51472</v>
      </c>
      <c r="N186" s="211" t="s">
        <v>41</v>
      </c>
      <c r="O186" s="211" t="s">
        <v>7574</v>
      </c>
      <c r="P186" s="211" t="s">
        <v>7575</v>
      </c>
      <c r="Q186" s="211" t="s">
        <v>7575</v>
      </c>
      <c r="R186" s="211" t="s">
        <v>7670</v>
      </c>
      <c r="S186" s="214" t="str">
        <f ca="1">_xll.qlSchedule(,L186,M186,N186,O186,P186,Q186,R186)</f>
        <v>obj_0047e#0000</v>
      </c>
      <c r="T186" s="211" t="s">
        <v>58</v>
      </c>
      <c r="U186" s="211" t="s">
        <v>7574</v>
      </c>
      <c r="V186" s="211" t="s">
        <v>7575</v>
      </c>
      <c r="W186" s="211" t="s">
        <v>7575</v>
      </c>
      <c r="X186" s="211" t="s">
        <v>7670</v>
      </c>
      <c r="Y186" s="214" t="str">
        <f ca="1">_xll.qlSchedule(,L186,M186,T186,U186,V186,W186,X186)</f>
        <v>obj_006f1#0000</v>
      </c>
      <c r="Z186" s="215" t="s">
        <v>7671</v>
      </c>
      <c r="AA186" s="216" t="s">
        <v>7640</v>
      </c>
      <c r="AB186" s="216" t="s">
        <v>7672</v>
      </c>
      <c r="AC186" s="214" t="str">
        <f ca="1">_xll.qlVanillaSwap(,,,S186,,Z186,Y186,AA186,,AB186)</f>
        <v>obj_006f2#0000</v>
      </c>
      <c r="AD186" s="214" t="b">
        <f ca="1">_xll.qlInstrumentSetPricingEngine(AC186,_xll.qlDiscountingSwapEngine(,"YC-EUR-EONIA"))</f>
        <v>1</v>
      </c>
      <c r="AE186" s="217">
        <f ca="1">_xll.qlVanillaSwapFairRate(AC186,AD186)</f>
        <v>1.5227991824042648E-2</v>
      </c>
      <c r="AF186" s="211" t="s">
        <v>7673</v>
      </c>
      <c r="AG186" s="218">
        <v>10000</v>
      </c>
      <c r="AH186" s="219" t="str">
        <f ca="1">_xll.qlVanillaSwap(,AF186,AG186,S186,AE186,Z186,Y186,AA186,,AB186)</f>
        <v>obj_00f9c#0000</v>
      </c>
      <c r="AI186" s="219" t="str">
        <f ca="1">_xll.qlEuropeanExercise(,K186)</f>
        <v>obj_003e1#0000</v>
      </c>
      <c r="AJ186" s="211" t="s">
        <v>7669</v>
      </c>
      <c r="AK186" s="220" t="str">
        <f ca="1">_xll.qlSwaption(,AH186,AI186,AJ186)</f>
        <v>obj_01088#0000</v>
      </c>
      <c r="AL186" s="221" t="str">
        <f ca="1">_xll.qlConstantSwaptionVolatility(,,I186,J186,G186)</f>
        <v>obj_0018e#0000</v>
      </c>
      <c r="AM186" s="221" t="b">
        <f ca="1">_xll.qlInstrumentSetPricingEngine(AK186,_xll.qlBachelierBlackSwaptionEngine(,"YC-EUR-EONIA",AL186))</f>
        <v>1</v>
      </c>
      <c r="AN186" s="222">
        <f ca="1">_xll.qlInstrumentNPV(AK186,AM186)*2/_xll.qlYieldTSDiscount("YC-EUR-EONIA",L186)</f>
        <v>559.94513321284865</v>
      </c>
      <c r="AO186" s="222">
        <f ca="1">_xll.qlInstrumentResults(AK186,"annuity",AM186)</f>
        <v>206700.86435724737</v>
      </c>
      <c r="AP186" s="223">
        <f ca="1">H186/2*_xll.qlYieldTSDiscount("YC-EUR-EONIA",L186)/AO186</f>
        <v>1.3525490497631677E-3</v>
      </c>
      <c r="AQ186" s="224">
        <f ca="1">_xll.qlBachelierBlackFormulaImpliedVol("Call",AE186,AE186,_xll.qlDayCounterYearFraction("Act/365 (Fixed)",B186,K186),AP186)</f>
        <v>8.2260916771806671E-3</v>
      </c>
      <c r="AR186" s="225">
        <f ca="1">_xll.qlBlackFormulaImpliedStdDev("Call",AE186,AE186,AP186)/SQRT(_xll.qlDayCounterYearFraction("Act/365 (Fixed)",B186,K186))</f>
        <v>0.54131598232681044</v>
      </c>
    </row>
    <row r="187" spans="2:44">
      <c r="B187" s="210">
        <f t="shared" ca="1" si="8"/>
        <v>42276</v>
      </c>
      <c r="C187" s="211" t="s">
        <v>54</v>
      </c>
      <c r="D187" s="211" t="s">
        <v>49</v>
      </c>
      <c r="E187" s="211">
        <v>0</v>
      </c>
      <c r="F187" s="209" t="str">
        <f t="shared" si="9"/>
        <v>3M25Y</v>
      </c>
      <c r="G187" s="212">
        <f>VLOOKUP(G$4&amp;$F187,SwaptionVols!$Z:$AE,4,FALSE)%%</f>
        <v>8.0599999999999995E-3</v>
      </c>
      <c r="H187" s="213">
        <f>VLOOKUP(H$4&amp;$F187,SwaptionVols!$Z:$AE,4,FALSE)</f>
        <v>663</v>
      </c>
      <c r="I187" s="211" t="s">
        <v>7574</v>
      </c>
      <c r="J187" s="211" t="s">
        <v>7575</v>
      </c>
      <c r="K187" s="210">
        <f ca="1">_xll.qlCalendarAdvance(I187,B187,C187,J187)</f>
        <v>42367</v>
      </c>
      <c r="L187" s="210">
        <f ca="1">_xll.qlCalendarAdvance(I187,K187,"2d")</f>
        <v>42369</v>
      </c>
      <c r="M187" s="210">
        <f ca="1">_xll.qlCalendarAdvance(I187,L187,D187,"unadjusted")</f>
        <v>51501</v>
      </c>
      <c r="N187" s="211" t="s">
        <v>41</v>
      </c>
      <c r="O187" s="211" t="s">
        <v>7574</v>
      </c>
      <c r="P187" s="211" t="s">
        <v>7575</v>
      </c>
      <c r="Q187" s="211" t="s">
        <v>7575</v>
      </c>
      <c r="R187" s="211" t="s">
        <v>7670</v>
      </c>
      <c r="S187" s="214" t="str">
        <f ca="1">_xll.qlSchedule(,L187,M187,N187,O187,P187,Q187,R187)</f>
        <v>obj_00891#0000</v>
      </c>
      <c r="T187" s="211" t="s">
        <v>58</v>
      </c>
      <c r="U187" s="211" t="s">
        <v>7574</v>
      </c>
      <c r="V187" s="211" t="s">
        <v>7575</v>
      </c>
      <c r="W187" s="211" t="s">
        <v>7575</v>
      </c>
      <c r="X187" s="211" t="s">
        <v>7670</v>
      </c>
      <c r="Y187" s="214" t="str">
        <f ca="1">_xll.qlSchedule(,L187,M187,T187,U187,V187,W187,X187)</f>
        <v>obj_00892#0000</v>
      </c>
      <c r="Z187" s="215" t="s">
        <v>7671</v>
      </c>
      <c r="AA187" s="216" t="s">
        <v>7640</v>
      </c>
      <c r="AB187" s="216" t="s">
        <v>7672</v>
      </c>
      <c r="AC187" s="214" t="str">
        <f ca="1">_xll.qlVanillaSwap(,,,S187,,Z187,Y187,AA187,,AB187)</f>
        <v>obj_00893#0000</v>
      </c>
      <c r="AD187" s="214" t="b">
        <f ca="1">_xll.qlInstrumentSetPricingEngine(AC187,_xll.qlDiscountingSwapEngine(,"YC-EUR-EONIA"))</f>
        <v>1</v>
      </c>
      <c r="AE187" s="217">
        <f ca="1">_xll.qlVanillaSwapFairRate(AC187,AD187)</f>
        <v>1.5276199180166403E-2</v>
      </c>
      <c r="AF187" s="211" t="s">
        <v>7673</v>
      </c>
      <c r="AG187" s="218">
        <v>10000</v>
      </c>
      <c r="AH187" s="219" t="str">
        <f ca="1">_xll.qlVanillaSwap(,AF187,AG187,S187,AE187,Z187,Y187,AA187,,AB187)</f>
        <v>obj_0104d#0000</v>
      </c>
      <c r="AI187" s="219" t="str">
        <f ca="1">_xll.qlEuropeanExercise(,K187)</f>
        <v>obj_00765#0000</v>
      </c>
      <c r="AJ187" s="211" t="s">
        <v>7669</v>
      </c>
      <c r="AK187" s="220" t="str">
        <f ca="1">_xll.qlSwaption(,AH187,AI187,AJ187)</f>
        <v>obj_0104e#0000</v>
      </c>
      <c r="AL187" s="221" t="str">
        <f ca="1">_xll.qlConstantSwaptionVolatility(,,I187,J187,G187)</f>
        <v>obj_00186#0000</v>
      </c>
      <c r="AM187" s="221" t="b">
        <f ca="1">_xll.qlInstrumentSetPricingEngine(AK187,_xll.qlBachelierBlackSwaptionEngine(,"YC-EUR-EONIA",AL187))</f>
        <v>1</v>
      </c>
      <c r="AN187" s="222">
        <f ca="1">_xll.qlInstrumentNPV(AK187,AM187)*2/_xll.qlYieldTSDiscount("YC-EUR-EONIA",L187)</f>
        <v>663.41317528769969</v>
      </c>
      <c r="AO187" s="222">
        <f ca="1">_xll.qlInstrumentResults(AK187,"annuity",AM187)</f>
        <v>206679.98051569148</v>
      </c>
      <c r="AP187" s="223">
        <f ca="1">H187/2*_xll.qlYieldTSDiscount("YC-EUR-EONIA",L187)/AO187</f>
        <v>1.6045335694380436E-3</v>
      </c>
      <c r="AQ187" s="224">
        <f ca="1">_xll.qlBachelierBlackFormulaImpliedVol("Call",AE187,AE187,_xll.qlDayCounterYearFraction("Act/365 (Fixed)",B187,K187),AP187)</f>
        <v>8.0549802130212133E-3</v>
      </c>
      <c r="AR187" s="225">
        <f ca="1">_xll.qlBlackFormulaImpliedStdDev("Call",AE187,AE187,AP187)/SQRT(_xll.qlDayCounterYearFraction("Act/365 (Fixed)",B187,K187))</f>
        <v>0.52882180530240164</v>
      </c>
    </row>
    <row r="188" spans="2:44">
      <c r="B188" s="210">
        <f t="shared" ca="1" si="8"/>
        <v>42276</v>
      </c>
      <c r="C188" s="211" t="s">
        <v>58</v>
      </c>
      <c r="D188" s="211" t="s">
        <v>49</v>
      </c>
      <c r="E188" s="211">
        <v>0</v>
      </c>
      <c r="F188" s="209" t="str">
        <f t="shared" si="9"/>
        <v>6M25Y</v>
      </c>
      <c r="G188" s="212">
        <f>VLOOKUP(G$4&amp;$F188,SwaptionVols!$Z:$AE,4,FALSE)%%</f>
        <v>7.9799999999999992E-3</v>
      </c>
      <c r="H188" s="213">
        <f>VLOOKUP(H$4&amp;$F188,SwaptionVols!$Z:$AE,4,FALSE)</f>
        <v>925</v>
      </c>
      <c r="I188" s="211" t="s">
        <v>7574</v>
      </c>
      <c r="J188" s="211" t="s">
        <v>7575</v>
      </c>
      <c r="K188" s="210">
        <f ca="1">_xll.qlCalendarAdvance(I188,B188,C188,J188)</f>
        <v>42458</v>
      </c>
      <c r="L188" s="210">
        <f ca="1">_xll.qlCalendarAdvance(I188,K188,"2d")</f>
        <v>42460</v>
      </c>
      <c r="M188" s="210">
        <f ca="1">_xll.qlCalendarAdvance(I188,L188,D188,"unadjusted")</f>
        <v>51591</v>
      </c>
      <c r="N188" s="211" t="s">
        <v>41</v>
      </c>
      <c r="O188" s="211" t="s">
        <v>7574</v>
      </c>
      <c r="P188" s="211" t="s">
        <v>7575</v>
      </c>
      <c r="Q188" s="211" t="s">
        <v>7575</v>
      </c>
      <c r="R188" s="211" t="s">
        <v>7670</v>
      </c>
      <c r="S188" s="214" t="str">
        <f ca="1">_xll.qlSchedule(,L188,M188,N188,O188,P188,Q188,R188)</f>
        <v>obj_00595#0000</v>
      </c>
      <c r="T188" s="211" t="s">
        <v>58</v>
      </c>
      <c r="U188" s="211" t="s">
        <v>7574</v>
      </c>
      <c r="V188" s="211" t="s">
        <v>7575</v>
      </c>
      <c r="W188" s="211" t="s">
        <v>7575</v>
      </c>
      <c r="X188" s="211" t="s">
        <v>7670</v>
      </c>
      <c r="Y188" s="214" t="str">
        <f ca="1">_xll.qlSchedule(,L188,M188,T188,U188,V188,W188,X188)</f>
        <v>obj_00be4#0000</v>
      </c>
      <c r="Z188" s="215" t="s">
        <v>7671</v>
      </c>
      <c r="AA188" s="216" t="s">
        <v>7640</v>
      </c>
      <c r="AB188" s="216" t="s">
        <v>7672</v>
      </c>
      <c r="AC188" s="214" t="str">
        <f ca="1">_xll.qlVanillaSwap(,,,S188,,Z188,Y188,AA188,,AB188)</f>
        <v>obj_0111f#0000</v>
      </c>
      <c r="AD188" s="214" t="b">
        <f ca="1">_xll.qlInstrumentSetPricingEngine(AC188,_xll.qlDiscountingSwapEngine(,"YC-EUR-EONIA"))</f>
        <v>1</v>
      </c>
      <c r="AE188" s="217">
        <f ca="1">_xll.qlVanillaSwapFairRate(AC188,AD188)</f>
        <v>1.544881146305793E-2</v>
      </c>
      <c r="AF188" s="211" t="s">
        <v>7673</v>
      </c>
      <c r="AG188" s="218">
        <v>10000</v>
      </c>
      <c r="AH188" s="219" t="str">
        <f ca="1">_xll.qlVanillaSwap(,AF188,AG188,S188,AE188,Z188,Y188,AA188,,AB188)</f>
        <v>obj_01453#0000</v>
      </c>
      <c r="AI188" s="219" t="str">
        <f ca="1">_xll.qlEuropeanExercise(,K188)</f>
        <v>obj_003d2#0000</v>
      </c>
      <c r="AJ188" s="211" t="s">
        <v>7669</v>
      </c>
      <c r="AK188" s="220" t="str">
        <f ca="1">_xll.qlSwaption(,AH188,AI188,AJ188)</f>
        <v>obj_01454#0000</v>
      </c>
      <c r="AL188" s="221" t="str">
        <f ca="1">_xll.qlConstantSwaptionVolatility(,,I188,J188,G188)</f>
        <v>obj_0010a#0000</v>
      </c>
      <c r="AM188" s="221" t="b">
        <f ca="1">_xll.qlInstrumentSetPricingEngine(AK188,_xll.qlBachelierBlackSwaptionEngine(,"YC-EUR-EONIA",AL188))</f>
        <v>1</v>
      </c>
      <c r="AN188" s="222">
        <f ca="1">_xll.qlInstrumentNPV(AK188,AM188)*2/_xll.qlYieldTSDiscount("YC-EUR-EONIA",L188)</f>
        <v>926.79072718870248</v>
      </c>
      <c r="AO188" s="222">
        <f ca="1">_xll.qlInstrumentResults(AK188,"annuity",AM188)</f>
        <v>206300.28281652549</v>
      </c>
      <c r="AP188" s="223">
        <f ca="1">H188/2*_xll.qlYieldTSDiscount("YC-EUR-EONIA",L188)/AO188</f>
        <v>2.2436870007491983E-3</v>
      </c>
      <c r="AQ188" s="224">
        <f ca="1">_xll.qlBachelierBlackFormulaImpliedVol("Call",AE188,AE188,_xll.qlDayCounterYearFraction("Act/365 (Fixed)",B188,K188),AP188)</f>
        <v>7.9645811977324347E-3</v>
      </c>
      <c r="AR188" s="225">
        <f ca="1">_xll.qlBlackFormulaImpliedStdDev("Call",AE188,AE188,AP188)/SQRT(_xll.qlDayCounterYearFraction("Act/365 (Fixed)",B188,K188))</f>
        <v>0.51842691868147894</v>
      </c>
    </row>
    <row r="189" spans="2:44">
      <c r="B189" s="210">
        <f t="shared" ca="1" si="8"/>
        <v>42276</v>
      </c>
      <c r="C189" s="211" t="s">
        <v>71</v>
      </c>
      <c r="D189" s="211" t="s">
        <v>49</v>
      </c>
      <c r="E189" s="211">
        <v>0</v>
      </c>
      <c r="F189" s="209" t="str">
        <f t="shared" si="9"/>
        <v>9M25Y</v>
      </c>
      <c r="G189" s="212">
        <f>VLOOKUP(G$4&amp;$F189,SwaptionVols!$Z:$AE,4,FALSE)%%</f>
        <v>7.8500000000000011E-3</v>
      </c>
      <c r="H189" s="213">
        <f>VLOOKUP(H$4&amp;$F189,SwaptionVols!$Z:$AE,4,FALSE)</f>
        <v>1114</v>
      </c>
      <c r="I189" s="211" t="s">
        <v>7574</v>
      </c>
      <c r="J189" s="211" t="s">
        <v>7575</v>
      </c>
      <c r="K189" s="210">
        <f ca="1">_xll.qlCalendarAdvance(I189,B189,C189,J189)</f>
        <v>42550</v>
      </c>
      <c r="L189" s="210">
        <f ca="1">_xll.qlCalendarAdvance(I189,K189,"2d")</f>
        <v>42552</v>
      </c>
      <c r="M189" s="210">
        <f ca="1">_xll.qlCalendarAdvance(I189,L189,D189,"unadjusted")</f>
        <v>51683</v>
      </c>
      <c r="N189" s="211" t="s">
        <v>41</v>
      </c>
      <c r="O189" s="211" t="s">
        <v>7574</v>
      </c>
      <c r="P189" s="211" t="s">
        <v>7575</v>
      </c>
      <c r="Q189" s="211" t="s">
        <v>7575</v>
      </c>
      <c r="R189" s="211" t="s">
        <v>7670</v>
      </c>
      <c r="S189" s="214" t="str">
        <f ca="1">_xll.qlSchedule(,L189,M189,N189,O189,P189,Q189,R189)</f>
        <v>obj_0091f#0000</v>
      </c>
      <c r="T189" s="211" t="s">
        <v>58</v>
      </c>
      <c r="U189" s="211" t="s">
        <v>7574</v>
      </c>
      <c r="V189" s="211" t="s">
        <v>7575</v>
      </c>
      <c r="W189" s="211" t="s">
        <v>7575</v>
      </c>
      <c r="X189" s="211" t="s">
        <v>7670</v>
      </c>
      <c r="Y189" s="214" t="str">
        <f ca="1">_xll.qlSchedule(,L189,M189,T189,U189,V189,W189,X189)</f>
        <v>obj_00920#0000</v>
      </c>
      <c r="Z189" s="215" t="s">
        <v>7671</v>
      </c>
      <c r="AA189" s="216" t="s">
        <v>7640</v>
      </c>
      <c r="AB189" s="216" t="s">
        <v>7672</v>
      </c>
      <c r="AC189" s="214" t="str">
        <f ca="1">_xll.qlVanillaSwap(,,,S189,,Z189,Y189,AA189,,AB189)</f>
        <v>obj_00921#0000</v>
      </c>
      <c r="AD189" s="214" t="b">
        <f ca="1">_xll.qlInstrumentSetPricingEngine(AC189,_xll.qlDiscountingSwapEngine(,"YC-EUR-EONIA"))</f>
        <v>1</v>
      </c>
      <c r="AE189" s="217">
        <f ca="1">_xll.qlVanillaSwapFairRate(AC189,AD189)</f>
        <v>1.5633747480932644E-2</v>
      </c>
      <c r="AF189" s="211" t="s">
        <v>7673</v>
      </c>
      <c r="AG189" s="218">
        <v>10000</v>
      </c>
      <c r="AH189" s="219" t="str">
        <f ca="1">_xll.qlVanillaSwap(,AF189,AG189,S189,AE189,Z189,Y189,AA189,,AB189)</f>
        <v>obj_0112c#0000</v>
      </c>
      <c r="AI189" s="219" t="str">
        <f ca="1">_xll.qlEuropeanExercise(,K189)</f>
        <v>obj_00724#0000</v>
      </c>
      <c r="AJ189" s="211" t="s">
        <v>7669</v>
      </c>
      <c r="AK189" s="220" t="str">
        <f ca="1">_xll.qlSwaption(,AH189,AI189,AJ189)</f>
        <v>obj_0112d#0000</v>
      </c>
      <c r="AL189" s="221" t="str">
        <f ca="1">_xll.qlConstantSwaptionVolatility(,,I189,J189,G189)</f>
        <v>obj_000eb#0000</v>
      </c>
      <c r="AM189" s="221" t="b">
        <f ca="1">_xll.qlInstrumentSetPricingEngine(AK189,_xll.qlBachelierBlackSwaptionEngine(,"YC-EUR-EONIA",AL189))</f>
        <v>1</v>
      </c>
      <c r="AN189" s="222">
        <f ca="1">_xll.qlInstrumentNPV(AK189,AM189)*2/_xll.qlYieldTSDiscount("YC-EUR-EONIA",L189)</f>
        <v>1115.8601620738268</v>
      </c>
      <c r="AO189" s="222">
        <f ca="1">_xll.qlInstrumentResults(AK189,"annuity",AM189)</f>
        <v>205886.1238693769</v>
      </c>
      <c r="AP189" s="223">
        <f ca="1">H189/2*_xll.qlYieldTSDiscount("YC-EUR-EONIA",L189)/AO189</f>
        <v>2.7088439663314717E-3</v>
      </c>
      <c r="AQ189" s="224">
        <f ca="1">_xll.qlBachelierBlackFormulaImpliedVol("Call",AE189,AE189,_xll.qlDayCounterYearFraction("Act/365 (Fixed)",B189,K189),AP189)</f>
        <v>7.8369138869046062E-3</v>
      </c>
      <c r="AR189" s="225">
        <f ca="1">_xll.qlBlackFormulaImpliedStdDev("Call",AE189,AE189,AP189)/SQRT(_xll.qlDayCounterYearFraction("Act/365 (Fixed)",B189,K189))</f>
        <v>0.50528820369245642</v>
      </c>
    </row>
    <row r="190" spans="2:44">
      <c r="B190" s="210">
        <f t="shared" ca="1" si="8"/>
        <v>42276</v>
      </c>
      <c r="C190" s="211" t="s">
        <v>41</v>
      </c>
      <c r="D190" s="211" t="s">
        <v>49</v>
      </c>
      <c r="E190" s="211">
        <v>0</v>
      </c>
      <c r="F190" s="209" t="str">
        <f t="shared" si="9"/>
        <v>1Y25Y</v>
      </c>
      <c r="G190" s="212">
        <f>VLOOKUP(G$4&amp;$F190,SwaptionVols!$Z:$AE,4,FALSE)%%</f>
        <v>7.709999999999999E-3</v>
      </c>
      <c r="H190" s="213">
        <f>VLOOKUP(H$4&amp;$F190,SwaptionVols!$Z:$AE,4,FALSE)</f>
        <v>1263</v>
      </c>
      <c r="I190" s="211" t="s">
        <v>7574</v>
      </c>
      <c r="J190" s="211" t="s">
        <v>7575</v>
      </c>
      <c r="K190" s="210">
        <f ca="1">_xll.qlCalendarAdvance(I190,B190,C190,J190)</f>
        <v>42642</v>
      </c>
      <c r="L190" s="210">
        <f ca="1">_xll.qlCalendarAdvance(I190,K190,"2d")</f>
        <v>42646</v>
      </c>
      <c r="M190" s="210">
        <f ca="1">_xll.qlCalendarAdvance(I190,L190,D190,"unadjusted")</f>
        <v>51777</v>
      </c>
      <c r="N190" s="211" t="s">
        <v>41</v>
      </c>
      <c r="O190" s="211" t="s">
        <v>7574</v>
      </c>
      <c r="P190" s="211" t="s">
        <v>7575</v>
      </c>
      <c r="Q190" s="211" t="s">
        <v>7575</v>
      </c>
      <c r="R190" s="211" t="s">
        <v>7670</v>
      </c>
      <c r="S190" s="214" t="str">
        <f ca="1">_xll.qlSchedule(,L190,M190,N190,O190,P190,Q190,R190)</f>
        <v>obj_0070a#0000</v>
      </c>
      <c r="T190" s="211" t="s">
        <v>58</v>
      </c>
      <c r="U190" s="211" t="s">
        <v>7574</v>
      </c>
      <c r="V190" s="211" t="s">
        <v>7575</v>
      </c>
      <c r="W190" s="211" t="s">
        <v>7575</v>
      </c>
      <c r="X190" s="211" t="s">
        <v>7670</v>
      </c>
      <c r="Y190" s="214" t="str">
        <f ca="1">_xll.qlSchedule(,L190,M190,T190,U190,V190,W190,X190)</f>
        <v>obj_0071e#0000</v>
      </c>
      <c r="Z190" s="215" t="s">
        <v>7671</v>
      </c>
      <c r="AA190" s="216" t="s">
        <v>7640</v>
      </c>
      <c r="AB190" s="216" t="s">
        <v>7672</v>
      </c>
      <c r="AC190" s="214" t="str">
        <f ca="1">_xll.qlVanillaSwap(,,,S190,,Z190,Y190,AA190,,AB190)</f>
        <v>obj_0071f#0000</v>
      </c>
      <c r="AD190" s="214" t="b">
        <f ca="1">_xll.qlInstrumentSetPricingEngine(AC190,_xll.qlDiscountingSwapEngine(,"YC-EUR-EONIA"))</f>
        <v>1</v>
      </c>
      <c r="AE190" s="217">
        <f ca="1">_xll.qlVanillaSwapFairRate(AC190,AD190)</f>
        <v>1.5815958920779371E-2</v>
      </c>
      <c r="AF190" s="211" t="s">
        <v>7673</v>
      </c>
      <c r="AG190" s="218">
        <v>10000</v>
      </c>
      <c r="AH190" s="219" t="str">
        <f ca="1">_xll.qlVanillaSwap(,AF190,AG190,S190,AE190,Z190,Y190,AA190,,AB190)</f>
        <v>obj_00dd5#0000</v>
      </c>
      <c r="AI190" s="219" t="str">
        <f ca="1">_xll.qlEuropeanExercise(,K190)</f>
        <v>obj_0057e#0000</v>
      </c>
      <c r="AJ190" s="211" t="s">
        <v>7669</v>
      </c>
      <c r="AK190" s="220" t="str">
        <f ca="1">_xll.qlSwaption(,AH190,AI190,AJ190)</f>
        <v>obj_00fc5#0000</v>
      </c>
      <c r="AL190" s="221" t="str">
        <f ca="1">_xll.qlConstantSwaptionVolatility(,,I190,J190,G190)</f>
        <v>obj_001ab#0000</v>
      </c>
      <c r="AM190" s="221" t="b">
        <f ca="1">_xll.qlInstrumentSetPricingEngine(AK190,_xll.qlBachelierBlackSwaptionEngine(,"YC-EUR-EONIA",AL190))</f>
        <v>1</v>
      </c>
      <c r="AN190" s="222">
        <f ca="1">_xll.qlInstrumentNPV(AK190,AM190)*2/_xll.qlYieldTSDiscount("YC-EUR-EONIA",L190)</f>
        <v>1263.8921522753992</v>
      </c>
      <c r="AO190" s="222">
        <f ca="1">_xll.qlInstrumentResults(AK190,"annuity",AM190)</f>
        <v>205540.84071321614</v>
      </c>
      <c r="AP190" s="223">
        <f ca="1">H190/2*_xll.qlYieldTSDiscount("YC-EUR-EONIA",L190)/AO190</f>
        <v>3.0778814460772461E-3</v>
      </c>
      <c r="AQ190" s="224">
        <f ca="1">_xll.qlBachelierBlackFormulaImpliedVol("Call",AE190,AE190,_xll.qlDayCounterYearFraction("Act/365 (Fixed)",B190,K190),AP190)</f>
        <v>7.704557689094808E-3</v>
      </c>
      <c r="AR190" s="225">
        <f ca="1">_xll.qlBlackFormulaImpliedStdDev("Call",AE190,AE190,AP190)/SQRT(_xll.qlDayCounterYearFraction("Act/365 (Fixed)",B190,K190))</f>
        <v>0.49207126622724984</v>
      </c>
    </row>
    <row r="191" spans="2:44">
      <c r="B191" s="210">
        <f t="shared" ca="1" si="8"/>
        <v>42276</v>
      </c>
      <c r="C191" s="211" t="s">
        <v>146</v>
      </c>
      <c r="D191" s="211" t="s">
        <v>49</v>
      </c>
      <c r="E191" s="211">
        <v>0</v>
      </c>
      <c r="F191" s="209" t="str">
        <f t="shared" si="9"/>
        <v>18M25Y</v>
      </c>
      <c r="G191" s="212">
        <f>VLOOKUP(G$4&amp;$F191,SwaptionVols!$Z:$AE,4,FALSE)%%</f>
        <v>7.5399999999999998E-3</v>
      </c>
      <c r="H191" s="213">
        <f>VLOOKUP(H$4&amp;$F191,SwaptionVols!$Z:$AE,4,FALSE)</f>
        <v>1503</v>
      </c>
      <c r="I191" s="211" t="s">
        <v>7574</v>
      </c>
      <c r="J191" s="211" t="s">
        <v>7575</v>
      </c>
      <c r="K191" s="210">
        <f ca="1">_xll.qlCalendarAdvance(I191,B191,C191,J191)</f>
        <v>42823</v>
      </c>
      <c r="L191" s="210">
        <f ca="1">_xll.qlCalendarAdvance(I191,K191,"2d")</f>
        <v>42825</v>
      </c>
      <c r="M191" s="210">
        <f ca="1">_xll.qlCalendarAdvance(I191,L191,D191,"unadjusted")</f>
        <v>51956</v>
      </c>
      <c r="N191" s="211" t="s">
        <v>41</v>
      </c>
      <c r="O191" s="211" t="s">
        <v>7574</v>
      </c>
      <c r="P191" s="211" t="s">
        <v>7575</v>
      </c>
      <c r="Q191" s="211" t="s">
        <v>7575</v>
      </c>
      <c r="R191" s="211" t="s">
        <v>7670</v>
      </c>
      <c r="S191" s="214" t="str">
        <f ca="1">_xll.qlSchedule(,L191,M191,N191,O191,P191,Q191,R191)</f>
        <v>obj_00809#0000</v>
      </c>
      <c r="T191" s="211" t="s">
        <v>58</v>
      </c>
      <c r="U191" s="211" t="s">
        <v>7574</v>
      </c>
      <c r="V191" s="211" t="s">
        <v>7575</v>
      </c>
      <c r="W191" s="211" t="s">
        <v>7575</v>
      </c>
      <c r="X191" s="211" t="s">
        <v>7670</v>
      </c>
      <c r="Y191" s="214" t="str">
        <f ca="1">_xll.qlSchedule(,L191,M191,T191,U191,V191,W191,X191)</f>
        <v>obj_00a91#0000</v>
      </c>
      <c r="Z191" s="215" t="s">
        <v>7671</v>
      </c>
      <c r="AA191" s="216" t="s">
        <v>7640</v>
      </c>
      <c r="AB191" s="216" t="s">
        <v>7672</v>
      </c>
      <c r="AC191" s="214" t="str">
        <f ca="1">_xll.qlVanillaSwap(,,,S191,,Z191,Y191,AA191,,AB191)</f>
        <v>obj_00a92#0000</v>
      </c>
      <c r="AD191" s="214" t="b">
        <f ca="1">_xll.qlInstrumentSetPricingEngine(AC191,_xll.qlDiscountingSwapEngine(,"YC-EUR-EONIA"))</f>
        <v>1</v>
      </c>
      <c r="AE191" s="217">
        <f ca="1">_xll.qlVanillaSwapFairRate(AC191,AD191)</f>
        <v>1.6154454618665801E-2</v>
      </c>
      <c r="AF191" s="211" t="s">
        <v>7673</v>
      </c>
      <c r="AG191" s="218">
        <v>10000</v>
      </c>
      <c r="AH191" s="219" t="str">
        <f ca="1">_xll.qlVanillaSwap(,AF191,AG191,S191,AE191,Z191,Y191,AA191,,AB191)</f>
        <v>obj_0124e#0000</v>
      </c>
      <c r="AI191" s="219" t="str">
        <f ca="1">_xll.qlEuropeanExercise(,K191)</f>
        <v>obj_004b6#0000</v>
      </c>
      <c r="AJ191" s="211" t="s">
        <v>7669</v>
      </c>
      <c r="AK191" s="220" t="str">
        <f ca="1">_xll.qlSwaption(,AH191,AI191,AJ191)</f>
        <v>obj_0124f#0000</v>
      </c>
      <c r="AL191" s="221" t="str">
        <f ca="1">_xll.qlConstantSwaptionVolatility(,,I191,J191,G191)</f>
        <v>obj_000ff#0000</v>
      </c>
      <c r="AM191" s="221" t="b">
        <f ca="1">_xll.qlInstrumentSetPricingEngine(AK191,_xll.qlBachelierBlackSwaptionEngine(,"YC-EUR-EONIA",AL191))</f>
        <v>1</v>
      </c>
      <c r="AN191" s="222">
        <f ca="1">_xll.qlInstrumentNPV(AK191,AM191)*2/_xll.qlYieldTSDiscount("YC-EUR-EONIA",L191)</f>
        <v>1505.6120698584989</v>
      </c>
      <c r="AO191" s="222">
        <f ca="1">_xll.qlInstrumentResults(AK191,"annuity",AM191)</f>
        <v>204993.58023916022</v>
      </c>
      <c r="AP191" s="223">
        <f ca="1">H191/2*_xll.qlYieldTSDiscount("YC-EUR-EONIA",L191)/AO191</f>
        <v>3.6759918137480971E-3</v>
      </c>
      <c r="AQ191" s="224">
        <f ca="1">_xll.qlBachelierBlackFormulaImpliedVol("Call",AE191,AE191,_xll.qlDayCounterYearFraction("Act/365 (Fixed)",B191,K191),AP191)</f>
        <v>7.5269189367384668E-3</v>
      </c>
      <c r="AR191" s="225">
        <f ca="1">_xll.qlBlackFormulaImpliedStdDev("Call",AE191,AE191,AP191)/SQRT(_xll.qlDayCounterYearFraction("Act/365 (Fixed)",B191,K191))</f>
        <v>0.47243718805942919</v>
      </c>
    </row>
    <row r="192" spans="2:44">
      <c r="B192" s="210">
        <f t="shared" ca="1" si="8"/>
        <v>42276</v>
      </c>
      <c r="C192" s="211" t="s">
        <v>42</v>
      </c>
      <c r="D192" s="211" t="s">
        <v>49</v>
      </c>
      <c r="E192" s="211">
        <v>0</v>
      </c>
      <c r="F192" s="209" t="str">
        <f t="shared" si="9"/>
        <v>2Y25Y</v>
      </c>
      <c r="G192" s="212">
        <f>VLOOKUP(G$4&amp;$F192,SwaptionVols!$Z:$AE,4,FALSE)%%</f>
        <v>7.3800000000000003E-3</v>
      </c>
      <c r="H192" s="213">
        <f>VLOOKUP(H$4&amp;$F192,SwaptionVols!$Z:$AE,4,FALSE)</f>
        <v>1694</v>
      </c>
      <c r="I192" s="211" t="s">
        <v>7574</v>
      </c>
      <c r="J192" s="211" t="s">
        <v>7575</v>
      </c>
      <c r="K192" s="210">
        <f ca="1">_xll.qlCalendarAdvance(I192,B192,C192,J192)</f>
        <v>43007</v>
      </c>
      <c r="L192" s="210">
        <f ca="1">_xll.qlCalendarAdvance(I192,K192,"2d")</f>
        <v>43011</v>
      </c>
      <c r="M192" s="210">
        <f ca="1">_xll.qlCalendarAdvance(I192,L192,D192,"unadjusted")</f>
        <v>52142</v>
      </c>
      <c r="N192" s="211" t="s">
        <v>41</v>
      </c>
      <c r="O192" s="211" t="s">
        <v>7574</v>
      </c>
      <c r="P192" s="211" t="s">
        <v>7575</v>
      </c>
      <c r="Q192" s="211" t="s">
        <v>7575</v>
      </c>
      <c r="R192" s="211" t="s">
        <v>7670</v>
      </c>
      <c r="S192" s="214" t="str">
        <f ca="1">_xll.qlSchedule(,L192,M192,N192,O192,P192,Q192,R192)</f>
        <v>obj_008cf#0000</v>
      </c>
      <c r="T192" s="211" t="s">
        <v>58</v>
      </c>
      <c r="U192" s="211" t="s">
        <v>7574</v>
      </c>
      <c r="V192" s="211" t="s">
        <v>7575</v>
      </c>
      <c r="W192" s="211" t="s">
        <v>7575</v>
      </c>
      <c r="X192" s="211" t="s">
        <v>7670</v>
      </c>
      <c r="Y192" s="214" t="str">
        <f ca="1">_xll.qlSchedule(,L192,M192,T192,U192,V192,W192,X192)</f>
        <v>obj_008d0#0000</v>
      </c>
      <c r="Z192" s="215" t="s">
        <v>7671</v>
      </c>
      <c r="AA192" s="216" t="s">
        <v>7640</v>
      </c>
      <c r="AB192" s="216" t="s">
        <v>7672</v>
      </c>
      <c r="AC192" s="214" t="str">
        <f ca="1">_xll.qlVanillaSwap(,,,S192,,Z192,Y192,AA192,,AB192)</f>
        <v>obj_008d1#0000</v>
      </c>
      <c r="AD192" s="214" t="b">
        <f ca="1">_xll.qlInstrumentSetPricingEngine(AC192,_xll.qlDiscountingSwapEngine(,"YC-EUR-EONIA"))</f>
        <v>1</v>
      </c>
      <c r="AE192" s="217">
        <f ca="1">_xll.qlVanillaSwapFairRate(AC192,AD192)</f>
        <v>1.6508321950537901E-2</v>
      </c>
      <c r="AF192" s="211" t="s">
        <v>7673</v>
      </c>
      <c r="AG192" s="218">
        <v>10000</v>
      </c>
      <c r="AH192" s="219" t="str">
        <f ca="1">_xll.qlVanillaSwap(,AF192,AG192,S192,AE192,Z192,Y192,AA192,,AB192)</f>
        <v>obj_00e92#0000</v>
      </c>
      <c r="AI192" s="219" t="str">
        <f ca="1">_xll.qlEuropeanExercise(,K192)</f>
        <v>obj_004b1#0000</v>
      </c>
      <c r="AJ192" s="211" t="s">
        <v>7669</v>
      </c>
      <c r="AK192" s="220" t="str">
        <f ca="1">_xll.qlSwaption(,AH192,AI192,AJ192)</f>
        <v>obj_00fd3#0000</v>
      </c>
      <c r="AL192" s="221" t="str">
        <f ca="1">_xll.qlConstantSwaptionVolatility(,,I192,J192,G192)</f>
        <v>obj_00187#0000</v>
      </c>
      <c r="AM192" s="221" t="b">
        <f ca="1">_xll.qlInstrumentSetPricingEngine(AK192,_xll.qlBachelierBlackSwaptionEngine(,"YC-EUR-EONIA",AL192))</f>
        <v>1</v>
      </c>
      <c r="AN192" s="222">
        <f ca="1">_xll.qlInstrumentNPV(AK192,AM192)*2/_xll.qlYieldTSDiscount("YC-EUR-EONIA",L192)</f>
        <v>1695.6233538980723</v>
      </c>
      <c r="AO192" s="222">
        <f ca="1">_xll.qlInstrumentResults(AK192,"annuity",AM192)</f>
        <v>204191.19925718999</v>
      </c>
      <c r="AP192" s="223">
        <f ca="1">H192/2*_xll.qlYieldTSDiscount("YC-EUR-EONIA",L192)/AO192</f>
        <v>4.1625810270882104E-3</v>
      </c>
      <c r="AQ192" s="224">
        <f ca="1">_xll.qlBachelierBlackFormulaImpliedVol("Call",AE192,AE192,_xll.qlDayCounterYearFraction("Act/365 (Fixed)",B192,K192),AP192)</f>
        <v>7.3729345442546E-3</v>
      </c>
      <c r="AR192" s="225">
        <f ca="1">_xll.qlBlackFormulaImpliedStdDev("Call",AE192,AE192,AP192)/SQRT(_xll.qlDayCounterYearFraction("Act/365 (Fixed)",B192,K192))</f>
        <v>0.45432494336073487</v>
      </c>
    </row>
    <row r="193" spans="2:44">
      <c r="B193" s="210">
        <f t="shared" ca="1" si="8"/>
        <v>42276</v>
      </c>
      <c r="C193" s="211" t="s">
        <v>43</v>
      </c>
      <c r="D193" s="211" t="s">
        <v>49</v>
      </c>
      <c r="E193" s="211">
        <v>0</v>
      </c>
      <c r="F193" s="209" t="str">
        <f t="shared" si="9"/>
        <v>3Y25Y</v>
      </c>
      <c r="G193" s="212">
        <f>VLOOKUP(G$4&amp;$F193,SwaptionVols!$Z:$AE,4,FALSE)%%</f>
        <v>7.1500000000000001E-3</v>
      </c>
      <c r="H193" s="213">
        <f>VLOOKUP(H$4&amp;$F193,SwaptionVols!$Z:$AE,4,FALSE)</f>
        <v>1993</v>
      </c>
      <c r="I193" s="211" t="s">
        <v>7574</v>
      </c>
      <c r="J193" s="211" t="s">
        <v>7575</v>
      </c>
      <c r="K193" s="210">
        <f ca="1">_xll.qlCalendarAdvance(I193,B193,C193,J193)</f>
        <v>43371</v>
      </c>
      <c r="L193" s="210">
        <f ca="1">_xll.qlCalendarAdvance(I193,K193,"2d")</f>
        <v>43375</v>
      </c>
      <c r="M193" s="210">
        <f ca="1">_xll.qlCalendarAdvance(I193,L193,D193,"unadjusted")</f>
        <v>52506</v>
      </c>
      <c r="N193" s="211" t="s">
        <v>41</v>
      </c>
      <c r="O193" s="211" t="s">
        <v>7574</v>
      </c>
      <c r="P193" s="211" t="s">
        <v>7575</v>
      </c>
      <c r="Q193" s="211" t="s">
        <v>7575</v>
      </c>
      <c r="R193" s="211" t="s">
        <v>7670</v>
      </c>
      <c r="S193" s="214" t="str">
        <f ca="1">_xll.qlSchedule(,L193,M193,N193,O193,P193,Q193,R193)</f>
        <v>obj_0095d#0000</v>
      </c>
      <c r="T193" s="211" t="s">
        <v>58</v>
      </c>
      <c r="U193" s="211" t="s">
        <v>7574</v>
      </c>
      <c r="V193" s="211" t="s">
        <v>7575</v>
      </c>
      <c r="W193" s="211" t="s">
        <v>7575</v>
      </c>
      <c r="X193" s="211" t="s">
        <v>7670</v>
      </c>
      <c r="Y193" s="214" t="str">
        <f ca="1">_xll.qlSchedule(,L193,M193,T193,U193,V193,W193,X193)</f>
        <v>obj_0095e#0000</v>
      </c>
      <c r="Z193" s="215" t="s">
        <v>7671</v>
      </c>
      <c r="AA193" s="216" t="s">
        <v>7640</v>
      </c>
      <c r="AB193" s="216" t="s">
        <v>7672</v>
      </c>
      <c r="AC193" s="214" t="str">
        <f ca="1">_xll.qlVanillaSwap(,,,S193,,Z193,Y193,AA193,,AB193)</f>
        <v>obj_0095f#0000</v>
      </c>
      <c r="AD193" s="214" t="b">
        <f ca="1">_xll.qlInstrumentSetPricingEngine(AC193,_xll.qlDiscountingSwapEngine(,"YC-EUR-EONIA"))</f>
        <v>1</v>
      </c>
      <c r="AE193" s="217">
        <f ca="1">_xll.qlVanillaSwapFairRate(AC193,AD193)</f>
        <v>1.7125551789306415E-2</v>
      </c>
      <c r="AF193" s="211" t="s">
        <v>7673</v>
      </c>
      <c r="AG193" s="218">
        <v>10000</v>
      </c>
      <c r="AH193" s="219" t="str">
        <f ca="1">_xll.qlVanillaSwap(,AF193,AG193,S193,AE193,Z193,Y193,AA193,,AB193)</f>
        <v>obj_00eae#0000</v>
      </c>
      <c r="AI193" s="219" t="str">
        <f ca="1">_xll.qlEuropeanExercise(,K193)</f>
        <v>obj_0077e#0000</v>
      </c>
      <c r="AJ193" s="211" t="s">
        <v>7669</v>
      </c>
      <c r="AK193" s="220" t="str">
        <f ca="1">_xll.qlSwaption(,AH193,AI193,AJ193)</f>
        <v>obj_00fc9#0000</v>
      </c>
      <c r="AL193" s="221" t="str">
        <f ca="1">_xll.qlConstantSwaptionVolatility(,,I193,J193,G193)</f>
        <v>obj_001d8#0000</v>
      </c>
      <c r="AM193" s="221" t="b">
        <f ca="1">_xll.qlInstrumentSetPricingEngine(AK193,_xll.qlBachelierBlackSwaptionEngine(,"YC-EUR-EONIA",AL193))</f>
        <v>1</v>
      </c>
      <c r="AN193" s="222">
        <f ca="1">_xll.qlInstrumentNPV(AK193,AM193)*2/_xll.qlYieldTSDiscount("YC-EUR-EONIA",L193)</f>
        <v>1995.8515666820867</v>
      </c>
      <c r="AO193" s="222">
        <f ca="1">_xll.qlInstrumentResults(AK193,"annuity",AM193)</f>
        <v>202708.68643763068</v>
      </c>
      <c r="AP193" s="223">
        <f ca="1">H193/2*_xll.qlYieldTSDiscount("YC-EUR-EONIA",L193)/AO193</f>
        <v>4.9335075187415447E-3</v>
      </c>
      <c r="AQ193" s="224">
        <f ca="1">_xll.qlBachelierBlackFormulaImpliedVol("Call",AE193,AE193,_xll.qlDayCounterYearFraction("Act/365 (Fixed)",B193,K193),AP193)</f>
        <v>7.1397844598680487E-3</v>
      </c>
      <c r="AR193" s="225">
        <f ca="1">_xll.qlBlackFormulaImpliedStdDev("Call",AE193,AE193,AP193)/SQRT(_xll.qlDayCounterYearFraction("Act/365 (Fixed)",B193,K193))</f>
        <v>0.42640437443117535</v>
      </c>
    </row>
    <row r="194" spans="2:44">
      <c r="B194" s="210">
        <f t="shared" ca="1" si="8"/>
        <v>42276</v>
      </c>
      <c r="C194" s="211" t="s">
        <v>152</v>
      </c>
      <c r="D194" s="211" t="s">
        <v>49</v>
      </c>
      <c r="E194" s="211">
        <v>0</v>
      </c>
      <c r="F194" s="209" t="str">
        <f t="shared" si="9"/>
        <v>4Y25Y</v>
      </c>
      <c r="G194" s="212">
        <f>VLOOKUP(G$4&amp;$F194,SwaptionVols!$Z:$AE,4,FALSE)%%</f>
        <v>6.9700000000000005E-3</v>
      </c>
      <c r="H194" s="213">
        <f>VLOOKUP(H$4&amp;$F194,SwaptionVols!$Z:$AE,4,FALSE)</f>
        <v>2231</v>
      </c>
      <c r="I194" s="211" t="s">
        <v>7574</v>
      </c>
      <c r="J194" s="211" t="s">
        <v>7575</v>
      </c>
      <c r="K194" s="210">
        <f ca="1">_xll.qlCalendarAdvance(I194,B194,C194,J194)</f>
        <v>43738</v>
      </c>
      <c r="L194" s="210">
        <f ca="1">_xll.qlCalendarAdvance(I194,K194,"2d")</f>
        <v>43740</v>
      </c>
      <c r="M194" s="210">
        <f ca="1">_xll.qlCalendarAdvance(I194,L194,D194,"unadjusted")</f>
        <v>52872</v>
      </c>
      <c r="N194" s="211" t="s">
        <v>41</v>
      </c>
      <c r="O194" s="211" t="s">
        <v>7574</v>
      </c>
      <c r="P194" s="211" t="s">
        <v>7575</v>
      </c>
      <c r="Q194" s="211" t="s">
        <v>7575</v>
      </c>
      <c r="R194" s="211" t="s">
        <v>7670</v>
      </c>
      <c r="S194" s="214" t="str">
        <f ca="1">_xll.qlSchedule(,L194,M194,N194,O194,P194,Q194,R194)</f>
        <v>obj_00760#0000</v>
      </c>
      <c r="T194" s="211" t="s">
        <v>58</v>
      </c>
      <c r="U194" s="211" t="s">
        <v>7574</v>
      </c>
      <c r="V194" s="211" t="s">
        <v>7575</v>
      </c>
      <c r="W194" s="211" t="s">
        <v>7575</v>
      </c>
      <c r="X194" s="211" t="s">
        <v>7670</v>
      </c>
      <c r="Y194" s="214" t="str">
        <f ca="1">_xll.qlSchedule(,L194,M194,T194,U194,V194,W194,X194)</f>
        <v>obj_009cd#0000</v>
      </c>
      <c r="Z194" s="215" t="s">
        <v>7671</v>
      </c>
      <c r="AA194" s="216" t="s">
        <v>7640</v>
      </c>
      <c r="AB194" s="216" t="s">
        <v>7672</v>
      </c>
      <c r="AC194" s="214" t="str">
        <f ca="1">_xll.qlVanillaSwap(,,,S194,,Z194,Y194,AA194,,AB194)</f>
        <v>obj_009ce#0000</v>
      </c>
      <c r="AD194" s="214" t="b">
        <f ca="1">_xll.qlInstrumentSetPricingEngine(AC194,_xll.qlDiscountingSwapEngine(,"YC-EUR-EONIA"))</f>
        <v>1</v>
      </c>
      <c r="AE194" s="217">
        <f ca="1">_xll.qlVanillaSwapFairRate(AC194,AD194)</f>
        <v>1.7626155617138949E-2</v>
      </c>
      <c r="AF194" s="211" t="s">
        <v>7673</v>
      </c>
      <c r="AG194" s="218">
        <v>10000</v>
      </c>
      <c r="AH194" s="219" t="str">
        <f ca="1">_xll.qlVanillaSwap(,AF194,AG194,S194,AE194,Z194,Y194,AA194,,AB194)</f>
        <v>obj_01239#0000</v>
      </c>
      <c r="AI194" s="219" t="str">
        <f ca="1">_xll.qlEuropeanExercise(,K194)</f>
        <v>obj_00ccf#0000</v>
      </c>
      <c r="AJ194" s="211" t="s">
        <v>7669</v>
      </c>
      <c r="AK194" s="220" t="str">
        <f ca="1">_xll.qlSwaption(,AH194,AI194,AJ194)</f>
        <v>obj_0123a#0000</v>
      </c>
      <c r="AL194" s="221" t="str">
        <f ca="1">_xll.qlConstantSwaptionVolatility(,,I194,J194,G194)</f>
        <v>obj_001df#0000</v>
      </c>
      <c r="AM194" s="221" t="b">
        <f ca="1">_xll.qlInstrumentSetPricingEngine(AK194,_xll.qlBachelierBlackSwaptionEngine(,"YC-EUR-EONIA",AL194))</f>
        <v>1</v>
      </c>
      <c r="AN194" s="222">
        <f ca="1">_xll.qlInstrumentNPV(AK194,AM194)*2/_xll.qlYieldTSDiscount("YC-EUR-EONIA",L194)</f>
        <v>2234.9742032909471</v>
      </c>
      <c r="AO194" s="222">
        <f ca="1">_xll.qlInstrumentResults(AK194,"annuity",AM194)</f>
        <v>200999.50508365952</v>
      </c>
      <c r="AP194" s="223">
        <f ca="1">H194/2*_xll.qlYieldTSDiscount("YC-EUR-EONIA",L194)/AO194</f>
        <v>5.5551674382390758E-3</v>
      </c>
      <c r="AQ194" s="224">
        <f ca="1">_xll.qlBachelierBlackFormulaImpliedVol("Call",AE194,AE194,_xll.qlDayCounterYearFraction("Act/365 (Fixed)",B194,K194),AP194)</f>
        <v>6.9576060328137021E-3</v>
      </c>
      <c r="AR194" s="225">
        <f ca="1">_xll.qlBlackFormulaImpliedStdDev("Call",AE194,AE194,AP194)/SQRT(_xll.qlDayCounterYearFraction("Act/365 (Fixed)",B194,K194))</f>
        <v>0.40559808900750588</v>
      </c>
    </row>
    <row r="195" spans="2:44">
      <c r="B195" s="210">
        <f t="shared" ca="1" si="8"/>
        <v>42276</v>
      </c>
      <c r="C195" s="211" t="s">
        <v>44</v>
      </c>
      <c r="D195" s="211" t="s">
        <v>49</v>
      </c>
      <c r="E195" s="211">
        <v>0</v>
      </c>
      <c r="F195" s="209" t="str">
        <f t="shared" si="9"/>
        <v>5Y25Y</v>
      </c>
      <c r="G195" s="212">
        <f>VLOOKUP(G$4&amp;$F195,SwaptionVols!$Z:$AE,4,FALSE)%%</f>
        <v>6.8700000000000002E-3</v>
      </c>
      <c r="H195" s="213">
        <f>VLOOKUP(H$4&amp;$F195,SwaptionVols!$Z:$AE,4,FALSE)</f>
        <v>2447</v>
      </c>
      <c r="I195" s="211" t="s">
        <v>7574</v>
      </c>
      <c r="J195" s="211" t="s">
        <v>7575</v>
      </c>
      <c r="K195" s="210">
        <f ca="1">_xll.qlCalendarAdvance(I195,B195,C195,J195)</f>
        <v>44103</v>
      </c>
      <c r="L195" s="210">
        <f ca="1">_xll.qlCalendarAdvance(I195,K195,"2d")</f>
        <v>44105</v>
      </c>
      <c r="M195" s="210">
        <f ca="1">_xll.qlCalendarAdvance(I195,L195,D195,"unadjusted")</f>
        <v>53236</v>
      </c>
      <c r="N195" s="211" t="s">
        <v>41</v>
      </c>
      <c r="O195" s="211" t="s">
        <v>7574</v>
      </c>
      <c r="P195" s="211" t="s">
        <v>7575</v>
      </c>
      <c r="Q195" s="211" t="s">
        <v>7575</v>
      </c>
      <c r="R195" s="211" t="s">
        <v>7670</v>
      </c>
      <c r="S195" s="214" t="str">
        <f ca="1">_xll.qlSchedule(,L195,M195,N195,O195,P195,Q195,R195)</f>
        <v>obj_004fc#0000</v>
      </c>
      <c r="T195" s="211" t="s">
        <v>58</v>
      </c>
      <c r="U195" s="211" t="s">
        <v>7574</v>
      </c>
      <c r="V195" s="211" t="s">
        <v>7575</v>
      </c>
      <c r="W195" s="211" t="s">
        <v>7575</v>
      </c>
      <c r="X195" s="211" t="s">
        <v>7670</v>
      </c>
      <c r="Y195" s="214" t="str">
        <f ca="1">_xll.qlSchedule(,L195,M195,T195,U195,V195,W195,X195)</f>
        <v>obj_004ae#0000</v>
      </c>
      <c r="Z195" s="215" t="s">
        <v>7671</v>
      </c>
      <c r="AA195" s="216" t="s">
        <v>7640</v>
      </c>
      <c r="AB195" s="216" t="s">
        <v>7672</v>
      </c>
      <c r="AC195" s="214" t="str">
        <f ca="1">_xll.qlVanillaSwap(,,,S195,,Z195,Y195,AA195,,AB195)</f>
        <v>obj_00514#0000</v>
      </c>
      <c r="AD195" s="214" t="b">
        <f ca="1">_xll.qlInstrumentSetPricingEngine(AC195,_xll.qlDiscountingSwapEngine(,"YC-EUR-EONIA"))</f>
        <v>1</v>
      </c>
      <c r="AE195" s="217">
        <f ca="1">_xll.qlVanillaSwapFairRate(AC195,AD195)</f>
        <v>1.7994903153979801E-2</v>
      </c>
      <c r="AF195" s="211" t="s">
        <v>7673</v>
      </c>
      <c r="AG195" s="218">
        <v>10000</v>
      </c>
      <c r="AH195" s="219" t="str">
        <f ca="1">_xll.qlVanillaSwap(,AF195,AG195,S195,AE195,Z195,Y195,AA195,,AB195)</f>
        <v>obj_01069#0000</v>
      </c>
      <c r="AI195" s="219" t="str">
        <f ca="1">_xll.qlEuropeanExercise(,K195)</f>
        <v>obj_0062a#0000</v>
      </c>
      <c r="AJ195" s="211" t="s">
        <v>7669</v>
      </c>
      <c r="AK195" s="220" t="str">
        <f ca="1">_xll.qlSwaption(,AH195,AI195,AJ195)</f>
        <v>obj_0106a#0000</v>
      </c>
      <c r="AL195" s="221" t="str">
        <f ca="1">_xll.qlConstantSwaptionVolatility(,,I195,J195,G195)</f>
        <v>obj_00176#0000</v>
      </c>
      <c r="AM195" s="221" t="b">
        <f ca="1">_xll.qlInstrumentSetPricingEngine(AK195,_xll.qlBachelierBlackSwaptionEngine(,"YC-EUR-EONIA",AL195))</f>
        <v>1</v>
      </c>
      <c r="AN195" s="222">
        <f ca="1">_xll.qlInstrumentNPV(AK195,AM195)*2/_xll.qlYieldTSDiscount("YC-EUR-EONIA",L195)</f>
        <v>2451.8301809218974</v>
      </c>
      <c r="AO195" s="222">
        <f ca="1">_xll.qlInstrumentResults(AK195,"annuity",AM195)</f>
        <v>199024.31334457966</v>
      </c>
      <c r="AP195" s="223">
        <f ca="1">H195/2*_xll.qlYieldTSDiscount("YC-EUR-EONIA",L195)/AO195</f>
        <v>6.1197436022235917E-3</v>
      </c>
      <c r="AQ195" s="224">
        <f ca="1">_xll.qlBachelierBlackFormulaImpliedVol("Call",AE195,AE195,_xll.qlDayCounterYearFraction("Act/365 (Fixed)",B195,K195),AP195)</f>
        <v>6.8564658885465367E-3</v>
      </c>
      <c r="AR195" s="225">
        <f ca="1">_xll.qlBlackFormulaImpliedStdDev("Call",AE195,AE195,AP195)/SQRT(_xll.qlDayCounterYearFraction("Act/365 (Fixed)",B195,K195))</f>
        <v>0.39335614695641608</v>
      </c>
    </row>
    <row r="196" spans="2:44">
      <c r="B196" s="210">
        <f t="shared" ca="1" si="8"/>
        <v>42276</v>
      </c>
      <c r="C196" s="211" t="s">
        <v>45</v>
      </c>
      <c r="D196" s="211" t="s">
        <v>49</v>
      </c>
      <c r="E196" s="211">
        <v>0</v>
      </c>
      <c r="F196" s="209" t="str">
        <f t="shared" si="9"/>
        <v>7Y25Y</v>
      </c>
      <c r="G196" s="212">
        <f>VLOOKUP(G$4&amp;$F196,SwaptionVols!$Z:$AE,4,FALSE)%%</f>
        <v>6.559999999999999E-3</v>
      </c>
      <c r="H196" s="213">
        <f>VLOOKUP(H$4&amp;$F196,SwaptionVols!$Z:$AE,4,FALSE)</f>
        <v>2756</v>
      </c>
      <c r="I196" s="211" t="s">
        <v>7574</v>
      </c>
      <c r="J196" s="211" t="s">
        <v>7575</v>
      </c>
      <c r="K196" s="210">
        <f ca="1">_xll.qlCalendarAdvance(I196,B196,C196,J196)</f>
        <v>44833</v>
      </c>
      <c r="L196" s="210">
        <f ca="1">_xll.qlCalendarAdvance(I196,K196,"2d")</f>
        <v>44837</v>
      </c>
      <c r="M196" s="210">
        <f ca="1">_xll.qlCalendarAdvance(I196,L196,D196,"unadjusted")</f>
        <v>53968</v>
      </c>
      <c r="N196" s="211" t="s">
        <v>41</v>
      </c>
      <c r="O196" s="211" t="s">
        <v>7574</v>
      </c>
      <c r="P196" s="211" t="s">
        <v>7575</v>
      </c>
      <c r="Q196" s="211" t="s">
        <v>7575</v>
      </c>
      <c r="R196" s="211" t="s">
        <v>7670</v>
      </c>
      <c r="S196" s="214" t="str">
        <f ca="1">_xll.qlSchedule(,L196,M196,N196,O196,P196,Q196,R196)</f>
        <v>obj_008dc#0000</v>
      </c>
      <c r="T196" s="211" t="s">
        <v>58</v>
      </c>
      <c r="U196" s="211" t="s">
        <v>7574</v>
      </c>
      <c r="V196" s="211" t="s">
        <v>7575</v>
      </c>
      <c r="W196" s="211" t="s">
        <v>7575</v>
      </c>
      <c r="X196" s="211" t="s">
        <v>7670</v>
      </c>
      <c r="Y196" s="214" t="str">
        <f ca="1">_xll.qlSchedule(,L196,M196,T196,U196,V196,W196,X196)</f>
        <v>obj_008dd#0000</v>
      </c>
      <c r="Z196" s="215" t="s">
        <v>7671</v>
      </c>
      <c r="AA196" s="216" t="s">
        <v>7640</v>
      </c>
      <c r="AB196" s="216" t="s">
        <v>7672</v>
      </c>
      <c r="AC196" s="214" t="str">
        <f ca="1">_xll.qlVanillaSwap(,,,S196,,Z196,Y196,AA196,,AB196)</f>
        <v>obj_00c08#0000</v>
      </c>
      <c r="AD196" s="214" t="b">
        <f ca="1">_xll.qlInstrumentSetPricingEngine(AC196,_xll.qlDiscountingSwapEngine(,"YC-EUR-EONIA"))</f>
        <v>1</v>
      </c>
      <c r="AE196" s="217">
        <f ca="1">_xll.qlVanillaSwapFairRate(AC196,AD196)</f>
        <v>1.8359121797453994E-2</v>
      </c>
      <c r="AF196" s="211" t="s">
        <v>7673</v>
      </c>
      <c r="AG196" s="218">
        <v>10000</v>
      </c>
      <c r="AH196" s="219" t="str">
        <f ca="1">_xll.qlVanillaSwap(,AF196,AG196,S196,AE196,Z196,Y196,AA196,,AB196)</f>
        <v>obj_010e6#0000</v>
      </c>
      <c r="AI196" s="219" t="str">
        <f ca="1">_xll.qlEuropeanExercise(,K196)</f>
        <v>obj_00556#0000</v>
      </c>
      <c r="AJ196" s="211" t="s">
        <v>7669</v>
      </c>
      <c r="AK196" s="220" t="str">
        <f ca="1">_xll.qlSwaption(,AH196,AI196,AJ196)</f>
        <v>obj_010e7#0000</v>
      </c>
      <c r="AL196" s="221" t="str">
        <f ca="1">_xll.qlConstantSwaptionVolatility(,,I196,J196,G196)</f>
        <v>obj_00212#0000</v>
      </c>
      <c r="AM196" s="221" t="b">
        <f ca="1">_xll.qlInstrumentSetPricingEngine(AK196,_xll.qlBachelierBlackSwaptionEngine(,"YC-EUR-EONIA",AL196))</f>
        <v>1</v>
      </c>
      <c r="AN196" s="222">
        <f ca="1">_xll.qlInstrumentNPV(AK196,AM196)*2/_xll.qlYieldTSDiscount("YC-EUR-EONIA",L196)</f>
        <v>2757.5352825548171</v>
      </c>
      <c r="AO196" s="222">
        <f ca="1">_xll.qlInstrumentResults(AK196,"annuity",AM196)</f>
        <v>194148.77111288605</v>
      </c>
      <c r="AP196" s="223">
        <f ca="1">H196/2*_xll.qlYieldTSDiscount("YC-EUR-EONIA",L196)/AO196</f>
        <v>6.9229464499256438E-3</v>
      </c>
      <c r="AQ196" s="224">
        <f ca="1">_xll.qlBachelierBlackFormulaImpliedVol("Call",AE196,AE196,_xll.qlDayCounterYearFraction("Act/365 (Fixed)",B196,K196),AP196)</f>
        <v>6.556347661035117E-3</v>
      </c>
      <c r="AR196" s="225">
        <f ca="1">_xll.qlBlackFormulaImpliedStdDev("Call",AE196,AE196,AP196)/SQRT(_xll.qlDayCounterYearFraction("Act/365 (Fixed)",B196,K196))</f>
        <v>0.37156226647930529</v>
      </c>
    </row>
    <row r="197" spans="2:44">
      <c r="B197" s="210">
        <f t="shared" ref="B197:B214" ca="1" si="10">RefDate</f>
        <v>42276</v>
      </c>
      <c r="C197" s="211" t="s">
        <v>46</v>
      </c>
      <c r="D197" s="211" t="s">
        <v>49</v>
      </c>
      <c r="E197" s="211">
        <v>0</v>
      </c>
      <c r="F197" s="209" t="str">
        <f t="shared" si="9"/>
        <v>10Y25Y</v>
      </c>
      <c r="G197" s="212">
        <f>VLOOKUP(G$4&amp;$F197,SwaptionVols!$Z:$AE,4,FALSE)%%</f>
        <v>6.3299999999999997E-3</v>
      </c>
      <c r="H197" s="213">
        <f>VLOOKUP(H$4&amp;$F197,SwaptionVols!$Z:$AE,4,FALSE)</f>
        <v>3185</v>
      </c>
      <c r="I197" s="211" t="s">
        <v>7574</v>
      </c>
      <c r="J197" s="211" t="s">
        <v>7575</v>
      </c>
      <c r="K197" s="210">
        <f ca="1">_xll.qlCalendarAdvance(I197,B197,C197,J197)</f>
        <v>45929</v>
      </c>
      <c r="L197" s="210">
        <f ca="1">_xll.qlCalendarAdvance(I197,K197,"2d")</f>
        <v>45931</v>
      </c>
      <c r="M197" s="210">
        <f ca="1">_xll.qlCalendarAdvance(I197,L197,D197,"unadjusted")</f>
        <v>55062</v>
      </c>
      <c r="N197" s="211" t="s">
        <v>41</v>
      </c>
      <c r="O197" s="211" t="s">
        <v>7574</v>
      </c>
      <c r="P197" s="211" t="s">
        <v>7575</v>
      </c>
      <c r="Q197" s="211" t="s">
        <v>7575</v>
      </c>
      <c r="R197" s="211" t="s">
        <v>7670</v>
      </c>
      <c r="S197" s="214" t="str">
        <f ca="1">_xll.qlSchedule(,L197,M197,N197,O197,P197,Q197,R197)</f>
        <v>obj_00965#0000</v>
      </c>
      <c r="T197" s="211" t="s">
        <v>58</v>
      </c>
      <c r="U197" s="211" t="s">
        <v>7574</v>
      </c>
      <c r="V197" s="211" t="s">
        <v>7575</v>
      </c>
      <c r="W197" s="211" t="s">
        <v>7575</v>
      </c>
      <c r="X197" s="211" t="s">
        <v>7670</v>
      </c>
      <c r="Y197" s="214" t="str">
        <f ca="1">_xll.qlSchedule(,L197,M197,T197,U197,V197,W197,X197)</f>
        <v>obj_00964#0000</v>
      </c>
      <c r="Z197" s="215" t="s">
        <v>7671</v>
      </c>
      <c r="AA197" s="216" t="s">
        <v>7640</v>
      </c>
      <c r="AB197" s="216" t="s">
        <v>7672</v>
      </c>
      <c r="AC197" s="214" t="str">
        <f ca="1">_xll.qlVanillaSwap(,,,S197,,Z197,Y197,AA197,,AB197)</f>
        <v>obj_00966#0000</v>
      </c>
      <c r="AD197" s="214" t="b">
        <f ca="1">_xll.qlInstrumentSetPricingEngine(AC197,_xll.qlDiscountingSwapEngine(,"YC-EUR-EONIA"))</f>
        <v>1</v>
      </c>
      <c r="AE197" s="217">
        <f ca="1">_xll.qlVanillaSwapFairRate(AC197,AD197)</f>
        <v>1.8127548687437461E-2</v>
      </c>
      <c r="AF197" s="211" t="s">
        <v>7673</v>
      </c>
      <c r="AG197" s="218">
        <v>10000</v>
      </c>
      <c r="AH197" s="219" t="str">
        <f ca="1">_xll.qlVanillaSwap(,AF197,AG197,S197,AE197,Z197,Y197,AA197,,AB197)</f>
        <v>obj_0110b#0000</v>
      </c>
      <c r="AI197" s="219" t="str">
        <f ca="1">_xll.qlEuropeanExercise(,K197)</f>
        <v>obj_00795#0000</v>
      </c>
      <c r="AJ197" s="211" t="s">
        <v>7669</v>
      </c>
      <c r="AK197" s="220" t="str">
        <f ca="1">_xll.qlSwaption(,AH197,AI197,AJ197)</f>
        <v>obj_0110c#0000</v>
      </c>
      <c r="AL197" s="221" t="str">
        <f ca="1">_xll.qlConstantSwaptionVolatility(,,I197,J197,G197)</f>
        <v>obj_00112#0000</v>
      </c>
      <c r="AM197" s="221" t="b">
        <f ca="1">_xll.qlInstrumentSetPricingEngine(AK197,_xll.qlBachelierBlackSwaptionEngine(,"YC-EUR-EONIA",AL197))</f>
        <v>1</v>
      </c>
      <c r="AN197" s="222">
        <f ca="1">_xll.qlInstrumentNPV(AK197,AM197)*2/_xll.qlYieldTSDiscount("YC-EUR-EONIA",L197)</f>
        <v>3189.683760480516</v>
      </c>
      <c r="AO197" s="222">
        <f ca="1">_xll.qlInstrumentResults(AK197,"annuity",AM197)</f>
        <v>185706.89811126768</v>
      </c>
      <c r="AP197" s="223">
        <f ca="1">H197/2*_xll.qlYieldTSDiscount("YC-EUR-EONIA",L197)/AO197</f>
        <v>7.9772644452512885E-3</v>
      </c>
      <c r="AQ197" s="224">
        <f ca="1">_xll.qlBachelierBlackFormulaImpliedVol("Call",AE197,AE197,_xll.qlDayCounterYearFraction("Act/365 (Fixed)",B197,K197),AP197)</f>
        <v>6.3207049707531878E-3</v>
      </c>
      <c r="AR197" s="225">
        <f ca="1">_xll.qlBlackFormulaImpliedStdDev("Call",AE197,AE197,AP197)/SQRT(_xll.qlDayCounterYearFraction("Act/365 (Fixed)",B197,K197))</f>
        <v>0.36852915203004905</v>
      </c>
    </row>
    <row r="198" spans="2:44">
      <c r="B198" s="210">
        <f t="shared" ca="1" si="10"/>
        <v>42276</v>
      </c>
      <c r="C198" s="211" t="s">
        <v>47</v>
      </c>
      <c r="D198" s="211" t="s">
        <v>49</v>
      </c>
      <c r="E198" s="211">
        <v>0</v>
      </c>
      <c r="F198" s="209" t="str">
        <f t="shared" ref="F198:F214" si="11">$C198&amp;$D198</f>
        <v>15Y25Y</v>
      </c>
      <c r="G198" s="212">
        <f>VLOOKUP(G$4&amp;$F198,SwaptionVols!$Z:$AE,4,FALSE)%%</f>
        <v>5.8200000000000005E-3</v>
      </c>
      <c r="H198" s="213">
        <f>VLOOKUP(H$4&amp;$F198,SwaptionVols!$Z:$AE,4,FALSE)</f>
        <v>3649</v>
      </c>
      <c r="I198" s="211" t="s">
        <v>7574</v>
      </c>
      <c r="J198" s="211" t="s">
        <v>7575</v>
      </c>
      <c r="K198" s="210">
        <f ca="1">_xll.qlCalendarAdvance(I198,B198,C198,J198)</f>
        <v>47756</v>
      </c>
      <c r="L198" s="210">
        <f ca="1">_xll.qlCalendarAdvance(I198,K198,"2d")</f>
        <v>47758</v>
      </c>
      <c r="M198" s="210">
        <f ca="1">_xll.qlCalendarAdvance(I198,L198,D198,"unadjusted")</f>
        <v>56889</v>
      </c>
      <c r="N198" s="211" t="s">
        <v>41</v>
      </c>
      <c r="O198" s="211" t="s">
        <v>7574</v>
      </c>
      <c r="P198" s="211" t="s">
        <v>7575</v>
      </c>
      <c r="Q198" s="211" t="s">
        <v>7575</v>
      </c>
      <c r="R198" s="211" t="s">
        <v>7670</v>
      </c>
      <c r="S198" s="214" t="str">
        <f ca="1">_xll.qlSchedule(,L198,M198,N198,O198,P198,Q198,R198)</f>
        <v>obj_007d0#0000</v>
      </c>
      <c r="T198" s="211" t="s">
        <v>58</v>
      </c>
      <c r="U198" s="211" t="s">
        <v>7574</v>
      </c>
      <c r="V198" s="211" t="s">
        <v>7575</v>
      </c>
      <c r="W198" s="211" t="s">
        <v>7575</v>
      </c>
      <c r="X198" s="211" t="s">
        <v>7670</v>
      </c>
      <c r="Y198" s="214" t="str">
        <f ca="1">_xll.qlSchedule(,L198,M198,T198,U198,V198,W198,X198)</f>
        <v>obj_007d1#0000</v>
      </c>
      <c r="Z198" s="215" t="s">
        <v>7671</v>
      </c>
      <c r="AA198" s="216" t="s">
        <v>7640</v>
      </c>
      <c r="AB198" s="216" t="s">
        <v>7672</v>
      </c>
      <c r="AC198" s="214" t="str">
        <f ca="1">_xll.qlVanillaSwap(,,,S198,,Z198,Y198,AA198,,AB198)</f>
        <v>obj_007d2#0000</v>
      </c>
      <c r="AD198" s="214" t="b">
        <f ca="1">_xll.qlInstrumentSetPricingEngine(AC198,_xll.qlDiscountingSwapEngine(,"YC-EUR-EONIA"))</f>
        <v>1</v>
      </c>
      <c r="AE198" s="217">
        <f ca="1">_xll.qlVanillaSwapFairRate(AC198,AD198)</f>
        <v>1.6721265290523955E-2</v>
      </c>
      <c r="AF198" s="211" t="s">
        <v>7673</v>
      </c>
      <c r="AG198" s="218">
        <v>10000</v>
      </c>
      <c r="AH198" s="219" t="str">
        <f ca="1">_xll.qlVanillaSwap(,AF198,AG198,S198,AE198,Z198,Y198,AA198,,AB198)</f>
        <v>obj_01032#0000</v>
      </c>
      <c r="AI198" s="219" t="str">
        <f ca="1">_xll.qlEuropeanExercise(,K198)</f>
        <v>obj_00383#0000</v>
      </c>
      <c r="AJ198" s="211" t="s">
        <v>7669</v>
      </c>
      <c r="AK198" s="220" t="str">
        <f ca="1">_xll.qlSwaption(,AH198,AI198,AJ198)</f>
        <v>obj_01033#0000</v>
      </c>
      <c r="AL198" s="221" t="str">
        <f ca="1">_xll.qlConstantSwaptionVolatility(,,I198,J198,G198)</f>
        <v>obj_001c8#0000</v>
      </c>
      <c r="AM198" s="221" t="b">
        <f ca="1">_xll.qlInstrumentSetPricingEngine(AK198,_xll.qlBachelierBlackSwaptionEngine(,"YC-EUR-EONIA",AL198))</f>
        <v>1</v>
      </c>
      <c r="AN198" s="222">
        <f ca="1">_xll.qlInstrumentNPV(AK198,AM198)*2/_xll.qlYieldTSDiscount("YC-EUR-EONIA",L198)</f>
        <v>3652.5818012060236</v>
      </c>
      <c r="AO198" s="222">
        <f ca="1">_xll.qlInstrumentResults(AK198,"annuity",AM198)</f>
        <v>171064.27289513717</v>
      </c>
      <c r="AP198" s="223">
        <f ca="1">H198/2*_xll.qlYieldTSDiscount("YC-EUR-EONIA",L198)/AO198</f>
        <v>8.9877464027367359E-3</v>
      </c>
      <c r="AQ198" s="224">
        <f ca="1">_xll.qlBachelierBlackFormulaImpliedVol("Call",AE198,AE198,_xll.qlDayCounterYearFraction("Act/365 (Fixed)",B198,K198),AP198)</f>
        <v>5.8142927813383477E-3</v>
      </c>
      <c r="AR198" s="225">
        <f ca="1">_xll.qlBlackFormulaImpliedStdDev("Call",AE198,AE198,AP198)/SQRT(_xll.qlDayCounterYearFraction("Act/365 (Fixed)",B198,K198))</f>
        <v>0.37924651505978502</v>
      </c>
    </row>
    <row r="199" spans="2:44">
      <c r="B199" s="210">
        <f t="shared" ca="1" si="10"/>
        <v>42276</v>
      </c>
      <c r="C199" s="211" t="s">
        <v>48</v>
      </c>
      <c r="D199" s="211" t="s">
        <v>49</v>
      </c>
      <c r="E199" s="211">
        <v>0</v>
      </c>
      <c r="F199" s="209" t="str">
        <f t="shared" si="11"/>
        <v>20Y25Y</v>
      </c>
      <c r="G199" s="212">
        <f>VLOOKUP(G$4&amp;$F199,SwaptionVols!$Z:$AE,4,FALSE)%%</f>
        <v>5.3900000000000007E-3</v>
      </c>
      <c r="H199" s="213">
        <f>VLOOKUP(H$4&amp;$F199,SwaptionVols!$Z:$AE,4,FALSE)</f>
        <v>3972</v>
      </c>
      <c r="I199" s="211" t="s">
        <v>7574</v>
      </c>
      <c r="J199" s="211" t="s">
        <v>7575</v>
      </c>
      <c r="K199" s="210">
        <f ca="1">_xll.qlCalendarAdvance(I199,B199,C199,J199)</f>
        <v>49580</v>
      </c>
      <c r="L199" s="210">
        <f ca="1">_xll.qlCalendarAdvance(I199,K199,"2d")</f>
        <v>49584</v>
      </c>
      <c r="M199" s="210">
        <f ca="1">_xll.qlCalendarAdvance(I199,L199,D199,"unadjusted")</f>
        <v>58716</v>
      </c>
      <c r="N199" s="211" t="s">
        <v>41</v>
      </c>
      <c r="O199" s="211" t="s">
        <v>7574</v>
      </c>
      <c r="P199" s="211" t="s">
        <v>7575</v>
      </c>
      <c r="Q199" s="211" t="s">
        <v>7575</v>
      </c>
      <c r="R199" s="211" t="s">
        <v>7670</v>
      </c>
      <c r="S199" s="214" t="str">
        <f ca="1">_xll.qlSchedule(,L199,M199,N199,O199,P199,Q199,R199)</f>
        <v>obj_0056d#0000</v>
      </c>
      <c r="T199" s="211" t="s">
        <v>58</v>
      </c>
      <c r="U199" s="211" t="s">
        <v>7574</v>
      </c>
      <c r="V199" s="211" t="s">
        <v>7575</v>
      </c>
      <c r="W199" s="211" t="s">
        <v>7575</v>
      </c>
      <c r="X199" s="211" t="s">
        <v>7670</v>
      </c>
      <c r="Y199" s="214" t="str">
        <f ca="1">_xll.qlSchedule(,L199,M199,T199,U199,V199,W199,X199)</f>
        <v>obj_00498#0000</v>
      </c>
      <c r="Z199" s="215" t="s">
        <v>7671</v>
      </c>
      <c r="AA199" s="216" t="s">
        <v>7640</v>
      </c>
      <c r="AB199" s="216" t="s">
        <v>7672</v>
      </c>
      <c r="AC199" s="214" t="str">
        <f ca="1">_xll.qlVanillaSwap(,,,S199,,Z199,Y199,AA199,,AB199)</f>
        <v>obj_00591#0000</v>
      </c>
      <c r="AD199" s="214" t="b">
        <f ca="1">_xll.qlInstrumentSetPricingEngine(AC199,_xll.qlDiscountingSwapEngine(,"YC-EUR-EONIA"))</f>
        <v>1</v>
      </c>
      <c r="AE199" s="217">
        <f ca="1">_xll.qlVanillaSwapFairRate(AC199,AD199)</f>
        <v>1.5093956482473053E-2</v>
      </c>
      <c r="AF199" s="211" t="s">
        <v>7673</v>
      </c>
      <c r="AG199" s="218">
        <v>10000</v>
      </c>
      <c r="AH199" s="219" t="str">
        <f ca="1">_xll.qlVanillaSwap(,AF199,AG199,S199,AE199,Z199,Y199,AA199,,AB199)</f>
        <v>obj_00ecf#0000</v>
      </c>
      <c r="AI199" s="219" t="str">
        <f ca="1">_xll.qlEuropeanExercise(,K199)</f>
        <v>obj_005ef#0000</v>
      </c>
      <c r="AJ199" s="211" t="s">
        <v>7669</v>
      </c>
      <c r="AK199" s="220" t="str">
        <f ca="1">_xll.qlSwaption(,AH199,AI199,AJ199)</f>
        <v>obj_01085#0000</v>
      </c>
      <c r="AL199" s="221" t="str">
        <f ca="1">_xll.qlConstantSwaptionVolatility(,,I199,J199,G199)</f>
        <v>obj_00105#0000</v>
      </c>
      <c r="AM199" s="221" t="b">
        <f ca="1">_xll.qlInstrumentSetPricingEngine(AK199,_xll.qlBachelierBlackSwaptionEngine(,"YC-EUR-EONIA",AL199))</f>
        <v>1</v>
      </c>
      <c r="AN199" s="222">
        <f ca="1">_xll.qlInstrumentNPV(AK199,AM199)*2/_xll.qlYieldTSDiscount("YC-EUR-EONIA",L199)</f>
        <v>3982.2800878056605</v>
      </c>
      <c r="AO199" s="222">
        <f ca="1">_xll.qlInstrumentResults(AK199,"annuity",AM199)</f>
        <v>158490.7464007363</v>
      </c>
      <c r="AP199" s="223">
        <f ca="1">H199/2*_xll.qlYieldTSDiscount("YC-EUR-EONIA",L199)/AO199</f>
        <v>9.5942320578975247E-3</v>
      </c>
      <c r="AQ199" s="224">
        <f ca="1">_xll.qlBachelierBlackFormulaImpliedVol("Call",AE199,AE199,_xll.qlDayCounterYearFraction("Act/365 (Fixed)",B199,K199),AP199)</f>
        <v>5.376085942713521E-3</v>
      </c>
      <c r="AR199" s="225">
        <f ca="1">_xll.qlBlackFormulaImpliedStdDev("Call",AE199,AE199,AP199)/SQRT(_xll.qlDayCounterYearFraction("Act/365 (Fixed)",B199,K199))</f>
        <v>0.40554614769239583</v>
      </c>
    </row>
    <row r="200" spans="2:44">
      <c r="B200" s="210">
        <f t="shared" ca="1" si="10"/>
        <v>42276</v>
      </c>
      <c r="C200" s="211" t="s">
        <v>209</v>
      </c>
      <c r="D200" s="211" t="s">
        <v>50</v>
      </c>
      <c r="E200" s="211">
        <v>0</v>
      </c>
      <c r="F200" s="209" t="str">
        <f t="shared" si="11"/>
        <v>1M30Y</v>
      </c>
      <c r="G200" s="212">
        <f>VLOOKUP(G$4&amp;$F200,SwaptionVols!$Z:$AE,4,FALSE)%%</f>
        <v>8.4400000000000013E-3</v>
      </c>
      <c r="H200" s="213">
        <f>VLOOKUP(H$4&amp;$F200,SwaptionVols!$Z:$AE,4,FALSE)</f>
        <v>462</v>
      </c>
      <c r="I200" s="211" t="s">
        <v>7574</v>
      </c>
      <c r="J200" s="211" t="s">
        <v>7575</v>
      </c>
      <c r="K200" s="210">
        <f ca="1">_xll.qlCalendarAdvance(I200,B200,C200,J200)</f>
        <v>42306</v>
      </c>
      <c r="L200" s="210">
        <f ca="1">_xll.qlCalendarAdvance(I200,K200,"2d")</f>
        <v>42310</v>
      </c>
      <c r="M200" s="210">
        <f ca="1">_xll.qlCalendarAdvance(I200,L200,D200,"unadjusted")</f>
        <v>53268</v>
      </c>
      <c r="N200" s="211" t="s">
        <v>41</v>
      </c>
      <c r="O200" s="211" t="s">
        <v>7574</v>
      </c>
      <c r="P200" s="211" t="s">
        <v>7575</v>
      </c>
      <c r="Q200" s="211" t="s">
        <v>7575</v>
      </c>
      <c r="R200" s="211" t="s">
        <v>7670</v>
      </c>
      <c r="S200" s="214" t="str">
        <f ca="1">_xll.qlSchedule(,L200,M200,N200,O200,P200,Q200,R200)</f>
        <v>obj_00613#0000</v>
      </c>
      <c r="T200" s="211" t="s">
        <v>58</v>
      </c>
      <c r="U200" s="211" t="s">
        <v>7574</v>
      </c>
      <c r="V200" s="211" t="s">
        <v>7575</v>
      </c>
      <c r="W200" s="211" t="s">
        <v>7575</v>
      </c>
      <c r="X200" s="211" t="s">
        <v>7670</v>
      </c>
      <c r="Y200" s="214" t="str">
        <f ca="1">_xll.qlSchedule(,L200,M200,T200,U200,V200,W200,X200)</f>
        <v>obj_00502#0000</v>
      </c>
      <c r="Z200" s="215" t="s">
        <v>7671</v>
      </c>
      <c r="AA200" s="216" t="s">
        <v>7640</v>
      </c>
      <c r="AB200" s="216" t="s">
        <v>7672</v>
      </c>
      <c r="AC200" s="214" t="str">
        <f ca="1">_xll.qlVanillaSwap(,,,S200,,Z200,Y200,AA200,,AB200)</f>
        <v>obj_00614#0000</v>
      </c>
      <c r="AD200" s="214" t="b">
        <f ca="1">_xll.qlInstrumentSetPricingEngine(AC200,_xll.qlDiscountingSwapEngine(,"YC-EUR-EONIA"))</f>
        <v>1</v>
      </c>
      <c r="AE200" s="217">
        <f ca="1">_xll.qlVanillaSwapFairRate(AC200,AD200)</f>
        <v>1.5182404158721968E-2</v>
      </c>
      <c r="AF200" s="211" t="s">
        <v>7673</v>
      </c>
      <c r="AG200" s="218">
        <v>10000</v>
      </c>
      <c r="AH200" s="219" t="str">
        <f ca="1">_xll.qlVanillaSwap(,AF200,AG200,S200,AE200,Z200,Y200,AA200,,AB200)</f>
        <v>obj_00dde#0000</v>
      </c>
      <c r="AI200" s="219" t="str">
        <f ca="1">_xll.qlEuropeanExercise(,K200)</f>
        <v>obj_009f3#0000</v>
      </c>
      <c r="AJ200" s="211" t="s">
        <v>7669</v>
      </c>
      <c r="AK200" s="220" t="str">
        <f ca="1">_xll.qlSwaption(,AH200,AI200,AJ200)</f>
        <v>obj_00efc#0000</v>
      </c>
      <c r="AL200" s="221" t="str">
        <f ca="1">_xll.qlConstantSwaptionVolatility(,,I200,J200,G200)</f>
        <v>obj_00116#0000</v>
      </c>
      <c r="AM200" s="221" t="b">
        <f ca="1">_xll.qlInstrumentSetPricingEngine(AK200,_xll.qlBachelierBlackSwaptionEngine(,"YC-EUR-EONIA",AL200))</f>
        <v>1</v>
      </c>
      <c r="AN200" s="222">
        <f ca="1">_xll.qlInstrumentNPV(AK200,AM200)*2/_xll.qlYieldTSDiscount("YC-EUR-EONIA",L200)</f>
        <v>462.45772267291187</v>
      </c>
      <c r="AO200" s="222">
        <f ca="1">_xll.qlInstrumentResults(AK200,"annuity",AM200)</f>
        <v>239570.89125599546</v>
      </c>
      <c r="AP200" s="223">
        <f ca="1">H200/2*_xll.qlYieldTSDiscount("YC-EUR-EONIA",L200)/AO200</f>
        <v>9.6435435685993283E-4</v>
      </c>
      <c r="AQ200" s="224">
        <f ca="1">_xll.qlBachelierBlackFormulaImpliedVol("Call",AE200,AE200,_xll.qlDayCounterYearFraction("Act/365 (Fixed)",B200,K200),AP200)</f>
        <v>8.4316464161584455E-3</v>
      </c>
      <c r="AR200" s="225">
        <f ca="1">_xll.qlBlackFormulaImpliedStdDev("Call",AE200,AE200,AP200)/SQRT(_xll.qlDayCounterYearFraction("Act/365 (Fixed)",B200,K200))</f>
        <v>0.55594436438802841</v>
      </c>
    </row>
    <row r="201" spans="2:44">
      <c r="B201" s="210">
        <f t="shared" ca="1" si="10"/>
        <v>42276</v>
      </c>
      <c r="C201" s="211" t="s">
        <v>210</v>
      </c>
      <c r="D201" s="211" t="s">
        <v>50</v>
      </c>
      <c r="E201" s="211">
        <v>0</v>
      </c>
      <c r="F201" s="209" t="str">
        <f t="shared" si="11"/>
        <v>2M30Y</v>
      </c>
      <c r="G201" s="212">
        <f>VLOOKUP(G$4&amp;$F201,SwaptionVols!$Z:$AE,4,FALSE)%%</f>
        <v>8.26E-3</v>
      </c>
      <c r="H201" s="213">
        <f>VLOOKUP(H$4&amp;$F201,SwaptionVols!$Z:$AE,4,FALSE)</f>
        <v>650</v>
      </c>
      <c r="I201" s="211" t="s">
        <v>7574</v>
      </c>
      <c r="J201" s="211" t="s">
        <v>7575</v>
      </c>
      <c r="K201" s="210">
        <f ca="1">_xll.qlCalendarAdvance(I201,B201,C201,J201)</f>
        <v>42338</v>
      </c>
      <c r="L201" s="210">
        <f ca="1">_xll.qlCalendarAdvance(I201,K201,"2d")</f>
        <v>42340</v>
      </c>
      <c r="M201" s="210">
        <f ca="1">_xll.qlCalendarAdvance(I201,L201,D201,"unadjusted")</f>
        <v>53298</v>
      </c>
      <c r="N201" s="211" t="s">
        <v>41</v>
      </c>
      <c r="O201" s="211" t="s">
        <v>7574</v>
      </c>
      <c r="P201" s="211" t="s">
        <v>7575</v>
      </c>
      <c r="Q201" s="211" t="s">
        <v>7575</v>
      </c>
      <c r="R201" s="211" t="s">
        <v>7670</v>
      </c>
      <c r="S201" s="214" t="str">
        <f ca="1">_xll.qlSchedule(,L201,M201,N201,O201,P201,Q201,R201)</f>
        <v>obj_00aa9#0000</v>
      </c>
      <c r="T201" s="211" t="s">
        <v>58</v>
      </c>
      <c r="U201" s="211" t="s">
        <v>7574</v>
      </c>
      <c r="V201" s="211" t="s">
        <v>7575</v>
      </c>
      <c r="W201" s="211" t="s">
        <v>7575</v>
      </c>
      <c r="X201" s="211" t="s">
        <v>7670</v>
      </c>
      <c r="Y201" s="214" t="str">
        <f ca="1">_xll.qlSchedule(,L201,M201,T201,U201,V201,W201,X201)</f>
        <v>obj_005d3#0000</v>
      </c>
      <c r="Z201" s="215" t="s">
        <v>7671</v>
      </c>
      <c r="AA201" s="216" t="s">
        <v>7640</v>
      </c>
      <c r="AB201" s="216" t="s">
        <v>7672</v>
      </c>
      <c r="AC201" s="214" t="str">
        <f ca="1">_xll.qlVanillaSwap(,,,S201,,Z201,Y201,AA201,,AB201)</f>
        <v>obj_00aaa#0000</v>
      </c>
      <c r="AD201" s="214" t="b">
        <f ca="1">_xll.qlInstrumentSetPricingEngine(AC201,_xll.qlDiscountingSwapEngine(,"YC-EUR-EONIA"))</f>
        <v>1</v>
      </c>
      <c r="AE201" s="217">
        <f ca="1">_xll.qlVanillaSwapFairRate(AC201,AD201)</f>
        <v>1.5231692926655769E-2</v>
      </c>
      <c r="AF201" s="211" t="s">
        <v>7673</v>
      </c>
      <c r="AG201" s="218">
        <v>10000</v>
      </c>
      <c r="AH201" s="219" t="str">
        <f ca="1">_xll.qlVanillaSwap(,AF201,AG201,S201,AE201,Z201,Y201,AA201,,AB201)</f>
        <v>obj_01240#0000</v>
      </c>
      <c r="AI201" s="219" t="str">
        <f ca="1">_xll.qlEuropeanExercise(,K201)</f>
        <v>obj_0052d#0000</v>
      </c>
      <c r="AJ201" s="211" t="s">
        <v>7669</v>
      </c>
      <c r="AK201" s="220" t="str">
        <f ca="1">_xll.qlSwaption(,AH201,AI201,AJ201)</f>
        <v>obj_01610#0000</v>
      </c>
      <c r="AL201" s="221" t="str">
        <f ca="1">_xll.qlConstantSwaptionVolatility(,,I201,J201,G201)</f>
        <v>obj_001b1#0000</v>
      </c>
      <c r="AM201" s="221" t="b">
        <f ca="1">_xll.qlInstrumentSetPricingEngine(AK201,_xll.qlBachelierBlackSwaptionEngine(,"YC-EUR-EONIA",AL201))</f>
        <v>1</v>
      </c>
      <c r="AN201" s="222">
        <f ca="1">_xll.qlInstrumentNPV(AK201,AM201)*2/_xll.qlYieldTSDiscount("YC-EUR-EONIA",L201)</f>
        <v>650.2866773212636</v>
      </c>
      <c r="AO201" s="222">
        <f ca="1">_xll.qlInstrumentResults(AK201,"annuity",AM201)</f>
        <v>239468.74563316876</v>
      </c>
      <c r="AP201" s="223">
        <f ca="1">H201/2*_xll.qlYieldTSDiscount("YC-EUR-EONIA",L201)/AO201</f>
        <v>1.3575255924167101E-3</v>
      </c>
      <c r="AQ201" s="224">
        <f ca="1">_xll.qlBachelierBlackFormulaImpliedVol("Call",AE201,AE201,_xll.qlDayCounterYearFraction("Act/365 (Fixed)",B201,K201),AP201)</f>
        <v>8.2563585988206685E-3</v>
      </c>
      <c r="AR201" s="225">
        <f ca="1">_xll.qlBlackFormulaImpliedStdDev("Call",AE201,AE201,AP201)/SQRT(_xll.qlDayCounterYearFraction("Act/365 (Fixed)",B201,K201))</f>
        <v>0.54318344615130554</v>
      </c>
    </row>
    <row r="202" spans="2:44">
      <c r="B202" s="210">
        <f t="shared" ca="1" si="10"/>
        <v>42276</v>
      </c>
      <c r="C202" s="211" t="s">
        <v>54</v>
      </c>
      <c r="D202" s="211" t="s">
        <v>50</v>
      </c>
      <c r="E202" s="211">
        <v>0</v>
      </c>
      <c r="F202" s="209" t="str">
        <f t="shared" si="11"/>
        <v>3M30Y</v>
      </c>
      <c r="G202" s="212">
        <f>VLOOKUP(G$4&amp;$F202,SwaptionVols!$Z:$AE,4,FALSE)%%</f>
        <v>8.09E-3</v>
      </c>
      <c r="H202" s="213">
        <f>VLOOKUP(H$4&amp;$F202,SwaptionVols!$Z:$AE,4,FALSE)</f>
        <v>770</v>
      </c>
      <c r="I202" s="211" t="s">
        <v>7574</v>
      </c>
      <c r="J202" s="211" t="s">
        <v>7575</v>
      </c>
      <c r="K202" s="210">
        <f ca="1">_xll.qlCalendarAdvance(I202,B202,C202,J202)</f>
        <v>42367</v>
      </c>
      <c r="L202" s="210">
        <f ca="1">_xll.qlCalendarAdvance(I202,K202,"2d")</f>
        <v>42369</v>
      </c>
      <c r="M202" s="210">
        <f ca="1">_xll.qlCalendarAdvance(I202,L202,D202,"unadjusted")</f>
        <v>53327</v>
      </c>
      <c r="N202" s="211" t="s">
        <v>41</v>
      </c>
      <c r="O202" s="211" t="s">
        <v>7574</v>
      </c>
      <c r="P202" s="211" t="s">
        <v>7575</v>
      </c>
      <c r="Q202" s="211" t="s">
        <v>7575</v>
      </c>
      <c r="R202" s="211" t="s">
        <v>7670</v>
      </c>
      <c r="S202" s="214" t="str">
        <f ca="1">_xll.qlSchedule(,L202,M202,N202,O202,P202,Q202,R202)</f>
        <v>obj_00914#0000</v>
      </c>
      <c r="T202" s="211" t="s">
        <v>58</v>
      </c>
      <c r="U202" s="211" t="s">
        <v>7574</v>
      </c>
      <c r="V202" s="211" t="s">
        <v>7575</v>
      </c>
      <c r="W202" s="211" t="s">
        <v>7575</v>
      </c>
      <c r="X202" s="211" t="s">
        <v>7670</v>
      </c>
      <c r="Y202" s="214" t="str">
        <f ca="1">_xll.qlSchedule(,L202,M202,T202,U202,V202,W202,X202)</f>
        <v>obj_00913#0000</v>
      </c>
      <c r="Z202" s="215" t="s">
        <v>7671</v>
      </c>
      <c r="AA202" s="216" t="s">
        <v>7640</v>
      </c>
      <c r="AB202" s="216" t="s">
        <v>7672</v>
      </c>
      <c r="AC202" s="214" t="str">
        <f ca="1">_xll.qlVanillaSwap(,,,S202,,Z202,Y202,AA202,,AB202)</f>
        <v>obj_00915#0000</v>
      </c>
      <c r="AD202" s="214" t="b">
        <f ca="1">_xll.qlInstrumentSetPricingEngine(AC202,_xll.qlDiscountingSwapEngine(,"YC-EUR-EONIA"))</f>
        <v>1</v>
      </c>
      <c r="AE202" s="217">
        <f ca="1">_xll.qlVanillaSwapFairRate(AC202,AD202)</f>
        <v>1.5272191904113695E-2</v>
      </c>
      <c r="AF202" s="211" t="s">
        <v>7673</v>
      </c>
      <c r="AG202" s="218">
        <v>10000</v>
      </c>
      <c r="AH202" s="219" t="str">
        <f ca="1">_xll.qlVanillaSwap(,AF202,AG202,S202,AE202,Z202,Y202,AA202,,AB202)</f>
        <v>obj_00d02#0000</v>
      </c>
      <c r="AI202" s="219" t="str">
        <f ca="1">_xll.qlEuropeanExercise(,K202)</f>
        <v>obj_0082a#0000</v>
      </c>
      <c r="AJ202" s="211" t="s">
        <v>7669</v>
      </c>
      <c r="AK202" s="220" t="str">
        <f ca="1">_xll.qlSwaption(,AH202,AI202,AJ202)</f>
        <v>obj_010fb#0000</v>
      </c>
      <c r="AL202" s="221" t="str">
        <f ca="1">_xll.qlConstantSwaptionVolatility(,,I202,J202,G202)</f>
        <v>obj_00124#0000</v>
      </c>
      <c r="AM202" s="221" t="b">
        <f ca="1">_xll.qlInstrumentSetPricingEngine(AK202,_xll.qlBachelierBlackSwaptionEngine(,"YC-EUR-EONIA",AL202))</f>
        <v>1</v>
      </c>
      <c r="AN202" s="222">
        <f ca="1">_xll.qlInstrumentNPV(AK202,AM202)*2/_xll.qlYieldTSDiscount("YC-EUR-EONIA",L202)</f>
        <v>771.30283622769605</v>
      </c>
      <c r="AO202" s="222">
        <f ca="1">_xll.qlInstrumentResults(AK202,"annuity",AM202)</f>
        <v>239400.89417154525</v>
      </c>
      <c r="AP202" s="223">
        <f ca="1">H202/2*_xll.qlYieldTSDiscount("YC-EUR-EONIA",L202)/AO202</f>
        <v>1.6087873702726719E-3</v>
      </c>
      <c r="AQ202" s="224">
        <f ca="1">_xll.qlBachelierBlackFormulaImpliedVol("Call",AE202,AE202,_xll.qlDayCounterYearFraction("Act/365 (Fixed)",B202,K202),AP202)</f>
        <v>8.0763348809482077E-3</v>
      </c>
      <c r="AR202" s="225">
        <f ca="1">_xll.qlBlackFormulaImpliedStdDev("Call",AE202,AE202,AP202)/SQRT(_xll.qlDayCounterYearFraction("Act/365 (Fixed)",B202,K202))</f>
        <v>0.53037192249494314</v>
      </c>
    </row>
    <row r="203" spans="2:44">
      <c r="B203" s="210">
        <f t="shared" ca="1" si="10"/>
        <v>42276</v>
      </c>
      <c r="C203" s="211" t="s">
        <v>58</v>
      </c>
      <c r="D203" s="211" t="s">
        <v>50</v>
      </c>
      <c r="E203" s="211">
        <v>0</v>
      </c>
      <c r="F203" s="209" t="str">
        <f t="shared" si="11"/>
        <v>6M30Y</v>
      </c>
      <c r="G203" s="212">
        <f>VLOOKUP(G$4&amp;$F203,SwaptionVols!$Z:$AE,4,FALSE)%%</f>
        <v>7.9900000000000006E-3</v>
      </c>
      <c r="H203" s="213">
        <f>VLOOKUP(H$4&amp;$F203,SwaptionVols!$Z:$AE,4,FALSE)</f>
        <v>1074</v>
      </c>
      <c r="I203" s="211" t="s">
        <v>7574</v>
      </c>
      <c r="J203" s="211" t="s">
        <v>7575</v>
      </c>
      <c r="K203" s="210">
        <f ca="1">_xll.qlCalendarAdvance(I203,B203,C203,J203)</f>
        <v>42458</v>
      </c>
      <c r="L203" s="210">
        <f ca="1">_xll.qlCalendarAdvance(I203,K203,"2d")</f>
        <v>42460</v>
      </c>
      <c r="M203" s="210">
        <f ca="1">_xll.qlCalendarAdvance(I203,L203,D203,"unadjusted")</f>
        <v>53417</v>
      </c>
      <c r="N203" s="211" t="s">
        <v>41</v>
      </c>
      <c r="O203" s="211" t="s">
        <v>7574</v>
      </c>
      <c r="P203" s="211" t="s">
        <v>7575</v>
      </c>
      <c r="Q203" s="211" t="s">
        <v>7575</v>
      </c>
      <c r="R203" s="211" t="s">
        <v>7670</v>
      </c>
      <c r="S203" s="214" t="str">
        <f ca="1">_xll.qlSchedule(,L203,M203,N203,O203,P203,Q203,R203)</f>
        <v>obj_0067c#0000</v>
      </c>
      <c r="T203" s="211" t="s">
        <v>58</v>
      </c>
      <c r="U203" s="211" t="s">
        <v>7574</v>
      </c>
      <c r="V203" s="211" t="s">
        <v>7575</v>
      </c>
      <c r="W203" s="211" t="s">
        <v>7575</v>
      </c>
      <c r="X203" s="211" t="s">
        <v>7670</v>
      </c>
      <c r="Y203" s="214" t="str">
        <f ca="1">_xll.qlSchedule(,L203,M203,T203,U203,V203,W203,X203)</f>
        <v>obj_00aa4#0000</v>
      </c>
      <c r="Z203" s="215" t="s">
        <v>7671</v>
      </c>
      <c r="AA203" s="216" t="s">
        <v>7640</v>
      </c>
      <c r="AB203" s="216" t="s">
        <v>7672</v>
      </c>
      <c r="AC203" s="214" t="str">
        <f ca="1">_xll.qlVanillaSwap(,,,S203,,Z203,Y203,AA203,,AB203)</f>
        <v>obj_00aa5#0000</v>
      </c>
      <c r="AD203" s="214" t="b">
        <f ca="1">_xll.qlInstrumentSetPricingEngine(AC203,_xll.qlDiscountingSwapEngine(,"YC-EUR-EONIA"))</f>
        <v>1</v>
      </c>
      <c r="AE203" s="217">
        <f ca="1">_xll.qlVanillaSwapFairRate(AC203,AD203)</f>
        <v>1.542165814566655E-2</v>
      </c>
      <c r="AF203" s="211" t="s">
        <v>7673</v>
      </c>
      <c r="AG203" s="218">
        <v>10000</v>
      </c>
      <c r="AH203" s="219" t="str">
        <f ca="1">_xll.qlVanillaSwap(,AF203,AG203,S203,AE203,Z203,Y203,AA203,,AB203)</f>
        <v>obj_00edb#0000</v>
      </c>
      <c r="AI203" s="219" t="str">
        <f ca="1">_xll.qlEuropeanExercise(,K203)</f>
        <v>obj_00566#0000</v>
      </c>
      <c r="AJ203" s="211" t="s">
        <v>7669</v>
      </c>
      <c r="AK203" s="220" t="str">
        <f ca="1">_xll.qlSwaption(,AH203,AI203,AJ203)</f>
        <v>obj_01291#0000</v>
      </c>
      <c r="AL203" s="221" t="str">
        <f ca="1">_xll.qlConstantSwaptionVolatility(,,I203,J203,G203)</f>
        <v>obj_001a4#0000</v>
      </c>
      <c r="AM203" s="221" t="b">
        <f ca="1">_xll.qlInstrumentSetPricingEngine(AK203,_xll.qlBachelierBlackSwaptionEngine(,"YC-EUR-EONIA",AL203))</f>
        <v>1</v>
      </c>
      <c r="AN203" s="222">
        <f ca="1">_xll.qlInstrumentNPV(AK203,AM203)*2/_xll.qlYieldTSDiscount("YC-EUR-EONIA",L203)</f>
        <v>1075.0952332056659</v>
      </c>
      <c r="AO203" s="222">
        <f ca="1">_xll.qlInstrumentResults(AK203,"annuity",AM203)</f>
        <v>239012.81769315223</v>
      </c>
      <c r="AP203" s="223">
        <f ca="1">H203/2*_xll.qlYieldTSDiscount("YC-EUR-EONIA",L203)/AO203</f>
        <v>2.2485546740537367E-3</v>
      </c>
      <c r="AQ203" s="224">
        <f ca="1">_xll.qlBachelierBlackFormulaImpliedVol("Call",AE203,AE203,_xll.qlDayCounterYearFraction("Act/365 (Fixed)",B203,K203),AP203)</f>
        <v>7.9818603366074593E-3</v>
      </c>
      <c r="AR203" s="225">
        <f ca="1">_xll.qlBlackFormulaImpliedStdDev("Call",AE203,AE203,AP203)/SQRT(_xll.qlDayCounterYearFraction("Act/365 (Fixed)",B203,K203))</f>
        <v>0.52048950089948243</v>
      </c>
    </row>
    <row r="204" spans="2:44">
      <c r="B204" s="210">
        <f t="shared" ca="1" si="10"/>
        <v>42276</v>
      </c>
      <c r="C204" s="211" t="s">
        <v>71</v>
      </c>
      <c r="D204" s="211" t="s">
        <v>50</v>
      </c>
      <c r="E204" s="211">
        <v>0</v>
      </c>
      <c r="F204" s="209" t="str">
        <f t="shared" si="11"/>
        <v>9M30Y</v>
      </c>
      <c r="G204" s="212">
        <f>VLOOKUP(G$4&amp;$F204,SwaptionVols!$Z:$AE,4,FALSE)%%</f>
        <v>7.8599999999999989E-3</v>
      </c>
      <c r="H204" s="213">
        <f>VLOOKUP(H$4&amp;$F204,SwaptionVols!$Z:$AE,4,FALSE)</f>
        <v>1293</v>
      </c>
      <c r="I204" s="211" t="s">
        <v>7574</v>
      </c>
      <c r="J204" s="211" t="s">
        <v>7575</v>
      </c>
      <c r="K204" s="210">
        <f ca="1">_xll.qlCalendarAdvance(I204,B204,C204,J204)</f>
        <v>42550</v>
      </c>
      <c r="L204" s="210">
        <f ca="1">_xll.qlCalendarAdvance(I204,K204,"2d")</f>
        <v>42552</v>
      </c>
      <c r="M204" s="210">
        <f ca="1">_xll.qlCalendarAdvance(I204,L204,D204,"unadjusted")</f>
        <v>53509</v>
      </c>
      <c r="N204" s="211" t="s">
        <v>41</v>
      </c>
      <c r="O204" s="211" t="s">
        <v>7574</v>
      </c>
      <c r="P204" s="211" t="s">
        <v>7575</v>
      </c>
      <c r="Q204" s="211" t="s">
        <v>7575</v>
      </c>
      <c r="R204" s="211" t="s">
        <v>7670</v>
      </c>
      <c r="S204" s="214" t="str">
        <f ca="1">_xll.qlSchedule(,L204,M204,N204,O204,P204,Q204,R204)</f>
        <v>obj_00ca8#0000</v>
      </c>
      <c r="T204" s="211" t="s">
        <v>58</v>
      </c>
      <c r="U204" s="211" t="s">
        <v>7574</v>
      </c>
      <c r="V204" s="211" t="s">
        <v>7575</v>
      </c>
      <c r="W204" s="211" t="s">
        <v>7575</v>
      </c>
      <c r="X204" s="211" t="s">
        <v>7670</v>
      </c>
      <c r="Y204" s="214" t="str">
        <f ca="1">_xll.qlSchedule(,L204,M204,T204,U204,V204,W204,X204)</f>
        <v>obj_0079f#0000</v>
      </c>
      <c r="Z204" s="215" t="s">
        <v>7671</v>
      </c>
      <c r="AA204" s="216" t="s">
        <v>7640</v>
      </c>
      <c r="AB204" s="216" t="s">
        <v>7672</v>
      </c>
      <c r="AC204" s="214" t="str">
        <f ca="1">_xll.qlVanillaSwap(,,,S204,,Z204,Y204,AA204,,AB204)</f>
        <v>obj_00ca9#0000</v>
      </c>
      <c r="AD204" s="214" t="b">
        <f ca="1">_xll.qlInstrumentSetPricingEngine(AC204,_xll.qlDiscountingSwapEngine(,"YC-EUR-EONIA"))</f>
        <v>1</v>
      </c>
      <c r="AE204" s="217">
        <f ca="1">_xll.qlVanillaSwapFairRate(AC204,AD204)</f>
        <v>1.5583435913596441E-2</v>
      </c>
      <c r="AF204" s="211" t="s">
        <v>7673</v>
      </c>
      <c r="AG204" s="218">
        <v>10000</v>
      </c>
      <c r="AH204" s="219" t="str">
        <f ca="1">_xll.qlVanillaSwap(,AF204,AG204,S204,AE204,Z204,Y204,AA204,,AB204)</f>
        <v>obj_01372#0000</v>
      </c>
      <c r="AI204" s="219" t="str">
        <f ca="1">_xll.qlEuropeanExercise(,K204)</f>
        <v>obj_00343#0000</v>
      </c>
      <c r="AJ204" s="211" t="s">
        <v>7669</v>
      </c>
      <c r="AK204" s="220" t="str">
        <f ca="1">_xll.qlSwaption(,AH204,AI204,AJ204)</f>
        <v>obj_01373#0000</v>
      </c>
      <c r="AL204" s="221" t="str">
        <f ca="1">_xll.qlConstantSwaptionVolatility(,,I204,J204,G204)</f>
        <v>obj_00106#0000</v>
      </c>
      <c r="AM204" s="221" t="b">
        <f ca="1">_xll.qlInstrumentSetPricingEngine(AK204,_xll.qlBachelierBlackSwaptionEngine(,"YC-EUR-EONIA",AL204))</f>
        <v>1</v>
      </c>
      <c r="AN204" s="222">
        <f ca="1">_xll.qlInstrumentNPV(AK204,AM204)*2/_xll.qlYieldTSDiscount("YC-EUR-EONIA",L204)</f>
        <v>1294.2999617087644</v>
      </c>
      <c r="AO204" s="222">
        <f ca="1">_xll.qlInstrumentResults(AK204,"annuity",AM204)</f>
        <v>238506.02453606171</v>
      </c>
      <c r="AP204" s="223">
        <f ca="1">H204/2*_xll.qlYieldTSDiscount("YC-EUR-EONIA",L204)/AO204</f>
        <v>2.7140950164543276E-3</v>
      </c>
      <c r="AQ204" s="224">
        <f ca="1">_xll.qlBachelierBlackFormulaImpliedVol("Call",AE204,AE204,_xll.qlDayCounterYearFraction("Act/365 (Fixed)",B204,K204),AP204)</f>
        <v>7.8521056174509669E-3</v>
      </c>
      <c r="AR204" s="225">
        <f ca="1">_xll.qlBlackFormulaImpliedStdDev("Call",AE204,AE204,AP204)/SQRT(_xll.qlDayCounterYearFraction("Act/365 (Fixed)",B204,K204))</f>
        <v>0.50794468464431708</v>
      </c>
    </row>
    <row r="205" spans="2:44">
      <c r="B205" s="210">
        <f t="shared" ca="1" si="10"/>
        <v>42276</v>
      </c>
      <c r="C205" s="211" t="s">
        <v>41</v>
      </c>
      <c r="D205" s="211" t="s">
        <v>50</v>
      </c>
      <c r="E205" s="211">
        <v>0</v>
      </c>
      <c r="F205" s="209" t="str">
        <f t="shared" si="11"/>
        <v>1Y30Y</v>
      </c>
      <c r="G205" s="212">
        <f>VLOOKUP(G$4&amp;$F205,SwaptionVols!$Z:$AE,4,FALSE)%%</f>
        <v>7.7400000000000004E-3</v>
      </c>
      <c r="H205" s="213">
        <f>VLOOKUP(H$4&amp;$F205,SwaptionVols!$Z:$AE,4,FALSE)</f>
        <v>1467</v>
      </c>
      <c r="I205" s="211" t="s">
        <v>7574</v>
      </c>
      <c r="J205" s="211" t="s">
        <v>7575</v>
      </c>
      <c r="K205" s="210">
        <f ca="1">_xll.qlCalendarAdvance(I205,B205,C205,J205)</f>
        <v>42642</v>
      </c>
      <c r="L205" s="210">
        <f ca="1">_xll.qlCalendarAdvance(I205,K205,"2d")</f>
        <v>42646</v>
      </c>
      <c r="M205" s="210">
        <f ca="1">_xll.qlCalendarAdvance(I205,L205,D205,"unadjusted")</f>
        <v>53603</v>
      </c>
      <c r="N205" s="211" t="s">
        <v>41</v>
      </c>
      <c r="O205" s="211" t="s">
        <v>7574</v>
      </c>
      <c r="P205" s="211" t="s">
        <v>7575</v>
      </c>
      <c r="Q205" s="211" t="s">
        <v>7575</v>
      </c>
      <c r="R205" s="211" t="s">
        <v>7670</v>
      </c>
      <c r="S205" s="214" t="str">
        <f ca="1">_xll.qlSchedule(,L205,M205,N205,O205,P205,Q205,R205)</f>
        <v>obj_00d8e#0000</v>
      </c>
      <c r="T205" s="211" t="s">
        <v>58</v>
      </c>
      <c r="U205" s="211" t="s">
        <v>7574</v>
      </c>
      <c r="V205" s="211" t="s">
        <v>7575</v>
      </c>
      <c r="W205" s="211" t="s">
        <v>7575</v>
      </c>
      <c r="X205" s="211" t="s">
        <v>7670</v>
      </c>
      <c r="Y205" s="214" t="str">
        <f ca="1">_xll.qlSchedule(,L205,M205,T205,U205,V205,W205,X205)</f>
        <v>obj_00d8f#0000</v>
      </c>
      <c r="Z205" s="215" t="s">
        <v>7671</v>
      </c>
      <c r="AA205" s="216" t="s">
        <v>7640</v>
      </c>
      <c r="AB205" s="216" t="s">
        <v>7672</v>
      </c>
      <c r="AC205" s="214" t="str">
        <f ca="1">_xll.qlVanillaSwap(,,,S205,,Z205,Y205,AA205,,AB205)</f>
        <v>obj_00e0f#0000</v>
      </c>
      <c r="AD205" s="214" t="b">
        <f ca="1">_xll.qlInstrumentSetPricingEngine(AC205,_xll.qlDiscountingSwapEngine(,"YC-EUR-EONIA"))</f>
        <v>1</v>
      </c>
      <c r="AE205" s="217">
        <f ca="1">_xll.qlVanillaSwapFairRate(AC205,AD205)</f>
        <v>1.5742296179160824E-2</v>
      </c>
      <c r="AF205" s="211" t="s">
        <v>7673</v>
      </c>
      <c r="AG205" s="218">
        <v>10000</v>
      </c>
      <c r="AH205" s="219" t="str">
        <f ca="1">_xll.qlVanillaSwap(,AF205,AG205,S205,AE205,Z205,Y205,AA205,,AB205)</f>
        <v>obj_011c8#0000</v>
      </c>
      <c r="AI205" s="219" t="str">
        <f ca="1">_xll.qlEuropeanExercise(,K205)</f>
        <v>obj_00ad0#0000</v>
      </c>
      <c r="AJ205" s="211" t="s">
        <v>7669</v>
      </c>
      <c r="AK205" s="220" t="str">
        <f ca="1">_xll.qlSwaption(,AH205,AI205,AJ205)</f>
        <v>obj_011c9#0000</v>
      </c>
      <c r="AL205" s="221" t="str">
        <f ca="1">_xll.qlConstantSwaptionVolatility(,,I205,J205,G205)</f>
        <v>obj_00133#0000</v>
      </c>
      <c r="AM205" s="221" t="b">
        <f ca="1">_xll.qlInstrumentSetPricingEngine(AK205,_xll.qlBachelierBlackSwaptionEngine(,"YC-EUR-EONIA",AL205))</f>
        <v>1</v>
      </c>
      <c r="AN205" s="222">
        <f ca="1">_xll.qlInstrumentNPV(AK205,AM205)*2/_xll.qlYieldTSDiscount("YC-EUR-EONIA",L205)</f>
        <v>1469.6475394700412</v>
      </c>
      <c r="AO205" s="222">
        <f ca="1">_xll.qlInstrumentResults(AK205,"annuity",AM205)</f>
        <v>238075.50848200219</v>
      </c>
      <c r="AP205" s="223">
        <f ca="1">H205/2*_xll.qlYieldTSDiscount("YC-EUR-EONIA",L205)/AO205</f>
        <v>3.0864699920878434E-3</v>
      </c>
      <c r="AQ205" s="224">
        <f ca="1">_xll.qlBachelierBlackFormulaImpliedVol("Call",AE205,AE205,_xll.qlDayCounterYearFraction("Act/365 (Fixed)",B205,K205),AP205)</f>
        <v>7.7260565510111519E-3</v>
      </c>
      <c r="AR205" s="225">
        <f ca="1">_xll.qlBlackFormulaImpliedStdDev("Call",AE205,AE205,AP205)/SQRT(_xll.qlDayCounterYearFraction("Act/365 (Fixed)",B205,K205))</f>
        <v>0.49582959924955727</v>
      </c>
    </row>
    <row r="206" spans="2:44">
      <c r="B206" s="210">
        <f t="shared" ca="1" si="10"/>
        <v>42276</v>
      </c>
      <c r="C206" s="211" t="s">
        <v>146</v>
      </c>
      <c r="D206" s="211" t="s">
        <v>50</v>
      </c>
      <c r="E206" s="211">
        <v>0</v>
      </c>
      <c r="F206" s="209" t="str">
        <f t="shared" si="11"/>
        <v>18M30Y</v>
      </c>
      <c r="G206" s="212">
        <f>VLOOKUP(G$4&amp;$F206,SwaptionVols!$Z:$AE,4,FALSE)%%</f>
        <v>7.5399999999999998E-3</v>
      </c>
      <c r="H206" s="213">
        <f>VLOOKUP(H$4&amp;$F206,SwaptionVols!$Z:$AE,4,FALSE)</f>
        <v>1741</v>
      </c>
      <c r="I206" s="211" t="s">
        <v>7574</v>
      </c>
      <c r="J206" s="211" t="s">
        <v>7575</v>
      </c>
      <c r="K206" s="210">
        <f ca="1">_xll.qlCalendarAdvance(I206,B206,C206,J206)</f>
        <v>42823</v>
      </c>
      <c r="L206" s="210">
        <f ca="1">_xll.qlCalendarAdvance(I206,K206,"2d")</f>
        <v>42825</v>
      </c>
      <c r="M206" s="210">
        <f ca="1">_xll.qlCalendarAdvance(I206,L206,D206,"unadjusted")</f>
        <v>53782</v>
      </c>
      <c r="N206" s="211" t="s">
        <v>41</v>
      </c>
      <c r="O206" s="211" t="s">
        <v>7574</v>
      </c>
      <c r="P206" s="211" t="s">
        <v>7575</v>
      </c>
      <c r="Q206" s="211" t="s">
        <v>7575</v>
      </c>
      <c r="R206" s="211" t="s">
        <v>7670</v>
      </c>
      <c r="S206" s="214" t="str">
        <f ca="1">_xll.qlSchedule(,L206,M206,N206,O206,P206,Q206,R206)</f>
        <v>obj_00651#0000</v>
      </c>
      <c r="T206" s="211" t="s">
        <v>58</v>
      </c>
      <c r="U206" s="211" t="s">
        <v>7574</v>
      </c>
      <c r="V206" s="211" t="s">
        <v>7575</v>
      </c>
      <c r="W206" s="211" t="s">
        <v>7575</v>
      </c>
      <c r="X206" s="211" t="s">
        <v>7670</v>
      </c>
      <c r="Y206" s="214" t="str">
        <f ca="1">_xll.qlSchedule(,L206,M206,T206,U206,V206,W206,X206)</f>
        <v>obj_00aa1#0000</v>
      </c>
      <c r="Z206" s="215" t="s">
        <v>7671</v>
      </c>
      <c r="AA206" s="216" t="s">
        <v>7640</v>
      </c>
      <c r="AB206" s="216" t="s">
        <v>7672</v>
      </c>
      <c r="AC206" s="214" t="str">
        <f ca="1">_xll.qlVanillaSwap(,,,S206,,Z206,Y206,AA206,,AB206)</f>
        <v>obj_00aa2#0000</v>
      </c>
      <c r="AD206" s="214" t="b">
        <f ca="1">_xll.qlInstrumentSetPricingEngine(AC206,_xll.qlDiscountingSwapEngine(,"YC-EUR-EONIA"))</f>
        <v>1</v>
      </c>
      <c r="AE206" s="217">
        <f ca="1">_xll.qlVanillaSwapFairRate(AC206,AD206)</f>
        <v>1.603768973388647E-2</v>
      </c>
      <c r="AF206" s="211" t="s">
        <v>7673</v>
      </c>
      <c r="AG206" s="218">
        <v>10000</v>
      </c>
      <c r="AH206" s="219" t="str">
        <f ca="1">_xll.qlVanillaSwap(,AF206,AG206,S206,AE206,Z206,Y206,AA206,,AB206)</f>
        <v>obj_01246#0000</v>
      </c>
      <c r="AI206" s="219" t="str">
        <f ca="1">_xll.qlEuropeanExercise(,K206)</f>
        <v>obj_004a8#0000</v>
      </c>
      <c r="AJ206" s="211" t="s">
        <v>7669</v>
      </c>
      <c r="AK206" s="220" t="str">
        <f ca="1">_xll.qlSwaption(,AH206,AI206,AJ206)</f>
        <v>obj_01247#0000</v>
      </c>
      <c r="AL206" s="221" t="str">
        <f ca="1">_xll.qlConstantSwaptionVolatility(,,I206,J206,G206)</f>
        <v>obj_001ad#0000</v>
      </c>
      <c r="AM206" s="221" t="b">
        <f ca="1">_xll.qlInstrumentSetPricingEngine(AK206,_xll.qlBachelierBlackSwaptionEngine(,"YC-EUR-EONIA",AL206))</f>
        <v>1</v>
      </c>
      <c r="AN206" s="222">
        <f ca="1">_xll.qlInstrumentNPV(AK206,AM206)*2/_xll.qlYieldTSDiscount("YC-EUR-EONIA",L206)</f>
        <v>1743.5139235249208</v>
      </c>
      <c r="AO206" s="222">
        <f ca="1">_xll.qlInstrumentResults(AK206,"annuity",AM206)</f>
        <v>237384.62817569516</v>
      </c>
      <c r="AP206" s="223">
        <f ca="1">H206/2*_xll.qlYieldTSDiscount("YC-EUR-EONIA",L206)/AO206</f>
        <v>3.6770708146940758E-3</v>
      </c>
      <c r="AQ206" s="224">
        <f ca="1">_xll.qlBachelierBlackFormulaImpliedVol("Call",AE206,AE206,_xll.qlDayCounterYearFraction("Act/365 (Fixed)",B206,K206),AP206)</f>
        <v>7.529128286776373E-3</v>
      </c>
      <c r="AR206" s="225">
        <f ca="1">_xll.qlBlackFormulaImpliedStdDev("Call",AE206,AE206,AP206)/SQRT(_xll.qlDayCounterYearFraction("Act/365 (Fixed)",B206,K206))</f>
        <v>0.47611918491221106</v>
      </c>
    </row>
    <row r="207" spans="2:44">
      <c r="B207" s="210">
        <f t="shared" ca="1" si="10"/>
        <v>42276</v>
      </c>
      <c r="C207" s="211" t="s">
        <v>42</v>
      </c>
      <c r="D207" s="211" t="s">
        <v>50</v>
      </c>
      <c r="E207" s="211">
        <v>0</v>
      </c>
      <c r="F207" s="209" t="str">
        <f t="shared" si="11"/>
        <v>2Y30Y</v>
      </c>
      <c r="G207" s="212">
        <f>VLOOKUP(G$4&amp;$F207,SwaptionVols!$Z:$AE,4,FALSE)%%</f>
        <v>7.3800000000000003E-3</v>
      </c>
      <c r="H207" s="213">
        <f>VLOOKUP(H$4&amp;$F207,SwaptionVols!$Z:$AE,4,FALSE)</f>
        <v>1961</v>
      </c>
      <c r="I207" s="211" t="s">
        <v>7574</v>
      </c>
      <c r="J207" s="211" t="s">
        <v>7575</v>
      </c>
      <c r="K207" s="210">
        <f ca="1">_xll.qlCalendarAdvance(I207,B207,C207,J207)</f>
        <v>43007</v>
      </c>
      <c r="L207" s="210">
        <f ca="1">_xll.qlCalendarAdvance(I207,K207,"2d")</f>
        <v>43011</v>
      </c>
      <c r="M207" s="210">
        <f ca="1">_xll.qlCalendarAdvance(I207,L207,D207,"unadjusted")</f>
        <v>53968</v>
      </c>
      <c r="N207" s="211" t="s">
        <v>41</v>
      </c>
      <c r="O207" s="211" t="s">
        <v>7574</v>
      </c>
      <c r="P207" s="211" t="s">
        <v>7575</v>
      </c>
      <c r="Q207" s="211" t="s">
        <v>7575</v>
      </c>
      <c r="R207" s="211" t="s">
        <v>7670</v>
      </c>
      <c r="S207" s="214" t="str">
        <f ca="1">_xll.qlSchedule(,L207,M207,N207,O207,P207,Q207,R207)</f>
        <v>obj_00e58#0000</v>
      </c>
      <c r="T207" s="211" t="s">
        <v>58</v>
      </c>
      <c r="U207" s="211" t="s">
        <v>7574</v>
      </c>
      <c r="V207" s="211" t="s">
        <v>7575</v>
      </c>
      <c r="W207" s="211" t="s">
        <v>7575</v>
      </c>
      <c r="X207" s="211" t="s">
        <v>7670</v>
      </c>
      <c r="Y207" s="214" t="str">
        <f ca="1">_xll.qlSchedule(,L207,M207,T207,U207,V207,W207,X207)</f>
        <v>obj_00e59#0000</v>
      </c>
      <c r="Z207" s="215" t="s">
        <v>7671</v>
      </c>
      <c r="AA207" s="216" t="s">
        <v>7640</v>
      </c>
      <c r="AB207" s="216" t="s">
        <v>7672</v>
      </c>
      <c r="AC207" s="214" t="str">
        <f ca="1">_xll.qlVanillaSwap(,,,S207,,Z207,Y207,AA207,,AB207)</f>
        <v>obj_00e5a#0000</v>
      </c>
      <c r="AD207" s="214" t="b">
        <f ca="1">_xll.qlInstrumentSetPricingEngine(AC207,_xll.qlDiscountingSwapEngine(,"YC-EUR-EONIA"))</f>
        <v>1</v>
      </c>
      <c r="AE207" s="217">
        <f ca="1">_xll.qlVanillaSwapFairRate(AC207,AD207)</f>
        <v>1.6350064932027671E-2</v>
      </c>
      <c r="AF207" s="211" t="s">
        <v>7673</v>
      </c>
      <c r="AG207" s="218">
        <v>10000</v>
      </c>
      <c r="AH207" s="219" t="str">
        <f ca="1">_xll.qlVanillaSwap(,AF207,AG207,S207,AE207,Z207,Y207,AA207,,AB207)</f>
        <v>obj_01168#0000</v>
      </c>
      <c r="AI207" s="219" t="str">
        <f ca="1">_xll.qlEuropeanExercise(,K207)</f>
        <v>obj_0036c#0000</v>
      </c>
      <c r="AJ207" s="211" t="s">
        <v>7669</v>
      </c>
      <c r="AK207" s="220" t="str">
        <f ca="1">_xll.qlSwaption(,AH207,AI207,AJ207)</f>
        <v>obj_013ec#0000</v>
      </c>
      <c r="AL207" s="221" t="str">
        <f ca="1">_xll.qlConstantSwaptionVolatility(,,I207,J207,G207)</f>
        <v>obj_001f0#0000</v>
      </c>
      <c r="AM207" s="221" t="b">
        <f ca="1">_xll.qlInstrumentSetPricingEngine(AK207,_xll.qlBachelierBlackSwaptionEngine(,"YC-EUR-EONIA",AL207))</f>
        <v>1</v>
      </c>
      <c r="AN207" s="222">
        <f ca="1">_xll.qlInstrumentNPV(AK207,AM207)*2/_xll.qlYieldTSDiscount("YC-EUR-EONIA",L207)</f>
        <v>1963.4902411929118</v>
      </c>
      <c r="AO207" s="222">
        <f ca="1">_xll.qlInstrumentResults(AK207,"annuity",AM207)</f>
        <v>236448.39884828951</v>
      </c>
      <c r="AP207" s="223">
        <f ca="1">H207/2*_xll.qlYieldTSDiscount("YC-EUR-EONIA",L207)/AO207</f>
        <v>4.1612856657393489E-3</v>
      </c>
      <c r="AQ207" s="224">
        <f ca="1">_xll.qlBachelierBlackFormulaImpliedVol("Call",AE207,AE207,_xll.qlDayCounterYearFraction("Act/365 (Fixed)",B207,K207),AP207)</f>
        <v>7.3706401470106393E-3</v>
      </c>
      <c r="AR207" s="225">
        <f ca="1">_xll.qlBlackFormulaImpliedStdDev("Call",AE207,AE207,AP207)/SQRT(_xll.qlDayCounterYearFraction("Act/365 (Fixed)",B207,K207))</f>
        <v>0.45873159860037049</v>
      </c>
    </row>
    <row r="208" spans="2:44">
      <c r="B208" s="210">
        <f t="shared" ca="1" si="10"/>
        <v>42276</v>
      </c>
      <c r="C208" s="211" t="s">
        <v>43</v>
      </c>
      <c r="D208" s="211" t="s">
        <v>50</v>
      </c>
      <c r="E208" s="211">
        <v>0</v>
      </c>
      <c r="F208" s="209" t="str">
        <f t="shared" si="11"/>
        <v>3Y30Y</v>
      </c>
      <c r="G208" s="212">
        <f>VLOOKUP(G$4&amp;$F208,SwaptionVols!$Z:$AE,4,FALSE)%%</f>
        <v>7.0999999999999995E-3</v>
      </c>
      <c r="H208" s="213">
        <f>VLOOKUP(H$4&amp;$F208,SwaptionVols!$Z:$AE,4,FALSE)</f>
        <v>2292</v>
      </c>
      <c r="I208" s="211" t="s">
        <v>7574</v>
      </c>
      <c r="J208" s="211" t="s">
        <v>7575</v>
      </c>
      <c r="K208" s="210">
        <f ca="1">_xll.qlCalendarAdvance(I208,B208,C208,J208)</f>
        <v>43371</v>
      </c>
      <c r="L208" s="210">
        <f ca="1">_xll.qlCalendarAdvance(I208,K208,"2d")</f>
        <v>43375</v>
      </c>
      <c r="M208" s="210">
        <f ca="1">_xll.qlCalendarAdvance(I208,L208,D208,"unadjusted")</f>
        <v>54333</v>
      </c>
      <c r="N208" s="211" t="s">
        <v>41</v>
      </c>
      <c r="O208" s="211" t="s">
        <v>7574</v>
      </c>
      <c r="P208" s="211" t="s">
        <v>7575</v>
      </c>
      <c r="Q208" s="211" t="s">
        <v>7575</v>
      </c>
      <c r="R208" s="211" t="s">
        <v>7670</v>
      </c>
      <c r="S208" s="214" t="str">
        <f ca="1">_xll.qlSchedule(,L208,M208,N208,O208,P208,Q208,R208)</f>
        <v>obj_00d80#0000</v>
      </c>
      <c r="T208" s="211" t="s">
        <v>58</v>
      </c>
      <c r="U208" s="211" t="s">
        <v>7574</v>
      </c>
      <c r="V208" s="211" t="s">
        <v>7575</v>
      </c>
      <c r="W208" s="211" t="s">
        <v>7575</v>
      </c>
      <c r="X208" s="211" t="s">
        <v>7670</v>
      </c>
      <c r="Y208" s="214" t="str">
        <f ca="1">_xll.qlSchedule(,L208,M208,T208,U208,V208,W208,X208)</f>
        <v>obj_00d81#0000</v>
      </c>
      <c r="Z208" s="215" t="s">
        <v>7671</v>
      </c>
      <c r="AA208" s="216" t="s">
        <v>7640</v>
      </c>
      <c r="AB208" s="216" t="s">
        <v>7672</v>
      </c>
      <c r="AC208" s="214" t="str">
        <f ca="1">_xll.qlVanillaSwap(,,,S208,,Z208,Y208,AA208,,AB208)</f>
        <v>obj_00e06#0000</v>
      </c>
      <c r="AD208" s="214" t="b">
        <f ca="1">_xll.qlInstrumentSetPricingEngine(AC208,_xll.qlDiscountingSwapEngine(,"YC-EUR-EONIA"))</f>
        <v>1</v>
      </c>
      <c r="AE208" s="217">
        <f ca="1">_xll.qlVanillaSwapFairRate(AC208,AD208)</f>
        <v>1.6897908040450965E-2</v>
      </c>
      <c r="AF208" s="211" t="s">
        <v>7673</v>
      </c>
      <c r="AG208" s="218">
        <v>10000</v>
      </c>
      <c r="AH208" s="219" t="str">
        <f ca="1">_xll.qlVanillaSwap(,AF208,AG208,S208,AE208,Z208,Y208,AA208,,AB208)</f>
        <v>obj_00e5f#0000</v>
      </c>
      <c r="AI208" s="219" t="str">
        <f ca="1">_xll.qlEuropeanExercise(,K208)</f>
        <v>obj_0042f#0000</v>
      </c>
      <c r="AJ208" s="211" t="s">
        <v>7669</v>
      </c>
      <c r="AK208" s="220" t="str">
        <f ca="1">_xll.qlSwaption(,AH208,AI208,AJ208)</f>
        <v>obj_00fb8#0000</v>
      </c>
      <c r="AL208" s="221" t="str">
        <f ca="1">_xll.qlConstantSwaptionVolatility(,,I208,J208,G208)</f>
        <v>obj_000e9#0000</v>
      </c>
      <c r="AM208" s="221" t="b">
        <f ca="1">_xll.qlInstrumentSetPricingEngine(AK208,_xll.qlBachelierBlackSwaptionEngine(,"YC-EUR-EONIA",AL208))</f>
        <v>1</v>
      </c>
      <c r="AN208" s="222">
        <f ca="1">_xll.qlInstrumentNPV(AK208,AM208)*2/_xll.qlYieldTSDiscount("YC-EUR-EONIA",L208)</f>
        <v>2294.2432387964905</v>
      </c>
      <c r="AO208" s="222">
        <f ca="1">_xll.qlInstrumentResults(AK208,"annuity",AM208)</f>
        <v>234655.78949203194</v>
      </c>
      <c r="AP208" s="223">
        <f ca="1">H208/2*_xll.qlYieldTSDiscount("YC-EUR-EONIA",L208)/AO208</f>
        <v>4.9012199736295095E-3</v>
      </c>
      <c r="AQ208" s="224">
        <f ca="1">_xll.qlBachelierBlackFormulaImpliedVol("Call",AE208,AE208,_xll.qlDayCounterYearFraction("Act/365 (Fixed)",B208,K208),AP208)</f>
        <v>7.0930578435686982E-3</v>
      </c>
      <c r="AR208" s="225">
        <f ca="1">_xll.qlBlackFormulaImpliedStdDev("Call",AE208,AE208,AP208)/SQRT(_xll.qlDayCounterYearFraction("Act/365 (Fixed)",B208,K208))</f>
        <v>0.42945829232531291</v>
      </c>
    </row>
    <row r="209" spans="2:44">
      <c r="B209" s="210">
        <f t="shared" ca="1" si="10"/>
        <v>42276</v>
      </c>
      <c r="C209" s="211" t="s">
        <v>152</v>
      </c>
      <c r="D209" s="211" t="s">
        <v>50</v>
      </c>
      <c r="E209" s="211">
        <v>0</v>
      </c>
      <c r="F209" s="209" t="str">
        <f t="shared" si="11"/>
        <v>4Y30Y</v>
      </c>
      <c r="G209" s="212">
        <f>VLOOKUP(G$4&amp;$F209,SwaptionVols!$Z:$AE,4,FALSE)%%</f>
        <v>6.9099999999999995E-3</v>
      </c>
      <c r="H209" s="213">
        <f>VLOOKUP(H$4&amp;$F209,SwaptionVols!$Z:$AE,4,FALSE)</f>
        <v>2562</v>
      </c>
      <c r="I209" s="211" t="s">
        <v>7574</v>
      </c>
      <c r="J209" s="211" t="s">
        <v>7575</v>
      </c>
      <c r="K209" s="210">
        <f ca="1">_xll.qlCalendarAdvance(I209,B209,C209,J209)</f>
        <v>43738</v>
      </c>
      <c r="L209" s="210">
        <f ca="1">_xll.qlCalendarAdvance(I209,K209,"2d")</f>
        <v>43740</v>
      </c>
      <c r="M209" s="210">
        <f ca="1">_xll.qlCalendarAdvance(I209,L209,D209,"unadjusted")</f>
        <v>54698</v>
      </c>
      <c r="N209" s="211" t="s">
        <v>41</v>
      </c>
      <c r="O209" s="211" t="s">
        <v>7574</v>
      </c>
      <c r="P209" s="211" t="s">
        <v>7575</v>
      </c>
      <c r="Q209" s="211" t="s">
        <v>7575</v>
      </c>
      <c r="R209" s="211" t="s">
        <v>7670</v>
      </c>
      <c r="S209" s="214" t="str">
        <f ca="1">_xll.qlSchedule(,L209,M209,N209,O209,P209,Q209,R209)</f>
        <v>obj_00698#0000</v>
      </c>
      <c r="T209" s="211" t="s">
        <v>58</v>
      </c>
      <c r="U209" s="211" t="s">
        <v>7574</v>
      </c>
      <c r="V209" s="211" t="s">
        <v>7575</v>
      </c>
      <c r="W209" s="211" t="s">
        <v>7575</v>
      </c>
      <c r="X209" s="211" t="s">
        <v>7670</v>
      </c>
      <c r="Y209" s="214" t="str">
        <f ca="1">_xll.qlSchedule(,L209,M209,T209,U209,V209,W209,X209)</f>
        <v>obj_005a3#0000</v>
      </c>
      <c r="Z209" s="215" t="s">
        <v>7671</v>
      </c>
      <c r="AA209" s="216" t="s">
        <v>7640</v>
      </c>
      <c r="AB209" s="216" t="s">
        <v>7672</v>
      </c>
      <c r="AC209" s="214" t="str">
        <f ca="1">_xll.qlVanillaSwap(,,,S209,,Z209,Y209,AA209,,AB209)</f>
        <v>obj_00699#0000</v>
      </c>
      <c r="AD209" s="214" t="b">
        <f ca="1">_xll.qlInstrumentSetPricingEngine(AC209,_xll.qlDiscountingSwapEngine(,"YC-EUR-EONIA"))</f>
        <v>1</v>
      </c>
      <c r="AE209" s="217">
        <f ca="1">_xll.qlVanillaSwapFairRate(AC209,AD209)</f>
        <v>1.7342820052506727E-2</v>
      </c>
      <c r="AF209" s="211" t="s">
        <v>7673</v>
      </c>
      <c r="AG209" s="218">
        <v>10000</v>
      </c>
      <c r="AH209" s="219" t="str">
        <f ca="1">_xll.qlVanillaSwap(,AF209,AG209,S209,AE209,Z209,Y209,AA209,,AB209)</f>
        <v>obj_01127#0000</v>
      </c>
      <c r="AI209" s="219" t="str">
        <f ca="1">_xll.qlEuropeanExercise(,K209)</f>
        <v>obj_006e3#0000</v>
      </c>
      <c r="AJ209" s="211" t="s">
        <v>7669</v>
      </c>
      <c r="AK209" s="220" t="str">
        <f ca="1">_xll.qlSwaption(,AH209,AI209,AJ209)</f>
        <v>obj_01128#0000</v>
      </c>
      <c r="AL209" s="221" t="str">
        <f ca="1">_xll.qlConstantSwaptionVolatility(,,I209,J209,G209)</f>
        <v>obj_00192#0000</v>
      </c>
      <c r="AM209" s="221" t="b">
        <f ca="1">_xll.qlInstrumentSetPricingEngine(AK209,_xll.qlBachelierBlackSwaptionEngine(,"YC-EUR-EONIA",AL209))</f>
        <v>1</v>
      </c>
      <c r="AN209" s="222">
        <f ca="1">_xll.qlInstrumentNPV(AK209,AM209)*2/_xll.qlYieldTSDiscount("YC-EUR-EONIA",L209)</f>
        <v>2564.3819122105497</v>
      </c>
      <c r="AO209" s="222">
        <f ca="1">_xll.qlInstrumentResults(AK209,"annuity",AM209)</f>
        <v>232626.88698147191</v>
      </c>
      <c r="AP209" s="223">
        <f ca="1">H209/2*_xll.qlYieldTSDiscount("YC-EUR-EONIA",L209)/AO209</f>
        <v>5.5120327304375551E-3</v>
      </c>
      <c r="AQ209" s="224">
        <f ca="1">_xll.qlBachelierBlackFormulaImpliedVol("Call",AE209,AE209,_xll.qlDayCounterYearFraction("Act/365 (Fixed)",B209,K209),AP209)</f>
        <v>6.9035816840321198E-3</v>
      </c>
      <c r="AR209" s="225">
        <f ca="1">_xll.qlBlackFormulaImpliedStdDev("Call",AE209,AE209,AP209)/SQRT(_xll.qlDayCounterYearFraction("Act/365 (Fixed)",B209,K209))</f>
        <v>0.40922076783684636</v>
      </c>
    </row>
    <row r="210" spans="2:44">
      <c r="B210" s="210">
        <f t="shared" ca="1" si="10"/>
        <v>42276</v>
      </c>
      <c r="C210" s="211" t="s">
        <v>44</v>
      </c>
      <c r="D210" s="211" t="s">
        <v>50</v>
      </c>
      <c r="E210" s="211">
        <v>0</v>
      </c>
      <c r="F210" s="209" t="str">
        <f t="shared" si="11"/>
        <v>5Y30Y</v>
      </c>
      <c r="G210" s="212">
        <f>VLOOKUP(G$4&amp;$F210,SwaptionVols!$Z:$AE,4,FALSE)%%</f>
        <v>6.7599999999999995E-3</v>
      </c>
      <c r="H210" s="213">
        <f>VLOOKUP(H$4&amp;$F210,SwaptionVols!$Z:$AE,4,FALSE)</f>
        <v>2786</v>
      </c>
      <c r="I210" s="211" t="s">
        <v>7574</v>
      </c>
      <c r="J210" s="211" t="s">
        <v>7575</v>
      </c>
      <c r="K210" s="210">
        <f ca="1">_xll.qlCalendarAdvance(I210,B210,C210,J210)</f>
        <v>44103</v>
      </c>
      <c r="L210" s="210">
        <f ca="1">_xll.qlCalendarAdvance(I210,K210,"2d")</f>
        <v>44105</v>
      </c>
      <c r="M210" s="210">
        <f ca="1">_xll.qlCalendarAdvance(I210,L210,D210,"unadjusted")</f>
        <v>55062</v>
      </c>
      <c r="N210" s="211" t="s">
        <v>41</v>
      </c>
      <c r="O210" s="211" t="s">
        <v>7574</v>
      </c>
      <c r="P210" s="211" t="s">
        <v>7575</v>
      </c>
      <c r="Q210" s="211" t="s">
        <v>7575</v>
      </c>
      <c r="R210" s="211" t="s">
        <v>7670</v>
      </c>
      <c r="S210" s="214" t="str">
        <f ca="1">_xll.qlSchedule(,L210,M210,N210,O210,P210,Q210,R210)</f>
        <v>obj_00862#0000</v>
      </c>
      <c r="T210" s="211" t="s">
        <v>58</v>
      </c>
      <c r="U210" s="211" t="s">
        <v>7574</v>
      </c>
      <c r="V210" s="211" t="s">
        <v>7575</v>
      </c>
      <c r="W210" s="211" t="s">
        <v>7575</v>
      </c>
      <c r="X210" s="211" t="s">
        <v>7670</v>
      </c>
      <c r="Y210" s="214" t="str">
        <f ca="1">_xll.qlSchedule(,L210,M210,T210,U210,V210,W210,X210)</f>
        <v>obj_00861#0000</v>
      </c>
      <c r="Z210" s="215" t="s">
        <v>7671</v>
      </c>
      <c r="AA210" s="216" t="s">
        <v>7640</v>
      </c>
      <c r="AB210" s="216" t="s">
        <v>7672</v>
      </c>
      <c r="AC210" s="214" t="str">
        <f ca="1">_xll.qlVanillaSwap(,,,S210,,Z210,Y210,AA210,,AB210)</f>
        <v>obj_00b64#0000</v>
      </c>
      <c r="AD210" s="214" t="b">
        <f ca="1">_xll.qlInstrumentSetPricingEngine(AC210,_xll.qlDiscountingSwapEngine(,"YC-EUR-EONIA"))</f>
        <v>1</v>
      </c>
      <c r="AE210" s="217">
        <f ca="1">_xll.qlVanillaSwapFairRate(AC210,AD210)</f>
        <v>1.7670883635907783E-2</v>
      </c>
      <c r="AF210" s="211" t="s">
        <v>7673</v>
      </c>
      <c r="AG210" s="218">
        <v>10000</v>
      </c>
      <c r="AH210" s="219" t="str">
        <f ca="1">_xll.qlVanillaSwap(,AF210,AG210,S210,AE210,Z210,Y210,AA210,,AB210)</f>
        <v>obj_011a6#0000</v>
      </c>
      <c r="AI210" s="219" t="str">
        <f ca="1">_xll.qlEuropeanExercise(,K210)</f>
        <v>obj_0035d#0000</v>
      </c>
      <c r="AJ210" s="211" t="s">
        <v>7669</v>
      </c>
      <c r="AK210" s="220" t="str">
        <f ca="1">_xll.qlSwaption(,AH210,AI210,AJ210)</f>
        <v>obj_011a7#0000</v>
      </c>
      <c r="AL210" s="221" t="str">
        <f ca="1">_xll.qlConstantSwaptionVolatility(,,I210,J210,G210)</f>
        <v>obj_001d7#0000</v>
      </c>
      <c r="AM210" s="221" t="b">
        <f ca="1">_xll.qlInstrumentSetPricingEngine(AK210,_xll.qlBachelierBlackSwaptionEngine(,"YC-EUR-EONIA",AL210))</f>
        <v>1</v>
      </c>
      <c r="AN210" s="222">
        <f ca="1">_xll.qlInstrumentNPV(AK210,AM210)*2/_xll.qlYieldTSDiscount("YC-EUR-EONIA",L210)</f>
        <v>2791.6275119588904</v>
      </c>
      <c r="AO210" s="222">
        <f ca="1">_xll.qlInstrumentResults(AK210,"annuity",AM210)</f>
        <v>230294.33683143044</v>
      </c>
      <c r="AP210" s="223">
        <f ca="1">H210/2*_xll.qlYieldTSDiscount("YC-EUR-EONIA",L210)/AO210</f>
        <v>6.0214799635491542E-3</v>
      </c>
      <c r="AQ210" s="224">
        <f ca="1">_xll.qlBachelierBlackFormulaImpliedVol("Call",AE210,AE210,_xll.qlDayCounterYearFraction("Act/365 (Fixed)",B210,K210),AP210)</f>
        <v>6.746372830659121E-3</v>
      </c>
      <c r="AR210" s="225">
        <f ca="1">_xll.qlBlackFormulaImpliedStdDev("Call",AE210,AE210,AP210)/SQRT(_xll.qlDayCounterYearFraction("Act/365 (Fixed)",B210,K210))</f>
        <v>0.39418957485481421</v>
      </c>
    </row>
    <row r="211" spans="2:44">
      <c r="B211" s="210">
        <f t="shared" ca="1" si="10"/>
        <v>42276</v>
      </c>
      <c r="C211" s="211" t="s">
        <v>45</v>
      </c>
      <c r="D211" s="211" t="s">
        <v>50</v>
      </c>
      <c r="E211" s="211">
        <v>0</v>
      </c>
      <c r="F211" s="209" t="str">
        <f t="shared" si="11"/>
        <v>7Y30Y</v>
      </c>
      <c r="G211" s="212">
        <f>VLOOKUP(G$4&amp;$F211,SwaptionVols!$Z:$AE,4,FALSE)%%</f>
        <v>6.4599999999999987E-3</v>
      </c>
      <c r="H211" s="213">
        <f>VLOOKUP(H$4&amp;$F211,SwaptionVols!$Z:$AE,4,FALSE)</f>
        <v>3139</v>
      </c>
      <c r="I211" s="211" t="s">
        <v>7574</v>
      </c>
      <c r="J211" s="211" t="s">
        <v>7575</v>
      </c>
      <c r="K211" s="210">
        <f ca="1">_xll.qlCalendarAdvance(I211,B211,C211,J211)</f>
        <v>44833</v>
      </c>
      <c r="L211" s="210">
        <f ca="1">_xll.qlCalendarAdvance(I211,K211,"2d")</f>
        <v>44837</v>
      </c>
      <c r="M211" s="210">
        <f ca="1">_xll.qlCalendarAdvance(I211,L211,D211,"unadjusted")</f>
        <v>55795</v>
      </c>
      <c r="N211" s="211" t="s">
        <v>41</v>
      </c>
      <c r="O211" s="211" t="s">
        <v>7574</v>
      </c>
      <c r="P211" s="211" t="s">
        <v>7575</v>
      </c>
      <c r="Q211" s="211" t="s">
        <v>7575</v>
      </c>
      <c r="R211" s="211" t="s">
        <v>7670</v>
      </c>
      <c r="S211" s="214" t="str">
        <f ca="1">_xll.qlSchedule(,L211,M211,N211,O211,P211,Q211,R211)</f>
        <v>obj_00833#0000</v>
      </c>
      <c r="T211" s="211" t="s">
        <v>58</v>
      </c>
      <c r="U211" s="211" t="s">
        <v>7574</v>
      </c>
      <c r="V211" s="211" t="s">
        <v>7575</v>
      </c>
      <c r="W211" s="211" t="s">
        <v>7575</v>
      </c>
      <c r="X211" s="211" t="s">
        <v>7670</v>
      </c>
      <c r="Y211" s="214" t="str">
        <f ca="1">_xll.qlSchedule(,L211,M211,T211,U211,V211,W211,X211)</f>
        <v>obj_00832#0000</v>
      </c>
      <c r="Z211" s="215" t="s">
        <v>7671</v>
      </c>
      <c r="AA211" s="216" t="s">
        <v>7640</v>
      </c>
      <c r="AB211" s="216" t="s">
        <v>7672</v>
      </c>
      <c r="AC211" s="214" t="str">
        <f ca="1">_xll.qlVanillaSwap(,,,S211,,Z211,Y211,AA211,,AB211)</f>
        <v>obj_00834#0000</v>
      </c>
      <c r="AD211" s="214" t="b">
        <f ca="1">_xll.qlInstrumentSetPricingEngine(AC211,_xll.qlDiscountingSwapEngine(,"YC-EUR-EONIA"))</f>
        <v>1</v>
      </c>
      <c r="AE211" s="217">
        <f ca="1">_xll.qlVanillaSwapFairRate(AC211,AD211)</f>
        <v>1.7979567691199638E-2</v>
      </c>
      <c r="AF211" s="211" t="s">
        <v>7673</v>
      </c>
      <c r="AG211" s="218">
        <v>10000</v>
      </c>
      <c r="AH211" s="219" t="str">
        <f ca="1">_xll.qlVanillaSwap(,AF211,AG211,S211,AE211,Z211,Y211,AA211,,AB211)</f>
        <v>obj_00ea3#0000</v>
      </c>
      <c r="AI211" s="219" t="str">
        <f ca="1">_xll.qlEuropeanExercise(,K211)</f>
        <v>obj_00458#0000</v>
      </c>
      <c r="AJ211" s="211" t="s">
        <v>7669</v>
      </c>
      <c r="AK211" s="220" t="str">
        <f ca="1">_xll.qlSwaption(,AH211,AI211,AJ211)</f>
        <v>obj_00ea4#0000</v>
      </c>
      <c r="AL211" s="221" t="str">
        <f ca="1">_xll.qlConstantSwaptionVolatility(,,I211,J211,G211)</f>
        <v>obj_0010b#0000</v>
      </c>
      <c r="AM211" s="221" t="b">
        <f ca="1">_xll.qlInstrumentSetPricingEngine(AK211,_xll.qlBachelierBlackSwaptionEngine(,"YC-EUR-EONIA",AL211))</f>
        <v>1</v>
      </c>
      <c r="AN211" s="222">
        <f ca="1">_xll.qlInstrumentNPV(AK211,AM211)*2/_xll.qlYieldTSDiscount("YC-EUR-EONIA",L211)</f>
        <v>3142.033353733204</v>
      </c>
      <c r="AO211" s="222">
        <f ca="1">_xll.qlInstrumentResults(AK211,"annuity",AM211)</f>
        <v>224644.443185451</v>
      </c>
      <c r="AP211" s="223">
        <f ca="1">H211/2*_xll.qlYieldTSDiscount("YC-EUR-EONIA",L211)/AO211</f>
        <v>6.8146262274806548E-3</v>
      </c>
      <c r="AQ211" s="224">
        <f ca="1">_xll.qlBachelierBlackFormulaImpliedVol("Call",AE211,AE211,_xll.qlDayCounterYearFraction("Act/365 (Fixed)",B211,K211),AP211)</f>
        <v>6.4537634445881401E-3</v>
      </c>
      <c r="AR211" s="225">
        <f ca="1">_xll.qlBlackFormulaImpliedStdDev("Call",AE211,AE211,AP211)/SQRT(_xll.qlDayCounterYearFraction("Act/365 (Fixed)",B211,K211))</f>
        <v>0.37363248780519165</v>
      </c>
    </row>
    <row r="212" spans="2:44">
      <c r="B212" s="210">
        <f t="shared" ca="1" si="10"/>
        <v>42276</v>
      </c>
      <c r="C212" s="211" t="s">
        <v>46</v>
      </c>
      <c r="D212" s="211" t="s">
        <v>50</v>
      </c>
      <c r="E212" s="211">
        <v>0</v>
      </c>
      <c r="F212" s="209" t="str">
        <f t="shared" si="11"/>
        <v>10Y30Y</v>
      </c>
      <c r="G212" s="212">
        <f>VLOOKUP(G$4&amp;$F212,SwaptionVols!$Z:$AE,4,FALSE)%%</f>
        <v>6.1700000000000001E-3</v>
      </c>
      <c r="H212" s="213">
        <f>VLOOKUP(H$4&amp;$F212,SwaptionVols!$Z:$AE,4,FALSE)</f>
        <v>3596</v>
      </c>
      <c r="I212" s="211" t="s">
        <v>7574</v>
      </c>
      <c r="J212" s="211" t="s">
        <v>7575</v>
      </c>
      <c r="K212" s="210">
        <f ca="1">_xll.qlCalendarAdvance(I212,B212,C212,J212)</f>
        <v>45929</v>
      </c>
      <c r="L212" s="210">
        <f ca="1">_xll.qlCalendarAdvance(I212,K212,"2d")</f>
        <v>45931</v>
      </c>
      <c r="M212" s="210">
        <f ca="1">_xll.qlCalendarAdvance(I212,L212,D212,"unadjusted")</f>
        <v>56888</v>
      </c>
      <c r="N212" s="211" t="s">
        <v>41</v>
      </c>
      <c r="O212" s="211" t="s">
        <v>7574</v>
      </c>
      <c r="P212" s="211" t="s">
        <v>7575</v>
      </c>
      <c r="Q212" s="211" t="s">
        <v>7575</v>
      </c>
      <c r="R212" s="211" t="s">
        <v>7670</v>
      </c>
      <c r="S212" s="214" t="str">
        <f ca="1">_xll.qlSchedule(,L212,M212,N212,O212,P212,Q212,R212)</f>
        <v>obj_00715#0000</v>
      </c>
      <c r="T212" s="211" t="s">
        <v>58</v>
      </c>
      <c r="U212" s="211" t="s">
        <v>7574</v>
      </c>
      <c r="V212" s="211" t="s">
        <v>7575</v>
      </c>
      <c r="W212" s="211" t="s">
        <v>7575</v>
      </c>
      <c r="X212" s="211" t="s">
        <v>7670</v>
      </c>
      <c r="Y212" s="214" t="str">
        <f ca="1">_xll.qlSchedule(,L212,M212,T212,U212,V212,W212,X212)</f>
        <v>obj_005aa#0000</v>
      </c>
      <c r="Z212" s="215" t="s">
        <v>7671</v>
      </c>
      <c r="AA212" s="216" t="s">
        <v>7640</v>
      </c>
      <c r="AB212" s="216" t="s">
        <v>7672</v>
      </c>
      <c r="AC212" s="214" t="str">
        <f ca="1">_xll.qlVanillaSwap(,,,S212,,Z212,Y212,AA212,,AB212)</f>
        <v>obj_00c37#0000</v>
      </c>
      <c r="AD212" s="214" t="b">
        <f ca="1">_xll.qlInstrumentSetPricingEngine(AC212,_xll.qlDiscountingSwapEngine(,"YC-EUR-EONIA"))</f>
        <v>1</v>
      </c>
      <c r="AE212" s="217">
        <f ca="1">_xll.qlVanillaSwapFairRate(AC212,AD212)</f>
        <v>1.7682977908648773E-2</v>
      </c>
      <c r="AF212" s="211" t="s">
        <v>7673</v>
      </c>
      <c r="AG212" s="218">
        <v>10000</v>
      </c>
      <c r="AH212" s="219" t="str">
        <f ca="1">_xll.qlVanillaSwap(,AF212,AG212,S212,AE212,Z212,Y212,AA212,,AB212)</f>
        <v>obj_011d3#0000</v>
      </c>
      <c r="AI212" s="219" t="str">
        <f ca="1">_xll.qlEuropeanExercise(,K212)</f>
        <v>obj_00677#0000</v>
      </c>
      <c r="AJ212" s="211" t="s">
        <v>7669</v>
      </c>
      <c r="AK212" s="220" t="str">
        <f ca="1">_xll.qlSwaption(,AH212,AI212,AJ212)</f>
        <v>obj_011e3#0000</v>
      </c>
      <c r="AL212" s="221" t="str">
        <f ca="1">_xll.qlConstantSwaptionVolatility(,,I212,J212,G212)</f>
        <v>obj_00117#0000</v>
      </c>
      <c r="AM212" s="221" t="b">
        <f ca="1">_xll.qlInstrumentSetPricingEngine(AK212,_xll.qlBachelierBlackSwaptionEngine(,"YC-EUR-EONIA",AL212))</f>
        <v>1</v>
      </c>
      <c r="AN212" s="222">
        <f ca="1">_xll.qlInstrumentNPV(AK212,AM212)*2/_xll.qlYieldTSDiscount("YC-EUR-EONIA",L212)</f>
        <v>3601.7840016419573</v>
      </c>
      <c r="AO212" s="222">
        <f ca="1">_xll.qlInstrumentResults(AK212,"annuity",AM212)</f>
        <v>215137.74855587978</v>
      </c>
      <c r="AP212" s="223">
        <f ca="1">H212/2*_xll.qlYieldTSDiscount("YC-EUR-EONIA",L212)/AO212</f>
        <v>7.7745570019588069E-3</v>
      </c>
      <c r="AQ212" s="224">
        <f ca="1">_xll.qlBachelierBlackFormulaImpliedVol("Call",AE212,AE212,_xll.qlDayCounterYearFraction("Act/365 (Fixed)",B212,K212),AP212)</f>
        <v>6.1600917739335487E-3</v>
      </c>
      <c r="AR212" s="225">
        <f ca="1">_xll.qlBlackFormulaImpliedStdDev("Call",AE212,AE212,AP212)/SQRT(_xll.qlDayCounterYearFraction("Act/365 (Fixed)",B212,K212))</f>
        <v>0.36815384769299775</v>
      </c>
    </row>
    <row r="213" spans="2:44">
      <c r="B213" s="210">
        <f t="shared" ca="1" si="10"/>
        <v>42276</v>
      </c>
      <c r="C213" s="211" t="s">
        <v>47</v>
      </c>
      <c r="D213" s="211" t="s">
        <v>50</v>
      </c>
      <c r="E213" s="211">
        <v>0</v>
      </c>
      <c r="F213" s="209" t="str">
        <f t="shared" si="11"/>
        <v>15Y30Y</v>
      </c>
      <c r="G213" s="212">
        <f>VLOOKUP(G$4&amp;$F213,SwaptionVols!$Z:$AE,4,FALSE)%%</f>
        <v>5.6999999999999993E-3</v>
      </c>
      <c r="H213" s="213">
        <f>VLOOKUP(H$4&amp;$F213,SwaptionVols!$Z:$AE,4,FALSE)</f>
        <v>4151</v>
      </c>
      <c r="I213" s="211" t="s">
        <v>7574</v>
      </c>
      <c r="J213" s="211" t="s">
        <v>7575</v>
      </c>
      <c r="K213" s="210">
        <f ca="1">_xll.qlCalendarAdvance(I213,B213,C213,J213)</f>
        <v>47756</v>
      </c>
      <c r="L213" s="210">
        <f ca="1">_xll.qlCalendarAdvance(I213,K213,"2d")</f>
        <v>47758</v>
      </c>
      <c r="M213" s="210">
        <f ca="1">_xll.qlCalendarAdvance(I213,L213,D213,"unadjusted")</f>
        <v>58716</v>
      </c>
      <c r="N213" s="211" t="s">
        <v>41</v>
      </c>
      <c r="O213" s="211" t="s">
        <v>7574</v>
      </c>
      <c r="P213" s="211" t="s">
        <v>7575</v>
      </c>
      <c r="Q213" s="211" t="s">
        <v>7575</v>
      </c>
      <c r="R213" s="211" t="s">
        <v>7670</v>
      </c>
      <c r="S213" s="214" t="str">
        <f ca="1">_xll.qlSchedule(,L213,M213,N213,O213,P213,Q213,R213)</f>
        <v>obj_0090b#0000</v>
      </c>
      <c r="T213" s="211" t="s">
        <v>58</v>
      </c>
      <c r="U213" s="211" t="s">
        <v>7574</v>
      </c>
      <c r="V213" s="211" t="s">
        <v>7575</v>
      </c>
      <c r="W213" s="211" t="s">
        <v>7575</v>
      </c>
      <c r="X213" s="211" t="s">
        <v>7670</v>
      </c>
      <c r="Y213" s="214" t="str">
        <f ca="1">_xll.qlSchedule(,L213,M213,T213,U213,V213,W213,X213)</f>
        <v>obj_0090c#0000</v>
      </c>
      <c r="Z213" s="215" t="s">
        <v>7671</v>
      </c>
      <c r="AA213" s="216" t="s">
        <v>7640</v>
      </c>
      <c r="AB213" s="216" t="s">
        <v>7672</v>
      </c>
      <c r="AC213" s="214" t="str">
        <f ca="1">_xll.qlVanillaSwap(,,,S213,,Z213,Y213,AA213,,AB213)</f>
        <v>obj_0090d#0000</v>
      </c>
      <c r="AD213" s="214" t="b">
        <f ca="1">_xll.qlInstrumentSetPricingEngine(AC213,_xll.qlDiscountingSwapEngine(,"YC-EUR-EONIA"))</f>
        <v>1</v>
      </c>
      <c r="AE213" s="217">
        <f ca="1">_xll.qlVanillaSwapFairRate(AC213,AD213)</f>
        <v>1.6120660294526731E-2</v>
      </c>
      <c r="AF213" s="211" t="s">
        <v>7673</v>
      </c>
      <c r="AG213" s="218">
        <v>10000</v>
      </c>
      <c r="AH213" s="219" t="str">
        <f ca="1">_xll.qlVanillaSwap(,AF213,AG213,S213,AE213,Z213,Y213,AA213,,AB213)</f>
        <v>obj_00dd7#0000</v>
      </c>
      <c r="AI213" s="219" t="str">
        <f ca="1">_xll.qlEuropeanExercise(,K213)</f>
        <v>obj_00465#0000</v>
      </c>
      <c r="AJ213" s="211" t="s">
        <v>7669</v>
      </c>
      <c r="AK213" s="220" t="str">
        <f ca="1">_xll.qlSwaption(,AH213,AI213,AJ213)</f>
        <v>obj_0115f#0000</v>
      </c>
      <c r="AL213" s="221" t="str">
        <f ca="1">_xll.qlConstantSwaptionVolatility(,,I213,J213,G213)</f>
        <v>obj_001d0#0000</v>
      </c>
      <c r="AM213" s="221" t="b">
        <f ca="1">_xll.qlInstrumentSetPricingEngine(AK213,_xll.qlBachelierBlackSwaptionEngine(,"YC-EUR-EONIA",AL213))</f>
        <v>1</v>
      </c>
      <c r="AN213" s="222">
        <f ca="1">_xll.qlInstrumentNPV(AK213,AM213)*2/_xll.qlYieldTSDiscount("YC-EUR-EONIA",L213)</f>
        <v>4166.2251787939167</v>
      </c>
      <c r="AO213" s="222">
        <f ca="1">_xll.qlInstrumentResults(AK213,"annuity",AM213)</f>
        <v>199227.9348013658</v>
      </c>
      <c r="AP213" s="223">
        <f ca="1">H213/2*_xll.qlYieldTSDiscount("YC-EUR-EONIA",L213)/AO213</f>
        <v>8.7788729249439375E-3</v>
      </c>
      <c r="AQ213" s="224">
        <f ca="1">_xll.qlBachelierBlackFormulaImpliedVol("Call",AE213,AE213,_xll.qlDayCounterYearFraction("Act/365 (Fixed)",B213,K213),AP213)</f>
        <v>5.679169748297061E-3</v>
      </c>
      <c r="AR213" s="225">
        <f ca="1">_xll.qlBlackFormulaImpliedStdDev("Call",AE213,AE213,AP213)/SQRT(_xll.qlDayCounterYearFraction("Act/365 (Fixed)",B213,K213))</f>
        <v>0.38526223320685327</v>
      </c>
    </row>
    <row r="214" spans="2:44">
      <c r="B214" s="210">
        <f t="shared" ca="1" si="10"/>
        <v>42276</v>
      </c>
      <c r="C214" s="211" t="s">
        <v>48</v>
      </c>
      <c r="D214" s="211" t="s">
        <v>50</v>
      </c>
      <c r="E214" s="211">
        <v>0</v>
      </c>
      <c r="F214" s="209" t="str">
        <f t="shared" si="11"/>
        <v>20Y30Y</v>
      </c>
      <c r="G214" s="212">
        <f>VLOOKUP(G$4&amp;$F214,SwaptionVols!$Z:$AE,4,FALSE)%%</f>
        <v>5.2399999999999999E-3</v>
      </c>
      <c r="H214" s="213">
        <f>VLOOKUP(H$4&amp;$F214,SwaptionVols!$Z:$AE,4,FALSE)</f>
        <v>4511</v>
      </c>
      <c r="I214" s="211" t="s">
        <v>7574</v>
      </c>
      <c r="J214" s="211" t="s">
        <v>7575</v>
      </c>
      <c r="K214" s="210">
        <f ca="1">_xll.qlCalendarAdvance(I214,B214,C214,J214)</f>
        <v>49580</v>
      </c>
      <c r="L214" s="210">
        <f ca="1">_xll.qlCalendarAdvance(I214,K214,"2d")</f>
        <v>49584</v>
      </c>
      <c r="M214" s="210">
        <f ca="1">_xll.qlCalendarAdvance(I214,L214,D214,"unadjusted")</f>
        <v>60542</v>
      </c>
      <c r="N214" s="211" t="s">
        <v>41</v>
      </c>
      <c r="O214" s="211" t="s">
        <v>7574</v>
      </c>
      <c r="P214" s="211" t="s">
        <v>7575</v>
      </c>
      <c r="Q214" s="211" t="s">
        <v>7575</v>
      </c>
      <c r="R214" s="211" t="s">
        <v>7670</v>
      </c>
      <c r="S214" s="214" t="str">
        <f ca="1">_xll.qlSchedule(,L214,M214,N214,O214,P214,Q214,R214)</f>
        <v>obj_00573#0000</v>
      </c>
      <c r="T214" s="211" t="s">
        <v>58</v>
      </c>
      <c r="U214" s="211" t="s">
        <v>7574</v>
      </c>
      <c r="V214" s="211" t="s">
        <v>7575</v>
      </c>
      <c r="W214" s="211" t="s">
        <v>7575</v>
      </c>
      <c r="X214" s="211" t="s">
        <v>7670</v>
      </c>
      <c r="Y214" s="214" t="str">
        <f ca="1">_xll.qlSchedule(,L214,M214,T214,U214,V214,W214,X214)</f>
        <v>obj_00cc5#0000</v>
      </c>
      <c r="Z214" s="215" t="s">
        <v>7671</v>
      </c>
      <c r="AA214" s="216" t="s">
        <v>7640</v>
      </c>
      <c r="AB214" s="216" t="s">
        <v>7672</v>
      </c>
      <c r="AC214" s="214" t="str">
        <f ca="1">_xll.qlVanillaSwap(,,,S214,,Z214,Y214,AA214,,AB214)</f>
        <v>obj_00cc6#0000</v>
      </c>
      <c r="AD214" s="214" t="b">
        <f ca="1">_xll.qlInstrumentSetPricingEngine(AC214,_xll.qlDiscountingSwapEngine(,"YC-EUR-EONIA"))</f>
        <v>1</v>
      </c>
      <c r="AE214" s="217">
        <f ca="1">_xll.qlVanillaSwapFairRate(AC214,AD214)</f>
        <v>1.4560699653793431E-2</v>
      </c>
      <c r="AF214" s="211" t="s">
        <v>7673</v>
      </c>
      <c r="AG214" s="218">
        <v>10000</v>
      </c>
      <c r="AH214" s="219" t="str">
        <f ca="1">_xll.qlVanillaSwap(,AF214,AG214,S214,AE214,Z214,Y214,AA214,,AB214)</f>
        <v>obj_0128b#0000</v>
      </c>
      <c r="AI214" s="219" t="str">
        <f ca="1">_xll.qlEuropeanExercise(,K214)</f>
        <v>obj_00bc2#0000</v>
      </c>
      <c r="AJ214" s="211" t="s">
        <v>7669</v>
      </c>
      <c r="AK214" s="220" t="str">
        <f ca="1">_xll.qlSwaption(,AH214,AI214,AJ214)</f>
        <v>obj_0128c#0000</v>
      </c>
      <c r="AL214" s="221" t="str">
        <f ca="1">_xll.qlConstantSwaptionVolatility(,,I214,J214,G214)</f>
        <v>obj_00150#0000</v>
      </c>
      <c r="AM214" s="221" t="b">
        <f ca="1">_xll.qlInstrumentSetPricingEngine(AK214,_xll.qlBachelierBlackSwaptionEngine(,"YC-EUR-EONIA",AL214))</f>
        <v>1</v>
      </c>
      <c r="AN214" s="222">
        <f ca="1">_xll.qlInstrumentNPV(AK214,AM214)*2/_xll.qlYieldTSDiscount("YC-EUR-EONIA",L214)</f>
        <v>4519.7153911551541</v>
      </c>
      <c r="AO214" s="222">
        <f ca="1">_xll.qlInstrumentResults(AK214,"annuity",AM214)</f>
        <v>185029.37190521476</v>
      </c>
      <c r="AP214" s="223">
        <f ca="1">H214/2*_xll.qlYieldTSDiscount("YC-EUR-EONIA",L214)/AO214</f>
        <v>9.3333390368466902E-3</v>
      </c>
      <c r="AQ214" s="224">
        <f ca="1">_xll.qlBachelierBlackFormulaImpliedVol("Call",AE214,AE214,_xll.qlDayCounterYearFraction("Act/365 (Fixed)",B214,K214),AP214)</f>
        <v>5.2298956802141984E-3</v>
      </c>
      <c r="AR214" s="225">
        <f ca="1">_xll.qlBlackFormulaImpliedStdDev("Call",AE214,AE214,AP214)/SQRT(_xll.qlDayCounterYearFraction("Act/365 (Fixed)",B214,K214))</f>
        <v>0.41010020473396797</v>
      </c>
    </row>
    <row r="216" spans="2:44">
      <c r="B216" s="227" t="s">
        <v>7676</v>
      </c>
    </row>
    <row r="218" spans="2:44" s="228" customFormat="1">
      <c r="B218" s="203" t="s">
        <v>7674</v>
      </c>
      <c r="C218" s="207" t="s">
        <v>7643</v>
      </c>
      <c r="D218" s="208" t="s">
        <v>2583</v>
      </c>
      <c r="E218" s="208" t="s">
        <v>2795</v>
      </c>
      <c r="F218" s="208" t="s">
        <v>7677</v>
      </c>
      <c r="G218" s="203" t="s">
        <v>7680</v>
      </c>
      <c r="H218" s="208" t="s">
        <v>7678</v>
      </c>
      <c r="I218" s="203" t="s">
        <v>7555</v>
      </c>
      <c r="J218" s="207" t="s">
        <v>7556</v>
      </c>
      <c r="K218" s="207" t="s">
        <v>7646</v>
      </c>
      <c r="L218" s="207" t="s">
        <v>7647</v>
      </c>
      <c r="M218" s="208" t="s">
        <v>7648</v>
      </c>
      <c r="N218" s="203" t="s">
        <v>7564</v>
      </c>
      <c r="O218" s="207" t="s">
        <v>7555</v>
      </c>
      <c r="P218" s="207" t="s">
        <v>7556</v>
      </c>
      <c r="Q218" s="207" t="s">
        <v>7649</v>
      </c>
      <c r="R218" s="207" t="s">
        <v>7650</v>
      </c>
      <c r="S218" s="208" t="s">
        <v>7651</v>
      </c>
      <c r="T218" s="203" t="s">
        <v>7564</v>
      </c>
      <c r="U218" s="207" t="s">
        <v>7555</v>
      </c>
      <c r="V218" s="207" t="s">
        <v>7556</v>
      </c>
      <c r="W218" s="207" t="s">
        <v>7649</v>
      </c>
      <c r="X218" s="207" t="s">
        <v>7650</v>
      </c>
      <c r="Y218" s="208" t="s">
        <v>7652</v>
      </c>
      <c r="Z218" s="203" t="s">
        <v>7653</v>
      </c>
      <c r="AA218" s="207" t="s">
        <v>277</v>
      </c>
      <c r="AB218" s="207" t="s">
        <v>7654</v>
      </c>
      <c r="AC218" s="207" t="s">
        <v>7655</v>
      </c>
      <c r="AD218" s="207" t="s">
        <v>7656</v>
      </c>
      <c r="AE218" s="207" t="s">
        <v>7657</v>
      </c>
      <c r="AF218" s="207" t="s">
        <v>7658</v>
      </c>
      <c r="AG218" s="207" t="s">
        <v>7659</v>
      </c>
      <c r="AH218" s="208" t="s">
        <v>7660</v>
      </c>
      <c r="AI218" s="203" t="s">
        <v>7643</v>
      </c>
      <c r="AJ218" s="208" t="s">
        <v>7661</v>
      </c>
      <c r="AK218" s="203" t="s">
        <v>7662</v>
      </c>
      <c r="AL218" s="207" t="s">
        <v>7663</v>
      </c>
      <c r="AM218" s="207" t="s">
        <v>7656</v>
      </c>
      <c r="AN218" s="207" t="s">
        <v>7679</v>
      </c>
      <c r="AO218" s="207" t="s">
        <v>7665</v>
      </c>
      <c r="AP218" s="208" t="s">
        <v>7666</v>
      </c>
      <c r="AQ218" s="203" t="s">
        <v>7667</v>
      </c>
      <c r="AR218" s="208" t="s">
        <v>7668</v>
      </c>
    </row>
    <row r="219" spans="2:44">
      <c r="B219" s="210">
        <f t="shared" ref="B219:B282" ca="1" si="12">RefDate</f>
        <v>42276</v>
      </c>
      <c r="C219" s="107" t="s">
        <v>209</v>
      </c>
      <c r="D219" s="107" t="s">
        <v>41</v>
      </c>
      <c r="E219" s="107">
        <v>-200</v>
      </c>
      <c r="F219" s="209" t="str">
        <f>H$218&amp;IF(E219&gt;0," ","")&amp;E219&amp;" "&amp;C219&amp;D219</f>
        <v>EUR FWD PREM-200 1M1Y</v>
      </c>
      <c r="G219" s="212">
        <f>VLOOKUP(C219&amp;D219,$F$4:$G$214,2,0)</f>
        <v>1.9599999999999999E-3</v>
      </c>
      <c r="H219" s="213" t="str">
        <f>VLOOKUP(F219,SwaptionVols!$Z:$AE,4,FALSE)</f>
        <v>#N/A N/A</v>
      </c>
      <c r="I219" s="211" t="s">
        <v>7574</v>
      </c>
      <c r="J219" s="211" t="s">
        <v>7575</v>
      </c>
      <c r="K219" s="210">
        <f ca="1">_xll.qlCalendarAdvance(I219,B219,C219,J219)</f>
        <v>42306</v>
      </c>
      <c r="L219" s="210">
        <f ca="1">_xll.qlCalendarAdvance(I219,K219,"2d")</f>
        <v>42310</v>
      </c>
      <c r="M219" s="210">
        <f ca="1">_xll.qlCalendarAdvance(I219,L219,D219,"unadjusted")</f>
        <v>42676</v>
      </c>
      <c r="N219" s="211" t="s">
        <v>41</v>
      </c>
      <c r="O219" s="211" t="s">
        <v>7574</v>
      </c>
      <c r="P219" s="211" t="s">
        <v>7575</v>
      </c>
      <c r="Q219" s="211" t="s">
        <v>7575</v>
      </c>
      <c r="R219" s="211" t="s">
        <v>7670</v>
      </c>
      <c r="S219" s="214" t="str">
        <f ca="1">_xll.qlSchedule(,L219,M219,N219,O219,P219,Q219,R219)</f>
        <v>obj_00b9f#0000</v>
      </c>
      <c r="T219" s="339" t="s">
        <v>54</v>
      </c>
      <c r="U219" s="211" t="s">
        <v>7574</v>
      </c>
      <c r="V219" s="211" t="s">
        <v>7575</v>
      </c>
      <c r="W219" s="211" t="s">
        <v>7575</v>
      </c>
      <c r="X219" s="211" t="s">
        <v>7670</v>
      </c>
      <c r="Y219" s="214" t="str">
        <f ca="1">_xll.qlSchedule(,L219,M219,T219,U219,V219,W219,X219)</f>
        <v>obj_0079d#0000</v>
      </c>
      <c r="Z219" s="215" t="s">
        <v>7671</v>
      </c>
      <c r="AA219" s="338" t="s">
        <v>7638</v>
      </c>
      <c r="AB219" s="216" t="s">
        <v>7672</v>
      </c>
      <c r="AC219" s="214" t="str">
        <f ca="1">_xll.qlVanillaSwap(,,,S219,,Z219,Y219,AA219,,AB219)</f>
        <v>obj_00d2a#0000</v>
      </c>
      <c r="AD219" s="214" t="b">
        <f ca="1">_xll.qlInstrumentSetPricingEngine(AC219,_xll.qlDiscountingSwapEngine(,"YC-EUR-EONIA"))</f>
        <v>1</v>
      </c>
      <c r="AE219" s="217">
        <f ca="1">_xll.qlVanillaSwapFairRate(AC219,AD219)</f>
        <v>-5.8934223797314387E-4</v>
      </c>
      <c r="AF219" s="209" t="str">
        <f>IF(E219&gt;0,"Payer",IF(E219&lt;0,"Receiver","NA"))</f>
        <v>Receiver</v>
      </c>
      <c r="AG219" s="218">
        <v>10000</v>
      </c>
      <c r="AH219" s="219" t="str">
        <f ca="1">_xll.qlVanillaSwap(,AF219,AG219,S219,AE219+E219%%,Z219,Y219,AA219,,AB219)</f>
        <v>obj_01387#0000</v>
      </c>
      <c r="AI219" s="219" t="str">
        <f ca="1">_xll.qlEuropeanExercise(,K219)</f>
        <v>obj_00add#0000</v>
      </c>
      <c r="AJ219" s="211" t="s">
        <v>7669</v>
      </c>
      <c r="AK219" s="220" t="str">
        <f ca="1">_xll.qlSwaption(,AH219,AI219,AJ219)</f>
        <v>obj_01504#0000</v>
      </c>
      <c r="AL219" s="221" t="str">
        <f ca="1">_xll.qlConstantSwaptionVolatility(,,I219,J219,G219)</f>
        <v>obj_0029f#0000</v>
      </c>
      <c r="AM219" s="221" t="b">
        <f ca="1">_xll.qlInstrumentSetPricingEngine(AK219,_xll.qlBachelierBlackSwaptionEngine(,"YC-EUR-EONIA",AL219))</f>
        <v>1</v>
      </c>
      <c r="AN219" s="222">
        <f ca="1">_xll.qlInstrumentNPV(AK219,AM219)/_xll.qlYieldTSDiscount("YC-EUR-EONIA",L219)</f>
        <v>1.4379482673735907E-278</v>
      </c>
      <c r="AO219" s="222">
        <f ca="1">_xll.qlInstrumentResults(AK219,"annuity",AM219)</f>
        <v>10007.249762483376</v>
      </c>
      <c r="AP219" s="223" t="e">
        <f ca="1">H219*_xll.qlYieldTSDiscount("YC-EUR-EONIA",L219)/AO219</f>
        <v>#VALUE!</v>
      </c>
      <c r="AQ219" s="224" t="str">
        <f ca="1">IF(ISERROR(AP219),"",_xll.qlBachelierBlackFormulaImpliedVol(IF(AF219="Receiver","Put",IF(AF219="Payer","Call","NA")),AE219+E219%%,AE219,_xll.qlDayCounterYearFraction("Act/365 (Fixed)",B219,K219),AP219))</f>
        <v/>
      </c>
      <c r="AR219" s="225" t="str">
        <f ca="1">IF(ISERROR(AP219),"",_xll.qlBlackFormulaImpliedStdDev(IF(AF219="Receiver","Put",IF(AF219="Payer","Call","NA")),AE219+E219%%,AE219,AP219)/SQRT(_xll.qlDayCounterYearFraction("Act/365 (Fixed)",B219,K219)))</f>
        <v/>
      </c>
    </row>
    <row r="220" spans="2:44">
      <c r="B220" s="210">
        <f t="shared" ca="1" si="12"/>
        <v>42276</v>
      </c>
      <c r="C220" s="107" t="s">
        <v>209</v>
      </c>
      <c r="D220" s="107" t="s">
        <v>41</v>
      </c>
      <c r="E220" s="107">
        <v>-100</v>
      </c>
      <c r="F220" s="209" t="str">
        <f t="shared" ref="F220:F283" si="13">H$218&amp;IF(E220&gt;0," ","")&amp;E220&amp;" "&amp;C220&amp;D220</f>
        <v>EUR FWD PREM-100 1M1Y</v>
      </c>
      <c r="G220" s="212">
        <f t="shared" ref="G220:G283" si="14">VLOOKUP(C220&amp;D220,$F$4:$G$214,2,0)</f>
        <v>1.9599999999999999E-3</v>
      </c>
      <c r="H220" s="213" t="str">
        <f>VLOOKUP(F220,SwaptionVols!$Z:$AE,4,FALSE)</f>
        <v>#N/A N/A</v>
      </c>
      <c r="I220" s="211" t="s">
        <v>7574</v>
      </c>
      <c r="J220" s="211" t="s">
        <v>7575</v>
      </c>
      <c r="K220" s="210">
        <f ca="1">_xll.qlCalendarAdvance(I220,B220,C220,J220)</f>
        <v>42306</v>
      </c>
      <c r="L220" s="210">
        <f ca="1">_xll.qlCalendarAdvance(I220,K220,"2d")</f>
        <v>42310</v>
      </c>
      <c r="M220" s="210">
        <f ca="1">_xll.qlCalendarAdvance(I220,L220,D220,"unadjusted")</f>
        <v>42676</v>
      </c>
      <c r="N220" s="211" t="s">
        <v>41</v>
      </c>
      <c r="O220" s="211" t="s">
        <v>7574</v>
      </c>
      <c r="P220" s="211" t="s">
        <v>7575</v>
      </c>
      <c r="Q220" s="211" t="s">
        <v>7575</v>
      </c>
      <c r="R220" s="211" t="s">
        <v>7670</v>
      </c>
      <c r="S220" s="214" t="str">
        <f ca="1">_xll.qlSchedule(,L220,M220,N220,O220,P220,Q220,R220)</f>
        <v>obj_00e1d#0000</v>
      </c>
      <c r="T220" s="339" t="s">
        <v>54</v>
      </c>
      <c r="U220" s="211" t="s">
        <v>7574</v>
      </c>
      <c r="V220" s="211" t="s">
        <v>7575</v>
      </c>
      <c r="W220" s="211" t="s">
        <v>7575</v>
      </c>
      <c r="X220" s="211" t="s">
        <v>7670</v>
      </c>
      <c r="Y220" s="214" t="str">
        <f ca="1">_xll.qlSchedule(,L220,M220,T220,U220,V220,W220,X220)</f>
        <v>obj_00e1e#0000</v>
      </c>
      <c r="Z220" s="215" t="s">
        <v>7671</v>
      </c>
      <c r="AA220" s="338" t="s">
        <v>7638</v>
      </c>
      <c r="AB220" s="216" t="s">
        <v>7672</v>
      </c>
      <c r="AC220" s="214" t="str">
        <f ca="1">_xll.qlVanillaSwap(,,,S220,,Z220,Y220,AA220,,AB220)</f>
        <v>obj_00ff9#0000</v>
      </c>
      <c r="AD220" s="214" t="b">
        <f ca="1">_xll.qlInstrumentSetPricingEngine(AC220,_xll.qlDiscountingSwapEngine(,"YC-EUR-EONIA"))</f>
        <v>1</v>
      </c>
      <c r="AE220" s="217">
        <f ca="1">_xll.qlVanillaSwapFairRate(AC220,AD220)</f>
        <v>-5.8934223797314387E-4</v>
      </c>
      <c r="AF220" s="209" t="str">
        <f t="shared" ref="AF220:AF283" si="15">IF(E220&gt;0,"Payer",IF(E220&lt;0,"Receiver","NA"))</f>
        <v>Receiver</v>
      </c>
      <c r="AG220" s="218">
        <v>10000</v>
      </c>
      <c r="AH220" s="219" t="str">
        <f ca="1">_xll.qlVanillaSwap(,AF220,AG220,S220,AE220+E220%%,Z220,Y220,AA220,,AB220)</f>
        <v>obj_0146f#0000</v>
      </c>
      <c r="AI220" s="219" t="str">
        <f ca="1">_xll.qlEuropeanExercise(,K220)</f>
        <v>obj_006e0#0000</v>
      </c>
      <c r="AJ220" s="211" t="s">
        <v>7669</v>
      </c>
      <c r="AK220" s="220" t="str">
        <f ca="1">_xll.qlSwaption(,AH220,AI220,AJ220)</f>
        <v>obj_01755#0000</v>
      </c>
      <c r="AL220" s="221" t="str">
        <f ca="1">_xll.qlConstantSwaptionVolatility(,,I220,J220,G220)</f>
        <v>obj_00287#0000</v>
      </c>
      <c r="AM220" s="221" t="b">
        <f ca="1">_xll.qlInstrumentSetPricingEngine(AK220,_xll.qlBachelierBlackSwaptionEngine(,"YC-EUR-EONIA",AL220))</f>
        <v>1</v>
      </c>
      <c r="AN220" s="222">
        <f ca="1">_xll.qlInstrumentNPV(AK220,AM220)/_xll.qlYieldTSDiscount("YC-EUR-EONIA",L220)</f>
        <v>1.1851425898319438E-71</v>
      </c>
      <c r="AO220" s="222">
        <f ca="1">_xll.qlInstrumentResults(AK220,"annuity",AM220)</f>
        <v>10007.249762483376</v>
      </c>
      <c r="AP220" s="223" t="e">
        <f ca="1">H220*_xll.qlYieldTSDiscount("YC-EUR-EONIA",L220)/AO220</f>
        <v>#VALUE!</v>
      </c>
      <c r="AQ220" s="224" t="str">
        <f ca="1">IF(ISERROR(AP220),"",_xll.qlBachelierBlackFormulaImpliedVol(IF(AF220="Receiver","Put",IF(AF220="Payer","Call","NA")),AE220+E220%%,AE220,_xll.qlDayCounterYearFraction("Act/365 (Fixed)",B220,K220),AP220))</f>
        <v/>
      </c>
      <c r="AR220" s="225" t="str">
        <f ca="1">IF(ISERROR(AP220),"",_xll.qlBlackFormulaImpliedStdDev(IF(AF220="Receiver","Put",IF(AF220="Payer","Call","NA")),AE220+E220%%,AE220,AP220)/SQRT(_xll.qlDayCounterYearFraction("Act/365 (Fixed)",B220,K220)))</f>
        <v/>
      </c>
    </row>
    <row r="221" spans="2:44">
      <c r="B221" s="210">
        <f t="shared" ca="1" si="12"/>
        <v>42276</v>
      </c>
      <c r="C221" s="107" t="s">
        <v>209</v>
      </c>
      <c r="D221" s="107" t="s">
        <v>41</v>
      </c>
      <c r="E221" s="107">
        <v>-50</v>
      </c>
      <c r="F221" s="209" t="str">
        <f t="shared" si="13"/>
        <v>EUR FWD PREM-50 1M1Y</v>
      </c>
      <c r="G221" s="212">
        <f t="shared" si="14"/>
        <v>1.9599999999999999E-3</v>
      </c>
      <c r="H221" s="213" t="str">
        <f>VLOOKUP(F221,SwaptionVols!$Z:$AE,4,FALSE)</f>
        <v>#N/A N/A</v>
      </c>
      <c r="I221" s="211" t="s">
        <v>7574</v>
      </c>
      <c r="J221" s="211" t="s">
        <v>7575</v>
      </c>
      <c r="K221" s="210">
        <f ca="1">_xll.qlCalendarAdvance(I221,B221,C221,J221)</f>
        <v>42306</v>
      </c>
      <c r="L221" s="210">
        <f ca="1">_xll.qlCalendarAdvance(I221,K221,"2d")</f>
        <v>42310</v>
      </c>
      <c r="M221" s="210">
        <f ca="1">_xll.qlCalendarAdvance(I221,L221,D221,"unadjusted")</f>
        <v>42676</v>
      </c>
      <c r="N221" s="211" t="s">
        <v>41</v>
      </c>
      <c r="O221" s="211" t="s">
        <v>7574</v>
      </c>
      <c r="P221" s="211" t="s">
        <v>7575</v>
      </c>
      <c r="Q221" s="211" t="s">
        <v>7575</v>
      </c>
      <c r="R221" s="211" t="s">
        <v>7670</v>
      </c>
      <c r="S221" s="214" t="str">
        <f ca="1">_xll.qlSchedule(,L221,M221,N221,O221,P221,Q221,R221)</f>
        <v>obj_00597#0000</v>
      </c>
      <c r="T221" s="339" t="s">
        <v>54</v>
      </c>
      <c r="U221" s="211" t="s">
        <v>7574</v>
      </c>
      <c r="V221" s="211" t="s">
        <v>7575</v>
      </c>
      <c r="W221" s="211" t="s">
        <v>7575</v>
      </c>
      <c r="X221" s="211" t="s">
        <v>7670</v>
      </c>
      <c r="Y221" s="214" t="str">
        <f ca="1">_xll.qlSchedule(,L221,M221,T221,U221,V221,W221,X221)</f>
        <v>obj_00648#0000</v>
      </c>
      <c r="Z221" s="215" t="s">
        <v>7671</v>
      </c>
      <c r="AA221" s="338" t="s">
        <v>7638</v>
      </c>
      <c r="AB221" s="216" t="s">
        <v>7672</v>
      </c>
      <c r="AC221" s="214" t="str">
        <f ca="1">_xll.qlVanillaSwap(,,,S221,,Z221,Y221,AA221,,AB221)</f>
        <v>obj_00c0e#0000</v>
      </c>
      <c r="AD221" s="214" t="b">
        <f ca="1">_xll.qlInstrumentSetPricingEngine(AC221,_xll.qlDiscountingSwapEngine(,"YC-EUR-EONIA"))</f>
        <v>1</v>
      </c>
      <c r="AE221" s="217">
        <f ca="1">_xll.qlVanillaSwapFairRate(AC221,AD221)</f>
        <v>-5.8934223797314387E-4</v>
      </c>
      <c r="AF221" s="209" t="str">
        <f t="shared" si="15"/>
        <v>Receiver</v>
      </c>
      <c r="AG221" s="218">
        <v>10000</v>
      </c>
      <c r="AH221" s="219" t="str">
        <f ca="1">_xll.qlVanillaSwap(,AF221,AG221,S221,AE221+E221%%,Z221,Y221,AA221,,AB221)</f>
        <v>obj_012a8#0000</v>
      </c>
      <c r="AI221" s="219" t="str">
        <f ca="1">_xll.qlEuropeanExercise(,K221)</f>
        <v>obj_006b0#0000</v>
      </c>
      <c r="AJ221" s="211" t="s">
        <v>7669</v>
      </c>
      <c r="AK221" s="220" t="str">
        <f ca="1">_xll.qlSwaption(,AH221,AI221,AJ221)</f>
        <v>obj_0146d#0000</v>
      </c>
      <c r="AL221" s="221" t="str">
        <f ca="1">_xll.qlConstantSwaptionVolatility(,,I221,J221,G221)</f>
        <v>obj_00284#0000</v>
      </c>
      <c r="AM221" s="221" t="b">
        <f ca="1">_xll.qlInstrumentSetPricingEngine(AK221,_xll.qlBachelierBlackSwaptionEngine(,"YC-EUR-EONIA",AL221))</f>
        <v>1</v>
      </c>
      <c r="AN221" s="222">
        <f ca="1">_xll.qlInstrumentNPV(AK221,AM221)/_xll.qlYieldTSDiscount("YC-EUR-EONIA",L221)</f>
        <v>1.7513400123552852E-19</v>
      </c>
      <c r="AO221" s="222">
        <f ca="1">_xll.qlInstrumentResults(AK221,"annuity",AM221)</f>
        <v>10007.249762483376</v>
      </c>
      <c r="AP221" s="223" t="e">
        <f ca="1">H221*_xll.qlYieldTSDiscount("YC-EUR-EONIA",L221)/AO221</f>
        <v>#VALUE!</v>
      </c>
      <c r="AQ221" s="224" t="str">
        <f ca="1">IF(ISERROR(AP221),"",_xll.qlBachelierBlackFormulaImpliedVol(IF(AF221="Receiver","Put",IF(AF221="Payer","Call","NA")),AE221+E221%%,AE221,_xll.qlDayCounterYearFraction("Act/365 (Fixed)",B221,K221),AP221))</f>
        <v/>
      </c>
      <c r="AR221" s="225" t="str">
        <f ca="1">IF(ISERROR(AP221),"",_xll.qlBlackFormulaImpliedStdDev(IF(AF221="Receiver","Put",IF(AF221="Payer","Call","NA")),AE221+E221%%,AE221,AP221)/SQRT(_xll.qlDayCounterYearFraction("Act/365 (Fixed)",B221,K221)))</f>
        <v/>
      </c>
    </row>
    <row r="222" spans="2:44">
      <c r="B222" s="210">
        <f t="shared" ca="1" si="12"/>
        <v>42276</v>
      </c>
      <c r="C222" s="107" t="s">
        <v>209</v>
      </c>
      <c r="D222" s="107" t="s">
        <v>41</v>
      </c>
      <c r="E222" s="107">
        <v>-25</v>
      </c>
      <c r="F222" s="209" t="str">
        <f t="shared" si="13"/>
        <v>EUR FWD PREM-25 1M1Y</v>
      </c>
      <c r="G222" s="212">
        <f t="shared" si="14"/>
        <v>1.9599999999999999E-3</v>
      </c>
      <c r="H222" s="213" t="str">
        <f>VLOOKUP(F222,SwaptionVols!$Z:$AE,4,FALSE)</f>
        <v>#N/A N/A</v>
      </c>
      <c r="I222" s="211" t="s">
        <v>7574</v>
      </c>
      <c r="J222" s="211" t="s">
        <v>7575</v>
      </c>
      <c r="K222" s="210">
        <f ca="1">_xll.qlCalendarAdvance(I222,B222,C222,J222)</f>
        <v>42306</v>
      </c>
      <c r="L222" s="210">
        <f ca="1">_xll.qlCalendarAdvance(I222,K222,"2d")</f>
        <v>42310</v>
      </c>
      <c r="M222" s="210">
        <f ca="1">_xll.qlCalendarAdvance(I222,L222,D222,"unadjusted")</f>
        <v>42676</v>
      </c>
      <c r="N222" s="211" t="s">
        <v>41</v>
      </c>
      <c r="O222" s="211" t="s">
        <v>7574</v>
      </c>
      <c r="P222" s="211" t="s">
        <v>7575</v>
      </c>
      <c r="Q222" s="211" t="s">
        <v>7575</v>
      </c>
      <c r="R222" s="211" t="s">
        <v>7670</v>
      </c>
      <c r="S222" s="214" t="str">
        <f ca="1">_xll.qlSchedule(,L222,M222,N222,O222,P222,Q222,R222)</f>
        <v>obj_00a73#0000</v>
      </c>
      <c r="T222" s="339" t="s">
        <v>54</v>
      </c>
      <c r="U222" s="211" t="s">
        <v>7574</v>
      </c>
      <c r="V222" s="211" t="s">
        <v>7575</v>
      </c>
      <c r="W222" s="211" t="s">
        <v>7575</v>
      </c>
      <c r="X222" s="211" t="s">
        <v>7670</v>
      </c>
      <c r="Y222" s="214" t="str">
        <f ca="1">_xll.qlSchedule(,L222,M222,T222,U222,V222,W222,X222)</f>
        <v>obj_00958#0000</v>
      </c>
      <c r="Z222" s="215" t="s">
        <v>7671</v>
      </c>
      <c r="AA222" s="338" t="s">
        <v>7638</v>
      </c>
      <c r="AB222" s="216" t="s">
        <v>7672</v>
      </c>
      <c r="AC222" s="214" t="str">
        <f ca="1">_xll.qlVanillaSwap(,,,S222,,Z222,Y222,AA222,,AB222)</f>
        <v>obj_00b11#0000</v>
      </c>
      <c r="AD222" s="214" t="b">
        <f ca="1">_xll.qlInstrumentSetPricingEngine(AC222,_xll.qlDiscountingSwapEngine(,"YC-EUR-EONIA"))</f>
        <v>1</v>
      </c>
      <c r="AE222" s="217">
        <f ca="1">_xll.qlVanillaSwapFairRate(AC222,AD222)</f>
        <v>-5.8934223797314387E-4</v>
      </c>
      <c r="AF222" s="209" t="str">
        <f t="shared" si="15"/>
        <v>Receiver</v>
      </c>
      <c r="AG222" s="218">
        <v>10000</v>
      </c>
      <c r="AH222" s="219" t="str">
        <f ca="1">_xll.qlVanillaSwap(,AF222,AG222,S222,AE222+E222%%,Z222,Y222,AA222,,AB222)</f>
        <v>obj_01211#0000</v>
      </c>
      <c r="AI222" s="219" t="str">
        <f ca="1">_xll.qlEuropeanExercise(,K222)</f>
        <v>obj_0076f#0000</v>
      </c>
      <c r="AJ222" s="211" t="s">
        <v>7669</v>
      </c>
      <c r="AK222" s="220" t="str">
        <f ca="1">_xll.qlSwaption(,AH222,AI222,AJ222)</f>
        <v>obj_01682#0000</v>
      </c>
      <c r="AL222" s="221" t="str">
        <f ca="1">_xll.qlConstantSwaptionVolatility(,,I222,J222,G222)</f>
        <v>obj_00331#0000</v>
      </c>
      <c r="AM222" s="221" t="b">
        <f ca="1">_xll.qlInstrumentSetPricingEngine(AK222,_xll.qlBachelierBlackSwaptionEngine(,"YC-EUR-EONIA",AL222))</f>
        <v>1</v>
      </c>
      <c r="AN222" s="222">
        <f ca="1">_xll.qlInstrumentNPV(AK222,AM222)/_xll.qlYieldTSDiscount("YC-EUR-EONIA",L222)</f>
        <v>5.001945821474327E-6</v>
      </c>
      <c r="AO222" s="222">
        <f ca="1">_xll.qlInstrumentResults(AK222,"annuity",AM222)</f>
        <v>10007.249762483376</v>
      </c>
      <c r="AP222" s="223" t="e">
        <f ca="1">H222*_xll.qlYieldTSDiscount("YC-EUR-EONIA",L222)/AO222</f>
        <v>#VALUE!</v>
      </c>
      <c r="AQ222" s="224" t="str">
        <f ca="1">IF(ISERROR(AP222),"",_xll.qlBachelierBlackFormulaImpliedVol(IF(AF222="Receiver","Put",IF(AF222="Payer","Call","NA")),AE222+E222%%,AE222,_xll.qlDayCounterYearFraction("Act/365 (Fixed)",B222,K222),AP222))</f>
        <v/>
      </c>
      <c r="AR222" s="225" t="str">
        <f ca="1">IF(ISERROR(AP222),"",_xll.qlBlackFormulaImpliedStdDev(IF(AF222="Receiver","Put",IF(AF222="Payer","Call","NA")),AE222+E222%%,AE222,AP222)/SQRT(_xll.qlDayCounterYearFraction("Act/365 (Fixed)",B222,K222)))</f>
        <v/>
      </c>
    </row>
    <row r="223" spans="2:44">
      <c r="B223" s="210">
        <f t="shared" ca="1" si="12"/>
        <v>42276</v>
      </c>
      <c r="C223" s="107" t="s">
        <v>209</v>
      </c>
      <c r="D223" s="107" t="s">
        <v>41</v>
      </c>
      <c r="E223" s="107">
        <v>25</v>
      </c>
      <c r="F223" s="209" t="str">
        <f t="shared" si="13"/>
        <v>EUR FWD PREM 25 1M1Y</v>
      </c>
      <c r="G223" s="212">
        <f t="shared" si="14"/>
        <v>1.9599999999999999E-3</v>
      </c>
      <c r="H223" s="213" t="str">
        <f>VLOOKUP(F223,SwaptionVols!$Z:$AE,4,FALSE)</f>
        <v>#N/A N/A</v>
      </c>
      <c r="I223" s="211" t="s">
        <v>7574</v>
      </c>
      <c r="J223" s="211" t="s">
        <v>7575</v>
      </c>
      <c r="K223" s="210">
        <f ca="1">_xll.qlCalendarAdvance(I223,B223,C223,J223)</f>
        <v>42306</v>
      </c>
      <c r="L223" s="210">
        <f ca="1">_xll.qlCalendarAdvance(I223,K223,"2d")</f>
        <v>42310</v>
      </c>
      <c r="M223" s="210">
        <f ca="1">_xll.qlCalendarAdvance(I223,L223,D223,"unadjusted")</f>
        <v>42676</v>
      </c>
      <c r="N223" s="211" t="s">
        <v>41</v>
      </c>
      <c r="O223" s="211" t="s">
        <v>7574</v>
      </c>
      <c r="P223" s="211" t="s">
        <v>7575</v>
      </c>
      <c r="Q223" s="211" t="s">
        <v>7575</v>
      </c>
      <c r="R223" s="211" t="s">
        <v>7670</v>
      </c>
      <c r="S223" s="214" t="str">
        <f ca="1">_xll.qlSchedule(,L223,M223,N223,O223,P223,Q223,R223)</f>
        <v>obj_008f9#0000</v>
      </c>
      <c r="T223" s="339" t="s">
        <v>54</v>
      </c>
      <c r="U223" s="211" t="s">
        <v>7574</v>
      </c>
      <c r="V223" s="211" t="s">
        <v>7575</v>
      </c>
      <c r="W223" s="211" t="s">
        <v>7575</v>
      </c>
      <c r="X223" s="211" t="s">
        <v>7670</v>
      </c>
      <c r="Y223" s="214" t="str">
        <f ca="1">_xll.qlSchedule(,L223,M223,T223,U223,V223,W223,X223)</f>
        <v>obj_008fa#0000</v>
      </c>
      <c r="Z223" s="215" t="s">
        <v>7671</v>
      </c>
      <c r="AA223" s="338" t="s">
        <v>7638</v>
      </c>
      <c r="AB223" s="216" t="s">
        <v>7672</v>
      </c>
      <c r="AC223" s="214" t="str">
        <f ca="1">_xll.qlVanillaSwap(,,,S223,,Z223,Y223,AA223,,AB223)</f>
        <v>obj_00bd6#0000</v>
      </c>
      <c r="AD223" s="214" t="b">
        <f ca="1">_xll.qlInstrumentSetPricingEngine(AC223,_xll.qlDiscountingSwapEngine(,"YC-EUR-EONIA"))</f>
        <v>1</v>
      </c>
      <c r="AE223" s="217">
        <f ca="1">_xll.qlVanillaSwapFairRate(AC223,AD223)</f>
        <v>-5.8934223797314387E-4</v>
      </c>
      <c r="AF223" s="209" t="str">
        <f t="shared" si="15"/>
        <v>Payer</v>
      </c>
      <c r="AG223" s="218">
        <v>10000</v>
      </c>
      <c r="AH223" s="219" t="str">
        <f ca="1">_xll.qlVanillaSwap(,AF223,AG223,S223,AE223+E223%%,Z223,Y223,AA223,,AB223)</f>
        <v>obj_013ff#0000</v>
      </c>
      <c r="AI223" s="219" t="str">
        <f ca="1">_xll.qlEuropeanExercise(,K223)</f>
        <v>obj_00427#0000</v>
      </c>
      <c r="AJ223" s="211" t="s">
        <v>7669</v>
      </c>
      <c r="AK223" s="220" t="str">
        <f ca="1">_xll.qlSwaption(,AH223,AI223,AJ223)</f>
        <v>obj_01459#0000</v>
      </c>
      <c r="AL223" s="221" t="str">
        <f ca="1">_xll.qlConstantSwaptionVolatility(,,I223,J223,G223)</f>
        <v>obj_0031e#0000</v>
      </c>
      <c r="AM223" s="221" t="b">
        <f ca="1">_xll.qlInstrumentSetPricingEngine(AK223,_xll.qlBachelierBlackSwaptionEngine(,"YC-EUR-EONIA",AL223))</f>
        <v>1</v>
      </c>
      <c r="AN223" s="222">
        <f ca="1">_xll.qlInstrumentNPV(AK223,AM223)/_xll.qlYieldTSDiscount("YC-EUR-EONIA",L223)</f>
        <v>5.0019458214556406E-6</v>
      </c>
      <c r="AO223" s="222">
        <f ca="1">_xll.qlInstrumentResults(AK223,"annuity",AM223)</f>
        <v>10007.249762483381</v>
      </c>
      <c r="AP223" s="223" t="e">
        <f ca="1">H223*_xll.qlYieldTSDiscount("YC-EUR-EONIA",L223)/AO223</f>
        <v>#VALUE!</v>
      </c>
      <c r="AQ223" s="224" t="str">
        <f ca="1">IF(ISERROR(AP223),"",_xll.qlBachelierBlackFormulaImpliedVol(IF(AF223="Receiver","Put",IF(AF223="Payer","Call","NA")),AE223+E223%%,AE223,_xll.qlDayCounterYearFraction("Act/365 (Fixed)",B223,K223),AP223))</f>
        <v/>
      </c>
      <c r="AR223" s="225" t="str">
        <f ca="1">IF(ISERROR(AP223),"",_xll.qlBlackFormulaImpliedStdDev(IF(AF223="Receiver","Put",IF(AF223="Payer","Call","NA")),AE223+E223%%,AE223,AP223)/SQRT(_xll.qlDayCounterYearFraction("Act/365 (Fixed)",B223,K223)))</f>
        <v/>
      </c>
    </row>
    <row r="224" spans="2:44">
      <c r="B224" s="210">
        <f t="shared" ca="1" si="12"/>
        <v>42276</v>
      </c>
      <c r="C224" s="107" t="s">
        <v>209</v>
      </c>
      <c r="D224" s="107" t="s">
        <v>41</v>
      </c>
      <c r="E224" s="107">
        <v>50</v>
      </c>
      <c r="F224" s="209" t="str">
        <f t="shared" si="13"/>
        <v>EUR FWD PREM 50 1M1Y</v>
      </c>
      <c r="G224" s="212">
        <f t="shared" si="14"/>
        <v>1.9599999999999999E-3</v>
      </c>
      <c r="H224" s="213" t="str">
        <f>VLOOKUP(F224,SwaptionVols!$Z:$AE,4,FALSE)</f>
        <v>#N/A N/A</v>
      </c>
      <c r="I224" s="211" t="s">
        <v>7574</v>
      </c>
      <c r="J224" s="211" t="s">
        <v>7575</v>
      </c>
      <c r="K224" s="210">
        <f ca="1">_xll.qlCalendarAdvance(I224,B224,C224,J224)</f>
        <v>42306</v>
      </c>
      <c r="L224" s="210">
        <f ca="1">_xll.qlCalendarAdvance(I224,K224,"2d")</f>
        <v>42310</v>
      </c>
      <c r="M224" s="210">
        <f ca="1">_xll.qlCalendarAdvance(I224,L224,D224,"unadjusted")</f>
        <v>42676</v>
      </c>
      <c r="N224" s="211" t="s">
        <v>41</v>
      </c>
      <c r="O224" s="211" t="s">
        <v>7574</v>
      </c>
      <c r="P224" s="211" t="s">
        <v>7575</v>
      </c>
      <c r="Q224" s="211" t="s">
        <v>7575</v>
      </c>
      <c r="R224" s="211" t="s">
        <v>7670</v>
      </c>
      <c r="S224" s="214" t="str">
        <f ca="1">_xll.qlSchedule(,L224,M224,N224,O224,P224,Q224,R224)</f>
        <v>obj_005d4#0000</v>
      </c>
      <c r="T224" s="339" t="s">
        <v>54</v>
      </c>
      <c r="U224" s="211" t="s">
        <v>7574</v>
      </c>
      <c r="V224" s="211" t="s">
        <v>7575</v>
      </c>
      <c r="W224" s="211" t="s">
        <v>7575</v>
      </c>
      <c r="X224" s="211" t="s">
        <v>7670</v>
      </c>
      <c r="Y224" s="214" t="str">
        <f ca="1">_xll.qlSchedule(,L224,M224,T224,U224,V224,W224,X224)</f>
        <v>obj_00aae#0000</v>
      </c>
      <c r="Z224" s="215" t="s">
        <v>7671</v>
      </c>
      <c r="AA224" s="338" t="s">
        <v>7638</v>
      </c>
      <c r="AB224" s="216" t="s">
        <v>7672</v>
      </c>
      <c r="AC224" s="214" t="str">
        <f ca="1">_xll.qlVanillaSwap(,,,S224,,Z224,Y224,AA224,,AB224)</f>
        <v>obj_00d17#0000</v>
      </c>
      <c r="AD224" s="214" t="b">
        <f ca="1">_xll.qlInstrumentSetPricingEngine(AC224,_xll.qlDiscountingSwapEngine(,"YC-EUR-EONIA"))</f>
        <v>1</v>
      </c>
      <c r="AE224" s="217">
        <f ca="1">_xll.qlVanillaSwapFairRate(AC224,AD224)</f>
        <v>-5.8934223797314387E-4</v>
      </c>
      <c r="AF224" s="209" t="str">
        <f t="shared" si="15"/>
        <v>Payer</v>
      </c>
      <c r="AG224" s="218">
        <v>10000</v>
      </c>
      <c r="AH224" s="219" t="str">
        <f ca="1">_xll.qlVanillaSwap(,AF224,AG224,S224,AE224+E224%%,Z224,Y224,AA224,,AB224)</f>
        <v>obj_01668#0000</v>
      </c>
      <c r="AI224" s="219" t="str">
        <f ca="1">_xll.qlEuropeanExercise(,K224)</f>
        <v>obj_00446#0000</v>
      </c>
      <c r="AJ224" s="211" t="s">
        <v>7669</v>
      </c>
      <c r="AK224" s="220" t="str">
        <f ca="1">_xll.qlSwaption(,AH224,AI224,AJ224)</f>
        <v>obj_017b8#0000</v>
      </c>
      <c r="AL224" s="221" t="str">
        <f ca="1">_xll.qlConstantSwaptionVolatility(,,I224,J224,G224)</f>
        <v>obj_00328#0000</v>
      </c>
      <c r="AM224" s="221" t="b">
        <f ca="1">_xll.qlInstrumentSetPricingEngine(AK224,_xll.qlBachelierBlackSwaptionEngine(,"YC-EUR-EONIA",AL224))</f>
        <v>1</v>
      </c>
      <c r="AN224" s="222">
        <f ca="1">_xll.qlInstrumentNPV(AK224,AM224)/_xll.qlYieldTSDiscount("YC-EUR-EONIA",L224)</f>
        <v>1.7513400123547583E-19</v>
      </c>
      <c r="AO224" s="222">
        <f ca="1">_xll.qlInstrumentResults(AK224,"annuity",AM224)</f>
        <v>10007.249762483376</v>
      </c>
      <c r="AP224" s="223" t="e">
        <f ca="1">H224*_xll.qlYieldTSDiscount("YC-EUR-EONIA",L224)/AO224</f>
        <v>#VALUE!</v>
      </c>
      <c r="AQ224" s="224" t="str">
        <f ca="1">IF(ISERROR(AP224),"",_xll.qlBachelierBlackFormulaImpliedVol(IF(AF224="Receiver","Put",IF(AF224="Payer","Call","NA")),AE224+E224%%,AE224,_xll.qlDayCounterYearFraction("Act/365 (Fixed)",B224,K224),AP224))</f>
        <v/>
      </c>
      <c r="AR224" s="225" t="str">
        <f ca="1">IF(ISERROR(AP224),"",_xll.qlBlackFormulaImpliedStdDev(IF(AF224="Receiver","Put",IF(AF224="Payer","Call","NA")),AE224+E224%%,AE224,AP224)/SQRT(_xll.qlDayCounterYearFraction("Act/365 (Fixed)",B224,K224)))</f>
        <v/>
      </c>
    </row>
    <row r="225" spans="2:44">
      <c r="B225" s="210">
        <f t="shared" ca="1" si="12"/>
        <v>42276</v>
      </c>
      <c r="C225" s="107" t="s">
        <v>209</v>
      </c>
      <c r="D225" s="107" t="s">
        <v>41</v>
      </c>
      <c r="E225" s="107">
        <v>100</v>
      </c>
      <c r="F225" s="209" t="str">
        <f t="shared" si="13"/>
        <v>EUR FWD PREM 100 1M1Y</v>
      </c>
      <c r="G225" s="212">
        <f t="shared" si="14"/>
        <v>1.9599999999999999E-3</v>
      </c>
      <c r="H225" s="213" t="str">
        <f>VLOOKUP(F225,SwaptionVols!$Z:$AE,4,FALSE)</f>
        <v>#N/A N/A</v>
      </c>
      <c r="I225" s="211" t="s">
        <v>7574</v>
      </c>
      <c r="J225" s="211" t="s">
        <v>7575</v>
      </c>
      <c r="K225" s="210">
        <f ca="1">_xll.qlCalendarAdvance(I225,B225,C225,J225)</f>
        <v>42306</v>
      </c>
      <c r="L225" s="210">
        <f ca="1">_xll.qlCalendarAdvance(I225,K225,"2d")</f>
        <v>42310</v>
      </c>
      <c r="M225" s="210">
        <f ca="1">_xll.qlCalendarAdvance(I225,L225,D225,"unadjusted")</f>
        <v>42676</v>
      </c>
      <c r="N225" s="211" t="s">
        <v>41</v>
      </c>
      <c r="O225" s="211" t="s">
        <v>7574</v>
      </c>
      <c r="P225" s="211" t="s">
        <v>7575</v>
      </c>
      <c r="Q225" s="211" t="s">
        <v>7575</v>
      </c>
      <c r="R225" s="211" t="s">
        <v>7670</v>
      </c>
      <c r="S225" s="214" t="str">
        <f ca="1">_xll.qlSchedule(,L225,M225,N225,O225,P225,Q225,R225)</f>
        <v>obj_00d89#0000</v>
      </c>
      <c r="T225" s="339" t="s">
        <v>54</v>
      </c>
      <c r="U225" s="211" t="s">
        <v>7574</v>
      </c>
      <c r="V225" s="211" t="s">
        <v>7575</v>
      </c>
      <c r="W225" s="211" t="s">
        <v>7575</v>
      </c>
      <c r="X225" s="211" t="s">
        <v>7670</v>
      </c>
      <c r="Y225" s="214" t="str">
        <f ca="1">_xll.qlSchedule(,L225,M225,T225,U225,V225,W225,X225)</f>
        <v>obj_00d88#0000</v>
      </c>
      <c r="Z225" s="215" t="s">
        <v>7671</v>
      </c>
      <c r="AA225" s="338" t="s">
        <v>7638</v>
      </c>
      <c r="AB225" s="216" t="s">
        <v>7672</v>
      </c>
      <c r="AC225" s="214" t="str">
        <f ca="1">_xll.qlVanillaSwap(,,,S225,,Z225,Y225,AA225,,AB225)</f>
        <v>obj_00d8a#0000</v>
      </c>
      <c r="AD225" s="214" t="b">
        <f ca="1">_xll.qlInstrumentSetPricingEngine(AC225,_xll.qlDiscountingSwapEngine(,"YC-EUR-EONIA"))</f>
        <v>1</v>
      </c>
      <c r="AE225" s="217">
        <f ca="1">_xll.qlVanillaSwapFairRate(AC225,AD225)</f>
        <v>-5.8934223797314387E-4</v>
      </c>
      <c r="AF225" s="209" t="str">
        <f t="shared" si="15"/>
        <v>Payer</v>
      </c>
      <c r="AG225" s="218">
        <v>10000</v>
      </c>
      <c r="AH225" s="219" t="str">
        <f ca="1">_xll.qlVanillaSwap(,AF225,AG225,S225,AE225+E225%%,Z225,Y225,AA225,,AB225)</f>
        <v>obj_013f4#0000</v>
      </c>
      <c r="AI225" s="219" t="str">
        <f ca="1">_xll.qlEuropeanExercise(,K225)</f>
        <v>obj_0074b#0000</v>
      </c>
      <c r="AJ225" s="211" t="s">
        <v>7669</v>
      </c>
      <c r="AK225" s="220" t="str">
        <f ca="1">_xll.qlSwaption(,AH225,AI225,AJ225)</f>
        <v>obj_016ca#0000</v>
      </c>
      <c r="AL225" s="221" t="str">
        <f ca="1">_xll.qlConstantSwaptionVolatility(,,I225,J225,G225)</f>
        <v>obj_00282#0000</v>
      </c>
      <c r="AM225" s="221" t="b">
        <f ca="1">_xll.qlInstrumentSetPricingEngine(AK225,_xll.qlBachelierBlackSwaptionEngine(,"YC-EUR-EONIA",AL225))</f>
        <v>1</v>
      </c>
      <c r="AN225" s="222">
        <f ca="1">_xll.qlInstrumentNPV(AK225,AM225)/_xll.qlYieldTSDiscount("YC-EUR-EONIA",L225)</f>
        <v>1.1851425898352761E-71</v>
      </c>
      <c r="AO225" s="222">
        <f ca="1">_xll.qlInstrumentResults(AK225,"annuity",AM225)</f>
        <v>10007.249762483376</v>
      </c>
      <c r="AP225" s="223" t="e">
        <f ca="1">H225*_xll.qlYieldTSDiscount("YC-EUR-EONIA",L225)/AO225</f>
        <v>#VALUE!</v>
      </c>
      <c r="AQ225" s="224" t="str">
        <f ca="1">IF(ISERROR(AP225),"",_xll.qlBachelierBlackFormulaImpliedVol(IF(AF225="Receiver","Put",IF(AF225="Payer","Call","NA")),AE225+E225%%,AE225,_xll.qlDayCounterYearFraction("Act/365 (Fixed)",B225,K225),AP225))</f>
        <v/>
      </c>
      <c r="AR225" s="225" t="str">
        <f ca="1">IF(ISERROR(AP225),"",_xll.qlBlackFormulaImpliedStdDev(IF(AF225="Receiver","Put",IF(AF225="Payer","Call","NA")),AE225+E225%%,AE225,AP225)/SQRT(_xll.qlDayCounterYearFraction("Act/365 (Fixed)",B225,K225)))</f>
        <v/>
      </c>
    </row>
    <row r="226" spans="2:44">
      <c r="B226" s="210">
        <f t="shared" ca="1" si="12"/>
        <v>42276</v>
      </c>
      <c r="C226" s="107" t="s">
        <v>209</v>
      </c>
      <c r="D226" s="107" t="s">
        <v>41</v>
      </c>
      <c r="E226" s="107">
        <v>200</v>
      </c>
      <c r="F226" s="209" t="str">
        <f t="shared" si="13"/>
        <v>EUR FWD PREM 200 1M1Y</v>
      </c>
      <c r="G226" s="212">
        <f t="shared" si="14"/>
        <v>1.9599999999999999E-3</v>
      </c>
      <c r="H226" s="213" t="str">
        <f>VLOOKUP(F226,SwaptionVols!$Z:$AE,4,FALSE)</f>
        <v>#N/A N/A</v>
      </c>
      <c r="I226" s="211" t="s">
        <v>7574</v>
      </c>
      <c r="J226" s="211" t="s">
        <v>7575</v>
      </c>
      <c r="K226" s="210">
        <f ca="1">_xll.qlCalendarAdvance(I226,B226,C226,J226)</f>
        <v>42306</v>
      </c>
      <c r="L226" s="210">
        <f ca="1">_xll.qlCalendarAdvance(I226,K226,"2d")</f>
        <v>42310</v>
      </c>
      <c r="M226" s="210">
        <f ca="1">_xll.qlCalendarAdvance(I226,L226,D226,"unadjusted")</f>
        <v>42676</v>
      </c>
      <c r="N226" s="211" t="s">
        <v>41</v>
      </c>
      <c r="O226" s="211" t="s">
        <v>7574</v>
      </c>
      <c r="P226" s="211" t="s">
        <v>7575</v>
      </c>
      <c r="Q226" s="211" t="s">
        <v>7575</v>
      </c>
      <c r="R226" s="211" t="s">
        <v>7670</v>
      </c>
      <c r="S226" s="214" t="str">
        <f ca="1">_xll.qlSchedule(,L226,M226,N226,O226,P226,Q226,R226)</f>
        <v>obj_009e7#0000</v>
      </c>
      <c r="T226" s="339" t="s">
        <v>54</v>
      </c>
      <c r="U226" s="211" t="s">
        <v>7574</v>
      </c>
      <c r="V226" s="211" t="s">
        <v>7575</v>
      </c>
      <c r="W226" s="211" t="s">
        <v>7575</v>
      </c>
      <c r="X226" s="211" t="s">
        <v>7670</v>
      </c>
      <c r="Y226" s="214" t="str">
        <f ca="1">_xll.qlSchedule(,L226,M226,T226,U226,V226,W226,X226)</f>
        <v>obj_004dd#0000</v>
      </c>
      <c r="Z226" s="215" t="s">
        <v>7671</v>
      </c>
      <c r="AA226" s="338" t="s">
        <v>7638</v>
      </c>
      <c r="AB226" s="216" t="s">
        <v>7672</v>
      </c>
      <c r="AC226" s="214" t="str">
        <f ca="1">_xll.qlVanillaSwap(,,,S226,,Z226,Y226,AA226,,AB226)</f>
        <v>obj_00be9#0000</v>
      </c>
      <c r="AD226" s="214" t="b">
        <f ca="1">_xll.qlInstrumentSetPricingEngine(AC226,_xll.qlDiscountingSwapEngine(,"YC-EUR-EONIA"))</f>
        <v>1</v>
      </c>
      <c r="AE226" s="217">
        <f ca="1">_xll.qlVanillaSwapFairRate(AC226,AD226)</f>
        <v>-5.8934223797314387E-4</v>
      </c>
      <c r="AF226" s="209" t="str">
        <f t="shared" si="15"/>
        <v>Payer</v>
      </c>
      <c r="AG226" s="218">
        <v>10000</v>
      </c>
      <c r="AH226" s="219" t="str">
        <f ca="1">_xll.qlVanillaSwap(,AF226,AG226,S226,AE226+E226%%,Z226,Y226,AA226,,AB226)</f>
        <v>obj_0141b#0000</v>
      </c>
      <c r="AI226" s="219" t="str">
        <f ca="1">_xll.qlEuropeanExercise(,K226)</f>
        <v>obj_00402#0000</v>
      </c>
      <c r="AJ226" s="211" t="s">
        <v>7669</v>
      </c>
      <c r="AK226" s="220" t="str">
        <f ca="1">_xll.qlSwaption(,AH226,AI226,AJ226)</f>
        <v>obj_01458#0000</v>
      </c>
      <c r="AL226" s="221" t="str">
        <f ca="1">_xll.qlConstantSwaptionVolatility(,,I226,J226,G226)</f>
        <v>obj_00254#0000</v>
      </c>
      <c r="AM226" s="221" t="b">
        <f ca="1">_xll.qlInstrumentSetPricingEngine(AK226,_xll.qlBachelierBlackSwaptionEngine(,"YC-EUR-EONIA",AL226))</f>
        <v>1</v>
      </c>
      <c r="AN226" s="222">
        <f ca="1">_xll.qlInstrumentNPV(AK226,AM226)/_xll.qlYieldTSDiscount("YC-EUR-EONIA",L226)</f>
        <v>1.4379482673822073E-278</v>
      </c>
      <c r="AO226" s="222">
        <f ca="1">_xll.qlInstrumentResults(AK226,"annuity",AM226)</f>
        <v>10007.249762483376</v>
      </c>
      <c r="AP226" s="223" t="e">
        <f ca="1">H226*_xll.qlYieldTSDiscount("YC-EUR-EONIA",L226)/AO226</f>
        <v>#VALUE!</v>
      </c>
      <c r="AQ226" s="224" t="str">
        <f ca="1">IF(ISERROR(AP226),"",_xll.qlBachelierBlackFormulaImpliedVol(IF(AF226="Receiver","Put",IF(AF226="Payer","Call","NA")),AE226+E226%%,AE226,_xll.qlDayCounterYearFraction("Act/365 (Fixed)",B226,K226),AP226))</f>
        <v/>
      </c>
      <c r="AR226" s="225" t="str">
        <f ca="1">IF(ISERROR(AP226),"",_xll.qlBlackFormulaImpliedStdDev(IF(AF226="Receiver","Put",IF(AF226="Payer","Call","NA")),AE226+E226%%,AE226,AP226)/SQRT(_xll.qlDayCounterYearFraction("Act/365 (Fixed)",B226,K226)))</f>
        <v/>
      </c>
    </row>
    <row r="227" spans="2:44">
      <c r="B227" s="210">
        <f t="shared" ca="1" si="12"/>
        <v>42276</v>
      </c>
      <c r="C227" s="107" t="s">
        <v>54</v>
      </c>
      <c r="D227" s="107" t="s">
        <v>41</v>
      </c>
      <c r="E227" s="107">
        <v>-200</v>
      </c>
      <c r="F227" s="209" t="str">
        <f t="shared" si="13"/>
        <v>EUR FWD PREM-200 3M1Y</v>
      </c>
      <c r="G227" s="212">
        <f t="shared" si="14"/>
        <v>1.82E-3</v>
      </c>
      <c r="H227" s="213" t="str">
        <f>VLOOKUP(F227,SwaptionVols!$Z:$AE,4,FALSE)</f>
        <v>#N/A N/A</v>
      </c>
      <c r="I227" s="211" t="s">
        <v>7574</v>
      </c>
      <c r="J227" s="211" t="s">
        <v>7575</v>
      </c>
      <c r="K227" s="210">
        <f ca="1">_xll.qlCalendarAdvance(I227,B227,C227,J227)</f>
        <v>42367</v>
      </c>
      <c r="L227" s="210">
        <f ca="1">_xll.qlCalendarAdvance(I227,K227,"2d")</f>
        <v>42369</v>
      </c>
      <c r="M227" s="210">
        <f ca="1">_xll.qlCalendarAdvance(I227,L227,D227,"unadjusted")</f>
        <v>42735</v>
      </c>
      <c r="N227" s="211" t="s">
        <v>41</v>
      </c>
      <c r="O227" s="211" t="s">
        <v>7574</v>
      </c>
      <c r="P227" s="211" t="s">
        <v>7575</v>
      </c>
      <c r="Q227" s="211" t="s">
        <v>7575</v>
      </c>
      <c r="R227" s="211" t="s">
        <v>7670</v>
      </c>
      <c r="S227" s="214" t="str">
        <f ca="1">_xll.qlSchedule(,L227,M227,N227,O227,P227,Q227,R227)</f>
        <v>obj_00997#0000</v>
      </c>
      <c r="T227" s="339" t="s">
        <v>54</v>
      </c>
      <c r="U227" s="211" t="s">
        <v>7574</v>
      </c>
      <c r="V227" s="211" t="s">
        <v>7575</v>
      </c>
      <c r="W227" s="211" t="s">
        <v>7575</v>
      </c>
      <c r="X227" s="211" t="s">
        <v>7670</v>
      </c>
      <c r="Y227" s="214" t="str">
        <f ca="1">_xll.qlSchedule(,L227,M227,T227,U227,V227,W227,X227)</f>
        <v>obj_0085d#0000</v>
      </c>
      <c r="Z227" s="215" t="s">
        <v>7671</v>
      </c>
      <c r="AA227" s="338" t="s">
        <v>7638</v>
      </c>
      <c r="AB227" s="216" t="s">
        <v>7672</v>
      </c>
      <c r="AC227" s="214" t="str">
        <f ca="1">_xll.qlVanillaSwap(,,,S227,,Z227,Y227,AA227,,AB227)</f>
        <v>obj_00a19#0000</v>
      </c>
      <c r="AD227" s="214" t="b">
        <f ca="1">_xll.qlInstrumentSetPricingEngine(AC227,_xll.qlDiscountingSwapEngine(,"YC-EUR-EONIA"))</f>
        <v>1</v>
      </c>
      <c r="AE227" s="217">
        <f ca="1">_xll.qlVanillaSwapFairRate(AC227,AD227)</f>
        <v>-6.0653825503288196E-4</v>
      </c>
      <c r="AF227" s="209" t="str">
        <f t="shared" si="15"/>
        <v>Receiver</v>
      </c>
      <c r="AG227" s="218">
        <v>10000</v>
      </c>
      <c r="AH227" s="219" t="str">
        <f ca="1">_xll.qlVanillaSwap(,AF227,AG227,S227,AE227+E227%%,Z227,Y227,AA227,,AB227)</f>
        <v>obj_013d5#0000</v>
      </c>
      <c r="AI227" s="219" t="str">
        <f ca="1">_xll.qlEuropeanExercise(,K227)</f>
        <v>obj_009e8#0000</v>
      </c>
      <c r="AJ227" s="211" t="s">
        <v>7669</v>
      </c>
      <c r="AK227" s="220" t="str">
        <f ca="1">_xll.qlSwaption(,AH227,AI227,AJ227)</f>
        <v>obj_01604#0000</v>
      </c>
      <c r="AL227" s="221" t="str">
        <f ca="1">_xll.qlConstantSwaptionVolatility(,,I227,J227,G227)</f>
        <v>obj_00335#0000</v>
      </c>
      <c r="AM227" s="221" t="b">
        <f ca="1">_xll.qlInstrumentSetPricingEngine(AK227,_xll.qlBachelierBlackSwaptionEngine(,"YC-EUR-EONIA",AL227))</f>
        <v>1</v>
      </c>
      <c r="AN227" s="222">
        <f ca="1">_xll.qlInstrumentNPV(AK227,AM227)/_xll.qlYieldTSDiscount("YC-EUR-EONIA",L227)</f>
        <v>4.9458528495143799E-108</v>
      </c>
      <c r="AO227" s="222">
        <f ca="1">_xll.qlInstrumentResults(AK227,"annuity",AM227)</f>
        <v>10009.841091163304</v>
      </c>
      <c r="AP227" s="223" t="e">
        <f ca="1">H227*_xll.qlYieldTSDiscount("YC-EUR-EONIA",L227)/AO227</f>
        <v>#VALUE!</v>
      </c>
      <c r="AQ227" s="224" t="str">
        <f ca="1">IF(ISERROR(AP227),"",_xll.qlBachelierBlackFormulaImpliedVol(IF(AF227="Receiver","Put",IF(AF227="Payer","Call","NA")),AE227+E227%%,AE227,_xll.qlDayCounterYearFraction("Act/365 (Fixed)",B227,K227),AP227))</f>
        <v/>
      </c>
      <c r="AR227" s="225" t="str">
        <f ca="1">IF(ISERROR(AP227),"",_xll.qlBlackFormulaImpliedStdDev(IF(AF227="Receiver","Put",IF(AF227="Payer","Call","NA")),AE227+E227%%,AE227,AP227)/SQRT(_xll.qlDayCounterYearFraction("Act/365 (Fixed)",B227,K227)))</f>
        <v/>
      </c>
    </row>
    <row r="228" spans="2:44">
      <c r="B228" s="210">
        <f t="shared" ca="1" si="12"/>
        <v>42276</v>
      </c>
      <c r="C228" s="107" t="s">
        <v>54</v>
      </c>
      <c r="D228" s="107" t="s">
        <v>41</v>
      </c>
      <c r="E228" s="107">
        <v>-100</v>
      </c>
      <c r="F228" s="209" t="str">
        <f t="shared" si="13"/>
        <v>EUR FWD PREM-100 3M1Y</v>
      </c>
      <c r="G228" s="212">
        <f t="shared" si="14"/>
        <v>1.82E-3</v>
      </c>
      <c r="H228" s="213" t="str">
        <f>VLOOKUP(F228,SwaptionVols!$Z:$AE,4,FALSE)</f>
        <v>#N/A N/A</v>
      </c>
      <c r="I228" s="211" t="s">
        <v>7574</v>
      </c>
      <c r="J228" s="211" t="s">
        <v>7575</v>
      </c>
      <c r="K228" s="210">
        <f ca="1">_xll.qlCalendarAdvance(I228,B228,C228,J228)</f>
        <v>42367</v>
      </c>
      <c r="L228" s="210">
        <f ca="1">_xll.qlCalendarAdvance(I228,K228,"2d")</f>
        <v>42369</v>
      </c>
      <c r="M228" s="210">
        <f ca="1">_xll.qlCalendarAdvance(I228,L228,D228,"unadjusted")</f>
        <v>42735</v>
      </c>
      <c r="N228" s="211" t="s">
        <v>41</v>
      </c>
      <c r="O228" s="211" t="s">
        <v>7574</v>
      </c>
      <c r="P228" s="211" t="s">
        <v>7575</v>
      </c>
      <c r="Q228" s="211" t="s">
        <v>7575</v>
      </c>
      <c r="R228" s="211" t="s">
        <v>7670</v>
      </c>
      <c r="S228" s="214" t="str">
        <f ca="1">_xll.qlSchedule(,L228,M228,N228,O228,P228,Q228,R228)</f>
        <v>obj_00e54#0000</v>
      </c>
      <c r="T228" s="339" t="s">
        <v>54</v>
      </c>
      <c r="U228" s="211" t="s">
        <v>7574</v>
      </c>
      <c r="V228" s="211" t="s">
        <v>7575</v>
      </c>
      <c r="W228" s="211" t="s">
        <v>7575</v>
      </c>
      <c r="X228" s="211" t="s">
        <v>7670</v>
      </c>
      <c r="Y228" s="214" t="str">
        <f ca="1">_xll.qlSchedule(,L228,M228,T228,U228,V228,W228,X228)</f>
        <v>obj_00e55#0000</v>
      </c>
      <c r="Z228" s="215" t="s">
        <v>7671</v>
      </c>
      <c r="AA228" s="338" t="s">
        <v>7638</v>
      </c>
      <c r="AB228" s="216" t="s">
        <v>7672</v>
      </c>
      <c r="AC228" s="214" t="str">
        <f ca="1">_xll.qlVanillaSwap(,,,S228,,Z228,Y228,AA228,,AB228)</f>
        <v>obj_00e56#0000</v>
      </c>
      <c r="AD228" s="214" t="b">
        <f ca="1">_xll.qlInstrumentSetPricingEngine(AC228,_xll.qlDiscountingSwapEngine(,"YC-EUR-EONIA"))</f>
        <v>1</v>
      </c>
      <c r="AE228" s="217">
        <f ca="1">_xll.qlVanillaSwapFairRate(AC228,AD228)</f>
        <v>-6.0653825503288196E-4</v>
      </c>
      <c r="AF228" s="209" t="str">
        <f t="shared" si="15"/>
        <v>Receiver</v>
      </c>
      <c r="AG228" s="218">
        <v>10000</v>
      </c>
      <c r="AH228" s="219" t="str">
        <f ca="1">_xll.qlVanillaSwap(,AF228,AG228,S228,AE228+E228%%,Z228,Y228,AA228,,AB228)</f>
        <v>obj_0129a#0000</v>
      </c>
      <c r="AI228" s="219" t="str">
        <f ca="1">_xll.qlEuropeanExercise(,K228)</f>
        <v>obj_0037c#0000</v>
      </c>
      <c r="AJ228" s="211" t="s">
        <v>7669</v>
      </c>
      <c r="AK228" s="220" t="str">
        <f ca="1">_xll.qlSwaption(,AH228,AI228,AJ228)</f>
        <v>obj_0149e#0000</v>
      </c>
      <c r="AL228" s="221" t="str">
        <f ca="1">_xll.qlConstantSwaptionVolatility(,,I228,J228,G228)</f>
        <v>obj_00333#0000</v>
      </c>
      <c r="AM228" s="221" t="b">
        <f ca="1">_xll.qlInstrumentSetPricingEngine(AK228,_xll.qlBachelierBlackSwaptionEngine(,"YC-EUR-EONIA",AL228))</f>
        <v>1</v>
      </c>
      <c r="AN228" s="222">
        <f ca="1">_xll.qlInstrumentNPV(AK228,AM228)/_xll.qlYieldTSDiscount("YC-EUR-EONIA",L228)</f>
        <v>1.4847780369394539E-28</v>
      </c>
      <c r="AO228" s="222">
        <f ca="1">_xll.qlInstrumentResults(AK228,"annuity",AM228)</f>
        <v>10009.841091163304</v>
      </c>
      <c r="AP228" s="223" t="e">
        <f ca="1">H228*_xll.qlYieldTSDiscount("YC-EUR-EONIA",L228)/AO228</f>
        <v>#VALUE!</v>
      </c>
      <c r="AQ228" s="224" t="str">
        <f ca="1">IF(ISERROR(AP228),"",_xll.qlBachelierBlackFormulaImpliedVol(IF(AF228="Receiver","Put",IF(AF228="Payer","Call","NA")),AE228+E228%%,AE228,_xll.qlDayCounterYearFraction("Act/365 (Fixed)",B228,K228),AP228))</f>
        <v/>
      </c>
      <c r="AR228" s="225" t="str">
        <f ca="1">IF(ISERROR(AP228),"",_xll.qlBlackFormulaImpliedStdDev(IF(AF228="Receiver","Put",IF(AF228="Payer","Call","NA")),AE228+E228%%,AE228,AP228)/SQRT(_xll.qlDayCounterYearFraction("Act/365 (Fixed)",B228,K228)))</f>
        <v/>
      </c>
    </row>
    <row r="229" spans="2:44">
      <c r="B229" s="210">
        <f t="shared" ca="1" si="12"/>
        <v>42276</v>
      </c>
      <c r="C229" s="107" t="s">
        <v>54</v>
      </c>
      <c r="D229" s="107" t="s">
        <v>41</v>
      </c>
      <c r="E229" s="107">
        <v>-50</v>
      </c>
      <c r="F229" s="209" t="str">
        <f t="shared" si="13"/>
        <v>EUR FWD PREM-50 3M1Y</v>
      </c>
      <c r="G229" s="212">
        <f t="shared" si="14"/>
        <v>1.82E-3</v>
      </c>
      <c r="H229" s="213" t="str">
        <f>VLOOKUP(F229,SwaptionVols!$Z:$AE,4,FALSE)</f>
        <v>#N/A N/A</v>
      </c>
      <c r="I229" s="211" t="s">
        <v>7574</v>
      </c>
      <c r="J229" s="211" t="s">
        <v>7575</v>
      </c>
      <c r="K229" s="210">
        <f ca="1">_xll.qlCalendarAdvance(I229,B229,C229,J229)</f>
        <v>42367</v>
      </c>
      <c r="L229" s="210">
        <f ca="1">_xll.qlCalendarAdvance(I229,K229,"2d")</f>
        <v>42369</v>
      </c>
      <c r="M229" s="210">
        <f ca="1">_xll.qlCalendarAdvance(I229,L229,D229,"unadjusted")</f>
        <v>42735</v>
      </c>
      <c r="N229" s="211" t="s">
        <v>41</v>
      </c>
      <c r="O229" s="211" t="s">
        <v>7574</v>
      </c>
      <c r="P229" s="211" t="s">
        <v>7575</v>
      </c>
      <c r="Q229" s="211" t="s">
        <v>7575</v>
      </c>
      <c r="R229" s="211" t="s">
        <v>7670</v>
      </c>
      <c r="S229" s="214" t="str">
        <f ca="1">_xll.qlSchedule(,L229,M229,N229,O229,P229,Q229,R229)</f>
        <v>obj_007e5#0000</v>
      </c>
      <c r="T229" s="339" t="s">
        <v>54</v>
      </c>
      <c r="U229" s="211" t="s">
        <v>7574</v>
      </c>
      <c r="V229" s="211" t="s">
        <v>7575</v>
      </c>
      <c r="W229" s="211" t="s">
        <v>7575</v>
      </c>
      <c r="X229" s="211" t="s">
        <v>7670</v>
      </c>
      <c r="Y229" s="214" t="str">
        <f ca="1">_xll.qlSchedule(,L229,M229,T229,U229,V229,W229,X229)</f>
        <v>obj_007e4#0000</v>
      </c>
      <c r="Z229" s="215" t="s">
        <v>7671</v>
      </c>
      <c r="AA229" s="338" t="s">
        <v>7638</v>
      </c>
      <c r="AB229" s="216" t="s">
        <v>7672</v>
      </c>
      <c r="AC229" s="214" t="str">
        <f ca="1">_xll.qlVanillaSwap(,,,S229,,Z229,Y229,AA229,,AB229)</f>
        <v>obj_00d46#0000</v>
      </c>
      <c r="AD229" s="214" t="b">
        <f ca="1">_xll.qlInstrumentSetPricingEngine(AC229,_xll.qlDiscountingSwapEngine(,"YC-EUR-EONIA"))</f>
        <v>1</v>
      </c>
      <c r="AE229" s="217">
        <f ca="1">_xll.qlVanillaSwapFairRate(AC229,AD229)</f>
        <v>-6.0653825503288196E-4</v>
      </c>
      <c r="AF229" s="209" t="str">
        <f t="shared" si="15"/>
        <v>Receiver</v>
      </c>
      <c r="AG229" s="218">
        <v>10000</v>
      </c>
      <c r="AH229" s="219" t="str">
        <f ca="1">_xll.qlVanillaSwap(,AF229,AG229,S229,AE229+E229%%,Z229,Y229,AA229,,AB229)</f>
        <v>obj_01212#0000</v>
      </c>
      <c r="AI229" s="219" t="str">
        <f ca="1">_xll.qlEuropeanExercise(,K229)</f>
        <v>obj_00485#0000</v>
      </c>
      <c r="AJ229" s="211" t="s">
        <v>7669</v>
      </c>
      <c r="AK229" s="220" t="str">
        <f ca="1">_xll.qlSwaption(,AH229,AI229,AJ229)</f>
        <v>obj_01583#0000</v>
      </c>
      <c r="AL229" s="221" t="str">
        <f ca="1">_xll.qlConstantSwaptionVolatility(,,I229,J229,G229)</f>
        <v>obj_002da#0000</v>
      </c>
      <c r="AM229" s="221" t="b">
        <f ca="1">_xll.qlInstrumentSetPricingEngine(AK229,_xll.qlBachelierBlackSwaptionEngine(,"YC-EUR-EONIA",AL229))</f>
        <v>1</v>
      </c>
      <c r="AN229" s="222">
        <f ca="1">_xll.qlInstrumentNPV(AK229,AM229)/_xll.qlYieldTSDiscount("YC-EUR-EONIA",L229)</f>
        <v>2.9246371343494692E-8</v>
      </c>
      <c r="AO229" s="222">
        <f ca="1">_xll.qlInstrumentResults(AK229,"annuity",AM229)</f>
        <v>10009.841091163304</v>
      </c>
      <c r="AP229" s="223" t="e">
        <f ca="1">H229*_xll.qlYieldTSDiscount("YC-EUR-EONIA",L229)/AO229</f>
        <v>#VALUE!</v>
      </c>
      <c r="AQ229" s="224" t="str">
        <f ca="1">IF(ISERROR(AP229),"",_xll.qlBachelierBlackFormulaImpliedVol(IF(AF229="Receiver","Put",IF(AF229="Payer","Call","NA")),AE229+E229%%,AE229,_xll.qlDayCounterYearFraction("Act/365 (Fixed)",B229,K229),AP229))</f>
        <v/>
      </c>
      <c r="AR229" s="225" t="str">
        <f ca="1">IF(ISERROR(AP229),"",_xll.qlBlackFormulaImpliedStdDev(IF(AF229="Receiver","Put",IF(AF229="Payer","Call","NA")),AE229+E229%%,AE229,AP229)/SQRT(_xll.qlDayCounterYearFraction("Act/365 (Fixed)",B229,K229)))</f>
        <v/>
      </c>
    </row>
    <row r="230" spans="2:44">
      <c r="B230" s="210">
        <f t="shared" ca="1" si="12"/>
        <v>42276</v>
      </c>
      <c r="C230" s="107" t="s">
        <v>54</v>
      </c>
      <c r="D230" s="107" t="s">
        <v>41</v>
      </c>
      <c r="E230" s="107">
        <v>-25</v>
      </c>
      <c r="F230" s="209" t="str">
        <f t="shared" si="13"/>
        <v>EUR FWD PREM-25 3M1Y</v>
      </c>
      <c r="G230" s="212">
        <f t="shared" si="14"/>
        <v>1.82E-3</v>
      </c>
      <c r="H230" s="213" t="str">
        <f>VLOOKUP(F230,SwaptionVols!$Z:$AE,4,FALSE)</f>
        <v>#N/A N/A</v>
      </c>
      <c r="I230" s="211" t="s">
        <v>7574</v>
      </c>
      <c r="J230" s="211" t="s">
        <v>7575</v>
      </c>
      <c r="K230" s="210">
        <f ca="1">_xll.qlCalendarAdvance(I230,B230,C230,J230)</f>
        <v>42367</v>
      </c>
      <c r="L230" s="210">
        <f ca="1">_xll.qlCalendarAdvance(I230,K230,"2d")</f>
        <v>42369</v>
      </c>
      <c r="M230" s="210">
        <f ca="1">_xll.qlCalendarAdvance(I230,L230,D230,"unadjusted")</f>
        <v>42735</v>
      </c>
      <c r="N230" s="211" t="s">
        <v>41</v>
      </c>
      <c r="O230" s="211" t="s">
        <v>7574</v>
      </c>
      <c r="P230" s="211" t="s">
        <v>7575</v>
      </c>
      <c r="Q230" s="211" t="s">
        <v>7575</v>
      </c>
      <c r="R230" s="211" t="s">
        <v>7670</v>
      </c>
      <c r="S230" s="214" t="str">
        <f ca="1">_xll.qlSchedule(,L230,M230,N230,O230,P230,Q230,R230)</f>
        <v>obj_00d90#0000</v>
      </c>
      <c r="T230" s="339" t="s">
        <v>54</v>
      </c>
      <c r="U230" s="211" t="s">
        <v>7574</v>
      </c>
      <c r="V230" s="211" t="s">
        <v>7575</v>
      </c>
      <c r="W230" s="211" t="s">
        <v>7575</v>
      </c>
      <c r="X230" s="211" t="s">
        <v>7670</v>
      </c>
      <c r="Y230" s="214" t="str">
        <f ca="1">_xll.qlSchedule(,L230,M230,T230,U230,V230,W230,X230)</f>
        <v>obj_00e82#0000</v>
      </c>
      <c r="Z230" s="215" t="s">
        <v>7671</v>
      </c>
      <c r="AA230" s="338" t="s">
        <v>7638</v>
      </c>
      <c r="AB230" s="216" t="s">
        <v>7672</v>
      </c>
      <c r="AC230" s="214" t="str">
        <f ca="1">_xll.qlVanillaSwap(,,,S230,,Z230,Y230,AA230,,AB230)</f>
        <v>obj_00e83#0000</v>
      </c>
      <c r="AD230" s="214" t="b">
        <f ca="1">_xll.qlInstrumentSetPricingEngine(AC230,_xll.qlDiscountingSwapEngine(,"YC-EUR-EONIA"))</f>
        <v>1</v>
      </c>
      <c r="AE230" s="217">
        <f ca="1">_xll.qlVanillaSwapFairRate(AC230,AD230)</f>
        <v>-6.0653825503288196E-4</v>
      </c>
      <c r="AF230" s="209" t="str">
        <f t="shared" si="15"/>
        <v>Receiver</v>
      </c>
      <c r="AG230" s="218">
        <v>10000</v>
      </c>
      <c r="AH230" s="219" t="str">
        <f ca="1">_xll.qlVanillaSwap(,AF230,AG230,S230,AE230+E230%%,Z230,Y230,AA230,,AB230)</f>
        <v>obj_01709#0000</v>
      </c>
      <c r="AI230" s="219" t="str">
        <f ca="1">_xll.qlEuropeanExercise(,K230)</f>
        <v>obj_00397#0000</v>
      </c>
      <c r="AJ230" s="211" t="s">
        <v>7669</v>
      </c>
      <c r="AK230" s="220" t="str">
        <f ca="1">_xll.qlSwaption(,AH230,AI230,AJ230)</f>
        <v>obj_0170a#0000</v>
      </c>
      <c r="AL230" s="221" t="str">
        <f ca="1">_xll.qlConstantSwaptionVolatility(,,I230,J230,G230)</f>
        <v>obj_00301#0000</v>
      </c>
      <c r="AM230" s="221" t="b">
        <f ca="1">_xll.qlInstrumentSetPricingEngine(AK230,_xll.qlBachelierBlackSwaptionEngine(,"YC-EUR-EONIA",AL230))</f>
        <v>1</v>
      </c>
      <c r="AN230" s="222">
        <f ca="1">_xll.qlInstrumentNPV(AK230,AM230)/_xll.qlYieldTSDiscount("YC-EUR-EONIA",L230)</f>
        <v>8.1488879168364128E-3</v>
      </c>
      <c r="AO230" s="222">
        <f ca="1">_xll.qlInstrumentResults(AK230,"annuity",AM230)</f>
        <v>10009.841091163304</v>
      </c>
      <c r="AP230" s="223" t="e">
        <f ca="1">H230*_xll.qlYieldTSDiscount("YC-EUR-EONIA",L230)/AO230</f>
        <v>#VALUE!</v>
      </c>
      <c r="AQ230" s="224" t="str">
        <f ca="1">IF(ISERROR(AP230),"",_xll.qlBachelierBlackFormulaImpliedVol(IF(AF230="Receiver","Put",IF(AF230="Payer","Call","NA")),AE230+E230%%,AE230,_xll.qlDayCounterYearFraction("Act/365 (Fixed)",B230,K230),AP230))</f>
        <v/>
      </c>
      <c r="AR230" s="225" t="str">
        <f ca="1">IF(ISERROR(AP230),"",_xll.qlBlackFormulaImpliedStdDev(IF(AF230="Receiver","Put",IF(AF230="Payer","Call","NA")),AE230+E230%%,AE230,AP230)/SQRT(_xll.qlDayCounterYearFraction("Act/365 (Fixed)",B230,K230)))</f>
        <v/>
      </c>
    </row>
    <row r="231" spans="2:44">
      <c r="B231" s="210">
        <f t="shared" ca="1" si="12"/>
        <v>42276</v>
      </c>
      <c r="C231" s="107" t="s">
        <v>54</v>
      </c>
      <c r="D231" s="107" t="s">
        <v>41</v>
      </c>
      <c r="E231" s="107">
        <v>25</v>
      </c>
      <c r="F231" s="209" t="str">
        <f t="shared" si="13"/>
        <v>EUR FWD PREM 25 3M1Y</v>
      </c>
      <c r="G231" s="212">
        <f t="shared" si="14"/>
        <v>1.82E-3</v>
      </c>
      <c r="H231" s="213" t="str">
        <f>VLOOKUP(F231,SwaptionVols!$Z:$AE,4,FALSE)</f>
        <v>#N/A N/A</v>
      </c>
      <c r="I231" s="211" t="s">
        <v>7574</v>
      </c>
      <c r="J231" s="211" t="s">
        <v>7575</v>
      </c>
      <c r="K231" s="210">
        <f ca="1">_xll.qlCalendarAdvance(I231,B231,C231,J231)</f>
        <v>42367</v>
      </c>
      <c r="L231" s="210">
        <f ca="1">_xll.qlCalendarAdvance(I231,K231,"2d")</f>
        <v>42369</v>
      </c>
      <c r="M231" s="210">
        <f ca="1">_xll.qlCalendarAdvance(I231,L231,D231,"unadjusted")</f>
        <v>42735</v>
      </c>
      <c r="N231" s="211" t="s">
        <v>41</v>
      </c>
      <c r="O231" s="211" t="s">
        <v>7574</v>
      </c>
      <c r="P231" s="211" t="s">
        <v>7575</v>
      </c>
      <c r="Q231" s="211" t="s">
        <v>7575</v>
      </c>
      <c r="R231" s="211" t="s">
        <v>7670</v>
      </c>
      <c r="S231" s="214" t="str">
        <f ca="1">_xll.qlSchedule(,L231,M231,N231,O231,P231,Q231,R231)</f>
        <v>obj_00e0a#0000</v>
      </c>
      <c r="T231" s="339" t="s">
        <v>54</v>
      </c>
      <c r="U231" s="211" t="s">
        <v>7574</v>
      </c>
      <c r="V231" s="211" t="s">
        <v>7575</v>
      </c>
      <c r="W231" s="211" t="s">
        <v>7575</v>
      </c>
      <c r="X231" s="211" t="s">
        <v>7670</v>
      </c>
      <c r="Y231" s="214" t="str">
        <f ca="1">_xll.qlSchedule(,L231,M231,T231,U231,V231,W231,X231)</f>
        <v>obj_00e0b#0000</v>
      </c>
      <c r="Z231" s="215" t="s">
        <v>7671</v>
      </c>
      <c r="AA231" s="338" t="s">
        <v>7638</v>
      </c>
      <c r="AB231" s="216" t="s">
        <v>7672</v>
      </c>
      <c r="AC231" s="214" t="str">
        <f ca="1">_xll.qlVanillaSwap(,,,S231,,Z231,Y231,AA231,,AB231)</f>
        <v>obj_00e0c#0000</v>
      </c>
      <c r="AD231" s="214" t="b">
        <f ca="1">_xll.qlInstrumentSetPricingEngine(AC231,_xll.qlDiscountingSwapEngine(,"YC-EUR-EONIA"))</f>
        <v>1</v>
      </c>
      <c r="AE231" s="217">
        <f ca="1">_xll.qlVanillaSwapFairRate(AC231,AD231)</f>
        <v>-6.0653825503288196E-4</v>
      </c>
      <c r="AF231" s="209" t="str">
        <f t="shared" si="15"/>
        <v>Payer</v>
      </c>
      <c r="AG231" s="218">
        <v>10000</v>
      </c>
      <c r="AH231" s="219" t="str">
        <f ca="1">_xll.qlVanillaSwap(,AF231,AG231,S231,AE231+E231%%,Z231,Y231,AA231,,AB231)</f>
        <v>obj_013d4#0000</v>
      </c>
      <c r="AI231" s="219" t="str">
        <f ca="1">_xll.qlEuropeanExercise(,K231)</f>
        <v>obj_0046b#0000</v>
      </c>
      <c r="AJ231" s="211" t="s">
        <v>7669</v>
      </c>
      <c r="AK231" s="220" t="str">
        <f ca="1">_xll.qlSwaption(,AH231,AI231,AJ231)</f>
        <v>obj_0164e#0000</v>
      </c>
      <c r="AL231" s="221" t="str">
        <f ca="1">_xll.qlConstantSwaptionVolatility(,,I231,J231,G231)</f>
        <v>obj_00238#0000</v>
      </c>
      <c r="AM231" s="221" t="b">
        <f ca="1">_xll.qlInstrumentSetPricingEngine(AK231,_xll.qlBachelierBlackSwaptionEngine(,"YC-EUR-EONIA",AL231))</f>
        <v>1</v>
      </c>
      <c r="AN231" s="222">
        <f ca="1">_xll.qlInstrumentNPV(AK231,AM231)/_xll.qlYieldTSDiscount("YC-EUR-EONIA",L231)</f>
        <v>8.1488879168392786E-3</v>
      </c>
      <c r="AO231" s="222">
        <f ca="1">_xll.qlInstrumentResults(AK231,"annuity",AM231)</f>
        <v>10009.841091163304</v>
      </c>
      <c r="AP231" s="223" t="e">
        <f ca="1">H231*_xll.qlYieldTSDiscount("YC-EUR-EONIA",L231)/AO231</f>
        <v>#VALUE!</v>
      </c>
      <c r="AQ231" s="224" t="str">
        <f ca="1">IF(ISERROR(AP231),"",_xll.qlBachelierBlackFormulaImpliedVol(IF(AF231="Receiver","Put",IF(AF231="Payer","Call","NA")),AE231+E231%%,AE231,_xll.qlDayCounterYearFraction("Act/365 (Fixed)",B231,K231),AP231))</f>
        <v/>
      </c>
      <c r="AR231" s="225" t="str">
        <f ca="1">IF(ISERROR(AP231),"",_xll.qlBlackFormulaImpliedStdDev(IF(AF231="Receiver","Put",IF(AF231="Payer","Call","NA")),AE231+E231%%,AE231,AP231)/SQRT(_xll.qlDayCounterYearFraction("Act/365 (Fixed)",B231,K231)))</f>
        <v/>
      </c>
    </row>
    <row r="232" spans="2:44">
      <c r="B232" s="210">
        <f t="shared" ca="1" si="12"/>
        <v>42276</v>
      </c>
      <c r="C232" s="107" t="s">
        <v>54</v>
      </c>
      <c r="D232" s="107" t="s">
        <v>41</v>
      </c>
      <c r="E232" s="107">
        <v>50</v>
      </c>
      <c r="F232" s="209" t="str">
        <f t="shared" si="13"/>
        <v>EUR FWD PREM 50 3M1Y</v>
      </c>
      <c r="G232" s="212">
        <f t="shared" si="14"/>
        <v>1.82E-3</v>
      </c>
      <c r="H232" s="213" t="str">
        <f>VLOOKUP(F232,SwaptionVols!$Z:$AE,4,FALSE)</f>
        <v>#N/A N/A</v>
      </c>
      <c r="I232" s="211" t="s">
        <v>7574</v>
      </c>
      <c r="J232" s="211" t="s">
        <v>7575</v>
      </c>
      <c r="K232" s="210">
        <f ca="1">_xll.qlCalendarAdvance(I232,B232,C232,J232)</f>
        <v>42367</v>
      </c>
      <c r="L232" s="210">
        <f ca="1">_xll.qlCalendarAdvance(I232,K232,"2d")</f>
        <v>42369</v>
      </c>
      <c r="M232" s="210">
        <f ca="1">_xll.qlCalendarAdvance(I232,L232,D232,"unadjusted")</f>
        <v>42735</v>
      </c>
      <c r="N232" s="211" t="s">
        <v>41</v>
      </c>
      <c r="O232" s="211" t="s">
        <v>7574</v>
      </c>
      <c r="P232" s="211" t="s">
        <v>7575</v>
      </c>
      <c r="Q232" s="211" t="s">
        <v>7575</v>
      </c>
      <c r="R232" s="211" t="s">
        <v>7670</v>
      </c>
      <c r="S232" s="214" t="str">
        <f ca="1">_xll.qlSchedule(,L232,M232,N232,O232,P232,Q232,R232)</f>
        <v>obj_0093f#0000</v>
      </c>
      <c r="T232" s="339" t="s">
        <v>54</v>
      </c>
      <c r="U232" s="211" t="s">
        <v>7574</v>
      </c>
      <c r="V232" s="211" t="s">
        <v>7575</v>
      </c>
      <c r="W232" s="211" t="s">
        <v>7575</v>
      </c>
      <c r="X232" s="211" t="s">
        <v>7670</v>
      </c>
      <c r="Y232" s="214" t="str">
        <f ca="1">_xll.qlSchedule(,L232,M232,T232,U232,V232,W232,X232)</f>
        <v>obj_00940#0000</v>
      </c>
      <c r="Z232" s="215" t="s">
        <v>7671</v>
      </c>
      <c r="AA232" s="338" t="s">
        <v>7638</v>
      </c>
      <c r="AB232" s="216" t="s">
        <v>7672</v>
      </c>
      <c r="AC232" s="214" t="str">
        <f ca="1">_xll.qlVanillaSwap(,,,S232,,Z232,Y232,AA232,,AB232)</f>
        <v>obj_00a28#0000</v>
      </c>
      <c r="AD232" s="214" t="b">
        <f ca="1">_xll.qlInstrumentSetPricingEngine(AC232,_xll.qlDiscountingSwapEngine(,"YC-EUR-EONIA"))</f>
        <v>1</v>
      </c>
      <c r="AE232" s="217">
        <f ca="1">_xll.qlVanillaSwapFairRate(AC232,AD232)</f>
        <v>-6.0653825503288196E-4</v>
      </c>
      <c r="AF232" s="209" t="str">
        <f t="shared" si="15"/>
        <v>Payer</v>
      </c>
      <c r="AG232" s="218">
        <v>10000</v>
      </c>
      <c r="AH232" s="219" t="str">
        <f ca="1">_xll.qlVanillaSwap(,AF232,AG232,S232,AE232+E232%%,Z232,Y232,AA232,,AB232)</f>
        <v>obj_01425#0000</v>
      </c>
      <c r="AI232" s="219" t="str">
        <f ca="1">_xll.qlEuropeanExercise(,K232)</f>
        <v>obj_00750#0000</v>
      </c>
      <c r="AJ232" s="211" t="s">
        <v>7669</v>
      </c>
      <c r="AK232" s="220" t="str">
        <f ca="1">_xll.qlSwaption(,AH232,AI232,AJ232)</f>
        <v>obj_01699#0000</v>
      </c>
      <c r="AL232" s="221" t="str">
        <f ca="1">_xll.qlConstantSwaptionVolatility(,,I232,J232,G232)</f>
        <v>obj_002f9#0000</v>
      </c>
      <c r="AM232" s="221" t="b">
        <f ca="1">_xll.qlInstrumentSetPricingEngine(AK232,_xll.qlBachelierBlackSwaptionEngine(,"YC-EUR-EONIA",AL232))</f>
        <v>1</v>
      </c>
      <c r="AN232" s="222">
        <f ca="1">_xll.qlInstrumentNPV(AK232,AM232)/_xll.qlYieldTSDiscount("YC-EUR-EONIA",L232)</f>
        <v>2.9246371344061135E-8</v>
      </c>
      <c r="AO232" s="222">
        <f ca="1">_xll.qlInstrumentResults(AK232,"annuity",AM232)</f>
        <v>10009.841091163304</v>
      </c>
      <c r="AP232" s="223" t="e">
        <f ca="1">H232*_xll.qlYieldTSDiscount("YC-EUR-EONIA",L232)/AO232</f>
        <v>#VALUE!</v>
      </c>
      <c r="AQ232" s="224" t="str">
        <f ca="1">IF(ISERROR(AP232),"",_xll.qlBachelierBlackFormulaImpliedVol(IF(AF232="Receiver","Put",IF(AF232="Payer","Call","NA")),AE232+E232%%,AE232,_xll.qlDayCounterYearFraction("Act/365 (Fixed)",B232,K232),AP232))</f>
        <v/>
      </c>
      <c r="AR232" s="225" t="str">
        <f ca="1">IF(ISERROR(AP232),"",_xll.qlBlackFormulaImpliedStdDev(IF(AF232="Receiver","Put",IF(AF232="Payer","Call","NA")),AE232+E232%%,AE232,AP232)/SQRT(_xll.qlDayCounterYearFraction("Act/365 (Fixed)",B232,K232)))</f>
        <v/>
      </c>
    </row>
    <row r="233" spans="2:44">
      <c r="B233" s="210">
        <f t="shared" ca="1" si="12"/>
        <v>42276</v>
      </c>
      <c r="C233" s="107" t="s">
        <v>54</v>
      </c>
      <c r="D233" s="107" t="s">
        <v>41</v>
      </c>
      <c r="E233" s="107">
        <v>100</v>
      </c>
      <c r="F233" s="209" t="str">
        <f t="shared" si="13"/>
        <v>EUR FWD PREM 100 3M1Y</v>
      </c>
      <c r="G233" s="212">
        <f t="shared" si="14"/>
        <v>1.82E-3</v>
      </c>
      <c r="H233" s="213" t="str">
        <f>VLOOKUP(F233,SwaptionVols!$Z:$AE,4,FALSE)</f>
        <v>#N/A N/A</v>
      </c>
      <c r="I233" s="211" t="s">
        <v>7574</v>
      </c>
      <c r="J233" s="211" t="s">
        <v>7575</v>
      </c>
      <c r="K233" s="210">
        <f ca="1">_xll.qlCalendarAdvance(I233,B233,C233,J233)</f>
        <v>42367</v>
      </c>
      <c r="L233" s="210">
        <f ca="1">_xll.qlCalendarAdvance(I233,K233,"2d")</f>
        <v>42369</v>
      </c>
      <c r="M233" s="210">
        <f ca="1">_xll.qlCalendarAdvance(I233,L233,D233,"unadjusted")</f>
        <v>42735</v>
      </c>
      <c r="N233" s="211" t="s">
        <v>41</v>
      </c>
      <c r="O233" s="211" t="s">
        <v>7574</v>
      </c>
      <c r="P233" s="211" t="s">
        <v>7575</v>
      </c>
      <c r="Q233" s="211" t="s">
        <v>7575</v>
      </c>
      <c r="R233" s="211" t="s">
        <v>7670</v>
      </c>
      <c r="S233" s="214" t="str">
        <f ca="1">_xll.qlSchedule(,L233,M233,N233,O233,P233,Q233,R233)</f>
        <v>obj_004c2#0000</v>
      </c>
      <c r="T233" s="339" t="s">
        <v>54</v>
      </c>
      <c r="U233" s="211" t="s">
        <v>7574</v>
      </c>
      <c r="V233" s="211" t="s">
        <v>7575</v>
      </c>
      <c r="W233" s="211" t="s">
        <v>7575</v>
      </c>
      <c r="X233" s="211" t="s">
        <v>7670</v>
      </c>
      <c r="Y233" s="214" t="str">
        <f ca="1">_xll.qlSchedule(,L233,M233,T233,U233,V233,W233,X233)</f>
        <v>obj_004ee#0000</v>
      </c>
      <c r="Z233" s="215" t="s">
        <v>7671</v>
      </c>
      <c r="AA233" s="338" t="s">
        <v>7638</v>
      </c>
      <c r="AB233" s="216" t="s">
        <v>7672</v>
      </c>
      <c r="AC233" s="214" t="str">
        <f ca="1">_xll.qlVanillaSwap(,,,S233,,Z233,Y233,AA233,,AB233)</f>
        <v>obj_00d27#0000</v>
      </c>
      <c r="AD233" s="214" t="b">
        <f ca="1">_xll.qlInstrumentSetPricingEngine(AC233,_xll.qlDiscountingSwapEngine(,"YC-EUR-EONIA"))</f>
        <v>1</v>
      </c>
      <c r="AE233" s="217">
        <f ca="1">_xll.qlVanillaSwapFairRate(AC233,AD233)</f>
        <v>-6.0653825503288196E-4</v>
      </c>
      <c r="AF233" s="209" t="str">
        <f t="shared" si="15"/>
        <v>Payer</v>
      </c>
      <c r="AG233" s="218">
        <v>10000</v>
      </c>
      <c r="AH233" s="219" t="str">
        <f ca="1">_xll.qlVanillaSwap(,AF233,AG233,S233,AE233+E233%%,Z233,Y233,AA233,,AB233)</f>
        <v>obj_015bb#0000</v>
      </c>
      <c r="AI233" s="219" t="str">
        <f ca="1">_xll.qlEuropeanExercise(,K233)</f>
        <v>obj_00408#0000</v>
      </c>
      <c r="AJ233" s="211" t="s">
        <v>7669</v>
      </c>
      <c r="AK233" s="220" t="str">
        <f ca="1">_xll.qlSwaption(,AH233,AI233,AJ233)</f>
        <v>obj_01732#0000</v>
      </c>
      <c r="AL233" s="221" t="str">
        <f ca="1">_xll.qlConstantSwaptionVolatility(,,I233,J233,G233)</f>
        <v>obj_002a7#0000</v>
      </c>
      <c r="AM233" s="221" t="b">
        <f ca="1">_xll.qlInstrumentSetPricingEngine(AK233,_xll.qlBachelierBlackSwaptionEngine(,"YC-EUR-EONIA",AL233))</f>
        <v>1</v>
      </c>
      <c r="AN233" s="222">
        <f ca="1">_xll.qlInstrumentNPV(AK233,AM233)/_xll.qlYieldTSDiscount("YC-EUR-EONIA",L233)</f>
        <v>1.4847780369391736E-28</v>
      </c>
      <c r="AO233" s="222">
        <f ca="1">_xll.qlInstrumentResults(AK233,"annuity",AM233)</f>
        <v>10009.841091163304</v>
      </c>
      <c r="AP233" s="223" t="e">
        <f ca="1">H233*_xll.qlYieldTSDiscount("YC-EUR-EONIA",L233)/AO233</f>
        <v>#VALUE!</v>
      </c>
      <c r="AQ233" s="224" t="str">
        <f ca="1">IF(ISERROR(AP233),"",_xll.qlBachelierBlackFormulaImpliedVol(IF(AF233="Receiver","Put",IF(AF233="Payer","Call","NA")),AE233+E233%%,AE233,_xll.qlDayCounterYearFraction("Act/365 (Fixed)",B233,K233),AP233))</f>
        <v/>
      </c>
      <c r="AR233" s="225" t="str">
        <f ca="1">IF(ISERROR(AP233),"",_xll.qlBlackFormulaImpliedStdDev(IF(AF233="Receiver","Put",IF(AF233="Payer","Call","NA")),AE233+E233%%,AE233,AP233)/SQRT(_xll.qlDayCounterYearFraction("Act/365 (Fixed)",B233,K233)))</f>
        <v/>
      </c>
    </row>
    <row r="234" spans="2:44">
      <c r="B234" s="210">
        <f t="shared" ca="1" si="12"/>
        <v>42276</v>
      </c>
      <c r="C234" s="107" t="s">
        <v>54</v>
      </c>
      <c r="D234" s="107" t="s">
        <v>41</v>
      </c>
      <c r="E234" s="107">
        <v>200</v>
      </c>
      <c r="F234" s="25" t="s">
        <v>7117</v>
      </c>
      <c r="G234" s="212">
        <f t="shared" si="14"/>
        <v>1.82E-3</v>
      </c>
      <c r="H234" s="213" t="str">
        <f>VLOOKUP(F234,SwaptionVols!$Z:$AE,4,FALSE)</f>
        <v>#N/A N/A</v>
      </c>
      <c r="I234" s="211" t="s">
        <v>7574</v>
      </c>
      <c r="J234" s="211" t="s">
        <v>7575</v>
      </c>
      <c r="K234" s="210">
        <f ca="1">_xll.qlCalendarAdvance(I234,B234,C234,J234)</f>
        <v>42367</v>
      </c>
      <c r="L234" s="210">
        <f ca="1">_xll.qlCalendarAdvance(I234,K234,"2d")</f>
        <v>42369</v>
      </c>
      <c r="M234" s="210">
        <f ca="1">_xll.qlCalendarAdvance(I234,L234,D234,"unadjusted")</f>
        <v>42735</v>
      </c>
      <c r="N234" s="211" t="s">
        <v>41</v>
      </c>
      <c r="O234" s="211" t="s">
        <v>7574</v>
      </c>
      <c r="P234" s="211" t="s">
        <v>7575</v>
      </c>
      <c r="Q234" s="211" t="s">
        <v>7575</v>
      </c>
      <c r="R234" s="211" t="s">
        <v>7670</v>
      </c>
      <c r="S234" s="214" t="str">
        <f ca="1">_xll.qlSchedule(,L234,M234,N234,O234,P234,Q234,R234)</f>
        <v>obj_005a9#0000</v>
      </c>
      <c r="T234" s="339" t="s">
        <v>54</v>
      </c>
      <c r="U234" s="211" t="s">
        <v>7574</v>
      </c>
      <c r="V234" s="211" t="s">
        <v>7575</v>
      </c>
      <c r="W234" s="211" t="s">
        <v>7575</v>
      </c>
      <c r="X234" s="211" t="s">
        <v>7670</v>
      </c>
      <c r="Y234" s="214" t="str">
        <f ca="1">_xll.qlSchedule(,L234,M234,T234,U234,V234,W234,X234)</f>
        <v>obj_006d5#0000</v>
      </c>
      <c r="Z234" s="215" t="s">
        <v>7671</v>
      </c>
      <c r="AA234" s="338" t="s">
        <v>7638</v>
      </c>
      <c r="AB234" s="216" t="s">
        <v>7672</v>
      </c>
      <c r="AC234" s="214" t="str">
        <f ca="1">_xll.qlVanillaSwap(,,,S234,,Z234,Y234,AA234,,AB234)</f>
        <v>obj_00b09#0000</v>
      </c>
      <c r="AD234" s="214" t="b">
        <f ca="1">_xll.qlInstrumentSetPricingEngine(AC234,_xll.qlDiscountingSwapEngine(,"YC-EUR-EONIA"))</f>
        <v>1</v>
      </c>
      <c r="AE234" s="217">
        <f ca="1">_xll.qlVanillaSwapFairRate(AC234,AD234)</f>
        <v>-6.0653825503288196E-4</v>
      </c>
      <c r="AF234" s="209" t="str">
        <f t="shared" si="15"/>
        <v>Payer</v>
      </c>
      <c r="AG234" s="218">
        <v>10000</v>
      </c>
      <c r="AH234" s="219" t="str">
        <f ca="1">_xll.qlVanillaSwap(,AF234,AG234,S234,AE234+E234%%,Z234,Y234,AA234,,AB234)</f>
        <v>obj_0131c#0000</v>
      </c>
      <c r="AI234" s="219" t="str">
        <f ca="1">_xll.qlEuropeanExercise(,K234)</f>
        <v>obj_0049a#0000</v>
      </c>
      <c r="AJ234" s="211" t="s">
        <v>7669</v>
      </c>
      <c r="AK234" s="220" t="str">
        <f ca="1">_xll.qlSwaption(,AH234,AI234,AJ234)</f>
        <v>obj_015a0#0000</v>
      </c>
      <c r="AL234" s="221" t="str">
        <f ca="1">_xll.qlConstantSwaptionVolatility(,,I234,J234,G234)</f>
        <v>obj_00247#0000</v>
      </c>
      <c r="AM234" s="221" t="b">
        <f ca="1">_xll.qlInstrumentSetPricingEngine(AK234,_xll.qlBachelierBlackSwaptionEngine(,"YC-EUR-EONIA",AL234))</f>
        <v>1</v>
      </c>
      <c r="AN234" s="222">
        <f ca="1">_xll.qlInstrumentNPV(AK234,AM234)/_xll.qlYieldTSDiscount("YC-EUR-EONIA",L234)</f>
        <v>4.9458528495124874E-108</v>
      </c>
      <c r="AO234" s="222">
        <f ca="1">_xll.qlInstrumentResults(AK234,"annuity",AM234)</f>
        <v>10009.841091163304</v>
      </c>
      <c r="AP234" s="223" t="e">
        <f ca="1">H234*_xll.qlYieldTSDiscount("YC-EUR-EONIA",L234)/AO234</f>
        <v>#VALUE!</v>
      </c>
      <c r="AQ234" s="224" t="str">
        <f ca="1">IF(ISERROR(AP234),"",_xll.qlBachelierBlackFormulaImpliedVol(IF(AF234="Receiver","Put",IF(AF234="Payer","Call","NA")),AE234+E234%%,AE234,_xll.qlDayCounterYearFraction("Act/365 (Fixed)",B234,K234),AP234))</f>
        <v/>
      </c>
      <c r="AR234" s="225" t="str">
        <f ca="1">IF(ISERROR(AP234),"",_xll.qlBlackFormulaImpliedStdDev(IF(AF234="Receiver","Put",IF(AF234="Payer","Call","NA")),AE234+E234%%,AE234,AP234)/SQRT(_xll.qlDayCounterYearFraction("Act/365 (Fixed)",B234,K234)))</f>
        <v/>
      </c>
    </row>
    <row r="235" spans="2:44">
      <c r="B235" s="210">
        <f t="shared" ca="1" si="12"/>
        <v>42276</v>
      </c>
      <c r="C235" s="107" t="s">
        <v>58</v>
      </c>
      <c r="D235" s="107" t="s">
        <v>41</v>
      </c>
      <c r="E235" s="107">
        <v>-200</v>
      </c>
      <c r="F235" s="209" t="str">
        <f t="shared" si="13"/>
        <v>EUR FWD PREM-200 6M1Y</v>
      </c>
      <c r="G235" s="212">
        <f t="shared" si="14"/>
        <v>1.92E-3</v>
      </c>
      <c r="H235" s="213" t="str">
        <f>VLOOKUP(F235,SwaptionVols!$Z:$AE,4,FALSE)</f>
        <v>#N/A N/A</v>
      </c>
      <c r="I235" s="211" t="s">
        <v>7574</v>
      </c>
      <c r="J235" s="211" t="s">
        <v>7575</v>
      </c>
      <c r="K235" s="210">
        <f ca="1">_xll.qlCalendarAdvance(I235,B235,C235,J235)</f>
        <v>42458</v>
      </c>
      <c r="L235" s="210">
        <f ca="1">_xll.qlCalendarAdvance(I235,K235,"2d")</f>
        <v>42460</v>
      </c>
      <c r="M235" s="210">
        <f ca="1">_xll.qlCalendarAdvance(I235,L235,D235,"unadjusted")</f>
        <v>42825</v>
      </c>
      <c r="N235" s="211" t="s">
        <v>41</v>
      </c>
      <c r="O235" s="211" t="s">
        <v>7574</v>
      </c>
      <c r="P235" s="211" t="s">
        <v>7575</v>
      </c>
      <c r="Q235" s="211" t="s">
        <v>7575</v>
      </c>
      <c r="R235" s="211" t="s">
        <v>7670</v>
      </c>
      <c r="S235" s="214" t="str">
        <f ca="1">_xll.qlSchedule(,L235,M235,N235,O235,P235,Q235,R235)</f>
        <v>obj_00e18#0000</v>
      </c>
      <c r="T235" s="339" t="s">
        <v>54</v>
      </c>
      <c r="U235" s="211" t="s">
        <v>7574</v>
      </c>
      <c r="V235" s="211" t="s">
        <v>7575</v>
      </c>
      <c r="W235" s="211" t="s">
        <v>7575</v>
      </c>
      <c r="X235" s="211" t="s">
        <v>7670</v>
      </c>
      <c r="Y235" s="214" t="str">
        <f ca="1">_xll.qlSchedule(,L235,M235,T235,U235,V235,W235,X235)</f>
        <v>obj_010e2#0000</v>
      </c>
      <c r="Z235" s="215" t="s">
        <v>7671</v>
      </c>
      <c r="AA235" s="338" t="s">
        <v>7638</v>
      </c>
      <c r="AB235" s="216" t="s">
        <v>7672</v>
      </c>
      <c r="AC235" s="214" t="str">
        <f ca="1">_xll.qlVanillaSwap(,,,S235,,Z235,Y235,AA235,,AB235)</f>
        <v>obj_010e3#0000</v>
      </c>
      <c r="AD235" s="214" t="b">
        <f ca="1">_xll.qlInstrumentSetPricingEngine(AC235,_xll.qlDiscountingSwapEngine(,"YC-EUR-EONIA"))</f>
        <v>1</v>
      </c>
      <c r="AE235" s="217">
        <f ca="1">_xll.qlVanillaSwapFairRate(AC235,AD235)</f>
        <v>-5.5407801412188308E-4</v>
      </c>
      <c r="AF235" s="209" t="str">
        <f t="shared" si="15"/>
        <v>Receiver</v>
      </c>
      <c r="AG235" s="218">
        <v>10000</v>
      </c>
      <c r="AH235" s="219" t="str">
        <f ca="1">_xll.qlVanillaSwap(,AF235,AG235,S235,AE235+E235%%,Z235,Y235,AA235,,AB235)</f>
        <v>obj_015ad#0000</v>
      </c>
      <c r="AI235" s="219" t="str">
        <f ca="1">_xll.qlEuropeanExercise(,K235)</f>
        <v>obj_00359#0000</v>
      </c>
      <c r="AJ235" s="211" t="s">
        <v>7669</v>
      </c>
      <c r="AK235" s="220" t="str">
        <f ca="1">_xll.qlSwaption(,AH235,AI235,AJ235)</f>
        <v>obj_01761#0000</v>
      </c>
      <c r="AL235" s="221" t="str">
        <f ca="1">_xll.qlConstantSwaptionVolatility(,,I235,J235,G235)</f>
        <v>obj_00121#0000</v>
      </c>
      <c r="AM235" s="221" t="b">
        <f ca="1">_xll.qlInstrumentSetPricingEngine(AK235,_xll.qlBachelierBlackSwaptionEngine(,"YC-EUR-EONIA",AL235))</f>
        <v>1</v>
      </c>
      <c r="AN235" s="222">
        <f ca="1">_xll.qlInstrumentNPV(AK235,AM235)/_xll.qlYieldTSDiscount("YC-EUR-EONIA",L235)</f>
        <v>1.3687995202775015E-49</v>
      </c>
      <c r="AO235" s="222">
        <f ca="1">_xll.qlInstrumentResults(AK235,"annuity",AM235)</f>
        <v>10013.618873223157</v>
      </c>
      <c r="AP235" s="223" t="e">
        <f ca="1">H235*_xll.qlYieldTSDiscount("YC-EUR-EONIA",L235)/AO235</f>
        <v>#VALUE!</v>
      </c>
      <c r="AQ235" s="224" t="str">
        <f ca="1">IF(ISERROR(AP235),"",_xll.qlBachelierBlackFormulaImpliedVol(IF(AF235="Receiver","Put",IF(AF235="Payer","Call","NA")),AE235+E235%%,AE235,_xll.qlDayCounterYearFraction("Act/365 (Fixed)",B235,K235),AP235))</f>
        <v/>
      </c>
      <c r="AR235" s="225" t="str">
        <f ca="1">IF(ISERROR(AP235),"",_xll.qlBlackFormulaImpliedStdDev(IF(AF235="Receiver","Put",IF(AF235="Payer","Call","NA")),AE235+E235%%,AE235,AP235)/SQRT(_xll.qlDayCounterYearFraction("Act/365 (Fixed)",B235,K235)))</f>
        <v/>
      </c>
    </row>
    <row r="236" spans="2:44">
      <c r="B236" s="210">
        <f t="shared" ca="1" si="12"/>
        <v>42276</v>
      </c>
      <c r="C236" s="107" t="s">
        <v>58</v>
      </c>
      <c r="D236" s="107" t="s">
        <v>41</v>
      </c>
      <c r="E236" s="107">
        <v>-100</v>
      </c>
      <c r="F236" s="209" t="str">
        <f t="shared" si="13"/>
        <v>EUR FWD PREM-100 6M1Y</v>
      </c>
      <c r="G236" s="212">
        <f t="shared" si="14"/>
        <v>1.92E-3</v>
      </c>
      <c r="H236" s="213" t="str">
        <f>VLOOKUP(F236,SwaptionVols!$Z:$AE,4,FALSE)</f>
        <v>#N/A N/A</v>
      </c>
      <c r="I236" s="211" t="s">
        <v>7574</v>
      </c>
      <c r="J236" s="211" t="s">
        <v>7575</v>
      </c>
      <c r="K236" s="210">
        <f ca="1">_xll.qlCalendarAdvance(I236,B236,C236,J236)</f>
        <v>42458</v>
      </c>
      <c r="L236" s="210">
        <f ca="1">_xll.qlCalendarAdvance(I236,K236,"2d")</f>
        <v>42460</v>
      </c>
      <c r="M236" s="210">
        <f ca="1">_xll.qlCalendarAdvance(I236,L236,D236,"unadjusted")</f>
        <v>42825</v>
      </c>
      <c r="N236" s="211" t="s">
        <v>41</v>
      </c>
      <c r="O236" s="211" t="s">
        <v>7574</v>
      </c>
      <c r="P236" s="211" t="s">
        <v>7575</v>
      </c>
      <c r="Q236" s="211" t="s">
        <v>7575</v>
      </c>
      <c r="R236" s="211" t="s">
        <v>7670</v>
      </c>
      <c r="S236" s="214" t="str">
        <f ca="1">_xll.qlSchedule(,L236,M236,N236,O236,P236,Q236,R236)</f>
        <v>obj_008ef#0000</v>
      </c>
      <c r="T236" s="339" t="s">
        <v>54</v>
      </c>
      <c r="U236" s="211" t="s">
        <v>7574</v>
      </c>
      <c r="V236" s="211" t="s">
        <v>7575</v>
      </c>
      <c r="W236" s="211" t="s">
        <v>7575</v>
      </c>
      <c r="X236" s="211" t="s">
        <v>7670</v>
      </c>
      <c r="Y236" s="214" t="str">
        <f ca="1">_xll.qlSchedule(,L236,M236,T236,U236,V236,W236,X236)</f>
        <v>obj_0099d#0000</v>
      </c>
      <c r="Z236" s="215" t="s">
        <v>7671</v>
      </c>
      <c r="AA236" s="338" t="s">
        <v>7638</v>
      </c>
      <c r="AB236" s="216" t="s">
        <v>7672</v>
      </c>
      <c r="AC236" s="214" t="str">
        <f ca="1">_xll.qlVanillaSwap(,,,S236,,Z236,Y236,AA236,,AB236)</f>
        <v>obj_00d0e#0000</v>
      </c>
      <c r="AD236" s="214" t="b">
        <f ca="1">_xll.qlInstrumentSetPricingEngine(AC236,_xll.qlDiscountingSwapEngine(,"YC-EUR-EONIA"))</f>
        <v>1</v>
      </c>
      <c r="AE236" s="217">
        <f ca="1">_xll.qlVanillaSwapFairRate(AC236,AD236)</f>
        <v>-5.5407801412188308E-4</v>
      </c>
      <c r="AF236" s="209" t="str">
        <f t="shared" si="15"/>
        <v>Receiver</v>
      </c>
      <c r="AG236" s="218">
        <v>10000</v>
      </c>
      <c r="AH236" s="219" t="str">
        <f ca="1">_xll.qlVanillaSwap(,AF236,AG236,S236,AE236+E236%%,Z236,Y236,AA236,,AB236)</f>
        <v>obj_01421#0000</v>
      </c>
      <c r="AI236" s="219" t="str">
        <f ca="1">_xll.qlEuropeanExercise(,K236)</f>
        <v>obj_00483#0000</v>
      </c>
      <c r="AJ236" s="211" t="s">
        <v>7669</v>
      </c>
      <c r="AK236" s="220" t="str">
        <f ca="1">_xll.qlSwaption(,AH236,AI236,AJ236)</f>
        <v>obj_01486#0000</v>
      </c>
      <c r="AL236" s="221" t="str">
        <f ca="1">_xll.qlConstantSwaptionVolatility(,,I236,J236,G236)</f>
        <v>obj_001ac#0000</v>
      </c>
      <c r="AM236" s="221" t="b">
        <f ca="1">_xll.qlInstrumentSetPricingEngine(AK236,_xll.qlBachelierBlackSwaptionEngine(,"YC-EUR-EONIA",AL236))</f>
        <v>1</v>
      </c>
      <c r="AN236" s="222">
        <f ca="1">_xll.qlInstrumentNPV(AK236,AM236)/_xll.qlYieldTSDiscount("YC-EUR-EONIA",L236)</f>
        <v>1.4514323430918338E-13</v>
      </c>
      <c r="AO236" s="222">
        <f ca="1">_xll.qlInstrumentResults(AK236,"annuity",AM236)</f>
        <v>10013.618873223157</v>
      </c>
      <c r="AP236" s="223" t="e">
        <f ca="1">H236*_xll.qlYieldTSDiscount("YC-EUR-EONIA",L236)/AO236</f>
        <v>#VALUE!</v>
      </c>
      <c r="AQ236" s="224" t="str">
        <f ca="1">IF(ISERROR(AP236),"",_xll.qlBachelierBlackFormulaImpliedVol(IF(AF236="Receiver","Put",IF(AF236="Payer","Call","NA")),AE236+E236%%,AE236,_xll.qlDayCounterYearFraction("Act/365 (Fixed)",B236,K236),AP236))</f>
        <v/>
      </c>
      <c r="AR236" s="225" t="str">
        <f ca="1">IF(ISERROR(AP236),"",_xll.qlBlackFormulaImpliedStdDev(IF(AF236="Receiver","Put",IF(AF236="Payer","Call","NA")),AE236+E236%%,AE236,AP236)/SQRT(_xll.qlDayCounterYearFraction("Act/365 (Fixed)",B236,K236)))</f>
        <v/>
      </c>
    </row>
    <row r="237" spans="2:44">
      <c r="B237" s="210">
        <f t="shared" ca="1" si="12"/>
        <v>42276</v>
      </c>
      <c r="C237" s="107" t="s">
        <v>58</v>
      </c>
      <c r="D237" s="107" t="s">
        <v>41</v>
      </c>
      <c r="E237" s="107">
        <v>-50</v>
      </c>
      <c r="F237" s="209" t="str">
        <f t="shared" si="13"/>
        <v>EUR FWD PREM-50 6M1Y</v>
      </c>
      <c r="G237" s="212">
        <f t="shared" si="14"/>
        <v>1.92E-3</v>
      </c>
      <c r="H237" s="213" t="str">
        <f>VLOOKUP(F237,SwaptionVols!$Z:$AE,4,FALSE)</f>
        <v>#N/A N/A</v>
      </c>
      <c r="I237" s="211" t="s">
        <v>7574</v>
      </c>
      <c r="J237" s="211" t="s">
        <v>7575</v>
      </c>
      <c r="K237" s="210">
        <f ca="1">_xll.qlCalendarAdvance(I237,B237,C237,J237)</f>
        <v>42458</v>
      </c>
      <c r="L237" s="210">
        <f ca="1">_xll.qlCalendarAdvance(I237,K237,"2d")</f>
        <v>42460</v>
      </c>
      <c r="M237" s="210">
        <f ca="1">_xll.qlCalendarAdvance(I237,L237,D237,"unadjusted")</f>
        <v>42825</v>
      </c>
      <c r="N237" s="211" t="s">
        <v>41</v>
      </c>
      <c r="O237" s="211" t="s">
        <v>7574</v>
      </c>
      <c r="P237" s="211" t="s">
        <v>7575</v>
      </c>
      <c r="Q237" s="211" t="s">
        <v>7575</v>
      </c>
      <c r="R237" s="211" t="s">
        <v>7670</v>
      </c>
      <c r="S237" s="214" t="str">
        <f ca="1">_xll.qlSchedule(,L237,M237,N237,O237,P237,Q237,R237)</f>
        <v>obj_0092a#0000</v>
      </c>
      <c r="T237" s="339" t="s">
        <v>54</v>
      </c>
      <c r="U237" s="211" t="s">
        <v>7574</v>
      </c>
      <c r="V237" s="211" t="s">
        <v>7575</v>
      </c>
      <c r="W237" s="211" t="s">
        <v>7575</v>
      </c>
      <c r="X237" s="211" t="s">
        <v>7670</v>
      </c>
      <c r="Y237" s="214" t="str">
        <f ca="1">_xll.qlSchedule(,L237,M237,T237,U237,V237,W237,X237)</f>
        <v>obj_00a7a#0000</v>
      </c>
      <c r="Z237" s="215" t="s">
        <v>7671</v>
      </c>
      <c r="AA237" s="338" t="s">
        <v>7638</v>
      </c>
      <c r="AB237" s="216" t="s">
        <v>7672</v>
      </c>
      <c r="AC237" s="214" t="str">
        <f ca="1">_xll.qlVanillaSwap(,,,S237,,Z237,Y237,AA237,,AB237)</f>
        <v>obj_00a7b#0000</v>
      </c>
      <c r="AD237" s="214" t="b">
        <f ca="1">_xll.qlInstrumentSetPricingEngine(AC237,_xll.qlDiscountingSwapEngine(,"YC-EUR-EONIA"))</f>
        <v>1</v>
      </c>
      <c r="AE237" s="217">
        <f ca="1">_xll.qlVanillaSwapFairRate(AC237,AD237)</f>
        <v>-5.5407801412188308E-4</v>
      </c>
      <c r="AF237" s="209" t="str">
        <f t="shared" si="15"/>
        <v>Receiver</v>
      </c>
      <c r="AG237" s="218">
        <v>10000</v>
      </c>
      <c r="AH237" s="219" t="str">
        <f ca="1">_xll.qlVanillaSwap(,AF237,AG237,S237,AE237+E237%%,Z237,Y237,AA237,,AB237)</f>
        <v>obj_01285#0000</v>
      </c>
      <c r="AI237" s="219" t="str">
        <f ca="1">_xll.qlEuropeanExercise(,K237)</f>
        <v>obj_0072f#0000</v>
      </c>
      <c r="AJ237" s="211" t="s">
        <v>7669</v>
      </c>
      <c r="AK237" s="220" t="str">
        <f ca="1">_xll.qlSwaption(,AH237,AI237,AJ237)</f>
        <v>obj_0158c#0000</v>
      </c>
      <c r="AL237" s="221" t="str">
        <f ca="1">_xll.qlConstantSwaptionVolatility(,,I237,J237,G237)</f>
        <v>obj_00130#0000</v>
      </c>
      <c r="AM237" s="221" t="b">
        <f ca="1">_xll.qlInstrumentSetPricingEngine(AK237,_xll.qlBachelierBlackSwaptionEngine(,"YC-EUR-EONIA",AL237))</f>
        <v>1</v>
      </c>
      <c r="AN237" s="222">
        <f ca="1">_xll.qlInstrumentNPV(AK237,AM237)/_xll.qlYieldTSDiscount("YC-EUR-EONIA",L237)</f>
        <v>3.6974867874443922E-4</v>
      </c>
      <c r="AO237" s="222">
        <f ca="1">_xll.qlInstrumentResults(AK237,"annuity",AM237)</f>
        <v>10013.618873223157</v>
      </c>
      <c r="AP237" s="223" t="e">
        <f ca="1">H237*_xll.qlYieldTSDiscount("YC-EUR-EONIA",L237)/AO237</f>
        <v>#VALUE!</v>
      </c>
      <c r="AQ237" s="224" t="str">
        <f ca="1">IF(ISERROR(AP237),"",_xll.qlBachelierBlackFormulaImpliedVol(IF(AF237="Receiver","Put",IF(AF237="Payer","Call","NA")),AE237+E237%%,AE237,_xll.qlDayCounterYearFraction("Act/365 (Fixed)",B237,K237),AP237))</f>
        <v/>
      </c>
      <c r="AR237" s="225" t="str">
        <f ca="1">IF(ISERROR(AP237),"",_xll.qlBlackFormulaImpliedStdDev(IF(AF237="Receiver","Put",IF(AF237="Payer","Call","NA")),AE237+E237%%,AE237,AP237)/SQRT(_xll.qlDayCounterYearFraction("Act/365 (Fixed)",B237,K237)))</f>
        <v/>
      </c>
    </row>
    <row r="238" spans="2:44">
      <c r="B238" s="210">
        <f t="shared" ca="1" si="12"/>
        <v>42276</v>
      </c>
      <c r="C238" s="107" t="s">
        <v>58</v>
      </c>
      <c r="D238" s="107" t="s">
        <v>41</v>
      </c>
      <c r="E238" s="107">
        <v>-25</v>
      </c>
      <c r="F238" s="209" t="str">
        <f t="shared" si="13"/>
        <v>EUR FWD PREM-25 6M1Y</v>
      </c>
      <c r="G238" s="212">
        <f t="shared" si="14"/>
        <v>1.92E-3</v>
      </c>
      <c r="H238" s="213" t="str">
        <f>VLOOKUP(F238,SwaptionVols!$Z:$AE,4,FALSE)</f>
        <v>#N/A N/A</v>
      </c>
      <c r="I238" s="211" t="s">
        <v>7574</v>
      </c>
      <c r="J238" s="211" t="s">
        <v>7575</v>
      </c>
      <c r="K238" s="210">
        <f ca="1">_xll.qlCalendarAdvance(I238,B238,C238,J238)</f>
        <v>42458</v>
      </c>
      <c r="L238" s="210">
        <f ca="1">_xll.qlCalendarAdvance(I238,K238,"2d")</f>
        <v>42460</v>
      </c>
      <c r="M238" s="210">
        <f ca="1">_xll.qlCalendarAdvance(I238,L238,D238,"unadjusted")</f>
        <v>42825</v>
      </c>
      <c r="N238" s="211" t="s">
        <v>41</v>
      </c>
      <c r="O238" s="211" t="s">
        <v>7574</v>
      </c>
      <c r="P238" s="211" t="s">
        <v>7575</v>
      </c>
      <c r="Q238" s="211" t="s">
        <v>7575</v>
      </c>
      <c r="R238" s="211" t="s">
        <v>7670</v>
      </c>
      <c r="S238" s="214" t="str">
        <f ca="1">_xll.qlSchedule(,L238,M238,N238,O238,P238,Q238,R238)</f>
        <v>obj_00679#0000</v>
      </c>
      <c r="T238" s="339" t="s">
        <v>54</v>
      </c>
      <c r="U238" s="211" t="s">
        <v>7574</v>
      </c>
      <c r="V238" s="211" t="s">
        <v>7575</v>
      </c>
      <c r="W238" s="211" t="s">
        <v>7575</v>
      </c>
      <c r="X238" s="211" t="s">
        <v>7670</v>
      </c>
      <c r="Y238" s="214" t="str">
        <f ca="1">_xll.qlSchedule(,L238,M238,T238,U238,V238,W238,X238)</f>
        <v>obj_00a9f#0000</v>
      </c>
      <c r="Z238" s="215" t="s">
        <v>7671</v>
      </c>
      <c r="AA238" s="338" t="s">
        <v>7638</v>
      </c>
      <c r="AB238" s="216" t="s">
        <v>7672</v>
      </c>
      <c r="AC238" s="214" t="str">
        <f ca="1">_xll.qlVanillaSwap(,,,S238,,Z238,Y238,AA238,,AB238)</f>
        <v>obj_00aea#0000</v>
      </c>
      <c r="AD238" s="214" t="b">
        <f ca="1">_xll.qlInstrumentSetPricingEngine(AC238,_xll.qlDiscountingSwapEngine(,"YC-EUR-EONIA"))</f>
        <v>1</v>
      </c>
      <c r="AE238" s="217">
        <f ca="1">_xll.qlVanillaSwapFairRate(AC238,AD238)</f>
        <v>-5.5407801412188308E-4</v>
      </c>
      <c r="AF238" s="209" t="str">
        <f t="shared" si="15"/>
        <v>Receiver</v>
      </c>
      <c r="AG238" s="218">
        <v>10000</v>
      </c>
      <c r="AH238" s="219" t="str">
        <f ca="1">_xll.qlVanillaSwap(,AF238,AG238,S238,AE238+E238%%,Z238,Y238,AA238,,AB238)</f>
        <v>obj_01275#0000</v>
      </c>
      <c r="AI238" s="219" t="str">
        <f ca="1">_xll.qlEuropeanExercise(,K238)</f>
        <v>obj_00353#0000</v>
      </c>
      <c r="AJ238" s="211" t="s">
        <v>7669</v>
      </c>
      <c r="AK238" s="220" t="str">
        <f ca="1">_xll.qlSwaption(,AH238,AI238,AJ238)</f>
        <v>obj_01653#0000</v>
      </c>
      <c r="AL238" s="221" t="str">
        <f ca="1">_xll.qlConstantSwaptionVolatility(,,I238,J238,G238)</f>
        <v>obj_001b0#0000</v>
      </c>
      <c r="AM238" s="221" t="b">
        <f ca="1">_xll.qlInstrumentSetPricingEngine(AK238,_xll.qlBachelierBlackSwaptionEngine(,"YC-EUR-EONIA",AL238))</f>
        <v>1</v>
      </c>
      <c r="AN238" s="222">
        <f ca="1">_xll.qlInstrumentNPV(AK238,AM238)/_xll.qlYieldTSDiscount("YC-EUR-EONIA",L238)</f>
        <v>0.17323856082840719</v>
      </c>
      <c r="AO238" s="222">
        <f ca="1">_xll.qlInstrumentResults(AK238,"annuity",AM238)</f>
        <v>10013.618873223157</v>
      </c>
      <c r="AP238" s="223" t="e">
        <f ca="1">H238*_xll.qlYieldTSDiscount("YC-EUR-EONIA",L238)/AO238</f>
        <v>#VALUE!</v>
      </c>
      <c r="AQ238" s="224" t="str">
        <f ca="1">IF(ISERROR(AP238),"",_xll.qlBachelierBlackFormulaImpliedVol(IF(AF238="Receiver","Put",IF(AF238="Payer","Call","NA")),AE238+E238%%,AE238,_xll.qlDayCounterYearFraction("Act/365 (Fixed)",B238,K238),AP238))</f>
        <v/>
      </c>
      <c r="AR238" s="225" t="str">
        <f ca="1">IF(ISERROR(AP238),"",_xll.qlBlackFormulaImpliedStdDev(IF(AF238="Receiver","Put",IF(AF238="Payer","Call","NA")),AE238+E238%%,AE238,AP238)/SQRT(_xll.qlDayCounterYearFraction("Act/365 (Fixed)",B238,K238)))</f>
        <v/>
      </c>
    </row>
    <row r="239" spans="2:44">
      <c r="B239" s="210">
        <f t="shared" ca="1" si="12"/>
        <v>42276</v>
      </c>
      <c r="C239" s="107" t="s">
        <v>58</v>
      </c>
      <c r="D239" s="107" t="s">
        <v>41</v>
      </c>
      <c r="E239" s="107">
        <v>25</v>
      </c>
      <c r="F239" s="209" t="str">
        <f t="shared" si="13"/>
        <v>EUR FWD PREM 25 6M1Y</v>
      </c>
      <c r="G239" s="212">
        <f t="shared" si="14"/>
        <v>1.92E-3</v>
      </c>
      <c r="H239" s="213" t="str">
        <f>VLOOKUP(F239,SwaptionVols!$Z:$AE,4,FALSE)</f>
        <v>#N/A N/A</v>
      </c>
      <c r="I239" s="211" t="s">
        <v>7574</v>
      </c>
      <c r="J239" s="211" t="s">
        <v>7575</v>
      </c>
      <c r="K239" s="210">
        <f ca="1">_xll.qlCalendarAdvance(I239,B239,C239,J239)</f>
        <v>42458</v>
      </c>
      <c r="L239" s="210">
        <f ca="1">_xll.qlCalendarAdvance(I239,K239,"2d")</f>
        <v>42460</v>
      </c>
      <c r="M239" s="210">
        <f ca="1">_xll.qlCalendarAdvance(I239,L239,D239,"unadjusted")</f>
        <v>42825</v>
      </c>
      <c r="N239" s="211" t="s">
        <v>41</v>
      </c>
      <c r="O239" s="211" t="s">
        <v>7574</v>
      </c>
      <c r="P239" s="211" t="s">
        <v>7575</v>
      </c>
      <c r="Q239" s="211" t="s">
        <v>7575</v>
      </c>
      <c r="R239" s="211" t="s">
        <v>7670</v>
      </c>
      <c r="S239" s="214" t="str">
        <f ca="1">_xll.qlSchedule(,L239,M239,N239,O239,P239,Q239,R239)</f>
        <v>obj_004db#0000</v>
      </c>
      <c r="T239" s="339" t="s">
        <v>54</v>
      </c>
      <c r="U239" s="211" t="s">
        <v>7574</v>
      </c>
      <c r="V239" s="211" t="s">
        <v>7575</v>
      </c>
      <c r="W239" s="211" t="s">
        <v>7575</v>
      </c>
      <c r="X239" s="211" t="s">
        <v>7670</v>
      </c>
      <c r="Y239" s="214" t="str">
        <f ca="1">_xll.qlSchedule(,L239,M239,T239,U239,V239,W239,X239)</f>
        <v>obj_006f3#0000</v>
      </c>
      <c r="Z239" s="215" t="s">
        <v>7671</v>
      </c>
      <c r="AA239" s="338" t="s">
        <v>7638</v>
      </c>
      <c r="AB239" s="216" t="s">
        <v>7672</v>
      </c>
      <c r="AC239" s="214" t="str">
        <f ca="1">_xll.qlVanillaSwap(,,,S239,,Z239,Y239,AA239,,AB239)</f>
        <v>obj_00d33#0000</v>
      </c>
      <c r="AD239" s="214" t="b">
        <f ca="1">_xll.qlInstrumentSetPricingEngine(AC239,_xll.qlDiscountingSwapEngine(,"YC-EUR-EONIA"))</f>
        <v>1</v>
      </c>
      <c r="AE239" s="217">
        <f ca="1">_xll.qlVanillaSwapFairRate(AC239,AD239)</f>
        <v>-5.5407801412188308E-4</v>
      </c>
      <c r="AF239" s="209" t="str">
        <f t="shared" si="15"/>
        <v>Payer</v>
      </c>
      <c r="AG239" s="218">
        <v>10000</v>
      </c>
      <c r="AH239" s="219" t="str">
        <f ca="1">_xll.qlVanillaSwap(,AF239,AG239,S239,AE239+E239%%,Z239,Y239,AA239,,AB239)</f>
        <v>obj_0149d#0000</v>
      </c>
      <c r="AI239" s="219" t="str">
        <f ca="1">_xll.qlEuropeanExercise(,K239)</f>
        <v>obj_00379#0000</v>
      </c>
      <c r="AJ239" s="211" t="s">
        <v>7669</v>
      </c>
      <c r="AK239" s="220" t="str">
        <f ca="1">_xll.qlSwaption(,AH239,AI239,AJ239)</f>
        <v>obj_0177f#0000</v>
      </c>
      <c r="AL239" s="221" t="str">
        <f ca="1">_xll.qlConstantSwaptionVolatility(,,I239,J239,G239)</f>
        <v>obj_00128#0000</v>
      </c>
      <c r="AM239" s="221" t="b">
        <f ca="1">_xll.qlInstrumentSetPricingEngine(AK239,_xll.qlBachelierBlackSwaptionEngine(,"YC-EUR-EONIA",AL239))</f>
        <v>1</v>
      </c>
      <c r="AN239" s="222">
        <f ca="1">_xll.qlInstrumentNPV(AK239,AM239)/_xll.qlYieldTSDiscount("YC-EUR-EONIA",L239)</f>
        <v>0.17323856082837111</v>
      </c>
      <c r="AO239" s="222">
        <f ca="1">_xll.qlInstrumentResults(AK239,"annuity",AM239)</f>
        <v>10013.618873223157</v>
      </c>
      <c r="AP239" s="223" t="e">
        <f ca="1">H239*_xll.qlYieldTSDiscount("YC-EUR-EONIA",L239)/AO239</f>
        <v>#VALUE!</v>
      </c>
      <c r="AQ239" s="224" t="str">
        <f ca="1">IF(ISERROR(AP239),"",_xll.qlBachelierBlackFormulaImpliedVol(IF(AF239="Receiver","Put",IF(AF239="Payer","Call","NA")),AE239+E239%%,AE239,_xll.qlDayCounterYearFraction("Act/365 (Fixed)",B239,K239),AP239))</f>
        <v/>
      </c>
      <c r="AR239" s="225" t="str">
        <f ca="1">IF(ISERROR(AP239),"",_xll.qlBlackFormulaImpliedStdDev(IF(AF239="Receiver","Put",IF(AF239="Payer","Call","NA")),AE239+E239%%,AE239,AP239)/SQRT(_xll.qlDayCounterYearFraction("Act/365 (Fixed)",B239,K239)))</f>
        <v/>
      </c>
    </row>
    <row r="240" spans="2:44">
      <c r="B240" s="210">
        <f t="shared" ca="1" si="12"/>
        <v>42276</v>
      </c>
      <c r="C240" s="107" t="s">
        <v>58</v>
      </c>
      <c r="D240" s="107" t="s">
        <v>41</v>
      </c>
      <c r="E240" s="107">
        <v>50</v>
      </c>
      <c r="F240" s="209" t="str">
        <f t="shared" si="13"/>
        <v>EUR FWD PREM 50 6M1Y</v>
      </c>
      <c r="G240" s="212">
        <f t="shared" si="14"/>
        <v>1.92E-3</v>
      </c>
      <c r="H240" s="213" t="str">
        <f>VLOOKUP(F240,SwaptionVols!$Z:$AE,4,FALSE)</f>
        <v>#N/A N/A</v>
      </c>
      <c r="I240" s="211" t="s">
        <v>7574</v>
      </c>
      <c r="J240" s="211" t="s">
        <v>7575</v>
      </c>
      <c r="K240" s="210">
        <f ca="1">_xll.qlCalendarAdvance(I240,B240,C240,J240)</f>
        <v>42458</v>
      </c>
      <c r="L240" s="210">
        <f ca="1">_xll.qlCalendarAdvance(I240,K240,"2d")</f>
        <v>42460</v>
      </c>
      <c r="M240" s="210">
        <f ca="1">_xll.qlCalendarAdvance(I240,L240,D240,"unadjusted")</f>
        <v>42825</v>
      </c>
      <c r="N240" s="211" t="s">
        <v>41</v>
      </c>
      <c r="O240" s="211" t="s">
        <v>7574</v>
      </c>
      <c r="P240" s="211" t="s">
        <v>7575</v>
      </c>
      <c r="Q240" s="211" t="s">
        <v>7575</v>
      </c>
      <c r="R240" s="211" t="s">
        <v>7670</v>
      </c>
      <c r="S240" s="214" t="str">
        <f ca="1">_xll.qlSchedule(,L240,M240,N240,O240,P240,Q240,R240)</f>
        <v>obj_00c8e#0000</v>
      </c>
      <c r="T240" s="339" t="s">
        <v>54</v>
      </c>
      <c r="U240" s="211" t="s">
        <v>7574</v>
      </c>
      <c r="V240" s="211" t="s">
        <v>7575</v>
      </c>
      <c r="W240" s="211" t="s">
        <v>7575</v>
      </c>
      <c r="X240" s="211" t="s">
        <v>7670</v>
      </c>
      <c r="Y240" s="214" t="str">
        <f ca="1">_xll.qlSchedule(,L240,M240,T240,U240,V240,W240,X240)</f>
        <v>obj_0081e#0000</v>
      </c>
      <c r="Z240" s="215" t="s">
        <v>7671</v>
      </c>
      <c r="AA240" s="338" t="s">
        <v>7638</v>
      </c>
      <c r="AB240" s="216" t="s">
        <v>7672</v>
      </c>
      <c r="AC240" s="214" t="str">
        <f ca="1">_xll.qlVanillaSwap(,,,S240,,Z240,Y240,AA240,,AB240)</f>
        <v>obj_00c8f#0000</v>
      </c>
      <c r="AD240" s="214" t="b">
        <f ca="1">_xll.qlInstrumentSetPricingEngine(AC240,_xll.qlDiscountingSwapEngine(,"YC-EUR-EONIA"))</f>
        <v>1</v>
      </c>
      <c r="AE240" s="217">
        <f ca="1">_xll.qlVanillaSwapFairRate(AC240,AD240)</f>
        <v>-5.5407801412188308E-4</v>
      </c>
      <c r="AF240" s="209" t="str">
        <f t="shared" si="15"/>
        <v>Payer</v>
      </c>
      <c r="AG240" s="218">
        <v>10000</v>
      </c>
      <c r="AH240" s="219" t="str">
        <f ca="1">_xll.qlVanillaSwap(,AF240,AG240,S240,AE240+E240%%,Z240,Y240,AA240,,AB240)</f>
        <v>obj_013f6#0000</v>
      </c>
      <c r="AI240" s="219" t="str">
        <f ca="1">_xll.qlEuropeanExercise(,K240)</f>
        <v>obj_00486#0000</v>
      </c>
      <c r="AJ240" s="211" t="s">
        <v>7669</v>
      </c>
      <c r="AK240" s="220" t="str">
        <f ca="1">_xll.qlSwaption(,AH240,AI240,AJ240)</f>
        <v>obj_01660#0000</v>
      </c>
      <c r="AL240" s="221" t="str">
        <f ca="1">_xll.qlConstantSwaptionVolatility(,,I240,J240,G240)</f>
        <v>obj_00202#0000</v>
      </c>
      <c r="AM240" s="221" t="b">
        <f ca="1">_xll.qlInstrumentSetPricingEngine(AK240,_xll.qlBachelierBlackSwaptionEngine(,"YC-EUR-EONIA",AL240))</f>
        <v>1</v>
      </c>
      <c r="AN240" s="222">
        <f ca="1">_xll.qlInstrumentNPV(AK240,AM240)/_xll.qlYieldTSDiscount("YC-EUR-EONIA",L240)</f>
        <v>3.6974867874443922E-4</v>
      </c>
      <c r="AO240" s="222">
        <f ca="1">_xll.qlInstrumentResults(AK240,"annuity",AM240)</f>
        <v>10013.618873223157</v>
      </c>
      <c r="AP240" s="223" t="e">
        <f ca="1">H240*_xll.qlYieldTSDiscount("YC-EUR-EONIA",L240)/AO240</f>
        <v>#VALUE!</v>
      </c>
      <c r="AQ240" s="224" t="str">
        <f ca="1">IF(ISERROR(AP240),"",_xll.qlBachelierBlackFormulaImpliedVol(IF(AF240="Receiver","Put",IF(AF240="Payer","Call","NA")),AE240+E240%%,AE240,_xll.qlDayCounterYearFraction("Act/365 (Fixed)",B240,K240),AP240))</f>
        <v/>
      </c>
      <c r="AR240" s="225" t="str">
        <f ca="1">IF(ISERROR(AP240),"",_xll.qlBlackFormulaImpliedStdDev(IF(AF240="Receiver","Put",IF(AF240="Payer","Call","NA")),AE240+E240%%,AE240,AP240)/SQRT(_xll.qlDayCounterYearFraction("Act/365 (Fixed)",B240,K240)))</f>
        <v/>
      </c>
    </row>
    <row r="241" spans="2:44">
      <c r="B241" s="210">
        <f t="shared" ca="1" si="12"/>
        <v>42276</v>
      </c>
      <c r="C241" s="107" t="s">
        <v>58</v>
      </c>
      <c r="D241" s="107" t="s">
        <v>41</v>
      </c>
      <c r="E241" s="107">
        <v>100</v>
      </c>
      <c r="F241" s="209" t="str">
        <f t="shared" si="13"/>
        <v>EUR FWD PREM 100 6M1Y</v>
      </c>
      <c r="G241" s="212">
        <f t="shared" si="14"/>
        <v>1.92E-3</v>
      </c>
      <c r="H241" s="213" t="str">
        <f>VLOOKUP(F241,SwaptionVols!$Z:$AE,4,FALSE)</f>
        <v>#N/A N/A</v>
      </c>
      <c r="I241" s="211" t="s">
        <v>7574</v>
      </c>
      <c r="J241" s="211" t="s">
        <v>7575</v>
      </c>
      <c r="K241" s="210">
        <f ca="1">_xll.qlCalendarAdvance(I241,B241,C241,J241)</f>
        <v>42458</v>
      </c>
      <c r="L241" s="210">
        <f ca="1">_xll.qlCalendarAdvance(I241,K241,"2d")</f>
        <v>42460</v>
      </c>
      <c r="M241" s="210">
        <f ca="1">_xll.qlCalendarAdvance(I241,L241,D241,"unadjusted")</f>
        <v>42825</v>
      </c>
      <c r="N241" s="211" t="s">
        <v>41</v>
      </c>
      <c r="O241" s="211" t="s">
        <v>7574</v>
      </c>
      <c r="P241" s="211" t="s">
        <v>7575</v>
      </c>
      <c r="Q241" s="211" t="s">
        <v>7575</v>
      </c>
      <c r="R241" s="211" t="s">
        <v>7670</v>
      </c>
      <c r="S241" s="214" t="str">
        <f ca="1">_xll.qlSchedule(,L241,M241,N241,O241,P241,Q241,R241)</f>
        <v>obj_0067f#0000</v>
      </c>
      <c r="T241" s="339" t="s">
        <v>54</v>
      </c>
      <c r="U241" s="211" t="s">
        <v>7574</v>
      </c>
      <c r="V241" s="211" t="s">
        <v>7575</v>
      </c>
      <c r="W241" s="211" t="s">
        <v>7575</v>
      </c>
      <c r="X241" s="211" t="s">
        <v>7670</v>
      </c>
      <c r="Y241" s="214" t="str">
        <f ca="1">_xll.qlSchedule(,L241,M241,T241,U241,V241,W241,X241)</f>
        <v>obj_00ab2#0000</v>
      </c>
      <c r="Z241" s="215" t="s">
        <v>7671</v>
      </c>
      <c r="AA241" s="338" t="s">
        <v>7638</v>
      </c>
      <c r="AB241" s="216" t="s">
        <v>7672</v>
      </c>
      <c r="AC241" s="214" t="str">
        <f ca="1">_xll.qlVanillaSwap(,,,S241,,Z241,Y241,AA241,,AB241)</f>
        <v>obj_00b25#0000</v>
      </c>
      <c r="AD241" s="214" t="b">
        <f ca="1">_xll.qlInstrumentSetPricingEngine(AC241,_xll.qlDiscountingSwapEngine(,"YC-EUR-EONIA"))</f>
        <v>1</v>
      </c>
      <c r="AE241" s="217">
        <f ca="1">_xll.qlVanillaSwapFairRate(AC241,AD241)</f>
        <v>-5.5407801412188308E-4</v>
      </c>
      <c r="AF241" s="209" t="str">
        <f t="shared" si="15"/>
        <v>Payer</v>
      </c>
      <c r="AG241" s="218">
        <v>10000</v>
      </c>
      <c r="AH241" s="219" t="str">
        <f ca="1">_xll.qlVanillaSwap(,AF241,AG241,S241,AE241+E241%%,Z241,Y241,AA241,,AB241)</f>
        <v>obj_01394#0000</v>
      </c>
      <c r="AI241" s="219" t="str">
        <f ca="1">_xll.qlEuropeanExercise(,K241)</f>
        <v>obj_004e5#0000</v>
      </c>
      <c r="AJ241" s="211" t="s">
        <v>7669</v>
      </c>
      <c r="AK241" s="220" t="str">
        <f ca="1">_xll.qlSwaption(,AH241,AI241,AJ241)</f>
        <v>obj_016d1#0000</v>
      </c>
      <c r="AL241" s="221" t="str">
        <f ca="1">_xll.qlConstantSwaptionVolatility(,,I241,J241,G241)</f>
        <v>obj_001bb#0000</v>
      </c>
      <c r="AM241" s="221" t="b">
        <f ca="1">_xll.qlInstrumentSetPricingEngine(AK241,_xll.qlBachelierBlackSwaptionEngine(,"YC-EUR-EONIA",AL241))</f>
        <v>1</v>
      </c>
      <c r="AN241" s="222">
        <f ca="1">_xll.qlInstrumentNPV(AK241,AM241)/_xll.qlYieldTSDiscount("YC-EUR-EONIA",L241)</f>
        <v>1.4514323430927511E-13</v>
      </c>
      <c r="AO241" s="222">
        <f ca="1">_xll.qlInstrumentResults(AK241,"annuity",AM241)</f>
        <v>10013.618873223155</v>
      </c>
      <c r="AP241" s="223" t="e">
        <f ca="1">H241*_xll.qlYieldTSDiscount("YC-EUR-EONIA",L241)/AO241</f>
        <v>#VALUE!</v>
      </c>
      <c r="AQ241" s="224" t="str">
        <f ca="1">IF(ISERROR(AP241),"",_xll.qlBachelierBlackFormulaImpliedVol(IF(AF241="Receiver","Put",IF(AF241="Payer","Call","NA")),AE241+E241%%,AE241,_xll.qlDayCounterYearFraction("Act/365 (Fixed)",B241,K241),AP241))</f>
        <v/>
      </c>
      <c r="AR241" s="225" t="str">
        <f ca="1">IF(ISERROR(AP241),"",_xll.qlBlackFormulaImpliedStdDev(IF(AF241="Receiver","Put",IF(AF241="Payer","Call","NA")),AE241+E241%%,AE241,AP241)/SQRT(_xll.qlDayCounterYearFraction("Act/365 (Fixed)",B241,K241)))</f>
        <v/>
      </c>
    </row>
    <row r="242" spans="2:44">
      <c r="B242" s="210">
        <f t="shared" ca="1" si="12"/>
        <v>42276</v>
      </c>
      <c r="C242" s="107" t="s">
        <v>58</v>
      </c>
      <c r="D242" s="107" t="s">
        <v>41</v>
      </c>
      <c r="E242" s="107">
        <v>200</v>
      </c>
      <c r="F242" s="209" t="str">
        <f t="shared" si="13"/>
        <v>EUR FWD PREM 200 6M1Y</v>
      </c>
      <c r="G242" s="212">
        <f t="shared" si="14"/>
        <v>1.92E-3</v>
      </c>
      <c r="H242" s="213" t="e">
        <f>VLOOKUP(F242,SwaptionVols!$Z:$AE,4,FALSE)</f>
        <v>#N/A</v>
      </c>
      <c r="I242" s="211" t="s">
        <v>7574</v>
      </c>
      <c r="J242" s="211" t="s">
        <v>7575</v>
      </c>
      <c r="K242" s="210">
        <f ca="1">_xll.qlCalendarAdvance(I242,B242,C242,J242)</f>
        <v>42458</v>
      </c>
      <c r="L242" s="210">
        <f ca="1">_xll.qlCalendarAdvance(I242,K242,"2d")</f>
        <v>42460</v>
      </c>
      <c r="M242" s="210">
        <f ca="1">_xll.qlCalendarAdvance(I242,L242,D242,"unadjusted")</f>
        <v>42825</v>
      </c>
      <c r="N242" s="211" t="s">
        <v>41</v>
      </c>
      <c r="O242" s="211" t="s">
        <v>7574</v>
      </c>
      <c r="P242" s="211" t="s">
        <v>7575</v>
      </c>
      <c r="Q242" s="211" t="s">
        <v>7575</v>
      </c>
      <c r="R242" s="211" t="s">
        <v>7670</v>
      </c>
      <c r="S242" s="214" t="str">
        <f ca="1">_xll.qlSchedule(,L242,M242,N242,O242,P242,Q242,R242)</f>
        <v>obj_00588#0000</v>
      </c>
      <c r="T242" s="339" t="s">
        <v>54</v>
      </c>
      <c r="U242" s="211" t="s">
        <v>7574</v>
      </c>
      <c r="V242" s="211" t="s">
        <v>7575</v>
      </c>
      <c r="W242" s="211" t="s">
        <v>7575</v>
      </c>
      <c r="X242" s="211" t="s">
        <v>7670</v>
      </c>
      <c r="Y242" s="214" t="str">
        <f ca="1">_xll.qlSchedule(,L242,M242,T242,U242,V242,W242,X242)</f>
        <v>obj_00641#0000</v>
      </c>
      <c r="Z242" s="215" t="s">
        <v>7671</v>
      </c>
      <c r="AA242" s="338" t="s">
        <v>7638</v>
      </c>
      <c r="AB242" s="216" t="s">
        <v>7672</v>
      </c>
      <c r="AC242" s="214" t="str">
        <f ca="1">_xll.qlVanillaSwap(,,,S242,,Z242,Y242,AA242,,AB242)</f>
        <v>obj_00b0c#0000</v>
      </c>
      <c r="AD242" s="214" t="b">
        <f ca="1">_xll.qlInstrumentSetPricingEngine(AC242,_xll.qlDiscountingSwapEngine(,"YC-EUR-EONIA"))</f>
        <v>1</v>
      </c>
      <c r="AE242" s="217">
        <f ca="1">_xll.qlVanillaSwapFairRate(AC242,AD242)</f>
        <v>-5.5407801412188308E-4</v>
      </c>
      <c r="AF242" s="209" t="str">
        <f t="shared" si="15"/>
        <v>Payer</v>
      </c>
      <c r="AG242" s="218">
        <v>10000</v>
      </c>
      <c r="AH242" s="219" t="str">
        <f ca="1">_xll.qlVanillaSwap(,AF242,AG242,S242,AE242+E242%%,Z242,Y242,AA242,,AB242)</f>
        <v>obj_01215#0000</v>
      </c>
      <c r="AI242" s="219" t="str">
        <f ca="1">_xll.qlEuropeanExercise(,K242)</f>
        <v>obj_00cd1#0000</v>
      </c>
      <c r="AJ242" s="211" t="s">
        <v>7669</v>
      </c>
      <c r="AK242" s="220" t="str">
        <f ca="1">_xll.qlSwaption(,AH242,AI242,AJ242)</f>
        <v>obj_0147b#0000</v>
      </c>
      <c r="AL242" s="221" t="str">
        <f ca="1">_xll.qlConstantSwaptionVolatility(,,I242,J242,G242)</f>
        <v>obj_00152#0000</v>
      </c>
      <c r="AM242" s="221" t="b">
        <f ca="1">_xll.qlInstrumentSetPricingEngine(AK242,_xll.qlBachelierBlackSwaptionEngine(,"YC-EUR-EONIA",AL242))</f>
        <v>1</v>
      </c>
      <c r="AN242" s="222">
        <f ca="1">_xll.qlInstrumentNPV(AK242,AM242)/_xll.qlYieldTSDiscount("YC-EUR-EONIA",L242)</f>
        <v>1.3687995202792233E-49</v>
      </c>
      <c r="AO242" s="222">
        <f ca="1">_xll.qlInstrumentResults(AK242,"annuity",AM242)</f>
        <v>10013.618873223155</v>
      </c>
      <c r="AP242" s="223" t="e">
        <f ca="1">H242*_xll.qlYieldTSDiscount("YC-EUR-EONIA",L242)/AO242</f>
        <v>#N/A</v>
      </c>
      <c r="AQ242" s="224" t="str">
        <f ca="1">IF(ISERROR(AP242),"",_xll.qlBachelierBlackFormulaImpliedVol(IF(AF242="Receiver","Put",IF(AF242="Payer","Call","NA")),AE242+E242%%,AE242,_xll.qlDayCounterYearFraction("Act/365 (Fixed)",B242,K242),AP242))</f>
        <v/>
      </c>
      <c r="AR242" s="225" t="str">
        <f ca="1">IF(ISERROR(AP242),"",_xll.qlBlackFormulaImpliedStdDev(IF(AF242="Receiver","Put",IF(AF242="Payer","Call","NA")),AE242+E242%%,AE242,AP242)/SQRT(_xll.qlDayCounterYearFraction("Act/365 (Fixed)",B242,K242)))</f>
        <v/>
      </c>
    </row>
    <row r="243" spans="2:44">
      <c r="B243" s="210">
        <f t="shared" ca="1" si="12"/>
        <v>42276</v>
      </c>
      <c r="C243" s="107" t="s">
        <v>41</v>
      </c>
      <c r="D243" s="107" t="s">
        <v>41</v>
      </c>
      <c r="E243" s="107">
        <v>-200</v>
      </c>
      <c r="F243" s="209" t="str">
        <f t="shared" si="13"/>
        <v>EUR FWD PREM-200 1Y1Y</v>
      </c>
      <c r="G243" s="212">
        <f t="shared" si="14"/>
        <v>2.5900000000000003E-3</v>
      </c>
      <c r="H243" s="213" t="str">
        <f>VLOOKUP(F243,SwaptionVols!$Z:$AE,4,FALSE)</f>
        <v>#N/A N/A</v>
      </c>
      <c r="I243" s="211" t="s">
        <v>7574</v>
      </c>
      <c r="J243" s="211" t="s">
        <v>7575</v>
      </c>
      <c r="K243" s="210">
        <f ca="1">_xll.qlCalendarAdvance(I243,B243,C243,J243)</f>
        <v>42642</v>
      </c>
      <c r="L243" s="210">
        <f ca="1">_xll.qlCalendarAdvance(I243,K243,"2d")</f>
        <v>42646</v>
      </c>
      <c r="M243" s="210">
        <f ca="1">_xll.qlCalendarAdvance(I243,L243,D243,"unadjusted")</f>
        <v>43011</v>
      </c>
      <c r="N243" s="211" t="s">
        <v>41</v>
      </c>
      <c r="O243" s="211" t="s">
        <v>7574</v>
      </c>
      <c r="P243" s="211" t="s">
        <v>7575</v>
      </c>
      <c r="Q243" s="211" t="s">
        <v>7575</v>
      </c>
      <c r="R243" s="211" t="s">
        <v>7670</v>
      </c>
      <c r="S243" s="214" t="str">
        <f ca="1">_xll.qlSchedule(,L243,M243,N243,O243,P243,Q243,R243)</f>
        <v>obj_009bb#0000</v>
      </c>
      <c r="T243" s="339" t="s">
        <v>54</v>
      </c>
      <c r="U243" s="211" t="s">
        <v>7574</v>
      </c>
      <c r="V243" s="211" t="s">
        <v>7575</v>
      </c>
      <c r="W243" s="211" t="s">
        <v>7575</v>
      </c>
      <c r="X243" s="211" t="s">
        <v>7670</v>
      </c>
      <c r="Y243" s="214" t="str">
        <f ca="1">_xll.qlSchedule(,L243,M243,T243,U243,V243,W243,X243)</f>
        <v>obj_0067e#0000</v>
      </c>
      <c r="Z243" s="215" t="s">
        <v>7671</v>
      </c>
      <c r="AA243" s="338" t="s">
        <v>7638</v>
      </c>
      <c r="AB243" s="216" t="s">
        <v>7672</v>
      </c>
      <c r="AC243" s="214" t="str">
        <f ca="1">_xll.qlVanillaSwap(,,,S243,,Z243,Y243,AA243,,AB243)</f>
        <v>obj_00bdf#0000</v>
      </c>
      <c r="AD243" s="214" t="b">
        <f ca="1">_xll.qlInstrumentSetPricingEngine(AC243,_xll.qlDiscountingSwapEngine(,"YC-EUR-EONIA"))</f>
        <v>1</v>
      </c>
      <c r="AE243" s="217">
        <f ca="1">_xll.qlVanillaSwapFairRate(AC243,AD243)</f>
        <v>-1.7610990199932327E-4</v>
      </c>
      <c r="AF243" s="209" t="str">
        <f t="shared" si="15"/>
        <v>Receiver</v>
      </c>
      <c r="AG243" s="218">
        <v>10000</v>
      </c>
      <c r="AH243" s="219" t="str">
        <f ca="1">_xll.qlVanillaSwap(,AF243,AG243,S243,AE243+E243%%,Z243,Y243,AA243,,AB243)</f>
        <v>obj_012cb#0000</v>
      </c>
      <c r="AI243" s="219" t="str">
        <f ca="1">_xll.qlEuropeanExercise(,K243)</f>
        <v>obj_00488#0000</v>
      </c>
      <c r="AJ243" s="211" t="s">
        <v>7669</v>
      </c>
      <c r="AK243" s="220" t="str">
        <f ca="1">_xll.qlSwaption(,AH243,AI243,AJ243)</f>
        <v>obj_016f6#0000</v>
      </c>
      <c r="AL243" s="221" t="str">
        <f ca="1">_xll.qlConstantSwaptionVolatility(,,I243,J243,G243)</f>
        <v>obj_00296#0000</v>
      </c>
      <c r="AM243" s="221" t="b">
        <f ca="1">_xll.qlInstrumentSetPricingEngine(AK243,_xll.qlBachelierBlackSwaptionEngine(,"YC-EUR-EONIA",AL243))</f>
        <v>1</v>
      </c>
      <c r="AN243" s="222">
        <f ca="1">_xll.qlInstrumentNPV(AK243,AM243)/_xll.qlYieldTSDiscount("YC-EUR-EONIA",L243)</f>
        <v>2.0271309253629783E-14</v>
      </c>
      <c r="AO243" s="222">
        <f ca="1">_xll.qlInstrumentResults(AK243,"annuity",AM243)</f>
        <v>10019.663850099883</v>
      </c>
      <c r="AP243" s="223" t="e">
        <f ca="1">H243*_xll.qlYieldTSDiscount("YC-EUR-EONIA",L243)/AO243</f>
        <v>#VALUE!</v>
      </c>
      <c r="AQ243" s="224" t="str">
        <f ca="1">IF(ISERROR(AP243),"",_xll.qlBachelierBlackFormulaImpliedVol(IF(AF243="Receiver","Put",IF(AF243="Payer","Call","NA")),AE243+E243%%,AE243,_xll.qlDayCounterYearFraction("Act/365 (Fixed)",B243,K243),AP243))</f>
        <v/>
      </c>
      <c r="AR243" s="225" t="str">
        <f ca="1">IF(ISERROR(AP243),"",_xll.qlBlackFormulaImpliedStdDev(IF(AF243="Receiver","Put",IF(AF243="Payer","Call","NA")),AE243+E243%%,AE243,AP243)/SQRT(_xll.qlDayCounterYearFraction("Act/365 (Fixed)",B243,K243)))</f>
        <v/>
      </c>
    </row>
    <row r="244" spans="2:44">
      <c r="B244" s="210">
        <f t="shared" ca="1" si="12"/>
        <v>42276</v>
      </c>
      <c r="C244" s="107" t="s">
        <v>41</v>
      </c>
      <c r="D244" s="107" t="s">
        <v>41</v>
      </c>
      <c r="E244" s="107">
        <v>-100</v>
      </c>
      <c r="F244" s="209" t="str">
        <f t="shared" si="13"/>
        <v>EUR FWD PREM-100 1Y1Y</v>
      </c>
      <c r="G244" s="212">
        <f t="shared" si="14"/>
        <v>2.5900000000000003E-3</v>
      </c>
      <c r="H244" s="213" t="str">
        <f>VLOOKUP(F244,SwaptionVols!$Z:$AE,4,FALSE)</f>
        <v>#N/A N/A</v>
      </c>
      <c r="I244" s="211" t="s">
        <v>7574</v>
      </c>
      <c r="J244" s="211" t="s">
        <v>7575</v>
      </c>
      <c r="K244" s="210">
        <f ca="1">_xll.qlCalendarAdvance(I244,B244,C244,J244)</f>
        <v>42642</v>
      </c>
      <c r="L244" s="210">
        <f ca="1">_xll.qlCalendarAdvance(I244,K244,"2d")</f>
        <v>42646</v>
      </c>
      <c r="M244" s="210">
        <f ca="1">_xll.qlCalendarAdvance(I244,L244,D244,"unadjusted")</f>
        <v>43011</v>
      </c>
      <c r="N244" s="211" t="s">
        <v>41</v>
      </c>
      <c r="O244" s="211" t="s">
        <v>7574</v>
      </c>
      <c r="P244" s="211" t="s">
        <v>7575</v>
      </c>
      <c r="Q244" s="211" t="s">
        <v>7575</v>
      </c>
      <c r="R244" s="211" t="s">
        <v>7670</v>
      </c>
      <c r="S244" s="214" t="str">
        <f ca="1">_xll.qlSchedule(,L244,M244,N244,O244,P244,Q244,R244)</f>
        <v>obj_00da2#0000</v>
      </c>
      <c r="T244" s="339" t="s">
        <v>54</v>
      </c>
      <c r="U244" s="211" t="s">
        <v>7574</v>
      </c>
      <c r="V244" s="211" t="s">
        <v>7575</v>
      </c>
      <c r="W244" s="211" t="s">
        <v>7575</v>
      </c>
      <c r="X244" s="211" t="s">
        <v>7670</v>
      </c>
      <c r="Y244" s="214" t="str">
        <f ca="1">_xll.qlSchedule(,L244,M244,T244,U244,V244,W244,X244)</f>
        <v>obj_00da3#0000</v>
      </c>
      <c r="Z244" s="215" t="s">
        <v>7671</v>
      </c>
      <c r="AA244" s="338" t="s">
        <v>7638</v>
      </c>
      <c r="AB244" s="216" t="s">
        <v>7672</v>
      </c>
      <c r="AC244" s="214" t="str">
        <f ca="1">_xll.qlVanillaSwap(,,,S244,,Z244,Y244,AA244,,AB244)</f>
        <v>obj_00da4#0000</v>
      </c>
      <c r="AD244" s="214" t="b">
        <f ca="1">_xll.qlInstrumentSetPricingEngine(AC244,_xll.qlDiscountingSwapEngine(,"YC-EUR-EONIA"))</f>
        <v>1</v>
      </c>
      <c r="AE244" s="217">
        <f ca="1">_xll.qlVanillaSwapFairRate(AC244,AD244)</f>
        <v>-1.7610990199932327E-4</v>
      </c>
      <c r="AF244" s="209" t="str">
        <f t="shared" si="15"/>
        <v>Receiver</v>
      </c>
      <c r="AG244" s="218">
        <v>10000</v>
      </c>
      <c r="AH244" s="219" t="str">
        <f ca="1">_xll.qlVanillaSwap(,AF244,AG244,S244,AE244+E244%%,Z244,Y244,AA244,,AB244)</f>
        <v>obj_01263#0000</v>
      </c>
      <c r="AI244" s="219" t="str">
        <f ca="1">_xll.qlEuropeanExercise(,K244)</f>
        <v>obj_0038c#0000</v>
      </c>
      <c r="AJ244" s="211" t="s">
        <v>7669</v>
      </c>
      <c r="AK244" s="220" t="str">
        <f ca="1">_xll.qlSwaption(,AH244,AI244,AJ244)</f>
        <v>obj_0162e#0000</v>
      </c>
      <c r="AL244" s="221" t="str">
        <f ca="1">_xll.qlConstantSwaptionVolatility(,,I244,J244,G244)</f>
        <v>obj_00260#0000</v>
      </c>
      <c r="AM244" s="221" t="b">
        <f ca="1">_xll.qlInstrumentSetPricingEngine(AK244,_xll.qlBachelierBlackSwaptionEngine(,"YC-EUR-EONIA",AL244))</f>
        <v>1</v>
      </c>
      <c r="AN244" s="222">
        <f ca="1">_xll.qlInstrumentNPV(AK244,AM244)/_xll.qlYieldTSDiscount("YC-EUR-EONIA",L244)</f>
        <v>3.4799941854529135E-4</v>
      </c>
      <c r="AO244" s="222">
        <f ca="1">_xll.qlInstrumentResults(AK244,"annuity",AM244)</f>
        <v>10019.663850099887</v>
      </c>
      <c r="AP244" s="223" t="e">
        <f ca="1">H244*_xll.qlYieldTSDiscount("YC-EUR-EONIA",L244)/AO244</f>
        <v>#VALUE!</v>
      </c>
      <c r="AQ244" s="224" t="str">
        <f ca="1">IF(ISERROR(AP244),"",_xll.qlBachelierBlackFormulaImpliedVol(IF(AF244="Receiver","Put",IF(AF244="Payer","Call","NA")),AE244+E244%%,AE244,_xll.qlDayCounterYearFraction("Act/365 (Fixed)",B244,K244),AP244))</f>
        <v/>
      </c>
      <c r="AR244" s="225" t="str">
        <f ca="1">IF(ISERROR(AP244),"",_xll.qlBlackFormulaImpliedStdDev(IF(AF244="Receiver","Put",IF(AF244="Payer","Call","NA")),AE244+E244%%,AE244,AP244)/SQRT(_xll.qlDayCounterYearFraction("Act/365 (Fixed)",B244,K244)))</f>
        <v/>
      </c>
    </row>
    <row r="245" spans="2:44">
      <c r="B245" s="210">
        <f t="shared" ca="1" si="12"/>
        <v>42276</v>
      </c>
      <c r="C245" s="107" t="s">
        <v>41</v>
      </c>
      <c r="D245" s="107" t="s">
        <v>41</v>
      </c>
      <c r="E245" s="107">
        <v>-50</v>
      </c>
      <c r="F245" s="209" t="str">
        <f t="shared" si="13"/>
        <v>EUR FWD PREM-50 1Y1Y</v>
      </c>
      <c r="G245" s="212">
        <f t="shared" si="14"/>
        <v>2.5900000000000003E-3</v>
      </c>
      <c r="H245" s="213" t="str">
        <f>VLOOKUP(F245,SwaptionVols!$Z:$AE,4,FALSE)</f>
        <v>#N/A N/A</v>
      </c>
      <c r="I245" s="211" t="s">
        <v>7574</v>
      </c>
      <c r="J245" s="211" t="s">
        <v>7575</v>
      </c>
      <c r="K245" s="210">
        <f ca="1">_xll.qlCalendarAdvance(I245,B245,C245,J245)</f>
        <v>42642</v>
      </c>
      <c r="L245" s="210">
        <f ca="1">_xll.qlCalendarAdvance(I245,K245,"2d")</f>
        <v>42646</v>
      </c>
      <c r="M245" s="210">
        <f ca="1">_xll.qlCalendarAdvance(I245,L245,D245,"unadjusted")</f>
        <v>43011</v>
      </c>
      <c r="N245" s="211" t="s">
        <v>41</v>
      </c>
      <c r="O245" s="211" t="s">
        <v>7574</v>
      </c>
      <c r="P245" s="211" t="s">
        <v>7575</v>
      </c>
      <c r="Q245" s="211" t="s">
        <v>7575</v>
      </c>
      <c r="R245" s="211" t="s">
        <v>7670</v>
      </c>
      <c r="S245" s="214" t="str">
        <f ca="1">_xll.qlSchedule(,L245,M245,N245,O245,P245,Q245,R245)</f>
        <v>obj_011a8#0000</v>
      </c>
      <c r="T245" s="339" t="s">
        <v>54</v>
      </c>
      <c r="U245" s="211" t="s">
        <v>7574</v>
      </c>
      <c r="V245" s="211" t="s">
        <v>7575</v>
      </c>
      <c r="W245" s="211" t="s">
        <v>7575</v>
      </c>
      <c r="X245" s="211" t="s">
        <v>7670</v>
      </c>
      <c r="Y245" s="214" t="str">
        <f ca="1">_xll.qlSchedule(,L245,M245,T245,U245,V245,W245,X245)</f>
        <v>obj_011a9#0000</v>
      </c>
      <c r="Z245" s="215" t="s">
        <v>7671</v>
      </c>
      <c r="AA245" s="338" t="s">
        <v>7638</v>
      </c>
      <c r="AB245" s="216" t="s">
        <v>7672</v>
      </c>
      <c r="AC245" s="214" t="str">
        <f ca="1">_xll.qlVanillaSwap(,,,S245,,Z245,Y245,AA245,,AB245)</f>
        <v>obj_011aa#0000</v>
      </c>
      <c r="AD245" s="214" t="b">
        <f ca="1">_xll.qlInstrumentSetPricingEngine(AC245,_xll.qlDiscountingSwapEngine(,"YC-EUR-EONIA"))</f>
        <v>1</v>
      </c>
      <c r="AE245" s="217">
        <f ca="1">_xll.qlVanillaSwapFairRate(AC245,AD245)</f>
        <v>-1.7610990199932327E-4</v>
      </c>
      <c r="AF245" s="209" t="str">
        <f t="shared" si="15"/>
        <v>Receiver</v>
      </c>
      <c r="AG245" s="218">
        <v>10000</v>
      </c>
      <c r="AH245" s="219" t="str">
        <f ca="1">_xll.qlVanillaSwap(,AF245,AG245,S245,AE245+E245%%,Z245,Y245,AA245,,AB245)</f>
        <v>obj_016f2#0000</v>
      </c>
      <c r="AI245" s="219" t="str">
        <f ca="1">_xll.qlEuropeanExercise(,K245)</f>
        <v>obj_00789#0000</v>
      </c>
      <c r="AJ245" s="211" t="s">
        <v>7669</v>
      </c>
      <c r="AK245" s="220" t="str">
        <f ca="1">_xll.qlSwaption(,AH245,AI245,AJ245)</f>
        <v>obj_0174a#0000</v>
      </c>
      <c r="AL245" s="221" t="str">
        <f ca="1">_xll.qlConstantSwaptionVolatility(,,I245,J245,G245)</f>
        <v>obj_0026c#0000</v>
      </c>
      <c r="AM245" s="221" t="b">
        <f ca="1">_xll.qlInstrumentSetPricingEngine(AK245,_xll.qlBachelierBlackSwaptionEngine(,"YC-EUR-EONIA",AL245))</f>
        <v>1</v>
      </c>
      <c r="AN245" s="222">
        <f ca="1">_xll.qlInstrumentNPV(AK245,AM245)/_xll.qlYieldTSDiscount("YC-EUR-EONIA",L245)</f>
        <v>0.26664402179759328</v>
      </c>
      <c r="AO245" s="222">
        <f ca="1">_xll.qlInstrumentResults(AK245,"annuity",AM245)</f>
        <v>10019.663850099887</v>
      </c>
      <c r="AP245" s="223" t="e">
        <f ca="1">H245*_xll.qlYieldTSDiscount("YC-EUR-EONIA",L245)/AO245</f>
        <v>#VALUE!</v>
      </c>
      <c r="AQ245" s="224" t="str">
        <f ca="1">IF(ISERROR(AP245),"",_xll.qlBachelierBlackFormulaImpliedVol(IF(AF245="Receiver","Put",IF(AF245="Payer","Call","NA")),AE245+E245%%,AE245,_xll.qlDayCounterYearFraction("Act/365 (Fixed)",B245,K245),AP245))</f>
        <v/>
      </c>
      <c r="AR245" s="225" t="str">
        <f ca="1">IF(ISERROR(AP245),"",_xll.qlBlackFormulaImpliedStdDev(IF(AF245="Receiver","Put",IF(AF245="Payer","Call","NA")),AE245+E245%%,AE245,AP245)/SQRT(_xll.qlDayCounterYearFraction("Act/365 (Fixed)",B245,K245)))</f>
        <v/>
      </c>
    </row>
    <row r="246" spans="2:44">
      <c r="B246" s="210">
        <f t="shared" ca="1" si="12"/>
        <v>42276</v>
      </c>
      <c r="C246" s="107" t="s">
        <v>41</v>
      </c>
      <c r="D246" s="107" t="s">
        <v>41</v>
      </c>
      <c r="E246" s="107">
        <v>-25</v>
      </c>
      <c r="F246" s="209" t="str">
        <f t="shared" si="13"/>
        <v>EUR FWD PREM-25 1Y1Y</v>
      </c>
      <c r="G246" s="212">
        <f t="shared" si="14"/>
        <v>2.5900000000000003E-3</v>
      </c>
      <c r="H246" s="213" t="str">
        <f>VLOOKUP(F246,SwaptionVols!$Z:$AE,4,FALSE)</f>
        <v>#N/A N/A</v>
      </c>
      <c r="I246" s="211" t="s">
        <v>7574</v>
      </c>
      <c r="J246" s="211" t="s">
        <v>7575</v>
      </c>
      <c r="K246" s="210">
        <f ca="1">_xll.qlCalendarAdvance(I246,B246,C246,J246)</f>
        <v>42642</v>
      </c>
      <c r="L246" s="210">
        <f ca="1">_xll.qlCalendarAdvance(I246,K246,"2d")</f>
        <v>42646</v>
      </c>
      <c r="M246" s="210">
        <f ca="1">_xll.qlCalendarAdvance(I246,L246,D246,"unadjusted")</f>
        <v>43011</v>
      </c>
      <c r="N246" s="211" t="s">
        <v>41</v>
      </c>
      <c r="O246" s="211" t="s">
        <v>7574</v>
      </c>
      <c r="P246" s="211" t="s">
        <v>7575</v>
      </c>
      <c r="Q246" s="211" t="s">
        <v>7575</v>
      </c>
      <c r="R246" s="211" t="s">
        <v>7670</v>
      </c>
      <c r="S246" s="214" t="str">
        <f ca="1">_xll.qlSchedule(,L246,M246,N246,O246,P246,Q246,R246)</f>
        <v>obj_00464#0000</v>
      </c>
      <c r="T246" s="339" t="s">
        <v>54</v>
      </c>
      <c r="U246" s="211" t="s">
        <v>7574</v>
      </c>
      <c r="V246" s="211" t="s">
        <v>7575</v>
      </c>
      <c r="W246" s="211" t="s">
        <v>7575</v>
      </c>
      <c r="X246" s="211" t="s">
        <v>7670</v>
      </c>
      <c r="Y246" s="214" t="str">
        <f ca="1">_xll.qlSchedule(,L246,M246,T246,U246,V246,W246,X246)</f>
        <v>obj_00cc1#0000</v>
      </c>
      <c r="Z246" s="215" t="s">
        <v>7671</v>
      </c>
      <c r="AA246" s="338" t="s">
        <v>7638</v>
      </c>
      <c r="AB246" s="216" t="s">
        <v>7672</v>
      </c>
      <c r="AC246" s="214" t="str">
        <f ca="1">_xll.qlVanillaSwap(,,,S246,,Z246,Y246,AA246,,AB246)</f>
        <v>obj_00cc2#0000</v>
      </c>
      <c r="AD246" s="214" t="b">
        <f ca="1">_xll.qlInstrumentSetPricingEngine(AC246,_xll.qlDiscountingSwapEngine(,"YC-EUR-EONIA"))</f>
        <v>1</v>
      </c>
      <c r="AE246" s="217">
        <f ca="1">_xll.qlVanillaSwapFairRate(AC246,AD246)</f>
        <v>-1.7610990199932327E-4</v>
      </c>
      <c r="AF246" s="209" t="str">
        <f t="shared" si="15"/>
        <v>Receiver</v>
      </c>
      <c r="AG246" s="218">
        <v>10000</v>
      </c>
      <c r="AH246" s="219" t="str">
        <f ca="1">_xll.qlVanillaSwap(,AF246,AG246,S246,AE246+E246%%,Z246,Y246,AA246,,AB246)</f>
        <v>obj_01315#0000</v>
      </c>
      <c r="AI246" s="219" t="str">
        <f ca="1">_xll.qlEuropeanExercise(,K246)</f>
        <v>obj_00540#0000</v>
      </c>
      <c r="AJ246" s="211" t="s">
        <v>7669</v>
      </c>
      <c r="AK246" s="220" t="str">
        <f ca="1">_xll.qlSwaption(,AH246,AI246,AJ246)</f>
        <v>obj_0155a#0000</v>
      </c>
      <c r="AL246" s="221" t="str">
        <f ca="1">_xll.qlConstantSwaptionVolatility(,,I246,J246,G246)</f>
        <v>obj_0026d#0000</v>
      </c>
      <c r="AM246" s="221" t="b">
        <f ca="1">_xll.qlInstrumentSetPricingEngine(AK246,_xll.qlBachelierBlackSwaptionEngine(,"YC-EUR-EONIA",AL246))</f>
        <v>1</v>
      </c>
      <c r="AN246" s="222">
        <f ca="1">_xll.qlInstrumentNPV(AK246,AM246)/_xll.qlYieldTSDiscount("YC-EUR-EONIA",L246)</f>
        <v>2.313778196991394</v>
      </c>
      <c r="AO246" s="222">
        <f ca="1">_xll.qlInstrumentResults(AK246,"annuity",AM246)</f>
        <v>10019.663850099887</v>
      </c>
      <c r="AP246" s="223" t="e">
        <f ca="1">H246*_xll.qlYieldTSDiscount("YC-EUR-EONIA",L246)/AO246</f>
        <v>#VALUE!</v>
      </c>
      <c r="AQ246" s="224" t="str">
        <f ca="1">IF(ISERROR(AP246),"",_xll.qlBachelierBlackFormulaImpliedVol(IF(AF246="Receiver","Put",IF(AF246="Payer","Call","NA")),AE246+E246%%,AE246,_xll.qlDayCounterYearFraction("Act/365 (Fixed)",B246,K246),AP246))</f>
        <v/>
      </c>
      <c r="AR246" s="225" t="str">
        <f ca="1">IF(ISERROR(AP246),"",_xll.qlBlackFormulaImpliedStdDev(IF(AF246="Receiver","Put",IF(AF246="Payer","Call","NA")),AE246+E246%%,AE246,AP246)/SQRT(_xll.qlDayCounterYearFraction("Act/365 (Fixed)",B246,K246)))</f>
        <v/>
      </c>
    </row>
    <row r="247" spans="2:44">
      <c r="B247" s="210">
        <f t="shared" ca="1" si="12"/>
        <v>42276</v>
      </c>
      <c r="C247" s="107" t="s">
        <v>41</v>
      </c>
      <c r="D247" s="107" t="s">
        <v>41</v>
      </c>
      <c r="E247" s="107">
        <v>25</v>
      </c>
      <c r="F247" s="209" t="str">
        <f t="shared" si="13"/>
        <v>EUR FWD PREM 25 1Y1Y</v>
      </c>
      <c r="G247" s="212">
        <f t="shared" si="14"/>
        <v>2.5900000000000003E-3</v>
      </c>
      <c r="H247" s="213" t="str">
        <f>VLOOKUP(F247,SwaptionVols!$Z:$AE,4,FALSE)</f>
        <v>#N/A N/A</v>
      </c>
      <c r="I247" s="211" t="s">
        <v>7574</v>
      </c>
      <c r="J247" s="211" t="s">
        <v>7575</v>
      </c>
      <c r="K247" s="210">
        <f ca="1">_xll.qlCalendarAdvance(I247,B247,C247,J247)</f>
        <v>42642</v>
      </c>
      <c r="L247" s="210">
        <f ca="1">_xll.qlCalendarAdvance(I247,K247,"2d")</f>
        <v>42646</v>
      </c>
      <c r="M247" s="210">
        <f ca="1">_xll.qlCalendarAdvance(I247,L247,D247,"unadjusted")</f>
        <v>43011</v>
      </c>
      <c r="N247" s="211" t="s">
        <v>41</v>
      </c>
      <c r="O247" s="211" t="s">
        <v>7574</v>
      </c>
      <c r="P247" s="211" t="s">
        <v>7575</v>
      </c>
      <c r="Q247" s="211" t="s">
        <v>7575</v>
      </c>
      <c r="R247" s="211" t="s">
        <v>7670</v>
      </c>
      <c r="S247" s="214" t="str">
        <f ca="1">_xll.qlSchedule(,L247,M247,N247,O247,P247,Q247,R247)</f>
        <v>obj_00e07#0000</v>
      </c>
      <c r="T247" s="339" t="s">
        <v>54</v>
      </c>
      <c r="U247" s="211" t="s">
        <v>7574</v>
      </c>
      <c r="V247" s="211" t="s">
        <v>7575</v>
      </c>
      <c r="W247" s="211" t="s">
        <v>7575</v>
      </c>
      <c r="X247" s="211" t="s">
        <v>7670</v>
      </c>
      <c r="Y247" s="214" t="str">
        <f ca="1">_xll.qlSchedule(,L247,M247,T247,U247,V247,W247,X247)</f>
        <v>obj_00e08#0000</v>
      </c>
      <c r="Z247" s="215" t="s">
        <v>7671</v>
      </c>
      <c r="AA247" s="338" t="s">
        <v>7638</v>
      </c>
      <c r="AB247" s="216" t="s">
        <v>7672</v>
      </c>
      <c r="AC247" s="214" t="str">
        <f ca="1">_xll.qlVanillaSwap(,,,S247,,Z247,Y247,AA247,,AB247)</f>
        <v>obj_00e09#0000</v>
      </c>
      <c r="AD247" s="214" t="b">
        <f ca="1">_xll.qlInstrumentSetPricingEngine(AC247,_xll.qlDiscountingSwapEngine(,"YC-EUR-EONIA"))</f>
        <v>1</v>
      </c>
      <c r="AE247" s="217">
        <f ca="1">_xll.qlVanillaSwapFairRate(AC247,AD247)</f>
        <v>-1.7610990199932327E-4</v>
      </c>
      <c r="AF247" s="209" t="str">
        <f t="shared" si="15"/>
        <v>Payer</v>
      </c>
      <c r="AG247" s="218">
        <v>10000</v>
      </c>
      <c r="AH247" s="219" t="str">
        <f ca="1">_xll.qlVanillaSwap(,AF247,AG247,S247,AE247+E247%%,Z247,Y247,AA247,,AB247)</f>
        <v>obj_0138b#0000</v>
      </c>
      <c r="AI247" s="219" t="str">
        <f ca="1">_xll.qlEuropeanExercise(,K247)</f>
        <v>obj_005c4#0000</v>
      </c>
      <c r="AJ247" s="211" t="s">
        <v>7669</v>
      </c>
      <c r="AK247" s="220" t="str">
        <f ca="1">_xll.qlSwaption(,AH247,AI247,AJ247)</f>
        <v>obj_0164f#0000</v>
      </c>
      <c r="AL247" s="221" t="str">
        <f ca="1">_xll.qlConstantSwaptionVolatility(,,I247,J247,G247)</f>
        <v>obj_002b9#0000</v>
      </c>
      <c r="AM247" s="221" t="b">
        <f ca="1">_xll.qlInstrumentSetPricingEngine(AK247,_xll.qlBachelierBlackSwaptionEngine(,"YC-EUR-EONIA",AL247))</f>
        <v>1</v>
      </c>
      <c r="AN247" s="222">
        <f ca="1">_xll.qlInstrumentNPV(AK247,AM247)/_xll.qlYieldTSDiscount("YC-EUR-EONIA",L247)</f>
        <v>2.3137781969912758</v>
      </c>
      <c r="AO247" s="222">
        <f ca="1">_xll.qlInstrumentResults(AK247,"annuity",AM247)</f>
        <v>10019.663850099887</v>
      </c>
      <c r="AP247" s="223" t="e">
        <f ca="1">H247*_xll.qlYieldTSDiscount("YC-EUR-EONIA",L247)/AO247</f>
        <v>#VALUE!</v>
      </c>
      <c r="AQ247" s="224" t="str">
        <f ca="1">IF(ISERROR(AP247),"",_xll.qlBachelierBlackFormulaImpliedVol(IF(AF247="Receiver","Put",IF(AF247="Payer","Call","NA")),AE247+E247%%,AE247,_xll.qlDayCounterYearFraction("Act/365 (Fixed)",B247,K247),AP247))</f>
        <v/>
      </c>
      <c r="AR247" s="225" t="str">
        <f ca="1">IF(ISERROR(AP247),"",_xll.qlBlackFormulaImpliedStdDev(IF(AF247="Receiver","Put",IF(AF247="Payer","Call","NA")),AE247+E247%%,AE247,AP247)/SQRT(_xll.qlDayCounterYearFraction("Act/365 (Fixed)",B247,K247)))</f>
        <v/>
      </c>
    </row>
    <row r="248" spans="2:44">
      <c r="B248" s="210">
        <f t="shared" ca="1" si="12"/>
        <v>42276</v>
      </c>
      <c r="C248" s="107" t="s">
        <v>41</v>
      </c>
      <c r="D248" s="107" t="s">
        <v>41</v>
      </c>
      <c r="E248" s="107">
        <v>50</v>
      </c>
      <c r="F248" s="209" t="str">
        <f t="shared" si="13"/>
        <v>EUR FWD PREM 50 1Y1Y</v>
      </c>
      <c r="G248" s="212">
        <f t="shared" si="14"/>
        <v>2.5900000000000003E-3</v>
      </c>
      <c r="H248" s="213" t="str">
        <f>VLOOKUP(F248,SwaptionVols!$Z:$AE,4,FALSE)</f>
        <v>#N/A N/A</v>
      </c>
      <c r="I248" s="211" t="s">
        <v>7574</v>
      </c>
      <c r="J248" s="211" t="s">
        <v>7575</v>
      </c>
      <c r="K248" s="210">
        <f ca="1">_xll.qlCalendarAdvance(I248,B248,C248,J248)</f>
        <v>42642</v>
      </c>
      <c r="L248" s="210">
        <f ca="1">_xll.qlCalendarAdvance(I248,K248,"2d")</f>
        <v>42646</v>
      </c>
      <c r="M248" s="210">
        <f ca="1">_xll.qlCalendarAdvance(I248,L248,D248,"unadjusted")</f>
        <v>43011</v>
      </c>
      <c r="N248" s="211" t="s">
        <v>41</v>
      </c>
      <c r="O248" s="211" t="s">
        <v>7574</v>
      </c>
      <c r="P248" s="211" t="s">
        <v>7575</v>
      </c>
      <c r="Q248" s="211" t="s">
        <v>7575</v>
      </c>
      <c r="R248" s="211" t="s">
        <v>7670</v>
      </c>
      <c r="S248" s="214" t="str">
        <f ca="1">_xll.qlSchedule(,L248,M248,N248,O248,P248,Q248,R248)</f>
        <v>obj_00888#0000</v>
      </c>
      <c r="T248" s="339" t="s">
        <v>54</v>
      </c>
      <c r="U248" s="211" t="s">
        <v>7574</v>
      </c>
      <c r="V248" s="211" t="s">
        <v>7575</v>
      </c>
      <c r="W248" s="211" t="s">
        <v>7575</v>
      </c>
      <c r="X248" s="211" t="s">
        <v>7670</v>
      </c>
      <c r="Y248" s="214" t="str">
        <f ca="1">_xll.qlSchedule(,L248,M248,T248,U248,V248,W248,X248)</f>
        <v>obj_00887#0000</v>
      </c>
      <c r="Z248" s="215" t="s">
        <v>7671</v>
      </c>
      <c r="AA248" s="338" t="s">
        <v>7638</v>
      </c>
      <c r="AB248" s="216" t="s">
        <v>7672</v>
      </c>
      <c r="AC248" s="214" t="str">
        <f ca="1">_xll.qlVanillaSwap(,,,S248,,Z248,Y248,AA248,,AB248)</f>
        <v>obj_00cfe#0000</v>
      </c>
      <c r="AD248" s="214" t="b">
        <f ca="1">_xll.qlInstrumentSetPricingEngine(AC248,_xll.qlDiscountingSwapEngine(,"YC-EUR-EONIA"))</f>
        <v>1</v>
      </c>
      <c r="AE248" s="217">
        <f ca="1">_xll.qlVanillaSwapFairRate(AC248,AD248)</f>
        <v>-1.7610990199932327E-4</v>
      </c>
      <c r="AF248" s="209" t="str">
        <f t="shared" si="15"/>
        <v>Payer</v>
      </c>
      <c r="AG248" s="218">
        <v>10000</v>
      </c>
      <c r="AH248" s="219" t="str">
        <f ca="1">_xll.qlVanillaSwap(,AF248,AG248,S248,AE248+E248%%,Z248,Y248,AA248,,AB248)</f>
        <v>obj_0141a#0000</v>
      </c>
      <c r="AI248" s="219" t="str">
        <f ca="1">_xll.qlEuropeanExercise(,K248)</f>
        <v>obj_00cdc#0000</v>
      </c>
      <c r="AJ248" s="211" t="s">
        <v>7669</v>
      </c>
      <c r="AK248" s="220" t="str">
        <f ca="1">_xll.qlSwaption(,AH248,AI248,AJ248)</f>
        <v>obj_0154d#0000</v>
      </c>
      <c r="AL248" s="221" t="str">
        <f ca="1">_xll.qlConstantSwaptionVolatility(,,I248,J248,G248)</f>
        <v>obj_002d9#0000</v>
      </c>
      <c r="AM248" s="221" t="b">
        <f ca="1">_xll.qlInstrumentSetPricingEngine(AK248,_xll.qlBachelierBlackSwaptionEngine(,"YC-EUR-EONIA",AL248))</f>
        <v>1</v>
      </c>
      <c r="AN248" s="222">
        <f ca="1">_xll.qlInstrumentNPV(AK248,AM248)/_xll.qlYieldTSDiscount("YC-EUR-EONIA",L248)</f>
        <v>0.26664402179760327</v>
      </c>
      <c r="AO248" s="222">
        <f ca="1">_xll.qlInstrumentResults(AK248,"annuity",AM248)</f>
        <v>10019.663850099887</v>
      </c>
      <c r="AP248" s="223" t="e">
        <f ca="1">H248*_xll.qlYieldTSDiscount("YC-EUR-EONIA",L248)/AO248</f>
        <v>#VALUE!</v>
      </c>
      <c r="AQ248" s="224" t="str">
        <f ca="1">IF(ISERROR(AP248),"",_xll.qlBachelierBlackFormulaImpliedVol(IF(AF248="Receiver","Put",IF(AF248="Payer","Call","NA")),AE248+E248%%,AE248,_xll.qlDayCounterYearFraction("Act/365 (Fixed)",B248,K248),AP248))</f>
        <v/>
      </c>
      <c r="AR248" s="225" t="str">
        <f ca="1">IF(ISERROR(AP248),"",_xll.qlBlackFormulaImpliedStdDev(IF(AF248="Receiver","Put",IF(AF248="Payer","Call","NA")),AE248+E248%%,AE248,AP248)/SQRT(_xll.qlDayCounterYearFraction("Act/365 (Fixed)",B248,K248)))</f>
        <v/>
      </c>
    </row>
    <row r="249" spans="2:44">
      <c r="B249" s="210">
        <f t="shared" ca="1" si="12"/>
        <v>42276</v>
      </c>
      <c r="C249" s="107" t="s">
        <v>41</v>
      </c>
      <c r="D249" s="107" t="s">
        <v>41</v>
      </c>
      <c r="E249" s="107">
        <v>100</v>
      </c>
      <c r="F249" s="209" t="str">
        <f t="shared" si="13"/>
        <v>EUR FWD PREM 100 1Y1Y</v>
      </c>
      <c r="G249" s="212">
        <f t="shared" si="14"/>
        <v>2.5900000000000003E-3</v>
      </c>
      <c r="H249" s="213" t="str">
        <f>VLOOKUP(F249,SwaptionVols!$Z:$AE,4,FALSE)</f>
        <v>#N/A N/A</v>
      </c>
      <c r="I249" s="211" t="s">
        <v>7574</v>
      </c>
      <c r="J249" s="211" t="s">
        <v>7575</v>
      </c>
      <c r="K249" s="210">
        <f ca="1">_xll.qlCalendarAdvance(I249,B249,C249,J249)</f>
        <v>42642</v>
      </c>
      <c r="L249" s="210">
        <f ca="1">_xll.qlCalendarAdvance(I249,K249,"2d")</f>
        <v>42646</v>
      </c>
      <c r="M249" s="210">
        <f ca="1">_xll.qlCalendarAdvance(I249,L249,D249,"unadjusted")</f>
        <v>43011</v>
      </c>
      <c r="N249" s="211" t="s">
        <v>41</v>
      </c>
      <c r="O249" s="211" t="s">
        <v>7574</v>
      </c>
      <c r="P249" s="211" t="s">
        <v>7575</v>
      </c>
      <c r="Q249" s="211" t="s">
        <v>7575</v>
      </c>
      <c r="R249" s="211" t="s">
        <v>7670</v>
      </c>
      <c r="S249" s="214" t="str">
        <f ca="1">_xll.qlSchedule(,L249,M249,N249,O249,P249,Q249,R249)</f>
        <v>obj_00716#0000</v>
      </c>
      <c r="T249" s="339" t="s">
        <v>54</v>
      </c>
      <c r="U249" s="211" t="s">
        <v>7574</v>
      </c>
      <c r="V249" s="211" t="s">
        <v>7575</v>
      </c>
      <c r="W249" s="211" t="s">
        <v>7575</v>
      </c>
      <c r="X249" s="211" t="s">
        <v>7670</v>
      </c>
      <c r="Y249" s="214" t="str">
        <f ca="1">_xll.qlSchedule(,L249,M249,T249,U249,V249,W249,X249)</f>
        <v>obj_006c7#0000</v>
      </c>
      <c r="Z249" s="215" t="s">
        <v>7671</v>
      </c>
      <c r="AA249" s="338" t="s">
        <v>7638</v>
      </c>
      <c r="AB249" s="216" t="s">
        <v>7672</v>
      </c>
      <c r="AC249" s="214" t="str">
        <f ca="1">_xll.qlVanillaSwap(,,,S249,,Z249,Y249,AA249,,AB249)</f>
        <v>obj_00a2e#0000</v>
      </c>
      <c r="AD249" s="214" t="b">
        <f ca="1">_xll.qlInstrumentSetPricingEngine(AC249,_xll.qlDiscountingSwapEngine(,"YC-EUR-EONIA"))</f>
        <v>1</v>
      </c>
      <c r="AE249" s="217">
        <f ca="1">_xll.qlVanillaSwapFairRate(AC249,AD249)</f>
        <v>-1.7610990199932327E-4</v>
      </c>
      <c r="AF249" s="209" t="str">
        <f t="shared" si="15"/>
        <v>Payer</v>
      </c>
      <c r="AG249" s="218">
        <v>10000</v>
      </c>
      <c r="AH249" s="219" t="str">
        <f ca="1">_xll.qlVanillaSwap(,AF249,AG249,S249,AE249+E249%%,Z249,Y249,AA249,,AB249)</f>
        <v>obj_01254#0000</v>
      </c>
      <c r="AI249" s="219" t="str">
        <f ca="1">_xll.qlEuropeanExercise(,K249)</f>
        <v>obj_004d1#0000</v>
      </c>
      <c r="AJ249" s="211" t="s">
        <v>7669</v>
      </c>
      <c r="AK249" s="220" t="str">
        <f ca="1">_xll.qlSwaption(,AH249,AI249,AJ249)</f>
        <v>obj_015bf#0000</v>
      </c>
      <c r="AL249" s="221" t="str">
        <f ca="1">_xll.qlConstantSwaptionVolatility(,,I249,J249,G249)</f>
        <v>obj_00270#0000</v>
      </c>
      <c r="AM249" s="221" t="b">
        <f ca="1">_xll.qlInstrumentSetPricingEngine(AK249,_xll.qlBachelierBlackSwaptionEngine(,"YC-EUR-EONIA",AL249))</f>
        <v>1</v>
      </c>
      <c r="AN249" s="222">
        <f ca="1">_xll.qlInstrumentNPV(AK249,AM249)/_xll.qlYieldTSDiscount("YC-EUR-EONIA",L249)</f>
        <v>3.479994185446263E-4</v>
      </c>
      <c r="AO249" s="222">
        <f ca="1">_xll.qlInstrumentResults(AK249,"annuity",AM249)</f>
        <v>10019.663850099887</v>
      </c>
      <c r="AP249" s="223" t="e">
        <f ca="1">H249*_xll.qlYieldTSDiscount("YC-EUR-EONIA",L249)/AO249</f>
        <v>#VALUE!</v>
      </c>
      <c r="AQ249" s="224" t="str">
        <f ca="1">IF(ISERROR(AP249),"",_xll.qlBachelierBlackFormulaImpliedVol(IF(AF249="Receiver","Put",IF(AF249="Payer","Call","NA")),AE249+E249%%,AE249,_xll.qlDayCounterYearFraction("Act/365 (Fixed)",B249,K249),AP249))</f>
        <v/>
      </c>
      <c r="AR249" s="225" t="str">
        <f ca="1">IF(ISERROR(AP249),"",_xll.qlBlackFormulaImpliedStdDev(IF(AF249="Receiver","Put",IF(AF249="Payer","Call","NA")),AE249+E249%%,AE249,AP249)/SQRT(_xll.qlDayCounterYearFraction("Act/365 (Fixed)",B249,K249)))</f>
        <v/>
      </c>
    </row>
    <row r="250" spans="2:44">
      <c r="B250" s="210">
        <f t="shared" ca="1" si="12"/>
        <v>42276</v>
      </c>
      <c r="C250" s="107" t="s">
        <v>41</v>
      </c>
      <c r="D250" s="107" t="s">
        <v>41</v>
      </c>
      <c r="E250" s="107">
        <v>200</v>
      </c>
      <c r="F250" s="209" t="str">
        <f t="shared" si="13"/>
        <v>EUR FWD PREM 200 1Y1Y</v>
      </c>
      <c r="G250" s="212">
        <f t="shared" si="14"/>
        <v>2.5900000000000003E-3</v>
      </c>
      <c r="H250" s="213" t="str">
        <f>VLOOKUP(F250,SwaptionVols!$Z:$AE,4,FALSE)</f>
        <v>#N/A N/A</v>
      </c>
      <c r="I250" s="211" t="s">
        <v>7574</v>
      </c>
      <c r="J250" s="211" t="s">
        <v>7575</v>
      </c>
      <c r="K250" s="210">
        <f ca="1">_xll.qlCalendarAdvance(I250,B250,C250,J250)</f>
        <v>42642</v>
      </c>
      <c r="L250" s="210">
        <f ca="1">_xll.qlCalendarAdvance(I250,K250,"2d")</f>
        <v>42646</v>
      </c>
      <c r="M250" s="210">
        <f ca="1">_xll.qlCalendarAdvance(I250,L250,D250,"unadjusted")</f>
        <v>43011</v>
      </c>
      <c r="N250" s="211" t="s">
        <v>41</v>
      </c>
      <c r="O250" s="211" t="s">
        <v>7574</v>
      </c>
      <c r="P250" s="211" t="s">
        <v>7575</v>
      </c>
      <c r="Q250" s="211" t="s">
        <v>7575</v>
      </c>
      <c r="R250" s="211" t="s">
        <v>7670</v>
      </c>
      <c r="S250" s="214" t="str">
        <f ca="1">_xll.qlSchedule(,L250,M250,N250,O250,P250,Q250,R250)</f>
        <v>obj_00665#0000</v>
      </c>
      <c r="T250" s="339" t="s">
        <v>54</v>
      </c>
      <c r="U250" s="211" t="s">
        <v>7574</v>
      </c>
      <c r="V250" s="211" t="s">
        <v>7575</v>
      </c>
      <c r="W250" s="211" t="s">
        <v>7575</v>
      </c>
      <c r="X250" s="211" t="s">
        <v>7670</v>
      </c>
      <c r="Y250" s="214" t="str">
        <f ca="1">_xll.qlSchedule(,L250,M250,T250,U250,V250,W250,X250)</f>
        <v>obj_00538#0000</v>
      </c>
      <c r="Z250" s="215" t="s">
        <v>7671</v>
      </c>
      <c r="AA250" s="338" t="s">
        <v>7638</v>
      </c>
      <c r="AB250" s="216" t="s">
        <v>7672</v>
      </c>
      <c r="AC250" s="214" t="str">
        <f ca="1">_xll.qlVanillaSwap(,,,S250,,Z250,Y250,AA250,,AB250)</f>
        <v>obj_00bed#0000</v>
      </c>
      <c r="AD250" s="214" t="b">
        <f ca="1">_xll.qlInstrumentSetPricingEngine(AC250,_xll.qlDiscountingSwapEngine(,"YC-EUR-EONIA"))</f>
        <v>1</v>
      </c>
      <c r="AE250" s="217">
        <f ca="1">_xll.qlVanillaSwapFairRate(AC250,AD250)</f>
        <v>-1.7610990199932327E-4</v>
      </c>
      <c r="AF250" s="209" t="str">
        <f t="shared" si="15"/>
        <v>Payer</v>
      </c>
      <c r="AG250" s="218">
        <v>10000</v>
      </c>
      <c r="AH250" s="219" t="str">
        <f ca="1">_xll.qlVanillaSwap(,AF250,AG250,S250,AE250+E250%%,Z250,Y250,AA250,,AB250)</f>
        <v>obj_01392#0000</v>
      </c>
      <c r="AI250" s="219" t="str">
        <f ca="1">_xll.qlEuropeanExercise(,K250)</f>
        <v>obj_005eb#0000</v>
      </c>
      <c r="AJ250" s="211" t="s">
        <v>7669</v>
      </c>
      <c r="AK250" s="220" t="str">
        <f ca="1">_xll.qlSwaption(,AH250,AI250,AJ250)</f>
        <v>obj_01554#0000</v>
      </c>
      <c r="AL250" s="221" t="str">
        <f ca="1">_xll.qlConstantSwaptionVolatility(,,I250,J250,G250)</f>
        <v>obj_00230#0000</v>
      </c>
      <c r="AM250" s="221" t="b">
        <f ca="1">_xll.qlInstrumentSetPricingEngine(AK250,_xll.qlBachelierBlackSwaptionEngine(,"YC-EUR-EONIA",AL250))</f>
        <v>1</v>
      </c>
      <c r="AN250" s="222">
        <f ca="1">_xll.qlInstrumentNPV(AK250,AM250)/_xll.qlYieldTSDiscount("YC-EUR-EONIA",L250)</f>
        <v>2.0271309253625353E-14</v>
      </c>
      <c r="AO250" s="222">
        <f ca="1">_xll.qlInstrumentResults(AK250,"annuity",AM250)</f>
        <v>10019.663850099887</v>
      </c>
      <c r="AP250" s="223" t="e">
        <f ca="1">H250*_xll.qlYieldTSDiscount("YC-EUR-EONIA",L250)/AO250</f>
        <v>#VALUE!</v>
      </c>
      <c r="AQ250" s="224" t="str">
        <f ca="1">IF(ISERROR(AP250),"",_xll.qlBachelierBlackFormulaImpliedVol(IF(AF250="Receiver","Put",IF(AF250="Payer","Call","NA")),AE250+E250%%,AE250,_xll.qlDayCounterYearFraction("Act/365 (Fixed)",B250,K250),AP250))</f>
        <v/>
      </c>
      <c r="AR250" s="225" t="str">
        <f ca="1">IF(ISERROR(AP250),"",_xll.qlBlackFormulaImpliedStdDev(IF(AF250="Receiver","Put",IF(AF250="Payer","Call","NA")),AE250+E250%%,AE250,AP250)/SQRT(_xll.qlDayCounterYearFraction("Act/365 (Fixed)",B250,K250)))</f>
        <v/>
      </c>
    </row>
    <row r="251" spans="2:44">
      <c r="B251" s="210">
        <f t="shared" ca="1" si="12"/>
        <v>42276</v>
      </c>
      <c r="C251" s="107" t="s">
        <v>42</v>
      </c>
      <c r="D251" s="107" t="s">
        <v>41</v>
      </c>
      <c r="E251" s="107">
        <v>-200</v>
      </c>
      <c r="F251" s="209" t="str">
        <f t="shared" si="13"/>
        <v>EUR FWD PREM-200 2Y1Y</v>
      </c>
      <c r="G251" s="212">
        <f t="shared" si="14"/>
        <v>3.9000000000000003E-3</v>
      </c>
      <c r="H251" s="213" t="str">
        <f>VLOOKUP(F251,SwaptionVols!$Z:$AE,4,FALSE)</f>
        <v>#N/A N/A</v>
      </c>
      <c r="I251" s="211" t="s">
        <v>7574</v>
      </c>
      <c r="J251" s="211" t="s">
        <v>7575</v>
      </c>
      <c r="K251" s="210">
        <f ca="1">_xll.qlCalendarAdvance(I251,B251,C251,J251)</f>
        <v>43007</v>
      </c>
      <c r="L251" s="210">
        <f ca="1">_xll.qlCalendarAdvance(I251,K251,"2d")</f>
        <v>43011</v>
      </c>
      <c r="M251" s="210">
        <f ca="1">_xll.qlCalendarAdvance(I251,L251,D251,"unadjusted")</f>
        <v>43376</v>
      </c>
      <c r="N251" s="211" t="s">
        <v>41</v>
      </c>
      <c r="O251" s="211" t="s">
        <v>7574</v>
      </c>
      <c r="P251" s="211" t="s">
        <v>7575</v>
      </c>
      <c r="Q251" s="211" t="s">
        <v>7575</v>
      </c>
      <c r="R251" s="211" t="s">
        <v>7670</v>
      </c>
      <c r="S251" s="214" t="str">
        <f ca="1">_xll.qlSchedule(,L251,M251,N251,O251,P251,Q251,R251)</f>
        <v>obj_0084e#0000</v>
      </c>
      <c r="T251" s="339" t="s">
        <v>54</v>
      </c>
      <c r="U251" s="211" t="s">
        <v>7574</v>
      </c>
      <c r="V251" s="211" t="s">
        <v>7575</v>
      </c>
      <c r="W251" s="211" t="s">
        <v>7575</v>
      </c>
      <c r="X251" s="211" t="s">
        <v>7670</v>
      </c>
      <c r="Y251" s="214" t="str">
        <f ca="1">_xll.qlSchedule(,L251,M251,T251,U251,V251,W251,X251)</f>
        <v>obj_0084d#0000</v>
      </c>
      <c r="Z251" s="215" t="s">
        <v>7671</v>
      </c>
      <c r="AA251" s="338" t="s">
        <v>7638</v>
      </c>
      <c r="AB251" s="216" t="s">
        <v>7672</v>
      </c>
      <c r="AC251" s="214" t="str">
        <f ca="1">_xll.qlVanillaSwap(,,,S251,,Z251,Y251,AA251,,AB251)</f>
        <v>obj_00bf0#0000</v>
      </c>
      <c r="AD251" s="214" t="b">
        <f ca="1">_xll.qlInstrumentSetPricingEngine(AC251,_xll.qlDiscountingSwapEngine(,"YC-EUR-EONIA"))</f>
        <v>1</v>
      </c>
      <c r="AE251" s="217">
        <f ca="1">_xll.qlVanillaSwapFairRate(AC251,AD251)</f>
        <v>1.6143547038393812E-3</v>
      </c>
      <c r="AF251" s="209" t="str">
        <f t="shared" si="15"/>
        <v>Receiver</v>
      </c>
      <c r="AG251" s="218">
        <v>10000</v>
      </c>
      <c r="AH251" s="219" t="str">
        <f ca="1">_xll.qlVanillaSwap(,AF251,AG251,S251,AE251+E251%%,Z251,Y251,AA251,,AB251)</f>
        <v>obj_012a7#0000</v>
      </c>
      <c r="AI251" s="219" t="str">
        <f ca="1">_xll.qlEuropeanExercise(,K251)</f>
        <v>obj_00344#0000</v>
      </c>
      <c r="AJ251" s="211" t="s">
        <v>7669</v>
      </c>
      <c r="AK251" s="220" t="str">
        <f ca="1">_xll.qlSwaption(,AH251,AI251,AJ251)</f>
        <v>obj_0152f#0000</v>
      </c>
      <c r="AL251" s="221" t="str">
        <f ca="1">_xll.qlConstantSwaptionVolatility(,,I251,J251,G251)</f>
        <v>obj_00185#0000</v>
      </c>
      <c r="AM251" s="221" t="b">
        <f ca="1">_xll.qlInstrumentSetPricingEngine(AK251,_xll.qlBachelierBlackSwaptionEngine(,"YC-EUR-EONIA",AL251))</f>
        <v>1</v>
      </c>
      <c r="AN251" s="222">
        <f ca="1">_xll.qlInstrumentNPV(AK251,AM251)/_xll.qlYieldTSDiscount("YC-EUR-EONIA",L251)</f>
        <v>1.9564976520143867E-3</v>
      </c>
      <c r="AO251" s="222">
        <f ca="1">_xll.qlInstrumentResults(AK251,"annuity",AM251)</f>
        <v>10018.801448174048</v>
      </c>
      <c r="AP251" s="223" t="e">
        <f ca="1">H251*_xll.qlYieldTSDiscount("YC-EUR-EONIA",L251)/AO251</f>
        <v>#VALUE!</v>
      </c>
      <c r="AQ251" s="224" t="str">
        <f ca="1">IF(ISERROR(AP251),"",_xll.qlBachelierBlackFormulaImpliedVol(IF(AF251="Receiver","Put",IF(AF251="Payer","Call","NA")),AE251+E251%%,AE251,_xll.qlDayCounterYearFraction("Act/365 (Fixed)",B251,K251),AP251))</f>
        <v/>
      </c>
      <c r="AR251" s="225" t="str">
        <f ca="1">IF(ISERROR(AP251),"",_xll.qlBlackFormulaImpliedStdDev(IF(AF251="Receiver","Put",IF(AF251="Payer","Call","NA")),AE251+E251%%,AE251,AP251)/SQRT(_xll.qlDayCounterYearFraction("Act/365 (Fixed)",B251,K251)))</f>
        <v/>
      </c>
    </row>
    <row r="252" spans="2:44">
      <c r="B252" s="210">
        <f t="shared" ca="1" si="12"/>
        <v>42276</v>
      </c>
      <c r="C252" s="107" t="s">
        <v>42</v>
      </c>
      <c r="D252" s="107" t="s">
        <v>41</v>
      </c>
      <c r="E252" s="107">
        <v>-100</v>
      </c>
      <c r="F252" s="209" t="str">
        <f t="shared" si="13"/>
        <v>EUR FWD PREM-100 2Y1Y</v>
      </c>
      <c r="G252" s="212">
        <f t="shared" si="14"/>
        <v>3.9000000000000003E-3</v>
      </c>
      <c r="H252" s="213" t="str">
        <f>VLOOKUP(F252,SwaptionVols!$Z:$AE,4,FALSE)</f>
        <v>#N/A N/A</v>
      </c>
      <c r="I252" s="211" t="s">
        <v>7574</v>
      </c>
      <c r="J252" s="211" t="s">
        <v>7575</v>
      </c>
      <c r="K252" s="210">
        <f ca="1">_xll.qlCalendarAdvance(I252,B252,C252,J252)</f>
        <v>43007</v>
      </c>
      <c r="L252" s="210">
        <f ca="1">_xll.qlCalendarAdvance(I252,K252,"2d")</f>
        <v>43011</v>
      </c>
      <c r="M252" s="210">
        <f ca="1">_xll.qlCalendarAdvance(I252,L252,D252,"unadjusted")</f>
        <v>43376</v>
      </c>
      <c r="N252" s="211" t="s">
        <v>41</v>
      </c>
      <c r="O252" s="211" t="s">
        <v>7574</v>
      </c>
      <c r="P252" s="211" t="s">
        <v>7575</v>
      </c>
      <c r="Q252" s="211" t="s">
        <v>7575</v>
      </c>
      <c r="R252" s="211" t="s">
        <v>7670</v>
      </c>
      <c r="S252" s="214" t="str">
        <f ca="1">_xll.qlSchedule(,L252,M252,N252,O252,P252,Q252,R252)</f>
        <v>obj_00e43#0000</v>
      </c>
      <c r="T252" s="339" t="s">
        <v>54</v>
      </c>
      <c r="U252" s="211" t="s">
        <v>7574</v>
      </c>
      <c r="V252" s="211" t="s">
        <v>7575</v>
      </c>
      <c r="W252" s="211" t="s">
        <v>7575</v>
      </c>
      <c r="X252" s="211" t="s">
        <v>7670</v>
      </c>
      <c r="Y252" s="214" t="str">
        <f ca="1">_xll.qlSchedule(,L252,M252,T252,U252,V252,W252,X252)</f>
        <v>obj_00e42#0000</v>
      </c>
      <c r="Z252" s="215" t="s">
        <v>7671</v>
      </c>
      <c r="AA252" s="338" t="s">
        <v>7638</v>
      </c>
      <c r="AB252" s="216" t="s">
        <v>7672</v>
      </c>
      <c r="AC252" s="214" t="str">
        <f ca="1">_xll.qlVanillaSwap(,,,S252,,Z252,Y252,AA252,,AB252)</f>
        <v>obj_00e44#0000</v>
      </c>
      <c r="AD252" s="214" t="b">
        <f ca="1">_xll.qlInstrumentSetPricingEngine(AC252,_xll.qlDiscountingSwapEngine(,"YC-EUR-EONIA"))</f>
        <v>1</v>
      </c>
      <c r="AE252" s="217">
        <f ca="1">_xll.qlVanillaSwapFairRate(AC252,AD252)</f>
        <v>1.6143547038393812E-3</v>
      </c>
      <c r="AF252" s="209" t="str">
        <f t="shared" si="15"/>
        <v>Receiver</v>
      </c>
      <c r="AG252" s="218">
        <v>10000</v>
      </c>
      <c r="AH252" s="219" t="str">
        <f ca="1">_xll.qlVanillaSwap(,AF252,AG252,S252,AE252+E252%%,Z252,Y252,AA252,,AB252)</f>
        <v>obj_0125b#0000</v>
      </c>
      <c r="AI252" s="219" t="str">
        <f ca="1">_xll.qlEuropeanExercise(,K252)</f>
        <v>obj_004d3#0000</v>
      </c>
      <c r="AJ252" s="211" t="s">
        <v>7669</v>
      </c>
      <c r="AK252" s="220" t="str">
        <f ca="1">_xll.qlSwaption(,AH252,AI252,AJ252)</f>
        <v>obj_016f0#0000</v>
      </c>
      <c r="AL252" s="221" t="str">
        <f ca="1">_xll.qlConstantSwaptionVolatility(,,I252,J252,G252)</f>
        <v>obj_0016f#0000</v>
      </c>
      <c r="AM252" s="221" t="b">
        <f ca="1">_xll.qlInstrumentSetPricingEngine(AK252,_xll.qlBachelierBlackSwaptionEngine(,"YC-EUR-EONIA",AL252))</f>
        <v>1</v>
      </c>
      <c r="AN252" s="222">
        <f ca="1">_xll.qlInstrumentNPV(AK252,AM252)/_xll.qlYieldTSDiscount("YC-EUR-EONIA",L252)</f>
        <v>0.76346402575591144</v>
      </c>
      <c r="AO252" s="222">
        <f ca="1">_xll.qlInstrumentResults(AK252,"annuity",AM252)</f>
        <v>10018.801448174048</v>
      </c>
      <c r="AP252" s="223" t="e">
        <f ca="1">H252*_xll.qlYieldTSDiscount("YC-EUR-EONIA",L252)/AO252</f>
        <v>#VALUE!</v>
      </c>
      <c r="AQ252" s="224" t="str">
        <f ca="1">IF(ISERROR(AP252),"",_xll.qlBachelierBlackFormulaImpliedVol(IF(AF252="Receiver","Put",IF(AF252="Payer","Call","NA")),AE252+E252%%,AE252,_xll.qlDayCounterYearFraction("Act/365 (Fixed)",B252,K252),AP252))</f>
        <v/>
      </c>
      <c r="AR252" s="225" t="str">
        <f ca="1">IF(ISERROR(AP252),"",_xll.qlBlackFormulaImpliedStdDev(IF(AF252="Receiver","Put",IF(AF252="Payer","Call","NA")),AE252+E252%%,AE252,AP252)/SQRT(_xll.qlDayCounterYearFraction("Act/365 (Fixed)",B252,K252)))</f>
        <v/>
      </c>
    </row>
    <row r="253" spans="2:44">
      <c r="B253" s="210">
        <f t="shared" ca="1" si="12"/>
        <v>42276</v>
      </c>
      <c r="C253" s="107" t="s">
        <v>42</v>
      </c>
      <c r="D253" s="107" t="s">
        <v>41</v>
      </c>
      <c r="E253" s="107">
        <v>-50</v>
      </c>
      <c r="F253" s="209" t="str">
        <f t="shared" si="13"/>
        <v>EUR FWD PREM-50 2Y1Y</v>
      </c>
      <c r="G253" s="212">
        <f t="shared" si="14"/>
        <v>3.9000000000000003E-3</v>
      </c>
      <c r="H253" s="213" t="str">
        <f>VLOOKUP(F253,SwaptionVols!$Z:$AE,4,FALSE)</f>
        <v>#N/A N/A</v>
      </c>
      <c r="I253" s="211" t="s">
        <v>7574</v>
      </c>
      <c r="J253" s="211" t="s">
        <v>7575</v>
      </c>
      <c r="K253" s="210">
        <f ca="1">_xll.qlCalendarAdvance(I253,B253,C253,J253)</f>
        <v>43007</v>
      </c>
      <c r="L253" s="210">
        <f ca="1">_xll.qlCalendarAdvance(I253,K253,"2d")</f>
        <v>43011</v>
      </c>
      <c r="M253" s="210">
        <f ca="1">_xll.qlCalendarAdvance(I253,L253,D253,"unadjusted")</f>
        <v>43376</v>
      </c>
      <c r="N253" s="211" t="s">
        <v>41</v>
      </c>
      <c r="O253" s="211" t="s">
        <v>7574</v>
      </c>
      <c r="P253" s="211" t="s">
        <v>7575</v>
      </c>
      <c r="Q253" s="211" t="s">
        <v>7575</v>
      </c>
      <c r="R253" s="211" t="s">
        <v>7670</v>
      </c>
      <c r="S253" s="214" t="str">
        <f ca="1">_xll.qlSchedule(,L253,M253,N253,O253,P253,Q253,R253)</f>
        <v>obj_00882#0000</v>
      </c>
      <c r="T253" s="339" t="s">
        <v>54</v>
      </c>
      <c r="U253" s="211" t="s">
        <v>7574</v>
      </c>
      <c r="V253" s="211" t="s">
        <v>7575</v>
      </c>
      <c r="W253" s="211" t="s">
        <v>7575</v>
      </c>
      <c r="X253" s="211" t="s">
        <v>7670</v>
      </c>
      <c r="Y253" s="214" t="str">
        <f ca="1">_xll.qlSchedule(,L253,M253,T253,U253,V253,W253,X253)</f>
        <v>obj_00881#0000</v>
      </c>
      <c r="Z253" s="215" t="s">
        <v>7671</v>
      </c>
      <c r="AA253" s="338" t="s">
        <v>7638</v>
      </c>
      <c r="AB253" s="216" t="s">
        <v>7672</v>
      </c>
      <c r="AC253" s="214" t="str">
        <f ca="1">_xll.qlVanillaSwap(,,,S253,,Z253,Y253,AA253,,AB253)</f>
        <v>obj_00a42#0000</v>
      </c>
      <c r="AD253" s="214" t="b">
        <f ca="1">_xll.qlInstrumentSetPricingEngine(AC253,_xll.qlDiscountingSwapEngine(,"YC-EUR-EONIA"))</f>
        <v>1</v>
      </c>
      <c r="AE253" s="217">
        <f ca="1">_xll.qlVanillaSwapFairRate(AC253,AD253)</f>
        <v>1.6143547038393812E-3</v>
      </c>
      <c r="AF253" s="209" t="str">
        <f t="shared" si="15"/>
        <v>Receiver</v>
      </c>
      <c r="AG253" s="218">
        <v>10000</v>
      </c>
      <c r="AH253" s="219" t="str">
        <f ca="1">_xll.qlVanillaSwap(,AF253,AG253,S253,AE253+E253%%,Z253,Y253,AA253,,AB253)</f>
        <v>obj_01281#0000</v>
      </c>
      <c r="AI253" s="219" t="str">
        <f ca="1">_xll.qlEuropeanExercise(,K253)</f>
        <v>obj_004b3#0000</v>
      </c>
      <c r="AJ253" s="211" t="s">
        <v>7669</v>
      </c>
      <c r="AK253" s="220" t="str">
        <f ca="1">_xll.qlSwaption(,AH253,AI253,AJ253)</f>
        <v>obj_01470#0000</v>
      </c>
      <c r="AL253" s="221" t="str">
        <f ca="1">_xll.qlConstantSwaptionVolatility(,,I253,J253,G253)</f>
        <v>obj_00198#0000</v>
      </c>
      <c r="AM253" s="221" t="b">
        <f ca="1">_xll.qlInstrumentSetPricingEngine(AK253,_xll.qlBachelierBlackSwaptionEngine(,"YC-EUR-EONIA",AL253))</f>
        <v>1</v>
      </c>
      <c r="AN253" s="222">
        <f ca="1">_xll.qlInstrumentNPV(AK253,AM253)/_xll.qlYieldTSDiscount("YC-EUR-EONIA",L253)</f>
        <v>5.4742157306614612</v>
      </c>
      <c r="AO253" s="222">
        <f ca="1">_xll.qlInstrumentResults(AK253,"annuity",AM253)</f>
        <v>10018.801448174048</v>
      </c>
      <c r="AP253" s="223" t="e">
        <f ca="1">H253*_xll.qlYieldTSDiscount("YC-EUR-EONIA",L253)/AO253</f>
        <v>#VALUE!</v>
      </c>
      <c r="AQ253" s="224" t="str">
        <f ca="1">IF(ISERROR(AP253),"",_xll.qlBachelierBlackFormulaImpliedVol(IF(AF253="Receiver","Put",IF(AF253="Payer","Call","NA")),AE253+E253%%,AE253,_xll.qlDayCounterYearFraction("Act/365 (Fixed)",B253,K253),AP253))</f>
        <v/>
      </c>
      <c r="AR253" s="225" t="str">
        <f ca="1">IF(ISERROR(AP253),"",_xll.qlBlackFormulaImpliedStdDev(IF(AF253="Receiver","Put",IF(AF253="Payer","Call","NA")),AE253+E253%%,AE253,AP253)/SQRT(_xll.qlDayCounterYearFraction("Act/365 (Fixed)",B253,K253)))</f>
        <v/>
      </c>
    </row>
    <row r="254" spans="2:44">
      <c r="B254" s="210">
        <f t="shared" ca="1" si="12"/>
        <v>42276</v>
      </c>
      <c r="C254" s="107" t="s">
        <v>42</v>
      </c>
      <c r="D254" s="107" t="s">
        <v>41</v>
      </c>
      <c r="E254" s="107">
        <v>-25</v>
      </c>
      <c r="F254" s="209" t="str">
        <f t="shared" si="13"/>
        <v>EUR FWD PREM-25 2Y1Y</v>
      </c>
      <c r="G254" s="212">
        <f t="shared" si="14"/>
        <v>3.9000000000000003E-3</v>
      </c>
      <c r="H254" s="213" t="str">
        <f>VLOOKUP(F254,SwaptionVols!$Z:$AE,4,FALSE)</f>
        <v>#N/A N/A</v>
      </c>
      <c r="I254" s="211" t="s">
        <v>7574</v>
      </c>
      <c r="J254" s="211" t="s">
        <v>7575</v>
      </c>
      <c r="K254" s="210">
        <f ca="1">_xll.qlCalendarAdvance(I254,B254,C254,J254)</f>
        <v>43007</v>
      </c>
      <c r="L254" s="210">
        <f ca="1">_xll.qlCalendarAdvance(I254,K254,"2d")</f>
        <v>43011</v>
      </c>
      <c r="M254" s="210">
        <f ca="1">_xll.qlCalendarAdvance(I254,L254,D254,"unadjusted")</f>
        <v>43376</v>
      </c>
      <c r="N254" s="211" t="s">
        <v>41</v>
      </c>
      <c r="O254" s="211" t="s">
        <v>7574</v>
      </c>
      <c r="P254" s="211" t="s">
        <v>7575</v>
      </c>
      <c r="Q254" s="211" t="s">
        <v>7575</v>
      </c>
      <c r="R254" s="211" t="s">
        <v>7670</v>
      </c>
      <c r="S254" s="214" t="str">
        <f ca="1">_xll.qlSchedule(,L254,M254,N254,O254,P254,Q254,R254)</f>
        <v>obj_00d91#0000</v>
      </c>
      <c r="T254" s="339" t="s">
        <v>54</v>
      </c>
      <c r="U254" s="211" t="s">
        <v>7574</v>
      </c>
      <c r="V254" s="211" t="s">
        <v>7575</v>
      </c>
      <c r="W254" s="211" t="s">
        <v>7575</v>
      </c>
      <c r="X254" s="211" t="s">
        <v>7670</v>
      </c>
      <c r="Y254" s="214" t="str">
        <f ca="1">_xll.qlSchedule(,L254,M254,T254,U254,V254,W254,X254)</f>
        <v>obj_00d92#0000</v>
      </c>
      <c r="Z254" s="215" t="s">
        <v>7671</v>
      </c>
      <c r="AA254" s="338" t="s">
        <v>7638</v>
      </c>
      <c r="AB254" s="216" t="s">
        <v>7672</v>
      </c>
      <c r="AC254" s="214" t="str">
        <f ca="1">_xll.qlVanillaSwap(,,,S254,,Z254,Y254,AA254,,AB254)</f>
        <v>obj_00d93#0000</v>
      </c>
      <c r="AD254" s="214" t="b">
        <f ca="1">_xll.qlInstrumentSetPricingEngine(AC254,_xll.qlDiscountingSwapEngine(,"YC-EUR-EONIA"))</f>
        <v>1</v>
      </c>
      <c r="AE254" s="217">
        <f ca="1">_xll.qlVanillaSwapFairRate(AC254,AD254)</f>
        <v>1.6143547038393812E-3</v>
      </c>
      <c r="AF254" s="209" t="str">
        <f t="shared" si="15"/>
        <v>Receiver</v>
      </c>
      <c r="AG254" s="218">
        <v>10000</v>
      </c>
      <c r="AH254" s="219" t="str">
        <f ca="1">_xll.qlVanillaSwap(,AF254,AG254,S254,AE254+E254%%,Z254,Y254,AA254,,AB254)</f>
        <v>obj_01219#0000</v>
      </c>
      <c r="AI254" s="219" t="str">
        <f ca="1">_xll.qlEuropeanExercise(,K254)</f>
        <v>obj_003f1#0000</v>
      </c>
      <c r="AJ254" s="211" t="s">
        <v>7669</v>
      </c>
      <c r="AK254" s="220" t="str">
        <f ca="1">_xll.qlSwaption(,AH254,AI254,AJ254)</f>
        <v>obj_01531#0000</v>
      </c>
      <c r="AL254" s="221" t="str">
        <f ca="1">_xll.qlConstantSwaptionVolatility(,,I254,J254,G254)</f>
        <v>obj_00132#0000</v>
      </c>
      <c r="AM254" s="221" t="b">
        <f ca="1">_xll.qlInstrumentSetPricingEngine(AK254,_xll.qlBachelierBlackSwaptionEngine(,"YC-EUR-EONIA",AL254))</f>
        <v>1</v>
      </c>
      <c r="AN254" s="222">
        <f ca="1">_xll.qlInstrumentNPV(AK254,AM254)/_xll.qlYieldTSDiscount("YC-EUR-EONIA",L254)</f>
        <v>11.720523364697332</v>
      </c>
      <c r="AO254" s="222">
        <f ca="1">_xll.qlInstrumentResults(AK254,"annuity",AM254)</f>
        <v>10018.801448174048</v>
      </c>
      <c r="AP254" s="223" t="e">
        <f ca="1">H254*_xll.qlYieldTSDiscount("YC-EUR-EONIA",L254)/AO254</f>
        <v>#VALUE!</v>
      </c>
      <c r="AQ254" s="224" t="str">
        <f ca="1">IF(ISERROR(AP254),"",_xll.qlBachelierBlackFormulaImpliedVol(IF(AF254="Receiver","Put",IF(AF254="Payer","Call","NA")),AE254+E254%%,AE254,_xll.qlDayCounterYearFraction("Act/365 (Fixed)",B254,K254),AP254))</f>
        <v/>
      </c>
      <c r="AR254" s="225" t="str">
        <f ca="1">IF(ISERROR(AP254),"",_xll.qlBlackFormulaImpliedStdDev(IF(AF254="Receiver","Put",IF(AF254="Payer","Call","NA")),AE254+E254%%,AE254,AP254)/SQRT(_xll.qlDayCounterYearFraction("Act/365 (Fixed)",B254,K254)))</f>
        <v/>
      </c>
    </row>
    <row r="255" spans="2:44">
      <c r="B255" s="210">
        <f t="shared" ca="1" si="12"/>
        <v>42276</v>
      </c>
      <c r="C255" s="107" t="s">
        <v>42</v>
      </c>
      <c r="D255" s="107" t="s">
        <v>41</v>
      </c>
      <c r="E255" s="107">
        <v>25</v>
      </c>
      <c r="F255" s="209" t="str">
        <f t="shared" si="13"/>
        <v>EUR FWD PREM 25 2Y1Y</v>
      </c>
      <c r="G255" s="212">
        <f t="shared" si="14"/>
        <v>3.9000000000000003E-3</v>
      </c>
      <c r="H255" s="213" t="str">
        <f>VLOOKUP(F255,SwaptionVols!$Z:$AE,4,FALSE)</f>
        <v>#N/A N/A</v>
      </c>
      <c r="I255" s="211" t="s">
        <v>7574</v>
      </c>
      <c r="J255" s="211" t="s">
        <v>7575</v>
      </c>
      <c r="K255" s="210">
        <f ca="1">_xll.qlCalendarAdvance(I255,B255,C255,J255)</f>
        <v>43007</v>
      </c>
      <c r="L255" s="210">
        <f ca="1">_xll.qlCalendarAdvance(I255,K255,"2d")</f>
        <v>43011</v>
      </c>
      <c r="M255" s="210">
        <f ca="1">_xll.qlCalendarAdvance(I255,L255,D255,"unadjusted")</f>
        <v>43376</v>
      </c>
      <c r="N255" s="211" t="s">
        <v>41</v>
      </c>
      <c r="O255" s="211" t="s">
        <v>7574</v>
      </c>
      <c r="P255" s="211" t="s">
        <v>7575</v>
      </c>
      <c r="Q255" s="211" t="s">
        <v>7575</v>
      </c>
      <c r="R255" s="211" t="s">
        <v>7670</v>
      </c>
      <c r="S255" s="214" t="str">
        <f ca="1">_xll.qlSchedule(,L255,M255,N255,O255,P255,Q255,R255)</f>
        <v>obj_0078c#0000</v>
      </c>
      <c r="T255" s="339" t="s">
        <v>54</v>
      </c>
      <c r="U255" s="211" t="s">
        <v>7574</v>
      </c>
      <c r="V255" s="211" t="s">
        <v>7575</v>
      </c>
      <c r="W255" s="211" t="s">
        <v>7575</v>
      </c>
      <c r="X255" s="211" t="s">
        <v>7670</v>
      </c>
      <c r="Y255" s="214" t="str">
        <f ca="1">_xll.qlSchedule(,L255,M255,T255,U255,V255,W255,X255)</f>
        <v>obj_009a1#0000</v>
      </c>
      <c r="Z255" s="215" t="s">
        <v>7671</v>
      </c>
      <c r="AA255" s="338" t="s">
        <v>7638</v>
      </c>
      <c r="AB255" s="216" t="s">
        <v>7672</v>
      </c>
      <c r="AC255" s="214" t="str">
        <f ca="1">_xll.qlVanillaSwap(,,,S255,,Z255,Y255,AA255,,AB255)</f>
        <v>obj_00aee#0000</v>
      </c>
      <c r="AD255" s="214" t="b">
        <f ca="1">_xll.qlInstrumentSetPricingEngine(AC255,_xll.qlDiscountingSwapEngine(,"YC-EUR-EONIA"))</f>
        <v>1</v>
      </c>
      <c r="AE255" s="217">
        <f ca="1">_xll.qlVanillaSwapFairRate(AC255,AD255)</f>
        <v>1.6143547038393812E-3</v>
      </c>
      <c r="AF255" s="209" t="str">
        <f t="shared" si="15"/>
        <v>Payer</v>
      </c>
      <c r="AG255" s="218">
        <v>10000</v>
      </c>
      <c r="AH255" s="219" t="str">
        <f ca="1">_xll.qlVanillaSwap(,AF255,AG255,S255,AE255+E255%%,Z255,Y255,AA255,,AB255)</f>
        <v>obj_012b8#0000</v>
      </c>
      <c r="AI255" s="219" t="str">
        <f ca="1">_xll.qlEuropeanExercise(,K255)</f>
        <v>obj_00386#0000</v>
      </c>
      <c r="AJ255" s="211" t="s">
        <v>7669</v>
      </c>
      <c r="AK255" s="220" t="str">
        <f ca="1">_xll.qlSwaption(,AH255,AI255,AJ255)</f>
        <v>obj_01623#0000</v>
      </c>
      <c r="AL255" s="221" t="str">
        <f ca="1">_xll.qlConstantSwaptionVolatility(,,I255,J255,G255)</f>
        <v>obj_001bc#0000</v>
      </c>
      <c r="AM255" s="221" t="b">
        <f ca="1">_xll.qlInstrumentSetPricingEngine(AK255,_xll.qlBachelierBlackSwaptionEngine(,"YC-EUR-EONIA",AL255))</f>
        <v>1</v>
      </c>
      <c r="AN255" s="222">
        <f ca="1">_xll.qlInstrumentNPV(AK255,AM255)/_xll.qlYieldTSDiscount("YC-EUR-EONIA",L255)</f>
        <v>11.720523364697462</v>
      </c>
      <c r="AO255" s="222">
        <f ca="1">_xll.qlInstrumentResults(AK255,"annuity",AM255)</f>
        <v>10018.801448174048</v>
      </c>
      <c r="AP255" s="223" t="e">
        <f ca="1">H255*_xll.qlYieldTSDiscount("YC-EUR-EONIA",L255)/AO255</f>
        <v>#VALUE!</v>
      </c>
      <c r="AQ255" s="224" t="str">
        <f ca="1">IF(ISERROR(AP255),"",_xll.qlBachelierBlackFormulaImpliedVol(IF(AF255="Receiver","Put",IF(AF255="Payer","Call","NA")),AE255+E255%%,AE255,_xll.qlDayCounterYearFraction("Act/365 (Fixed)",B255,K255),AP255))</f>
        <v/>
      </c>
      <c r="AR255" s="225" t="str">
        <f ca="1">IF(ISERROR(AP255),"",_xll.qlBlackFormulaImpliedStdDev(IF(AF255="Receiver","Put",IF(AF255="Payer","Call","NA")),AE255+E255%%,AE255,AP255)/SQRT(_xll.qlDayCounterYearFraction("Act/365 (Fixed)",B255,K255)))</f>
        <v/>
      </c>
    </row>
    <row r="256" spans="2:44">
      <c r="B256" s="210">
        <f t="shared" ca="1" si="12"/>
        <v>42276</v>
      </c>
      <c r="C256" s="107" t="s">
        <v>42</v>
      </c>
      <c r="D256" s="107" t="s">
        <v>41</v>
      </c>
      <c r="E256" s="107">
        <v>50</v>
      </c>
      <c r="F256" s="209" t="str">
        <f t="shared" si="13"/>
        <v>EUR FWD PREM 50 2Y1Y</v>
      </c>
      <c r="G256" s="212">
        <f t="shared" si="14"/>
        <v>3.9000000000000003E-3</v>
      </c>
      <c r="H256" s="213" t="e">
        <f>VLOOKUP(F256,SwaptionVols!$Z:$AE,4,FALSE)</f>
        <v>#N/A</v>
      </c>
      <c r="I256" s="211" t="s">
        <v>7574</v>
      </c>
      <c r="J256" s="211" t="s">
        <v>7575</v>
      </c>
      <c r="K256" s="210">
        <f ca="1">_xll.qlCalendarAdvance(I256,B256,C256,J256)</f>
        <v>43007</v>
      </c>
      <c r="L256" s="210">
        <f ca="1">_xll.qlCalendarAdvance(I256,K256,"2d")</f>
        <v>43011</v>
      </c>
      <c r="M256" s="210">
        <f ca="1">_xll.qlCalendarAdvance(I256,L256,D256,"unadjusted")</f>
        <v>43376</v>
      </c>
      <c r="N256" s="211" t="s">
        <v>41</v>
      </c>
      <c r="O256" s="211" t="s">
        <v>7574</v>
      </c>
      <c r="P256" s="211" t="s">
        <v>7575</v>
      </c>
      <c r="Q256" s="211" t="s">
        <v>7575</v>
      </c>
      <c r="R256" s="211" t="s">
        <v>7670</v>
      </c>
      <c r="S256" s="214" t="str">
        <f ca="1">_xll.qlSchedule(,L256,M256,N256,O256,P256,Q256,R256)</f>
        <v>obj_0097a#0000</v>
      </c>
      <c r="T256" s="339" t="s">
        <v>54</v>
      </c>
      <c r="U256" s="211" t="s">
        <v>7574</v>
      </c>
      <c r="V256" s="211" t="s">
        <v>7575</v>
      </c>
      <c r="W256" s="211" t="s">
        <v>7575</v>
      </c>
      <c r="X256" s="211" t="s">
        <v>7670</v>
      </c>
      <c r="Y256" s="214" t="str">
        <f ca="1">_xll.qlSchedule(,L256,M256,T256,U256,V256,W256,X256)</f>
        <v>obj_0097b#0000</v>
      </c>
      <c r="Z256" s="215" t="s">
        <v>7671</v>
      </c>
      <c r="AA256" s="338" t="s">
        <v>7638</v>
      </c>
      <c r="AB256" s="216" t="s">
        <v>7672</v>
      </c>
      <c r="AC256" s="214" t="str">
        <f ca="1">_xll.qlVanillaSwap(,,,S256,,Z256,Y256,AA256,,AB256)</f>
        <v>obj_00ced#0000</v>
      </c>
      <c r="AD256" s="214" t="b">
        <f ca="1">_xll.qlInstrumentSetPricingEngine(AC256,_xll.qlDiscountingSwapEngine(,"YC-EUR-EONIA"))</f>
        <v>1</v>
      </c>
      <c r="AE256" s="217">
        <f ca="1">_xll.qlVanillaSwapFairRate(AC256,AD256)</f>
        <v>1.6143547038393812E-3</v>
      </c>
      <c r="AF256" s="209" t="str">
        <f t="shared" si="15"/>
        <v>Payer</v>
      </c>
      <c r="AG256" s="218">
        <v>10000</v>
      </c>
      <c r="AH256" s="219" t="str">
        <f ca="1">_xll.qlVanillaSwap(,AF256,AG256,S256,AE256+E256%%,Z256,Y256,AA256,,AB256)</f>
        <v>obj_015ab#0000</v>
      </c>
      <c r="AI256" s="219" t="str">
        <f ca="1">_xll.qlEuropeanExercise(,K256)</f>
        <v>obj_007ca#0000</v>
      </c>
      <c r="AJ256" s="211" t="s">
        <v>7669</v>
      </c>
      <c r="AK256" s="220" t="str">
        <f ca="1">_xll.qlSwaption(,AH256,AI256,AJ256)</f>
        <v>obj_0177b#0000</v>
      </c>
      <c r="AL256" s="221" t="str">
        <f ca="1">_xll.qlConstantSwaptionVolatility(,,I256,J256,G256)</f>
        <v>obj_0018d#0000</v>
      </c>
      <c r="AM256" s="221" t="b">
        <f ca="1">_xll.qlInstrumentSetPricingEngine(AK256,_xll.qlBachelierBlackSwaptionEngine(,"YC-EUR-EONIA",AL256))</f>
        <v>1</v>
      </c>
      <c r="AN256" s="222">
        <f ca="1">_xll.qlInstrumentNPV(AK256,AM256)/_xll.qlYieldTSDiscount("YC-EUR-EONIA",L256)</f>
        <v>5.474215730661542</v>
      </c>
      <c r="AO256" s="222">
        <f ca="1">_xll.qlInstrumentResults(AK256,"annuity",AM256)</f>
        <v>10018.801448174048</v>
      </c>
      <c r="AP256" s="223" t="e">
        <f ca="1">H256*_xll.qlYieldTSDiscount("YC-EUR-EONIA",L256)/AO256</f>
        <v>#N/A</v>
      </c>
      <c r="AQ256" s="224" t="str">
        <f ca="1">IF(ISERROR(AP256),"",_xll.qlBachelierBlackFormulaImpliedVol(IF(AF256="Receiver","Put",IF(AF256="Payer","Call","NA")),AE256+E256%%,AE256,_xll.qlDayCounterYearFraction("Act/365 (Fixed)",B256,K256),AP256))</f>
        <v/>
      </c>
      <c r="AR256" s="225" t="str">
        <f ca="1">IF(ISERROR(AP256),"",_xll.qlBlackFormulaImpliedStdDev(IF(AF256="Receiver","Put",IF(AF256="Payer","Call","NA")),AE256+E256%%,AE256,AP256)/SQRT(_xll.qlDayCounterYearFraction("Act/365 (Fixed)",B256,K256)))</f>
        <v/>
      </c>
    </row>
    <row r="257" spans="2:44">
      <c r="B257" s="210">
        <f t="shared" ca="1" si="12"/>
        <v>42276</v>
      </c>
      <c r="C257" s="107" t="s">
        <v>42</v>
      </c>
      <c r="D257" s="107" t="s">
        <v>41</v>
      </c>
      <c r="E257" s="107">
        <v>100</v>
      </c>
      <c r="F257" s="209" t="str">
        <f t="shared" si="13"/>
        <v>EUR FWD PREM 100 2Y1Y</v>
      </c>
      <c r="G257" s="212">
        <f t="shared" si="14"/>
        <v>3.9000000000000003E-3</v>
      </c>
      <c r="H257" s="213" t="e">
        <f>VLOOKUP(F257,SwaptionVols!$Z:$AE,4,FALSE)</f>
        <v>#N/A</v>
      </c>
      <c r="I257" s="211" t="s">
        <v>7574</v>
      </c>
      <c r="J257" s="211" t="s">
        <v>7575</v>
      </c>
      <c r="K257" s="210">
        <f ca="1">_xll.qlCalendarAdvance(I257,B257,C257,J257)</f>
        <v>43007</v>
      </c>
      <c r="L257" s="210">
        <f ca="1">_xll.qlCalendarAdvance(I257,K257,"2d")</f>
        <v>43011</v>
      </c>
      <c r="M257" s="210">
        <f ca="1">_xll.qlCalendarAdvance(I257,L257,D257,"unadjusted")</f>
        <v>43376</v>
      </c>
      <c r="N257" s="211" t="s">
        <v>41</v>
      </c>
      <c r="O257" s="211" t="s">
        <v>7574</v>
      </c>
      <c r="P257" s="211" t="s">
        <v>7575</v>
      </c>
      <c r="Q257" s="211" t="s">
        <v>7575</v>
      </c>
      <c r="R257" s="211" t="s">
        <v>7670</v>
      </c>
      <c r="S257" s="214" t="str">
        <f ca="1">_xll.qlSchedule(,L257,M257,N257,O257,P257,Q257,R257)</f>
        <v>obj_0042b#0000</v>
      </c>
      <c r="T257" s="339" t="s">
        <v>54</v>
      </c>
      <c r="U257" s="211" t="s">
        <v>7574</v>
      </c>
      <c r="V257" s="211" t="s">
        <v>7575</v>
      </c>
      <c r="W257" s="211" t="s">
        <v>7575</v>
      </c>
      <c r="X257" s="211" t="s">
        <v>7670</v>
      </c>
      <c r="Y257" s="214" t="str">
        <f ca="1">_xll.qlSchedule(,L257,M257,T257,U257,V257,W257,X257)</f>
        <v>obj_006b8#0000</v>
      </c>
      <c r="Z257" s="215" t="s">
        <v>7671</v>
      </c>
      <c r="AA257" s="338" t="s">
        <v>7638</v>
      </c>
      <c r="AB257" s="216" t="s">
        <v>7672</v>
      </c>
      <c r="AC257" s="214" t="str">
        <f ca="1">_xll.qlVanillaSwap(,,,S257,,Z257,Y257,AA257,,AB257)</f>
        <v>obj_00a49#0000</v>
      </c>
      <c r="AD257" s="214" t="b">
        <f ca="1">_xll.qlInstrumentSetPricingEngine(AC257,_xll.qlDiscountingSwapEngine(,"YC-EUR-EONIA"))</f>
        <v>1</v>
      </c>
      <c r="AE257" s="217">
        <f ca="1">_xll.qlVanillaSwapFairRate(AC257,AD257)</f>
        <v>1.6143547038393812E-3</v>
      </c>
      <c r="AF257" s="209" t="str">
        <f t="shared" si="15"/>
        <v>Payer</v>
      </c>
      <c r="AG257" s="218">
        <v>10000</v>
      </c>
      <c r="AH257" s="219" t="str">
        <f ca="1">_xll.qlVanillaSwap(,AF257,AG257,S257,AE257+E257%%,Z257,Y257,AA257,,AB257)</f>
        <v>obj_01533#0000</v>
      </c>
      <c r="AI257" s="219" t="str">
        <f ca="1">_xll.qlEuropeanExercise(,K257)</f>
        <v>obj_0055c#0000</v>
      </c>
      <c r="AJ257" s="211" t="s">
        <v>7669</v>
      </c>
      <c r="AK257" s="220" t="str">
        <f ca="1">_xll.qlSwaption(,AH257,AI257,AJ257)</f>
        <v>obj_0175b#0000</v>
      </c>
      <c r="AL257" s="221" t="str">
        <f ca="1">_xll.qlConstantSwaptionVolatility(,,I257,J257,G257)</f>
        <v>obj_001ca#0000</v>
      </c>
      <c r="AM257" s="221" t="b">
        <f ca="1">_xll.qlInstrumentSetPricingEngine(AK257,_xll.qlBachelierBlackSwaptionEngine(,"YC-EUR-EONIA",AL257))</f>
        <v>1</v>
      </c>
      <c r="AN257" s="222">
        <f ca="1">_xll.qlInstrumentNPV(AK257,AM257)/_xll.qlYieldTSDiscount("YC-EUR-EONIA",L257)</f>
        <v>0.76346402575588879</v>
      </c>
      <c r="AO257" s="222">
        <f ca="1">_xll.qlInstrumentResults(AK257,"annuity",AM257)</f>
        <v>10018.801448174048</v>
      </c>
      <c r="AP257" s="223" t="e">
        <f ca="1">H257*_xll.qlYieldTSDiscount("YC-EUR-EONIA",L257)/AO257</f>
        <v>#N/A</v>
      </c>
      <c r="AQ257" s="224" t="str">
        <f ca="1">IF(ISERROR(AP257),"",_xll.qlBachelierBlackFormulaImpliedVol(IF(AF257="Receiver","Put",IF(AF257="Payer","Call","NA")),AE257+E257%%,AE257,_xll.qlDayCounterYearFraction("Act/365 (Fixed)",B257,K257),AP257))</f>
        <v/>
      </c>
      <c r="AR257" s="225" t="str">
        <f ca="1">IF(ISERROR(AP257),"",_xll.qlBlackFormulaImpliedStdDev(IF(AF257="Receiver","Put",IF(AF257="Payer","Call","NA")),AE257+E257%%,AE257,AP257)/SQRT(_xll.qlDayCounterYearFraction("Act/365 (Fixed)",B257,K257)))</f>
        <v/>
      </c>
    </row>
    <row r="258" spans="2:44">
      <c r="B258" s="210">
        <f t="shared" ca="1" si="12"/>
        <v>42276</v>
      </c>
      <c r="C258" s="107" t="s">
        <v>42</v>
      </c>
      <c r="D258" s="107" t="s">
        <v>41</v>
      </c>
      <c r="E258" s="107">
        <v>200</v>
      </c>
      <c r="F258" s="209" t="str">
        <f t="shared" si="13"/>
        <v>EUR FWD PREM 200 2Y1Y</v>
      </c>
      <c r="G258" s="212">
        <f t="shared" si="14"/>
        <v>3.9000000000000003E-3</v>
      </c>
      <c r="H258" s="213" t="str">
        <f>VLOOKUP(F258,SwaptionVols!$Z:$AE,4,FALSE)</f>
        <v>#N/A N/A</v>
      </c>
      <c r="I258" s="211" t="s">
        <v>7574</v>
      </c>
      <c r="J258" s="211" t="s">
        <v>7575</v>
      </c>
      <c r="K258" s="210">
        <f ca="1">_xll.qlCalendarAdvance(I258,B258,C258,J258)</f>
        <v>43007</v>
      </c>
      <c r="L258" s="210">
        <f ca="1">_xll.qlCalendarAdvance(I258,K258,"2d")</f>
        <v>43011</v>
      </c>
      <c r="M258" s="210">
        <f ca="1">_xll.qlCalendarAdvance(I258,L258,D258,"unadjusted")</f>
        <v>43376</v>
      </c>
      <c r="N258" s="211" t="s">
        <v>41</v>
      </c>
      <c r="O258" s="211" t="s">
        <v>7574</v>
      </c>
      <c r="P258" s="211" t="s">
        <v>7575</v>
      </c>
      <c r="Q258" s="211" t="s">
        <v>7575</v>
      </c>
      <c r="R258" s="211" t="s">
        <v>7670</v>
      </c>
      <c r="S258" s="214" t="str">
        <f ca="1">_xll.qlSchedule(,L258,M258,N258,O258,P258,Q258,R258)</f>
        <v>obj_0068e#0000</v>
      </c>
      <c r="T258" s="339" t="s">
        <v>54</v>
      </c>
      <c r="U258" s="211" t="s">
        <v>7574</v>
      </c>
      <c r="V258" s="211" t="s">
        <v>7575</v>
      </c>
      <c r="W258" s="211" t="s">
        <v>7575</v>
      </c>
      <c r="X258" s="211" t="s">
        <v>7670</v>
      </c>
      <c r="Y258" s="214" t="str">
        <f ca="1">_xll.qlSchedule(,L258,M258,T258,U258,V258,W258,X258)</f>
        <v>obj_00cb4#0000</v>
      </c>
      <c r="Z258" s="215" t="s">
        <v>7671</v>
      </c>
      <c r="AA258" s="338" t="s">
        <v>7638</v>
      </c>
      <c r="AB258" s="216" t="s">
        <v>7672</v>
      </c>
      <c r="AC258" s="214" t="str">
        <f ca="1">_xll.qlVanillaSwap(,,,S258,,Z258,Y258,AA258,,AB258)</f>
        <v>obj_00cec#0000</v>
      </c>
      <c r="AD258" s="214" t="b">
        <f ca="1">_xll.qlInstrumentSetPricingEngine(AC258,_xll.qlDiscountingSwapEngine(,"YC-EUR-EONIA"))</f>
        <v>1</v>
      </c>
      <c r="AE258" s="217">
        <f ca="1">_xll.qlVanillaSwapFairRate(AC258,AD258)</f>
        <v>1.6143547038393812E-3</v>
      </c>
      <c r="AF258" s="209" t="str">
        <f t="shared" si="15"/>
        <v>Payer</v>
      </c>
      <c r="AG258" s="218">
        <v>10000</v>
      </c>
      <c r="AH258" s="219" t="str">
        <f ca="1">_xll.qlVanillaSwap(,AF258,AG258,S258,AE258+E258%%,Z258,Y258,AA258,,AB258)</f>
        <v>obj_012b7#0000</v>
      </c>
      <c r="AI258" s="219" t="str">
        <f ca="1">_xll.qlEuropeanExercise(,K258)</f>
        <v>obj_004f4#0000</v>
      </c>
      <c r="AJ258" s="211" t="s">
        <v>7669</v>
      </c>
      <c r="AK258" s="220" t="str">
        <f ca="1">_xll.qlSwaption(,AH258,AI258,AJ258)</f>
        <v>obj_0146b#0000</v>
      </c>
      <c r="AL258" s="221" t="str">
        <f ca="1">_xll.qlConstantSwaptionVolatility(,,I258,J258,G258)</f>
        <v>obj_0016c#0000</v>
      </c>
      <c r="AM258" s="221" t="b">
        <f ca="1">_xll.qlInstrumentSetPricingEngine(AK258,_xll.qlBachelierBlackSwaptionEngine(,"YC-EUR-EONIA",AL258))</f>
        <v>1</v>
      </c>
      <c r="AN258" s="222">
        <f ca="1">_xll.qlInstrumentNPV(AK258,AM258)/_xll.qlYieldTSDiscount("YC-EUR-EONIA",L258)</f>
        <v>1.9564976520129113E-3</v>
      </c>
      <c r="AO258" s="222">
        <f ca="1">_xll.qlInstrumentResults(AK258,"annuity",AM258)</f>
        <v>10018.801448174048</v>
      </c>
      <c r="AP258" s="223" t="e">
        <f ca="1">H258*_xll.qlYieldTSDiscount("YC-EUR-EONIA",L258)/AO258</f>
        <v>#VALUE!</v>
      </c>
      <c r="AQ258" s="224" t="str">
        <f ca="1">IF(ISERROR(AP258),"",_xll.qlBachelierBlackFormulaImpliedVol(IF(AF258="Receiver","Put",IF(AF258="Payer","Call","NA")),AE258+E258%%,AE258,_xll.qlDayCounterYearFraction("Act/365 (Fixed)",B258,K258),AP258))</f>
        <v/>
      </c>
      <c r="AR258" s="225" t="str">
        <f ca="1">IF(ISERROR(AP258),"",_xll.qlBlackFormulaImpliedStdDev(IF(AF258="Receiver","Put",IF(AF258="Payer","Call","NA")),AE258+E258%%,AE258,AP258)/SQRT(_xll.qlDayCounterYearFraction("Act/365 (Fixed)",B258,K258)))</f>
        <v/>
      </c>
    </row>
    <row r="259" spans="2:44">
      <c r="B259" s="210">
        <f t="shared" ca="1" si="12"/>
        <v>42276</v>
      </c>
      <c r="C259" s="107" t="s">
        <v>44</v>
      </c>
      <c r="D259" s="107" t="s">
        <v>41</v>
      </c>
      <c r="E259" s="107">
        <v>-200</v>
      </c>
      <c r="F259" s="209" t="str">
        <f t="shared" si="13"/>
        <v>EUR FWD PREM-200 5Y1Y</v>
      </c>
      <c r="G259" s="212">
        <f t="shared" si="14"/>
        <v>6.8599999999999998E-3</v>
      </c>
      <c r="H259" s="213" t="str">
        <f>VLOOKUP(F259,SwaptionVols!$Z:$AE,4,FALSE)</f>
        <v>#N/A N/A</v>
      </c>
      <c r="I259" s="211" t="s">
        <v>7574</v>
      </c>
      <c r="J259" s="211" t="s">
        <v>7575</v>
      </c>
      <c r="K259" s="210">
        <f ca="1">_xll.qlCalendarAdvance(I259,B259,C259,J259)</f>
        <v>44103</v>
      </c>
      <c r="L259" s="210">
        <f ca="1">_xll.qlCalendarAdvance(I259,K259,"2d")</f>
        <v>44105</v>
      </c>
      <c r="M259" s="210">
        <f ca="1">_xll.qlCalendarAdvance(I259,L259,D259,"unadjusted")</f>
        <v>44470</v>
      </c>
      <c r="N259" s="211" t="s">
        <v>41</v>
      </c>
      <c r="O259" s="211" t="s">
        <v>7574</v>
      </c>
      <c r="P259" s="211" t="s">
        <v>7575</v>
      </c>
      <c r="Q259" s="211" t="s">
        <v>7575</v>
      </c>
      <c r="R259" s="211" t="s">
        <v>7670</v>
      </c>
      <c r="S259" s="214" t="str">
        <f ca="1">_xll.qlSchedule(,L259,M259,N259,O259,P259,Q259,R259)</f>
        <v>obj_00675#0000</v>
      </c>
      <c r="T259" s="339" t="s">
        <v>54</v>
      </c>
      <c r="U259" s="211" t="s">
        <v>7574</v>
      </c>
      <c r="V259" s="211" t="s">
        <v>7575</v>
      </c>
      <c r="W259" s="211" t="s">
        <v>7575</v>
      </c>
      <c r="X259" s="211" t="s">
        <v>7670</v>
      </c>
      <c r="Y259" s="214" t="str">
        <f ca="1">_xll.qlSchedule(,L259,M259,T259,U259,V259,W259,X259)</f>
        <v>obj_00ab9#0000</v>
      </c>
      <c r="Z259" s="215" t="s">
        <v>7671</v>
      </c>
      <c r="AA259" s="338" t="s">
        <v>7638</v>
      </c>
      <c r="AB259" s="216" t="s">
        <v>7672</v>
      </c>
      <c r="AC259" s="214" t="str">
        <f ca="1">_xll.qlVanillaSwap(,,,S259,,Z259,Y259,AA259,,AB259)</f>
        <v>obj_00d49#0000</v>
      </c>
      <c r="AD259" s="214" t="b">
        <f ca="1">_xll.qlInstrumentSetPricingEngine(AC259,_xll.qlDiscountingSwapEngine(,"YC-EUR-EONIA"))</f>
        <v>1</v>
      </c>
      <c r="AE259" s="217">
        <f ca="1">_xll.qlVanillaSwapFairRate(AC259,AD259)</f>
        <v>1.0261638038033221E-2</v>
      </c>
      <c r="AF259" s="209" t="str">
        <f t="shared" si="15"/>
        <v>Receiver</v>
      </c>
      <c r="AG259" s="218">
        <v>10000</v>
      </c>
      <c r="AH259" s="219" t="str">
        <f ca="1">_xll.qlVanillaSwap(,AF259,AG259,S259,AE259+E259%%,Z259,Y259,AA259,,AB259)</f>
        <v>obj_01664#0000</v>
      </c>
      <c r="AI259" s="219" t="str">
        <f ca="1">_xll.qlEuropeanExercise(,K259)</f>
        <v>obj_00535#0000</v>
      </c>
      <c r="AJ259" s="211" t="s">
        <v>7669</v>
      </c>
      <c r="AK259" s="220" t="str">
        <f ca="1">_xll.qlSwaption(,AH259,AI259,AJ259)</f>
        <v>obj_0175e#0000</v>
      </c>
      <c r="AL259" s="221" t="str">
        <f ca="1">_xll.qlConstantSwaptionVolatility(,,I259,J259,G259)</f>
        <v>obj_002be#0000</v>
      </c>
      <c r="AM259" s="221" t="b">
        <f ca="1">_xll.qlInstrumentSetPricingEngine(AK259,_xll.qlBachelierBlackSwaptionEngine(,"YC-EUR-EONIA",AL259))</f>
        <v>1</v>
      </c>
      <c r="AN259" s="222">
        <f ca="1">_xll.qlInstrumentNPV(AK259,AM259)/_xll.qlYieldTSDiscount("YC-EUR-EONIA",L259)</f>
        <v>6.8708828655132832</v>
      </c>
      <c r="AO259" s="222">
        <f ca="1">_xll.qlInstrumentResults(AK259,"annuity",AM259)</f>
        <v>9853.7496778638142</v>
      </c>
      <c r="AP259" s="223" t="e">
        <f ca="1">H259*_xll.qlYieldTSDiscount("YC-EUR-EONIA",L259)/AO259</f>
        <v>#VALUE!</v>
      </c>
      <c r="AQ259" s="224" t="str">
        <f ca="1">IF(ISERROR(AP259),"",_xll.qlBachelierBlackFormulaImpliedVol(IF(AF259="Receiver","Put",IF(AF259="Payer","Call","NA")),AE259+E259%%,AE259,_xll.qlDayCounterYearFraction("Act/365 (Fixed)",B259,K259),AP259))</f>
        <v/>
      </c>
      <c r="AR259" s="225" t="str">
        <f ca="1">IF(ISERROR(AP259),"",_xll.qlBlackFormulaImpliedStdDev(IF(AF259="Receiver","Put",IF(AF259="Payer","Call","NA")),AE259+E259%%,AE259,AP259)/SQRT(_xll.qlDayCounterYearFraction("Act/365 (Fixed)",B259,K259)))</f>
        <v/>
      </c>
    </row>
    <row r="260" spans="2:44">
      <c r="B260" s="210">
        <f t="shared" ca="1" si="12"/>
        <v>42276</v>
      </c>
      <c r="C260" s="107" t="s">
        <v>44</v>
      </c>
      <c r="D260" s="107" t="s">
        <v>41</v>
      </c>
      <c r="E260" s="107">
        <v>-100</v>
      </c>
      <c r="F260" s="209" t="str">
        <f t="shared" si="13"/>
        <v>EUR FWD PREM-100 5Y1Y</v>
      </c>
      <c r="G260" s="212">
        <f t="shared" si="14"/>
        <v>6.8599999999999998E-3</v>
      </c>
      <c r="H260" s="213" t="str">
        <f>VLOOKUP(F260,SwaptionVols!$Z:$AE,4,FALSE)</f>
        <v>#N/A N/A</v>
      </c>
      <c r="I260" s="211" t="s">
        <v>7574</v>
      </c>
      <c r="J260" s="211" t="s">
        <v>7575</v>
      </c>
      <c r="K260" s="210">
        <f ca="1">_xll.qlCalendarAdvance(I260,B260,C260,J260)</f>
        <v>44103</v>
      </c>
      <c r="L260" s="210">
        <f ca="1">_xll.qlCalendarAdvance(I260,K260,"2d")</f>
        <v>44105</v>
      </c>
      <c r="M260" s="210">
        <f ca="1">_xll.qlCalendarAdvance(I260,L260,D260,"unadjusted")</f>
        <v>44470</v>
      </c>
      <c r="N260" s="211" t="s">
        <v>41</v>
      </c>
      <c r="O260" s="211" t="s">
        <v>7574</v>
      </c>
      <c r="P260" s="211" t="s">
        <v>7575</v>
      </c>
      <c r="Q260" s="211" t="s">
        <v>7575</v>
      </c>
      <c r="R260" s="211" t="s">
        <v>7670</v>
      </c>
      <c r="S260" s="214" t="str">
        <f ca="1">_xll.qlSchedule(,L260,M260,N260,O260,P260,Q260,R260)</f>
        <v>obj_00646#0000</v>
      </c>
      <c r="T260" s="339" t="s">
        <v>54</v>
      </c>
      <c r="U260" s="211" t="s">
        <v>7574</v>
      </c>
      <c r="V260" s="211" t="s">
        <v>7575</v>
      </c>
      <c r="W260" s="211" t="s">
        <v>7575</v>
      </c>
      <c r="X260" s="211" t="s">
        <v>7670</v>
      </c>
      <c r="Y260" s="214" t="str">
        <f ca="1">_xll.qlSchedule(,L260,M260,T260,U260,V260,W260,X260)</f>
        <v>obj_0065a#0000</v>
      </c>
      <c r="Z260" s="215" t="s">
        <v>7671</v>
      </c>
      <c r="AA260" s="338" t="s">
        <v>7638</v>
      </c>
      <c r="AB260" s="216" t="s">
        <v>7672</v>
      </c>
      <c r="AC260" s="214" t="str">
        <f ca="1">_xll.qlVanillaSwap(,,,S260,,Z260,Y260,AA260,,AB260)</f>
        <v>obj_00d04#0000</v>
      </c>
      <c r="AD260" s="214" t="b">
        <f ca="1">_xll.qlInstrumentSetPricingEngine(AC260,_xll.qlDiscountingSwapEngine(,"YC-EUR-EONIA"))</f>
        <v>1</v>
      </c>
      <c r="AE260" s="217">
        <f ca="1">_xll.qlVanillaSwapFairRate(AC260,AD260)</f>
        <v>1.0261638038033221E-2</v>
      </c>
      <c r="AF260" s="209" t="str">
        <f t="shared" si="15"/>
        <v>Receiver</v>
      </c>
      <c r="AG260" s="218">
        <v>10000</v>
      </c>
      <c r="AH260" s="219" t="str">
        <f ca="1">_xll.qlVanillaSwap(,AF260,AG260,S260,AE260+E260%%,Z260,Y260,AA260,,AB260)</f>
        <v>obj_01487#0000</v>
      </c>
      <c r="AI260" s="219" t="str">
        <f ca="1">_xll.qlEuropeanExercise(,K260)</f>
        <v>obj_004f0#0000</v>
      </c>
      <c r="AJ260" s="211" t="s">
        <v>7669</v>
      </c>
      <c r="AK260" s="220" t="str">
        <f ca="1">_xll.qlSwaption(,AH260,AI260,AJ260)</f>
        <v>obj_0172e#0000</v>
      </c>
      <c r="AL260" s="221" t="str">
        <f ca="1">_xll.qlConstantSwaptionVolatility(,,I260,J260,G260)</f>
        <v>obj_002bc#0000</v>
      </c>
      <c r="AM260" s="221" t="b">
        <f ca="1">_xll.qlInstrumentSetPricingEngine(AK260,_xll.qlBachelierBlackSwaptionEngine(,"YC-EUR-EONIA",AL260))</f>
        <v>1</v>
      </c>
      <c r="AN260" s="222">
        <f ca="1">_xll.qlInstrumentNPV(AK260,AM260)/_xll.qlYieldTSDiscount("YC-EUR-EONIA",L260)</f>
        <v>23.543104331251673</v>
      </c>
      <c r="AO260" s="222">
        <f ca="1">_xll.qlInstrumentResults(AK260,"annuity",AM260)</f>
        <v>9853.7496778638106</v>
      </c>
      <c r="AP260" s="223" t="e">
        <f ca="1">H260*_xll.qlYieldTSDiscount("YC-EUR-EONIA",L260)/AO260</f>
        <v>#VALUE!</v>
      </c>
      <c r="AQ260" s="224" t="str">
        <f ca="1">IF(ISERROR(AP260),"",_xll.qlBachelierBlackFormulaImpliedVol(IF(AF260="Receiver","Put",IF(AF260="Payer","Call","NA")),AE260+E260%%,AE260,_xll.qlDayCounterYearFraction("Act/365 (Fixed)",B260,K260),AP260))</f>
        <v/>
      </c>
      <c r="AR260" s="225" t="str">
        <f ca="1">IF(ISERROR(AP260),"",_xll.qlBlackFormulaImpliedStdDev(IF(AF260="Receiver","Put",IF(AF260="Payer","Call","NA")),AE260+E260%%,AE260,AP260)/SQRT(_xll.qlDayCounterYearFraction("Act/365 (Fixed)",B260,K260)))</f>
        <v/>
      </c>
    </row>
    <row r="261" spans="2:44">
      <c r="B261" s="210">
        <f t="shared" ca="1" si="12"/>
        <v>42276</v>
      </c>
      <c r="C261" s="107" t="s">
        <v>44</v>
      </c>
      <c r="D261" s="107" t="s">
        <v>41</v>
      </c>
      <c r="E261" s="107">
        <v>-50</v>
      </c>
      <c r="F261" s="209" t="str">
        <f t="shared" si="13"/>
        <v>EUR FWD PREM-50 5Y1Y</v>
      </c>
      <c r="G261" s="212">
        <f t="shared" si="14"/>
        <v>6.8599999999999998E-3</v>
      </c>
      <c r="H261" s="213" t="str">
        <f>VLOOKUP(F261,SwaptionVols!$Z:$AE,4,FALSE)</f>
        <v>#N/A N/A</v>
      </c>
      <c r="I261" s="211" t="s">
        <v>7574</v>
      </c>
      <c r="J261" s="211" t="s">
        <v>7575</v>
      </c>
      <c r="K261" s="210">
        <f ca="1">_xll.qlCalendarAdvance(I261,B261,C261,J261)</f>
        <v>44103</v>
      </c>
      <c r="L261" s="210">
        <f ca="1">_xll.qlCalendarAdvance(I261,K261,"2d")</f>
        <v>44105</v>
      </c>
      <c r="M261" s="210">
        <f ca="1">_xll.qlCalendarAdvance(I261,L261,D261,"unadjusted")</f>
        <v>44470</v>
      </c>
      <c r="N261" s="211" t="s">
        <v>41</v>
      </c>
      <c r="O261" s="211" t="s">
        <v>7574</v>
      </c>
      <c r="P261" s="211" t="s">
        <v>7575</v>
      </c>
      <c r="Q261" s="211" t="s">
        <v>7575</v>
      </c>
      <c r="R261" s="211" t="s">
        <v>7670</v>
      </c>
      <c r="S261" s="214" t="str">
        <f ca="1">_xll.qlSchedule(,L261,M261,N261,O261,P261,Q261,R261)</f>
        <v>obj_00e2a#0000</v>
      </c>
      <c r="T261" s="339" t="s">
        <v>54</v>
      </c>
      <c r="U261" s="211" t="s">
        <v>7574</v>
      </c>
      <c r="V261" s="211" t="s">
        <v>7575</v>
      </c>
      <c r="W261" s="211" t="s">
        <v>7575</v>
      </c>
      <c r="X261" s="211" t="s">
        <v>7670</v>
      </c>
      <c r="Y261" s="214" t="str">
        <f ca="1">_xll.qlSchedule(,L261,M261,T261,U261,V261,W261,X261)</f>
        <v>obj_010dc#0000</v>
      </c>
      <c r="Z261" s="215" t="s">
        <v>7671</v>
      </c>
      <c r="AA261" s="338" t="s">
        <v>7638</v>
      </c>
      <c r="AB261" s="216" t="s">
        <v>7672</v>
      </c>
      <c r="AC261" s="214" t="str">
        <f ca="1">_xll.qlVanillaSwap(,,,S261,,Z261,Y261,AA261,,AB261)</f>
        <v>obj_010dd#0000</v>
      </c>
      <c r="AD261" s="214" t="b">
        <f ca="1">_xll.qlInstrumentSetPricingEngine(AC261,_xll.qlDiscountingSwapEngine(,"YC-EUR-EONIA"))</f>
        <v>1</v>
      </c>
      <c r="AE261" s="217">
        <f ca="1">_xll.qlVanillaSwapFairRate(AC261,AD261)</f>
        <v>1.0261638038033221E-2</v>
      </c>
      <c r="AF261" s="209" t="str">
        <f t="shared" si="15"/>
        <v>Receiver</v>
      </c>
      <c r="AG261" s="218">
        <v>10000</v>
      </c>
      <c r="AH261" s="219" t="str">
        <f ca="1">_xll.qlVanillaSwap(,AF261,AG261,S261,AE261+E261%%,Z261,Y261,AA261,,AB261)</f>
        <v>obj_015b0#0000</v>
      </c>
      <c r="AI261" s="219" t="str">
        <f ca="1">_xll.qlEuropeanExercise(,K261)</f>
        <v>obj_00355#0000</v>
      </c>
      <c r="AJ261" s="211" t="s">
        <v>7669</v>
      </c>
      <c r="AK261" s="220" t="str">
        <f ca="1">_xll.qlSwaption(,AH261,AI261,AJ261)</f>
        <v>obj_0174e#0000</v>
      </c>
      <c r="AL261" s="221" t="str">
        <f ca="1">_xll.qlConstantSwaptionVolatility(,,I261,J261,G261)</f>
        <v>obj_0027e#0000</v>
      </c>
      <c r="AM261" s="221" t="b">
        <f ca="1">_xll.qlInstrumentSetPricingEngine(AK261,_xll.qlBachelierBlackSwaptionEngine(,"YC-EUR-EONIA",AL261))</f>
        <v>1</v>
      </c>
      <c r="AN261" s="222">
        <f ca="1">_xll.qlInstrumentNPV(AK261,AM261)/_xll.qlYieldTSDiscount("YC-EUR-EONIA",L261)</f>
        <v>39.049013409334194</v>
      </c>
      <c r="AO261" s="222">
        <f ca="1">_xll.qlInstrumentResults(AK261,"annuity",AM261)</f>
        <v>9853.7496778638142</v>
      </c>
      <c r="AP261" s="223" t="e">
        <f ca="1">H261*_xll.qlYieldTSDiscount("YC-EUR-EONIA",L261)/AO261</f>
        <v>#VALUE!</v>
      </c>
      <c r="AQ261" s="224" t="str">
        <f ca="1">IF(ISERROR(AP261),"",_xll.qlBachelierBlackFormulaImpliedVol(IF(AF261="Receiver","Put",IF(AF261="Payer","Call","NA")),AE261+E261%%,AE261,_xll.qlDayCounterYearFraction("Act/365 (Fixed)",B261,K261),AP261))</f>
        <v/>
      </c>
      <c r="AR261" s="225" t="str">
        <f ca="1">IF(ISERROR(AP261),"",_xll.qlBlackFormulaImpliedStdDev(IF(AF261="Receiver","Put",IF(AF261="Payer","Call","NA")),AE261+E261%%,AE261,AP261)/SQRT(_xll.qlDayCounterYearFraction("Act/365 (Fixed)",B261,K261)))</f>
        <v/>
      </c>
    </row>
    <row r="262" spans="2:44">
      <c r="B262" s="210">
        <f t="shared" ca="1" si="12"/>
        <v>42276</v>
      </c>
      <c r="C262" s="107" t="s">
        <v>44</v>
      </c>
      <c r="D262" s="107" t="s">
        <v>41</v>
      </c>
      <c r="E262" s="107">
        <v>-25</v>
      </c>
      <c r="F262" s="209" t="str">
        <f t="shared" si="13"/>
        <v>EUR FWD PREM-25 5Y1Y</v>
      </c>
      <c r="G262" s="212">
        <f t="shared" si="14"/>
        <v>6.8599999999999998E-3</v>
      </c>
      <c r="H262" s="213" t="str">
        <f>VLOOKUP(F262,SwaptionVols!$Z:$AE,4,FALSE)</f>
        <v>#N/A N/A</v>
      </c>
      <c r="I262" s="211" t="s">
        <v>7574</v>
      </c>
      <c r="J262" s="211" t="s">
        <v>7575</v>
      </c>
      <c r="K262" s="210">
        <f ca="1">_xll.qlCalendarAdvance(I262,B262,C262,J262)</f>
        <v>44103</v>
      </c>
      <c r="L262" s="210">
        <f ca="1">_xll.qlCalendarAdvance(I262,K262,"2d")</f>
        <v>44105</v>
      </c>
      <c r="M262" s="210">
        <f ca="1">_xll.qlCalendarAdvance(I262,L262,D262,"unadjusted")</f>
        <v>44470</v>
      </c>
      <c r="N262" s="211" t="s">
        <v>41</v>
      </c>
      <c r="O262" s="211" t="s">
        <v>7574</v>
      </c>
      <c r="P262" s="211" t="s">
        <v>7575</v>
      </c>
      <c r="Q262" s="211" t="s">
        <v>7575</v>
      </c>
      <c r="R262" s="211" t="s">
        <v>7670</v>
      </c>
      <c r="S262" s="214" t="str">
        <f ca="1">_xll.qlSchedule(,L262,M262,N262,O262,P262,Q262,R262)</f>
        <v>obj_00823#0000</v>
      </c>
      <c r="T262" s="339" t="s">
        <v>54</v>
      </c>
      <c r="U262" s="211" t="s">
        <v>7574</v>
      </c>
      <c r="V262" s="211" t="s">
        <v>7575</v>
      </c>
      <c r="W262" s="211" t="s">
        <v>7575</v>
      </c>
      <c r="X262" s="211" t="s">
        <v>7670</v>
      </c>
      <c r="Y262" s="214" t="str">
        <f ca="1">_xll.qlSchedule(,L262,M262,T262,U262,V262,W262,X262)</f>
        <v>obj_00a90#0000</v>
      </c>
      <c r="Z262" s="215" t="s">
        <v>7671</v>
      </c>
      <c r="AA262" s="338" t="s">
        <v>7638</v>
      </c>
      <c r="AB262" s="216" t="s">
        <v>7672</v>
      </c>
      <c r="AC262" s="214" t="str">
        <f ca="1">_xll.qlVanillaSwap(,,,S262,,Z262,Y262,AA262,,AB262)</f>
        <v>obj_00d0b#0000</v>
      </c>
      <c r="AD262" s="214" t="b">
        <f ca="1">_xll.qlInstrumentSetPricingEngine(AC262,_xll.qlDiscountingSwapEngine(,"YC-EUR-EONIA"))</f>
        <v>1</v>
      </c>
      <c r="AE262" s="217">
        <f ca="1">_xll.qlVanillaSwapFairRate(AC262,AD262)</f>
        <v>1.0261638038033221E-2</v>
      </c>
      <c r="AF262" s="209" t="str">
        <f t="shared" si="15"/>
        <v>Receiver</v>
      </c>
      <c r="AG262" s="218">
        <v>10000</v>
      </c>
      <c r="AH262" s="219" t="str">
        <f ca="1">_xll.qlVanillaSwap(,AF262,AG262,S262,AE262+E262%%,Z262,Y262,AA262,,AB262)</f>
        <v>obj_01435#0000</v>
      </c>
      <c r="AI262" s="219" t="str">
        <f ca="1">_xll.qlEuropeanExercise(,K262)</f>
        <v>obj_00532#0000</v>
      </c>
      <c r="AJ262" s="211" t="s">
        <v>7669</v>
      </c>
      <c r="AK262" s="220" t="str">
        <f ca="1">_xll.qlSwaption(,AH262,AI262,AJ262)</f>
        <v>obj_015b9#0000</v>
      </c>
      <c r="AL262" s="221" t="str">
        <f ca="1">_xll.qlConstantSwaptionVolatility(,,I262,J262,G262)</f>
        <v>obj_002c1#0000</v>
      </c>
      <c r="AM262" s="221" t="b">
        <f ca="1">_xll.qlInstrumentSetPricingEngine(AK262,_xll.qlBachelierBlackSwaptionEngine(,"YC-EUR-EONIA",AL262))</f>
        <v>1</v>
      </c>
      <c r="AN262" s="222">
        <f ca="1">_xll.qlInstrumentNPV(AK262,AM262)/_xll.qlYieldTSDiscount("YC-EUR-EONIA",L262)</f>
        <v>49.036289596000401</v>
      </c>
      <c r="AO262" s="222">
        <f ca="1">_xll.qlInstrumentResults(AK262,"annuity",AM262)</f>
        <v>9853.7496778638142</v>
      </c>
      <c r="AP262" s="223" t="e">
        <f ca="1">H262*_xll.qlYieldTSDiscount("YC-EUR-EONIA",L262)/AO262</f>
        <v>#VALUE!</v>
      </c>
      <c r="AQ262" s="224" t="str">
        <f ca="1">IF(ISERROR(AP262),"",_xll.qlBachelierBlackFormulaImpliedVol(IF(AF262="Receiver","Put",IF(AF262="Payer","Call","NA")),AE262+E262%%,AE262,_xll.qlDayCounterYearFraction("Act/365 (Fixed)",B262,K262),AP262))</f>
        <v/>
      </c>
      <c r="AR262" s="225" t="str">
        <f ca="1">IF(ISERROR(AP262),"",_xll.qlBlackFormulaImpliedStdDev(IF(AF262="Receiver","Put",IF(AF262="Payer","Call","NA")),AE262+E262%%,AE262,AP262)/SQRT(_xll.qlDayCounterYearFraction("Act/365 (Fixed)",B262,K262)))</f>
        <v/>
      </c>
    </row>
    <row r="263" spans="2:44">
      <c r="B263" s="210">
        <f t="shared" ca="1" si="12"/>
        <v>42276</v>
      </c>
      <c r="C263" s="107" t="s">
        <v>44</v>
      </c>
      <c r="D263" s="107" t="s">
        <v>41</v>
      </c>
      <c r="E263" s="107">
        <v>25</v>
      </c>
      <c r="F263" s="209" t="str">
        <f t="shared" si="13"/>
        <v>EUR FWD PREM 25 5Y1Y</v>
      </c>
      <c r="G263" s="212">
        <f t="shared" si="14"/>
        <v>6.8599999999999998E-3</v>
      </c>
      <c r="H263" s="213" t="e">
        <f>VLOOKUP(F263,SwaptionVols!$Z:$AE,4,FALSE)</f>
        <v>#N/A</v>
      </c>
      <c r="I263" s="211" t="s">
        <v>7574</v>
      </c>
      <c r="J263" s="211" t="s">
        <v>7575</v>
      </c>
      <c r="K263" s="210">
        <f ca="1">_xll.qlCalendarAdvance(I263,B263,C263,J263)</f>
        <v>44103</v>
      </c>
      <c r="L263" s="210">
        <f ca="1">_xll.qlCalendarAdvance(I263,K263,"2d")</f>
        <v>44105</v>
      </c>
      <c r="M263" s="210">
        <f ca="1">_xll.qlCalendarAdvance(I263,L263,D263,"unadjusted")</f>
        <v>44470</v>
      </c>
      <c r="N263" s="211" t="s">
        <v>41</v>
      </c>
      <c r="O263" s="211" t="s">
        <v>7574</v>
      </c>
      <c r="P263" s="211" t="s">
        <v>7575</v>
      </c>
      <c r="Q263" s="211" t="s">
        <v>7575</v>
      </c>
      <c r="R263" s="211" t="s">
        <v>7670</v>
      </c>
      <c r="S263" s="214" t="str">
        <f ca="1">_xll.qlSchedule(,L263,M263,N263,O263,P263,Q263,R263)</f>
        <v>obj_00e10#0000</v>
      </c>
      <c r="T263" s="339" t="s">
        <v>54</v>
      </c>
      <c r="U263" s="211" t="s">
        <v>7574</v>
      </c>
      <c r="V263" s="211" t="s">
        <v>7575</v>
      </c>
      <c r="W263" s="211" t="s">
        <v>7575</v>
      </c>
      <c r="X263" s="211" t="s">
        <v>7670</v>
      </c>
      <c r="Y263" s="214" t="str">
        <f ca="1">_xll.qlSchedule(,L263,M263,T263,U263,V263,W263,X263)</f>
        <v>obj_00e11#0000</v>
      </c>
      <c r="Z263" s="215" t="s">
        <v>7671</v>
      </c>
      <c r="AA263" s="338" t="s">
        <v>7638</v>
      </c>
      <c r="AB263" s="216" t="s">
        <v>7672</v>
      </c>
      <c r="AC263" s="214" t="str">
        <f ca="1">_xll.qlVanillaSwap(,,,S263,,Z263,Y263,AA263,,AB263)</f>
        <v>obj_00e12#0000</v>
      </c>
      <c r="AD263" s="214" t="b">
        <f ca="1">_xll.qlInstrumentSetPricingEngine(AC263,_xll.qlDiscountingSwapEngine(,"YC-EUR-EONIA"))</f>
        <v>1</v>
      </c>
      <c r="AE263" s="217">
        <f ca="1">_xll.qlVanillaSwapFairRate(AC263,AD263)</f>
        <v>1.0261638038033221E-2</v>
      </c>
      <c r="AF263" s="209" t="str">
        <f t="shared" si="15"/>
        <v>Payer</v>
      </c>
      <c r="AG263" s="218">
        <v>10000</v>
      </c>
      <c r="AH263" s="219" t="str">
        <f ca="1">_xll.qlVanillaSwap(,AF263,AG263,S263,AE263+E263%%,Z263,Y263,AA263,,AB263)</f>
        <v>obj_01401#0000</v>
      </c>
      <c r="AI263" s="219" t="str">
        <f ca="1">_xll.qlEuropeanExercise(,K263)</f>
        <v>obj_00723#0000</v>
      </c>
      <c r="AJ263" s="211" t="s">
        <v>7669</v>
      </c>
      <c r="AK263" s="220" t="str">
        <f ca="1">_xll.qlSwaption(,AH263,AI263,AJ263)</f>
        <v>obj_016b9#0000</v>
      </c>
      <c r="AL263" s="221" t="str">
        <f ca="1">_xll.qlConstantSwaptionVolatility(,,I263,J263,G263)</f>
        <v>obj_00220#0000</v>
      </c>
      <c r="AM263" s="221" t="b">
        <f ca="1">_xll.qlInstrumentSetPricingEngine(AK263,_xll.qlBachelierBlackSwaptionEngine(,"YC-EUR-EONIA",AL263))</f>
        <v>1</v>
      </c>
      <c r="AN263" s="222">
        <f ca="1">_xll.qlInstrumentNPV(AK263,AM263)/_xll.qlYieldTSDiscount("YC-EUR-EONIA",L263)</f>
        <v>49.03628959600001</v>
      </c>
      <c r="AO263" s="222">
        <f ca="1">_xll.qlInstrumentResults(AK263,"annuity",AM263)</f>
        <v>9853.7496778638142</v>
      </c>
      <c r="AP263" s="223" t="e">
        <f ca="1">H263*_xll.qlYieldTSDiscount("YC-EUR-EONIA",L263)/AO263</f>
        <v>#N/A</v>
      </c>
      <c r="AQ263" s="224" t="str">
        <f ca="1">IF(ISERROR(AP263),"",_xll.qlBachelierBlackFormulaImpliedVol(IF(AF263="Receiver","Put",IF(AF263="Payer","Call","NA")),AE263+E263%%,AE263,_xll.qlDayCounterYearFraction("Act/365 (Fixed)",B263,K263),AP263))</f>
        <v/>
      </c>
      <c r="AR263" s="225" t="str">
        <f ca="1">IF(ISERROR(AP263),"",_xll.qlBlackFormulaImpliedStdDev(IF(AF263="Receiver","Put",IF(AF263="Payer","Call","NA")),AE263+E263%%,AE263,AP263)/SQRT(_xll.qlDayCounterYearFraction("Act/365 (Fixed)",B263,K263)))</f>
        <v/>
      </c>
    </row>
    <row r="264" spans="2:44">
      <c r="B264" s="210">
        <f t="shared" ca="1" si="12"/>
        <v>42276</v>
      </c>
      <c r="C264" s="107" t="s">
        <v>44</v>
      </c>
      <c r="D264" s="107" t="s">
        <v>41</v>
      </c>
      <c r="E264" s="107">
        <v>50</v>
      </c>
      <c r="F264" s="209" t="str">
        <f t="shared" si="13"/>
        <v>EUR FWD PREM 50 5Y1Y</v>
      </c>
      <c r="G264" s="212">
        <f t="shared" si="14"/>
        <v>6.8599999999999998E-3</v>
      </c>
      <c r="H264" s="213" t="str">
        <f>VLOOKUP(F264,SwaptionVols!$Z:$AE,4,FALSE)</f>
        <v>#N/A N/A</v>
      </c>
      <c r="I264" s="211" t="s">
        <v>7574</v>
      </c>
      <c r="J264" s="211" t="s">
        <v>7575</v>
      </c>
      <c r="K264" s="210">
        <f ca="1">_xll.qlCalendarAdvance(I264,B264,C264,J264)</f>
        <v>44103</v>
      </c>
      <c r="L264" s="210">
        <f ca="1">_xll.qlCalendarAdvance(I264,K264,"2d")</f>
        <v>44105</v>
      </c>
      <c r="M264" s="210">
        <f ca="1">_xll.qlCalendarAdvance(I264,L264,D264,"unadjusted")</f>
        <v>44470</v>
      </c>
      <c r="N264" s="211" t="s">
        <v>41</v>
      </c>
      <c r="O264" s="211" t="s">
        <v>7574</v>
      </c>
      <c r="P264" s="211" t="s">
        <v>7575</v>
      </c>
      <c r="Q264" s="211" t="s">
        <v>7575</v>
      </c>
      <c r="R264" s="211" t="s">
        <v>7670</v>
      </c>
      <c r="S264" s="214" t="str">
        <f ca="1">_xll.qlSchedule(,L264,M264,N264,O264,P264,Q264,R264)</f>
        <v>obj_00949#0000</v>
      </c>
      <c r="T264" s="339" t="s">
        <v>54</v>
      </c>
      <c r="U264" s="211" t="s">
        <v>7574</v>
      </c>
      <c r="V264" s="211" t="s">
        <v>7575</v>
      </c>
      <c r="W264" s="211" t="s">
        <v>7575</v>
      </c>
      <c r="X264" s="211" t="s">
        <v>7670</v>
      </c>
      <c r="Y264" s="214" t="str">
        <f ca="1">_xll.qlSchedule(,L264,M264,T264,U264,V264,W264,X264)</f>
        <v>obj_0094a#0000</v>
      </c>
      <c r="Z264" s="215" t="s">
        <v>7671</v>
      </c>
      <c r="AA264" s="338" t="s">
        <v>7638</v>
      </c>
      <c r="AB264" s="216" t="s">
        <v>7672</v>
      </c>
      <c r="AC264" s="214" t="str">
        <f ca="1">_xll.qlVanillaSwap(,,,S264,,Z264,Y264,AA264,,AB264)</f>
        <v>obj_00c1b#0000</v>
      </c>
      <c r="AD264" s="214" t="b">
        <f ca="1">_xll.qlInstrumentSetPricingEngine(AC264,_xll.qlDiscountingSwapEngine(,"YC-EUR-EONIA"))</f>
        <v>1</v>
      </c>
      <c r="AE264" s="217">
        <f ca="1">_xll.qlVanillaSwapFairRate(AC264,AD264)</f>
        <v>1.0261638038033221E-2</v>
      </c>
      <c r="AF264" s="209" t="str">
        <f t="shared" si="15"/>
        <v>Payer</v>
      </c>
      <c r="AG264" s="218">
        <v>10000</v>
      </c>
      <c r="AH264" s="219" t="str">
        <f ca="1">_xll.qlVanillaSwap(,AF264,AG264,S264,AE264+E264%%,Z264,Y264,AA264,,AB264)</f>
        <v>obj_01325#0000</v>
      </c>
      <c r="AI264" s="219" t="str">
        <f ca="1">_xll.qlEuropeanExercise(,K264)</f>
        <v>obj_00755#0000</v>
      </c>
      <c r="AJ264" s="211" t="s">
        <v>7669</v>
      </c>
      <c r="AK264" s="220" t="str">
        <f ca="1">_xll.qlSwaption(,AH264,AI264,AJ264)</f>
        <v>obj_01489#0000</v>
      </c>
      <c r="AL264" s="221" t="str">
        <f ca="1">_xll.qlConstantSwaptionVolatility(,,I264,J264,G264)</f>
        <v>obj_00298#0000</v>
      </c>
      <c r="AM264" s="221" t="b">
        <f ca="1">_xll.qlInstrumentSetPricingEngine(AK264,_xll.qlBachelierBlackSwaptionEngine(,"YC-EUR-EONIA",AL264))</f>
        <v>1</v>
      </c>
      <c r="AN264" s="222">
        <f ca="1">_xll.qlInstrumentNPV(AK264,AM264)/_xll.qlYieldTSDiscount("YC-EUR-EONIA",L264)</f>
        <v>39.049013409333867</v>
      </c>
      <c r="AO264" s="222">
        <f ca="1">_xll.qlInstrumentResults(AK264,"annuity",AM264)</f>
        <v>9853.7496778638142</v>
      </c>
      <c r="AP264" s="223" t="e">
        <f ca="1">H264*_xll.qlYieldTSDiscount("YC-EUR-EONIA",L264)/AO264</f>
        <v>#VALUE!</v>
      </c>
      <c r="AQ264" s="224" t="str">
        <f ca="1">IF(ISERROR(AP264),"",_xll.qlBachelierBlackFormulaImpliedVol(IF(AF264="Receiver","Put",IF(AF264="Payer","Call","NA")),AE264+E264%%,AE264,_xll.qlDayCounterYearFraction("Act/365 (Fixed)",B264,K264),AP264))</f>
        <v/>
      </c>
      <c r="AR264" s="225" t="str">
        <f ca="1">IF(ISERROR(AP264),"",_xll.qlBlackFormulaImpliedStdDev(IF(AF264="Receiver","Put",IF(AF264="Payer","Call","NA")),AE264+E264%%,AE264,AP264)/SQRT(_xll.qlDayCounterYearFraction("Act/365 (Fixed)",B264,K264)))</f>
        <v/>
      </c>
    </row>
    <row r="265" spans="2:44">
      <c r="B265" s="210">
        <f t="shared" ca="1" si="12"/>
        <v>42276</v>
      </c>
      <c r="C265" s="107" t="s">
        <v>44</v>
      </c>
      <c r="D265" s="107" t="s">
        <v>41</v>
      </c>
      <c r="E265" s="107">
        <v>100</v>
      </c>
      <c r="F265" s="209" t="str">
        <f t="shared" si="13"/>
        <v>EUR FWD PREM 100 5Y1Y</v>
      </c>
      <c r="G265" s="212">
        <f t="shared" si="14"/>
        <v>6.8599999999999998E-3</v>
      </c>
      <c r="H265" s="213" t="str">
        <f>VLOOKUP(F265,SwaptionVols!$Z:$AE,4,FALSE)</f>
        <v>#N/A N/A</v>
      </c>
      <c r="I265" s="211" t="s">
        <v>7574</v>
      </c>
      <c r="J265" s="211" t="s">
        <v>7575</v>
      </c>
      <c r="K265" s="210">
        <f ca="1">_xll.qlCalendarAdvance(I265,B265,C265,J265)</f>
        <v>44103</v>
      </c>
      <c r="L265" s="210">
        <f ca="1">_xll.qlCalendarAdvance(I265,K265,"2d")</f>
        <v>44105</v>
      </c>
      <c r="M265" s="210">
        <f ca="1">_xll.qlCalendarAdvance(I265,L265,D265,"unadjusted")</f>
        <v>44470</v>
      </c>
      <c r="N265" s="211" t="s">
        <v>41</v>
      </c>
      <c r="O265" s="211" t="s">
        <v>7574</v>
      </c>
      <c r="P265" s="211" t="s">
        <v>7575</v>
      </c>
      <c r="Q265" s="211" t="s">
        <v>7575</v>
      </c>
      <c r="R265" s="211" t="s">
        <v>7670</v>
      </c>
      <c r="S265" s="214" t="str">
        <f ca="1">_xll.qlSchedule(,L265,M265,N265,O265,P265,Q265,R265)</f>
        <v>obj_00688#0000</v>
      </c>
      <c r="T265" s="339" t="s">
        <v>54</v>
      </c>
      <c r="U265" s="211" t="s">
        <v>7574</v>
      </c>
      <c r="V265" s="211" t="s">
        <v>7575</v>
      </c>
      <c r="W265" s="211" t="s">
        <v>7575</v>
      </c>
      <c r="X265" s="211" t="s">
        <v>7670</v>
      </c>
      <c r="Y265" s="214" t="str">
        <f ca="1">_xll.qlSchedule(,L265,M265,T265,U265,V265,W265,X265)</f>
        <v>obj_0058f#0000</v>
      </c>
      <c r="Z265" s="215" t="s">
        <v>7671</v>
      </c>
      <c r="AA265" s="338" t="s">
        <v>7638</v>
      </c>
      <c r="AB265" s="216" t="s">
        <v>7672</v>
      </c>
      <c r="AC265" s="214" t="str">
        <f ca="1">_xll.qlVanillaSwap(,,,S265,,Z265,Y265,AA265,,AB265)</f>
        <v>obj_00ae7#0000</v>
      </c>
      <c r="AD265" s="214" t="b">
        <f ca="1">_xll.qlInstrumentSetPricingEngine(AC265,_xll.qlDiscountingSwapEngine(,"YC-EUR-EONIA"))</f>
        <v>1</v>
      </c>
      <c r="AE265" s="217">
        <f ca="1">_xll.qlVanillaSwapFairRate(AC265,AD265)</f>
        <v>1.0261638038033221E-2</v>
      </c>
      <c r="AF265" s="209" t="str">
        <f t="shared" si="15"/>
        <v>Payer</v>
      </c>
      <c r="AG265" s="218">
        <v>10000</v>
      </c>
      <c r="AH265" s="219" t="str">
        <f ca="1">_xll.qlVanillaSwap(,AF265,AG265,S265,AE265+E265%%,Z265,Y265,AA265,,AB265)</f>
        <v>obj_016f7#0000</v>
      </c>
      <c r="AI265" s="219" t="str">
        <f ca="1">_xll.qlEuropeanExercise(,K265)</f>
        <v>obj_0052b#0000</v>
      </c>
      <c r="AJ265" s="211" t="s">
        <v>7669</v>
      </c>
      <c r="AK265" s="220" t="str">
        <f ca="1">_xll.qlSwaption(,AH265,AI265,AJ265)</f>
        <v>obj_01760#0000</v>
      </c>
      <c r="AL265" s="221" t="str">
        <f ca="1">_xll.qlConstantSwaptionVolatility(,,I265,J265,G265)</f>
        <v>obj_002c3#0000</v>
      </c>
      <c r="AM265" s="221" t="b">
        <f ca="1">_xll.qlInstrumentSetPricingEngine(AK265,_xll.qlBachelierBlackSwaptionEngine(,"YC-EUR-EONIA",AL265))</f>
        <v>1</v>
      </c>
      <c r="AN265" s="222">
        <f ca="1">_xll.qlInstrumentNPV(AK265,AM265)/_xll.qlYieldTSDiscount("YC-EUR-EONIA",L265)</f>
        <v>23.543104331252014</v>
      </c>
      <c r="AO265" s="222">
        <f ca="1">_xll.qlInstrumentResults(AK265,"annuity",AM265)</f>
        <v>9853.7496778638106</v>
      </c>
      <c r="AP265" s="223" t="e">
        <f ca="1">H265*_xll.qlYieldTSDiscount("YC-EUR-EONIA",L265)/AO265</f>
        <v>#VALUE!</v>
      </c>
      <c r="AQ265" s="224" t="str">
        <f ca="1">IF(ISERROR(AP265),"",_xll.qlBachelierBlackFormulaImpliedVol(IF(AF265="Receiver","Put",IF(AF265="Payer","Call","NA")),AE265+E265%%,AE265,_xll.qlDayCounterYearFraction("Act/365 (Fixed)",B265,K265),AP265))</f>
        <v/>
      </c>
      <c r="AR265" s="225" t="str">
        <f ca="1">IF(ISERROR(AP265),"",_xll.qlBlackFormulaImpliedStdDev(IF(AF265="Receiver","Put",IF(AF265="Payer","Call","NA")),AE265+E265%%,AE265,AP265)/SQRT(_xll.qlDayCounterYearFraction("Act/365 (Fixed)",B265,K265)))</f>
        <v/>
      </c>
    </row>
    <row r="266" spans="2:44">
      <c r="B266" s="210">
        <f t="shared" ca="1" si="12"/>
        <v>42276</v>
      </c>
      <c r="C266" s="107" t="s">
        <v>44</v>
      </c>
      <c r="D266" s="107" t="s">
        <v>41</v>
      </c>
      <c r="E266" s="107">
        <v>200</v>
      </c>
      <c r="F266" s="209" t="str">
        <f t="shared" si="13"/>
        <v>EUR FWD PREM 200 5Y1Y</v>
      </c>
      <c r="G266" s="212">
        <f t="shared" si="14"/>
        <v>6.8599999999999998E-3</v>
      </c>
      <c r="H266" s="213" t="str">
        <f>VLOOKUP(F266,SwaptionVols!$Z:$AE,4,FALSE)</f>
        <v>#N/A N/A</v>
      </c>
      <c r="I266" s="211" t="s">
        <v>7574</v>
      </c>
      <c r="J266" s="211" t="s">
        <v>7575</v>
      </c>
      <c r="K266" s="210">
        <f ca="1">_xll.qlCalendarAdvance(I266,B266,C266,J266)</f>
        <v>44103</v>
      </c>
      <c r="L266" s="210">
        <f ca="1">_xll.qlCalendarAdvance(I266,K266,"2d")</f>
        <v>44105</v>
      </c>
      <c r="M266" s="210">
        <f ca="1">_xll.qlCalendarAdvance(I266,L266,D266,"unadjusted")</f>
        <v>44470</v>
      </c>
      <c r="N266" s="211" t="s">
        <v>41</v>
      </c>
      <c r="O266" s="211" t="s">
        <v>7574</v>
      </c>
      <c r="P266" s="211" t="s">
        <v>7575</v>
      </c>
      <c r="Q266" s="211" t="s">
        <v>7575</v>
      </c>
      <c r="R266" s="211" t="s">
        <v>7670</v>
      </c>
      <c r="S266" s="214" t="str">
        <f ca="1">_xll.qlSchedule(,L266,M266,N266,O266,P266,Q266,R266)</f>
        <v>obj_0054e#0000</v>
      </c>
      <c r="T266" s="339" t="s">
        <v>54</v>
      </c>
      <c r="U266" s="211" t="s">
        <v>7574</v>
      </c>
      <c r="V266" s="211" t="s">
        <v>7575</v>
      </c>
      <c r="W266" s="211" t="s">
        <v>7575</v>
      </c>
      <c r="X266" s="211" t="s">
        <v>7670</v>
      </c>
      <c r="Y266" s="214" t="str">
        <f ca="1">_xll.qlSchedule(,L266,M266,T266,U266,V266,W266,X266)</f>
        <v>obj_0062f#0000</v>
      </c>
      <c r="Z266" s="215" t="s">
        <v>7671</v>
      </c>
      <c r="AA266" s="338" t="s">
        <v>7638</v>
      </c>
      <c r="AB266" s="216" t="s">
        <v>7672</v>
      </c>
      <c r="AC266" s="214" t="str">
        <f ca="1">_xll.qlVanillaSwap(,,,S266,,Z266,Y266,AA266,,AB266)</f>
        <v>obj_00c01#0000</v>
      </c>
      <c r="AD266" s="214" t="b">
        <f ca="1">_xll.qlInstrumentSetPricingEngine(AC266,_xll.qlDiscountingSwapEngine(,"YC-EUR-EONIA"))</f>
        <v>1</v>
      </c>
      <c r="AE266" s="217">
        <f ca="1">_xll.qlVanillaSwapFairRate(AC266,AD266)</f>
        <v>1.0261638038033221E-2</v>
      </c>
      <c r="AF266" s="209" t="str">
        <f t="shared" si="15"/>
        <v>Payer</v>
      </c>
      <c r="AG266" s="218">
        <v>10000</v>
      </c>
      <c r="AH266" s="219" t="str">
        <f ca="1">_xll.qlVanillaSwap(,AF266,AG266,S266,AE266+E266%%,Z266,Y266,AA266,,AB266)</f>
        <v>obj_01340#0000</v>
      </c>
      <c r="AI266" s="219" t="str">
        <f ca="1">_xll.qlEuropeanExercise(,K266)</f>
        <v>obj_004c0#0000</v>
      </c>
      <c r="AJ266" s="211" t="s">
        <v>7669</v>
      </c>
      <c r="AK266" s="220" t="str">
        <f ca="1">_xll.qlSwaption(,AH266,AI266,AJ266)</f>
        <v>obj_01589#0000</v>
      </c>
      <c r="AL266" s="221" t="str">
        <f ca="1">_xll.qlConstantSwaptionVolatility(,,I266,J266,G266)</f>
        <v>obj_002d5#0000</v>
      </c>
      <c r="AM266" s="221" t="b">
        <f ca="1">_xll.qlInstrumentSetPricingEngine(AK266,_xll.qlBachelierBlackSwaptionEngine(,"YC-EUR-EONIA",AL266))</f>
        <v>1</v>
      </c>
      <c r="AN266" s="222">
        <f ca="1">_xll.qlInstrumentNPV(AK266,AM266)/_xll.qlYieldTSDiscount("YC-EUR-EONIA",L266)</f>
        <v>6.8708828655133036</v>
      </c>
      <c r="AO266" s="222">
        <f ca="1">_xll.qlInstrumentResults(AK266,"annuity",AM266)</f>
        <v>9853.7496778638106</v>
      </c>
      <c r="AP266" s="223" t="e">
        <f ca="1">H266*_xll.qlYieldTSDiscount("YC-EUR-EONIA",L266)/AO266</f>
        <v>#VALUE!</v>
      </c>
      <c r="AQ266" s="224" t="str">
        <f ca="1">IF(ISERROR(AP266),"",_xll.qlBachelierBlackFormulaImpliedVol(IF(AF266="Receiver","Put",IF(AF266="Payer","Call","NA")),AE266+E266%%,AE266,_xll.qlDayCounterYearFraction("Act/365 (Fixed)",B266,K266),AP266))</f>
        <v/>
      </c>
      <c r="AR266" s="225" t="str">
        <f ca="1">IF(ISERROR(AP266),"",_xll.qlBlackFormulaImpliedStdDev(IF(AF266="Receiver","Put",IF(AF266="Payer","Call","NA")),AE266+E266%%,AE266,AP266)/SQRT(_xll.qlDayCounterYearFraction("Act/365 (Fixed)",B266,K266)))</f>
        <v/>
      </c>
    </row>
    <row r="267" spans="2:44">
      <c r="B267" s="210">
        <f t="shared" ca="1" si="12"/>
        <v>42276</v>
      </c>
      <c r="C267" s="107" t="s">
        <v>46</v>
      </c>
      <c r="D267" s="107" t="s">
        <v>41</v>
      </c>
      <c r="E267" s="107">
        <v>-200</v>
      </c>
      <c r="F267" s="209" t="str">
        <f t="shared" si="13"/>
        <v>EUR FWD PREM-200 10Y1Y</v>
      </c>
      <c r="G267" s="212">
        <f t="shared" si="14"/>
        <v>7.3600000000000002E-3</v>
      </c>
      <c r="H267" s="213" t="str">
        <f>VLOOKUP(F267,SwaptionVols!$Z:$AE,4,FALSE)</f>
        <v>#N/A N/A</v>
      </c>
      <c r="I267" s="211" t="s">
        <v>7574</v>
      </c>
      <c r="J267" s="211" t="s">
        <v>7575</v>
      </c>
      <c r="K267" s="210">
        <f ca="1">_xll.qlCalendarAdvance(I267,B267,C267,J267)</f>
        <v>45929</v>
      </c>
      <c r="L267" s="210">
        <f ca="1">_xll.qlCalendarAdvance(I267,K267,"2d")</f>
        <v>45931</v>
      </c>
      <c r="M267" s="210">
        <f ca="1">_xll.qlCalendarAdvance(I267,L267,D267,"unadjusted")</f>
        <v>46296</v>
      </c>
      <c r="N267" s="211" t="s">
        <v>41</v>
      </c>
      <c r="O267" s="211" t="s">
        <v>7574</v>
      </c>
      <c r="P267" s="211" t="s">
        <v>7575</v>
      </c>
      <c r="Q267" s="211" t="s">
        <v>7575</v>
      </c>
      <c r="R267" s="211" t="s">
        <v>7670</v>
      </c>
      <c r="S267" s="214" t="str">
        <f ca="1">_xll.qlSchedule(,L267,M267,N267,O267,P267,Q267,R267)</f>
        <v>obj_007a3#0000</v>
      </c>
      <c r="T267" s="339" t="s">
        <v>54</v>
      </c>
      <c r="U267" s="211" t="s">
        <v>7574</v>
      </c>
      <c r="V267" s="211" t="s">
        <v>7575</v>
      </c>
      <c r="W267" s="211" t="s">
        <v>7575</v>
      </c>
      <c r="X267" s="211" t="s">
        <v>7670</v>
      </c>
      <c r="Y267" s="214" t="str">
        <f ca="1">_xll.qlSchedule(,L267,M267,T267,U267,V267,W267,X267)</f>
        <v>obj_00b99#0000</v>
      </c>
      <c r="Z267" s="215" t="s">
        <v>7671</v>
      </c>
      <c r="AA267" s="338" t="s">
        <v>7638</v>
      </c>
      <c r="AB267" s="216" t="s">
        <v>7672</v>
      </c>
      <c r="AC267" s="214" t="str">
        <f ca="1">_xll.qlVanillaSwap(,,,S267,,Z267,Y267,AA267,,AB267)</f>
        <v>obj_00b9a#0000</v>
      </c>
      <c r="AD267" s="214" t="b">
        <f ca="1">_xll.qlInstrumentSetPricingEngine(AC267,_xll.qlDiscountingSwapEngine(,"YC-EUR-EONIA"))</f>
        <v>1</v>
      </c>
      <c r="AE267" s="217">
        <f ca="1">_xll.qlVanillaSwapFairRate(AC267,AD267)</f>
        <v>2.028155622516719E-2</v>
      </c>
      <c r="AF267" s="209" t="str">
        <f t="shared" si="15"/>
        <v>Receiver</v>
      </c>
      <c r="AG267" s="218">
        <v>10000</v>
      </c>
      <c r="AH267" s="219" t="str">
        <f ca="1">_xll.qlVanillaSwap(,AF267,AG267,S267,AE267+E267%%,Z267,Y267,AA267,,AB267)</f>
        <v>obj_013f0#0000</v>
      </c>
      <c r="AI267" s="219" t="str">
        <f ca="1">_xll.qlEuropeanExercise(,K267)</f>
        <v>obj_003ad#0000</v>
      </c>
      <c r="AJ267" s="211" t="s">
        <v>7669</v>
      </c>
      <c r="AK267" s="220" t="str">
        <f ca="1">_xll.qlSwaption(,AH267,AI267,AJ267)</f>
        <v>obj_01501#0000</v>
      </c>
      <c r="AL267" s="221" t="str">
        <f ca="1">_xll.qlConstantSwaptionVolatility(,,I267,J267,G267)</f>
        <v>obj_00228#0000</v>
      </c>
      <c r="AM267" s="221" t="b">
        <f ca="1">_xll.qlInstrumentSetPricingEngine(AK267,_xll.qlBachelierBlackSwaptionEngine(,"YC-EUR-EONIA",AL267))</f>
        <v>1</v>
      </c>
      <c r="AN267" s="222">
        <f ca="1">_xll.qlInstrumentNPV(AK267,AM267)/_xll.qlYieldTSDiscount("YC-EUR-EONIA",L267)</f>
        <v>24.695026654305771</v>
      </c>
      <c r="AO267" s="222">
        <f ca="1">_xll.qlInstrumentResults(AK267,"annuity",AM267)</f>
        <v>9117.6422584895245</v>
      </c>
      <c r="AP267" s="223" t="e">
        <f ca="1">H267*_xll.qlYieldTSDiscount("YC-EUR-EONIA",L267)/AO267</f>
        <v>#VALUE!</v>
      </c>
      <c r="AQ267" s="224" t="str">
        <f ca="1">IF(ISERROR(AP267),"",_xll.qlBachelierBlackFormulaImpliedVol(IF(AF267="Receiver","Put",IF(AF267="Payer","Call","NA")),AE267+E267%%,AE267,_xll.qlDayCounterYearFraction("Act/365 (Fixed)",B267,K267),AP267))</f>
        <v/>
      </c>
      <c r="AR267" s="225" t="str">
        <f ca="1">IF(ISERROR(AP267),"",_xll.qlBlackFormulaImpliedStdDev(IF(AF267="Receiver","Put",IF(AF267="Payer","Call","NA")),AE267+E267%%,AE267,AP267)/SQRT(_xll.qlDayCounterYearFraction("Act/365 (Fixed)",B267,K267)))</f>
        <v/>
      </c>
    </row>
    <row r="268" spans="2:44">
      <c r="B268" s="210">
        <f t="shared" ca="1" si="12"/>
        <v>42276</v>
      </c>
      <c r="C268" s="107" t="s">
        <v>46</v>
      </c>
      <c r="D268" s="107" t="s">
        <v>41</v>
      </c>
      <c r="E268" s="107">
        <v>-100</v>
      </c>
      <c r="F268" s="209" t="str">
        <f t="shared" si="13"/>
        <v>EUR FWD PREM-100 10Y1Y</v>
      </c>
      <c r="G268" s="212">
        <f t="shared" si="14"/>
        <v>7.3600000000000002E-3</v>
      </c>
      <c r="H268" s="213" t="str">
        <f>VLOOKUP(F268,SwaptionVols!$Z:$AE,4,FALSE)</f>
        <v>#N/A N/A</v>
      </c>
      <c r="I268" s="211" t="s">
        <v>7574</v>
      </c>
      <c r="J268" s="211" t="s">
        <v>7575</v>
      </c>
      <c r="K268" s="210">
        <f ca="1">_xll.qlCalendarAdvance(I268,B268,C268,J268)</f>
        <v>45929</v>
      </c>
      <c r="L268" s="210">
        <f ca="1">_xll.qlCalendarAdvance(I268,K268,"2d")</f>
        <v>45931</v>
      </c>
      <c r="M268" s="210">
        <f ca="1">_xll.qlCalendarAdvance(I268,L268,D268,"unadjusted")</f>
        <v>46296</v>
      </c>
      <c r="N268" s="211" t="s">
        <v>41</v>
      </c>
      <c r="O268" s="211" t="s">
        <v>7574</v>
      </c>
      <c r="P268" s="211" t="s">
        <v>7575</v>
      </c>
      <c r="Q268" s="211" t="s">
        <v>7575</v>
      </c>
      <c r="R268" s="211" t="s">
        <v>7670</v>
      </c>
      <c r="S268" s="214" t="str">
        <f ca="1">_xll.qlSchedule(,L268,M268,N268,O268,P268,Q268,R268)</f>
        <v>obj_00470#0000</v>
      </c>
      <c r="T268" s="339" t="s">
        <v>54</v>
      </c>
      <c r="U268" s="211" t="s">
        <v>7574</v>
      </c>
      <c r="V268" s="211" t="s">
        <v>7575</v>
      </c>
      <c r="W268" s="211" t="s">
        <v>7575</v>
      </c>
      <c r="X268" s="211" t="s">
        <v>7670</v>
      </c>
      <c r="Y268" s="214" t="str">
        <f ca="1">_xll.qlSchedule(,L268,M268,T268,U268,V268,W268,X268)</f>
        <v>obj_0045f#0000</v>
      </c>
      <c r="Z268" s="215" t="s">
        <v>7671</v>
      </c>
      <c r="AA268" s="338" t="s">
        <v>7638</v>
      </c>
      <c r="AB268" s="216" t="s">
        <v>7672</v>
      </c>
      <c r="AC268" s="214" t="str">
        <f ca="1">_xll.qlVanillaSwap(,,,S268,,Z268,Y268,AA268,,AB268)</f>
        <v>obj_00b00#0000</v>
      </c>
      <c r="AD268" s="214" t="b">
        <f ca="1">_xll.qlInstrumentSetPricingEngine(AC268,_xll.qlDiscountingSwapEngine(,"YC-EUR-EONIA"))</f>
        <v>1</v>
      </c>
      <c r="AE268" s="217">
        <f ca="1">_xll.qlVanillaSwapFairRate(AC268,AD268)</f>
        <v>2.028155622516719E-2</v>
      </c>
      <c r="AF268" s="209" t="str">
        <f t="shared" si="15"/>
        <v>Receiver</v>
      </c>
      <c r="AG268" s="218">
        <v>10000</v>
      </c>
      <c r="AH268" s="219" t="str">
        <f ca="1">_xll.qlVanillaSwap(,AF268,AG268,S268,AE268+E268%%,Z268,Y268,AA268,,AB268)</f>
        <v>obj_01284#0000</v>
      </c>
      <c r="AI268" s="219" t="str">
        <f ca="1">_xll.qlEuropeanExercise(,K268)</f>
        <v>obj_0035a#0000</v>
      </c>
      <c r="AJ268" s="211" t="s">
        <v>7669</v>
      </c>
      <c r="AK268" s="220" t="str">
        <f ca="1">_xll.qlSwaption(,AH268,AI268,AJ268)</f>
        <v>obj_0170b#0000</v>
      </c>
      <c r="AL268" s="221" t="str">
        <f ca="1">_xll.qlConstantSwaptionVolatility(,,I268,J268,G268)</f>
        <v>obj_00235#0000</v>
      </c>
      <c r="AM268" s="221" t="b">
        <f ca="1">_xll.qlInstrumentSetPricingEngine(AK268,_xll.qlBachelierBlackSwaptionEngine(,"YC-EUR-EONIA",AL268))</f>
        <v>1</v>
      </c>
      <c r="AN268" s="222">
        <f ca="1">_xll.qlInstrumentNPV(AK268,AM268)/_xll.qlYieldTSDiscount("YC-EUR-EONIA",L268)</f>
        <v>50.306737523932327</v>
      </c>
      <c r="AO268" s="222">
        <f ca="1">_xll.qlInstrumentResults(AK268,"annuity",AM268)</f>
        <v>9117.6422584895263</v>
      </c>
      <c r="AP268" s="223" t="e">
        <f ca="1">H268*_xll.qlYieldTSDiscount("YC-EUR-EONIA",L268)/AO268</f>
        <v>#VALUE!</v>
      </c>
      <c r="AQ268" s="224" t="str">
        <f ca="1">IF(ISERROR(AP268),"",_xll.qlBachelierBlackFormulaImpliedVol(IF(AF268="Receiver","Put",IF(AF268="Payer","Call","NA")),AE268+E268%%,AE268,_xll.qlDayCounterYearFraction("Act/365 (Fixed)",B268,K268),AP268))</f>
        <v/>
      </c>
      <c r="AR268" s="225" t="str">
        <f ca="1">IF(ISERROR(AP268),"",_xll.qlBlackFormulaImpliedStdDev(IF(AF268="Receiver","Put",IF(AF268="Payer","Call","NA")),AE268+E268%%,AE268,AP268)/SQRT(_xll.qlDayCounterYearFraction("Act/365 (Fixed)",B268,K268)))</f>
        <v/>
      </c>
    </row>
    <row r="269" spans="2:44">
      <c r="B269" s="210">
        <f t="shared" ca="1" si="12"/>
        <v>42276</v>
      </c>
      <c r="C269" s="107" t="s">
        <v>46</v>
      </c>
      <c r="D269" s="107" t="s">
        <v>41</v>
      </c>
      <c r="E269" s="107">
        <v>-50</v>
      </c>
      <c r="F269" s="209" t="str">
        <f t="shared" si="13"/>
        <v>EUR FWD PREM-50 10Y1Y</v>
      </c>
      <c r="G269" s="212">
        <f t="shared" si="14"/>
        <v>7.3600000000000002E-3</v>
      </c>
      <c r="H269" s="213" t="str">
        <f>VLOOKUP(F269,SwaptionVols!$Z:$AE,4,FALSE)</f>
        <v>#N/A N/A</v>
      </c>
      <c r="I269" s="211" t="s">
        <v>7574</v>
      </c>
      <c r="J269" s="211" t="s">
        <v>7575</v>
      </c>
      <c r="K269" s="210">
        <f ca="1">_xll.qlCalendarAdvance(I269,B269,C269,J269)</f>
        <v>45929</v>
      </c>
      <c r="L269" s="210">
        <f ca="1">_xll.qlCalendarAdvance(I269,K269,"2d")</f>
        <v>45931</v>
      </c>
      <c r="M269" s="210">
        <f ca="1">_xll.qlCalendarAdvance(I269,L269,D269,"unadjusted")</f>
        <v>46296</v>
      </c>
      <c r="N269" s="211" t="s">
        <v>41</v>
      </c>
      <c r="O269" s="211" t="s">
        <v>7574</v>
      </c>
      <c r="P269" s="211" t="s">
        <v>7575</v>
      </c>
      <c r="Q269" s="211" t="s">
        <v>7575</v>
      </c>
      <c r="R269" s="211" t="s">
        <v>7670</v>
      </c>
      <c r="S269" s="214" t="str">
        <f ca="1">_xll.qlSchedule(,L269,M269,N269,O269,P269,Q269,R269)</f>
        <v>obj_008f0#0000</v>
      </c>
      <c r="T269" s="339" t="s">
        <v>54</v>
      </c>
      <c r="U269" s="211" t="s">
        <v>7574</v>
      </c>
      <c r="V269" s="211" t="s">
        <v>7575</v>
      </c>
      <c r="W269" s="211" t="s">
        <v>7575</v>
      </c>
      <c r="X269" s="211" t="s">
        <v>7670</v>
      </c>
      <c r="Y269" s="214" t="str">
        <f ca="1">_xll.qlSchedule(,L269,M269,T269,U269,V269,W269,X269)</f>
        <v>obj_008f1#0000</v>
      </c>
      <c r="Z269" s="215" t="s">
        <v>7671</v>
      </c>
      <c r="AA269" s="338" t="s">
        <v>7638</v>
      </c>
      <c r="AB269" s="216" t="s">
        <v>7672</v>
      </c>
      <c r="AC269" s="214" t="str">
        <f ca="1">_xll.qlVanillaSwap(,,,S269,,Z269,Y269,AA269,,AB269)</f>
        <v>obj_00ce8#0000</v>
      </c>
      <c r="AD269" s="214" t="b">
        <f ca="1">_xll.qlInstrumentSetPricingEngine(AC269,_xll.qlDiscountingSwapEngine(,"YC-EUR-EONIA"))</f>
        <v>1</v>
      </c>
      <c r="AE269" s="217">
        <f ca="1">_xll.qlVanillaSwapFairRate(AC269,AD269)</f>
        <v>2.028155622516719E-2</v>
      </c>
      <c r="AF269" s="209" t="str">
        <f t="shared" si="15"/>
        <v>Receiver</v>
      </c>
      <c r="AG269" s="218">
        <v>10000</v>
      </c>
      <c r="AH269" s="219" t="str">
        <f ca="1">_xll.qlVanillaSwap(,AF269,AG269,S269,AE269+E269%%,Z269,Y269,AA269,,AB269)</f>
        <v>obj_01338#0000</v>
      </c>
      <c r="AI269" s="219" t="str">
        <f ca="1">_xll.qlEuropeanExercise(,K269)</f>
        <v>obj_0048c#0000</v>
      </c>
      <c r="AJ269" s="211" t="s">
        <v>7669</v>
      </c>
      <c r="AK269" s="220" t="str">
        <f ca="1">_xll.qlSwaption(,AH269,AI269,AJ269)</f>
        <v>obj_01557#0000</v>
      </c>
      <c r="AL269" s="221" t="str">
        <f ca="1">_xll.qlConstantSwaptionVolatility(,,I269,J269,G269)</f>
        <v>obj_002b6#0000</v>
      </c>
      <c r="AM269" s="221" t="b">
        <f ca="1">_xll.qlInstrumentSetPricingEngine(AK269,_xll.qlBachelierBlackSwaptionEngine(,"YC-EUR-EONIA",AL269))</f>
        <v>1</v>
      </c>
      <c r="AN269" s="222">
        <f ca="1">_xll.qlInstrumentNPV(AK269,AM269)/_xll.qlYieldTSDiscount("YC-EUR-EONIA",L269)</f>
        <v>68.631016572536623</v>
      </c>
      <c r="AO269" s="222">
        <f ca="1">_xll.qlInstrumentResults(AK269,"annuity",AM269)</f>
        <v>9117.6422584895245</v>
      </c>
      <c r="AP269" s="223" t="e">
        <f ca="1">H269*_xll.qlYieldTSDiscount("YC-EUR-EONIA",L269)/AO269</f>
        <v>#VALUE!</v>
      </c>
      <c r="AQ269" s="224" t="str">
        <f ca="1">IF(ISERROR(AP269),"",_xll.qlBachelierBlackFormulaImpliedVol(IF(AF269="Receiver","Put",IF(AF269="Payer","Call","NA")),AE269+E269%%,AE269,_xll.qlDayCounterYearFraction("Act/365 (Fixed)",B269,K269),AP269))</f>
        <v/>
      </c>
      <c r="AR269" s="225" t="str">
        <f ca="1">IF(ISERROR(AP269),"",_xll.qlBlackFormulaImpliedStdDev(IF(AF269="Receiver","Put",IF(AF269="Payer","Call","NA")),AE269+E269%%,AE269,AP269)/SQRT(_xll.qlDayCounterYearFraction("Act/365 (Fixed)",B269,K269)))</f>
        <v/>
      </c>
    </row>
    <row r="270" spans="2:44">
      <c r="B270" s="210">
        <f t="shared" ca="1" si="12"/>
        <v>42276</v>
      </c>
      <c r="C270" s="107" t="s">
        <v>46</v>
      </c>
      <c r="D270" s="107" t="s">
        <v>41</v>
      </c>
      <c r="E270" s="107">
        <v>-25</v>
      </c>
      <c r="F270" s="209" t="str">
        <f t="shared" si="13"/>
        <v>EUR FWD PREM-25 10Y1Y</v>
      </c>
      <c r="G270" s="212">
        <f t="shared" si="14"/>
        <v>7.3600000000000002E-3</v>
      </c>
      <c r="H270" s="213" t="str">
        <f>VLOOKUP(F270,SwaptionVols!$Z:$AE,4,FALSE)</f>
        <v>#N/A N/A</v>
      </c>
      <c r="I270" s="211" t="s">
        <v>7574</v>
      </c>
      <c r="J270" s="211" t="s">
        <v>7575</v>
      </c>
      <c r="K270" s="210">
        <f ca="1">_xll.qlCalendarAdvance(I270,B270,C270,J270)</f>
        <v>45929</v>
      </c>
      <c r="L270" s="210">
        <f ca="1">_xll.qlCalendarAdvance(I270,K270,"2d")</f>
        <v>45931</v>
      </c>
      <c r="M270" s="210">
        <f ca="1">_xll.qlCalendarAdvance(I270,L270,D270,"unadjusted")</f>
        <v>46296</v>
      </c>
      <c r="N270" s="211" t="s">
        <v>41</v>
      </c>
      <c r="O270" s="211" t="s">
        <v>7574</v>
      </c>
      <c r="P270" s="211" t="s">
        <v>7575</v>
      </c>
      <c r="Q270" s="211" t="s">
        <v>7575</v>
      </c>
      <c r="R270" s="211" t="s">
        <v>7670</v>
      </c>
      <c r="S270" s="214" t="str">
        <f ca="1">_xll.qlSchedule(,L270,M270,N270,O270,P270,Q270,R270)</f>
        <v>obj_006ab#0000</v>
      </c>
      <c r="T270" s="339" t="s">
        <v>54</v>
      </c>
      <c r="U270" s="211" t="s">
        <v>7574</v>
      </c>
      <c r="V270" s="211" t="s">
        <v>7575</v>
      </c>
      <c r="W270" s="211" t="s">
        <v>7575</v>
      </c>
      <c r="X270" s="211" t="s">
        <v>7670</v>
      </c>
      <c r="Y270" s="214" t="str">
        <f ca="1">_xll.qlSchedule(,L270,M270,T270,U270,V270,W270,X270)</f>
        <v>obj_006f7#0000</v>
      </c>
      <c r="Z270" s="215" t="s">
        <v>7671</v>
      </c>
      <c r="AA270" s="338" t="s">
        <v>7638</v>
      </c>
      <c r="AB270" s="216" t="s">
        <v>7672</v>
      </c>
      <c r="AC270" s="214" t="str">
        <f ca="1">_xll.qlVanillaSwap(,,,S270,,Z270,Y270,AA270,,AB270)</f>
        <v>obj_00b1a#0000</v>
      </c>
      <c r="AD270" s="214" t="b">
        <f ca="1">_xll.qlInstrumentSetPricingEngine(AC270,_xll.qlDiscountingSwapEngine(,"YC-EUR-EONIA"))</f>
        <v>1</v>
      </c>
      <c r="AE270" s="217">
        <f ca="1">_xll.qlVanillaSwapFairRate(AC270,AD270)</f>
        <v>2.028155622516719E-2</v>
      </c>
      <c r="AF270" s="209" t="str">
        <f t="shared" si="15"/>
        <v>Receiver</v>
      </c>
      <c r="AG270" s="218">
        <v>10000</v>
      </c>
      <c r="AH270" s="219" t="str">
        <f ca="1">_xll.qlVanillaSwap(,AF270,AG270,S270,AE270+E270%%,Z270,Y270,AA270,,AB270)</f>
        <v>obj_0126a#0000</v>
      </c>
      <c r="AI270" s="219" t="str">
        <f ca="1">_xll.qlEuropeanExercise(,K270)</f>
        <v>obj_00ce1#0000</v>
      </c>
      <c r="AJ270" s="211" t="s">
        <v>7669</v>
      </c>
      <c r="AK270" s="220" t="str">
        <f ca="1">_xll.qlSwaption(,AH270,AI270,AJ270)</f>
        <v>obj_016c0#0000</v>
      </c>
      <c r="AL270" s="221" t="str">
        <f ca="1">_xll.qlConstantSwaptionVolatility(,,I270,J270,G270)</f>
        <v>obj_002a6#0000</v>
      </c>
      <c r="AM270" s="221" t="b">
        <f ca="1">_xll.qlInstrumentSetPricingEngine(AK270,_xll.qlBachelierBlackSwaptionEngine(,"YC-EUR-EONIA",AL270))</f>
        <v>1</v>
      </c>
      <c r="AN270" s="222">
        <f ca="1">_xll.qlInstrumentNPV(AK270,AM270)/_xll.qlYieldTSDiscount("YC-EUR-EONIA",L270)</f>
        <v>79.315698871195721</v>
      </c>
      <c r="AO270" s="222">
        <f ca="1">_xll.qlInstrumentResults(AK270,"annuity",AM270)</f>
        <v>9117.6422584895245</v>
      </c>
      <c r="AP270" s="223" t="e">
        <f ca="1">H270*_xll.qlYieldTSDiscount("YC-EUR-EONIA",L270)/AO270</f>
        <v>#VALUE!</v>
      </c>
      <c r="AQ270" s="224" t="str">
        <f ca="1">IF(ISERROR(AP270),"",_xll.qlBachelierBlackFormulaImpliedVol(IF(AF270="Receiver","Put",IF(AF270="Payer","Call","NA")),AE270+E270%%,AE270,_xll.qlDayCounterYearFraction("Act/365 (Fixed)",B270,K270),AP270))</f>
        <v/>
      </c>
      <c r="AR270" s="225" t="str">
        <f ca="1">IF(ISERROR(AP270),"",_xll.qlBlackFormulaImpliedStdDev(IF(AF270="Receiver","Put",IF(AF270="Payer","Call","NA")),AE270+E270%%,AE270,AP270)/SQRT(_xll.qlDayCounterYearFraction("Act/365 (Fixed)",B270,K270)))</f>
        <v/>
      </c>
    </row>
    <row r="271" spans="2:44">
      <c r="B271" s="210">
        <f t="shared" ca="1" si="12"/>
        <v>42276</v>
      </c>
      <c r="C271" s="107" t="s">
        <v>46</v>
      </c>
      <c r="D271" s="107" t="s">
        <v>41</v>
      </c>
      <c r="E271" s="107">
        <v>25</v>
      </c>
      <c r="F271" s="209" t="str">
        <f t="shared" si="13"/>
        <v>EUR FWD PREM 25 10Y1Y</v>
      </c>
      <c r="G271" s="212">
        <f t="shared" si="14"/>
        <v>7.3600000000000002E-3</v>
      </c>
      <c r="H271" s="213" t="str">
        <f>VLOOKUP(F271,SwaptionVols!$Z:$AE,4,FALSE)</f>
        <v>#N/A N/A</v>
      </c>
      <c r="I271" s="211" t="s">
        <v>7574</v>
      </c>
      <c r="J271" s="211" t="s">
        <v>7575</v>
      </c>
      <c r="K271" s="210">
        <f ca="1">_xll.qlCalendarAdvance(I271,B271,C271,J271)</f>
        <v>45929</v>
      </c>
      <c r="L271" s="210">
        <f ca="1">_xll.qlCalendarAdvance(I271,K271,"2d")</f>
        <v>45931</v>
      </c>
      <c r="M271" s="210">
        <f ca="1">_xll.qlCalendarAdvance(I271,L271,D271,"unadjusted")</f>
        <v>46296</v>
      </c>
      <c r="N271" s="211" t="s">
        <v>41</v>
      </c>
      <c r="O271" s="211" t="s">
        <v>7574</v>
      </c>
      <c r="P271" s="211" t="s">
        <v>7575</v>
      </c>
      <c r="Q271" s="211" t="s">
        <v>7575</v>
      </c>
      <c r="R271" s="211" t="s">
        <v>7670</v>
      </c>
      <c r="S271" s="214" t="str">
        <f ca="1">_xll.qlSchedule(,L271,M271,N271,O271,P271,Q271,R271)</f>
        <v>obj_00687#0000</v>
      </c>
      <c r="T271" s="339" t="s">
        <v>54</v>
      </c>
      <c r="U271" s="211" t="s">
        <v>7574</v>
      </c>
      <c r="V271" s="211" t="s">
        <v>7575</v>
      </c>
      <c r="W271" s="211" t="s">
        <v>7575</v>
      </c>
      <c r="X271" s="211" t="s">
        <v>7670</v>
      </c>
      <c r="Y271" s="214" t="str">
        <f ca="1">_xll.qlSchedule(,L271,M271,T271,U271,V271,W271,X271)</f>
        <v>obj_006d4#0000</v>
      </c>
      <c r="Z271" s="215" t="s">
        <v>7671</v>
      </c>
      <c r="AA271" s="338" t="s">
        <v>7638</v>
      </c>
      <c r="AB271" s="216" t="s">
        <v>7672</v>
      </c>
      <c r="AC271" s="214" t="str">
        <f ca="1">_xll.qlVanillaSwap(,,,S271,,Z271,Y271,AA271,,AB271)</f>
        <v>obj_00ae2#0000</v>
      </c>
      <c r="AD271" s="214" t="b">
        <f ca="1">_xll.qlInstrumentSetPricingEngine(AC271,_xll.qlDiscountingSwapEngine(,"YC-EUR-EONIA"))</f>
        <v>1</v>
      </c>
      <c r="AE271" s="217">
        <f ca="1">_xll.qlVanillaSwapFairRate(AC271,AD271)</f>
        <v>2.028155622516719E-2</v>
      </c>
      <c r="AF271" s="209" t="str">
        <f t="shared" si="15"/>
        <v>Payer</v>
      </c>
      <c r="AG271" s="218">
        <v>10000</v>
      </c>
      <c r="AH271" s="219" t="str">
        <f ca="1">_xll.qlVanillaSwap(,AF271,AG271,S271,AE271+E271%%,Z271,Y271,AA271,,AB271)</f>
        <v>obj_01628#0000</v>
      </c>
      <c r="AI271" s="219" t="str">
        <f ca="1">_xll.qlEuropeanExercise(,K271)</f>
        <v>obj_00547#0000</v>
      </c>
      <c r="AJ271" s="211" t="s">
        <v>7669</v>
      </c>
      <c r="AK271" s="220" t="str">
        <f ca="1">_xll.qlSwaption(,AH271,AI271,AJ271)</f>
        <v>obj_017b2#0000</v>
      </c>
      <c r="AL271" s="221" t="str">
        <f ca="1">_xll.qlConstantSwaptionVolatility(,,I271,J271,G271)</f>
        <v>obj_0025d#0000</v>
      </c>
      <c r="AM271" s="221" t="b">
        <f ca="1">_xll.qlInstrumentSetPricingEngine(AK271,_xll.qlBachelierBlackSwaptionEngine(,"YC-EUR-EONIA",AL271))</f>
        <v>1</v>
      </c>
      <c r="AN271" s="222">
        <f ca="1">_xll.qlInstrumentNPV(AK271,AM271)/_xll.qlYieldTSDiscount("YC-EUR-EONIA",L271)</f>
        <v>79.315698871196133</v>
      </c>
      <c r="AO271" s="222">
        <f ca="1">_xll.qlInstrumentResults(AK271,"annuity",AM271)</f>
        <v>9117.6422584895245</v>
      </c>
      <c r="AP271" s="223" t="e">
        <f ca="1">H271*_xll.qlYieldTSDiscount("YC-EUR-EONIA",L271)/AO271</f>
        <v>#VALUE!</v>
      </c>
      <c r="AQ271" s="224" t="str">
        <f ca="1">IF(ISERROR(AP271),"",_xll.qlBachelierBlackFormulaImpliedVol(IF(AF271="Receiver","Put",IF(AF271="Payer","Call","NA")),AE271+E271%%,AE271,_xll.qlDayCounterYearFraction("Act/365 (Fixed)",B271,K271),AP271))</f>
        <v/>
      </c>
      <c r="AR271" s="225" t="str">
        <f ca="1">IF(ISERROR(AP271),"",_xll.qlBlackFormulaImpliedStdDev(IF(AF271="Receiver","Put",IF(AF271="Payer","Call","NA")),AE271+E271%%,AE271,AP271)/SQRT(_xll.qlDayCounterYearFraction("Act/365 (Fixed)",B271,K271)))</f>
        <v/>
      </c>
    </row>
    <row r="272" spans="2:44">
      <c r="B272" s="210">
        <f t="shared" ca="1" si="12"/>
        <v>42276</v>
      </c>
      <c r="C272" s="107" t="s">
        <v>46</v>
      </c>
      <c r="D272" s="107" t="s">
        <v>41</v>
      </c>
      <c r="E272" s="107">
        <v>50</v>
      </c>
      <c r="F272" s="209" t="str">
        <f t="shared" si="13"/>
        <v>EUR FWD PREM 50 10Y1Y</v>
      </c>
      <c r="G272" s="212">
        <f t="shared" si="14"/>
        <v>7.3600000000000002E-3</v>
      </c>
      <c r="H272" s="213" t="str">
        <f>VLOOKUP(F272,SwaptionVols!$Z:$AE,4,FALSE)</f>
        <v>#N/A N/A</v>
      </c>
      <c r="I272" s="211" t="s">
        <v>7574</v>
      </c>
      <c r="J272" s="211" t="s">
        <v>7575</v>
      </c>
      <c r="K272" s="210">
        <f ca="1">_xll.qlCalendarAdvance(I272,B272,C272,J272)</f>
        <v>45929</v>
      </c>
      <c r="L272" s="210">
        <f ca="1">_xll.qlCalendarAdvance(I272,K272,"2d")</f>
        <v>45931</v>
      </c>
      <c r="M272" s="210">
        <f ca="1">_xll.qlCalendarAdvance(I272,L272,D272,"unadjusted")</f>
        <v>46296</v>
      </c>
      <c r="N272" s="211" t="s">
        <v>41</v>
      </c>
      <c r="O272" s="211" t="s">
        <v>7574</v>
      </c>
      <c r="P272" s="211" t="s">
        <v>7575</v>
      </c>
      <c r="Q272" s="211" t="s">
        <v>7575</v>
      </c>
      <c r="R272" s="211" t="s">
        <v>7670</v>
      </c>
      <c r="S272" s="214" t="str">
        <f ca="1">_xll.qlSchedule(,L272,M272,N272,O272,P272,Q272,R272)</f>
        <v>obj_00471#0000</v>
      </c>
      <c r="T272" s="339" t="s">
        <v>54</v>
      </c>
      <c r="U272" s="211" t="s">
        <v>7574</v>
      </c>
      <c r="V272" s="211" t="s">
        <v>7575</v>
      </c>
      <c r="W272" s="211" t="s">
        <v>7575</v>
      </c>
      <c r="X272" s="211" t="s">
        <v>7670</v>
      </c>
      <c r="Y272" s="214" t="str">
        <f ca="1">_xll.qlSchedule(,L272,M272,T272,U272,V272,W272,X272)</f>
        <v>obj_00460#0000</v>
      </c>
      <c r="Z272" s="215" t="s">
        <v>7671</v>
      </c>
      <c r="AA272" s="338" t="s">
        <v>7638</v>
      </c>
      <c r="AB272" s="216" t="s">
        <v>7672</v>
      </c>
      <c r="AC272" s="214" t="str">
        <f ca="1">_xll.qlVanillaSwap(,,,S272,,Z272,Y272,AA272,,AB272)</f>
        <v>obj_00a0a#0000</v>
      </c>
      <c r="AD272" s="214" t="b">
        <f ca="1">_xll.qlInstrumentSetPricingEngine(AC272,_xll.qlDiscountingSwapEngine(,"YC-EUR-EONIA"))</f>
        <v>1</v>
      </c>
      <c r="AE272" s="217">
        <f ca="1">_xll.qlVanillaSwapFairRate(AC272,AD272)</f>
        <v>2.028155622516719E-2</v>
      </c>
      <c r="AF272" s="209" t="str">
        <f t="shared" si="15"/>
        <v>Payer</v>
      </c>
      <c r="AG272" s="218">
        <v>10000</v>
      </c>
      <c r="AH272" s="219" t="str">
        <f ca="1">_xll.qlVanillaSwap(,AF272,AG272,S272,AE272+E272%%,Z272,Y272,AA272,,AB272)</f>
        <v>obj_015b4#0000</v>
      </c>
      <c r="AI272" s="219" t="str">
        <f ca="1">_xll.qlEuropeanExercise(,K272)</f>
        <v>obj_003f6#0000</v>
      </c>
      <c r="AJ272" s="211" t="s">
        <v>7669</v>
      </c>
      <c r="AK272" s="220" t="str">
        <f ca="1">_xll.qlSwaption(,AH272,AI272,AJ272)</f>
        <v>obj_01728#0000</v>
      </c>
      <c r="AL272" s="221" t="str">
        <f ca="1">_xll.qlConstantSwaptionVolatility(,,I272,J272,G272)</f>
        <v>obj_0023e#0000</v>
      </c>
      <c r="AM272" s="221" t="b">
        <f ca="1">_xll.qlInstrumentSetPricingEngine(AK272,_xll.qlBachelierBlackSwaptionEngine(,"YC-EUR-EONIA",AL272))</f>
        <v>1</v>
      </c>
      <c r="AN272" s="222">
        <f ca="1">_xll.qlInstrumentNPV(AK272,AM272)/_xll.qlYieldTSDiscount("YC-EUR-EONIA",L272)</f>
        <v>68.631016572536993</v>
      </c>
      <c r="AO272" s="222">
        <f ca="1">_xll.qlInstrumentResults(AK272,"annuity",AM272)</f>
        <v>9117.6422584895245</v>
      </c>
      <c r="AP272" s="223" t="e">
        <f ca="1">H272*_xll.qlYieldTSDiscount("YC-EUR-EONIA",L272)/AO272</f>
        <v>#VALUE!</v>
      </c>
      <c r="AQ272" s="224" t="str">
        <f ca="1">IF(ISERROR(AP272),"",_xll.qlBachelierBlackFormulaImpliedVol(IF(AF272="Receiver","Put",IF(AF272="Payer","Call","NA")),AE272+E272%%,AE272,_xll.qlDayCounterYearFraction("Act/365 (Fixed)",B272,K272),AP272))</f>
        <v/>
      </c>
      <c r="AR272" s="225" t="str">
        <f ca="1">IF(ISERROR(AP272),"",_xll.qlBlackFormulaImpliedStdDev(IF(AF272="Receiver","Put",IF(AF272="Payer","Call","NA")),AE272+E272%%,AE272,AP272)/SQRT(_xll.qlDayCounterYearFraction("Act/365 (Fixed)",B272,K272)))</f>
        <v/>
      </c>
    </row>
    <row r="273" spans="2:44">
      <c r="B273" s="210">
        <f t="shared" ca="1" si="12"/>
        <v>42276</v>
      </c>
      <c r="C273" s="107" t="s">
        <v>46</v>
      </c>
      <c r="D273" s="107" t="s">
        <v>41</v>
      </c>
      <c r="E273" s="107">
        <v>100</v>
      </c>
      <c r="F273" s="209" t="str">
        <f t="shared" si="13"/>
        <v>EUR FWD PREM 100 10Y1Y</v>
      </c>
      <c r="G273" s="212">
        <f t="shared" si="14"/>
        <v>7.3600000000000002E-3</v>
      </c>
      <c r="H273" s="213" t="str">
        <f>VLOOKUP(F273,SwaptionVols!$Z:$AE,4,FALSE)</f>
        <v>#N/A N/A</v>
      </c>
      <c r="I273" s="211" t="s">
        <v>7574</v>
      </c>
      <c r="J273" s="211" t="s">
        <v>7575</v>
      </c>
      <c r="K273" s="210">
        <f ca="1">_xll.qlCalendarAdvance(I273,B273,C273,J273)</f>
        <v>45929</v>
      </c>
      <c r="L273" s="210">
        <f ca="1">_xll.qlCalendarAdvance(I273,K273,"2d")</f>
        <v>45931</v>
      </c>
      <c r="M273" s="210">
        <f ca="1">_xll.qlCalendarAdvance(I273,L273,D273,"unadjusted")</f>
        <v>46296</v>
      </c>
      <c r="N273" s="211" t="s">
        <v>41</v>
      </c>
      <c r="O273" s="211" t="s">
        <v>7574</v>
      </c>
      <c r="P273" s="211" t="s">
        <v>7575</v>
      </c>
      <c r="Q273" s="211" t="s">
        <v>7575</v>
      </c>
      <c r="R273" s="211" t="s">
        <v>7670</v>
      </c>
      <c r="S273" s="214" t="str">
        <f ca="1">_xll.qlSchedule(,L273,M273,N273,O273,P273,Q273,R273)</f>
        <v>obj_00369#0000</v>
      </c>
      <c r="T273" s="339" t="s">
        <v>54</v>
      </c>
      <c r="U273" s="211" t="s">
        <v>7574</v>
      </c>
      <c r="V273" s="211" t="s">
        <v>7575</v>
      </c>
      <c r="W273" s="211" t="s">
        <v>7575</v>
      </c>
      <c r="X273" s="211" t="s">
        <v>7670</v>
      </c>
      <c r="Y273" s="214" t="str">
        <f ca="1">_xll.qlSchedule(,L273,M273,T273,U273,V273,W273,X273)</f>
        <v>obj_003c9#0000</v>
      </c>
      <c r="Z273" s="215" t="s">
        <v>7671</v>
      </c>
      <c r="AA273" s="338" t="s">
        <v>7638</v>
      </c>
      <c r="AB273" s="216" t="s">
        <v>7672</v>
      </c>
      <c r="AC273" s="214" t="str">
        <f ca="1">_xll.qlVanillaSwap(,,,S273,,Z273,Y273,AA273,,AB273)</f>
        <v>obj_00a21#0000</v>
      </c>
      <c r="AD273" s="214" t="b">
        <f ca="1">_xll.qlInstrumentSetPricingEngine(AC273,_xll.qlDiscountingSwapEngine(,"YC-EUR-EONIA"))</f>
        <v>1</v>
      </c>
      <c r="AE273" s="217">
        <f ca="1">_xll.qlVanillaSwapFairRate(AC273,AD273)</f>
        <v>2.028155622516719E-2</v>
      </c>
      <c r="AF273" s="209" t="str">
        <f t="shared" si="15"/>
        <v>Payer</v>
      </c>
      <c r="AG273" s="218">
        <v>10000</v>
      </c>
      <c r="AH273" s="219" t="str">
        <f ca="1">_xll.qlVanillaSwap(,AF273,AG273,S273,AE273+E273%%,Z273,Y273,AA273,,AB273)</f>
        <v>obj_016d0#0000</v>
      </c>
      <c r="AI273" s="219" t="str">
        <f ca="1">_xll.qlEuropeanExercise(,K273)</f>
        <v>obj_0040a#0000</v>
      </c>
      <c r="AJ273" s="211" t="s">
        <v>7669</v>
      </c>
      <c r="AK273" s="220" t="str">
        <f ca="1">_xll.qlSwaption(,AH273,AI273,AJ273)</f>
        <v>obj_01757#0000</v>
      </c>
      <c r="AL273" s="221" t="str">
        <f ca="1">_xll.qlConstantSwaptionVolatility(,,I273,J273,G273)</f>
        <v>obj_00293#0000</v>
      </c>
      <c r="AM273" s="221" t="b">
        <f ca="1">_xll.qlInstrumentSetPricingEngine(AK273,_xll.qlBachelierBlackSwaptionEngine(,"YC-EUR-EONIA",AL273))</f>
        <v>1</v>
      </c>
      <c r="AN273" s="222">
        <f ca="1">_xll.qlInstrumentNPV(AK273,AM273)/_xll.qlYieldTSDiscount("YC-EUR-EONIA",L273)</f>
        <v>50.306737523931936</v>
      </c>
      <c r="AO273" s="222">
        <f ca="1">_xll.qlInstrumentResults(AK273,"annuity",AM273)</f>
        <v>9117.6422584895263</v>
      </c>
      <c r="AP273" s="223" t="e">
        <f ca="1">H273*_xll.qlYieldTSDiscount("YC-EUR-EONIA",L273)/AO273</f>
        <v>#VALUE!</v>
      </c>
      <c r="AQ273" s="224" t="str">
        <f ca="1">IF(ISERROR(AP273),"",_xll.qlBachelierBlackFormulaImpliedVol(IF(AF273="Receiver","Put",IF(AF273="Payer","Call","NA")),AE273+E273%%,AE273,_xll.qlDayCounterYearFraction("Act/365 (Fixed)",B273,K273),AP273))</f>
        <v/>
      </c>
      <c r="AR273" s="225" t="str">
        <f ca="1">IF(ISERROR(AP273),"",_xll.qlBlackFormulaImpliedStdDev(IF(AF273="Receiver","Put",IF(AF273="Payer","Call","NA")),AE273+E273%%,AE273,AP273)/SQRT(_xll.qlDayCounterYearFraction("Act/365 (Fixed)",B273,K273)))</f>
        <v/>
      </c>
    </row>
    <row r="274" spans="2:44">
      <c r="B274" s="210">
        <f t="shared" ca="1" si="12"/>
        <v>42276</v>
      </c>
      <c r="C274" s="107" t="s">
        <v>46</v>
      </c>
      <c r="D274" s="107" t="s">
        <v>41</v>
      </c>
      <c r="E274" s="107">
        <v>200</v>
      </c>
      <c r="F274" s="209" t="str">
        <f t="shared" si="13"/>
        <v>EUR FWD PREM 200 10Y1Y</v>
      </c>
      <c r="G274" s="212">
        <f t="shared" si="14"/>
        <v>7.3600000000000002E-3</v>
      </c>
      <c r="H274" s="213" t="str">
        <f>VLOOKUP(F274,SwaptionVols!$Z:$AE,4,FALSE)</f>
        <v>#N/A N/A</v>
      </c>
      <c r="I274" s="211" t="s">
        <v>7574</v>
      </c>
      <c r="J274" s="211" t="s">
        <v>7575</v>
      </c>
      <c r="K274" s="210">
        <f ca="1">_xll.qlCalendarAdvance(I274,B274,C274,J274)</f>
        <v>45929</v>
      </c>
      <c r="L274" s="210">
        <f ca="1">_xll.qlCalendarAdvance(I274,K274,"2d")</f>
        <v>45931</v>
      </c>
      <c r="M274" s="210">
        <f ca="1">_xll.qlCalendarAdvance(I274,L274,D274,"unadjusted")</f>
        <v>46296</v>
      </c>
      <c r="N274" s="211" t="s">
        <v>41</v>
      </c>
      <c r="O274" s="211" t="s">
        <v>7574</v>
      </c>
      <c r="P274" s="211" t="s">
        <v>7575</v>
      </c>
      <c r="Q274" s="211" t="s">
        <v>7575</v>
      </c>
      <c r="R274" s="211" t="s">
        <v>7670</v>
      </c>
      <c r="S274" s="214" t="str">
        <f ca="1">_xll.qlSchedule(,L274,M274,N274,O274,P274,Q274,R274)</f>
        <v>obj_00e6e#0000</v>
      </c>
      <c r="T274" s="339" t="s">
        <v>54</v>
      </c>
      <c r="U274" s="211" t="s">
        <v>7574</v>
      </c>
      <c r="V274" s="211" t="s">
        <v>7575</v>
      </c>
      <c r="W274" s="211" t="s">
        <v>7575</v>
      </c>
      <c r="X274" s="211" t="s">
        <v>7670</v>
      </c>
      <c r="Y274" s="214" t="str">
        <f ca="1">_xll.qlSchedule(,L274,M274,T274,U274,V274,W274,X274)</f>
        <v>obj_00de5#0000</v>
      </c>
      <c r="Z274" s="215" t="s">
        <v>7671</v>
      </c>
      <c r="AA274" s="338" t="s">
        <v>7638</v>
      </c>
      <c r="AB274" s="216" t="s">
        <v>7672</v>
      </c>
      <c r="AC274" s="214" t="str">
        <f ca="1">_xll.qlVanillaSwap(,,,S274,,Z274,Y274,AA274,,AB274)</f>
        <v>obj_00e6f#0000</v>
      </c>
      <c r="AD274" s="214" t="b">
        <f ca="1">_xll.qlInstrumentSetPricingEngine(AC274,_xll.qlDiscountingSwapEngine(,"YC-EUR-EONIA"))</f>
        <v>1</v>
      </c>
      <c r="AE274" s="217">
        <f ca="1">_xll.qlVanillaSwapFairRate(AC274,AD274)</f>
        <v>2.028155622516719E-2</v>
      </c>
      <c r="AF274" s="209" t="str">
        <f t="shared" si="15"/>
        <v>Payer</v>
      </c>
      <c r="AG274" s="218">
        <v>10000</v>
      </c>
      <c r="AH274" s="219" t="str">
        <f ca="1">_xll.qlVanillaSwap(,AF274,AG274,S274,AE274+E274%%,Z274,Y274,AA274,,AB274)</f>
        <v>obj_01561#0000</v>
      </c>
      <c r="AI274" s="219" t="str">
        <f ca="1">_xll.qlEuropeanExercise(,K274)</f>
        <v>obj_007a9#0000</v>
      </c>
      <c r="AJ274" s="211" t="s">
        <v>7669</v>
      </c>
      <c r="AK274" s="220" t="str">
        <f ca="1">_xll.qlSwaption(,AH274,AI274,AJ274)</f>
        <v>obj_01562#0000</v>
      </c>
      <c r="AL274" s="221" t="str">
        <f ca="1">_xll.qlConstantSwaptionVolatility(,,I274,J274,G274)</f>
        <v>obj_00279#0000</v>
      </c>
      <c r="AM274" s="221" t="b">
        <f ca="1">_xll.qlInstrumentSetPricingEngine(AK274,_xll.qlBachelierBlackSwaptionEngine(,"YC-EUR-EONIA",AL274))</f>
        <v>1</v>
      </c>
      <c r="AN274" s="222">
        <f ca="1">_xll.qlInstrumentNPV(AK274,AM274)/_xll.qlYieldTSDiscount("YC-EUR-EONIA",L274)</f>
        <v>24.695026654305543</v>
      </c>
      <c r="AO274" s="222">
        <f ca="1">_xll.qlInstrumentResults(AK274,"annuity",AM274)</f>
        <v>9117.6422584895263</v>
      </c>
      <c r="AP274" s="223" t="e">
        <f ca="1">H274*_xll.qlYieldTSDiscount("YC-EUR-EONIA",L274)/AO274</f>
        <v>#VALUE!</v>
      </c>
      <c r="AQ274" s="224" t="str">
        <f ca="1">IF(ISERROR(AP274),"",_xll.qlBachelierBlackFormulaImpliedVol(IF(AF274="Receiver","Put",IF(AF274="Payer","Call","NA")),AE274+E274%%,AE274,_xll.qlDayCounterYearFraction("Act/365 (Fixed)",B274,K274),AP274))</f>
        <v/>
      </c>
      <c r="AR274" s="225" t="str">
        <f ca="1">IF(ISERROR(AP274),"",_xll.qlBlackFormulaImpliedStdDev(IF(AF274="Receiver","Put",IF(AF274="Payer","Call","NA")),AE274+E274%%,AE274,AP274)/SQRT(_xll.qlDayCounterYearFraction("Act/365 (Fixed)",B274,K274)))</f>
        <v/>
      </c>
    </row>
    <row r="275" spans="2:44">
      <c r="B275" s="210">
        <f t="shared" ca="1" si="12"/>
        <v>42276</v>
      </c>
      <c r="C275" s="107" t="s">
        <v>47</v>
      </c>
      <c r="D275" s="107" t="s">
        <v>41</v>
      </c>
      <c r="E275" s="107">
        <v>-200</v>
      </c>
      <c r="F275" s="209" t="str">
        <f t="shared" si="13"/>
        <v>EUR FWD PREM-200 15Y1Y</v>
      </c>
      <c r="G275" s="212">
        <f t="shared" si="14"/>
        <v>7.0999999999999995E-3</v>
      </c>
      <c r="H275" s="213" t="str">
        <f>VLOOKUP(F275,SwaptionVols!$Z:$AE,4,FALSE)</f>
        <v>#N/A N/A</v>
      </c>
      <c r="I275" s="211" t="s">
        <v>7574</v>
      </c>
      <c r="J275" s="211" t="s">
        <v>7575</v>
      </c>
      <c r="K275" s="210">
        <f ca="1">_xll.qlCalendarAdvance(I275,B275,C275,J275)</f>
        <v>47756</v>
      </c>
      <c r="L275" s="210">
        <f ca="1">_xll.qlCalendarAdvance(I275,K275,"2d")</f>
        <v>47758</v>
      </c>
      <c r="M275" s="210">
        <f ca="1">_xll.qlCalendarAdvance(I275,L275,D275,"unadjusted")</f>
        <v>48123</v>
      </c>
      <c r="N275" s="211" t="s">
        <v>41</v>
      </c>
      <c r="O275" s="211" t="s">
        <v>7574</v>
      </c>
      <c r="P275" s="211" t="s">
        <v>7575</v>
      </c>
      <c r="Q275" s="211" t="s">
        <v>7575</v>
      </c>
      <c r="R275" s="211" t="s">
        <v>7670</v>
      </c>
      <c r="S275" s="214" t="str">
        <f ca="1">_xll.qlSchedule(,L275,M275,N275,O275,P275,Q275,R275)</f>
        <v>obj_007cd#0000</v>
      </c>
      <c r="T275" s="339" t="s">
        <v>54</v>
      </c>
      <c r="U275" s="211" t="s">
        <v>7574</v>
      </c>
      <c r="V275" s="211" t="s">
        <v>7575</v>
      </c>
      <c r="W275" s="211" t="s">
        <v>7575</v>
      </c>
      <c r="X275" s="211" t="s">
        <v>7670</v>
      </c>
      <c r="Y275" s="214" t="str">
        <f ca="1">_xll.qlSchedule(,L275,M275,T275,U275,V275,W275,X275)</f>
        <v>obj_007cc#0000</v>
      </c>
      <c r="Z275" s="215" t="s">
        <v>7671</v>
      </c>
      <c r="AA275" s="338" t="s">
        <v>7638</v>
      </c>
      <c r="AB275" s="216" t="s">
        <v>7672</v>
      </c>
      <c r="AC275" s="214" t="str">
        <f ca="1">_xll.qlVanillaSwap(,,,S275,,Z275,Y275,AA275,,AB275)</f>
        <v>obj_00be3#0000</v>
      </c>
      <c r="AD275" s="214" t="b">
        <f ca="1">_xll.qlInstrumentSetPricingEngine(AC275,_xll.qlDiscountingSwapEngine(,"YC-EUR-EONIA"))</f>
        <v>1</v>
      </c>
      <c r="AE275" s="217">
        <f ca="1">_xll.qlVanillaSwapFairRate(AC275,AD275)</f>
        <v>2.102309580438139E-2</v>
      </c>
      <c r="AF275" s="209" t="str">
        <f t="shared" si="15"/>
        <v>Receiver</v>
      </c>
      <c r="AG275" s="218">
        <v>10000</v>
      </c>
      <c r="AH275" s="219" t="str">
        <f ca="1">_xll.qlVanillaSwap(,AF275,AG275,S275,AE275+E275%%,Z275,Y275,AA275,,AB275)</f>
        <v>obj_0133e#0000</v>
      </c>
      <c r="AI275" s="219" t="str">
        <f ca="1">_xll.qlEuropeanExercise(,K275)</f>
        <v>obj_005c7#0000</v>
      </c>
      <c r="AJ275" s="211" t="s">
        <v>7669</v>
      </c>
      <c r="AK275" s="220" t="str">
        <f ca="1">_xll.qlSwaption(,AH275,AI275,AJ275)</f>
        <v>obj_014b9#0000</v>
      </c>
      <c r="AL275" s="221" t="str">
        <f ca="1">_xll.qlConstantSwaptionVolatility(,,I275,J275,G275)</f>
        <v>obj_00305#0000</v>
      </c>
      <c r="AM275" s="221" t="b">
        <f ca="1">_xll.qlInstrumentSetPricingEngine(AK275,_xll.qlBachelierBlackSwaptionEngine(,"YC-EUR-EONIA",AL275))</f>
        <v>1</v>
      </c>
      <c r="AN275" s="222">
        <f ca="1">_xll.qlInstrumentNPV(AK275,AM275)/_xll.qlYieldTSDiscount("YC-EUR-EONIA",L275)</f>
        <v>36.768717985045953</v>
      </c>
      <c r="AO275" s="222">
        <f ca="1">_xll.qlInstrumentResults(AK275,"annuity",AM275)</f>
        <v>8253.3581583452615</v>
      </c>
      <c r="AP275" s="223" t="e">
        <f ca="1">H275*_xll.qlYieldTSDiscount("YC-EUR-EONIA",L275)/AO275</f>
        <v>#VALUE!</v>
      </c>
      <c r="AQ275" s="224" t="str">
        <f ca="1">IF(ISERROR(AP275),"",_xll.qlBachelierBlackFormulaImpliedVol(IF(AF275="Receiver","Put",IF(AF275="Payer","Call","NA")),AE275+E275%%,AE275,_xll.qlDayCounterYearFraction("Act/365 (Fixed)",B275,K275),AP275))</f>
        <v/>
      </c>
      <c r="AR275" s="225" t="str">
        <f ca="1">IF(ISERROR(AP275),"",_xll.qlBlackFormulaImpliedStdDev(IF(AF275="Receiver","Put",IF(AF275="Payer","Call","NA")),AE275+E275%%,AE275,AP275)/SQRT(_xll.qlDayCounterYearFraction("Act/365 (Fixed)",B275,K275)))</f>
        <v/>
      </c>
    </row>
    <row r="276" spans="2:44">
      <c r="B276" s="210">
        <f t="shared" ca="1" si="12"/>
        <v>42276</v>
      </c>
      <c r="C276" s="107" t="s">
        <v>47</v>
      </c>
      <c r="D276" s="107" t="s">
        <v>41</v>
      </c>
      <c r="E276" s="107">
        <v>-100</v>
      </c>
      <c r="F276" s="209" t="str">
        <f t="shared" si="13"/>
        <v>EUR FWD PREM-100 15Y1Y</v>
      </c>
      <c r="G276" s="212">
        <f t="shared" si="14"/>
        <v>7.0999999999999995E-3</v>
      </c>
      <c r="H276" s="213" t="str">
        <f>VLOOKUP(F276,SwaptionVols!$Z:$AE,4,FALSE)</f>
        <v>#N/A N/A</v>
      </c>
      <c r="I276" s="211" t="s">
        <v>7574</v>
      </c>
      <c r="J276" s="211" t="s">
        <v>7575</v>
      </c>
      <c r="K276" s="210">
        <f ca="1">_xll.qlCalendarAdvance(I276,B276,C276,J276)</f>
        <v>47756</v>
      </c>
      <c r="L276" s="210">
        <f ca="1">_xll.qlCalendarAdvance(I276,K276,"2d")</f>
        <v>47758</v>
      </c>
      <c r="M276" s="210">
        <f ca="1">_xll.qlCalendarAdvance(I276,L276,D276,"unadjusted")</f>
        <v>48123</v>
      </c>
      <c r="N276" s="211" t="s">
        <v>41</v>
      </c>
      <c r="O276" s="211" t="s">
        <v>7574</v>
      </c>
      <c r="P276" s="211" t="s">
        <v>7575</v>
      </c>
      <c r="Q276" s="211" t="s">
        <v>7575</v>
      </c>
      <c r="R276" s="211" t="s">
        <v>7670</v>
      </c>
      <c r="S276" s="214" t="str">
        <f ca="1">_xll.qlSchedule(,L276,M276,N276,O276,P276,Q276,R276)</f>
        <v>obj_00e4b#0000</v>
      </c>
      <c r="T276" s="339" t="s">
        <v>54</v>
      </c>
      <c r="U276" s="211" t="s">
        <v>7574</v>
      </c>
      <c r="V276" s="211" t="s">
        <v>7575</v>
      </c>
      <c r="W276" s="211" t="s">
        <v>7575</v>
      </c>
      <c r="X276" s="211" t="s">
        <v>7670</v>
      </c>
      <c r="Y276" s="214" t="str">
        <f ca="1">_xll.qlSchedule(,L276,M276,T276,U276,V276,W276,X276)</f>
        <v>obj_00e4a#0000</v>
      </c>
      <c r="Z276" s="215" t="s">
        <v>7671</v>
      </c>
      <c r="AA276" s="338" t="s">
        <v>7638</v>
      </c>
      <c r="AB276" s="216" t="s">
        <v>7672</v>
      </c>
      <c r="AC276" s="214" t="str">
        <f ca="1">_xll.qlVanillaSwap(,,,S276,,Z276,Y276,AA276,,AB276)</f>
        <v>obj_00e4c#0000</v>
      </c>
      <c r="AD276" s="214" t="b">
        <f ca="1">_xll.qlInstrumentSetPricingEngine(AC276,_xll.qlDiscountingSwapEngine(,"YC-EUR-EONIA"))</f>
        <v>1</v>
      </c>
      <c r="AE276" s="217">
        <f ca="1">_xll.qlVanillaSwapFairRate(AC276,AD276)</f>
        <v>2.102309580438139E-2</v>
      </c>
      <c r="AF276" s="209" t="str">
        <f t="shared" si="15"/>
        <v>Receiver</v>
      </c>
      <c r="AG276" s="218">
        <v>10000</v>
      </c>
      <c r="AH276" s="219" t="str">
        <f ca="1">_xll.qlVanillaSwap(,AF276,AG276,S276,AE276+E276%%,Z276,Y276,AA276,,AB276)</f>
        <v>obj_01587#0000</v>
      </c>
      <c r="AI276" s="219" t="str">
        <f ca="1">_xll.qlEuropeanExercise(,K276)</f>
        <v>obj_005ec#0000</v>
      </c>
      <c r="AJ276" s="211" t="s">
        <v>7669</v>
      </c>
      <c r="AK276" s="220" t="str">
        <f ca="1">_xll.qlSwaption(,AH276,AI276,AJ276)</f>
        <v>obj_017b3#0000</v>
      </c>
      <c r="AL276" s="221" t="str">
        <f ca="1">_xll.qlConstantSwaptionVolatility(,,I276,J276,G276)</f>
        <v>obj_002b3#0000</v>
      </c>
      <c r="AM276" s="221" t="b">
        <f ca="1">_xll.qlInstrumentSetPricingEngine(AK276,_xll.qlBachelierBlackSwaptionEngine(,"YC-EUR-EONIA",AL276))</f>
        <v>1</v>
      </c>
      <c r="AN276" s="222">
        <f ca="1">_xll.qlInstrumentNPV(AK276,AM276)/_xll.qlYieldTSDiscount("YC-EUR-EONIA",L276)</f>
        <v>65.545850724204968</v>
      </c>
      <c r="AO276" s="222">
        <f ca="1">_xll.qlInstrumentResults(AK276,"annuity",AM276)</f>
        <v>8253.3581583452615</v>
      </c>
      <c r="AP276" s="223" t="e">
        <f ca="1">H276*_xll.qlYieldTSDiscount("YC-EUR-EONIA",L276)/AO276</f>
        <v>#VALUE!</v>
      </c>
      <c r="AQ276" s="224" t="str">
        <f ca="1">IF(ISERROR(AP276),"",_xll.qlBachelierBlackFormulaImpliedVol(IF(AF276="Receiver","Put",IF(AF276="Payer","Call","NA")),AE276+E276%%,AE276,_xll.qlDayCounterYearFraction("Act/365 (Fixed)",B276,K276),AP276))</f>
        <v/>
      </c>
      <c r="AR276" s="225" t="str">
        <f ca="1">IF(ISERROR(AP276),"",_xll.qlBlackFormulaImpliedStdDev(IF(AF276="Receiver","Put",IF(AF276="Payer","Call","NA")),AE276+E276%%,AE276,AP276)/SQRT(_xll.qlDayCounterYearFraction("Act/365 (Fixed)",B276,K276)))</f>
        <v/>
      </c>
    </row>
    <row r="277" spans="2:44">
      <c r="B277" s="210">
        <f t="shared" ca="1" si="12"/>
        <v>42276</v>
      </c>
      <c r="C277" s="107" t="s">
        <v>47</v>
      </c>
      <c r="D277" s="107" t="s">
        <v>41</v>
      </c>
      <c r="E277" s="107">
        <v>-50</v>
      </c>
      <c r="F277" s="209" t="str">
        <f t="shared" si="13"/>
        <v>EUR FWD PREM-50 15Y1Y</v>
      </c>
      <c r="G277" s="212">
        <f t="shared" si="14"/>
        <v>7.0999999999999995E-3</v>
      </c>
      <c r="H277" s="213" t="str">
        <f>VLOOKUP(F277,SwaptionVols!$Z:$AE,4,FALSE)</f>
        <v>#N/A N/A</v>
      </c>
      <c r="I277" s="211" t="s">
        <v>7574</v>
      </c>
      <c r="J277" s="211" t="s">
        <v>7575</v>
      </c>
      <c r="K277" s="210">
        <f ca="1">_xll.qlCalendarAdvance(I277,B277,C277,J277)</f>
        <v>47756</v>
      </c>
      <c r="L277" s="210">
        <f ca="1">_xll.qlCalendarAdvance(I277,K277,"2d")</f>
        <v>47758</v>
      </c>
      <c r="M277" s="210">
        <f ca="1">_xll.qlCalendarAdvance(I277,L277,D277,"unadjusted")</f>
        <v>48123</v>
      </c>
      <c r="N277" s="211" t="s">
        <v>41</v>
      </c>
      <c r="O277" s="211" t="s">
        <v>7574</v>
      </c>
      <c r="P277" s="211" t="s">
        <v>7575</v>
      </c>
      <c r="Q277" s="211" t="s">
        <v>7575</v>
      </c>
      <c r="R277" s="211" t="s">
        <v>7670</v>
      </c>
      <c r="S277" s="214" t="str">
        <f ca="1">_xll.qlSchedule(,L277,M277,N277,O277,P277,Q277,R277)</f>
        <v>obj_006e2#0000</v>
      </c>
      <c r="T277" s="339" t="s">
        <v>54</v>
      </c>
      <c r="U277" s="211" t="s">
        <v>7574</v>
      </c>
      <c r="V277" s="211" t="s">
        <v>7575</v>
      </c>
      <c r="W277" s="211" t="s">
        <v>7575</v>
      </c>
      <c r="X277" s="211" t="s">
        <v>7670</v>
      </c>
      <c r="Y277" s="214" t="str">
        <f ca="1">_xll.qlSchedule(,L277,M277,T277,U277,V277,W277,X277)</f>
        <v>obj_00cb8#0000</v>
      </c>
      <c r="Z277" s="215" t="s">
        <v>7671</v>
      </c>
      <c r="AA277" s="338" t="s">
        <v>7638</v>
      </c>
      <c r="AB277" s="216" t="s">
        <v>7672</v>
      </c>
      <c r="AC277" s="214" t="str">
        <f ca="1">_xll.qlVanillaSwap(,,,S277,,Z277,Y277,AA277,,AB277)</f>
        <v>obj_00d59#0000</v>
      </c>
      <c r="AD277" s="214" t="b">
        <f ca="1">_xll.qlInstrumentSetPricingEngine(AC277,_xll.qlDiscountingSwapEngine(,"YC-EUR-EONIA"))</f>
        <v>1</v>
      </c>
      <c r="AE277" s="217">
        <f ca="1">_xll.qlVanillaSwapFairRate(AC277,AD277)</f>
        <v>2.102309580438139E-2</v>
      </c>
      <c r="AF277" s="209" t="str">
        <f t="shared" si="15"/>
        <v>Receiver</v>
      </c>
      <c r="AG277" s="218">
        <v>10000</v>
      </c>
      <c r="AH277" s="219" t="str">
        <f ca="1">_xll.qlVanillaSwap(,AF277,AG277,S277,AE277+E277%%,Z277,Y277,AA277,,AB277)</f>
        <v>obj_01527#0000</v>
      </c>
      <c r="AI277" s="219" t="str">
        <f ca="1">_xll.qlEuropeanExercise(,K277)</f>
        <v>obj_0037b#0000</v>
      </c>
      <c r="AJ277" s="211" t="s">
        <v>7669</v>
      </c>
      <c r="AK277" s="220" t="str">
        <f ca="1">_xll.qlSwaption(,AH277,AI277,AJ277)</f>
        <v>obj_01736#0000</v>
      </c>
      <c r="AL277" s="221" t="str">
        <f ca="1">_xll.qlConstantSwaptionVolatility(,,I277,J277,G277)</f>
        <v>obj_00283#0000</v>
      </c>
      <c r="AM277" s="221" t="b">
        <f ca="1">_xll.qlInstrumentSetPricingEngine(AK277,_xll.qlBachelierBlackSwaptionEngine(,"YC-EUR-EONIA",AL277))</f>
        <v>1</v>
      </c>
      <c r="AN277" s="222">
        <f ca="1">_xll.qlInstrumentNPV(AK277,AM277)/_xll.qlYieldTSDiscount("YC-EUR-EONIA",L277)</f>
        <v>84.777364616522505</v>
      </c>
      <c r="AO277" s="222">
        <f ca="1">_xll.qlInstrumentResults(AK277,"annuity",AM277)</f>
        <v>8253.3581583452615</v>
      </c>
      <c r="AP277" s="223" t="e">
        <f ca="1">H277*_xll.qlYieldTSDiscount("YC-EUR-EONIA",L277)/AO277</f>
        <v>#VALUE!</v>
      </c>
      <c r="AQ277" s="224" t="str">
        <f ca="1">IF(ISERROR(AP277),"",_xll.qlBachelierBlackFormulaImpliedVol(IF(AF277="Receiver","Put",IF(AF277="Payer","Call","NA")),AE277+E277%%,AE277,_xll.qlDayCounterYearFraction("Act/365 (Fixed)",B277,K277),AP277))</f>
        <v/>
      </c>
      <c r="AR277" s="225" t="str">
        <f ca="1">IF(ISERROR(AP277),"",_xll.qlBlackFormulaImpliedStdDev(IF(AF277="Receiver","Put",IF(AF277="Payer","Call","NA")),AE277+E277%%,AE277,AP277)/SQRT(_xll.qlDayCounterYearFraction("Act/365 (Fixed)",B277,K277)))</f>
        <v/>
      </c>
    </row>
    <row r="278" spans="2:44">
      <c r="B278" s="210">
        <f t="shared" ca="1" si="12"/>
        <v>42276</v>
      </c>
      <c r="C278" s="107" t="s">
        <v>47</v>
      </c>
      <c r="D278" s="107" t="s">
        <v>41</v>
      </c>
      <c r="E278" s="107">
        <v>-25</v>
      </c>
      <c r="F278" s="209" t="str">
        <f t="shared" si="13"/>
        <v>EUR FWD PREM-25 15Y1Y</v>
      </c>
      <c r="G278" s="212">
        <f t="shared" si="14"/>
        <v>7.0999999999999995E-3</v>
      </c>
      <c r="H278" s="213" t="str">
        <f>VLOOKUP(F278,SwaptionVols!$Z:$AE,4,FALSE)</f>
        <v>#N/A N/A</v>
      </c>
      <c r="I278" s="211" t="s">
        <v>7574</v>
      </c>
      <c r="J278" s="211" t="s">
        <v>7575</v>
      </c>
      <c r="K278" s="210">
        <f ca="1">_xll.qlCalendarAdvance(I278,B278,C278,J278)</f>
        <v>47756</v>
      </c>
      <c r="L278" s="210">
        <f ca="1">_xll.qlCalendarAdvance(I278,K278,"2d")</f>
        <v>47758</v>
      </c>
      <c r="M278" s="210">
        <f ca="1">_xll.qlCalendarAdvance(I278,L278,D278,"unadjusted")</f>
        <v>48123</v>
      </c>
      <c r="N278" s="211" t="s">
        <v>41</v>
      </c>
      <c r="O278" s="211" t="s">
        <v>7574</v>
      </c>
      <c r="P278" s="211" t="s">
        <v>7575</v>
      </c>
      <c r="Q278" s="211" t="s">
        <v>7575</v>
      </c>
      <c r="R278" s="211" t="s">
        <v>7670</v>
      </c>
      <c r="S278" s="214" t="str">
        <f ca="1">_xll.qlSchedule(,L278,M278,N278,O278,P278,Q278,R278)</f>
        <v>obj_009bd#0000</v>
      </c>
      <c r="T278" s="339" t="s">
        <v>54</v>
      </c>
      <c r="U278" s="211" t="s">
        <v>7574</v>
      </c>
      <c r="V278" s="211" t="s">
        <v>7575</v>
      </c>
      <c r="W278" s="211" t="s">
        <v>7575</v>
      </c>
      <c r="X278" s="211" t="s">
        <v>7670</v>
      </c>
      <c r="Y278" s="214" t="str">
        <f ca="1">_xll.qlSchedule(,L278,M278,T278,U278,V278,W278,X278)</f>
        <v>obj_007c8#0000</v>
      </c>
      <c r="Z278" s="215" t="s">
        <v>7671</v>
      </c>
      <c r="AA278" s="338" t="s">
        <v>7638</v>
      </c>
      <c r="AB278" s="216" t="s">
        <v>7672</v>
      </c>
      <c r="AC278" s="214" t="str">
        <f ca="1">_xll.qlVanillaSwap(,,,S278,,Z278,Y278,AA278,,AB278)</f>
        <v>obj_00a36#0000</v>
      </c>
      <c r="AD278" s="214" t="b">
        <f ca="1">_xll.qlInstrumentSetPricingEngine(AC278,_xll.qlDiscountingSwapEngine(,"YC-EUR-EONIA"))</f>
        <v>1</v>
      </c>
      <c r="AE278" s="217">
        <f ca="1">_xll.qlVanillaSwapFairRate(AC278,AD278)</f>
        <v>2.102309580438139E-2</v>
      </c>
      <c r="AF278" s="209" t="str">
        <f t="shared" si="15"/>
        <v>Receiver</v>
      </c>
      <c r="AG278" s="218">
        <v>10000</v>
      </c>
      <c r="AH278" s="219" t="str">
        <f ca="1">_xll.qlVanillaSwap(,AF278,AG278,S278,AE278+E278%%,Z278,Y278,AA278,,AB278)</f>
        <v>obj_01280#0000</v>
      </c>
      <c r="AI278" s="219" t="str">
        <f ca="1">_xll.qlEuropeanExercise(,K278)</f>
        <v>obj_009f8#0000</v>
      </c>
      <c r="AJ278" s="211" t="s">
        <v>7669</v>
      </c>
      <c r="AK278" s="220" t="str">
        <f ca="1">_xll.qlSwaption(,AH278,AI278,AJ278)</f>
        <v>obj_016fc#0000</v>
      </c>
      <c r="AL278" s="221" t="str">
        <f ca="1">_xll.qlConstantSwaptionVolatility(,,I278,J278,G278)</f>
        <v>obj_00226#0000</v>
      </c>
      <c r="AM278" s="221" t="b">
        <f ca="1">_xll.qlInstrumentSetPricingEngine(AK278,_xll.qlBachelierBlackSwaptionEngine(,"YC-EUR-EONIA",AL278))</f>
        <v>1</v>
      </c>
      <c r="AN278" s="222">
        <f ca="1">_xll.qlInstrumentNPV(AK278,AM278)/_xll.qlYieldTSDiscount("YC-EUR-EONIA",L278)</f>
        <v>95.693045069589942</v>
      </c>
      <c r="AO278" s="222">
        <f ca="1">_xll.qlInstrumentResults(AK278,"annuity",AM278)</f>
        <v>8253.3581583452615</v>
      </c>
      <c r="AP278" s="223" t="e">
        <f ca="1">H278*_xll.qlYieldTSDiscount("YC-EUR-EONIA",L278)/AO278</f>
        <v>#VALUE!</v>
      </c>
      <c r="AQ278" s="224" t="str">
        <f ca="1">IF(ISERROR(AP278),"",_xll.qlBachelierBlackFormulaImpliedVol(IF(AF278="Receiver","Put",IF(AF278="Payer","Call","NA")),AE278+E278%%,AE278,_xll.qlDayCounterYearFraction("Act/365 (Fixed)",B278,K278),AP278))</f>
        <v/>
      </c>
      <c r="AR278" s="225" t="str">
        <f ca="1">IF(ISERROR(AP278),"",_xll.qlBlackFormulaImpliedStdDev(IF(AF278="Receiver","Put",IF(AF278="Payer","Call","NA")),AE278+E278%%,AE278,AP278)/SQRT(_xll.qlDayCounterYearFraction("Act/365 (Fixed)",B278,K278)))</f>
        <v/>
      </c>
    </row>
    <row r="279" spans="2:44">
      <c r="B279" s="210">
        <f t="shared" ca="1" si="12"/>
        <v>42276</v>
      </c>
      <c r="C279" s="107" t="s">
        <v>47</v>
      </c>
      <c r="D279" s="107" t="s">
        <v>41</v>
      </c>
      <c r="E279" s="107">
        <v>25</v>
      </c>
      <c r="F279" s="209" t="str">
        <f t="shared" si="13"/>
        <v>EUR FWD PREM 25 15Y1Y</v>
      </c>
      <c r="G279" s="212">
        <f t="shared" si="14"/>
        <v>7.0999999999999995E-3</v>
      </c>
      <c r="H279" s="213" t="str">
        <f>VLOOKUP(F279,SwaptionVols!$Z:$AE,4,FALSE)</f>
        <v>#N/A N/A</v>
      </c>
      <c r="I279" s="211" t="s">
        <v>7574</v>
      </c>
      <c r="J279" s="211" t="s">
        <v>7575</v>
      </c>
      <c r="K279" s="210">
        <f ca="1">_xll.qlCalendarAdvance(I279,B279,C279,J279)</f>
        <v>47756</v>
      </c>
      <c r="L279" s="210">
        <f ca="1">_xll.qlCalendarAdvance(I279,K279,"2d")</f>
        <v>47758</v>
      </c>
      <c r="M279" s="210">
        <f ca="1">_xll.qlCalendarAdvance(I279,L279,D279,"unadjusted")</f>
        <v>48123</v>
      </c>
      <c r="N279" s="211" t="s">
        <v>41</v>
      </c>
      <c r="O279" s="211" t="s">
        <v>7574</v>
      </c>
      <c r="P279" s="211" t="s">
        <v>7575</v>
      </c>
      <c r="Q279" s="211" t="s">
        <v>7575</v>
      </c>
      <c r="R279" s="211" t="s">
        <v>7670</v>
      </c>
      <c r="S279" s="214" t="str">
        <f ca="1">_xll.qlSchedule(,L279,M279,N279,O279,P279,Q279,R279)</f>
        <v>obj_009e1#0000</v>
      </c>
      <c r="T279" s="339" t="s">
        <v>54</v>
      </c>
      <c r="U279" s="211" t="s">
        <v>7574</v>
      </c>
      <c r="V279" s="211" t="s">
        <v>7575</v>
      </c>
      <c r="W279" s="211" t="s">
        <v>7575</v>
      </c>
      <c r="X279" s="211" t="s">
        <v>7670</v>
      </c>
      <c r="Y279" s="214" t="str">
        <f ca="1">_xll.qlSchedule(,L279,M279,T279,U279,V279,W279,X279)</f>
        <v>obj_004d4#0000</v>
      </c>
      <c r="Z279" s="215" t="s">
        <v>7671</v>
      </c>
      <c r="AA279" s="338" t="s">
        <v>7638</v>
      </c>
      <c r="AB279" s="216" t="s">
        <v>7672</v>
      </c>
      <c r="AC279" s="214" t="str">
        <f ca="1">_xll.qlVanillaSwap(,,,S279,,Z279,Y279,AA279,,AB279)</f>
        <v>obj_00c23#0000</v>
      </c>
      <c r="AD279" s="214" t="b">
        <f ca="1">_xll.qlInstrumentSetPricingEngine(AC279,_xll.qlDiscountingSwapEngine(,"YC-EUR-EONIA"))</f>
        <v>1</v>
      </c>
      <c r="AE279" s="217">
        <f ca="1">_xll.qlVanillaSwapFairRate(AC279,AD279)</f>
        <v>2.102309580438139E-2</v>
      </c>
      <c r="AF279" s="209" t="str">
        <f t="shared" si="15"/>
        <v>Payer</v>
      </c>
      <c r="AG279" s="218">
        <v>10000</v>
      </c>
      <c r="AH279" s="219" t="str">
        <f ca="1">_xll.qlVanillaSwap(,AF279,AG279,S279,AE279+E279%%,Z279,Y279,AA279,,AB279)</f>
        <v>obj_01272#0000</v>
      </c>
      <c r="AI279" s="219" t="str">
        <f ca="1">_xll.qlEuropeanExercise(,K279)</f>
        <v>obj_003be#0000</v>
      </c>
      <c r="AJ279" s="211" t="s">
        <v>7669</v>
      </c>
      <c r="AK279" s="220" t="str">
        <f ca="1">_xll.qlSwaption(,AH279,AI279,AJ279)</f>
        <v>obj_0168a#0000</v>
      </c>
      <c r="AL279" s="221" t="str">
        <f ca="1">_xll.qlConstantSwaptionVolatility(,,I279,J279,G279)</f>
        <v>obj_0022b#0000</v>
      </c>
      <c r="AM279" s="221" t="b">
        <f ca="1">_xll.qlInstrumentSetPricingEngine(AK279,_xll.qlBachelierBlackSwaptionEngine(,"YC-EUR-EONIA",AL279))</f>
        <v>1</v>
      </c>
      <c r="AN279" s="222">
        <f ca="1">_xll.qlInstrumentNPV(AK279,AM279)/_xll.qlYieldTSDiscount("YC-EUR-EONIA",L279)</f>
        <v>95.693045069590454</v>
      </c>
      <c r="AO279" s="222">
        <f ca="1">_xll.qlInstrumentResults(AK279,"annuity",AM279)</f>
        <v>8253.3581583452615</v>
      </c>
      <c r="AP279" s="223" t="e">
        <f ca="1">H279*_xll.qlYieldTSDiscount("YC-EUR-EONIA",L279)/AO279</f>
        <v>#VALUE!</v>
      </c>
      <c r="AQ279" s="224" t="str">
        <f ca="1">IF(ISERROR(AP279),"",_xll.qlBachelierBlackFormulaImpliedVol(IF(AF279="Receiver","Put",IF(AF279="Payer","Call","NA")),AE279+E279%%,AE279,_xll.qlDayCounterYearFraction("Act/365 (Fixed)",B279,K279),AP279))</f>
        <v/>
      </c>
      <c r="AR279" s="225" t="str">
        <f ca="1">IF(ISERROR(AP279),"",_xll.qlBlackFormulaImpliedStdDev(IF(AF279="Receiver","Put",IF(AF279="Payer","Call","NA")),AE279+E279%%,AE279,AP279)/SQRT(_xll.qlDayCounterYearFraction("Act/365 (Fixed)",B279,K279)))</f>
        <v/>
      </c>
    </row>
    <row r="280" spans="2:44">
      <c r="B280" s="210">
        <f t="shared" ca="1" si="12"/>
        <v>42276</v>
      </c>
      <c r="C280" s="107" t="s">
        <v>47</v>
      </c>
      <c r="D280" s="107" t="s">
        <v>41</v>
      </c>
      <c r="E280" s="107">
        <v>50</v>
      </c>
      <c r="F280" s="209" t="str">
        <f t="shared" si="13"/>
        <v>EUR FWD PREM 50 15Y1Y</v>
      </c>
      <c r="G280" s="212">
        <f t="shared" si="14"/>
        <v>7.0999999999999995E-3</v>
      </c>
      <c r="H280" s="213" t="str">
        <f>VLOOKUP(F280,SwaptionVols!$Z:$AE,4,FALSE)</f>
        <v>#N/A N/A</v>
      </c>
      <c r="I280" s="211" t="s">
        <v>7574</v>
      </c>
      <c r="J280" s="211" t="s">
        <v>7575</v>
      </c>
      <c r="K280" s="210">
        <f ca="1">_xll.qlCalendarAdvance(I280,B280,C280,J280)</f>
        <v>47756</v>
      </c>
      <c r="L280" s="210">
        <f ca="1">_xll.qlCalendarAdvance(I280,K280,"2d")</f>
        <v>47758</v>
      </c>
      <c r="M280" s="210">
        <f ca="1">_xll.qlCalendarAdvance(I280,L280,D280,"unadjusted")</f>
        <v>48123</v>
      </c>
      <c r="N280" s="211" t="s">
        <v>41</v>
      </c>
      <c r="O280" s="211" t="s">
        <v>7574</v>
      </c>
      <c r="P280" s="211" t="s">
        <v>7575</v>
      </c>
      <c r="Q280" s="211" t="s">
        <v>7575</v>
      </c>
      <c r="R280" s="211" t="s">
        <v>7670</v>
      </c>
      <c r="S280" s="214" t="str">
        <f ca="1">_xll.qlSchedule(,L280,M280,N280,O280,P280,Q280,R280)</f>
        <v>obj_0060a#0000</v>
      </c>
      <c r="T280" s="339" t="s">
        <v>54</v>
      </c>
      <c r="U280" s="211" t="s">
        <v>7574</v>
      </c>
      <c r="V280" s="211" t="s">
        <v>7575</v>
      </c>
      <c r="W280" s="211" t="s">
        <v>7575</v>
      </c>
      <c r="X280" s="211" t="s">
        <v>7670</v>
      </c>
      <c r="Y280" s="214" t="str">
        <f ca="1">_xll.qlSchedule(,L280,M280,T280,U280,V280,W280,X280)</f>
        <v>obj_006f5#0000</v>
      </c>
      <c r="Z280" s="215" t="s">
        <v>7671</v>
      </c>
      <c r="AA280" s="338" t="s">
        <v>7638</v>
      </c>
      <c r="AB280" s="216" t="s">
        <v>7672</v>
      </c>
      <c r="AC280" s="214" t="str">
        <f ca="1">_xll.qlVanillaSwap(,,,S280,,Z280,Y280,AA280,,AB280)</f>
        <v>obj_00a33#0000</v>
      </c>
      <c r="AD280" s="214" t="b">
        <f ca="1">_xll.qlInstrumentSetPricingEngine(AC280,_xll.qlDiscountingSwapEngine(,"YC-EUR-EONIA"))</f>
        <v>1</v>
      </c>
      <c r="AE280" s="217">
        <f ca="1">_xll.qlVanillaSwapFairRate(AC280,AD280)</f>
        <v>2.102309580438139E-2</v>
      </c>
      <c r="AF280" s="209" t="str">
        <f t="shared" si="15"/>
        <v>Payer</v>
      </c>
      <c r="AG280" s="218">
        <v>10000</v>
      </c>
      <c r="AH280" s="219" t="str">
        <f ca="1">_xll.qlVanillaSwap(,AF280,AG280,S280,AE280+E280%%,Z280,Y280,AA280,,AB280)</f>
        <v>obj_0165a#0000</v>
      </c>
      <c r="AI280" s="219" t="str">
        <f ca="1">_xll.qlEuropeanExercise(,K280)</f>
        <v>obj_0066b#0000</v>
      </c>
      <c r="AJ280" s="211" t="s">
        <v>7669</v>
      </c>
      <c r="AK280" s="220" t="str">
        <f ca="1">_xll.qlSwaption(,AH280,AI280,AJ280)</f>
        <v>obj_0174c#0000</v>
      </c>
      <c r="AL280" s="221" t="str">
        <f ca="1">_xll.qlConstantSwaptionVolatility(,,I280,J280,G280)</f>
        <v>obj_002d8#0000</v>
      </c>
      <c r="AM280" s="221" t="b">
        <f ca="1">_xll.qlInstrumentSetPricingEngine(AK280,_xll.qlBachelierBlackSwaptionEngine(,"YC-EUR-EONIA",AL280))</f>
        <v>1</v>
      </c>
      <c r="AN280" s="222">
        <f ca="1">_xll.qlInstrumentNPV(AK280,AM280)/_xll.qlYieldTSDiscount("YC-EUR-EONIA",L280)</f>
        <v>84.777364616522064</v>
      </c>
      <c r="AO280" s="222">
        <f ca="1">_xll.qlInstrumentResults(AK280,"annuity",AM280)</f>
        <v>8253.3581583452615</v>
      </c>
      <c r="AP280" s="223" t="e">
        <f ca="1">H280*_xll.qlYieldTSDiscount("YC-EUR-EONIA",L280)/AO280</f>
        <v>#VALUE!</v>
      </c>
      <c r="AQ280" s="224" t="str">
        <f ca="1">IF(ISERROR(AP280),"",_xll.qlBachelierBlackFormulaImpliedVol(IF(AF280="Receiver","Put",IF(AF280="Payer","Call","NA")),AE280+E280%%,AE280,_xll.qlDayCounterYearFraction("Act/365 (Fixed)",B280,K280),AP280))</f>
        <v/>
      </c>
      <c r="AR280" s="225" t="str">
        <f ca="1">IF(ISERROR(AP280),"",_xll.qlBlackFormulaImpliedStdDev(IF(AF280="Receiver","Put",IF(AF280="Payer","Call","NA")),AE280+E280%%,AE280,AP280)/SQRT(_xll.qlDayCounterYearFraction("Act/365 (Fixed)",B280,K280)))</f>
        <v/>
      </c>
    </row>
    <row r="281" spans="2:44">
      <c r="B281" s="210">
        <f t="shared" ca="1" si="12"/>
        <v>42276</v>
      </c>
      <c r="C281" s="107" t="s">
        <v>47</v>
      </c>
      <c r="D281" s="107" t="s">
        <v>41</v>
      </c>
      <c r="E281" s="107">
        <v>100</v>
      </c>
      <c r="F281" s="209" t="str">
        <f t="shared" si="13"/>
        <v>EUR FWD PREM 100 15Y1Y</v>
      </c>
      <c r="G281" s="212">
        <f t="shared" si="14"/>
        <v>7.0999999999999995E-3</v>
      </c>
      <c r="H281" s="213" t="str">
        <f>VLOOKUP(F281,SwaptionVols!$Z:$AE,4,FALSE)</f>
        <v>#N/A N/A</v>
      </c>
      <c r="I281" s="211" t="s">
        <v>7574</v>
      </c>
      <c r="J281" s="211" t="s">
        <v>7575</v>
      </c>
      <c r="K281" s="210">
        <f ca="1">_xll.qlCalendarAdvance(I281,B281,C281,J281)</f>
        <v>47756</v>
      </c>
      <c r="L281" s="210">
        <f ca="1">_xll.qlCalendarAdvance(I281,K281,"2d")</f>
        <v>47758</v>
      </c>
      <c r="M281" s="210">
        <f ca="1">_xll.qlCalendarAdvance(I281,L281,D281,"unadjusted")</f>
        <v>48123</v>
      </c>
      <c r="N281" s="211" t="s">
        <v>41</v>
      </c>
      <c r="O281" s="211" t="s">
        <v>7574</v>
      </c>
      <c r="P281" s="211" t="s">
        <v>7575</v>
      </c>
      <c r="Q281" s="211" t="s">
        <v>7575</v>
      </c>
      <c r="R281" s="211" t="s">
        <v>7670</v>
      </c>
      <c r="S281" s="214" t="str">
        <f ca="1">_xll.qlSchedule(,L281,M281,N281,O281,P281,Q281,R281)</f>
        <v>obj_00d7b#0000</v>
      </c>
      <c r="T281" s="339" t="s">
        <v>54</v>
      </c>
      <c r="U281" s="211" t="s">
        <v>7574</v>
      </c>
      <c r="V281" s="211" t="s">
        <v>7575</v>
      </c>
      <c r="W281" s="211" t="s">
        <v>7575</v>
      </c>
      <c r="X281" s="211" t="s">
        <v>7670</v>
      </c>
      <c r="Y281" s="214" t="str">
        <f ca="1">_xll.qlSchedule(,L281,M281,T281,U281,V281,W281,X281)</f>
        <v>obj_00d7a#0000</v>
      </c>
      <c r="Z281" s="215" t="s">
        <v>7671</v>
      </c>
      <c r="AA281" s="338" t="s">
        <v>7638</v>
      </c>
      <c r="AB281" s="216" t="s">
        <v>7672</v>
      </c>
      <c r="AC281" s="214" t="str">
        <f ca="1">_xll.qlVanillaSwap(,,,S281,,Z281,Y281,AA281,,AB281)</f>
        <v>obj_00d7c#0000</v>
      </c>
      <c r="AD281" s="214" t="b">
        <f ca="1">_xll.qlInstrumentSetPricingEngine(AC281,_xll.qlDiscountingSwapEngine(,"YC-EUR-EONIA"))</f>
        <v>1</v>
      </c>
      <c r="AE281" s="217">
        <f ca="1">_xll.qlVanillaSwapFairRate(AC281,AD281)</f>
        <v>2.102309580438139E-2</v>
      </c>
      <c r="AF281" s="209" t="str">
        <f t="shared" si="15"/>
        <v>Payer</v>
      </c>
      <c r="AG281" s="218">
        <v>10000</v>
      </c>
      <c r="AH281" s="219" t="str">
        <f ca="1">_xll.qlVanillaSwap(,AF281,AG281,S281,AE281+E281%%,Z281,Y281,AA281,,AB281)</f>
        <v>obj_015a4#0000</v>
      </c>
      <c r="AI281" s="219" t="str">
        <f ca="1">_xll.qlEuropeanExercise(,K281)</f>
        <v>obj_0077d#0000</v>
      </c>
      <c r="AJ281" s="211" t="s">
        <v>7669</v>
      </c>
      <c r="AK281" s="220" t="str">
        <f ca="1">_xll.qlSwaption(,AH281,AI281,AJ281)</f>
        <v>obj_01782#0000</v>
      </c>
      <c r="AL281" s="221" t="str">
        <f ca="1">_xll.qlConstantSwaptionVolatility(,,I281,J281,G281)</f>
        <v>obj_0026e#0000</v>
      </c>
      <c r="AM281" s="221" t="b">
        <f ca="1">_xll.qlInstrumentSetPricingEngine(AK281,_xll.qlBachelierBlackSwaptionEngine(,"YC-EUR-EONIA",AL281))</f>
        <v>1</v>
      </c>
      <c r="AN281" s="222">
        <f ca="1">_xll.qlInstrumentNPV(AK281,AM281)/_xll.qlYieldTSDiscount("YC-EUR-EONIA",L281)</f>
        <v>65.545850724205366</v>
      </c>
      <c r="AO281" s="222">
        <f ca="1">_xll.qlInstrumentResults(AK281,"annuity",AM281)</f>
        <v>8253.3581583452615</v>
      </c>
      <c r="AP281" s="223" t="e">
        <f ca="1">H281*_xll.qlYieldTSDiscount("YC-EUR-EONIA",L281)/AO281</f>
        <v>#VALUE!</v>
      </c>
      <c r="AQ281" s="224" t="str">
        <f ca="1">IF(ISERROR(AP281),"",_xll.qlBachelierBlackFormulaImpliedVol(IF(AF281="Receiver","Put",IF(AF281="Payer","Call","NA")),AE281+E281%%,AE281,_xll.qlDayCounterYearFraction("Act/365 (Fixed)",B281,K281),AP281))</f>
        <v/>
      </c>
      <c r="AR281" s="225" t="str">
        <f ca="1">IF(ISERROR(AP281),"",_xll.qlBlackFormulaImpliedStdDev(IF(AF281="Receiver","Put",IF(AF281="Payer","Call","NA")),AE281+E281%%,AE281,AP281)/SQRT(_xll.qlDayCounterYearFraction("Act/365 (Fixed)",B281,K281)))</f>
        <v/>
      </c>
    </row>
    <row r="282" spans="2:44">
      <c r="B282" s="210">
        <f t="shared" ca="1" si="12"/>
        <v>42276</v>
      </c>
      <c r="C282" s="107" t="s">
        <v>47</v>
      </c>
      <c r="D282" s="107" t="s">
        <v>41</v>
      </c>
      <c r="E282" s="107">
        <v>200</v>
      </c>
      <c r="F282" s="209" t="str">
        <f t="shared" si="13"/>
        <v>EUR FWD PREM 200 15Y1Y</v>
      </c>
      <c r="G282" s="212">
        <f t="shared" si="14"/>
        <v>7.0999999999999995E-3</v>
      </c>
      <c r="H282" s="213" t="str">
        <f>VLOOKUP(F282,SwaptionVols!$Z:$AE,4,FALSE)</f>
        <v>#N/A N/A</v>
      </c>
      <c r="I282" s="211" t="s">
        <v>7574</v>
      </c>
      <c r="J282" s="211" t="s">
        <v>7575</v>
      </c>
      <c r="K282" s="210">
        <f ca="1">_xll.qlCalendarAdvance(I282,B282,C282,J282)</f>
        <v>47756</v>
      </c>
      <c r="L282" s="210">
        <f ca="1">_xll.qlCalendarAdvance(I282,K282,"2d")</f>
        <v>47758</v>
      </c>
      <c r="M282" s="210">
        <f ca="1">_xll.qlCalendarAdvance(I282,L282,D282,"unadjusted")</f>
        <v>48123</v>
      </c>
      <c r="N282" s="211" t="s">
        <v>41</v>
      </c>
      <c r="O282" s="211" t="s">
        <v>7574</v>
      </c>
      <c r="P282" s="211" t="s">
        <v>7575</v>
      </c>
      <c r="Q282" s="211" t="s">
        <v>7575</v>
      </c>
      <c r="R282" s="211" t="s">
        <v>7670</v>
      </c>
      <c r="S282" s="214" t="str">
        <f ca="1">_xll.qlSchedule(,L282,M282,N282,O282,P282,Q282,R282)</f>
        <v>obj_00e30#0000</v>
      </c>
      <c r="T282" s="339" t="s">
        <v>54</v>
      </c>
      <c r="U282" s="211" t="s">
        <v>7574</v>
      </c>
      <c r="V282" s="211" t="s">
        <v>7575</v>
      </c>
      <c r="W282" s="211" t="s">
        <v>7575</v>
      </c>
      <c r="X282" s="211" t="s">
        <v>7670</v>
      </c>
      <c r="Y282" s="214" t="str">
        <f ca="1">_xll.qlSchedule(,L282,M282,T282,U282,V282,W282,X282)</f>
        <v>obj_00e2f#0000</v>
      </c>
      <c r="Z282" s="215" t="s">
        <v>7671</v>
      </c>
      <c r="AA282" s="338" t="s">
        <v>7638</v>
      </c>
      <c r="AB282" s="216" t="s">
        <v>7672</v>
      </c>
      <c r="AC282" s="214" t="str">
        <f ca="1">_xll.qlVanillaSwap(,,,S282,,Z282,Y282,AA282,,AB282)</f>
        <v>obj_00e31#0000</v>
      </c>
      <c r="AD282" s="214" t="b">
        <f ca="1">_xll.qlInstrumentSetPricingEngine(AC282,_xll.qlDiscountingSwapEngine(,"YC-EUR-EONIA"))</f>
        <v>1</v>
      </c>
      <c r="AE282" s="217">
        <f ca="1">_xll.qlVanillaSwapFairRate(AC282,AD282)</f>
        <v>2.102309580438139E-2</v>
      </c>
      <c r="AF282" s="209" t="str">
        <f t="shared" si="15"/>
        <v>Payer</v>
      </c>
      <c r="AG282" s="218">
        <v>10000</v>
      </c>
      <c r="AH282" s="219" t="str">
        <f ca="1">_xll.qlVanillaSwap(,AF282,AG282,S282,AE282+E282%%,Z282,Y282,AA282,,AB282)</f>
        <v>obj_0134d#0000</v>
      </c>
      <c r="AI282" s="219" t="str">
        <f ca="1">_xll.qlEuropeanExercise(,K282)</f>
        <v>obj_007b4#0000</v>
      </c>
      <c r="AJ282" s="211" t="s">
        <v>7669</v>
      </c>
      <c r="AK282" s="220" t="str">
        <f ca="1">_xll.qlSwaption(,AH282,AI282,AJ282)</f>
        <v>obj_01480#0000</v>
      </c>
      <c r="AL282" s="221" t="str">
        <f ca="1">_xll.qlConstantSwaptionVolatility(,,I282,J282,G282)</f>
        <v>obj_00263#0000</v>
      </c>
      <c r="AM282" s="221" t="b">
        <f ca="1">_xll.qlInstrumentSetPricingEngine(AK282,_xll.qlBachelierBlackSwaptionEngine(,"YC-EUR-EONIA",AL282))</f>
        <v>1</v>
      </c>
      <c r="AN282" s="222">
        <f ca="1">_xll.qlInstrumentNPV(AK282,AM282)/_xll.qlYieldTSDiscount("YC-EUR-EONIA",L282)</f>
        <v>36.768717985046216</v>
      </c>
      <c r="AO282" s="222">
        <f ca="1">_xll.qlInstrumentResults(AK282,"annuity",AM282)</f>
        <v>8253.3581583452615</v>
      </c>
      <c r="AP282" s="223" t="e">
        <f ca="1">H282*_xll.qlYieldTSDiscount("YC-EUR-EONIA",L282)/AO282</f>
        <v>#VALUE!</v>
      </c>
      <c r="AQ282" s="224" t="str">
        <f ca="1">IF(ISERROR(AP282),"",_xll.qlBachelierBlackFormulaImpliedVol(IF(AF282="Receiver","Put",IF(AF282="Payer","Call","NA")),AE282+E282%%,AE282,_xll.qlDayCounterYearFraction("Act/365 (Fixed)",B282,K282),AP282))</f>
        <v/>
      </c>
      <c r="AR282" s="225" t="str">
        <f ca="1">IF(ISERROR(AP282),"",_xll.qlBlackFormulaImpliedStdDev(IF(AF282="Receiver","Put",IF(AF282="Payer","Call","NA")),AE282+E282%%,AE282,AP282)/SQRT(_xll.qlDayCounterYearFraction("Act/365 (Fixed)",B282,K282)))</f>
        <v/>
      </c>
    </row>
    <row r="283" spans="2:44">
      <c r="B283" s="210">
        <f t="shared" ref="B283:B346" ca="1" si="16">RefDate</f>
        <v>42276</v>
      </c>
      <c r="C283" s="107" t="s">
        <v>209</v>
      </c>
      <c r="D283" s="107" t="s">
        <v>42</v>
      </c>
      <c r="E283" s="107">
        <v>-200</v>
      </c>
      <c r="F283" s="209" t="str">
        <f t="shared" si="13"/>
        <v>EUR FWD PREM-200 1M2Y</v>
      </c>
      <c r="G283" s="212">
        <f t="shared" si="14"/>
        <v>2.0600000000000002E-3</v>
      </c>
      <c r="H283" s="213" t="str">
        <f>VLOOKUP(F283,SwaptionVols!$Z:$AE,4,FALSE)</f>
        <v>#N/A N/A</v>
      </c>
      <c r="I283" s="211" t="s">
        <v>7574</v>
      </c>
      <c r="J283" s="211" t="s">
        <v>7575</v>
      </c>
      <c r="K283" s="210">
        <f ca="1">_xll.qlCalendarAdvance(I283,B283,C283,J283)</f>
        <v>42306</v>
      </c>
      <c r="L283" s="210">
        <f ca="1">_xll.qlCalendarAdvance(I283,K283,"2d")</f>
        <v>42310</v>
      </c>
      <c r="M283" s="210">
        <f ca="1">_xll.qlCalendarAdvance(I283,L283,D283,"unadjusted")</f>
        <v>43041</v>
      </c>
      <c r="N283" s="211" t="s">
        <v>41</v>
      </c>
      <c r="O283" s="211" t="s">
        <v>7574</v>
      </c>
      <c r="P283" s="211" t="s">
        <v>7575</v>
      </c>
      <c r="Q283" s="211" t="s">
        <v>7575</v>
      </c>
      <c r="R283" s="211" t="s">
        <v>7670</v>
      </c>
      <c r="S283" s="214" t="str">
        <f ca="1">_xll.qlSchedule(,L283,M283,N283,O283,P283,Q283,R283)</f>
        <v>obj_00908#0000</v>
      </c>
      <c r="T283" s="211" t="s">
        <v>58</v>
      </c>
      <c r="U283" s="211" t="s">
        <v>7574</v>
      </c>
      <c r="V283" s="211" t="s">
        <v>7575</v>
      </c>
      <c r="W283" s="211" t="s">
        <v>7575</v>
      </c>
      <c r="X283" s="211" t="s">
        <v>7670</v>
      </c>
      <c r="Y283" s="214" t="str">
        <f ca="1">_xll.qlSchedule(,L283,M283,T283,U283,V283,W283,X283)</f>
        <v>obj_0099c#0000</v>
      </c>
      <c r="Z283" s="215" t="s">
        <v>7671</v>
      </c>
      <c r="AA283" s="216" t="s">
        <v>7640</v>
      </c>
      <c r="AB283" s="216" t="s">
        <v>7672</v>
      </c>
      <c r="AC283" s="214" t="str">
        <f ca="1">_xll.qlVanillaSwap(,,,S283,,Z283,Y283,AA283,,AB283)</f>
        <v>obj_00d08#0000</v>
      </c>
      <c r="AD283" s="214" t="b">
        <f ca="1">_xll.qlInstrumentSetPricingEngine(AC283,_xll.qlDiscountingSwapEngine(,"YC-EUR-EONIA"))</f>
        <v>1</v>
      </c>
      <c r="AE283" s="217">
        <f ca="1">_xll.qlVanillaSwapFairRate(AC283,AD283)</f>
        <v>5.707890399711511E-4</v>
      </c>
      <c r="AF283" s="209" t="str">
        <f t="shared" si="15"/>
        <v>Receiver</v>
      </c>
      <c r="AG283" s="218">
        <v>10000</v>
      </c>
      <c r="AH283" s="219" t="str">
        <f ca="1">_xll.qlVanillaSwap(,AF283,AG283,S283,AE283+E283%%,Z283,Y283,AA283,,AB283)</f>
        <v>obj_0138e#0000</v>
      </c>
      <c r="AI283" s="219" t="str">
        <f ca="1">_xll.qlEuropeanExercise(,K283)</f>
        <v>obj_00429#0000</v>
      </c>
      <c r="AJ283" s="211" t="s">
        <v>7669</v>
      </c>
      <c r="AK283" s="220" t="str">
        <f ca="1">_xll.qlSwaption(,AH283,AI283,AJ283)</f>
        <v>obj_016c5#0000</v>
      </c>
      <c r="AL283" s="221" t="str">
        <f ca="1">_xll.qlConstantSwaptionVolatility(,,I283,J283,G283)</f>
        <v>obj_001b7#0000</v>
      </c>
      <c r="AM283" s="221" t="b">
        <f ca="1">_xll.qlInstrumentSetPricingEngine(AK283,_xll.qlBachelierBlackSwaptionEngine(,"YC-EUR-EONIA",AL283))</f>
        <v>1</v>
      </c>
      <c r="AN283" s="222">
        <f ca="1">_xll.qlInstrumentNPV(AK283,AM283)/_xll.qlYieldTSDiscount("YC-EUR-EONIA",L283)</f>
        <v>3.8223497461432398E-252</v>
      </c>
      <c r="AO283" s="222">
        <f ca="1">_xll.qlInstrumentResults(AK283,"annuity",AM283)</f>
        <v>19985.591173063807</v>
      </c>
      <c r="AP283" s="223" t="e">
        <f ca="1">H283*_xll.qlYieldTSDiscount("YC-EUR-EONIA",L283)/AO283</f>
        <v>#VALUE!</v>
      </c>
      <c r="AQ283" s="224" t="str">
        <f ca="1">IF(ISERROR(AP283),"",_xll.qlBachelierBlackFormulaImpliedVol(IF(AF283="Receiver","Put",IF(AF283="Payer","Call","NA")),AE283+E283%%,AE283,_xll.qlDayCounterYearFraction("Act/365 (Fixed)",B283,K283),AP283))</f>
        <v/>
      </c>
      <c r="AR283" s="225" t="str">
        <f ca="1">IF(ISERROR(AP283),"",_xll.qlBlackFormulaImpliedStdDev(IF(AF283="Receiver","Put",IF(AF283="Payer","Call","NA")),AE283+E283%%,AE283,AP283)/SQRT(_xll.qlDayCounterYearFraction("Act/365 (Fixed)",B283,K283)))</f>
        <v/>
      </c>
    </row>
    <row r="284" spans="2:44">
      <c r="B284" s="210">
        <f t="shared" ca="1" si="16"/>
        <v>42276</v>
      </c>
      <c r="C284" s="107" t="s">
        <v>209</v>
      </c>
      <c r="D284" s="107" t="s">
        <v>42</v>
      </c>
      <c r="E284" s="107">
        <v>-100</v>
      </c>
      <c r="F284" s="209" t="str">
        <f t="shared" ref="F284:F347" si="17">H$218&amp;IF(E284&gt;0," ","")&amp;E284&amp;" "&amp;C284&amp;D284</f>
        <v>EUR FWD PREM-100 1M2Y</v>
      </c>
      <c r="G284" s="212">
        <f t="shared" ref="G284:G347" si="18">VLOOKUP(C284&amp;D284,$F$4:$G$214,2,0)</f>
        <v>2.0600000000000002E-3</v>
      </c>
      <c r="H284" s="213" t="str">
        <f>VLOOKUP(F284,SwaptionVols!$Z:$AE,4,FALSE)</f>
        <v>#N/A N/A</v>
      </c>
      <c r="I284" s="211" t="s">
        <v>7574</v>
      </c>
      <c r="J284" s="211" t="s">
        <v>7575</v>
      </c>
      <c r="K284" s="210">
        <f ca="1">_xll.qlCalendarAdvance(I284,B284,C284,J284)</f>
        <v>42306</v>
      </c>
      <c r="L284" s="210">
        <f ca="1">_xll.qlCalendarAdvance(I284,K284,"2d")</f>
        <v>42310</v>
      </c>
      <c r="M284" s="210">
        <f ca="1">_xll.qlCalendarAdvance(I284,L284,D284,"unadjusted")</f>
        <v>43041</v>
      </c>
      <c r="N284" s="211" t="s">
        <v>41</v>
      </c>
      <c r="O284" s="211" t="s">
        <v>7574</v>
      </c>
      <c r="P284" s="211" t="s">
        <v>7575</v>
      </c>
      <c r="Q284" s="211" t="s">
        <v>7575</v>
      </c>
      <c r="R284" s="211" t="s">
        <v>7670</v>
      </c>
      <c r="S284" s="214" t="str">
        <f ca="1">_xll.qlSchedule(,L284,M284,N284,O284,P284,Q284,R284)</f>
        <v>obj_008b8#0000</v>
      </c>
      <c r="T284" s="211" t="s">
        <v>58</v>
      </c>
      <c r="U284" s="211" t="s">
        <v>7574</v>
      </c>
      <c r="V284" s="211" t="s">
        <v>7575</v>
      </c>
      <c r="W284" s="211" t="s">
        <v>7575</v>
      </c>
      <c r="X284" s="211" t="s">
        <v>7670</v>
      </c>
      <c r="Y284" s="214" t="str">
        <f ca="1">_xll.qlSchedule(,L284,M284,T284,U284,V284,W284,X284)</f>
        <v>obj_00b70#0000</v>
      </c>
      <c r="Z284" s="215" t="s">
        <v>7671</v>
      </c>
      <c r="AA284" s="216" t="s">
        <v>7640</v>
      </c>
      <c r="AB284" s="216" t="s">
        <v>7672</v>
      </c>
      <c r="AC284" s="214" t="str">
        <f ca="1">_xll.qlVanillaSwap(,,,S284,,Z284,Y284,AA284,,AB284)</f>
        <v>obj_00b71#0000</v>
      </c>
      <c r="AD284" s="214" t="b">
        <f ca="1">_xll.qlInstrumentSetPricingEngine(AC284,_xll.qlDiscountingSwapEngine(,"YC-EUR-EONIA"))</f>
        <v>1</v>
      </c>
      <c r="AE284" s="217">
        <f ca="1">_xll.qlVanillaSwapFairRate(AC284,AD284)</f>
        <v>5.707890399711511E-4</v>
      </c>
      <c r="AF284" s="209" t="str">
        <f t="shared" ref="AF284:AF347" si="19">IF(E284&gt;0,"Payer",IF(E284&lt;0,"Receiver","NA"))</f>
        <v>Receiver</v>
      </c>
      <c r="AG284" s="218">
        <v>10000</v>
      </c>
      <c r="AH284" s="219" t="str">
        <f ca="1">_xll.qlVanillaSwap(,AF284,AG284,S284,AE284+E284%%,Z284,Y284,AA284,,AB284)</f>
        <v>obj_0143a#0000</v>
      </c>
      <c r="AI284" s="219" t="str">
        <f ca="1">_xll.qlEuropeanExercise(,K284)</f>
        <v>obj_004b0#0000</v>
      </c>
      <c r="AJ284" s="211" t="s">
        <v>7669</v>
      </c>
      <c r="AK284" s="220" t="str">
        <f ca="1">_xll.qlSwaption(,AH284,AI284,AJ284)</f>
        <v>obj_01456#0000</v>
      </c>
      <c r="AL284" s="221" t="str">
        <f ca="1">_xll.qlConstantSwaptionVolatility(,,I284,J284,G284)</f>
        <v>obj_00203#0000</v>
      </c>
      <c r="AM284" s="221" t="b">
        <f ca="1">_xll.qlInstrumentSetPricingEngine(AK284,_xll.qlBachelierBlackSwaptionEngine(,"YC-EUR-EONIA",AL284))</f>
        <v>1</v>
      </c>
      <c r="AN284" s="222">
        <f ca="1">_xll.qlInstrumentNPV(AK284,AM284)/_xll.qlYieldTSDiscount("YC-EUR-EONIA",L284)</f>
        <v>8.9835944131121822E-65</v>
      </c>
      <c r="AO284" s="222">
        <f ca="1">_xll.qlInstrumentResults(AK284,"annuity",AM284)</f>
        <v>19985.591173063807</v>
      </c>
      <c r="AP284" s="223" t="e">
        <f ca="1">H284*_xll.qlYieldTSDiscount("YC-EUR-EONIA",L284)/AO284</f>
        <v>#VALUE!</v>
      </c>
      <c r="AQ284" s="224" t="str">
        <f ca="1">IF(ISERROR(AP284),"",_xll.qlBachelierBlackFormulaImpliedVol(IF(AF284="Receiver","Put",IF(AF284="Payer","Call","NA")),AE284+E284%%,AE284,_xll.qlDayCounterYearFraction("Act/365 (Fixed)",B284,K284),AP284))</f>
        <v/>
      </c>
      <c r="AR284" s="225" t="str">
        <f ca="1">IF(ISERROR(AP284),"",_xll.qlBlackFormulaImpliedStdDev(IF(AF284="Receiver","Put",IF(AF284="Payer","Call","NA")),AE284+E284%%,AE284,AP284)/SQRT(_xll.qlDayCounterYearFraction("Act/365 (Fixed)",B284,K284)))</f>
        <v/>
      </c>
    </row>
    <row r="285" spans="2:44">
      <c r="B285" s="210">
        <f t="shared" ca="1" si="16"/>
        <v>42276</v>
      </c>
      <c r="C285" s="107" t="s">
        <v>209</v>
      </c>
      <c r="D285" s="107" t="s">
        <v>42</v>
      </c>
      <c r="E285" s="107">
        <v>-50</v>
      </c>
      <c r="F285" s="209" t="str">
        <f t="shared" si="17"/>
        <v>EUR FWD PREM-50 1M2Y</v>
      </c>
      <c r="G285" s="212">
        <f t="shared" si="18"/>
        <v>2.0600000000000002E-3</v>
      </c>
      <c r="H285" s="213" t="str">
        <f>VLOOKUP(F285,SwaptionVols!$Z:$AE,4,FALSE)</f>
        <v>#N/A N/A</v>
      </c>
      <c r="I285" s="211" t="s">
        <v>7574</v>
      </c>
      <c r="J285" s="211" t="s">
        <v>7575</v>
      </c>
      <c r="K285" s="210">
        <f ca="1">_xll.qlCalendarAdvance(I285,B285,C285,J285)</f>
        <v>42306</v>
      </c>
      <c r="L285" s="210">
        <f ca="1">_xll.qlCalendarAdvance(I285,K285,"2d")</f>
        <v>42310</v>
      </c>
      <c r="M285" s="210">
        <f ca="1">_xll.qlCalendarAdvance(I285,L285,D285,"unadjusted")</f>
        <v>43041</v>
      </c>
      <c r="N285" s="211" t="s">
        <v>41</v>
      </c>
      <c r="O285" s="211" t="s">
        <v>7574</v>
      </c>
      <c r="P285" s="211" t="s">
        <v>7575</v>
      </c>
      <c r="Q285" s="211" t="s">
        <v>7575</v>
      </c>
      <c r="R285" s="211" t="s">
        <v>7670</v>
      </c>
      <c r="S285" s="214" t="str">
        <f ca="1">_xll.qlSchedule(,L285,M285,N285,O285,P285,Q285,R285)</f>
        <v>obj_00e45#0000</v>
      </c>
      <c r="T285" s="211" t="s">
        <v>58</v>
      </c>
      <c r="U285" s="211" t="s">
        <v>7574</v>
      </c>
      <c r="V285" s="211" t="s">
        <v>7575</v>
      </c>
      <c r="W285" s="211" t="s">
        <v>7575</v>
      </c>
      <c r="X285" s="211" t="s">
        <v>7670</v>
      </c>
      <c r="Y285" s="214" t="str">
        <f ca="1">_xll.qlSchedule(,L285,M285,T285,U285,V285,W285,X285)</f>
        <v>obj_010d5#0000</v>
      </c>
      <c r="Z285" s="215" t="s">
        <v>7671</v>
      </c>
      <c r="AA285" s="216" t="s">
        <v>7640</v>
      </c>
      <c r="AB285" s="216" t="s">
        <v>7672</v>
      </c>
      <c r="AC285" s="214" t="str">
        <f ca="1">_xll.qlVanillaSwap(,,,S285,,Z285,Y285,AA285,,AB285)</f>
        <v>obj_010d6#0000</v>
      </c>
      <c r="AD285" s="214" t="b">
        <f ca="1">_xll.qlInstrumentSetPricingEngine(AC285,_xll.qlDiscountingSwapEngine(,"YC-EUR-EONIA"))</f>
        <v>1</v>
      </c>
      <c r="AE285" s="217">
        <f ca="1">_xll.qlVanillaSwapFairRate(AC285,AD285)</f>
        <v>5.707890399711511E-4</v>
      </c>
      <c r="AF285" s="209" t="str">
        <f t="shared" si="19"/>
        <v>Receiver</v>
      </c>
      <c r="AG285" s="218">
        <v>10000</v>
      </c>
      <c r="AH285" s="219" t="str">
        <f ca="1">_xll.qlVanillaSwap(,AF285,AG285,S285,AE285+E285%%,Z285,Y285,AA285,,AB285)</f>
        <v>obj_01512#0000</v>
      </c>
      <c r="AI285" s="219" t="str">
        <f ca="1">_xll.qlEuropeanExercise(,K285)</f>
        <v>obj_003bc#0000</v>
      </c>
      <c r="AJ285" s="211" t="s">
        <v>7669</v>
      </c>
      <c r="AK285" s="220" t="str">
        <f ca="1">_xll.qlSwaption(,AH285,AI285,AJ285)</f>
        <v>obj_0172b#0000</v>
      </c>
      <c r="AL285" s="221" t="str">
        <f ca="1">_xll.qlConstantSwaptionVolatility(,,I285,J285,G285)</f>
        <v>obj_00181#0000</v>
      </c>
      <c r="AM285" s="221" t="b">
        <f ca="1">_xll.qlInstrumentSetPricingEngine(AK285,_xll.qlBachelierBlackSwaptionEngine(,"YC-EUR-EONIA",AL285))</f>
        <v>1</v>
      </c>
      <c r="AN285" s="222">
        <f ca="1">_xll.qlInstrumentNPV(AK285,AM285)/_xll.qlYieldTSDiscount("YC-EUR-EONIA",L285)</f>
        <v>1.7208477880370609E-17</v>
      </c>
      <c r="AO285" s="222">
        <f ca="1">_xll.qlInstrumentResults(AK285,"annuity",AM285)</f>
        <v>19985.591173063807</v>
      </c>
      <c r="AP285" s="223" t="e">
        <f ca="1">H285*_xll.qlYieldTSDiscount("YC-EUR-EONIA",L285)/AO285</f>
        <v>#VALUE!</v>
      </c>
      <c r="AQ285" s="224" t="str">
        <f ca="1">IF(ISERROR(AP285),"",_xll.qlBachelierBlackFormulaImpliedVol(IF(AF285="Receiver","Put",IF(AF285="Payer","Call","NA")),AE285+E285%%,AE285,_xll.qlDayCounterYearFraction("Act/365 (Fixed)",B285,K285),AP285))</f>
        <v/>
      </c>
      <c r="AR285" s="225" t="str">
        <f ca="1">IF(ISERROR(AP285),"",_xll.qlBlackFormulaImpliedStdDev(IF(AF285="Receiver","Put",IF(AF285="Payer","Call","NA")),AE285+E285%%,AE285,AP285)/SQRT(_xll.qlDayCounterYearFraction("Act/365 (Fixed)",B285,K285)))</f>
        <v/>
      </c>
    </row>
    <row r="286" spans="2:44">
      <c r="B286" s="210">
        <f t="shared" ca="1" si="16"/>
        <v>42276</v>
      </c>
      <c r="C286" s="107" t="s">
        <v>209</v>
      </c>
      <c r="D286" s="107" t="s">
        <v>42</v>
      </c>
      <c r="E286" s="107">
        <v>-25</v>
      </c>
      <c r="F286" s="209" t="str">
        <f t="shared" si="17"/>
        <v>EUR FWD PREM-25 1M2Y</v>
      </c>
      <c r="G286" s="212">
        <f t="shared" si="18"/>
        <v>2.0600000000000002E-3</v>
      </c>
      <c r="H286" s="213" t="str">
        <f>VLOOKUP(F286,SwaptionVols!$Z:$AE,4,FALSE)</f>
        <v>#N/A N/A</v>
      </c>
      <c r="I286" s="211" t="s">
        <v>7574</v>
      </c>
      <c r="J286" s="211" t="s">
        <v>7575</v>
      </c>
      <c r="K286" s="210">
        <f ca="1">_xll.qlCalendarAdvance(I286,B286,C286,J286)</f>
        <v>42306</v>
      </c>
      <c r="L286" s="210">
        <f ca="1">_xll.qlCalendarAdvance(I286,K286,"2d")</f>
        <v>42310</v>
      </c>
      <c r="M286" s="210">
        <f ca="1">_xll.qlCalendarAdvance(I286,L286,D286,"unadjusted")</f>
        <v>43041</v>
      </c>
      <c r="N286" s="211" t="s">
        <v>41</v>
      </c>
      <c r="O286" s="211" t="s">
        <v>7574</v>
      </c>
      <c r="P286" s="211" t="s">
        <v>7575</v>
      </c>
      <c r="Q286" s="211" t="s">
        <v>7575</v>
      </c>
      <c r="R286" s="211" t="s">
        <v>7670</v>
      </c>
      <c r="S286" s="214" t="str">
        <f ca="1">_xll.qlSchedule(,L286,M286,N286,O286,P286,Q286,R286)</f>
        <v>obj_010df#0000</v>
      </c>
      <c r="T286" s="211" t="s">
        <v>58</v>
      </c>
      <c r="U286" s="211" t="s">
        <v>7574</v>
      </c>
      <c r="V286" s="211" t="s">
        <v>7575</v>
      </c>
      <c r="W286" s="211" t="s">
        <v>7575</v>
      </c>
      <c r="X286" s="211" t="s">
        <v>7670</v>
      </c>
      <c r="Y286" s="214" t="str">
        <f ca="1">_xll.qlSchedule(,L286,M286,T286,U286,V286,W286,X286)</f>
        <v>obj_00dab#0000</v>
      </c>
      <c r="Z286" s="215" t="s">
        <v>7671</v>
      </c>
      <c r="AA286" s="216" t="s">
        <v>7640</v>
      </c>
      <c r="AB286" s="216" t="s">
        <v>7672</v>
      </c>
      <c r="AC286" s="214" t="str">
        <f ca="1">_xll.qlVanillaSwap(,,,S286,,Z286,Y286,AA286,,AB286)</f>
        <v>obj_010e0#0000</v>
      </c>
      <c r="AD286" s="214" t="b">
        <f ca="1">_xll.qlInstrumentSetPricingEngine(AC286,_xll.qlDiscountingSwapEngine(,"YC-EUR-EONIA"))</f>
        <v>1</v>
      </c>
      <c r="AE286" s="217">
        <f ca="1">_xll.qlVanillaSwapFairRate(AC286,AD286)</f>
        <v>5.707890399711511E-4</v>
      </c>
      <c r="AF286" s="209" t="str">
        <f t="shared" si="19"/>
        <v>Receiver</v>
      </c>
      <c r="AG286" s="218">
        <v>10000</v>
      </c>
      <c r="AH286" s="219" t="str">
        <f ca="1">_xll.qlVanillaSwap(,AF286,AG286,S286,AE286+E286%%,Z286,Y286,AA286,,AB286)</f>
        <v>obj_01468#0000</v>
      </c>
      <c r="AI286" s="219" t="str">
        <f ca="1">_xll.qlEuropeanExercise(,K286)</f>
        <v>obj_005ce#0000</v>
      </c>
      <c r="AJ286" s="211" t="s">
        <v>7669</v>
      </c>
      <c r="AK286" s="220" t="str">
        <f ca="1">_xll.qlSwaption(,AH286,AI286,AJ286)</f>
        <v>obj_01598#0000</v>
      </c>
      <c r="AL286" s="221" t="str">
        <f ca="1">_xll.qlConstantSwaptionVolatility(,,I286,J286,G286)</f>
        <v>obj_00172#0000</v>
      </c>
      <c r="AM286" s="221" t="b">
        <f ca="1">_xll.qlInstrumentSetPricingEngine(AK286,_xll.qlBachelierBlackSwaptionEngine(,"YC-EUR-EONIA",AL286))</f>
        <v>1</v>
      </c>
      <c r="AN286" s="222">
        <f ca="1">_xll.qlInstrumentNPV(AK286,AM286)/_xll.qlYieldTSDiscount("YC-EUR-EONIA",L286)</f>
        <v>2.9268019690236558E-5</v>
      </c>
      <c r="AO286" s="222">
        <f ca="1">_xll.qlInstrumentResults(AK286,"annuity",AM286)</f>
        <v>19985.591173063807</v>
      </c>
      <c r="AP286" s="223" t="e">
        <f ca="1">H286*_xll.qlYieldTSDiscount("YC-EUR-EONIA",L286)/AO286</f>
        <v>#VALUE!</v>
      </c>
      <c r="AQ286" s="224" t="str">
        <f ca="1">IF(ISERROR(AP286),"",_xll.qlBachelierBlackFormulaImpliedVol(IF(AF286="Receiver","Put",IF(AF286="Payer","Call","NA")),AE286+E286%%,AE286,_xll.qlDayCounterYearFraction("Act/365 (Fixed)",B286,K286),AP286))</f>
        <v/>
      </c>
      <c r="AR286" s="225" t="str">
        <f ca="1">IF(ISERROR(AP286),"",_xll.qlBlackFormulaImpliedStdDev(IF(AF286="Receiver","Put",IF(AF286="Payer","Call","NA")),AE286+E286%%,AE286,AP286)/SQRT(_xll.qlDayCounterYearFraction("Act/365 (Fixed)",B286,K286)))</f>
        <v/>
      </c>
    </row>
    <row r="287" spans="2:44">
      <c r="B287" s="210">
        <f t="shared" ca="1" si="16"/>
        <v>42276</v>
      </c>
      <c r="C287" s="107" t="s">
        <v>209</v>
      </c>
      <c r="D287" s="107" t="s">
        <v>42</v>
      </c>
      <c r="E287" s="107">
        <v>25</v>
      </c>
      <c r="F287" s="209" t="str">
        <f t="shared" si="17"/>
        <v>EUR FWD PREM 25 1M2Y</v>
      </c>
      <c r="G287" s="212">
        <f t="shared" si="18"/>
        <v>2.0600000000000002E-3</v>
      </c>
      <c r="H287" s="213" t="str">
        <f>VLOOKUP(F287,SwaptionVols!$Z:$AE,4,FALSE)</f>
        <v>#N/A N/A</v>
      </c>
      <c r="I287" s="211" t="s">
        <v>7574</v>
      </c>
      <c r="J287" s="211" t="s">
        <v>7575</v>
      </c>
      <c r="K287" s="210">
        <f ca="1">_xll.qlCalendarAdvance(I287,B287,C287,J287)</f>
        <v>42306</v>
      </c>
      <c r="L287" s="210">
        <f ca="1">_xll.qlCalendarAdvance(I287,K287,"2d")</f>
        <v>42310</v>
      </c>
      <c r="M287" s="210">
        <f ca="1">_xll.qlCalendarAdvance(I287,L287,D287,"unadjusted")</f>
        <v>43041</v>
      </c>
      <c r="N287" s="211" t="s">
        <v>41</v>
      </c>
      <c r="O287" s="211" t="s">
        <v>7574</v>
      </c>
      <c r="P287" s="211" t="s">
        <v>7575</v>
      </c>
      <c r="Q287" s="211" t="s">
        <v>7575</v>
      </c>
      <c r="R287" s="211" t="s">
        <v>7670</v>
      </c>
      <c r="S287" s="214" t="str">
        <f ca="1">_xll.qlSchedule(,L287,M287,N287,O287,P287,Q287,R287)</f>
        <v>obj_00676#0000</v>
      </c>
      <c r="T287" s="211" t="s">
        <v>58</v>
      </c>
      <c r="U287" s="211" t="s">
        <v>7574</v>
      </c>
      <c r="V287" s="211" t="s">
        <v>7575</v>
      </c>
      <c r="W287" s="211" t="s">
        <v>7575</v>
      </c>
      <c r="X287" s="211" t="s">
        <v>7670</v>
      </c>
      <c r="Y287" s="214" t="str">
        <f ca="1">_xll.qlSchedule(,L287,M287,T287,U287,V287,W287,X287)</f>
        <v>obj_009d5#0000</v>
      </c>
      <c r="Z287" s="215" t="s">
        <v>7671</v>
      </c>
      <c r="AA287" s="216" t="s">
        <v>7640</v>
      </c>
      <c r="AB287" s="216" t="s">
        <v>7672</v>
      </c>
      <c r="AC287" s="214" t="str">
        <f ca="1">_xll.qlVanillaSwap(,,,S287,,Z287,Y287,AA287,,AB287)</f>
        <v>obj_00a4b#0000</v>
      </c>
      <c r="AD287" s="214" t="b">
        <f ca="1">_xll.qlInstrumentSetPricingEngine(AC287,_xll.qlDiscountingSwapEngine(,"YC-EUR-EONIA"))</f>
        <v>1</v>
      </c>
      <c r="AE287" s="217">
        <f ca="1">_xll.qlVanillaSwapFairRate(AC287,AD287)</f>
        <v>5.707890399711511E-4</v>
      </c>
      <c r="AF287" s="209" t="str">
        <f t="shared" si="19"/>
        <v>Payer</v>
      </c>
      <c r="AG287" s="218">
        <v>10000</v>
      </c>
      <c r="AH287" s="219" t="str">
        <f ca="1">_xll.qlVanillaSwap(,AF287,AG287,S287,AE287+E287%%,Z287,Y287,AA287,,AB287)</f>
        <v>obj_012ce#0000</v>
      </c>
      <c r="AI287" s="219" t="str">
        <f ca="1">_xll.qlEuropeanExercise(,K287)</f>
        <v>obj_00ce0#0000</v>
      </c>
      <c r="AJ287" s="211" t="s">
        <v>7669</v>
      </c>
      <c r="AK287" s="220" t="str">
        <f ca="1">_xll.qlSwaption(,AH287,AI287,AJ287)</f>
        <v>obj_01594#0000</v>
      </c>
      <c r="AL287" s="221" t="str">
        <f ca="1">_xll.qlConstantSwaptionVolatility(,,I287,J287,G287)</f>
        <v>obj_001d6#0000</v>
      </c>
      <c r="AM287" s="221" t="b">
        <f ca="1">_xll.qlInstrumentSetPricingEngine(AK287,_xll.qlBachelierBlackSwaptionEngine(,"YC-EUR-EONIA",AL287))</f>
        <v>1</v>
      </c>
      <c r="AN287" s="222">
        <f ca="1">_xll.qlInstrumentNPV(AK287,AM287)/_xll.qlYieldTSDiscount("YC-EUR-EONIA",L287)</f>
        <v>2.9268019690721979E-5</v>
      </c>
      <c r="AO287" s="222">
        <f ca="1">_xll.qlInstrumentResults(AK287,"annuity",AM287)</f>
        <v>19985.5911730638</v>
      </c>
      <c r="AP287" s="223" t="e">
        <f ca="1">H287*_xll.qlYieldTSDiscount("YC-EUR-EONIA",L287)/AO287</f>
        <v>#VALUE!</v>
      </c>
      <c r="AQ287" s="224" t="str">
        <f ca="1">IF(ISERROR(AP287),"",_xll.qlBachelierBlackFormulaImpliedVol(IF(AF287="Receiver","Put",IF(AF287="Payer","Call","NA")),AE287+E287%%,AE287,_xll.qlDayCounterYearFraction("Act/365 (Fixed)",B287,K287),AP287))</f>
        <v/>
      </c>
      <c r="AR287" s="225" t="str">
        <f ca="1">IF(ISERROR(AP287),"",_xll.qlBlackFormulaImpliedStdDev(IF(AF287="Receiver","Put",IF(AF287="Payer","Call","NA")),AE287+E287%%,AE287,AP287)/SQRT(_xll.qlDayCounterYearFraction("Act/365 (Fixed)",B287,K287)))</f>
        <v/>
      </c>
    </row>
    <row r="288" spans="2:44">
      <c r="B288" s="210">
        <f t="shared" ca="1" si="16"/>
        <v>42276</v>
      </c>
      <c r="C288" s="107" t="s">
        <v>209</v>
      </c>
      <c r="D288" s="107" t="s">
        <v>42</v>
      </c>
      <c r="E288" s="107">
        <v>50</v>
      </c>
      <c r="F288" s="209" t="str">
        <f t="shared" si="17"/>
        <v>EUR FWD PREM 50 1M2Y</v>
      </c>
      <c r="G288" s="212">
        <f t="shared" si="18"/>
        <v>2.0600000000000002E-3</v>
      </c>
      <c r="H288" s="213" t="str">
        <f>VLOOKUP(F288,SwaptionVols!$Z:$AE,4,FALSE)</f>
        <v>#N/A N/A</v>
      </c>
      <c r="I288" s="211" t="s">
        <v>7574</v>
      </c>
      <c r="J288" s="211" t="s">
        <v>7575</v>
      </c>
      <c r="K288" s="210">
        <f ca="1">_xll.qlCalendarAdvance(I288,B288,C288,J288)</f>
        <v>42306</v>
      </c>
      <c r="L288" s="210">
        <f ca="1">_xll.qlCalendarAdvance(I288,K288,"2d")</f>
        <v>42310</v>
      </c>
      <c r="M288" s="210">
        <f ca="1">_xll.qlCalendarAdvance(I288,L288,D288,"unadjusted")</f>
        <v>43041</v>
      </c>
      <c r="N288" s="211" t="s">
        <v>41</v>
      </c>
      <c r="O288" s="211" t="s">
        <v>7574</v>
      </c>
      <c r="P288" s="211" t="s">
        <v>7575</v>
      </c>
      <c r="Q288" s="211" t="s">
        <v>7575</v>
      </c>
      <c r="R288" s="211" t="s">
        <v>7670</v>
      </c>
      <c r="S288" s="214" t="str">
        <f ca="1">_xll.qlSchedule(,L288,M288,N288,O288,P288,Q288,R288)</f>
        <v>obj_00973#0000</v>
      </c>
      <c r="T288" s="211" t="s">
        <v>58</v>
      </c>
      <c r="U288" s="211" t="s">
        <v>7574</v>
      </c>
      <c r="V288" s="211" t="s">
        <v>7575</v>
      </c>
      <c r="W288" s="211" t="s">
        <v>7575</v>
      </c>
      <c r="X288" s="211" t="s">
        <v>7670</v>
      </c>
      <c r="Y288" s="214" t="str">
        <f ca="1">_xll.qlSchedule(,L288,M288,T288,U288,V288,W288,X288)</f>
        <v>obj_0098e#0000</v>
      </c>
      <c r="Z288" s="215" t="s">
        <v>7671</v>
      </c>
      <c r="AA288" s="216" t="s">
        <v>7640</v>
      </c>
      <c r="AB288" s="216" t="s">
        <v>7672</v>
      </c>
      <c r="AC288" s="214" t="str">
        <f ca="1">_xll.qlVanillaSwap(,,,S288,,Z288,Y288,AA288,,AB288)</f>
        <v>obj_00c10#0000</v>
      </c>
      <c r="AD288" s="214" t="b">
        <f ca="1">_xll.qlInstrumentSetPricingEngine(AC288,_xll.qlDiscountingSwapEngine(,"YC-EUR-EONIA"))</f>
        <v>1</v>
      </c>
      <c r="AE288" s="217">
        <f ca="1">_xll.qlVanillaSwapFairRate(AC288,AD288)</f>
        <v>5.707890399711511E-4</v>
      </c>
      <c r="AF288" s="209" t="str">
        <f t="shared" si="19"/>
        <v>Payer</v>
      </c>
      <c r="AG288" s="218">
        <v>10000</v>
      </c>
      <c r="AH288" s="219" t="str">
        <f ca="1">_xll.qlVanillaSwap(,AF288,AG288,S288,AE288+E288%%,Z288,Y288,AA288,,AB288)</f>
        <v>obj_013fb#0000</v>
      </c>
      <c r="AI288" s="219" t="str">
        <f ca="1">_xll.qlEuropeanExercise(,K288)</f>
        <v>obj_007ba#0000</v>
      </c>
      <c r="AJ288" s="211" t="s">
        <v>7669</v>
      </c>
      <c r="AK288" s="220" t="str">
        <f ca="1">_xll.qlSwaption(,AH288,AI288,AJ288)</f>
        <v>obj_01521#0000</v>
      </c>
      <c r="AL288" s="221" t="str">
        <f ca="1">_xll.qlConstantSwaptionVolatility(,,I288,J288,G288)</f>
        <v>obj_0021a#0000</v>
      </c>
      <c r="AM288" s="221" t="b">
        <f ca="1">_xll.qlInstrumentSetPricingEngine(AK288,_xll.qlBachelierBlackSwaptionEngine(,"YC-EUR-EONIA",AL288))</f>
        <v>1</v>
      </c>
      <c r="AN288" s="222">
        <f ca="1">_xll.qlInstrumentNPV(AK288,AM288)/_xll.qlYieldTSDiscount("YC-EUR-EONIA",L288)</f>
        <v>1.7208477880341267E-17</v>
      </c>
      <c r="AO288" s="222">
        <f ca="1">_xll.qlInstrumentResults(AK288,"annuity",AM288)</f>
        <v>19985.591173063807</v>
      </c>
      <c r="AP288" s="223" t="e">
        <f ca="1">H288*_xll.qlYieldTSDiscount("YC-EUR-EONIA",L288)/AO288</f>
        <v>#VALUE!</v>
      </c>
      <c r="AQ288" s="224" t="str">
        <f ca="1">IF(ISERROR(AP288),"",_xll.qlBachelierBlackFormulaImpliedVol(IF(AF288="Receiver","Put",IF(AF288="Payer","Call","NA")),AE288+E288%%,AE288,_xll.qlDayCounterYearFraction("Act/365 (Fixed)",B288,K288),AP288))</f>
        <v/>
      </c>
      <c r="AR288" s="225" t="str">
        <f ca="1">IF(ISERROR(AP288),"",_xll.qlBlackFormulaImpliedStdDev(IF(AF288="Receiver","Put",IF(AF288="Payer","Call","NA")),AE288+E288%%,AE288,AP288)/SQRT(_xll.qlDayCounterYearFraction("Act/365 (Fixed)",B288,K288)))</f>
        <v/>
      </c>
    </row>
    <row r="289" spans="2:44">
      <c r="B289" s="210">
        <f t="shared" ca="1" si="16"/>
        <v>42276</v>
      </c>
      <c r="C289" s="107" t="s">
        <v>209</v>
      </c>
      <c r="D289" s="107" t="s">
        <v>42</v>
      </c>
      <c r="E289" s="107">
        <v>100</v>
      </c>
      <c r="F289" s="209" t="str">
        <f t="shared" si="17"/>
        <v>EUR FWD PREM 100 1M2Y</v>
      </c>
      <c r="G289" s="212">
        <f t="shared" si="18"/>
        <v>2.0600000000000002E-3</v>
      </c>
      <c r="H289" s="213" t="str">
        <f>VLOOKUP(F289,SwaptionVols!$Z:$AE,4,FALSE)</f>
        <v>#N/A N/A</v>
      </c>
      <c r="I289" s="211" t="s">
        <v>7574</v>
      </c>
      <c r="J289" s="211" t="s">
        <v>7575</v>
      </c>
      <c r="K289" s="210">
        <f ca="1">_xll.qlCalendarAdvance(I289,B289,C289,J289)</f>
        <v>42306</v>
      </c>
      <c r="L289" s="210">
        <f ca="1">_xll.qlCalendarAdvance(I289,K289,"2d")</f>
        <v>42310</v>
      </c>
      <c r="M289" s="210">
        <f ca="1">_xll.qlCalendarAdvance(I289,L289,D289,"unadjusted")</f>
        <v>43041</v>
      </c>
      <c r="N289" s="211" t="s">
        <v>41</v>
      </c>
      <c r="O289" s="211" t="s">
        <v>7574</v>
      </c>
      <c r="P289" s="211" t="s">
        <v>7575</v>
      </c>
      <c r="Q289" s="211" t="s">
        <v>7575</v>
      </c>
      <c r="R289" s="211" t="s">
        <v>7670</v>
      </c>
      <c r="S289" s="214" t="str">
        <f ca="1">_xll.qlSchedule(,L289,M289,N289,O289,P289,Q289,R289)</f>
        <v>obj_0081d#0000</v>
      </c>
      <c r="T289" s="211" t="s">
        <v>58</v>
      </c>
      <c r="U289" s="211" t="s">
        <v>7574</v>
      </c>
      <c r="V289" s="211" t="s">
        <v>7575</v>
      </c>
      <c r="W289" s="211" t="s">
        <v>7575</v>
      </c>
      <c r="X289" s="211" t="s">
        <v>7670</v>
      </c>
      <c r="Y289" s="214" t="str">
        <f ca="1">_xll.qlSchedule(,L289,M289,T289,U289,V289,W289,X289)</f>
        <v>obj_0081c#0000</v>
      </c>
      <c r="Z289" s="215" t="s">
        <v>7671</v>
      </c>
      <c r="AA289" s="216" t="s">
        <v>7640</v>
      </c>
      <c r="AB289" s="216" t="s">
        <v>7672</v>
      </c>
      <c r="AC289" s="214" t="str">
        <f ca="1">_xll.qlVanillaSwap(,,,S289,,Z289,Y289,AA289,,AB289)</f>
        <v>obj_00b1b#0000</v>
      </c>
      <c r="AD289" s="214" t="b">
        <f ca="1">_xll.qlInstrumentSetPricingEngine(AC289,_xll.qlDiscountingSwapEngine(,"YC-EUR-EONIA"))</f>
        <v>1</v>
      </c>
      <c r="AE289" s="217">
        <f ca="1">_xll.qlVanillaSwapFairRate(AC289,AD289)</f>
        <v>5.707890399711511E-4</v>
      </c>
      <c r="AF289" s="209" t="str">
        <f t="shared" si="19"/>
        <v>Payer</v>
      </c>
      <c r="AG289" s="218">
        <v>10000</v>
      </c>
      <c r="AH289" s="219" t="str">
        <f ca="1">_xll.qlVanillaSwap(,AF289,AG289,S289,AE289+E289%%,Z289,Y289,AA289,,AB289)</f>
        <v>obj_012a1#0000</v>
      </c>
      <c r="AI289" s="219" t="str">
        <f ca="1">_xll.qlEuropeanExercise(,K289)</f>
        <v>obj_00416#0000</v>
      </c>
      <c r="AJ289" s="211" t="s">
        <v>7669</v>
      </c>
      <c r="AK289" s="220" t="str">
        <f ca="1">_xll.qlSwaption(,AH289,AI289,AJ289)</f>
        <v>obj_0151d#0000</v>
      </c>
      <c r="AL289" s="221" t="str">
        <f ca="1">_xll.qlConstantSwaptionVolatility(,,I289,J289,G289)</f>
        <v>obj_001a7#0000</v>
      </c>
      <c r="AM289" s="221" t="b">
        <f ca="1">_xll.qlInstrumentSetPricingEngine(AK289,_xll.qlBachelierBlackSwaptionEngine(,"YC-EUR-EONIA",AL289))</f>
        <v>1</v>
      </c>
      <c r="AN289" s="222">
        <f ca="1">_xll.qlInstrumentNPV(AK289,AM289)/_xll.qlYieldTSDiscount("YC-EUR-EONIA",L289)</f>
        <v>8.9835944131116559E-65</v>
      </c>
      <c r="AO289" s="222">
        <f ca="1">_xll.qlInstrumentResults(AK289,"annuity",AM289)</f>
        <v>19985.591173063807</v>
      </c>
      <c r="AP289" s="223" t="e">
        <f ca="1">H289*_xll.qlYieldTSDiscount("YC-EUR-EONIA",L289)/AO289</f>
        <v>#VALUE!</v>
      </c>
      <c r="AQ289" s="224" t="str">
        <f ca="1">IF(ISERROR(AP289),"",_xll.qlBachelierBlackFormulaImpliedVol(IF(AF289="Receiver","Put",IF(AF289="Payer","Call","NA")),AE289+E289%%,AE289,_xll.qlDayCounterYearFraction("Act/365 (Fixed)",B289,K289),AP289))</f>
        <v/>
      </c>
      <c r="AR289" s="225" t="str">
        <f ca="1">IF(ISERROR(AP289),"",_xll.qlBlackFormulaImpliedStdDev(IF(AF289="Receiver","Put",IF(AF289="Payer","Call","NA")),AE289+E289%%,AE289,AP289)/SQRT(_xll.qlDayCounterYearFraction("Act/365 (Fixed)",B289,K289)))</f>
        <v/>
      </c>
    </row>
    <row r="290" spans="2:44">
      <c r="B290" s="210">
        <f t="shared" ca="1" si="16"/>
        <v>42276</v>
      </c>
      <c r="C290" s="107" t="s">
        <v>209</v>
      </c>
      <c r="D290" s="107" t="s">
        <v>42</v>
      </c>
      <c r="E290" s="107">
        <v>200</v>
      </c>
      <c r="F290" s="209" t="str">
        <f t="shared" si="17"/>
        <v>EUR FWD PREM 200 1M2Y</v>
      </c>
      <c r="G290" s="212">
        <f t="shared" si="18"/>
        <v>2.0600000000000002E-3</v>
      </c>
      <c r="H290" s="213" t="str">
        <f>VLOOKUP(F290,SwaptionVols!$Z:$AE,4,FALSE)</f>
        <v>#N/A N/A</v>
      </c>
      <c r="I290" s="211" t="s">
        <v>7574</v>
      </c>
      <c r="J290" s="211" t="s">
        <v>7575</v>
      </c>
      <c r="K290" s="210">
        <f ca="1">_xll.qlCalendarAdvance(I290,B290,C290,J290)</f>
        <v>42306</v>
      </c>
      <c r="L290" s="210">
        <f ca="1">_xll.qlCalendarAdvance(I290,K290,"2d")</f>
        <v>42310</v>
      </c>
      <c r="M290" s="210">
        <f ca="1">_xll.qlCalendarAdvance(I290,L290,D290,"unadjusted")</f>
        <v>43041</v>
      </c>
      <c r="N290" s="211" t="s">
        <v>41</v>
      </c>
      <c r="O290" s="211" t="s">
        <v>7574</v>
      </c>
      <c r="P290" s="211" t="s">
        <v>7575</v>
      </c>
      <c r="Q290" s="211" t="s">
        <v>7575</v>
      </c>
      <c r="R290" s="211" t="s">
        <v>7670</v>
      </c>
      <c r="S290" s="214" t="str">
        <f ca="1">_xll.qlSchedule(,L290,M290,N290,O290,P290,Q290,R290)</f>
        <v>obj_00d86#0000</v>
      </c>
      <c r="T290" s="211" t="s">
        <v>58</v>
      </c>
      <c r="U290" s="211" t="s">
        <v>7574</v>
      </c>
      <c r="V290" s="211" t="s">
        <v>7575</v>
      </c>
      <c r="W290" s="211" t="s">
        <v>7575</v>
      </c>
      <c r="X290" s="211" t="s">
        <v>7670</v>
      </c>
      <c r="Y290" s="214" t="str">
        <f ca="1">_xll.qlSchedule(,L290,M290,T290,U290,V290,W290,X290)</f>
        <v>obj_00d85#0000</v>
      </c>
      <c r="Z290" s="215" t="s">
        <v>7671</v>
      </c>
      <c r="AA290" s="216" t="s">
        <v>7640</v>
      </c>
      <c r="AB290" s="216" t="s">
        <v>7672</v>
      </c>
      <c r="AC290" s="214" t="str">
        <f ca="1">_xll.qlVanillaSwap(,,,S290,,Z290,Y290,AA290,,AB290)</f>
        <v>obj_00d87#0000</v>
      </c>
      <c r="AD290" s="214" t="b">
        <f ca="1">_xll.qlInstrumentSetPricingEngine(AC290,_xll.qlDiscountingSwapEngine(,"YC-EUR-EONIA"))</f>
        <v>1</v>
      </c>
      <c r="AE290" s="217">
        <f ca="1">_xll.qlVanillaSwapFairRate(AC290,AD290)</f>
        <v>5.707890399711511E-4</v>
      </c>
      <c r="AF290" s="209" t="str">
        <f t="shared" si="19"/>
        <v>Payer</v>
      </c>
      <c r="AG290" s="218">
        <v>10000</v>
      </c>
      <c r="AH290" s="219" t="str">
        <f ca="1">_xll.qlVanillaSwap(,AF290,AG290,S290,AE290+E290%%,Z290,Y290,AA290,,AB290)</f>
        <v>obj_0122b#0000</v>
      </c>
      <c r="AI290" s="219" t="str">
        <f ca="1">_xll.qlEuropeanExercise(,K290)</f>
        <v>obj_0053c#0000</v>
      </c>
      <c r="AJ290" s="211" t="s">
        <v>7669</v>
      </c>
      <c r="AK290" s="220" t="str">
        <f ca="1">_xll.qlSwaption(,AH290,AI290,AJ290)</f>
        <v>obj_014bf#0000</v>
      </c>
      <c r="AL290" s="221" t="str">
        <f ca="1">_xll.qlConstantSwaptionVolatility(,,I290,J290,G290)</f>
        <v>obj_00171#0000</v>
      </c>
      <c r="AM290" s="221" t="b">
        <f ca="1">_xll.qlInstrumentSetPricingEngine(AK290,_xll.qlBachelierBlackSwaptionEngine(,"YC-EUR-EONIA",AL290))</f>
        <v>1</v>
      </c>
      <c r="AN290" s="222">
        <f ca="1">_xll.qlInstrumentNPV(AK290,AM290)/_xll.qlYieldTSDiscount("YC-EUR-EONIA",L290)</f>
        <v>3.8223497461432398E-252</v>
      </c>
      <c r="AO290" s="222">
        <f ca="1">_xll.qlInstrumentResults(AK290,"annuity",AM290)</f>
        <v>19985.591173063807</v>
      </c>
      <c r="AP290" s="223" t="e">
        <f ca="1">H290*_xll.qlYieldTSDiscount("YC-EUR-EONIA",L290)/AO290</f>
        <v>#VALUE!</v>
      </c>
      <c r="AQ290" s="224" t="str">
        <f ca="1">IF(ISERROR(AP290),"",_xll.qlBachelierBlackFormulaImpliedVol(IF(AF290="Receiver","Put",IF(AF290="Payer","Call","NA")),AE290+E290%%,AE290,_xll.qlDayCounterYearFraction("Act/365 (Fixed)",B290,K290),AP290))</f>
        <v/>
      </c>
      <c r="AR290" s="225" t="str">
        <f ca="1">IF(ISERROR(AP290),"",_xll.qlBlackFormulaImpliedStdDev(IF(AF290="Receiver","Put",IF(AF290="Payer","Call","NA")),AE290+E290%%,AE290,AP290)/SQRT(_xll.qlDayCounterYearFraction("Act/365 (Fixed)",B290,K290)))</f>
        <v/>
      </c>
    </row>
    <row r="291" spans="2:44">
      <c r="B291" s="210">
        <f t="shared" ca="1" si="16"/>
        <v>42276</v>
      </c>
      <c r="C291" s="107" t="s">
        <v>54</v>
      </c>
      <c r="D291" s="107" t="s">
        <v>42</v>
      </c>
      <c r="E291" s="107">
        <v>-200</v>
      </c>
      <c r="F291" s="209" t="str">
        <f t="shared" si="17"/>
        <v>EUR FWD PREM-200 3M2Y</v>
      </c>
      <c r="G291" s="212">
        <f t="shared" si="18"/>
        <v>1.9500000000000001E-3</v>
      </c>
      <c r="H291" s="213" t="str">
        <f>VLOOKUP(F291,SwaptionVols!$Z:$AE,4,FALSE)</f>
        <v>#N/A N/A</v>
      </c>
      <c r="I291" s="211" t="s">
        <v>7574</v>
      </c>
      <c r="J291" s="211" t="s">
        <v>7575</v>
      </c>
      <c r="K291" s="210">
        <f ca="1">_xll.qlCalendarAdvance(I291,B291,C291,J291)</f>
        <v>42367</v>
      </c>
      <c r="L291" s="210">
        <f ca="1">_xll.qlCalendarAdvance(I291,K291,"2d")</f>
        <v>42369</v>
      </c>
      <c r="M291" s="210">
        <f ca="1">_xll.qlCalendarAdvance(I291,L291,D291,"unadjusted")</f>
        <v>43100</v>
      </c>
      <c r="N291" s="211" t="s">
        <v>41</v>
      </c>
      <c r="O291" s="211" t="s">
        <v>7574</v>
      </c>
      <c r="P291" s="211" t="s">
        <v>7575</v>
      </c>
      <c r="Q291" s="211" t="s">
        <v>7575</v>
      </c>
      <c r="R291" s="211" t="s">
        <v>7670</v>
      </c>
      <c r="S291" s="214" t="str">
        <f ca="1">_xll.qlSchedule(,L291,M291,N291,O291,P291,Q291,R291)</f>
        <v>obj_0056e#0000</v>
      </c>
      <c r="T291" s="211" t="s">
        <v>58</v>
      </c>
      <c r="U291" s="211" t="s">
        <v>7574</v>
      </c>
      <c r="V291" s="211" t="s">
        <v>7575</v>
      </c>
      <c r="W291" s="211" t="s">
        <v>7575</v>
      </c>
      <c r="X291" s="211" t="s">
        <v>7670</v>
      </c>
      <c r="Y291" s="214" t="str">
        <f ca="1">_xll.qlSchedule(,L291,M291,T291,U291,V291,W291,X291)</f>
        <v>obj_00536#0000</v>
      </c>
      <c r="Z291" s="215" t="s">
        <v>7671</v>
      </c>
      <c r="AA291" s="216" t="s">
        <v>7640</v>
      </c>
      <c r="AB291" s="216" t="s">
        <v>7672</v>
      </c>
      <c r="AC291" s="214" t="str">
        <f ca="1">_xll.qlVanillaSwap(,,,S291,,Z291,Y291,AA291,,AB291)</f>
        <v>obj_00c02#0000</v>
      </c>
      <c r="AD291" s="214" t="b">
        <f ca="1">_xll.qlInstrumentSetPricingEngine(AC291,_xll.qlDiscountingSwapEngine(,"YC-EUR-EONIA"))</f>
        <v>1</v>
      </c>
      <c r="AE291" s="217">
        <f ca="1">_xll.qlVanillaSwapFairRate(AC291,AD291)</f>
        <v>7.0151900548780298E-4</v>
      </c>
      <c r="AF291" s="209" t="str">
        <f t="shared" si="19"/>
        <v>Receiver</v>
      </c>
      <c r="AG291" s="218">
        <v>10000</v>
      </c>
      <c r="AH291" s="219" t="str">
        <f ca="1">_xll.qlVanillaSwap(,AF291,AG291,S291,AE291+E291%%,Z291,Y291,AA291,,AB291)</f>
        <v>obj_01270#0000</v>
      </c>
      <c r="AI291" s="219" t="str">
        <f ca="1">_xll.qlEuropeanExercise(,K291)</f>
        <v>obj_003a1#0000</v>
      </c>
      <c r="AJ291" s="211" t="s">
        <v>7669</v>
      </c>
      <c r="AK291" s="220" t="str">
        <f ca="1">_xll.qlSwaption(,AH291,AI291,AJ291)</f>
        <v>obj_0148c#0000</v>
      </c>
      <c r="AL291" s="221" t="str">
        <f ca="1">_xll.qlConstantSwaptionVolatility(,,I291,J291,G291)</f>
        <v>obj_0027c#0000</v>
      </c>
      <c r="AM291" s="221" t="b">
        <f ca="1">_xll.qlInstrumentSetPricingEngine(AK291,_xll.qlBachelierBlackSwaptionEngine(,"YC-EUR-EONIA",AL291))</f>
        <v>1</v>
      </c>
      <c r="AN291" s="222">
        <f ca="1">_xll.qlInstrumentNPV(AK291,AM291)/_xll.qlYieldTSDiscount("YC-EUR-EONIA",L291)</f>
        <v>4.3617594818651097E-94</v>
      </c>
      <c r="AO291" s="222">
        <f ca="1">_xll.qlInstrumentResults(AK291,"annuity",AM291)</f>
        <v>19958.775754263606</v>
      </c>
      <c r="AP291" s="223" t="e">
        <f ca="1">H291*_xll.qlYieldTSDiscount("YC-EUR-EONIA",L291)/AO291</f>
        <v>#VALUE!</v>
      </c>
      <c r="AQ291" s="224" t="str">
        <f ca="1">IF(ISERROR(AP291),"",_xll.qlBachelierBlackFormulaImpliedVol(IF(AF291="Receiver","Put",IF(AF291="Payer","Call","NA")),AE291+E291%%,AE291,_xll.qlDayCounterYearFraction("Act/365 (Fixed)",B291,K291),AP291))</f>
        <v/>
      </c>
      <c r="AR291" s="225" t="str">
        <f ca="1">IF(ISERROR(AP291),"",_xll.qlBlackFormulaImpliedStdDev(IF(AF291="Receiver","Put",IF(AF291="Payer","Call","NA")),AE291+E291%%,AE291,AP291)/SQRT(_xll.qlDayCounterYearFraction("Act/365 (Fixed)",B291,K291)))</f>
        <v/>
      </c>
    </row>
    <row r="292" spans="2:44">
      <c r="B292" s="210">
        <f t="shared" ca="1" si="16"/>
        <v>42276</v>
      </c>
      <c r="C292" s="107" t="s">
        <v>54</v>
      </c>
      <c r="D292" s="107" t="s">
        <v>42</v>
      </c>
      <c r="E292" s="107">
        <v>-100</v>
      </c>
      <c r="F292" s="209" t="str">
        <f t="shared" si="17"/>
        <v>EUR FWD PREM-100 3M2Y</v>
      </c>
      <c r="G292" s="212">
        <f t="shared" si="18"/>
        <v>1.9500000000000001E-3</v>
      </c>
      <c r="H292" s="213" t="str">
        <f>VLOOKUP(F292,SwaptionVols!$Z:$AE,4,FALSE)</f>
        <v>#N/A N/A</v>
      </c>
      <c r="I292" s="211" t="s">
        <v>7574</v>
      </c>
      <c r="J292" s="211" t="s">
        <v>7575</v>
      </c>
      <c r="K292" s="210">
        <f ca="1">_xll.qlCalendarAdvance(I292,B292,C292,J292)</f>
        <v>42367</v>
      </c>
      <c r="L292" s="210">
        <f ca="1">_xll.qlCalendarAdvance(I292,K292,"2d")</f>
        <v>42369</v>
      </c>
      <c r="M292" s="210">
        <f ca="1">_xll.qlCalendarAdvance(I292,L292,D292,"unadjusted")</f>
        <v>43100</v>
      </c>
      <c r="N292" s="211" t="s">
        <v>41</v>
      </c>
      <c r="O292" s="211" t="s">
        <v>7574</v>
      </c>
      <c r="P292" s="211" t="s">
        <v>7575</v>
      </c>
      <c r="Q292" s="211" t="s">
        <v>7575</v>
      </c>
      <c r="R292" s="211" t="s">
        <v>7670</v>
      </c>
      <c r="S292" s="214" t="str">
        <f ca="1">_xll.qlSchedule(,L292,M292,N292,O292,P292,Q292,R292)</f>
        <v>obj_00b67#0000</v>
      </c>
      <c r="T292" s="211" t="s">
        <v>58</v>
      </c>
      <c r="U292" s="211" t="s">
        <v>7574</v>
      </c>
      <c r="V292" s="211" t="s">
        <v>7575</v>
      </c>
      <c r="W292" s="211" t="s">
        <v>7575</v>
      </c>
      <c r="X292" s="211" t="s">
        <v>7670</v>
      </c>
      <c r="Y292" s="214" t="str">
        <f ca="1">_xll.qlSchedule(,L292,M292,T292,U292,V292,W292,X292)</f>
        <v>obj_0091c#0000</v>
      </c>
      <c r="Z292" s="215" t="s">
        <v>7671</v>
      </c>
      <c r="AA292" s="216" t="s">
        <v>7640</v>
      </c>
      <c r="AB292" s="216" t="s">
        <v>7672</v>
      </c>
      <c r="AC292" s="214" t="str">
        <f ca="1">_xll.qlVanillaSwap(,,,S292,,Z292,Y292,AA292,,AB292)</f>
        <v>obj_00b68#0000</v>
      </c>
      <c r="AD292" s="214" t="b">
        <f ca="1">_xll.qlInstrumentSetPricingEngine(AC292,_xll.qlDiscountingSwapEngine(,"YC-EUR-EONIA"))</f>
        <v>1</v>
      </c>
      <c r="AE292" s="217">
        <f ca="1">_xll.qlVanillaSwapFairRate(AC292,AD292)</f>
        <v>7.0151900548780298E-4</v>
      </c>
      <c r="AF292" s="209" t="str">
        <f t="shared" si="19"/>
        <v>Receiver</v>
      </c>
      <c r="AG292" s="218">
        <v>10000</v>
      </c>
      <c r="AH292" s="219" t="str">
        <f ca="1">_xll.qlVanillaSwap(,AF292,AG292,S292,AE292+E292%%,Z292,Y292,AA292,,AB292)</f>
        <v>obj_012d0#0000</v>
      </c>
      <c r="AI292" s="219" t="str">
        <f ca="1">_xll.qlEuropeanExercise(,K292)</f>
        <v>obj_00722#0000</v>
      </c>
      <c r="AJ292" s="211" t="s">
        <v>7669</v>
      </c>
      <c r="AK292" s="220" t="str">
        <f ca="1">_xll.qlSwaption(,AH292,AI292,AJ292)</f>
        <v>obj_016be#0000</v>
      </c>
      <c r="AL292" s="221" t="str">
        <f ca="1">_xll.qlConstantSwaptionVolatility(,,I292,J292,G292)</f>
        <v>obj_002fc#0000</v>
      </c>
      <c r="AM292" s="221" t="b">
        <f ca="1">_xll.qlInstrumentSetPricingEngine(AK292,_xll.qlBachelierBlackSwaptionEngine(,"YC-EUR-EONIA",AL292))</f>
        <v>1</v>
      </c>
      <c r="AN292" s="222">
        <f ca="1">_xll.qlInstrumentNPV(AK292,AM292)/_xll.qlYieldTSDiscount("YC-EUR-EONIA",L292)</f>
        <v>8.8881418525868166E-25</v>
      </c>
      <c r="AO292" s="222">
        <f ca="1">_xll.qlInstrumentResults(AK292,"annuity",AM292)</f>
        <v>19958.775754263606</v>
      </c>
      <c r="AP292" s="223" t="e">
        <f ca="1">H292*_xll.qlYieldTSDiscount("YC-EUR-EONIA",L292)/AO292</f>
        <v>#VALUE!</v>
      </c>
      <c r="AQ292" s="224" t="str">
        <f ca="1">IF(ISERROR(AP292),"",_xll.qlBachelierBlackFormulaImpliedVol(IF(AF292="Receiver","Put",IF(AF292="Payer","Call","NA")),AE292+E292%%,AE292,_xll.qlDayCounterYearFraction("Act/365 (Fixed)",B292,K292),AP292))</f>
        <v/>
      </c>
      <c r="AR292" s="225" t="str">
        <f ca="1">IF(ISERROR(AP292),"",_xll.qlBlackFormulaImpliedStdDev(IF(AF292="Receiver","Put",IF(AF292="Payer","Call","NA")),AE292+E292%%,AE292,AP292)/SQRT(_xll.qlDayCounterYearFraction("Act/365 (Fixed)",B292,K292)))</f>
        <v/>
      </c>
    </row>
    <row r="293" spans="2:44">
      <c r="B293" s="210">
        <f t="shared" ca="1" si="16"/>
        <v>42276</v>
      </c>
      <c r="C293" s="107" t="s">
        <v>54</v>
      </c>
      <c r="D293" s="107" t="s">
        <v>42</v>
      </c>
      <c r="E293" s="107">
        <v>-50</v>
      </c>
      <c r="F293" s="209" t="str">
        <f t="shared" si="17"/>
        <v>EUR FWD PREM-50 3M2Y</v>
      </c>
      <c r="G293" s="212">
        <f t="shared" si="18"/>
        <v>1.9500000000000001E-3</v>
      </c>
      <c r="H293" s="213" t="str">
        <f>VLOOKUP(F293,SwaptionVols!$Z:$AE,4,FALSE)</f>
        <v>#N/A N/A</v>
      </c>
      <c r="I293" s="211" t="s">
        <v>7574</v>
      </c>
      <c r="J293" s="211" t="s">
        <v>7575</v>
      </c>
      <c r="K293" s="210">
        <f ca="1">_xll.qlCalendarAdvance(I293,B293,C293,J293)</f>
        <v>42367</v>
      </c>
      <c r="L293" s="210">
        <f ca="1">_xll.qlCalendarAdvance(I293,K293,"2d")</f>
        <v>42369</v>
      </c>
      <c r="M293" s="210">
        <f ca="1">_xll.qlCalendarAdvance(I293,L293,D293,"unadjusted")</f>
        <v>43100</v>
      </c>
      <c r="N293" s="211" t="s">
        <v>41</v>
      </c>
      <c r="O293" s="211" t="s">
        <v>7574</v>
      </c>
      <c r="P293" s="211" t="s">
        <v>7575</v>
      </c>
      <c r="Q293" s="211" t="s">
        <v>7575</v>
      </c>
      <c r="R293" s="211" t="s">
        <v>7670</v>
      </c>
      <c r="S293" s="214" t="str">
        <f ca="1">_xll.qlSchedule(,L293,M293,N293,O293,P293,Q293,R293)</f>
        <v>obj_0068a#0000</v>
      </c>
      <c r="T293" s="211" t="s">
        <v>58</v>
      </c>
      <c r="U293" s="211" t="s">
        <v>7574</v>
      </c>
      <c r="V293" s="211" t="s">
        <v>7575</v>
      </c>
      <c r="W293" s="211" t="s">
        <v>7575</v>
      </c>
      <c r="X293" s="211" t="s">
        <v>7670</v>
      </c>
      <c r="Y293" s="214" t="str">
        <f ca="1">_xll.qlSchedule(,L293,M293,T293,U293,V293,W293,X293)</f>
        <v>obj_00593#0000</v>
      </c>
      <c r="Z293" s="215" t="s">
        <v>7671</v>
      </c>
      <c r="AA293" s="216" t="s">
        <v>7640</v>
      </c>
      <c r="AB293" s="216" t="s">
        <v>7672</v>
      </c>
      <c r="AC293" s="214" t="str">
        <f ca="1">_xll.qlVanillaSwap(,,,S293,,Z293,Y293,AA293,,AB293)</f>
        <v>obj_00d23#0000</v>
      </c>
      <c r="AD293" s="214" t="b">
        <f ca="1">_xll.qlInstrumentSetPricingEngine(AC293,_xll.qlDiscountingSwapEngine(,"YC-EUR-EONIA"))</f>
        <v>1</v>
      </c>
      <c r="AE293" s="217">
        <f ca="1">_xll.qlVanillaSwapFairRate(AC293,AD293)</f>
        <v>7.0151900548780298E-4</v>
      </c>
      <c r="AF293" s="209" t="str">
        <f t="shared" si="19"/>
        <v>Receiver</v>
      </c>
      <c r="AG293" s="218">
        <v>10000</v>
      </c>
      <c r="AH293" s="219" t="str">
        <f ca="1">_xll.qlVanillaSwap(,AF293,AG293,S293,AE293+E293%%,Z293,Y293,AA293,,AB293)</f>
        <v>obj_013b9#0000</v>
      </c>
      <c r="AI293" s="219" t="str">
        <f ca="1">_xll.qlEuropeanExercise(,K293)</f>
        <v>obj_00439#0000</v>
      </c>
      <c r="AJ293" s="211" t="s">
        <v>7669</v>
      </c>
      <c r="AK293" s="220" t="str">
        <f ca="1">_xll.qlSwaption(,AH293,AI293,AJ293)</f>
        <v>obj_0148d#0000</v>
      </c>
      <c r="AL293" s="221" t="str">
        <f ca="1">_xll.qlConstantSwaptionVolatility(,,I293,J293,G293)</f>
        <v>obj_00300#0000</v>
      </c>
      <c r="AM293" s="221" t="b">
        <f ca="1">_xll.qlInstrumentSetPricingEngine(AK293,_xll.qlBachelierBlackSwaptionEngine(,"YC-EUR-EONIA",AL293))</f>
        <v>1</v>
      </c>
      <c r="AN293" s="222">
        <f ca="1">_xll.qlInstrumentNPV(AK293,AM293)/_xll.qlYieldTSDiscount("YC-EUR-EONIA",L293)</f>
        <v>4.9860121746224001E-7</v>
      </c>
      <c r="AO293" s="222">
        <f ca="1">_xll.qlInstrumentResults(AK293,"annuity",AM293)</f>
        <v>19958.775754263606</v>
      </c>
      <c r="AP293" s="223" t="e">
        <f ca="1">H293*_xll.qlYieldTSDiscount("YC-EUR-EONIA",L293)/AO293</f>
        <v>#VALUE!</v>
      </c>
      <c r="AQ293" s="224" t="str">
        <f ca="1">IF(ISERROR(AP293),"",_xll.qlBachelierBlackFormulaImpliedVol(IF(AF293="Receiver","Put",IF(AF293="Payer","Call","NA")),AE293+E293%%,AE293,_xll.qlDayCounterYearFraction("Act/365 (Fixed)",B293,K293),AP293))</f>
        <v/>
      </c>
      <c r="AR293" s="225" t="str">
        <f ca="1">IF(ISERROR(AP293),"",_xll.qlBlackFormulaImpliedStdDev(IF(AF293="Receiver","Put",IF(AF293="Payer","Call","NA")),AE293+E293%%,AE293,AP293)/SQRT(_xll.qlDayCounterYearFraction("Act/365 (Fixed)",B293,K293)))</f>
        <v/>
      </c>
    </row>
    <row r="294" spans="2:44">
      <c r="B294" s="210">
        <f t="shared" ca="1" si="16"/>
        <v>42276</v>
      </c>
      <c r="C294" s="107" t="s">
        <v>54</v>
      </c>
      <c r="D294" s="107" t="s">
        <v>42</v>
      </c>
      <c r="E294" s="107">
        <v>-25</v>
      </c>
      <c r="F294" s="209" t="str">
        <f t="shared" si="17"/>
        <v>EUR FWD PREM-25 3M2Y</v>
      </c>
      <c r="G294" s="212">
        <f t="shared" si="18"/>
        <v>1.9500000000000001E-3</v>
      </c>
      <c r="H294" s="213" t="str">
        <f>VLOOKUP(F294,SwaptionVols!$Z:$AE,4,FALSE)</f>
        <v>#N/A N/A</v>
      </c>
      <c r="I294" s="211" t="s">
        <v>7574</v>
      </c>
      <c r="J294" s="211" t="s">
        <v>7575</v>
      </c>
      <c r="K294" s="210">
        <f ca="1">_xll.qlCalendarAdvance(I294,B294,C294,J294)</f>
        <v>42367</v>
      </c>
      <c r="L294" s="210">
        <f ca="1">_xll.qlCalendarAdvance(I294,K294,"2d")</f>
        <v>42369</v>
      </c>
      <c r="M294" s="210">
        <f ca="1">_xll.qlCalendarAdvance(I294,L294,D294,"unadjusted")</f>
        <v>43100</v>
      </c>
      <c r="N294" s="211" t="s">
        <v>41</v>
      </c>
      <c r="O294" s="211" t="s">
        <v>7574</v>
      </c>
      <c r="P294" s="211" t="s">
        <v>7575</v>
      </c>
      <c r="Q294" s="211" t="s">
        <v>7575</v>
      </c>
      <c r="R294" s="211" t="s">
        <v>7670</v>
      </c>
      <c r="S294" s="214" t="str">
        <f ca="1">_xll.qlSchedule(,L294,M294,N294,O294,P294,Q294,R294)</f>
        <v>obj_0044c#0000</v>
      </c>
      <c r="T294" s="211" t="s">
        <v>58</v>
      </c>
      <c r="U294" s="211" t="s">
        <v>7574</v>
      </c>
      <c r="V294" s="211" t="s">
        <v>7575</v>
      </c>
      <c r="W294" s="211" t="s">
        <v>7575</v>
      </c>
      <c r="X294" s="211" t="s">
        <v>7670</v>
      </c>
      <c r="Y294" s="214" t="str">
        <f ca="1">_xll.qlSchedule(,L294,M294,T294,U294,V294,W294,X294)</f>
        <v>obj_00400#0000</v>
      </c>
      <c r="Z294" s="215" t="s">
        <v>7671</v>
      </c>
      <c r="AA294" s="216" t="s">
        <v>7640</v>
      </c>
      <c r="AB294" s="216" t="s">
        <v>7672</v>
      </c>
      <c r="AC294" s="214" t="str">
        <f ca="1">_xll.qlVanillaSwap(,,,S294,,Z294,Y294,AA294,,AB294)</f>
        <v>obj_00b1e#0000</v>
      </c>
      <c r="AD294" s="214" t="b">
        <f ca="1">_xll.qlInstrumentSetPricingEngine(AC294,_xll.qlDiscountingSwapEngine(,"YC-EUR-EONIA"))</f>
        <v>1</v>
      </c>
      <c r="AE294" s="217">
        <f ca="1">_xll.qlVanillaSwapFairRate(AC294,AD294)</f>
        <v>7.0151900548780298E-4</v>
      </c>
      <c r="AF294" s="209" t="str">
        <f t="shared" si="19"/>
        <v>Receiver</v>
      </c>
      <c r="AG294" s="218">
        <v>10000</v>
      </c>
      <c r="AH294" s="219" t="str">
        <f ca="1">_xll.qlVanillaSwap(,AF294,AG294,S294,AE294+E294%%,Z294,Y294,AA294,,AB294)</f>
        <v>obj_01235#0000</v>
      </c>
      <c r="AI294" s="219" t="str">
        <f ca="1">_xll.qlEuropeanExercise(,K294)</f>
        <v>obj_005ed#0000</v>
      </c>
      <c r="AJ294" s="211" t="s">
        <v>7669</v>
      </c>
      <c r="AK294" s="220" t="str">
        <f ca="1">_xll.qlSwaption(,AH294,AI294,AJ294)</f>
        <v>obj_014a6#0000</v>
      </c>
      <c r="AL294" s="221" t="str">
        <f ca="1">_xll.qlConstantSwaptionVolatility(,,I294,J294,G294)</f>
        <v>obj_00267#0000</v>
      </c>
      <c r="AM294" s="221" t="b">
        <f ca="1">_xll.qlInstrumentSetPricingEngine(AK294,_xll.qlBachelierBlackSwaptionEngine(,"YC-EUR-EONIA",AL294))</f>
        <v>1</v>
      </c>
      <c r="AN294" s="222">
        <f ca="1">_xll.qlInstrumentNPV(AK294,AM294)/_xll.qlYieldTSDiscount("YC-EUR-EONIA",L294)</f>
        <v>3.1511032284948046E-2</v>
      </c>
      <c r="AO294" s="222">
        <f ca="1">_xll.qlInstrumentResults(AK294,"annuity",AM294)</f>
        <v>19958.775754263606</v>
      </c>
      <c r="AP294" s="223" t="e">
        <f ca="1">H294*_xll.qlYieldTSDiscount("YC-EUR-EONIA",L294)/AO294</f>
        <v>#VALUE!</v>
      </c>
      <c r="AQ294" s="224" t="str">
        <f ca="1">IF(ISERROR(AP294),"",_xll.qlBachelierBlackFormulaImpliedVol(IF(AF294="Receiver","Put",IF(AF294="Payer","Call","NA")),AE294+E294%%,AE294,_xll.qlDayCounterYearFraction("Act/365 (Fixed)",B294,K294),AP294))</f>
        <v/>
      </c>
      <c r="AR294" s="225" t="str">
        <f ca="1">IF(ISERROR(AP294),"",_xll.qlBlackFormulaImpliedStdDev(IF(AF294="Receiver","Put",IF(AF294="Payer","Call","NA")),AE294+E294%%,AE294,AP294)/SQRT(_xll.qlDayCounterYearFraction("Act/365 (Fixed)",B294,K294)))</f>
        <v/>
      </c>
    </row>
    <row r="295" spans="2:44">
      <c r="B295" s="210">
        <f t="shared" ca="1" si="16"/>
        <v>42276</v>
      </c>
      <c r="C295" s="107" t="s">
        <v>54</v>
      </c>
      <c r="D295" s="107" t="s">
        <v>42</v>
      </c>
      <c r="E295" s="107">
        <v>25</v>
      </c>
      <c r="F295" s="209" t="str">
        <f t="shared" si="17"/>
        <v>EUR FWD PREM 25 3M2Y</v>
      </c>
      <c r="G295" s="212">
        <f t="shared" si="18"/>
        <v>1.9500000000000001E-3</v>
      </c>
      <c r="H295" s="213" t="str">
        <f>VLOOKUP(F295,SwaptionVols!$Z:$AE,4,FALSE)</f>
        <v>#N/A N/A</v>
      </c>
      <c r="I295" s="211" t="s">
        <v>7574</v>
      </c>
      <c r="J295" s="211" t="s">
        <v>7575</v>
      </c>
      <c r="K295" s="210">
        <f ca="1">_xll.qlCalendarAdvance(I295,B295,C295,J295)</f>
        <v>42367</v>
      </c>
      <c r="L295" s="210">
        <f ca="1">_xll.qlCalendarAdvance(I295,K295,"2d")</f>
        <v>42369</v>
      </c>
      <c r="M295" s="210">
        <f ca="1">_xll.qlCalendarAdvance(I295,L295,D295,"unadjusted")</f>
        <v>43100</v>
      </c>
      <c r="N295" s="211" t="s">
        <v>41</v>
      </c>
      <c r="O295" s="211" t="s">
        <v>7574</v>
      </c>
      <c r="P295" s="211" t="s">
        <v>7575</v>
      </c>
      <c r="Q295" s="211" t="s">
        <v>7575</v>
      </c>
      <c r="R295" s="211" t="s">
        <v>7670</v>
      </c>
      <c r="S295" s="214" t="str">
        <f ca="1">_xll.qlSchedule(,L295,M295,N295,O295,P295,Q295,R295)</f>
        <v>obj_007e2#0000</v>
      </c>
      <c r="T295" s="211" t="s">
        <v>58</v>
      </c>
      <c r="U295" s="211" t="s">
        <v>7574</v>
      </c>
      <c r="V295" s="211" t="s">
        <v>7575</v>
      </c>
      <c r="W295" s="211" t="s">
        <v>7575</v>
      </c>
      <c r="X295" s="211" t="s">
        <v>7670</v>
      </c>
      <c r="Y295" s="214" t="str">
        <f ca="1">_xll.qlSchedule(,L295,M295,T295,U295,V295,W295,X295)</f>
        <v>obj_00a9e#0000</v>
      </c>
      <c r="Z295" s="215" t="s">
        <v>7671</v>
      </c>
      <c r="AA295" s="216" t="s">
        <v>7640</v>
      </c>
      <c r="AB295" s="216" t="s">
        <v>7672</v>
      </c>
      <c r="AC295" s="214" t="str">
        <f ca="1">_xll.qlVanillaSwap(,,,S295,,Z295,Y295,AA295,,AB295)</f>
        <v>obj_00bea#0000</v>
      </c>
      <c r="AD295" s="214" t="b">
        <f ca="1">_xll.qlInstrumentSetPricingEngine(AC295,_xll.qlDiscountingSwapEngine(,"YC-EUR-EONIA"))</f>
        <v>1</v>
      </c>
      <c r="AE295" s="217">
        <f ca="1">_xll.qlVanillaSwapFairRate(AC295,AD295)</f>
        <v>7.0151900548780298E-4</v>
      </c>
      <c r="AF295" s="209" t="str">
        <f t="shared" si="19"/>
        <v>Payer</v>
      </c>
      <c r="AG295" s="218">
        <v>10000</v>
      </c>
      <c r="AH295" s="219" t="str">
        <f ca="1">_xll.qlVanillaSwap(,AF295,AG295,S295,AE295+E295%%,Z295,Y295,AA295,,AB295)</f>
        <v>obj_01269#0000</v>
      </c>
      <c r="AI295" s="219" t="str">
        <f ca="1">_xll.qlEuropeanExercise(,K295)</f>
        <v>obj_0036f#0000</v>
      </c>
      <c r="AJ295" s="211" t="s">
        <v>7669</v>
      </c>
      <c r="AK295" s="220" t="str">
        <f ca="1">_xll.qlSwaption(,AH295,AI295,AJ295)</f>
        <v>obj_01472#0000</v>
      </c>
      <c r="AL295" s="221" t="str">
        <f ca="1">_xll.qlConstantSwaptionVolatility(,,I295,J295,G295)</f>
        <v>obj_0022a#0000</v>
      </c>
      <c r="AM295" s="221" t="b">
        <f ca="1">_xll.qlInstrumentSetPricingEngine(AK295,_xll.qlBachelierBlackSwaptionEngine(,"YC-EUR-EONIA",AL295))</f>
        <v>1</v>
      </c>
      <c r="AN295" s="222">
        <f ca="1">_xll.qlInstrumentNPV(AK295,AM295)/_xll.qlYieldTSDiscount("YC-EUR-EONIA",L295)</f>
        <v>3.1511032284951522E-2</v>
      </c>
      <c r="AO295" s="222">
        <f ca="1">_xll.qlInstrumentResults(AK295,"annuity",AM295)</f>
        <v>19958.775754263606</v>
      </c>
      <c r="AP295" s="223" t="e">
        <f ca="1">H295*_xll.qlYieldTSDiscount("YC-EUR-EONIA",L295)/AO295</f>
        <v>#VALUE!</v>
      </c>
      <c r="AQ295" s="224" t="str">
        <f ca="1">IF(ISERROR(AP295),"",_xll.qlBachelierBlackFormulaImpliedVol(IF(AF295="Receiver","Put",IF(AF295="Payer","Call","NA")),AE295+E295%%,AE295,_xll.qlDayCounterYearFraction("Act/365 (Fixed)",B295,K295),AP295))</f>
        <v/>
      </c>
      <c r="AR295" s="225" t="str">
        <f ca="1">IF(ISERROR(AP295),"",_xll.qlBlackFormulaImpliedStdDev(IF(AF295="Receiver","Put",IF(AF295="Payer","Call","NA")),AE295+E295%%,AE295,AP295)/SQRT(_xll.qlDayCounterYearFraction("Act/365 (Fixed)",B295,K295)))</f>
        <v/>
      </c>
    </row>
    <row r="296" spans="2:44">
      <c r="B296" s="210">
        <f t="shared" ca="1" si="16"/>
        <v>42276</v>
      </c>
      <c r="C296" s="107" t="s">
        <v>54</v>
      </c>
      <c r="D296" s="107" t="s">
        <v>42</v>
      </c>
      <c r="E296" s="107">
        <v>50</v>
      </c>
      <c r="F296" s="209" t="str">
        <f t="shared" si="17"/>
        <v>EUR FWD PREM 50 3M2Y</v>
      </c>
      <c r="G296" s="212">
        <f t="shared" si="18"/>
        <v>1.9500000000000001E-3</v>
      </c>
      <c r="H296" s="213" t="str">
        <f>VLOOKUP(F296,SwaptionVols!$Z:$AE,4,FALSE)</f>
        <v>#N/A N/A</v>
      </c>
      <c r="I296" s="211" t="s">
        <v>7574</v>
      </c>
      <c r="J296" s="211" t="s">
        <v>7575</v>
      </c>
      <c r="K296" s="210">
        <f ca="1">_xll.qlCalendarAdvance(I296,B296,C296,J296)</f>
        <v>42367</v>
      </c>
      <c r="L296" s="210">
        <f ca="1">_xll.qlCalendarAdvance(I296,K296,"2d")</f>
        <v>42369</v>
      </c>
      <c r="M296" s="210">
        <f ca="1">_xll.qlCalendarAdvance(I296,L296,D296,"unadjusted")</f>
        <v>43100</v>
      </c>
      <c r="N296" s="211" t="s">
        <v>41</v>
      </c>
      <c r="O296" s="211" t="s">
        <v>7574</v>
      </c>
      <c r="P296" s="211" t="s">
        <v>7575</v>
      </c>
      <c r="Q296" s="211" t="s">
        <v>7575</v>
      </c>
      <c r="R296" s="211" t="s">
        <v>7670</v>
      </c>
      <c r="S296" s="214" t="str">
        <f ca="1">_xll.qlSchedule(,L296,M296,N296,O296,P296,Q296,R296)</f>
        <v>obj_0051b#0000</v>
      </c>
      <c r="T296" s="211" t="s">
        <v>58</v>
      </c>
      <c r="U296" s="211" t="s">
        <v>7574</v>
      </c>
      <c r="V296" s="211" t="s">
        <v>7575</v>
      </c>
      <c r="W296" s="211" t="s">
        <v>7575</v>
      </c>
      <c r="X296" s="211" t="s">
        <v>7670</v>
      </c>
      <c r="Y296" s="214" t="str">
        <f ca="1">_xll.qlSchedule(,L296,M296,T296,U296,V296,W296,X296)</f>
        <v>obj_0065f#0000</v>
      </c>
      <c r="Z296" s="215" t="s">
        <v>7671</v>
      </c>
      <c r="AA296" s="216" t="s">
        <v>7640</v>
      </c>
      <c r="AB296" s="216" t="s">
        <v>7672</v>
      </c>
      <c r="AC296" s="214" t="str">
        <f ca="1">_xll.qlVanillaSwap(,,,S296,,Z296,Y296,AA296,,AB296)</f>
        <v>obj_009fd#0000</v>
      </c>
      <c r="AD296" s="214" t="b">
        <f ca="1">_xll.qlInstrumentSetPricingEngine(AC296,_xll.qlDiscountingSwapEngine(,"YC-EUR-EONIA"))</f>
        <v>1</v>
      </c>
      <c r="AE296" s="217">
        <f ca="1">_xll.qlVanillaSwapFairRate(AC296,AD296)</f>
        <v>7.0151900548780298E-4</v>
      </c>
      <c r="AF296" s="209" t="str">
        <f t="shared" si="19"/>
        <v>Payer</v>
      </c>
      <c r="AG296" s="218">
        <v>10000</v>
      </c>
      <c r="AH296" s="219" t="str">
        <f ca="1">_xll.qlVanillaSwap(,AF296,AG296,S296,AE296+E296%%,Z296,Y296,AA296,,AB296)</f>
        <v>obj_0137a#0000</v>
      </c>
      <c r="AI296" s="219" t="str">
        <f ca="1">_xll.qlEuropeanExercise(,K296)</f>
        <v>obj_006b3#0000</v>
      </c>
      <c r="AJ296" s="211" t="s">
        <v>7669</v>
      </c>
      <c r="AK296" s="220" t="str">
        <f ca="1">_xll.qlSwaption(,AH296,AI296,AJ296)</f>
        <v>obj_01556#0000</v>
      </c>
      <c r="AL296" s="221" t="str">
        <f ca="1">_xll.qlConstantSwaptionVolatility(,,I296,J296,G296)</f>
        <v>obj_00223#0000</v>
      </c>
      <c r="AM296" s="221" t="b">
        <f ca="1">_xll.qlInstrumentSetPricingEngine(AK296,_xll.qlBachelierBlackSwaptionEngine(,"YC-EUR-EONIA",AL296))</f>
        <v>1</v>
      </c>
      <c r="AN296" s="222">
        <f ca="1">_xll.qlInstrumentNPV(AK296,AM296)/_xll.qlYieldTSDiscount("YC-EUR-EONIA",L296)</f>
        <v>4.9860121745529635E-7</v>
      </c>
      <c r="AO296" s="222">
        <f ca="1">_xll.qlInstrumentResults(AK296,"annuity",AM296)</f>
        <v>19958.775754263606</v>
      </c>
      <c r="AP296" s="223" t="e">
        <f ca="1">H296*_xll.qlYieldTSDiscount("YC-EUR-EONIA",L296)/AO296</f>
        <v>#VALUE!</v>
      </c>
      <c r="AQ296" s="224" t="str">
        <f ca="1">IF(ISERROR(AP296),"",_xll.qlBachelierBlackFormulaImpliedVol(IF(AF296="Receiver","Put",IF(AF296="Payer","Call","NA")),AE296+E296%%,AE296,_xll.qlDayCounterYearFraction("Act/365 (Fixed)",B296,K296),AP296))</f>
        <v/>
      </c>
      <c r="AR296" s="225" t="str">
        <f ca="1">IF(ISERROR(AP296),"",_xll.qlBlackFormulaImpliedStdDev(IF(AF296="Receiver","Put",IF(AF296="Payer","Call","NA")),AE296+E296%%,AE296,AP296)/SQRT(_xll.qlDayCounterYearFraction("Act/365 (Fixed)",B296,K296)))</f>
        <v/>
      </c>
    </row>
    <row r="297" spans="2:44">
      <c r="B297" s="210">
        <f t="shared" ca="1" si="16"/>
        <v>42276</v>
      </c>
      <c r="C297" s="107" t="s">
        <v>54</v>
      </c>
      <c r="D297" s="107" t="s">
        <v>42</v>
      </c>
      <c r="E297" s="107">
        <v>100</v>
      </c>
      <c r="F297" s="209" t="str">
        <f t="shared" si="17"/>
        <v>EUR FWD PREM 100 3M2Y</v>
      </c>
      <c r="G297" s="212">
        <f t="shared" si="18"/>
        <v>1.9500000000000001E-3</v>
      </c>
      <c r="H297" s="213" t="str">
        <f>VLOOKUP(F297,SwaptionVols!$Z:$AE,4,FALSE)</f>
        <v>#N/A N/A</v>
      </c>
      <c r="I297" s="211" t="s">
        <v>7574</v>
      </c>
      <c r="J297" s="211" t="s">
        <v>7575</v>
      </c>
      <c r="K297" s="210">
        <f ca="1">_xll.qlCalendarAdvance(I297,B297,C297,J297)</f>
        <v>42367</v>
      </c>
      <c r="L297" s="210">
        <f ca="1">_xll.qlCalendarAdvance(I297,K297,"2d")</f>
        <v>42369</v>
      </c>
      <c r="M297" s="210">
        <f ca="1">_xll.qlCalendarAdvance(I297,L297,D297,"unadjusted")</f>
        <v>43100</v>
      </c>
      <c r="N297" s="211" t="s">
        <v>41</v>
      </c>
      <c r="O297" s="211" t="s">
        <v>7574</v>
      </c>
      <c r="P297" s="211" t="s">
        <v>7575</v>
      </c>
      <c r="Q297" s="211" t="s">
        <v>7575</v>
      </c>
      <c r="R297" s="211" t="s">
        <v>7670</v>
      </c>
      <c r="S297" s="214" t="str">
        <f ca="1">_xll.qlSchedule(,L297,M297,N297,O297,P297,Q297,R297)</f>
        <v>obj_006c0#0000</v>
      </c>
      <c r="T297" s="211" t="s">
        <v>58</v>
      </c>
      <c r="U297" s="211" t="s">
        <v>7574</v>
      </c>
      <c r="V297" s="211" t="s">
        <v>7575</v>
      </c>
      <c r="W297" s="211" t="s">
        <v>7575</v>
      </c>
      <c r="X297" s="211" t="s">
        <v>7670</v>
      </c>
      <c r="Y297" s="214" t="str">
        <f ca="1">_xll.qlSchedule(,L297,M297,T297,U297,V297,W297,X297)</f>
        <v>obj_00ba7#0000</v>
      </c>
      <c r="Z297" s="215" t="s">
        <v>7671</v>
      </c>
      <c r="AA297" s="216" t="s">
        <v>7640</v>
      </c>
      <c r="AB297" s="216" t="s">
        <v>7672</v>
      </c>
      <c r="AC297" s="214" t="str">
        <f ca="1">_xll.qlVanillaSwap(,,,S297,,Z297,Y297,AA297,,AB297)</f>
        <v>obj_00bdd#0000</v>
      </c>
      <c r="AD297" s="214" t="b">
        <f ca="1">_xll.qlInstrumentSetPricingEngine(AC297,_xll.qlDiscountingSwapEngine(,"YC-EUR-EONIA"))</f>
        <v>1</v>
      </c>
      <c r="AE297" s="217">
        <f ca="1">_xll.qlVanillaSwapFairRate(AC297,AD297)</f>
        <v>7.0151900548780298E-4</v>
      </c>
      <c r="AF297" s="209" t="str">
        <f t="shared" si="19"/>
        <v>Payer</v>
      </c>
      <c r="AG297" s="218">
        <v>10000</v>
      </c>
      <c r="AH297" s="219" t="str">
        <f ca="1">_xll.qlVanillaSwap(,AF297,AG297,S297,AE297+E297%%,Z297,Y297,AA297,,AB297)</f>
        <v>obj_015a3#0000</v>
      </c>
      <c r="AI297" s="219" t="str">
        <f ca="1">_xll.qlEuropeanExercise(,K297)</f>
        <v>obj_00422#0000</v>
      </c>
      <c r="AJ297" s="211" t="s">
        <v>7669</v>
      </c>
      <c r="AK297" s="220" t="str">
        <f ca="1">_xll.qlSwaption(,AH297,AI297,AJ297)</f>
        <v>obj_0173a#0000</v>
      </c>
      <c r="AL297" s="221" t="str">
        <f ca="1">_xll.qlConstantSwaptionVolatility(,,I297,J297,G297)</f>
        <v>obj_002f0#0000</v>
      </c>
      <c r="AM297" s="221" t="b">
        <f ca="1">_xll.qlInstrumentSetPricingEngine(AK297,_xll.qlBachelierBlackSwaptionEngine(,"YC-EUR-EONIA",AL297))</f>
        <v>1</v>
      </c>
      <c r="AN297" s="222">
        <f ca="1">_xll.qlInstrumentNPV(AK297,AM297)/_xll.qlYieldTSDiscount("YC-EUR-EONIA",L297)</f>
        <v>8.8881418525946887E-25</v>
      </c>
      <c r="AO297" s="222">
        <f ca="1">_xll.qlInstrumentResults(AK297,"annuity",AM297)</f>
        <v>19958.775754263606</v>
      </c>
      <c r="AP297" s="223" t="e">
        <f ca="1">H297*_xll.qlYieldTSDiscount("YC-EUR-EONIA",L297)/AO297</f>
        <v>#VALUE!</v>
      </c>
      <c r="AQ297" s="224" t="str">
        <f ca="1">IF(ISERROR(AP297),"",_xll.qlBachelierBlackFormulaImpliedVol(IF(AF297="Receiver","Put",IF(AF297="Payer","Call","NA")),AE297+E297%%,AE297,_xll.qlDayCounterYearFraction("Act/365 (Fixed)",B297,K297),AP297))</f>
        <v/>
      </c>
      <c r="AR297" s="225" t="str">
        <f ca="1">IF(ISERROR(AP297),"",_xll.qlBlackFormulaImpliedStdDev(IF(AF297="Receiver","Put",IF(AF297="Payer","Call","NA")),AE297+E297%%,AE297,AP297)/SQRT(_xll.qlDayCounterYearFraction("Act/365 (Fixed)",B297,K297)))</f>
        <v/>
      </c>
    </row>
    <row r="298" spans="2:44">
      <c r="B298" s="210">
        <f t="shared" ca="1" si="16"/>
        <v>42276</v>
      </c>
      <c r="C298" s="107" t="s">
        <v>54</v>
      </c>
      <c r="D298" s="107" t="s">
        <v>42</v>
      </c>
      <c r="E298" s="107">
        <v>200</v>
      </c>
      <c r="F298" s="209" t="str">
        <f t="shared" si="17"/>
        <v>EUR FWD PREM 200 3M2Y</v>
      </c>
      <c r="G298" s="212">
        <f t="shared" si="18"/>
        <v>1.9500000000000001E-3</v>
      </c>
      <c r="H298" s="213" t="str">
        <f>VLOOKUP(F298,SwaptionVols!$Z:$AE,4,FALSE)</f>
        <v>#N/A N/A</v>
      </c>
      <c r="I298" s="211" t="s">
        <v>7574</v>
      </c>
      <c r="J298" s="211" t="s">
        <v>7575</v>
      </c>
      <c r="K298" s="210">
        <f ca="1">_xll.qlCalendarAdvance(I298,B298,C298,J298)</f>
        <v>42367</v>
      </c>
      <c r="L298" s="210">
        <f ca="1">_xll.qlCalendarAdvance(I298,K298,"2d")</f>
        <v>42369</v>
      </c>
      <c r="M298" s="210">
        <f ca="1">_xll.qlCalendarAdvance(I298,L298,D298,"unadjusted")</f>
        <v>43100</v>
      </c>
      <c r="N298" s="211" t="s">
        <v>41</v>
      </c>
      <c r="O298" s="211" t="s">
        <v>7574</v>
      </c>
      <c r="P298" s="211" t="s">
        <v>7575</v>
      </c>
      <c r="Q298" s="211" t="s">
        <v>7575</v>
      </c>
      <c r="R298" s="211" t="s">
        <v>7670</v>
      </c>
      <c r="S298" s="214" t="str">
        <f ca="1">_xll.qlSchedule(,L298,M298,N298,O298,P298,Q298,R298)</f>
        <v>obj_00587#0000</v>
      </c>
      <c r="T298" s="211" t="s">
        <v>58</v>
      </c>
      <c r="U298" s="211" t="s">
        <v>7574</v>
      </c>
      <c r="V298" s="211" t="s">
        <v>7575</v>
      </c>
      <c r="W298" s="211" t="s">
        <v>7575</v>
      </c>
      <c r="X298" s="211" t="s">
        <v>7670</v>
      </c>
      <c r="Y298" s="214" t="str">
        <f ca="1">_xll.qlSchedule(,L298,M298,T298,U298,V298,W298,X298)</f>
        <v>obj_006bc#0000</v>
      </c>
      <c r="Z298" s="215" t="s">
        <v>7671</v>
      </c>
      <c r="AA298" s="216" t="s">
        <v>7640</v>
      </c>
      <c r="AB298" s="216" t="s">
        <v>7672</v>
      </c>
      <c r="AC298" s="214" t="str">
        <f ca="1">_xll.qlVanillaSwap(,,,S298,,Z298,Y298,AA298,,AB298)</f>
        <v>obj_00d0c#0000</v>
      </c>
      <c r="AD298" s="214" t="b">
        <f ca="1">_xll.qlInstrumentSetPricingEngine(AC298,_xll.qlDiscountingSwapEngine(,"YC-EUR-EONIA"))</f>
        <v>1</v>
      </c>
      <c r="AE298" s="217">
        <f ca="1">_xll.qlVanillaSwapFairRate(AC298,AD298)</f>
        <v>7.0151900548780298E-4</v>
      </c>
      <c r="AF298" s="209" t="str">
        <f t="shared" si="19"/>
        <v>Payer</v>
      </c>
      <c r="AG298" s="218">
        <v>10000</v>
      </c>
      <c r="AH298" s="219" t="str">
        <f ca="1">_xll.qlVanillaSwap(,AF298,AG298,S298,AE298+E298%%,Z298,Y298,AA298,,AB298)</f>
        <v>obj_0125d#0000</v>
      </c>
      <c r="AI298" s="219" t="str">
        <f ca="1">_xll.qlEuropeanExercise(,K298)</f>
        <v>obj_00bcc#0000</v>
      </c>
      <c r="AJ298" s="211" t="s">
        <v>7669</v>
      </c>
      <c r="AK298" s="220" t="str">
        <f ca="1">_xll.qlSwaption(,AH298,AI298,AJ298)</f>
        <v>obj_0170f#0000</v>
      </c>
      <c r="AL298" s="221" t="str">
        <f ca="1">_xll.qlConstantSwaptionVolatility(,,I298,J298,G298)</f>
        <v>obj_002ee#0000</v>
      </c>
      <c r="AM298" s="221" t="b">
        <f ca="1">_xll.qlInstrumentSetPricingEngine(AK298,_xll.qlBachelierBlackSwaptionEngine(,"YC-EUR-EONIA",AL298))</f>
        <v>1</v>
      </c>
      <c r="AN298" s="222">
        <f ca="1">_xll.qlInstrumentNPV(AK298,AM298)/_xll.qlYieldTSDiscount("YC-EUR-EONIA",L298)</f>
        <v>4.3617594818671003E-94</v>
      </c>
      <c r="AO298" s="222">
        <f ca="1">_xll.qlInstrumentResults(AK298,"annuity",AM298)</f>
        <v>19958.775754263606</v>
      </c>
      <c r="AP298" s="223" t="e">
        <f ca="1">H298*_xll.qlYieldTSDiscount("YC-EUR-EONIA",L298)/AO298</f>
        <v>#VALUE!</v>
      </c>
      <c r="AQ298" s="224" t="str">
        <f ca="1">IF(ISERROR(AP298),"",_xll.qlBachelierBlackFormulaImpliedVol(IF(AF298="Receiver","Put",IF(AF298="Payer","Call","NA")),AE298+E298%%,AE298,_xll.qlDayCounterYearFraction("Act/365 (Fixed)",B298,K298),AP298))</f>
        <v/>
      </c>
      <c r="AR298" s="225" t="str">
        <f ca="1">IF(ISERROR(AP298),"",_xll.qlBlackFormulaImpliedStdDev(IF(AF298="Receiver","Put",IF(AF298="Payer","Call","NA")),AE298+E298%%,AE298,AP298)/SQRT(_xll.qlDayCounterYearFraction("Act/365 (Fixed)",B298,K298)))</f>
        <v/>
      </c>
    </row>
    <row r="299" spans="2:44">
      <c r="B299" s="210">
        <f t="shared" ca="1" si="16"/>
        <v>42276</v>
      </c>
      <c r="C299" s="107" t="s">
        <v>58</v>
      </c>
      <c r="D299" s="107" t="s">
        <v>42</v>
      </c>
      <c r="E299" s="107">
        <v>-200</v>
      </c>
      <c r="F299" s="209" t="str">
        <f t="shared" si="17"/>
        <v>EUR FWD PREM-200 6M2Y</v>
      </c>
      <c r="G299" s="212">
        <f t="shared" si="18"/>
        <v>2.31E-3</v>
      </c>
      <c r="H299" s="213" t="str">
        <f>VLOOKUP(F299,SwaptionVols!$Z:$AE,4,FALSE)</f>
        <v>#N/A N/A</v>
      </c>
      <c r="I299" s="211" t="s">
        <v>7574</v>
      </c>
      <c r="J299" s="211" t="s">
        <v>7575</v>
      </c>
      <c r="K299" s="210">
        <f ca="1">_xll.qlCalendarAdvance(I299,B299,C299,J299)</f>
        <v>42458</v>
      </c>
      <c r="L299" s="210">
        <f ca="1">_xll.qlCalendarAdvance(I299,K299,"2d")</f>
        <v>42460</v>
      </c>
      <c r="M299" s="210">
        <f ca="1">_xll.qlCalendarAdvance(I299,L299,D299,"unadjusted")</f>
        <v>43190</v>
      </c>
      <c r="N299" s="211" t="s">
        <v>41</v>
      </c>
      <c r="O299" s="211" t="s">
        <v>7574</v>
      </c>
      <c r="P299" s="211" t="s">
        <v>7575</v>
      </c>
      <c r="Q299" s="211" t="s">
        <v>7575</v>
      </c>
      <c r="R299" s="211" t="s">
        <v>7670</v>
      </c>
      <c r="S299" s="214" t="str">
        <f ca="1">_xll.qlSchedule(,L299,M299,N299,O299,P299,Q299,R299)</f>
        <v>obj_00954#0000</v>
      </c>
      <c r="T299" s="211" t="s">
        <v>58</v>
      </c>
      <c r="U299" s="211" t="s">
        <v>7574</v>
      </c>
      <c r="V299" s="211" t="s">
        <v>7575</v>
      </c>
      <c r="W299" s="211" t="s">
        <v>7575</v>
      </c>
      <c r="X299" s="211" t="s">
        <v>7670</v>
      </c>
      <c r="Y299" s="214" t="str">
        <f ca="1">_xll.qlSchedule(,L299,M299,T299,U299,V299,W299,X299)</f>
        <v>obj_00955#0000</v>
      </c>
      <c r="Z299" s="215" t="s">
        <v>7671</v>
      </c>
      <c r="AA299" s="216" t="s">
        <v>7640</v>
      </c>
      <c r="AB299" s="216" t="s">
        <v>7672</v>
      </c>
      <c r="AC299" s="214" t="str">
        <f ca="1">_xll.qlVanillaSwap(,,,S299,,Z299,Y299,AA299,,AB299)</f>
        <v>obj_00d4c#0000</v>
      </c>
      <c r="AD299" s="214" t="b">
        <f ca="1">_xll.qlInstrumentSetPricingEngine(AC299,_xll.qlDiscountingSwapEngine(,"YC-EUR-EONIA"))</f>
        <v>1</v>
      </c>
      <c r="AE299" s="217">
        <f ca="1">_xll.qlVanillaSwapFairRate(AC299,AD299)</f>
        <v>9.645327896097343E-4</v>
      </c>
      <c r="AF299" s="209" t="str">
        <f t="shared" si="19"/>
        <v>Receiver</v>
      </c>
      <c r="AG299" s="218">
        <v>10000</v>
      </c>
      <c r="AH299" s="219" t="str">
        <f ca="1">_xll.qlVanillaSwap(,AF299,AG299,S299,AE299+E299%%,Z299,Y299,AA299,,AB299)</f>
        <v>obj_01216#0000</v>
      </c>
      <c r="AI299" s="219" t="str">
        <f ca="1">_xll.qlEuropeanExercise(,K299)</f>
        <v>obj_0076a#0000</v>
      </c>
      <c r="AJ299" s="211" t="s">
        <v>7669</v>
      </c>
      <c r="AK299" s="220" t="str">
        <f ca="1">_xll.qlSwaption(,AH299,AI299,AJ299)</f>
        <v>obj_016c2#0000</v>
      </c>
      <c r="AL299" s="221" t="str">
        <f ca="1">_xll.qlConstantSwaptionVolatility(,,I299,J299,G299)</f>
        <v>obj_001ba#0000</v>
      </c>
      <c r="AM299" s="221" t="b">
        <f ca="1">_xll.qlInstrumentSetPricingEngine(AK299,_xll.qlBachelierBlackSwaptionEngine(,"YC-EUR-EONIA",AL299))</f>
        <v>1</v>
      </c>
      <c r="AN299" s="222">
        <f ca="1">_xll.qlInstrumentNPV(AK299,AM299)/_xll.qlYieldTSDiscount("YC-EUR-EONIA",L299)</f>
        <v>1.9188651294520089E-34</v>
      </c>
      <c r="AO299" s="222">
        <f ca="1">_xll.qlInstrumentResults(AK299,"annuity",AM299)</f>
        <v>19959.498986167939</v>
      </c>
      <c r="AP299" s="223" t="e">
        <f ca="1">H299*_xll.qlYieldTSDiscount("YC-EUR-EONIA",L299)/AO299</f>
        <v>#VALUE!</v>
      </c>
      <c r="AQ299" s="224" t="str">
        <f ca="1">IF(ISERROR(AP299),"",_xll.qlBachelierBlackFormulaImpliedVol(IF(AF299="Receiver","Put",IF(AF299="Payer","Call","NA")),AE299+E299%%,AE299,_xll.qlDayCounterYearFraction("Act/365 (Fixed)",B299,K299),AP299))</f>
        <v/>
      </c>
      <c r="AR299" s="225" t="str">
        <f ca="1">IF(ISERROR(AP299),"",_xll.qlBlackFormulaImpliedStdDev(IF(AF299="Receiver","Put",IF(AF299="Payer","Call","NA")),AE299+E299%%,AE299,AP299)/SQRT(_xll.qlDayCounterYearFraction("Act/365 (Fixed)",B299,K299)))</f>
        <v/>
      </c>
    </row>
    <row r="300" spans="2:44">
      <c r="B300" s="210">
        <f t="shared" ca="1" si="16"/>
        <v>42276</v>
      </c>
      <c r="C300" s="107" t="s">
        <v>58</v>
      </c>
      <c r="D300" s="107" t="s">
        <v>42</v>
      </c>
      <c r="E300" s="107">
        <v>-100</v>
      </c>
      <c r="F300" s="209" t="str">
        <f t="shared" si="17"/>
        <v>EUR FWD PREM-100 6M2Y</v>
      </c>
      <c r="G300" s="212">
        <f t="shared" si="18"/>
        <v>2.31E-3</v>
      </c>
      <c r="H300" s="213" t="str">
        <f>VLOOKUP(F300,SwaptionVols!$Z:$AE,4,FALSE)</f>
        <v>#N/A N/A</v>
      </c>
      <c r="I300" s="211" t="s">
        <v>7574</v>
      </c>
      <c r="J300" s="211" t="s">
        <v>7575</v>
      </c>
      <c r="K300" s="210">
        <f ca="1">_xll.qlCalendarAdvance(I300,B300,C300,J300)</f>
        <v>42458</v>
      </c>
      <c r="L300" s="210">
        <f ca="1">_xll.qlCalendarAdvance(I300,K300,"2d")</f>
        <v>42460</v>
      </c>
      <c r="M300" s="210">
        <f ca="1">_xll.qlCalendarAdvance(I300,L300,D300,"unadjusted")</f>
        <v>43190</v>
      </c>
      <c r="N300" s="211" t="s">
        <v>41</v>
      </c>
      <c r="O300" s="211" t="s">
        <v>7574</v>
      </c>
      <c r="P300" s="211" t="s">
        <v>7575</v>
      </c>
      <c r="Q300" s="211" t="s">
        <v>7575</v>
      </c>
      <c r="R300" s="211" t="s">
        <v>7670</v>
      </c>
      <c r="S300" s="214" t="str">
        <f ca="1">_xll.qlSchedule(,L300,M300,N300,O300,P300,Q300,R300)</f>
        <v>obj_00953#0000</v>
      </c>
      <c r="T300" s="211" t="s">
        <v>58</v>
      </c>
      <c r="U300" s="211" t="s">
        <v>7574</v>
      </c>
      <c r="V300" s="211" t="s">
        <v>7575</v>
      </c>
      <c r="W300" s="211" t="s">
        <v>7575</v>
      </c>
      <c r="X300" s="211" t="s">
        <v>7670</v>
      </c>
      <c r="Y300" s="214" t="str">
        <f ca="1">_xll.qlSchedule(,L300,M300,T300,U300,V300,W300,X300)</f>
        <v>obj_00952#0000</v>
      </c>
      <c r="Z300" s="215" t="s">
        <v>7671</v>
      </c>
      <c r="AA300" s="216" t="s">
        <v>7640</v>
      </c>
      <c r="AB300" s="216" t="s">
        <v>7672</v>
      </c>
      <c r="AC300" s="214" t="str">
        <f ca="1">_xll.qlVanillaSwap(,,,S300,,Z300,Y300,AA300,,AB300)</f>
        <v>obj_00a1f#0000</v>
      </c>
      <c r="AD300" s="214" t="b">
        <f ca="1">_xll.qlInstrumentSetPricingEngine(AC300,_xll.qlDiscountingSwapEngine(,"YC-EUR-EONIA"))</f>
        <v>1</v>
      </c>
      <c r="AE300" s="217">
        <f ca="1">_xll.qlVanillaSwapFairRate(AC300,AD300)</f>
        <v>9.645327896097343E-4</v>
      </c>
      <c r="AF300" s="209" t="str">
        <f t="shared" si="19"/>
        <v>Receiver</v>
      </c>
      <c r="AG300" s="218">
        <v>10000</v>
      </c>
      <c r="AH300" s="219" t="str">
        <f ca="1">_xll.qlVanillaSwap(,AF300,AG300,S300,AE300+E300%%,Z300,Y300,AA300,,AB300)</f>
        <v>obj_01209#0000</v>
      </c>
      <c r="AI300" s="219" t="str">
        <f ca="1">_xll.qlEuropeanExercise(,K300)</f>
        <v>obj_00766#0000</v>
      </c>
      <c r="AJ300" s="211" t="s">
        <v>7669</v>
      </c>
      <c r="AK300" s="220" t="str">
        <f ca="1">_xll.qlSwaption(,AH300,AI300,AJ300)</f>
        <v>obj_01614#0000</v>
      </c>
      <c r="AL300" s="221" t="str">
        <f ca="1">_xll.qlConstantSwaptionVolatility(,,I300,J300,G300)</f>
        <v>obj_00178#0000</v>
      </c>
      <c r="AM300" s="221" t="b">
        <f ca="1">_xll.qlInstrumentSetPricingEngine(AK300,_xll.qlBachelierBlackSwaptionEngine(,"YC-EUR-EONIA",AL300))</f>
        <v>1</v>
      </c>
      <c r="AN300" s="222">
        <f ca="1">_xll.qlInstrumentNPV(AK300,AM300)/_xll.qlYieldTSDiscount("YC-EUR-EONIA",L300)</f>
        <v>2.2139003852715158E-9</v>
      </c>
      <c r="AO300" s="222">
        <f ca="1">_xll.qlInstrumentResults(AK300,"annuity",AM300)</f>
        <v>19959.498986167939</v>
      </c>
      <c r="AP300" s="223" t="e">
        <f ca="1">H300*_xll.qlYieldTSDiscount("YC-EUR-EONIA",L300)/AO300</f>
        <v>#VALUE!</v>
      </c>
      <c r="AQ300" s="224" t="str">
        <f ca="1">IF(ISERROR(AP300),"",_xll.qlBachelierBlackFormulaImpliedVol(IF(AF300="Receiver","Put",IF(AF300="Payer","Call","NA")),AE300+E300%%,AE300,_xll.qlDayCounterYearFraction("Act/365 (Fixed)",B300,K300),AP300))</f>
        <v/>
      </c>
      <c r="AR300" s="225" t="str">
        <f ca="1">IF(ISERROR(AP300),"",_xll.qlBlackFormulaImpliedStdDev(IF(AF300="Receiver","Put",IF(AF300="Payer","Call","NA")),AE300+E300%%,AE300,AP300)/SQRT(_xll.qlDayCounterYearFraction("Act/365 (Fixed)",B300,K300)))</f>
        <v/>
      </c>
    </row>
    <row r="301" spans="2:44">
      <c r="B301" s="210">
        <f t="shared" ca="1" si="16"/>
        <v>42276</v>
      </c>
      <c r="C301" s="107" t="s">
        <v>58</v>
      </c>
      <c r="D301" s="107" t="s">
        <v>42</v>
      </c>
      <c r="E301" s="107">
        <v>-50</v>
      </c>
      <c r="F301" s="209" t="str">
        <f t="shared" si="17"/>
        <v>EUR FWD PREM-50 6M2Y</v>
      </c>
      <c r="G301" s="212">
        <f t="shared" si="18"/>
        <v>2.31E-3</v>
      </c>
      <c r="H301" s="213" t="str">
        <f>VLOOKUP(F301,SwaptionVols!$Z:$AE,4,FALSE)</f>
        <v>#N/A N/A</v>
      </c>
      <c r="I301" s="211" t="s">
        <v>7574</v>
      </c>
      <c r="J301" s="211" t="s">
        <v>7575</v>
      </c>
      <c r="K301" s="210">
        <f ca="1">_xll.qlCalendarAdvance(I301,B301,C301,J301)</f>
        <v>42458</v>
      </c>
      <c r="L301" s="210">
        <f ca="1">_xll.qlCalendarAdvance(I301,K301,"2d")</f>
        <v>42460</v>
      </c>
      <c r="M301" s="210">
        <f ca="1">_xll.qlCalendarAdvance(I301,L301,D301,"unadjusted")</f>
        <v>43190</v>
      </c>
      <c r="N301" s="211" t="s">
        <v>41</v>
      </c>
      <c r="O301" s="211" t="s">
        <v>7574</v>
      </c>
      <c r="P301" s="211" t="s">
        <v>7575</v>
      </c>
      <c r="Q301" s="211" t="s">
        <v>7575</v>
      </c>
      <c r="R301" s="211" t="s">
        <v>7670</v>
      </c>
      <c r="S301" s="214" t="str">
        <f ca="1">_xll.qlSchedule(,L301,M301,N301,O301,P301,Q301,R301)</f>
        <v>obj_008df#0000</v>
      </c>
      <c r="T301" s="211" t="s">
        <v>58</v>
      </c>
      <c r="U301" s="211" t="s">
        <v>7574</v>
      </c>
      <c r="V301" s="211" t="s">
        <v>7575</v>
      </c>
      <c r="W301" s="211" t="s">
        <v>7575</v>
      </c>
      <c r="X301" s="211" t="s">
        <v>7670</v>
      </c>
      <c r="Y301" s="214" t="str">
        <f ca="1">_xll.qlSchedule(,L301,M301,T301,U301,V301,W301,X301)</f>
        <v>obj_008e0#0000</v>
      </c>
      <c r="Z301" s="215" t="s">
        <v>7671</v>
      </c>
      <c r="AA301" s="216" t="s">
        <v>7640</v>
      </c>
      <c r="AB301" s="216" t="s">
        <v>7672</v>
      </c>
      <c r="AC301" s="214" t="str">
        <f ca="1">_xll.qlVanillaSwap(,,,S301,,Z301,Y301,AA301,,AB301)</f>
        <v>obj_00b24#0000</v>
      </c>
      <c r="AD301" s="214" t="b">
        <f ca="1">_xll.qlInstrumentSetPricingEngine(AC301,_xll.qlDiscountingSwapEngine(,"YC-EUR-EONIA"))</f>
        <v>1</v>
      </c>
      <c r="AE301" s="217">
        <f ca="1">_xll.qlVanillaSwapFairRate(AC301,AD301)</f>
        <v>9.645327896097343E-4</v>
      </c>
      <c r="AF301" s="209" t="str">
        <f t="shared" si="19"/>
        <v>Receiver</v>
      </c>
      <c r="AG301" s="218">
        <v>10000</v>
      </c>
      <c r="AH301" s="219" t="str">
        <f ca="1">_xll.qlVanillaSwap(,AF301,AG301,S301,AE301+E301%%,Z301,Y301,AA301,,AB301)</f>
        <v>obj_013bc#0000</v>
      </c>
      <c r="AI301" s="219" t="str">
        <f ca="1">_xll.qlEuropeanExercise(,K301)</f>
        <v>obj_003eb#0000</v>
      </c>
      <c r="AJ301" s="211" t="s">
        <v>7669</v>
      </c>
      <c r="AK301" s="220" t="str">
        <f ca="1">_xll.qlSwaption(,AH301,AI301,AJ301)</f>
        <v>obj_01605#0000</v>
      </c>
      <c r="AL301" s="221" t="str">
        <f ca="1">_xll.qlConstantSwaptionVolatility(,,I301,J301,G301)</f>
        <v>obj_0015c#0000</v>
      </c>
      <c r="AM301" s="221" t="b">
        <f ca="1">_xll.qlInstrumentSetPricingEngine(AK301,_xll.qlBachelierBlackSwaptionEngine(,"YC-EUR-EONIA",AL301))</f>
        <v>1</v>
      </c>
      <c r="AN301" s="222">
        <f ca="1">_xll.qlInstrumentNPV(AK301,AM301)/_xll.qlYieldTSDiscount("YC-EUR-EONIA",L301)</f>
        <v>9.8535917316771981E-3</v>
      </c>
      <c r="AO301" s="222">
        <f ca="1">_xll.qlInstrumentResults(AK301,"annuity",AM301)</f>
        <v>19959.498986167939</v>
      </c>
      <c r="AP301" s="223" t="e">
        <f ca="1">H301*_xll.qlYieldTSDiscount("YC-EUR-EONIA",L301)/AO301</f>
        <v>#VALUE!</v>
      </c>
      <c r="AQ301" s="224" t="str">
        <f ca="1">IF(ISERROR(AP301),"",_xll.qlBachelierBlackFormulaImpliedVol(IF(AF301="Receiver","Put",IF(AF301="Payer","Call","NA")),AE301+E301%%,AE301,_xll.qlDayCounterYearFraction("Act/365 (Fixed)",B301,K301),AP301))</f>
        <v/>
      </c>
      <c r="AR301" s="225" t="str">
        <f ca="1">IF(ISERROR(AP301),"",_xll.qlBlackFormulaImpliedStdDev(IF(AF301="Receiver","Put",IF(AF301="Payer","Call","NA")),AE301+E301%%,AE301,AP301)/SQRT(_xll.qlDayCounterYearFraction("Act/365 (Fixed)",B301,K301)))</f>
        <v/>
      </c>
    </row>
    <row r="302" spans="2:44">
      <c r="B302" s="210">
        <f t="shared" ca="1" si="16"/>
        <v>42276</v>
      </c>
      <c r="C302" s="107" t="s">
        <v>58</v>
      </c>
      <c r="D302" s="107" t="s">
        <v>42</v>
      </c>
      <c r="E302" s="107">
        <v>-25</v>
      </c>
      <c r="F302" s="209" t="str">
        <f t="shared" si="17"/>
        <v>EUR FWD PREM-25 6M2Y</v>
      </c>
      <c r="G302" s="212">
        <f t="shared" si="18"/>
        <v>2.31E-3</v>
      </c>
      <c r="H302" s="213" t="str">
        <f>VLOOKUP(F302,SwaptionVols!$Z:$AE,4,FALSE)</f>
        <v>#N/A N/A</v>
      </c>
      <c r="I302" s="211" t="s">
        <v>7574</v>
      </c>
      <c r="J302" s="211" t="s">
        <v>7575</v>
      </c>
      <c r="K302" s="210">
        <f ca="1">_xll.qlCalendarAdvance(I302,B302,C302,J302)</f>
        <v>42458</v>
      </c>
      <c r="L302" s="210">
        <f ca="1">_xll.qlCalendarAdvance(I302,K302,"2d")</f>
        <v>42460</v>
      </c>
      <c r="M302" s="210">
        <f ca="1">_xll.qlCalendarAdvance(I302,L302,D302,"unadjusted")</f>
        <v>43190</v>
      </c>
      <c r="N302" s="211" t="s">
        <v>41</v>
      </c>
      <c r="O302" s="211" t="s">
        <v>7574</v>
      </c>
      <c r="P302" s="211" t="s">
        <v>7575</v>
      </c>
      <c r="Q302" s="211" t="s">
        <v>7575</v>
      </c>
      <c r="R302" s="211" t="s">
        <v>7670</v>
      </c>
      <c r="S302" s="214" t="str">
        <f ca="1">_xll.qlSchedule(,L302,M302,N302,O302,P302,Q302,R302)</f>
        <v>obj_00576#0000</v>
      </c>
      <c r="T302" s="211" t="s">
        <v>58</v>
      </c>
      <c r="U302" s="211" t="s">
        <v>7574</v>
      </c>
      <c r="V302" s="211" t="s">
        <v>7575</v>
      </c>
      <c r="W302" s="211" t="s">
        <v>7575</v>
      </c>
      <c r="X302" s="211" t="s">
        <v>7670</v>
      </c>
      <c r="Y302" s="214" t="str">
        <f ca="1">_xll.qlSchedule(,L302,M302,T302,U302,V302,W302,X302)</f>
        <v>obj_004a4#0000</v>
      </c>
      <c r="Z302" s="215" t="s">
        <v>7671</v>
      </c>
      <c r="AA302" s="216" t="s">
        <v>7640</v>
      </c>
      <c r="AB302" s="216" t="s">
        <v>7672</v>
      </c>
      <c r="AC302" s="214" t="str">
        <f ca="1">_xll.qlVanillaSwap(,,,S302,,Z302,Y302,AA302,,AB302)</f>
        <v>obj_00a06#0000</v>
      </c>
      <c r="AD302" s="214" t="b">
        <f ca="1">_xll.qlInstrumentSetPricingEngine(AC302,_xll.qlDiscountingSwapEngine(,"YC-EUR-EONIA"))</f>
        <v>1</v>
      </c>
      <c r="AE302" s="217">
        <f ca="1">_xll.qlVanillaSwapFairRate(AC302,AD302)</f>
        <v>9.645327896097343E-4</v>
      </c>
      <c r="AF302" s="209" t="str">
        <f t="shared" si="19"/>
        <v>Receiver</v>
      </c>
      <c r="AG302" s="218">
        <v>10000</v>
      </c>
      <c r="AH302" s="219" t="str">
        <f ca="1">_xll.qlVanillaSwap(,AF302,AG302,S302,AE302+E302%%,Z302,Y302,AA302,,AB302)</f>
        <v>obj_0134a#0000</v>
      </c>
      <c r="AI302" s="219" t="str">
        <f ca="1">_xll.qlEuropeanExercise(,K302)</f>
        <v>obj_00bc5#0000</v>
      </c>
      <c r="AJ302" s="211" t="s">
        <v>7669</v>
      </c>
      <c r="AK302" s="220" t="str">
        <f ca="1">_xll.qlSwaption(,AH302,AI302,AJ302)</f>
        <v>obj_01634#0000</v>
      </c>
      <c r="AL302" s="221" t="str">
        <f ca="1">_xll.qlConstantSwaptionVolatility(,,I302,J302,G302)</f>
        <v>obj_00204#0000</v>
      </c>
      <c r="AM302" s="221" t="b">
        <f ca="1">_xll.qlInstrumentSetPricingEngine(AK302,_xll.qlBachelierBlackSwaptionEngine(,"YC-EUR-EONIA",AL302))</f>
        <v>1</v>
      </c>
      <c r="AN302" s="222">
        <f ca="1">_xll.qlInstrumentNPV(AK302,AM302)/_xll.qlYieldTSDiscount("YC-EUR-EONIA",L302)</f>
        <v>0.88466695414485452</v>
      </c>
      <c r="AO302" s="222">
        <f ca="1">_xll.qlInstrumentResults(AK302,"annuity",AM302)</f>
        <v>19959.498986167939</v>
      </c>
      <c r="AP302" s="223" t="e">
        <f ca="1">H302*_xll.qlYieldTSDiscount("YC-EUR-EONIA",L302)/AO302</f>
        <v>#VALUE!</v>
      </c>
      <c r="AQ302" s="224" t="str">
        <f ca="1">IF(ISERROR(AP302),"",_xll.qlBachelierBlackFormulaImpliedVol(IF(AF302="Receiver","Put",IF(AF302="Payer","Call","NA")),AE302+E302%%,AE302,_xll.qlDayCounterYearFraction("Act/365 (Fixed)",B302,K302),AP302))</f>
        <v/>
      </c>
      <c r="AR302" s="225" t="str">
        <f ca="1">IF(ISERROR(AP302),"",_xll.qlBlackFormulaImpliedStdDev(IF(AF302="Receiver","Put",IF(AF302="Payer","Call","NA")),AE302+E302%%,AE302,AP302)/SQRT(_xll.qlDayCounterYearFraction("Act/365 (Fixed)",B302,K302)))</f>
        <v/>
      </c>
    </row>
    <row r="303" spans="2:44">
      <c r="B303" s="210">
        <f t="shared" ca="1" si="16"/>
        <v>42276</v>
      </c>
      <c r="C303" s="107" t="s">
        <v>58</v>
      </c>
      <c r="D303" s="107" t="s">
        <v>42</v>
      </c>
      <c r="E303" s="107">
        <v>25</v>
      </c>
      <c r="F303" s="209" t="str">
        <f t="shared" si="17"/>
        <v>EUR FWD PREM 25 6M2Y</v>
      </c>
      <c r="G303" s="212">
        <f t="shared" si="18"/>
        <v>2.31E-3</v>
      </c>
      <c r="H303" s="213" t="str">
        <f>VLOOKUP(F303,SwaptionVols!$Z:$AE,4,FALSE)</f>
        <v>#N/A N/A</v>
      </c>
      <c r="I303" s="211" t="s">
        <v>7574</v>
      </c>
      <c r="J303" s="211" t="s">
        <v>7575</v>
      </c>
      <c r="K303" s="210">
        <f ca="1">_xll.qlCalendarAdvance(I303,B303,C303,J303)</f>
        <v>42458</v>
      </c>
      <c r="L303" s="210">
        <f ca="1">_xll.qlCalendarAdvance(I303,K303,"2d")</f>
        <v>42460</v>
      </c>
      <c r="M303" s="210">
        <f ca="1">_xll.qlCalendarAdvance(I303,L303,D303,"unadjusted")</f>
        <v>43190</v>
      </c>
      <c r="N303" s="211" t="s">
        <v>41</v>
      </c>
      <c r="O303" s="211" t="s">
        <v>7574</v>
      </c>
      <c r="P303" s="211" t="s">
        <v>7575</v>
      </c>
      <c r="Q303" s="211" t="s">
        <v>7575</v>
      </c>
      <c r="R303" s="211" t="s">
        <v>7670</v>
      </c>
      <c r="S303" s="214" t="str">
        <f ca="1">_xll.qlSchedule(,L303,M303,N303,O303,P303,Q303,R303)</f>
        <v>obj_00637#0000</v>
      </c>
      <c r="T303" s="211" t="s">
        <v>58</v>
      </c>
      <c r="U303" s="211" t="s">
        <v>7574</v>
      </c>
      <c r="V303" s="211" t="s">
        <v>7575</v>
      </c>
      <c r="W303" s="211" t="s">
        <v>7575</v>
      </c>
      <c r="X303" s="211" t="s">
        <v>7670</v>
      </c>
      <c r="Y303" s="214" t="str">
        <f ca="1">_xll.qlSchedule(,L303,M303,T303,U303,V303,W303,X303)</f>
        <v>obj_005d7#0000</v>
      </c>
      <c r="Z303" s="215" t="s">
        <v>7671</v>
      </c>
      <c r="AA303" s="216" t="s">
        <v>7640</v>
      </c>
      <c r="AB303" s="216" t="s">
        <v>7672</v>
      </c>
      <c r="AC303" s="214" t="str">
        <f ca="1">_xll.qlVanillaSwap(,,,S303,,Z303,Y303,AA303,,AB303)</f>
        <v>obj_00bfe#0000</v>
      </c>
      <c r="AD303" s="214" t="b">
        <f ca="1">_xll.qlInstrumentSetPricingEngine(AC303,_xll.qlDiscountingSwapEngine(,"YC-EUR-EONIA"))</f>
        <v>1</v>
      </c>
      <c r="AE303" s="217">
        <f ca="1">_xll.qlVanillaSwapFairRate(AC303,AD303)</f>
        <v>9.645327896097343E-4</v>
      </c>
      <c r="AF303" s="209" t="str">
        <f t="shared" si="19"/>
        <v>Payer</v>
      </c>
      <c r="AG303" s="218">
        <v>10000</v>
      </c>
      <c r="AH303" s="219" t="str">
        <f ca="1">_xll.qlVanillaSwap(,AF303,AG303,S303,AE303+E303%%,Z303,Y303,AA303,,AB303)</f>
        <v>obj_0163b#0000</v>
      </c>
      <c r="AI303" s="219" t="str">
        <f ca="1">_xll.qlEuropeanExercise(,K303)</f>
        <v>obj_00555#0000</v>
      </c>
      <c r="AJ303" s="211" t="s">
        <v>7669</v>
      </c>
      <c r="AK303" s="220" t="str">
        <f ca="1">_xll.qlSwaption(,AH303,AI303,AJ303)</f>
        <v>obj_01756#0000</v>
      </c>
      <c r="AL303" s="221" t="str">
        <f ca="1">_xll.qlConstantSwaptionVolatility(,,I303,J303,G303)</f>
        <v>obj_00196#0000</v>
      </c>
      <c r="AM303" s="221" t="b">
        <f ca="1">_xll.qlInstrumentSetPricingEngine(AK303,_xll.qlBachelierBlackSwaptionEngine(,"YC-EUR-EONIA",AL303))</f>
        <v>1</v>
      </c>
      <c r="AN303" s="222">
        <f ca="1">_xll.qlInstrumentNPV(AK303,AM303)/_xll.qlYieldTSDiscount("YC-EUR-EONIA",L303)</f>
        <v>0.88466695414489505</v>
      </c>
      <c r="AO303" s="222">
        <f ca="1">_xll.qlInstrumentResults(AK303,"annuity",AM303)</f>
        <v>19959.498986167939</v>
      </c>
      <c r="AP303" s="223" t="e">
        <f ca="1">H303*_xll.qlYieldTSDiscount("YC-EUR-EONIA",L303)/AO303</f>
        <v>#VALUE!</v>
      </c>
      <c r="AQ303" s="224" t="str">
        <f ca="1">IF(ISERROR(AP303),"",_xll.qlBachelierBlackFormulaImpliedVol(IF(AF303="Receiver","Put",IF(AF303="Payer","Call","NA")),AE303+E303%%,AE303,_xll.qlDayCounterYearFraction("Act/365 (Fixed)",B303,K303),AP303))</f>
        <v/>
      </c>
      <c r="AR303" s="225" t="str">
        <f ca="1">IF(ISERROR(AP303),"",_xll.qlBlackFormulaImpliedStdDev(IF(AF303="Receiver","Put",IF(AF303="Payer","Call","NA")),AE303+E303%%,AE303,AP303)/SQRT(_xll.qlDayCounterYearFraction("Act/365 (Fixed)",B303,K303)))</f>
        <v/>
      </c>
    </row>
    <row r="304" spans="2:44">
      <c r="B304" s="210">
        <f t="shared" ca="1" si="16"/>
        <v>42276</v>
      </c>
      <c r="C304" s="107" t="s">
        <v>58</v>
      </c>
      <c r="D304" s="107" t="s">
        <v>42</v>
      </c>
      <c r="E304" s="107">
        <v>50</v>
      </c>
      <c r="F304" s="209" t="str">
        <f t="shared" si="17"/>
        <v>EUR FWD PREM 50 6M2Y</v>
      </c>
      <c r="G304" s="212">
        <f t="shared" si="18"/>
        <v>2.31E-3</v>
      </c>
      <c r="H304" s="213" t="str">
        <f>VLOOKUP(F304,SwaptionVols!$Z:$AE,4,FALSE)</f>
        <v>#N/A N/A</v>
      </c>
      <c r="I304" s="211" t="s">
        <v>7574</v>
      </c>
      <c r="J304" s="211" t="s">
        <v>7575</v>
      </c>
      <c r="K304" s="210">
        <f ca="1">_xll.qlCalendarAdvance(I304,B304,C304,J304)</f>
        <v>42458</v>
      </c>
      <c r="L304" s="210">
        <f ca="1">_xll.qlCalendarAdvance(I304,K304,"2d")</f>
        <v>42460</v>
      </c>
      <c r="M304" s="210">
        <f ca="1">_xll.qlCalendarAdvance(I304,L304,D304,"unadjusted")</f>
        <v>43190</v>
      </c>
      <c r="N304" s="211" t="s">
        <v>41</v>
      </c>
      <c r="O304" s="211" t="s">
        <v>7574</v>
      </c>
      <c r="P304" s="211" t="s">
        <v>7575</v>
      </c>
      <c r="Q304" s="211" t="s">
        <v>7575</v>
      </c>
      <c r="R304" s="211" t="s">
        <v>7670</v>
      </c>
      <c r="S304" s="214" t="str">
        <f ca="1">_xll.qlSchedule(,L304,M304,N304,O304,P304,Q304,R304)</f>
        <v>obj_005e3#0000</v>
      </c>
      <c r="T304" s="211" t="s">
        <v>58</v>
      </c>
      <c r="U304" s="211" t="s">
        <v>7574</v>
      </c>
      <c r="V304" s="211" t="s">
        <v>7575</v>
      </c>
      <c r="W304" s="211" t="s">
        <v>7575</v>
      </c>
      <c r="X304" s="211" t="s">
        <v>7670</v>
      </c>
      <c r="Y304" s="214" t="str">
        <f ca="1">_xll.qlSchedule(,L304,M304,T304,U304,V304,W304,X304)</f>
        <v>obj_00456#0000</v>
      </c>
      <c r="Z304" s="215" t="s">
        <v>7671</v>
      </c>
      <c r="AA304" s="216" t="s">
        <v>7640</v>
      </c>
      <c r="AB304" s="216" t="s">
        <v>7672</v>
      </c>
      <c r="AC304" s="214" t="str">
        <f ca="1">_xll.qlVanillaSwap(,,,S304,,Z304,Y304,AA304,,AB304)</f>
        <v>obj_00b29#0000</v>
      </c>
      <c r="AD304" s="214" t="b">
        <f ca="1">_xll.qlInstrumentSetPricingEngine(AC304,_xll.qlDiscountingSwapEngine(,"YC-EUR-EONIA"))</f>
        <v>1</v>
      </c>
      <c r="AE304" s="217">
        <f ca="1">_xll.qlVanillaSwapFairRate(AC304,AD304)</f>
        <v>9.645327896097343E-4</v>
      </c>
      <c r="AF304" s="209" t="str">
        <f t="shared" si="19"/>
        <v>Payer</v>
      </c>
      <c r="AG304" s="218">
        <v>10000</v>
      </c>
      <c r="AH304" s="219" t="str">
        <f ca="1">_xll.qlVanillaSwap(,AF304,AG304,S304,AE304+E304%%,Z304,Y304,AA304,,AB304)</f>
        <v>obj_014a2#0000</v>
      </c>
      <c r="AI304" s="219" t="str">
        <f ca="1">_xll.qlEuropeanExercise(,K304)</f>
        <v>obj_005b6#0000</v>
      </c>
      <c r="AJ304" s="211" t="s">
        <v>7669</v>
      </c>
      <c r="AK304" s="220" t="str">
        <f ca="1">_xll.qlSwaption(,AH304,AI304,AJ304)</f>
        <v>obj_0172c#0000</v>
      </c>
      <c r="AL304" s="221" t="str">
        <f ca="1">_xll.qlConstantSwaptionVolatility(,,I304,J304,G304)</f>
        <v>obj_00151#0000</v>
      </c>
      <c r="AM304" s="221" t="b">
        <f ca="1">_xll.qlInstrumentSetPricingEngine(AK304,_xll.qlBachelierBlackSwaptionEngine(,"YC-EUR-EONIA",AL304))</f>
        <v>1</v>
      </c>
      <c r="AN304" s="222">
        <f ca="1">_xll.qlInstrumentNPV(AK304,AM304)/_xll.qlYieldTSDiscount("YC-EUR-EONIA",L304)</f>
        <v>9.8535917316774184E-3</v>
      </c>
      <c r="AO304" s="222">
        <f ca="1">_xll.qlInstrumentResults(AK304,"annuity",AM304)</f>
        <v>19959.498986167939</v>
      </c>
      <c r="AP304" s="223" t="e">
        <f ca="1">H304*_xll.qlYieldTSDiscount("YC-EUR-EONIA",L304)/AO304</f>
        <v>#VALUE!</v>
      </c>
      <c r="AQ304" s="224" t="str">
        <f ca="1">IF(ISERROR(AP304),"",_xll.qlBachelierBlackFormulaImpliedVol(IF(AF304="Receiver","Put",IF(AF304="Payer","Call","NA")),AE304+E304%%,AE304,_xll.qlDayCounterYearFraction("Act/365 (Fixed)",B304,K304),AP304))</f>
        <v/>
      </c>
      <c r="AR304" s="225" t="str">
        <f ca="1">IF(ISERROR(AP304),"",_xll.qlBlackFormulaImpliedStdDev(IF(AF304="Receiver","Put",IF(AF304="Payer","Call","NA")),AE304+E304%%,AE304,AP304)/SQRT(_xll.qlDayCounterYearFraction("Act/365 (Fixed)",B304,K304)))</f>
        <v/>
      </c>
    </row>
    <row r="305" spans="2:44">
      <c r="B305" s="210">
        <f t="shared" ca="1" si="16"/>
        <v>42276</v>
      </c>
      <c r="C305" s="107" t="s">
        <v>58</v>
      </c>
      <c r="D305" s="107" t="s">
        <v>42</v>
      </c>
      <c r="E305" s="107">
        <v>100</v>
      </c>
      <c r="F305" s="209" t="str">
        <f t="shared" si="17"/>
        <v>EUR FWD PREM 100 6M2Y</v>
      </c>
      <c r="G305" s="212">
        <f t="shared" si="18"/>
        <v>2.31E-3</v>
      </c>
      <c r="H305" s="213" t="str">
        <f>VLOOKUP(F305,SwaptionVols!$Z:$AE,4,FALSE)</f>
        <v>#N/A N/A</v>
      </c>
      <c r="I305" s="211" t="s">
        <v>7574</v>
      </c>
      <c r="J305" s="211" t="s">
        <v>7575</v>
      </c>
      <c r="K305" s="210">
        <f ca="1">_xll.qlCalendarAdvance(I305,B305,C305,J305)</f>
        <v>42458</v>
      </c>
      <c r="L305" s="210">
        <f ca="1">_xll.qlCalendarAdvance(I305,K305,"2d")</f>
        <v>42460</v>
      </c>
      <c r="M305" s="210">
        <f ca="1">_xll.qlCalendarAdvance(I305,L305,D305,"unadjusted")</f>
        <v>43190</v>
      </c>
      <c r="N305" s="211" t="s">
        <v>41</v>
      </c>
      <c r="O305" s="211" t="s">
        <v>7574</v>
      </c>
      <c r="P305" s="211" t="s">
        <v>7575</v>
      </c>
      <c r="Q305" s="211" t="s">
        <v>7575</v>
      </c>
      <c r="R305" s="211" t="s">
        <v>7670</v>
      </c>
      <c r="S305" s="214" t="str">
        <f ca="1">_xll.qlSchedule(,L305,M305,N305,O305,P305,Q305,R305)</f>
        <v>obj_00b58#0000</v>
      </c>
      <c r="T305" s="211" t="s">
        <v>58</v>
      </c>
      <c r="U305" s="211" t="s">
        <v>7574</v>
      </c>
      <c r="V305" s="211" t="s">
        <v>7575</v>
      </c>
      <c r="W305" s="211" t="s">
        <v>7575</v>
      </c>
      <c r="X305" s="211" t="s">
        <v>7670</v>
      </c>
      <c r="Y305" s="214" t="str">
        <f ca="1">_xll.qlSchedule(,L305,M305,T305,U305,V305,W305,X305)</f>
        <v>obj_00979#0000</v>
      </c>
      <c r="Z305" s="215" t="s">
        <v>7671</v>
      </c>
      <c r="AA305" s="216" t="s">
        <v>7640</v>
      </c>
      <c r="AB305" s="216" t="s">
        <v>7672</v>
      </c>
      <c r="AC305" s="214" t="str">
        <f ca="1">_xll.qlVanillaSwap(,,,S305,,Z305,Y305,AA305,,AB305)</f>
        <v>obj_00b59#0000</v>
      </c>
      <c r="AD305" s="214" t="b">
        <f ca="1">_xll.qlInstrumentSetPricingEngine(AC305,_xll.qlDiscountingSwapEngine(,"YC-EUR-EONIA"))</f>
        <v>1</v>
      </c>
      <c r="AE305" s="217">
        <f ca="1">_xll.qlVanillaSwapFairRate(AC305,AD305)</f>
        <v>9.645327896097343E-4</v>
      </c>
      <c r="AF305" s="209" t="str">
        <f t="shared" si="19"/>
        <v>Payer</v>
      </c>
      <c r="AG305" s="218">
        <v>10000</v>
      </c>
      <c r="AH305" s="219" t="str">
        <f ca="1">_xll.qlVanillaSwap(,AF305,AG305,S305,AE305+E305%%,Z305,Y305,AA305,,AB305)</f>
        <v>obj_0161c#0000</v>
      </c>
      <c r="AI305" s="219" t="str">
        <f ca="1">_xll.qlEuropeanExercise(,K305)</f>
        <v>obj_007c9#0000</v>
      </c>
      <c r="AJ305" s="211" t="s">
        <v>7669</v>
      </c>
      <c r="AK305" s="220" t="str">
        <f ca="1">_xll.qlSwaption(,AH305,AI305,AJ305)</f>
        <v>obj_017bc#0000</v>
      </c>
      <c r="AL305" s="221" t="str">
        <f ca="1">_xll.qlConstantSwaptionVolatility(,,I305,J305,G305)</f>
        <v>obj_001af#0000</v>
      </c>
      <c r="AM305" s="221" t="b">
        <f ca="1">_xll.qlInstrumentSetPricingEngine(AK305,_xll.qlBachelierBlackSwaptionEngine(,"YC-EUR-EONIA",AL305))</f>
        <v>1</v>
      </c>
      <c r="AN305" s="222">
        <f ca="1">_xll.qlInstrumentNPV(AK305,AM305)/_xll.qlYieldTSDiscount("YC-EUR-EONIA",L305)</f>
        <v>2.21390038527179E-9</v>
      </c>
      <c r="AO305" s="222">
        <f ca="1">_xll.qlInstrumentResults(AK305,"annuity",AM305)</f>
        <v>19959.498986167939</v>
      </c>
      <c r="AP305" s="223" t="e">
        <f ca="1">H305*_xll.qlYieldTSDiscount("YC-EUR-EONIA",L305)/AO305</f>
        <v>#VALUE!</v>
      </c>
      <c r="AQ305" s="224" t="str">
        <f ca="1">IF(ISERROR(AP305),"",_xll.qlBachelierBlackFormulaImpliedVol(IF(AF305="Receiver","Put",IF(AF305="Payer","Call","NA")),AE305+E305%%,AE305,_xll.qlDayCounterYearFraction("Act/365 (Fixed)",B305,K305),AP305))</f>
        <v/>
      </c>
      <c r="AR305" s="225" t="str">
        <f ca="1">IF(ISERROR(AP305),"",_xll.qlBlackFormulaImpliedStdDev(IF(AF305="Receiver","Put",IF(AF305="Payer","Call","NA")),AE305+E305%%,AE305,AP305)/SQRT(_xll.qlDayCounterYearFraction("Act/365 (Fixed)",B305,K305)))</f>
        <v/>
      </c>
    </row>
    <row r="306" spans="2:44">
      <c r="B306" s="210">
        <f t="shared" ca="1" si="16"/>
        <v>42276</v>
      </c>
      <c r="C306" s="107" t="s">
        <v>58</v>
      </c>
      <c r="D306" s="107" t="s">
        <v>42</v>
      </c>
      <c r="E306" s="107">
        <v>200</v>
      </c>
      <c r="F306" s="25" t="s">
        <v>7186</v>
      </c>
      <c r="G306" s="212">
        <f t="shared" si="18"/>
        <v>2.31E-3</v>
      </c>
      <c r="H306" s="213" t="str">
        <f>VLOOKUP(F306,SwaptionVols!$Z:$AE,4,FALSE)</f>
        <v>#N/A N/A</v>
      </c>
      <c r="I306" s="211" t="s">
        <v>7574</v>
      </c>
      <c r="J306" s="211" t="s">
        <v>7575</v>
      </c>
      <c r="K306" s="210">
        <f ca="1">_xll.qlCalendarAdvance(I306,B306,C306,J306)</f>
        <v>42458</v>
      </c>
      <c r="L306" s="210">
        <f ca="1">_xll.qlCalendarAdvance(I306,K306,"2d")</f>
        <v>42460</v>
      </c>
      <c r="M306" s="210">
        <f ca="1">_xll.qlCalendarAdvance(I306,L306,D306,"unadjusted")</f>
        <v>43190</v>
      </c>
      <c r="N306" s="211" t="s">
        <v>41</v>
      </c>
      <c r="O306" s="211" t="s">
        <v>7574</v>
      </c>
      <c r="P306" s="211" t="s">
        <v>7575</v>
      </c>
      <c r="Q306" s="211" t="s">
        <v>7575</v>
      </c>
      <c r="R306" s="211" t="s">
        <v>7670</v>
      </c>
      <c r="S306" s="214" t="str">
        <f ca="1">_xll.qlSchedule(,L306,M306,N306,O306,P306,Q306,R306)</f>
        <v>obj_00bb6#0000</v>
      </c>
      <c r="T306" s="211" t="s">
        <v>58</v>
      </c>
      <c r="U306" s="211" t="s">
        <v>7574</v>
      </c>
      <c r="V306" s="211" t="s">
        <v>7575</v>
      </c>
      <c r="W306" s="211" t="s">
        <v>7575</v>
      </c>
      <c r="X306" s="211" t="s">
        <v>7670</v>
      </c>
      <c r="Y306" s="214" t="str">
        <f ca="1">_xll.qlSchedule(,L306,M306,T306,U306,V306,W306,X306)</f>
        <v>obj_00574#0000</v>
      </c>
      <c r="Z306" s="215" t="s">
        <v>7671</v>
      </c>
      <c r="AA306" s="216" t="s">
        <v>7640</v>
      </c>
      <c r="AB306" s="216" t="s">
        <v>7672</v>
      </c>
      <c r="AC306" s="214" t="str">
        <f ca="1">_xll.qlVanillaSwap(,,,S306,,Z306,Y306,AA306,,AB306)</f>
        <v>obj_00c00#0000</v>
      </c>
      <c r="AD306" s="214" t="b">
        <f ca="1">_xll.qlInstrumentSetPricingEngine(AC306,_xll.qlDiscountingSwapEngine(,"YC-EUR-EONIA"))</f>
        <v>1</v>
      </c>
      <c r="AE306" s="217">
        <f ca="1">_xll.qlVanillaSwapFairRate(AC306,AD306)</f>
        <v>9.645327896097343E-4</v>
      </c>
      <c r="AF306" s="209" t="str">
        <f t="shared" si="19"/>
        <v>Payer</v>
      </c>
      <c r="AG306" s="218">
        <v>10000</v>
      </c>
      <c r="AH306" s="219" t="str">
        <f ca="1">_xll.qlVanillaSwap(,AF306,AG306,S306,AE306+E306%%,Z306,Y306,AA306,,AB306)</f>
        <v>obj_0127e#0000</v>
      </c>
      <c r="AI306" s="219" t="str">
        <f ca="1">_xll.qlEuropeanExercise(,K306)</f>
        <v>obj_009f5#0000</v>
      </c>
      <c r="AJ306" s="211" t="s">
        <v>7669</v>
      </c>
      <c r="AK306" s="220" t="str">
        <f ca="1">_xll.qlSwaption(,AH306,AI306,AJ306)</f>
        <v>obj_01488#0000</v>
      </c>
      <c r="AL306" s="221" t="str">
        <f ca="1">_xll.qlConstantSwaptionVolatility(,,I306,J306,G306)</f>
        <v>obj_00189#0000</v>
      </c>
      <c r="AM306" s="221" t="b">
        <f ca="1">_xll.qlInstrumentSetPricingEngine(AK306,_xll.qlBachelierBlackSwaptionEngine(,"YC-EUR-EONIA",AL306))</f>
        <v>1</v>
      </c>
      <c r="AN306" s="222">
        <f ca="1">_xll.qlInstrumentNPV(AK306,AM306)/_xll.qlYieldTSDiscount("YC-EUR-EONIA",L306)</f>
        <v>1.9188651294517091E-34</v>
      </c>
      <c r="AO306" s="222">
        <f ca="1">_xll.qlInstrumentResults(AK306,"annuity",AM306)</f>
        <v>19959.498986167939</v>
      </c>
      <c r="AP306" s="223" t="e">
        <f ca="1">H306*_xll.qlYieldTSDiscount("YC-EUR-EONIA",L306)/AO306</f>
        <v>#VALUE!</v>
      </c>
      <c r="AQ306" s="224" t="str">
        <f ca="1">IF(ISERROR(AP306),"",_xll.qlBachelierBlackFormulaImpliedVol(IF(AF306="Receiver","Put",IF(AF306="Payer","Call","NA")),AE306+E306%%,AE306,_xll.qlDayCounterYearFraction("Act/365 (Fixed)",B306,K306),AP306))</f>
        <v/>
      </c>
      <c r="AR306" s="225" t="str">
        <f ca="1">IF(ISERROR(AP306),"",_xll.qlBlackFormulaImpliedStdDev(IF(AF306="Receiver","Put",IF(AF306="Payer","Call","NA")),AE306+E306%%,AE306,AP306)/SQRT(_xll.qlDayCounterYearFraction("Act/365 (Fixed)",B306,K306)))</f>
        <v/>
      </c>
    </row>
    <row r="307" spans="2:44">
      <c r="B307" s="210">
        <f t="shared" ca="1" si="16"/>
        <v>42276</v>
      </c>
      <c r="C307" s="107" t="s">
        <v>41</v>
      </c>
      <c r="D307" s="107" t="s">
        <v>42</v>
      </c>
      <c r="E307" s="107">
        <v>-200</v>
      </c>
      <c r="F307" s="209" t="str">
        <f t="shared" si="17"/>
        <v>EUR FWD PREM-200 1Y2Y</v>
      </c>
      <c r="G307" s="212">
        <f t="shared" si="18"/>
        <v>2.98E-3</v>
      </c>
      <c r="H307" s="213" t="str">
        <f>VLOOKUP(F307,SwaptionVols!$Z:$AE,4,FALSE)</f>
        <v>#N/A N/A</v>
      </c>
      <c r="I307" s="211" t="s">
        <v>7574</v>
      </c>
      <c r="J307" s="211" t="s">
        <v>7575</v>
      </c>
      <c r="K307" s="210">
        <f ca="1">_xll.qlCalendarAdvance(I307,B307,C307,J307)</f>
        <v>42642</v>
      </c>
      <c r="L307" s="210">
        <f ca="1">_xll.qlCalendarAdvance(I307,K307,"2d")</f>
        <v>42646</v>
      </c>
      <c r="M307" s="210">
        <f ca="1">_xll.qlCalendarAdvance(I307,L307,D307,"unadjusted")</f>
        <v>43376</v>
      </c>
      <c r="N307" s="211" t="s">
        <v>41</v>
      </c>
      <c r="O307" s="211" t="s">
        <v>7574</v>
      </c>
      <c r="P307" s="211" t="s">
        <v>7575</v>
      </c>
      <c r="Q307" s="211" t="s">
        <v>7575</v>
      </c>
      <c r="R307" s="211" t="s">
        <v>7670</v>
      </c>
      <c r="S307" s="214" t="str">
        <f ca="1">_xll.qlSchedule(,L307,M307,N307,O307,P307,Q307,R307)</f>
        <v>obj_008af#0000</v>
      </c>
      <c r="T307" s="211" t="s">
        <v>58</v>
      </c>
      <c r="U307" s="211" t="s">
        <v>7574</v>
      </c>
      <c r="V307" s="211" t="s">
        <v>7575</v>
      </c>
      <c r="W307" s="211" t="s">
        <v>7575</v>
      </c>
      <c r="X307" s="211" t="s">
        <v>7670</v>
      </c>
      <c r="Y307" s="214" t="str">
        <f ca="1">_xll.qlSchedule(,L307,M307,T307,U307,V307,W307,X307)</f>
        <v>obj_008ae#0000</v>
      </c>
      <c r="Z307" s="215" t="s">
        <v>7671</v>
      </c>
      <c r="AA307" s="216" t="s">
        <v>7640</v>
      </c>
      <c r="AB307" s="216" t="s">
        <v>7672</v>
      </c>
      <c r="AC307" s="214" t="str">
        <f ca="1">_xll.qlVanillaSwap(,,,S307,,Z307,Y307,AA307,,AB307)</f>
        <v>obj_00bf6#0000</v>
      </c>
      <c r="AD307" s="214" t="b">
        <f ca="1">_xll.qlInstrumentSetPricingEngine(AC307,_xll.qlDiscountingSwapEngine(,"YC-EUR-EONIA"))</f>
        <v>1</v>
      </c>
      <c r="AE307" s="217">
        <f ca="1">_xll.qlVanillaSwapFairRate(AC307,AD307)</f>
        <v>1.7744608643057284E-3</v>
      </c>
      <c r="AF307" s="209" t="str">
        <f t="shared" si="19"/>
        <v>Receiver</v>
      </c>
      <c r="AG307" s="218">
        <v>10000</v>
      </c>
      <c r="AH307" s="219" t="str">
        <f ca="1">_xll.qlVanillaSwap(,AF307,AG307,S307,AE307+E307%%,Z307,Y307,AA307,,AB307)</f>
        <v>obj_01228#0000</v>
      </c>
      <c r="AI307" s="219" t="str">
        <f ca="1">_xll.qlEuropeanExercise(,K307)</f>
        <v>obj_00782#0000</v>
      </c>
      <c r="AJ307" s="211" t="s">
        <v>7669</v>
      </c>
      <c r="AK307" s="220" t="str">
        <f ca="1">_xll.qlSwaption(,AH307,AI307,AJ307)</f>
        <v>obj_01479#0000</v>
      </c>
      <c r="AL307" s="221" t="str">
        <f ca="1">_xll.qlConstantSwaptionVolatility(,,I307,J307,G307)</f>
        <v>obj_0032a#0000</v>
      </c>
      <c r="AM307" s="221" t="b">
        <f ca="1">_xll.qlInstrumentSetPricingEngine(AK307,_xll.qlBachelierBlackSwaptionEngine(,"YC-EUR-EONIA",AL307))</f>
        <v>1</v>
      </c>
      <c r="AN307" s="222">
        <f ca="1">_xll.qlInstrumentNPV(AK307,AM307)/_xll.qlYieldTSDiscount("YC-EUR-EONIA",L307)</f>
        <v>8.7476741448012591E-11</v>
      </c>
      <c r="AO307" s="222">
        <f ca="1">_xll.qlInstrumentResults(AK307,"annuity",AM307)</f>
        <v>19982.59536009912</v>
      </c>
      <c r="AP307" s="223" t="e">
        <f ca="1">H307*_xll.qlYieldTSDiscount("YC-EUR-EONIA",L307)/AO307</f>
        <v>#VALUE!</v>
      </c>
      <c r="AQ307" s="224" t="str">
        <f ca="1">IF(ISERROR(AP307),"",_xll.qlBachelierBlackFormulaImpliedVol(IF(AF307="Receiver","Put",IF(AF307="Payer","Call","NA")),AE307+E307%%,AE307,_xll.qlDayCounterYearFraction("Act/365 (Fixed)",B307,K307),AP307))</f>
        <v/>
      </c>
      <c r="AR307" s="225" t="str">
        <f ca="1">IF(ISERROR(AP307),"",_xll.qlBlackFormulaImpliedStdDev(IF(AF307="Receiver","Put",IF(AF307="Payer","Call","NA")),AE307+E307%%,AE307,AP307)/SQRT(_xll.qlDayCounterYearFraction("Act/365 (Fixed)",B307,K307)))</f>
        <v/>
      </c>
    </row>
    <row r="308" spans="2:44">
      <c r="B308" s="210">
        <f t="shared" ca="1" si="16"/>
        <v>42276</v>
      </c>
      <c r="C308" s="107" t="s">
        <v>41</v>
      </c>
      <c r="D308" s="107" t="s">
        <v>42</v>
      </c>
      <c r="E308" s="107">
        <v>-100</v>
      </c>
      <c r="F308" s="209" t="str">
        <f t="shared" si="17"/>
        <v>EUR FWD PREM-100 1Y2Y</v>
      </c>
      <c r="G308" s="212">
        <f t="shared" si="18"/>
        <v>2.98E-3</v>
      </c>
      <c r="H308" s="213" t="str">
        <f>VLOOKUP(F308,SwaptionVols!$Z:$AE,4,FALSE)</f>
        <v>#N/A N/A</v>
      </c>
      <c r="I308" s="211" t="s">
        <v>7574</v>
      </c>
      <c r="J308" s="211" t="s">
        <v>7575</v>
      </c>
      <c r="K308" s="210">
        <f ca="1">_xll.qlCalendarAdvance(I308,B308,C308,J308)</f>
        <v>42642</v>
      </c>
      <c r="L308" s="210">
        <f ca="1">_xll.qlCalendarAdvance(I308,K308,"2d")</f>
        <v>42646</v>
      </c>
      <c r="M308" s="210">
        <f ca="1">_xll.qlCalendarAdvance(I308,L308,D308,"unadjusted")</f>
        <v>43376</v>
      </c>
      <c r="N308" s="211" t="s">
        <v>41</v>
      </c>
      <c r="O308" s="211" t="s">
        <v>7574</v>
      </c>
      <c r="P308" s="211" t="s">
        <v>7575</v>
      </c>
      <c r="Q308" s="211" t="s">
        <v>7575</v>
      </c>
      <c r="R308" s="211" t="s">
        <v>7670</v>
      </c>
      <c r="S308" s="214" t="str">
        <f ca="1">_xll.qlSchedule(,L308,M308,N308,O308,P308,Q308,R308)</f>
        <v>obj_00b6e#0000</v>
      </c>
      <c r="T308" s="211" t="s">
        <v>58</v>
      </c>
      <c r="U308" s="211" t="s">
        <v>7574</v>
      </c>
      <c r="V308" s="211" t="s">
        <v>7575</v>
      </c>
      <c r="W308" s="211" t="s">
        <v>7575</v>
      </c>
      <c r="X308" s="211" t="s">
        <v>7670</v>
      </c>
      <c r="Y308" s="214" t="str">
        <f ca="1">_xll.qlSchedule(,L308,M308,T308,U308,V308,W308,X308)</f>
        <v>obj_008db#0000</v>
      </c>
      <c r="Z308" s="215" t="s">
        <v>7671</v>
      </c>
      <c r="AA308" s="216" t="s">
        <v>7640</v>
      </c>
      <c r="AB308" s="216" t="s">
        <v>7672</v>
      </c>
      <c r="AC308" s="214" t="str">
        <f ca="1">_xll.qlVanillaSwap(,,,S308,,Z308,Y308,AA308,,AB308)</f>
        <v>obj_00d4e#0000</v>
      </c>
      <c r="AD308" s="214" t="b">
        <f ca="1">_xll.qlInstrumentSetPricingEngine(AC308,_xll.qlDiscountingSwapEngine(,"YC-EUR-EONIA"))</f>
        <v>1</v>
      </c>
      <c r="AE308" s="217">
        <f ca="1">_xll.qlVanillaSwapFairRate(AC308,AD308)</f>
        <v>1.7744608643057284E-3</v>
      </c>
      <c r="AF308" s="209" t="str">
        <f t="shared" si="19"/>
        <v>Receiver</v>
      </c>
      <c r="AG308" s="218">
        <v>10000</v>
      </c>
      <c r="AH308" s="219" t="str">
        <f ca="1">_xll.qlVanillaSwap(,AF308,AG308,S308,AE308+E308%%,Z308,Y308,AA308,,AB308)</f>
        <v>obj_0126b#0000</v>
      </c>
      <c r="AI308" s="219" t="str">
        <f ca="1">_xll.qlEuropeanExercise(,K308)</f>
        <v>obj_0053f#0000</v>
      </c>
      <c r="AJ308" s="211" t="s">
        <v>7669</v>
      </c>
      <c r="AK308" s="220" t="str">
        <f ca="1">_xll.qlSwaption(,AH308,AI308,AJ308)</f>
        <v>obj_0160e#0000</v>
      </c>
      <c r="AL308" s="221" t="str">
        <f ca="1">_xll.qlConstantSwaptionVolatility(,,I308,J308,G308)</f>
        <v>obj_00231#0000</v>
      </c>
      <c r="AM308" s="221" t="b">
        <f ca="1">_xll.qlInstrumentSetPricingEngine(AK308,_xll.qlBachelierBlackSwaptionEngine(,"YC-EUR-EONIA",AL308))</f>
        <v>1</v>
      </c>
      <c r="AN308" s="222">
        <f ca="1">_xll.qlInstrumentNPV(AK308,AM308)/_xll.qlYieldTSDiscount("YC-EUR-EONIA",L308)</f>
        <v>6.2312741428059513E-3</v>
      </c>
      <c r="AO308" s="222">
        <f ca="1">_xll.qlInstrumentResults(AK308,"annuity",AM308)</f>
        <v>19982.59536009912</v>
      </c>
      <c r="AP308" s="223" t="e">
        <f ca="1">H308*_xll.qlYieldTSDiscount("YC-EUR-EONIA",L308)/AO308</f>
        <v>#VALUE!</v>
      </c>
      <c r="AQ308" s="224" t="str">
        <f ca="1">IF(ISERROR(AP308),"",_xll.qlBachelierBlackFormulaImpliedVol(IF(AF308="Receiver","Put",IF(AF308="Payer","Call","NA")),AE308+E308%%,AE308,_xll.qlDayCounterYearFraction("Act/365 (Fixed)",B308,K308),AP308))</f>
        <v/>
      </c>
      <c r="AR308" s="225" t="str">
        <f ca="1">IF(ISERROR(AP308),"",_xll.qlBlackFormulaImpliedStdDev(IF(AF308="Receiver","Put",IF(AF308="Payer","Call","NA")),AE308+E308%%,AE308,AP308)/SQRT(_xll.qlDayCounterYearFraction("Act/365 (Fixed)",B308,K308)))</f>
        <v/>
      </c>
    </row>
    <row r="309" spans="2:44">
      <c r="B309" s="210">
        <f t="shared" ca="1" si="16"/>
        <v>42276</v>
      </c>
      <c r="C309" s="107" t="s">
        <v>41</v>
      </c>
      <c r="D309" s="107" t="s">
        <v>42</v>
      </c>
      <c r="E309" s="107">
        <v>-50</v>
      </c>
      <c r="F309" s="209" t="str">
        <f t="shared" si="17"/>
        <v>EUR FWD PREM-50 1Y2Y</v>
      </c>
      <c r="G309" s="212">
        <f t="shared" si="18"/>
        <v>2.98E-3</v>
      </c>
      <c r="H309" s="213" t="str">
        <f>VLOOKUP(F309,SwaptionVols!$Z:$AE,4,FALSE)</f>
        <v>#N/A N/A</v>
      </c>
      <c r="I309" s="211" t="s">
        <v>7574</v>
      </c>
      <c r="J309" s="211" t="s">
        <v>7575</v>
      </c>
      <c r="K309" s="210">
        <f ca="1">_xll.qlCalendarAdvance(I309,B309,C309,J309)</f>
        <v>42642</v>
      </c>
      <c r="L309" s="210">
        <f ca="1">_xll.qlCalendarAdvance(I309,K309,"2d")</f>
        <v>42646</v>
      </c>
      <c r="M309" s="210">
        <f ca="1">_xll.qlCalendarAdvance(I309,L309,D309,"unadjusted")</f>
        <v>43376</v>
      </c>
      <c r="N309" s="211" t="s">
        <v>41</v>
      </c>
      <c r="O309" s="211" t="s">
        <v>7574</v>
      </c>
      <c r="P309" s="211" t="s">
        <v>7575</v>
      </c>
      <c r="Q309" s="211" t="s">
        <v>7575</v>
      </c>
      <c r="R309" s="211" t="s">
        <v>7670</v>
      </c>
      <c r="S309" s="214" t="str">
        <f ca="1">_xll.qlSchedule(,L309,M309,N309,O309,P309,Q309,R309)</f>
        <v>obj_011cc#0000</v>
      </c>
      <c r="T309" s="211" t="s">
        <v>58</v>
      </c>
      <c r="U309" s="211" t="s">
        <v>7574</v>
      </c>
      <c r="V309" s="211" t="s">
        <v>7575</v>
      </c>
      <c r="W309" s="211" t="s">
        <v>7575</v>
      </c>
      <c r="X309" s="211" t="s">
        <v>7670</v>
      </c>
      <c r="Y309" s="214" t="str">
        <f ca="1">_xll.qlSchedule(,L309,M309,T309,U309,V309,W309,X309)</f>
        <v>obj_011cd#0000</v>
      </c>
      <c r="Z309" s="215" t="s">
        <v>7671</v>
      </c>
      <c r="AA309" s="216" t="s">
        <v>7640</v>
      </c>
      <c r="AB309" s="216" t="s">
        <v>7672</v>
      </c>
      <c r="AC309" s="214" t="str">
        <f ca="1">_xll.qlVanillaSwap(,,,S309,,Z309,Y309,AA309,,AB309)</f>
        <v>obj_011ce#0000</v>
      </c>
      <c r="AD309" s="214" t="b">
        <f ca="1">_xll.qlInstrumentSetPricingEngine(AC309,_xll.qlDiscountingSwapEngine(,"YC-EUR-EONIA"))</f>
        <v>1</v>
      </c>
      <c r="AE309" s="217">
        <f ca="1">_xll.qlVanillaSwapFairRate(AC309,AD309)</f>
        <v>1.7744608643057284E-3</v>
      </c>
      <c r="AF309" s="209" t="str">
        <f t="shared" si="19"/>
        <v>Receiver</v>
      </c>
      <c r="AG309" s="218">
        <v>10000</v>
      </c>
      <c r="AH309" s="219" t="str">
        <f ca="1">_xll.qlVanillaSwap(,AF309,AG309,S309,AE309+E309%%,Z309,Y309,AA309,,AB309)</f>
        <v>obj_01526#0000</v>
      </c>
      <c r="AI309" s="219" t="str">
        <f ca="1">_xll.qlEuropeanExercise(,K309)</f>
        <v>obj_00779#0000</v>
      </c>
      <c r="AJ309" s="211" t="s">
        <v>7669</v>
      </c>
      <c r="AK309" s="220" t="str">
        <f ca="1">_xll.qlSwaption(,AH309,AI309,AJ309)</f>
        <v>obj_0177c#0000</v>
      </c>
      <c r="AL309" s="221" t="str">
        <f ca="1">_xll.qlConstantSwaptionVolatility(,,I309,J309,G309)</f>
        <v>obj_00281#0000</v>
      </c>
      <c r="AM309" s="221" t="b">
        <f ca="1">_xll.qlInstrumentSetPricingEngine(AK309,_xll.qlBachelierBlackSwaptionEngine(,"YC-EUR-EONIA",AL309))</f>
        <v>1</v>
      </c>
      <c r="AN309" s="222">
        <f ca="1">_xll.qlInstrumentNPV(AK309,AM309)/_xll.qlYieldTSDiscount("YC-EUR-EONIA",L309)</f>
        <v>1.1550765710863635</v>
      </c>
      <c r="AO309" s="222">
        <f ca="1">_xll.qlInstrumentResults(AK309,"annuity",AM309)</f>
        <v>19982.59536009912</v>
      </c>
      <c r="AP309" s="223" t="e">
        <f ca="1">H309*_xll.qlYieldTSDiscount("YC-EUR-EONIA",L309)/AO309</f>
        <v>#VALUE!</v>
      </c>
      <c r="AQ309" s="224" t="str">
        <f ca="1">IF(ISERROR(AP309),"",_xll.qlBachelierBlackFormulaImpliedVol(IF(AF309="Receiver","Put",IF(AF309="Payer","Call","NA")),AE309+E309%%,AE309,_xll.qlDayCounterYearFraction("Act/365 (Fixed)",B309,K309),AP309))</f>
        <v/>
      </c>
      <c r="AR309" s="225" t="str">
        <f ca="1">IF(ISERROR(AP309),"",_xll.qlBlackFormulaImpliedStdDev(IF(AF309="Receiver","Put",IF(AF309="Payer","Call","NA")),AE309+E309%%,AE309,AP309)/SQRT(_xll.qlDayCounterYearFraction("Act/365 (Fixed)",B309,K309)))</f>
        <v/>
      </c>
    </row>
    <row r="310" spans="2:44">
      <c r="B310" s="210">
        <f t="shared" ca="1" si="16"/>
        <v>42276</v>
      </c>
      <c r="C310" s="107" t="s">
        <v>41</v>
      </c>
      <c r="D310" s="107" t="s">
        <v>42</v>
      </c>
      <c r="E310" s="107">
        <v>-25</v>
      </c>
      <c r="F310" s="209" t="str">
        <f t="shared" si="17"/>
        <v>EUR FWD PREM-25 1Y2Y</v>
      </c>
      <c r="G310" s="212">
        <f t="shared" si="18"/>
        <v>2.98E-3</v>
      </c>
      <c r="H310" s="213" t="str">
        <f>VLOOKUP(F310,SwaptionVols!$Z:$AE,4,FALSE)</f>
        <v>#N/A N/A</v>
      </c>
      <c r="I310" s="211" t="s">
        <v>7574</v>
      </c>
      <c r="J310" s="211" t="s">
        <v>7575</v>
      </c>
      <c r="K310" s="210">
        <f ca="1">_xll.qlCalendarAdvance(I310,B310,C310,J310)</f>
        <v>42642</v>
      </c>
      <c r="L310" s="210">
        <f ca="1">_xll.qlCalendarAdvance(I310,K310,"2d")</f>
        <v>42646</v>
      </c>
      <c r="M310" s="210">
        <f ca="1">_xll.qlCalendarAdvance(I310,L310,D310,"unadjusted")</f>
        <v>43376</v>
      </c>
      <c r="N310" s="211" t="s">
        <v>41</v>
      </c>
      <c r="O310" s="211" t="s">
        <v>7574</v>
      </c>
      <c r="P310" s="211" t="s">
        <v>7575</v>
      </c>
      <c r="Q310" s="211" t="s">
        <v>7575</v>
      </c>
      <c r="R310" s="211" t="s">
        <v>7670</v>
      </c>
      <c r="S310" s="214" t="str">
        <f ca="1">_xll.qlSchedule(,L310,M310,N310,O310,P310,Q310,R310)</f>
        <v>obj_00639#0000</v>
      </c>
      <c r="T310" s="211" t="s">
        <v>58</v>
      </c>
      <c r="U310" s="211" t="s">
        <v>7574</v>
      </c>
      <c r="V310" s="211" t="s">
        <v>7575</v>
      </c>
      <c r="W310" s="211" t="s">
        <v>7575</v>
      </c>
      <c r="X310" s="211" t="s">
        <v>7670</v>
      </c>
      <c r="Y310" s="214" t="str">
        <f ca="1">_xll.qlSchedule(,L310,M310,T310,U310,V310,W310,X310)</f>
        <v>obj_00582#0000</v>
      </c>
      <c r="Z310" s="215" t="s">
        <v>7671</v>
      </c>
      <c r="AA310" s="216" t="s">
        <v>7640</v>
      </c>
      <c r="AB310" s="216" t="s">
        <v>7672</v>
      </c>
      <c r="AC310" s="214" t="str">
        <f ca="1">_xll.qlVanillaSwap(,,,S310,,Z310,Y310,AA310,,AB310)</f>
        <v>obj_00a25#0000</v>
      </c>
      <c r="AD310" s="214" t="b">
        <f ca="1">_xll.qlInstrumentSetPricingEngine(AC310,_xll.qlDiscountingSwapEngine(,"YC-EUR-EONIA"))</f>
        <v>1</v>
      </c>
      <c r="AE310" s="217">
        <f ca="1">_xll.qlVanillaSwapFairRate(AC310,AD310)</f>
        <v>1.7744608643057284E-3</v>
      </c>
      <c r="AF310" s="209" t="str">
        <f t="shared" si="19"/>
        <v>Receiver</v>
      </c>
      <c r="AG310" s="218">
        <v>10000</v>
      </c>
      <c r="AH310" s="219" t="str">
        <f ca="1">_xll.qlVanillaSwap(,AF310,AG310,S310,AE310+E310%%,Z310,Y310,AA310,,AB310)</f>
        <v>obj_01316#0000</v>
      </c>
      <c r="AI310" s="219" t="str">
        <f ca="1">_xll.qlEuropeanExercise(,K310)</f>
        <v>obj_00347#0000</v>
      </c>
      <c r="AJ310" s="211" t="s">
        <v>7669</v>
      </c>
      <c r="AK310" s="220" t="str">
        <f ca="1">_xll.qlSwaption(,AH310,AI310,AJ310)</f>
        <v>obj_0161d#0000</v>
      </c>
      <c r="AL310" s="221" t="str">
        <f ca="1">_xll.qlConstantSwaptionVolatility(,,I310,J310,G310)</f>
        <v>obj_00288#0000</v>
      </c>
      <c r="AM310" s="221" t="b">
        <f ca="1">_xll.qlInstrumentSetPricingEngine(AK310,_xll.qlBachelierBlackSwaptionEngine(,"YC-EUR-EONIA",AL310))</f>
        <v>1</v>
      </c>
      <c r="AN310" s="222">
        <f ca="1">_xll.qlInstrumentNPV(AK310,AM310)/_xll.qlYieldTSDiscount("YC-EUR-EONIA",L310)</f>
        <v>6.6908811097200784</v>
      </c>
      <c r="AO310" s="222">
        <f ca="1">_xll.qlInstrumentResults(AK310,"annuity",AM310)</f>
        <v>19982.59536009912</v>
      </c>
      <c r="AP310" s="223" t="e">
        <f ca="1">H310*_xll.qlYieldTSDiscount("YC-EUR-EONIA",L310)/AO310</f>
        <v>#VALUE!</v>
      </c>
      <c r="AQ310" s="224" t="str">
        <f ca="1">IF(ISERROR(AP310),"",_xll.qlBachelierBlackFormulaImpliedVol(IF(AF310="Receiver","Put",IF(AF310="Payer","Call","NA")),AE310+E310%%,AE310,_xll.qlDayCounterYearFraction("Act/365 (Fixed)",B310,K310),AP310))</f>
        <v/>
      </c>
      <c r="AR310" s="225" t="str">
        <f ca="1">IF(ISERROR(AP310),"",_xll.qlBlackFormulaImpliedStdDev(IF(AF310="Receiver","Put",IF(AF310="Payer","Call","NA")),AE310+E310%%,AE310,AP310)/SQRT(_xll.qlDayCounterYearFraction("Act/365 (Fixed)",B310,K310)))</f>
        <v/>
      </c>
    </row>
    <row r="311" spans="2:44">
      <c r="B311" s="210">
        <f t="shared" ca="1" si="16"/>
        <v>42276</v>
      </c>
      <c r="C311" s="107" t="s">
        <v>41</v>
      </c>
      <c r="D311" s="107" t="s">
        <v>42</v>
      </c>
      <c r="E311" s="107">
        <v>25</v>
      </c>
      <c r="F311" s="209" t="str">
        <f t="shared" si="17"/>
        <v>EUR FWD PREM 25 1Y2Y</v>
      </c>
      <c r="G311" s="212">
        <f t="shared" si="18"/>
        <v>2.98E-3</v>
      </c>
      <c r="H311" s="213" t="str">
        <f>VLOOKUP(F311,SwaptionVols!$Z:$AE,4,FALSE)</f>
        <v>#N/A N/A</v>
      </c>
      <c r="I311" s="211" t="s">
        <v>7574</v>
      </c>
      <c r="J311" s="211" t="s">
        <v>7575</v>
      </c>
      <c r="K311" s="210">
        <f ca="1">_xll.qlCalendarAdvance(I311,B311,C311,J311)</f>
        <v>42642</v>
      </c>
      <c r="L311" s="210">
        <f ca="1">_xll.qlCalendarAdvance(I311,K311,"2d")</f>
        <v>42646</v>
      </c>
      <c r="M311" s="210">
        <f ca="1">_xll.qlCalendarAdvance(I311,L311,D311,"unadjusted")</f>
        <v>43376</v>
      </c>
      <c r="N311" s="211" t="s">
        <v>41</v>
      </c>
      <c r="O311" s="211" t="s">
        <v>7574</v>
      </c>
      <c r="P311" s="211" t="s">
        <v>7575</v>
      </c>
      <c r="Q311" s="211" t="s">
        <v>7575</v>
      </c>
      <c r="R311" s="211" t="s">
        <v>7670</v>
      </c>
      <c r="S311" s="214" t="str">
        <f ca="1">_xll.qlSchedule(,L311,M311,N311,O311,P311,Q311,R311)</f>
        <v>obj_00d83#0000</v>
      </c>
      <c r="T311" s="211" t="s">
        <v>58</v>
      </c>
      <c r="U311" s="211" t="s">
        <v>7574</v>
      </c>
      <c r="V311" s="211" t="s">
        <v>7575</v>
      </c>
      <c r="W311" s="211" t="s">
        <v>7575</v>
      </c>
      <c r="X311" s="211" t="s">
        <v>7670</v>
      </c>
      <c r="Y311" s="214" t="str">
        <f ca="1">_xll.qlSchedule(,L311,M311,T311,U311,V311,W311,X311)</f>
        <v>obj_00d82#0000</v>
      </c>
      <c r="Z311" s="215" t="s">
        <v>7671</v>
      </c>
      <c r="AA311" s="216" t="s">
        <v>7640</v>
      </c>
      <c r="AB311" s="216" t="s">
        <v>7672</v>
      </c>
      <c r="AC311" s="214" t="str">
        <f ca="1">_xll.qlVanillaSwap(,,,S311,,Z311,Y311,AA311,,AB311)</f>
        <v>obj_00d84#0000</v>
      </c>
      <c r="AD311" s="214" t="b">
        <f ca="1">_xll.qlInstrumentSetPricingEngine(AC311,_xll.qlDiscountingSwapEngine(,"YC-EUR-EONIA"))</f>
        <v>1</v>
      </c>
      <c r="AE311" s="217">
        <f ca="1">_xll.qlVanillaSwapFairRate(AC311,AD311)</f>
        <v>1.7744608643057284E-3</v>
      </c>
      <c r="AF311" s="209" t="str">
        <f t="shared" si="19"/>
        <v>Payer</v>
      </c>
      <c r="AG311" s="218">
        <v>10000</v>
      </c>
      <c r="AH311" s="219" t="str">
        <f ca="1">_xll.qlVanillaSwap(,AF311,AG311,S311,AE311+E311%%,Z311,Y311,AA311,,AB311)</f>
        <v>obj_0143f#0000</v>
      </c>
      <c r="AI311" s="219" t="str">
        <f ca="1">_xll.qlEuropeanExercise(,K311)</f>
        <v>obj_00667#0000</v>
      </c>
      <c r="AJ311" s="211" t="s">
        <v>7669</v>
      </c>
      <c r="AK311" s="220" t="str">
        <f ca="1">_xll.qlSwaption(,AH311,AI311,AJ311)</f>
        <v>obj_014ff#0000</v>
      </c>
      <c r="AL311" s="221" t="str">
        <f ca="1">_xll.qlConstantSwaptionVolatility(,,I311,J311,G311)</f>
        <v>obj_0030c#0000</v>
      </c>
      <c r="AM311" s="221" t="b">
        <f ca="1">_xll.qlInstrumentSetPricingEngine(AK311,_xll.qlBachelierBlackSwaptionEngine(,"YC-EUR-EONIA",AL311))</f>
        <v>1</v>
      </c>
      <c r="AN311" s="222">
        <f ca="1">_xll.qlInstrumentNPV(AK311,AM311)/_xll.qlYieldTSDiscount("YC-EUR-EONIA",L311)</f>
        <v>6.6908811097201824</v>
      </c>
      <c r="AO311" s="222">
        <f ca="1">_xll.qlInstrumentResults(AK311,"annuity",AM311)</f>
        <v>19982.59536009912</v>
      </c>
      <c r="AP311" s="223" t="e">
        <f ca="1">H311*_xll.qlYieldTSDiscount("YC-EUR-EONIA",L311)/AO311</f>
        <v>#VALUE!</v>
      </c>
      <c r="AQ311" s="224" t="str">
        <f ca="1">IF(ISERROR(AP311),"",_xll.qlBachelierBlackFormulaImpliedVol(IF(AF311="Receiver","Put",IF(AF311="Payer","Call","NA")),AE311+E311%%,AE311,_xll.qlDayCounterYearFraction("Act/365 (Fixed)",B311,K311),AP311))</f>
        <v/>
      </c>
      <c r="AR311" s="225" t="str">
        <f ca="1">IF(ISERROR(AP311),"",_xll.qlBlackFormulaImpliedStdDev(IF(AF311="Receiver","Put",IF(AF311="Payer","Call","NA")),AE311+E311%%,AE311,AP311)/SQRT(_xll.qlDayCounterYearFraction("Act/365 (Fixed)",B311,K311)))</f>
        <v/>
      </c>
    </row>
    <row r="312" spans="2:44">
      <c r="B312" s="210">
        <f t="shared" ca="1" si="16"/>
        <v>42276</v>
      </c>
      <c r="C312" s="107" t="s">
        <v>41</v>
      </c>
      <c r="D312" s="107" t="s">
        <v>42</v>
      </c>
      <c r="E312" s="107">
        <v>50</v>
      </c>
      <c r="F312" s="209" t="str">
        <f t="shared" si="17"/>
        <v>EUR FWD PREM 50 1Y2Y</v>
      </c>
      <c r="G312" s="212">
        <f t="shared" si="18"/>
        <v>2.98E-3</v>
      </c>
      <c r="H312" s="213" t="str">
        <f>VLOOKUP(F312,SwaptionVols!$Z:$AE,4,FALSE)</f>
        <v>#N/A N/A</v>
      </c>
      <c r="I312" s="211" t="s">
        <v>7574</v>
      </c>
      <c r="J312" s="211" t="s">
        <v>7575</v>
      </c>
      <c r="K312" s="210">
        <f ca="1">_xll.qlCalendarAdvance(I312,B312,C312,J312)</f>
        <v>42642</v>
      </c>
      <c r="L312" s="210">
        <f ca="1">_xll.qlCalendarAdvance(I312,K312,"2d")</f>
        <v>42646</v>
      </c>
      <c r="M312" s="210">
        <f ca="1">_xll.qlCalendarAdvance(I312,L312,D312,"unadjusted")</f>
        <v>43376</v>
      </c>
      <c r="N312" s="211" t="s">
        <v>41</v>
      </c>
      <c r="O312" s="211" t="s">
        <v>7574</v>
      </c>
      <c r="P312" s="211" t="s">
        <v>7575</v>
      </c>
      <c r="Q312" s="211" t="s">
        <v>7575</v>
      </c>
      <c r="R312" s="211" t="s">
        <v>7670</v>
      </c>
      <c r="S312" s="214" t="str">
        <f ca="1">_xll.qlSchedule(,L312,M312,N312,O312,P312,Q312,R312)</f>
        <v>obj_0043f#0000</v>
      </c>
      <c r="T312" s="211" t="s">
        <v>58</v>
      </c>
      <c r="U312" s="211" t="s">
        <v>7574</v>
      </c>
      <c r="V312" s="211" t="s">
        <v>7575</v>
      </c>
      <c r="W312" s="211" t="s">
        <v>7575</v>
      </c>
      <c r="X312" s="211" t="s">
        <v>7670</v>
      </c>
      <c r="Y312" s="214" t="str">
        <f ca="1">_xll.qlSchedule(,L312,M312,T312,U312,V312,W312,X312)</f>
        <v>obj_00530#0000</v>
      </c>
      <c r="Z312" s="215" t="s">
        <v>7671</v>
      </c>
      <c r="AA312" s="216" t="s">
        <v>7640</v>
      </c>
      <c r="AB312" s="216" t="s">
        <v>7672</v>
      </c>
      <c r="AC312" s="214" t="str">
        <f ca="1">_xll.qlVanillaSwap(,,,S312,,Z312,Y312,AA312,,AB312)</f>
        <v>obj_00b37#0000</v>
      </c>
      <c r="AD312" s="214" t="b">
        <f ca="1">_xll.qlInstrumentSetPricingEngine(AC312,_xll.qlDiscountingSwapEngine(,"YC-EUR-EONIA"))</f>
        <v>1</v>
      </c>
      <c r="AE312" s="217">
        <f ca="1">_xll.qlVanillaSwapFairRate(AC312,AD312)</f>
        <v>1.7744608643057284E-3</v>
      </c>
      <c r="AF312" s="209" t="str">
        <f t="shared" si="19"/>
        <v>Payer</v>
      </c>
      <c r="AG312" s="218">
        <v>10000</v>
      </c>
      <c r="AH312" s="219" t="str">
        <f ca="1">_xll.qlVanillaSwap(,AF312,AG312,S312,AE312+E312%%,Z312,Y312,AA312,,AB312)</f>
        <v>obj_01584#0000</v>
      </c>
      <c r="AI312" s="219" t="str">
        <f ca="1">_xll.qlEuropeanExercise(,K312)</f>
        <v>obj_0035b#0000</v>
      </c>
      <c r="AJ312" s="211" t="s">
        <v>7669</v>
      </c>
      <c r="AK312" s="220" t="str">
        <f ca="1">_xll.qlSwaption(,AH312,AI312,AJ312)</f>
        <v>obj_0174f#0000</v>
      </c>
      <c r="AL312" s="221" t="str">
        <f ca="1">_xll.qlConstantSwaptionVolatility(,,I312,J312,G312)</f>
        <v>obj_0025f#0000</v>
      </c>
      <c r="AM312" s="221" t="b">
        <f ca="1">_xll.qlInstrumentSetPricingEngine(AK312,_xll.qlBachelierBlackSwaptionEngine(,"YC-EUR-EONIA",AL312))</f>
        <v>1</v>
      </c>
      <c r="AN312" s="222">
        <f ca="1">_xll.qlInstrumentNPV(AK312,AM312)/_xll.qlYieldTSDiscount("YC-EUR-EONIA",L312)</f>
        <v>1.1550765710863875</v>
      </c>
      <c r="AO312" s="222">
        <f ca="1">_xll.qlInstrumentResults(AK312,"annuity",AM312)</f>
        <v>19982.59536009912</v>
      </c>
      <c r="AP312" s="223" t="e">
        <f ca="1">H312*_xll.qlYieldTSDiscount("YC-EUR-EONIA",L312)/AO312</f>
        <v>#VALUE!</v>
      </c>
      <c r="AQ312" s="224" t="str">
        <f ca="1">IF(ISERROR(AP312),"",_xll.qlBachelierBlackFormulaImpliedVol(IF(AF312="Receiver","Put",IF(AF312="Payer","Call","NA")),AE312+E312%%,AE312,_xll.qlDayCounterYearFraction("Act/365 (Fixed)",B312,K312),AP312))</f>
        <v/>
      </c>
      <c r="AR312" s="225" t="str">
        <f ca="1">IF(ISERROR(AP312),"",_xll.qlBlackFormulaImpliedStdDev(IF(AF312="Receiver","Put",IF(AF312="Payer","Call","NA")),AE312+E312%%,AE312,AP312)/SQRT(_xll.qlDayCounterYearFraction("Act/365 (Fixed)",B312,K312)))</f>
        <v/>
      </c>
    </row>
    <row r="313" spans="2:44">
      <c r="B313" s="210">
        <f t="shared" ca="1" si="16"/>
        <v>42276</v>
      </c>
      <c r="C313" s="107" t="s">
        <v>41</v>
      </c>
      <c r="D313" s="107" t="s">
        <v>42</v>
      </c>
      <c r="E313" s="107">
        <v>100</v>
      </c>
      <c r="F313" s="209" t="str">
        <f t="shared" si="17"/>
        <v>EUR FWD PREM 100 1Y2Y</v>
      </c>
      <c r="G313" s="212">
        <f t="shared" si="18"/>
        <v>2.98E-3</v>
      </c>
      <c r="H313" s="213" t="str">
        <f>VLOOKUP(F313,SwaptionVols!$Z:$AE,4,FALSE)</f>
        <v>#N/A N/A</v>
      </c>
      <c r="I313" s="211" t="s">
        <v>7574</v>
      </c>
      <c r="J313" s="211" t="s">
        <v>7575</v>
      </c>
      <c r="K313" s="210">
        <f ca="1">_xll.qlCalendarAdvance(I313,B313,C313,J313)</f>
        <v>42642</v>
      </c>
      <c r="L313" s="210">
        <f ca="1">_xll.qlCalendarAdvance(I313,K313,"2d")</f>
        <v>42646</v>
      </c>
      <c r="M313" s="210">
        <f ca="1">_xll.qlCalendarAdvance(I313,L313,D313,"unadjusted")</f>
        <v>43376</v>
      </c>
      <c r="N313" s="211" t="s">
        <v>41</v>
      </c>
      <c r="O313" s="211" t="s">
        <v>7574</v>
      </c>
      <c r="P313" s="211" t="s">
        <v>7575</v>
      </c>
      <c r="Q313" s="211" t="s">
        <v>7575</v>
      </c>
      <c r="R313" s="211" t="s">
        <v>7670</v>
      </c>
      <c r="S313" s="214" t="str">
        <f ca="1">_xll.qlSchedule(,L313,M313,N313,O313,P313,Q313,R313)</f>
        <v>obj_0083d#0000</v>
      </c>
      <c r="T313" s="211" t="s">
        <v>58</v>
      </c>
      <c r="U313" s="211" t="s">
        <v>7574</v>
      </c>
      <c r="V313" s="211" t="s">
        <v>7575</v>
      </c>
      <c r="W313" s="211" t="s">
        <v>7575</v>
      </c>
      <c r="X313" s="211" t="s">
        <v>7670</v>
      </c>
      <c r="Y313" s="214" t="str">
        <f ca="1">_xll.qlSchedule(,L313,M313,T313,U313,V313,W313,X313)</f>
        <v>obj_00c86#0000</v>
      </c>
      <c r="Z313" s="215" t="s">
        <v>7671</v>
      </c>
      <c r="AA313" s="216" t="s">
        <v>7640</v>
      </c>
      <c r="AB313" s="216" t="s">
        <v>7672</v>
      </c>
      <c r="AC313" s="214" t="str">
        <f ca="1">_xll.qlVanillaSwap(,,,S313,,Z313,Y313,AA313,,AB313)</f>
        <v>obj_00c87#0000</v>
      </c>
      <c r="AD313" s="214" t="b">
        <f ca="1">_xll.qlInstrumentSetPricingEngine(AC313,_xll.qlDiscountingSwapEngine(,"YC-EUR-EONIA"))</f>
        <v>1</v>
      </c>
      <c r="AE313" s="217">
        <f ca="1">_xll.qlVanillaSwapFairRate(AC313,AD313)</f>
        <v>1.7744608643057284E-3</v>
      </c>
      <c r="AF313" s="209" t="str">
        <f t="shared" si="19"/>
        <v>Payer</v>
      </c>
      <c r="AG313" s="218">
        <v>10000</v>
      </c>
      <c r="AH313" s="219" t="str">
        <f ca="1">_xll.qlVanillaSwap(,AF313,AG313,S313,AE313+E313%%,Z313,Y313,AA313,,AB313)</f>
        <v>obj_013e9#0000</v>
      </c>
      <c r="AI313" s="219" t="str">
        <f ca="1">_xll.qlEuropeanExercise(,K313)</f>
        <v>obj_004e6#0000</v>
      </c>
      <c r="AJ313" s="211" t="s">
        <v>7669</v>
      </c>
      <c r="AK313" s="220" t="str">
        <f ca="1">_xll.qlSwaption(,AH313,AI313,AJ313)</f>
        <v>obj_01532#0000</v>
      </c>
      <c r="AL313" s="221" t="str">
        <f ca="1">_xll.qlConstantSwaptionVolatility(,,I313,J313,G313)</f>
        <v>obj_00322#0000</v>
      </c>
      <c r="AM313" s="221" t="b">
        <f ca="1">_xll.qlInstrumentSetPricingEngine(AK313,_xll.qlBachelierBlackSwaptionEngine(,"YC-EUR-EONIA",AL313))</f>
        <v>1</v>
      </c>
      <c r="AN313" s="222">
        <f ca="1">_xll.qlInstrumentNPV(AK313,AM313)/_xll.qlYieldTSDiscount("YC-EUR-EONIA",L313)</f>
        <v>6.2312741427965404E-3</v>
      </c>
      <c r="AO313" s="222">
        <f ca="1">_xll.qlInstrumentResults(AK313,"annuity",AM313)</f>
        <v>19982.59536009912</v>
      </c>
      <c r="AP313" s="223" t="e">
        <f ca="1">H313*_xll.qlYieldTSDiscount("YC-EUR-EONIA",L313)/AO313</f>
        <v>#VALUE!</v>
      </c>
      <c r="AQ313" s="224" t="str">
        <f ca="1">IF(ISERROR(AP313),"",_xll.qlBachelierBlackFormulaImpliedVol(IF(AF313="Receiver","Put",IF(AF313="Payer","Call","NA")),AE313+E313%%,AE313,_xll.qlDayCounterYearFraction("Act/365 (Fixed)",B313,K313),AP313))</f>
        <v/>
      </c>
      <c r="AR313" s="225" t="str">
        <f ca="1">IF(ISERROR(AP313),"",_xll.qlBlackFormulaImpliedStdDev(IF(AF313="Receiver","Put",IF(AF313="Payer","Call","NA")),AE313+E313%%,AE313,AP313)/SQRT(_xll.qlDayCounterYearFraction("Act/365 (Fixed)",B313,K313)))</f>
        <v/>
      </c>
    </row>
    <row r="314" spans="2:44">
      <c r="B314" s="210">
        <f t="shared" ca="1" si="16"/>
        <v>42276</v>
      </c>
      <c r="C314" s="107" t="s">
        <v>41</v>
      </c>
      <c r="D314" s="107" t="s">
        <v>42</v>
      </c>
      <c r="E314" s="107">
        <v>200</v>
      </c>
      <c r="F314" s="25" t="s">
        <v>7194</v>
      </c>
      <c r="G314" s="212">
        <f t="shared" si="18"/>
        <v>2.98E-3</v>
      </c>
      <c r="H314" s="213" t="str">
        <f>VLOOKUP(F314,SwaptionVols!$Z:$AE,4,FALSE)</f>
        <v>#N/A N/A</v>
      </c>
      <c r="I314" s="211" t="s">
        <v>7574</v>
      </c>
      <c r="J314" s="211" t="s">
        <v>7575</v>
      </c>
      <c r="K314" s="210">
        <f ca="1">_xll.qlCalendarAdvance(I314,B314,C314,J314)</f>
        <v>42642</v>
      </c>
      <c r="L314" s="210">
        <f ca="1">_xll.qlCalendarAdvance(I314,K314,"2d")</f>
        <v>42646</v>
      </c>
      <c r="M314" s="210">
        <f ca="1">_xll.qlCalendarAdvance(I314,L314,D314,"unadjusted")</f>
        <v>43376</v>
      </c>
      <c r="N314" s="211" t="s">
        <v>41</v>
      </c>
      <c r="O314" s="211" t="s">
        <v>7574</v>
      </c>
      <c r="P314" s="211" t="s">
        <v>7575</v>
      </c>
      <c r="Q314" s="211" t="s">
        <v>7575</v>
      </c>
      <c r="R314" s="211" t="s">
        <v>7670</v>
      </c>
      <c r="S314" s="214" t="str">
        <f ca="1">_xll.qlSchedule(,L314,M314,N314,O314,P314,Q314,R314)</f>
        <v>obj_007bc#0000</v>
      </c>
      <c r="T314" s="211" t="s">
        <v>58</v>
      </c>
      <c r="U314" s="211" t="s">
        <v>7574</v>
      </c>
      <c r="V314" s="211" t="s">
        <v>7575</v>
      </c>
      <c r="W314" s="211" t="s">
        <v>7575</v>
      </c>
      <c r="X314" s="211" t="s">
        <v>7670</v>
      </c>
      <c r="Y314" s="214" t="str">
        <f ca="1">_xll.qlSchedule(,L314,M314,T314,U314,V314,W314,X314)</f>
        <v>obj_007bd#0000</v>
      </c>
      <c r="Z314" s="215" t="s">
        <v>7671</v>
      </c>
      <c r="AA314" s="216" t="s">
        <v>7640</v>
      </c>
      <c r="AB314" s="216" t="s">
        <v>7672</v>
      </c>
      <c r="AC314" s="214" t="str">
        <f ca="1">_xll.qlVanillaSwap(,,,S314,,Z314,Y314,AA314,,AB314)</f>
        <v>obj_00a26#0000</v>
      </c>
      <c r="AD314" s="214" t="b">
        <f ca="1">_xll.qlInstrumentSetPricingEngine(AC314,_xll.qlDiscountingSwapEngine(,"YC-EUR-EONIA"))</f>
        <v>1</v>
      </c>
      <c r="AE314" s="217">
        <f ca="1">_xll.qlVanillaSwapFairRate(AC314,AD314)</f>
        <v>1.7744608643057284E-3</v>
      </c>
      <c r="AF314" s="209" t="str">
        <f t="shared" si="19"/>
        <v>Payer</v>
      </c>
      <c r="AG314" s="218">
        <v>10000</v>
      </c>
      <c r="AH314" s="219" t="str">
        <f ca="1">_xll.qlVanillaSwap(,AF314,AG314,S314,AE314+E314%%,Z314,Y314,AA314,,AB314)</f>
        <v>obj_0127f#0000</v>
      </c>
      <c r="AI314" s="219" t="str">
        <f ca="1">_xll.qlEuropeanExercise(,K314)</f>
        <v>obj_00433#0000</v>
      </c>
      <c r="AJ314" s="211" t="s">
        <v>7669</v>
      </c>
      <c r="AK314" s="220" t="str">
        <f ca="1">_xll.qlSwaption(,AH314,AI314,AJ314)</f>
        <v>obj_014be#0000</v>
      </c>
      <c r="AL314" s="221" t="str">
        <f ca="1">_xll.qlConstantSwaptionVolatility(,,I314,J314,G314)</f>
        <v>obj_002dc#0000</v>
      </c>
      <c r="AM314" s="221" t="b">
        <f ca="1">_xll.qlInstrumentSetPricingEngine(AK314,_xll.qlBachelierBlackSwaptionEngine(,"YC-EUR-EONIA",AL314))</f>
        <v>1</v>
      </c>
      <c r="AN314" s="222">
        <f ca="1">_xll.qlInstrumentNPV(AK314,AM314)/_xll.qlYieldTSDiscount("YC-EUR-EONIA",L314)</f>
        <v>8.7476741447995466E-11</v>
      </c>
      <c r="AO314" s="222">
        <f ca="1">_xll.qlInstrumentResults(AK314,"annuity",AM314)</f>
        <v>19982.59536009912</v>
      </c>
      <c r="AP314" s="223" t="e">
        <f ca="1">H314*_xll.qlYieldTSDiscount("YC-EUR-EONIA",L314)/AO314</f>
        <v>#VALUE!</v>
      </c>
      <c r="AQ314" s="224" t="str">
        <f ca="1">IF(ISERROR(AP314),"",_xll.qlBachelierBlackFormulaImpliedVol(IF(AF314="Receiver","Put",IF(AF314="Payer","Call","NA")),AE314+E314%%,AE314,_xll.qlDayCounterYearFraction("Act/365 (Fixed)",B314,K314),AP314))</f>
        <v/>
      </c>
      <c r="AR314" s="225" t="str">
        <f ca="1">IF(ISERROR(AP314),"",_xll.qlBlackFormulaImpliedStdDev(IF(AF314="Receiver","Put",IF(AF314="Payer","Call","NA")),AE314+E314%%,AE314,AP314)/SQRT(_xll.qlDayCounterYearFraction("Act/365 (Fixed)",B314,K314)))</f>
        <v/>
      </c>
    </row>
    <row r="315" spans="2:44">
      <c r="B315" s="210">
        <f t="shared" ca="1" si="16"/>
        <v>42276</v>
      </c>
      <c r="C315" s="107" t="s">
        <v>42</v>
      </c>
      <c r="D315" s="107" t="s">
        <v>42</v>
      </c>
      <c r="E315" s="107">
        <v>-200</v>
      </c>
      <c r="F315" s="209" t="str">
        <f t="shared" si="17"/>
        <v>EUR FWD PREM-200 2Y2Y</v>
      </c>
      <c r="G315" s="212">
        <f t="shared" si="18"/>
        <v>4.4099999999999999E-3</v>
      </c>
      <c r="H315" s="213" t="str">
        <f>VLOOKUP(F315,SwaptionVols!$Z:$AE,4,FALSE)</f>
        <v>#N/A N/A</v>
      </c>
      <c r="I315" s="211" t="s">
        <v>7574</v>
      </c>
      <c r="J315" s="211" t="s">
        <v>7575</v>
      </c>
      <c r="K315" s="210">
        <f ca="1">_xll.qlCalendarAdvance(I315,B315,C315,J315)</f>
        <v>43007</v>
      </c>
      <c r="L315" s="210">
        <f ca="1">_xll.qlCalendarAdvance(I315,K315,"2d")</f>
        <v>43011</v>
      </c>
      <c r="M315" s="210">
        <f ca="1">_xll.qlCalendarAdvance(I315,L315,D315,"unadjusted")</f>
        <v>43741</v>
      </c>
      <c r="N315" s="211" t="s">
        <v>41</v>
      </c>
      <c r="O315" s="211" t="s">
        <v>7574</v>
      </c>
      <c r="P315" s="211" t="s">
        <v>7575</v>
      </c>
      <c r="Q315" s="211" t="s">
        <v>7575</v>
      </c>
      <c r="R315" s="211" t="s">
        <v>7670</v>
      </c>
      <c r="S315" s="214" t="str">
        <f ca="1">_xll.qlSchedule(,L315,M315,N315,O315,P315,Q315,R315)</f>
        <v>obj_00a6e#0000</v>
      </c>
      <c r="T315" s="211" t="s">
        <v>58</v>
      </c>
      <c r="U315" s="211" t="s">
        <v>7574</v>
      </c>
      <c r="V315" s="211" t="s">
        <v>7575</v>
      </c>
      <c r="W315" s="211" t="s">
        <v>7575</v>
      </c>
      <c r="X315" s="211" t="s">
        <v>7670</v>
      </c>
      <c r="Y315" s="214" t="str">
        <f ca="1">_xll.qlSchedule(,L315,M315,T315,U315,V315,W315,X315)</f>
        <v>obj_00969#0000</v>
      </c>
      <c r="Z315" s="215" t="s">
        <v>7671</v>
      </c>
      <c r="AA315" s="216" t="s">
        <v>7640</v>
      </c>
      <c r="AB315" s="216" t="s">
        <v>7672</v>
      </c>
      <c r="AC315" s="214" t="str">
        <f ca="1">_xll.qlVanillaSwap(,,,S315,,Z315,Y315,AA315,,AB315)</f>
        <v>obj_00c31#0000</v>
      </c>
      <c r="AD315" s="214" t="b">
        <f ca="1">_xll.qlInstrumentSetPricingEngine(AC315,_xll.qlDiscountingSwapEngine(,"YC-EUR-EONIA"))</f>
        <v>1</v>
      </c>
      <c r="AE315" s="217">
        <f ca="1">_xll.qlVanillaSwapFairRate(AC315,AD315)</f>
        <v>4.1672099428510584E-3</v>
      </c>
      <c r="AF315" s="209" t="str">
        <f t="shared" si="19"/>
        <v>Receiver</v>
      </c>
      <c r="AG315" s="218">
        <v>10000</v>
      </c>
      <c r="AH315" s="219" t="str">
        <f ca="1">_xll.qlVanillaSwap(,AF315,AG315,S315,AE315+E315%%,Z315,Y315,AA315,,AB315)</f>
        <v>obj_01314#0000</v>
      </c>
      <c r="AI315" s="219" t="str">
        <f ca="1">_xll.qlEuropeanExercise(,K315)</f>
        <v>obj_007a4#0000</v>
      </c>
      <c r="AJ315" s="211" t="s">
        <v>7669</v>
      </c>
      <c r="AK315" s="220" t="str">
        <f ca="1">_xll.qlSwaption(,AH315,AI315,AJ315)</f>
        <v>obj_016a6#0000</v>
      </c>
      <c r="AL315" s="221" t="str">
        <f ca="1">_xll.qlConstantSwaptionVolatility(,,I315,J315,G315)</f>
        <v>obj_0013b#0000</v>
      </c>
      <c r="AM315" s="221" t="b">
        <f ca="1">_xll.qlInstrumentSetPricingEngine(AK315,_xll.qlBachelierBlackSwaptionEngine(,"YC-EUR-EONIA",AL315))</f>
        <v>1</v>
      </c>
      <c r="AN315" s="222">
        <f ca="1">_xll.qlInstrumentNPV(AK315,AM315)/_xll.qlYieldTSDiscount("YC-EUR-EONIA",L315)</f>
        <v>2.258633344267176E-2</v>
      </c>
      <c r="AO315" s="222">
        <f ca="1">_xll.qlInstrumentResults(AK315,"annuity",AM315)</f>
        <v>19945.190589831753</v>
      </c>
      <c r="AP315" s="223" t="e">
        <f ca="1">H315*_xll.qlYieldTSDiscount("YC-EUR-EONIA",L315)/AO315</f>
        <v>#VALUE!</v>
      </c>
      <c r="AQ315" s="224" t="str">
        <f ca="1">IF(ISERROR(AP315),"",_xll.qlBachelierBlackFormulaImpliedVol(IF(AF315="Receiver","Put",IF(AF315="Payer","Call","NA")),AE315+E315%%,AE315,_xll.qlDayCounterYearFraction("Act/365 (Fixed)",B315,K315),AP315))</f>
        <v/>
      </c>
      <c r="AR315" s="225" t="str">
        <f ca="1">IF(ISERROR(AP315),"",_xll.qlBlackFormulaImpliedStdDev(IF(AF315="Receiver","Put",IF(AF315="Payer","Call","NA")),AE315+E315%%,AE315,AP315)/SQRT(_xll.qlDayCounterYearFraction("Act/365 (Fixed)",B315,K315)))</f>
        <v/>
      </c>
    </row>
    <row r="316" spans="2:44">
      <c r="B316" s="210">
        <f t="shared" ca="1" si="16"/>
        <v>42276</v>
      </c>
      <c r="C316" s="107" t="s">
        <v>42</v>
      </c>
      <c r="D316" s="107" t="s">
        <v>42</v>
      </c>
      <c r="E316" s="107">
        <v>-100</v>
      </c>
      <c r="F316" s="209" t="str">
        <f t="shared" si="17"/>
        <v>EUR FWD PREM-100 2Y2Y</v>
      </c>
      <c r="G316" s="212">
        <f t="shared" si="18"/>
        <v>4.4099999999999999E-3</v>
      </c>
      <c r="H316" s="213" t="str">
        <f>VLOOKUP(F316,SwaptionVols!$Z:$AE,4,FALSE)</f>
        <v>#N/A N/A</v>
      </c>
      <c r="I316" s="211" t="s">
        <v>7574</v>
      </c>
      <c r="J316" s="211" t="s">
        <v>7575</v>
      </c>
      <c r="K316" s="210">
        <f ca="1">_xll.qlCalendarAdvance(I316,B316,C316,J316)</f>
        <v>43007</v>
      </c>
      <c r="L316" s="210">
        <f ca="1">_xll.qlCalendarAdvance(I316,K316,"2d")</f>
        <v>43011</v>
      </c>
      <c r="M316" s="210">
        <f ca="1">_xll.qlCalendarAdvance(I316,L316,D316,"unadjusted")</f>
        <v>43741</v>
      </c>
      <c r="N316" s="211" t="s">
        <v>41</v>
      </c>
      <c r="O316" s="211" t="s">
        <v>7574</v>
      </c>
      <c r="P316" s="211" t="s">
        <v>7575</v>
      </c>
      <c r="Q316" s="211" t="s">
        <v>7575</v>
      </c>
      <c r="R316" s="211" t="s">
        <v>7670</v>
      </c>
      <c r="S316" s="214" t="str">
        <f ca="1">_xll.qlSchedule(,L316,M316,N316,O316,P316,Q316,R316)</f>
        <v>obj_00b06#0000</v>
      </c>
      <c r="T316" s="211" t="s">
        <v>58</v>
      </c>
      <c r="U316" s="211" t="s">
        <v>7574</v>
      </c>
      <c r="V316" s="211" t="s">
        <v>7575</v>
      </c>
      <c r="W316" s="211" t="s">
        <v>7575</v>
      </c>
      <c r="X316" s="211" t="s">
        <v>7670</v>
      </c>
      <c r="Y316" s="214" t="str">
        <f ca="1">_xll.qlSchedule(,L316,M316,T316,U316,V316,W316,X316)</f>
        <v>obj_0074a#0000</v>
      </c>
      <c r="Z316" s="215" t="s">
        <v>7671</v>
      </c>
      <c r="AA316" s="216" t="s">
        <v>7640</v>
      </c>
      <c r="AB316" s="216" t="s">
        <v>7672</v>
      </c>
      <c r="AC316" s="214" t="str">
        <f ca="1">_xll.qlVanillaSwap(,,,S316,,Z316,Y316,AA316,,AB316)</f>
        <v>obj_00b07#0000</v>
      </c>
      <c r="AD316" s="214" t="b">
        <f ca="1">_xll.qlInstrumentSetPricingEngine(AC316,_xll.qlDiscountingSwapEngine(,"YC-EUR-EONIA"))</f>
        <v>1</v>
      </c>
      <c r="AE316" s="217">
        <f ca="1">_xll.qlVanillaSwapFairRate(AC316,AD316)</f>
        <v>4.1672099428510584E-3</v>
      </c>
      <c r="AF316" s="209" t="str">
        <f t="shared" si="19"/>
        <v>Receiver</v>
      </c>
      <c r="AG316" s="218">
        <v>10000</v>
      </c>
      <c r="AH316" s="219" t="str">
        <f ca="1">_xll.qlVanillaSwap(,AF316,AG316,S316,AE316+E316%%,Z316,Y316,AA316,,AB316)</f>
        <v>obj_0141c#0000</v>
      </c>
      <c r="AI316" s="219" t="str">
        <f ca="1">_xll.qlEuropeanExercise(,K316)</f>
        <v>obj_00414#0000</v>
      </c>
      <c r="AJ316" s="211" t="s">
        <v>7669</v>
      </c>
      <c r="AK316" s="220" t="str">
        <f ca="1">_xll.qlSwaption(,AH316,AI316,AJ316)</f>
        <v>obj_0164d#0000</v>
      </c>
      <c r="AL316" s="221" t="str">
        <f ca="1">_xll.qlConstantSwaptionVolatility(,,I316,J316,G316)</f>
        <v>obj_00173#0000</v>
      </c>
      <c r="AM316" s="221" t="b">
        <f ca="1">_xll.qlInstrumentSetPricingEngine(AK316,_xll.qlBachelierBlackSwaptionEngine(,"YC-EUR-EONIA",AL316))</f>
        <v>1</v>
      </c>
      <c r="AN316" s="222">
        <f ca="1">_xll.qlInstrumentNPV(AK316,AM316)/_xll.qlYieldTSDiscount("YC-EUR-EONIA",L316)</f>
        <v>2.8672758365519826</v>
      </c>
      <c r="AO316" s="222">
        <f ca="1">_xll.qlInstrumentResults(AK316,"annuity",AM316)</f>
        <v>19945.190589831753</v>
      </c>
      <c r="AP316" s="223" t="e">
        <f ca="1">H316*_xll.qlYieldTSDiscount("YC-EUR-EONIA",L316)/AO316</f>
        <v>#VALUE!</v>
      </c>
      <c r="AQ316" s="224" t="str">
        <f ca="1">IF(ISERROR(AP316),"",_xll.qlBachelierBlackFormulaImpliedVol(IF(AF316="Receiver","Put",IF(AF316="Payer","Call","NA")),AE316+E316%%,AE316,_xll.qlDayCounterYearFraction("Act/365 (Fixed)",B316,K316),AP316))</f>
        <v/>
      </c>
      <c r="AR316" s="225" t="str">
        <f ca="1">IF(ISERROR(AP316),"",_xll.qlBlackFormulaImpliedStdDev(IF(AF316="Receiver","Put",IF(AF316="Payer","Call","NA")),AE316+E316%%,AE316,AP316)/SQRT(_xll.qlDayCounterYearFraction("Act/365 (Fixed)",B316,K316)))</f>
        <v/>
      </c>
    </row>
    <row r="317" spans="2:44">
      <c r="B317" s="210">
        <f t="shared" ca="1" si="16"/>
        <v>42276</v>
      </c>
      <c r="C317" s="107" t="s">
        <v>42</v>
      </c>
      <c r="D317" s="107" t="s">
        <v>42</v>
      </c>
      <c r="E317" s="107">
        <v>-50</v>
      </c>
      <c r="F317" s="209" t="str">
        <f t="shared" si="17"/>
        <v>EUR FWD PREM-50 2Y2Y</v>
      </c>
      <c r="G317" s="212">
        <f t="shared" si="18"/>
        <v>4.4099999999999999E-3</v>
      </c>
      <c r="H317" s="213" t="str">
        <f>VLOOKUP(F317,SwaptionVols!$Z:$AE,4,FALSE)</f>
        <v>#N/A N/A</v>
      </c>
      <c r="I317" s="211" t="s">
        <v>7574</v>
      </c>
      <c r="J317" s="211" t="s">
        <v>7575</v>
      </c>
      <c r="K317" s="210">
        <f ca="1">_xll.qlCalendarAdvance(I317,B317,C317,J317)</f>
        <v>43007</v>
      </c>
      <c r="L317" s="210">
        <f ca="1">_xll.qlCalendarAdvance(I317,K317,"2d")</f>
        <v>43011</v>
      </c>
      <c r="M317" s="210">
        <f ca="1">_xll.qlCalendarAdvance(I317,L317,D317,"unadjusted")</f>
        <v>43741</v>
      </c>
      <c r="N317" s="211" t="s">
        <v>41</v>
      </c>
      <c r="O317" s="211" t="s">
        <v>7574</v>
      </c>
      <c r="P317" s="211" t="s">
        <v>7575</v>
      </c>
      <c r="Q317" s="211" t="s">
        <v>7575</v>
      </c>
      <c r="R317" s="211" t="s">
        <v>7670</v>
      </c>
      <c r="S317" s="214" t="str">
        <f ca="1">_xll.qlSchedule(,L317,M317,N317,O317,P317,Q317,R317)</f>
        <v>obj_005c8#0000</v>
      </c>
      <c r="T317" s="211" t="s">
        <v>58</v>
      </c>
      <c r="U317" s="211" t="s">
        <v>7574</v>
      </c>
      <c r="V317" s="211" t="s">
        <v>7575</v>
      </c>
      <c r="W317" s="211" t="s">
        <v>7575</v>
      </c>
      <c r="X317" s="211" t="s">
        <v>7670</v>
      </c>
      <c r="Y317" s="214" t="str">
        <f ca="1">_xll.qlSchedule(,L317,M317,T317,U317,V317,W317,X317)</f>
        <v>obj_00cae#0000</v>
      </c>
      <c r="Z317" s="215" t="s">
        <v>7671</v>
      </c>
      <c r="AA317" s="216" t="s">
        <v>7640</v>
      </c>
      <c r="AB317" s="216" t="s">
        <v>7672</v>
      </c>
      <c r="AC317" s="214" t="str">
        <f ca="1">_xll.qlVanillaSwap(,,,S317,,Z317,Y317,AA317,,AB317)</f>
        <v>obj_00caf#0000</v>
      </c>
      <c r="AD317" s="214" t="b">
        <f ca="1">_xll.qlInstrumentSetPricingEngine(AC317,_xll.qlDiscountingSwapEngine(,"YC-EUR-EONIA"))</f>
        <v>1</v>
      </c>
      <c r="AE317" s="217">
        <f ca="1">_xll.qlVanillaSwapFairRate(AC317,AD317)</f>
        <v>4.1672099428510584E-3</v>
      </c>
      <c r="AF317" s="209" t="str">
        <f t="shared" si="19"/>
        <v>Receiver</v>
      </c>
      <c r="AG317" s="218">
        <v>10000</v>
      </c>
      <c r="AH317" s="219" t="str">
        <f ca="1">_xll.qlVanillaSwap(,AF317,AG317,S317,AE317+E317%%,Z317,Y317,AA317,,AB317)</f>
        <v>obj_01213#0000</v>
      </c>
      <c r="AI317" s="219" t="str">
        <f ca="1">_xll.qlEuropeanExercise(,K317)</f>
        <v>obj_00388#0000</v>
      </c>
      <c r="AJ317" s="211" t="s">
        <v>7669</v>
      </c>
      <c r="AK317" s="220" t="str">
        <f ca="1">_xll.qlSwaption(,AH317,AI317,AJ317)</f>
        <v>obj_01613#0000</v>
      </c>
      <c r="AL317" s="221" t="str">
        <f ca="1">_xll.qlConstantSwaptionVolatility(,,I317,J317,G317)</f>
        <v>obj_00194#0000</v>
      </c>
      <c r="AM317" s="221" t="b">
        <f ca="1">_xll.qlInstrumentSetPricingEngine(AK317,_xll.qlBachelierBlackSwaptionEngine(,"YC-EUR-EONIA",AL317))</f>
        <v>1</v>
      </c>
      <c r="AN317" s="222">
        <f ca="1">_xll.qlInstrumentNPV(AK317,AM317)/_xll.qlYieldTSDiscount("YC-EUR-EONIA",L317)</f>
        <v>14.880426981684032</v>
      </c>
      <c r="AO317" s="222">
        <f ca="1">_xll.qlInstrumentResults(AK317,"annuity",AM317)</f>
        <v>19945.190589831753</v>
      </c>
      <c r="AP317" s="223" t="e">
        <f ca="1">H317*_xll.qlYieldTSDiscount("YC-EUR-EONIA",L317)/AO317</f>
        <v>#VALUE!</v>
      </c>
      <c r="AQ317" s="224" t="str">
        <f ca="1">IF(ISERROR(AP317),"",_xll.qlBachelierBlackFormulaImpliedVol(IF(AF317="Receiver","Put",IF(AF317="Payer","Call","NA")),AE317+E317%%,AE317,_xll.qlDayCounterYearFraction("Act/365 (Fixed)",B317,K317),AP317))</f>
        <v/>
      </c>
      <c r="AR317" s="225" t="str">
        <f ca="1">IF(ISERROR(AP317),"",_xll.qlBlackFormulaImpliedStdDev(IF(AF317="Receiver","Put",IF(AF317="Payer","Call","NA")),AE317+E317%%,AE317,AP317)/SQRT(_xll.qlDayCounterYearFraction("Act/365 (Fixed)",B317,K317)))</f>
        <v/>
      </c>
    </row>
    <row r="318" spans="2:44">
      <c r="B318" s="210">
        <f t="shared" ca="1" si="16"/>
        <v>42276</v>
      </c>
      <c r="C318" s="107" t="s">
        <v>42</v>
      </c>
      <c r="D318" s="107" t="s">
        <v>42</v>
      </c>
      <c r="E318" s="107">
        <v>-25</v>
      </c>
      <c r="F318" s="209" t="str">
        <f t="shared" si="17"/>
        <v>EUR FWD PREM-25 2Y2Y</v>
      </c>
      <c r="G318" s="212">
        <f t="shared" si="18"/>
        <v>4.4099999999999999E-3</v>
      </c>
      <c r="H318" s="213" t="str">
        <f>VLOOKUP(F318,SwaptionVols!$Z:$AE,4,FALSE)</f>
        <v>#N/A N/A</v>
      </c>
      <c r="I318" s="211" t="s">
        <v>7574</v>
      </c>
      <c r="J318" s="211" t="s">
        <v>7575</v>
      </c>
      <c r="K318" s="210">
        <f ca="1">_xll.qlCalendarAdvance(I318,B318,C318,J318)</f>
        <v>43007</v>
      </c>
      <c r="L318" s="210">
        <f ca="1">_xll.qlCalendarAdvance(I318,K318,"2d")</f>
        <v>43011</v>
      </c>
      <c r="M318" s="210">
        <f ca="1">_xll.qlCalendarAdvance(I318,L318,D318,"unadjusted")</f>
        <v>43741</v>
      </c>
      <c r="N318" s="211" t="s">
        <v>41</v>
      </c>
      <c r="O318" s="211" t="s">
        <v>7574</v>
      </c>
      <c r="P318" s="211" t="s">
        <v>7575</v>
      </c>
      <c r="Q318" s="211" t="s">
        <v>7575</v>
      </c>
      <c r="R318" s="211" t="s">
        <v>7670</v>
      </c>
      <c r="S318" s="214" t="str">
        <f ca="1">_xll.qlSchedule(,L318,M318,N318,O318,P318,Q318,R318)</f>
        <v>obj_00ad1#0000</v>
      </c>
      <c r="T318" s="211" t="s">
        <v>58</v>
      </c>
      <c r="U318" s="211" t="s">
        <v>7574</v>
      </c>
      <c r="V318" s="211" t="s">
        <v>7575</v>
      </c>
      <c r="W318" s="211" t="s">
        <v>7575</v>
      </c>
      <c r="X318" s="211" t="s">
        <v>7670</v>
      </c>
      <c r="Y318" s="214" t="str">
        <f ca="1">_xll.qlSchedule(,L318,M318,T318,U318,V318,W318,X318)</f>
        <v>obj_0044a#0000</v>
      </c>
      <c r="Z318" s="215" t="s">
        <v>7671</v>
      </c>
      <c r="AA318" s="216" t="s">
        <v>7640</v>
      </c>
      <c r="AB318" s="216" t="s">
        <v>7672</v>
      </c>
      <c r="AC318" s="214" t="str">
        <f ca="1">_xll.qlVanillaSwap(,,,S318,,Z318,Y318,AA318,,AB318)</f>
        <v>obj_00d2d#0000</v>
      </c>
      <c r="AD318" s="214" t="b">
        <f ca="1">_xll.qlInstrumentSetPricingEngine(AC318,_xll.qlDiscountingSwapEngine(,"YC-EUR-EONIA"))</f>
        <v>1</v>
      </c>
      <c r="AE318" s="217">
        <f ca="1">_xll.qlVanillaSwapFairRate(AC318,AD318)</f>
        <v>4.1672099428510584E-3</v>
      </c>
      <c r="AF318" s="209" t="str">
        <f t="shared" si="19"/>
        <v>Receiver</v>
      </c>
      <c r="AG318" s="218">
        <v>10000</v>
      </c>
      <c r="AH318" s="219" t="str">
        <f ca="1">_xll.qlVanillaSwap(,AF318,AG318,S318,AE318+E318%%,Z318,Y318,AA318,,AB318)</f>
        <v>obj_0133b#0000</v>
      </c>
      <c r="AI318" s="219" t="str">
        <f ca="1">_xll.qlEuropeanExercise(,K318)</f>
        <v>obj_00373#0000</v>
      </c>
      <c r="AJ318" s="211" t="s">
        <v>7669</v>
      </c>
      <c r="AK318" s="220" t="str">
        <f ca="1">_xll.qlSwaption(,AH318,AI318,AJ318)</f>
        <v>obj_014b1#0000</v>
      </c>
      <c r="AL318" s="221" t="str">
        <f ca="1">_xll.qlConstantSwaptionVolatility(,,I318,J318,G318)</f>
        <v>obj_00182#0000</v>
      </c>
      <c r="AM318" s="221" t="b">
        <f ca="1">_xll.qlInstrumentSetPricingEngine(AK318,_xll.qlBachelierBlackSwaptionEngine(,"YC-EUR-EONIA",AL318))</f>
        <v>1</v>
      </c>
      <c r="AN318" s="222">
        <f ca="1">_xll.qlInstrumentNPV(AK318,AM318)/_xll.qlYieldTSDiscount("YC-EUR-EONIA",L318)</f>
        <v>28.559576180452613</v>
      </c>
      <c r="AO318" s="222">
        <f ca="1">_xll.qlInstrumentResults(AK318,"annuity",AM318)</f>
        <v>19945.190589831753</v>
      </c>
      <c r="AP318" s="223" t="e">
        <f ca="1">H318*_xll.qlYieldTSDiscount("YC-EUR-EONIA",L318)/AO318</f>
        <v>#VALUE!</v>
      </c>
      <c r="AQ318" s="224" t="str">
        <f ca="1">IF(ISERROR(AP318),"",_xll.qlBachelierBlackFormulaImpliedVol(IF(AF318="Receiver","Put",IF(AF318="Payer","Call","NA")),AE318+E318%%,AE318,_xll.qlDayCounterYearFraction("Act/365 (Fixed)",B318,K318),AP318))</f>
        <v/>
      </c>
      <c r="AR318" s="225" t="str">
        <f ca="1">IF(ISERROR(AP318),"",_xll.qlBlackFormulaImpliedStdDev(IF(AF318="Receiver","Put",IF(AF318="Payer","Call","NA")),AE318+E318%%,AE318,AP318)/SQRT(_xll.qlDayCounterYearFraction("Act/365 (Fixed)",B318,K318)))</f>
        <v/>
      </c>
    </row>
    <row r="319" spans="2:44">
      <c r="B319" s="210">
        <f t="shared" ca="1" si="16"/>
        <v>42276</v>
      </c>
      <c r="C319" s="107" t="s">
        <v>42</v>
      </c>
      <c r="D319" s="107" t="s">
        <v>42</v>
      </c>
      <c r="E319" s="107">
        <v>25</v>
      </c>
      <c r="F319" s="209" t="str">
        <f t="shared" si="17"/>
        <v>EUR FWD PREM 25 2Y2Y</v>
      </c>
      <c r="G319" s="212">
        <f t="shared" si="18"/>
        <v>4.4099999999999999E-3</v>
      </c>
      <c r="H319" s="213" t="str">
        <f>VLOOKUP(F319,SwaptionVols!$Z:$AE,4,FALSE)</f>
        <v>#N/A N/A</v>
      </c>
      <c r="I319" s="211" t="s">
        <v>7574</v>
      </c>
      <c r="J319" s="211" t="s">
        <v>7575</v>
      </c>
      <c r="K319" s="210">
        <f ca="1">_xll.qlCalendarAdvance(I319,B319,C319,J319)</f>
        <v>43007</v>
      </c>
      <c r="L319" s="210">
        <f ca="1">_xll.qlCalendarAdvance(I319,K319,"2d")</f>
        <v>43011</v>
      </c>
      <c r="M319" s="210">
        <f ca="1">_xll.qlCalendarAdvance(I319,L319,D319,"unadjusted")</f>
        <v>43741</v>
      </c>
      <c r="N319" s="211" t="s">
        <v>41</v>
      </c>
      <c r="O319" s="211" t="s">
        <v>7574</v>
      </c>
      <c r="P319" s="211" t="s">
        <v>7575</v>
      </c>
      <c r="Q319" s="211" t="s">
        <v>7575</v>
      </c>
      <c r="R319" s="211" t="s">
        <v>7670</v>
      </c>
      <c r="S319" s="214" t="str">
        <f ca="1">_xll.qlSchedule(,L319,M319,N319,O319,P319,Q319,R319)</f>
        <v>obj_00426#0000</v>
      </c>
      <c r="T319" s="211" t="s">
        <v>58</v>
      </c>
      <c r="U319" s="211" t="s">
        <v>7574</v>
      </c>
      <c r="V319" s="211" t="s">
        <v>7575</v>
      </c>
      <c r="W319" s="211" t="s">
        <v>7575</v>
      </c>
      <c r="X319" s="211" t="s">
        <v>7670</v>
      </c>
      <c r="Y319" s="214" t="str">
        <f ca="1">_xll.qlSchedule(,L319,M319,T319,U319,V319,W319,X319)</f>
        <v>obj_0056b#0000</v>
      </c>
      <c r="Z319" s="215" t="s">
        <v>7671</v>
      </c>
      <c r="AA319" s="216" t="s">
        <v>7640</v>
      </c>
      <c r="AB319" s="216" t="s">
        <v>7672</v>
      </c>
      <c r="AC319" s="214" t="str">
        <f ca="1">_xll.qlVanillaSwap(,,,S319,,Z319,Y319,AA319,,AB319)</f>
        <v>obj_00c04#0000</v>
      </c>
      <c r="AD319" s="214" t="b">
        <f ca="1">_xll.qlInstrumentSetPricingEngine(AC319,_xll.qlDiscountingSwapEngine(,"YC-EUR-EONIA"))</f>
        <v>1</v>
      </c>
      <c r="AE319" s="217">
        <f ca="1">_xll.qlVanillaSwapFairRate(AC319,AD319)</f>
        <v>4.1672099428510584E-3</v>
      </c>
      <c r="AF319" s="209" t="str">
        <f t="shared" si="19"/>
        <v>Payer</v>
      </c>
      <c r="AG319" s="218">
        <v>10000</v>
      </c>
      <c r="AH319" s="219" t="str">
        <f ca="1">_xll.qlVanillaSwap(,AF319,AG319,S319,AE319+E319%%,Z319,Y319,AA319,,AB319)</f>
        <v>obj_01389#0000</v>
      </c>
      <c r="AI319" s="219" t="str">
        <f ca="1">_xll.qlEuropeanExercise(,K319)</f>
        <v>obj_0038b#0000</v>
      </c>
      <c r="AJ319" s="211" t="s">
        <v>7669</v>
      </c>
      <c r="AK319" s="220" t="str">
        <f ca="1">_xll.qlSwaption(,AH319,AI319,AJ319)</f>
        <v>obj_01632#0000</v>
      </c>
      <c r="AL319" s="221" t="str">
        <f ca="1">_xll.qlConstantSwaptionVolatility(,,I319,J319,G319)</f>
        <v>obj_001ff#0000</v>
      </c>
      <c r="AM319" s="221" t="b">
        <f ca="1">_xll.qlInstrumentSetPricingEngine(AK319,_xll.qlBachelierBlackSwaptionEngine(,"YC-EUR-EONIA",AL319))</f>
        <v>1</v>
      </c>
      <c r="AN319" s="222">
        <f ca="1">_xll.qlInstrumentNPV(AK319,AM319)/_xll.qlYieldTSDiscount("YC-EUR-EONIA",L319)</f>
        <v>28.559576180453089</v>
      </c>
      <c r="AO319" s="222">
        <f ca="1">_xll.qlInstrumentResults(AK319,"annuity",AM319)</f>
        <v>19945.190589831753</v>
      </c>
      <c r="AP319" s="223" t="e">
        <f ca="1">H319*_xll.qlYieldTSDiscount("YC-EUR-EONIA",L319)/AO319</f>
        <v>#VALUE!</v>
      </c>
      <c r="AQ319" s="224" t="str">
        <f ca="1">IF(ISERROR(AP319),"",_xll.qlBachelierBlackFormulaImpliedVol(IF(AF319="Receiver","Put",IF(AF319="Payer","Call","NA")),AE319+E319%%,AE319,_xll.qlDayCounterYearFraction("Act/365 (Fixed)",B319,K319),AP319))</f>
        <v/>
      </c>
      <c r="AR319" s="225" t="str">
        <f ca="1">IF(ISERROR(AP319),"",_xll.qlBlackFormulaImpliedStdDev(IF(AF319="Receiver","Put",IF(AF319="Payer","Call","NA")),AE319+E319%%,AE319,AP319)/SQRT(_xll.qlDayCounterYearFraction("Act/365 (Fixed)",B319,K319)))</f>
        <v/>
      </c>
    </row>
    <row r="320" spans="2:44">
      <c r="B320" s="210">
        <f t="shared" ca="1" si="16"/>
        <v>42276</v>
      </c>
      <c r="C320" s="107" t="s">
        <v>42</v>
      </c>
      <c r="D320" s="107" t="s">
        <v>42</v>
      </c>
      <c r="E320" s="107">
        <v>50</v>
      </c>
      <c r="F320" s="209" t="str">
        <f t="shared" si="17"/>
        <v>EUR FWD PREM 50 2Y2Y</v>
      </c>
      <c r="G320" s="212">
        <f t="shared" si="18"/>
        <v>4.4099999999999999E-3</v>
      </c>
      <c r="H320" s="213" t="str">
        <f>VLOOKUP(F320,SwaptionVols!$Z:$AE,4,FALSE)</f>
        <v>#N/A N/A</v>
      </c>
      <c r="I320" s="211" t="s">
        <v>7574</v>
      </c>
      <c r="J320" s="211" t="s">
        <v>7575</v>
      </c>
      <c r="K320" s="210">
        <f ca="1">_xll.qlCalendarAdvance(I320,B320,C320,J320)</f>
        <v>43007</v>
      </c>
      <c r="L320" s="210">
        <f ca="1">_xll.qlCalendarAdvance(I320,K320,"2d")</f>
        <v>43011</v>
      </c>
      <c r="M320" s="210">
        <f ca="1">_xll.qlCalendarAdvance(I320,L320,D320,"unadjusted")</f>
        <v>43741</v>
      </c>
      <c r="N320" s="211" t="s">
        <v>41</v>
      </c>
      <c r="O320" s="211" t="s">
        <v>7574</v>
      </c>
      <c r="P320" s="211" t="s">
        <v>7575</v>
      </c>
      <c r="Q320" s="211" t="s">
        <v>7575</v>
      </c>
      <c r="R320" s="211" t="s">
        <v>7670</v>
      </c>
      <c r="S320" s="214" t="str">
        <f ca="1">_xll.qlSchedule(,L320,M320,N320,O320,P320,Q320,R320)</f>
        <v>obj_008f3#0000</v>
      </c>
      <c r="T320" s="211" t="s">
        <v>58</v>
      </c>
      <c r="U320" s="211" t="s">
        <v>7574</v>
      </c>
      <c r="V320" s="211" t="s">
        <v>7575</v>
      </c>
      <c r="W320" s="211" t="s">
        <v>7575</v>
      </c>
      <c r="X320" s="211" t="s">
        <v>7670</v>
      </c>
      <c r="Y320" s="214" t="str">
        <f ca="1">_xll.qlSchedule(,L320,M320,T320,U320,V320,W320,X320)</f>
        <v>obj_008f2#0000</v>
      </c>
      <c r="Z320" s="215" t="s">
        <v>7671</v>
      </c>
      <c r="AA320" s="216" t="s">
        <v>7640</v>
      </c>
      <c r="AB320" s="216" t="s">
        <v>7672</v>
      </c>
      <c r="AC320" s="214" t="str">
        <f ca="1">_xll.qlVanillaSwap(,,,S320,,Z320,Y320,AA320,,AB320)</f>
        <v>obj_00a2f#0000</v>
      </c>
      <c r="AD320" s="214" t="b">
        <f ca="1">_xll.qlInstrumentSetPricingEngine(AC320,_xll.qlDiscountingSwapEngine(,"YC-EUR-EONIA"))</f>
        <v>1</v>
      </c>
      <c r="AE320" s="217">
        <f ca="1">_xll.qlVanillaSwapFairRate(AC320,AD320)</f>
        <v>4.1672099428510584E-3</v>
      </c>
      <c r="AF320" s="209" t="str">
        <f t="shared" si="19"/>
        <v>Payer</v>
      </c>
      <c r="AG320" s="218">
        <v>10000</v>
      </c>
      <c r="AH320" s="219" t="str">
        <f ca="1">_xll.qlVanillaSwap(,AF320,AG320,S320,AE320+E320%%,Z320,Y320,AA320,,AB320)</f>
        <v>obj_0134c#0000</v>
      </c>
      <c r="AI320" s="219" t="str">
        <f ca="1">_xll.qlEuropeanExercise(,K320)</f>
        <v>obj_00423#0000</v>
      </c>
      <c r="AJ320" s="211" t="s">
        <v>7669</v>
      </c>
      <c r="AK320" s="220" t="str">
        <f ca="1">_xll.qlSwaption(,AH320,AI320,AJ320)</f>
        <v>obj_01505#0000</v>
      </c>
      <c r="AL320" s="221" t="str">
        <f ca="1">_xll.qlConstantSwaptionVolatility(,,I320,J320,G320)</f>
        <v>obj_001c2#0000</v>
      </c>
      <c r="AM320" s="221" t="b">
        <f ca="1">_xll.qlInstrumentSetPricingEngine(AK320,_xll.qlBachelierBlackSwaptionEngine(,"YC-EUR-EONIA",AL320))</f>
        <v>1</v>
      </c>
      <c r="AN320" s="222">
        <f ca="1">_xll.qlInstrumentNPV(AK320,AM320)/_xll.qlYieldTSDiscount("YC-EUR-EONIA",L320)</f>
        <v>14.880426981684314</v>
      </c>
      <c r="AO320" s="222">
        <f ca="1">_xll.qlInstrumentResults(AK320,"annuity",AM320)</f>
        <v>19945.190589831753</v>
      </c>
      <c r="AP320" s="223" t="e">
        <f ca="1">H320*_xll.qlYieldTSDiscount("YC-EUR-EONIA",L320)/AO320</f>
        <v>#VALUE!</v>
      </c>
      <c r="AQ320" s="224" t="str">
        <f ca="1">IF(ISERROR(AP320),"",_xll.qlBachelierBlackFormulaImpliedVol(IF(AF320="Receiver","Put",IF(AF320="Payer","Call","NA")),AE320+E320%%,AE320,_xll.qlDayCounterYearFraction("Act/365 (Fixed)",B320,K320),AP320))</f>
        <v/>
      </c>
      <c r="AR320" s="225" t="str">
        <f ca="1">IF(ISERROR(AP320),"",_xll.qlBlackFormulaImpliedStdDev(IF(AF320="Receiver","Put",IF(AF320="Payer","Call","NA")),AE320+E320%%,AE320,AP320)/SQRT(_xll.qlDayCounterYearFraction("Act/365 (Fixed)",B320,K320)))</f>
        <v/>
      </c>
    </row>
    <row r="321" spans="2:44">
      <c r="B321" s="210">
        <f t="shared" ca="1" si="16"/>
        <v>42276</v>
      </c>
      <c r="C321" s="107" t="s">
        <v>42</v>
      </c>
      <c r="D321" s="107" t="s">
        <v>42</v>
      </c>
      <c r="E321" s="107">
        <v>100</v>
      </c>
      <c r="F321" s="209" t="str">
        <f t="shared" si="17"/>
        <v>EUR FWD PREM 100 2Y2Y</v>
      </c>
      <c r="G321" s="212">
        <f t="shared" si="18"/>
        <v>4.4099999999999999E-3</v>
      </c>
      <c r="H321" s="213" t="str">
        <f>VLOOKUP(F321,SwaptionVols!$Z:$AE,4,FALSE)</f>
        <v>#N/A N/A</v>
      </c>
      <c r="I321" s="211" t="s">
        <v>7574</v>
      </c>
      <c r="J321" s="211" t="s">
        <v>7575</v>
      </c>
      <c r="K321" s="210">
        <f ca="1">_xll.qlCalendarAdvance(I321,B321,C321,J321)</f>
        <v>43007</v>
      </c>
      <c r="L321" s="210">
        <f ca="1">_xll.qlCalendarAdvance(I321,K321,"2d")</f>
        <v>43011</v>
      </c>
      <c r="M321" s="210">
        <f ca="1">_xll.qlCalendarAdvance(I321,L321,D321,"unadjusted")</f>
        <v>43741</v>
      </c>
      <c r="N321" s="211" t="s">
        <v>41</v>
      </c>
      <c r="O321" s="211" t="s">
        <v>7574</v>
      </c>
      <c r="P321" s="211" t="s">
        <v>7575</v>
      </c>
      <c r="Q321" s="211" t="s">
        <v>7575</v>
      </c>
      <c r="R321" s="211" t="s">
        <v>7670</v>
      </c>
      <c r="S321" s="214" t="str">
        <f ca="1">_xll.qlSchedule(,L321,M321,N321,O321,P321,Q321,R321)</f>
        <v>obj_00df9#0000</v>
      </c>
      <c r="T321" s="211" t="s">
        <v>58</v>
      </c>
      <c r="U321" s="211" t="s">
        <v>7574</v>
      </c>
      <c r="V321" s="211" t="s">
        <v>7575</v>
      </c>
      <c r="W321" s="211" t="s">
        <v>7575</v>
      </c>
      <c r="X321" s="211" t="s">
        <v>7670</v>
      </c>
      <c r="Y321" s="214" t="str">
        <f ca="1">_xll.qlSchedule(,L321,M321,T321,U321,V321,W321,X321)</f>
        <v>obj_00df8#0000</v>
      </c>
      <c r="Z321" s="215" t="s">
        <v>7671</v>
      </c>
      <c r="AA321" s="216" t="s">
        <v>7640</v>
      </c>
      <c r="AB321" s="216" t="s">
        <v>7672</v>
      </c>
      <c r="AC321" s="214" t="str">
        <f ca="1">_xll.qlVanillaSwap(,,,S321,,Z321,Y321,AA321,,AB321)</f>
        <v>obj_00dfa#0000</v>
      </c>
      <c r="AD321" s="214" t="b">
        <f ca="1">_xll.qlInstrumentSetPricingEngine(AC321,_xll.qlDiscountingSwapEngine(,"YC-EUR-EONIA"))</f>
        <v>1</v>
      </c>
      <c r="AE321" s="217">
        <f ca="1">_xll.qlVanillaSwapFairRate(AC321,AD321)</f>
        <v>4.1672099428510584E-3</v>
      </c>
      <c r="AF321" s="209" t="str">
        <f t="shared" si="19"/>
        <v>Payer</v>
      </c>
      <c r="AG321" s="218">
        <v>10000</v>
      </c>
      <c r="AH321" s="219" t="str">
        <f ca="1">_xll.qlVanillaSwap(,AF321,AG321,S321,AE321+E321%%,Z321,Y321,AA321,,AB321)</f>
        <v>obj_0133f#0000</v>
      </c>
      <c r="AI321" s="219" t="str">
        <f ca="1">_xll.qlEuropeanExercise(,K321)</f>
        <v>obj_00728#0000</v>
      </c>
      <c r="AJ321" s="211" t="s">
        <v>7669</v>
      </c>
      <c r="AK321" s="220" t="str">
        <f ca="1">_xll.qlSwaption(,AH321,AI321,AJ321)</f>
        <v>obj_01665#0000</v>
      </c>
      <c r="AL321" s="221" t="str">
        <f ca="1">_xll.qlConstantSwaptionVolatility(,,I321,J321,G321)</f>
        <v>obj_00155#0000</v>
      </c>
      <c r="AM321" s="221" t="b">
        <f ca="1">_xll.qlInstrumentSetPricingEngine(AK321,_xll.qlBachelierBlackSwaptionEngine(,"YC-EUR-EONIA",AL321))</f>
        <v>1</v>
      </c>
      <c r="AN321" s="222">
        <f ca="1">_xll.qlInstrumentNPV(AK321,AM321)/_xll.qlYieldTSDiscount("YC-EUR-EONIA",L321)</f>
        <v>2.867275836551928</v>
      </c>
      <c r="AO321" s="222">
        <f ca="1">_xll.qlInstrumentResults(AK321,"annuity",AM321)</f>
        <v>19945.19058983176</v>
      </c>
      <c r="AP321" s="223" t="e">
        <f ca="1">H321*_xll.qlYieldTSDiscount("YC-EUR-EONIA",L321)/AO321</f>
        <v>#VALUE!</v>
      </c>
      <c r="AQ321" s="224" t="str">
        <f ca="1">IF(ISERROR(AP321),"",_xll.qlBachelierBlackFormulaImpliedVol(IF(AF321="Receiver","Put",IF(AF321="Payer","Call","NA")),AE321+E321%%,AE321,_xll.qlDayCounterYearFraction("Act/365 (Fixed)",B321,K321),AP321))</f>
        <v/>
      </c>
      <c r="AR321" s="225" t="str">
        <f ca="1">IF(ISERROR(AP321),"",_xll.qlBlackFormulaImpliedStdDev(IF(AF321="Receiver","Put",IF(AF321="Payer","Call","NA")),AE321+E321%%,AE321,AP321)/SQRT(_xll.qlDayCounterYearFraction("Act/365 (Fixed)",B321,K321)))</f>
        <v/>
      </c>
    </row>
    <row r="322" spans="2:44">
      <c r="B322" s="210">
        <f t="shared" ca="1" si="16"/>
        <v>42276</v>
      </c>
      <c r="C322" s="107" t="s">
        <v>42</v>
      </c>
      <c r="D322" s="107" t="s">
        <v>42</v>
      </c>
      <c r="E322" s="107">
        <v>200</v>
      </c>
      <c r="F322" s="209" t="str">
        <f t="shared" si="17"/>
        <v>EUR FWD PREM 200 2Y2Y</v>
      </c>
      <c r="G322" s="212">
        <f t="shared" si="18"/>
        <v>4.4099999999999999E-3</v>
      </c>
      <c r="H322" s="213" t="str">
        <f>VLOOKUP(F322,SwaptionVols!$Z:$AE,4,FALSE)</f>
        <v>#N/A N/A</v>
      </c>
      <c r="I322" s="211" t="s">
        <v>7574</v>
      </c>
      <c r="J322" s="211" t="s">
        <v>7575</v>
      </c>
      <c r="K322" s="210">
        <f ca="1">_xll.qlCalendarAdvance(I322,B322,C322,J322)</f>
        <v>43007</v>
      </c>
      <c r="L322" s="210">
        <f ca="1">_xll.qlCalendarAdvance(I322,K322,"2d")</f>
        <v>43011</v>
      </c>
      <c r="M322" s="210">
        <f ca="1">_xll.qlCalendarAdvance(I322,L322,D322,"unadjusted")</f>
        <v>43741</v>
      </c>
      <c r="N322" s="211" t="s">
        <v>41</v>
      </c>
      <c r="O322" s="211" t="s">
        <v>7574</v>
      </c>
      <c r="P322" s="211" t="s">
        <v>7575</v>
      </c>
      <c r="Q322" s="211" t="s">
        <v>7575</v>
      </c>
      <c r="R322" s="211" t="s">
        <v>7670</v>
      </c>
      <c r="S322" s="214" t="str">
        <f ca="1">_xll.qlSchedule(,L322,M322,N322,O322,P322,Q322,R322)</f>
        <v>obj_00da6#0000</v>
      </c>
      <c r="T322" s="211" t="s">
        <v>58</v>
      </c>
      <c r="U322" s="211" t="s">
        <v>7574</v>
      </c>
      <c r="V322" s="211" t="s">
        <v>7575</v>
      </c>
      <c r="W322" s="211" t="s">
        <v>7575</v>
      </c>
      <c r="X322" s="211" t="s">
        <v>7670</v>
      </c>
      <c r="Y322" s="214" t="str">
        <f ca="1">_xll.qlSchedule(,L322,M322,T322,U322,V322,W322,X322)</f>
        <v>obj_00da5#0000</v>
      </c>
      <c r="Z322" s="215" t="s">
        <v>7671</v>
      </c>
      <c r="AA322" s="216" t="s">
        <v>7640</v>
      </c>
      <c r="AB322" s="216" t="s">
        <v>7672</v>
      </c>
      <c r="AC322" s="214" t="str">
        <f ca="1">_xll.qlVanillaSwap(,,,S322,,Z322,Y322,AA322,,AB322)</f>
        <v>obj_00da7#0000</v>
      </c>
      <c r="AD322" s="214" t="b">
        <f ca="1">_xll.qlInstrumentSetPricingEngine(AC322,_xll.qlDiscountingSwapEngine(,"YC-EUR-EONIA"))</f>
        <v>1</v>
      </c>
      <c r="AE322" s="217">
        <f ca="1">_xll.qlVanillaSwapFairRate(AC322,AD322)</f>
        <v>4.1672099428510584E-3</v>
      </c>
      <c r="AF322" s="209" t="str">
        <f t="shared" si="19"/>
        <v>Payer</v>
      </c>
      <c r="AG322" s="218">
        <v>10000</v>
      </c>
      <c r="AH322" s="219" t="str">
        <f ca="1">_xll.qlVanillaSwap(,AF322,AG322,S322,AE322+E322%%,Z322,Y322,AA322,,AB322)</f>
        <v>obj_01303#0000</v>
      </c>
      <c r="AI322" s="219" t="str">
        <f ca="1">_xll.qlEuropeanExercise(,K322)</f>
        <v>obj_007b8#0000</v>
      </c>
      <c r="AJ322" s="211" t="s">
        <v>7669</v>
      </c>
      <c r="AK322" s="220" t="str">
        <f ca="1">_xll.qlSwaption(,AH322,AI322,AJ322)</f>
        <v>obj_014c7#0000</v>
      </c>
      <c r="AL322" s="221" t="str">
        <f ca="1">_xll.qlConstantSwaptionVolatility(,,I322,J322,G322)</f>
        <v>obj_001a9#0000</v>
      </c>
      <c r="AM322" s="221" t="b">
        <f ca="1">_xll.qlInstrumentSetPricingEngine(AK322,_xll.qlBachelierBlackSwaptionEngine(,"YC-EUR-EONIA",AL322))</f>
        <v>1</v>
      </c>
      <c r="AN322" s="222">
        <f ca="1">_xll.qlInstrumentNPV(AK322,AM322)/_xll.qlYieldTSDiscount("YC-EUR-EONIA",L322)</f>
        <v>2.2586333442664697E-2</v>
      </c>
      <c r="AO322" s="222">
        <f ca="1">_xll.qlInstrumentResults(AK322,"annuity",AM322)</f>
        <v>19945.19058983176</v>
      </c>
      <c r="AP322" s="223" t="e">
        <f ca="1">H322*_xll.qlYieldTSDiscount("YC-EUR-EONIA",L322)/AO322</f>
        <v>#VALUE!</v>
      </c>
      <c r="AQ322" s="224" t="str">
        <f ca="1">IF(ISERROR(AP322),"",_xll.qlBachelierBlackFormulaImpliedVol(IF(AF322="Receiver","Put",IF(AF322="Payer","Call","NA")),AE322+E322%%,AE322,_xll.qlDayCounterYearFraction("Act/365 (Fixed)",B322,K322),AP322))</f>
        <v/>
      </c>
      <c r="AR322" s="225" t="str">
        <f ca="1">IF(ISERROR(AP322),"",_xll.qlBlackFormulaImpliedStdDev(IF(AF322="Receiver","Put",IF(AF322="Payer","Call","NA")),AE322+E322%%,AE322,AP322)/SQRT(_xll.qlDayCounterYearFraction("Act/365 (Fixed)",B322,K322)))</f>
        <v/>
      </c>
    </row>
    <row r="323" spans="2:44">
      <c r="B323" s="210">
        <f t="shared" ca="1" si="16"/>
        <v>42276</v>
      </c>
      <c r="C323" s="107" t="s">
        <v>44</v>
      </c>
      <c r="D323" s="107" t="s">
        <v>42</v>
      </c>
      <c r="E323" s="107">
        <v>-200</v>
      </c>
      <c r="F323" s="209" t="str">
        <f t="shared" si="17"/>
        <v>EUR FWD PREM-200 5Y2Y</v>
      </c>
      <c r="G323" s="212">
        <f t="shared" si="18"/>
        <v>6.9200000000000008E-3</v>
      </c>
      <c r="H323" s="213" t="str">
        <f>VLOOKUP(F323,SwaptionVols!$Z:$AE,4,FALSE)</f>
        <v>#N/A N/A</v>
      </c>
      <c r="I323" s="211" t="s">
        <v>7574</v>
      </c>
      <c r="J323" s="211" t="s">
        <v>7575</v>
      </c>
      <c r="K323" s="210">
        <f ca="1">_xll.qlCalendarAdvance(I323,B323,C323,J323)</f>
        <v>44103</v>
      </c>
      <c r="L323" s="210">
        <f ca="1">_xll.qlCalendarAdvance(I323,K323,"2d")</f>
        <v>44105</v>
      </c>
      <c r="M323" s="210">
        <f ca="1">_xll.qlCalendarAdvance(I323,L323,D323,"unadjusted")</f>
        <v>44835</v>
      </c>
      <c r="N323" s="211" t="s">
        <v>41</v>
      </c>
      <c r="O323" s="211" t="s">
        <v>7574</v>
      </c>
      <c r="P323" s="211" t="s">
        <v>7575</v>
      </c>
      <c r="Q323" s="211" t="s">
        <v>7575</v>
      </c>
      <c r="R323" s="211" t="s">
        <v>7670</v>
      </c>
      <c r="S323" s="214" t="str">
        <f ca="1">_xll.qlSchedule(,L323,M323,N323,O323,P323,Q323,R323)</f>
        <v>obj_00894#0000</v>
      </c>
      <c r="T323" s="211" t="s">
        <v>58</v>
      </c>
      <c r="U323" s="211" t="s">
        <v>7574</v>
      </c>
      <c r="V323" s="211" t="s">
        <v>7575</v>
      </c>
      <c r="W323" s="211" t="s">
        <v>7575</v>
      </c>
      <c r="X323" s="211" t="s">
        <v>7670</v>
      </c>
      <c r="Y323" s="214" t="str">
        <f ca="1">_xll.qlSchedule(,L323,M323,T323,U323,V323,W323,X323)</f>
        <v>obj_00895#0000</v>
      </c>
      <c r="Z323" s="215" t="s">
        <v>7671</v>
      </c>
      <c r="AA323" s="216" t="s">
        <v>7640</v>
      </c>
      <c r="AB323" s="216" t="s">
        <v>7672</v>
      </c>
      <c r="AC323" s="214" t="str">
        <f ca="1">_xll.qlVanillaSwap(,,,S323,,Z323,Y323,AA323,,AB323)</f>
        <v>obj_00a1d#0000</v>
      </c>
      <c r="AD323" s="214" t="b">
        <f ca="1">_xll.qlInstrumentSetPricingEngine(AC323,_xll.qlDiscountingSwapEngine(,"YC-EUR-EONIA"))</f>
        <v>1</v>
      </c>
      <c r="AE323" s="217">
        <f ca="1">_xll.qlVanillaSwapFairRate(AC323,AD323)</f>
        <v>1.2748169688842804E-2</v>
      </c>
      <c r="AF323" s="209" t="str">
        <f t="shared" si="19"/>
        <v>Receiver</v>
      </c>
      <c r="AG323" s="218">
        <v>10000</v>
      </c>
      <c r="AH323" s="219" t="str">
        <f ca="1">_xll.qlVanillaSwap(,AF323,AG323,S323,AE323+E323%%,Z323,Y323,AA323,,AB323)</f>
        <v>obj_012ac#0000</v>
      </c>
      <c r="AI323" s="219" t="str">
        <f ca="1">_xll.qlEuropeanExercise(,K323)</f>
        <v>obj_003aa#0000</v>
      </c>
      <c r="AJ323" s="211" t="s">
        <v>7669</v>
      </c>
      <c r="AK323" s="220" t="str">
        <f ca="1">_xll.qlSwaption(,AH323,AI323,AJ323)</f>
        <v>obj_01509#0000</v>
      </c>
      <c r="AL323" s="221" t="str">
        <f ca="1">_xll.qlConstantSwaptionVolatility(,,I323,J323,G323)</f>
        <v>obj_00306#0000</v>
      </c>
      <c r="AM323" s="221" t="b">
        <f ca="1">_xll.qlInstrumentSetPricingEngine(AK323,_xll.qlBachelierBlackSwaptionEngine(,"YC-EUR-EONIA",AL323))</f>
        <v>1</v>
      </c>
      <c r="AN323" s="222">
        <f ca="1">_xll.qlInstrumentNPV(AK323,AM323)/_xll.qlYieldTSDiscount("YC-EUR-EONIA",L323)</f>
        <v>14.113034659776032</v>
      </c>
      <c r="AO323" s="222">
        <f ca="1">_xll.qlInstrumentResults(AK323,"annuity",AM323)</f>
        <v>19588.61579714312</v>
      </c>
      <c r="AP323" s="223" t="e">
        <f ca="1">H323*_xll.qlYieldTSDiscount("YC-EUR-EONIA",L323)/AO323</f>
        <v>#VALUE!</v>
      </c>
      <c r="AQ323" s="224" t="str">
        <f ca="1">IF(ISERROR(AP323),"",_xll.qlBachelierBlackFormulaImpliedVol(IF(AF323="Receiver","Put",IF(AF323="Payer","Call","NA")),AE323+E323%%,AE323,_xll.qlDayCounterYearFraction("Act/365 (Fixed)",B323,K323),AP323))</f>
        <v/>
      </c>
      <c r="AR323" s="225" t="str">
        <f ca="1">IF(ISERROR(AP323),"",_xll.qlBlackFormulaImpliedStdDev(IF(AF323="Receiver","Put",IF(AF323="Payer","Call","NA")),AE323+E323%%,AE323,AP323)/SQRT(_xll.qlDayCounterYearFraction("Act/365 (Fixed)",B323,K323)))</f>
        <v/>
      </c>
    </row>
    <row r="324" spans="2:44">
      <c r="B324" s="210">
        <f t="shared" ca="1" si="16"/>
        <v>42276</v>
      </c>
      <c r="C324" s="107" t="s">
        <v>44</v>
      </c>
      <c r="D324" s="107" t="s">
        <v>42</v>
      </c>
      <c r="E324" s="107">
        <v>-100</v>
      </c>
      <c r="F324" s="209" t="str">
        <f t="shared" si="17"/>
        <v>EUR FWD PREM-100 5Y2Y</v>
      </c>
      <c r="G324" s="212">
        <f t="shared" si="18"/>
        <v>6.9200000000000008E-3</v>
      </c>
      <c r="H324" s="213" t="str">
        <f>VLOOKUP(F324,SwaptionVols!$Z:$AE,4,FALSE)</f>
        <v>#N/A N/A</v>
      </c>
      <c r="I324" s="211" t="s">
        <v>7574</v>
      </c>
      <c r="J324" s="211" t="s">
        <v>7575</v>
      </c>
      <c r="K324" s="210">
        <f ca="1">_xll.qlCalendarAdvance(I324,B324,C324,J324)</f>
        <v>44103</v>
      </c>
      <c r="L324" s="210">
        <f ca="1">_xll.qlCalendarAdvance(I324,K324,"2d")</f>
        <v>44105</v>
      </c>
      <c r="M324" s="210">
        <f ca="1">_xll.qlCalendarAdvance(I324,L324,D324,"unadjusted")</f>
        <v>44835</v>
      </c>
      <c r="N324" s="211" t="s">
        <v>41</v>
      </c>
      <c r="O324" s="211" t="s">
        <v>7574</v>
      </c>
      <c r="P324" s="211" t="s">
        <v>7575</v>
      </c>
      <c r="Q324" s="211" t="s">
        <v>7575</v>
      </c>
      <c r="R324" s="211" t="s">
        <v>7670</v>
      </c>
      <c r="S324" s="214" t="str">
        <f ca="1">_xll.qlSchedule(,L324,M324,N324,O324,P324,Q324,R324)</f>
        <v>obj_00557#0000</v>
      </c>
      <c r="T324" s="211" t="s">
        <v>58</v>
      </c>
      <c r="U324" s="211" t="s">
        <v>7574</v>
      </c>
      <c r="V324" s="211" t="s">
        <v>7575</v>
      </c>
      <c r="W324" s="211" t="s">
        <v>7575</v>
      </c>
      <c r="X324" s="211" t="s">
        <v>7670</v>
      </c>
      <c r="Y324" s="214" t="str">
        <f ca="1">_xll.qlSchedule(,L324,M324,T324,U324,V324,W324,X324)</f>
        <v>obj_00579#0000</v>
      </c>
      <c r="Z324" s="215" t="s">
        <v>7671</v>
      </c>
      <c r="AA324" s="216" t="s">
        <v>7640</v>
      </c>
      <c r="AB324" s="216" t="s">
        <v>7672</v>
      </c>
      <c r="AC324" s="214" t="str">
        <f ca="1">_xll.qlVanillaSwap(,,,S324,,Z324,Y324,AA324,,AB324)</f>
        <v>obj_00a34#0000</v>
      </c>
      <c r="AD324" s="214" t="b">
        <f ca="1">_xll.qlInstrumentSetPricingEngine(AC324,_xll.qlDiscountingSwapEngine(,"YC-EUR-EONIA"))</f>
        <v>1</v>
      </c>
      <c r="AE324" s="217">
        <f ca="1">_xll.qlVanillaSwapFairRate(AC324,AD324)</f>
        <v>1.2748169688842804E-2</v>
      </c>
      <c r="AF324" s="209" t="str">
        <f t="shared" si="19"/>
        <v>Receiver</v>
      </c>
      <c r="AG324" s="218">
        <v>10000</v>
      </c>
      <c r="AH324" s="219" t="str">
        <f ca="1">_xll.qlVanillaSwap(,AF324,AG324,S324,AE324+E324%%,Z324,Y324,AA324,,AB324)</f>
        <v>obj_00efb#0000</v>
      </c>
      <c r="AI324" s="219" t="str">
        <f ca="1">_xll.qlEuropeanExercise(,K324)</f>
        <v>obj_00cd7#0000</v>
      </c>
      <c r="AJ324" s="211" t="s">
        <v>7669</v>
      </c>
      <c r="AK324" s="220" t="str">
        <f ca="1">_xll.qlSwaption(,AH324,AI324,AJ324)</f>
        <v>obj_011f7#0000</v>
      </c>
      <c r="AL324" s="221" t="str">
        <f ca="1">_xll.qlConstantSwaptionVolatility(,,I324,J324,G324)</f>
        <v>obj_002ba#0000</v>
      </c>
      <c r="AM324" s="221" t="b">
        <f ca="1">_xll.qlInstrumentSetPricingEngine(AK324,_xll.qlBachelierBlackSwaptionEngine(,"YC-EUR-EONIA",AL324))</f>
        <v>1</v>
      </c>
      <c r="AN324" s="222">
        <f ca="1">_xll.qlInstrumentNPV(AK324,AM324)/_xll.qlYieldTSDiscount("YC-EUR-EONIA",L324)</f>
        <v>47.655987099355116</v>
      </c>
      <c r="AO324" s="222">
        <f ca="1">_xll.qlInstrumentResults(AK324,"annuity",AM324)</f>
        <v>19588.61579714312</v>
      </c>
      <c r="AP324" s="223" t="e">
        <f ca="1">H324*_xll.qlYieldTSDiscount("YC-EUR-EONIA",L324)/AO324</f>
        <v>#VALUE!</v>
      </c>
      <c r="AQ324" s="224" t="str">
        <f ca="1">IF(ISERROR(AP324),"",_xll.qlBachelierBlackFormulaImpliedVol(IF(AF324="Receiver","Put",IF(AF324="Payer","Call","NA")),AE324+E324%%,AE324,_xll.qlDayCounterYearFraction("Act/365 (Fixed)",B324,K324),AP324))</f>
        <v/>
      </c>
      <c r="AR324" s="225" t="str">
        <f ca="1">IF(ISERROR(AP324),"",_xll.qlBlackFormulaImpliedStdDev(IF(AF324="Receiver","Put",IF(AF324="Payer","Call","NA")),AE324+E324%%,AE324,AP324)/SQRT(_xll.qlDayCounterYearFraction("Act/365 (Fixed)",B324,K324)))</f>
        <v/>
      </c>
    </row>
    <row r="325" spans="2:44">
      <c r="B325" s="210">
        <f t="shared" ca="1" si="16"/>
        <v>42276</v>
      </c>
      <c r="C325" s="107" t="s">
        <v>44</v>
      </c>
      <c r="D325" s="107" t="s">
        <v>42</v>
      </c>
      <c r="E325" s="107">
        <v>-50</v>
      </c>
      <c r="F325" s="209" t="str">
        <f t="shared" si="17"/>
        <v>EUR FWD PREM-50 5Y2Y</v>
      </c>
      <c r="G325" s="212">
        <f t="shared" si="18"/>
        <v>6.9200000000000008E-3</v>
      </c>
      <c r="H325" s="213" t="str">
        <f>VLOOKUP(F325,SwaptionVols!$Z:$AE,4,FALSE)</f>
        <v>#N/A N/A</v>
      </c>
      <c r="I325" s="211" t="s">
        <v>7574</v>
      </c>
      <c r="J325" s="211" t="s">
        <v>7575</v>
      </c>
      <c r="K325" s="210">
        <f ca="1">_xll.qlCalendarAdvance(I325,B325,C325,J325)</f>
        <v>44103</v>
      </c>
      <c r="L325" s="210">
        <f ca="1">_xll.qlCalendarAdvance(I325,K325,"2d")</f>
        <v>44105</v>
      </c>
      <c r="M325" s="210">
        <f ca="1">_xll.qlCalendarAdvance(I325,L325,D325,"unadjusted")</f>
        <v>44835</v>
      </c>
      <c r="N325" s="211" t="s">
        <v>41</v>
      </c>
      <c r="O325" s="211" t="s">
        <v>7574</v>
      </c>
      <c r="P325" s="211" t="s">
        <v>7575</v>
      </c>
      <c r="Q325" s="211" t="s">
        <v>7575</v>
      </c>
      <c r="R325" s="211" t="s">
        <v>7670</v>
      </c>
      <c r="S325" s="214" t="str">
        <f ca="1">_xll.qlSchedule(,L325,M325,N325,O325,P325,Q325,R325)</f>
        <v>obj_007f1#0000</v>
      </c>
      <c r="T325" s="211" t="s">
        <v>58</v>
      </c>
      <c r="U325" s="211" t="s">
        <v>7574</v>
      </c>
      <c r="V325" s="211" t="s">
        <v>7575</v>
      </c>
      <c r="W325" s="211" t="s">
        <v>7575</v>
      </c>
      <c r="X325" s="211" t="s">
        <v>7670</v>
      </c>
      <c r="Y325" s="214" t="str">
        <f ca="1">_xll.qlSchedule(,L325,M325,T325,U325,V325,W325,X325)</f>
        <v>obj_00b8a#0000</v>
      </c>
      <c r="Z325" s="215" t="s">
        <v>7671</v>
      </c>
      <c r="AA325" s="216" t="s">
        <v>7640</v>
      </c>
      <c r="AB325" s="216" t="s">
        <v>7672</v>
      </c>
      <c r="AC325" s="214" t="str">
        <f ca="1">_xll.qlVanillaSwap(,,,S325,,Z325,Y325,AA325,,AB325)</f>
        <v>obj_00b8b#0000</v>
      </c>
      <c r="AD325" s="214" t="b">
        <f ca="1">_xll.qlInstrumentSetPricingEngine(AC325,_xll.qlDiscountingSwapEngine(,"YC-EUR-EONIA"))</f>
        <v>1</v>
      </c>
      <c r="AE325" s="217">
        <f ca="1">_xll.qlVanillaSwapFairRate(AC325,AD325)</f>
        <v>1.2748169688842804E-2</v>
      </c>
      <c r="AF325" s="209" t="str">
        <f t="shared" si="19"/>
        <v>Receiver</v>
      </c>
      <c r="AG325" s="218">
        <v>10000</v>
      </c>
      <c r="AH325" s="219" t="str">
        <f ca="1">_xll.qlVanillaSwap(,AF325,AG325,S325,AE325+E325%%,Z325,Y325,AA325,,AB325)</f>
        <v>obj_016f8#0000</v>
      </c>
      <c r="AI325" s="219" t="str">
        <f ca="1">_xll.qlEuropeanExercise(,K325)</f>
        <v>obj_00377#0000</v>
      </c>
      <c r="AJ325" s="211" t="s">
        <v>7669</v>
      </c>
      <c r="AK325" s="220" t="str">
        <f ca="1">_xll.qlSwaption(,AH325,AI325,AJ325)</f>
        <v>obj_01737#0000</v>
      </c>
      <c r="AL325" s="221" t="str">
        <f ca="1">_xll.qlConstantSwaptionVolatility(,,I325,J325,G325)</f>
        <v>obj_00280#0000</v>
      </c>
      <c r="AM325" s="221" t="b">
        <f ca="1">_xll.qlInstrumentSetPricingEngine(AK325,_xll.qlBachelierBlackSwaptionEngine(,"YC-EUR-EONIA",AL325))</f>
        <v>1</v>
      </c>
      <c r="AN325" s="222">
        <f ca="1">_xll.qlInstrumentNPV(AK325,AM325)/_xll.qlYieldTSDiscount("YC-EUR-EONIA",L325)</f>
        <v>78.62669193388507</v>
      </c>
      <c r="AO325" s="222">
        <f ca="1">_xll.qlInstrumentResults(AK325,"annuity",AM325)</f>
        <v>19588.61579714312</v>
      </c>
      <c r="AP325" s="223" t="e">
        <f ca="1">H325*_xll.qlYieldTSDiscount("YC-EUR-EONIA",L325)/AO325</f>
        <v>#VALUE!</v>
      </c>
      <c r="AQ325" s="224" t="str">
        <f ca="1">IF(ISERROR(AP325),"",_xll.qlBachelierBlackFormulaImpliedVol(IF(AF325="Receiver","Put",IF(AF325="Payer","Call","NA")),AE325+E325%%,AE325,_xll.qlDayCounterYearFraction("Act/365 (Fixed)",B325,K325),AP325))</f>
        <v/>
      </c>
      <c r="AR325" s="225" t="str">
        <f ca="1">IF(ISERROR(AP325),"",_xll.qlBlackFormulaImpliedStdDev(IF(AF325="Receiver","Put",IF(AF325="Payer","Call","NA")),AE325+E325%%,AE325,AP325)/SQRT(_xll.qlDayCounterYearFraction("Act/365 (Fixed)",B325,K325)))</f>
        <v/>
      </c>
    </row>
    <row r="326" spans="2:44">
      <c r="B326" s="210">
        <f t="shared" ca="1" si="16"/>
        <v>42276</v>
      </c>
      <c r="C326" s="107" t="s">
        <v>44</v>
      </c>
      <c r="D326" s="107" t="s">
        <v>42</v>
      </c>
      <c r="E326" s="107">
        <v>-25</v>
      </c>
      <c r="F326" s="209" t="str">
        <f t="shared" si="17"/>
        <v>EUR FWD PREM-25 5Y2Y</v>
      </c>
      <c r="G326" s="212">
        <f t="shared" si="18"/>
        <v>6.9200000000000008E-3</v>
      </c>
      <c r="H326" s="213" t="str">
        <f>VLOOKUP(F326,SwaptionVols!$Z:$AE,4,FALSE)</f>
        <v>#N/A N/A</v>
      </c>
      <c r="I326" s="211" t="s">
        <v>7574</v>
      </c>
      <c r="J326" s="211" t="s">
        <v>7575</v>
      </c>
      <c r="K326" s="210">
        <f ca="1">_xll.qlCalendarAdvance(I326,B326,C326,J326)</f>
        <v>44103</v>
      </c>
      <c r="L326" s="210">
        <f ca="1">_xll.qlCalendarAdvance(I326,K326,"2d")</f>
        <v>44105</v>
      </c>
      <c r="M326" s="210">
        <f ca="1">_xll.qlCalendarAdvance(I326,L326,D326,"unadjusted")</f>
        <v>44835</v>
      </c>
      <c r="N326" s="211" t="s">
        <v>41</v>
      </c>
      <c r="O326" s="211" t="s">
        <v>7574</v>
      </c>
      <c r="P326" s="211" t="s">
        <v>7575</v>
      </c>
      <c r="Q326" s="211" t="s">
        <v>7575</v>
      </c>
      <c r="R326" s="211" t="s">
        <v>7670</v>
      </c>
      <c r="S326" s="214" t="str">
        <f ca="1">_xll.qlSchedule(,L326,M326,N326,O326,P326,Q326,R326)</f>
        <v>obj_00d7e#0000</v>
      </c>
      <c r="T326" s="211" t="s">
        <v>58</v>
      </c>
      <c r="U326" s="211" t="s">
        <v>7574</v>
      </c>
      <c r="V326" s="211" t="s">
        <v>7575</v>
      </c>
      <c r="W326" s="211" t="s">
        <v>7575</v>
      </c>
      <c r="X326" s="211" t="s">
        <v>7670</v>
      </c>
      <c r="Y326" s="214" t="str">
        <f ca="1">_xll.qlSchedule(,L326,M326,T326,U326,V326,W326,X326)</f>
        <v>obj_00d7d#0000</v>
      </c>
      <c r="Z326" s="215" t="s">
        <v>7671</v>
      </c>
      <c r="AA326" s="216" t="s">
        <v>7640</v>
      </c>
      <c r="AB326" s="216" t="s">
        <v>7672</v>
      </c>
      <c r="AC326" s="214" t="str">
        <f ca="1">_xll.qlVanillaSwap(,,,S326,,Z326,Y326,AA326,,AB326)</f>
        <v>obj_00d7f#0000</v>
      </c>
      <c r="AD326" s="214" t="b">
        <f ca="1">_xll.qlInstrumentSetPricingEngine(AC326,_xll.qlDiscountingSwapEngine(,"YC-EUR-EONIA"))</f>
        <v>1</v>
      </c>
      <c r="AE326" s="217">
        <f ca="1">_xll.qlVanillaSwapFairRate(AC326,AD326)</f>
        <v>1.2748169688842804E-2</v>
      </c>
      <c r="AF326" s="209" t="str">
        <f t="shared" si="19"/>
        <v>Receiver</v>
      </c>
      <c r="AG326" s="218">
        <v>10000</v>
      </c>
      <c r="AH326" s="219" t="str">
        <f ca="1">_xll.qlVanillaSwap(,AF326,AG326,S326,AE326+E326%%,Z326,Y326,AA326,,AB326)</f>
        <v>obj_01214#0000</v>
      </c>
      <c r="AI326" s="219" t="str">
        <f ca="1">_xll.qlEuropeanExercise(,K326)</f>
        <v>obj_007af#0000</v>
      </c>
      <c r="AJ326" s="211" t="s">
        <v>7669</v>
      </c>
      <c r="AK326" s="220" t="str">
        <f ca="1">_xll.qlSwaption(,AH326,AI326,AJ326)</f>
        <v>obj_0156e#0000</v>
      </c>
      <c r="AL326" s="221" t="str">
        <f ca="1">_xll.qlConstantSwaptionVolatility(,,I326,J326,G326)</f>
        <v>obj_002ef#0000</v>
      </c>
      <c r="AM326" s="221" t="b">
        <f ca="1">_xll.qlInstrumentSetPricingEngine(AK326,_xll.qlBachelierBlackSwaptionEngine(,"YC-EUR-EONIA",AL326))</f>
        <v>1</v>
      </c>
      <c r="AN326" s="222">
        <f ca="1">_xll.qlInstrumentNPV(AK326,AM326)/_xll.qlYieldTSDiscount("YC-EUR-EONIA",L326)</f>
        <v>98.520984100225846</v>
      </c>
      <c r="AO326" s="222">
        <f ca="1">_xll.qlInstrumentResults(AK326,"annuity",AM326)</f>
        <v>19588.61579714312</v>
      </c>
      <c r="AP326" s="223" t="e">
        <f ca="1">H326*_xll.qlYieldTSDiscount("YC-EUR-EONIA",L326)/AO326</f>
        <v>#VALUE!</v>
      </c>
      <c r="AQ326" s="224" t="str">
        <f ca="1">IF(ISERROR(AP326),"",_xll.qlBachelierBlackFormulaImpliedVol(IF(AF326="Receiver","Put",IF(AF326="Payer","Call","NA")),AE326+E326%%,AE326,_xll.qlDayCounterYearFraction("Act/365 (Fixed)",B326,K326),AP326))</f>
        <v/>
      </c>
      <c r="AR326" s="225" t="str">
        <f ca="1">IF(ISERROR(AP326),"",_xll.qlBlackFormulaImpliedStdDev(IF(AF326="Receiver","Put",IF(AF326="Payer","Call","NA")),AE326+E326%%,AE326,AP326)/SQRT(_xll.qlDayCounterYearFraction("Act/365 (Fixed)",B326,K326)))</f>
        <v/>
      </c>
    </row>
    <row r="327" spans="2:44">
      <c r="B327" s="210">
        <f t="shared" ca="1" si="16"/>
        <v>42276</v>
      </c>
      <c r="C327" s="107" t="s">
        <v>44</v>
      </c>
      <c r="D327" s="107" t="s">
        <v>42</v>
      </c>
      <c r="E327" s="107">
        <v>25</v>
      </c>
      <c r="F327" s="209" t="str">
        <f t="shared" si="17"/>
        <v>EUR FWD PREM 25 5Y2Y</v>
      </c>
      <c r="G327" s="212">
        <f t="shared" si="18"/>
        <v>6.9200000000000008E-3</v>
      </c>
      <c r="H327" s="213" t="str">
        <f>VLOOKUP(F327,SwaptionVols!$Z:$AE,4,FALSE)</f>
        <v>#N/A N/A</v>
      </c>
      <c r="I327" s="211" t="s">
        <v>7574</v>
      </c>
      <c r="J327" s="211" t="s">
        <v>7575</v>
      </c>
      <c r="K327" s="210">
        <f ca="1">_xll.qlCalendarAdvance(I327,B327,C327,J327)</f>
        <v>44103</v>
      </c>
      <c r="L327" s="210">
        <f ca="1">_xll.qlCalendarAdvance(I327,K327,"2d")</f>
        <v>44105</v>
      </c>
      <c r="M327" s="210">
        <f ca="1">_xll.qlCalendarAdvance(I327,L327,D327,"unadjusted")</f>
        <v>44835</v>
      </c>
      <c r="N327" s="211" t="s">
        <v>41</v>
      </c>
      <c r="O327" s="211" t="s">
        <v>7574</v>
      </c>
      <c r="P327" s="211" t="s">
        <v>7575</v>
      </c>
      <c r="Q327" s="211" t="s">
        <v>7575</v>
      </c>
      <c r="R327" s="211" t="s">
        <v>7670</v>
      </c>
      <c r="S327" s="214" t="str">
        <f ca="1">_xll.qlSchedule(,L327,M327,N327,O327,P327,Q327,R327)</f>
        <v>obj_0073d#0000</v>
      </c>
      <c r="T327" s="211" t="s">
        <v>58</v>
      </c>
      <c r="U327" s="211" t="s">
        <v>7574</v>
      </c>
      <c r="V327" s="211" t="s">
        <v>7575</v>
      </c>
      <c r="W327" s="211" t="s">
        <v>7575</v>
      </c>
      <c r="X327" s="211" t="s">
        <v>7670</v>
      </c>
      <c r="Y327" s="214" t="str">
        <f ca="1">_xll.qlSchedule(,L327,M327,T327,U327,V327,W327,X327)</f>
        <v>obj_0073c#0000</v>
      </c>
      <c r="Z327" s="215" t="s">
        <v>7671</v>
      </c>
      <c r="AA327" s="216" t="s">
        <v>7640</v>
      </c>
      <c r="AB327" s="216" t="s">
        <v>7672</v>
      </c>
      <c r="AC327" s="214" t="str">
        <f ca="1">_xll.qlVanillaSwap(,,,S327,,Z327,Y327,AA327,,AB327)</f>
        <v>obj_00b13#0000</v>
      </c>
      <c r="AD327" s="214" t="b">
        <f ca="1">_xll.qlInstrumentSetPricingEngine(AC327,_xll.qlDiscountingSwapEngine(,"YC-EUR-EONIA"))</f>
        <v>1</v>
      </c>
      <c r="AE327" s="217">
        <f ca="1">_xll.qlVanillaSwapFairRate(AC327,AD327)</f>
        <v>1.2748169688842804E-2</v>
      </c>
      <c r="AF327" s="209" t="str">
        <f t="shared" si="19"/>
        <v>Payer</v>
      </c>
      <c r="AG327" s="218">
        <v>10000</v>
      </c>
      <c r="AH327" s="219" t="str">
        <f ca="1">_xll.qlVanillaSwap(,AF327,AG327,S327,AE327+E327%%,Z327,Y327,AA327,,AB327)</f>
        <v>obj_013d7#0000</v>
      </c>
      <c r="AI327" s="219" t="str">
        <f ca="1">_xll.qlEuropeanExercise(,K327)</f>
        <v>obj_0045a#0000</v>
      </c>
      <c r="AJ327" s="211" t="s">
        <v>7669</v>
      </c>
      <c r="AK327" s="220" t="str">
        <f ca="1">_xll.qlSwaption(,AH327,AI327,AJ327)</f>
        <v>obj_01575#0000</v>
      </c>
      <c r="AL327" s="221" t="str">
        <f ca="1">_xll.qlConstantSwaptionVolatility(,,I327,J327,G327)</f>
        <v>obj_0033a#0000</v>
      </c>
      <c r="AM327" s="221" t="b">
        <f ca="1">_xll.qlInstrumentSetPricingEngine(AK327,_xll.qlBachelierBlackSwaptionEngine(,"YC-EUR-EONIA",AL327))</f>
        <v>1</v>
      </c>
      <c r="AN327" s="222">
        <f ca="1">_xll.qlInstrumentNPV(AK327,AM327)/_xll.qlYieldTSDiscount("YC-EUR-EONIA",L327)</f>
        <v>98.520984100225192</v>
      </c>
      <c r="AO327" s="222">
        <f ca="1">_xll.qlInstrumentResults(AK327,"annuity",AM327)</f>
        <v>19588.61579714312</v>
      </c>
      <c r="AP327" s="223" t="e">
        <f ca="1">H327*_xll.qlYieldTSDiscount("YC-EUR-EONIA",L327)/AO327</f>
        <v>#VALUE!</v>
      </c>
      <c r="AQ327" s="224" t="str">
        <f ca="1">IF(ISERROR(AP327),"",_xll.qlBachelierBlackFormulaImpliedVol(IF(AF327="Receiver","Put",IF(AF327="Payer","Call","NA")),AE327+E327%%,AE327,_xll.qlDayCounterYearFraction("Act/365 (Fixed)",B327,K327),AP327))</f>
        <v/>
      </c>
      <c r="AR327" s="225" t="str">
        <f ca="1">IF(ISERROR(AP327),"",_xll.qlBlackFormulaImpliedStdDev(IF(AF327="Receiver","Put",IF(AF327="Payer","Call","NA")),AE327+E327%%,AE327,AP327)/SQRT(_xll.qlDayCounterYearFraction("Act/365 (Fixed)",B327,K327)))</f>
        <v/>
      </c>
    </row>
    <row r="328" spans="2:44">
      <c r="B328" s="210">
        <f t="shared" ca="1" si="16"/>
        <v>42276</v>
      </c>
      <c r="C328" s="107" t="s">
        <v>44</v>
      </c>
      <c r="D328" s="107" t="s">
        <v>42</v>
      </c>
      <c r="E328" s="107">
        <v>50</v>
      </c>
      <c r="F328" s="209" t="str">
        <f t="shared" si="17"/>
        <v>EUR FWD PREM 50 5Y2Y</v>
      </c>
      <c r="G328" s="212">
        <f t="shared" si="18"/>
        <v>6.9200000000000008E-3</v>
      </c>
      <c r="H328" s="213" t="e">
        <f>VLOOKUP(F328,SwaptionVols!$Z:$AE,4,FALSE)</f>
        <v>#N/A</v>
      </c>
      <c r="I328" s="211" t="s">
        <v>7574</v>
      </c>
      <c r="J328" s="211" t="s">
        <v>7575</v>
      </c>
      <c r="K328" s="210">
        <f ca="1">_xll.qlCalendarAdvance(I328,B328,C328,J328)</f>
        <v>44103</v>
      </c>
      <c r="L328" s="210">
        <f ca="1">_xll.qlCalendarAdvance(I328,K328,"2d")</f>
        <v>44105</v>
      </c>
      <c r="M328" s="210">
        <f ca="1">_xll.qlCalendarAdvance(I328,L328,D328,"unadjusted")</f>
        <v>44835</v>
      </c>
      <c r="N328" s="211" t="s">
        <v>41</v>
      </c>
      <c r="O328" s="211" t="s">
        <v>7574</v>
      </c>
      <c r="P328" s="211" t="s">
        <v>7575</v>
      </c>
      <c r="Q328" s="211" t="s">
        <v>7575</v>
      </c>
      <c r="R328" s="211" t="s">
        <v>7670</v>
      </c>
      <c r="S328" s="214" t="str">
        <f ca="1">_xll.qlSchedule(,L328,M328,N328,O328,P328,Q328,R328)</f>
        <v>obj_008ea#0000</v>
      </c>
      <c r="T328" s="211" t="s">
        <v>58</v>
      </c>
      <c r="U328" s="211" t="s">
        <v>7574</v>
      </c>
      <c r="V328" s="211" t="s">
        <v>7575</v>
      </c>
      <c r="W328" s="211" t="s">
        <v>7575</v>
      </c>
      <c r="X328" s="211" t="s">
        <v>7670</v>
      </c>
      <c r="Y328" s="214" t="str">
        <f ca="1">_xll.qlSchedule(,L328,M328,T328,U328,V328,W328,X328)</f>
        <v>obj_0098d#0000</v>
      </c>
      <c r="Z328" s="215" t="s">
        <v>7671</v>
      </c>
      <c r="AA328" s="216" t="s">
        <v>7640</v>
      </c>
      <c r="AB328" s="216" t="s">
        <v>7672</v>
      </c>
      <c r="AC328" s="214" t="str">
        <f ca="1">_xll.qlVanillaSwap(,,,S328,,Z328,Y328,AA328,,AB328)</f>
        <v>obj_00b30#0000</v>
      </c>
      <c r="AD328" s="214" t="b">
        <f ca="1">_xll.qlInstrumentSetPricingEngine(AC328,_xll.qlDiscountingSwapEngine(,"YC-EUR-EONIA"))</f>
        <v>1</v>
      </c>
      <c r="AE328" s="217">
        <f ca="1">_xll.qlVanillaSwapFairRate(AC328,AD328)</f>
        <v>1.2748169688842804E-2</v>
      </c>
      <c r="AF328" s="209" t="str">
        <f t="shared" si="19"/>
        <v>Payer</v>
      </c>
      <c r="AG328" s="218">
        <v>10000</v>
      </c>
      <c r="AH328" s="219" t="str">
        <f ca="1">_xll.qlVanillaSwap(,AF328,AG328,S328,AE328+E328%%,Z328,Y328,AA328,,AB328)</f>
        <v>obj_0132f#0000</v>
      </c>
      <c r="AI328" s="219" t="str">
        <f ca="1">_xll.qlEuropeanExercise(,K328)</f>
        <v>obj_007d3#0000</v>
      </c>
      <c r="AJ328" s="211" t="s">
        <v>7669</v>
      </c>
      <c r="AK328" s="220" t="str">
        <f ca="1">_xll.qlSwaption(,AH328,AI328,AJ328)</f>
        <v>obj_01506#0000</v>
      </c>
      <c r="AL328" s="221" t="str">
        <f ca="1">_xll.qlConstantSwaptionVolatility(,,I328,J328,G328)</f>
        <v>obj_0031f#0000</v>
      </c>
      <c r="AM328" s="221" t="b">
        <f ca="1">_xll.qlInstrumentSetPricingEngine(AK328,_xll.qlBachelierBlackSwaptionEngine(,"YC-EUR-EONIA",AL328))</f>
        <v>1</v>
      </c>
      <c r="AN328" s="222">
        <f ca="1">_xll.qlInstrumentNPV(AK328,AM328)/_xll.qlYieldTSDiscount("YC-EUR-EONIA",L328)</f>
        <v>78.626691933884501</v>
      </c>
      <c r="AO328" s="222">
        <f ca="1">_xll.qlInstrumentResults(AK328,"annuity",AM328)</f>
        <v>19588.61579714312</v>
      </c>
      <c r="AP328" s="223" t="e">
        <f ca="1">H328*_xll.qlYieldTSDiscount("YC-EUR-EONIA",L328)/AO328</f>
        <v>#N/A</v>
      </c>
      <c r="AQ328" s="224" t="str">
        <f ca="1">IF(ISERROR(AP328),"",_xll.qlBachelierBlackFormulaImpliedVol(IF(AF328="Receiver","Put",IF(AF328="Payer","Call","NA")),AE328+E328%%,AE328,_xll.qlDayCounterYearFraction("Act/365 (Fixed)",B328,K328),AP328))</f>
        <v/>
      </c>
      <c r="AR328" s="225" t="str">
        <f ca="1">IF(ISERROR(AP328),"",_xll.qlBlackFormulaImpliedStdDev(IF(AF328="Receiver","Put",IF(AF328="Payer","Call","NA")),AE328+E328%%,AE328,AP328)/SQRT(_xll.qlDayCounterYearFraction("Act/365 (Fixed)",B328,K328)))</f>
        <v/>
      </c>
    </row>
    <row r="329" spans="2:44">
      <c r="B329" s="210">
        <f t="shared" ca="1" si="16"/>
        <v>42276</v>
      </c>
      <c r="C329" s="107" t="s">
        <v>44</v>
      </c>
      <c r="D329" s="107" t="s">
        <v>42</v>
      </c>
      <c r="E329" s="107">
        <v>100</v>
      </c>
      <c r="F329" s="209" t="str">
        <f t="shared" si="17"/>
        <v>EUR FWD PREM 100 5Y2Y</v>
      </c>
      <c r="G329" s="212">
        <f t="shared" si="18"/>
        <v>6.9200000000000008E-3</v>
      </c>
      <c r="H329" s="213" t="str">
        <f>VLOOKUP(F329,SwaptionVols!$Z:$AE,4,FALSE)</f>
        <v>#N/A N/A</v>
      </c>
      <c r="I329" s="211" t="s">
        <v>7574</v>
      </c>
      <c r="J329" s="211" t="s">
        <v>7575</v>
      </c>
      <c r="K329" s="210">
        <f ca="1">_xll.qlCalendarAdvance(I329,B329,C329,J329)</f>
        <v>44103</v>
      </c>
      <c r="L329" s="210">
        <f ca="1">_xll.qlCalendarAdvance(I329,K329,"2d")</f>
        <v>44105</v>
      </c>
      <c r="M329" s="210">
        <f ca="1">_xll.qlCalendarAdvance(I329,L329,D329,"unadjusted")</f>
        <v>44835</v>
      </c>
      <c r="N329" s="211" t="s">
        <v>41</v>
      </c>
      <c r="O329" s="211" t="s">
        <v>7574</v>
      </c>
      <c r="P329" s="211" t="s">
        <v>7575</v>
      </c>
      <c r="Q329" s="211" t="s">
        <v>7575</v>
      </c>
      <c r="R329" s="211" t="s">
        <v>7670</v>
      </c>
      <c r="S329" s="214" t="str">
        <f ca="1">_xll.qlSchedule(,L329,M329,N329,O329,P329,Q329,R329)</f>
        <v>obj_00759#0000</v>
      </c>
      <c r="T329" s="211" t="s">
        <v>58</v>
      </c>
      <c r="U329" s="211" t="s">
        <v>7574</v>
      </c>
      <c r="V329" s="211" t="s">
        <v>7575</v>
      </c>
      <c r="W329" s="211" t="s">
        <v>7575</v>
      </c>
      <c r="X329" s="211" t="s">
        <v>7670</v>
      </c>
      <c r="Y329" s="214" t="str">
        <f ca="1">_xll.qlSchedule(,L329,M329,T329,U329,V329,W329,X329)</f>
        <v>obj_00d38#0000</v>
      </c>
      <c r="Z329" s="215" t="s">
        <v>7671</v>
      </c>
      <c r="AA329" s="216" t="s">
        <v>7640</v>
      </c>
      <c r="AB329" s="216" t="s">
        <v>7672</v>
      </c>
      <c r="AC329" s="214" t="str">
        <f ca="1">_xll.qlVanillaSwap(,,,S329,,Z329,Y329,AA329,,AB329)</f>
        <v>obj_00d56#0000</v>
      </c>
      <c r="AD329" s="214" t="b">
        <f ca="1">_xll.qlInstrumentSetPricingEngine(AC329,_xll.qlDiscountingSwapEngine(,"YC-EUR-EONIA"))</f>
        <v>1</v>
      </c>
      <c r="AE329" s="217">
        <f ca="1">_xll.qlVanillaSwapFairRate(AC329,AD329)</f>
        <v>1.2748169688842804E-2</v>
      </c>
      <c r="AF329" s="209" t="str">
        <f t="shared" si="19"/>
        <v>Payer</v>
      </c>
      <c r="AG329" s="218">
        <v>10000</v>
      </c>
      <c r="AH329" s="219" t="str">
        <f ca="1">_xll.qlVanillaSwap(,AF329,AG329,S329,AE329+E329%%,Z329,Y329,AA329,,AB329)</f>
        <v>obj_01633#0000</v>
      </c>
      <c r="AI329" s="219" t="str">
        <f ca="1">_xll.qlEuropeanExercise(,K329)</f>
        <v>obj_0046e#0000</v>
      </c>
      <c r="AJ329" s="211" t="s">
        <v>7669</v>
      </c>
      <c r="AK329" s="220" t="str">
        <f ca="1">_xll.qlSwaption(,AH329,AI329,AJ329)</f>
        <v>obj_017b9#0000</v>
      </c>
      <c r="AL329" s="221" t="str">
        <f ca="1">_xll.qlConstantSwaptionVolatility(,,I329,J329,G329)</f>
        <v>obj_002e8#0000</v>
      </c>
      <c r="AM329" s="221" t="b">
        <f ca="1">_xll.qlInstrumentSetPricingEngine(AK329,_xll.qlBachelierBlackSwaptionEngine(,"YC-EUR-EONIA",AL329))</f>
        <v>1</v>
      </c>
      <c r="AN329" s="222">
        <f ca="1">_xll.qlInstrumentNPV(AK329,AM329)/_xll.qlYieldTSDiscount("YC-EUR-EONIA",L329)</f>
        <v>47.655987099355286</v>
      </c>
      <c r="AO329" s="222">
        <f ca="1">_xll.qlInstrumentResults(AK329,"annuity",AM329)</f>
        <v>19588.61579714312</v>
      </c>
      <c r="AP329" s="223" t="e">
        <f ca="1">H329*_xll.qlYieldTSDiscount("YC-EUR-EONIA",L329)/AO329</f>
        <v>#VALUE!</v>
      </c>
      <c r="AQ329" s="224" t="str">
        <f ca="1">IF(ISERROR(AP329),"",_xll.qlBachelierBlackFormulaImpliedVol(IF(AF329="Receiver","Put",IF(AF329="Payer","Call","NA")),AE329+E329%%,AE329,_xll.qlDayCounterYearFraction("Act/365 (Fixed)",B329,K329),AP329))</f>
        <v/>
      </c>
      <c r="AR329" s="225" t="str">
        <f ca="1">IF(ISERROR(AP329),"",_xll.qlBlackFormulaImpliedStdDev(IF(AF329="Receiver","Put",IF(AF329="Payer","Call","NA")),AE329+E329%%,AE329,AP329)/SQRT(_xll.qlDayCounterYearFraction("Act/365 (Fixed)",B329,K329)))</f>
        <v/>
      </c>
    </row>
    <row r="330" spans="2:44">
      <c r="B330" s="210">
        <f t="shared" ca="1" si="16"/>
        <v>42276</v>
      </c>
      <c r="C330" s="107" t="s">
        <v>44</v>
      </c>
      <c r="D330" s="107" t="s">
        <v>42</v>
      </c>
      <c r="E330" s="107">
        <v>200</v>
      </c>
      <c r="F330" s="209" t="str">
        <f t="shared" si="17"/>
        <v>EUR FWD PREM 200 5Y2Y</v>
      </c>
      <c r="G330" s="212">
        <f t="shared" si="18"/>
        <v>6.9200000000000008E-3</v>
      </c>
      <c r="H330" s="213" t="str">
        <f>VLOOKUP(F330,SwaptionVols!$Z:$AE,4,FALSE)</f>
        <v>#N/A N/A</v>
      </c>
      <c r="I330" s="211" t="s">
        <v>7574</v>
      </c>
      <c r="J330" s="211" t="s">
        <v>7575</v>
      </c>
      <c r="K330" s="210">
        <f ca="1">_xll.qlCalendarAdvance(I330,B330,C330,J330)</f>
        <v>44103</v>
      </c>
      <c r="L330" s="210">
        <f ca="1">_xll.qlCalendarAdvance(I330,K330,"2d")</f>
        <v>44105</v>
      </c>
      <c r="M330" s="210">
        <f ca="1">_xll.qlCalendarAdvance(I330,L330,D330,"unadjusted")</f>
        <v>44835</v>
      </c>
      <c r="N330" s="211" t="s">
        <v>41</v>
      </c>
      <c r="O330" s="211" t="s">
        <v>7574</v>
      </c>
      <c r="P330" s="211" t="s">
        <v>7575</v>
      </c>
      <c r="Q330" s="211" t="s">
        <v>7575</v>
      </c>
      <c r="R330" s="211" t="s">
        <v>7670</v>
      </c>
      <c r="S330" s="214" t="str">
        <f ca="1">_xll.qlSchedule(,L330,M330,N330,O330,P330,Q330,R330)</f>
        <v>obj_0058d#0000</v>
      </c>
      <c r="T330" s="211" t="s">
        <v>58</v>
      </c>
      <c r="U330" s="211" t="s">
        <v>7574</v>
      </c>
      <c r="V330" s="211" t="s">
        <v>7575</v>
      </c>
      <c r="W330" s="211" t="s">
        <v>7575</v>
      </c>
      <c r="X330" s="211" t="s">
        <v>7670</v>
      </c>
      <c r="Y330" s="214" t="str">
        <f ca="1">_xll.qlSchedule(,L330,M330,T330,U330,V330,W330,X330)</f>
        <v>obj_006fb#0000</v>
      </c>
      <c r="Z330" s="215" t="s">
        <v>7671</v>
      </c>
      <c r="AA330" s="216" t="s">
        <v>7640</v>
      </c>
      <c r="AB330" s="216" t="s">
        <v>7672</v>
      </c>
      <c r="AC330" s="214" t="str">
        <f ca="1">_xll.qlVanillaSwap(,,,S330,,Z330,Y330,AA330,,AB330)</f>
        <v>obj_00a02#0000</v>
      </c>
      <c r="AD330" s="214" t="b">
        <f ca="1">_xll.qlInstrumentSetPricingEngine(AC330,_xll.qlDiscountingSwapEngine(,"YC-EUR-EONIA"))</f>
        <v>1</v>
      </c>
      <c r="AE330" s="217">
        <f ca="1">_xll.qlVanillaSwapFairRate(AC330,AD330)</f>
        <v>1.2748169688842804E-2</v>
      </c>
      <c r="AF330" s="209" t="str">
        <f t="shared" si="19"/>
        <v>Payer</v>
      </c>
      <c r="AG330" s="218">
        <v>10000</v>
      </c>
      <c r="AH330" s="219" t="str">
        <f ca="1">_xll.qlVanillaSwap(,AF330,AG330,S330,AE330+E330%%,Z330,Y330,AA330,,AB330)</f>
        <v>obj_013bf#0000</v>
      </c>
      <c r="AI330" s="219" t="str">
        <f ca="1">_xll.qlEuropeanExercise(,K330)</f>
        <v>obj_00345#0000</v>
      </c>
      <c r="AJ330" s="211" t="s">
        <v>7669</v>
      </c>
      <c r="AK330" s="220" t="str">
        <f ca="1">_xll.qlSwaption(,AH330,AI330,AJ330)</f>
        <v>obj_0170d#0000</v>
      </c>
      <c r="AL330" s="221" t="str">
        <f ca="1">_xll.qlConstantSwaptionVolatility(,,I330,J330,G330)</f>
        <v>obj_002aa#0000</v>
      </c>
      <c r="AM330" s="221" t="b">
        <f ca="1">_xll.qlInstrumentSetPricingEngine(AK330,_xll.qlBachelierBlackSwaptionEngine(,"YC-EUR-EONIA",AL330))</f>
        <v>1</v>
      </c>
      <c r="AN330" s="222">
        <f ca="1">_xll.qlInstrumentNPV(AK330,AM330)/_xll.qlYieldTSDiscount("YC-EUR-EONIA",L330)</f>
        <v>14.113034659776117</v>
      </c>
      <c r="AO330" s="222">
        <f ca="1">_xll.qlInstrumentResults(AK330,"annuity",AM330)</f>
        <v>19588.61579714312</v>
      </c>
      <c r="AP330" s="223" t="e">
        <f ca="1">H330*_xll.qlYieldTSDiscount("YC-EUR-EONIA",L330)/AO330</f>
        <v>#VALUE!</v>
      </c>
      <c r="AQ330" s="224" t="str">
        <f ca="1">IF(ISERROR(AP330),"",_xll.qlBachelierBlackFormulaImpliedVol(IF(AF330="Receiver","Put",IF(AF330="Payer","Call","NA")),AE330+E330%%,AE330,_xll.qlDayCounterYearFraction("Act/365 (Fixed)",B330,K330),AP330))</f>
        <v/>
      </c>
      <c r="AR330" s="225" t="str">
        <f ca="1">IF(ISERROR(AP330),"",_xll.qlBlackFormulaImpliedStdDev(IF(AF330="Receiver","Put",IF(AF330="Payer","Call","NA")),AE330+E330%%,AE330,AP330)/SQRT(_xll.qlDayCounterYearFraction("Act/365 (Fixed)",B330,K330)))</f>
        <v/>
      </c>
    </row>
    <row r="331" spans="2:44">
      <c r="B331" s="210">
        <f t="shared" ca="1" si="16"/>
        <v>42276</v>
      </c>
      <c r="C331" s="107" t="s">
        <v>46</v>
      </c>
      <c r="D331" s="107" t="s">
        <v>42</v>
      </c>
      <c r="E331" s="107">
        <v>-200</v>
      </c>
      <c r="F331" s="209" t="str">
        <f t="shared" si="17"/>
        <v>EUR FWD PREM-200 10Y2Y</v>
      </c>
      <c r="G331" s="212">
        <f t="shared" si="18"/>
        <v>7.4000000000000003E-3</v>
      </c>
      <c r="H331" s="213" t="str">
        <f>VLOOKUP(F331,SwaptionVols!$Z:$AE,4,FALSE)</f>
        <v>#N/A N/A</v>
      </c>
      <c r="I331" s="211" t="s">
        <v>7574</v>
      </c>
      <c r="J331" s="211" t="s">
        <v>7575</v>
      </c>
      <c r="K331" s="210">
        <f ca="1">_xll.qlCalendarAdvance(I331,B331,C331,J331)</f>
        <v>45929</v>
      </c>
      <c r="L331" s="210">
        <f ca="1">_xll.qlCalendarAdvance(I331,K331,"2d")</f>
        <v>45931</v>
      </c>
      <c r="M331" s="210">
        <f ca="1">_xll.qlCalendarAdvance(I331,L331,D331,"unadjusted")</f>
        <v>46661</v>
      </c>
      <c r="N331" s="211" t="s">
        <v>41</v>
      </c>
      <c r="O331" s="211" t="s">
        <v>7574</v>
      </c>
      <c r="P331" s="211" t="s">
        <v>7575</v>
      </c>
      <c r="Q331" s="211" t="s">
        <v>7575</v>
      </c>
      <c r="R331" s="211" t="s">
        <v>7670</v>
      </c>
      <c r="S331" s="214" t="str">
        <f ca="1">_xll.qlSchedule(,L331,M331,N331,O331,P331,Q331,R331)</f>
        <v>obj_007dc#0000</v>
      </c>
      <c r="T331" s="211" t="s">
        <v>58</v>
      </c>
      <c r="U331" s="211" t="s">
        <v>7574</v>
      </c>
      <c r="V331" s="211" t="s">
        <v>7575</v>
      </c>
      <c r="W331" s="211" t="s">
        <v>7575</v>
      </c>
      <c r="X331" s="211" t="s">
        <v>7670</v>
      </c>
      <c r="Y331" s="214" t="str">
        <f ca="1">_xll.qlSchedule(,L331,M331,T331,U331,V331,W331,X331)</f>
        <v>obj_00c9e#0000</v>
      </c>
      <c r="Z331" s="215" t="s">
        <v>7671</v>
      </c>
      <c r="AA331" s="216" t="s">
        <v>7640</v>
      </c>
      <c r="AB331" s="216" t="s">
        <v>7672</v>
      </c>
      <c r="AC331" s="214" t="str">
        <f ca="1">_xll.qlVanillaSwap(,,,S331,,Z331,Y331,AA331,,AB331)</f>
        <v>obj_00c9f#0000</v>
      </c>
      <c r="AD331" s="214" t="b">
        <f ca="1">_xll.qlInstrumentSetPricingEngine(AC331,_xll.qlDiscountingSwapEngine(,"YC-EUR-EONIA"))</f>
        <v>1</v>
      </c>
      <c r="AE331" s="217">
        <f ca="1">_xll.qlVanillaSwapFairRate(AC331,AD331)</f>
        <v>2.1041496254718021E-2</v>
      </c>
      <c r="AF331" s="209" t="str">
        <f t="shared" si="19"/>
        <v>Receiver</v>
      </c>
      <c r="AG331" s="218">
        <v>10000</v>
      </c>
      <c r="AH331" s="219" t="str">
        <f ca="1">_xll.qlVanillaSwap(,AF331,AG331,S331,AE331+E331%%,Z331,Y331,AA331,,AB331)</f>
        <v>obj_01218#0000</v>
      </c>
      <c r="AI331" s="219" t="str">
        <f ca="1">_xll.qlEuropeanExercise(,K331)</f>
        <v>obj_0039b#0000</v>
      </c>
      <c r="AJ331" s="211" t="s">
        <v>7669</v>
      </c>
      <c r="AK331" s="220" t="str">
        <f ca="1">_xll.qlSwaption(,AH331,AI331,AJ331)</f>
        <v>obj_01662#0000</v>
      </c>
      <c r="AL331" s="221" t="str">
        <f ca="1">_xll.qlConstantSwaptionVolatility(,,I331,J331,G331)</f>
        <v>obj_00214#0000</v>
      </c>
      <c r="AM331" s="221" t="b">
        <f ca="1">_xll.qlInstrumentSetPricingEngine(AK331,_xll.qlBachelierBlackSwaptionEngine(,"YC-EUR-EONIA",AL331))</f>
        <v>1</v>
      </c>
      <c r="AN331" s="222">
        <f ca="1">_xll.qlInstrumentNPV(AK331,AM331)/_xll.qlYieldTSDiscount("YC-EUR-EONIA",L331)</f>
        <v>49.522852168493273</v>
      </c>
      <c r="AO331" s="222">
        <f ca="1">_xll.qlInstrumentResults(AK331,"annuity",AM331)</f>
        <v>18033.956980606126</v>
      </c>
      <c r="AP331" s="223" t="e">
        <f ca="1">H331*_xll.qlYieldTSDiscount("YC-EUR-EONIA",L331)/AO331</f>
        <v>#VALUE!</v>
      </c>
      <c r="AQ331" s="224" t="str">
        <f ca="1">IF(ISERROR(AP331),"",_xll.qlBachelierBlackFormulaImpliedVol(IF(AF331="Receiver","Put",IF(AF331="Payer","Call","NA")),AE331+E331%%,AE331,_xll.qlDayCounterYearFraction("Act/365 (Fixed)",B331,K331),AP331))</f>
        <v/>
      </c>
      <c r="AR331" s="225" t="str">
        <f ca="1">IF(ISERROR(AP331),"",_xll.qlBlackFormulaImpliedStdDev(IF(AF331="Receiver","Put",IF(AF331="Payer","Call","NA")),AE331+E331%%,AE331,AP331)/SQRT(_xll.qlDayCounterYearFraction("Act/365 (Fixed)",B331,K331)))</f>
        <v/>
      </c>
    </row>
    <row r="332" spans="2:44">
      <c r="B332" s="210">
        <f t="shared" ca="1" si="16"/>
        <v>42276</v>
      </c>
      <c r="C332" s="107" t="s">
        <v>46</v>
      </c>
      <c r="D332" s="107" t="s">
        <v>42</v>
      </c>
      <c r="E332" s="107">
        <v>-100</v>
      </c>
      <c r="F332" s="209" t="str">
        <f t="shared" si="17"/>
        <v>EUR FWD PREM-100 10Y2Y</v>
      </c>
      <c r="G332" s="212">
        <f t="shared" si="18"/>
        <v>7.4000000000000003E-3</v>
      </c>
      <c r="H332" s="213" t="str">
        <f>VLOOKUP(F332,SwaptionVols!$Z:$AE,4,FALSE)</f>
        <v>#N/A N/A</v>
      </c>
      <c r="I332" s="211" t="s">
        <v>7574</v>
      </c>
      <c r="J332" s="211" t="s">
        <v>7575</v>
      </c>
      <c r="K332" s="210">
        <f ca="1">_xll.qlCalendarAdvance(I332,B332,C332,J332)</f>
        <v>45929</v>
      </c>
      <c r="L332" s="210">
        <f ca="1">_xll.qlCalendarAdvance(I332,K332,"2d")</f>
        <v>45931</v>
      </c>
      <c r="M332" s="210">
        <f ca="1">_xll.qlCalendarAdvance(I332,L332,D332,"unadjusted")</f>
        <v>46661</v>
      </c>
      <c r="N332" s="211" t="s">
        <v>41</v>
      </c>
      <c r="O332" s="211" t="s">
        <v>7574</v>
      </c>
      <c r="P332" s="211" t="s">
        <v>7575</v>
      </c>
      <c r="Q332" s="211" t="s">
        <v>7575</v>
      </c>
      <c r="R332" s="211" t="s">
        <v>7670</v>
      </c>
      <c r="S332" s="214" t="str">
        <f ca="1">_xll.qlSchedule(,L332,M332,N332,O332,P332,Q332,R332)</f>
        <v>obj_00cc8#0000</v>
      </c>
      <c r="T332" s="211" t="s">
        <v>58</v>
      </c>
      <c r="U332" s="211" t="s">
        <v>7574</v>
      </c>
      <c r="V332" s="211" t="s">
        <v>7575</v>
      </c>
      <c r="W332" s="211" t="s">
        <v>7575</v>
      </c>
      <c r="X332" s="211" t="s">
        <v>7670</v>
      </c>
      <c r="Y332" s="214" t="str">
        <f ca="1">_xll.qlSchedule(,L332,M332,T332,U332,V332,W332,X332)</f>
        <v>obj_00563#0000</v>
      </c>
      <c r="Z332" s="215" t="s">
        <v>7671</v>
      </c>
      <c r="AA332" s="216" t="s">
        <v>7640</v>
      </c>
      <c r="AB332" s="216" t="s">
        <v>7672</v>
      </c>
      <c r="AC332" s="214" t="str">
        <f ca="1">_xll.qlVanillaSwap(,,,S332,,Z332,Y332,AA332,,AB332)</f>
        <v>obj_00cc9#0000</v>
      </c>
      <c r="AD332" s="214" t="b">
        <f ca="1">_xll.qlInstrumentSetPricingEngine(AC332,_xll.qlDiscountingSwapEngine(,"YC-EUR-EONIA"))</f>
        <v>1</v>
      </c>
      <c r="AE332" s="217">
        <f ca="1">_xll.qlVanillaSwapFairRate(AC332,AD332)</f>
        <v>2.1041496254718021E-2</v>
      </c>
      <c r="AF332" s="209" t="str">
        <f t="shared" si="19"/>
        <v>Receiver</v>
      </c>
      <c r="AG332" s="218">
        <v>10000</v>
      </c>
      <c r="AH332" s="219" t="str">
        <f ca="1">_xll.qlVanillaSwap(,AF332,AG332,S332,AE332+E332%%,Z332,Y332,AA332,,AB332)</f>
        <v>obj_01618#0000</v>
      </c>
      <c r="AI332" s="219" t="str">
        <f ca="1">_xll.qlEuropeanExercise(,K332)</f>
        <v>obj_00554#0000</v>
      </c>
      <c r="AJ332" s="211" t="s">
        <v>7669</v>
      </c>
      <c r="AK332" s="220" t="str">
        <f ca="1">_xll.qlSwaption(,AH332,AI332,AJ332)</f>
        <v>obj_017a8#0000</v>
      </c>
      <c r="AL332" s="221" t="str">
        <f ca="1">_xll.qlConstantSwaptionVolatility(,,I332,J332,G332)</f>
        <v>obj_00180#0000</v>
      </c>
      <c r="AM332" s="221" t="b">
        <f ca="1">_xll.qlInstrumentSetPricingEngine(AK332,_xll.qlBachelierBlackSwaptionEngine(,"YC-EUR-EONIA",AL332))</f>
        <v>1</v>
      </c>
      <c r="AN332" s="222">
        <f ca="1">_xll.qlInstrumentNPV(AK332,AM332)/_xll.qlYieldTSDiscount("YC-EUR-EONIA",L332)</f>
        <v>100.39554092005071</v>
      </c>
      <c r="AO332" s="222">
        <f ca="1">_xll.qlInstrumentResults(AK332,"annuity",AM332)</f>
        <v>18033.956980606126</v>
      </c>
      <c r="AP332" s="223" t="e">
        <f ca="1">H332*_xll.qlYieldTSDiscount("YC-EUR-EONIA",L332)/AO332</f>
        <v>#VALUE!</v>
      </c>
      <c r="AQ332" s="224" t="str">
        <f ca="1">IF(ISERROR(AP332),"",_xll.qlBachelierBlackFormulaImpliedVol(IF(AF332="Receiver","Put",IF(AF332="Payer","Call","NA")),AE332+E332%%,AE332,_xll.qlDayCounterYearFraction("Act/365 (Fixed)",B332,K332),AP332))</f>
        <v/>
      </c>
      <c r="AR332" s="225" t="str">
        <f ca="1">IF(ISERROR(AP332),"",_xll.qlBlackFormulaImpliedStdDev(IF(AF332="Receiver","Put",IF(AF332="Payer","Call","NA")),AE332+E332%%,AE332,AP332)/SQRT(_xll.qlDayCounterYearFraction("Act/365 (Fixed)",B332,K332)))</f>
        <v/>
      </c>
    </row>
    <row r="333" spans="2:44">
      <c r="B333" s="210">
        <f t="shared" ca="1" si="16"/>
        <v>42276</v>
      </c>
      <c r="C333" s="107" t="s">
        <v>46</v>
      </c>
      <c r="D333" s="107" t="s">
        <v>42</v>
      </c>
      <c r="E333" s="107">
        <v>-50</v>
      </c>
      <c r="F333" s="209" t="str">
        <f t="shared" si="17"/>
        <v>EUR FWD PREM-50 10Y2Y</v>
      </c>
      <c r="G333" s="212">
        <f t="shared" si="18"/>
        <v>7.4000000000000003E-3</v>
      </c>
      <c r="H333" s="213" t="str">
        <f>VLOOKUP(F333,SwaptionVols!$Z:$AE,4,FALSE)</f>
        <v>#N/A N/A</v>
      </c>
      <c r="I333" s="211" t="s">
        <v>7574</v>
      </c>
      <c r="J333" s="211" t="s">
        <v>7575</v>
      </c>
      <c r="K333" s="210">
        <f ca="1">_xll.qlCalendarAdvance(I333,B333,C333,J333)</f>
        <v>45929</v>
      </c>
      <c r="L333" s="210">
        <f ca="1">_xll.qlCalendarAdvance(I333,K333,"2d")</f>
        <v>45931</v>
      </c>
      <c r="M333" s="210">
        <f ca="1">_xll.qlCalendarAdvance(I333,L333,D333,"unadjusted")</f>
        <v>46661</v>
      </c>
      <c r="N333" s="211" t="s">
        <v>41</v>
      </c>
      <c r="O333" s="211" t="s">
        <v>7574</v>
      </c>
      <c r="P333" s="211" t="s">
        <v>7575</v>
      </c>
      <c r="Q333" s="211" t="s">
        <v>7575</v>
      </c>
      <c r="R333" s="211" t="s">
        <v>7670</v>
      </c>
      <c r="S333" s="214" t="str">
        <f ca="1">_xll.qlSchedule(,L333,M333,N333,O333,P333,Q333,R333)</f>
        <v>obj_00836#0000</v>
      </c>
      <c r="T333" s="211" t="s">
        <v>58</v>
      </c>
      <c r="U333" s="211" t="s">
        <v>7574</v>
      </c>
      <c r="V333" s="211" t="s">
        <v>7575</v>
      </c>
      <c r="W333" s="211" t="s">
        <v>7575</v>
      </c>
      <c r="X333" s="211" t="s">
        <v>7670</v>
      </c>
      <c r="Y333" s="214" t="str">
        <f ca="1">_xll.qlSchedule(,L333,M333,T333,U333,V333,W333,X333)</f>
        <v>obj_00835#0000</v>
      </c>
      <c r="Z333" s="215" t="s">
        <v>7671</v>
      </c>
      <c r="AA333" s="216" t="s">
        <v>7640</v>
      </c>
      <c r="AB333" s="216" t="s">
        <v>7672</v>
      </c>
      <c r="AC333" s="214" t="str">
        <f ca="1">_xll.qlVanillaSwap(,,,S333,,Z333,Y333,AA333,,AB333)</f>
        <v>obj_00a3b#0000</v>
      </c>
      <c r="AD333" s="214" t="b">
        <f ca="1">_xll.qlInstrumentSetPricingEngine(AC333,_xll.qlDiscountingSwapEngine(,"YC-EUR-EONIA"))</f>
        <v>1</v>
      </c>
      <c r="AE333" s="217">
        <f ca="1">_xll.qlVanillaSwapFairRate(AC333,AD333)</f>
        <v>2.1041496254718021E-2</v>
      </c>
      <c r="AF333" s="209" t="str">
        <f t="shared" si="19"/>
        <v>Receiver</v>
      </c>
      <c r="AG333" s="218">
        <v>10000</v>
      </c>
      <c r="AH333" s="219" t="str">
        <f ca="1">_xll.qlVanillaSwap(,AF333,AG333,S333,AE333+E333%%,Z333,Y333,AA333,,AB333)</f>
        <v>obj_013eb#0000</v>
      </c>
      <c r="AI333" s="219" t="str">
        <f ca="1">_xll.qlEuropeanExercise(,K333)</f>
        <v>obj_004df#0000</v>
      </c>
      <c r="AJ333" s="211" t="s">
        <v>7669</v>
      </c>
      <c r="AK333" s="220" t="str">
        <f ca="1">_xll.qlSwaption(,AH333,AI333,AJ333)</f>
        <v>obj_0145b#0000</v>
      </c>
      <c r="AL333" s="221" t="str">
        <f ca="1">_xll.qlConstantSwaptionVolatility(,,I333,J333,G333)</f>
        <v>obj_0019e#0000</v>
      </c>
      <c r="AM333" s="221" t="b">
        <f ca="1">_xll.qlInstrumentSetPricingEngine(AK333,_xll.qlBachelierBlackSwaptionEngine(,"YC-EUR-EONIA",AL333))</f>
        <v>1</v>
      </c>
      <c r="AN333" s="222">
        <f ca="1">_xll.qlInstrumentNPV(AK333,AM333)/_xll.qlYieldTSDiscount("YC-EUR-EONIA",L333)</f>
        <v>136.70306887878459</v>
      </c>
      <c r="AO333" s="222">
        <f ca="1">_xll.qlInstrumentResults(AK333,"annuity",AM333)</f>
        <v>18033.956980606126</v>
      </c>
      <c r="AP333" s="223" t="e">
        <f ca="1">H333*_xll.qlYieldTSDiscount("YC-EUR-EONIA",L333)/AO333</f>
        <v>#VALUE!</v>
      </c>
      <c r="AQ333" s="224" t="str">
        <f ca="1">IF(ISERROR(AP333),"",_xll.qlBachelierBlackFormulaImpliedVol(IF(AF333="Receiver","Put",IF(AF333="Payer","Call","NA")),AE333+E333%%,AE333,_xll.qlDayCounterYearFraction("Act/365 (Fixed)",B333,K333),AP333))</f>
        <v/>
      </c>
      <c r="AR333" s="225" t="str">
        <f ca="1">IF(ISERROR(AP333),"",_xll.qlBlackFormulaImpliedStdDev(IF(AF333="Receiver","Put",IF(AF333="Payer","Call","NA")),AE333+E333%%,AE333,AP333)/SQRT(_xll.qlDayCounterYearFraction("Act/365 (Fixed)",B333,K333)))</f>
        <v/>
      </c>
    </row>
    <row r="334" spans="2:44">
      <c r="B334" s="210">
        <f t="shared" ca="1" si="16"/>
        <v>42276</v>
      </c>
      <c r="C334" s="107" t="s">
        <v>46</v>
      </c>
      <c r="D334" s="107" t="s">
        <v>42</v>
      </c>
      <c r="E334" s="107">
        <v>-25</v>
      </c>
      <c r="F334" s="209" t="str">
        <f t="shared" si="17"/>
        <v>EUR FWD PREM-25 10Y2Y</v>
      </c>
      <c r="G334" s="212">
        <f t="shared" si="18"/>
        <v>7.4000000000000003E-3</v>
      </c>
      <c r="H334" s="213" t="str">
        <f>VLOOKUP(F334,SwaptionVols!$Z:$AE,4,FALSE)</f>
        <v>#N/A N/A</v>
      </c>
      <c r="I334" s="211" t="s">
        <v>7574</v>
      </c>
      <c r="J334" s="211" t="s">
        <v>7575</v>
      </c>
      <c r="K334" s="210">
        <f ca="1">_xll.qlCalendarAdvance(I334,B334,C334,J334)</f>
        <v>45929</v>
      </c>
      <c r="L334" s="210">
        <f ca="1">_xll.qlCalendarAdvance(I334,K334,"2d")</f>
        <v>45931</v>
      </c>
      <c r="M334" s="210">
        <f ca="1">_xll.qlCalendarAdvance(I334,L334,D334,"unadjusted")</f>
        <v>46661</v>
      </c>
      <c r="N334" s="211" t="s">
        <v>41</v>
      </c>
      <c r="O334" s="211" t="s">
        <v>7574</v>
      </c>
      <c r="P334" s="211" t="s">
        <v>7575</v>
      </c>
      <c r="Q334" s="211" t="s">
        <v>7575</v>
      </c>
      <c r="R334" s="211" t="s">
        <v>7670</v>
      </c>
      <c r="S334" s="214" t="str">
        <f ca="1">_xll.qlSchedule(,L334,M334,N334,O334,P334,Q334,R334)</f>
        <v>obj_00e28#0000</v>
      </c>
      <c r="T334" s="211" t="s">
        <v>58</v>
      </c>
      <c r="U334" s="211" t="s">
        <v>7574</v>
      </c>
      <c r="V334" s="211" t="s">
        <v>7575</v>
      </c>
      <c r="W334" s="211" t="s">
        <v>7575</v>
      </c>
      <c r="X334" s="211" t="s">
        <v>7670</v>
      </c>
      <c r="Y334" s="214" t="str">
        <f ca="1">_xll.qlSchedule(,L334,M334,T334,U334,V334,W334,X334)</f>
        <v>obj_00e27#0000</v>
      </c>
      <c r="Z334" s="215" t="s">
        <v>7671</v>
      </c>
      <c r="AA334" s="216" t="s">
        <v>7640</v>
      </c>
      <c r="AB334" s="216" t="s">
        <v>7672</v>
      </c>
      <c r="AC334" s="214" t="str">
        <f ca="1">_xll.qlVanillaSwap(,,,S334,,Z334,Y334,AA334,,AB334)</f>
        <v>obj_00e29#0000</v>
      </c>
      <c r="AD334" s="214" t="b">
        <f ca="1">_xll.qlInstrumentSetPricingEngine(AC334,_xll.qlDiscountingSwapEngine(,"YC-EUR-EONIA"))</f>
        <v>1</v>
      </c>
      <c r="AE334" s="217">
        <f ca="1">_xll.qlVanillaSwapFairRate(AC334,AD334)</f>
        <v>2.1041496254718021E-2</v>
      </c>
      <c r="AF334" s="209" t="str">
        <f t="shared" si="19"/>
        <v>Receiver</v>
      </c>
      <c r="AG334" s="218">
        <v>10000</v>
      </c>
      <c r="AH334" s="219" t="str">
        <f ca="1">_xll.qlVanillaSwap(,AF334,AG334,S334,AE334+E334%%,Z334,Y334,AA334,,AB334)</f>
        <v>obj_01253#0000</v>
      </c>
      <c r="AI334" s="219" t="str">
        <f ca="1">_xll.qlEuropeanExercise(,K334)</f>
        <v>obj_003b9#0000</v>
      </c>
      <c r="AJ334" s="211" t="s">
        <v>7669</v>
      </c>
      <c r="AK334" s="220" t="str">
        <f ca="1">_xll.qlSwaption(,AH334,AI334,AJ334)</f>
        <v>obj_01631#0000</v>
      </c>
      <c r="AL334" s="221" t="str">
        <f ca="1">_xll.qlConstantSwaptionVolatility(,,I334,J334,G334)</f>
        <v>obj_00131#0000</v>
      </c>
      <c r="AM334" s="221" t="b">
        <f ca="1">_xll.qlInstrumentSetPricingEngine(AK334,_xll.qlBachelierBlackSwaptionEngine(,"YC-EUR-EONIA",AL334))</f>
        <v>1</v>
      </c>
      <c r="AN334" s="222">
        <f ca="1">_xll.qlInstrumentNPV(AK334,AM334)/_xll.qlYieldTSDiscount("YC-EUR-EONIA",L334)</f>
        <v>157.85309688872394</v>
      </c>
      <c r="AO334" s="222">
        <f ca="1">_xll.qlInstrumentResults(AK334,"annuity",AM334)</f>
        <v>18033.956980606134</v>
      </c>
      <c r="AP334" s="223" t="e">
        <f ca="1">H334*_xll.qlYieldTSDiscount("YC-EUR-EONIA",L334)/AO334</f>
        <v>#VALUE!</v>
      </c>
      <c r="AQ334" s="224" t="str">
        <f ca="1">IF(ISERROR(AP334),"",_xll.qlBachelierBlackFormulaImpliedVol(IF(AF334="Receiver","Put",IF(AF334="Payer","Call","NA")),AE334+E334%%,AE334,_xll.qlDayCounterYearFraction("Act/365 (Fixed)",B334,K334),AP334))</f>
        <v/>
      </c>
      <c r="AR334" s="225" t="str">
        <f ca="1">IF(ISERROR(AP334),"",_xll.qlBlackFormulaImpliedStdDev(IF(AF334="Receiver","Put",IF(AF334="Payer","Call","NA")),AE334+E334%%,AE334,AP334)/SQRT(_xll.qlDayCounterYearFraction("Act/365 (Fixed)",B334,K334)))</f>
        <v/>
      </c>
    </row>
    <row r="335" spans="2:44">
      <c r="B335" s="210">
        <f t="shared" ca="1" si="16"/>
        <v>42276</v>
      </c>
      <c r="C335" s="107" t="s">
        <v>46</v>
      </c>
      <c r="D335" s="107" t="s">
        <v>42</v>
      </c>
      <c r="E335" s="107">
        <v>25</v>
      </c>
      <c r="F335" s="209" t="str">
        <f t="shared" si="17"/>
        <v>EUR FWD PREM 25 10Y2Y</v>
      </c>
      <c r="G335" s="212">
        <f t="shared" si="18"/>
        <v>7.4000000000000003E-3</v>
      </c>
      <c r="H335" s="213" t="str">
        <f>VLOOKUP(F335,SwaptionVols!$Z:$AE,4,FALSE)</f>
        <v>#N/A N/A</v>
      </c>
      <c r="I335" s="211" t="s">
        <v>7574</v>
      </c>
      <c r="J335" s="211" t="s">
        <v>7575</v>
      </c>
      <c r="K335" s="210">
        <f ca="1">_xll.qlCalendarAdvance(I335,B335,C335,J335)</f>
        <v>45929</v>
      </c>
      <c r="L335" s="210">
        <f ca="1">_xll.qlCalendarAdvance(I335,K335,"2d")</f>
        <v>45931</v>
      </c>
      <c r="M335" s="210">
        <f ca="1">_xll.qlCalendarAdvance(I335,L335,D335,"unadjusted")</f>
        <v>46661</v>
      </c>
      <c r="N335" s="211" t="s">
        <v>41</v>
      </c>
      <c r="O335" s="211" t="s">
        <v>7574</v>
      </c>
      <c r="P335" s="211" t="s">
        <v>7575</v>
      </c>
      <c r="Q335" s="211" t="s">
        <v>7575</v>
      </c>
      <c r="R335" s="211" t="s">
        <v>7670</v>
      </c>
      <c r="S335" s="214" t="str">
        <f ca="1">_xll.qlSchedule(,L335,M335,N335,O335,P335,Q335,R335)</f>
        <v>obj_006f4#0000</v>
      </c>
      <c r="T335" s="211" t="s">
        <v>58</v>
      </c>
      <c r="U335" s="211" t="s">
        <v>7574</v>
      </c>
      <c r="V335" s="211" t="s">
        <v>7575</v>
      </c>
      <c r="W335" s="211" t="s">
        <v>7575</v>
      </c>
      <c r="X335" s="211" t="s">
        <v>7670</v>
      </c>
      <c r="Y335" s="214" t="str">
        <f ca="1">_xll.qlSchedule(,L335,M335,T335,U335,V335,W335,X335)</f>
        <v>obj_00c94#0000</v>
      </c>
      <c r="Z335" s="215" t="s">
        <v>7671</v>
      </c>
      <c r="AA335" s="216" t="s">
        <v>7640</v>
      </c>
      <c r="AB335" s="216" t="s">
        <v>7672</v>
      </c>
      <c r="AC335" s="214" t="str">
        <f ca="1">_xll.qlVanillaSwap(,,,S335,,Z335,Y335,AA335,,AB335)</f>
        <v>obj_00c95#0000</v>
      </c>
      <c r="AD335" s="214" t="b">
        <f ca="1">_xll.qlInstrumentSetPricingEngine(AC335,_xll.qlDiscountingSwapEngine(,"YC-EUR-EONIA"))</f>
        <v>1</v>
      </c>
      <c r="AE335" s="217">
        <f ca="1">_xll.qlVanillaSwapFairRate(AC335,AD335)</f>
        <v>2.1041496254718021E-2</v>
      </c>
      <c r="AF335" s="209" t="str">
        <f t="shared" si="19"/>
        <v>Payer</v>
      </c>
      <c r="AG335" s="218">
        <v>10000</v>
      </c>
      <c r="AH335" s="219" t="str">
        <f ca="1">_xll.qlVanillaSwap(,AF335,AG335,S335,AE335+E335%%,Z335,Y335,AA335,,AB335)</f>
        <v>obj_01683#0000</v>
      </c>
      <c r="AI335" s="219" t="str">
        <f ca="1">_xll.qlEuropeanExercise(,K335)</f>
        <v>obj_004b4#0000</v>
      </c>
      <c r="AJ335" s="211" t="s">
        <v>7669</v>
      </c>
      <c r="AK335" s="220" t="str">
        <f ca="1">_xll.qlSwaption(,AH335,AI335,AJ335)</f>
        <v>obj_01734#0000</v>
      </c>
      <c r="AL335" s="221" t="str">
        <f ca="1">_xll.qlConstantSwaptionVolatility(,,I335,J335,G335)</f>
        <v>obj_00140#0000</v>
      </c>
      <c r="AM335" s="221" t="b">
        <f ca="1">_xll.qlInstrumentSetPricingEngine(AK335,_xll.qlBachelierBlackSwaptionEngine(,"YC-EUR-EONIA",AL335))</f>
        <v>1</v>
      </c>
      <c r="AN335" s="222">
        <f ca="1">_xll.qlInstrumentNPV(AK335,AM335)/_xll.qlYieldTSDiscount("YC-EUR-EONIA",L335)</f>
        <v>157.85309688872289</v>
      </c>
      <c r="AO335" s="222">
        <f ca="1">_xll.qlInstrumentResults(AK335,"annuity",AM335)</f>
        <v>18033.956980606126</v>
      </c>
      <c r="AP335" s="223" t="e">
        <f ca="1">H335*_xll.qlYieldTSDiscount("YC-EUR-EONIA",L335)/AO335</f>
        <v>#VALUE!</v>
      </c>
      <c r="AQ335" s="224" t="str">
        <f ca="1">IF(ISERROR(AP335),"",_xll.qlBachelierBlackFormulaImpliedVol(IF(AF335="Receiver","Put",IF(AF335="Payer","Call","NA")),AE335+E335%%,AE335,_xll.qlDayCounterYearFraction("Act/365 (Fixed)",B335,K335),AP335))</f>
        <v/>
      </c>
      <c r="AR335" s="225" t="str">
        <f ca="1">IF(ISERROR(AP335),"",_xll.qlBlackFormulaImpliedStdDev(IF(AF335="Receiver","Put",IF(AF335="Payer","Call","NA")),AE335+E335%%,AE335,AP335)/SQRT(_xll.qlDayCounterYearFraction("Act/365 (Fixed)",B335,K335)))</f>
        <v/>
      </c>
    </row>
    <row r="336" spans="2:44">
      <c r="B336" s="210">
        <f t="shared" ca="1" si="16"/>
        <v>42276</v>
      </c>
      <c r="C336" s="107" t="s">
        <v>46</v>
      </c>
      <c r="D336" s="107" t="s">
        <v>42</v>
      </c>
      <c r="E336" s="107">
        <v>50</v>
      </c>
      <c r="F336" s="209" t="str">
        <f t="shared" si="17"/>
        <v>EUR FWD PREM 50 10Y2Y</v>
      </c>
      <c r="G336" s="212">
        <f t="shared" si="18"/>
        <v>7.4000000000000003E-3</v>
      </c>
      <c r="H336" s="213" t="str">
        <f>VLOOKUP(F336,SwaptionVols!$Z:$AE,4,FALSE)</f>
        <v>#N/A N/A</v>
      </c>
      <c r="I336" s="211" t="s">
        <v>7574</v>
      </c>
      <c r="J336" s="211" t="s">
        <v>7575</v>
      </c>
      <c r="K336" s="210">
        <f ca="1">_xll.qlCalendarAdvance(I336,B336,C336,J336)</f>
        <v>45929</v>
      </c>
      <c r="L336" s="210">
        <f ca="1">_xll.qlCalendarAdvance(I336,K336,"2d")</f>
        <v>45931</v>
      </c>
      <c r="M336" s="210">
        <f ca="1">_xll.qlCalendarAdvance(I336,L336,D336,"unadjusted")</f>
        <v>46661</v>
      </c>
      <c r="N336" s="211" t="s">
        <v>41</v>
      </c>
      <c r="O336" s="211" t="s">
        <v>7574</v>
      </c>
      <c r="P336" s="211" t="s">
        <v>7575</v>
      </c>
      <c r="Q336" s="211" t="s">
        <v>7575</v>
      </c>
      <c r="R336" s="211" t="s">
        <v>7670</v>
      </c>
      <c r="S336" s="214" t="str">
        <f ca="1">_xll.qlSchedule(,L336,M336,N336,O336,P336,Q336,R336)</f>
        <v>obj_00ac5#0000</v>
      </c>
      <c r="T336" s="211" t="s">
        <v>58</v>
      </c>
      <c r="U336" s="211" t="s">
        <v>7574</v>
      </c>
      <c r="V336" s="211" t="s">
        <v>7575</v>
      </c>
      <c r="W336" s="211" t="s">
        <v>7575</v>
      </c>
      <c r="X336" s="211" t="s">
        <v>7670</v>
      </c>
      <c r="Y336" s="214" t="str">
        <f ca="1">_xll.qlSchedule(,L336,M336,T336,U336,V336,W336,X336)</f>
        <v>obj_00479#0000</v>
      </c>
      <c r="Z336" s="215" t="s">
        <v>7671</v>
      </c>
      <c r="AA336" s="216" t="s">
        <v>7640</v>
      </c>
      <c r="AB336" s="216" t="s">
        <v>7672</v>
      </c>
      <c r="AC336" s="214" t="str">
        <f ca="1">_xll.qlVanillaSwap(,,,S336,,Z336,Y336,AA336,,AB336)</f>
        <v>obj_00c42#0000</v>
      </c>
      <c r="AD336" s="214" t="b">
        <f ca="1">_xll.qlInstrumentSetPricingEngine(AC336,_xll.qlDiscountingSwapEngine(,"YC-EUR-EONIA"))</f>
        <v>1</v>
      </c>
      <c r="AE336" s="217">
        <f ca="1">_xll.qlVanillaSwapFairRate(AC336,AD336)</f>
        <v>2.1041496254718021E-2</v>
      </c>
      <c r="AF336" s="209" t="str">
        <f t="shared" si="19"/>
        <v>Payer</v>
      </c>
      <c r="AG336" s="218">
        <v>10000</v>
      </c>
      <c r="AH336" s="219" t="str">
        <f ca="1">_xll.qlVanillaSwap(,AF336,AG336,S336,AE336+E336%%,Z336,Y336,AA336,,AB336)</f>
        <v>obj_01638#0000</v>
      </c>
      <c r="AI336" s="219" t="str">
        <f ca="1">_xll.qlEuropeanExercise(,K336)</f>
        <v>obj_00bc9#0000</v>
      </c>
      <c r="AJ336" s="211" t="s">
        <v>7669</v>
      </c>
      <c r="AK336" s="220" t="str">
        <f ca="1">_xll.qlSwaption(,AH336,AI336,AJ336)</f>
        <v>obj_0174d#0000</v>
      </c>
      <c r="AL336" s="221" t="str">
        <f ca="1">_xll.qlConstantSwaptionVolatility(,,I336,J336,G336)</f>
        <v>obj_00169#0000</v>
      </c>
      <c r="AM336" s="221" t="b">
        <f ca="1">_xll.qlInstrumentSetPricingEngine(AK336,_xll.qlBachelierBlackSwaptionEngine(,"YC-EUR-EONIA",AL336))</f>
        <v>1</v>
      </c>
      <c r="AN336" s="222">
        <f ca="1">_xll.qlInstrumentNPV(AK336,AM336)/_xll.qlYieldTSDiscount("YC-EUR-EONIA",L336)</f>
        <v>136.7030688787855</v>
      </c>
      <c r="AO336" s="222">
        <f ca="1">_xll.qlInstrumentResults(AK336,"annuity",AM336)</f>
        <v>18033.956980606126</v>
      </c>
      <c r="AP336" s="223" t="e">
        <f ca="1">H336*_xll.qlYieldTSDiscount("YC-EUR-EONIA",L336)/AO336</f>
        <v>#VALUE!</v>
      </c>
      <c r="AQ336" s="224" t="str">
        <f ca="1">IF(ISERROR(AP336),"",_xll.qlBachelierBlackFormulaImpliedVol(IF(AF336="Receiver","Put",IF(AF336="Payer","Call","NA")),AE336+E336%%,AE336,_xll.qlDayCounterYearFraction("Act/365 (Fixed)",B336,K336),AP336))</f>
        <v/>
      </c>
      <c r="AR336" s="225" t="str">
        <f ca="1">IF(ISERROR(AP336),"",_xll.qlBlackFormulaImpliedStdDev(IF(AF336="Receiver","Put",IF(AF336="Payer","Call","NA")),AE336+E336%%,AE336,AP336)/SQRT(_xll.qlDayCounterYearFraction("Act/365 (Fixed)",B336,K336)))</f>
        <v/>
      </c>
    </row>
    <row r="337" spans="2:44">
      <c r="B337" s="210">
        <f t="shared" ca="1" si="16"/>
        <v>42276</v>
      </c>
      <c r="C337" s="107" t="s">
        <v>46</v>
      </c>
      <c r="D337" s="107" t="s">
        <v>42</v>
      </c>
      <c r="E337" s="107">
        <v>100</v>
      </c>
      <c r="F337" s="209" t="str">
        <f t="shared" si="17"/>
        <v>EUR FWD PREM 100 10Y2Y</v>
      </c>
      <c r="G337" s="212">
        <f t="shared" si="18"/>
        <v>7.4000000000000003E-3</v>
      </c>
      <c r="H337" s="213" t="str">
        <f>VLOOKUP(F337,SwaptionVols!$Z:$AE,4,FALSE)</f>
        <v>#N/A N/A</v>
      </c>
      <c r="I337" s="211" t="s">
        <v>7574</v>
      </c>
      <c r="J337" s="211" t="s">
        <v>7575</v>
      </c>
      <c r="K337" s="210">
        <f ca="1">_xll.qlCalendarAdvance(I337,B337,C337,J337)</f>
        <v>45929</v>
      </c>
      <c r="L337" s="210">
        <f ca="1">_xll.qlCalendarAdvance(I337,K337,"2d")</f>
        <v>45931</v>
      </c>
      <c r="M337" s="210">
        <f ca="1">_xll.qlCalendarAdvance(I337,L337,D337,"unadjusted")</f>
        <v>46661</v>
      </c>
      <c r="N337" s="211" t="s">
        <v>41</v>
      </c>
      <c r="O337" s="211" t="s">
        <v>7574</v>
      </c>
      <c r="P337" s="211" t="s">
        <v>7575</v>
      </c>
      <c r="Q337" s="211" t="s">
        <v>7575</v>
      </c>
      <c r="R337" s="211" t="s">
        <v>7670</v>
      </c>
      <c r="S337" s="214" t="str">
        <f ca="1">_xll.qlSchedule(,L337,M337,N337,O337,P337,Q337,R337)</f>
        <v>obj_0040f#0000</v>
      </c>
      <c r="T337" s="211" t="s">
        <v>58</v>
      </c>
      <c r="U337" s="211" t="s">
        <v>7574</v>
      </c>
      <c r="V337" s="211" t="s">
        <v>7575</v>
      </c>
      <c r="W337" s="211" t="s">
        <v>7575</v>
      </c>
      <c r="X337" s="211" t="s">
        <v>7670</v>
      </c>
      <c r="Y337" s="214" t="str">
        <f ca="1">_xll.qlSchedule(,L337,M337,T337,U337,V337,W337,X337)</f>
        <v>obj_004ce#0000</v>
      </c>
      <c r="Z337" s="215" t="s">
        <v>7671</v>
      </c>
      <c r="AA337" s="216" t="s">
        <v>7640</v>
      </c>
      <c r="AB337" s="216" t="s">
        <v>7672</v>
      </c>
      <c r="AC337" s="214" t="str">
        <f ca="1">_xll.qlVanillaSwap(,,,S337,,Z337,Y337,AA337,,AB337)</f>
        <v>obj_00b10#0000</v>
      </c>
      <c r="AD337" s="214" t="b">
        <f ca="1">_xll.qlInstrumentSetPricingEngine(AC337,_xll.qlDiscountingSwapEngine(,"YC-EUR-EONIA"))</f>
        <v>1</v>
      </c>
      <c r="AE337" s="217">
        <f ca="1">_xll.qlVanillaSwapFairRate(AC337,AD337)</f>
        <v>2.1041496254718021E-2</v>
      </c>
      <c r="AF337" s="209" t="str">
        <f t="shared" si="19"/>
        <v>Payer</v>
      </c>
      <c r="AG337" s="218">
        <v>10000</v>
      </c>
      <c r="AH337" s="219" t="str">
        <f ca="1">_xll.qlVanillaSwap(,AF337,AG337,S337,AE337+E337%%,Z337,Y337,AA337,,AB337)</f>
        <v>obj_016a0#0000</v>
      </c>
      <c r="AI337" s="219" t="str">
        <f ca="1">_xll.qlEuropeanExercise(,K337)</f>
        <v>obj_00454#0000</v>
      </c>
      <c r="AJ337" s="211" t="s">
        <v>7669</v>
      </c>
      <c r="AK337" s="220" t="str">
        <f ca="1">_xll.qlSwaption(,AH337,AI337,AJ337)</f>
        <v>obj_017a6#0000</v>
      </c>
      <c r="AL337" s="221" t="str">
        <f ca="1">_xll.qlConstantSwaptionVolatility(,,I337,J337,G337)</f>
        <v>obj_00208#0000</v>
      </c>
      <c r="AM337" s="221" t="b">
        <f ca="1">_xll.qlInstrumentSetPricingEngine(AK337,_xll.qlBachelierBlackSwaptionEngine(,"YC-EUR-EONIA",AL337))</f>
        <v>1</v>
      </c>
      <c r="AN337" s="222">
        <f ca="1">_xll.qlInstrumentNPV(AK337,AM337)/_xll.qlYieldTSDiscount("YC-EUR-EONIA",L337)</f>
        <v>100.39554092005002</v>
      </c>
      <c r="AO337" s="222">
        <f ca="1">_xll.qlInstrumentResults(AK337,"annuity",AM337)</f>
        <v>18033.956980606134</v>
      </c>
      <c r="AP337" s="223" t="e">
        <f ca="1">H337*_xll.qlYieldTSDiscount("YC-EUR-EONIA",L337)/AO337</f>
        <v>#VALUE!</v>
      </c>
      <c r="AQ337" s="224" t="str">
        <f ca="1">IF(ISERROR(AP337),"",_xll.qlBachelierBlackFormulaImpliedVol(IF(AF337="Receiver","Put",IF(AF337="Payer","Call","NA")),AE337+E337%%,AE337,_xll.qlDayCounterYearFraction("Act/365 (Fixed)",B337,K337),AP337))</f>
        <v/>
      </c>
      <c r="AR337" s="225" t="str">
        <f ca="1">IF(ISERROR(AP337),"",_xll.qlBlackFormulaImpliedStdDev(IF(AF337="Receiver","Put",IF(AF337="Payer","Call","NA")),AE337+E337%%,AE337,AP337)/SQRT(_xll.qlDayCounterYearFraction("Act/365 (Fixed)",B337,K337)))</f>
        <v/>
      </c>
    </row>
    <row r="338" spans="2:44">
      <c r="B338" s="210">
        <f t="shared" ca="1" si="16"/>
        <v>42276</v>
      </c>
      <c r="C338" s="107" t="s">
        <v>46</v>
      </c>
      <c r="D338" s="107" t="s">
        <v>42</v>
      </c>
      <c r="E338" s="107">
        <v>200</v>
      </c>
      <c r="F338" s="209" t="str">
        <f t="shared" si="17"/>
        <v>EUR FWD PREM 200 10Y2Y</v>
      </c>
      <c r="G338" s="212">
        <f t="shared" si="18"/>
        <v>7.4000000000000003E-3</v>
      </c>
      <c r="H338" s="213" t="str">
        <f>VLOOKUP(F338,SwaptionVols!$Z:$AE,4,FALSE)</f>
        <v>#N/A N/A</v>
      </c>
      <c r="I338" s="211" t="s">
        <v>7574</v>
      </c>
      <c r="J338" s="211" t="s">
        <v>7575</v>
      </c>
      <c r="K338" s="210">
        <f ca="1">_xll.qlCalendarAdvance(I338,B338,C338,J338)</f>
        <v>45929</v>
      </c>
      <c r="L338" s="210">
        <f ca="1">_xll.qlCalendarAdvance(I338,K338,"2d")</f>
        <v>45931</v>
      </c>
      <c r="M338" s="210">
        <f ca="1">_xll.qlCalendarAdvance(I338,L338,D338,"unadjusted")</f>
        <v>46661</v>
      </c>
      <c r="N338" s="211" t="s">
        <v>41</v>
      </c>
      <c r="O338" s="211" t="s">
        <v>7574</v>
      </c>
      <c r="P338" s="211" t="s">
        <v>7575</v>
      </c>
      <c r="Q338" s="211" t="s">
        <v>7575</v>
      </c>
      <c r="R338" s="211" t="s">
        <v>7670</v>
      </c>
      <c r="S338" s="214" t="str">
        <f ca="1">_xll.qlSchedule(,L338,M338,N338,O338,P338,Q338,R338)</f>
        <v>obj_00d98#0000</v>
      </c>
      <c r="T338" s="211" t="s">
        <v>58</v>
      </c>
      <c r="U338" s="211" t="s">
        <v>7574</v>
      </c>
      <c r="V338" s="211" t="s">
        <v>7575</v>
      </c>
      <c r="W338" s="211" t="s">
        <v>7575</v>
      </c>
      <c r="X338" s="211" t="s">
        <v>7670</v>
      </c>
      <c r="Y338" s="214" t="str">
        <f ca="1">_xll.qlSchedule(,L338,M338,T338,U338,V338,W338,X338)</f>
        <v>obj_00d97#0000</v>
      </c>
      <c r="Z338" s="215" t="s">
        <v>7671</v>
      </c>
      <c r="AA338" s="216" t="s">
        <v>7640</v>
      </c>
      <c r="AB338" s="216" t="s">
        <v>7672</v>
      </c>
      <c r="AC338" s="214" t="str">
        <f ca="1">_xll.qlVanillaSwap(,,,S338,,Z338,Y338,AA338,,AB338)</f>
        <v>obj_00d99#0000</v>
      </c>
      <c r="AD338" s="214" t="b">
        <f ca="1">_xll.qlInstrumentSetPricingEngine(AC338,_xll.qlDiscountingSwapEngine(,"YC-EUR-EONIA"))</f>
        <v>1</v>
      </c>
      <c r="AE338" s="217">
        <f ca="1">_xll.qlVanillaSwapFairRate(AC338,AD338)</f>
        <v>2.1041496254718021E-2</v>
      </c>
      <c r="AF338" s="209" t="str">
        <f t="shared" si="19"/>
        <v>Payer</v>
      </c>
      <c r="AG338" s="218">
        <v>10000</v>
      </c>
      <c r="AH338" s="219" t="str">
        <f ca="1">_xll.qlVanillaSwap(,AF338,AG338,S338,AE338+E338%%,Z338,Y338,AA338,,AB338)</f>
        <v>obj_0125c#0000</v>
      </c>
      <c r="AI338" s="219" t="str">
        <f ca="1">_xll.qlEuropeanExercise(,K338)</f>
        <v>obj_003e3#0000</v>
      </c>
      <c r="AJ338" s="211" t="s">
        <v>7669</v>
      </c>
      <c r="AK338" s="220" t="str">
        <f ca="1">_xll.qlSwaption(,AH338,AI338,AJ338)</f>
        <v>obj_014c6#0000</v>
      </c>
      <c r="AL338" s="221" t="str">
        <f ca="1">_xll.qlConstantSwaptionVolatility(,,I338,J338,G338)</f>
        <v>obj_00213#0000</v>
      </c>
      <c r="AM338" s="221" t="b">
        <f ca="1">_xll.qlInstrumentSetPricingEngine(AK338,_xll.qlBachelierBlackSwaptionEngine(,"YC-EUR-EONIA",AL338))</f>
        <v>1</v>
      </c>
      <c r="AN338" s="222">
        <f ca="1">_xll.qlInstrumentNPV(AK338,AM338)/_xll.qlYieldTSDiscount("YC-EUR-EONIA",L338)</f>
        <v>49.522852168492911</v>
      </c>
      <c r="AO338" s="222">
        <f ca="1">_xll.qlInstrumentResults(AK338,"annuity",AM338)</f>
        <v>18033.956980606134</v>
      </c>
      <c r="AP338" s="223" t="e">
        <f ca="1">H338*_xll.qlYieldTSDiscount("YC-EUR-EONIA",L338)/AO338</f>
        <v>#VALUE!</v>
      </c>
      <c r="AQ338" s="224" t="str">
        <f ca="1">IF(ISERROR(AP338),"",_xll.qlBachelierBlackFormulaImpliedVol(IF(AF338="Receiver","Put",IF(AF338="Payer","Call","NA")),AE338+E338%%,AE338,_xll.qlDayCounterYearFraction("Act/365 (Fixed)",B338,K338),AP338))</f>
        <v/>
      </c>
      <c r="AR338" s="225" t="str">
        <f ca="1">IF(ISERROR(AP338),"",_xll.qlBlackFormulaImpliedStdDev(IF(AF338="Receiver","Put",IF(AF338="Payer","Call","NA")),AE338+E338%%,AE338,AP338)/SQRT(_xll.qlDayCounterYearFraction("Act/365 (Fixed)",B338,K338)))</f>
        <v/>
      </c>
    </row>
    <row r="339" spans="2:44">
      <c r="B339" s="210">
        <f t="shared" ca="1" si="16"/>
        <v>42276</v>
      </c>
      <c r="C339" s="107" t="s">
        <v>47</v>
      </c>
      <c r="D339" s="107" t="s">
        <v>42</v>
      </c>
      <c r="E339" s="107">
        <v>-200</v>
      </c>
      <c r="F339" s="209" t="str">
        <f t="shared" si="17"/>
        <v>EUR FWD PREM-200 15Y2Y</v>
      </c>
      <c r="G339" s="212">
        <f t="shared" si="18"/>
        <v>7.1599999999999997E-3</v>
      </c>
      <c r="H339" s="213" t="str">
        <f>VLOOKUP(F339,SwaptionVols!$Z:$AE,4,FALSE)</f>
        <v>#N/A N/A</v>
      </c>
      <c r="I339" s="211" t="s">
        <v>7574</v>
      </c>
      <c r="J339" s="211" t="s">
        <v>7575</v>
      </c>
      <c r="K339" s="210">
        <f ca="1">_xll.qlCalendarAdvance(I339,B339,C339,J339)</f>
        <v>47756</v>
      </c>
      <c r="L339" s="210">
        <f ca="1">_xll.qlCalendarAdvance(I339,K339,"2d")</f>
        <v>47758</v>
      </c>
      <c r="M339" s="210">
        <f ca="1">_xll.qlCalendarAdvance(I339,L339,D339,"unadjusted")</f>
        <v>48489</v>
      </c>
      <c r="N339" s="211" t="s">
        <v>41</v>
      </c>
      <c r="O339" s="211" t="s">
        <v>7574</v>
      </c>
      <c r="P339" s="211" t="s">
        <v>7575</v>
      </c>
      <c r="Q339" s="211" t="s">
        <v>7575</v>
      </c>
      <c r="R339" s="211" t="s">
        <v>7670</v>
      </c>
      <c r="S339" s="214" t="str">
        <f ca="1">_xll.qlSchedule(,L339,M339,N339,O339,P339,Q339,R339)</f>
        <v>obj_00d30#0000</v>
      </c>
      <c r="T339" s="211" t="s">
        <v>58</v>
      </c>
      <c r="U339" s="211" t="s">
        <v>7574</v>
      </c>
      <c r="V339" s="211" t="s">
        <v>7575</v>
      </c>
      <c r="W339" s="211" t="s">
        <v>7575</v>
      </c>
      <c r="X339" s="211" t="s">
        <v>7670</v>
      </c>
      <c r="Y339" s="214" t="str">
        <f ca="1">_xll.qlSchedule(,L339,M339,T339,U339,V339,W339,X339)</f>
        <v>obj_00653#0000</v>
      </c>
      <c r="Z339" s="215" t="s">
        <v>7671</v>
      </c>
      <c r="AA339" s="216" t="s">
        <v>7640</v>
      </c>
      <c r="AB339" s="216" t="s">
        <v>7672</v>
      </c>
      <c r="AC339" s="214" t="str">
        <f ca="1">_xll.qlVanillaSwap(,,,S339,,Z339,Y339,AA339,,AB339)</f>
        <v>obj_00e8c#0000</v>
      </c>
      <c r="AD339" s="214" t="b">
        <f ca="1">_xll.qlInstrumentSetPricingEngine(AC339,_xll.qlDiscountingSwapEngine(,"YC-EUR-EONIA"))</f>
        <v>1</v>
      </c>
      <c r="AE339" s="217">
        <f ca="1">_xll.qlVanillaSwapFairRate(AC339,AD339)</f>
        <v>2.0968002420452291E-2</v>
      </c>
      <c r="AF339" s="209" t="str">
        <f t="shared" si="19"/>
        <v>Receiver</v>
      </c>
      <c r="AG339" s="218">
        <v>10000</v>
      </c>
      <c r="AH339" s="219" t="str">
        <f ca="1">_xll.qlVanillaSwap(,AF339,AG339,S339,AE339+E339%%,Z339,Y339,AA339,,AB339)</f>
        <v>obj_0150e#0000</v>
      </c>
      <c r="AI339" s="219" t="str">
        <f ca="1">_xll.qlEuropeanExercise(,K339)</f>
        <v>obj_0047b#0000</v>
      </c>
      <c r="AJ339" s="211" t="s">
        <v>7669</v>
      </c>
      <c r="AK339" s="220" t="str">
        <f ca="1">_xll.qlSwaption(,AH339,AI339,AJ339)</f>
        <v>obj_0177d#0000</v>
      </c>
      <c r="AL339" s="221" t="str">
        <f ca="1">_xll.qlConstantSwaptionVolatility(,,I339,J339,G339)</f>
        <v>obj_00316#0000</v>
      </c>
      <c r="AM339" s="221" t="b">
        <f ca="1">_xll.qlInstrumentSetPricingEngine(AK339,_xll.qlBachelierBlackSwaptionEngine(,"YC-EUR-EONIA",AL339))</f>
        <v>1</v>
      </c>
      <c r="AN339" s="222">
        <f ca="1">_xll.qlInstrumentNPV(AK339,AM339)/_xll.qlYieldTSDiscount("YC-EUR-EONIA",L339)</f>
        <v>74.369551421387982</v>
      </c>
      <c r="AO339" s="222">
        <f ca="1">_xll.qlInstrumentResults(AK339,"annuity",AM339)</f>
        <v>16382.071211868139</v>
      </c>
      <c r="AP339" s="223" t="e">
        <f ca="1">H339*_xll.qlYieldTSDiscount("YC-EUR-EONIA",L339)/AO339</f>
        <v>#VALUE!</v>
      </c>
      <c r="AQ339" s="224" t="str">
        <f ca="1">IF(ISERROR(AP339),"",_xll.qlBachelierBlackFormulaImpliedVol(IF(AF339="Receiver","Put",IF(AF339="Payer","Call","NA")),AE339+E339%%,AE339,_xll.qlDayCounterYearFraction("Act/365 (Fixed)",B339,K339),AP339))</f>
        <v/>
      </c>
      <c r="AR339" s="225" t="str">
        <f ca="1">IF(ISERROR(AP339),"",_xll.qlBlackFormulaImpliedStdDev(IF(AF339="Receiver","Put",IF(AF339="Payer","Call","NA")),AE339+E339%%,AE339,AP339)/SQRT(_xll.qlDayCounterYearFraction("Act/365 (Fixed)",B339,K339)))</f>
        <v/>
      </c>
    </row>
    <row r="340" spans="2:44">
      <c r="B340" s="210">
        <f t="shared" ca="1" si="16"/>
        <v>42276</v>
      </c>
      <c r="C340" s="107" t="s">
        <v>47</v>
      </c>
      <c r="D340" s="107" t="s">
        <v>42</v>
      </c>
      <c r="E340" s="107">
        <v>-100</v>
      </c>
      <c r="F340" s="209" t="str">
        <f t="shared" si="17"/>
        <v>EUR FWD PREM-100 15Y2Y</v>
      </c>
      <c r="G340" s="212">
        <f t="shared" si="18"/>
        <v>7.1599999999999997E-3</v>
      </c>
      <c r="H340" s="213" t="str">
        <f>VLOOKUP(F340,SwaptionVols!$Z:$AE,4,FALSE)</f>
        <v>#N/A N/A</v>
      </c>
      <c r="I340" s="211" t="s">
        <v>7574</v>
      </c>
      <c r="J340" s="211" t="s">
        <v>7575</v>
      </c>
      <c r="K340" s="210">
        <f ca="1">_xll.qlCalendarAdvance(I340,B340,C340,J340)</f>
        <v>47756</v>
      </c>
      <c r="L340" s="210">
        <f ca="1">_xll.qlCalendarAdvance(I340,K340,"2d")</f>
        <v>47758</v>
      </c>
      <c r="M340" s="210">
        <f ca="1">_xll.qlCalendarAdvance(I340,L340,D340,"unadjusted")</f>
        <v>48489</v>
      </c>
      <c r="N340" s="211" t="s">
        <v>41</v>
      </c>
      <c r="O340" s="211" t="s">
        <v>7574</v>
      </c>
      <c r="P340" s="211" t="s">
        <v>7575</v>
      </c>
      <c r="Q340" s="211" t="s">
        <v>7575</v>
      </c>
      <c r="R340" s="211" t="s">
        <v>7670</v>
      </c>
      <c r="S340" s="214" t="str">
        <f ca="1">_xll.qlSchedule(,L340,M340,N340,O340,P340,Q340,R340)</f>
        <v>obj_008b2#0000</v>
      </c>
      <c r="T340" s="211" t="s">
        <v>58</v>
      </c>
      <c r="U340" s="211" t="s">
        <v>7574</v>
      </c>
      <c r="V340" s="211" t="s">
        <v>7575</v>
      </c>
      <c r="W340" s="211" t="s">
        <v>7575</v>
      </c>
      <c r="X340" s="211" t="s">
        <v>7670</v>
      </c>
      <c r="Y340" s="214" t="str">
        <f ca="1">_xll.qlSchedule(,L340,M340,T340,U340,V340,W340,X340)</f>
        <v>obj_008b1#0000</v>
      </c>
      <c r="Z340" s="215" t="s">
        <v>7671</v>
      </c>
      <c r="AA340" s="216" t="s">
        <v>7640</v>
      </c>
      <c r="AB340" s="216" t="s">
        <v>7672</v>
      </c>
      <c r="AC340" s="214" t="str">
        <f ca="1">_xll.qlVanillaSwap(,,,S340,,Z340,Y340,AA340,,AB340)</f>
        <v>obj_00c2e#0000</v>
      </c>
      <c r="AD340" s="214" t="b">
        <f ca="1">_xll.qlInstrumentSetPricingEngine(AC340,_xll.qlDiscountingSwapEngine(,"YC-EUR-EONIA"))</f>
        <v>1</v>
      </c>
      <c r="AE340" s="217">
        <f ca="1">_xll.qlVanillaSwapFairRate(AC340,AD340)</f>
        <v>2.0968002420452291E-2</v>
      </c>
      <c r="AF340" s="209" t="str">
        <f t="shared" si="19"/>
        <v>Receiver</v>
      </c>
      <c r="AG340" s="218">
        <v>10000</v>
      </c>
      <c r="AH340" s="219" t="str">
        <f ca="1">_xll.qlVanillaSwap(,AF340,AG340,S340,AE340+E340%%,Z340,Y340,AA340,,AB340)</f>
        <v>obj_01222#0000</v>
      </c>
      <c r="AI340" s="219" t="str">
        <f ca="1">_xll.qlEuropeanExercise(,K340)</f>
        <v>obj_00394#0000</v>
      </c>
      <c r="AJ340" s="211" t="s">
        <v>7669</v>
      </c>
      <c r="AK340" s="220" t="str">
        <f ca="1">_xll.qlSwaption(,AH340,AI340,AJ340)</f>
        <v>obj_015b7#0000</v>
      </c>
      <c r="AL340" s="221" t="str">
        <f ca="1">_xll.qlConstantSwaptionVolatility(,,I340,J340,G340)</f>
        <v>obj_00253#0000</v>
      </c>
      <c r="AM340" s="221" t="b">
        <f ca="1">_xll.qlInstrumentSetPricingEngine(AK340,_xll.qlBachelierBlackSwaptionEngine(,"YC-EUR-EONIA",AL340))</f>
        <v>1</v>
      </c>
      <c r="AN340" s="222">
        <f ca="1">_xll.qlInstrumentNPV(AK340,AM340)/_xll.qlYieldTSDiscount("YC-EUR-EONIA",L340)</f>
        <v>131.79052210273156</v>
      </c>
      <c r="AO340" s="222">
        <f ca="1">_xll.qlInstrumentResults(AK340,"annuity",AM340)</f>
        <v>16382.071211868144</v>
      </c>
      <c r="AP340" s="223" t="e">
        <f ca="1">H340*_xll.qlYieldTSDiscount("YC-EUR-EONIA",L340)/AO340</f>
        <v>#VALUE!</v>
      </c>
      <c r="AQ340" s="224" t="str">
        <f ca="1">IF(ISERROR(AP340),"",_xll.qlBachelierBlackFormulaImpliedVol(IF(AF340="Receiver","Put",IF(AF340="Payer","Call","NA")),AE340+E340%%,AE340,_xll.qlDayCounterYearFraction("Act/365 (Fixed)",B340,K340),AP340))</f>
        <v/>
      </c>
      <c r="AR340" s="225" t="str">
        <f ca="1">IF(ISERROR(AP340),"",_xll.qlBlackFormulaImpliedStdDev(IF(AF340="Receiver","Put",IF(AF340="Payer","Call","NA")),AE340+E340%%,AE340,AP340)/SQRT(_xll.qlDayCounterYearFraction("Act/365 (Fixed)",B340,K340)))</f>
        <v/>
      </c>
    </row>
    <row r="341" spans="2:44">
      <c r="B341" s="210">
        <f t="shared" ca="1" si="16"/>
        <v>42276</v>
      </c>
      <c r="C341" s="107" t="s">
        <v>47</v>
      </c>
      <c r="D341" s="107" t="s">
        <v>42</v>
      </c>
      <c r="E341" s="107">
        <v>-50</v>
      </c>
      <c r="F341" s="209" t="str">
        <f t="shared" si="17"/>
        <v>EUR FWD PREM-50 15Y2Y</v>
      </c>
      <c r="G341" s="212">
        <f t="shared" si="18"/>
        <v>7.1599999999999997E-3</v>
      </c>
      <c r="H341" s="213" t="str">
        <f>VLOOKUP(F341,SwaptionVols!$Z:$AE,4,FALSE)</f>
        <v>#N/A N/A</v>
      </c>
      <c r="I341" s="211" t="s">
        <v>7574</v>
      </c>
      <c r="J341" s="211" t="s">
        <v>7575</v>
      </c>
      <c r="K341" s="210">
        <f ca="1">_xll.qlCalendarAdvance(I341,B341,C341,J341)</f>
        <v>47756</v>
      </c>
      <c r="L341" s="210">
        <f ca="1">_xll.qlCalendarAdvance(I341,K341,"2d")</f>
        <v>47758</v>
      </c>
      <c r="M341" s="210">
        <f ca="1">_xll.qlCalendarAdvance(I341,L341,D341,"unadjusted")</f>
        <v>48489</v>
      </c>
      <c r="N341" s="211" t="s">
        <v>41</v>
      </c>
      <c r="O341" s="211" t="s">
        <v>7574</v>
      </c>
      <c r="P341" s="211" t="s">
        <v>7575</v>
      </c>
      <c r="Q341" s="211" t="s">
        <v>7575</v>
      </c>
      <c r="R341" s="211" t="s">
        <v>7670</v>
      </c>
      <c r="S341" s="214" t="str">
        <f ca="1">_xll.qlSchedule(,L341,M341,N341,O341,P341,Q341,R341)</f>
        <v>obj_006ad#0000</v>
      </c>
      <c r="T341" s="211" t="s">
        <v>58</v>
      </c>
      <c r="U341" s="211" t="s">
        <v>7574</v>
      </c>
      <c r="V341" s="211" t="s">
        <v>7575</v>
      </c>
      <c r="W341" s="211" t="s">
        <v>7575</v>
      </c>
      <c r="X341" s="211" t="s">
        <v>7670</v>
      </c>
      <c r="Y341" s="214" t="str">
        <f ca="1">_xll.qlSchedule(,L341,M341,T341,U341,V341,W341,X341)</f>
        <v>obj_00cbe#0000</v>
      </c>
      <c r="Z341" s="215" t="s">
        <v>7671</v>
      </c>
      <c r="AA341" s="216" t="s">
        <v>7640</v>
      </c>
      <c r="AB341" s="216" t="s">
        <v>7672</v>
      </c>
      <c r="AC341" s="214" t="str">
        <f ca="1">_xll.qlVanillaSwap(,,,S341,,Z341,Y341,AA341,,AB341)</f>
        <v>obj_00d28#0000</v>
      </c>
      <c r="AD341" s="214" t="b">
        <f ca="1">_xll.qlInstrumentSetPricingEngine(AC341,_xll.qlDiscountingSwapEngine(,"YC-EUR-EONIA"))</f>
        <v>1</v>
      </c>
      <c r="AE341" s="217">
        <f ca="1">_xll.qlVanillaSwapFairRate(AC341,AD341)</f>
        <v>2.0968002420452291E-2</v>
      </c>
      <c r="AF341" s="209" t="str">
        <f t="shared" si="19"/>
        <v>Receiver</v>
      </c>
      <c r="AG341" s="218">
        <v>10000</v>
      </c>
      <c r="AH341" s="219" t="str">
        <f ca="1">_xll.qlVanillaSwap(,AF341,AG341,S341,AE341+E341%%,Z341,Y341,AA341,,AB341)</f>
        <v>obj_015c1#0000</v>
      </c>
      <c r="AI341" s="219" t="str">
        <f ca="1">_xll.qlEuropeanExercise(,K341)</f>
        <v>obj_004b7#0000</v>
      </c>
      <c r="AJ341" s="211" t="s">
        <v>7669</v>
      </c>
      <c r="AK341" s="220" t="str">
        <f ca="1">_xll.qlSwaption(,AH341,AI341,AJ341)</f>
        <v>obj_0177a#0000</v>
      </c>
      <c r="AL341" s="221" t="str">
        <f ca="1">_xll.qlConstantSwaptionVolatility(,,I341,J341,G341)</f>
        <v>obj_0021e#0000</v>
      </c>
      <c r="AM341" s="221" t="b">
        <f ca="1">_xll.qlInstrumentSetPricingEngine(AK341,_xll.qlBachelierBlackSwaptionEngine(,"YC-EUR-EONIA",AL341))</f>
        <v>1</v>
      </c>
      <c r="AN341" s="222">
        <f ca="1">_xll.qlInstrumentNPV(AK341,AM341)/_xll.qlYieldTSDiscount("YC-EUR-EONIA",L341)</f>
        <v>170.04815238644454</v>
      </c>
      <c r="AO341" s="222">
        <f ca="1">_xll.qlInstrumentResults(AK341,"annuity",AM341)</f>
        <v>16382.071211868139</v>
      </c>
      <c r="AP341" s="223" t="e">
        <f ca="1">H341*_xll.qlYieldTSDiscount("YC-EUR-EONIA",L341)/AO341</f>
        <v>#VALUE!</v>
      </c>
      <c r="AQ341" s="224" t="str">
        <f ca="1">IF(ISERROR(AP341),"",_xll.qlBachelierBlackFormulaImpliedVol(IF(AF341="Receiver","Put",IF(AF341="Payer","Call","NA")),AE341+E341%%,AE341,_xll.qlDayCounterYearFraction("Act/365 (Fixed)",B341,K341),AP341))</f>
        <v/>
      </c>
      <c r="AR341" s="225" t="str">
        <f ca="1">IF(ISERROR(AP341),"",_xll.qlBlackFormulaImpliedStdDev(IF(AF341="Receiver","Put",IF(AF341="Payer","Call","NA")),AE341+E341%%,AE341,AP341)/SQRT(_xll.qlDayCounterYearFraction("Act/365 (Fixed)",B341,K341)))</f>
        <v/>
      </c>
    </row>
    <row r="342" spans="2:44">
      <c r="B342" s="210">
        <f t="shared" ca="1" si="16"/>
        <v>42276</v>
      </c>
      <c r="C342" s="107" t="s">
        <v>47</v>
      </c>
      <c r="D342" s="107" t="s">
        <v>42</v>
      </c>
      <c r="E342" s="107">
        <v>-25</v>
      </c>
      <c r="F342" s="209" t="str">
        <f t="shared" si="17"/>
        <v>EUR FWD PREM-25 15Y2Y</v>
      </c>
      <c r="G342" s="212">
        <f t="shared" si="18"/>
        <v>7.1599999999999997E-3</v>
      </c>
      <c r="H342" s="213" t="str">
        <f>VLOOKUP(F342,SwaptionVols!$Z:$AE,4,FALSE)</f>
        <v>#N/A N/A</v>
      </c>
      <c r="I342" s="211" t="s">
        <v>7574</v>
      </c>
      <c r="J342" s="211" t="s">
        <v>7575</v>
      </c>
      <c r="K342" s="210">
        <f ca="1">_xll.qlCalendarAdvance(I342,B342,C342,J342)</f>
        <v>47756</v>
      </c>
      <c r="L342" s="210">
        <f ca="1">_xll.qlCalendarAdvance(I342,K342,"2d")</f>
        <v>47758</v>
      </c>
      <c r="M342" s="210">
        <f ca="1">_xll.qlCalendarAdvance(I342,L342,D342,"unadjusted")</f>
        <v>48489</v>
      </c>
      <c r="N342" s="211" t="s">
        <v>41</v>
      </c>
      <c r="O342" s="211" t="s">
        <v>7574</v>
      </c>
      <c r="P342" s="211" t="s">
        <v>7575</v>
      </c>
      <c r="Q342" s="211" t="s">
        <v>7575</v>
      </c>
      <c r="R342" s="211" t="s">
        <v>7670</v>
      </c>
      <c r="S342" s="214" t="str">
        <f ca="1">_xll.qlSchedule(,L342,M342,N342,O342,P342,Q342,R342)</f>
        <v>obj_00985#0000</v>
      </c>
      <c r="T342" s="211" t="s">
        <v>58</v>
      </c>
      <c r="U342" s="211" t="s">
        <v>7574</v>
      </c>
      <c r="V342" s="211" t="s">
        <v>7575</v>
      </c>
      <c r="W342" s="211" t="s">
        <v>7575</v>
      </c>
      <c r="X342" s="211" t="s">
        <v>7670</v>
      </c>
      <c r="Y342" s="214" t="str">
        <f ca="1">_xll.qlSchedule(,L342,M342,T342,U342,V342,W342,X342)</f>
        <v>obj_00986#0000</v>
      </c>
      <c r="Z342" s="215" t="s">
        <v>7671</v>
      </c>
      <c r="AA342" s="216" t="s">
        <v>7640</v>
      </c>
      <c r="AB342" s="216" t="s">
        <v>7672</v>
      </c>
      <c r="AC342" s="214" t="str">
        <f ca="1">_xll.qlVanillaSwap(,,,S342,,Z342,Y342,AA342,,AB342)</f>
        <v>obj_00bf2#0000</v>
      </c>
      <c r="AD342" s="214" t="b">
        <f ca="1">_xll.qlInstrumentSetPricingEngine(AC342,_xll.qlDiscountingSwapEngine(,"YC-EUR-EONIA"))</f>
        <v>1</v>
      </c>
      <c r="AE342" s="217">
        <f ca="1">_xll.qlVanillaSwapFairRate(AC342,AD342)</f>
        <v>2.0968002420452291E-2</v>
      </c>
      <c r="AF342" s="209" t="str">
        <f t="shared" si="19"/>
        <v>Receiver</v>
      </c>
      <c r="AG342" s="218">
        <v>10000</v>
      </c>
      <c r="AH342" s="219" t="str">
        <f ca="1">_xll.qlVanillaSwap(,AF342,AG342,S342,AE342+E342%%,Z342,Y342,AA342,,AB342)</f>
        <v>obj_01381#0000</v>
      </c>
      <c r="AI342" s="219" t="str">
        <f ca="1">_xll.qlEuropeanExercise(,K342)</f>
        <v>obj_0080d#0000</v>
      </c>
      <c r="AJ342" s="211" t="s">
        <v>7669</v>
      </c>
      <c r="AK342" s="220" t="str">
        <f ca="1">_xll.qlSwaption(,AH342,AI342,AJ342)</f>
        <v>obj_01586#0000</v>
      </c>
      <c r="AL342" s="221" t="str">
        <f ca="1">_xll.qlConstantSwaptionVolatility(,,I342,J342,G342)</f>
        <v>obj_0027b#0000</v>
      </c>
      <c r="AM342" s="221" t="b">
        <f ca="1">_xll.qlInstrumentSetPricingEngine(AK342,_xll.qlBachelierBlackSwaptionEngine(,"YC-EUR-EONIA",AL342))</f>
        <v>1</v>
      </c>
      <c r="AN342" s="222">
        <f ca="1">_xll.qlInstrumentNPV(AK342,AM342)/_xll.qlYieldTSDiscount("YC-EUR-EONIA",L342)</f>
        <v>191.73658270945015</v>
      </c>
      <c r="AO342" s="222">
        <f ca="1">_xll.qlInstrumentResults(AK342,"annuity",AM342)</f>
        <v>16382.071211868139</v>
      </c>
      <c r="AP342" s="223" t="e">
        <f ca="1">H342*_xll.qlYieldTSDiscount("YC-EUR-EONIA",L342)/AO342</f>
        <v>#VALUE!</v>
      </c>
      <c r="AQ342" s="224" t="str">
        <f ca="1">IF(ISERROR(AP342),"",_xll.qlBachelierBlackFormulaImpliedVol(IF(AF342="Receiver","Put",IF(AF342="Payer","Call","NA")),AE342+E342%%,AE342,_xll.qlDayCounterYearFraction("Act/365 (Fixed)",B342,K342),AP342))</f>
        <v/>
      </c>
      <c r="AR342" s="225" t="str">
        <f ca="1">IF(ISERROR(AP342),"",_xll.qlBlackFormulaImpliedStdDev(IF(AF342="Receiver","Put",IF(AF342="Payer","Call","NA")),AE342+E342%%,AE342,AP342)/SQRT(_xll.qlDayCounterYearFraction("Act/365 (Fixed)",B342,K342)))</f>
        <v/>
      </c>
    </row>
    <row r="343" spans="2:44">
      <c r="B343" s="210">
        <f t="shared" ca="1" si="16"/>
        <v>42276</v>
      </c>
      <c r="C343" s="107" t="s">
        <v>47</v>
      </c>
      <c r="D343" s="107" t="s">
        <v>42</v>
      </c>
      <c r="E343" s="107">
        <v>25</v>
      </c>
      <c r="F343" s="209" t="str">
        <f t="shared" si="17"/>
        <v>EUR FWD PREM 25 15Y2Y</v>
      </c>
      <c r="G343" s="212">
        <f t="shared" si="18"/>
        <v>7.1599999999999997E-3</v>
      </c>
      <c r="H343" s="213" t="str">
        <f>VLOOKUP(F343,SwaptionVols!$Z:$AE,4,FALSE)</f>
        <v>#N/A N/A</v>
      </c>
      <c r="I343" s="211" t="s">
        <v>7574</v>
      </c>
      <c r="J343" s="211" t="s">
        <v>7575</v>
      </c>
      <c r="K343" s="210">
        <f ca="1">_xll.qlCalendarAdvance(I343,B343,C343,J343)</f>
        <v>47756</v>
      </c>
      <c r="L343" s="210">
        <f ca="1">_xll.qlCalendarAdvance(I343,K343,"2d")</f>
        <v>47758</v>
      </c>
      <c r="M343" s="210">
        <f ca="1">_xll.qlCalendarAdvance(I343,L343,D343,"unadjusted")</f>
        <v>48489</v>
      </c>
      <c r="N343" s="211" t="s">
        <v>41</v>
      </c>
      <c r="O343" s="211" t="s">
        <v>7574</v>
      </c>
      <c r="P343" s="211" t="s">
        <v>7575</v>
      </c>
      <c r="Q343" s="211" t="s">
        <v>7575</v>
      </c>
      <c r="R343" s="211" t="s">
        <v>7670</v>
      </c>
      <c r="S343" s="214" t="str">
        <f ca="1">_xll.qlSchedule(,L343,M343,N343,O343,P343,Q343,R343)</f>
        <v>obj_00788#0000</v>
      </c>
      <c r="T343" s="211" t="s">
        <v>58</v>
      </c>
      <c r="U343" s="211" t="s">
        <v>7574</v>
      </c>
      <c r="V343" s="211" t="s">
        <v>7575</v>
      </c>
      <c r="W343" s="211" t="s">
        <v>7575</v>
      </c>
      <c r="X343" s="211" t="s">
        <v>7670</v>
      </c>
      <c r="Y343" s="214" t="str">
        <f ca="1">_xll.qlSchedule(,L343,M343,T343,U343,V343,W343,X343)</f>
        <v>obj_00787#0000</v>
      </c>
      <c r="Z343" s="215" t="s">
        <v>7671</v>
      </c>
      <c r="AA343" s="216" t="s">
        <v>7640</v>
      </c>
      <c r="AB343" s="216" t="s">
        <v>7672</v>
      </c>
      <c r="AC343" s="214" t="str">
        <f ca="1">_xll.qlVanillaSwap(,,,S343,,Z343,Y343,AA343,,AB343)</f>
        <v>obj_00c03#0000</v>
      </c>
      <c r="AD343" s="214" t="b">
        <f ca="1">_xll.qlInstrumentSetPricingEngine(AC343,_xll.qlDiscountingSwapEngine(,"YC-EUR-EONIA"))</f>
        <v>1</v>
      </c>
      <c r="AE343" s="217">
        <f ca="1">_xll.qlVanillaSwapFairRate(AC343,AD343)</f>
        <v>2.0968002420452291E-2</v>
      </c>
      <c r="AF343" s="209" t="str">
        <f t="shared" si="19"/>
        <v>Payer</v>
      </c>
      <c r="AG343" s="218">
        <v>10000</v>
      </c>
      <c r="AH343" s="219" t="str">
        <f ca="1">_xll.qlVanillaSwap(,AF343,AG343,S343,AE343+E343%%,Z343,Y343,AA343,,AB343)</f>
        <v>obj_0129b#0000</v>
      </c>
      <c r="AI343" s="219" t="str">
        <f ca="1">_xll.qlEuropeanExercise(,K343)</f>
        <v>obj_0052c#0000</v>
      </c>
      <c r="AJ343" s="211" t="s">
        <v>7669</v>
      </c>
      <c r="AK343" s="220" t="str">
        <f ca="1">_xll.qlSwaption(,AH343,AI343,AJ343)</f>
        <v>obj_015aa#0000</v>
      </c>
      <c r="AL343" s="221" t="str">
        <f ca="1">_xll.qlConstantSwaptionVolatility(,,I343,J343,G343)</f>
        <v>obj_0025a#0000</v>
      </c>
      <c r="AM343" s="221" t="b">
        <f ca="1">_xll.qlInstrumentSetPricingEngine(AK343,_xll.qlBachelierBlackSwaptionEngine(,"YC-EUR-EONIA",AL343))</f>
        <v>1</v>
      </c>
      <c r="AN343" s="222">
        <f ca="1">_xll.qlInstrumentNPV(AK343,AM343)/_xll.qlYieldTSDiscount("YC-EUR-EONIA",L343)</f>
        <v>191.73658270945063</v>
      </c>
      <c r="AO343" s="222">
        <f ca="1">_xll.qlInstrumentResults(AK343,"annuity",AM343)</f>
        <v>16382.071211868144</v>
      </c>
      <c r="AP343" s="223" t="e">
        <f ca="1">H343*_xll.qlYieldTSDiscount("YC-EUR-EONIA",L343)/AO343</f>
        <v>#VALUE!</v>
      </c>
      <c r="AQ343" s="224" t="str">
        <f ca="1">IF(ISERROR(AP343),"",_xll.qlBachelierBlackFormulaImpliedVol(IF(AF343="Receiver","Put",IF(AF343="Payer","Call","NA")),AE343+E343%%,AE343,_xll.qlDayCounterYearFraction("Act/365 (Fixed)",B343,K343),AP343))</f>
        <v/>
      </c>
      <c r="AR343" s="225" t="str">
        <f ca="1">IF(ISERROR(AP343),"",_xll.qlBlackFormulaImpliedStdDev(IF(AF343="Receiver","Put",IF(AF343="Payer","Call","NA")),AE343+E343%%,AE343,AP343)/SQRT(_xll.qlDayCounterYearFraction("Act/365 (Fixed)",B343,K343)))</f>
        <v/>
      </c>
    </row>
    <row r="344" spans="2:44">
      <c r="B344" s="210">
        <f t="shared" ca="1" si="16"/>
        <v>42276</v>
      </c>
      <c r="C344" s="107" t="s">
        <v>47</v>
      </c>
      <c r="D344" s="107" t="s">
        <v>42</v>
      </c>
      <c r="E344" s="107">
        <v>50</v>
      </c>
      <c r="F344" s="209" t="str">
        <f t="shared" si="17"/>
        <v>EUR FWD PREM 50 15Y2Y</v>
      </c>
      <c r="G344" s="212">
        <f t="shared" si="18"/>
        <v>7.1599999999999997E-3</v>
      </c>
      <c r="H344" s="213" t="str">
        <f>VLOOKUP(F344,SwaptionVols!$Z:$AE,4,FALSE)</f>
        <v>#N/A N/A</v>
      </c>
      <c r="I344" s="211" t="s">
        <v>7574</v>
      </c>
      <c r="J344" s="211" t="s">
        <v>7575</v>
      </c>
      <c r="K344" s="210">
        <f ca="1">_xll.qlCalendarAdvance(I344,B344,C344,J344)</f>
        <v>47756</v>
      </c>
      <c r="L344" s="210">
        <f ca="1">_xll.qlCalendarAdvance(I344,K344,"2d")</f>
        <v>47758</v>
      </c>
      <c r="M344" s="210">
        <f ca="1">_xll.qlCalendarAdvance(I344,L344,D344,"unadjusted")</f>
        <v>48489</v>
      </c>
      <c r="N344" s="211" t="s">
        <v>41</v>
      </c>
      <c r="O344" s="211" t="s">
        <v>7574</v>
      </c>
      <c r="P344" s="211" t="s">
        <v>7575</v>
      </c>
      <c r="Q344" s="211" t="s">
        <v>7575</v>
      </c>
      <c r="R344" s="211" t="s">
        <v>7670</v>
      </c>
      <c r="S344" s="214" t="str">
        <f ca="1">_xll.qlSchedule(,L344,M344,N344,O344,P344,Q344,R344)</f>
        <v>obj_005a5#0000</v>
      </c>
      <c r="T344" s="211" t="s">
        <v>58</v>
      </c>
      <c r="U344" s="211" t="s">
        <v>7574</v>
      </c>
      <c r="V344" s="211" t="s">
        <v>7575</v>
      </c>
      <c r="W344" s="211" t="s">
        <v>7575</v>
      </c>
      <c r="X344" s="211" t="s">
        <v>7670</v>
      </c>
      <c r="Y344" s="214" t="str">
        <f ca="1">_xll.qlSchedule(,L344,M344,T344,U344,V344,W344,X344)</f>
        <v>obj_0071a#0000</v>
      </c>
      <c r="Z344" s="215" t="s">
        <v>7671</v>
      </c>
      <c r="AA344" s="216" t="s">
        <v>7640</v>
      </c>
      <c r="AB344" s="216" t="s">
        <v>7672</v>
      </c>
      <c r="AC344" s="214" t="str">
        <f ca="1">_xll.qlVanillaSwap(,,,S344,,Z344,Y344,AA344,,AB344)</f>
        <v>obj_00c28#0000</v>
      </c>
      <c r="AD344" s="214" t="b">
        <f ca="1">_xll.qlInstrumentSetPricingEngine(AC344,_xll.qlDiscountingSwapEngine(,"YC-EUR-EONIA"))</f>
        <v>1</v>
      </c>
      <c r="AE344" s="217">
        <f ca="1">_xll.qlVanillaSwapFairRate(AC344,AD344)</f>
        <v>2.0968002420452291E-2</v>
      </c>
      <c r="AF344" s="209" t="str">
        <f t="shared" si="19"/>
        <v>Payer</v>
      </c>
      <c r="AG344" s="218">
        <v>10000</v>
      </c>
      <c r="AH344" s="219" t="str">
        <f ca="1">_xll.qlVanillaSwap(,AF344,AG344,S344,AE344+E344%%,Z344,Y344,AA344,,AB344)</f>
        <v>obj_015ba#0000</v>
      </c>
      <c r="AI344" s="219" t="str">
        <f ca="1">_xll.qlEuropeanExercise(,K344)</f>
        <v>obj_0041f#0000</v>
      </c>
      <c r="AJ344" s="211" t="s">
        <v>7669</v>
      </c>
      <c r="AK344" s="220" t="str">
        <f ca="1">_xll.qlSwaption(,AH344,AI344,AJ344)</f>
        <v>obj_017a9#0000</v>
      </c>
      <c r="AL344" s="221" t="str">
        <f ca="1">_xll.qlConstantSwaptionVolatility(,,I344,J344,G344)</f>
        <v>obj_002cd#0000</v>
      </c>
      <c r="AM344" s="221" t="b">
        <f ca="1">_xll.qlInstrumentSetPricingEngine(AK344,_xll.qlBachelierBlackSwaptionEngine(,"YC-EUR-EONIA",AL344))</f>
        <v>1</v>
      </c>
      <c r="AN344" s="222">
        <f ca="1">_xll.qlInstrumentNPV(AK344,AM344)/_xll.qlYieldTSDiscount("YC-EUR-EONIA",L344)</f>
        <v>170.04815238644497</v>
      </c>
      <c r="AO344" s="222">
        <f ca="1">_xll.qlInstrumentResults(AK344,"annuity",AM344)</f>
        <v>16382.071211868139</v>
      </c>
      <c r="AP344" s="223" t="e">
        <f ca="1">H344*_xll.qlYieldTSDiscount("YC-EUR-EONIA",L344)/AO344</f>
        <v>#VALUE!</v>
      </c>
      <c r="AQ344" s="224" t="str">
        <f ca="1">IF(ISERROR(AP344),"",_xll.qlBachelierBlackFormulaImpliedVol(IF(AF344="Receiver","Put",IF(AF344="Payer","Call","NA")),AE344+E344%%,AE344,_xll.qlDayCounterYearFraction("Act/365 (Fixed)",B344,K344),AP344))</f>
        <v/>
      </c>
      <c r="AR344" s="225" t="str">
        <f ca="1">IF(ISERROR(AP344),"",_xll.qlBlackFormulaImpliedStdDev(IF(AF344="Receiver","Put",IF(AF344="Payer","Call","NA")),AE344+E344%%,AE344,AP344)/SQRT(_xll.qlDayCounterYearFraction("Act/365 (Fixed)",B344,K344)))</f>
        <v/>
      </c>
    </row>
    <row r="345" spans="2:44">
      <c r="B345" s="210">
        <f t="shared" ca="1" si="16"/>
        <v>42276</v>
      </c>
      <c r="C345" s="107" t="s">
        <v>47</v>
      </c>
      <c r="D345" s="107" t="s">
        <v>42</v>
      </c>
      <c r="E345" s="107">
        <v>100</v>
      </c>
      <c r="F345" s="209" t="str">
        <f t="shared" si="17"/>
        <v>EUR FWD PREM 100 15Y2Y</v>
      </c>
      <c r="G345" s="212">
        <f t="shared" si="18"/>
        <v>7.1599999999999997E-3</v>
      </c>
      <c r="H345" s="213" t="str">
        <f>VLOOKUP(F345,SwaptionVols!$Z:$AE,4,FALSE)</f>
        <v>#N/A N/A</v>
      </c>
      <c r="I345" s="211" t="s">
        <v>7574</v>
      </c>
      <c r="J345" s="211" t="s">
        <v>7575</v>
      </c>
      <c r="K345" s="210">
        <f ca="1">_xll.qlCalendarAdvance(I345,B345,C345,J345)</f>
        <v>47756</v>
      </c>
      <c r="L345" s="210">
        <f ca="1">_xll.qlCalendarAdvance(I345,K345,"2d")</f>
        <v>47758</v>
      </c>
      <c r="M345" s="210">
        <f ca="1">_xll.qlCalendarAdvance(I345,L345,D345,"unadjusted")</f>
        <v>48489</v>
      </c>
      <c r="N345" s="211" t="s">
        <v>41</v>
      </c>
      <c r="O345" s="211" t="s">
        <v>7574</v>
      </c>
      <c r="P345" s="211" t="s">
        <v>7575</v>
      </c>
      <c r="Q345" s="211" t="s">
        <v>7575</v>
      </c>
      <c r="R345" s="211" t="s">
        <v>7670</v>
      </c>
      <c r="S345" s="214" t="str">
        <f ca="1">_xll.qlSchedule(,L345,M345,N345,O345,P345,Q345,R345)</f>
        <v>obj_0073b#0000</v>
      </c>
      <c r="T345" s="211" t="s">
        <v>58</v>
      </c>
      <c r="U345" s="211" t="s">
        <v>7574</v>
      </c>
      <c r="V345" s="211" t="s">
        <v>7575</v>
      </c>
      <c r="W345" s="211" t="s">
        <v>7575</v>
      </c>
      <c r="X345" s="211" t="s">
        <v>7670</v>
      </c>
      <c r="Y345" s="214" t="str">
        <f ca="1">_xll.qlSchedule(,L345,M345,T345,U345,V345,W345,X345)</f>
        <v>obj_0073a#0000</v>
      </c>
      <c r="Z345" s="215" t="s">
        <v>7671</v>
      </c>
      <c r="AA345" s="216" t="s">
        <v>7640</v>
      </c>
      <c r="AB345" s="216" t="s">
        <v>7672</v>
      </c>
      <c r="AC345" s="214" t="str">
        <f ca="1">_xll.qlVanillaSwap(,,,S345,,Z345,Y345,AA345,,AB345)</f>
        <v>obj_00c17#0000</v>
      </c>
      <c r="AD345" s="214" t="b">
        <f ca="1">_xll.qlInstrumentSetPricingEngine(AC345,_xll.qlDiscountingSwapEngine(,"YC-EUR-EONIA"))</f>
        <v>1</v>
      </c>
      <c r="AE345" s="217">
        <f ca="1">_xll.qlVanillaSwapFairRate(AC345,AD345)</f>
        <v>2.0968002420452291E-2</v>
      </c>
      <c r="AF345" s="209" t="str">
        <f t="shared" si="19"/>
        <v>Payer</v>
      </c>
      <c r="AG345" s="218">
        <v>10000</v>
      </c>
      <c r="AH345" s="219" t="str">
        <f ca="1">_xll.qlVanillaSwap(,AF345,AG345,S345,AE345+E345%%,Z345,Y345,AA345,,AB345)</f>
        <v>obj_01273#0000</v>
      </c>
      <c r="AI345" s="219" t="str">
        <f ca="1">_xll.qlEuropeanExercise(,K345)</f>
        <v>obj_00375#0000</v>
      </c>
      <c r="AJ345" s="211" t="s">
        <v>7669</v>
      </c>
      <c r="AK345" s="220" t="str">
        <f ca="1">_xll.qlSwaption(,AH345,AI345,AJ345)</f>
        <v>obj_0159e#0000</v>
      </c>
      <c r="AL345" s="221" t="str">
        <f ca="1">_xll.qlConstantSwaptionVolatility(,,I345,J345,G345)</f>
        <v>obj_002b2#0000</v>
      </c>
      <c r="AM345" s="221" t="b">
        <f ca="1">_xll.qlInstrumentSetPricingEngine(AK345,_xll.qlBachelierBlackSwaptionEngine(,"YC-EUR-EONIA",AL345))</f>
        <v>1</v>
      </c>
      <c r="AN345" s="222">
        <f ca="1">_xll.qlInstrumentNPV(AK345,AM345)/_xll.qlYieldTSDiscount("YC-EUR-EONIA",L345)</f>
        <v>131.7905221027311</v>
      </c>
      <c r="AO345" s="222">
        <f ca="1">_xll.qlInstrumentResults(AK345,"annuity",AM345)</f>
        <v>16382.071211868139</v>
      </c>
      <c r="AP345" s="223" t="e">
        <f ca="1">H345*_xll.qlYieldTSDiscount("YC-EUR-EONIA",L345)/AO345</f>
        <v>#VALUE!</v>
      </c>
      <c r="AQ345" s="224" t="str">
        <f ca="1">IF(ISERROR(AP345),"",_xll.qlBachelierBlackFormulaImpliedVol(IF(AF345="Receiver","Put",IF(AF345="Payer","Call","NA")),AE345+E345%%,AE345,_xll.qlDayCounterYearFraction("Act/365 (Fixed)",B345,K345),AP345))</f>
        <v/>
      </c>
      <c r="AR345" s="225" t="str">
        <f ca="1">IF(ISERROR(AP345),"",_xll.qlBlackFormulaImpliedStdDev(IF(AF345="Receiver","Put",IF(AF345="Payer","Call","NA")),AE345+E345%%,AE345,AP345)/SQRT(_xll.qlDayCounterYearFraction("Act/365 (Fixed)",B345,K345)))</f>
        <v/>
      </c>
    </row>
    <row r="346" spans="2:44">
      <c r="B346" s="210">
        <f t="shared" ca="1" si="16"/>
        <v>42276</v>
      </c>
      <c r="C346" s="107" t="s">
        <v>47</v>
      </c>
      <c r="D346" s="107" t="s">
        <v>42</v>
      </c>
      <c r="E346" s="107">
        <v>200</v>
      </c>
      <c r="F346" s="209" t="str">
        <f t="shared" si="17"/>
        <v>EUR FWD PREM 200 15Y2Y</v>
      </c>
      <c r="G346" s="212">
        <f t="shared" si="18"/>
        <v>7.1599999999999997E-3</v>
      </c>
      <c r="H346" s="213" t="str">
        <f>VLOOKUP(F346,SwaptionVols!$Z:$AE,4,FALSE)</f>
        <v>#N/A N/A</v>
      </c>
      <c r="I346" s="211" t="s">
        <v>7574</v>
      </c>
      <c r="J346" s="211" t="s">
        <v>7575</v>
      </c>
      <c r="K346" s="210">
        <f ca="1">_xll.qlCalendarAdvance(I346,B346,C346,J346)</f>
        <v>47756</v>
      </c>
      <c r="L346" s="210">
        <f ca="1">_xll.qlCalendarAdvance(I346,K346,"2d")</f>
        <v>47758</v>
      </c>
      <c r="M346" s="210">
        <f ca="1">_xll.qlCalendarAdvance(I346,L346,D346,"unadjusted")</f>
        <v>48489</v>
      </c>
      <c r="N346" s="211" t="s">
        <v>41</v>
      </c>
      <c r="O346" s="211" t="s">
        <v>7574</v>
      </c>
      <c r="P346" s="211" t="s">
        <v>7575</v>
      </c>
      <c r="Q346" s="211" t="s">
        <v>7575</v>
      </c>
      <c r="R346" s="211" t="s">
        <v>7670</v>
      </c>
      <c r="S346" s="214" t="str">
        <f ca="1">_xll.qlSchedule(,L346,M346,N346,O346,P346,Q346,R346)</f>
        <v>obj_00b61#0000</v>
      </c>
      <c r="T346" s="211" t="s">
        <v>58</v>
      </c>
      <c r="U346" s="211" t="s">
        <v>7574</v>
      </c>
      <c r="V346" s="211" t="s">
        <v>7575</v>
      </c>
      <c r="W346" s="211" t="s">
        <v>7575</v>
      </c>
      <c r="X346" s="211" t="s">
        <v>7670</v>
      </c>
      <c r="Y346" s="214" t="str">
        <f ca="1">_xll.qlSchedule(,L346,M346,T346,U346,V346,W346,X346)</f>
        <v>obj_0089b#0000</v>
      </c>
      <c r="Z346" s="215" t="s">
        <v>7671</v>
      </c>
      <c r="AA346" s="216" t="s">
        <v>7640</v>
      </c>
      <c r="AB346" s="216" t="s">
        <v>7672</v>
      </c>
      <c r="AC346" s="214" t="str">
        <f ca="1">_xll.qlVanillaSwap(,,,S346,,Z346,Y346,AA346,,AB346)</f>
        <v>obj_00c32#0000</v>
      </c>
      <c r="AD346" s="214" t="b">
        <f ca="1">_xll.qlInstrumentSetPricingEngine(AC346,_xll.qlDiscountingSwapEngine(,"YC-EUR-EONIA"))</f>
        <v>1</v>
      </c>
      <c r="AE346" s="217">
        <f ca="1">_xll.qlVanillaSwapFairRate(AC346,AD346)</f>
        <v>2.0968002420452291E-2</v>
      </c>
      <c r="AF346" s="209" t="str">
        <f t="shared" si="19"/>
        <v>Payer</v>
      </c>
      <c r="AG346" s="218">
        <v>10000</v>
      </c>
      <c r="AH346" s="219" t="str">
        <f ca="1">_xll.qlVanillaSwap(,AF346,AG346,S346,AE346+E346%%,Z346,Y346,AA346,,AB346)</f>
        <v>obj_01342#0000</v>
      </c>
      <c r="AI346" s="219" t="str">
        <f ca="1">_xll.qlEuropeanExercise(,K346)</f>
        <v>obj_0076d#0000</v>
      </c>
      <c r="AJ346" s="211" t="s">
        <v>7669</v>
      </c>
      <c r="AK346" s="220" t="str">
        <f ca="1">_xll.qlSwaption(,AH346,AI346,AJ346)</f>
        <v>obj_016c9#0000</v>
      </c>
      <c r="AL346" s="221" t="str">
        <f ca="1">_xll.qlConstantSwaptionVolatility(,,I346,J346,G346)</f>
        <v>obj_0029a#0000</v>
      </c>
      <c r="AM346" s="221" t="b">
        <f ca="1">_xll.qlInstrumentSetPricingEngine(AK346,_xll.qlBachelierBlackSwaptionEngine(,"YC-EUR-EONIA",AL346))</f>
        <v>1</v>
      </c>
      <c r="AN346" s="222">
        <f ca="1">_xll.qlInstrumentNPV(AK346,AM346)/_xll.qlYieldTSDiscount("YC-EUR-EONIA",L346)</f>
        <v>74.369551421388223</v>
      </c>
      <c r="AO346" s="222">
        <f ca="1">_xll.qlInstrumentResults(AK346,"annuity",AM346)</f>
        <v>16382.071211868139</v>
      </c>
      <c r="AP346" s="223" t="e">
        <f ca="1">H346*_xll.qlYieldTSDiscount("YC-EUR-EONIA",L346)/AO346</f>
        <v>#VALUE!</v>
      </c>
      <c r="AQ346" s="224" t="str">
        <f ca="1">IF(ISERROR(AP346),"",_xll.qlBachelierBlackFormulaImpliedVol(IF(AF346="Receiver","Put",IF(AF346="Payer","Call","NA")),AE346+E346%%,AE346,_xll.qlDayCounterYearFraction("Act/365 (Fixed)",B346,K346),AP346))</f>
        <v/>
      </c>
      <c r="AR346" s="225" t="str">
        <f ca="1">IF(ISERROR(AP346),"",_xll.qlBlackFormulaImpliedStdDev(IF(AF346="Receiver","Put",IF(AF346="Payer","Call","NA")),AE346+E346%%,AE346,AP346)/SQRT(_xll.qlDayCounterYearFraction("Act/365 (Fixed)",B346,K346)))</f>
        <v/>
      </c>
    </row>
    <row r="347" spans="2:44">
      <c r="B347" s="210">
        <f t="shared" ref="B347:B410" ca="1" si="20">RefDate</f>
        <v>42276</v>
      </c>
      <c r="C347" s="107" t="s">
        <v>209</v>
      </c>
      <c r="D347" s="107" t="s">
        <v>44</v>
      </c>
      <c r="E347" s="107">
        <v>-200</v>
      </c>
      <c r="F347" s="209" t="str">
        <f t="shared" si="17"/>
        <v>EUR FWD PREM-200 1M5Y</v>
      </c>
      <c r="G347" s="212">
        <f t="shared" si="18"/>
        <v>4.1099999999999999E-3</v>
      </c>
      <c r="H347" s="213" t="str">
        <f>VLOOKUP(F347,SwaptionVols!$Z:$AE,4,FALSE)</f>
        <v>#N/A N/A</v>
      </c>
      <c r="I347" s="211" t="s">
        <v>7574</v>
      </c>
      <c r="J347" s="211" t="s">
        <v>7575</v>
      </c>
      <c r="K347" s="210">
        <f ca="1">_xll.qlCalendarAdvance(I347,B347,C347,J347)</f>
        <v>42306</v>
      </c>
      <c r="L347" s="210">
        <f ca="1">_xll.qlCalendarAdvance(I347,K347,"2d")</f>
        <v>42310</v>
      </c>
      <c r="M347" s="210">
        <f ca="1">_xll.qlCalendarAdvance(I347,L347,D347,"unadjusted")</f>
        <v>44137</v>
      </c>
      <c r="N347" s="211" t="s">
        <v>41</v>
      </c>
      <c r="O347" s="211" t="s">
        <v>7574</v>
      </c>
      <c r="P347" s="211" t="s">
        <v>7575</v>
      </c>
      <c r="Q347" s="211" t="s">
        <v>7575</v>
      </c>
      <c r="R347" s="211" t="s">
        <v>7670</v>
      </c>
      <c r="S347" s="214" t="str">
        <f ca="1">_xll.qlSchedule(,L347,M347,N347,O347,P347,Q347,R347)</f>
        <v>obj_0081f#0000</v>
      </c>
      <c r="T347" s="211" t="s">
        <v>58</v>
      </c>
      <c r="U347" s="211" t="s">
        <v>7574</v>
      </c>
      <c r="V347" s="211" t="s">
        <v>7575</v>
      </c>
      <c r="W347" s="211" t="s">
        <v>7575</v>
      </c>
      <c r="X347" s="211" t="s">
        <v>7670</v>
      </c>
      <c r="Y347" s="214" t="str">
        <f ca="1">_xll.qlSchedule(,L347,M347,T347,U347,V347,W347,X347)</f>
        <v>obj_00b84#0000</v>
      </c>
      <c r="Z347" s="215" t="s">
        <v>7671</v>
      </c>
      <c r="AA347" s="216" t="s">
        <v>7640</v>
      </c>
      <c r="AB347" s="216" t="s">
        <v>7672</v>
      </c>
      <c r="AC347" s="214" t="str">
        <f ca="1">_xll.qlVanillaSwap(,,,S347,,Z347,Y347,AA347,,AB347)</f>
        <v>obj_00d0d#0000</v>
      </c>
      <c r="AD347" s="214" t="b">
        <f ca="1">_xll.qlInstrumentSetPricingEngine(AC347,_xll.qlDiscountingSwapEngine(,"YC-EUR-EONIA"))</f>
        <v>1</v>
      </c>
      <c r="AE347" s="217">
        <f ca="1">_xll.qlVanillaSwapFairRate(AC347,AD347)</f>
        <v>3.7414935114932443E-3</v>
      </c>
      <c r="AF347" s="209" t="str">
        <f t="shared" si="19"/>
        <v>Receiver</v>
      </c>
      <c r="AG347" s="218">
        <v>10000</v>
      </c>
      <c r="AH347" s="219" t="str">
        <f ca="1">_xll.qlVanillaSwap(,AF347,AG347,S347,AE347+E347%%,Z347,Y347,AA347,,AB347)</f>
        <v>obj_01322#0000</v>
      </c>
      <c r="AI347" s="219" t="str">
        <f ca="1">_xll.qlEuropeanExercise(,K347)</f>
        <v>obj_006e5#0000</v>
      </c>
      <c r="AJ347" s="211" t="s">
        <v>7669</v>
      </c>
      <c r="AK347" s="220" t="str">
        <f ca="1">_xll.qlSwaption(,AH347,AI347,AJ347)</f>
        <v>obj_0148a#0000</v>
      </c>
      <c r="AL347" s="221" t="str">
        <f ca="1">_xll.qlConstantSwaptionVolatility(,,I347,J347,G347)</f>
        <v>obj_00269#0000</v>
      </c>
      <c r="AM347" s="221" t="b">
        <f ca="1">_xll.qlInstrumentSetPricingEngine(AK347,_xll.qlBachelierBlackSwaptionEngine(,"YC-EUR-EONIA",AL347))</f>
        <v>1</v>
      </c>
      <c r="AN347" s="222">
        <f ca="1">_xll.qlInstrumentNPV(AK347,AM347)/_xll.qlYieldTSDiscount("YC-EUR-EONIA",L347)</f>
        <v>2.1951437473119099E-64</v>
      </c>
      <c r="AO347" s="222">
        <f ca="1">_xll.qlInstrumentResults(AK347,"annuity",AM347)</f>
        <v>49450.322725051017</v>
      </c>
      <c r="AP347" s="223" t="e">
        <f ca="1">H347*_xll.qlYieldTSDiscount("YC-EUR-EONIA",L347)/AO347</f>
        <v>#VALUE!</v>
      </c>
      <c r="AQ347" s="224" t="str">
        <f ca="1">IF(ISERROR(AP347),"",_xll.qlBachelierBlackFormulaImpliedVol(IF(AF347="Receiver","Put",IF(AF347="Payer","Call","NA")),AE347+E347%%,AE347,_xll.qlDayCounterYearFraction("Act/365 (Fixed)",B347,K347),AP347))</f>
        <v/>
      </c>
      <c r="AR347" s="225" t="str">
        <f ca="1">IF(ISERROR(AP347),"",_xll.qlBlackFormulaImpliedStdDev(IF(AF347="Receiver","Put",IF(AF347="Payer","Call","NA")),AE347+E347%%,AE347,AP347)/SQRT(_xll.qlDayCounterYearFraction("Act/365 (Fixed)",B347,K347)))</f>
        <v/>
      </c>
    </row>
    <row r="348" spans="2:44">
      <c r="B348" s="210">
        <f t="shared" ca="1" si="20"/>
        <v>42276</v>
      </c>
      <c r="C348" s="107" t="s">
        <v>209</v>
      </c>
      <c r="D348" s="107" t="s">
        <v>44</v>
      </c>
      <c r="E348" s="107">
        <v>-100</v>
      </c>
      <c r="F348" s="209" t="str">
        <f t="shared" ref="F348:F411" si="21">H$218&amp;IF(E348&gt;0," ","")&amp;E348&amp;" "&amp;C348&amp;D348</f>
        <v>EUR FWD PREM-100 1M5Y</v>
      </c>
      <c r="G348" s="212">
        <f t="shared" ref="G348:G411" si="22">VLOOKUP(C348&amp;D348,$F$4:$G$214,2,0)</f>
        <v>4.1099999999999999E-3</v>
      </c>
      <c r="H348" s="213" t="str">
        <f>VLOOKUP(F348,SwaptionVols!$Z:$AE,4,FALSE)</f>
        <v>#N/A N/A</v>
      </c>
      <c r="I348" s="211" t="s">
        <v>7574</v>
      </c>
      <c r="J348" s="211" t="s">
        <v>7575</v>
      </c>
      <c r="K348" s="210">
        <f ca="1">_xll.qlCalendarAdvance(I348,B348,C348,J348)</f>
        <v>42306</v>
      </c>
      <c r="L348" s="210">
        <f ca="1">_xll.qlCalendarAdvance(I348,K348,"2d")</f>
        <v>42310</v>
      </c>
      <c r="M348" s="210">
        <f ca="1">_xll.qlCalendarAdvance(I348,L348,D348,"unadjusted")</f>
        <v>44137</v>
      </c>
      <c r="N348" s="211" t="s">
        <v>41</v>
      </c>
      <c r="O348" s="211" t="s">
        <v>7574</v>
      </c>
      <c r="P348" s="211" t="s">
        <v>7575</v>
      </c>
      <c r="Q348" s="211" t="s">
        <v>7575</v>
      </c>
      <c r="R348" s="211" t="s">
        <v>7670</v>
      </c>
      <c r="S348" s="214" t="str">
        <f ca="1">_xll.qlSchedule(,L348,M348,N348,O348,P348,Q348,R348)</f>
        <v>obj_00594#0000</v>
      </c>
      <c r="T348" s="211" t="s">
        <v>58</v>
      </c>
      <c r="U348" s="211" t="s">
        <v>7574</v>
      </c>
      <c r="V348" s="211" t="s">
        <v>7575</v>
      </c>
      <c r="W348" s="211" t="s">
        <v>7575</v>
      </c>
      <c r="X348" s="211" t="s">
        <v>7670</v>
      </c>
      <c r="Y348" s="214" t="str">
        <f ca="1">_xll.qlSchedule(,L348,M348,T348,U348,V348,W348,X348)</f>
        <v>obj_0061c#0000</v>
      </c>
      <c r="Z348" s="215" t="s">
        <v>7671</v>
      </c>
      <c r="AA348" s="216" t="s">
        <v>7640</v>
      </c>
      <c r="AB348" s="216" t="s">
        <v>7672</v>
      </c>
      <c r="AC348" s="214" t="str">
        <f ca="1">_xll.qlVanillaSwap(,,,S348,,Z348,Y348,AA348,,AB348)</f>
        <v>obj_00bfa#0000</v>
      </c>
      <c r="AD348" s="214" t="b">
        <f ca="1">_xll.qlInstrumentSetPricingEngine(AC348,_xll.qlDiscountingSwapEngine(,"YC-EUR-EONIA"))</f>
        <v>1</v>
      </c>
      <c r="AE348" s="217">
        <f ca="1">_xll.qlVanillaSwapFairRate(AC348,AD348)</f>
        <v>3.7414935114932443E-3</v>
      </c>
      <c r="AF348" s="209" t="str">
        <f t="shared" ref="AF348:AF411" si="23">IF(E348&gt;0,"Payer",IF(E348&lt;0,"Receiver","NA"))</f>
        <v>Receiver</v>
      </c>
      <c r="AG348" s="218">
        <v>10000</v>
      </c>
      <c r="AH348" s="219" t="str">
        <f ca="1">_xll.qlVanillaSwap(,AF348,AG348,S348,AE348+E348%%,Z348,Y348,AA348,,AB348)</f>
        <v>obj_014a0#0000</v>
      </c>
      <c r="AI348" s="219" t="str">
        <f ca="1">_xll.qlEuropeanExercise(,K348)</f>
        <v>obj_009ea#0000</v>
      </c>
      <c r="AJ348" s="211" t="s">
        <v>7669</v>
      </c>
      <c r="AK348" s="220" t="str">
        <f ca="1">_xll.qlSwaption(,AH348,AI348,AJ348)</f>
        <v>obj_01753#0000</v>
      </c>
      <c r="AL348" s="221" t="str">
        <f ca="1">_xll.qlConstantSwaptionVolatility(,,I348,J348,G348)</f>
        <v>obj_002f7#0000</v>
      </c>
      <c r="AM348" s="221" t="b">
        <f ca="1">_xll.qlInstrumentSetPricingEngine(AK348,_xll.qlBachelierBlackSwaptionEngine(,"YC-EUR-EONIA",AL348))</f>
        <v>1</v>
      </c>
      <c r="AN348" s="222">
        <f ca="1">_xll.qlInstrumentNPV(AK348,AM348)/_xll.qlYieldTSDiscount("YC-EUR-EONIA",L348)</f>
        <v>7.1008085080372138E-17</v>
      </c>
      <c r="AO348" s="222">
        <f ca="1">_xll.qlInstrumentResults(AK348,"annuity",AM348)</f>
        <v>49450.322725051017</v>
      </c>
      <c r="AP348" s="223" t="e">
        <f ca="1">H348*_xll.qlYieldTSDiscount("YC-EUR-EONIA",L348)/AO348</f>
        <v>#VALUE!</v>
      </c>
      <c r="AQ348" s="224" t="str">
        <f ca="1">IF(ISERROR(AP348),"",_xll.qlBachelierBlackFormulaImpliedVol(IF(AF348="Receiver","Put",IF(AF348="Payer","Call","NA")),AE348+E348%%,AE348,_xll.qlDayCounterYearFraction("Act/365 (Fixed)",B348,K348),AP348))</f>
        <v/>
      </c>
      <c r="AR348" s="225" t="str">
        <f ca="1">IF(ISERROR(AP348),"",_xll.qlBlackFormulaImpliedStdDev(IF(AF348="Receiver","Put",IF(AF348="Payer","Call","NA")),AE348+E348%%,AE348,AP348)/SQRT(_xll.qlDayCounterYearFraction("Act/365 (Fixed)",B348,K348)))</f>
        <v/>
      </c>
    </row>
    <row r="349" spans="2:44">
      <c r="B349" s="210">
        <f t="shared" ca="1" si="20"/>
        <v>42276</v>
      </c>
      <c r="C349" s="107" t="s">
        <v>209</v>
      </c>
      <c r="D349" s="107" t="s">
        <v>44</v>
      </c>
      <c r="E349" s="107">
        <v>-50</v>
      </c>
      <c r="F349" s="209" t="str">
        <f t="shared" si="21"/>
        <v>EUR FWD PREM-50 1M5Y</v>
      </c>
      <c r="G349" s="212">
        <f t="shared" si="22"/>
        <v>4.1099999999999999E-3</v>
      </c>
      <c r="H349" s="213" t="str">
        <f>VLOOKUP(F349,SwaptionVols!$Z:$AE,4,FALSE)</f>
        <v>#N/A N/A</v>
      </c>
      <c r="I349" s="211" t="s">
        <v>7574</v>
      </c>
      <c r="J349" s="211" t="s">
        <v>7575</v>
      </c>
      <c r="K349" s="210">
        <f ca="1">_xll.qlCalendarAdvance(I349,B349,C349,J349)</f>
        <v>42306</v>
      </c>
      <c r="L349" s="210">
        <f ca="1">_xll.qlCalendarAdvance(I349,K349,"2d")</f>
        <v>42310</v>
      </c>
      <c r="M349" s="210">
        <f ca="1">_xll.qlCalendarAdvance(I349,L349,D349,"unadjusted")</f>
        <v>44137</v>
      </c>
      <c r="N349" s="211" t="s">
        <v>41</v>
      </c>
      <c r="O349" s="211" t="s">
        <v>7574</v>
      </c>
      <c r="P349" s="211" t="s">
        <v>7575</v>
      </c>
      <c r="Q349" s="211" t="s">
        <v>7575</v>
      </c>
      <c r="R349" s="211" t="s">
        <v>7670</v>
      </c>
      <c r="S349" s="214" t="str">
        <f ca="1">_xll.qlSchedule(,L349,M349,N349,O349,P349,Q349,R349)</f>
        <v>obj_008ba#0000</v>
      </c>
      <c r="T349" s="211" t="s">
        <v>58</v>
      </c>
      <c r="U349" s="211" t="s">
        <v>7574</v>
      </c>
      <c r="V349" s="211" t="s">
        <v>7575</v>
      </c>
      <c r="W349" s="211" t="s">
        <v>7575</v>
      </c>
      <c r="X349" s="211" t="s">
        <v>7670</v>
      </c>
      <c r="Y349" s="214" t="str">
        <f ca="1">_xll.qlSchedule(,L349,M349,T349,U349,V349,W349,X349)</f>
        <v>obj_008bb#0000</v>
      </c>
      <c r="Z349" s="215" t="s">
        <v>7671</v>
      </c>
      <c r="AA349" s="216" t="s">
        <v>7640</v>
      </c>
      <c r="AB349" s="216" t="s">
        <v>7672</v>
      </c>
      <c r="AC349" s="214" t="str">
        <f ca="1">_xll.qlVanillaSwap(,,,S349,,Z349,Y349,AA349,,AB349)</f>
        <v>obj_00a14#0000</v>
      </c>
      <c r="AD349" s="214" t="b">
        <f ca="1">_xll.qlInstrumentSetPricingEngine(AC349,_xll.qlDiscountingSwapEngine(,"YC-EUR-EONIA"))</f>
        <v>1</v>
      </c>
      <c r="AE349" s="217">
        <f ca="1">_xll.qlVanillaSwapFairRate(AC349,AD349)</f>
        <v>3.7414935114932443E-3</v>
      </c>
      <c r="AF349" s="209" t="str">
        <f t="shared" si="23"/>
        <v>Receiver</v>
      </c>
      <c r="AG349" s="218">
        <v>10000</v>
      </c>
      <c r="AH349" s="219" t="str">
        <f ca="1">_xll.qlVanillaSwap(,AF349,AG349,S349,AE349+E349%%,Z349,Y349,AA349,,AB349)</f>
        <v>obj_012a5#0000</v>
      </c>
      <c r="AI349" s="219" t="str">
        <f ca="1">_xll.qlEuropeanExercise(,K349)</f>
        <v>obj_00cab#0000</v>
      </c>
      <c r="AJ349" s="211" t="s">
        <v>7669</v>
      </c>
      <c r="AK349" s="220" t="str">
        <f ca="1">_xll.qlSwaption(,AH349,AI349,AJ349)</f>
        <v>obj_0160d#0000</v>
      </c>
      <c r="AL349" s="221" t="str">
        <f ca="1">_xll.qlConstantSwaptionVolatility(,,I349,J349,G349)</f>
        <v>obj_002d2#0000</v>
      </c>
      <c r="AM349" s="221" t="b">
        <f ca="1">_xll.qlInstrumentSetPricingEngine(AK349,_xll.qlBachelierBlackSwaptionEngine(,"YC-EUR-EONIA",AL349))</f>
        <v>1</v>
      </c>
      <c r="AN349" s="222">
        <f ca="1">_xll.qlInstrumentNPV(AK349,AM349)/_xll.qlYieldTSDiscount("YC-EUR-EONIA",L349)</f>
        <v>1.3772499010743729E-4</v>
      </c>
      <c r="AO349" s="222">
        <f ca="1">_xll.qlInstrumentResults(AK349,"annuity",AM349)</f>
        <v>49450.322725051017</v>
      </c>
      <c r="AP349" s="223" t="e">
        <f ca="1">H349*_xll.qlYieldTSDiscount("YC-EUR-EONIA",L349)/AO349</f>
        <v>#VALUE!</v>
      </c>
      <c r="AQ349" s="224" t="str">
        <f ca="1">IF(ISERROR(AP349),"",_xll.qlBachelierBlackFormulaImpliedVol(IF(AF349="Receiver","Put",IF(AF349="Payer","Call","NA")),AE349+E349%%,AE349,_xll.qlDayCounterYearFraction("Act/365 (Fixed)",B349,K349),AP349))</f>
        <v/>
      </c>
      <c r="AR349" s="225" t="str">
        <f ca="1">IF(ISERROR(AP349),"",_xll.qlBlackFormulaImpliedStdDev(IF(AF349="Receiver","Put",IF(AF349="Payer","Call","NA")),AE349+E349%%,AE349,AP349)/SQRT(_xll.qlDayCounterYearFraction("Act/365 (Fixed)",B349,K349)))</f>
        <v/>
      </c>
    </row>
    <row r="350" spans="2:44">
      <c r="B350" s="210">
        <f t="shared" ca="1" si="20"/>
        <v>42276</v>
      </c>
      <c r="C350" s="107" t="s">
        <v>209</v>
      </c>
      <c r="D350" s="107" t="s">
        <v>44</v>
      </c>
      <c r="E350" s="107">
        <v>-25</v>
      </c>
      <c r="F350" s="209" t="str">
        <f t="shared" si="21"/>
        <v>EUR FWD PREM-25 1M5Y</v>
      </c>
      <c r="G350" s="212">
        <f t="shared" si="22"/>
        <v>4.1099999999999999E-3</v>
      </c>
      <c r="H350" s="213" t="str">
        <f>VLOOKUP(F350,SwaptionVols!$Z:$AE,4,FALSE)</f>
        <v>#N/A N/A</v>
      </c>
      <c r="I350" s="211" t="s">
        <v>7574</v>
      </c>
      <c r="J350" s="211" t="s">
        <v>7575</v>
      </c>
      <c r="K350" s="210">
        <f ca="1">_xll.qlCalendarAdvance(I350,B350,C350,J350)</f>
        <v>42306</v>
      </c>
      <c r="L350" s="210">
        <f ca="1">_xll.qlCalendarAdvance(I350,K350,"2d")</f>
        <v>42310</v>
      </c>
      <c r="M350" s="210">
        <f ca="1">_xll.qlCalendarAdvance(I350,L350,D350,"unadjusted")</f>
        <v>44137</v>
      </c>
      <c r="N350" s="211" t="s">
        <v>41</v>
      </c>
      <c r="O350" s="211" t="s">
        <v>7574</v>
      </c>
      <c r="P350" s="211" t="s">
        <v>7575</v>
      </c>
      <c r="Q350" s="211" t="s">
        <v>7575</v>
      </c>
      <c r="R350" s="211" t="s">
        <v>7670</v>
      </c>
      <c r="S350" s="214" t="str">
        <f ca="1">_xll.qlSchedule(,L350,M350,N350,O350,P350,Q350,R350)</f>
        <v>obj_00cb1#0000</v>
      </c>
      <c r="T350" s="211" t="s">
        <v>58</v>
      </c>
      <c r="U350" s="211" t="s">
        <v>7574</v>
      </c>
      <c r="V350" s="211" t="s">
        <v>7575</v>
      </c>
      <c r="W350" s="211" t="s">
        <v>7575</v>
      </c>
      <c r="X350" s="211" t="s">
        <v>7670</v>
      </c>
      <c r="Y350" s="214" t="str">
        <f ca="1">_xll.qlSchedule(,L350,M350,T350,U350,V350,W350,X350)</f>
        <v>obj_00778#0000</v>
      </c>
      <c r="Z350" s="215" t="s">
        <v>7671</v>
      </c>
      <c r="AA350" s="216" t="s">
        <v>7640</v>
      </c>
      <c r="AB350" s="216" t="s">
        <v>7672</v>
      </c>
      <c r="AC350" s="214" t="str">
        <f ca="1">_xll.qlVanillaSwap(,,,S350,,Z350,Y350,AA350,,AB350)</f>
        <v>obj_00cb2#0000</v>
      </c>
      <c r="AD350" s="214" t="b">
        <f ca="1">_xll.qlInstrumentSetPricingEngine(AC350,_xll.qlDiscountingSwapEngine(,"YC-EUR-EONIA"))</f>
        <v>1</v>
      </c>
      <c r="AE350" s="217">
        <f ca="1">_xll.qlVanillaSwapFairRate(AC350,AD350)</f>
        <v>3.7414935114932443E-3</v>
      </c>
      <c r="AF350" s="209" t="str">
        <f t="shared" si="23"/>
        <v>Receiver</v>
      </c>
      <c r="AG350" s="218">
        <v>10000</v>
      </c>
      <c r="AH350" s="219" t="str">
        <f ca="1">_xll.qlVanillaSwap(,AF350,AG350,S350,AE350+E350%%,Z350,Y350,AA350,,AB350)</f>
        <v>obj_0162d#0000</v>
      </c>
      <c r="AI350" s="219" t="str">
        <f ca="1">_xll.qlEuropeanExercise(,K350)</f>
        <v>obj_00393#0000</v>
      </c>
      <c r="AJ350" s="211" t="s">
        <v>7669</v>
      </c>
      <c r="AK350" s="220" t="str">
        <f ca="1">_xll.qlSwaption(,AH350,AI350,AJ350)</f>
        <v>obj_01764#0000</v>
      </c>
      <c r="AL350" s="221" t="str">
        <f ca="1">_xll.qlConstantSwaptionVolatility(,,I350,J350,G350)</f>
        <v>obj_00241#0000</v>
      </c>
      <c r="AM350" s="221" t="b">
        <f ca="1">_xll.qlInstrumentSetPricingEngine(AK350,_xll.qlBachelierBlackSwaptionEngine(,"YC-EUR-EONIA",AL350))</f>
        <v>1</v>
      </c>
      <c r="AN350" s="222">
        <f ca="1">_xll.qlInstrumentNPV(AK350,AM350)/_xll.qlYieldTSDiscount("YC-EUR-EONIA",L350)</f>
        <v>0.35484981124476161</v>
      </c>
      <c r="AO350" s="222">
        <f ca="1">_xll.qlInstrumentResults(AK350,"annuity",AM350)</f>
        <v>49450.322725051017</v>
      </c>
      <c r="AP350" s="223" t="e">
        <f ca="1">H350*_xll.qlYieldTSDiscount("YC-EUR-EONIA",L350)/AO350</f>
        <v>#VALUE!</v>
      </c>
      <c r="AQ350" s="224" t="str">
        <f ca="1">IF(ISERROR(AP350),"",_xll.qlBachelierBlackFormulaImpliedVol(IF(AF350="Receiver","Put",IF(AF350="Payer","Call","NA")),AE350+E350%%,AE350,_xll.qlDayCounterYearFraction("Act/365 (Fixed)",B350,K350),AP350))</f>
        <v/>
      </c>
      <c r="AR350" s="225" t="str">
        <f ca="1">IF(ISERROR(AP350),"",_xll.qlBlackFormulaImpliedStdDev(IF(AF350="Receiver","Put",IF(AF350="Payer","Call","NA")),AE350+E350%%,AE350,AP350)/SQRT(_xll.qlDayCounterYearFraction("Act/365 (Fixed)",B350,K350)))</f>
        <v/>
      </c>
    </row>
    <row r="351" spans="2:44">
      <c r="B351" s="210">
        <f t="shared" ca="1" si="20"/>
        <v>42276</v>
      </c>
      <c r="C351" s="107" t="s">
        <v>209</v>
      </c>
      <c r="D351" s="107" t="s">
        <v>44</v>
      </c>
      <c r="E351" s="107">
        <v>25</v>
      </c>
      <c r="F351" s="209" t="str">
        <f t="shared" si="21"/>
        <v>EUR FWD PREM 25 1M5Y</v>
      </c>
      <c r="G351" s="212">
        <f t="shared" si="22"/>
        <v>4.1099999999999999E-3</v>
      </c>
      <c r="H351" s="213" t="str">
        <f>VLOOKUP(F351,SwaptionVols!$Z:$AE,4,FALSE)</f>
        <v>#N/A N/A</v>
      </c>
      <c r="I351" s="211" t="s">
        <v>7574</v>
      </c>
      <c r="J351" s="211" t="s">
        <v>7575</v>
      </c>
      <c r="K351" s="210">
        <f ca="1">_xll.qlCalendarAdvance(I351,B351,C351,J351)</f>
        <v>42306</v>
      </c>
      <c r="L351" s="210">
        <f ca="1">_xll.qlCalendarAdvance(I351,K351,"2d")</f>
        <v>42310</v>
      </c>
      <c r="M351" s="210">
        <f ca="1">_xll.qlCalendarAdvance(I351,L351,D351,"unadjusted")</f>
        <v>44137</v>
      </c>
      <c r="N351" s="211" t="s">
        <v>41</v>
      </c>
      <c r="O351" s="211" t="s">
        <v>7574</v>
      </c>
      <c r="P351" s="211" t="s">
        <v>7575</v>
      </c>
      <c r="Q351" s="211" t="s">
        <v>7575</v>
      </c>
      <c r="R351" s="211" t="s">
        <v>7670</v>
      </c>
      <c r="S351" s="214" t="str">
        <f ca="1">_xll.qlSchedule(,L351,M351,N351,O351,P351,Q351,R351)</f>
        <v>obj_00694#0000</v>
      </c>
      <c r="T351" s="211" t="s">
        <v>58</v>
      </c>
      <c r="U351" s="211" t="s">
        <v>7574</v>
      </c>
      <c r="V351" s="211" t="s">
        <v>7575</v>
      </c>
      <c r="W351" s="211" t="s">
        <v>7575</v>
      </c>
      <c r="X351" s="211" t="s">
        <v>7670</v>
      </c>
      <c r="Y351" s="214" t="str">
        <f ca="1">_xll.qlSchedule(,L351,M351,T351,U351,V351,W351,X351)</f>
        <v>obj_00717#0000</v>
      </c>
      <c r="Z351" s="215" t="s">
        <v>7671</v>
      </c>
      <c r="AA351" s="216" t="s">
        <v>7640</v>
      </c>
      <c r="AB351" s="216" t="s">
        <v>7672</v>
      </c>
      <c r="AC351" s="214" t="str">
        <f ca="1">_xll.qlVanillaSwap(,,,S351,,Z351,Y351,AA351,,AB351)</f>
        <v>obj_00d50#0000</v>
      </c>
      <c r="AD351" s="214" t="b">
        <f ca="1">_xll.qlInstrumentSetPricingEngine(AC351,_xll.qlDiscountingSwapEngine(,"YC-EUR-EONIA"))</f>
        <v>1</v>
      </c>
      <c r="AE351" s="217">
        <f ca="1">_xll.qlVanillaSwapFairRate(AC351,AD351)</f>
        <v>3.7414935114932443E-3</v>
      </c>
      <c r="AF351" s="209" t="str">
        <f t="shared" si="23"/>
        <v>Payer</v>
      </c>
      <c r="AG351" s="218">
        <v>10000</v>
      </c>
      <c r="AH351" s="219" t="str">
        <f ca="1">_xll.qlVanillaSwap(,AF351,AG351,S351,AE351+E351%%,Z351,Y351,AA351,,AB351)</f>
        <v>obj_013c1#0000</v>
      </c>
      <c r="AI351" s="219" t="str">
        <f ca="1">_xll.qlEuropeanExercise(,K351)</f>
        <v>obj_00635#0000</v>
      </c>
      <c r="AJ351" s="211" t="s">
        <v>7669</v>
      </c>
      <c r="AK351" s="220" t="str">
        <f ca="1">_xll.qlSwaption(,AH351,AI351,AJ351)</f>
        <v>obj_014b8#0000</v>
      </c>
      <c r="AL351" s="221" t="str">
        <f ca="1">_xll.qlConstantSwaptionVolatility(,,I351,J351,G351)</f>
        <v>obj_00242#0000</v>
      </c>
      <c r="AM351" s="221" t="b">
        <f ca="1">_xll.qlInstrumentSetPricingEngine(AK351,_xll.qlBachelierBlackSwaptionEngine(,"YC-EUR-EONIA",AL351))</f>
        <v>1</v>
      </c>
      <c r="AN351" s="222">
        <f ca="1">_xll.qlInstrumentNPV(AK351,AM351)/_xll.qlYieldTSDiscount("YC-EUR-EONIA",L351)</f>
        <v>0.35484981124480047</v>
      </c>
      <c r="AO351" s="222">
        <f ca="1">_xll.qlInstrumentResults(AK351,"annuity",AM351)</f>
        <v>49450.322725051017</v>
      </c>
      <c r="AP351" s="223" t="e">
        <f ca="1">H351*_xll.qlYieldTSDiscount("YC-EUR-EONIA",L351)/AO351</f>
        <v>#VALUE!</v>
      </c>
      <c r="AQ351" s="224" t="str">
        <f ca="1">IF(ISERROR(AP351),"",_xll.qlBachelierBlackFormulaImpliedVol(IF(AF351="Receiver","Put",IF(AF351="Payer","Call","NA")),AE351+E351%%,AE351,_xll.qlDayCounterYearFraction("Act/365 (Fixed)",B351,K351),AP351))</f>
        <v/>
      </c>
      <c r="AR351" s="225" t="str">
        <f ca="1">IF(ISERROR(AP351),"",_xll.qlBlackFormulaImpliedStdDev(IF(AF351="Receiver","Put",IF(AF351="Payer","Call","NA")),AE351+E351%%,AE351,AP351)/SQRT(_xll.qlDayCounterYearFraction("Act/365 (Fixed)",B351,K351)))</f>
        <v/>
      </c>
    </row>
    <row r="352" spans="2:44">
      <c r="B352" s="210">
        <f t="shared" ca="1" si="20"/>
        <v>42276</v>
      </c>
      <c r="C352" s="107" t="s">
        <v>209</v>
      </c>
      <c r="D352" s="107" t="s">
        <v>44</v>
      </c>
      <c r="E352" s="107">
        <v>50</v>
      </c>
      <c r="F352" s="209" t="str">
        <f t="shared" si="21"/>
        <v>EUR FWD PREM 50 1M5Y</v>
      </c>
      <c r="G352" s="212">
        <f t="shared" si="22"/>
        <v>4.1099999999999999E-3</v>
      </c>
      <c r="H352" s="213" t="str">
        <f>VLOOKUP(F352,SwaptionVols!$Z:$AE,4,FALSE)</f>
        <v>#N/A N/A</v>
      </c>
      <c r="I352" s="211" t="s">
        <v>7574</v>
      </c>
      <c r="J352" s="211" t="s">
        <v>7575</v>
      </c>
      <c r="K352" s="210">
        <f ca="1">_xll.qlCalendarAdvance(I352,B352,C352,J352)</f>
        <v>42306</v>
      </c>
      <c r="L352" s="210">
        <f ca="1">_xll.qlCalendarAdvance(I352,K352,"2d")</f>
        <v>42310</v>
      </c>
      <c r="M352" s="210">
        <f ca="1">_xll.qlCalendarAdvance(I352,L352,D352,"unadjusted")</f>
        <v>44137</v>
      </c>
      <c r="N352" s="211" t="s">
        <v>41</v>
      </c>
      <c r="O352" s="211" t="s">
        <v>7574</v>
      </c>
      <c r="P352" s="211" t="s">
        <v>7575</v>
      </c>
      <c r="Q352" s="211" t="s">
        <v>7575</v>
      </c>
      <c r="R352" s="211" t="s">
        <v>7670</v>
      </c>
      <c r="S352" s="214" t="str">
        <f ca="1">_xll.qlSchedule(,L352,M352,N352,O352,P352,Q352,R352)</f>
        <v>obj_006a6#0000</v>
      </c>
      <c r="T352" s="211" t="s">
        <v>58</v>
      </c>
      <c r="U352" s="211" t="s">
        <v>7574</v>
      </c>
      <c r="V352" s="211" t="s">
        <v>7575</v>
      </c>
      <c r="W352" s="211" t="s">
        <v>7575</v>
      </c>
      <c r="X352" s="211" t="s">
        <v>7670</v>
      </c>
      <c r="Y352" s="214" t="str">
        <f ca="1">_xll.qlSchedule(,L352,M352,T352,U352,V352,W352,X352)</f>
        <v>obj_009b7#0000</v>
      </c>
      <c r="Z352" s="215" t="s">
        <v>7671</v>
      </c>
      <c r="AA352" s="216" t="s">
        <v>7640</v>
      </c>
      <c r="AB352" s="216" t="s">
        <v>7672</v>
      </c>
      <c r="AC352" s="214" t="str">
        <f ca="1">_xll.qlVanillaSwap(,,,S352,,Z352,Y352,AA352,,AB352)</f>
        <v>obj_00a40#0000</v>
      </c>
      <c r="AD352" s="214" t="b">
        <f ca="1">_xll.qlInstrumentSetPricingEngine(AC352,_xll.qlDiscountingSwapEngine(,"YC-EUR-EONIA"))</f>
        <v>1</v>
      </c>
      <c r="AE352" s="217">
        <f ca="1">_xll.qlVanillaSwapFairRate(AC352,AD352)</f>
        <v>3.7414935114932443E-3</v>
      </c>
      <c r="AF352" s="209" t="str">
        <f t="shared" si="23"/>
        <v>Payer</v>
      </c>
      <c r="AG352" s="218">
        <v>10000</v>
      </c>
      <c r="AH352" s="219" t="str">
        <f ca="1">_xll.qlVanillaSwap(,AF352,AG352,S352,AE352+E352%%,Z352,Y352,AA352,,AB352)</f>
        <v>obj_012c9#0000</v>
      </c>
      <c r="AI352" s="219" t="str">
        <f ca="1">_xll.qlEuropeanExercise(,K352)</f>
        <v>obj_003b1#0000</v>
      </c>
      <c r="AJ352" s="211" t="s">
        <v>7669</v>
      </c>
      <c r="AK352" s="220" t="str">
        <f ca="1">_xll.qlSwaption(,AH352,AI352,AJ352)</f>
        <v>obj_01514#0000</v>
      </c>
      <c r="AL352" s="221" t="str">
        <f ca="1">_xll.qlConstantSwaptionVolatility(,,I352,J352,G352)</f>
        <v>obj_002c9#0000</v>
      </c>
      <c r="AM352" s="221" t="b">
        <f ca="1">_xll.qlInstrumentSetPricingEngine(AK352,_xll.qlBachelierBlackSwaptionEngine(,"YC-EUR-EONIA",AL352))</f>
        <v>1</v>
      </c>
      <c r="AN352" s="222">
        <f ca="1">_xll.qlInstrumentNPV(AK352,AM352)/_xll.qlYieldTSDiscount("YC-EUR-EONIA",L352)</f>
        <v>1.3772499010720695E-4</v>
      </c>
      <c r="AO352" s="222">
        <f ca="1">_xll.qlInstrumentResults(AK352,"annuity",AM352)</f>
        <v>49450.322725051017</v>
      </c>
      <c r="AP352" s="223" t="e">
        <f ca="1">H352*_xll.qlYieldTSDiscount("YC-EUR-EONIA",L352)/AO352</f>
        <v>#VALUE!</v>
      </c>
      <c r="AQ352" s="224" t="str">
        <f ca="1">IF(ISERROR(AP352),"",_xll.qlBachelierBlackFormulaImpliedVol(IF(AF352="Receiver","Put",IF(AF352="Payer","Call","NA")),AE352+E352%%,AE352,_xll.qlDayCounterYearFraction("Act/365 (Fixed)",B352,K352),AP352))</f>
        <v/>
      </c>
      <c r="AR352" s="225" t="str">
        <f ca="1">IF(ISERROR(AP352),"",_xll.qlBlackFormulaImpliedStdDev(IF(AF352="Receiver","Put",IF(AF352="Payer","Call","NA")),AE352+E352%%,AE352,AP352)/SQRT(_xll.qlDayCounterYearFraction("Act/365 (Fixed)",B352,K352)))</f>
        <v/>
      </c>
    </row>
    <row r="353" spans="2:44">
      <c r="B353" s="210">
        <f t="shared" ca="1" si="20"/>
        <v>42276</v>
      </c>
      <c r="C353" s="107" t="s">
        <v>209</v>
      </c>
      <c r="D353" s="107" t="s">
        <v>44</v>
      </c>
      <c r="E353" s="107">
        <v>100</v>
      </c>
      <c r="F353" s="209" t="str">
        <f t="shared" si="21"/>
        <v>EUR FWD PREM 100 1M5Y</v>
      </c>
      <c r="G353" s="212">
        <f t="shared" si="22"/>
        <v>4.1099999999999999E-3</v>
      </c>
      <c r="H353" s="213" t="str">
        <f>VLOOKUP(F353,SwaptionVols!$Z:$AE,4,FALSE)</f>
        <v>#N/A N/A</v>
      </c>
      <c r="I353" s="211" t="s">
        <v>7574</v>
      </c>
      <c r="J353" s="211" t="s">
        <v>7575</v>
      </c>
      <c r="K353" s="210">
        <f ca="1">_xll.qlCalendarAdvance(I353,B353,C353,J353)</f>
        <v>42306</v>
      </c>
      <c r="L353" s="210">
        <f ca="1">_xll.qlCalendarAdvance(I353,K353,"2d")</f>
        <v>42310</v>
      </c>
      <c r="M353" s="210">
        <f ca="1">_xll.qlCalendarAdvance(I353,L353,D353,"unadjusted")</f>
        <v>44137</v>
      </c>
      <c r="N353" s="211" t="s">
        <v>41</v>
      </c>
      <c r="O353" s="211" t="s">
        <v>7574</v>
      </c>
      <c r="P353" s="211" t="s">
        <v>7575</v>
      </c>
      <c r="Q353" s="211" t="s">
        <v>7575</v>
      </c>
      <c r="R353" s="211" t="s">
        <v>7670</v>
      </c>
      <c r="S353" s="214" t="str">
        <f ca="1">_xll.qlSchedule(,L353,M353,N353,O353,P353,Q353,R353)</f>
        <v>obj_006fc#0000</v>
      </c>
      <c r="T353" s="211" t="s">
        <v>58</v>
      </c>
      <c r="U353" s="211" t="s">
        <v>7574</v>
      </c>
      <c r="V353" s="211" t="s">
        <v>7575</v>
      </c>
      <c r="W353" s="211" t="s">
        <v>7575</v>
      </c>
      <c r="X353" s="211" t="s">
        <v>7670</v>
      </c>
      <c r="Y353" s="214" t="str">
        <f ca="1">_xll.qlSchedule(,L353,M353,T353,U353,V353,W353,X353)</f>
        <v>obj_00cb5#0000</v>
      </c>
      <c r="Z353" s="215" t="s">
        <v>7671</v>
      </c>
      <c r="AA353" s="216" t="s">
        <v>7640</v>
      </c>
      <c r="AB353" s="216" t="s">
        <v>7672</v>
      </c>
      <c r="AC353" s="214" t="str">
        <f ca="1">_xll.qlVanillaSwap(,,,S353,,Z353,Y353,AA353,,AB353)</f>
        <v>obj_00d32#0000</v>
      </c>
      <c r="AD353" s="214" t="b">
        <f ca="1">_xll.qlInstrumentSetPricingEngine(AC353,_xll.qlDiscountingSwapEngine(,"YC-EUR-EONIA"))</f>
        <v>1</v>
      </c>
      <c r="AE353" s="217">
        <f ca="1">_xll.qlVanillaSwapFairRate(AC353,AD353)</f>
        <v>3.7414935114932443E-3</v>
      </c>
      <c r="AF353" s="209" t="str">
        <f t="shared" si="23"/>
        <v>Payer</v>
      </c>
      <c r="AG353" s="218">
        <v>10000</v>
      </c>
      <c r="AH353" s="219" t="str">
        <f ca="1">_xll.qlVanillaSwap(,AF353,AG353,S353,AE353+E353%%,Z353,Y353,AA353,,AB353)</f>
        <v>obj_013ce#0000</v>
      </c>
      <c r="AI353" s="219" t="str">
        <f ca="1">_xll.qlEuropeanExercise(,K353)</f>
        <v>obj_00421#0000</v>
      </c>
      <c r="AJ353" s="211" t="s">
        <v>7669</v>
      </c>
      <c r="AK353" s="220" t="str">
        <f ca="1">_xll.qlSwaption(,AH353,AI353,AJ353)</f>
        <v>obj_01659#0000</v>
      </c>
      <c r="AL353" s="221" t="str">
        <f ca="1">_xll.qlConstantSwaptionVolatility(,,I353,J353,G353)</f>
        <v>obj_0025c#0000</v>
      </c>
      <c r="AM353" s="221" t="b">
        <f ca="1">_xll.qlInstrumentSetPricingEngine(AK353,_xll.qlBachelierBlackSwaptionEngine(,"YC-EUR-EONIA",AL353))</f>
        <v>1</v>
      </c>
      <c r="AN353" s="222">
        <f ca="1">_xll.qlInstrumentNPV(AK353,AM353)/_xll.qlYieldTSDiscount("YC-EUR-EONIA",L353)</f>
        <v>7.1008085080385216E-17</v>
      </c>
      <c r="AO353" s="222">
        <f ca="1">_xll.qlInstrumentResults(AK353,"annuity",AM353)</f>
        <v>49450.322725051017</v>
      </c>
      <c r="AP353" s="223" t="e">
        <f ca="1">H353*_xll.qlYieldTSDiscount("YC-EUR-EONIA",L353)/AO353</f>
        <v>#VALUE!</v>
      </c>
      <c r="AQ353" s="224" t="str">
        <f ca="1">IF(ISERROR(AP353),"",_xll.qlBachelierBlackFormulaImpliedVol(IF(AF353="Receiver","Put",IF(AF353="Payer","Call","NA")),AE353+E353%%,AE353,_xll.qlDayCounterYearFraction("Act/365 (Fixed)",B353,K353),AP353))</f>
        <v/>
      </c>
      <c r="AR353" s="225" t="str">
        <f ca="1">IF(ISERROR(AP353),"",_xll.qlBlackFormulaImpliedStdDev(IF(AF353="Receiver","Put",IF(AF353="Payer","Call","NA")),AE353+E353%%,AE353,AP353)/SQRT(_xll.qlDayCounterYearFraction("Act/365 (Fixed)",B353,K353)))</f>
        <v/>
      </c>
    </row>
    <row r="354" spans="2:44">
      <c r="B354" s="210">
        <f t="shared" ca="1" si="20"/>
        <v>42276</v>
      </c>
      <c r="C354" s="107" t="s">
        <v>209</v>
      </c>
      <c r="D354" s="107" t="s">
        <v>44</v>
      </c>
      <c r="E354" s="107">
        <v>200</v>
      </c>
      <c r="F354" s="209" t="str">
        <f t="shared" si="21"/>
        <v>EUR FWD PREM 200 1M5Y</v>
      </c>
      <c r="G354" s="212">
        <f t="shared" si="22"/>
        <v>4.1099999999999999E-3</v>
      </c>
      <c r="H354" s="213" t="str">
        <f>VLOOKUP(F354,SwaptionVols!$Z:$AE,4,FALSE)</f>
        <v>#N/A N/A</v>
      </c>
      <c r="I354" s="211" t="s">
        <v>7574</v>
      </c>
      <c r="J354" s="211" t="s">
        <v>7575</v>
      </c>
      <c r="K354" s="210">
        <f ca="1">_xll.qlCalendarAdvance(I354,B354,C354,J354)</f>
        <v>42306</v>
      </c>
      <c r="L354" s="210">
        <f ca="1">_xll.qlCalendarAdvance(I354,K354,"2d")</f>
        <v>42310</v>
      </c>
      <c r="M354" s="210">
        <f ca="1">_xll.qlCalendarAdvance(I354,L354,D354,"unadjusted")</f>
        <v>44137</v>
      </c>
      <c r="N354" s="211" t="s">
        <v>41</v>
      </c>
      <c r="O354" s="211" t="s">
        <v>7574</v>
      </c>
      <c r="P354" s="211" t="s">
        <v>7575</v>
      </c>
      <c r="Q354" s="211" t="s">
        <v>7575</v>
      </c>
      <c r="R354" s="211" t="s">
        <v>7670</v>
      </c>
      <c r="S354" s="214" t="str">
        <f ca="1">_xll.qlSchedule(,L354,M354,N354,O354,P354,Q354,R354)</f>
        <v>obj_009c6#0000</v>
      </c>
      <c r="T354" s="211" t="s">
        <v>58</v>
      </c>
      <c r="U354" s="211" t="s">
        <v>7574</v>
      </c>
      <c r="V354" s="211" t="s">
        <v>7575</v>
      </c>
      <c r="W354" s="211" t="s">
        <v>7575</v>
      </c>
      <c r="X354" s="211" t="s">
        <v>7670</v>
      </c>
      <c r="Y354" s="214" t="str">
        <f ca="1">_xll.qlSchedule(,L354,M354,T354,U354,V354,W354,X354)</f>
        <v>obj_00797#0000</v>
      </c>
      <c r="Z354" s="215" t="s">
        <v>7671</v>
      </c>
      <c r="AA354" s="216" t="s">
        <v>7640</v>
      </c>
      <c r="AB354" s="216" t="s">
        <v>7672</v>
      </c>
      <c r="AC354" s="214" t="str">
        <f ca="1">_xll.qlVanillaSwap(,,,S354,,Z354,Y354,AA354,,AB354)</f>
        <v>obj_00cf9#0000</v>
      </c>
      <c r="AD354" s="214" t="b">
        <f ca="1">_xll.qlInstrumentSetPricingEngine(AC354,_xll.qlDiscountingSwapEngine(,"YC-EUR-EONIA"))</f>
        <v>1</v>
      </c>
      <c r="AE354" s="217">
        <f ca="1">_xll.qlVanillaSwapFairRate(AC354,AD354)</f>
        <v>3.7414935114932443E-3</v>
      </c>
      <c r="AF354" s="209" t="str">
        <f t="shared" si="23"/>
        <v>Payer</v>
      </c>
      <c r="AG354" s="218">
        <v>10000</v>
      </c>
      <c r="AH354" s="219" t="str">
        <f ca="1">_xll.qlVanillaSwap(,AF354,AG354,S354,AE354+E354%%,Z354,Y354,AA354,,AB354)</f>
        <v>obj_0120e#0000</v>
      </c>
      <c r="AI354" s="219" t="str">
        <f ca="1">_xll.qlEuropeanExercise(,K354)</f>
        <v>obj_0034d#0000</v>
      </c>
      <c r="AJ354" s="211" t="s">
        <v>7669</v>
      </c>
      <c r="AK354" s="220" t="str">
        <f ca="1">_xll.qlSwaption(,AH354,AI354,AJ354)</f>
        <v>obj_0156f#0000</v>
      </c>
      <c r="AL354" s="221" t="str">
        <f ca="1">_xll.qlConstantSwaptionVolatility(,,I354,J354,G354)</f>
        <v>obj_002f8#0000</v>
      </c>
      <c r="AM354" s="221" t="b">
        <f ca="1">_xll.qlInstrumentSetPricingEngine(AK354,_xll.qlBachelierBlackSwaptionEngine(,"YC-EUR-EONIA",AL354))</f>
        <v>1</v>
      </c>
      <c r="AN354" s="222">
        <f ca="1">_xll.qlInstrumentNPV(AK354,AM354)/_xll.qlYieldTSDiscount("YC-EUR-EONIA",L354)</f>
        <v>2.1951437473125617E-64</v>
      </c>
      <c r="AO354" s="222">
        <f ca="1">_xll.qlInstrumentResults(AK354,"annuity",AM354)</f>
        <v>49450.322725051017</v>
      </c>
      <c r="AP354" s="223" t="e">
        <f ca="1">H354*_xll.qlYieldTSDiscount("YC-EUR-EONIA",L354)/AO354</f>
        <v>#VALUE!</v>
      </c>
      <c r="AQ354" s="224" t="str">
        <f ca="1">IF(ISERROR(AP354),"",_xll.qlBachelierBlackFormulaImpliedVol(IF(AF354="Receiver","Put",IF(AF354="Payer","Call","NA")),AE354+E354%%,AE354,_xll.qlDayCounterYearFraction("Act/365 (Fixed)",B354,K354),AP354))</f>
        <v/>
      </c>
      <c r="AR354" s="225" t="str">
        <f ca="1">IF(ISERROR(AP354),"",_xll.qlBlackFormulaImpliedStdDev(IF(AF354="Receiver","Put",IF(AF354="Payer","Call","NA")),AE354+E354%%,AE354,AP354)/SQRT(_xll.qlDayCounterYearFraction("Act/365 (Fixed)",B354,K354)))</f>
        <v/>
      </c>
    </row>
    <row r="355" spans="2:44">
      <c r="B355" s="210">
        <f t="shared" ca="1" si="20"/>
        <v>42276</v>
      </c>
      <c r="C355" s="107" t="s">
        <v>54</v>
      </c>
      <c r="D355" s="107" t="s">
        <v>44</v>
      </c>
      <c r="E355" s="107">
        <v>-200</v>
      </c>
      <c r="F355" s="209" t="str">
        <f t="shared" si="21"/>
        <v>EUR FWD PREM-200 3M5Y</v>
      </c>
      <c r="G355" s="212">
        <f t="shared" si="22"/>
        <v>4.1700000000000001E-3</v>
      </c>
      <c r="H355" s="213" t="str">
        <f>VLOOKUP(F355,SwaptionVols!$Z:$AE,4,FALSE)</f>
        <v>#N/A N/A</v>
      </c>
      <c r="I355" s="211" t="s">
        <v>7574</v>
      </c>
      <c r="J355" s="211" t="s">
        <v>7575</v>
      </c>
      <c r="K355" s="210">
        <f ca="1">_xll.qlCalendarAdvance(I355,B355,C355,J355)</f>
        <v>42367</v>
      </c>
      <c r="L355" s="210">
        <f ca="1">_xll.qlCalendarAdvance(I355,K355,"2d")</f>
        <v>42369</v>
      </c>
      <c r="M355" s="210">
        <f ca="1">_xll.qlCalendarAdvance(I355,L355,D355,"unadjusted")</f>
        <v>44196</v>
      </c>
      <c r="N355" s="211" t="s">
        <v>41</v>
      </c>
      <c r="O355" s="211" t="s">
        <v>7574</v>
      </c>
      <c r="P355" s="211" t="s">
        <v>7575</v>
      </c>
      <c r="Q355" s="211" t="s">
        <v>7575</v>
      </c>
      <c r="R355" s="211" t="s">
        <v>7670</v>
      </c>
      <c r="S355" s="214" t="str">
        <f ca="1">_xll.qlSchedule(,L355,M355,N355,O355,P355,Q355,R355)</f>
        <v>obj_00e1f#0000</v>
      </c>
      <c r="T355" s="211" t="s">
        <v>58</v>
      </c>
      <c r="U355" s="211" t="s">
        <v>7574</v>
      </c>
      <c r="V355" s="211" t="s">
        <v>7575</v>
      </c>
      <c r="W355" s="211" t="s">
        <v>7575</v>
      </c>
      <c r="X355" s="211" t="s">
        <v>7670</v>
      </c>
      <c r="Y355" s="214" t="str">
        <f ca="1">_xll.qlSchedule(,L355,M355,T355,U355,V355,W355,X355)</f>
        <v>obj_00e7c#0000</v>
      </c>
      <c r="Z355" s="215" t="s">
        <v>7671</v>
      </c>
      <c r="AA355" s="216" t="s">
        <v>7640</v>
      </c>
      <c r="AB355" s="216" t="s">
        <v>7672</v>
      </c>
      <c r="AC355" s="214" t="str">
        <f ca="1">_xll.qlVanillaSwap(,,,S355,,Z355,Y355,AA355,,AB355)</f>
        <v>obj_00e7d#0000</v>
      </c>
      <c r="AD355" s="214" t="b">
        <f ca="1">_xll.qlInstrumentSetPricingEngine(AC355,_xll.qlDiscountingSwapEngine(,"YC-EUR-EONIA"))</f>
        <v>1</v>
      </c>
      <c r="AE355" s="217">
        <f ca="1">_xll.qlVanillaSwapFairRate(AC355,AD355)</f>
        <v>4.0661573293860357E-3</v>
      </c>
      <c r="AF355" s="209" t="str">
        <f t="shared" si="23"/>
        <v>Receiver</v>
      </c>
      <c r="AG355" s="218">
        <v>10000</v>
      </c>
      <c r="AH355" s="219" t="str">
        <f ca="1">_xll.qlVanillaSwap(,AF355,AG355,S355,AE355+E355%%,Z355,Y355,AA355,,AB355)</f>
        <v>obj_01651#0000</v>
      </c>
      <c r="AI355" s="219" t="str">
        <f ca="1">_xll.qlEuropeanExercise(,K355)</f>
        <v>obj_00737#0000</v>
      </c>
      <c r="AJ355" s="211" t="s">
        <v>7669</v>
      </c>
      <c r="AK355" s="220" t="str">
        <f ca="1">_xll.qlSwaption(,AH355,AI355,AJ355)</f>
        <v>obj_01778#0000</v>
      </c>
      <c r="AL355" s="221" t="str">
        <f ca="1">_xll.qlConstantSwaptionVolatility(,,I355,J355,G355)</f>
        <v>obj_00246#0000</v>
      </c>
      <c r="AM355" s="221" t="b">
        <f ca="1">_xll.qlInstrumentSetPricingEngine(AK355,_xll.qlBachelierBlackSwaptionEngine(,"YC-EUR-EONIA",AL355))</f>
        <v>1</v>
      </c>
      <c r="AN355" s="222">
        <f ca="1">_xll.qlInstrumentNPV(AK355,AM355)/_xll.qlYieldTSDiscount("YC-EUR-EONIA",L355)</f>
        <v>3.9764256638195055E-21</v>
      </c>
      <c r="AO355" s="222">
        <f ca="1">_xll.qlInstrumentResults(AK355,"annuity",AM355)</f>
        <v>49441.889321600887</v>
      </c>
      <c r="AP355" s="223" t="e">
        <f ca="1">H355*_xll.qlYieldTSDiscount("YC-EUR-EONIA",L355)/AO355</f>
        <v>#VALUE!</v>
      </c>
      <c r="AQ355" s="224" t="str">
        <f ca="1">IF(ISERROR(AP355),"",_xll.qlBachelierBlackFormulaImpliedVol(IF(AF355="Receiver","Put",IF(AF355="Payer","Call","NA")),AE355+E355%%,AE355,_xll.qlDayCounterYearFraction("Act/365 (Fixed)",B355,K355),AP355))</f>
        <v/>
      </c>
      <c r="AR355" s="225" t="str">
        <f ca="1">IF(ISERROR(AP355),"",_xll.qlBlackFormulaImpliedStdDev(IF(AF355="Receiver","Put",IF(AF355="Payer","Call","NA")),AE355+E355%%,AE355,AP355)/SQRT(_xll.qlDayCounterYearFraction("Act/365 (Fixed)",B355,K355)))</f>
        <v/>
      </c>
    </row>
    <row r="356" spans="2:44">
      <c r="B356" s="210">
        <f t="shared" ca="1" si="20"/>
        <v>42276</v>
      </c>
      <c r="C356" s="107" t="s">
        <v>54</v>
      </c>
      <c r="D356" s="107" t="s">
        <v>44</v>
      </c>
      <c r="E356" s="107">
        <v>-100</v>
      </c>
      <c r="F356" s="209" t="str">
        <f t="shared" si="21"/>
        <v>EUR FWD PREM-100 3M5Y</v>
      </c>
      <c r="G356" s="212">
        <f t="shared" si="22"/>
        <v>4.1700000000000001E-3</v>
      </c>
      <c r="H356" s="213" t="str">
        <f>VLOOKUP(F356,SwaptionVols!$Z:$AE,4,FALSE)</f>
        <v>#N/A N/A</v>
      </c>
      <c r="I356" s="211" t="s">
        <v>7574</v>
      </c>
      <c r="J356" s="211" t="s">
        <v>7575</v>
      </c>
      <c r="K356" s="210">
        <f ca="1">_xll.qlCalendarAdvance(I356,B356,C356,J356)</f>
        <v>42367</v>
      </c>
      <c r="L356" s="210">
        <f ca="1">_xll.qlCalendarAdvance(I356,K356,"2d")</f>
        <v>42369</v>
      </c>
      <c r="M356" s="210">
        <f ca="1">_xll.qlCalendarAdvance(I356,L356,D356,"unadjusted")</f>
        <v>44196</v>
      </c>
      <c r="N356" s="211" t="s">
        <v>41</v>
      </c>
      <c r="O356" s="211" t="s">
        <v>7574</v>
      </c>
      <c r="P356" s="211" t="s">
        <v>7575</v>
      </c>
      <c r="Q356" s="211" t="s">
        <v>7575</v>
      </c>
      <c r="R356" s="211" t="s">
        <v>7670</v>
      </c>
      <c r="S356" s="214" t="str">
        <f ca="1">_xll.qlSchedule(,L356,M356,N356,O356,P356,Q356,R356)</f>
        <v>obj_009d2#0000</v>
      </c>
      <c r="T356" s="211" t="s">
        <v>58</v>
      </c>
      <c r="U356" s="211" t="s">
        <v>7574</v>
      </c>
      <c r="V356" s="211" t="s">
        <v>7575</v>
      </c>
      <c r="W356" s="211" t="s">
        <v>7575</v>
      </c>
      <c r="X356" s="211" t="s">
        <v>7670</v>
      </c>
      <c r="Y356" s="214" t="str">
        <f ca="1">_xll.qlSchedule(,L356,M356,T356,U356,V356,W356,X356)</f>
        <v>obj_0075a#0000</v>
      </c>
      <c r="Z356" s="215" t="s">
        <v>7671</v>
      </c>
      <c r="AA356" s="216" t="s">
        <v>7640</v>
      </c>
      <c r="AB356" s="216" t="s">
        <v>7672</v>
      </c>
      <c r="AC356" s="214" t="str">
        <f ca="1">_xll.qlVanillaSwap(,,,S356,,Z356,Y356,AA356,,AB356)</f>
        <v>obj_00a1e#0000</v>
      </c>
      <c r="AD356" s="214" t="b">
        <f ca="1">_xll.qlInstrumentSetPricingEngine(AC356,_xll.qlDiscountingSwapEngine(,"YC-EUR-EONIA"))</f>
        <v>1</v>
      </c>
      <c r="AE356" s="217">
        <f ca="1">_xll.qlVanillaSwapFairRate(AC356,AD356)</f>
        <v>4.0661573293860357E-3</v>
      </c>
      <c r="AF356" s="209" t="str">
        <f t="shared" si="23"/>
        <v>Receiver</v>
      </c>
      <c r="AG356" s="218">
        <v>10000</v>
      </c>
      <c r="AH356" s="219" t="str">
        <f ca="1">_xll.qlVanillaSwap(,AF356,AG356,S356,AE356+E356%%,Z356,Y356,AA356,,AB356)</f>
        <v>obj_00fc2#0000</v>
      </c>
      <c r="AI356" s="219" t="str">
        <f ca="1">_xll.qlEuropeanExercise(,K356)</f>
        <v>obj_004c5#0000</v>
      </c>
      <c r="AJ356" s="211" t="s">
        <v>7669</v>
      </c>
      <c r="AK356" s="220" t="str">
        <f ca="1">_xll.qlSwaption(,AH356,AI356,AJ356)</f>
        <v>obj_01245#0000</v>
      </c>
      <c r="AL356" s="221" t="str">
        <f ca="1">_xll.qlConstantSwaptionVolatility(,,I356,J356,G356)</f>
        <v>obj_00332#0000</v>
      </c>
      <c r="AM356" s="221" t="b">
        <f ca="1">_xll.qlInstrumentSetPricingEngine(AK356,_xll.qlBachelierBlackSwaptionEngine(,"YC-EUR-EONIA",AL356))</f>
        <v>1</v>
      </c>
      <c r="AN356" s="222">
        <f ca="1">_xll.qlInstrumentNPV(AK356,AM356)/_xll.qlYieldTSDiscount("YC-EUR-EONIA",L356)</f>
        <v>1.5555287422391832E-5</v>
      </c>
      <c r="AO356" s="222">
        <f ca="1">_xll.qlInstrumentResults(AK356,"annuity",AM356)</f>
        <v>49441.889321600887</v>
      </c>
      <c r="AP356" s="223" t="e">
        <f ca="1">H356*_xll.qlYieldTSDiscount("YC-EUR-EONIA",L356)/AO356</f>
        <v>#VALUE!</v>
      </c>
      <c r="AQ356" s="224" t="str">
        <f ca="1">IF(ISERROR(AP356),"",_xll.qlBachelierBlackFormulaImpliedVol(IF(AF356="Receiver","Put",IF(AF356="Payer","Call","NA")),AE356+E356%%,AE356,_xll.qlDayCounterYearFraction("Act/365 (Fixed)",B356,K356),AP356))</f>
        <v/>
      </c>
      <c r="AR356" s="225" t="str">
        <f ca="1">IF(ISERROR(AP356),"",_xll.qlBlackFormulaImpliedStdDev(IF(AF356="Receiver","Put",IF(AF356="Payer","Call","NA")),AE356+E356%%,AE356,AP356)/SQRT(_xll.qlDayCounterYearFraction("Act/365 (Fixed)",B356,K356)))</f>
        <v/>
      </c>
    </row>
    <row r="357" spans="2:44">
      <c r="B357" s="210">
        <f t="shared" ca="1" si="20"/>
        <v>42276</v>
      </c>
      <c r="C357" s="107" t="s">
        <v>54</v>
      </c>
      <c r="D357" s="107" t="s">
        <v>44</v>
      </c>
      <c r="E357" s="107">
        <v>-50</v>
      </c>
      <c r="F357" s="209" t="str">
        <f t="shared" si="21"/>
        <v>EUR FWD PREM-50 3M5Y</v>
      </c>
      <c r="G357" s="212">
        <f t="shared" si="22"/>
        <v>4.1700000000000001E-3</v>
      </c>
      <c r="H357" s="213" t="str">
        <f>VLOOKUP(F357,SwaptionVols!$Z:$AE,4,FALSE)</f>
        <v>#N/A N/A</v>
      </c>
      <c r="I357" s="211" t="s">
        <v>7574</v>
      </c>
      <c r="J357" s="211" t="s">
        <v>7575</v>
      </c>
      <c r="K357" s="210">
        <f ca="1">_xll.qlCalendarAdvance(I357,B357,C357,J357)</f>
        <v>42367</v>
      </c>
      <c r="L357" s="210">
        <f ca="1">_xll.qlCalendarAdvance(I357,K357,"2d")</f>
        <v>42369</v>
      </c>
      <c r="M357" s="210">
        <f ca="1">_xll.qlCalendarAdvance(I357,L357,D357,"unadjusted")</f>
        <v>44196</v>
      </c>
      <c r="N357" s="211" t="s">
        <v>41</v>
      </c>
      <c r="O357" s="211" t="s">
        <v>7574</v>
      </c>
      <c r="P357" s="211" t="s">
        <v>7575</v>
      </c>
      <c r="Q357" s="211" t="s">
        <v>7575</v>
      </c>
      <c r="R357" s="211" t="s">
        <v>7670</v>
      </c>
      <c r="S357" s="214" t="str">
        <f ca="1">_xll.qlSchedule(,L357,M357,N357,O357,P357,Q357,R357)</f>
        <v>obj_0045d#0000</v>
      </c>
      <c r="T357" s="211" t="s">
        <v>58</v>
      </c>
      <c r="U357" s="211" t="s">
        <v>7574</v>
      </c>
      <c r="V357" s="211" t="s">
        <v>7575</v>
      </c>
      <c r="W357" s="211" t="s">
        <v>7575</v>
      </c>
      <c r="X357" s="211" t="s">
        <v>7670</v>
      </c>
      <c r="Y357" s="214" t="str">
        <f ca="1">_xll.qlSchedule(,L357,M357,T357,U357,V357,W357,X357)</f>
        <v>obj_00ac8#0000</v>
      </c>
      <c r="Z357" s="215" t="s">
        <v>7671</v>
      </c>
      <c r="AA357" s="216" t="s">
        <v>7640</v>
      </c>
      <c r="AB357" s="216" t="s">
        <v>7672</v>
      </c>
      <c r="AC357" s="214" t="str">
        <f ca="1">_xll.qlVanillaSwap(,,,S357,,Z357,Y357,AA357,,AB357)</f>
        <v>obj_00b2c#0000</v>
      </c>
      <c r="AD357" s="214" t="b">
        <f ca="1">_xll.qlInstrumentSetPricingEngine(AC357,_xll.qlDiscountingSwapEngine(,"YC-EUR-EONIA"))</f>
        <v>1</v>
      </c>
      <c r="AE357" s="217">
        <f ca="1">_xll.qlVanillaSwapFairRate(AC357,AD357)</f>
        <v>4.0661573293860357E-3</v>
      </c>
      <c r="AF357" s="209" t="str">
        <f t="shared" si="23"/>
        <v>Receiver</v>
      </c>
      <c r="AG357" s="218">
        <v>10000</v>
      </c>
      <c r="AH357" s="219" t="str">
        <f ca="1">_xll.qlVanillaSwap(,AF357,AG357,S357,AE357+E357%%,Z357,Y357,AA357,,AB357)</f>
        <v>obj_01669#0000</v>
      </c>
      <c r="AI357" s="219" t="str">
        <f ca="1">_xll.qlEuropeanExercise(,K357)</f>
        <v>obj_00385#0000</v>
      </c>
      <c r="AJ357" s="211" t="s">
        <v>7669</v>
      </c>
      <c r="AK357" s="220" t="str">
        <f ca="1">_xll.qlSwaption(,AH357,AI357,AJ357)</f>
        <v>obj_017a7#0000</v>
      </c>
      <c r="AL357" s="221" t="str">
        <f ca="1">_xll.qlConstantSwaptionVolatility(,,I357,J357,G357)</f>
        <v>obj_0022d#0000</v>
      </c>
      <c r="AM357" s="221" t="b">
        <f ca="1">_xll.qlInstrumentSetPricingEngine(AK357,_xll.qlBachelierBlackSwaptionEngine(,"YC-EUR-EONIA",AL357))</f>
        <v>1</v>
      </c>
      <c r="AN357" s="222">
        <f ca="1">_xll.qlInstrumentNPV(AK357,AM357)/_xll.qlYieldTSDiscount("YC-EUR-EONIA",L357)</f>
        <v>0.27879430714996334</v>
      </c>
      <c r="AO357" s="222">
        <f ca="1">_xll.qlInstrumentResults(AK357,"annuity",AM357)</f>
        <v>49441.889321600887</v>
      </c>
      <c r="AP357" s="223" t="e">
        <f ca="1">H357*_xll.qlYieldTSDiscount("YC-EUR-EONIA",L357)/AO357</f>
        <v>#VALUE!</v>
      </c>
      <c r="AQ357" s="224" t="str">
        <f ca="1">IF(ISERROR(AP357),"",_xll.qlBachelierBlackFormulaImpliedVol(IF(AF357="Receiver","Put",IF(AF357="Payer","Call","NA")),AE357+E357%%,AE357,_xll.qlDayCounterYearFraction("Act/365 (Fixed)",B357,K357),AP357))</f>
        <v/>
      </c>
      <c r="AR357" s="225" t="str">
        <f ca="1">IF(ISERROR(AP357),"",_xll.qlBlackFormulaImpliedStdDev(IF(AF357="Receiver","Put",IF(AF357="Payer","Call","NA")),AE357+E357%%,AE357,AP357)/SQRT(_xll.qlDayCounterYearFraction("Act/365 (Fixed)",B357,K357)))</f>
        <v/>
      </c>
    </row>
    <row r="358" spans="2:44">
      <c r="B358" s="210">
        <f t="shared" ca="1" si="20"/>
        <v>42276</v>
      </c>
      <c r="C358" s="107" t="s">
        <v>54</v>
      </c>
      <c r="D358" s="107" t="s">
        <v>44</v>
      </c>
      <c r="E358" s="107">
        <v>-25</v>
      </c>
      <c r="F358" s="209" t="str">
        <f t="shared" si="21"/>
        <v>EUR FWD PREM-25 3M5Y</v>
      </c>
      <c r="G358" s="212">
        <f t="shared" si="22"/>
        <v>4.1700000000000001E-3</v>
      </c>
      <c r="H358" s="213" t="str">
        <f>VLOOKUP(F358,SwaptionVols!$Z:$AE,4,FALSE)</f>
        <v>#N/A N/A</v>
      </c>
      <c r="I358" s="211" t="s">
        <v>7574</v>
      </c>
      <c r="J358" s="211" t="s">
        <v>7575</v>
      </c>
      <c r="K358" s="210">
        <f ca="1">_xll.qlCalendarAdvance(I358,B358,C358,J358)</f>
        <v>42367</v>
      </c>
      <c r="L358" s="210">
        <f ca="1">_xll.qlCalendarAdvance(I358,K358,"2d")</f>
        <v>42369</v>
      </c>
      <c r="M358" s="210">
        <f ca="1">_xll.qlCalendarAdvance(I358,L358,D358,"unadjusted")</f>
        <v>44196</v>
      </c>
      <c r="N358" s="211" t="s">
        <v>41</v>
      </c>
      <c r="O358" s="211" t="s">
        <v>7574</v>
      </c>
      <c r="P358" s="211" t="s">
        <v>7575</v>
      </c>
      <c r="Q358" s="211" t="s">
        <v>7575</v>
      </c>
      <c r="R358" s="211" t="s">
        <v>7670</v>
      </c>
      <c r="S358" s="214" t="str">
        <f ca="1">_xll.qlSchedule(,L358,M358,N358,O358,P358,Q358,R358)</f>
        <v>obj_00cb9#0000</v>
      </c>
      <c r="T358" s="211" t="s">
        <v>58</v>
      </c>
      <c r="U358" s="211" t="s">
        <v>7574</v>
      </c>
      <c r="V358" s="211" t="s">
        <v>7575</v>
      </c>
      <c r="W358" s="211" t="s">
        <v>7575</v>
      </c>
      <c r="X358" s="211" t="s">
        <v>7670</v>
      </c>
      <c r="Y358" s="214" t="str">
        <f ca="1">_xll.qlSchedule(,L358,M358,T358,U358,V358,W358,X358)</f>
        <v>obj_005d0#0000</v>
      </c>
      <c r="Z358" s="215" t="s">
        <v>7671</v>
      </c>
      <c r="AA358" s="216" t="s">
        <v>7640</v>
      </c>
      <c r="AB358" s="216" t="s">
        <v>7672</v>
      </c>
      <c r="AC358" s="214" t="str">
        <f ca="1">_xll.qlVanillaSwap(,,,S358,,Z358,Y358,AA358,,AB358)</f>
        <v>obj_00d1a#0000</v>
      </c>
      <c r="AD358" s="214" t="b">
        <f ca="1">_xll.qlInstrumentSetPricingEngine(AC358,_xll.qlDiscountingSwapEngine(,"YC-EUR-EONIA"))</f>
        <v>1</v>
      </c>
      <c r="AE358" s="217">
        <f ca="1">_xll.qlVanillaSwapFairRate(AC358,AD358)</f>
        <v>4.0661573293860357E-3</v>
      </c>
      <c r="AF358" s="209" t="str">
        <f t="shared" si="23"/>
        <v>Receiver</v>
      </c>
      <c r="AG358" s="218">
        <v>10000</v>
      </c>
      <c r="AH358" s="219" t="str">
        <f ca="1">_xll.qlVanillaSwap(,AF358,AG358,S358,AE358+E358%%,Z358,Y358,AA358,,AB358)</f>
        <v>obj_01256#0000</v>
      </c>
      <c r="AI358" s="219" t="str">
        <f ca="1">_xll.qlEuropeanExercise(,K358)</f>
        <v>obj_003db#0000</v>
      </c>
      <c r="AJ358" s="211" t="s">
        <v>7669</v>
      </c>
      <c r="AK358" s="220" t="str">
        <f ca="1">_xll.qlSwaption(,AH358,AI358,AJ358)</f>
        <v>obj_014b0#0000</v>
      </c>
      <c r="AL358" s="221" t="str">
        <f ca="1">_xll.qlConstantSwaptionVolatility(,,I358,J358,G358)</f>
        <v>obj_0027f#0000</v>
      </c>
      <c r="AM358" s="221" t="b">
        <f ca="1">_xll.qlInstrumentSetPricingEngine(AK358,_xll.qlBachelierBlackSwaptionEngine(,"YC-EUR-EONIA",AL358))</f>
        <v>1</v>
      </c>
      <c r="AN358" s="222">
        <f ca="1">_xll.qlInstrumentNPV(AK358,AM358)/_xll.qlYieldTSDiscount("YC-EUR-EONIA",L358)</f>
        <v>5.7651655555915164</v>
      </c>
      <c r="AO358" s="222">
        <f ca="1">_xll.qlInstrumentResults(AK358,"annuity",AM358)</f>
        <v>49441.889321600924</v>
      </c>
      <c r="AP358" s="223" t="e">
        <f ca="1">H358*_xll.qlYieldTSDiscount("YC-EUR-EONIA",L358)/AO358</f>
        <v>#VALUE!</v>
      </c>
      <c r="AQ358" s="224" t="str">
        <f ca="1">IF(ISERROR(AP358),"",_xll.qlBachelierBlackFormulaImpliedVol(IF(AF358="Receiver","Put",IF(AF358="Payer","Call","NA")),AE358+E358%%,AE358,_xll.qlDayCounterYearFraction("Act/365 (Fixed)",B358,K358),AP358))</f>
        <v/>
      </c>
      <c r="AR358" s="225" t="str">
        <f ca="1">IF(ISERROR(AP358),"",_xll.qlBlackFormulaImpliedStdDev(IF(AF358="Receiver","Put",IF(AF358="Payer","Call","NA")),AE358+E358%%,AE358,AP358)/SQRT(_xll.qlDayCounterYearFraction("Act/365 (Fixed)",B358,K358)))</f>
        <v/>
      </c>
    </row>
    <row r="359" spans="2:44">
      <c r="B359" s="210">
        <f t="shared" ca="1" si="20"/>
        <v>42276</v>
      </c>
      <c r="C359" s="107" t="s">
        <v>54</v>
      </c>
      <c r="D359" s="107" t="s">
        <v>44</v>
      </c>
      <c r="E359" s="107">
        <v>25</v>
      </c>
      <c r="F359" s="209" t="str">
        <f t="shared" si="21"/>
        <v>EUR FWD PREM 25 3M5Y</v>
      </c>
      <c r="G359" s="212">
        <f t="shared" si="22"/>
        <v>4.1700000000000001E-3</v>
      </c>
      <c r="H359" s="213" t="str">
        <f>VLOOKUP(F359,SwaptionVols!$Z:$AE,4,FALSE)</f>
        <v>#N/A N/A</v>
      </c>
      <c r="I359" s="211" t="s">
        <v>7574</v>
      </c>
      <c r="J359" s="211" t="s">
        <v>7575</v>
      </c>
      <c r="K359" s="210">
        <f ca="1">_xll.qlCalendarAdvance(I359,B359,C359,J359)</f>
        <v>42367</v>
      </c>
      <c r="L359" s="210">
        <f ca="1">_xll.qlCalendarAdvance(I359,K359,"2d")</f>
        <v>42369</v>
      </c>
      <c r="M359" s="210">
        <f ca="1">_xll.qlCalendarAdvance(I359,L359,D359,"unadjusted")</f>
        <v>44196</v>
      </c>
      <c r="N359" s="211" t="s">
        <v>41</v>
      </c>
      <c r="O359" s="211" t="s">
        <v>7574</v>
      </c>
      <c r="P359" s="211" t="s">
        <v>7575</v>
      </c>
      <c r="Q359" s="211" t="s">
        <v>7575</v>
      </c>
      <c r="R359" s="211" t="s">
        <v>7670</v>
      </c>
      <c r="S359" s="214" t="str">
        <f ca="1">_xll.qlSchedule(,L359,M359,N359,O359,P359,Q359,R359)</f>
        <v>obj_006a4#0000</v>
      </c>
      <c r="T359" s="211" t="s">
        <v>58</v>
      </c>
      <c r="U359" s="211" t="s">
        <v>7574</v>
      </c>
      <c r="V359" s="211" t="s">
        <v>7575</v>
      </c>
      <c r="W359" s="211" t="s">
        <v>7575</v>
      </c>
      <c r="X359" s="211" t="s">
        <v>7670</v>
      </c>
      <c r="Y359" s="214" t="str">
        <f ca="1">_xll.qlSchedule(,L359,M359,T359,U359,V359,W359,X359)</f>
        <v>obj_004d7#0000</v>
      </c>
      <c r="Z359" s="215" t="s">
        <v>7671</v>
      </c>
      <c r="AA359" s="216" t="s">
        <v>7640</v>
      </c>
      <c r="AB359" s="216" t="s">
        <v>7672</v>
      </c>
      <c r="AC359" s="214" t="str">
        <f ca="1">_xll.qlVanillaSwap(,,,S359,,Z359,Y359,AA359,,AB359)</f>
        <v>obj_00b35#0000</v>
      </c>
      <c r="AD359" s="214" t="b">
        <f ca="1">_xll.qlInstrumentSetPricingEngine(AC359,_xll.qlDiscountingSwapEngine(,"YC-EUR-EONIA"))</f>
        <v>1</v>
      </c>
      <c r="AE359" s="217">
        <f ca="1">_xll.qlVanillaSwapFairRate(AC359,AD359)</f>
        <v>4.0661573293860357E-3</v>
      </c>
      <c r="AF359" s="209" t="str">
        <f t="shared" si="23"/>
        <v>Payer</v>
      </c>
      <c r="AG359" s="218">
        <v>10000</v>
      </c>
      <c r="AH359" s="219" t="str">
        <f ca="1">_xll.qlVanillaSwap(,AF359,AG359,S359,AE359+E359%%,Z359,Y359,AA359,,AB359)</f>
        <v>obj_0129f#0000</v>
      </c>
      <c r="AI359" s="219" t="str">
        <f ca="1">_xll.qlEuropeanExercise(,K359)</f>
        <v>obj_00534#0000</v>
      </c>
      <c r="AJ359" s="211" t="s">
        <v>7669</v>
      </c>
      <c r="AK359" s="220" t="str">
        <f ca="1">_xll.qlSwaption(,AH359,AI359,AJ359)</f>
        <v>obj_01529#0000</v>
      </c>
      <c r="AL359" s="221" t="str">
        <f ca="1">_xll.qlConstantSwaptionVolatility(,,I359,J359,G359)</f>
        <v>obj_002bd#0000</v>
      </c>
      <c r="AM359" s="221" t="b">
        <f ca="1">_xll.qlInstrumentSetPricingEngine(AK359,_xll.qlBachelierBlackSwaptionEngine(,"YC-EUR-EONIA",AL359))</f>
        <v>1</v>
      </c>
      <c r="AN359" s="222">
        <f ca="1">_xll.qlInstrumentNPV(AK359,AM359)/_xll.qlYieldTSDiscount("YC-EUR-EONIA",L359)</f>
        <v>5.765165555591075</v>
      </c>
      <c r="AO359" s="222">
        <f ca="1">_xll.qlInstrumentResults(AK359,"annuity",AM359)</f>
        <v>49441.889321600887</v>
      </c>
      <c r="AP359" s="223" t="e">
        <f ca="1">H359*_xll.qlYieldTSDiscount("YC-EUR-EONIA",L359)/AO359</f>
        <v>#VALUE!</v>
      </c>
      <c r="AQ359" s="224" t="str">
        <f ca="1">IF(ISERROR(AP359),"",_xll.qlBachelierBlackFormulaImpliedVol(IF(AF359="Receiver","Put",IF(AF359="Payer","Call","NA")),AE359+E359%%,AE359,_xll.qlDayCounterYearFraction("Act/365 (Fixed)",B359,K359),AP359))</f>
        <v/>
      </c>
      <c r="AR359" s="225" t="str">
        <f ca="1">IF(ISERROR(AP359),"",_xll.qlBlackFormulaImpliedStdDev(IF(AF359="Receiver","Put",IF(AF359="Payer","Call","NA")),AE359+E359%%,AE359,AP359)/SQRT(_xll.qlDayCounterYearFraction("Act/365 (Fixed)",B359,K359)))</f>
        <v/>
      </c>
    </row>
    <row r="360" spans="2:44">
      <c r="B360" s="210">
        <f t="shared" ca="1" si="20"/>
        <v>42276</v>
      </c>
      <c r="C360" s="107" t="s">
        <v>54</v>
      </c>
      <c r="D360" s="107" t="s">
        <v>44</v>
      </c>
      <c r="E360" s="107">
        <v>50</v>
      </c>
      <c r="F360" s="209" t="str">
        <f t="shared" si="21"/>
        <v>EUR FWD PREM 50 3M5Y</v>
      </c>
      <c r="G360" s="212">
        <f t="shared" si="22"/>
        <v>4.1700000000000001E-3</v>
      </c>
      <c r="H360" s="213" t="str">
        <f>VLOOKUP(F360,SwaptionVols!$Z:$AE,4,FALSE)</f>
        <v>#N/A N/A</v>
      </c>
      <c r="I360" s="211" t="s">
        <v>7574</v>
      </c>
      <c r="J360" s="211" t="s">
        <v>7575</v>
      </c>
      <c r="K360" s="210">
        <f ca="1">_xll.qlCalendarAdvance(I360,B360,C360,J360)</f>
        <v>42367</v>
      </c>
      <c r="L360" s="210">
        <f ca="1">_xll.qlCalendarAdvance(I360,K360,"2d")</f>
        <v>42369</v>
      </c>
      <c r="M360" s="210">
        <f ca="1">_xll.qlCalendarAdvance(I360,L360,D360,"unadjusted")</f>
        <v>44196</v>
      </c>
      <c r="N360" s="211" t="s">
        <v>41</v>
      </c>
      <c r="O360" s="211" t="s">
        <v>7574</v>
      </c>
      <c r="P360" s="211" t="s">
        <v>7575</v>
      </c>
      <c r="Q360" s="211" t="s">
        <v>7575</v>
      </c>
      <c r="R360" s="211" t="s">
        <v>7670</v>
      </c>
      <c r="S360" s="214" t="str">
        <f ca="1">_xll.qlSchedule(,L360,M360,N360,O360,P360,Q360,R360)</f>
        <v>obj_00415#0000</v>
      </c>
      <c r="T360" s="211" t="s">
        <v>58</v>
      </c>
      <c r="U360" s="211" t="s">
        <v>7574</v>
      </c>
      <c r="V360" s="211" t="s">
        <v>7575</v>
      </c>
      <c r="W360" s="211" t="s">
        <v>7575</v>
      </c>
      <c r="X360" s="211" t="s">
        <v>7670</v>
      </c>
      <c r="Y360" s="214" t="str">
        <f ca="1">_xll.qlSchedule(,L360,M360,T360,U360,V360,W360,X360)</f>
        <v>obj_00407#0000</v>
      </c>
      <c r="Z360" s="215" t="s">
        <v>7671</v>
      </c>
      <c r="AA360" s="216" t="s">
        <v>7640</v>
      </c>
      <c r="AB360" s="216" t="s">
        <v>7672</v>
      </c>
      <c r="AC360" s="214" t="str">
        <f ca="1">_xll.qlVanillaSwap(,,,S360,,Z360,Y360,AA360,,AB360)</f>
        <v>obj_00b2a#0000</v>
      </c>
      <c r="AD360" s="214" t="b">
        <f ca="1">_xll.qlInstrumentSetPricingEngine(AC360,_xll.qlDiscountingSwapEngine(,"YC-EUR-EONIA"))</f>
        <v>1</v>
      </c>
      <c r="AE360" s="217">
        <f ca="1">_xll.qlVanillaSwapFairRate(AC360,AD360)</f>
        <v>4.0661573293860357E-3</v>
      </c>
      <c r="AF360" s="209" t="str">
        <f t="shared" si="23"/>
        <v>Payer</v>
      </c>
      <c r="AG360" s="218">
        <v>10000</v>
      </c>
      <c r="AH360" s="219" t="str">
        <f ca="1">_xll.qlVanillaSwap(,AF360,AG360,S360,AE360+E360%%,Z360,Y360,AA360,,AB360)</f>
        <v>obj_012ba#0000</v>
      </c>
      <c r="AI360" s="219" t="str">
        <f ca="1">_xll.qlEuropeanExercise(,K360)</f>
        <v>obj_004b8#0000</v>
      </c>
      <c r="AJ360" s="211" t="s">
        <v>7669</v>
      </c>
      <c r="AK360" s="220" t="str">
        <f ca="1">_xll.qlSwaption(,AH360,AI360,AJ360)</f>
        <v>obj_016ef#0000</v>
      </c>
      <c r="AL360" s="221" t="str">
        <f ca="1">_xll.qlConstantSwaptionVolatility(,,I360,J360,G360)</f>
        <v>obj_002fe#0000</v>
      </c>
      <c r="AM360" s="221" t="b">
        <f ca="1">_xll.qlInstrumentSetPricingEngine(AK360,_xll.qlBachelierBlackSwaptionEngine(,"YC-EUR-EONIA",AL360))</f>
        <v>1</v>
      </c>
      <c r="AN360" s="222">
        <f ca="1">_xll.qlInstrumentNPV(AK360,AM360)/_xll.qlYieldTSDiscount("YC-EUR-EONIA",L360)</f>
        <v>0.27879430714996906</v>
      </c>
      <c r="AO360" s="222">
        <f ca="1">_xll.qlInstrumentResults(AK360,"annuity",AM360)</f>
        <v>49441.889321600887</v>
      </c>
      <c r="AP360" s="223" t="e">
        <f ca="1">H360*_xll.qlYieldTSDiscount("YC-EUR-EONIA",L360)/AO360</f>
        <v>#VALUE!</v>
      </c>
      <c r="AQ360" s="224" t="str">
        <f ca="1">IF(ISERROR(AP360),"",_xll.qlBachelierBlackFormulaImpliedVol(IF(AF360="Receiver","Put",IF(AF360="Payer","Call","NA")),AE360+E360%%,AE360,_xll.qlDayCounterYearFraction("Act/365 (Fixed)",B360,K360),AP360))</f>
        <v/>
      </c>
      <c r="AR360" s="225" t="str">
        <f ca="1">IF(ISERROR(AP360),"",_xll.qlBlackFormulaImpliedStdDev(IF(AF360="Receiver","Put",IF(AF360="Payer","Call","NA")),AE360+E360%%,AE360,AP360)/SQRT(_xll.qlDayCounterYearFraction("Act/365 (Fixed)",B360,K360)))</f>
        <v/>
      </c>
    </row>
    <row r="361" spans="2:44">
      <c r="B361" s="210">
        <f t="shared" ca="1" si="20"/>
        <v>42276</v>
      </c>
      <c r="C361" s="107" t="s">
        <v>54</v>
      </c>
      <c r="D361" s="107" t="s">
        <v>44</v>
      </c>
      <c r="E361" s="107">
        <v>100</v>
      </c>
      <c r="F361" s="209" t="str">
        <f t="shared" si="21"/>
        <v>EUR FWD PREM 100 3M5Y</v>
      </c>
      <c r="G361" s="212">
        <f t="shared" si="22"/>
        <v>4.1700000000000001E-3</v>
      </c>
      <c r="H361" s="213" t="str">
        <f>VLOOKUP(F361,SwaptionVols!$Z:$AE,4,FALSE)</f>
        <v>#N/A N/A</v>
      </c>
      <c r="I361" s="211" t="s">
        <v>7574</v>
      </c>
      <c r="J361" s="211" t="s">
        <v>7575</v>
      </c>
      <c r="K361" s="210">
        <f ca="1">_xll.qlCalendarAdvance(I361,B361,C361,J361)</f>
        <v>42367</v>
      </c>
      <c r="L361" s="210">
        <f ca="1">_xll.qlCalendarAdvance(I361,K361,"2d")</f>
        <v>42369</v>
      </c>
      <c r="M361" s="210">
        <f ca="1">_xll.qlCalendarAdvance(I361,L361,D361,"unadjusted")</f>
        <v>44196</v>
      </c>
      <c r="N361" s="211" t="s">
        <v>41</v>
      </c>
      <c r="O361" s="211" t="s">
        <v>7574</v>
      </c>
      <c r="P361" s="211" t="s">
        <v>7575</v>
      </c>
      <c r="Q361" s="211" t="s">
        <v>7575</v>
      </c>
      <c r="R361" s="211" t="s">
        <v>7670</v>
      </c>
      <c r="S361" s="214" t="str">
        <f ca="1">_xll.qlSchedule(,L361,M361,N361,O361,P361,Q361,R361)</f>
        <v>obj_0069a#0000</v>
      </c>
      <c r="T361" s="211" t="s">
        <v>58</v>
      </c>
      <c r="U361" s="211" t="s">
        <v>7574</v>
      </c>
      <c r="V361" s="211" t="s">
        <v>7575</v>
      </c>
      <c r="W361" s="211" t="s">
        <v>7575</v>
      </c>
      <c r="X361" s="211" t="s">
        <v>7670</v>
      </c>
      <c r="Y361" s="214" t="str">
        <f ca="1">_xll.qlSchedule(,L361,M361,T361,U361,V361,W361,X361)</f>
        <v>obj_00638#0000</v>
      </c>
      <c r="Z361" s="215" t="s">
        <v>7671</v>
      </c>
      <c r="AA361" s="216" t="s">
        <v>7640</v>
      </c>
      <c r="AB361" s="216" t="s">
        <v>7672</v>
      </c>
      <c r="AC361" s="214" t="str">
        <f ca="1">_xll.qlVanillaSwap(,,,S361,,Z361,Y361,AA361,,AB361)</f>
        <v>obj_00ae3#0000</v>
      </c>
      <c r="AD361" s="214" t="b">
        <f ca="1">_xll.qlInstrumentSetPricingEngine(AC361,_xll.qlDiscountingSwapEngine(,"YC-EUR-EONIA"))</f>
        <v>1</v>
      </c>
      <c r="AE361" s="217">
        <f ca="1">_xll.qlVanillaSwapFairRate(AC361,AD361)</f>
        <v>4.0661573293860357E-3</v>
      </c>
      <c r="AF361" s="209" t="str">
        <f t="shared" si="23"/>
        <v>Payer</v>
      </c>
      <c r="AG361" s="218">
        <v>10000</v>
      </c>
      <c r="AH361" s="219" t="str">
        <f ca="1">_xll.qlVanillaSwap(,AF361,AG361,S361,AE361+E361%%,Z361,Y361,AA361,,AB361)</f>
        <v>obj_0162c#0000</v>
      </c>
      <c r="AI361" s="219" t="str">
        <f ca="1">_xll.qlEuropeanExercise(,K361)</f>
        <v>obj_005f3#0000</v>
      </c>
      <c r="AJ361" s="211" t="s">
        <v>7669</v>
      </c>
      <c r="AK361" s="220" t="str">
        <f ca="1">_xll.qlSwaption(,AH361,AI361,AJ361)</f>
        <v>obj_01733#0000</v>
      </c>
      <c r="AL361" s="221" t="str">
        <f ca="1">_xll.qlConstantSwaptionVolatility(,,I361,J361,G361)</f>
        <v>obj_00312#0000</v>
      </c>
      <c r="AM361" s="221" t="b">
        <f ca="1">_xll.qlInstrumentSetPricingEngine(AK361,_xll.qlBachelierBlackSwaptionEngine(,"YC-EUR-EONIA",AL361))</f>
        <v>1</v>
      </c>
      <c r="AN361" s="222">
        <f ca="1">_xll.qlInstrumentNPV(AK361,AM361)/_xll.qlYieldTSDiscount("YC-EUR-EONIA",L361)</f>
        <v>1.5555287422316625E-5</v>
      </c>
      <c r="AO361" s="222">
        <f ca="1">_xll.qlInstrumentResults(AK361,"annuity",AM361)</f>
        <v>49441.889321600924</v>
      </c>
      <c r="AP361" s="223" t="e">
        <f ca="1">H361*_xll.qlYieldTSDiscount("YC-EUR-EONIA",L361)/AO361</f>
        <v>#VALUE!</v>
      </c>
      <c r="AQ361" s="224" t="str">
        <f ca="1">IF(ISERROR(AP361),"",_xll.qlBachelierBlackFormulaImpliedVol(IF(AF361="Receiver","Put",IF(AF361="Payer","Call","NA")),AE361+E361%%,AE361,_xll.qlDayCounterYearFraction("Act/365 (Fixed)",B361,K361),AP361))</f>
        <v/>
      </c>
      <c r="AR361" s="225" t="str">
        <f ca="1">IF(ISERROR(AP361),"",_xll.qlBlackFormulaImpliedStdDev(IF(AF361="Receiver","Put",IF(AF361="Payer","Call","NA")),AE361+E361%%,AE361,AP361)/SQRT(_xll.qlDayCounterYearFraction("Act/365 (Fixed)",B361,K361)))</f>
        <v/>
      </c>
    </row>
    <row r="362" spans="2:44">
      <c r="B362" s="210">
        <f t="shared" ca="1" si="20"/>
        <v>42276</v>
      </c>
      <c r="C362" s="107" t="s">
        <v>54</v>
      </c>
      <c r="D362" s="107" t="s">
        <v>44</v>
      </c>
      <c r="E362" s="107">
        <v>200</v>
      </c>
      <c r="F362" s="25" t="s">
        <v>7241</v>
      </c>
      <c r="G362" s="212">
        <f t="shared" si="22"/>
        <v>4.1700000000000001E-3</v>
      </c>
      <c r="H362" s="213" t="str">
        <f>VLOOKUP(F362,SwaptionVols!$Z:$AE,4,FALSE)</f>
        <v>#N/A N/A</v>
      </c>
      <c r="I362" s="211" t="s">
        <v>7574</v>
      </c>
      <c r="J362" s="211" t="s">
        <v>7575</v>
      </c>
      <c r="K362" s="210">
        <f ca="1">_xll.qlCalendarAdvance(I362,B362,C362,J362)</f>
        <v>42367</v>
      </c>
      <c r="L362" s="210">
        <f ca="1">_xll.qlCalendarAdvance(I362,K362,"2d")</f>
        <v>42369</v>
      </c>
      <c r="M362" s="210">
        <f ca="1">_xll.qlCalendarAdvance(I362,L362,D362,"unadjusted")</f>
        <v>44196</v>
      </c>
      <c r="N362" s="211" t="s">
        <v>41</v>
      </c>
      <c r="O362" s="211" t="s">
        <v>7574</v>
      </c>
      <c r="P362" s="211" t="s">
        <v>7575</v>
      </c>
      <c r="Q362" s="211" t="s">
        <v>7575</v>
      </c>
      <c r="R362" s="211" t="s">
        <v>7670</v>
      </c>
      <c r="S362" s="214" t="str">
        <f ca="1">_xll.qlSchedule(,L362,M362,N362,O362,P362,Q362,R362)</f>
        <v>obj_006c5#0000</v>
      </c>
      <c r="T362" s="211" t="s">
        <v>58</v>
      </c>
      <c r="U362" s="211" t="s">
        <v>7574</v>
      </c>
      <c r="V362" s="211" t="s">
        <v>7575</v>
      </c>
      <c r="W362" s="211" t="s">
        <v>7575</v>
      </c>
      <c r="X362" s="211" t="s">
        <v>7670</v>
      </c>
      <c r="Y362" s="214" t="str">
        <f ca="1">_xll.qlSchedule(,L362,M362,T362,U362,V362,W362,X362)</f>
        <v>obj_00704#0000</v>
      </c>
      <c r="Z362" s="215" t="s">
        <v>7671</v>
      </c>
      <c r="AA362" s="216" t="s">
        <v>7640</v>
      </c>
      <c r="AB362" s="216" t="s">
        <v>7672</v>
      </c>
      <c r="AC362" s="214" t="str">
        <f ca="1">_xll.qlVanillaSwap(,,,S362,,Z362,Y362,AA362,,AB362)</f>
        <v>obj_00d43#0000</v>
      </c>
      <c r="AD362" s="214" t="b">
        <f ca="1">_xll.qlInstrumentSetPricingEngine(AC362,_xll.qlDiscountingSwapEngine(,"YC-EUR-EONIA"))</f>
        <v>1</v>
      </c>
      <c r="AE362" s="217">
        <f ca="1">_xll.qlVanillaSwapFairRate(AC362,AD362)</f>
        <v>4.0661573293860357E-3</v>
      </c>
      <c r="AF362" s="209" t="str">
        <f t="shared" si="23"/>
        <v>Payer</v>
      </c>
      <c r="AG362" s="218">
        <v>10000</v>
      </c>
      <c r="AH362" s="219" t="str">
        <f ca="1">_xll.qlVanillaSwap(,AF362,AG362,S362,AE362+E362%%,Z362,Y362,AA362,,AB362)</f>
        <v>obj_0120a#0000</v>
      </c>
      <c r="AI362" s="219" t="str">
        <f ca="1">_xll.qlEuropeanExercise(,K362)</f>
        <v>obj_004a0#0000</v>
      </c>
      <c r="AJ362" s="211" t="s">
        <v>7669</v>
      </c>
      <c r="AK362" s="220" t="str">
        <f ca="1">_xll.qlSwaption(,AH362,AI362,AJ362)</f>
        <v>obj_01715#0000</v>
      </c>
      <c r="AL362" s="221" t="str">
        <f ca="1">_xll.qlConstantSwaptionVolatility(,,I362,J362,G362)</f>
        <v>obj_0028d#0000</v>
      </c>
      <c r="AM362" s="221" t="b">
        <f ca="1">_xll.qlInstrumentSetPricingEngine(AK362,_xll.qlBachelierBlackSwaptionEngine(,"YC-EUR-EONIA",AL362))</f>
        <v>1</v>
      </c>
      <c r="AN362" s="222">
        <f ca="1">_xll.qlInstrumentNPV(AK362,AM362)/_xll.qlYieldTSDiscount("YC-EUR-EONIA",L362)</f>
        <v>3.9764256638176202E-21</v>
      </c>
      <c r="AO362" s="222">
        <f ca="1">_xll.qlInstrumentResults(AK362,"annuity",AM362)</f>
        <v>49441.889321600924</v>
      </c>
      <c r="AP362" s="223" t="e">
        <f ca="1">H362*_xll.qlYieldTSDiscount("YC-EUR-EONIA",L362)/AO362</f>
        <v>#VALUE!</v>
      </c>
      <c r="AQ362" s="224" t="str">
        <f ca="1">IF(ISERROR(AP362),"",_xll.qlBachelierBlackFormulaImpliedVol(IF(AF362="Receiver","Put",IF(AF362="Payer","Call","NA")),AE362+E362%%,AE362,_xll.qlDayCounterYearFraction("Act/365 (Fixed)",B362,K362),AP362))</f>
        <v/>
      </c>
      <c r="AR362" s="225" t="str">
        <f ca="1">IF(ISERROR(AP362),"",_xll.qlBlackFormulaImpliedStdDev(IF(AF362="Receiver","Put",IF(AF362="Payer","Call","NA")),AE362+E362%%,AE362,AP362)/SQRT(_xll.qlDayCounterYearFraction("Act/365 (Fixed)",B362,K362)))</f>
        <v/>
      </c>
    </row>
    <row r="363" spans="2:44">
      <c r="B363" s="210">
        <f t="shared" ca="1" si="20"/>
        <v>42276</v>
      </c>
      <c r="C363" s="107" t="s">
        <v>58</v>
      </c>
      <c r="D363" s="107" t="s">
        <v>44</v>
      </c>
      <c r="E363" s="107">
        <v>-200</v>
      </c>
      <c r="F363" s="209" t="str">
        <f t="shared" si="21"/>
        <v>EUR FWD PREM-200 6M5Y</v>
      </c>
      <c r="G363" s="212">
        <f t="shared" si="22"/>
        <v>4.3400000000000001E-3</v>
      </c>
      <c r="H363" s="213" t="str">
        <f>VLOOKUP(F363,SwaptionVols!$Z:$AE,4,FALSE)</f>
        <v>#N/A N/A</v>
      </c>
      <c r="I363" s="211" t="s">
        <v>7574</v>
      </c>
      <c r="J363" s="211" t="s">
        <v>7575</v>
      </c>
      <c r="K363" s="210">
        <f ca="1">_xll.qlCalendarAdvance(I363,B363,C363,J363)</f>
        <v>42458</v>
      </c>
      <c r="L363" s="210">
        <f ca="1">_xll.qlCalendarAdvance(I363,K363,"2d")</f>
        <v>42460</v>
      </c>
      <c r="M363" s="210">
        <f ca="1">_xll.qlCalendarAdvance(I363,L363,D363,"unadjusted")</f>
        <v>44286</v>
      </c>
      <c r="N363" s="211" t="s">
        <v>41</v>
      </c>
      <c r="O363" s="211" t="s">
        <v>7574</v>
      </c>
      <c r="P363" s="211" t="s">
        <v>7575</v>
      </c>
      <c r="Q363" s="211" t="s">
        <v>7575</v>
      </c>
      <c r="R363" s="211" t="s">
        <v>7670</v>
      </c>
      <c r="S363" s="214" t="str">
        <f ca="1">_xll.qlSchedule(,L363,M363,N363,O363,P363,Q363,R363)</f>
        <v>obj_008ac#0000</v>
      </c>
      <c r="T363" s="211" t="s">
        <v>58</v>
      </c>
      <c r="U363" s="211" t="s">
        <v>7574</v>
      </c>
      <c r="V363" s="211" t="s">
        <v>7575</v>
      </c>
      <c r="W363" s="211" t="s">
        <v>7575</v>
      </c>
      <c r="X363" s="211" t="s">
        <v>7670</v>
      </c>
      <c r="Y363" s="214" t="str">
        <f ca="1">_xll.qlSchedule(,L363,M363,T363,U363,V363,W363,X363)</f>
        <v>obj_008ad#0000</v>
      </c>
      <c r="Z363" s="215" t="s">
        <v>7671</v>
      </c>
      <c r="AA363" s="216" t="s">
        <v>7640</v>
      </c>
      <c r="AB363" s="216" t="s">
        <v>7672</v>
      </c>
      <c r="AC363" s="214" t="str">
        <f ca="1">_xll.qlVanillaSwap(,,,S363,,Z363,Y363,AA363,,AB363)</f>
        <v>obj_00c16#0000</v>
      </c>
      <c r="AD363" s="214" t="b">
        <f ca="1">_xll.qlInstrumentSetPricingEngine(AC363,_xll.qlDiscountingSwapEngine(,"YC-EUR-EONIA"))</f>
        <v>1</v>
      </c>
      <c r="AE363" s="217">
        <f ca="1">_xll.qlVanillaSwapFairRate(AC363,AD363)</f>
        <v>4.5921004435690851E-3</v>
      </c>
      <c r="AF363" s="209" t="str">
        <f t="shared" si="23"/>
        <v>Receiver</v>
      </c>
      <c r="AG363" s="218">
        <v>10000</v>
      </c>
      <c r="AH363" s="219" t="str">
        <f ca="1">_xll.qlVanillaSwap(,AF363,AG363,S363,AE363+E363%%,Z363,Y363,AA363,,AB363)</f>
        <v>obj_01400#0000</v>
      </c>
      <c r="AI363" s="219" t="str">
        <f ca="1">_xll.qlEuropeanExercise(,K363)</f>
        <v>obj_00ad9#0000</v>
      </c>
      <c r="AJ363" s="211" t="s">
        <v>7669</v>
      </c>
      <c r="AK363" s="220" t="str">
        <f ca="1">_xll.qlSwaption(,AH363,AI363,AJ363)</f>
        <v>obj_01494#0000</v>
      </c>
      <c r="AL363" s="221" t="str">
        <f ca="1">_xll.qlConstantSwaptionVolatility(,,I363,J363,G363)</f>
        <v>obj_00222#0000</v>
      </c>
      <c r="AM363" s="221" t="b">
        <f ca="1">_xll.qlInstrumentSetPricingEngine(AK363,_xll.qlBachelierBlackSwaptionEngine(,"YC-EUR-EONIA",AL363))</f>
        <v>1</v>
      </c>
      <c r="AN363" s="222">
        <f ca="1">_xll.qlInstrumentNPV(AK363,AM363)/_xll.qlYieldTSDiscount("YC-EUR-EONIA",L363)</f>
        <v>7.4930152616899135E-10</v>
      </c>
      <c r="AO363" s="222">
        <f ca="1">_xll.qlInstrumentResults(AK363,"annuity",AM363)</f>
        <v>49385.596603413782</v>
      </c>
      <c r="AP363" s="223" t="e">
        <f ca="1">H363*_xll.qlYieldTSDiscount("YC-EUR-EONIA",L363)/AO363</f>
        <v>#VALUE!</v>
      </c>
      <c r="AQ363" s="224" t="str">
        <f ca="1">IF(ISERROR(AP363),"",_xll.qlBachelierBlackFormulaImpliedVol(IF(AF363="Receiver","Put",IF(AF363="Payer","Call","NA")),AE363+E363%%,AE363,_xll.qlDayCounterYearFraction("Act/365 (Fixed)",B363,K363),AP363))</f>
        <v/>
      </c>
      <c r="AR363" s="225" t="str">
        <f ca="1">IF(ISERROR(AP363),"",_xll.qlBlackFormulaImpliedStdDev(IF(AF363="Receiver","Put",IF(AF363="Payer","Call","NA")),AE363+E363%%,AE363,AP363)/SQRT(_xll.qlDayCounterYearFraction("Act/365 (Fixed)",B363,K363)))</f>
        <v/>
      </c>
    </row>
    <row r="364" spans="2:44">
      <c r="B364" s="210">
        <f t="shared" ca="1" si="20"/>
        <v>42276</v>
      </c>
      <c r="C364" s="107" t="s">
        <v>58</v>
      </c>
      <c r="D364" s="107" t="s">
        <v>44</v>
      </c>
      <c r="E364" s="107">
        <v>-100</v>
      </c>
      <c r="F364" s="209" t="str">
        <f t="shared" si="21"/>
        <v>EUR FWD PREM-100 6M5Y</v>
      </c>
      <c r="G364" s="212">
        <f t="shared" si="22"/>
        <v>4.3400000000000001E-3</v>
      </c>
      <c r="H364" s="213" t="str">
        <f>VLOOKUP(F364,SwaptionVols!$Z:$AE,4,FALSE)</f>
        <v>#N/A N/A</v>
      </c>
      <c r="I364" s="211" t="s">
        <v>7574</v>
      </c>
      <c r="J364" s="211" t="s">
        <v>7575</v>
      </c>
      <c r="K364" s="210">
        <f ca="1">_xll.qlCalendarAdvance(I364,B364,C364,J364)</f>
        <v>42458</v>
      </c>
      <c r="L364" s="210">
        <f ca="1">_xll.qlCalendarAdvance(I364,K364,"2d")</f>
        <v>42460</v>
      </c>
      <c r="M364" s="210">
        <f ca="1">_xll.qlCalendarAdvance(I364,L364,D364,"unadjusted")</f>
        <v>44286</v>
      </c>
      <c r="N364" s="211" t="s">
        <v>41</v>
      </c>
      <c r="O364" s="211" t="s">
        <v>7574</v>
      </c>
      <c r="P364" s="211" t="s">
        <v>7575</v>
      </c>
      <c r="Q364" s="211" t="s">
        <v>7575</v>
      </c>
      <c r="R364" s="211" t="s">
        <v>7670</v>
      </c>
      <c r="S364" s="214" t="str">
        <f ca="1">_xll.qlSchedule(,L364,M364,N364,O364,P364,Q364,R364)</f>
        <v>obj_00825#0000</v>
      </c>
      <c r="T364" s="211" t="s">
        <v>58</v>
      </c>
      <c r="U364" s="211" t="s">
        <v>7574</v>
      </c>
      <c r="V364" s="211" t="s">
        <v>7575</v>
      </c>
      <c r="W364" s="211" t="s">
        <v>7575</v>
      </c>
      <c r="X364" s="211" t="s">
        <v>7670</v>
      </c>
      <c r="Y364" s="214" t="str">
        <f ca="1">_xll.qlSchedule(,L364,M364,T364,U364,V364,W364,X364)</f>
        <v>obj_00824#0000</v>
      </c>
      <c r="Z364" s="215" t="s">
        <v>7671</v>
      </c>
      <c r="AA364" s="216" t="s">
        <v>7640</v>
      </c>
      <c r="AB364" s="216" t="s">
        <v>7672</v>
      </c>
      <c r="AC364" s="214" t="str">
        <f ca="1">_xll.qlVanillaSwap(,,,S364,,Z364,Y364,AA364,,AB364)</f>
        <v>obj_00a24#0000</v>
      </c>
      <c r="AD364" s="214" t="b">
        <f ca="1">_xll.qlInstrumentSetPricingEngine(AC364,_xll.qlDiscountingSwapEngine(,"YC-EUR-EONIA"))</f>
        <v>1</v>
      </c>
      <c r="AE364" s="217">
        <f ca="1">_xll.qlVanillaSwapFairRate(AC364,AD364)</f>
        <v>4.5921004435690851E-3</v>
      </c>
      <c r="AF364" s="209" t="str">
        <f t="shared" si="23"/>
        <v>Receiver</v>
      </c>
      <c r="AG364" s="218">
        <v>10000</v>
      </c>
      <c r="AH364" s="219" t="str">
        <f ca="1">_xll.qlVanillaSwap(,AF364,AG364,S364,AE364+E364%%,Z364,Y364,AA364,,AB364)</f>
        <v>obj_0121d#0000</v>
      </c>
      <c r="AI364" s="219" t="str">
        <f ca="1">_xll.qlEuropeanExercise(,K364)</f>
        <v>obj_006af#0000</v>
      </c>
      <c r="AJ364" s="211" t="s">
        <v>7669</v>
      </c>
      <c r="AK364" s="220" t="str">
        <f ca="1">_xll.qlSwaption(,AH364,AI364,AJ364)</f>
        <v>obj_014aa#0000</v>
      </c>
      <c r="AL364" s="221" t="str">
        <f ca="1">_xll.qlConstantSwaptionVolatility(,,I364,J364,G364)</f>
        <v>obj_002f5#0000</v>
      </c>
      <c r="AM364" s="221" t="b">
        <f ca="1">_xll.qlInstrumentSetPricingEngine(AK364,_xll.qlBachelierBlackSwaptionEngine(,"YC-EUR-EONIA",AL364))</f>
        <v>1</v>
      </c>
      <c r="AN364" s="222">
        <f ca="1">_xll.qlInstrumentNPV(AK364,AM364)/_xll.qlYieldTSDiscount("YC-EUR-EONIA",L364)</f>
        <v>2.2134790097865883E-2</v>
      </c>
      <c r="AO364" s="222">
        <f ca="1">_xll.qlInstrumentResults(AK364,"annuity",AM364)</f>
        <v>49385.596603413782</v>
      </c>
      <c r="AP364" s="223" t="e">
        <f ca="1">H364*_xll.qlYieldTSDiscount("YC-EUR-EONIA",L364)/AO364</f>
        <v>#VALUE!</v>
      </c>
      <c r="AQ364" s="224" t="str">
        <f ca="1">IF(ISERROR(AP364),"",_xll.qlBachelierBlackFormulaImpliedVol(IF(AF364="Receiver","Put",IF(AF364="Payer","Call","NA")),AE364+E364%%,AE364,_xll.qlDayCounterYearFraction("Act/365 (Fixed)",B364,K364),AP364))</f>
        <v/>
      </c>
      <c r="AR364" s="225" t="str">
        <f ca="1">IF(ISERROR(AP364),"",_xll.qlBlackFormulaImpliedStdDev(IF(AF364="Receiver","Put",IF(AF364="Payer","Call","NA")),AE364+E364%%,AE364,AP364)/SQRT(_xll.qlDayCounterYearFraction("Act/365 (Fixed)",B364,K364)))</f>
        <v/>
      </c>
    </row>
    <row r="365" spans="2:44">
      <c r="B365" s="210">
        <f t="shared" ca="1" si="20"/>
        <v>42276</v>
      </c>
      <c r="C365" s="107" t="s">
        <v>58</v>
      </c>
      <c r="D365" s="107" t="s">
        <v>44</v>
      </c>
      <c r="E365" s="107">
        <v>-50</v>
      </c>
      <c r="F365" s="209" t="str">
        <f t="shared" si="21"/>
        <v>EUR FWD PREM-50 6M5Y</v>
      </c>
      <c r="G365" s="212">
        <f t="shared" si="22"/>
        <v>4.3400000000000001E-3</v>
      </c>
      <c r="H365" s="213" t="str">
        <f>VLOOKUP(F365,SwaptionVols!$Z:$AE,4,FALSE)</f>
        <v>#N/A N/A</v>
      </c>
      <c r="I365" s="211" t="s">
        <v>7574</v>
      </c>
      <c r="J365" s="211" t="s">
        <v>7575</v>
      </c>
      <c r="K365" s="210">
        <f ca="1">_xll.qlCalendarAdvance(I365,B365,C365,J365)</f>
        <v>42458</v>
      </c>
      <c r="L365" s="210">
        <f ca="1">_xll.qlCalendarAdvance(I365,K365,"2d")</f>
        <v>42460</v>
      </c>
      <c r="M365" s="210">
        <f ca="1">_xll.qlCalendarAdvance(I365,L365,D365,"unadjusted")</f>
        <v>44286</v>
      </c>
      <c r="N365" s="211" t="s">
        <v>41</v>
      </c>
      <c r="O365" s="211" t="s">
        <v>7574</v>
      </c>
      <c r="P365" s="211" t="s">
        <v>7575</v>
      </c>
      <c r="Q365" s="211" t="s">
        <v>7575</v>
      </c>
      <c r="R365" s="211" t="s">
        <v>7670</v>
      </c>
      <c r="S365" s="214" t="str">
        <f ca="1">_xll.qlSchedule(,L365,M365,N365,O365,P365,Q365,R365)</f>
        <v>obj_00941#0000</v>
      </c>
      <c r="T365" s="211" t="s">
        <v>58</v>
      </c>
      <c r="U365" s="211" t="s">
        <v>7574</v>
      </c>
      <c r="V365" s="211" t="s">
        <v>7575</v>
      </c>
      <c r="W365" s="211" t="s">
        <v>7575</v>
      </c>
      <c r="X365" s="211" t="s">
        <v>7670</v>
      </c>
      <c r="Y365" s="214" t="str">
        <f ca="1">_xll.qlSchedule(,L365,M365,T365,U365,V365,W365,X365)</f>
        <v>obj_00942#0000</v>
      </c>
      <c r="Z365" s="215" t="s">
        <v>7671</v>
      </c>
      <c r="AA365" s="216" t="s">
        <v>7640</v>
      </c>
      <c r="AB365" s="216" t="s">
        <v>7672</v>
      </c>
      <c r="AC365" s="214" t="str">
        <f ca="1">_xll.qlVanillaSwap(,,,S365,,Z365,Y365,AA365,,AB365)</f>
        <v>obj_00c25#0000</v>
      </c>
      <c r="AD365" s="214" t="b">
        <f ca="1">_xll.qlInstrumentSetPricingEngine(AC365,_xll.qlDiscountingSwapEngine(,"YC-EUR-EONIA"))</f>
        <v>1</v>
      </c>
      <c r="AE365" s="217">
        <f ca="1">_xll.qlVanillaSwapFairRate(AC365,AD365)</f>
        <v>4.5921004435690851E-3</v>
      </c>
      <c r="AF365" s="209" t="str">
        <f t="shared" si="23"/>
        <v>Receiver</v>
      </c>
      <c r="AG365" s="218">
        <v>10000</v>
      </c>
      <c r="AH365" s="219" t="str">
        <f ca="1">_xll.qlVanillaSwap(,AF365,AG365,S365,AE365+E365%%,Z365,Y365,AA365,,AB365)</f>
        <v>obj_0127a#0000</v>
      </c>
      <c r="AI365" s="219" t="str">
        <f ca="1">_xll.qlEuropeanExercise(,K365)</f>
        <v>obj_00751#0000</v>
      </c>
      <c r="AJ365" s="211" t="s">
        <v>7669</v>
      </c>
      <c r="AK365" s="220" t="str">
        <f ca="1">_xll.qlSwaption(,AH365,AI365,AJ365)</f>
        <v>obj_0150c#0000</v>
      </c>
      <c r="AL365" s="221" t="str">
        <f ca="1">_xll.qlConstantSwaptionVolatility(,,I365,J365,G365)</f>
        <v>obj_00307#0000</v>
      </c>
      <c r="AM365" s="221" t="b">
        <f ca="1">_xll.qlInstrumentSetPricingEngine(AK365,_xll.qlBachelierBlackSwaptionEngine(,"YC-EUR-EONIA",AL365))</f>
        <v>1</v>
      </c>
      <c r="AN365" s="222">
        <f ca="1">_xll.qlInstrumentNPV(AK365,AM365)/_xll.qlYieldTSDiscount("YC-EUR-EONIA",L365)</f>
        <v>3.261833911021871</v>
      </c>
      <c r="AO365" s="222">
        <f ca="1">_xll.qlInstrumentResults(AK365,"annuity",AM365)</f>
        <v>49385.596603413782</v>
      </c>
      <c r="AP365" s="223" t="e">
        <f ca="1">H365*_xll.qlYieldTSDiscount("YC-EUR-EONIA",L365)/AO365</f>
        <v>#VALUE!</v>
      </c>
      <c r="AQ365" s="224" t="str">
        <f ca="1">IF(ISERROR(AP365),"",_xll.qlBachelierBlackFormulaImpliedVol(IF(AF365="Receiver","Put",IF(AF365="Payer","Call","NA")),AE365+E365%%,AE365,_xll.qlDayCounterYearFraction("Act/365 (Fixed)",B365,K365),AP365))</f>
        <v/>
      </c>
      <c r="AR365" s="225" t="str">
        <f ca="1">IF(ISERROR(AP365),"",_xll.qlBlackFormulaImpliedStdDev(IF(AF365="Receiver","Put",IF(AF365="Payer","Call","NA")),AE365+E365%%,AE365,AP365)/SQRT(_xll.qlDayCounterYearFraction("Act/365 (Fixed)",B365,K365)))</f>
        <v/>
      </c>
    </row>
    <row r="366" spans="2:44">
      <c r="B366" s="210">
        <f t="shared" ca="1" si="20"/>
        <v>42276</v>
      </c>
      <c r="C366" s="107" t="s">
        <v>58</v>
      </c>
      <c r="D366" s="107" t="s">
        <v>44</v>
      </c>
      <c r="E366" s="107">
        <v>-25</v>
      </c>
      <c r="F366" s="209" t="str">
        <f t="shared" si="21"/>
        <v>EUR FWD PREM-25 6M5Y</v>
      </c>
      <c r="G366" s="212">
        <f t="shared" si="22"/>
        <v>4.3400000000000001E-3</v>
      </c>
      <c r="H366" s="213" t="str">
        <f>VLOOKUP(F366,SwaptionVols!$Z:$AE,4,FALSE)</f>
        <v>#N/A N/A</v>
      </c>
      <c r="I366" s="211" t="s">
        <v>7574</v>
      </c>
      <c r="J366" s="211" t="s">
        <v>7575</v>
      </c>
      <c r="K366" s="210">
        <f ca="1">_xll.qlCalendarAdvance(I366,B366,C366,J366)</f>
        <v>42458</v>
      </c>
      <c r="L366" s="210">
        <f ca="1">_xll.qlCalendarAdvance(I366,K366,"2d")</f>
        <v>42460</v>
      </c>
      <c r="M366" s="210">
        <f ca="1">_xll.qlCalendarAdvance(I366,L366,D366,"unadjusted")</f>
        <v>44286</v>
      </c>
      <c r="N366" s="211" t="s">
        <v>41</v>
      </c>
      <c r="O366" s="211" t="s">
        <v>7574</v>
      </c>
      <c r="P366" s="211" t="s">
        <v>7575</v>
      </c>
      <c r="Q366" s="211" t="s">
        <v>7575</v>
      </c>
      <c r="R366" s="211" t="s">
        <v>7670</v>
      </c>
      <c r="S366" s="214" t="str">
        <f ca="1">_xll.qlSchedule(,L366,M366,N366,O366,P366,Q366,R366)</f>
        <v>obj_00497#0000</v>
      </c>
      <c r="T366" s="211" t="s">
        <v>58</v>
      </c>
      <c r="U366" s="211" t="s">
        <v>7574</v>
      </c>
      <c r="V366" s="211" t="s">
        <v>7575</v>
      </c>
      <c r="W366" s="211" t="s">
        <v>7575</v>
      </c>
      <c r="X366" s="211" t="s">
        <v>7670</v>
      </c>
      <c r="Y366" s="214" t="str">
        <f ca="1">_xll.qlSchedule(,L366,M366,T366,U366,V366,W366,X366)</f>
        <v>obj_004ed#0000</v>
      </c>
      <c r="Z366" s="215" t="s">
        <v>7671</v>
      </c>
      <c r="AA366" s="216" t="s">
        <v>7640</v>
      </c>
      <c r="AB366" s="216" t="s">
        <v>7672</v>
      </c>
      <c r="AC366" s="214" t="str">
        <f ca="1">_xll.qlVanillaSwap(,,,S366,,Z366,Y366,AA366,,AB366)</f>
        <v>obj_00cf5#0000</v>
      </c>
      <c r="AD366" s="214" t="b">
        <f ca="1">_xll.qlInstrumentSetPricingEngine(AC366,_xll.qlDiscountingSwapEngine(,"YC-EUR-EONIA"))</f>
        <v>1</v>
      </c>
      <c r="AE366" s="217">
        <f ca="1">_xll.qlVanillaSwapFairRate(AC366,AD366)</f>
        <v>4.5921004435690851E-3</v>
      </c>
      <c r="AF366" s="209" t="str">
        <f t="shared" si="23"/>
        <v>Receiver</v>
      </c>
      <c r="AG366" s="218">
        <v>10000</v>
      </c>
      <c r="AH366" s="219" t="str">
        <f ca="1">_xll.qlVanillaSwap(,AF366,AG366,S366,AE366+E366%%,Z366,Y366,AA366,,AB366)</f>
        <v>obj_013cd#0000</v>
      </c>
      <c r="AI366" s="219" t="str">
        <f ca="1">_xll.qlEuropeanExercise(,K366)</f>
        <v>obj_003fa#0000</v>
      </c>
      <c r="AJ366" s="211" t="s">
        <v>7669</v>
      </c>
      <c r="AK366" s="220" t="str">
        <f ca="1">_xll.qlSwaption(,AH366,AI366,AJ366)</f>
        <v>obj_01502#0000</v>
      </c>
      <c r="AL366" s="221" t="str">
        <f ca="1">_xll.qlConstantSwaptionVolatility(,,I366,J366,G366)</f>
        <v>obj_0031b#0000</v>
      </c>
      <c r="AM366" s="221" t="b">
        <f ca="1">_xll.qlInstrumentSetPricingEngine(AK366,_xll.qlBachelierBlackSwaptionEngine(,"YC-EUR-EONIA",AL366))</f>
        <v>1</v>
      </c>
      <c r="AN366" s="222">
        <f ca="1">_xll.qlInstrumentNPV(AK366,AM366)/_xll.qlYieldTSDiscount("YC-EUR-EONIA",L366)</f>
        <v>17.679139697265821</v>
      </c>
      <c r="AO366" s="222">
        <f ca="1">_xll.qlInstrumentResults(AK366,"annuity",AM366)</f>
        <v>49385.596603413782</v>
      </c>
      <c r="AP366" s="223" t="e">
        <f ca="1">H366*_xll.qlYieldTSDiscount("YC-EUR-EONIA",L366)/AO366</f>
        <v>#VALUE!</v>
      </c>
      <c r="AQ366" s="224" t="str">
        <f ca="1">IF(ISERROR(AP366),"",_xll.qlBachelierBlackFormulaImpliedVol(IF(AF366="Receiver","Put",IF(AF366="Payer","Call","NA")),AE366+E366%%,AE366,_xll.qlDayCounterYearFraction("Act/365 (Fixed)",B366,K366),AP366))</f>
        <v/>
      </c>
      <c r="AR366" s="225" t="str">
        <f ca="1">IF(ISERROR(AP366),"",_xll.qlBlackFormulaImpliedStdDev(IF(AF366="Receiver","Put",IF(AF366="Payer","Call","NA")),AE366+E366%%,AE366,AP366)/SQRT(_xll.qlDayCounterYearFraction("Act/365 (Fixed)",B366,K366)))</f>
        <v/>
      </c>
    </row>
    <row r="367" spans="2:44">
      <c r="B367" s="210">
        <f t="shared" ca="1" si="20"/>
        <v>42276</v>
      </c>
      <c r="C367" s="107" t="s">
        <v>58</v>
      </c>
      <c r="D367" s="107" t="s">
        <v>44</v>
      </c>
      <c r="E367" s="107">
        <v>25</v>
      </c>
      <c r="F367" s="209" t="str">
        <f t="shared" si="21"/>
        <v>EUR FWD PREM 25 6M5Y</v>
      </c>
      <c r="G367" s="212">
        <f t="shared" si="22"/>
        <v>4.3400000000000001E-3</v>
      </c>
      <c r="H367" s="213" t="str">
        <f>VLOOKUP(F367,SwaptionVols!$Z:$AE,4,FALSE)</f>
        <v>#N/A N/A</v>
      </c>
      <c r="I367" s="211" t="s">
        <v>7574</v>
      </c>
      <c r="J367" s="211" t="s">
        <v>7575</v>
      </c>
      <c r="K367" s="210">
        <f ca="1">_xll.qlCalendarAdvance(I367,B367,C367,J367)</f>
        <v>42458</v>
      </c>
      <c r="L367" s="210">
        <f ca="1">_xll.qlCalendarAdvance(I367,K367,"2d")</f>
        <v>42460</v>
      </c>
      <c r="M367" s="210">
        <f ca="1">_xll.qlCalendarAdvance(I367,L367,D367,"unadjusted")</f>
        <v>44286</v>
      </c>
      <c r="N367" s="211" t="s">
        <v>41</v>
      </c>
      <c r="O367" s="211" t="s">
        <v>7574</v>
      </c>
      <c r="P367" s="211" t="s">
        <v>7575</v>
      </c>
      <c r="Q367" s="211" t="s">
        <v>7575</v>
      </c>
      <c r="R367" s="211" t="s">
        <v>7670</v>
      </c>
      <c r="S367" s="214" t="str">
        <f ca="1">_xll.qlSchedule(,L367,M367,N367,O367,P367,Q367,R367)</f>
        <v>obj_004ef#0000</v>
      </c>
      <c r="T367" s="211" t="s">
        <v>58</v>
      </c>
      <c r="U367" s="211" t="s">
        <v>7574</v>
      </c>
      <c r="V367" s="211" t="s">
        <v>7575</v>
      </c>
      <c r="W367" s="211" t="s">
        <v>7575</v>
      </c>
      <c r="X367" s="211" t="s">
        <v>7670</v>
      </c>
      <c r="Y367" s="214" t="str">
        <f ca="1">_xll.qlSchedule(,L367,M367,T367,U367,V367,W367,X367)</f>
        <v>obj_00499#0000</v>
      </c>
      <c r="Z367" s="215" t="s">
        <v>7671</v>
      </c>
      <c r="AA367" s="216" t="s">
        <v>7640</v>
      </c>
      <c r="AB367" s="216" t="s">
        <v>7672</v>
      </c>
      <c r="AC367" s="214" t="str">
        <f ca="1">_xll.qlVanillaSwap(,,,S367,,Z367,Y367,AA367,,AB367)</f>
        <v>obj_00c40#0000</v>
      </c>
      <c r="AD367" s="214" t="b">
        <f ca="1">_xll.qlInstrumentSetPricingEngine(AC367,_xll.qlDiscountingSwapEngine(,"YC-EUR-EONIA"))</f>
        <v>1</v>
      </c>
      <c r="AE367" s="217">
        <f ca="1">_xll.qlVanillaSwapFairRate(AC367,AD367)</f>
        <v>4.5921004435690851E-3</v>
      </c>
      <c r="AF367" s="209" t="str">
        <f t="shared" si="23"/>
        <v>Payer</v>
      </c>
      <c r="AG367" s="218">
        <v>10000</v>
      </c>
      <c r="AH367" s="219" t="str">
        <f ca="1">_xll.qlVanillaSwap(,AF367,AG367,S367,AE367+E367%%,Z367,Y367,AA367,,AB367)</f>
        <v>obj_0143d#0000</v>
      </c>
      <c r="AI367" s="219" t="str">
        <f ca="1">_xll.qlEuropeanExercise(,K367)</f>
        <v>obj_003dc#0000</v>
      </c>
      <c r="AJ367" s="211" t="s">
        <v>7669</v>
      </c>
      <c r="AK367" s="220" t="str">
        <f ca="1">_xll.qlSwaption(,AH367,AI367,AJ367)</f>
        <v>obj_016cc#0000</v>
      </c>
      <c r="AL367" s="221" t="str">
        <f ca="1">_xll.qlConstantSwaptionVolatility(,,I367,J367,G367)</f>
        <v>obj_0024a#0000</v>
      </c>
      <c r="AM367" s="221" t="b">
        <f ca="1">_xll.qlInstrumentSetPricingEngine(AK367,_xll.qlBachelierBlackSwaptionEngine(,"YC-EUR-EONIA",AL367))</f>
        <v>1</v>
      </c>
      <c r="AN367" s="222">
        <f ca="1">_xll.qlInstrumentNPV(AK367,AM367)/_xll.qlYieldTSDiscount("YC-EUR-EONIA",L367)</f>
        <v>17.679139697266244</v>
      </c>
      <c r="AO367" s="222">
        <f ca="1">_xll.qlInstrumentResults(AK367,"annuity",AM367)</f>
        <v>49385.596603413782</v>
      </c>
      <c r="AP367" s="223" t="e">
        <f ca="1">H367*_xll.qlYieldTSDiscount("YC-EUR-EONIA",L367)/AO367</f>
        <v>#VALUE!</v>
      </c>
      <c r="AQ367" s="224" t="str">
        <f ca="1">IF(ISERROR(AP367),"",_xll.qlBachelierBlackFormulaImpliedVol(IF(AF367="Receiver","Put",IF(AF367="Payer","Call","NA")),AE367+E367%%,AE367,_xll.qlDayCounterYearFraction("Act/365 (Fixed)",B367,K367),AP367))</f>
        <v/>
      </c>
      <c r="AR367" s="225" t="str">
        <f ca="1">IF(ISERROR(AP367),"",_xll.qlBlackFormulaImpliedStdDev(IF(AF367="Receiver","Put",IF(AF367="Payer","Call","NA")),AE367+E367%%,AE367,AP367)/SQRT(_xll.qlDayCounterYearFraction("Act/365 (Fixed)",B367,K367)))</f>
        <v/>
      </c>
    </row>
    <row r="368" spans="2:44">
      <c r="B368" s="210">
        <f t="shared" ca="1" si="20"/>
        <v>42276</v>
      </c>
      <c r="C368" s="107" t="s">
        <v>58</v>
      </c>
      <c r="D368" s="107" t="s">
        <v>44</v>
      </c>
      <c r="E368" s="107">
        <v>50</v>
      </c>
      <c r="F368" s="209" t="str">
        <f t="shared" si="21"/>
        <v>EUR FWD PREM 50 6M5Y</v>
      </c>
      <c r="G368" s="212">
        <f t="shared" si="22"/>
        <v>4.3400000000000001E-3</v>
      </c>
      <c r="H368" s="213" t="str">
        <f>VLOOKUP(F368,SwaptionVols!$Z:$AE,4,FALSE)</f>
        <v>#N/A N/A</v>
      </c>
      <c r="I368" s="211" t="s">
        <v>7574</v>
      </c>
      <c r="J368" s="211" t="s">
        <v>7575</v>
      </c>
      <c r="K368" s="210">
        <f ca="1">_xll.qlCalendarAdvance(I368,B368,C368,J368)</f>
        <v>42458</v>
      </c>
      <c r="L368" s="210">
        <f ca="1">_xll.qlCalendarAdvance(I368,K368,"2d")</f>
        <v>42460</v>
      </c>
      <c r="M368" s="210">
        <f ca="1">_xll.qlCalendarAdvance(I368,L368,D368,"unadjusted")</f>
        <v>44286</v>
      </c>
      <c r="N368" s="211" t="s">
        <v>41</v>
      </c>
      <c r="O368" s="211" t="s">
        <v>7574</v>
      </c>
      <c r="P368" s="211" t="s">
        <v>7575</v>
      </c>
      <c r="Q368" s="211" t="s">
        <v>7575</v>
      </c>
      <c r="R368" s="211" t="s">
        <v>7670</v>
      </c>
      <c r="S368" s="214" t="str">
        <f ca="1">_xll.qlSchedule(,L368,M368,N368,O368,P368,Q368,R368)</f>
        <v>obj_00db3#0000</v>
      </c>
      <c r="T368" s="211" t="s">
        <v>58</v>
      </c>
      <c r="U368" s="211" t="s">
        <v>7574</v>
      </c>
      <c r="V368" s="211" t="s">
        <v>7575</v>
      </c>
      <c r="W368" s="211" t="s">
        <v>7575</v>
      </c>
      <c r="X368" s="211" t="s">
        <v>7670</v>
      </c>
      <c r="Y368" s="214" t="str">
        <f ca="1">_xll.qlSchedule(,L368,M368,T368,U368,V368,W368,X368)</f>
        <v>obj_00db2#0000</v>
      </c>
      <c r="Z368" s="215" t="s">
        <v>7671</v>
      </c>
      <c r="AA368" s="216" t="s">
        <v>7640</v>
      </c>
      <c r="AB368" s="216" t="s">
        <v>7672</v>
      </c>
      <c r="AC368" s="214" t="str">
        <f ca="1">_xll.qlVanillaSwap(,,,S368,,Z368,Y368,AA368,,AB368)</f>
        <v>obj_00db4#0000</v>
      </c>
      <c r="AD368" s="214" t="b">
        <f ca="1">_xll.qlInstrumentSetPricingEngine(AC368,_xll.qlDiscountingSwapEngine(,"YC-EUR-EONIA"))</f>
        <v>1</v>
      </c>
      <c r="AE368" s="217">
        <f ca="1">_xll.qlVanillaSwapFairRate(AC368,AD368)</f>
        <v>4.5921004435690851E-3</v>
      </c>
      <c r="AF368" s="209" t="str">
        <f t="shared" si="23"/>
        <v>Payer</v>
      </c>
      <c r="AG368" s="218">
        <v>10000</v>
      </c>
      <c r="AH368" s="219" t="str">
        <f ca="1">_xll.qlVanillaSwap(,AF368,AG368,S368,AE368+E368%%,Z368,Y368,AA368,,AB368)</f>
        <v>obj_01331#0000</v>
      </c>
      <c r="AI368" s="219" t="str">
        <f ca="1">_xll.qlEuropeanExercise(,K368)</f>
        <v>obj_00732#0000</v>
      </c>
      <c r="AJ368" s="211" t="s">
        <v>7669</v>
      </c>
      <c r="AK368" s="220" t="str">
        <f ca="1">_xll.qlSwaption(,AH368,AI368,AJ368)</f>
        <v>obj_01465#0000</v>
      </c>
      <c r="AL368" s="221" t="str">
        <f ca="1">_xll.qlConstantSwaptionVolatility(,,I368,J368,G368)</f>
        <v>obj_00227#0000</v>
      </c>
      <c r="AM368" s="221" t="b">
        <f ca="1">_xll.qlInstrumentSetPricingEngine(AK368,_xll.qlBachelierBlackSwaptionEngine(,"YC-EUR-EONIA",AL368))</f>
        <v>1</v>
      </c>
      <c r="AN368" s="222">
        <f ca="1">_xll.qlInstrumentNPV(AK368,AM368)/_xll.qlYieldTSDiscount("YC-EUR-EONIA",L368)</f>
        <v>3.2618339110219274</v>
      </c>
      <c r="AO368" s="222">
        <f ca="1">_xll.qlInstrumentResults(AK368,"annuity",AM368)</f>
        <v>49385.596603413782</v>
      </c>
      <c r="AP368" s="223" t="e">
        <f ca="1">H368*_xll.qlYieldTSDiscount("YC-EUR-EONIA",L368)/AO368</f>
        <v>#VALUE!</v>
      </c>
      <c r="AQ368" s="224" t="str">
        <f ca="1">IF(ISERROR(AP368),"",_xll.qlBachelierBlackFormulaImpliedVol(IF(AF368="Receiver","Put",IF(AF368="Payer","Call","NA")),AE368+E368%%,AE368,_xll.qlDayCounterYearFraction("Act/365 (Fixed)",B368,K368),AP368))</f>
        <v/>
      </c>
      <c r="AR368" s="225" t="str">
        <f ca="1">IF(ISERROR(AP368),"",_xll.qlBlackFormulaImpliedStdDev(IF(AF368="Receiver","Put",IF(AF368="Payer","Call","NA")),AE368+E368%%,AE368,AP368)/SQRT(_xll.qlDayCounterYearFraction("Act/365 (Fixed)",B368,K368)))</f>
        <v/>
      </c>
    </row>
    <row r="369" spans="2:44">
      <c r="B369" s="210">
        <f t="shared" ca="1" si="20"/>
        <v>42276</v>
      </c>
      <c r="C369" s="107" t="s">
        <v>58</v>
      </c>
      <c r="D369" s="107" t="s">
        <v>44</v>
      </c>
      <c r="E369" s="107">
        <v>100</v>
      </c>
      <c r="F369" s="209" t="str">
        <f t="shared" si="21"/>
        <v>EUR FWD PREM 100 6M5Y</v>
      </c>
      <c r="G369" s="212">
        <f t="shared" si="22"/>
        <v>4.3400000000000001E-3</v>
      </c>
      <c r="H369" s="213" t="str">
        <f>VLOOKUP(F369,SwaptionVols!$Z:$AE,4,FALSE)</f>
        <v>#N/A N/A</v>
      </c>
      <c r="I369" s="211" t="s">
        <v>7574</v>
      </c>
      <c r="J369" s="211" t="s">
        <v>7575</v>
      </c>
      <c r="K369" s="210">
        <f ca="1">_xll.qlCalendarAdvance(I369,B369,C369,J369)</f>
        <v>42458</v>
      </c>
      <c r="L369" s="210">
        <f ca="1">_xll.qlCalendarAdvance(I369,K369,"2d")</f>
        <v>42460</v>
      </c>
      <c r="M369" s="210">
        <f ca="1">_xll.qlCalendarAdvance(I369,L369,D369,"unadjusted")</f>
        <v>44286</v>
      </c>
      <c r="N369" s="211" t="s">
        <v>41</v>
      </c>
      <c r="O369" s="211" t="s">
        <v>7574</v>
      </c>
      <c r="P369" s="211" t="s">
        <v>7575</v>
      </c>
      <c r="Q369" s="211" t="s">
        <v>7575</v>
      </c>
      <c r="R369" s="211" t="s">
        <v>7670</v>
      </c>
      <c r="S369" s="214" t="str">
        <f ca="1">_xll.qlSchedule(,L369,M369,N369,O369,P369,Q369,R369)</f>
        <v>obj_0063c#0000</v>
      </c>
      <c r="T369" s="211" t="s">
        <v>58</v>
      </c>
      <c r="U369" s="211" t="s">
        <v>7574</v>
      </c>
      <c r="V369" s="211" t="s">
        <v>7575</v>
      </c>
      <c r="W369" s="211" t="s">
        <v>7575</v>
      </c>
      <c r="X369" s="211" t="s">
        <v>7670</v>
      </c>
      <c r="Y369" s="214" t="str">
        <f ca="1">_xll.qlSchedule(,L369,M369,T369,U369,V369,W369,X369)</f>
        <v>obj_00ca5#0000</v>
      </c>
      <c r="Z369" s="215" t="s">
        <v>7671</v>
      </c>
      <c r="AA369" s="216" t="s">
        <v>7640</v>
      </c>
      <c r="AB369" s="216" t="s">
        <v>7672</v>
      </c>
      <c r="AC369" s="214" t="str">
        <f ca="1">_xll.qlVanillaSwap(,,,S369,,Z369,Y369,AA369,,AB369)</f>
        <v>obj_00d55#0000</v>
      </c>
      <c r="AD369" s="214" t="b">
        <f ca="1">_xll.qlInstrumentSetPricingEngine(AC369,_xll.qlDiscountingSwapEngine(,"YC-EUR-EONIA"))</f>
        <v>1</v>
      </c>
      <c r="AE369" s="217">
        <f ca="1">_xll.qlVanillaSwapFairRate(AC369,AD369)</f>
        <v>4.5921004435690851E-3</v>
      </c>
      <c r="AF369" s="209" t="str">
        <f t="shared" si="23"/>
        <v>Payer</v>
      </c>
      <c r="AG369" s="218">
        <v>10000</v>
      </c>
      <c r="AH369" s="219" t="str">
        <f ca="1">_xll.qlVanillaSwap(,AF369,AG369,S369,AE369+E369%%,Z369,Y369,AA369,,AB369)</f>
        <v>obj_0169f#0000</v>
      </c>
      <c r="AI369" s="219" t="str">
        <f ca="1">_xll.qlEuropeanExercise(,K369)</f>
        <v>obj_005f5#0000</v>
      </c>
      <c r="AJ369" s="211" t="s">
        <v>7669</v>
      </c>
      <c r="AK369" s="220" t="str">
        <f ca="1">_xll.qlSwaption(,AH369,AI369,AJ369)</f>
        <v>obj_01785#0000</v>
      </c>
      <c r="AL369" s="221" t="str">
        <f ca="1">_xll.qlConstantSwaptionVolatility(,,I369,J369,G369)</f>
        <v>obj_00315#0000</v>
      </c>
      <c r="AM369" s="221" t="b">
        <f ca="1">_xll.qlInstrumentSetPricingEngine(AK369,_xll.qlBachelierBlackSwaptionEngine(,"YC-EUR-EONIA",AL369))</f>
        <v>1</v>
      </c>
      <c r="AN369" s="222">
        <f ca="1">_xll.qlInstrumentNPV(AK369,AM369)/_xll.qlYieldTSDiscount("YC-EUR-EONIA",L369)</f>
        <v>2.2134790097869783E-2</v>
      </c>
      <c r="AO369" s="222">
        <f ca="1">_xll.qlInstrumentResults(AK369,"annuity",AM369)</f>
        <v>49385.596603413811</v>
      </c>
      <c r="AP369" s="223" t="e">
        <f ca="1">H369*_xll.qlYieldTSDiscount("YC-EUR-EONIA",L369)/AO369</f>
        <v>#VALUE!</v>
      </c>
      <c r="AQ369" s="224" t="str">
        <f ca="1">IF(ISERROR(AP369),"",_xll.qlBachelierBlackFormulaImpliedVol(IF(AF369="Receiver","Put",IF(AF369="Payer","Call","NA")),AE369+E369%%,AE369,_xll.qlDayCounterYearFraction("Act/365 (Fixed)",B369,K369),AP369))</f>
        <v/>
      </c>
      <c r="AR369" s="225" t="str">
        <f ca="1">IF(ISERROR(AP369),"",_xll.qlBlackFormulaImpliedStdDev(IF(AF369="Receiver","Put",IF(AF369="Payer","Call","NA")),AE369+E369%%,AE369,AP369)/SQRT(_xll.qlDayCounterYearFraction("Act/365 (Fixed)",B369,K369)))</f>
        <v/>
      </c>
    </row>
    <row r="370" spans="2:44">
      <c r="B370" s="210">
        <f t="shared" ca="1" si="20"/>
        <v>42276</v>
      </c>
      <c r="C370" s="107" t="s">
        <v>58</v>
      </c>
      <c r="D370" s="107" t="s">
        <v>44</v>
      </c>
      <c r="E370" s="107">
        <v>200</v>
      </c>
      <c r="F370" s="209" t="str">
        <f t="shared" si="21"/>
        <v>EUR FWD PREM 200 6M5Y</v>
      </c>
      <c r="G370" s="212">
        <f t="shared" si="22"/>
        <v>4.3400000000000001E-3</v>
      </c>
      <c r="H370" s="213" t="e">
        <f>VLOOKUP(F370,SwaptionVols!$Z:$AE,4,FALSE)</f>
        <v>#N/A</v>
      </c>
      <c r="I370" s="211" t="s">
        <v>7574</v>
      </c>
      <c r="J370" s="211" t="s">
        <v>7575</v>
      </c>
      <c r="K370" s="210">
        <f ca="1">_xll.qlCalendarAdvance(I370,B370,C370,J370)</f>
        <v>42458</v>
      </c>
      <c r="L370" s="210">
        <f ca="1">_xll.qlCalendarAdvance(I370,K370,"2d")</f>
        <v>42460</v>
      </c>
      <c r="M370" s="210">
        <f ca="1">_xll.qlCalendarAdvance(I370,L370,D370,"unadjusted")</f>
        <v>44286</v>
      </c>
      <c r="N370" s="211" t="s">
        <v>41</v>
      </c>
      <c r="O370" s="211" t="s">
        <v>7574</v>
      </c>
      <c r="P370" s="211" t="s">
        <v>7575</v>
      </c>
      <c r="Q370" s="211" t="s">
        <v>7575</v>
      </c>
      <c r="R370" s="211" t="s">
        <v>7670</v>
      </c>
      <c r="S370" s="214" t="str">
        <f ca="1">_xll.qlSchedule(,L370,M370,N370,O370,P370,Q370,R370)</f>
        <v>obj_00dac#0000</v>
      </c>
      <c r="T370" s="211" t="s">
        <v>58</v>
      </c>
      <c r="U370" s="211" t="s">
        <v>7574</v>
      </c>
      <c r="V370" s="211" t="s">
        <v>7575</v>
      </c>
      <c r="W370" s="211" t="s">
        <v>7575</v>
      </c>
      <c r="X370" s="211" t="s">
        <v>7670</v>
      </c>
      <c r="Y370" s="214" t="str">
        <f ca="1">_xll.qlSchedule(,L370,M370,T370,U370,V370,W370,X370)</f>
        <v>obj_00dad#0000</v>
      </c>
      <c r="Z370" s="215" t="s">
        <v>7671</v>
      </c>
      <c r="AA370" s="216" t="s">
        <v>7640</v>
      </c>
      <c r="AB370" s="216" t="s">
        <v>7672</v>
      </c>
      <c r="AC370" s="214" t="str">
        <f ca="1">_xll.qlVanillaSwap(,,,S370,,Z370,Y370,AA370,,AB370)</f>
        <v>obj_00dae#0000</v>
      </c>
      <c r="AD370" s="214" t="b">
        <f ca="1">_xll.qlInstrumentSetPricingEngine(AC370,_xll.qlDiscountingSwapEngine(,"YC-EUR-EONIA"))</f>
        <v>1</v>
      </c>
      <c r="AE370" s="217">
        <f ca="1">_xll.qlVanillaSwapFairRate(AC370,AD370)</f>
        <v>4.5921004435690851E-3</v>
      </c>
      <c r="AF370" s="209" t="str">
        <f t="shared" si="23"/>
        <v>Payer</v>
      </c>
      <c r="AG370" s="218">
        <v>10000</v>
      </c>
      <c r="AH370" s="219" t="str">
        <f ca="1">_xll.qlVanillaSwap(,AF370,AG370,S370,AE370+E370%%,Z370,Y370,AA370,,AB370)</f>
        <v>obj_0129c#0000</v>
      </c>
      <c r="AI370" s="219" t="str">
        <f ca="1">_xll.qlEuropeanExercise(,K370)</f>
        <v>obj_00ce2#0000</v>
      </c>
      <c r="AJ370" s="211" t="s">
        <v>7669</v>
      </c>
      <c r="AK370" s="220" t="str">
        <f ca="1">_xll.qlSwaption(,AH370,AI370,AJ370)</f>
        <v>obj_0162f#0000</v>
      </c>
      <c r="AL370" s="221" t="str">
        <f ca="1">_xll.qlConstantSwaptionVolatility(,,I370,J370,G370)</f>
        <v>obj_00330#0000</v>
      </c>
      <c r="AM370" s="221" t="b">
        <f ca="1">_xll.qlInstrumentSetPricingEngine(AK370,_xll.qlBachelierBlackSwaptionEngine(,"YC-EUR-EONIA",AL370))</f>
        <v>1</v>
      </c>
      <c r="AN370" s="222">
        <f ca="1">_xll.qlInstrumentNPV(AK370,AM370)/_xll.qlYieldTSDiscount("YC-EUR-EONIA",L370)</f>
        <v>7.4930152616899176E-10</v>
      </c>
      <c r="AO370" s="222">
        <f ca="1">_xll.qlInstrumentResults(AK370,"annuity",AM370)</f>
        <v>49385.596603413811</v>
      </c>
      <c r="AP370" s="223" t="e">
        <f ca="1">H370*_xll.qlYieldTSDiscount("YC-EUR-EONIA",L370)/AO370</f>
        <v>#N/A</v>
      </c>
      <c r="AQ370" s="224" t="str">
        <f ca="1">IF(ISERROR(AP370),"",_xll.qlBachelierBlackFormulaImpliedVol(IF(AF370="Receiver","Put",IF(AF370="Payer","Call","NA")),AE370+E370%%,AE370,_xll.qlDayCounterYearFraction("Act/365 (Fixed)",B370,K370),AP370))</f>
        <v/>
      </c>
      <c r="AR370" s="225" t="str">
        <f ca="1">IF(ISERROR(AP370),"",_xll.qlBlackFormulaImpliedStdDev(IF(AF370="Receiver","Put",IF(AF370="Payer","Call","NA")),AE370+E370%%,AE370,AP370)/SQRT(_xll.qlDayCounterYearFraction("Act/365 (Fixed)",B370,K370)))</f>
        <v/>
      </c>
    </row>
    <row r="371" spans="2:44">
      <c r="B371" s="210">
        <f t="shared" ca="1" si="20"/>
        <v>42276</v>
      </c>
      <c r="C371" s="107" t="s">
        <v>41</v>
      </c>
      <c r="D371" s="107" t="s">
        <v>44</v>
      </c>
      <c r="E371" s="107">
        <v>-200</v>
      </c>
      <c r="F371" s="209" t="str">
        <f t="shared" si="21"/>
        <v>EUR FWD PREM-200 1Y5Y</v>
      </c>
      <c r="G371" s="212">
        <f t="shared" si="22"/>
        <v>4.79E-3</v>
      </c>
      <c r="H371" s="213" t="str">
        <f>VLOOKUP(F371,SwaptionVols!$Z:$AE,4,FALSE)</f>
        <v>#N/A N/A</v>
      </c>
      <c r="I371" s="211" t="s">
        <v>7574</v>
      </c>
      <c r="J371" s="211" t="s">
        <v>7575</v>
      </c>
      <c r="K371" s="210">
        <f ca="1">_xll.qlCalendarAdvance(I371,B371,C371,J371)</f>
        <v>42642</v>
      </c>
      <c r="L371" s="210">
        <f ca="1">_xll.qlCalendarAdvance(I371,K371,"2d")</f>
        <v>42646</v>
      </c>
      <c r="M371" s="210">
        <f ca="1">_xll.qlCalendarAdvance(I371,L371,D371,"unadjusted")</f>
        <v>44472</v>
      </c>
      <c r="N371" s="211" t="s">
        <v>41</v>
      </c>
      <c r="O371" s="211" t="s">
        <v>7574</v>
      </c>
      <c r="P371" s="211" t="s">
        <v>7575</v>
      </c>
      <c r="Q371" s="211" t="s">
        <v>7575</v>
      </c>
      <c r="R371" s="211" t="s">
        <v>7670</v>
      </c>
      <c r="S371" s="214" t="str">
        <f ca="1">_xll.qlSchedule(,L371,M371,N371,O371,P371,Q371,R371)</f>
        <v>obj_00879#0000</v>
      </c>
      <c r="T371" s="211" t="s">
        <v>58</v>
      </c>
      <c r="U371" s="211" t="s">
        <v>7574</v>
      </c>
      <c r="V371" s="211" t="s">
        <v>7575</v>
      </c>
      <c r="W371" s="211" t="s">
        <v>7575</v>
      </c>
      <c r="X371" s="211" t="s">
        <v>7670</v>
      </c>
      <c r="Y371" s="214" t="str">
        <f ca="1">_xll.qlSchedule(,L371,M371,T371,U371,V371,W371,X371)</f>
        <v>obj_0087a#0000</v>
      </c>
      <c r="Z371" s="215" t="s">
        <v>7671</v>
      </c>
      <c r="AA371" s="216" t="s">
        <v>7640</v>
      </c>
      <c r="AB371" s="216" t="s">
        <v>7672</v>
      </c>
      <c r="AC371" s="214" t="str">
        <f ca="1">_xll.qlVanillaSwap(,,,S371,,Z371,Y371,AA371,,AB371)</f>
        <v>obj_00d19#0000</v>
      </c>
      <c r="AD371" s="214" t="b">
        <f ca="1">_xll.qlInstrumentSetPricingEngine(AC371,_xll.qlDiscountingSwapEngine(,"YC-EUR-EONIA"))</f>
        <v>1</v>
      </c>
      <c r="AE371" s="217">
        <f ca="1">_xll.qlVanillaSwapFairRate(AC371,AD371)</f>
        <v>5.7967239984307185E-3</v>
      </c>
      <c r="AF371" s="209" t="str">
        <f t="shared" si="23"/>
        <v>Receiver</v>
      </c>
      <c r="AG371" s="218">
        <v>10000</v>
      </c>
      <c r="AH371" s="219" t="str">
        <f ca="1">_xll.qlVanillaSwap(,AF371,AG371,S371,AE371+E371%%,Z371,Y371,AA371,,AB371)</f>
        <v>obj_012bf#0000</v>
      </c>
      <c r="AI371" s="219" t="str">
        <f ca="1">_xll.qlEuropeanExercise(,K371)</f>
        <v>obj_006a5#0000</v>
      </c>
      <c r="AJ371" s="211" t="s">
        <v>7669</v>
      </c>
      <c r="AK371" s="220" t="str">
        <f ca="1">_xll.qlSwaption(,AH371,AI371,AJ371)</f>
        <v>obj_014a4#0000</v>
      </c>
      <c r="AL371" s="221" t="str">
        <f ca="1">_xll.qlConstantSwaptionVolatility(,,I371,J371,G371)</f>
        <v>obj_0025e#0000</v>
      </c>
      <c r="AM371" s="221" t="b">
        <f ca="1">_xll.qlInstrumentSetPricingEngine(AK371,_xll.qlBachelierBlackSwaptionEngine(,"YC-EUR-EONIA",AL371))</f>
        <v>1</v>
      </c>
      <c r="AN371" s="222">
        <f ca="1">_xll.qlInstrumentNPV(AK371,AM371)/_xll.qlYieldTSDiscount("YC-EUR-EONIA",L371)</f>
        <v>7.8398211357830888E-4</v>
      </c>
      <c r="AO371" s="222">
        <f ca="1">_xll.qlInstrumentResults(AK371,"annuity",AM371)</f>
        <v>49256.954377964001</v>
      </c>
      <c r="AP371" s="223" t="e">
        <f ca="1">H371*_xll.qlYieldTSDiscount("YC-EUR-EONIA",L371)/AO371</f>
        <v>#VALUE!</v>
      </c>
      <c r="AQ371" s="224" t="str">
        <f ca="1">IF(ISERROR(AP371),"",_xll.qlBachelierBlackFormulaImpliedVol(IF(AF371="Receiver","Put",IF(AF371="Payer","Call","NA")),AE371+E371%%,AE371,_xll.qlDayCounterYearFraction("Act/365 (Fixed)",B371,K371),AP371))</f>
        <v/>
      </c>
      <c r="AR371" s="225" t="str">
        <f ca="1">IF(ISERROR(AP371),"",_xll.qlBlackFormulaImpliedStdDev(IF(AF371="Receiver","Put",IF(AF371="Payer","Call","NA")),AE371+E371%%,AE371,AP371)/SQRT(_xll.qlDayCounterYearFraction("Act/365 (Fixed)",B371,K371)))</f>
        <v/>
      </c>
    </row>
    <row r="372" spans="2:44">
      <c r="B372" s="210">
        <f t="shared" ca="1" si="20"/>
        <v>42276</v>
      </c>
      <c r="C372" s="107" t="s">
        <v>41</v>
      </c>
      <c r="D372" s="107" t="s">
        <v>44</v>
      </c>
      <c r="E372" s="107">
        <v>-100</v>
      </c>
      <c r="F372" s="209" t="str">
        <f t="shared" si="21"/>
        <v>EUR FWD PREM-100 1Y5Y</v>
      </c>
      <c r="G372" s="212">
        <f t="shared" si="22"/>
        <v>4.79E-3</v>
      </c>
      <c r="H372" s="213" t="str">
        <f>VLOOKUP(F372,SwaptionVols!$Z:$AE,4,FALSE)</f>
        <v>#N/A N/A</v>
      </c>
      <c r="I372" s="211" t="s">
        <v>7574</v>
      </c>
      <c r="J372" s="211" t="s">
        <v>7575</v>
      </c>
      <c r="K372" s="210">
        <f ca="1">_xll.qlCalendarAdvance(I372,B372,C372,J372)</f>
        <v>42642</v>
      </c>
      <c r="L372" s="210">
        <f ca="1">_xll.qlCalendarAdvance(I372,K372,"2d")</f>
        <v>42646</v>
      </c>
      <c r="M372" s="210">
        <f ca="1">_xll.qlCalendarAdvance(I372,L372,D372,"unadjusted")</f>
        <v>44472</v>
      </c>
      <c r="N372" s="211" t="s">
        <v>41</v>
      </c>
      <c r="O372" s="211" t="s">
        <v>7574</v>
      </c>
      <c r="P372" s="211" t="s">
        <v>7575</v>
      </c>
      <c r="Q372" s="211" t="s">
        <v>7575</v>
      </c>
      <c r="R372" s="211" t="s">
        <v>7670</v>
      </c>
      <c r="S372" s="214" t="str">
        <f ca="1">_xll.qlSchedule(,L372,M372,N372,O372,P372,Q372,R372)</f>
        <v>obj_0090a#0000</v>
      </c>
      <c r="T372" s="211" t="s">
        <v>58</v>
      </c>
      <c r="U372" s="211" t="s">
        <v>7574</v>
      </c>
      <c r="V372" s="211" t="s">
        <v>7575</v>
      </c>
      <c r="W372" s="211" t="s">
        <v>7575</v>
      </c>
      <c r="X372" s="211" t="s">
        <v>7670</v>
      </c>
      <c r="Y372" s="214" t="str">
        <f ca="1">_xll.qlSchedule(,L372,M372,T372,U372,V372,W372,X372)</f>
        <v>obj_00909#0000</v>
      </c>
      <c r="Z372" s="215" t="s">
        <v>7671</v>
      </c>
      <c r="AA372" s="216" t="s">
        <v>7640</v>
      </c>
      <c r="AB372" s="216" t="s">
        <v>7672</v>
      </c>
      <c r="AC372" s="214" t="str">
        <f ca="1">_xll.qlVanillaSwap(,,,S372,,Z372,Y372,AA372,,AB372)</f>
        <v>obj_00bf7#0000</v>
      </c>
      <c r="AD372" s="214" t="b">
        <f ca="1">_xll.qlInstrumentSetPricingEngine(AC372,_xll.qlDiscountingSwapEngine(,"YC-EUR-EONIA"))</f>
        <v>1</v>
      </c>
      <c r="AE372" s="217">
        <f ca="1">_xll.qlVanillaSwapFairRate(AC372,AD372)</f>
        <v>5.7967239984307185E-3</v>
      </c>
      <c r="AF372" s="209" t="str">
        <f t="shared" si="23"/>
        <v>Receiver</v>
      </c>
      <c r="AG372" s="218">
        <v>10000</v>
      </c>
      <c r="AH372" s="219" t="str">
        <f ca="1">_xll.qlVanillaSwap(,AF372,AG372,S372,AE372+E372%%,Z372,Y372,AA372,,AB372)</f>
        <v>obj_012c5#0000</v>
      </c>
      <c r="AI372" s="219" t="str">
        <f ca="1">_xll.qlEuropeanExercise(,K372)</f>
        <v>obj_0047c#0000</v>
      </c>
      <c r="AJ372" s="211" t="s">
        <v>7669</v>
      </c>
      <c r="AK372" s="220" t="str">
        <f ca="1">_xll.qlSwaption(,AH372,AI372,AJ372)</f>
        <v>obj_01497#0000</v>
      </c>
      <c r="AL372" s="221" t="str">
        <f ca="1">_xll.qlConstantSwaptionVolatility(,,I372,J372,G372)</f>
        <v>obj_00243#0000</v>
      </c>
      <c r="AM372" s="221" t="b">
        <f ca="1">_xll.qlInstrumentSetPricingEngine(AK372,_xll.qlBachelierBlackSwaptionEngine(,"YC-EUR-EONIA",AL372))</f>
        <v>1</v>
      </c>
      <c r="AN372" s="222">
        <f ca="1">_xll.qlInstrumentNPV(AK372,AM372)/_xll.qlYieldTSDiscount("YC-EUR-EONIA",L372)</f>
        <v>1.5906235057322651</v>
      </c>
      <c r="AO372" s="222">
        <f ca="1">_xll.qlInstrumentResults(AK372,"annuity",AM372)</f>
        <v>49256.954377964001</v>
      </c>
      <c r="AP372" s="223" t="e">
        <f ca="1">H372*_xll.qlYieldTSDiscount("YC-EUR-EONIA",L372)/AO372</f>
        <v>#VALUE!</v>
      </c>
      <c r="AQ372" s="224" t="str">
        <f ca="1">IF(ISERROR(AP372),"",_xll.qlBachelierBlackFormulaImpliedVol(IF(AF372="Receiver","Put",IF(AF372="Payer","Call","NA")),AE372+E372%%,AE372,_xll.qlDayCounterYearFraction("Act/365 (Fixed)",B372,K372),AP372))</f>
        <v/>
      </c>
      <c r="AR372" s="225" t="str">
        <f ca="1">IF(ISERROR(AP372),"",_xll.qlBlackFormulaImpliedStdDev(IF(AF372="Receiver","Put",IF(AF372="Payer","Call","NA")),AE372+E372%%,AE372,AP372)/SQRT(_xll.qlDayCounterYearFraction("Act/365 (Fixed)",B372,K372)))</f>
        <v/>
      </c>
    </row>
    <row r="373" spans="2:44">
      <c r="B373" s="210">
        <f t="shared" ca="1" si="20"/>
        <v>42276</v>
      </c>
      <c r="C373" s="107" t="s">
        <v>41</v>
      </c>
      <c r="D373" s="107" t="s">
        <v>44</v>
      </c>
      <c r="E373" s="107">
        <v>-50</v>
      </c>
      <c r="F373" s="209" t="str">
        <f t="shared" si="21"/>
        <v>EUR FWD PREM-50 1Y5Y</v>
      </c>
      <c r="G373" s="212">
        <f t="shared" si="22"/>
        <v>4.79E-3</v>
      </c>
      <c r="H373" s="213" t="str">
        <f>VLOOKUP(F373,SwaptionVols!$Z:$AE,4,FALSE)</f>
        <v>#N/A N/A</v>
      </c>
      <c r="I373" s="211" t="s">
        <v>7574</v>
      </c>
      <c r="J373" s="211" t="s">
        <v>7575</v>
      </c>
      <c r="K373" s="210">
        <f ca="1">_xll.qlCalendarAdvance(I373,B373,C373,J373)</f>
        <v>42642</v>
      </c>
      <c r="L373" s="210">
        <f ca="1">_xll.qlCalendarAdvance(I373,K373,"2d")</f>
        <v>42646</v>
      </c>
      <c r="M373" s="210">
        <f ca="1">_xll.qlCalendarAdvance(I373,L373,D373,"unadjusted")</f>
        <v>44472</v>
      </c>
      <c r="N373" s="211" t="s">
        <v>41</v>
      </c>
      <c r="O373" s="211" t="s">
        <v>7574</v>
      </c>
      <c r="P373" s="211" t="s">
        <v>7575</v>
      </c>
      <c r="Q373" s="211" t="s">
        <v>7575</v>
      </c>
      <c r="R373" s="211" t="s">
        <v>7670</v>
      </c>
      <c r="S373" s="214" t="str">
        <f ca="1">_xll.qlSchedule(,L373,M373,N373,O373,P373,Q373,R373)</f>
        <v>obj_0046f#0000</v>
      </c>
      <c r="T373" s="211" t="s">
        <v>58</v>
      </c>
      <c r="U373" s="211" t="s">
        <v>7574</v>
      </c>
      <c r="V373" s="211" t="s">
        <v>7575</v>
      </c>
      <c r="W373" s="211" t="s">
        <v>7575</v>
      </c>
      <c r="X373" s="211" t="s">
        <v>7670</v>
      </c>
      <c r="Y373" s="214" t="str">
        <f ca="1">_xll.qlSchedule(,L373,M373,T373,U373,V373,W373,X373)</f>
        <v>obj_00633#0000</v>
      </c>
      <c r="Z373" s="215" t="s">
        <v>7671</v>
      </c>
      <c r="AA373" s="216" t="s">
        <v>7640</v>
      </c>
      <c r="AB373" s="216" t="s">
        <v>7672</v>
      </c>
      <c r="AC373" s="214" t="str">
        <f ca="1">_xll.qlVanillaSwap(,,,S373,,Z373,Y373,AA373,,AB373)</f>
        <v>obj_00a15#0000</v>
      </c>
      <c r="AD373" s="214" t="b">
        <f ca="1">_xll.qlInstrumentSetPricingEngine(AC373,_xll.qlDiscountingSwapEngine(,"YC-EUR-EONIA"))</f>
        <v>1</v>
      </c>
      <c r="AE373" s="217">
        <f ca="1">_xll.qlVanillaSwapFairRate(AC373,AD373)</f>
        <v>5.7967239984307185E-3</v>
      </c>
      <c r="AF373" s="209" t="str">
        <f t="shared" si="23"/>
        <v>Receiver</v>
      </c>
      <c r="AG373" s="218">
        <v>10000</v>
      </c>
      <c r="AH373" s="219" t="str">
        <f ca="1">_xll.qlVanillaSwap(,AF373,AG373,S373,AE373+E373%%,Z373,Y373,AA373,,AB373)</f>
        <v>obj_013f8#0000</v>
      </c>
      <c r="AI373" s="219" t="str">
        <f ca="1">_xll.qlEuropeanExercise(,K373)</f>
        <v>obj_00ada#0000</v>
      </c>
      <c r="AJ373" s="211" t="s">
        <v>7669</v>
      </c>
      <c r="AK373" s="220" t="str">
        <f ca="1">_xll.qlSwaption(,AH373,AI373,AJ373)</f>
        <v>obj_01657#0000</v>
      </c>
      <c r="AL373" s="221" t="str">
        <f ca="1">_xll.qlConstantSwaptionVolatility(,,I373,J373,G373)</f>
        <v>obj_00232#0000</v>
      </c>
      <c r="AM373" s="221" t="b">
        <f ca="1">_xll.qlInstrumentSetPricingEngine(AK373,_xll.qlBachelierBlackSwaptionEngine(,"YC-EUR-EONIA",AL373))</f>
        <v>1</v>
      </c>
      <c r="AN373" s="222">
        <f ca="1">_xll.qlInstrumentNPV(AK373,AM373)/_xll.qlYieldTSDiscount("YC-EUR-EONIA",L373)</f>
        <v>18.112824339678866</v>
      </c>
      <c r="AO373" s="222">
        <f ca="1">_xll.qlInstrumentResults(AK373,"annuity",AM373)</f>
        <v>49256.954377964001</v>
      </c>
      <c r="AP373" s="223" t="e">
        <f ca="1">H373*_xll.qlYieldTSDiscount("YC-EUR-EONIA",L373)/AO373</f>
        <v>#VALUE!</v>
      </c>
      <c r="AQ373" s="224" t="str">
        <f ca="1">IF(ISERROR(AP373),"",_xll.qlBachelierBlackFormulaImpliedVol(IF(AF373="Receiver","Put",IF(AF373="Payer","Call","NA")),AE373+E373%%,AE373,_xll.qlDayCounterYearFraction("Act/365 (Fixed)",B373,K373),AP373))</f>
        <v/>
      </c>
      <c r="AR373" s="225" t="str">
        <f ca="1">IF(ISERROR(AP373),"",_xll.qlBlackFormulaImpliedStdDev(IF(AF373="Receiver","Put",IF(AF373="Payer","Call","NA")),AE373+E373%%,AE373,AP373)/SQRT(_xll.qlDayCounterYearFraction("Act/365 (Fixed)",B373,K373)))</f>
        <v/>
      </c>
    </row>
    <row r="374" spans="2:44">
      <c r="B374" s="210">
        <f t="shared" ca="1" si="20"/>
        <v>42276</v>
      </c>
      <c r="C374" s="107" t="s">
        <v>41</v>
      </c>
      <c r="D374" s="107" t="s">
        <v>44</v>
      </c>
      <c r="E374" s="107">
        <v>-25</v>
      </c>
      <c r="F374" s="209" t="str">
        <f t="shared" si="21"/>
        <v>EUR FWD PREM-25 1Y5Y</v>
      </c>
      <c r="G374" s="212">
        <f t="shared" si="22"/>
        <v>4.79E-3</v>
      </c>
      <c r="H374" s="213" t="str">
        <f>VLOOKUP(F374,SwaptionVols!$Z:$AE,4,FALSE)</f>
        <v>#N/A N/A</v>
      </c>
      <c r="I374" s="211" t="s">
        <v>7574</v>
      </c>
      <c r="J374" s="211" t="s">
        <v>7575</v>
      </c>
      <c r="K374" s="210">
        <f ca="1">_xll.qlCalendarAdvance(I374,B374,C374,J374)</f>
        <v>42642</v>
      </c>
      <c r="L374" s="210">
        <f ca="1">_xll.qlCalendarAdvance(I374,K374,"2d")</f>
        <v>42646</v>
      </c>
      <c r="M374" s="210">
        <f ca="1">_xll.qlCalendarAdvance(I374,L374,D374,"unadjusted")</f>
        <v>44472</v>
      </c>
      <c r="N374" s="211" t="s">
        <v>41</v>
      </c>
      <c r="O374" s="211" t="s">
        <v>7574</v>
      </c>
      <c r="P374" s="211" t="s">
        <v>7575</v>
      </c>
      <c r="Q374" s="211" t="s">
        <v>7575</v>
      </c>
      <c r="R374" s="211" t="s">
        <v>7670</v>
      </c>
      <c r="S374" s="214" t="str">
        <f ca="1">_xll.qlSchedule(,L374,M374,N374,O374,P374,Q374,R374)</f>
        <v>obj_00818#0000</v>
      </c>
      <c r="T374" s="211" t="s">
        <v>58</v>
      </c>
      <c r="U374" s="211" t="s">
        <v>7574</v>
      </c>
      <c r="V374" s="211" t="s">
        <v>7575</v>
      </c>
      <c r="W374" s="211" t="s">
        <v>7575</v>
      </c>
      <c r="X374" s="211" t="s">
        <v>7670</v>
      </c>
      <c r="Y374" s="214" t="str">
        <f ca="1">_xll.qlSchedule(,L374,M374,T374,U374,V374,W374,X374)</f>
        <v>obj_00817#0000</v>
      </c>
      <c r="Z374" s="215" t="s">
        <v>7671</v>
      </c>
      <c r="AA374" s="216" t="s">
        <v>7640</v>
      </c>
      <c r="AB374" s="216" t="s">
        <v>7672</v>
      </c>
      <c r="AC374" s="214" t="str">
        <f ca="1">_xll.qlVanillaSwap(,,,S374,,Z374,Y374,AA374,,AB374)</f>
        <v>obj_00a47#0000</v>
      </c>
      <c r="AD374" s="214" t="b">
        <f ca="1">_xll.qlInstrumentSetPricingEngine(AC374,_xll.qlDiscountingSwapEngine(,"YC-EUR-EONIA"))</f>
        <v>1</v>
      </c>
      <c r="AE374" s="217">
        <f ca="1">_xll.qlVanillaSwapFairRate(AC374,AD374)</f>
        <v>5.7967239984307185E-3</v>
      </c>
      <c r="AF374" s="209" t="str">
        <f t="shared" si="23"/>
        <v>Receiver</v>
      </c>
      <c r="AG374" s="218">
        <v>10000</v>
      </c>
      <c r="AH374" s="219" t="str">
        <f ca="1">_xll.qlVanillaSwap(,AF374,AG374,S374,AE374+E374%%,Z374,Y374,AA374,,AB374)</f>
        <v>obj_01169#0000</v>
      </c>
      <c r="AI374" s="219" t="str">
        <f ca="1">_xll.qlEuropeanExercise(,K374)</f>
        <v>obj_0043d#0000</v>
      </c>
      <c r="AJ374" s="211" t="s">
        <v>7669</v>
      </c>
      <c r="AK374" s="220" t="str">
        <f ca="1">_xll.qlSwaption(,AH374,AI374,AJ374)</f>
        <v>obj_0116a#0000</v>
      </c>
      <c r="AL374" s="221" t="str">
        <f ca="1">_xll.qlConstantSwaptionVolatility(,,I374,J374,G374)</f>
        <v>obj_00324#0000</v>
      </c>
      <c r="AM374" s="221" t="b">
        <f ca="1">_xll.qlInstrumentSetPricingEngine(AK374,_xll.qlBachelierBlackSwaptionEngine(,"YC-EUR-EONIA",AL374))</f>
        <v>1</v>
      </c>
      <c r="AN374" s="222">
        <f ca="1">_xll.qlInstrumentNPV(AK374,AM374)/_xll.qlYieldTSDiscount("YC-EUR-EONIA",L374)</f>
        <v>45.124111563390578</v>
      </c>
      <c r="AO374" s="222">
        <f ca="1">_xll.qlInstrumentResults(AK374,"annuity",AM374)</f>
        <v>49256.954377964001</v>
      </c>
      <c r="AP374" s="223" t="e">
        <f ca="1">H374*_xll.qlYieldTSDiscount("YC-EUR-EONIA",L374)/AO374</f>
        <v>#VALUE!</v>
      </c>
      <c r="AQ374" s="224" t="str">
        <f ca="1">IF(ISERROR(AP374),"",_xll.qlBachelierBlackFormulaImpliedVol(IF(AF374="Receiver","Put",IF(AF374="Payer","Call","NA")),AE374+E374%%,AE374,_xll.qlDayCounterYearFraction("Act/365 (Fixed)",B374,K374),AP374))</f>
        <v/>
      </c>
      <c r="AR374" s="225" t="str">
        <f ca="1">IF(ISERROR(AP374),"",_xll.qlBlackFormulaImpliedStdDev(IF(AF374="Receiver","Put",IF(AF374="Payer","Call","NA")),AE374+E374%%,AE374,AP374)/SQRT(_xll.qlDayCounterYearFraction("Act/365 (Fixed)",B374,K374)))</f>
        <v/>
      </c>
    </row>
    <row r="375" spans="2:44">
      <c r="B375" s="210">
        <f t="shared" ca="1" si="20"/>
        <v>42276</v>
      </c>
      <c r="C375" s="107" t="s">
        <v>41</v>
      </c>
      <c r="D375" s="107" t="s">
        <v>44</v>
      </c>
      <c r="E375" s="107">
        <v>25</v>
      </c>
      <c r="F375" s="209" t="str">
        <f t="shared" si="21"/>
        <v>EUR FWD PREM 25 1Y5Y</v>
      </c>
      <c r="G375" s="212">
        <f t="shared" si="22"/>
        <v>4.79E-3</v>
      </c>
      <c r="H375" s="213" t="str">
        <f>VLOOKUP(F375,SwaptionVols!$Z:$AE,4,FALSE)</f>
        <v>#N/A N/A</v>
      </c>
      <c r="I375" s="211" t="s">
        <v>7574</v>
      </c>
      <c r="J375" s="211" t="s">
        <v>7575</v>
      </c>
      <c r="K375" s="210">
        <f ca="1">_xll.qlCalendarAdvance(I375,B375,C375,J375)</f>
        <v>42642</v>
      </c>
      <c r="L375" s="210">
        <f ca="1">_xll.qlCalendarAdvance(I375,K375,"2d")</f>
        <v>42646</v>
      </c>
      <c r="M375" s="210">
        <f ca="1">_xll.qlCalendarAdvance(I375,L375,D375,"unadjusted")</f>
        <v>44472</v>
      </c>
      <c r="N375" s="211" t="s">
        <v>41</v>
      </c>
      <c r="O375" s="211" t="s">
        <v>7574</v>
      </c>
      <c r="P375" s="211" t="s">
        <v>7575</v>
      </c>
      <c r="Q375" s="211" t="s">
        <v>7575</v>
      </c>
      <c r="R375" s="211" t="s">
        <v>7670</v>
      </c>
      <c r="S375" s="214" t="str">
        <f ca="1">_xll.qlSchedule(,L375,M375,N375,O375,P375,Q375,R375)</f>
        <v>obj_00634#0000</v>
      </c>
      <c r="T375" s="211" t="s">
        <v>58</v>
      </c>
      <c r="U375" s="211" t="s">
        <v>7574</v>
      </c>
      <c r="V375" s="211" t="s">
        <v>7575</v>
      </c>
      <c r="W375" s="211" t="s">
        <v>7575</v>
      </c>
      <c r="X375" s="211" t="s">
        <v>7670</v>
      </c>
      <c r="Y375" s="214" t="str">
        <f ca="1">_xll.qlSchedule(,L375,M375,T375,U375,V375,W375,X375)</f>
        <v>obj_00b90#0000</v>
      </c>
      <c r="Z375" s="215" t="s">
        <v>7671</v>
      </c>
      <c r="AA375" s="216" t="s">
        <v>7640</v>
      </c>
      <c r="AB375" s="216" t="s">
        <v>7672</v>
      </c>
      <c r="AC375" s="214" t="str">
        <f ca="1">_xll.qlVanillaSwap(,,,S375,,Z375,Y375,AA375,,AB375)</f>
        <v>obj_00b91#0000</v>
      </c>
      <c r="AD375" s="214" t="b">
        <f ca="1">_xll.qlInstrumentSetPricingEngine(AC375,_xll.qlDiscountingSwapEngine(,"YC-EUR-EONIA"))</f>
        <v>1</v>
      </c>
      <c r="AE375" s="217">
        <f ca="1">_xll.qlVanillaSwapFairRate(AC375,AD375)</f>
        <v>5.7967239984307185E-3</v>
      </c>
      <c r="AF375" s="209" t="str">
        <f t="shared" si="23"/>
        <v>Payer</v>
      </c>
      <c r="AG375" s="218">
        <v>10000</v>
      </c>
      <c r="AH375" s="219" t="str">
        <f ca="1">_xll.qlVanillaSwap(,AF375,AG375,S375,AE375+E375%%,Z375,Y375,AA375,,AB375)</f>
        <v>obj_01221#0000</v>
      </c>
      <c r="AI375" s="219" t="str">
        <f ca="1">_xll.qlEuropeanExercise(,K375)</f>
        <v>obj_00bcb#0000</v>
      </c>
      <c r="AJ375" s="211" t="s">
        <v>7669</v>
      </c>
      <c r="AK375" s="220" t="str">
        <f ca="1">_xll.qlSwaption(,AH375,AI375,AJ375)</f>
        <v>obj_0147a#0000</v>
      </c>
      <c r="AL375" s="221" t="str">
        <f ca="1">_xll.qlConstantSwaptionVolatility(,,I375,J375,G375)</f>
        <v>obj_00321#0000</v>
      </c>
      <c r="AM375" s="221" t="b">
        <f ca="1">_xll.qlInstrumentSetPricingEngine(AK375,_xll.qlBachelierBlackSwaptionEngine(,"YC-EUR-EONIA",AL375))</f>
        <v>1</v>
      </c>
      <c r="AN375" s="222">
        <f ca="1">_xll.qlInstrumentNPV(AK375,AM375)/_xll.qlYieldTSDiscount("YC-EUR-EONIA",L375)</f>
        <v>45.124111563390841</v>
      </c>
      <c r="AO375" s="222">
        <f ca="1">_xll.qlInstrumentResults(AK375,"annuity",AM375)</f>
        <v>49256.954377964001</v>
      </c>
      <c r="AP375" s="223" t="e">
        <f ca="1">H375*_xll.qlYieldTSDiscount("YC-EUR-EONIA",L375)/AO375</f>
        <v>#VALUE!</v>
      </c>
      <c r="AQ375" s="224" t="str">
        <f ca="1">IF(ISERROR(AP375),"",_xll.qlBachelierBlackFormulaImpliedVol(IF(AF375="Receiver","Put",IF(AF375="Payer","Call","NA")),AE375+E375%%,AE375,_xll.qlDayCounterYearFraction("Act/365 (Fixed)",B375,K375),AP375))</f>
        <v/>
      </c>
      <c r="AR375" s="225" t="str">
        <f ca="1">IF(ISERROR(AP375),"",_xll.qlBlackFormulaImpliedStdDev(IF(AF375="Receiver","Put",IF(AF375="Payer","Call","NA")),AE375+E375%%,AE375,AP375)/SQRT(_xll.qlDayCounterYearFraction("Act/365 (Fixed)",B375,K375)))</f>
        <v/>
      </c>
    </row>
    <row r="376" spans="2:44">
      <c r="B376" s="210">
        <f t="shared" ca="1" si="20"/>
        <v>42276</v>
      </c>
      <c r="C376" s="107" t="s">
        <v>41</v>
      </c>
      <c r="D376" s="107" t="s">
        <v>44</v>
      </c>
      <c r="E376" s="107">
        <v>50</v>
      </c>
      <c r="F376" s="209" t="str">
        <f t="shared" si="21"/>
        <v>EUR FWD PREM 50 1Y5Y</v>
      </c>
      <c r="G376" s="212">
        <f t="shared" si="22"/>
        <v>4.79E-3</v>
      </c>
      <c r="H376" s="213" t="str">
        <f>VLOOKUP(F376,SwaptionVols!$Z:$AE,4,FALSE)</f>
        <v>#N/A N/A</v>
      </c>
      <c r="I376" s="211" t="s">
        <v>7574</v>
      </c>
      <c r="J376" s="211" t="s">
        <v>7575</v>
      </c>
      <c r="K376" s="210">
        <f ca="1">_xll.qlCalendarAdvance(I376,B376,C376,J376)</f>
        <v>42642</v>
      </c>
      <c r="L376" s="210">
        <f ca="1">_xll.qlCalendarAdvance(I376,K376,"2d")</f>
        <v>42646</v>
      </c>
      <c r="M376" s="210">
        <f ca="1">_xll.qlCalendarAdvance(I376,L376,D376,"unadjusted")</f>
        <v>44472</v>
      </c>
      <c r="N376" s="211" t="s">
        <v>41</v>
      </c>
      <c r="O376" s="211" t="s">
        <v>7574</v>
      </c>
      <c r="P376" s="211" t="s">
        <v>7575</v>
      </c>
      <c r="Q376" s="211" t="s">
        <v>7575</v>
      </c>
      <c r="R376" s="211" t="s">
        <v>7670</v>
      </c>
      <c r="S376" s="214" t="str">
        <f ca="1">_xll.qlSchedule(,L376,M376,N376,O376,P376,Q376,R376)</f>
        <v>obj_005db#0000</v>
      </c>
      <c r="T376" s="211" t="s">
        <v>58</v>
      </c>
      <c r="U376" s="211" t="s">
        <v>7574</v>
      </c>
      <c r="V376" s="211" t="s">
        <v>7575</v>
      </c>
      <c r="W376" s="211" t="s">
        <v>7575</v>
      </c>
      <c r="X376" s="211" t="s">
        <v>7670</v>
      </c>
      <c r="Y376" s="214" t="str">
        <f ca="1">_xll.qlSchedule(,L376,M376,T376,U376,V376,W376,X376)</f>
        <v>obj_0060c#0000</v>
      </c>
      <c r="Z376" s="215" t="s">
        <v>7671</v>
      </c>
      <c r="AA376" s="216" t="s">
        <v>7640</v>
      </c>
      <c r="AB376" s="216" t="s">
        <v>7672</v>
      </c>
      <c r="AC376" s="214" t="str">
        <f ca="1">_xll.qlVanillaSwap(,,,S376,,Z376,Y376,AA376,,AB376)</f>
        <v>obj_00cf0#0000</v>
      </c>
      <c r="AD376" s="214" t="b">
        <f ca="1">_xll.qlInstrumentSetPricingEngine(AC376,_xll.qlDiscountingSwapEngine(,"YC-EUR-EONIA"))</f>
        <v>1</v>
      </c>
      <c r="AE376" s="217">
        <f ca="1">_xll.qlVanillaSwapFairRate(AC376,AD376)</f>
        <v>5.7967239984307185E-3</v>
      </c>
      <c r="AF376" s="209" t="str">
        <f t="shared" si="23"/>
        <v>Payer</v>
      </c>
      <c r="AG376" s="218">
        <v>10000</v>
      </c>
      <c r="AH376" s="219" t="str">
        <f ca="1">_xll.qlVanillaSwap(,AF376,AG376,S376,AE376+E376%%,Z376,Y376,AA376,,AB376)</f>
        <v>obj_01344#0000</v>
      </c>
      <c r="AI376" s="219" t="str">
        <f ca="1">_xll.qlEuropeanExercise(,K376)</f>
        <v>obj_00449#0000</v>
      </c>
      <c r="AJ376" s="211" t="s">
        <v>7669</v>
      </c>
      <c r="AK376" s="220" t="str">
        <f ca="1">_xll.qlSwaption(,AH376,AI376,AJ376)</f>
        <v>obj_01620#0000</v>
      </c>
      <c r="AL376" s="221" t="str">
        <f ca="1">_xll.qlConstantSwaptionVolatility(,,I376,J376,G376)</f>
        <v>obj_00292#0000</v>
      </c>
      <c r="AM376" s="221" t="b">
        <f ca="1">_xll.qlInstrumentSetPricingEngine(AK376,_xll.qlBachelierBlackSwaptionEngine(,"YC-EUR-EONIA",AL376))</f>
        <v>1</v>
      </c>
      <c r="AN376" s="222">
        <f ca="1">_xll.qlInstrumentNPV(AK376,AM376)/_xll.qlYieldTSDiscount("YC-EUR-EONIA",L376)</f>
        <v>18.112824339678351</v>
      </c>
      <c r="AO376" s="222">
        <f ca="1">_xll.qlInstrumentResults(AK376,"annuity",AM376)</f>
        <v>49256.954377964001</v>
      </c>
      <c r="AP376" s="223" t="e">
        <f ca="1">H376*_xll.qlYieldTSDiscount("YC-EUR-EONIA",L376)/AO376</f>
        <v>#VALUE!</v>
      </c>
      <c r="AQ376" s="224" t="str">
        <f ca="1">IF(ISERROR(AP376),"",_xll.qlBachelierBlackFormulaImpliedVol(IF(AF376="Receiver","Put",IF(AF376="Payer","Call","NA")),AE376+E376%%,AE376,_xll.qlDayCounterYearFraction("Act/365 (Fixed)",B376,K376),AP376))</f>
        <v/>
      </c>
      <c r="AR376" s="225" t="str">
        <f ca="1">IF(ISERROR(AP376),"",_xll.qlBlackFormulaImpliedStdDev(IF(AF376="Receiver","Put",IF(AF376="Payer","Call","NA")),AE376+E376%%,AE376,AP376)/SQRT(_xll.qlDayCounterYearFraction("Act/365 (Fixed)",B376,K376)))</f>
        <v/>
      </c>
    </row>
    <row r="377" spans="2:44">
      <c r="B377" s="210">
        <f t="shared" ca="1" si="20"/>
        <v>42276</v>
      </c>
      <c r="C377" s="107" t="s">
        <v>41</v>
      </c>
      <c r="D377" s="107" t="s">
        <v>44</v>
      </c>
      <c r="E377" s="107">
        <v>100</v>
      </c>
      <c r="F377" s="209" t="str">
        <f t="shared" si="21"/>
        <v>EUR FWD PREM 100 1Y5Y</v>
      </c>
      <c r="G377" s="212">
        <f t="shared" si="22"/>
        <v>4.79E-3</v>
      </c>
      <c r="H377" s="213" t="str">
        <f>VLOOKUP(F377,SwaptionVols!$Z:$AE,4,FALSE)</f>
        <v>#N/A N/A</v>
      </c>
      <c r="I377" s="211" t="s">
        <v>7574</v>
      </c>
      <c r="J377" s="211" t="s">
        <v>7575</v>
      </c>
      <c r="K377" s="210">
        <f ca="1">_xll.qlCalendarAdvance(I377,B377,C377,J377)</f>
        <v>42642</v>
      </c>
      <c r="L377" s="210">
        <f ca="1">_xll.qlCalendarAdvance(I377,K377,"2d")</f>
        <v>42646</v>
      </c>
      <c r="M377" s="210">
        <f ca="1">_xll.qlCalendarAdvance(I377,L377,D377,"unadjusted")</f>
        <v>44472</v>
      </c>
      <c r="N377" s="211" t="s">
        <v>41</v>
      </c>
      <c r="O377" s="211" t="s">
        <v>7574</v>
      </c>
      <c r="P377" s="211" t="s">
        <v>7575</v>
      </c>
      <c r="Q377" s="211" t="s">
        <v>7575</v>
      </c>
      <c r="R377" s="211" t="s">
        <v>7670</v>
      </c>
      <c r="S377" s="214" t="str">
        <f ca="1">_xll.qlSchedule(,L377,M377,N377,O377,P377,Q377,R377)</f>
        <v>obj_00800#0000</v>
      </c>
      <c r="T377" s="211" t="s">
        <v>58</v>
      </c>
      <c r="U377" s="211" t="s">
        <v>7574</v>
      </c>
      <c r="V377" s="211" t="s">
        <v>7575</v>
      </c>
      <c r="W377" s="211" t="s">
        <v>7575</v>
      </c>
      <c r="X377" s="211" t="s">
        <v>7670</v>
      </c>
      <c r="Y377" s="214" t="str">
        <f ca="1">_xll.qlSchedule(,L377,M377,T377,U377,V377,W377,X377)</f>
        <v>obj_00801#0000</v>
      </c>
      <c r="Z377" s="215" t="s">
        <v>7671</v>
      </c>
      <c r="AA377" s="216" t="s">
        <v>7640</v>
      </c>
      <c r="AB377" s="216" t="s">
        <v>7672</v>
      </c>
      <c r="AC377" s="214" t="str">
        <f ca="1">_xll.qlVanillaSwap(,,,S377,,Z377,Y377,AA377,,AB377)</f>
        <v>obj_00a11#0000</v>
      </c>
      <c r="AD377" s="214" t="b">
        <f ca="1">_xll.qlInstrumentSetPricingEngine(AC377,_xll.qlDiscountingSwapEngine(,"YC-EUR-EONIA"))</f>
        <v>1</v>
      </c>
      <c r="AE377" s="217">
        <f ca="1">_xll.qlVanillaSwapFairRate(AC377,AD377)</f>
        <v>5.7967239984307185E-3</v>
      </c>
      <c r="AF377" s="209" t="str">
        <f t="shared" si="23"/>
        <v>Payer</v>
      </c>
      <c r="AG377" s="218">
        <v>10000</v>
      </c>
      <c r="AH377" s="219" t="str">
        <f ca="1">_xll.qlVanillaSwap(,AF377,AG377,S377,AE377+E377%%,Z377,Y377,AA377,,AB377)</f>
        <v>obj_01379#0000</v>
      </c>
      <c r="AI377" s="219" t="str">
        <f ca="1">_xll.qlEuropeanExercise(,K377)</f>
        <v>obj_005e6#0000</v>
      </c>
      <c r="AJ377" s="211" t="s">
        <v>7669</v>
      </c>
      <c r="AK377" s="220" t="str">
        <f ca="1">_xll.qlSwaption(,AH377,AI377,AJ377)</f>
        <v>obj_01607#0000</v>
      </c>
      <c r="AL377" s="221" t="str">
        <f ca="1">_xll.qlConstantSwaptionVolatility(,,I377,J377,G377)</f>
        <v>obj_002f1#0000</v>
      </c>
      <c r="AM377" s="221" t="b">
        <f ca="1">_xll.qlInstrumentSetPricingEngine(AK377,_xll.qlBachelierBlackSwaptionEngine(,"YC-EUR-EONIA",AL377))</f>
        <v>1</v>
      </c>
      <c r="AN377" s="222">
        <f ca="1">_xll.qlInstrumentNPV(AK377,AM377)/_xll.qlYieldTSDiscount("YC-EUR-EONIA",L377)</f>
        <v>1.5906235057322957</v>
      </c>
      <c r="AO377" s="222">
        <f ca="1">_xll.qlInstrumentResults(AK377,"annuity",AM377)</f>
        <v>49256.954377964001</v>
      </c>
      <c r="AP377" s="223" t="e">
        <f ca="1">H377*_xll.qlYieldTSDiscount("YC-EUR-EONIA",L377)/AO377</f>
        <v>#VALUE!</v>
      </c>
      <c r="AQ377" s="224" t="str">
        <f ca="1">IF(ISERROR(AP377),"",_xll.qlBachelierBlackFormulaImpliedVol(IF(AF377="Receiver","Put",IF(AF377="Payer","Call","NA")),AE377+E377%%,AE377,_xll.qlDayCounterYearFraction("Act/365 (Fixed)",B377,K377),AP377))</f>
        <v/>
      </c>
      <c r="AR377" s="225" t="str">
        <f ca="1">IF(ISERROR(AP377),"",_xll.qlBlackFormulaImpliedStdDev(IF(AF377="Receiver","Put",IF(AF377="Payer","Call","NA")),AE377+E377%%,AE377,AP377)/SQRT(_xll.qlDayCounterYearFraction("Act/365 (Fixed)",B377,K377)))</f>
        <v/>
      </c>
    </row>
    <row r="378" spans="2:44">
      <c r="B378" s="210">
        <f t="shared" ca="1" si="20"/>
        <v>42276</v>
      </c>
      <c r="C378" s="107" t="s">
        <v>41</v>
      </c>
      <c r="D378" s="107" t="s">
        <v>44</v>
      </c>
      <c r="E378" s="107">
        <v>200</v>
      </c>
      <c r="F378" s="209" t="str">
        <f t="shared" si="21"/>
        <v>EUR FWD PREM 200 1Y5Y</v>
      </c>
      <c r="G378" s="212">
        <f t="shared" si="22"/>
        <v>4.79E-3</v>
      </c>
      <c r="H378" s="213" t="str">
        <f>VLOOKUP(F378,SwaptionVols!$Z:$AE,4,FALSE)</f>
        <v>#N/A N/A</v>
      </c>
      <c r="I378" s="211" t="s">
        <v>7574</v>
      </c>
      <c r="J378" s="211" t="s">
        <v>7575</v>
      </c>
      <c r="K378" s="210">
        <f ca="1">_xll.qlCalendarAdvance(I378,B378,C378,J378)</f>
        <v>42642</v>
      </c>
      <c r="L378" s="210">
        <f ca="1">_xll.qlCalendarAdvance(I378,K378,"2d")</f>
        <v>42646</v>
      </c>
      <c r="M378" s="210">
        <f ca="1">_xll.qlCalendarAdvance(I378,L378,D378,"unadjusted")</f>
        <v>44472</v>
      </c>
      <c r="N378" s="211" t="s">
        <v>41</v>
      </c>
      <c r="O378" s="211" t="s">
        <v>7574</v>
      </c>
      <c r="P378" s="211" t="s">
        <v>7575</v>
      </c>
      <c r="Q378" s="211" t="s">
        <v>7575</v>
      </c>
      <c r="R378" s="211" t="s">
        <v>7670</v>
      </c>
      <c r="S378" s="214" t="str">
        <f ca="1">_xll.qlSchedule(,L378,M378,N378,O378,P378,Q378,R378)</f>
        <v>obj_00539#0000</v>
      </c>
      <c r="T378" s="211" t="s">
        <v>58</v>
      </c>
      <c r="U378" s="211" t="s">
        <v>7574</v>
      </c>
      <c r="V378" s="211" t="s">
        <v>7575</v>
      </c>
      <c r="W378" s="211" t="s">
        <v>7575</v>
      </c>
      <c r="X378" s="211" t="s">
        <v>7670</v>
      </c>
      <c r="Y378" s="214" t="str">
        <f ca="1">_xll.qlSchedule(,L378,M378,T378,U378,V378,W378,X378)</f>
        <v>obj_005e4#0000</v>
      </c>
      <c r="Z378" s="215" t="s">
        <v>7671</v>
      </c>
      <c r="AA378" s="216" t="s">
        <v>7640</v>
      </c>
      <c r="AB378" s="216" t="s">
        <v>7672</v>
      </c>
      <c r="AC378" s="214" t="str">
        <f ca="1">_xll.qlVanillaSwap(,,,S378,,Z378,Y378,AA378,,AB378)</f>
        <v>obj_00c13#0000</v>
      </c>
      <c r="AD378" s="214" t="b">
        <f ca="1">_xll.qlInstrumentSetPricingEngine(AC378,_xll.qlDiscountingSwapEngine(,"YC-EUR-EONIA"))</f>
        <v>1</v>
      </c>
      <c r="AE378" s="217">
        <f ca="1">_xll.qlVanillaSwapFairRate(AC378,AD378)</f>
        <v>5.7967239984307185E-3</v>
      </c>
      <c r="AF378" s="209" t="str">
        <f t="shared" si="23"/>
        <v>Payer</v>
      </c>
      <c r="AG378" s="218">
        <v>10000</v>
      </c>
      <c r="AH378" s="219" t="str">
        <f ca="1">_xll.qlVanillaSwap(,AF378,AG378,S378,AE378+E378%%,Z378,Y378,AA378,,AB378)</f>
        <v>obj_01271#0000</v>
      </c>
      <c r="AI378" s="219" t="str">
        <f ca="1">_xll.qlEuropeanExercise(,K378)</f>
        <v>obj_003da#0000</v>
      </c>
      <c r="AJ378" s="211" t="s">
        <v>7669</v>
      </c>
      <c r="AK378" s="220" t="str">
        <f ca="1">_xll.qlSwaption(,AH378,AI378,AJ378)</f>
        <v>obj_01565#0000</v>
      </c>
      <c r="AL378" s="221" t="str">
        <f ca="1">_xll.qlConstantSwaptionVolatility(,,I378,J378,G378)</f>
        <v>obj_002cf#0000</v>
      </c>
      <c r="AM378" s="221" t="b">
        <f ca="1">_xll.qlInstrumentSetPricingEngine(AK378,_xll.qlBachelierBlackSwaptionEngine(,"YC-EUR-EONIA",AL378))</f>
        <v>1</v>
      </c>
      <c r="AN378" s="222">
        <f ca="1">_xll.qlInstrumentNPV(AK378,AM378)/_xll.qlYieldTSDiscount("YC-EUR-EONIA",L378)</f>
        <v>7.8398211357854838E-4</v>
      </c>
      <c r="AO378" s="222">
        <f ca="1">_xll.qlInstrumentResults(AK378,"annuity",AM378)</f>
        <v>49256.954377964001</v>
      </c>
      <c r="AP378" s="223" t="e">
        <f ca="1">H378*_xll.qlYieldTSDiscount("YC-EUR-EONIA",L378)/AO378</f>
        <v>#VALUE!</v>
      </c>
      <c r="AQ378" s="224" t="str">
        <f ca="1">IF(ISERROR(AP378),"",_xll.qlBachelierBlackFormulaImpliedVol(IF(AF378="Receiver","Put",IF(AF378="Payer","Call","NA")),AE378+E378%%,AE378,_xll.qlDayCounterYearFraction("Act/365 (Fixed)",B378,K378),AP378))</f>
        <v/>
      </c>
      <c r="AR378" s="225" t="str">
        <f ca="1">IF(ISERROR(AP378),"",_xll.qlBlackFormulaImpliedStdDev(IF(AF378="Receiver","Put",IF(AF378="Payer","Call","NA")),AE378+E378%%,AE378,AP378)/SQRT(_xll.qlDayCounterYearFraction("Act/365 (Fixed)",B378,K378)))</f>
        <v/>
      </c>
    </row>
    <row r="379" spans="2:44">
      <c r="B379" s="210">
        <f t="shared" ca="1" si="20"/>
        <v>42276</v>
      </c>
      <c r="C379" s="107" t="s">
        <v>42</v>
      </c>
      <c r="D379" s="107" t="s">
        <v>44</v>
      </c>
      <c r="E379" s="107">
        <v>-200</v>
      </c>
      <c r="F379" s="209" t="str">
        <f t="shared" si="21"/>
        <v>EUR FWD PREM-200 2Y5Y</v>
      </c>
      <c r="G379" s="212">
        <f t="shared" si="22"/>
        <v>5.660000000000001E-3</v>
      </c>
      <c r="H379" s="213" t="str">
        <f>VLOOKUP(F379,SwaptionVols!$Z:$AE,4,FALSE)</f>
        <v>#N/A N/A</v>
      </c>
      <c r="I379" s="211" t="s">
        <v>7574</v>
      </c>
      <c r="J379" s="211" t="s">
        <v>7575</v>
      </c>
      <c r="K379" s="210">
        <f ca="1">_xll.qlCalendarAdvance(I379,B379,C379,J379)</f>
        <v>43007</v>
      </c>
      <c r="L379" s="210">
        <f ca="1">_xll.qlCalendarAdvance(I379,K379,"2d")</f>
        <v>43011</v>
      </c>
      <c r="M379" s="210">
        <f ca="1">_xll.qlCalendarAdvance(I379,L379,D379,"unadjusted")</f>
        <v>44837</v>
      </c>
      <c r="N379" s="211" t="s">
        <v>41</v>
      </c>
      <c r="O379" s="211" t="s">
        <v>7574</v>
      </c>
      <c r="P379" s="211" t="s">
        <v>7575</v>
      </c>
      <c r="Q379" s="211" t="s">
        <v>7575</v>
      </c>
      <c r="R379" s="211" t="s">
        <v>7670</v>
      </c>
      <c r="S379" s="214" t="str">
        <f ca="1">_xll.qlSchedule(,L379,M379,N379,O379,P379,Q379,R379)</f>
        <v>obj_00455#0000</v>
      </c>
      <c r="T379" s="211" t="s">
        <v>58</v>
      </c>
      <c r="U379" s="211" t="s">
        <v>7574</v>
      </c>
      <c r="V379" s="211" t="s">
        <v>7575</v>
      </c>
      <c r="W379" s="211" t="s">
        <v>7575</v>
      </c>
      <c r="X379" s="211" t="s">
        <v>7670</v>
      </c>
      <c r="Y379" s="214" t="str">
        <f ca="1">_xll.qlSchedule(,L379,M379,T379,U379,V379,W379,X379)</f>
        <v>obj_00673#0000</v>
      </c>
      <c r="Z379" s="215" t="s">
        <v>7671</v>
      </c>
      <c r="AA379" s="216" t="s">
        <v>7640</v>
      </c>
      <c r="AB379" s="216" t="s">
        <v>7672</v>
      </c>
      <c r="AC379" s="214" t="str">
        <f ca="1">_xll.qlVanillaSwap(,,,S379,,Z379,Y379,AA379,,AB379)</f>
        <v>obj_00be5#0000</v>
      </c>
      <c r="AD379" s="214" t="b">
        <f ca="1">_xll.qlInstrumentSetPricingEngine(AC379,_xll.qlDiscountingSwapEngine(,"YC-EUR-EONIA"))</f>
        <v>1</v>
      </c>
      <c r="AE379" s="217">
        <f ca="1">_xll.qlVanillaSwapFairRate(AC379,AD379)</f>
        <v>8.4488862233312728E-3</v>
      </c>
      <c r="AF379" s="209" t="str">
        <f t="shared" si="23"/>
        <v>Receiver</v>
      </c>
      <c r="AG379" s="218">
        <v>10000</v>
      </c>
      <c r="AH379" s="219" t="str">
        <f ca="1">_xll.qlVanillaSwap(,AF379,AG379,S379,AE379+E379%%,Z379,Y379,AA379,,AB379)</f>
        <v>obj_01318#0000</v>
      </c>
      <c r="AI379" s="219" t="str">
        <f ca="1">_xll.qlEuropeanExercise(,K379)</f>
        <v>obj_00358#0000</v>
      </c>
      <c r="AJ379" s="211" t="s">
        <v>7669</v>
      </c>
      <c r="AK379" s="220" t="str">
        <f ca="1">_xll.qlSwaption(,AH379,AI379,AJ379)</f>
        <v>obj_016d3#0000</v>
      </c>
      <c r="AL379" s="221" t="str">
        <f ca="1">_xll.qlConstantSwaptionVolatility(,,I379,J379,G379)</f>
        <v>obj_00154#0000</v>
      </c>
      <c r="AM379" s="221" t="b">
        <f ca="1">_xll.qlInstrumentSetPricingEngine(AK379,_xll.qlBachelierBlackSwaptionEngine(,"YC-EUR-EONIA",AL379))</f>
        <v>1</v>
      </c>
      <c r="AN379" s="222">
        <f ca="1">_xll.qlInstrumentNPV(AK379,AM379)/_xll.qlYieldTSDiscount("YC-EUR-EONIA",L379)</f>
        <v>0.79024835462446175</v>
      </c>
      <c r="AO379" s="222">
        <f ca="1">_xll.qlInstrumentResults(AK379,"annuity",AM379)</f>
        <v>48927.760864117197</v>
      </c>
      <c r="AP379" s="223" t="e">
        <f ca="1">H379*_xll.qlYieldTSDiscount("YC-EUR-EONIA",L379)/AO379</f>
        <v>#VALUE!</v>
      </c>
      <c r="AQ379" s="224" t="str">
        <f ca="1">IF(ISERROR(AP379),"",_xll.qlBachelierBlackFormulaImpliedVol(IF(AF379="Receiver","Put",IF(AF379="Payer","Call","NA")),AE379+E379%%,AE379,_xll.qlDayCounterYearFraction("Act/365 (Fixed)",B379,K379),AP379))</f>
        <v/>
      </c>
      <c r="AR379" s="225" t="str">
        <f ca="1">IF(ISERROR(AP379),"",_xll.qlBlackFormulaImpliedStdDev(IF(AF379="Receiver","Put",IF(AF379="Payer","Call","NA")),AE379+E379%%,AE379,AP379)/SQRT(_xll.qlDayCounterYearFraction("Act/365 (Fixed)",B379,K379)))</f>
        <v/>
      </c>
    </row>
    <row r="380" spans="2:44">
      <c r="B380" s="210">
        <f t="shared" ca="1" si="20"/>
        <v>42276</v>
      </c>
      <c r="C380" s="107" t="s">
        <v>42</v>
      </c>
      <c r="D380" s="107" t="s">
        <v>44</v>
      </c>
      <c r="E380" s="107">
        <v>-100</v>
      </c>
      <c r="F380" s="209" t="str">
        <f t="shared" si="21"/>
        <v>EUR FWD PREM-100 2Y5Y</v>
      </c>
      <c r="G380" s="212">
        <f t="shared" si="22"/>
        <v>5.660000000000001E-3</v>
      </c>
      <c r="H380" s="213" t="str">
        <f>VLOOKUP(F380,SwaptionVols!$Z:$AE,4,FALSE)</f>
        <v>#N/A N/A</v>
      </c>
      <c r="I380" s="211" t="s">
        <v>7574</v>
      </c>
      <c r="J380" s="211" t="s">
        <v>7575</v>
      </c>
      <c r="K380" s="210">
        <f ca="1">_xll.qlCalendarAdvance(I380,B380,C380,J380)</f>
        <v>43007</v>
      </c>
      <c r="L380" s="210">
        <f ca="1">_xll.qlCalendarAdvance(I380,K380,"2d")</f>
        <v>43011</v>
      </c>
      <c r="M380" s="210">
        <f ca="1">_xll.qlCalendarAdvance(I380,L380,D380,"unadjusted")</f>
        <v>44837</v>
      </c>
      <c r="N380" s="211" t="s">
        <v>41</v>
      </c>
      <c r="O380" s="211" t="s">
        <v>7574</v>
      </c>
      <c r="P380" s="211" t="s">
        <v>7575</v>
      </c>
      <c r="Q380" s="211" t="s">
        <v>7575</v>
      </c>
      <c r="R380" s="211" t="s">
        <v>7670</v>
      </c>
      <c r="S380" s="214" t="str">
        <f ca="1">_xll.qlSchedule(,L380,M380,N380,O380,P380,Q380,R380)</f>
        <v>obj_00562#0000</v>
      </c>
      <c r="T380" s="211" t="s">
        <v>58</v>
      </c>
      <c r="U380" s="211" t="s">
        <v>7574</v>
      </c>
      <c r="V380" s="211" t="s">
        <v>7575</v>
      </c>
      <c r="W380" s="211" t="s">
        <v>7575</v>
      </c>
      <c r="X380" s="211" t="s">
        <v>7670</v>
      </c>
      <c r="Y380" s="214" t="str">
        <f ca="1">_xll.qlSchedule(,L380,M380,T380,U380,V380,W380,X380)</f>
        <v>obj_00581#0000</v>
      </c>
      <c r="Z380" s="215" t="s">
        <v>7671</v>
      </c>
      <c r="AA380" s="216" t="s">
        <v>7640</v>
      </c>
      <c r="AB380" s="216" t="s">
        <v>7672</v>
      </c>
      <c r="AC380" s="214" t="str">
        <f ca="1">_xll.qlVanillaSwap(,,,S380,,Z380,Y380,AA380,,AB380)</f>
        <v>obj_00b26#0000</v>
      </c>
      <c r="AD380" s="214" t="b">
        <f ca="1">_xll.qlInstrumentSetPricingEngine(AC380,_xll.qlDiscountingSwapEngine(,"YC-EUR-EONIA"))</f>
        <v>1</v>
      </c>
      <c r="AE380" s="217">
        <f ca="1">_xll.qlVanillaSwapFairRate(AC380,AD380)</f>
        <v>8.4488862233312728E-3</v>
      </c>
      <c r="AF380" s="209" t="str">
        <f t="shared" si="23"/>
        <v>Receiver</v>
      </c>
      <c r="AG380" s="218">
        <v>10000</v>
      </c>
      <c r="AH380" s="219" t="str">
        <f ca="1">_xll.qlVanillaSwap(,AF380,AG380,S380,AE380+E380%%,Z380,Y380,AA380,,AB380)</f>
        <v>obj_0139a#0000</v>
      </c>
      <c r="AI380" s="219" t="str">
        <f ca="1">_xll.qlEuropeanExercise(,K380)</f>
        <v>obj_005b9#0000</v>
      </c>
      <c r="AJ380" s="211" t="s">
        <v>7669</v>
      </c>
      <c r="AK380" s="220" t="str">
        <f ca="1">_xll.qlSwaption(,AH380,AI380,AJ380)</f>
        <v>obj_01553#0000</v>
      </c>
      <c r="AL380" s="221" t="str">
        <f ca="1">_xll.qlConstantSwaptionVolatility(,,I380,J380,G380)</f>
        <v>obj_0017e#0000</v>
      </c>
      <c r="AM380" s="221" t="b">
        <f ca="1">_xll.qlInstrumentSetPricingEngine(AK380,_xll.qlBachelierBlackSwaptionEngine(,"YC-EUR-EONIA",AL380))</f>
        <v>1</v>
      </c>
      <c r="AN380" s="222">
        <f ca="1">_xll.qlInstrumentNPV(AK380,AM380)/_xll.qlYieldTSDiscount("YC-EUR-EONIA",L380)</f>
        <v>19.820316366678455</v>
      </c>
      <c r="AO380" s="222">
        <f ca="1">_xll.qlInstrumentResults(AK380,"annuity",AM380)</f>
        <v>48927.760864117197</v>
      </c>
      <c r="AP380" s="223" t="e">
        <f ca="1">H380*_xll.qlYieldTSDiscount("YC-EUR-EONIA",L380)/AO380</f>
        <v>#VALUE!</v>
      </c>
      <c r="AQ380" s="224" t="str">
        <f ca="1">IF(ISERROR(AP380),"",_xll.qlBachelierBlackFormulaImpliedVol(IF(AF380="Receiver","Put",IF(AF380="Payer","Call","NA")),AE380+E380%%,AE380,_xll.qlDayCounterYearFraction("Act/365 (Fixed)",B380,K380),AP380))</f>
        <v/>
      </c>
      <c r="AR380" s="225" t="str">
        <f ca="1">IF(ISERROR(AP380),"",_xll.qlBlackFormulaImpliedStdDev(IF(AF380="Receiver","Put",IF(AF380="Payer","Call","NA")),AE380+E380%%,AE380,AP380)/SQRT(_xll.qlDayCounterYearFraction("Act/365 (Fixed)",B380,K380)))</f>
        <v/>
      </c>
    </row>
    <row r="381" spans="2:44">
      <c r="B381" s="210">
        <f t="shared" ca="1" si="20"/>
        <v>42276</v>
      </c>
      <c r="C381" s="107" t="s">
        <v>42</v>
      </c>
      <c r="D381" s="107" t="s">
        <v>44</v>
      </c>
      <c r="E381" s="107">
        <v>-50</v>
      </c>
      <c r="F381" s="209" t="str">
        <f t="shared" si="21"/>
        <v>EUR FWD PREM-50 2Y5Y</v>
      </c>
      <c r="G381" s="212">
        <f t="shared" si="22"/>
        <v>5.660000000000001E-3</v>
      </c>
      <c r="H381" s="213" t="str">
        <f>VLOOKUP(F381,SwaptionVols!$Z:$AE,4,FALSE)</f>
        <v>#N/A N/A</v>
      </c>
      <c r="I381" s="211" t="s">
        <v>7574</v>
      </c>
      <c r="J381" s="211" t="s">
        <v>7575</v>
      </c>
      <c r="K381" s="210">
        <f ca="1">_xll.qlCalendarAdvance(I381,B381,C381,J381)</f>
        <v>43007</v>
      </c>
      <c r="L381" s="210">
        <f ca="1">_xll.qlCalendarAdvance(I381,K381,"2d")</f>
        <v>43011</v>
      </c>
      <c r="M381" s="210">
        <f ca="1">_xll.qlCalendarAdvance(I381,L381,D381,"unadjusted")</f>
        <v>44837</v>
      </c>
      <c r="N381" s="211" t="s">
        <v>41</v>
      </c>
      <c r="O381" s="211" t="s">
        <v>7574</v>
      </c>
      <c r="P381" s="211" t="s">
        <v>7575</v>
      </c>
      <c r="Q381" s="211" t="s">
        <v>7575</v>
      </c>
      <c r="R381" s="211" t="s">
        <v>7670</v>
      </c>
      <c r="S381" s="214" t="str">
        <f ca="1">_xll.qlSchedule(,L381,M381,N381,O381,P381,Q381,R381)</f>
        <v>obj_0095a#0000</v>
      </c>
      <c r="T381" s="211" t="s">
        <v>58</v>
      </c>
      <c r="U381" s="211" t="s">
        <v>7574</v>
      </c>
      <c r="V381" s="211" t="s">
        <v>7575</v>
      </c>
      <c r="W381" s="211" t="s">
        <v>7575</v>
      </c>
      <c r="X381" s="211" t="s">
        <v>7670</v>
      </c>
      <c r="Y381" s="214" t="str">
        <f ca="1">_xll.qlSchedule(,L381,M381,T381,U381,V381,W381,X381)</f>
        <v>obj_00b5f#0000</v>
      </c>
      <c r="Z381" s="215" t="s">
        <v>7671</v>
      </c>
      <c r="AA381" s="216" t="s">
        <v>7640</v>
      </c>
      <c r="AB381" s="216" t="s">
        <v>7672</v>
      </c>
      <c r="AC381" s="214" t="str">
        <f ca="1">_xll.qlVanillaSwap(,,,S381,,Z381,Y381,AA381,,AB381)</f>
        <v>obj_00b60#0000</v>
      </c>
      <c r="AD381" s="214" t="b">
        <f ca="1">_xll.qlInstrumentSetPricingEngine(AC381,_xll.qlDiscountingSwapEngine(,"YC-EUR-EONIA"))</f>
        <v>1</v>
      </c>
      <c r="AE381" s="217">
        <f ca="1">_xll.qlVanillaSwapFairRate(AC381,AD381)</f>
        <v>8.4488862233312728E-3</v>
      </c>
      <c r="AF381" s="209" t="str">
        <f t="shared" si="23"/>
        <v>Receiver</v>
      </c>
      <c r="AG381" s="218">
        <v>10000</v>
      </c>
      <c r="AH381" s="219" t="str">
        <f ca="1">_xll.qlVanillaSwap(,AF381,AG381,S381,AE381+E381%%,Z381,Y381,AA381,,AB381)</f>
        <v>obj_01711#0000</v>
      </c>
      <c r="AI381" s="219" t="str">
        <f ca="1">_xll.qlEuropeanExercise(,K381)</f>
        <v>obj_0077a#0000</v>
      </c>
      <c r="AJ381" s="211" t="s">
        <v>7669</v>
      </c>
      <c r="AK381" s="220" t="str">
        <f ca="1">_xll.qlSwaption(,AH381,AI381,AJ381)</f>
        <v>obj_01758#0000</v>
      </c>
      <c r="AL381" s="221" t="str">
        <f ca="1">_xll.qlConstantSwaptionVolatility(,,I381,J381,G381)</f>
        <v>obj_001cd#0000</v>
      </c>
      <c r="AM381" s="221" t="b">
        <f ca="1">_xll.qlInstrumentSetPricingEngine(AK381,_xll.qlBachelierBlackSwaptionEngine(,"YC-EUR-EONIA",AL381))</f>
        <v>1</v>
      </c>
      <c r="AN381" s="222">
        <f ca="1">_xll.qlInstrumentNPV(AK381,AM381)/_xll.qlYieldTSDiscount("YC-EUR-EONIA",L381)</f>
        <v>63.317082292721814</v>
      </c>
      <c r="AO381" s="222">
        <f ca="1">_xll.qlInstrumentResults(AK381,"annuity",AM381)</f>
        <v>48927.760864117197</v>
      </c>
      <c r="AP381" s="223" t="e">
        <f ca="1">H381*_xll.qlYieldTSDiscount("YC-EUR-EONIA",L381)/AO381</f>
        <v>#VALUE!</v>
      </c>
      <c r="AQ381" s="224" t="str">
        <f ca="1">IF(ISERROR(AP381),"",_xll.qlBachelierBlackFormulaImpliedVol(IF(AF381="Receiver","Put",IF(AF381="Payer","Call","NA")),AE381+E381%%,AE381,_xll.qlDayCounterYearFraction("Act/365 (Fixed)",B381,K381),AP381))</f>
        <v/>
      </c>
      <c r="AR381" s="225" t="str">
        <f ca="1">IF(ISERROR(AP381),"",_xll.qlBlackFormulaImpliedStdDev(IF(AF381="Receiver","Put",IF(AF381="Payer","Call","NA")),AE381+E381%%,AE381,AP381)/SQRT(_xll.qlDayCounterYearFraction("Act/365 (Fixed)",B381,K381)))</f>
        <v/>
      </c>
    </row>
    <row r="382" spans="2:44">
      <c r="B382" s="210">
        <f t="shared" ca="1" si="20"/>
        <v>42276</v>
      </c>
      <c r="C382" s="107" t="s">
        <v>42</v>
      </c>
      <c r="D382" s="107" t="s">
        <v>44</v>
      </c>
      <c r="E382" s="107">
        <v>-25</v>
      </c>
      <c r="F382" s="209" t="str">
        <f t="shared" si="21"/>
        <v>EUR FWD PREM-25 2Y5Y</v>
      </c>
      <c r="G382" s="212">
        <f t="shared" si="22"/>
        <v>5.660000000000001E-3</v>
      </c>
      <c r="H382" s="213" t="str">
        <f>VLOOKUP(F382,SwaptionVols!$Z:$AE,4,FALSE)</f>
        <v>#N/A N/A</v>
      </c>
      <c r="I382" s="211" t="s">
        <v>7574</v>
      </c>
      <c r="J382" s="211" t="s">
        <v>7575</v>
      </c>
      <c r="K382" s="210">
        <f ca="1">_xll.qlCalendarAdvance(I382,B382,C382,J382)</f>
        <v>43007</v>
      </c>
      <c r="L382" s="210">
        <f ca="1">_xll.qlCalendarAdvance(I382,K382,"2d")</f>
        <v>43011</v>
      </c>
      <c r="M382" s="210">
        <f ca="1">_xll.qlCalendarAdvance(I382,L382,D382,"unadjusted")</f>
        <v>44837</v>
      </c>
      <c r="N382" s="211" t="s">
        <v>41</v>
      </c>
      <c r="O382" s="211" t="s">
        <v>7574</v>
      </c>
      <c r="P382" s="211" t="s">
        <v>7575</v>
      </c>
      <c r="Q382" s="211" t="s">
        <v>7575</v>
      </c>
      <c r="R382" s="211" t="s">
        <v>7670</v>
      </c>
      <c r="S382" s="214" t="str">
        <f ca="1">_xll.qlSchedule(,L382,M382,N382,O382,P382,Q382,R382)</f>
        <v>obj_0081a#0000</v>
      </c>
      <c r="T382" s="211" t="s">
        <v>58</v>
      </c>
      <c r="U382" s="211" t="s">
        <v>7574</v>
      </c>
      <c r="V382" s="211" t="s">
        <v>7575</v>
      </c>
      <c r="W382" s="211" t="s">
        <v>7575</v>
      </c>
      <c r="X382" s="211" t="s">
        <v>7670</v>
      </c>
      <c r="Y382" s="214" t="str">
        <f ca="1">_xll.qlSchedule(,L382,M382,T382,U382,V382,W382,X382)</f>
        <v>obj_0081b#0000</v>
      </c>
      <c r="Z382" s="215" t="s">
        <v>7671</v>
      </c>
      <c r="AA382" s="216" t="s">
        <v>7640</v>
      </c>
      <c r="AB382" s="216" t="s">
        <v>7672</v>
      </c>
      <c r="AC382" s="214" t="str">
        <f ca="1">_xll.qlVanillaSwap(,,,S382,,Z382,Y382,AA382,,AB382)</f>
        <v>obj_00a10#0000</v>
      </c>
      <c r="AD382" s="214" t="b">
        <f ca="1">_xll.qlInstrumentSetPricingEngine(AC382,_xll.qlDiscountingSwapEngine(,"YC-EUR-EONIA"))</f>
        <v>1</v>
      </c>
      <c r="AE382" s="217">
        <f ca="1">_xll.qlVanillaSwapFairRate(AC382,AD382)</f>
        <v>8.4488862233312728E-3</v>
      </c>
      <c r="AF382" s="209" t="str">
        <f t="shared" si="23"/>
        <v>Receiver</v>
      </c>
      <c r="AG382" s="218">
        <v>10000</v>
      </c>
      <c r="AH382" s="219" t="str">
        <f ca="1">_xll.qlVanillaSwap(,AF382,AG382,S382,AE382+E382%%,Z382,Y382,AA382,,AB382)</f>
        <v>obj_01530#0000</v>
      </c>
      <c r="AI382" s="219" t="str">
        <f ca="1">_xll.qlEuropeanExercise(,K382)</f>
        <v>obj_003e7#0000</v>
      </c>
      <c r="AJ382" s="211" t="s">
        <v>7669</v>
      </c>
      <c r="AK382" s="220" t="str">
        <f ca="1">_xll.qlSwaption(,AH382,AI382,AJ382)</f>
        <v>obj_01781#0000</v>
      </c>
      <c r="AL382" s="221" t="str">
        <f ca="1">_xll.qlConstantSwaptionVolatility(,,I382,J382,G382)</f>
        <v>obj_0015e#0000</v>
      </c>
      <c r="AM382" s="221" t="b">
        <f ca="1">_xll.qlInstrumentSetPricingEngine(AK382,_xll.qlBachelierBlackSwaptionEngine(,"YC-EUR-EONIA",AL382))</f>
        <v>1</v>
      </c>
      <c r="AN382" s="222">
        <f ca="1">_xll.qlInstrumentNPV(AK382,AM382)/_xll.qlYieldTSDiscount("YC-EUR-EONIA",L382)</f>
        <v>102.38491157631334</v>
      </c>
      <c r="AO382" s="222">
        <f ca="1">_xll.qlInstrumentResults(AK382,"annuity",AM382)</f>
        <v>48927.760864117197</v>
      </c>
      <c r="AP382" s="223" t="e">
        <f ca="1">H382*_xll.qlYieldTSDiscount("YC-EUR-EONIA",L382)/AO382</f>
        <v>#VALUE!</v>
      </c>
      <c r="AQ382" s="224" t="str">
        <f ca="1">IF(ISERROR(AP382),"",_xll.qlBachelierBlackFormulaImpliedVol(IF(AF382="Receiver","Put",IF(AF382="Payer","Call","NA")),AE382+E382%%,AE382,_xll.qlDayCounterYearFraction("Act/365 (Fixed)",B382,K382),AP382))</f>
        <v/>
      </c>
      <c r="AR382" s="225" t="str">
        <f ca="1">IF(ISERROR(AP382),"",_xll.qlBlackFormulaImpliedStdDev(IF(AF382="Receiver","Put",IF(AF382="Payer","Call","NA")),AE382+E382%%,AE382,AP382)/SQRT(_xll.qlDayCounterYearFraction("Act/365 (Fixed)",B382,K382)))</f>
        <v/>
      </c>
    </row>
    <row r="383" spans="2:44">
      <c r="B383" s="210">
        <f t="shared" ca="1" si="20"/>
        <v>42276</v>
      </c>
      <c r="C383" s="107" t="s">
        <v>42</v>
      </c>
      <c r="D383" s="107" t="s">
        <v>44</v>
      </c>
      <c r="E383" s="107">
        <v>25</v>
      </c>
      <c r="F383" s="209" t="str">
        <f t="shared" si="21"/>
        <v>EUR FWD PREM 25 2Y5Y</v>
      </c>
      <c r="G383" s="212">
        <f t="shared" si="22"/>
        <v>5.660000000000001E-3</v>
      </c>
      <c r="H383" s="213" t="str">
        <f>VLOOKUP(F383,SwaptionVols!$Z:$AE,4,FALSE)</f>
        <v>#N/A N/A</v>
      </c>
      <c r="I383" s="211" t="s">
        <v>7574</v>
      </c>
      <c r="J383" s="211" t="s">
        <v>7575</v>
      </c>
      <c r="K383" s="210">
        <f ca="1">_xll.qlCalendarAdvance(I383,B383,C383,J383)</f>
        <v>43007</v>
      </c>
      <c r="L383" s="210">
        <f ca="1">_xll.qlCalendarAdvance(I383,K383,"2d")</f>
        <v>43011</v>
      </c>
      <c r="M383" s="210">
        <f ca="1">_xll.qlCalendarAdvance(I383,L383,D383,"unadjusted")</f>
        <v>44837</v>
      </c>
      <c r="N383" s="211" t="s">
        <v>41</v>
      </c>
      <c r="O383" s="211" t="s">
        <v>7574</v>
      </c>
      <c r="P383" s="211" t="s">
        <v>7575</v>
      </c>
      <c r="Q383" s="211" t="s">
        <v>7575</v>
      </c>
      <c r="R383" s="211" t="s">
        <v>7670</v>
      </c>
      <c r="S383" s="214" t="str">
        <f ca="1">_xll.qlSchedule(,L383,M383,N383,O383,P383,Q383,R383)</f>
        <v>obj_0067d#0000</v>
      </c>
      <c r="T383" s="211" t="s">
        <v>58</v>
      </c>
      <c r="U383" s="211" t="s">
        <v>7574</v>
      </c>
      <c r="V383" s="211" t="s">
        <v>7575</v>
      </c>
      <c r="W383" s="211" t="s">
        <v>7575</v>
      </c>
      <c r="X383" s="211" t="s">
        <v>7670</v>
      </c>
      <c r="Y383" s="214" t="str">
        <f ca="1">_xll.qlSchedule(,L383,M383,T383,U383,V383,W383,X383)</f>
        <v>obj_004fe#0000</v>
      </c>
      <c r="Z383" s="215" t="s">
        <v>7671</v>
      </c>
      <c r="AA383" s="216" t="s">
        <v>7640</v>
      </c>
      <c r="AB383" s="216" t="s">
        <v>7672</v>
      </c>
      <c r="AC383" s="214" t="str">
        <f ca="1">_xll.qlVanillaSwap(,,,S383,,Z383,Y383,AA383,,AB383)</f>
        <v>obj_00a03#0000</v>
      </c>
      <c r="AD383" s="214" t="b">
        <f ca="1">_xll.qlInstrumentSetPricingEngine(AC383,_xll.qlDiscountingSwapEngine(,"YC-EUR-EONIA"))</f>
        <v>1</v>
      </c>
      <c r="AE383" s="217">
        <f ca="1">_xll.qlVanillaSwapFairRate(AC383,AD383)</f>
        <v>8.4488862233312728E-3</v>
      </c>
      <c r="AF383" s="209" t="str">
        <f t="shared" si="23"/>
        <v>Payer</v>
      </c>
      <c r="AG383" s="218">
        <v>10000</v>
      </c>
      <c r="AH383" s="219" t="str">
        <f ca="1">_xll.qlVanillaSwap(,AF383,AG383,S383,AE383+E383%%,Z383,Y383,AA383,,AB383)</f>
        <v>obj_01259#0000</v>
      </c>
      <c r="AI383" s="219" t="str">
        <f ca="1">_xll.qlEuropeanExercise(,K383)</f>
        <v>obj_003ec#0000</v>
      </c>
      <c r="AJ383" s="211" t="s">
        <v>7669</v>
      </c>
      <c r="AK383" s="220" t="str">
        <f ca="1">_xll.qlSwaption(,AH383,AI383,AJ383)</f>
        <v>obj_01567#0000</v>
      </c>
      <c r="AL383" s="221" t="str">
        <f ca="1">_xll.qlConstantSwaptionVolatility(,,I383,J383,G383)</f>
        <v>obj_001fd#0000</v>
      </c>
      <c r="AM383" s="221" t="b">
        <f ca="1">_xll.qlInstrumentSetPricingEngine(AK383,_xll.qlBachelierBlackSwaptionEngine(,"YC-EUR-EONIA",AL383))</f>
        <v>1</v>
      </c>
      <c r="AN383" s="222">
        <f ca="1">_xll.qlInstrumentNPV(AK383,AM383)/_xll.qlYieldTSDiscount("YC-EUR-EONIA",L383)</f>
        <v>102.38491157631275</v>
      </c>
      <c r="AO383" s="222">
        <f ca="1">_xll.qlInstrumentResults(AK383,"annuity",AM383)</f>
        <v>48927.760864117197</v>
      </c>
      <c r="AP383" s="223" t="e">
        <f ca="1">H383*_xll.qlYieldTSDiscount("YC-EUR-EONIA",L383)/AO383</f>
        <v>#VALUE!</v>
      </c>
      <c r="AQ383" s="224" t="str">
        <f ca="1">IF(ISERROR(AP383),"",_xll.qlBachelierBlackFormulaImpliedVol(IF(AF383="Receiver","Put",IF(AF383="Payer","Call","NA")),AE383+E383%%,AE383,_xll.qlDayCounterYearFraction("Act/365 (Fixed)",B383,K383),AP383))</f>
        <v/>
      </c>
      <c r="AR383" s="225" t="str">
        <f ca="1">IF(ISERROR(AP383),"",_xll.qlBlackFormulaImpliedStdDev(IF(AF383="Receiver","Put",IF(AF383="Payer","Call","NA")),AE383+E383%%,AE383,AP383)/SQRT(_xll.qlDayCounterYearFraction("Act/365 (Fixed)",B383,K383)))</f>
        <v/>
      </c>
    </row>
    <row r="384" spans="2:44">
      <c r="B384" s="210">
        <f t="shared" ca="1" si="20"/>
        <v>42276</v>
      </c>
      <c r="C384" s="107" t="s">
        <v>42</v>
      </c>
      <c r="D384" s="107" t="s">
        <v>44</v>
      </c>
      <c r="E384" s="107">
        <v>50</v>
      </c>
      <c r="F384" s="209" t="str">
        <f t="shared" si="21"/>
        <v>EUR FWD PREM 50 2Y5Y</v>
      </c>
      <c r="G384" s="212">
        <f t="shared" si="22"/>
        <v>5.660000000000001E-3</v>
      </c>
      <c r="H384" s="213" t="str">
        <f>VLOOKUP(F384,SwaptionVols!$Z:$AE,4,FALSE)</f>
        <v>#N/A N/A</v>
      </c>
      <c r="I384" s="211" t="s">
        <v>7574</v>
      </c>
      <c r="J384" s="211" t="s">
        <v>7575</v>
      </c>
      <c r="K384" s="210">
        <f ca="1">_xll.qlCalendarAdvance(I384,B384,C384,J384)</f>
        <v>43007</v>
      </c>
      <c r="L384" s="210">
        <f ca="1">_xll.qlCalendarAdvance(I384,K384,"2d")</f>
        <v>43011</v>
      </c>
      <c r="M384" s="210">
        <f ca="1">_xll.qlCalendarAdvance(I384,L384,D384,"unadjusted")</f>
        <v>44837</v>
      </c>
      <c r="N384" s="211" t="s">
        <v>41</v>
      </c>
      <c r="O384" s="211" t="s">
        <v>7574</v>
      </c>
      <c r="P384" s="211" t="s">
        <v>7575</v>
      </c>
      <c r="Q384" s="211" t="s">
        <v>7575</v>
      </c>
      <c r="R384" s="211" t="s">
        <v>7670</v>
      </c>
      <c r="S384" s="214" t="str">
        <f ca="1">_xll.qlSchedule(,L384,M384,N384,O384,P384,Q384,R384)</f>
        <v>obj_007f0#0000</v>
      </c>
      <c r="T384" s="211" t="s">
        <v>58</v>
      </c>
      <c r="U384" s="211" t="s">
        <v>7574</v>
      </c>
      <c r="V384" s="211" t="s">
        <v>7575</v>
      </c>
      <c r="W384" s="211" t="s">
        <v>7575</v>
      </c>
      <c r="X384" s="211" t="s">
        <v>7670</v>
      </c>
      <c r="Y384" s="214" t="str">
        <f ca="1">_xll.qlSchedule(,L384,M384,T384,U384,V384,W384,X384)</f>
        <v>obj_00b6b#0000</v>
      </c>
      <c r="Z384" s="215" t="s">
        <v>7671</v>
      </c>
      <c r="AA384" s="216" t="s">
        <v>7640</v>
      </c>
      <c r="AB384" s="216" t="s">
        <v>7672</v>
      </c>
      <c r="AC384" s="214" t="str">
        <f ca="1">_xll.qlVanillaSwap(,,,S384,,Z384,Y384,AA384,,AB384)</f>
        <v>obj_00b6c#0000</v>
      </c>
      <c r="AD384" s="214" t="b">
        <f ca="1">_xll.qlInstrumentSetPricingEngine(AC384,_xll.qlDiscountingSwapEngine(,"YC-EUR-EONIA"))</f>
        <v>1</v>
      </c>
      <c r="AE384" s="217">
        <f ca="1">_xll.qlVanillaSwapFairRate(AC384,AD384)</f>
        <v>8.4488862233312728E-3</v>
      </c>
      <c r="AF384" s="209" t="str">
        <f t="shared" si="23"/>
        <v>Payer</v>
      </c>
      <c r="AG384" s="218">
        <v>10000</v>
      </c>
      <c r="AH384" s="219" t="str">
        <f ca="1">_xll.qlVanillaSwap(,AF384,AG384,S384,AE384+E384%%,Z384,Y384,AA384,,AB384)</f>
        <v>obj_013ee#0000</v>
      </c>
      <c r="AI384" s="219" t="str">
        <f ca="1">_xll.qlEuropeanExercise(,K384)</f>
        <v>obj_00ac3#0000</v>
      </c>
      <c r="AJ384" s="211" t="s">
        <v>7669</v>
      </c>
      <c r="AK384" s="220" t="str">
        <f ca="1">_xll.qlSwaption(,AH384,AI384,AJ384)</f>
        <v>obj_015a8#0000</v>
      </c>
      <c r="AL384" s="221" t="str">
        <f ca="1">_xll.qlConstantSwaptionVolatility(,,I384,J384,G384)</f>
        <v>obj_0014b#0000</v>
      </c>
      <c r="AM384" s="221" t="b">
        <f ca="1">_xll.qlInstrumentSetPricingEngine(AK384,_xll.qlBachelierBlackSwaptionEngine(,"YC-EUR-EONIA",AL384))</f>
        <v>1</v>
      </c>
      <c r="AN384" s="222">
        <f ca="1">_xll.qlInstrumentNPV(AK384,AM384)/_xll.qlYieldTSDiscount("YC-EUR-EONIA",L384)</f>
        <v>63.317082292721487</v>
      </c>
      <c r="AO384" s="222">
        <f ca="1">_xll.qlInstrumentResults(AK384,"annuity",AM384)</f>
        <v>48927.760864117197</v>
      </c>
      <c r="AP384" s="223" t="e">
        <f ca="1">H384*_xll.qlYieldTSDiscount("YC-EUR-EONIA",L384)/AO384</f>
        <v>#VALUE!</v>
      </c>
      <c r="AQ384" s="224" t="str">
        <f ca="1">IF(ISERROR(AP384),"",_xll.qlBachelierBlackFormulaImpliedVol(IF(AF384="Receiver","Put",IF(AF384="Payer","Call","NA")),AE384+E384%%,AE384,_xll.qlDayCounterYearFraction("Act/365 (Fixed)",B384,K384),AP384))</f>
        <v/>
      </c>
      <c r="AR384" s="225" t="str">
        <f ca="1">IF(ISERROR(AP384),"",_xll.qlBlackFormulaImpliedStdDev(IF(AF384="Receiver","Put",IF(AF384="Payer","Call","NA")),AE384+E384%%,AE384,AP384)/SQRT(_xll.qlDayCounterYearFraction("Act/365 (Fixed)",B384,K384)))</f>
        <v/>
      </c>
    </row>
    <row r="385" spans="2:44">
      <c r="B385" s="210">
        <f t="shared" ca="1" si="20"/>
        <v>42276</v>
      </c>
      <c r="C385" s="107" t="s">
        <v>42</v>
      </c>
      <c r="D385" s="107" t="s">
        <v>44</v>
      </c>
      <c r="E385" s="107">
        <v>100</v>
      </c>
      <c r="F385" s="209" t="str">
        <f t="shared" si="21"/>
        <v>EUR FWD PREM 100 2Y5Y</v>
      </c>
      <c r="G385" s="212">
        <f t="shared" si="22"/>
        <v>5.660000000000001E-3</v>
      </c>
      <c r="H385" s="213" t="str">
        <f>VLOOKUP(F385,SwaptionVols!$Z:$AE,4,FALSE)</f>
        <v>#N/A N/A</v>
      </c>
      <c r="I385" s="211" t="s">
        <v>7574</v>
      </c>
      <c r="J385" s="211" t="s">
        <v>7575</v>
      </c>
      <c r="K385" s="210">
        <f ca="1">_xll.qlCalendarAdvance(I385,B385,C385,J385)</f>
        <v>43007</v>
      </c>
      <c r="L385" s="210">
        <f ca="1">_xll.qlCalendarAdvance(I385,K385,"2d")</f>
        <v>43011</v>
      </c>
      <c r="M385" s="210">
        <f ca="1">_xll.qlCalendarAdvance(I385,L385,D385,"unadjusted")</f>
        <v>44837</v>
      </c>
      <c r="N385" s="211" t="s">
        <v>41</v>
      </c>
      <c r="O385" s="211" t="s">
        <v>7574</v>
      </c>
      <c r="P385" s="211" t="s">
        <v>7575</v>
      </c>
      <c r="Q385" s="211" t="s">
        <v>7575</v>
      </c>
      <c r="R385" s="211" t="s">
        <v>7670</v>
      </c>
      <c r="S385" s="214" t="str">
        <f ca="1">_xll.qlSchedule(,L385,M385,N385,O385,P385,Q385,R385)</f>
        <v>obj_003c8#0000</v>
      </c>
      <c r="T385" s="211" t="s">
        <v>58</v>
      </c>
      <c r="U385" s="211" t="s">
        <v>7574</v>
      </c>
      <c r="V385" s="211" t="s">
        <v>7575</v>
      </c>
      <c r="W385" s="211" t="s">
        <v>7575</v>
      </c>
      <c r="X385" s="211" t="s">
        <v>7670</v>
      </c>
      <c r="Y385" s="214" t="str">
        <f ca="1">_xll.qlSchedule(,L385,M385,T385,U385,V385,W385,X385)</f>
        <v>obj_00368#0000</v>
      </c>
      <c r="Z385" s="215" t="s">
        <v>7671</v>
      </c>
      <c r="AA385" s="216" t="s">
        <v>7640</v>
      </c>
      <c r="AB385" s="216" t="s">
        <v>7672</v>
      </c>
      <c r="AC385" s="214" t="str">
        <f ca="1">_xll.qlVanillaSwap(,,,S385,,Z385,Y385,AA385,,AB385)</f>
        <v>obj_00b05#0000</v>
      </c>
      <c r="AD385" s="214" t="b">
        <f ca="1">_xll.qlInstrumentSetPricingEngine(AC385,_xll.qlDiscountingSwapEngine(,"YC-EUR-EONIA"))</f>
        <v>1</v>
      </c>
      <c r="AE385" s="217">
        <f ca="1">_xll.qlVanillaSwapFairRate(AC385,AD385)</f>
        <v>8.4488862233312728E-3</v>
      </c>
      <c r="AF385" s="209" t="str">
        <f t="shared" si="23"/>
        <v>Payer</v>
      </c>
      <c r="AG385" s="218">
        <v>10000</v>
      </c>
      <c r="AH385" s="219" t="str">
        <f ca="1">_xll.qlVanillaSwap(,AF385,AG385,S385,AE385+E385%%,Z385,Y385,AA385,,AB385)</f>
        <v>obj_01388#0000</v>
      </c>
      <c r="AI385" s="219" t="str">
        <f ca="1">_xll.qlEuropeanExercise(,K385)</f>
        <v>obj_00550#0000</v>
      </c>
      <c r="AJ385" s="211" t="s">
        <v>7669</v>
      </c>
      <c r="AK385" s="220" t="str">
        <f ca="1">_xll.qlSwaption(,AH385,AI385,AJ385)</f>
        <v>obj_01555#0000</v>
      </c>
      <c r="AL385" s="221" t="str">
        <f ca="1">_xll.qlConstantSwaptionVolatility(,,I385,J385,G385)</f>
        <v>obj_00162#0000</v>
      </c>
      <c r="AM385" s="221" t="b">
        <f ca="1">_xll.qlInstrumentSetPricingEngine(AK385,_xll.qlBachelierBlackSwaptionEngine(,"YC-EUR-EONIA",AL385))</f>
        <v>1</v>
      </c>
      <c r="AN385" s="222">
        <f ca="1">_xll.qlInstrumentNPV(AK385,AM385)/_xll.qlYieldTSDiscount("YC-EUR-EONIA",L385)</f>
        <v>19.820316366678455</v>
      </c>
      <c r="AO385" s="222">
        <f ca="1">_xll.qlInstrumentResults(AK385,"annuity",AM385)</f>
        <v>48927.760864117197</v>
      </c>
      <c r="AP385" s="223" t="e">
        <f ca="1">H385*_xll.qlYieldTSDiscount("YC-EUR-EONIA",L385)/AO385</f>
        <v>#VALUE!</v>
      </c>
      <c r="AQ385" s="224" t="str">
        <f ca="1">IF(ISERROR(AP385),"",_xll.qlBachelierBlackFormulaImpliedVol(IF(AF385="Receiver","Put",IF(AF385="Payer","Call","NA")),AE385+E385%%,AE385,_xll.qlDayCounterYearFraction("Act/365 (Fixed)",B385,K385),AP385))</f>
        <v/>
      </c>
      <c r="AR385" s="225" t="str">
        <f ca="1">IF(ISERROR(AP385),"",_xll.qlBlackFormulaImpliedStdDev(IF(AF385="Receiver","Put",IF(AF385="Payer","Call","NA")),AE385+E385%%,AE385,AP385)/SQRT(_xll.qlDayCounterYearFraction("Act/365 (Fixed)",B385,K385)))</f>
        <v/>
      </c>
    </row>
    <row r="386" spans="2:44">
      <c r="B386" s="210">
        <f t="shared" ca="1" si="20"/>
        <v>42276</v>
      </c>
      <c r="C386" s="107" t="s">
        <v>42</v>
      </c>
      <c r="D386" s="107" t="s">
        <v>44</v>
      </c>
      <c r="E386" s="107">
        <v>200</v>
      </c>
      <c r="F386" s="209" t="str">
        <f t="shared" si="21"/>
        <v>EUR FWD PREM 200 2Y5Y</v>
      </c>
      <c r="G386" s="212">
        <f t="shared" si="22"/>
        <v>5.660000000000001E-3</v>
      </c>
      <c r="H386" s="213" t="str">
        <f>VLOOKUP(F386,SwaptionVols!$Z:$AE,4,FALSE)</f>
        <v>#N/A N/A</v>
      </c>
      <c r="I386" s="211" t="s">
        <v>7574</v>
      </c>
      <c r="J386" s="211" t="s">
        <v>7575</v>
      </c>
      <c r="K386" s="210">
        <f ca="1">_xll.qlCalendarAdvance(I386,B386,C386,J386)</f>
        <v>43007</v>
      </c>
      <c r="L386" s="210">
        <f ca="1">_xll.qlCalendarAdvance(I386,K386,"2d")</f>
        <v>43011</v>
      </c>
      <c r="M386" s="210">
        <f ca="1">_xll.qlCalendarAdvance(I386,L386,D386,"unadjusted")</f>
        <v>44837</v>
      </c>
      <c r="N386" s="211" t="s">
        <v>41</v>
      </c>
      <c r="O386" s="211" t="s">
        <v>7574</v>
      </c>
      <c r="P386" s="211" t="s">
        <v>7575</v>
      </c>
      <c r="Q386" s="211" t="s">
        <v>7575</v>
      </c>
      <c r="R386" s="211" t="s">
        <v>7670</v>
      </c>
      <c r="S386" s="214" t="str">
        <f ca="1">_xll.qlSchedule(,L386,M386,N386,O386,P386,Q386,R386)</f>
        <v>obj_005a8#0000</v>
      </c>
      <c r="T386" s="211" t="s">
        <v>58</v>
      </c>
      <c r="U386" s="211" t="s">
        <v>7574</v>
      </c>
      <c r="V386" s="211" t="s">
        <v>7575</v>
      </c>
      <c r="W386" s="211" t="s">
        <v>7575</v>
      </c>
      <c r="X386" s="211" t="s">
        <v>7670</v>
      </c>
      <c r="Y386" s="214" t="str">
        <f ca="1">_xll.qlSchedule(,L386,M386,T386,U386,V386,W386,X386)</f>
        <v>obj_00712#0000</v>
      </c>
      <c r="Z386" s="215" t="s">
        <v>7671</v>
      </c>
      <c r="AA386" s="216" t="s">
        <v>7640</v>
      </c>
      <c r="AB386" s="216" t="s">
        <v>7672</v>
      </c>
      <c r="AC386" s="214" t="str">
        <f ca="1">_xll.qlVanillaSwap(,,,S386,,Z386,Y386,AA386,,AB386)</f>
        <v>obj_00ce7#0000</v>
      </c>
      <c r="AD386" s="214" t="b">
        <f ca="1">_xll.qlInstrumentSetPricingEngine(AC386,_xll.qlDiscountingSwapEngine(,"YC-EUR-EONIA"))</f>
        <v>1</v>
      </c>
      <c r="AE386" s="217">
        <f ca="1">_xll.qlVanillaSwapFairRate(AC386,AD386)</f>
        <v>8.4488862233312728E-3</v>
      </c>
      <c r="AF386" s="209" t="str">
        <f t="shared" si="23"/>
        <v>Payer</v>
      </c>
      <c r="AG386" s="218">
        <v>10000</v>
      </c>
      <c r="AH386" s="219" t="str">
        <f ca="1">_xll.qlVanillaSwap(,AF386,AG386,S386,AE386+E386%%,Z386,Y386,AA386,,AB386)</f>
        <v>obj_014a9#0000</v>
      </c>
      <c r="AI386" s="219" t="str">
        <f ca="1">_xll.qlEuropeanExercise(,K386)</f>
        <v>obj_0056f#0000</v>
      </c>
      <c r="AJ386" s="211" t="s">
        <v>7669</v>
      </c>
      <c r="AK386" s="220" t="str">
        <f ca="1">_xll.qlSwaption(,AH386,AI386,AJ386)</f>
        <v>obj_0178f#0000</v>
      </c>
      <c r="AL386" s="221" t="str">
        <f ca="1">_xll.qlConstantSwaptionVolatility(,,I386,J386,G386)</f>
        <v>obj_001ea#0000</v>
      </c>
      <c r="AM386" s="221" t="b">
        <f ca="1">_xll.qlInstrumentSetPricingEngine(AK386,_xll.qlBachelierBlackSwaptionEngine(,"YC-EUR-EONIA",AL386))</f>
        <v>1</v>
      </c>
      <c r="AN386" s="222">
        <f ca="1">_xll.qlInstrumentNPV(AK386,AM386)/_xll.qlYieldTSDiscount("YC-EUR-EONIA",L386)</f>
        <v>0.79024835462449827</v>
      </c>
      <c r="AO386" s="222">
        <f ca="1">_xll.qlInstrumentResults(AK386,"annuity",AM386)</f>
        <v>48927.760864117168</v>
      </c>
      <c r="AP386" s="223" t="e">
        <f ca="1">H386*_xll.qlYieldTSDiscount("YC-EUR-EONIA",L386)/AO386</f>
        <v>#VALUE!</v>
      </c>
      <c r="AQ386" s="224" t="str">
        <f ca="1">IF(ISERROR(AP386),"",_xll.qlBachelierBlackFormulaImpliedVol(IF(AF386="Receiver","Put",IF(AF386="Payer","Call","NA")),AE386+E386%%,AE386,_xll.qlDayCounterYearFraction("Act/365 (Fixed)",B386,K386),AP386))</f>
        <v/>
      </c>
      <c r="AR386" s="225" t="str">
        <f ca="1">IF(ISERROR(AP386),"",_xll.qlBlackFormulaImpliedStdDev(IF(AF386="Receiver","Put",IF(AF386="Payer","Call","NA")),AE386+E386%%,AE386,AP386)/SQRT(_xll.qlDayCounterYearFraction("Act/365 (Fixed)",B386,K386)))</f>
        <v/>
      </c>
    </row>
    <row r="387" spans="2:44">
      <c r="B387" s="210">
        <f t="shared" ca="1" si="20"/>
        <v>42276</v>
      </c>
      <c r="C387" s="107" t="s">
        <v>44</v>
      </c>
      <c r="D387" s="107" t="s">
        <v>44</v>
      </c>
      <c r="E387" s="107">
        <v>-200</v>
      </c>
      <c r="F387" s="209" t="str">
        <f t="shared" si="21"/>
        <v>EUR FWD PREM-200 5Y5Y</v>
      </c>
      <c r="G387" s="212">
        <f t="shared" si="22"/>
        <v>7.1999999999999998E-3</v>
      </c>
      <c r="H387" s="213" t="str">
        <f>VLOOKUP(F387,SwaptionVols!$Z:$AE,4,FALSE)</f>
        <v>#N/A N/A</v>
      </c>
      <c r="I387" s="211" t="s">
        <v>7574</v>
      </c>
      <c r="J387" s="211" t="s">
        <v>7575</v>
      </c>
      <c r="K387" s="210">
        <f ca="1">_xll.qlCalendarAdvance(I387,B387,C387,J387)</f>
        <v>44103</v>
      </c>
      <c r="L387" s="210">
        <f ca="1">_xll.qlCalendarAdvance(I387,K387,"2d")</f>
        <v>44105</v>
      </c>
      <c r="M387" s="210">
        <f ca="1">_xll.qlCalendarAdvance(I387,L387,D387,"unadjusted")</f>
        <v>45931</v>
      </c>
      <c r="N387" s="211" t="s">
        <v>41</v>
      </c>
      <c r="O387" s="211" t="s">
        <v>7574</v>
      </c>
      <c r="P387" s="211" t="s">
        <v>7575</v>
      </c>
      <c r="Q387" s="211" t="s">
        <v>7575</v>
      </c>
      <c r="R387" s="211" t="s">
        <v>7670</v>
      </c>
      <c r="S387" s="214" t="str">
        <f ca="1">_xll.qlSchedule(,L387,M387,N387,O387,P387,Q387,R387)</f>
        <v>obj_00863#0000</v>
      </c>
      <c r="T387" s="211" t="s">
        <v>58</v>
      </c>
      <c r="U387" s="211" t="s">
        <v>7574</v>
      </c>
      <c r="V387" s="211" t="s">
        <v>7575</v>
      </c>
      <c r="W387" s="211" t="s">
        <v>7575</v>
      </c>
      <c r="X387" s="211" t="s">
        <v>7670</v>
      </c>
      <c r="Y387" s="214" t="str">
        <f ca="1">_xll.qlSchedule(,L387,M387,T387,U387,V387,W387,X387)</f>
        <v>obj_00a78#0000</v>
      </c>
      <c r="Z387" s="215" t="s">
        <v>7671</v>
      </c>
      <c r="AA387" s="216" t="s">
        <v>7640</v>
      </c>
      <c r="AB387" s="216" t="s">
        <v>7672</v>
      </c>
      <c r="AC387" s="214" t="str">
        <f ca="1">_xll.qlVanillaSwap(,,,S387,,Z387,Y387,AA387,,AB387)</f>
        <v>obj_00bee#0000</v>
      </c>
      <c r="AD387" s="214" t="b">
        <f ca="1">_xll.qlInstrumentSetPricingEngine(AC387,_xll.qlDiscountingSwapEngine(,"YC-EUR-EONIA"))</f>
        <v>1</v>
      </c>
      <c r="AE387" s="217">
        <f ca="1">_xll.qlVanillaSwapFairRate(AC387,AD387)</f>
        <v>1.5907527938048126E-2</v>
      </c>
      <c r="AF387" s="209" t="str">
        <f t="shared" si="23"/>
        <v>Receiver</v>
      </c>
      <c r="AG387" s="218">
        <v>10000</v>
      </c>
      <c r="AH387" s="219" t="str">
        <f ca="1">_xll.qlVanillaSwap(,AF387,AG387,S387,AE387+E387%%,Z387,Y387,AA387,,AB387)</f>
        <v>obj_0132d#0000</v>
      </c>
      <c r="AI387" s="219" t="str">
        <f ca="1">_xll.qlEuropeanExercise(,K387)</f>
        <v>obj_00ccd#0000</v>
      </c>
      <c r="AJ387" s="211" t="s">
        <v>7669</v>
      </c>
      <c r="AK387" s="220" t="str">
        <f ca="1">_xll.qlSwaption(,AH387,AI387,AJ387)</f>
        <v>obj_01599#0000</v>
      </c>
      <c r="AL387" s="221" t="str">
        <f ca="1">_xll.qlConstantSwaptionVolatility(,,I387,J387,G387)</f>
        <v>obj_00266#0000</v>
      </c>
      <c r="AM387" s="221" t="b">
        <f ca="1">_xll.qlInstrumentSetPricingEngine(AK387,_xll.qlBachelierBlackSwaptionEngine(,"YC-EUR-EONIA",AL387))</f>
        <v>1</v>
      </c>
      <c r="AN387" s="222">
        <f ca="1">_xll.qlInstrumentNPV(AK387,AM387)/_xll.qlYieldTSDiscount("YC-EUR-EONIA",L387)</f>
        <v>39.557997220374368</v>
      </c>
      <c r="AO387" s="222">
        <f ca="1">_xll.qlInstrumentResults(AK387,"annuity",AM387)</f>
        <v>47484.394329250921</v>
      </c>
      <c r="AP387" s="223" t="e">
        <f ca="1">H387*_xll.qlYieldTSDiscount("YC-EUR-EONIA",L387)/AO387</f>
        <v>#VALUE!</v>
      </c>
      <c r="AQ387" s="224" t="str">
        <f ca="1">IF(ISERROR(AP387),"",_xll.qlBachelierBlackFormulaImpliedVol(IF(AF387="Receiver","Put",IF(AF387="Payer","Call","NA")),AE387+E387%%,AE387,_xll.qlDayCounterYearFraction("Act/365 (Fixed)",B387,K387),AP387))</f>
        <v/>
      </c>
      <c r="AR387" s="225" t="str">
        <f ca="1">IF(ISERROR(AP387),"",_xll.qlBlackFormulaImpliedStdDev(IF(AF387="Receiver","Put",IF(AF387="Payer","Call","NA")),AE387+E387%%,AE387,AP387)/SQRT(_xll.qlDayCounterYearFraction("Act/365 (Fixed)",B387,K387)))</f>
        <v/>
      </c>
    </row>
    <row r="388" spans="2:44">
      <c r="B388" s="210">
        <f t="shared" ca="1" si="20"/>
        <v>42276</v>
      </c>
      <c r="C388" s="107" t="s">
        <v>44</v>
      </c>
      <c r="D388" s="107" t="s">
        <v>44</v>
      </c>
      <c r="E388" s="107">
        <v>-100</v>
      </c>
      <c r="F388" s="209" t="str">
        <f t="shared" si="21"/>
        <v>EUR FWD PREM-100 5Y5Y</v>
      </c>
      <c r="G388" s="212">
        <f t="shared" si="22"/>
        <v>7.1999999999999998E-3</v>
      </c>
      <c r="H388" s="213" t="str">
        <f>VLOOKUP(F388,SwaptionVols!$Z:$AE,4,FALSE)</f>
        <v>#N/A N/A</v>
      </c>
      <c r="I388" s="211" t="s">
        <v>7574</v>
      </c>
      <c r="J388" s="211" t="s">
        <v>7575</v>
      </c>
      <c r="K388" s="210">
        <f ca="1">_xll.qlCalendarAdvance(I388,B388,C388,J388)</f>
        <v>44103</v>
      </c>
      <c r="L388" s="210">
        <f ca="1">_xll.qlCalendarAdvance(I388,K388,"2d")</f>
        <v>44105</v>
      </c>
      <c r="M388" s="210">
        <f ca="1">_xll.qlCalendarAdvance(I388,L388,D388,"unadjusted")</f>
        <v>45931</v>
      </c>
      <c r="N388" s="211" t="s">
        <v>41</v>
      </c>
      <c r="O388" s="211" t="s">
        <v>7574</v>
      </c>
      <c r="P388" s="211" t="s">
        <v>7575</v>
      </c>
      <c r="Q388" s="211" t="s">
        <v>7575</v>
      </c>
      <c r="R388" s="211" t="s">
        <v>7670</v>
      </c>
      <c r="S388" s="214" t="str">
        <f ca="1">_xll.qlSchedule(,L388,M388,N388,O388,P388,Q388,R388)</f>
        <v>obj_00cba#0000</v>
      </c>
      <c r="T388" s="211" t="s">
        <v>58</v>
      </c>
      <c r="U388" s="211" t="s">
        <v>7574</v>
      </c>
      <c r="V388" s="211" t="s">
        <v>7575</v>
      </c>
      <c r="W388" s="211" t="s">
        <v>7575</v>
      </c>
      <c r="X388" s="211" t="s">
        <v>7670</v>
      </c>
      <c r="Y388" s="214" t="str">
        <f ca="1">_xll.qlSchedule(,L388,M388,T388,U388,V388,W388,X388)</f>
        <v>obj_004dc#0000</v>
      </c>
      <c r="Z388" s="215" t="s">
        <v>7671</v>
      </c>
      <c r="AA388" s="216" t="s">
        <v>7640</v>
      </c>
      <c r="AB388" s="216" t="s">
        <v>7672</v>
      </c>
      <c r="AC388" s="214" t="str">
        <f ca="1">_xll.qlVanillaSwap(,,,S388,,Z388,Y388,AA388,,AB388)</f>
        <v>obj_00d16#0000</v>
      </c>
      <c r="AD388" s="214" t="b">
        <f ca="1">_xll.qlInstrumentSetPricingEngine(AC388,_xll.qlDiscountingSwapEngine(,"YC-EUR-EONIA"))</f>
        <v>1</v>
      </c>
      <c r="AE388" s="217">
        <f ca="1">_xll.qlVanillaSwapFairRate(AC388,AD388)</f>
        <v>1.5907527938048126E-2</v>
      </c>
      <c r="AF388" s="209" t="str">
        <f t="shared" si="23"/>
        <v>Receiver</v>
      </c>
      <c r="AG388" s="218">
        <v>10000</v>
      </c>
      <c r="AH388" s="219" t="str">
        <f ca="1">_xll.qlVanillaSwap(,AF388,AG388,S388,AE388+E388%%,Z388,Y388,AA388,,AB388)</f>
        <v>obj_012b9#0000</v>
      </c>
      <c r="AI388" s="219" t="str">
        <f ca="1">_xll.qlEuropeanExercise(,K388)</f>
        <v>obj_00370#0000</v>
      </c>
      <c r="AJ388" s="211" t="s">
        <v>7669</v>
      </c>
      <c r="AK388" s="220" t="str">
        <f ca="1">_xll.qlSwaption(,AH388,AI388,AJ388)</f>
        <v>obj_01579#0000</v>
      </c>
      <c r="AL388" s="221" t="str">
        <f ca="1">_xll.qlConstantSwaptionVolatility(,,I388,J388,G388)</f>
        <v>obj_00261#0000</v>
      </c>
      <c r="AM388" s="221" t="b">
        <f ca="1">_xll.qlInstrumentSetPricingEngine(AK388,_xll.qlBachelierBlackSwaptionEngine(,"YC-EUR-EONIA",AL388))</f>
        <v>1</v>
      </c>
      <c r="AN388" s="222">
        <f ca="1">_xll.qlInstrumentNPV(AK388,AM388)/_xll.qlYieldTSDiscount("YC-EUR-EONIA",L388)</f>
        <v>125.27728235300464</v>
      </c>
      <c r="AO388" s="222">
        <f ca="1">_xll.qlInstrumentResults(AK388,"annuity",AM388)</f>
        <v>47484.394329250921</v>
      </c>
      <c r="AP388" s="223" t="e">
        <f ca="1">H388*_xll.qlYieldTSDiscount("YC-EUR-EONIA",L388)/AO388</f>
        <v>#VALUE!</v>
      </c>
      <c r="AQ388" s="224" t="str">
        <f ca="1">IF(ISERROR(AP388),"",_xll.qlBachelierBlackFormulaImpliedVol(IF(AF388="Receiver","Put",IF(AF388="Payer","Call","NA")),AE388+E388%%,AE388,_xll.qlDayCounterYearFraction("Act/365 (Fixed)",B388,K388),AP388))</f>
        <v/>
      </c>
      <c r="AR388" s="225" t="str">
        <f ca="1">IF(ISERROR(AP388),"",_xll.qlBlackFormulaImpliedStdDev(IF(AF388="Receiver","Put",IF(AF388="Payer","Call","NA")),AE388+E388%%,AE388,AP388)/SQRT(_xll.qlDayCounterYearFraction("Act/365 (Fixed)",B388,K388)))</f>
        <v/>
      </c>
    </row>
    <row r="389" spans="2:44">
      <c r="B389" s="210">
        <f t="shared" ca="1" si="20"/>
        <v>42276</v>
      </c>
      <c r="C389" s="107" t="s">
        <v>44</v>
      </c>
      <c r="D389" s="107" t="s">
        <v>44</v>
      </c>
      <c r="E389" s="107">
        <v>-50</v>
      </c>
      <c r="F389" s="209" t="str">
        <f t="shared" si="21"/>
        <v>EUR FWD PREM-50 5Y5Y</v>
      </c>
      <c r="G389" s="212">
        <f t="shared" si="22"/>
        <v>7.1999999999999998E-3</v>
      </c>
      <c r="H389" s="213" t="str">
        <f>VLOOKUP(F389,SwaptionVols!$Z:$AE,4,FALSE)</f>
        <v>#N/A N/A</v>
      </c>
      <c r="I389" s="211" t="s">
        <v>7574</v>
      </c>
      <c r="J389" s="211" t="s">
        <v>7575</v>
      </c>
      <c r="K389" s="210">
        <f ca="1">_xll.qlCalendarAdvance(I389,B389,C389,J389)</f>
        <v>44103</v>
      </c>
      <c r="L389" s="210">
        <f ca="1">_xll.qlCalendarAdvance(I389,K389,"2d")</f>
        <v>44105</v>
      </c>
      <c r="M389" s="210">
        <f ca="1">_xll.qlCalendarAdvance(I389,L389,D389,"unadjusted")</f>
        <v>45931</v>
      </c>
      <c r="N389" s="211" t="s">
        <v>41</v>
      </c>
      <c r="O389" s="211" t="s">
        <v>7574</v>
      </c>
      <c r="P389" s="211" t="s">
        <v>7575</v>
      </c>
      <c r="Q389" s="211" t="s">
        <v>7575</v>
      </c>
      <c r="R389" s="211" t="s">
        <v>7670</v>
      </c>
      <c r="S389" s="214" t="str">
        <f ca="1">_xll.qlSchedule(,L389,M389,N389,O389,P389,Q389,R389)</f>
        <v>obj_0082e#0000</v>
      </c>
      <c r="T389" s="211" t="s">
        <v>58</v>
      </c>
      <c r="U389" s="211" t="s">
        <v>7574</v>
      </c>
      <c r="V389" s="211" t="s">
        <v>7575</v>
      </c>
      <c r="W389" s="211" t="s">
        <v>7575</v>
      </c>
      <c r="X389" s="211" t="s">
        <v>7670</v>
      </c>
      <c r="Y389" s="214" t="str">
        <f ca="1">_xll.qlSchedule(,L389,M389,T389,U389,V389,W389,X389)</f>
        <v>obj_00b7f#0000</v>
      </c>
      <c r="Z389" s="215" t="s">
        <v>7671</v>
      </c>
      <c r="AA389" s="216" t="s">
        <v>7640</v>
      </c>
      <c r="AB389" s="216" t="s">
        <v>7672</v>
      </c>
      <c r="AC389" s="214" t="str">
        <f ca="1">_xll.qlVanillaSwap(,,,S389,,Z389,Y389,AA389,,AB389)</f>
        <v>obj_00d5a#0000</v>
      </c>
      <c r="AD389" s="214" t="b">
        <f ca="1">_xll.qlInstrumentSetPricingEngine(AC389,_xll.qlDiscountingSwapEngine(,"YC-EUR-EONIA"))</f>
        <v>1</v>
      </c>
      <c r="AE389" s="217">
        <f ca="1">_xll.qlVanillaSwapFairRate(AC389,AD389)</f>
        <v>1.5907527938048126E-2</v>
      </c>
      <c r="AF389" s="209" t="str">
        <f t="shared" si="23"/>
        <v>Receiver</v>
      </c>
      <c r="AG389" s="218">
        <v>10000</v>
      </c>
      <c r="AH389" s="219" t="str">
        <f ca="1">_xll.qlVanillaSwap(,AF389,AG389,S389,AE389+E389%%,Z389,Y389,AA389,,AB389)</f>
        <v>obj_0126d#0000</v>
      </c>
      <c r="AI389" s="219" t="str">
        <f ca="1">_xll.qlEuropeanExercise(,K389)</f>
        <v>obj_00ae0#0000</v>
      </c>
      <c r="AJ389" s="211" t="s">
        <v>7669</v>
      </c>
      <c r="AK389" s="220" t="str">
        <f ca="1">_xll.qlSwaption(,AH389,AI389,AJ389)</f>
        <v>obj_01714#0000</v>
      </c>
      <c r="AL389" s="221" t="str">
        <f ca="1">_xll.qlConstantSwaptionVolatility(,,I389,J389,G389)</f>
        <v>obj_00329#0000</v>
      </c>
      <c r="AM389" s="221" t="b">
        <f ca="1">_xll.qlInstrumentSetPricingEngine(AK389,_xll.qlBachelierBlackSwaptionEngine(,"YC-EUR-EONIA",AL389))</f>
        <v>1</v>
      </c>
      <c r="AN389" s="222">
        <f ca="1">_xll.qlInstrumentNPV(AK389,AM389)/_xll.qlYieldTSDiscount("YC-EUR-EONIA",L389)</f>
        <v>201.93555269930064</v>
      </c>
      <c r="AO389" s="222">
        <f ca="1">_xll.qlInstrumentResults(AK389,"annuity",AM389)</f>
        <v>47484.394329250921</v>
      </c>
      <c r="AP389" s="223" t="e">
        <f ca="1">H389*_xll.qlYieldTSDiscount("YC-EUR-EONIA",L389)/AO389</f>
        <v>#VALUE!</v>
      </c>
      <c r="AQ389" s="224" t="str">
        <f ca="1">IF(ISERROR(AP389),"",_xll.qlBachelierBlackFormulaImpliedVol(IF(AF389="Receiver","Put",IF(AF389="Payer","Call","NA")),AE389+E389%%,AE389,_xll.qlDayCounterYearFraction("Act/365 (Fixed)",B389,K389),AP389))</f>
        <v/>
      </c>
      <c r="AR389" s="225" t="str">
        <f ca="1">IF(ISERROR(AP389),"",_xll.qlBlackFormulaImpliedStdDev(IF(AF389="Receiver","Put",IF(AF389="Payer","Call","NA")),AE389+E389%%,AE389,AP389)/SQRT(_xll.qlDayCounterYearFraction("Act/365 (Fixed)",B389,K389)))</f>
        <v/>
      </c>
    </row>
    <row r="390" spans="2:44">
      <c r="B390" s="210">
        <f t="shared" ca="1" si="20"/>
        <v>42276</v>
      </c>
      <c r="C390" s="107" t="s">
        <v>44</v>
      </c>
      <c r="D390" s="107" t="s">
        <v>44</v>
      </c>
      <c r="E390" s="107">
        <v>-25</v>
      </c>
      <c r="F390" s="209" t="str">
        <f t="shared" si="21"/>
        <v>EUR FWD PREM-25 5Y5Y</v>
      </c>
      <c r="G390" s="212">
        <f t="shared" si="22"/>
        <v>7.1999999999999998E-3</v>
      </c>
      <c r="H390" s="213" t="str">
        <f>VLOOKUP(F390,SwaptionVols!$Z:$AE,4,FALSE)</f>
        <v>#N/A N/A</v>
      </c>
      <c r="I390" s="211" t="s">
        <v>7574</v>
      </c>
      <c r="J390" s="211" t="s">
        <v>7575</v>
      </c>
      <c r="K390" s="210">
        <f ca="1">_xll.qlCalendarAdvance(I390,B390,C390,J390)</f>
        <v>44103</v>
      </c>
      <c r="L390" s="210">
        <f ca="1">_xll.qlCalendarAdvance(I390,K390,"2d")</f>
        <v>44105</v>
      </c>
      <c r="M390" s="210">
        <f ca="1">_xll.qlCalendarAdvance(I390,L390,D390,"unadjusted")</f>
        <v>45931</v>
      </c>
      <c r="N390" s="211" t="s">
        <v>41</v>
      </c>
      <c r="O390" s="211" t="s">
        <v>7574</v>
      </c>
      <c r="P390" s="211" t="s">
        <v>7575</v>
      </c>
      <c r="Q390" s="211" t="s">
        <v>7575</v>
      </c>
      <c r="R390" s="211" t="s">
        <v>7670</v>
      </c>
      <c r="S390" s="214" t="str">
        <f ca="1">_xll.qlSchedule(,L390,M390,N390,O390,P390,Q390,R390)</f>
        <v>obj_00b9d#0000</v>
      </c>
      <c r="T390" s="211" t="s">
        <v>58</v>
      </c>
      <c r="U390" s="211" t="s">
        <v>7574</v>
      </c>
      <c r="V390" s="211" t="s">
        <v>7575</v>
      </c>
      <c r="W390" s="211" t="s">
        <v>7575</v>
      </c>
      <c r="X390" s="211" t="s">
        <v>7670</v>
      </c>
      <c r="Y390" s="214" t="str">
        <f ca="1">_xll.qlSchedule(,L390,M390,T390,U390,V390,W390,X390)</f>
        <v>obj_00629#0000</v>
      </c>
      <c r="Z390" s="215" t="s">
        <v>7671</v>
      </c>
      <c r="AA390" s="216" t="s">
        <v>7640</v>
      </c>
      <c r="AB390" s="216" t="s">
        <v>7672</v>
      </c>
      <c r="AC390" s="214" t="str">
        <f ca="1">_xll.qlVanillaSwap(,,,S390,,Z390,Y390,AA390,,AB390)</f>
        <v>obj_00b9e#0000</v>
      </c>
      <c r="AD390" s="214" t="b">
        <f ca="1">_xll.qlInstrumentSetPricingEngine(AC390,_xll.qlDiscountingSwapEngine(,"YC-EUR-EONIA"))</f>
        <v>1</v>
      </c>
      <c r="AE390" s="217">
        <f ca="1">_xll.qlVanillaSwapFairRate(AC390,AD390)</f>
        <v>1.5907527938048126E-2</v>
      </c>
      <c r="AF390" s="209" t="str">
        <f t="shared" si="23"/>
        <v>Receiver</v>
      </c>
      <c r="AG390" s="218">
        <v>10000</v>
      </c>
      <c r="AH390" s="219" t="str">
        <f ca="1">_xll.qlVanillaSwap(,AF390,AG390,S390,AE390+E390%%,Z390,Y390,AA390,,AB390)</f>
        <v>obj_01378#0000</v>
      </c>
      <c r="AI390" s="219" t="str">
        <f ca="1">_xll.qlEuropeanExercise(,K390)</f>
        <v>obj_003fd#0000</v>
      </c>
      <c r="AJ390" s="211" t="s">
        <v>7669</v>
      </c>
      <c r="AK390" s="220" t="str">
        <f ca="1">_xll.qlSwaption(,AH390,AI390,AJ390)</f>
        <v>obj_0151e#0000</v>
      </c>
      <c r="AL390" s="221" t="str">
        <f ca="1">_xll.qlConstantSwaptionVolatility(,,I390,J390,G390)</f>
        <v>obj_0029b#0000</v>
      </c>
      <c r="AM390" s="221" t="b">
        <f ca="1">_xll.qlInstrumentSetPricingEngine(AK390,_xll.qlBachelierBlackSwaptionEngine(,"YC-EUR-EONIA",AL390))</f>
        <v>1</v>
      </c>
      <c r="AN390" s="222">
        <f ca="1">_xll.qlInstrumentNPV(AK390,AM390)/_xll.qlYieldTSDiscount("YC-EUR-EONIA",L390)</f>
        <v>250.59524883287457</v>
      </c>
      <c r="AO390" s="222">
        <f ca="1">_xll.qlInstrumentResults(AK390,"annuity",AM390)</f>
        <v>47484.394329250921</v>
      </c>
      <c r="AP390" s="223" t="e">
        <f ca="1">H390*_xll.qlYieldTSDiscount("YC-EUR-EONIA",L390)/AO390</f>
        <v>#VALUE!</v>
      </c>
      <c r="AQ390" s="224" t="str">
        <f ca="1">IF(ISERROR(AP390),"",_xll.qlBachelierBlackFormulaImpliedVol(IF(AF390="Receiver","Put",IF(AF390="Payer","Call","NA")),AE390+E390%%,AE390,_xll.qlDayCounterYearFraction("Act/365 (Fixed)",B390,K390),AP390))</f>
        <v/>
      </c>
      <c r="AR390" s="225" t="str">
        <f ca="1">IF(ISERROR(AP390),"",_xll.qlBlackFormulaImpliedStdDev(IF(AF390="Receiver","Put",IF(AF390="Payer","Call","NA")),AE390+E390%%,AE390,AP390)/SQRT(_xll.qlDayCounterYearFraction("Act/365 (Fixed)",B390,K390)))</f>
        <v/>
      </c>
    </row>
    <row r="391" spans="2:44">
      <c r="B391" s="210">
        <f t="shared" ca="1" si="20"/>
        <v>42276</v>
      </c>
      <c r="C391" s="107" t="s">
        <v>44</v>
      </c>
      <c r="D391" s="107" t="s">
        <v>44</v>
      </c>
      <c r="E391" s="107">
        <v>25</v>
      </c>
      <c r="F391" s="209" t="str">
        <f t="shared" si="21"/>
        <v>EUR FWD PREM 25 5Y5Y</v>
      </c>
      <c r="G391" s="212">
        <f t="shared" si="22"/>
        <v>7.1999999999999998E-3</v>
      </c>
      <c r="H391" s="213" t="str">
        <f>VLOOKUP(F391,SwaptionVols!$Z:$AE,4,FALSE)</f>
        <v>#N/A N/A</v>
      </c>
      <c r="I391" s="211" t="s">
        <v>7574</v>
      </c>
      <c r="J391" s="211" t="s">
        <v>7575</v>
      </c>
      <c r="K391" s="210">
        <f ca="1">_xll.qlCalendarAdvance(I391,B391,C391,J391)</f>
        <v>44103</v>
      </c>
      <c r="L391" s="210">
        <f ca="1">_xll.qlCalendarAdvance(I391,K391,"2d")</f>
        <v>44105</v>
      </c>
      <c r="M391" s="210">
        <f ca="1">_xll.qlCalendarAdvance(I391,L391,D391,"unadjusted")</f>
        <v>45931</v>
      </c>
      <c r="N391" s="211" t="s">
        <v>41</v>
      </c>
      <c r="O391" s="211" t="s">
        <v>7574</v>
      </c>
      <c r="P391" s="211" t="s">
        <v>7575</v>
      </c>
      <c r="Q391" s="211" t="s">
        <v>7575</v>
      </c>
      <c r="R391" s="211" t="s">
        <v>7670</v>
      </c>
      <c r="S391" s="214" t="str">
        <f ca="1">_xll.qlSchedule(,L391,M391,N391,O391,P391,Q391,R391)</f>
        <v>obj_009d9#0000</v>
      </c>
      <c r="T391" s="211" t="s">
        <v>58</v>
      </c>
      <c r="U391" s="211" t="s">
        <v>7574</v>
      </c>
      <c r="V391" s="211" t="s">
        <v>7575</v>
      </c>
      <c r="W391" s="211" t="s">
        <v>7575</v>
      </c>
      <c r="X391" s="211" t="s">
        <v>7670</v>
      </c>
      <c r="Y391" s="214" t="str">
        <f ca="1">_xll.qlSchedule(,L391,M391,T391,U391,V391,W391,X391)</f>
        <v>obj_00552#0000</v>
      </c>
      <c r="Z391" s="215" t="s">
        <v>7671</v>
      </c>
      <c r="AA391" s="216" t="s">
        <v>7640</v>
      </c>
      <c r="AB391" s="216" t="s">
        <v>7672</v>
      </c>
      <c r="AC391" s="214" t="str">
        <f ca="1">_xll.qlVanillaSwap(,,,S391,,Z391,Y391,AA391,,AB391)</f>
        <v>obj_00b2b#0000</v>
      </c>
      <c r="AD391" s="214" t="b">
        <f ca="1">_xll.qlInstrumentSetPricingEngine(AC391,_xll.qlDiscountingSwapEngine(,"YC-EUR-EONIA"))</f>
        <v>1</v>
      </c>
      <c r="AE391" s="217">
        <f ca="1">_xll.qlVanillaSwapFairRate(AC391,AD391)</f>
        <v>1.5907527938048126E-2</v>
      </c>
      <c r="AF391" s="209" t="str">
        <f t="shared" si="23"/>
        <v>Payer</v>
      </c>
      <c r="AG391" s="218">
        <v>10000</v>
      </c>
      <c r="AH391" s="219" t="str">
        <f ca="1">_xll.qlVanillaSwap(,AF391,AG391,S391,AE391+E391%%,Z391,Y391,AA391,,AB391)</f>
        <v>obj_01597#0000</v>
      </c>
      <c r="AI391" s="219" t="str">
        <f ca="1">_xll.qlEuropeanExercise(,K391)</f>
        <v>obj_00ce3#0000</v>
      </c>
      <c r="AJ391" s="211" t="s">
        <v>7669</v>
      </c>
      <c r="AK391" s="220" t="str">
        <f ca="1">_xll.qlSwaption(,AH391,AI391,AJ391)</f>
        <v>obj_0178a#0000</v>
      </c>
      <c r="AL391" s="221" t="str">
        <f ca="1">_xll.qlConstantSwaptionVolatility(,,I391,J391,G391)</f>
        <v>obj_00272#0000</v>
      </c>
      <c r="AM391" s="221" t="b">
        <f ca="1">_xll.qlInstrumentSetPricingEngine(AK391,_xll.qlBachelierBlackSwaptionEngine(,"YC-EUR-EONIA",AL391))</f>
        <v>1</v>
      </c>
      <c r="AN391" s="222">
        <f ca="1">_xll.qlInstrumentNPV(AK391,AM391)/_xll.qlYieldTSDiscount("YC-EUR-EONIA",L391)</f>
        <v>250.59524883287366</v>
      </c>
      <c r="AO391" s="222">
        <f ca="1">_xll.qlInstrumentResults(AK391,"annuity",AM391)</f>
        <v>47484.394329250921</v>
      </c>
      <c r="AP391" s="223" t="e">
        <f ca="1">H391*_xll.qlYieldTSDiscount("YC-EUR-EONIA",L391)/AO391</f>
        <v>#VALUE!</v>
      </c>
      <c r="AQ391" s="224" t="str">
        <f ca="1">IF(ISERROR(AP391),"",_xll.qlBachelierBlackFormulaImpliedVol(IF(AF391="Receiver","Put",IF(AF391="Payer","Call","NA")),AE391+E391%%,AE391,_xll.qlDayCounterYearFraction("Act/365 (Fixed)",B391,K391),AP391))</f>
        <v/>
      </c>
      <c r="AR391" s="225" t="str">
        <f ca="1">IF(ISERROR(AP391),"",_xll.qlBlackFormulaImpliedStdDev(IF(AF391="Receiver","Put",IF(AF391="Payer","Call","NA")),AE391+E391%%,AE391,AP391)/SQRT(_xll.qlDayCounterYearFraction("Act/365 (Fixed)",B391,K391)))</f>
        <v/>
      </c>
    </row>
    <row r="392" spans="2:44">
      <c r="B392" s="210">
        <f t="shared" ca="1" si="20"/>
        <v>42276</v>
      </c>
      <c r="C392" s="107" t="s">
        <v>44</v>
      </c>
      <c r="D392" s="107" t="s">
        <v>44</v>
      </c>
      <c r="E392" s="107">
        <v>50</v>
      </c>
      <c r="F392" s="209" t="str">
        <f t="shared" si="21"/>
        <v>EUR FWD PREM 50 5Y5Y</v>
      </c>
      <c r="G392" s="212">
        <f t="shared" si="22"/>
        <v>7.1999999999999998E-3</v>
      </c>
      <c r="H392" s="213" t="str">
        <f>VLOOKUP(F392,SwaptionVols!$Z:$AE,4,FALSE)</f>
        <v>#N/A N/A</v>
      </c>
      <c r="I392" s="211" t="s">
        <v>7574</v>
      </c>
      <c r="J392" s="211" t="s">
        <v>7575</v>
      </c>
      <c r="K392" s="210">
        <f ca="1">_xll.qlCalendarAdvance(I392,B392,C392,J392)</f>
        <v>44103</v>
      </c>
      <c r="L392" s="210">
        <f ca="1">_xll.qlCalendarAdvance(I392,K392,"2d")</f>
        <v>44105</v>
      </c>
      <c r="M392" s="210">
        <f ca="1">_xll.qlCalendarAdvance(I392,L392,D392,"unadjusted")</f>
        <v>45931</v>
      </c>
      <c r="N392" s="211" t="s">
        <v>41</v>
      </c>
      <c r="O392" s="211" t="s">
        <v>7574</v>
      </c>
      <c r="P392" s="211" t="s">
        <v>7575</v>
      </c>
      <c r="Q392" s="211" t="s">
        <v>7575</v>
      </c>
      <c r="R392" s="211" t="s">
        <v>7670</v>
      </c>
      <c r="S392" s="214" t="str">
        <f ca="1">_xll.qlSchedule(,L392,M392,N392,O392,P392,Q392,R392)</f>
        <v>obj_00cf4#0000</v>
      </c>
      <c r="T392" s="211" t="s">
        <v>58</v>
      </c>
      <c r="U392" s="211" t="s">
        <v>7574</v>
      </c>
      <c r="V392" s="211" t="s">
        <v>7575</v>
      </c>
      <c r="W392" s="211" t="s">
        <v>7575</v>
      </c>
      <c r="X392" s="211" t="s">
        <v>7670</v>
      </c>
      <c r="Y392" s="214" t="str">
        <f ca="1">_xll.qlSchedule(,L392,M392,T392,U392,V392,W392,X392)</f>
        <v>obj_006b1#0000</v>
      </c>
      <c r="Z392" s="215" t="s">
        <v>7671</v>
      </c>
      <c r="AA392" s="216" t="s">
        <v>7640</v>
      </c>
      <c r="AB392" s="216" t="s">
        <v>7672</v>
      </c>
      <c r="AC392" s="214" t="str">
        <f ca="1">_xll.qlVanillaSwap(,,,S392,,Z392,Y392,AA392,,AB392)</f>
        <v>obj_00d11#0000</v>
      </c>
      <c r="AD392" s="214" t="b">
        <f ca="1">_xll.qlInstrumentSetPricingEngine(AC392,_xll.qlDiscountingSwapEngine(,"YC-EUR-EONIA"))</f>
        <v>1</v>
      </c>
      <c r="AE392" s="217">
        <f ca="1">_xll.qlVanillaSwapFairRate(AC392,AD392)</f>
        <v>1.5907527938048126E-2</v>
      </c>
      <c r="AF392" s="209" t="str">
        <f t="shared" si="23"/>
        <v>Payer</v>
      </c>
      <c r="AG392" s="218">
        <v>10000</v>
      </c>
      <c r="AH392" s="219" t="str">
        <f ca="1">_xll.qlVanillaSwap(,AF392,AG392,S392,AE392+E392%%,Z392,Y392,AA392,,AB392)</f>
        <v>obj_012d1#0000</v>
      </c>
      <c r="AI392" s="219" t="str">
        <f ca="1">_xll.qlEuropeanExercise(,K392)</f>
        <v>obj_00452#0000</v>
      </c>
      <c r="AJ392" s="211" t="s">
        <v>7669</v>
      </c>
      <c r="AK392" s="220" t="str">
        <f ca="1">_xll.qlSwaption(,AH392,AI392,AJ392)</f>
        <v>obj_01513#0000</v>
      </c>
      <c r="AL392" s="221" t="str">
        <f ca="1">_xll.qlConstantSwaptionVolatility(,,I392,J392,G392)</f>
        <v>obj_0022c#0000</v>
      </c>
      <c r="AM392" s="221" t="b">
        <f ca="1">_xll.qlInstrumentSetPricingEngine(AK392,_xll.qlBachelierBlackSwaptionEngine(,"YC-EUR-EONIA",AL392))</f>
        <v>1</v>
      </c>
      <c r="AN392" s="222">
        <f ca="1">_xll.qlInstrumentNPV(AK392,AM392)/_xll.qlYieldTSDiscount("YC-EUR-EONIA",L392)</f>
        <v>201.93555269929982</v>
      </c>
      <c r="AO392" s="222">
        <f ca="1">_xll.qlInstrumentResults(AK392,"annuity",AM392)</f>
        <v>47484.394329250921</v>
      </c>
      <c r="AP392" s="223" t="e">
        <f ca="1">H392*_xll.qlYieldTSDiscount("YC-EUR-EONIA",L392)/AO392</f>
        <v>#VALUE!</v>
      </c>
      <c r="AQ392" s="224" t="str">
        <f ca="1">IF(ISERROR(AP392),"",_xll.qlBachelierBlackFormulaImpliedVol(IF(AF392="Receiver","Put",IF(AF392="Payer","Call","NA")),AE392+E392%%,AE392,_xll.qlDayCounterYearFraction("Act/365 (Fixed)",B392,K392),AP392))</f>
        <v/>
      </c>
      <c r="AR392" s="225" t="str">
        <f ca="1">IF(ISERROR(AP392),"",_xll.qlBlackFormulaImpliedStdDev(IF(AF392="Receiver","Put",IF(AF392="Payer","Call","NA")),AE392+E392%%,AE392,AP392)/SQRT(_xll.qlDayCounterYearFraction("Act/365 (Fixed)",B392,K392)))</f>
        <v/>
      </c>
    </row>
    <row r="393" spans="2:44">
      <c r="B393" s="210">
        <f t="shared" ca="1" si="20"/>
        <v>42276</v>
      </c>
      <c r="C393" s="107" t="s">
        <v>44</v>
      </c>
      <c r="D393" s="107" t="s">
        <v>44</v>
      </c>
      <c r="E393" s="107">
        <v>100</v>
      </c>
      <c r="F393" s="209" t="str">
        <f t="shared" si="21"/>
        <v>EUR FWD PREM 100 5Y5Y</v>
      </c>
      <c r="G393" s="212">
        <f t="shared" si="22"/>
        <v>7.1999999999999998E-3</v>
      </c>
      <c r="H393" s="213" t="str">
        <f>VLOOKUP(F393,SwaptionVols!$Z:$AE,4,FALSE)</f>
        <v>#N/A N/A</v>
      </c>
      <c r="I393" s="211" t="s">
        <v>7574</v>
      </c>
      <c r="J393" s="211" t="s">
        <v>7575</v>
      </c>
      <c r="K393" s="210">
        <f ca="1">_xll.qlCalendarAdvance(I393,B393,C393,J393)</f>
        <v>44103</v>
      </c>
      <c r="L393" s="210">
        <f ca="1">_xll.qlCalendarAdvance(I393,K393,"2d")</f>
        <v>44105</v>
      </c>
      <c r="M393" s="210">
        <f ca="1">_xll.qlCalendarAdvance(I393,L393,D393,"unadjusted")</f>
        <v>45931</v>
      </c>
      <c r="N393" s="211" t="s">
        <v>41</v>
      </c>
      <c r="O393" s="211" t="s">
        <v>7574</v>
      </c>
      <c r="P393" s="211" t="s">
        <v>7575</v>
      </c>
      <c r="Q393" s="211" t="s">
        <v>7575</v>
      </c>
      <c r="R393" s="211" t="s">
        <v>7670</v>
      </c>
      <c r="S393" s="214" t="str">
        <f ca="1">_xll.qlSchedule(,L393,M393,N393,O393,P393,Q393,R393)</f>
        <v>obj_006e7#0000</v>
      </c>
      <c r="T393" s="211" t="s">
        <v>58</v>
      </c>
      <c r="U393" s="211" t="s">
        <v>7574</v>
      </c>
      <c r="V393" s="211" t="s">
        <v>7575</v>
      </c>
      <c r="W393" s="211" t="s">
        <v>7575</v>
      </c>
      <c r="X393" s="211" t="s">
        <v>7670</v>
      </c>
      <c r="Y393" s="214" t="str">
        <f ca="1">_xll.qlSchedule(,L393,M393,T393,U393,V393,W393,X393)</f>
        <v>obj_00aba#0000</v>
      </c>
      <c r="Z393" s="215" t="s">
        <v>7671</v>
      </c>
      <c r="AA393" s="216" t="s">
        <v>7640</v>
      </c>
      <c r="AB393" s="216" t="s">
        <v>7672</v>
      </c>
      <c r="AC393" s="214" t="str">
        <f ca="1">_xll.qlVanillaSwap(,,,S393,,Z393,Y393,AA393,,AB393)</f>
        <v>obj_00d4b#0000</v>
      </c>
      <c r="AD393" s="214" t="b">
        <f ca="1">_xll.qlInstrumentSetPricingEngine(AC393,_xll.qlDiscountingSwapEngine(,"YC-EUR-EONIA"))</f>
        <v>1</v>
      </c>
      <c r="AE393" s="217">
        <f ca="1">_xll.qlVanillaSwapFairRate(AC393,AD393)</f>
        <v>1.5907527938048126E-2</v>
      </c>
      <c r="AF393" s="209" t="str">
        <f t="shared" si="23"/>
        <v>Payer</v>
      </c>
      <c r="AG393" s="218">
        <v>10000</v>
      </c>
      <c r="AH393" s="219" t="str">
        <f ca="1">_xll.qlVanillaSwap(,AF393,AG393,S393,AE393+E393%%,Z393,Y393,AA393,,AB393)</f>
        <v>obj_01231#0000</v>
      </c>
      <c r="AI393" s="219" t="str">
        <f ca="1">_xll.qlEuropeanExercise(,K393)</f>
        <v>obj_003b6#0000</v>
      </c>
      <c r="AJ393" s="211" t="s">
        <v>7669</v>
      </c>
      <c r="AK393" s="220" t="str">
        <f ca="1">_xll.qlSwaption(,AH393,AI393,AJ393)</f>
        <v>obj_014a7#0000</v>
      </c>
      <c r="AL393" s="221" t="str">
        <f ca="1">_xll.qlConstantSwaptionVolatility(,,I393,J393,G393)</f>
        <v>obj_0023f#0000</v>
      </c>
      <c r="AM393" s="221" t="b">
        <f ca="1">_xll.qlInstrumentSetPricingEngine(AK393,_xll.qlBachelierBlackSwaptionEngine(,"YC-EUR-EONIA",AL393))</f>
        <v>1</v>
      </c>
      <c r="AN393" s="222">
        <f ca="1">_xll.qlInstrumentNPV(AK393,AM393)/_xll.qlYieldTSDiscount("YC-EUR-EONIA",L393)</f>
        <v>125.2772823530053</v>
      </c>
      <c r="AO393" s="222">
        <f ca="1">_xll.qlInstrumentResults(AK393,"annuity",AM393)</f>
        <v>47484.394329250921</v>
      </c>
      <c r="AP393" s="223" t="e">
        <f ca="1">H393*_xll.qlYieldTSDiscount("YC-EUR-EONIA",L393)/AO393</f>
        <v>#VALUE!</v>
      </c>
      <c r="AQ393" s="224" t="str">
        <f ca="1">IF(ISERROR(AP393),"",_xll.qlBachelierBlackFormulaImpliedVol(IF(AF393="Receiver","Put",IF(AF393="Payer","Call","NA")),AE393+E393%%,AE393,_xll.qlDayCounterYearFraction("Act/365 (Fixed)",B393,K393),AP393))</f>
        <v/>
      </c>
      <c r="AR393" s="225" t="str">
        <f ca="1">IF(ISERROR(AP393),"",_xll.qlBlackFormulaImpliedStdDev(IF(AF393="Receiver","Put",IF(AF393="Payer","Call","NA")),AE393+E393%%,AE393,AP393)/SQRT(_xll.qlDayCounterYearFraction("Act/365 (Fixed)",B393,K393)))</f>
        <v/>
      </c>
    </row>
    <row r="394" spans="2:44">
      <c r="B394" s="210">
        <f t="shared" ca="1" si="20"/>
        <v>42276</v>
      </c>
      <c r="C394" s="107" t="s">
        <v>44</v>
      </c>
      <c r="D394" s="107" t="s">
        <v>44</v>
      </c>
      <c r="E394" s="107">
        <v>200</v>
      </c>
      <c r="F394" s="209" t="str">
        <f t="shared" si="21"/>
        <v>EUR FWD PREM 200 5Y5Y</v>
      </c>
      <c r="G394" s="212">
        <f t="shared" si="22"/>
        <v>7.1999999999999998E-3</v>
      </c>
      <c r="H394" s="213" t="str">
        <f>VLOOKUP(F394,SwaptionVols!$Z:$AE,4,FALSE)</f>
        <v>#N/A N/A</v>
      </c>
      <c r="I394" s="211" t="s">
        <v>7574</v>
      </c>
      <c r="J394" s="211" t="s">
        <v>7575</v>
      </c>
      <c r="K394" s="210">
        <f ca="1">_xll.qlCalendarAdvance(I394,B394,C394,J394)</f>
        <v>44103</v>
      </c>
      <c r="L394" s="210">
        <f ca="1">_xll.qlCalendarAdvance(I394,K394,"2d")</f>
        <v>44105</v>
      </c>
      <c r="M394" s="210">
        <f ca="1">_xll.qlCalendarAdvance(I394,L394,D394,"unadjusted")</f>
        <v>45931</v>
      </c>
      <c r="N394" s="211" t="s">
        <v>41</v>
      </c>
      <c r="O394" s="211" t="s">
        <v>7574</v>
      </c>
      <c r="P394" s="211" t="s">
        <v>7575</v>
      </c>
      <c r="Q394" s="211" t="s">
        <v>7575</v>
      </c>
      <c r="R394" s="211" t="s">
        <v>7670</v>
      </c>
      <c r="S394" s="214" t="str">
        <f ca="1">_xll.qlSchedule(,L394,M394,N394,O394,P394,Q394,R394)</f>
        <v>obj_00dbc#0000</v>
      </c>
      <c r="T394" s="211" t="s">
        <v>58</v>
      </c>
      <c r="U394" s="211" t="s">
        <v>7574</v>
      </c>
      <c r="V394" s="211" t="s">
        <v>7575</v>
      </c>
      <c r="W394" s="211" t="s">
        <v>7575</v>
      </c>
      <c r="X394" s="211" t="s">
        <v>7670</v>
      </c>
      <c r="Y394" s="214" t="str">
        <f ca="1">_xll.qlSchedule(,L394,M394,T394,U394,V394,W394,X394)</f>
        <v>obj_00dbd#0000</v>
      </c>
      <c r="Z394" s="215" t="s">
        <v>7671</v>
      </c>
      <c r="AA394" s="216" t="s">
        <v>7640</v>
      </c>
      <c r="AB394" s="216" t="s">
        <v>7672</v>
      </c>
      <c r="AC394" s="214" t="str">
        <f ca="1">_xll.qlVanillaSwap(,,,S394,,Z394,Y394,AA394,,AB394)</f>
        <v>obj_00dbe#0000</v>
      </c>
      <c r="AD394" s="214" t="b">
        <f ca="1">_xll.qlInstrumentSetPricingEngine(AC394,_xll.qlDiscountingSwapEngine(,"YC-EUR-EONIA"))</f>
        <v>1</v>
      </c>
      <c r="AE394" s="217">
        <f ca="1">_xll.qlVanillaSwapFairRate(AC394,AD394)</f>
        <v>1.5907527938048126E-2</v>
      </c>
      <c r="AF394" s="209" t="str">
        <f t="shared" si="23"/>
        <v>Payer</v>
      </c>
      <c r="AG394" s="218">
        <v>10000</v>
      </c>
      <c r="AH394" s="219" t="str">
        <f ca="1">_xll.qlVanillaSwap(,AF394,AG394,S394,AE394+E394%%,Z394,Y394,AA394,,AB394)</f>
        <v>obj_01297#0000</v>
      </c>
      <c r="AI394" s="219" t="str">
        <f ca="1">_xll.qlEuropeanExercise(,K394)</f>
        <v>obj_003d5#0000</v>
      </c>
      <c r="AJ394" s="211" t="s">
        <v>7669</v>
      </c>
      <c r="AK394" s="220" t="str">
        <f ca="1">_xll.qlSwaption(,AH394,AI394,AJ394)</f>
        <v>obj_014ca#0000</v>
      </c>
      <c r="AL394" s="221" t="str">
        <f ca="1">_xll.qlConstantSwaptionVolatility(,,I394,J394,G394)</f>
        <v>obj_00237#0000</v>
      </c>
      <c r="AM394" s="221" t="b">
        <f ca="1">_xll.qlInstrumentSetPricingEngine(AK394,_xll.qlBachelierBlackSwaptionEngine(,"YC-EUR-EONIA",AL394))</f>
        <v>1</v>
      </c>
      <c r="AN394" s="222">
        <f ca="1">_xll.qlInstrumentNPV(AK394,AM394)/_xll.qlYieldTSDiscount("YC-EUR-EONIA",L394)</f>
        <v>39.557997220374411</v>
      </c>
      <c r="AO394" s="222">
        <f ca="1">_xll.qlInstrumentResults(AK394,"annuity",AM394)</f>
        <v>47484.394329250892</v>
      </c>
      <c r="AP394" s="223" t="e">
        <f ca="1">H394*_xll.qlYieldTSDiscount("YC-EUR-EONIA",L394)/AO394</f>
        <v>#VALUE!</v>
      </c>
      <c r="AQ394" s="224" t="str">
        <f ca="1">IF(ISERROR(AP394),"",_xll.qlBachelierBlackFormulaImpliedVol(IF(AF394="Receiver","Put",IF(AF394="Payer","Call","NA")),AE394+E394%%,AE394,_xll.qlDayCounterYearFraction("Act/365 (Fixed)",B394,K394),AP394))</f>
        <v/>
      </c>
      <c r="AR394" s="225" t="str">
        <f ca="1">IF(ISERROR(AP394),"",_xll.qlBlackFormulaImpliedStdDev(IF(AF394="Receiver","Put",IF(AF394="Payer","Call","NA")),AE394+E394%%,AE394,AP394)/SQRT(_xll.qlDayCounterYearFraction("Act/365 (Fixed)",B394,K394)))</f>
        <v/>
      </c>
    </row>
    <row r="395" spans="2:44">
      <c r="B395" s="210">
        <f t="shared" ca="1" si="20"/>
        <v>42276</v>
      </c>
      <c r="C395" s="107" t="s">
        <v>46</v>
      </c>
      <c r="D395" s="107" t="s">
        <v>44</v>
      </c>
      <c r="E395" s="107">
        <v>-200</v>
      </c>
      <c r="F395" s="209" t="str">
        <f t="shared" si="21"/>
        <v>EUR FWD PREM-200 10Y5Y</v>
      </c>
      <c r="G395" s="212">
        <f t="shared" si="22"/>
        <v>7.3900000000000007E-3</v>
      </c>
      <c r="H395" s="213" t="str">
        <f>VLOOKUP(F395,SwaptionVols!$Z:$AE,4,FALSE)</f>
        <v>#N/A N/A</v>
      </c>
      <c r="I395" s="211" t="s">
        <v>7574</v>
      </c>
      <c r="J395" s="211" t="s">
        <v>7575</v>
      </c>
      <c r="K395" s="210">
        <f ca="1">_xll.qlCalendarAdvance(I395,B395,C395,J395)</f>
        <v>45929</v>
      </c>
      <c r="L395" s="210">
        <f ca="1">_xll.qlCalendarAdvance(I395,K395,"2d")</f>
        <v>45931</v>
      </c>
      <c r="M395" s="210">
        <f ca="1">_xll.qlCalendarAdvance(I395,L395,D395,"unadjusted")</f>
        <v>47757</v>
      </c>
      <c r="N395" s="211" t="s">
        <v>41</v>
      </c>
      <c r="O395" s="211" t="s">
        <v>7574</v>
      </c>
      <c r="P395" s="211" t="s">
        <v>7575</v>
      </c>
      <c r="Q395" s="211" t="s">
        <v>7575</v>
      </c>
      <c r="R395" s="211" t="s">
        <v>7670</v>
      </c>
      <c r="S395" s="214" t="str">
        <f ca="1">_xll.qlSchedule(,L395,M395,N395,O395,P395,Q395,R395)</f>
        <v>obj_00b72#0000</v>
      </c>
      <c r="T395" s="211" t="s">
        <v>58</v>
      </c>
      <c r="U395" s="211" t="s">
        <v>7574</v>
      </c>
      <c r="V395" s="211" t="s">
        <v>7575</v>
      </c>
      <c r="W395" s="211" t="s">
        <v>7575</v>
      </c>
      <c r="X395" s="211" t="s">
        <v>7670</v>
      </c>
      <c r="Y395" s="214" t="str">
        <f ca="1">_xll.qlSchedule(,L395,M395,T395,U395,V395,W395,X395)</f>
        <v>obj_008b0#0000</v>
      </c>
      <c r="Z395" s="215" t="s">
        <v>7671</v>
      </c>
      <c r="AA395" s="216" t="s">
        <v>7640</v>
      </c>
      <c r="AB395" s="216" t="s">
        <v>7672</v>
      </c>
      <c r="AC395" s="214" t="str">
        <f ca="1">_xll.qlVanillaSwap(,,,S395,,Z395,Y395,AA395,,AB395)</f>
        <v>obj_00b73#0000</v>
      </c>
      <c r="AD395" s="214" t="b">
        <f ca="1">_xll.qlInstrumentSetPricingEngine(AC395,_xll.qlDiscountingSwapEngine(,"YC-EUR-EONIA"))</f>
        <v>1</v>
      </c>
      <c r="AE395" s="217">
        <f ca="1">_xll.qlVanillaSwapFairRate(AC395,AD395)</f>
        <v>2.1415425807554789E-2</v>
      </c>
      <c r="AF395" s="209" t="str">
        <f t="shared" si="23"/>
        <v>Receiver</v>
      </c>
      <c r="AG395" s="218">
        <v>10000</v>
      </c>
      <c r="AH395" s="219" t="str">
        <f ca="1">_xll.qlVanillaSwap(,AF395,AG395,S395,AE395+E395%%,Z395,Y395,AA395,,AB395)</f>
        <v>obj_01427#0000</v>
      </c>
      <c r="AI395" s="219" t="str">
        <f ca="1">_xll.qlEuropeanExercise(,K395)</f>
        <v>obj_0040b#0000</v>
      </c>
      <c r="AJ395" s="211" t="s">
        <v>7669</v>
      </c>
      <c r="AK395" s="220" t="str">
        <f ca="1">_xll.qlSwaption(,AH395,AI395,AJ395)</f>
        <v>obj_01481#0000</v>
      </c>
      <c r="AL395" s="221" t="str">
        <f ca="1">_xll.qlConstantSwaptionVolatility(,,I395,J395,G395)</f>
        <v>obj_0014c#0000</v>
      </c>
      <c r="AM395" s="221" t="b">
        <f ca="1">_xll.qlInstrumentSetPricingEngine(AK395,_xll.qlBachelierBlackSwaptionEngine(,"YC-EUR-EONIA",AL395))</f>
        <v>1</v>
      </c>
      <c r="AN395" s="222">
        <f ca="1">_xll.qlInstrumentNPV(AK395,AM395)/_xll.qlYieldTSDiscount("YC-EUR-EONIA",L395)</f>
        <v>119.50427972811646</v>
      </c>
      <c r="AO395" s="222">
        <f ca="1">_xll.qlInstrumentResults(AK395,"annuity",AM395)</f>
        <v>43667.693895486707</v>
      </c>
      <c r="AP395" s="223" t="e">
        <f ca="1">H395*_xll.qlYieldTSDiscount("YC-EUR-EONIA",L395)/AO395</f>
        <v>#VALUE!</v>
      </c>
      <c r="AQ395" s="224" t="str">
        <f ca="1">IF(ISERROR(AP395),"",_xll.qlBachelierBlackFormulaImpliedVol(IF(AF395="Receiver","Put",IF(AF395="Payer","Call","NA")),AE395+E395%%,AE395,_xll.qlDayCounterYearFraction("Act/365 (Fixed)",B395,K395),AP395))</f>
        <v/>
      </c>
      <c r="AR395" s="225" t="str">
        <f ca="1">IF(ISERROR(AP395),"",_xll.qlBlackFormulaImpliedStdDev(IF(AF395="Receiver","Put",IF(AF395="Payer","Call","NA")),AE395+E395%%,AE395,AP395)/SQRT(_xll.qlDayCounterYearFraction("Act/365 (Fixed)",B395,K395)))</f>
        <v/>
      </c>
    </row>
    <row r="396" spans="2:44">
      <c r="B396" s="210">
        <f t="shared" ca="1" si="20"/>
        <v>42276</v>
      </c>
      <c r="C396" s="107" t="s">
        <v>46</v>
      </c>
      <c r="D396" s="107" t="s">
        <v>44</v>
      </c>
      <c r="E396" s="107">
        <v>-100</v>
      </c>
      <c r="F396" s="209" t="str">
        <f t="shared" si="21"/>
        <v>EUR FWD PREM-100 10Y5Y</v>
      </c>
      <c r="G396" s="212">
        <f t="shared" si="22"/>
        <v>7.3900000000000007E-3</v>
      </c>
      <c r="H396" s="213" t="str">
        <f>VLOOKUP(F396,SwaptionVols!$Z:$AE,4,FALSE)</f>
        <v>#N/A N/A</v>
      </c>
      <c r="I396" s="211" t="s">
        <v>7574</v>
      </c>
      <c r="J396" s="211" t="s">
        <v>7575</v>
      </c>
      <c r="K396" s="210">
        <f ca="1">_xll.qlCalendarAdvance(I396,B396,C396,J396)</f>
        <v>45929</v>
      </c>
      <c r="L396" s="210">
        <f ca="1">_xll.qlCalendarAdvance(I396,K396,"2d")</f>
        <v>45931</v>
      </c>
      <c r="M396" s="210">
        <f ca="1">_xll.qlCalendarAdvance(I396,L396,D396,"unadjusted")</f>
        <v>47757</v>
      </c>
      <c r="N396" s="211" t="s">
        <v>41</v>
      </c>
      <c r="O396" s="211" t="s">
        <v>7574</v>
      </c>
      <c r="P396" s="211" t="s">
        <v>7575</v>
      </c>
      <c r="Q396" s="211" t="s">
        <v>7575</v>
      </c>
      <c r="R396" s="211" t="s">
        <v>7670</v>
      </c>
      <c r="S396" s="214" t="str">
        <f ca="1">_xll.qlSchedule(,L396,M396,N396,O396,P396,Q396,R396)</f>
        <v>obj_00650#0000</v>
      </c>
      <c r="T396" s="211" t="s">
        <v>58</v>
      </c>
      <c r="U396" s="211" t="s">
        <v>7574</v>
      </c>
      <c r="V396" s="211" t="s">
        <v>7575</v>
      </c>
      <c r="W396" s="211" t="s">
        <v>7575</v>
      </c>
      <c r="X396" s="211" t="s">
        <v>7670</v>
      </c>
      <c r="Y396" s="214" t="str">
        <f ca="1">_xll.qlSchedule(,L396,M396,T396,U396,V396,W396,X396)</f>
        <v>obj_006d8#0000</v>
      </c>
      <c r="Z396" s="215" t="s">
        <v>7671</v>
      </c>
      <c r="AA396" s="216" t="s">
        <v>7640</v>
      </c>
      <c r="AB396" s="216" t="s">
        <v>7672</v>
      </c>
      <c r="AC396" s="214" t="str">
        <f ca="1">_xll.qlVanillaSwap(,,,S396,,Z396,Y396,AA396,,AB396)</f>
        <v>obj_00a45#0000</v>
      </c>
      <c r="AD396" s="214" t="b">
        <f ca="1">_xll.qlInstrumentSetPricingEngine(AC396,_xll.qlDiscountingSwapEngine(,"YC-EUR-EONIA"))</f>
        <v>1</v>
      </c>
      <c r="AE396" s="217">
        <f ca="1">_xll.qlVanillaSwapFairRate(AC396,AD396)</f>
        <v>2.1415425807554789E-2</v>
      </c>
      <c r="AF396" s="209" t="str">
        <f t="shared" si="23"/>
        <v>Receiver</v>
      </c>
      <c r="AG396" s="218">
        <v>10000</v>
      </c>
      <c r="AH396" s="219" t="str">
        <f ca="1">_xll.qlVanillaSwap(,AF396,AG396,S396,AE396+E396%%,Z396,Y396,AA396,,AB396)</f>
        <v>obj_01265#0000</v>
      </c>
      <c r="AI396" s="219" t="str">
        <f ca="1">_xll.qlEuropeanExercise(,K396)</f>
        <v>obj_0057b#0000</v>
      </c>
      <c r="AJ396" s="211" t="s">
        <v>7669</v>
      </c>
      <c r="AK396" s="220" t="str">
        <f ca="1">_xll.qlSwaption(,AH396,AI396,AJ396)</f>
        <v>obj_016c7#0000</v>
      </c>
      <c r="AL396" s="221" t="str">
        <f ca="1">_xll.qlConstantSwaptionVolatility(,,I396,J396,G396)</f>
        <v>obj_00149#0000</v>
      </c>
      <c r="AM396" s="221" t="b">
        <f ca="1">_xll.qlInstrumentSetPricingEngine(AK396,_xll.qlBachelierBlackSwaptionEngine(,"YC-EUR-EONIA",AL396))</f>
        <v>1</v>
      </c>
      <c r="AN396" s="222">
        <f ca="1">_xll.qlInstrumentNPV(AK396,AM396)/_xll.qlYieldTSDiscount("YC-EUR-EONIA",L396)</f>
        <v>242.55855056435757</v>
      </c>
      <c r="AO396" s="222">
        <f ca="1">_xll.qlInstrumentResults(AK396,"annuity",AM396)</f>
        <v>43667.693895486707</v>
      </c>
      <c r="AP396" s="223" t="e">
        <f ca="1">H396*_xll.qlYieldTSDiscount("YC-EUR-EONIA",L396)/AO396</f>
        <v>#VALUE!</v>
      </c>
      <c r="AQ396" s="224" t="str">
        <f ca="1">IF(ISERROR(AP396),"",_xll.qlBachelierBlackFormulaImpliedVol(IF(AF396="Receiver","Put",IF(AF396="Payer","Call","NA")),AE396+E396%%,AE396,_xll.qlDayCounterYearFraction("Act/365 (Fixed)",B396,K396),AP396))</f>
        <v/>
      </c>
      <c r="AR396" s="225" t="str">
        <f ca="1">IF(ISERROR(AP396),"",_xll.qlBlackFormulaImpliedStdDev(IF(AF396="Receiver","Put",IF(AF396="Payer","Call","NA")),AE396+E396%%,AE396,AP396)/SQRT(_xll.qlDayCounterYearFraction("Act/365 (Fixed)",B396,K396)))</f>
        <v/>
      </c>
    </row>
    <row r="397" spans="2:44">
      <c r="B397" s="210">
        <f t="shared" ca="1" si="20"/>
        <v>42276</v>
      </c>
      <c r="C397" s="107" t="s">
        <v>46</v>
      </c>
      <c r="D397" s="107" t="s">
        <v>44</v>
      </c>
      <c r="E397" s="107">
        <v>-50</v>
      </c>
      <c r="F397" s="209" t="str">
        <f t="shared" si="21"/>
        <v>EUR FWD PREM-50 10Y5Y</v>
      </c>
      <c r="G397" s="212">
        <f t="shared" si="22"/>
        <v>7.3900000000000007E-3</v>
      </c>
      <c r="H397" s="213" t="str">
        <f>VLOOKUP(F397,SwaptionVols!$Z:$AE,4,FALSE)</f>
        <v>#N/A N/A</v>
      </c>
      <c r="I397" s="211" t="s">
        <v>7574</v>
      </c>
      <c r="J397" s="211" t="s">
        <v>7575</v>
      </c>
      <c r="K397" s="210">
        <f ca="1">_xll.qlCalendarAdvance(I397,B397,C397,J397)</f>
        <v>45929</v>
      </c>
      <c r="L397" s="210">
        <f ca="1">_xll.qlCalendarAdvance(I397,K397,"2d")</f>
        <v>45931</v>
      </c>
      <c r="M397" s="210">
        <f ca="1">_xll.qlCalendarAdvance(I397,L397,D397,"unadjusted")</f>
        <v>47757</v>
      </c>
      <c r="N397" s="211" t="s">
        <v>41</v>
      </c>
      <c r="O397" s="211" t="s">
        <v>7574</v>
      </c>
      <c r="P397" s="211" t="s">
        <v>7575</v>
      </c>
      <c r="Q397" s="211" t="s">
        <v>7575</v>
      </c>
      <c r="R397" s="211" t="s">
        <v>7670</v>
      </c>
      <c r="S397" s="214" t="str">
        <f ca="1">_xll.qlSchedule(,L397,M397,N397,O397,P397,Q397,R397)</f>
        <v>obj_00812#0000</v>
      </c>
      <c r="T397" s="211" t="s">
        <v>58</v>
      </c>
      <c r="U397" s="211" t="s">
        <v>7574</v>
      </c>
      <c r="V397" s="211" t="s">
        <v>7575</v>
      </c>
      <c r="W397" s="211" t="s">
        <v>7575</v>
      </c>
      <c r="X397" s="211" t="s">
        <v>7670</v>
      </c>
      <c r="Y397" s="214" t="str">
        <f ca="1">_xll.qlSchedule(,L397,M397,T397,U397,V397,W397,X397)</f>
        <v>obj_00811#0000</v>
      </c>
      <c r="Z397" s="215" t="s">
        <v>7671</v>
      </c>
      <c r="AA397" s="216" t="s">
        <v>7640</v>
      </c>
      <c r="AB397" s="216" t="s">
        <v>7672</v>
      </c>
      <c r="AC397" s="214" t="str">
        <f ca="1">_xll.qlVanillaSwap(,,,S397,,Z397,Y397,AA397,,AB397)</f>
        <v>obj_00c0d#0000</v>
      </c>
      <c r="AD397" s="214" t="b">
        <f ca="1">_xll.qlInstrumentSetPricingEngine(AC397,_xll.qlDiscountingSwapEngine(,"YC-EUR-EONIA"))</f>
        <v>1</v>
      </c>
      <c r="AE397" s="217">
        <f ca="1">_xll.qlVanillaSwapFairRate(AC397,AD397)</f>
        <v>2.1415425807554789E-2</v>
      </c>
      <c r="AF397" s="209" t="str">
        <f t="shared" si="23"/>
        <v>Receiver</v>
      </c>
      <c r="AG397" s="218">
        <v>10000</v>
      </c>
      <c r="AH397" s="219" t="str">
        <f ca="1">_xll.qlVanillaSwap(,AF397,AG397,S397,AE397+E397%%,Z397,Y397,AA397,,AB397)</f>
        <v>obj_01491#0000</v>
      </c>
      <c r="AI397" s="219" t="str">
        <f ca="1">_xll.qlEuropeanExercise(,K397)</f>
        <v>obj_00484#0000</v>
      </c>
      <c r="AJ397" s="211" t="s">
        <v>7669</v>
      </c>
      <c r="AK397" s="220" t="str">
        <f ca="1">_xll.qlSwaption(,AH397,AI397,AJ397)</f>
        <v>obj_0178d#0000</v>
      </c>
      <c r="AL397" s="221" t="str">
        <f ca="1">_xll.qlConstantSwaptionVolatility(,,I397,J397,G397)</f>
        <v>obj_0012f#0000</v>
      </c>
      <c r="AM397" s="221" t="b">
        <f ca="1">_xll.qlInstrumentSetPricingEngine(AK397,_xll.qlBachelierBlackSwaptionEngine(,"YC-EUR-EONIA",AL397))</f>
        <v>1</v>
      </c>
      <c r="AN397" s="222">
        <f ca="1">_xll.qlInstrumentNPV(AK397,AM397)/_xll.qlYieldTSDiscount("YC-EUR-EONIA",L397)</f>
        <v>330.43579620679441</v>
      </c>
      <c r="AO397" s="222">
        <f ca="1">_xll.qlInstrumentResults(AK397,"annuity",AM397)</f>
        <v>43667.693895486707</v>
      </c>
      <c r="AP397" s="223" t="e">
        <f ca="1">H397*_xll.qlYieldTSDiscount("YC-EUR-EONIA",L397)/AO397</f>
        <v>#VALUE!</v>
      </c>
      <c r="AQ397" s="224" t="str">
        <f ca="1">IF(ISERROR(AP397),"",_xll.qlBachelierBlackFormulaImpliedVol(IF(AF397="Receiver","Put",IF(AF397="Payer","Call","NA")),AE397+E397%%,AE397,_xll.qlDayCounterYearFraction("Act/365 (Fixed)",B397,K397),AP397))</f>
        <v/>
      </c>
      <c r="AR397" s="225" t="str">
        <f ca="1">IF(ISERROR(AP397),"",_xll.qlBlackFormulaImpliedStdDev(IF(AF397="Receiver","Put",IF(AF397="Payer","Call","NA")),AE397+E397%%,AE397,AP397)/SQRT(_xll.qlDayCounterYearFraction("Act/365 (Fixed)",B397,K397)))</f>
        <v/>
      </c>
    </row>
    <row r="398" spans="2:44">
      <c r="B398" s="210">
        <f t="shared" ca="1" si="20"/>
        <v>42276</v>
      </c>
      <c r="C398" s="107" t="s">
        <v>46</v>
      </c>
      <c r="D398" s="107" t="s">
        <v>44</v>
      </c>
      <c r="E398" s="107">
        <v>-25</v>
      </c>
      <c r="F398" s="209" t="str">
        <f t="shared" si="21"/>
        <v>EUR FWD PREM-25 10Y5Y</v>
      </c>
      <c r="G398" s="212">
        <f t="shared" si="22"/>
        <v>7.3900000000000007E-3</v>
      </c>
      <c r="H398" s="213" t="str">
        <f>VLOOKUP(F398,SwaptionVols!$Z:$AE,4,FALSE)</f>
        <v>#N/A N/A</v>
      </c>
      <c r="I398" s="211" t="s">
        <v>7574</v>
      </c>
      <c r="J398" s="211" t="s">
        <v>7575</v>
      </c>
      <c r="K398" s="210">
        <f ca="1">_xll.qlCalendarAdvance(I398,B398,C398,J398)</f>
        <v>45929</v>
      </c>
      <c r="L398" s="210">
        <f ca="1">_xll.qlCalendarAdvance(I398,K398,"2d")</f>
        <v>45931</v>
      </c>
      <c r="M398" s="210">
        <f ca="1">_xll.qlCalendarAdvance(I398,L398,D398,"unadjusted")</f>
        <v>47757</v>
      </c>
      <c r="N398" s="211" t="s">
        <v>41</v>
      </c>
      <c r="O398" s="211" t="s">
        <v>7574</v>
      </c>
      <c r="P398" s="211" t="s">
        <v>7575</v>
      </c>
      <c r="Q398" s="211" t="s">
        <v>7575</v>
      </c>
      <c r="R398" s="211" t="s">
        <v>7670</v>
      </c>
      <c r="S398" s="214" t="str">
        <f ca="1">_xll.qlSchedule(,L398,M398,N398,O398,P398,Q398,R398)</f>
        <v>obj_00937#0000</v>
      </c>
      <c r="T398" s="211" t="s">
        <v>58</v>
      </c>
      <c r="U398" s="211" t="s">
        <v>7574</v>
      </c>
      <c r="V398" s="211" t="s">
        <v>7575</v>
      </c>
      <c r="W398" s="211" t="s">
        <v>7575</v>
      </c>
      <c r="X398" s="211" t="s">
        <v>7670</v>
      </c>
      <c r="Y398" s="214" t="str">
        <f ca="1">_xll.qlSchedule(,L398,M398,T398,U398,V398,W398,X398)</f>
        <v>obj_00938#0000</v>
      </c>
      <c r="Z398" s="215" t="s">
        <v>7671</v>
      </c>
      <c r="AA398" s="216" t="s">
        <v>7640</v>
      </c>
      <c r="AB398" s="216" t="s">
        <v>7672</v>
      </c>
      <c r="AC398" s="214" t="str">
        <f ca="1">_xll.qlVanillaSwap(,,,S398,,Z398,Y398,AA398,,AB398)</f>
        <v>obj_00c43#0000</v>
      </c>
      <c r="AD398" s="214" t="b">
        <f ca="1">_xll.qlInstrumentSetPricingEngine(AC398,_xll.qlDiscountingSwapEngine(,"YC-EUR-EONIA"))</f>
        <v>1</v>
      </c>
      <c r="AE398" s="217">
        <f ca="1">_xll.qlVanillaSwapFairRate(AC398,AD398)</f>
        <v>2.1415425807554789E-2</v>
      </c>
      <c r="AF398" s="209" t="str">
        <f t="shared" si="23"/>
        <v>Receiver</v>
      </c>
      <c r="AG398" s="218">
        <v>10000</v>
      </c>
      <c r="AH398" s="219" t="str">
        <f ca="1">_xll.qlVanillaSwap(,AF398,AG398,S398,AE398+E398%%,Z398,Y398,AA398,,AB398)</f>
        <v>obj_0122c#0000</v>
      </c>
      <c r="AI398" s="219" t="str">
        <f ca="1">_xll.qlEuropeanExercise(,K398)</f>
        <v>obj_00ac0#0000</v>
      </c>
      <c r="AJ398" s="211" t="s">
        <v>7669</v>
      </c>
      <c r="AK398" s="220" t="str">
        <f ca="1">_xll.qlSwaption(,AH398,AI398,AJ398)</f>
        <v>obj_0150f#0000</v>
      </c>
      <c r="AL398" s="221" t="str">
        <f ca="1">_xll.qlConstantSwaptionVolatility(,,I398,J398,G398)</f>
        <v>obj_0011d#0000</v>
      </c>
      <c r="AM398" s="221" t="b">
        <f ca="1">_xll.qlInstrumentSetPricingEngine(AK398,_xll.qlBachelierBlackSwaptionEngine(,"YC-EUR-EONIA",AL398))</f>
        <v>1</v>
      </c>
      <c r="AN398" s="222">
        <f ca="1">_xll.qlInstrumentNPV(AK398,AM398)/_xll.qlYieldTSDiscount("YC-EUR-EONIA",L398)</f>
        <v>381.63878683883377</v>
      </c>
      <c r="AO398" s="222">
        <f ca="1">_xll.qlInstrumentResults(AK398,"annuity",AM398)</f>
        <v>43667.693895486707</v>
      </c>
      <c r="AP398" s="223" t="e">
        <f ca="1">H398*_xll.qlYieldTSDiscount("YC-EUR-EONIA",L398)/AO398</f>
        <v>#VALUE!</v>
      </c>
      <c r="AQ398" s="224" t="str">
        <f ca="1">IF(ISERROR(AP398),"",_xll.qlBachelierBlackFormulaImpliedVol(IF(AF398="Receiver","Put",IF(AF398="Payer","Call","NA")),AE398+E398%%,AE398,_xll.qlDayCounterYearFraction("Act/365 (Fixed)",B398,K398),AP398))</f>
        <v/>
      </c>
      <c r="AR398" s="225" t="str">
        <f ca="1">IF(ISERROR(AP398),"",_xll.qlBlackFormulaImpliedStdDev(IF(AF398="Receiver","Put",IF(AF398="Payer","Call","NA")),AE398+E398%%,AE398,AP398)/SQRT(_xll.qlDayCounterYearFraction("Act/365 (Fixed)",B398,K398)))</f>
        <v/>
      </c>
    </row>
    <row r="399" spans="2:44">
      <c r="B399" s="210">
        <f t="shared" ca="1" si="20"/>
        <v>42276</v>
      </c>
      <c r="C399" s="107" t="s">
        <v>46</v>
      </c>
      <c r="D399" s="107" t="s">
        <v>44</v>
      </c>
      <c r="E399" s="107">
        <v>25</v>
      </c>
      <c r="F399" s="209" t="str">
        <f t="shared" si="21"/>
        <v>EUR FWD PREM 25 10Y5Y</v>
      </c>
      <c r="G399" s="212">
        <f t="shared" si="22"/>
        <v>7.3900000000000007E-3</v>
      </c>
      <c r="H399" s="213" t="str">
        <f>VLOOKUP(F399,SwaptionVols!$Z:$AE,4,FALSE)</f>
        <v>#N/A N/A</v>
      </c>
      <c r="I399" s="211" t="s">
        <v>7574</v>
      </c>
      <c r="J399" s="211" t="s">
        <v>7575</v>
      </c>
      <c r="K399" s="210">
        <f ca="1">_xll.qlCalendarAdvance(I399,B399,C399,J399)</f>
        <v>45929</v>
      </c>
      <c r="L399" s="210">
        <f ca="1">_xll.qlCalendarAdvance(I399,K399,"2d")</f>
        <v>45931</v>
      </c>
      <c r="M399" s="210">
        <f ca="1">_xll.qlCalendarAdvance(I399,L399,D399,"unadjusted")</f>
        <v>47757</v>
      </c>
      <c r="N399" s="211" t="s">
        <v>41</v>
      </c>
      <c r="O399" s="211" t="s">
        <v>7574</v>
      </c>
      <c r="P399" s="211" t="s">
        <v>7575</v>
      </c>
      <c r="Q399" s="211" t="s">
        <v>7575</v>
      </c>
      <c r="R399" s="211" t="s">
        <v>7670</v>
      </c>
      <c r="S399" s="214" t="str">
        <f ca="1">_xll.qlSchedule(,L399,M399,N399,O399,P399,Q399,R399)</f>
        <v>obj_00657#0000</v>
      </c>
      <c r="T399" s="211" t="s">
        <v>58</v>
      </c>
      <c r="U399" s="211" t="s">
        <v>7574</v>
      </c>
      <c r="V399" s="211" t="s">
        <v>7575</v>
      </c>
      <c r="W399" s="211" t="s">
        <v>7575</v>
      </c>
      <c r="X399" s="211" t="s">
        <v>7670</v>
      </c>
      <c r="Y399" s="214" t="str">
        <f ca="1">_xll.qlSchedule(,L399,M399,T399,U399,V399,W399,X399)</f>
        <v>obj_00609#0000</v>
      </c>
      <c r="Z399" s="215" t="s">
        <v>7671</v>
      </c>
      <c r="AA399" s="216" t="s">
        <v>7640</v>
      </c>
      <c r="AB399" s="216" t="s">
        <v>7672</v>
      </c>
      <c r="AC399" s="214" t="str">
        <f ca="1">_xll.qlVanillaSwap(,,,S399,,Z399,Y399,AA399,,AB399)</f>
        <v>obj_00a0d#0000</v>
      </c>
      <c r="AD399" s="214" t="b">
        <f ca="1">_xll.qlInstrumentSetPricingEngine(AC399,_xll.qlDiscountingSwapEngine(,"YC-EUR-EONIA"))</f>
        <v>1</v>
      </c>
      <c r="AE399" s="217">
        <f ca="1">_xll.qlVanillaSwapFairRate(AC399,AD399)</f>
        <v>2.1415425807554789E-2</v>
      </c>
      <c r="AF399" s="209" t="str">
        <f t="shared" si="23"/>
        <v>Payer</v>
      </c>
      <c r="AG399" s="218">
        <v>10000</v>
      </c>
      <c r="AH399" s="219" t="str">
        <f ca="1">_xll.qlVanillaSwap(,AF399,AG399,S399,AE399+E399%%,Z399,Y399,AA399,,AB399)</f>
        <v>obj_01304#0000</v>
      </c>
      <c r="AI399" s="219" t="str">
        <f ca="1">_xll.qlEuropeanExercise(,K399)</f>
        <v>obj_005da#0000</v>
      </c>
      <c r="AJ399" s="211" t="s">
        <v>7669</v>
      </c>
      <c r="AK399" s="220" t="str">
        <f ca="1">_xll.qlSwaption(,AH399,AI399,AJ399)</f>
        <v>obj_014ae#0000</v>
      </c>
      <c r="AL399" s="221" t="str">
        <f ca="1">_xll.qlConstantSwaptionVolatility(,,I399,J399,G399)</f>
        <v>obj_001c0#0000</v>
      </c>
      <c r="AM399" s="221" t="b">
        <f ca="1">_xll.qlInstrumentSetPricingEngine(AK399,_xll.qlBachelierBlackSwaptionEngine(,"YC-EUR-EONIA",AL399))</f>
        <v>1</v>
      </c>
      <c r="AN399" s="222">
        <f ca="1">_xll.qlInstrumentNPV(AK399,AM399)/_xll.qlYieldTSDiscount("YC-EUR-EONIA",L399)</f>
        <v>381.63878683883405</v>
      </c>
      <c r="AO399" s="222">
        <f ca="1">_xll.qlInstrumentResults(AK399,"annuity",AM399)</f>
        <v>43667.693895486707</v>
      </c>
      <c r="AP399" s="223" t="e">
        <f ca="1">H399*_xll.qlYieldTSDiscount("YC-EUR-EONIA",L399)/AO399</f>
        <v>#VALUE!</v>
      </c>
      <c r="AQ399" s="224" t="str">
        <f ca="1">IF(ISERROR(AP399),"",_xll.qlBachelierBlackFormulaImpliedVol(IF(AF399="Receiver","Put",IF(AF399="Payer","Call","NA")),AE399+E399%%,AE399,_xll.qlDayCounterYearFraction("Act/365 (Fixed)",B399,K399),AP399))</f>
        <v/>
      </c>
      <c r="AR399" s="225" t="str">
        <f ca="1">IF(ISERROR(AP399),"",_xll.qlBlackFormulaImpliedStdDev(IF(AF399="Receiver","Put",IF(AF399="Payer","Call","NA")),AE399+E399%%,AE399,AP399)/SQRT(_xll.qlDayCounterYearFraction("Act/365 (Fixed)",B399,K399)))</f>
        <v/>
      </c>
    </row>
    <row r="400" spans="2:44">
      <c r="B400" s="210">
        <f t="shared" ca="1" si="20"/>
        <v>42276</v>
      </c>
      <c r="C400" s="107" t="s">
        <v>46</v>
      </c>
      <c r="D400" s="107" t="s">
        <v>44</v>
      </c>
      <c r="E400" s="107">
        <v>50</v>
      </c>
      <c r="F400" s="209" t="str">
        <f t="shared" si="21"/>
        <v>EUR FWD PREM 50 10Y5Y</v>
      </c>
      <c r="G400" s="212">
        <f t="shared" si="22"/>
        <v>7.3900000000000007E-3</v>
      </c>
      <c r="H400" s="213" t="str">
        <f>VLOOKUP(F400,SwaptionVols!$Z:$AE,4,FALSE)</f>
        <v>#N/A N/A</v>
      </c>
      <c r="I400" s="211" t="s">
        <v>7574</v>
      </c>
      <c r="J400" s="211" t="s">
        <v>7575</v>
      </c>
      <c r="K400" s="210">
        <f ca="1">_xll.qlCalendarAdvance(I400,B400,C400,J400)</f>
        <v>45929</v>
      </c>
      <c r="L400" s="210">
        <f ca="1">_xll.qlCalendarAdvance(I400,K400,"2d")</f>
        <v>45931</v>
      </c>
      <c r="M400" s="210">
        <f ca="1">_xll.qlCalendarAdvance(I400,L400,D400,"unadjusted")</f>
        <v>47757</v>
      </c>
      <c r="N400" s="211" t="s">
        <v>41</v>
      </c>
      <c r="O400" s="211" t="s">
        <v>7574</v>
      </c>
      <c r="P400" s="211" t="s">
        <v>7575</v>
      </c>
      <c r="Q400" s="211" t="s">
        <v>7575</v>
      </c>
      <c r="R400" s="211" t="s">
        <v>7670</v>
      </c>
      <c r="S400" s="214" t="str">
        <f ca="1">_xll.qlSchedule(,L400,M400,N400,O400,P400,Q400,R400)</f>
        <v>obj_00690#0000</v>
      </c>
      <c r="T400" s="211" t="s">
        <v>58</v>
      </c>
      <c r="U400" s="211" t="s">
        <v>7574</v>
      </c>
      <c r="V400" s="211" t="s">
        <v>7575</v>
      </c>
      <c r="W400" s="211" t="s">
        <v>7575</v>
      </c>
      <c r="X400" s="211" t="s">
        <v>7670</v>
      </c>
      <c r="Y400" s="214" t="str">
        <f ca="1">_xll.qlSchedule(,L400,M400,T400,U400,V400,W400,X400)</f>
        <v>obj_0059c#0000</v>
      </c>
      <c r="Z400" s="215" t="s">
        <v>7671</v>
      </c>
      <c r="AA400" s="216" t="s">
        <v>7640</v>
      </c>
      <c r="AB400" s="216" t="s">
        <v>7672</v>
      </c>
      <c r="AC400" s="214" t="str">
        <f ca="1">_xll.qlVanillaSwap(,,,S400,,Z400,Y400,AA400,,AB400)</f>
        <v>obj_00c3a#0000</v>
      </c>
      <c r="AD400" s="214" t="b">
        <f ca="1">_xll.qlInstrumentSetPricingEngine(AC400,_xll.qlDiscountingSwapEngine(,"YC-EUR-EONIA"))</f>
        <v>1</v>
      </c>
      <c r="AE400" s="217">
        <f ca="1">_xll.qlVanillaSwapFairRate(AC400,AD400)</f>
        <v>2.1415425807554789E-2</v>
      </c>
      <c r="AF400" s="209" t="str">
        <f t="shared" si="23"/>
        <v>Payer</v>
      </c>
      <c r="AG400" s="218">
        <v>10000</v>
      </c>
      <c r="AH400" s="219" t="str">
        <f ca="1">_xll.qlVanillaSwap(,AF400,AG400,S400,AE400+E400%%,Z400,Y400,AA400,,AB400)</f>
        <v>obj_01329#0000</v>
      </c>
      <c r="AI400" s="219" t="str">
        <f ca="1">_xll.qlEuropeanExercise(,K400)</f>
        <v>obj_005be#0000</v>
      </c>
      <c r="AJ400" s="211" t="s">
        <v>7669</v>
      </c>
      <c r="AK400" s="220" t="str">
        <f ca="1">_xll.qlSwaption(,AH400,AI400,AJ400)</f>
        <v>obj_01619#0000</v>
      </c>
      <c r="AL400" s="221" t="str">
        <f ca="1">_xll.qlConstantSwaptionVolatility(,,I400,J400,G400)</f>
        <v>obj_00191#0000</v>
      </c>
      <c r="AM400" s="221" t="b">
        <f ca="1">_xll.qlInstrumentSetPricingEngine(AK400,_xll.qlBachelierBlackSwaptionEngine(,"YC-EUR-EONIA",AL400))</f>
        <v>1</v>
      </c>
      <c r="AN400" s="222">
        <f ca="1">_xll.qlInstrumentNPV(AK400,AM400)/_xll.qlYieldTSDiscount("YC-EUR-EONIA",L400)</f>
        <v>330.43579620679293</v>
      </c>
      <c r="AO400" s="222">
        <f ca="1">_xll.qlInstrumentResults(AK400,"annuity",AM400)</f>
        <v>43667.693895486707</v>
      </c>
      <c r="AP400" s="223" t="e">
        <f ca="1">H400*_xll.qlYieldTSDiscount("YC-EUR-EONIA",L400)/AO400</f>
        <v>#VALUE!</v>
      </c>
      <c r="AQ400" s="224" t="str">
        <f ca="1">IF(ISERROR(AP400),"",_xll.qlBachelierBlackFormulaImpliedVol(IF(AF400="Receiver","Put",IF(AF400="Payer","Call","NA")),AE400+E400%%,AE400,_xll.qlDayCounterYearFraction("Act/365 (Fixed)",B400,K400),AP400))</f>
        <v/>
      </c>
      <c r="AR400" s="225" t="str">
        <f ca="1">IF(ISERROR(AP400),"",_xll.qlBlackFormulaImpliedStdDev(IF(AF400="Receiver","Put",IF(AF400="Payer","Call","NA")),AE400+E400%%,AE400,AP400)/SQRT(_xll.qlDayCounterYearFraction("Act/365 (Fixed)",B400,K400)))</f>
        <v/>
      </c>
    </row>
    <row r="401" spans="2:44">
      <c r="B401" s="210">
        <f t="shared" ca="1" si="20"/>
        <v>42276</v>
      </c>
      <c r="C401" s="107" t="s">
        <v>46</v>
      </c>
      <c r="D401" s="107" t="s">
        <v>44</v>
      </c>
      <c r="E401" s="107">
        <v>100</v>
      </c>
      <c r="F401" s="209" t="str">
        <f t="shared" si="21"/>
        <v>EUR FWD PREM 100 10Y5Y</v>
      </c>
      <c r="G401" s="212">
        <f t="shared" si="22"/>
        <v>7.3900000000000007E-3</v>
      </c>
      <c r="H401" s="213" t="str">
        <f>VLOOKUP(F401,SwaptionVols!$Z:$AE,4,FALSE)</f>
        <v>#N/A N/A</v>
      </c>
      <c r="I401" s="211" t="s">
        <v>7574</v>
      </c>
      <c r="J401" s="211" t="s">
        <v>7575</v>
      </c>
      <c r="K401" s="210">
        <f ca="1">_xll.qlCalendarAdvance(I401,B401,C401,J401)</f>
        <v>45929</v>
      </c>
      <c r="L401" s="210">
        <f ca="1">_xll.qlCalendarAdvance(I401,K401,"2d")</f>
        <v>45931</v>
      </c>
      <c r="M401" s="210">
        <f ca="1">_xll.qlCalendarAdvance(I401,L401,D401,"unadjusted")</f>
        <v>47757</v>
      </c>
      <c r="N401" s="211" t="s">
        <v>41</v>
      </c>
      <c r="O401" s="211" t="s">
        <v>7574</v>
      </c>
      <c r="P401" s="211" t="s">
        <v>7575</v>
      </c>
      <c r="Q401" s="211" t="s">
        <v>7575</v>
      </c>
      <c r="R401" s="211" t="s">
        <v>7670</v>
      </c>
      <c r="S401" s="214" t="str">
        <f ca="1">_xll.qlSchedule(,L401,M401,N401,O401,P401,Q401,R401)</f>
        <v>obj_0045e#0000</v>
      </c>
      <c r="T401" s="211" t="s">
        <v>58</v>
      </c>
      <c r="U401" s="211" t="s">
        <v>7574</v>
      </c>
      <c r="V401" s="211" t="s">
        <v>7575</v>
      </c>
      <c r="W401" s="211" t="s">
        <v>7575</v>
      </c>
      <c r="X401" s="211" t="s">
        <v>7670</v>
      </c>
      <c r="Y401" s="214" t="str">
        <f ca="1">_xll.qlSchedule(,L401,M401,T401,U401,V401,W401,X401)</f>
        <v>obj_00ac9#0000</v>
      </c>
      <c r="Z401" s="215" t="s">
        <v>7671</v>
      </c>
      <c r="AA401" s="216" t="s">
        <v>7640</v>
      </c>
      <c r="AB401" s="216" t="s">
        <v>7672</v>
      </c>
      <c r="AC401" s="214" t="str">
        <f ca="1">_xll.qlVanillaSwap(,,,S401,,Z401,Y401,AA401,,AB401)</f>
        <v>obj_00c36#0000</v>
      </c>
      <c r="AD401" s="214" t="b">
        <f ca="1">_xll.qlInstrumentSetPricingEngine(AC401,_xll.qlDiscountingSwapEngine(,"YC-EUR-EONIA"))</f>
        <v>1</v>
      </c>
      <c r="AE401" s="217">
        <f ca="1">_xll.qlVanillaSwapFairRate(AC401,AD401)</f>
        <v>2.1415425807554789E-2</v>
      </c>
      <c r="AF401" s="209" t="str">
        <f t="shared" si="23"/>
        <v>Payer</v>
      </c>
      <c r="AG401" s="218">
        <v>10000</v>
      </c>
      <c r="AH401" s="219" t="str">
        <f ca="1">_xll.qlVanillaSwap(,AF401,AG401,S401,AE401+E401%%,Z401,Y401,AA401,,AB401)</f>
        <v>obj_0127b#0000</v>
      </c>
      <c r="AI401" s="219" t="str">
        <f ca="1">_xll.qlEuropeanExercise(,K401)</f>
        <v>obj_0046d#0000</v>
      </c>
      <c r="AJ401" s="211" t="s">
        <v>7669</v>
      </c>
      <c r="AK401" s="220" t="str">
        <f ca="1">_xll.qlSwaption(,AH401,AI401,AJ401)</f>
        <v>obj_0159c#0000</v>
      </c>
      <c r="AL401" s="221" t="str">
        <f ca="1">_xll.qlConstantSwaptionVolatility(,,I401,J401,G401)</f>
        <v>obj_00199#0000</v>
      </c>
      <c r="AM401" s="221" t="b">
        <f ca="1">_xll.qlInstrumentSetPricingEngine(AK401,_xll.qlBachelierBlackSwaptionEngine(,"YC-EUR-EONIA",AL401))</f>
        <v>1</v>
      </c>
      <c r="AN401" s="222">
        <f ca="1">_xll.qlInstrumentNPV(AK401,AM401)/_xll.qlYieldTSDiscount("YC-EUR-EONIA",L401)</f>
        <v>242.55855056435843</v>
      </c>
      <c r="AO401" s="222">
        <f ca="1">_xll.qlInstrumentResults(AK401,"annuity",AM401)</f>
        <v>43667.693895486707</v>
      </c>
      <c r="AP401" s="223" t="e">
        <f ca="1">H401*_xll.qlYieldTSDiscount("YC-EUR-EONIA",L401)/AO401</f>
        <v>#VALUE!</v>
      </c>
      <c r="AQ401" s="224" t="str">
        <f ca="1">IF(ISERROR(AP401),"",_xll.qlBachelierBlackFormulaImpliedVol(IF(AF401="Receiver","Put",IF(AF401="Payer","Call","NA")),AE401+E401%%,AE401,_xll.qlDayCounterYearFraction("Act/365 (Fixed)",B401,K401),AP401))</f>
        <v/>
      </c>
      <c r="AR401" s="225" t="str">
        <f ca="1">IF(ISERROR(AP401),"",_xll.qlBlackFormulaImpliedStdDev(IF(AF401="Receiver","Put",IF(AF401="Payer","Call","NA")),AE401+E401%%,AE401,AP401)/SQRT(_xll.qlDayCounterYearFraction("Act/365 (Fixed)",B401,K401)))</f>
        <v/>
      </c>
    </row>
    <row r="402" spans="2:44">
      <c r="B402" s="210">
        <f t="shared" ca="1" si="20"/>
        <v>42276</v>
      </c>
      <c r="C402" s="107" t="s">
        <v>46</v>
      </c>
      <c r="D402" s="107" t="s">
        <v>44</v>
      </c>
      <c r="E402" s="107">
        <v>200</v>
      </c>
      <c r="F402" s="209" t="str">
        <f t="shared" si="21"/>
        <v>EUR FWD PREM 200 10Y5Y</v>
      </c>
      <c r="G402" s="212">
        <f t="shared" si="22"/>
        <v>7.3900000000000007E-3</v>
      </c>
      <c r="H402" s="213" t="str">
        <f>VLOOKUP(F402,SwaptionVols!$Z:$AE,4,FALSE)</f>
        <v>#N/A N/A</v>
      </c>
      <c r="I402" s="211" t="s">
        <v>7574</v>
      </c>
      <c r="J402" s="211" t="s">
        <v>7575</v>
      </c>
      <c r="K402" s="210">
        <f ca="1">_xll.qlCalendarAdvance(I402,B402,C402,J402)</f>
        <v>45929</v>
      </c>
      <c r="L402" s="210">
        <f ca="1">_xll.qlCalendarAdvance(I402,K402,"2d")</f>
        <v>45931</v>
      </c>
      <c r="M402" s="210">
        <f ca="1">_xll.qlCalendarAdvance(I402,L402,D402,"unadjusted")</f>
        <v>47757</v>
      </c>
      <c r="N402" s="211" t="s">
        <v>41</v>
      </c>
      <c r="O402" s="211" t="s">
        <v>7574</v>
      </c>
      <c r="P402" s="211" t="s">
        <v>7575</v>
      </c>
      <c r="Q402" s="211" t="s">
        <v>7575</v>
      </c>
      <c r="R402" s="211" t="s">
        <v>7670</v>
      </c>
      <c r="S402" s="214" t="str">
        <f ca="1">_xll.qlSchedule(,L402,M402,N402,O402,P402,Q402,R402)</f>
        <v>obj_0050a#0000</v>
      </c>
      <c r="T402" s="211" t="s">
        <v>58</v>
      </c>
      <c r="U402" s="211" t="s">
        <v>7574</v>
      </c>
      <c r="V402" s="211" t="s">
        <v>7575</v>
      </c>
      <c r="W402" s="211" t="s">
        <v>7575</v>
      </c>
      <c r="X402" s="211" t="s">
        <v>7670</v>
      </c>
      <c r="Y402" s="214" t="str">
        <f ca="1">_xll.qlSchedule(,L402,M402,T402,U402,V402,W402,X402)</f>
        <v>obj_006c6#0000</v>
      </c>
      <c r="Z402" s="215" t="s">
        <v>7671</v>
      </c>
      <c r="AA402" s="216" t="s">
        <v>7640</v>
      </c>
      <c r="AB402" s="216" t="s">
        <v>7672</v>
      </c>
      <c r="AC402" s="214" t="str">
        <f ca="1">_xll.qlVanillaSwap(,,,S402,,Z402,Y402,AA402,,AB402)</f>
        <v>obj_00a01#0000</v>
      </c>
      <c r="AD402" s="214" t="b">
        <f ca="1">_xll.qlInstrumentSetPricingEngine(AC402,_xll.qlDiscountingSwapEngine(,"YC-EUR-EONIA"))</f>
        <v>1</v>
      </c>
      <c r="AE402" s="217">
        <f ca="1">_xll.qlVanillaSwapFairRate(AC402,AD402)</f>
        <v>2.1415425807554789E-2</v>
      </c>
      <c r="AF402" s="209" t="str">
        <f t="shared" si="23"/>
        <v>Payer</v>
      </c>
      <c r="AG402" s="218">
        <v>10000</v>
      </c>
      <c r="AH402" s="219" t="str">
        <f ca="1">_xll.qlVanillaSwap(,AF402,AG402,S402,AE402+E402%%,Z402,Y402,AA402,,AB402)</f>
        <v>obj_01206#0000</v>
      </c>
      <c r="AI402" s="219" t="str">
        <f ca="1">_xll.qlEuropeanExercise(,K402)</f>
        <v>obj_00376#0000</v>
      </c>
      <c r="AJ402" s="211" t="s">
        <v>7669</v>
      </c>
      <c r="AK402" s="220" t="str">
        <f ca="1">_xll.qlSwaption(,AH402,AI402,AJ402)</f>
        <v>obj_0169e#0000</v>
      </c>
      <c r="AL402" s="221" t="str">
        <f ca="1">_xll.qlConstantSwaptionVolatility(,,I402,J402,G402)</f>
        <v>obj_001be#0000</v>
      </c>
      <c r="AM402" s="221" t="b">
        <f ca="1">_xll.qlInstrumentSetPricingEngine(AK402,_xll.qlBachelierBlackSwaptionEngine(,"YC-EUR-EONIA",AL402))</f>
        <v>1</v>
      </c>
      <c r="AN402" s="222">
        <f ca="1">_xll.qlInstrumentNPV(AK402,AM402)/_xll.qlYieldTSDiscount("YC-EUR-EONIA",L402)</f>
        <v>119.50427972811698</v>
      </c>
      <c r="AO402" s="222">
        <f ca="1">_xll.qlInstrumentResults(AK402,"annuity",AM402)</f>
        <v>43667.693895486707</v>
      </c>
      <c r="AP402" s="223" t="e">
        <f ca="1">H402*_xll.qlYieldTSDiscount("YC-EUR-EONIA",L402)/AO402</f>
        <v>#VALUE!</v>
      </c>
      <c r="AQ402" s="224" t="str">
        <f ca="1">IF(ISERROR(AP402),"",_xll.qlBachelierBlackFormulaImpliedVol(IF(AF402="Receiver","Put",IF(AF402="Payer","Call","NA")),AE402+E402%%,AE402,_xll.qlDayCounterYearFraction("Act/365 (Fixed)",B402,K402),AP402))</f>
        <v/>
      </c>
      <c r="AR402" s="225" t="str">
        <f ca="1">IF(ISERROR(AP402),"",_xll.qlBlackFormulaImpliedStdDev(IF(AF402="Receiver","Put",IF(AF402="Payer","Call","NA")),AE402+E402%%,AE402,AP402)/SQRT(_xll.qlDayCounterYearFraction("Act/365 (Fixed)",B402,K402)))</f>
        <v/>
      </c>
    </row>
    <row r="403" spans="2:44">
      <c r="B403" s="210">
        <f t="shared" ca="1" si="20"/>
        <v>42276</v>
      </c>
      <c r="C403" s="107" t="s">
        <v>47</v>
      </c>
      <c r="D403" s="107" t="s">
        <v>44</v>
      </c>
      <c r="E403" s="107">
        <v>-200</v>
      </c>
      <c r="F403" s="209" t="str">
        <f t="shared" si="21"/>
        <v>EUR FWD PREM-200 15Y5Y</v>
      </c>
      <c r="G403" s="212">
        <f t="shared" si="22"/>
        <v>7.0700000000000008E-3</v>
      </c>
      <c r="H403" s="213" t="str">
        <f>VLOOKUP(F403,SwaptionVols!$Z:$AE,4,FALSE)</f>
        <v>#N/A N/A</v>
      </c>
      <c r="I403" s="211" t="s">
        <v>7574</v>
      </c>
      <c r="J403" s="211" t="s">
        <v>7575</v>
      </c>
      <c r="K403" s="210">
        <f ca="1">_xll.qlCalendarAdvance(I403,B403,C403,J403)</f>
        <v>47756</v>
      </c>
      <c r="L403" s="210">
        <f ca="1">_xll.qlCalendarAdvance(I403,K403,"2d")</f>
        <v>47758</v>
      </c>
      <c r="M403" s="210">
        <f ca="1">_xll.qlCalendarAdvance(I403,L403,D403,"unadjusted")</f>
        <v>49584</v>
      </c>
      <c r="N403" s="211" t="s">
        <v>41</v>
      </c>
      <c r="O403" s="211" t="s">
        <v>7574</v>
      </c>
      <c r="P403" s="211" t="s">
        <v>7575</v>
      </c>
      <c r="Q403" s="211" t="s">
        <v>7575</v>
      </c>
      <c r="R403" s="211" t="s">
        <v>7670</v>
      </c>
      <c r="S403" s="214" t="str">
        <f ca="1">_xll.qlSchedule(,L403,M403,N403,O403,P403,Q403,R403)</f>
        <v>obj_00612#0000</v>
      </c>
      <c r="T403" s="211" t="s">
        <v>58</v>
      </c>
      <c r="U403" s="211" t="s">
        <v>7574</v>
      </c>
      <c r="V403" s="211" t="s">
        <v>7575</v>
      </c>
      <c r="W403" s="211" t="s">
        <v>7575</v>
      </c>
      <c r="X403" s="211" t="s">
        <v>7670</v>
      </c>
      <c r="Y403" s="214" t="str">
        <f ca="1">_xll.qlSchedule(,L403,M403,T403,U403,V403,W403,X403)</f>
        <v>obj_005df#0000</v>
      </c>
      <c r="Z403" s="215" t="s">
        <v>7671</v>
      </c>
      <c r="AA403" s="216" t="s">
        <v>7640</v>
      </c>
      <c r="AB403" s="216" t="s">
        <v>7672</v>
      </c>
      <c r="AC403" s="214" t="str">
        <f ca="1">_xll.qlVanillaSwap(,,,S403,,Z403,Y403,AA403,,AB403)</f>
        <v>obj_00ae8#0000</v>
      </c>
      <c r="AD403" s="214" t="b">
        <f ca="1">_xll.qlInstrumentSetPricingEngine(AC403,_xll.qlDiscountingSwapEngine(,"YC-EUR-EONIA"))</f>
        <v>1</v>
      </c>
      <c r="AE403" s="217">
        <f ca="1">_xll.qlVanillaSwapFairRate(AC403,AD403)</f>
        <v>2.0205872287523512E-2</v>
      </c>
      <c r="AF403" s="209" t="str">
        <f t="shared" si="23"/>
        <v>Receiver</v>
      </c>
      <c r="AG403" s="218">
        <v>10000</v>
      </c>
      <c r="AH403" s="219" t="str">
        <f ca="1">_xll.qlVanillaSwap(,AF403,AG403,S403,AE403+E403%%,Z403,Y403,AA403,,AB403)</f>
        <v>obj_014c9#0000</v>
      </c>
      <c r="AI403" s="219" t="str">
        <f ca="1">_xll.qlEuropeanExercise(,K403)</f>
        <v>obj_003ce#0000</v>
      </c>
      <c r="AJ403" s="211" t="s">
        <v>7669</v>
      </c>
      <c r="AK403" s="220" t="str">
        <f ca="1">_xll.qlSwaption(,AH403,AI403,AJ403)</f>
        <v>obj_01731#0000</v>
      </c>
      <c r="AL403" s="221" t="str">
        <f ca="1">_xll.qlConstantSwaptionVolatility(,,I403,J403,G403)</f>
        <v>obj_002c2#0000</v>
      </c>
      <c r="AM403" s="221" t="b">
        <f ca="1">_xll.qlInstrumentSetPricingEngine(AK403,_xll.qlBachelierBlackSwaptionEngine(,"YC-EUR-EONIA",AL403))</f>
        <v>1</v>
      </c>
      <c r="AN403" s="222">
        <f ca="1">_xll.qlInstrumentNPV(AK403,AM403)/_xll.qlYieldTSDiscount("YC-EUR-EONIA",L403)</f>
        <v>175.17023250390716</v>
      </c>
      <c r="AO403" s="222">
        <f ca="1">_xll.qlInstrumentResults(AK403,"annuity",AM403)</f>
        <v>39695.968188320127</v>
      </c>
      <c r="AP403" s="223" t="e">
        <f ca="1">H403*_xll.qlYieldTSDiscount("YC-EUR-EONIA",L403)/AO403</f>
        <v>#VALUE!</v>
      </c>
      <c r="AQ403" s="224" t="str">
        <f ca="1">IF(ISERROR(AP403),"",_xll.qlBachelierBlackFormulaImpliedVol(IF(AF403="Receiver","Put",IF(AF403="Payer","Call","NA")),AE403+E403%%,AE403,_xll.qlDayCounterYearFraction("Act/365 (Fixed)",B403,K403),AP403))</f>
        <v/>
      </c>
      <c r="AR403" s="225" t="str">
        <f ca="1">IF(ISERROR(AP403),"",_xll.qlBlackFormulaImpliedStdDev(IF(AF403="Receiver","Put",IF(AF403="Payer","Call","NA")),AE403+E403%%,AE403,AP403)/SQRT(_xll.qlDayCounterYearFraction("Act/365 (Fixed)",B403,K403)))</f>
        <v/>
      </c>
    </row>
    <row r="404" spans="2:44">
      <c r="B404" s="210">
        <f t="shared" ca="1" si="20"/>
        <v>42276</v>
      </c>
      <c r="C404" s="107" t="s">
        <v>47</v>
      </c>
      <c r="D404" s="107" t="s">
        <v>44</v>
      </c>
      <c r="E404" s="107">
        <v>-100</v>
      </c>
      <c r="F404" s="209" t="str">
        <f t="shared" si="21"/>
        <v>EUR FWD PREM-100 15Y5Y</v>
      </c>
      <c r="G404" s="212">
        <f t="shared" si="22"/>
        <v>7.0700000000000008E-3</v>
      </c>
      <c r="H404" s="213" t="str">
        <f>VLOOKUP(F404,SwaptionVols!$Z:$AE,4,FALSE)</f>
        <v>#N/A N/A</v>
      </c>
      <c r="I404" s="211" t="s">
        <v>7574</v>
      </c>
      <c r="J404" s="211" t="s">
        <v>7575</v>
      </c>
      <c r="K404" s="210">
        <f ca="1">_xll.qlCalendarAdvance(I404,B404,C404,J404)</f>
        <v>47756</v>
      </c>
      <c r="L404" s="210">
        <f ca="1">_xll.qlCalendarAdvance(I404,K404,"2d")</f>
        <v>47758</v>
      </c>
      <c r="M404" s="210">
        <f ca="1">_xll.qlCalendarAdvance(I404,L404,D404,"unadjusted")</f>
        <v>49584</v>
      </c>
      <c r="N404" s="211" t="s">
        <v>41</v>
      </c>
      <c r="O404" s="211" t="s">
        <v>7574</v>
      </c>
      <c r="P404" s="211" t="s">
        <v>7575</v>
      </c>
      <c r="Q404" s="211" t="s">
        <v>7575</v>
      </c>
      <c r="R404" s="211" t="s">
        <v>7670</v>
      </c>
      <c r="S404" s="214" t="str">
        <f ca="1">_xll.qlSchedule(,L404,M404,N404,O404,P404,Q404,R404)</f>
        <v>obj_006c3#0000</v>
      </c>
      <c r="T404" s="211" t="s">
        <v>58</v>
      </c>
      <c r="U404" s="211" t="s">
        <v>7574</v>
      </c>
      <c r="V404" s="211" t="s">
        <v>7575</v>
      </c>
      <c r="W404" s="211" t="s">
        <v>7575</v>
      </c>
      <c r="X404" s="211" t="s">
        <v>7670</v>
      </c>
      <c r="Y404" s="214" t="str">
        <f ca="1">_xll.qlSchedule(,L404,M404,T404,U404,V404,W404,X404)</f>
        <v>obj_00596#0000</v>
      </c>
      <c r="Z404" s="215" t="s">
        <v>7671</v>
      </c>
      <c r="AA404" s="216" t="s">
        <v>7640</v>
      </c>
      <c r="AB404" s="216" t="s">
        <v>7672</v>
      </c>
      <c r="AC404" s="214" t="str">
        <f ca="1">_xll.qlVanillaSwap(,,,S404,,Z404,Y404,AA404,,AB404)</f>
        <v>obj_00af6#0000</v>
      </c>
      <c r="AD404" s="214" t="b">
        <f ca="1">_xll.qlInstrumentSetPricingEngine(AC404,_xll.qlDiscountingSwapEngine(,"YC-EUR-EONIA"))</f>
        <v>1</v>
      </c>
      <c r="AE404" s="217">
        <f ca="1">_xll.qlVanillaSwapFairRate(AC404,AD404)</f>
        <v>2.0205872287523512E-2</v>
      </c>
      <c r="AF404" s="209" t="str">
        <f t="shared" si="23"/>
        <v>Receiver</v>
      </c>
      <c r="AG404" s="218">
        <v>10000</v>
      </c>
      <c r="AH404" s="219" t="str">
        <f ca="1">_xll.qlVanillaSwap(,AF404,AG404,S404,AE404+E404%%,Z404,Y404,AA404,,AB404)</f>
        <v>obj_013d0#0000</v>
      </c>
      <c r="AI404" s="219" t="str">
        <f ca="1">_xll.qlEuropeanExercise(,K404)</f>
        <v>obj_005bf#0000</v>
      </c>
      <c r="AJ404" s="211" t="s">
        <v>7669</v>
      </c>
      <c r="AK404" s="220" t="str">
        <f ca="1">_xll.qlSwaption(,AH404,AI404,AJ404)</f>
        <v>obj_015b5#0000</v>
      </c>
      <c r="AL404" s="221" t="str">
        <f ca="1">_xll.qlConstantSwaptionVolatility(,,I404,J404,G404)</f>
        <v>obj_002cc#0000</v>
      </c>
      <c r="AM404" s="221" t="b">
        <f ca="1">_xll.qlInstrumentSetPricingEngine(AK404,_xll.qlBachelierBlackSwaptionEngine(,"YC-EUR-EONIA",AL404))</f>
        <v>1</v>
      </c>
      <c r="AN404" s="222">
        <f ca="1">_xll.qlInstrumentNPV(AK404,AM404)/_xll.qlYieldTSDiscount("YC-EUR-EONIA",L404)</f>
        <v>313.20993302866771</v>
      </c>
      <c r="AO404" s="222">
        <f ca="1">_xll.qlInstrumentResults(AK404,"annuity",AM404)</f>
        <v>39695.968188320148</v>
      </c>
      <c r="AP404" s="223" t="e">
        <f ca="1">H404*_xll.qlYieldTSDiscount("YC-EUR-EONIA",L404)/AO404</f>
        <v>#VALUE!</v>
      </c>
      <c r="AQ404" s="224" t="str">
        <f ca="1">IF(ISERROR(AP404),"",_xll.qlBachelierBlackFormulaImpliedVol(IF(AF404="Receiver","Put",IF(AF404="Payer","Call","NA")),AE404+E404%%,AE404,_xll.qlDayCounterYearFraction("Act/365 (Fixed)",B404,K404),AP404))</f>
        <v/>
      </c>
      <c r="AR404" s="225" t="str">
        <f ca="1">IF(ISERROR(AP404),"",_xll.qlBlackFormulaImpliedStdDev(IF(AF404="Receiver","Put",IF(AF404="Payer","Call","NA")),AE404+E404%%,AE404,AP404)/SQRT(_xll.qlDayCounterYearFraction("Act/365 (Fixed)",B404,K404)))</f>
        <v/>
      </c>
    </row>
    <row r="405" spans="2:44">
      <c r="B405" s="210">
        <f t="shared" ca="1" si="20"/>
        <v>42276</v>
      </c>
      <c r="C405" s="107" t="s">
        <v>47</v>
      </c>
      <c r="D405" s="107" t="s">
        <v>44</v>
      </c>
      <c r="E405" s="107">
        <v>-50</v>
      </c>
      <c r="F405" s="209" t="str">
        <f t="shared" si="21"/>
        <v>EUR FWD PREM-50 15Y5Y</v>
      </c>
      <c r="G405" s="212">
        <f t="shared" si="22"/>
        <v>7.0700000000000008E-3</v>
      </c>
      <c r="H405" s="213" t="str">
        <f>VLOOKUP(F405,SwaptionVols!$Z:$AE,4,FALSE)</f>
        <v>#N/A N/A</v>
      </c>
      <c r="I405" s="211" t="s">
        <v>7574</v>
      </c>
      <c r="J405" s="211" t="s">
        <v>7575</v>
      </c>
      <c r="K405" s="210">
        <f ca="1">_xll.qlCalendarAdvance(I405,B405,C405,J405)</f>
        <v>47756</v>
      </c>
      <c r="L405" s="210">
        <f ca="1">_xll.qlCalendarAdvance(I405,K405,"2d")</f>
        <v>47758</v>
      </c>
      <c r="M405" s="210">
        <f ca="1">_xll.qlCalendarAdvance(I405,L405,D405,"unadjusted")</f>
        <v>49584</v>
      </c>
      <c r="N405" s="211" t="s">
        <v>41</v>
      </c>
      <c r="O405" s="211" t="s">
        <v>7574</v>
      </c>
      <c r="P405" s="211" t="s">
        <v>7575</v>
      </c>
      <c r="Q405" s="211" t="s">
        <v>7575</v>
      </c>
      <c r="R405" s="211" t="s">
        <v>7670</v>
      </c>
      <c r="S405" s="214" t="str">
        <f ca="1">_xll.qlSchedule(,L405,M405,N405,O405,P405,Q405,R405)</f>
        <v>obj_00758#0000</v>
      </c>
      <c r="T405" s="211" t="s">
        <v>58</v>
      </c>
      <c r="U405" s="211" t="s">
        <v>7574</v>
      </c>
      <c r="V405" s="211" t="s">
        <v>7575</v>
      </c>
      <c r="W405" s="211" t="s">
        <v>7575</v>
      </c>
      <c r="X405" s="211" t="s">
        <v>7670</v>
      </c>
      <c r="Y405" s="214" t="str">
        <f ca="1">_xll.qlSchedule(,L405,M405,T405,U405,V405,W405,X405)</f>
        <v>obj_00757#0000</v>
      </c>
      <c r="Z405" s="215" t="s">
        <v>7671</v>
      </c>
      <c r="AA405" s="216" t="s">
        <v>7640</v>
      </c>
      <c r="AB405" s="216" t="s">
        <v>7672</v>
      </c>
      <c r="AC405" s="214" t="str">
        <f ca="1">_xll.qlVanillaSwap(,,,S405,,Z405,Y405,AA405,,AB405)</f>
        <v>obj_00aef#0000</v>
      </c>
      <c r="AD405" s="214" t="b">
        <f ca="1">_xll.qlInstrumentSetPricingEngine(AC405,_xll.qlDiscountingSwapEngine(,"YC-EUR-EONIA"))</f>
        <v>1</v>
      </c>
      <c r="AE405" s="217">
        <f ca="1">_xll.qlVanillaSwapFairRate(AC405,AD405)</f>
        <v>2.0205872287523512E-2</v>
      </c>
      <c r="AF405" s="209" t="str">
        <f t="shared" si="23"/>
        <v>Receiver</v>
      </c>
      <c r="AG405" s="218">
        <v>10000</v>
      </c>
      <c r="AH405" s="219" t="str">
        <f ca="1">_xll.qlVanillaSwap(,AF405,AG405,S405,AE405+E405%%,Z405,Y405,AA405,,AB405)</f>
        <v>obj_01262#0000</v>
      </c>
      <c r="AI405" s="219" t="str">
        <f ca="1">_xll.qlEuropeanExercise(,K405)</f>
        <v>obj_0040d#0000</v>
      </c>
      <c r="AJ405" s="211" t="s">
        <v>7669</v>
      </c>
      <c r="AK405" s="220" t="str">
        <f ca="1">_xll.qlSwaption(,AH405,AI405,AJ405)</f>
        <v>obj_01518#0000</v>
      </c>
      <c r="AL405" s="221" t="str">
        <f ca="1">_xll.qlConstantSwaptionVolatility(,,I405,J405,G405)</f>
        <v>obj_00297#0000</v>
      </c>
      <c r="AM405" s="221" t="b">
        <f ca="1">_xll.qlInstrumentSetPricingEngine(AK405,_xll.qlBachelierBlackSwaptionEngine(,"YC-EUR-EONIA",AL405))</f>
        <v>1</v>
      </c>
      <c r="AN405" s="222">
        <f ca="1">_xll.qlInstrumentNPV(AK405,AM405)/_xll.qlYieldTSDiscount("YC-EUR-EONIA",L405)</f>
        <v>405.60296585041664</v>
      </c>
      <c r="AO405" s="222">
        <f ca="1">_xll.qlInstrumentResults(AK405,"annuity",AM405)</f>
        <v>39695.968188320127</v>
      </c>
      <c r="AP405" s="223" t="e">
        <f ca="1">H405*_xll.qlYieldTSDiscount("YC-EUR-EONIA",L405)/AO405</f>
        <v>#VALUE!</v>
      </c>
      <c r="AQ405" s="224" t="str">
        <f ca="1">IF(ISERROR(AP405),"",_xll.qlBachelierBlackFormulaImpliedVol(IF(AF405="Receiver","Put",IF(AF405="Payer","Call","NA")),AE405+E405%%,AE405,_xll.qlDayCounterYearFraction("Act/365 (Fixed)",B405,K405),AP405))</f>
        <v/>
      </c>
      <c r="AR405" s="225" t="str">
        <f ca="1">IF(ISERROR(AP405),"",_xll.qlBlackFormulaImpliedStdDev(IF(AF405="Receiver","Put",IF(AF405="Payer","Call","NA")),AE405+E405%%,AE405,AP405)/SQRT(_xll.qlDayCounterYearFraction("Act/365 (Fixed)",B405,K405)))</f>
        <v/>
      </c>
    </row>
    <row r="406" spans="2:44">
      <c r="B406" s="210">
        <f t="shared" ca="1" si="20"/>
        <v>42276</v>
      </c>
      <c r="C406" s="107" t="s">
        <v>47</v>
      </c>
      <c r="D406" s="107" t="s">
        <v>44</v>
      </c>
      <c r="E406" s="107">
        <v>-25</v>
      </c>
      <c r="F406" s="209" t="str">
        <f t="shared" si="21"/>
        <v>EUR FWD PREM-25 15Y5Y</v>
      </c>
      <c r="G406" s="212">
        <f t="shared" si="22"/>
        <v>7.0700000000000008E-3</v>
      </c>
      <c r="H406" s="213" t="str">
        <f>VLOOKUP(F406,SwaptionVols!$Z:$AE,4,FALSE)</f>
        <v>#N/A N/A</v>
      </c>
      <c r="I406" s="211" t="s">
        <v>7574</v>
      </c>
      <c r="J406" s="211" t="s">
        <v>7575</v>
      </c>
      <c r="K406" s="210">
        <f ca="1">_xll.qlCalendarAdvance(I406,B406,C406,J406)</f>
        <v>47756</v>
      </c>
      <c r="L406" s="210">
        <f ca="1">_xll.qlCalendarAdvance(I406,K406,"2d")</f>
        <v>47758</v>
      </c>
      <c r="M406" s="210">
        <f ca="1">_xll.qlCalendarAdvance(I406,L406,D406,"unadjusted")</f>
        <v>49584</v>
      </c>
      <c r="N406" s="211" t="s">
        <v>41</v>
      </c>
      <c r="O406" s="211" t="s">
        <v>7574</v>
      </c>
      <c r="P406" s="211" t="s">
        <v>7575</v>
      </c>
      <c r="Q406" s="211" t="s">
        <v>7575</v>
      </c>
      <c r="R406" s="211" t="s">
        <v>7670</v>
      </c>
      <c r="S406" s="214" t="str">
        <f ca="1">_xll.qlSchedule(,L406,M406,N406,O406,P406,Q406,R406)</f>
        <v>obj_0069c#0000</v>
      </c>
      <c r="T406" s="211" t="s">
        <v>58</v>
      </c>
      <c r="U406" s="211" t="s">
        <v>7574</v>
      </c>
      <c r="V406" s="211" t="s">
        <v>7575</v>
      </c>
      <c r="W406" s="211" t="s">
        <v>7575</v>
      </c>
      <c r="X406" s="211" t="s">
        <v>7670</v>
      </c>
      <c r="Y406" s="214" t="str">
        <f ca="1">_xll.qlSchedule(,L406,M406,T406,U406,V406,W406,X406)</f>
        <v>obj_00517#0000</v>
      </c>
      <c r="Z406" s="215" t="s">
        <v>7671</v>
      </c>
      <c r="AA406" s="216" t="s">
        <v>7640</v>
      </c>
      <c r="AB406" s="216" t="s">
        <v>7672</v>
      </c>
      <c r="AC406" s="214" t="str">
        <f ca="1">_xll.qlVanillaSwap(,,,S406,,Z406,Y406,AA406,,AB406)</f>
        <v>obj_00b0a#0000</v>
      </c>
      <c r="AD406" s="214" t="b">
        <f ca="1">_xll.qlInstrumentSetPricingEngine(AC406,_xll.qlDiscountingSwapEngine(,"YC-EUR-EONIA"))</f>
        <v>1</v>
      </c>
      <c r="AE406" s="217">
        <f ca="1">_xll.qlVanillaSwapFairRate(AC406,AD406)</f>
        <v>2.0205872287523512E-2</v>
      </c>
      <c r="AF406" s="209" t="str">
        <f t="shared" si="23"/>
        <v>Receiver</v>
      </c>
      <c r="AG406" s="218">
        <v>10000</v>
      </c>
      <c r="AH406" s="219" t="str">
        <f ca="1">_xll.qlVanillaSwap(,AF406,AG406,S406,AE406+E406%%,Z406,Y406,AA406,,AB406)</f>
        <v>obj_013d1#0000</v>
      </c>
      <c r="AI406" s="219" t="str">
        <f ca="1">_xll.qlEuropeanExercise(,K406)</f>
        <v>obj_0066c#0000</v>
      </c>
      <c r="AJ406" s="211" t="s">
        <v>7669</v>
      </c>
      <c r="AK406" s="220" t="str">
        <f ca="1">_xll.qlSwaption(,AH406,AI406,AJ406)</f>
        <v>obj_01551#0000</v>
      </c>
      <c r="AL406" s="221" t="str">
        <f ca="1">_xll.qlConstantSwaptionVolatility(,,I406,J406,G406)</f>
        <v>obj_002c5#0000</v>
      </c>
      <c r="AM406" s="221" t="b">
        <f ca="1">_xll.qlInstrumentSetPricingEngine(AK406,_xll.qlBachelierBlackSwaptionEngine(,"YC-EUR-EONIA",AL406))</f>
        <v>1</v>
      </c>
      <c r="AN406" s="222">
        <f ca="1">_xll.qlInstrumentNPV(AK406,AM406)/_xll.qlYieldTSDiscount("YC-EUR-EONIA",L406)</f>
        <v>458.07694390767949</v>
      </c>
      <c r="AO406" s="222">
        <f ca="1">_xll.qlInstrumentResults(AK406,"annuity",AM406)</f>
        <v>39695.968188320127</v>
      </c>
      <c r="AP406" s="223" t="e">
        <f ca="1">H406*_xll.qlYieldTSDiscount("YC-EUR-EONIA",L406)/AO406</f>
        <v>#VALUE!</v>
      </c>
      <c r="AQ406" s="224" t="str">
        <f ca="1">IF(ISERROR(AP406),"",_xll.qlBachelierBlackFormulaImpliedVol(IF(AF406="Receiver","Put",IF(AF406="Payer","Call","NA")),AE406+E406%%,AE406,_xll.qlDayCounterYearFraction("Act/365 (Fixed)",B406,K406),AP406))</f>
        <v/>
      </c>
      <c r="AR406" s="225" t="str">
        <f ca="1">IF(ISERROR(AP406),"",_xll.qlBlackFormulaImpliedStdDev(IF(AF406="Receiver","Put",IF(AF406="Payer","Call","NA")),AE406+E406%%,AE406,AP406)/SQRT(_xll.qlDayCounterYearFraction("Act/365 (Fixed)",B406,K406)))</f>
        <v/>
      </c>
    </row>
    <row r="407" spans="2:44">
      <c r="B407" s="210">
        <f t="shared" ca="1" si="20"/>
        <v>42276</v>
      </c>
      <c r="C407" s="107" t="s">
        <v>47</v>
      </c>
      <c r="D407" s="107" t="s">
        <v>44</v>
      </c>
      <c r="E407" s="107">
        <v>25</v>
      </c>
      <c r="F407" s="209" t="str">
        <f t="shared" si="21"/>
        <v>EUR FWD PREM 25 15Y5Y</v>
      </c>
      <c r="G407" s="212">
        <f t="shared" si="22"/>
        <v>7.0700000000000008E-3</v>
      </c>
      <c r="H407" s="213" t="str">
        <f>VLOOKUP(F407,SwaptionVols!$Z:$AE,4,FALSE)</f>
        <v>#N/A N/A</v>
      </c>
      <c r="I407" s="211" t="s">
        <v>7574</v>
      </c>
      <c r="J407" s="211" t="s">
        <v>7575</v>
      </c>
      <c r="K407" s="210">
        <f ca="1">_xll.qlCalendarAdvance(I407,B407,C407,J407)</f>
        <v>47756</v>
      </c>
      <c r="L407" s="210">
        <f ca="1">_xll.qlCalendarAdvance(I407,K407,"2d")</f>
        <v>47758</v>
      </c>
      <c r="M407" s="210">
        <f ca="1">_xll.qlCalendarAdvance(I407,L407,D407,"unadjusted")</f>
        <v>49584</v>
      </c>
      <c r="N407" s="211" t="s">
        <v>41</v>
      </c>
      <c r="O407" s="211" t="s">
        <v>7574</v>
      </c>
      <c r="P407" s="211" t="s">
        <v>7575</v>
      </c>
      <c r="Q407" s="211" t="s">
        <v>7575</v>
      </c>
      <c r="R407" s="211" t="s">
        <v>7670</v>
      </c>
      <c r="S407" s="214" t="str">
        <f ca="1">_xll.qlSchedule(,L407,M407,N407,O407,P407,Q407,R407)</f>
        <v>obj_007c0#0000</v>
      </c>
      <c r="T407" s="211" t="s">
        <v>58</v>
      </c>
      <c r="U407" s="211" t="s">
        <v>7574</v>
      </c>
      <c r="V407" s="211" t="s">
        <v>7575</v>
      </c>
      <c r="W407" s="211" t="s">
        <v>7575</v>
      </c>
      <c r="X407" s="211" t="s">
        <v>7670</v>
      </c>
      <c r="Y407" s="214" t="str">
        <f ca="1">_xll.qlSchedule(,L407,M407,T407,U407,V407,W407,X407)</f>
        <v>obj_009be#0000</v>
      </c>
      <c r="Z407" s="215" t="s">
        <v>7671</v>
      </c>
      <c r="AA407" s="216" t="s">
        <v>7640</v>
      </c>
      <c r="AB407" s="216" t="s">
        <v>7672</v>
      </c>
      <c r="AC407" s="214" t="str">
        <f ca="1">_xll.qlVanillaSwap(,,,S407,,Z407,Y407,AA407,,AB407)</f>
        <v>obj_00a09#0000</v>
      </c>
      <c r="AD407" s="214" t="b">
        <f ca="1">_xll.qlInstrumentSetPricingEngine(AC407,_xll.qlDiscountingSwapEngine(,"YC-EUR-EONIA"))</f>
        <v>1</v>
      </c>
      <c r="AE407" s="217">
        <f ca="1">_xll.qlVanillaSwapFairRate(AC407,AD407)</f>
        <v>2.0205872287523512E-2</v>
      </c>
      <c r="AF407" s="209" t="str">
        <f t="shared" si="23"/>
        <v>Payer</v>
      </c>
      <c r="AG407" s="218">
        <v>10000</v>
      </c>
      <c r="AH407" s="219" t="str">
        <f ca="1">_xll.qlVanillaSwap(,AF407,AG407,S407,AE407+E407%%,Z407,Y407,AA407,,AB407)</f>
        <v>obj_016cf#0000</v>
      </c>
      <c r="AI407" s="219" t="str">
        <f ca="1">_xll.qlEuropeanExercise(,K407)</f>
        <v>obj_0034a#0000</v>
      </c>
      <c r="AJ407" s="211" t="s">
        <v>7669</v>
      </c>
      <c r="AK407" s="220" t="str">
        <f ca="1">_xll.qlSwaption(,AH407,AI407,AJ407)</f>
        <v>obj_017b5#0000</v>
      </c>
      <c r="AL407" s="221" t="str">
        <f ca="1">_xll.qlConstantSwaptionVolatility(,,I407,J407,G407)</f>
        <v>obj_002ac#0000</v>
      </c>
      <c r="AM407" s="221" t="b">
        <f ca="1">_xll.qlInstrumentSetPricingEngine(AK407,_xll.qlBachelierBlackSwaptionEngine(,"YC-EUR-EONIA",AL407))</f>
        <v>1</v>
      </c>
      <c r="AN407" s="222">
        <f ca="1">_xll.qlInstrumentNPV(AK407,AM407)/_xll.qlYieldTSDiscount("YC-EUR-EONIA",L407)</f>
        <v>458.07694390768063</v>
      </c>
      <c r="AO407" s="222">
        <f ca="1">_xll.qlInstrumentResults(AK407,"annuity",AM407)</f>
        <v>39695.968188320127</v>
      </c>
      <c r="AP407" s="223" t="e">
        <f ca="1">H407*_xll.qlYieldTSDiscount("YC-EUR-EONIA",L407)/AO407</f>
        <v>#VALUE!</v>
      </c>
      <c r="AQ407" s="224" t="str">
        <f ca="1">IF(ISERROR(AP407),"",_xll.qlBachelierBlackFormulaImpliedVol(IF(AF407="Receiver","Put",IF(AF407="Payer","Call","NA")),AE407+E407%%,AE407,_xll.qlDayCounterYearFraction("Act/365 (Fixed)",B407,K407),AP407))</f>
        <v/>
      </c>
      <c r="AR407" s="225" t="str">
        <f ca="1">IF(ISERROR(AP407),"",_xll.qlBlackFormulaImpliedStdDev(IF(AF407="Receiver","Put",IF(AF407="Payer","Call","NA")),AE407+E407%%,AE407,AP407)/SQRT(_xll.qlDayCounterYearFraction("Act/365 (Fixed)",B407,K407)))</f>
        <v/>
      </c>
    </row>
    <row r="408" spans="2:44">
      <c r="B408" s="210">
        <f t="shared" ca="1" si="20"/>
        <v>42276</v>
      </c>
      <c r="C408" s="107" t="s">
        <v>47</v>
      </c>
      <c r="D408" s="107" t="s">
        <v>44</v>
      </c>
      <c r="E408" s="107">
        <v>50</v>
      </c>
      <c r="F408" s="209" t="str">
        <f t="shared" si="21"/>
        <v>EUR FWD PREM 50 15Y5Y</v>
      </c>
      <c r="G408" s="212">
        <f t="shared" si="22"/>
        <v>7.0700000000000008E-3</v>
      </c>
      <c r="H408" s="213" t="str">
        <f>VLOOKUP(F408,SwaptionVols!$Z:$AE,4,FALSE)</f>
        <v>#N/A N/A</v>
      </c>
      <c r="I408" s="211" t="s">
        <v>7574</v>
      </c>
      <c r="J408" s="211" t="s">
        <v>7575</v>
      </c>
      <c r="K408" s="210">
        <f ca="1">_xll.qlCalendarAdvance(I408,B408,C408,J408)</f>
        <v>47756</v>
      </c>
      <c r="L408" s="210">
        <f ca="1">_xll.qlCalendarAdvance(I408,K408,"2d")</f>
        <v>47758</v>
      </c>
      <c r="M408" s="210">
        <f ca="1">_xll.qlCalendarAdvance(I408,L408,D408,"unadjusted")</f>
        <v>49584</v>
      </c>
      <c r="N408" s="211" t="s">
        <v>41</v>
      </c>
      <c r="O408" s="211" t="s">
        <v>7574</v>
      </c>
      <c r="P408" s="211" t="s">
        <v>7575</v>
      </c>
      <c r="Q408" s="211" t="s">
        <v>7575</v>
      </c>
      <c r="R408" s="211" t="s">
        <v>7670</v>
      </c>
      <c r="S408" s="214" t="str">
        <f ca="1">_xll.qlSchedule(,L408,M408,N408,O408,P408,Q408,R408)</f>
        <v>obj_008de#0000</v>
      </c>
      <c r="T408" s="211" t="s">
        <v>58</v>
      </c>
      <c r="U408" s="211" t="s">
        <v>7574</v>
      </c>
      <c r="V408" s="211" t="s">
        <v>7575</v>
      </c>
      <c r="W408" s="211" t="s">
        <v>7575</v>
      </c>
      <c r="X408" s="211" t="s">
        <v>7670</v>
      </c>
      <c r="Y408" s="214" t="str">
        <f ca="1">_xll.qlSchedule(,L408,M408,T408,U408,V408,W408,X408)</f>
        <v>obj_0099e#0000</v>
      </c>
      <c r="Z408" s="215" t="s">
        <v>7671</v>
      </c>
      <c r="AA408" s="216" t="s">
        <v>7640</v>
      </c>
      <c r="AB408" s="216" t="s">
        <v>7672</v>
      </c>
      <c r="AC408" s="214" t="str">
        <f ca="1">_xll.qlVanillaSwap(,,,S408,,Z408,Y408,AA408,,AB408)</f>
        <v>obj_00a41#0000</v>
      </c>
      <c r="AD408" s="214" t="b">
        <f ca="1">_xll.qlInstrumentSetPricingEngine(AC408,_xll.qlDiscountingSwapEngine(,"YC-EUR-EONIA"))</f>
        <v>1</v>
      </c>
      <c r="AE408" s="217">
        <f ca="1">_xll.qlVanillaSwapFairRate(AC408,AD408)</f>
        <v>2.0205872287523512E-2</v>
      </c>
      <c r="AF408" s="209" t="str">
        <f t="shared" si="23"/>
        <v>Payer</v>
      </c>
      <c r="AG408" s="218">
        <v>10000</v>
      </c>
      <c r="AH408" s="219" t="str">
        <f ca="1">_xll.qlVanillaSwap(,AF408,AG408,S408,AE408+E408%%,Z408,Y408,AA408,,AB408)</f>
        <v>obj_0126c#0000</v>
      </c>
      <c r="AI408" s="219" t="str">
        <f ca="1">_xll.qlEuropeanExercise(,K408)</f>
        <v>obj_00366#0000</v>
      </c>
      <c r="AJ408" s="211" t="s">
        <v>7669</v>
      </c>
      <c r="AK408" s="220" t="str">
        <f ca="1">_xll.qlSwaption(,AH408,AI408,AJ408)</f>
        <v>obj_014c3#0000</v>
      </c>
      <c r="AL408" s="221" t="str">
        <f ca="1">_xll.qlConstantSwaptionVolatility(,,I408,J408,G408)</f>
        <v>obj_002ed#0000</v>
      </c>
      <c r="AM408" s="221" t="b">
        <f ca="1">_xll.qlInstrumentSetPricingEngine(AK408,_xll.qlBachelierBlackSwaptionEngine(,"YC-EUR-EONIA",AL408))</f>
        <v>1</v>
      </c>
      <c r="AN408" s="222">
        <f ca="1">_xll.qlInstrumentNPV(AK408,AM408)/_xll.qlYieldTSDiscount("YC-EUR-EONIA",L408)</f>
        <v>405.60296585041772</v>
      </c>
      <c r="AO408" s="222">
        <f ca="1">_xll.qlInstrumentResults(AK408,"annuity",AM408)</f>
        <v>39695.968188320127</v>
      </c>
      <c r="AP408" s="223" t="e">
        <f ca="1">H408*_xll.qlYieldTSDiscount("YC-EUR-EONIA",L408)/AO408</f>
        <v>#VALUE!</v>
      </c>
      <c r="AQ408" s="224" t="str">
        <f ca="1">IF(ISERROR(AP408),"",_xll.qlBachelierBlackFormulaImpliedVol(IF(AF408="Receiver","Put",IF(AF408="Payer","Call","NA")),AE408+E408%%,AE408,_xll.qlDayCounterYearFraction("Act/365 (Fixed)",B408,K408),AP408))</f>
        <v/>
      </c>
      <c r="AR408" s="225" t="str">
        <f ca="1">IF(ISERROR(AP408),"",_xll.qlBlackFormulaImpliedStdDev(IF(AF408="Receiver","Put",IF(AF408="Payer","Call","NA")),AE408+E408%%,AE408,AP408)/SQRT(_xll.qlDayCounterYearFraction("Act/365 (Fixed)",B408,K408)))</f>
        <v/>
      </c>
    </row>
    <row r="409" spans="2:44">
      <c r="B409" s="210">
        <f t="shared" ca="1" si="20"/>
        <v>42276</v>
      </c>
      <c r="C409" s="107" t="s">
        <v>47</v>
      </c>
      <c r="D409" s="107" t="s">
        <v>44</v>
      </c>
      <c r="E409" s="107">
        <v>100</v>
      </c>
      <c r="F409" s="209" t="str">
        <f t="shared" si="21"/>
        <v>EUR FWD PREM 100 15Y5Y</v>
      </c>
      <c r="G409" s="212">
        <f t="shared" si="22"/>
        <v>7.0700000000000008E-3</v>
      </c>
      <c r="H409" s="213" t="str">
        <f>VLOOKUP(F409,SwaptionVols!$Z:$AE,4,FALSE)</f>
        <v>#N/A N/A</v>
      </c>
      <c r="I409" s="211" t="s">
        <v>7574</v>
      </c>
      <c r="J409" s="211" t="s">
        <v>7575</v>
      </c>
      <c r="K409" s="210">
        <f ca="1">_xll.qlCalendarAdvance(I409,B409,C409,J409)</f>
        <v>47756</v>
      </c>
      <c r="L409" s="210">
        <f ca="1">_xll.qlCalendarAdvance(I409,K409,"2d")</f>
        <v>47758</v>
      </c>
      <c r="M409" s="210">
        <f ca="1">_xll.qlCalendarAdvance(I409,L409,D409,"unadjusted")</f>
        <v>49584</v>
      </c>
      <c r="N409" s="211" t="s">
        <v>41</v>
      </c>
      <c r="O409" s="211" t="s">
        <v>7574</v>
      </c>
      <c r="P409" s="211" t="s">
        <v>7575</v>
      </c>
      <c r="Q409" s="211" t="s">
        <v>7575</v>
      </c>
      <c r="R409" s="211" t="s">
        <v>7670</v>
      </c>
      <c r="S409" s="214" t="str">
        <f ca="1">_xll.qlSchedule(,L409,M409,N409,O409,P409,Q409,R409)</f>
        <v>obj_00623#0000</v>
      </c>
      <c r="T409" s="211" t="s">
        <v>58</v>
      </c>
      <c r="U409" s="211" t="s">
        <v>7574</v>
      </c>
      <c r="V409" s="211" t="s">
        <v>7575</v>
      </c>
      <c r="W409" s="211" t="s">
        <v>7575</v>
      </c>
      <c r="X409" s="211" t="s">
        <v>7670</v>
      </c>
      <c r="Y409" s="214" t="str">
        <f ca="1">_xll.qlSchedule(,L409,M409,T409,U409,V409,W409,X409)</f>
        <v>obj_00ac4#0000</v>
      </c>
      <c r="Z409" s="215" t="s">
        <v>7671</v>
      </c>
      <c r="AA409" s="216" t="s">
        <v>7640</v>
      </c>
      <c r="AB409" s="216" t="s">
        <v>7672</v>
      </c>
      <c r="AC409" s="214" t="str">
        <f ca="1">_xll.qlVanillaSwap(,,,S409,,Z409,Y409,AA409,,AB409)</f>
        <v>obj_00c07#0000</v>
      </c>
      <c r="AD409" s="214" t="b">
        <f ca="1">_xll.qlInstrumentSetPricingEngine(AC409,_xll.qlDiscountingSwapEngine(,"YC-EUR-EONIA"))</f>
        <v>1</v>
      </c>
      <c r="AE409" s="217">
        <f ca="1">_xll.qlVanillaSwapFairRate(AC409,AD409)</f>
        <v>2.0205872287523512E-2</v>
      </c>
      <c r="AF409" s="209" t="str">
        <f t="shared" si="23"/>
        <v>Payer</v>
      </c>
      <c r="AG409" s="218">
        <v>10000</v>
      </c>
      <c r="AH409" s="219" t="str">
        <f ca="1">_xll.qlVanillaSwap(,AF409,AG409,S409,AE409+E409%%,Z409,Y409,AA409,,AB409)</f>
        <v>obj_014b3#0000</v>
      </c>
      <c r="AI409" s="219" t="str">
        <f ca="1">_xll.qlEuropeanExercise(,K409)</f>
        <v>obj_003d7#0000</v>
      </c>
      <c r="AJ409" s="211" t="s">
        <v>7669</v>
      </c>
      <c r="AK409" s="220" t="str">
        <f ca="1">_xll.qlSwaption(,AH409,AI409,AJ409)</f>
        <v>obj_0177e#0000</v>
      </c>
      <c r="AL409" s="221" t="str">
        <f ca="1">_xll.qlConstantSwaptionVolatility(,,I409,J409,G409)</f>
        <v>obj_002e9#0000</v>
      </c>
      <c r="AM409" s="221" t="b">
        <f ca="1">_xll.qlInstrumentSetPricingEngine(AK409,_xll.qlBachelierBlackSwaptionEngine(,"YC-EUR-EONIA",AL409))</f>
        <v>1</v>
      </c>
      <c r="AN409" s="222">
        <f ca="1">_xll.qlInstrumentNPV(AK409,AM409)/_xll.qlYieldTSDiscount("YC-EUR-EONIA",L409)</f>
        <v>313.20993302866685</v>
      </c>
      <c r="AO409" s="222">
        <f ca="1">_xll.qlInstrumentResults(AK409,"annuity",AM409)</f>
        <v>39695.968188320127</v>
      </c>
      <c r="AP409" s="223" t="e">
        <f ca="1">H409*_xll.qlYieldTSDiscount("YC-EUR-EONIA",L409)/AO409</f>
        <v>#VALUE!</v>
      </c>
      <c r="AQ409" s="224" t="str">
        <f ca="1">IF(ISERROR(AP409),"",_xll.qlBachelierBlackFormulaImpliedVol(IF(AF409="Receiver","Put",IF(AF409="Payer","Call","NA")),AE409+E409%%,AE409,_xll.qlDayCounterYearFraction("Act/365 (Fixed)",B409,K409),AP409))</f>
        <v/>
      </c>
      <c r="AR409" s="225" t="str">
        <f ca="1">IF(ISERROR(AP409),"",_xll.qlBlackFormulaImpliedStdDev(IF(AF409="Receiver","Put",IF(AF409="Payer","Call","NA")),AE409+E409%%,AE409,AP409)/SQRT(_xll.qlDayCounterYearFraction("Act/365 (Fixed)",B409,K409)))</f>
        <v/>
      </c>
    </row>
    <row r="410" spans="2:44">
      <c r="B410" s="210">
        <f t="shared" ca="1" si="20"/>
        <v>42276</v>
      </c>
      <c r="C410" s="107" t="s">
        <v>47</v>
      </c>
      <c r="D410" s="107" t="s">
        <v>44</v>
      </c>
      <c r="E410" s="107">
        <v>200</v>
      </c>
      <c r="F410" s="209" t="str">
        <f t="shared" si="21"/>
        <v>EUR FWD PREM 200 15Y5Y</v>
      </c>
      <c r="G410" s="212">
        <f t="shared" si="22"/>
        <v>7.0700000000000008E-3</v>
      </c>
      <c r="H410" s="213" t="str">
        <f>VLOOKUP(F410,SwaptionVols!$Z:$AE,4,FALSE)</f>
        <v>#N/A N/A</v>
      </c>
      <c r="I410" s="211" t="s">
        <v>7574</v>
      </c>
      <c r="J410" s="211" t="s">
        <v>7575</v>
      </c>
      <c r="K410" s="210">
        <f ca="1">_xll.qlCalendarAdvance(I410,B410,C410,J410)</f>
        <v>47756</v>
      </c>
      <c r="L410" s="210">
        <f ca="1">_xll.qlCalendarAdvance(I410,K410,"2d")</f>
        <v>47758</v>
      </c>
      <c r="M410" s="210">
        <f ca="1">_xll.qlCalendarAdvance(I410,L410,D410,"unadjusted")</f>
        <v>49584</v>
      </c>
      <c r="N410" s="211" t="s">
        <v>41</v>
      </c>
      <c r="O410" s="211" t="s">
        <v>7574</v>
      </c>
      <c r="P410" s="211" t="s">
        <v>7575</v>
      </c>
      <c r="Q410" s="211" t="s">
        <v>7575</v>
      </c>
      <c r="R410" s="211" t="s">
        <v>7670</v>
      </c>
      <c r="S410" s="214" t="str">
        <f ca="1">_xll.qlSchedule(,L410,M410,N410,O410,P410,Q410,R410)</f>
        <v>obj_00907#0000</v>
      </c>
      <c r="T410" s="211" t="s">
        <v>58</v>
      </c>
      <c r="U410" s="211" t="s">
        <v>7574</v>
      </c>
      <c r="V410" s="211" t="s">
        <v>7575</v>
      </c>
      <c r="W410" s="211" t="s">
        <v>7575</v>
      </c>
      <c r="X410" s="211" t="s">
        <v>7670</v>
      </c>
      <c r="Y410" s="214" t="str">
        <f ca="1">_xll.qlSchedule(,L410,M410,T410,U410,V410,W410,X410)</f>
        <v>obj_00906#0000</v>
      </c>
      <c r="Z410" s="215" t="s">
        <v>7671</v>
      </c>
      <c r="AA410" s="216" t="s">
        <v>7640</v>
      </c>
      <c r="AB410" s="216" t="s">
        <v>7672</v>
      </c>
      <c r="AC410" s="214" t="str">
        <f ca="1">_xll.qlVanillaSwap(,,,S410,,Z410,Y410,AA410,,AB410)</f>
        <v>obj_00d21#0000</v>
      </c>
      <c r="AD410" s="214" t="b">
        <f ca="1">_xll.qlInstrumentSetPricingEngine(AC410,_xll.qlDiscountingSwapEngine(,"YC-EUR-EONIA"))</f>
        <v>1</v>
      </c>
      <c r="AE410" s="217">
        <f ca="1">_xll.qlVanillaSwapFairRate(AC410,AD410)</f>
        <v>2.0205872287523512E-2</v>
      </c>
      <c r="AF410" s="209" t="str">
        <f t="shared" si="23"/>
        <v>Payer</v>
      </c>
      <c r="AG410" s="218">
        <v>10000</v>
      </c>
      <c r="AH410" s="219" t="str">
        <f ca="1">_xll.qlVanillaSwap(,AF410,AG410,S410,AE410+E410%%,Z410,Y410,AA410,,AB410)</f>
        <v>obj_01337#0000</v>
      </c>
      <c r="AI410" s="219" t="str">
        <f ca="1">_xll.qlEuropeanExercise(,K410)</f>
        <v>obj_0048d#0000</v>
      </c>
      <c r="AJ410" s="211" t="s">
        <v>7669</v>
      </c>
      <c r="AK410" s="220" t="str">
        <f ca="1">_xll.qlSwaption(,AH410,AI410,AJ410)</f>
        <v>obj_014bb#0000</v>
      </c>
      <c r="AL410" s="221" t="str">
        <f ca="1">_xll.qlConstantSwaptionVolatility(,,I410,J410,G410)</f>
        <v>obj_0031a#0000</v>
      </c>
      <c r="AM410" s="221" t="b">
        <f ca="1">_xll.qlInstrumentSetPricingEngine(AK410,_xll.qlBachelierBlackSwaptionEngine(,"YC-EUR-EONIA",AL410))</f>
        <v>1</v>
      </c>
      <c r="AN410" s="222">
        <f ca="1">_xll.qlInstrumentNPV(AK410,AM410)/_xll.qlYieldTSDiscount("YC-EUR-EONIA",L410)</f>
        <v>175.17023250390687</v>
      </c>
      <c r="AO410" s="222">
        <f ca="1">_xll.qlInstrumentResults(AK410,"annuity",AM410)</f>
        <v>39695.968188320127</v>
      </c>
      <c r="AP410" s="223" t="e">
        <f ca="1">H410*_xll.qlYieldTSDiscount("YC-EUR-EONIA",L410)/AO410</f>
        <v>#VALUE!</v>
      </c>
      <c r="AQ410" s="224" t="str">
        <f ca="1">IF(ISERROR(AP410),"",_xll.qlBachelierBlackFormulaImpliedVol(IF(AF410="Receiver","Put",IF(AF410="Payer","Call","NA")),AE410+E410%%,AE410,_xll.qlDayCounterYearFraction("Act/365 (Fixed)",B410,K410),AP410))</f>
        <v/>
      </c>
      <c r="AR410" s="225" t="str">
        <f ca="1">IF(ISERROR(AP410),"",_xll.qlBlackFormulaImpliedStdDev(IF(AF410="Receiver","Put",IF(AF410="Payer","Call","NA")),AE410+E410%%,AE410,AP410)/SQRT(_xll.qlDayCounterYearFraction("Act/365 (Fixed)",B410,K410)))</f>
        <v/>
      </c>
    </row>
    <row r="411" spans="2:44">
      <c r="B411" s="210">
        <f t="shared" ref="B411:B474" ca="1" si="24">RefDate</f>
        <v>42276</v>
      </c>
      <c r="C411" s="107" t="s">
        <v>209</v>
      </c>
      <c r="D411" s="107" t="s">
        <v>46</v>
      </c>
      <c r="E411" s="107">
        <v>-200</v>
      </c>
      <c r="F411" s="209" t="str">
        <f t="shared" si="21"/>
        <v>EUR FWD PREM-200 1M10Y</v>
      </c>
      <c r="G411" s="212">
        <f t="shared" si="22"/>
        <v>6.6400000000000001E-3</v>
      </c>
      <c r="H411" s="213" t="str">
        <f>VLOOKUP(F411,SwaptionVols!$Z:$AE,4,FALSE)</f>
        <v>#N/A N/A</v>
      </c>
      <c r="I411" s="211" t="s">
        <v>7574</v>
      </c>
      <c r="J411" s="211" t="s">
        <v>7575</v>
      </c>
      <c r="K411" s="210">
        <f ca="1">_xll.qlCalendarAdvance(I411,B411,C411,J411)</f>
        <v>42306</v>
      </c>
      <c r="L411" s="210">
        <f ca="1">_xll.qlCalendarAdvance(I411,K411,"2d")</f>
        <v>42310</v>
      </c>
      <c r="M411" s="210">
        <f ca="1">_xll.qlCalendarAdvance(I411,L411,D411,"unadjusted")</f>
        <v>45963</v>
      </c>
      <c r="N411" s="211" t="s">
        <v>41</v>
      </c>
      <c r="O411" s="211" t="s">
        <v>7574</v>
      </c>
      <c r="P411" s="211" t="s">
        <v>7575</v>
      </c>
      <c r="Q411" s="211" t="s">
        <v>7575</v>
      </c>
      <c r="R411" s="211" t="s">
        <v>7670</v>
      </c>
      <c r="S411" s="214" t="str">
        <f ca="1">_xll.qlSchedule(,L411,M411,N411,O411,P411,Q411,R411)</f>
        <v>obj_008e3#0000</v>
      </c>
      <c r="T411" s="211" t="s">
        <v>58</v>
      </c>
      <c r="U411" s="211" t="s">
        <v>7574</v>
      </c>
      <c r="V411" s="211" t="s">
        <v>7575</v>
      </c>
      <c r="W411" s="211" t="s">
        <v>7575</v>
      </c>
      <c r="X411" s="211" t="s">
        <v>7670</v>
      </c>
      <c r="Y411" s="214" t="str">
        <f ca="1">_xll.qlSchedule(,L411,M411,T411,U411,V411,W411,X411)</f>
        <v>obj_008e4#0000</v>
      </c>
      <c r="Z411" s="215" t="s">
        <v>7671</v>
      </c>
      <c r="AA411" s="216" t="s">
        <v>7640</v>
      </c>
      <c r="AB411" s="216" t="s">
        <v>7672</v>
      </c>
      <c r="AC411" s="214" t="str">
        <f ca="1">_xll.qlVanillaSwap(,,,S411,,Z411,Y411,AA411,,AB411)</f>
        <v>obj_00bdc#0000</v>
      </c>
      <c r="AD411" s="214" t="b">
        <f ca="1">_xll.qlInstrumentSetPricingEngine(AC411,_xll.qlDiscountingSwapEngine(,"YC-EUR-EONIA"))</f>
        <v>1</v>
      </c>
      <c r="AE411" s="217">
        <f ca="1">_xll.qlVanillaSwapFairRate(AC411,AD411)</f>
        <v>9.7827098223663474E-3</v>
      </c>
      <c r="AF411" s="209" t="str">
        <f t="shared" si="23"/>
        <v>Receiver</v>
      </c>
      <c r="AG411" s="218">
        <v>10000</v>
      </c>
      <c r="AH411" s="219" t="str">
        <f ca="1">_xll.qlVanillaSwap(,AF411,AG411,S411,AE411+E411%%,Z411,Y411,AA411,,AB411)</f>
        <v>obj_0161a#0000</v>
      </c>
      <c r="AI411" s="219" t="str">
        <f ca="1">_xll.qlEuropeanExercise(,K411)</f>
        <v>obj_00ca0#0000</v>
      </c>
      <c r="AJ411" s="211" t="s">
        <v>7669</v>
      </c>
      <c r="AK411" s="220" t="str">
        <f ca="1">_xll.qlSwaption(,AH411,AI411,AJ411)</f>
        <v>obj_017bf#0000</v>
      </c>
      <c r="AL411" s="221" t="str">
        <f ca="1">_xll.qlConstantSwaptionVolatility(,,I411,J411,G411)</f>
        <v>obj_001a1#0000</v>
      </c>
      <c r="AM411" s="221" t="b">
        <f ca="1">_xll.qlInstrumentSetPricingEngine(AK411,_xll.qlBachelierBlackSwaptionEngine(,"YC-EUR-EONIA",AL411))</f>
        <v>1</v>
      </c>
      <c r="AN411" s="222">
        <f ca="1">_xll.qlInstrumentNPV(AK411,AM411)/_xll.qlYieldTSDiscount("YC-EUR-EONIA",L411)</f>
        <v>6.8263124400075787E-25</v>
      </c>
      <c r="AO411" s="222">
        <f ca="1">_xll.qlInstrumentResults(AK411,"annuity",AM411)</f>
        <v>94861.307694065792</v>
      </c>
      <c r="AP411" s="223" t="e">
        <f ca="1">H411*_xll.qlYieldTSDiscount("YC-EUR-EONIA",L411)/AO411</f>
        <v>#VALUE!</v>
      </c>
      <c r="AQ411" s="224" t="str">
        <f ca="1">IF(ISERROR(AP411),"",_xll.qlBachelierBlackFormulaImpliedVol(IF(AF411="Receiver","Put",IF(AF411="Payer","Call","NA")),AE411+E411%%,AE411,_xll.qlDayCounterYearFraction("Act/365 (Fixed)",B411,K411),AP411))</f>
        <v/>
      </c>
      <c r="AR411" s="225" t="str">
        <f ca="1">IF(ISERROR(AP411),"",_xll.qlBlackFormulaImpliedStdDev(IF(AF411="Receiver","Put",IF(AF411="Payer","Call","NA")),AE411+E411%%,AE411,AP411)/SQRT(_xll.qlDayCounterYearFraction("Act/365 (Fixed)",B411,K411)))</f>
        <v/>
      </c>
    </row>
    <row r="412" spans="2:44">
      <c r="B412" s="210">
        <f t="shared" ca="1" si="24"/>
        <v>42276</v>
      </c>
      <c r="C412" s="107" t="s">
        <v>209</v>
      </c>
      <c r="D412" s="107" t="s">
        <v>46</v>
      </c>
      <c r="E412" s="107">
        <v>-100</v>
      </c>
      <c r="F412" s="209" t="str">
        <f t="shared" ref="F412:F475" si="25">H$218&amp;IF(E412&gt;0," ","")&amp;E412&amp;" "&amp;C412&amp;D412</f>
        <v>EUR FWD PREM-100 1M10Y</v>
      </c>
      <c r="G412" s="212">
        <f t="shared" ref="G412:G475" si="26">VLOOKUP(C412&amp;D412,$F$4:$G$214,2,0)</f>
        <v>6.6400000000000001E-3</v>
      </c>
      <c r="H412" s="213" t="str">
        <f>VLOOKUP(F412,SwaptionVols!$Z:$AE,4,FALSE)</f>
        <v>#N/A N/A</v>
      </c>
      <c r="I412" s="211" t="s">
        <v>7574</v>
      </c>
      <c r="J412" s="211" t="s">
        <v>7575</v>
      </c>
      <c r="K412" s="210">
        <f ca="1">_xll.qlCalendarAdvance(I412,B412,C412,J412)</f>
        <v>42306</v>
      </c>
      <c r="L412" s="210">
        <f ca="1">_xll.qlCalendarAdvance(I412,K412,"2d")</f>
        <v>42310</v>
      </c>
      <c r="M412" s="210">
        <f ca="1">_xll.qlCalendarAdvance(I412,L412,D412,"unadjusted")</f>
        <v>45963</v>
      </c>
      <c r="N412" s="211" t="s">
        <v>41</v>
      </c>
      <c r="O412" s="211" t="s">
        <v>7574</v>
      </c>
      <c r="P412" s="211" t="s">
        <v>7575</v>
      </c>
      <c r="Q412" s="211" t="s">
        <v>7575</v>
      </c>
      <c r="R412" s="211" t="s">
        <v>7670</v>
      </c>
      <c r="S412" s="214" t="str">
        <f ca="1">_xll.qlSchedule(,L412,M412,N412,O412,P412,Q412,R412)</f>
        <v>obj_00ddf#0000</v>
      </c>
      <c r="T412" s="211" t="s">
        <v>58</v>
      </c>
      <c r="U412" s="211" t="s">
        <v>7574</v>
      </c>
      <c r="V412" s="211" t="s">
        <v>7575</v>
      </c>
      <c r="W412" s="211" t="s">
        <v>7575</v>
      </c>
      <c r="X412" s="211" t="s">
        <v>7670</v>
      </c>
      <c r="Y412" s="214" t="str">
        <f ca="1">_xll.qlSchedule(,L412,M412,T412,U412,V412,W412,X412)</f>
        <v>obj_00de0#0000</v>
      </c>
      <c r="Z412" s="215" t="s">
        <v>7671</v>
      </c>
      <c r="AA412" s="216" t="s">
        <v>7640</v>
      </c>
      <c r="AB412" s="216" t="s">
        <v>7672</v>
      </c>
      <c r="AC412" s="214" t="str">
        <f ca="1">_xll.qlVanillaSwap(,,,S412,,Z412,Y412,AA412,,AB412)</f>
        <v>obj_00de1#0000</v>
      </c>
      <c r="AD412" s="214" t="b">
        <f ca="1">_xll.qlInstrumentSetPricingEngine(AC412,_xll.qlDiscountingSwapEngine(,"YC-EUR-EONIA"))</f>
        <v>1</v>
      </c>
      <c r="AE412" s="217">
        <f ca="1">_xll.qlVanillaSwapFairRate(AC412,AD412)</f>
        <v>9.7827098223663474E-3</v>
      </c>
      <c r="AF412" s="209" t="str">
        <f t="shared" ref="AF412:AF475" si="27">IF(E412&gt;0,"Payer",IF(E412&lt;0,"Receiver","NA"))</f>
        <v>Receiver</v>
      </c>
      <c r="AG412" s="218">
        <v>10000</v>
      </c>
      <c r="AH412" s="219" t="str">
        <f ca="1">_xll.qlVanillaSwap(,AF412,AG412,S412,AE412+E412%%,Z412,Y412,AA412,,AB412)</f>
        <v>obj_01399#0000</v>
      </c>
      <c r="AI412" s="219" t="str">
        <f ca="1">_xll.qlEuropeanExercise(,K412)</f>
        <v>obj_00ccc#0000</v>
      </c>
      <c r="AJ412" s="211" t="s">
        <v>7669</v>
      </c>
      <c r="AK412" s="220" t="str">
        <f ca="1">_xll.qlSwaption(,AH412,AI412,AJ412)</f>
        <v>obj_01503#0000</v>
      </c>
      <c r="AL412" s="221" t="str">
        <f ca="1">_xll.qlConstantSwaptionVolatility(,,I412,J412,G412)</f>
        <v>obj_001c7#0000</v>
      </c>
      <c r="AM412" s="221" t="b">
        <f ca="1">_xll.qlInstrumentSetPricingEngine(AK412,_xll.qlBachelierBlackSwaptionEngine(,"YC-EUR-EONIA",AL412))</f>
        <v>1</v>
      </c>
      <c r="AN412" s="222">
        <f ca="1">_xll.qlInstrumentNPV(AK412,AM412)/_xll.qlYieldTSDiscount("YC-EUR-EONIA",L412)</f>
        <v>2.4106127605813149E-6</v>
      </c>
      <c r="AO412" s="222">
        <f ca="1">_xll.qlInstrumentResults(AK412,"annuity",AM412)</f>
        <v>94861.307694065792</v>
      </c>
      <c r="AP412" s="223" t="e">
        <f ca="1">H412*_xll.qlYieldTSDiscount("YC-EUR-EONIA",L412)/AO412</f>
        <v>#VALUE!</v>
      </c>
      <c r="AQ412" s="224" t="str">
        <f ca="1">IF(ISERROR(AP412),"",_xll.qlBachelierBlackFormulaImpliedVol(IF(AF412="Receiver","Put",IF(AF412="Payer","Call","NA")),AE412+E412%%,AE412,_xll.qlDayCounterYearFraction("Act/365 (Fixed)",B412,K412),AP412))</f>
        <v/>
      </c>
      <c r="AR412" s="225" t="str">
        <f ca="1">IF(ISERROR(AP412),"",_xll.qlBlackFormulaImpliedStdDev(IF(AF412="Receiver","Put",IF(AF412="Payer","Call","NA")),AE412+E412%%,AE412,AP412)/SQRT(_xll.qlDayCounterYearFraction("Act/365 (Fixed)",B412,K412)))</f>
        <v/>
      </c>
    </row>
    <row r="413" spans="2:44">
      <c r="B413" s="210">
        <f t="shared" ca="1" si="24"/>
        <v>42276</v>
      </c>
      <c r="C413" s="107" t="s">
        <v>209</v>
      </c>
      <c r="D413" s="107" t="s">
        <v>46</v>
      </c>
      <c r="E413" s="107">
        <v>-50</v>
      </c>
      <c r="F413" s="209" t="str">
        <f t="shared" si="25"/>
        <v>EUR FWD PREM-50 1M10Y</v>
      </c>
      <c r="G413" s="212">
        <f t="shared" si="26"/>
        <v>6.6400000000000001E-3</v>
      </c>
      <c r="H413" s="213" t="str">
        <f>VLOOKUP(F413,SwaptionVols!$Z:$AE,4,FALSE)</f>
        <v>#N/A N/A</v>
      </c>
      <c r="I413" s="211" t="s">
        <v>7574</v>
      </c>
      <c r="J413" s="211" t="s">
        <v>7575</v>
      </c>
      <c r="K413" s="210">
        <f ca="1">_xll.qlCalendarAdvance(I413,B413,C413,J413)</f>
        <v>42306</v>
      </c>
      <c r="L413" s="210">
        <f ca="1">_xll.qlCalendarAdvance(I413,K413,"2d")</f>
        <v>42310</v>
      </c>
      <c r="M413" s="210">
        <f ca="1">_xll.qlCalendarAdvance(I413,L413,D413,"unadjusted")</f>
        <v>45963</v>
      </c>
      <c r="N413" s="211" t="s">
        <v>41</v>
      </c>
      <c r="O413" s="211" t="s">
        <v>7574</v>
      </c>
      <c r="P413" s="211" t="s">
        <v>7575</v>
      </c>
      <c r="Q413" s="211" t="s">
        <v>7575</v>
      </c>
      <c r="R413" s="211" t="s">
        <v>7670</v>
      </c>
      <c r="S413" s="214" t="str">
        <f ca="1">_xll.qlSchedule(,L413,M413,N413,O413,P413,Q413,R413)</f>
        <v>obj_0087c#0000</v>
      </c>
      <c r="T413" s="211" t="s">
        <v>58</v>
      </c>
      <c r="U413" s="211" t="s">
        <v>7574</v>
      </c>
      <c r="V413" s="211" t="s">
        <v>7575</v>
      </c>
      <c r="W413" s="211" t="s">
        <v>7575</v>
      </c>
      <c r="X413" s="211" t="s">
        <v>7670</v>
      </c>
      <c r="Y413" s="214" t="str">
        <f ca="1">_xll.qlSchedule(,L413,M413,T413,U413,V413,W413,X413)</f>
        <v>obj_0087b#0000</v>
      </c>
      <c r="Z413" s="215" t="s">
        <v>7671</v>
      </c>
      <c r="AA413" s="216" t="s">
        <v>7640</v>
      </c>
      <c r="AB413" s="216" t="s">
        <v>7672</v>
      </c>
      <c r="AC413" s="214" t="str">
        <f ca="1">_xll.qlVanillaSwap(,,,S413,,Z413,Y413,AA413,,AB413)</f>
        <v>obj_00b0e#0000</v>
      </c>
      <c r="AD413" s="214" t="b">
        <f ca="1">_xll.qlInstrumentSetPricingEngine(AC413,_xll.qlDiscountingSwapEngine(,"YC-EUR-EONIA"))</f>
        <v>1</v>
      </c>
      <c r="AE413" s="217">
        <f ca="1">_xll.qlVanillaSwapFairRate(AC413,AD413)</f>
        <v>9.7827098223663474E-3</v>
      </c>
      <c r="AF413" s="209" t="str">
        <f t="shared" si="27"/>
        <v>Receiver</v>
      </c>
      <c r="AG413" s="218">
        <v>10000</v>
      </c>
      <c r="AH413" s="219" t="str">
        <f ca="1">_xll.qlVanillaSwap(,AF413,AG413,S413,AE413+E413%%,Z413,Y413,AA413,,AB413)</f>
        <v>obj_01205#0000</v>
      </c>
      <c r="AI413" s="219" t="str">
        <f ca="1">_xll.qlEuropeanExercise(,K413)</f>
        <v>obj_0044e#0000</v>
      </c>
      <c r="AJ413" s="211" t="s">
        <v>7669</v>
      </c>
      <c r="AK413" s="220" t="str">
        <f ca="1">_xll.qlSwaption(,AH413,AI413,AJ413)</f>
        <v>obj_01663#0000</v>
      </c>
      <c r="AL413" s="221" t="str">
        <f ca="1">_xll.qlConstantSwaptionVolatility(,,I413,J413,G413)</f>
        <v>obj_00137#0000</v>
      </c>
      <c r="AM413" s="221" t="b">
        <f ca="1">_xll.qlInstrumentSetPricingEngine(AK413,_xll.qlBachelierBlackSwaptionEngine(,"YC-EUR-EONIA",AL413))</f>
        <v>1</v>
      </c>
      <c r="AN413" s="222">
        <f ca="1">_xll.qlInstrumentNPV(AK413,AM413)/_xll.qlYieldTSDiscount("YC-EUR-EONIA",L413)</f>
        <v>0.24280326793906284</v>
      </c>
      <c r="AO413" s="222">
        <f ca="1">_xll.qlInstrumentResults(AK413,"annuity",AM413)</f>
        <v>94861.307694065792</v>
      </c>
      <c r="AP413" s="223" t="e">
        <f ca="1">H413*_xll.qlYieldTSDiscount("YC-EUR-EONIA",L413)/AO413</f>
        <v>#VALUE!</v>
      </c>
      <c r="AQ413" s="224" t="str">
        <f ca="1">IF(ISERROR(AP413),"",_xll.qlBachelierBlackFormulaImpliedVol(IF(AF413="Receiver","Put",IF(AF413="Payer","Call","NA")),AE413+E413%%,AE413,_xll.qlDayCounterYearFraction("Act/365 (Fixed)",B413,K413),AP413))</f>
        <v/>
      </c>
      <c r="AR413" s="225" t="str">
        <f ca="1">IF(ISERROR(AP413),"",_xll.qlBlackFormulaImpliedStdDev(IF(AF413="Receiver","Put",IF(AF413="Payer","Call","NA")),AE413+E413%%,AE413,AP413)/SQRT(_xll.qlDayCounterYearFraction("Act/365 (Fixed)",B413,K413)))</f>
        <v/>
      </c>
    </row>
    <row r="414" spans="2:44">
      <c r="B414" s="210">
        <f t="shared" ca="1" si="24"/>
        <v>42276</v>
      </c>
      <c r="C414" s="107" t="s">
        <v>209</v>
      </c>
      <c r="D414" s="107" t="s">
        <v>46</v>
      </c>
      <c r="E414" s="107">
        <v>-25</v>
      </c>
      <c r="F414" s="209" t="str">
        <f t="shared" si="25"/>
        <v>EUR FWD PREM-25 1M10Y</v>
      </c>
      <c r="G414" s="212">
        <f t="shared" si="26"/>
        <v>6.6400000000000001E-3</v>
      </c>
      <c r="H414" s="213" t="str">
        <f>VLOOKUP(F414,SwaptionVols!$Z:$AE,4,FALSE)</f>
        <v>#N/A N/A</v>
      </c>
      <c r="I414" s="211" t="s">
        <v>7574</v>
      </c>
      <c r="J414" s="211" t="s">
        <v>7575</v>
      </c>
      <c r="K414" s="210">
        <f ca="1">_xll.qlCalendarAdvance(I414,B414,C414,J414)</f>
        <v>42306</v>
      </c>
      <c r="L414" s="210">
        <f ca="1">_xll.qlCalendarAdvance(I414,K414,"2d")</f>
        <v>42310</v>
      </c>
      <c r="M414" s="210">
        <f ca="1">_xll.qlCalendarAdvance(I414,L414,D414,"unadjusted")</f>
        <v>45963</v>
      </c>
      <c r="N414" s="211" t="s">
        <v>41</v>
      </c>
      <c r="O414" s="211" t="s">
        <v>7574</v>
      </c>
      <c r="P414" s="211" t="s">
        <v>7575</v>
      </c>
      <c r="Q414" s="211" t="s">
        <v>7575</v>
      </c>
      <c r="R414" s="211" t="s">
        <v>7670</v>
      </c>
      <c r="S414" s="214" t="str">
        <f ca="1">_xll.qlSchedule(,L414,M414,N414,O414,P414,Q414,R414)</f>
        <v>obj_004fb#0000</v>
      </c>
      <c r="T414" s="211" t="s">
        <v>58</v>
      </c>
      <c r="U414" s="211" t="s">
        <v>7574</v>
      </c>
      <c r="V414" s="211" t="s">
        <v>7575</v>
      </c>
      <c r="W414" s="211" t="s">
        <v>7575</v>
      </c>
      <c r="X414" s="211" t="s">
        <v>7670</v>
      </c>
      <c r="Y414" s="214" t="str">
        <f ca="1">_xll.qlSchedule(,L414,M414,T414,U414,V414,W414,X414)</f>
        <v>obj_00bb0#0000</v>
      </c>
      <c r="Z414" s="215" t="s">
        <v>7671</v>
      </c>
      <c r="AA414" s="216" t="s">
        <v>7640</v>
      </c>
      <c r="AB414" s="216" t="s">
        <v>7672</v>
      </c>
      <c r="AC414" s="214" t="str">
        <f ca="1">_xll.qlVanillaSwap(,,,S414,,Z414,Y414,AA414,,AB414)</f>
        <v>obj_00bb1#0000</v>
      </c>
      <c r="AD414" s="214" t="b">
        <f ca="1">_xll.qlInstrumentSetPricingEngine(AC414,_xll.qlDiscountingSwapEngine(,"YC-EUR-EONIA"))</f>
        <v>1</v>
      </c>
      <c r="AE414" s="217">
        <f ca="1">_xll.qlVanillaSwapFairRate(AC414,AD414)</f>
        <v>9.7827098223663474E-3</v>
      </c>
      <c r="AF414" s="209" t="str">
        <f t="shared" si="27"/>
        <v>Receiver</v>
      </c>
      <c r="AG414" s="218">
        <v>10000</v>
      </c>
      <c r="AH414" s="219" t="str">
        <f ca="1">_xll.qlVanillaSwap(,AF414,AG414,S414,AE414+E414%%,Z414,Y414,AA414,,AB414)</f>
        <v>obj_01257#0000</v>
      </c>
      <c r="AI414" s="219" t="str">
        <f ca="1">_xll.qlEuropeanExercise(,K414)</f>
        <v>obj_00abb#0000</v>
      </c>
      <c r="AJ414" s="211" t="s">
        <v>7669</v>
      </c>
      <c r="AK414" s="220" t="str">
        <f ca="1">_xll.qlSwaption(,AH414,AI414,AJ414)</f>
        <v>obj_0169d#0000</v>
      </c>
      <c r="AL414" s="221" t="str">
        <f ca="1">_xll.qlConstantSwaptionVolatility(,,I414,J414,G414)</f>
        <v>obj_001c5#0000</v>
      </c>
      <c r="AM414" s="221" t="b">
        <f ca="1">_xll.qlInstrumentSetPricingEngine(AK414,_xll.qlBachelierBlackSwaptionEngine(,"YC-EUR-EONIA",AL414))</f>
        <v>1</v>
      </c>
      <c r="AN414" s="222">
        <f ca="1">_xll.qlInstrumentNPV(AK414,AM414)/_xll.qlYieldTSDiscount("YC-EUR-EONIA",L414)</f>
        <v>7.9909456325847676</v>
      </c>
      <c r="AO414" s="222">
        <f ca="1">_xll.qlInstrumentResults(AK414,"annuity",AM414)</f>
        <v>94861.307694065908</v>
      </c>
      <c r="AP414" s="223" t="e">
        <f ca="1">H414*_xll.qlYieldTSDiscount("YC-EUR-EONIA",L414)/AO414</f>
        <v>#VALUE!</v>
      </c>
      <c r="AQ414" s="224" t="str">
        <f ca="1">IF(ISERROR(AP414),"",_xll.qlBachelierBlackFormulaImpliedVol(IF(AF414="Receiver","Put",IF(AF414="Payer","Call","NA")),AE414+E414%%,AE414,_xll.qlDayCounterYearFraction("Act/365 (Fixed)",B414,K414),AP414))</f>
        <v/>
      </c>
      <c r="AR414" s="225" t="str">
        <f ca="1">IF(ISERROR(AP414),"",_xll.qlBlackFormulaImpliedStdDev(IF(AF414="Receiver","Put",IF(AF414="Payer","Call","NA")),AE414+E414%%,AE414,AP414)/SQRT(_xll.qlDayCounterYearFraction("Act/365 (Fixed)",B414,K414)))</f>
        <v/>
      </c>
    </row>
    <row r="415" spans="2:44">
      <c r="B415" s="210">
        <f t="shared" ca="1" si="24"/>
        <v>42276</v>
      </c>
      <c r="C415" s="107" t="s">
        <v>209</v>
      </c>
      <c r="D415" s="107" t="s">
        <v>46</v>
      </c>
      <c r="E415" s="107">
        <v>25</v>
      </c>
      <c r="F415" s="209" t="str">
        <f t="shared" si="25"/>
        <v>EUR FWD PREM 25 1M10Y</v>
      </c>
      <c r="G415" s="212">
        <f t="shared" si="26"/>
        <v>6.6400000000000001E-3</v>
      </c>
      <c r="H415" s="213" t="str">
        <f>VLOOKUP(F415,SwaptionVols!$Z:$AE,4,FALSE)</f>
        <v>#N/A N/A</v>
      </c>
      <c r="I415" s="211" t="s">
        <v>7574</v>
      </c>
      <c r="J415" s="211" t="s">
        <v>7575</v>
      </c>
      <c r="K415" s="210">
        <f ca="1">_xll.qlCalendarAdvance(I415,B415,C415,J415)</f>
        <v>42306</v>
      </c>
      <c r="L415" s="210">
        <f ca="1">_xll.qlCalendarAdvance(I415,K415,"2d")</f>
        <v>42310</v>
      </c>
      <c r="M415" s="210">
        <f ca="1">_xll.qlCalendarAdvance(I415,L415,D415,"unadjusted")</f>
        <v>45963</v>
      </c>
      <c r="N415" s="211" t="s">
        <v>41</v>
      </c>
      <c r="O415" s="211" t="s">
        <v>7574</v>
      </c>
      <c r="P415" s="211" t="s">
        <v>7575</v>
      </c>
      <c r="Q415" s="211" t="s">
        <v>7575</v>
      </c>
      <c r="R415" s="211" t="s">
        <v>7670</v>
      </c>
      <c r="S415" s="214" t="str">
        <f ca="1">_xll.qlSchedule(,L415,M415,N415,O415,P415,Q415,R415)</f>
        <v>obj_00585#0000</v>
      </c>
      <c r="T415" s="211" t="s">
        <v>58</v>
      </c>
      <c r="U415" s="211" t="s">
        <v>7574</v>
      </c>
      <c r="V415" s="211" t="s">
        <v>7575</v>
      </c>
      <c r="W415" s="211" t="s">
        <v>7575</v>
      </c>
      <c r="X415" s="211" t="s">
        <v>7670</v>
      </c>
      <c r="Y415" s="214" t="str">
        <f ca="1">_xll.qlSchedule(,L415,M415,T415,U415,V415,W415,X415)</f>
        <v>obj_0060e#0000</v>
      </c>
      <c r="Z415" s="215" t="s">
        <v>7671</v>
      </c>
      <c r="AA415" s="216" t="s">
        <v>7640</v>
      </c>
      <c r="AB415" s="216" t="s">
        <v>7672</v>
      </c>
      <c r="AC415" s="214" t="str">
        <f ca="1">_xll.qlVanillaSwap(,,,S415,,Z415,Y415,AA415,,AB415)</f>
        <v>obj_00ae9#0000</v>
      </c>
      <c r="AD415" s="214" t="b">
        <f ca="1">_xll.qlInstrumentSetPricingEngine(AC415,_xll.qlDiscountingSwapEngine(,"YC-EUR-EONIA"))</f>
        <v>1</v>
      </c>
      <c r="AE415" s="217">
        <f ca="1">_xll.qlVanillaSwapFairRate(AC415,AD415)</f>
        <v>9.7827098223663474E-3</v>
      </c>
      <c r="AF415" s="209" t="str">
        <f t="shared" si="27"/>
        <v>Payer</v>
      </c>
      <c r="AG415" s="218">
        <v>10000</v>
      </c>
      <c r="AH415" s="219" t="str">
        <f ca="1">_xll.qlVanillaSwap(,AF415,AG415,S415,AE415+E415%%,Z415,Y415,AA415,,AB415)</f>
        <v>obj_012c0#0000</v>
      </c>
      <c r="AI415" s="219" t="str">
        <f ca="1">_xll.qlEuropeanExercise(,K415)</f>
        <v>obj_005dc#0000</v>
      </c>
      <c r="AJ415" s="211" t="s">
        <v>7669</v>
      </c>
      <c r="AK415" s="220" t="str">
        <f ca="1">_xll.qlSwaption(,AH415,AI415,AJ415)</f>
        <v>obj_0155d#0000</v>
      </c>
      <c r="AL415" s="221" t="str">
        <f ca="1">_xll.qlConstantSwaptionVolatility(,,I415,J415,G415)</f>
        <v>obj_0019c#0000</v>
      </c>
      <c r="AM415" s="221" t="b">
        <f ca="1">_xll.qlInstrumentSetPricingEngine(AK415,_xll.qlBachelierBlackSwaptionEngine(,"YC-EUR-EONIA",AL415))</f>
        <v>1</v>
      </c>
      <c r="AN415" s="222">
        <f ca="1">_xll.qlInstrumentNPV(AK415,AM415)/_xll.qlYieldTSDiscount("YC-EUR-EONIA",L415)</f>
        <v>7.9909456325842214</v>
      </c>
      <c r="AO415" s="222">
        <f ca="1">_xll.qlInstrumentResults(AK415,"annuity",AM415)</f>
        <v>94861.307694065792</v>
      </c>
      <c r="AP415" s="223" t="e">
        <f ca="1">H415*_xll.qlYieldTSDiscount("YC-EUR-EONIA",L415)/AO415</f>
        <v>#VALUE!</v>
      </c>
      <c r="AQ415" s="224" t="str">
        <f ca="1">IF(ISERROR(AP415),"",_xll.qlBachelierBlackFormulaImpliedVol(IF(AF415="Receiver","Put",IF(AF415="Payer","Call","NA")),AE415+E415%%,AE415,_xll.qlDayCounterYearFraction("Act/365 (Fixed)",B415,K415),AP415))</f>
        <v/>
      </c>
      <c r="AR415" s="225" t="str">
        <f ca="1">IF(ISERROR(AP415),"",_xll.qlBlackFormulaImpliedStdDev(IF(AF415="Receiver","Put",IF(AF415="Payer","Call","NA")),AE415+E415%%,AE415,AP415)/SQRT(_xll.qlDayCounterYearFraction("Act/365 (Fixed)",B415,K415)))</f>
        <v/>
      </c>
    </row>
    <row r="416" spans="2:44">
      <c r="B416" s="210">
        <f t="shared" ca="1" si="24"/>
        <v>42276</v>
      </c>
      <c r="C416" s="107" t="s">
        <v>209</v>
      </c>
      <c r="D416" s="107" t="s">
        <v>46</v>
      </c>
      <c r="E416" s="107">
        <v>50</v>
      </c>
      <c r="F416" s="209" t="str">
        <f t="shared" si="25"/>
        <v>EUR FWD PREM 50 1M10Y</v>
      </c>
      <c r="G416" s="212">
        <f t="shared" si="26"/>
        <v>6.6400000000000001E-3</v>
      </c>
      <c r="H416" s="213" t="str">
        <f>VLOOKUP(F416,SwaptionVols!$Z:$AE,4,FALSE)</f>
        <v>#N/A N/A</v>
      </c>
      <c r="I416" s="211" t="s">
        <v>7574</v>
      </c>
      <c r="J416" s="211" t="s">
        <v>7575</v>
      </c>
      <c r="K416" s="210">
        <f ca="1">_xll.qlCalendarAdvance(I416,B416,C416,J416)</f>
        <v>42306</v>
      </c>
      <c r="L416" s="210">
        <f ca="1">_xll.qlCalendarAdvance(I416,K416,"2d")</f>
        <v>42310</v>
      </c>
      <c r="M416" s="210">
        <f ca="1">_xll.qlCalendarAdvance(I416,L416,D416,"unadjusted")</f>
        <v>45963</v>
      </c>
      <c r="N416" s="211" t="s">
        <v>41</v>
      </c>
      <c r="O416" s="211" t="s">
        <v>7574</v>
      </c>
      <c r="P416" s="211" t="s">
        <v>7575</v>
      </c>
      <c r="Q416" s="211" t="s">
        <v>7575</v>
      </c>
      <c r="R416" s="211" t="s">
        <v>7670</v>
      </c>
      <c r="S416" s="214" t="str">
        <f ca="1">_xll.qlSchedule(,L416,M416,N416,O416,P416,Q416,R416)</f>
        <v>obj_00600#0000</v>
      </c>
      <c r="T416" s="211" t="s">
        <v>58</v>
      </c>
      <c r="U416" s="211" t="s">
        <v>7574</v>
      </c>
      <c r="V416" s="211" t="s">
        <v>7575</v>
      </c>
      <c r="W416" s="211" t="s">
        <v>7575</v>
      </c>
      <c r="X416" s="211" t="s">
        <v>7670</v>
      </c>
      <c r="Y416" s="214" t="str">
        <f ca="1">_xll.qlSchedule(,L416,M416,T416,U416,V416,W416,X416)</f>
        <v>obj_00cbd#0000</v>
      </c>
      <c r="Z416" s="215" t="s">
        <v>7671</v>
      </c>
      <c r="AA416" s="216" t="s">
        <v>7640</v>
      </c>
      <c r="AB416" s="216" t="s">
        <v>7672</v>
      </c>
      <c r="AC416" s="214" t="str">
        <f ca="1">_xll.qlVanillaSwap(,,,S416,,Z416,Y416,AA416,,AB416)</f>
        <v>obj_00d26#0000</v>
      </c>
      <c r="AD416" s="214" t="b">
        <f ca="1">_xll.qlInstrumentSetPricingEngine(AC416,_xll.qlDiscountingSwapEngine(,"YC-EUR-EONIA"))</f>
        <v>1</v>
      </c>
      <c r="AE416" s="217">
        <f ca="1">_xll.qlVanillaSwapFairRate(AC416,AD416)</f>
        <v>9.7827098223663474E-3</v>
      </c>
      <c r="AF416" s="209" t="str">
        <f t="shared" si="27"/>
        <v>Payer</v>
      </c>
      <c r="AG416" s="218">
        <v>10000</v>
      </c>
      <c r="AH416" s="219" t="str">
        <f ca="1">_xll.qlVanillaSwap(,AF416,AG416,S416,AE416+E416%%,Z416,Y416,AA416,,AB416)</f>
        <v>obj_01313#0000</v>
      </c>
      <c r="AI416" s="219" t="str">
        <f ca="1">_xll.qlEuropeanExercise(,K416)</f>
        <v>obj_00430#0000</v>
      </c>
      <c r="AJ416" s="211" t="s">
        <v>7669</v>
      </c>
      <c r="AK416" s="220" t="str">
        <f ca="1">_xll.qlSwaption(,AH416,AI416,AJ416)</f>
        <v>obj_01592#0000</v>
      </c>
      <c r="AL416" s="221" t="str">
        <f ca="1">_xll.qlConstantSwaptionVolatility(,,I416,J416,G416)</f>
        <v>obj_0020c#0000</v>
      </c>
      <c r="AM416" s="221" t="b">
        <f ca="1">_xll.qlInstrumentSetPricingEngine(AK416,_xll.qlBachelierBlackSwaptionEngine(,"YC-EUR-EONIA",AL416))</f>
        <v>1</v>
      </c>
      <c r="AN416" s="222">
        <f ca="1">_xll.qlInstrumentNPV(AK416,AM416)/_xll.qlYieldTSDiscount("YC-EUR-EONIA",L416)</f>
        <v>0.24280326793908469</v>
      </c>
      <c r="AO416" s="222">
        <f ca="1">_xll.qlInstrumentResults(AK416,"annuity",AM416)</f>
        <v>94861.307694065792</v>
      </c>
      <c r="AP416" s="223" t="e">
        <f ca="1">H416*_xll.qlYieldTSDiscount("YC-EUR-EONIA",L416)/AO416</f>
        <v>#VALUE!</v>
      </c>
      <c r="AQ416" s="224" t="str">
        <f ca="1">IF(ISERROR(AP416),"",_xll.qlBachelierBlackFormulaImpliedVol(IF(AF416="Receiver","Put",IF(AF416="Payer","Call","NA")),AE416+E416%%,AE416,_xll.qlDayCounterYearFraction("Act/365 (Fixed)",B416,K416),AP416))</f>
        <v/>
      </c>
      <c r="AR416" s="225" t="str">
        <f ca="1">IF(ISERROR(AP416),"",_xll.qlBlackFormulaImpliedStdDev(IF(AF416="Receiver","Put",IF(AF416="Payer","Call","NA")),AE416+E416%%,AE416,AP416)/SQRT(_xll.qlDayCounterYearFraction("Act/365 (Fixed)",B416,K416)))</f>
        <v/>
      </c>
    </row>
    <row r="417" spans="2:44">
      <c r="B417" s="210">
        <f t="shared" ca="1" si="24"/>
        <v>42276</v>
      </c>
      <c r="C417" s="107" t="s">
        <v>209</v>
      </c>
      <c r="D417" s="107" t="s">
        <v>46</v>
      </c>
      <c r="E417" s="107">
        <v>100</v>
      </c>
      <c r="F417" s="209" t="str">
        <f t="shared" si="25"/>
        <v>EUR FWD PREM 100 1M10Y</v>
      </c>
      <c r="G417" s="212">
        <f t="shared" si="26"/>
        <v>6.6400000000000001E-3</v>
      </c>
      <c r="H417" s="213" t="str">
        <f>VLOOKUP(F417,SwaptionVols!$Z:$AE,4,FALSE)</f>
        <v>#N/A N/A</v>
      </c>
      <c r="I417" s="211" t="s">
        <v>7574</v>
      </c>
      <c r="J417" s="211" t="s">
        <v>7575</v>
      </c>
      <c r="K417" s="210">
        <f ca="1">_xll.qlCalendarAdvance(I417,B417,C417,J417)</f>
        <v>42306</v>
      </c>
      <c r="L417" s="210">
        <f ca="1">_xll.qlCalendarAdvance(I417,K417,"2d")</f>
        <v>42310</v>
      </c>
      <c r="M417" s="210">
        <f ca="1">_xll.qlCalendarAdvance(I417,L417,D417,"unadjusted")</f>
        <v>45963</v>
      </c>
      <c r="N417" s="211" t="s">
        <v>41</v>
      </c>
      <c r="O417" s="211" t="s">
        <v>7574</v>
      </c>
      <c r="P417" s="211" t="s">
        <v>7575</v>
      </c>
      <c r="Q417" s="211" t="s">
        <v>7575</v>
      </c>
      <c r="R417" s="211" t="s">
        <v>7670</v>
      </c>
      <c r="S417" s="214" t="str">
        <f ca="1">_xll.qlSchedule(,L417,M417,N417,O417,P417,Q417,R417)</f>
        <v>obj_007de#0000</v>
      </c>
      <c r="T417" s="211" t="s">
        <v>58</v>
      </c>
      <c r="U417" s="211" t="s">
        <v>7574</v>
      </c>
      <c r="V417" s="211" t="s">
        <v>7575</v>
      </c>
      <c r="W417" s="211" t="s">
        <v>7575</v>
      </c>
      <c r="X417" s="211" t="s">
        <v>7670</v>
      </c>
      <c r="Y417" s="214" t="str">
        <f ca="1">_xll.qlSchedule(,L417,M417,T417,U417,V417,W417,X417)</f>
        <v>obj_007df#0000</v>
      </c>
      <c r="Z417" s="215" t="s">
        <v>7671</v>
      </c>
      <c r="AA417" s="216" t="s">
        <v>7640</v>
      </c>
      <c r="AB417" s="216" t="s">
        <v>7672</v>
      </c>
      <c r="AC417" s="214" t="str">
        <f ca="1">_xll.qlVanillaSwap(,,,S417,,Z417,Y417,AA417,,AB417)</f>
        <v>obj_00a3d#0000</v>
      </c>
      <c r="AD417" s="214" t="b">
        <f ca="1">_xll.qlInstrumentSetPricingEngine(AC417,_xll.qlDiscountingSwapEngine(,"YC-EUR-EONIA"))</f>
        <v>1</v>
      </c>
      <c r="AE417" s="217">
        <f ca="1">_xll.qlVanillaSwapFairRate(AC417,AD417)</f>
        <v>9.7827098223663474E-3</v>
      </c>
      <c r="AF417" s="209" t="str">
        <f t="shared" si="27"/>
        <v>Payer</v>
      </c>
      <c r="AG417" s="218">
        <v>10000</v>
      </c>
      <c r="AH417" s="219" t="str">
        <f ca="1">_xll.qlVanillaSwap(,AF417,AG417,S417,AE417+E417%%,Z417,Y417,AA417,,AB417)</f>
        <v>obj_013ea#0000</v>
      </c>
      <c r="AI417" s="219" t="str">
        <f ca="1">_xll.qlEuropeanExercise(,K417)</f>
        <v>obj_00447#0000</v>
      </c>
      <c r="AJ417" s="211" t="s">
        <v>7669</v>
      </c>
      <c r="AK417" s="220" t="str">
        <f ca="1">_xll.qlSwaption(,AH417,AI417,AJ417)</f>
        <v>obj_014ac#0000</v>
      </c>
      <c r="AL417" s="221" t="str">
        <f ca="1">_xll.qlConstantSwaptionVolatility(,,I417,J417,G417)</f>
        <v>obj_00144#0000</v>
      </c>
      <c r="AM417" s="221" t="b">
        <f ca="1">_xll.qlInstrumentSetPricingEngine(AK417,_xll.qlBachelierBlackSwaptionEngine(,"YC-EUR-EONIA",AL417))</f>
        <v>1</v>
      </c>
      <c r="AN417" s="222">
        <f ca="1">_xll.qlInstrumentNPV(AK417,AM417)/_xll.qlYieldTSDiscount("YC-EUR-EONIA",L417)</f>
        <v>2.4106127605658099E-6</v>
      </c>
      <c r="AO417" s="222">
        <f ca="1">_xll.qlInstrumentResults(AK417,"annuity",AM417)</f>
        <v>94861.307694065792</v>
      </c>
      <c r="AP417" s="223" t="e">
        <f ca="1">H417*_xll.qlYieldTSDiscount("YC-EUR-EONIA",L417)/AO417</f>
        <v>#VALUE!</v>
      </c>
      <c r="AQ417" s="224" t="str">
        <f ca="1">IF(ISERROR(AP417),"",_xll.qlBachelierBlackFormulaImpliedVol(IF(AF417="Receiver","Put",IF(AF417="Payer","Call","NA")),AE417+E417%%,AE417,_xll.qlDayCounterYearFraction("Act/365 (Fixed)",B417,K417),AP417))</f>
        <v/>
      </c>
      <c r="AR417" s="225" t="str">
        <f ca="1">IF(ISERROR(AP417),"",_xll.qlBlackFormulaImpliedStdDev(IF(AF417="Receiver","Put",IF(AF417="Payer","Call","NA")),AE417+E417%%,AE417,AP417)/SQRT(_xll.qlDayCounterYearFraction("Act/365 (Fixed)",B417,K417)))</f>
        <v/>
      </c>
    </row>
    <row r="418" spans="2:44">
      <c r="B418" s="210">
        <f t="shared" ca="1" si="24"/>
        <v>42276</v>
      </c>
      <c r="C418" s="107" t="s">
        <v>209</v>
      </c>
      <c r="D418" s="107" t="s">
        <v>46</v>
      </c>
      <c r="E418" s="107">
        <v>200</v>
      </c>
      <c r="F418" s="209" t="str">
        <f t="shared" si="25"/>
        <v>EUR FWD PREM 200 1M10Y</v>
      </c>
      <c r="G418" s="212">
        <f t="shared" si="26"/>
        <v>6.6400000000000001E-3</v>
      </c>
      <c r="H418" s="213" t="str">
        <f>VLOOKUP(F418,SwaptionVols!$Z:$AE,4,FALSE)</f>
        <v>#N/A N/A</v>
      </c>
      <c r="I418" s="211" t="s">
        <v>7574</v>
      </c>
      <c r="J418" s="211" t="s">
        <v>7575</v>
      </c>
      <c r="K418" s="210">
        <f ca="1">_xll.qlCalendarAdvance(I418,B418,C418,J418)</f>
        <v>42306</v>
      </c>
      <c r="L418" s="210">
        <f ca="1">_xll.qlCalendarAdvance(I418,K418,"2d")</f>
        <v>42310</v>
      </c>
      <c r="M418" s="210">
        <f ca="1">_xll.qlCalendarAdvance(I418,L418,D418,"unadjusted")</f>
        <v>45963</v>
      </c>
      <c r="N418" s="211" t="s">
        <v>41</v>
      </c>
      <c r="O418" s="211" t="s">
        <v>7574</v>
      </c>
      <c r="P418" s="211" t="s">
        <v>7575</v>
      </c>
      <c r="Q418" s="211" t="s">
        <v>7575</v>
      </c>
      <c r="R418" s="211" t="s">
        <v>7670</v>
      </c>
      <c r="S418" s="214" t="str">
        <f ca="1">_xll.qlSchedule(,L418,M418,N418,O418,P418,Q418,R418)</f>
        <v>obj_0085f#0000</v>
      </c>
      <c r="T418" s="211" t="s">
        <v>58</v>
      </c>
      <c r="U418" s="211" t="s">
        <v>7574</v>
      </c>
      <c r="V418" s="211" t="s">
        <v>7575</v>
      </c>
      <c r="W418" s="211" t="s">
        <v>7575</v>
      </c>
      <c r="X418" s="211" t="s">
        <v>7670</v>
      </c>
      <c r="Y418" s="214" t="str">
        <f ca="1">_xll.qlSchedule(,L418,M418,T418,U418,V418,W418,X418)</f>
        <v>obj_00860#0000</v>
      </c>
      <c r="Z418" s="215" t="s">
        <v>7671</v>
      </c>
      <c r="AA418" s="216" t="s">
        <v>7640</v>
      </c>
      <c r="AB418" s="216" t="s">
        <v>7672</v>
      </c>
      <c r="AC418" s="214" t="str">
        <f ca="1">_xll.qlVanillaSwap(,,,S418,,Z418,Y418,AA418,,AB418)</f>
        <v>obj_00d1e#0000</v>
      </c>
      <c r="AD418" s="214" t="b">
        <f ca="1">_xll.qlInstrumentSetPricingEngine(AC418,_xll.qlDiscountingSwapEngine(,"YC-EUR-EONIA"))</f>
        <v>1</v>
      </c>
      <c r="AE418" s="217">
        <f ca="1">_xll.qlVanillaSwapFairRate(AC418,AD418)</f>
        <v>9.7827098223663474E-3</v>
      </c>
      <c r="AF418" s="209" t="str">
        <f t="shared" si="27"/>
        <v>Payer</v>
      </c>
      <c r="AG418" s="218">
        <v>10000</v>
      </c>
      <c r="AH418" s="219" t="str">
        <f ca="1">_xll.qlVanillaSwap(,AF418,AG418,S418,AE418+E418%%,Z418,Y418,AA418,,AB418)</f>
        <v>obj_0148b#0000</v>
      </c>
      <c r="AI418" s="219" t="str">
        <f ca="1">_xll.qlEuropeanExercise(,K418)</f>
        <v>obj_003e9#0000</v>
      </c>
      <c r="AJ418" s="211" t="s">
        <v>7669</v>
      </c>
      <c r="AK418" s="220" t="str">
        <f ca="1">_xll.qlSwaption(,AH418,AI418,AJ418)</f>
        <v>obj_017af#0000</v>
      </c>
      <c r="AL418" s="221" t="str">
        <f ca="1">_xll.qlConstantSwaptionVolatility(,,I418,J418,G418)</f>
        <v>obj_00129#0000</v>
      </c>
      <c r="AM418" s="221" t="b">
        <f ca="1">_xll.qlInstrumentSetPricingEngine(AK418,_xll.qlBachelierBlackSwaptionEngine(,"YC-EUR-EONIA",AL418))</f>
        <v>1</v>
      </c>
      <c r="AN418" s="222">
        <f ca="1">_xll.qlInstrumentNPV(AK418,AM418)/_xll.qlYieldTSDiscount("YC-EUR-EONIA",L418)</f>
        <v>6.8263124400053673E-25</v>
      </c>
      <c r="AO418" s="222">
        <f ca="1">_xll.qlInstrumentResults(AK418,"annuity",AM418)</f>
        <v>94861.307694065792</v>
      </c>
      <c r="AP418" s="223" t="e">
        <f ca="1">H418*_xll.qlYieldTSDiscount("YC-EUR-EONIA",L418)/AO418</f>
        <v>#VALUE!</v>
      </c>
      <c r="AQ418" s="224" t="str">
        <f ca="1">IF(ISERROR(AP418),"",_xll.qlBachelierBlackFormulaImpliedVol(IF(AF418="Receiver","Put",IF(AF418="Payer","Call","NA")),AE418+E418%%,AE418,_xll.qlDayCounterYearFraction("Act/365 (Fixed)",B418,K418),AP418))</f>
        <v/>
      </c>
      <c r="AR418" s="225" t="str">
        <f ca="1">IF(ISERROR(AP418),"",_xll.qlBlackFormulaImpliedStdDev(IF(AF418="Receiver","Put",IF(AF418="Payer","Call","NA")),AE418+E418%%,AE418,AP418)/SQRT(_xll.qlDayCounterYearFraction("Act/365 (Fixed)",B418,K418)))</f>
        <v/>
      </c>
    </row>
    <row r="419" spans="2:44">
      <c r="B419" s="210">
        <f t="shared" ca="1" si="24"/>
        <v>42276</v>
      </c>
      <c r="C419" s="107" t="s">
        <v>54</v>
      </c>
      <c r="D419" s="107" t="s">
        <v>46</v>
      </c>
      <c r="E419" s="107">
        <v>-200</v>
      </c>
      <c r="F419" s="209" t="str">
        <f t="shared" si="25"/>
        <v>EUR FWD PREM-200 3M10Y</v>
      </c>
      <c r="G419" s="212">
        <f t="shared" si="26"/>
        <v>6.8000000000000005E-3</v>
      </c>
      <c r="H419" s="213" t="str">
        <f>VLOOKUP(F419,SwaptionVols!$Z:$AE,4,FALSE)</f>
        <v>#N/A N/A</v>
      </c>
      <c r="I419" s="211" t="s">
        <v>7574</v>
      </c>
      <c r="J419" s="211" t="s">
        <v>7575</v>
      </c>
      <c r="K419" s="210">
        <f ca="1">_xll.qlCalendarAdvance(I419,B419,C419,J419)</f>
        <v>42367</v>
      </c>
      <c r="L419" s="210">
        <f ca="1">_xll.qlCalendarAdvance(I419,K419,"2d")</f>
        <v>42369</v>
      </c>
      <c r="M419" s="210">
        <f ca="1">_xll.qlCalendarAdvance(I419,L419,D419,"unadjusted")</f>
        <v>46022</v>
      </c>
      <c r="N419" s="211" t="s">
        <v>41</v>
      </c>
      <c r="O419" s="211" t="s">
        <v>7574</v>
      </c>
      <c r="P419" s="211" t="s">
        <v>7575</v>
      </c>
      <c r="Q419" s="211" t="s">
        <v>7575</v>
      </c>
      <c r="R419" s="211" t="s">
        <v>7670</v>
      </c>
      <c r="S419" s="214" t="str">
        <f ca="1">_xll.qlSchedule(,L419,M419,N419,O419,P419,Q419,R419)</f>
        <v>obj_0075e#0000</v>
      </c>
      <c r="T419" s="211" t="s">
        <v>58</v>
      </c>
      <c r="U419" s="211" t="s">
        <v>7574</v>
      </c>
      <c r="V419" s="211" t="s">
        <v>7575</v>
      </c>
      <c r="W419" s="211" t="s">
        <v>7575</v>
      </c>
      <c r="X419" s="211" t="s">
        <v>7670</v>
      </c>
      <c r="Y419" s="214" t="str">
        <f ca="1">_xll.qlSchedule(,L419,M419,T419,U419,V419,W419,X419)</f>
        <v>obj_00ba9#0000</v>
      </c>
      <c r="Z419" s="215" t="s">
        <v>7671</v>
      </c>
      <c r="AA419" s="216" t="s">
        <v>7640</v>
      </c>
      <c r="AB419" s="216" t="s">
        <v>7672</v>
      </c>
      <c r="AC419" s="214" t="str">
        <f ca="1">_xll.qlVanillaSwap(,,,S419,,Z419,Y419,AA419,,AB419)</f>
        <v>obj_00baa#0000</v>
      </c>
      <c r="AD419" s="214" t="b">
        <f ca="1">_xll.qlInstrumentSetPricingEngine(AC419,_xll.qlDiscountingSwapEngine(,"YC-EUR-EONIA"))</f>
        <v>1</v>
      </c>
      <c r="AE419" s="217">
        <f ca="1">_xll.qlVanillaSwapFairRate(AC419,AD419)</f>
        <v>1.009106057296786E-2</v>
      </c>
      <c r="AF419" s="209" t="str">
        <f t="shared" si="27"/>
        <v>Receiver</v>
      </c>
      <c r="AG419" s="218">
        <v>10000</v>
      </c>
      <c r="AH419" s="219" t="str">
        <f ca="1">_xll.qlVanillaSwap(,AF419,AG419,S419,AE419+E419%%,Z419,Y419,AA419,,AB419)</f>
        <v>obj_01391#0000</v>
      </c>
      <c r="AI419" s="219" t="str">
        <f ca="1">_xll.qlEuropeanExercise(,K419)</f>
        <v>obj_00ace#0000</v>
      </c>
      <c r="AJ419" s="211" t="s">
        <v>7669</v>
      </c>
      <c r="AK419" s="220" t="str">
        <f ca="1">_xll.qlSwaption(,AH419,AI419,AJ419)</f>
        <v>obj_0165c#0000</v>
      </c>
      <c r="AL419" s="221" t="str">
        <f ca="1">_xll.qlConstantSwaptionVolatility(,,I419,J419,G419)</f>
        <v>obj_0024e#0000</v>
      </c>
      <c r="AM419" s="221" t="b">
        <f ca="1">_xll.qlInstrumentSetPricingEngine(AK419,_xll.qlBachelierBlackSwaptionEngine(,"YC-EUR-EONIA",AL419))</f>
        <v>1</v>
      </c>
      <c r="AN419" s="222">
        <f ca="1">_xll.qlInstrumentNPV(AK419,AM419)/_xll.qlYieldTSDiscount("YC-EUR-EONIA",L419)</f>
        <v>9.9819076424096095E-8</v>
      </c>
      <c r="AO419" s="222">
        <f ca="1">_xll.qlInstrumentResults(AK419,"annuity",AM419)</f>
        <v>94754.836066406278</v>
      </c>
      <c r="AP419" s="223" t="e">
        <f ca="1">H419*_xll.qlYieldTSDiscount("YC-EUR-EONIA",L419)/AO419</f>
        <v>#VALUE!</v>
      </c>
      <c r="AQ419" s="224" t="str">
        <f ca="1">IF(ISERROR(AP419),"",_xll.qlBachelierBlackFormulaImpliedVol(IF(AF419="Receiver","Put",IF(AF419="Payer","Call","NA")),AE419+E419%%,AE419,_xll.qlDayCounterYearFraction("Act/365 (Fixed)",B419,K419),AP419))</f>
        <v/>
      </c>
      <c r="AR419" s="225" t="str">
        <f ca="1">IF(ISERROR(AP419),"",_xll.qlBlackFormulaImpliedStdDev(IF(AF419="Receiver","Put",IF(AF419="Payer","Call","NA")),AE419+E419%%,AE419,AP419)/SQRT(_xll.qlDayCounterYearFraction("Act/365 (Fixed)",B419,K419)))</f>
        <v/>
      </c>
    </row>
    <row r="420" spans="2:44">
      <c r="B420" s="210">
        <f t="shared" ca="1" si="24"/>
        <v>42276</v>
      </c>
      <c r="C420" s="107" t="s">
        <v>54</v>
      </c>
      <c r="D420" s="107" t="s">
        <v>46</v>
      </c>
      <c r="E420" s="107">
        <v>-100</v>
      </c>
      <c r="F420" s="209" t="str">
        <f t="shared" si="25"/>
        <v>EUR FWD PREM-100 3M10Y</v>
      </c>
      <c r="G420" s="212">
        <f t="shared" si="26"/>
        <v>6.8000000000000005E-3</v>
      </c>
      <c r="H420" s="213" t="str">
        <f>VLOOKUP(F420,SwaptionVols!$Z:$AE,4,FALSE)</f>
        <v>#N/A N/A</v>
      </c>
      <c r="I420" s="211" t="s">
        <v>7574</v>
      </c>
      <c r="J420" s="211" t="s">
        <v>7575</v>
      </c>
      <c r="K420" s="210">
        <f ca="1">_xll.qlCalendarAdvance(I420,B420,C420,J420)</f>
        <v>42367</v>
      </c>
      <c r="L420" s="210">
        <f ca="1">_xll.qlCalendarAdvance(I420,K420,"2d")</f>
        <v>42369</v>
      </c>
      <c r="M420" s="210">
        <f ca="1">_xll.qlCalendarAdvance(I420,L420,D420,"unadjusted")</f>
        <v>46022</v>
      </c>
      <c r="N420" s="211" t="s">
        <v>41</v>
      </c>
      <c r="O420" s="211" t="s">
        <v>7574</v>
      </c>
      <c r="P420" s="211" t="s">
        <v>7575</v>
      </c>
      <c r="Q420" s="211" t="s">
        <v>7575</v>
      </c>
      <c r="R420" s="211" t="s">
        <v>7670</v>
      </c>
      <c r="S420" s="214" t="str">
        <f ca="1">_xll.qlSchedule(,L420,M420,N420,O420,P420,Q420,R420)</f>
        <v>obj_007da#0000</v>
      </c>
      <c r="T420" s="211" t="s">
        <v>58</v>
      </c>
      <c r="U420" s="211" t="s">
        <v>7574</v>
      </c>
      <c r="V420" s="211" t="s">
        <v>7575</v>
      </c>
      <c r="W420" s="211" t="s">
        <v>7575</v>
      </c>
      <c r="X420" s="211" t="s">
        <v>7670</v>
      </c>
      <c r="Y420" s="214" t="str">
        <f ca="1">_xll.qlSchedule(,L420,M420,T420,U420,V420,W420,X420)</f>
        <v>obj_00a80#0000</v>
      </c>
      <c r="Z420" s="215" t="s">
        <v>7671</v>
      </c>
      <c r="AA420" s="216" t="s">
        <v>7640</v>
      </c>
      <c r="AB420" s="216" t="s">
        <v>7672</v>
      </c>
      <c r="AC420" s="214" t="str">
        <f ca="1">_xll.qlVanillaSwap(,,,S420,,Z420,Y420,AA420,,AB420)</f>
        <v>obj_00cf3#0000</v>
      </c>
      <c r="AD420" s="214" t="b">
        <f ca="1">_xll.qlInstrumentSetPricingEngine(AC420,_xll.qlDiscountingSwapEngine(,"YC-EUR-EONIA"))</f>
        <v>1</v>
      </c>
      <c r="AE420" s="217">
        <f ca="1">_xll.qlVanillaSwapFairRate(AC420,AD420)</f>
        <v>1.009106057296786E-2</v>
      </c>
      <c r="AF420" s="209" t="str">
        <f t="shared" si="27"/>
        <v>Receiver</v>
      </c>
      <c r="AG420" s="218">
        <v>10000</v>
      </c>
      <c r="AH420" s="219" t="str">
        <f ca="1">_xll.qlVanillaSwap(,AF420,AG420,S420,AE420+E420%%,Z420,Y420,AA420,,AB420)</f>
        <v>obj_01283#0000</v>
      </c>
      <c r="AI420" s="219" t="str">
        <f ca="1">_xll.qlEuropeanExercise(,K420)</f>
        <v>obj_0039c#0000</v>
      </c>
      <c r="AJ420" s="211" t="s">
        <v>7669</v>
      </c>
      <c r="AK420" s="220" t="str">
        <f ca="1">_xll.qlSwaption(,AH420,AI420,AJ420)</f>
        <v>obj_0157b#0000</v>
      </c>
      <c r="AL420" s="221" t="str">
        <f ca="1">_xll.qlConstantSwaptionVolatility(,,I420,J420,G420)</f>
        <v>obj_0024b#0000</v>
      </c>
      <c r="AM420" s="221" t="b">
        <f ca="1">_xll.qlInstrumentSetPricingEngine(AK420,_xll.qlBachelierBlackSwaptionEngine(,"YC-EUR-EONIA",AL420))</f>
        <v>1</v>
      </c>
      <c r="AN420" s="222">
        <f ca="1">_xll.qlInstrumentNPV(AK420,AM420)/_xll.qlYieldTSDiscount("YC-EUR-EONIA",L420)</f>
        <v>0.14894726624898114</v>
      </c>
      <c r="AO420" s="222">
        <f ca="1">_xll.qlInstrumentResults(AK420,"annuity",AM420)</f>
        <v>94754.836066406278</v>
      </c>
      <c r="AP420" s="223" t="e">
        <f ca="1">H420*_xll.qlYieldTSDiscount("YC-EUR-EONIA",L420)/AO420</f>
        <v>#VALUE!</v>
      </c>
      <c r="AQ420" s="224" t="str">
        <f ca="1">IF(ISERROR(AP420),"",_xll.qlBachelierBlackFormulaImpliedVol(IF(AF420="Receiver","Put",IF(AF420="Payer","Call","NA")),AE420+E420%%,AE420,_xll.qlDayCounterYearFraction("Act/365 (Fixed)",B420,K420),AP420))</f>
        <v/>
      </c>
      <c r="AR420" s="225" t="str">
        <f ca="1">IF(ISERROR(AP420),"",_xll.qlBlackFormulaImpliedStdDev(IF(AF420="Receiver","Put",IF(AF420="Payer","Call","NA")),AE420+E420%%,AE420,AP420)/SQRT(_xll.qlDayCounterYearFraction("Act/365 (Fixed)",B420,K420)))</f>
        <v/>
      </c>
    </row>
    <row r="421" spans="2:44">
      <c r="B421" s="210">
        <f t="shared" ca="1" si="24"/>
        <v>42276</v>
      </c>
      <c r="C421" s="107" t="s">
        <v>54</v>
      </c>
      <c r="D421" s="107" t="s">
        <v>46</v>
      </c>
      <c r="E421" s="107">
        <v>-50</v>
      </c>
      <c r="F421" s="209" t="str">
        <f t="shared" si="25"/>
        <v>EUR FWD PREM-50 3M10Y</v>
      </c>
      <c r="G421" s="212">
        <f t="shared" si="26"/>
        <v>6.8000000000000005E-3</v>
      </c>
      <c r="H421" s="213" t="str">
        <f>VLOOKUP(F421,SwaptionVols!$Z:$AE,4,FALSE)</f>
        <v>#N/A N/A</v>
      </c>
      <c r="I421" s="211" t="s">
        <v>7574</v>
      </c>
      <c r="J421" s="211" t="s">
        <v>7575</v>
      </c>
      <c r="K421" s="210">
        <f ca="1">_xll.qlCalendarAdvance(I421,B421,C421,J421)</f>
        <v>42367</v>
      </c>
      <c r="L421" s="210">
        <f ca="1">_xll.qlCalendarAdvance(I421,K421,"2d")</f>
        <v>42369</v>
      </c>
      <c r="M421" s="210">
        <f ca="1">_xll.qlCalendarAdvance(I421,L421,D421,"unadjusted")</f>
        <v>46022</v>
      </c>
      <c r="N421" s="211" t="s">
        <v>41</v>
      </c>
      <c r="O421" s="211" t="s">
        <v>7574</v>
      </c>
      <c r="P421" s="211" t="s">
        <v>7575</v>
      </c>
      <c r="Q421" s="211" t="s">
        <v>7575</v>
      </c>
      <c r="R421" s="211" t="s">
        <v>7670</v>
      </c>
      <c r="S421" s="214" t="str">
        <f ca="1">_xll.qlSchedule(,L421,M421,N421,O421,P421,Q421,R421)</f>
        <v>obj_00513#0000</v>
      </c>
      <c r="T421" s="211" t="s">
        <v>58</v>
      </c>
      <c r="U421" s="211" t="s">
        <v>7574</v>
      </c>
      <c r="V421" s="211" t="s">
        <v>7575</v>
      </c>
      <c r="W421" s="211" t="s">
        <v>7575</v>
      </c>
      <c r="X421" s="211" t="s">
        <v>7670</v>
      </c>
      <c r="Y421" s="214" t="str">
        <f ca="1">_xll.qlSchedule(,L421,M421,T421,U421,V421,W421,X421)</f>
        <v>obj_006cf#0000</v>
      </c>
      <c r="Z421" s="215" t="s">
        <v>7671</v>
      </c>
      <c r="AA421" s="216" t="s">
        <v>7640</v>
      </c>
      <c r="AB421" s="216" t="s">
        <v>7672</v>
      </c>
      <c r="AC421" s="214" t="str">
        <f ca="1">_xll.qlVanillaSwap(,,,S421,,Z421,Y421,AA421,,AB421)</f>
        <v>obj_00bd9#0000</v>
      </c>
      <c r="AD421" s="214" t="b">
        <f ca="1">_xll.qlInstrumentSetPricingEngine(AC421,_xll.qlDiscountingSwapEngine(,"YC-EUR-EONIA"))</f>
        <v>1</v>
      </c>
      <c r="AE421" s="217">
        <f ca="1">_xll.qlVanillaSwapFairRate(AC421,AD421)</f>
        <v>1.009106057296786E-2</v>
      </c>
      <c r="AF421" s="209" t="str">
        <f t="shared" si="27"/>
        <v>Receiver</v>
      </c>
      <c r="AG421" s="218">
        <v>10000</v>
      </c>
      <c r="AH421" s="219" t="str">
        <f ca="1">_xll.qlVanillaSwap(,AF421,AG421,S421,AE421+E421%%,Z421,Y421,AA421,,AB421)</f>
        <v>obj_0131d#0000</v>
      </c>
      <c r="AI421" s="219" t="str">
        <f ca="1">_xll.qlEuropeanExercise(,K421)</f>
        <v>obj_005f2#0000</v>
      </c>
      <c r="AJ421" s="211" t="s">
        <v>7669</v>
      </c>
      <c r="AK421" s="220" t="str">
        <f ca="1">_xll.qlSwaption(,AH421,AI421,AJ421)</f>
        <v>obj_016a5#0000</v>
      </c>
      <c r="AL421" s="221" t="str">
        <f ca="1">_xll.qlConstantSwaptionVolatility(,,I421,J421,G421)</f>
        <v>obj_0030b#0000</v>
      </c>
      <c r="AM421" s="221" t="b">
        <f ca="1">_xll.qlInstrumentSetPricingEngine(AK421,_xll.qlBachelierBlackSwaptionEngine(,"YC-EUR-EONIA",AL421))</f>
        <v>1</v>
      </c>
      <c r="AN421" s="222">
        <f ca="1">_xll.qlInstrumentNPV(AK421,AM421)/_xll.qlYieldTSDiscount("YC-EUR-EONIA",L421)</f>
        <v>10.029565933320852</v>
      </c>
      <c r="AO421" s="222">
        <f ca="1">_xll.qlInstrumentResults(AK421,"annuity",AM421)</f>
        <v>94754.836066406278</v>
      </c>
      <c r="AP421" s="223" t="e">
        <f ca="1">H421*_xll.qlYieldTSDiscount("YC-EUR-EONIA",L421)/AO421</f>
        <v>#VALUE!</v>
      </c>
      <c r="AQ421" s="224" t="str">
        <f ca="1">IF(ISERROR(AP421),"",_xll.qlBachelierBlackFormulaImpliedVol(IF(AF421="Receiver","Put",IF(AF421="Payer","Call","NA")),AE421+E421%%,AE421,_xll.qlDayCounterYearFraction("Act/365 (Fixed)",B421,K421),AP421))</f>
        <v/>
      </c>
      <c r="AR421" s="225" t="str">
        <f ca="1">IF(ISERROR(AP421),"",_xll.qlBlackFormulaImpliedStdDev(IF(AF421="Receiver","Put",IF(AF421="Payer","Call","NA")),AE421+E421%%,AE421,AP421)/SQRT(_xll.qlDayCounterYearFraction("Act/365 (Fixed)",B421,K421)))</f>
        <v/>
      </c>
    </row>
    <row r="422" spans="2:44">
      <c r="B422" s="210">
        <f t="shared" ca="1" si="24"/>
        <v>42276</v>
      </c>
      <c r="C422" s="107" t="s">
        <v>54</v>
      </c>
      <c r="D422" s="107" t="s">
        <v>46</v>
      </c>
      <c r="E422" s="107">
        <v>-25</v>
      </c>
      <c r="F422" s="209" t="str">
        <f t="shared" si="25"/>
        <v>EUR FWD PREM-25 3M10Y</v>
      </c>
      <c r="G422" s="212">
        <f t="shared" si="26"/>
        <v>6.8000000000000005E-3</v>
      </c>
      <c r="H422" s="213" t="str">
        <f>VLOOKUP(F422,SwaptionVols!$Z:$AE,4,FALSE)</f>
        <v>#N/A N/A</v>
      </c>
      <c r="I422" s="211" t="s">
        <v>7574</v>
      </c>
      <c r="J422" s="211" t="s">
        <v>7575</v>
      </c>
      <c r="K422" s="210">
        <f ca="1">_xll.qlCalendarAdvance(I422,B422,C422,J422)</f>
        <v>42367</v>
      </c>
      <c r="L422" s="210">
        <f ca="1">_xll.qlCalendarAdvance(I422,K422,"2d")</f>
        <v>42369</v>
      </c>
      <c r="M422" s="210">
        <f ca="1">_xll.qlCalendarAdvance(I422,L422,D422,"unadjusted")</f>
        <v>46022</v>
      </c>
      <c r="N422" s="211" t="s">
        <v>41</v>
      </c>
      <c r="O422" s="211" t="s">
        <v>7574</v>
      </c>
      <c r="P422" s="211" t="s">
        <v>7575</v>
      </c>
      <c r="Q422" s="211" t="s">
        <v>7575</v>
      </c>
      <c r="R422" s="211" t="s">
        <v>7670</v>
      </c>
      <c r="S422" s="214" t="str">
        <f ca="1">_xll.qlSchedule(,L422,M422,N422,O422,P422,Q422,R422)</f>
        <v>obj_0078b#0000</v>
      </c>
      <c r="T422" s="211" t="s">
        <v>58</v>
      </c>
      <c r="U422" s="211" t="s">
        <v>7574</v>
      </c>
      <c r="V422" s="211" t="s">
        <v>7575</v>
      </c>
      <c r="W422" s="211" t="s">
        <v>7575</v>
      </c>
      <c r="X422" s="211" t="s">
        <v>7670</v>
      </c>
      <c r="Y422" s="214" t="str">
        <f ca="1">_xll.qlSchedule(,L422,M422,T422,U422,V422,W422,X422)</f>
        <v>obj_0078a#0000</v>
      </c>
      <c r="Z422" s="215" t="s">
        <v>7671</v>
      </c>
      <c r="AA422" s="216" t="s">
        <v>7640</v>
      </c>
      <c r="AB422" s="216" t="s">
        <v>7672</v>
      </c>
      <c r="AC422" s="214" t="str">
        <f ca="1">_xll.qlVanillaSwap(,,,S422,,Z422,Y422,AA422,,AB422)</f>
        <v>obj_00afb#0000</v>
      </c>
      <c r="AD422" s="214" t="b">
        <f ca="1">_xll.qlInstrumentSetPricingEngine(AC422,_xll.qlDiscountingSwapEngine(,"YC-EUR-EONIA"))</f>
        <v>1</v>
      </c>
      <c r="AE422" s="217">
        <f ca="1">_xll.qlVanillaSwapFairRate(AC422,AD422)</f>
        <v>1.009106057296786E-2</v>
      </c>
      <c r="AF422" s="209" t="str">
        <f t="shared" si="27"/>
        <v>Receiver</v>
      </c>
      <c r="AG422" s="218">
        <v>10000</v>
      </c>
      <c r="AH422" s="219" t="str">
        <f ca="1">_xll.qlVanillaSwap(,AF422,AG422,S422,AE422+E422%%,Z422,Y422,AA422,,AB422)</f>
        <v>obj_01383#0000</v>
      </c>
      <c r="AI422" s="219" t="str">
        <f ca="1">_xll.qlEuropeanExercise(,K422)</f>
        <v>obj_00352#0000</v>
      </c>
      <c r="AJ422" s="211" t="s">
        <v>7669</v>
      </c>
      <c r="AK422" s="220" t="str">
        <f ca="1">_xll.qlSwaption(,AH422,AI422,AJ422)</f>
        <v>obj_01461#0000</v>
      </c>
      <c r="AL422" s="221" t="str">
        <f ca="1">_xll.qlConstantSwaptionVolatility(,,I422,J422,G422)</f>
        <v>obj_00224#0000</v>
      </c>
      <c r="AM422" s="221" t="b">
        <f ca="1">_xll.qlInstrumentSetPricingEngine(AK422,_xll.qlBachelierBlackSwaptionEngine(,"YC-EUR-EONIA",AL422))</f>
        <v>1</v>
      </c>
      <c r="AN422" s="222">
        <f ca="1">_xll.qlInstrumentNPV(AK422,AM422)/_xll.qlYieldTSDiscount("YC-EUR-EONIA",L422)</f>
        <v>43.191127479897347</v>
      </c>
      <c r="AO422" s="222">
        <f ca="1">_xll.qlInstrumentResults(AK422,"annuity",AM422)</f>
        <v>94754.836066406278</v>
      </c>
      <c r="AP422" s="223" t="e">
        <f ca="1">H422*_xll.qlYieldTSDiscount("YC-EUR-EONIA",L422)/AO422</f>
        <v>#VALUE!</v>
      </c>
      <c r="AQ422" s="224" t="str">
        <f ca="1">IF(ISERROR(AP422),"",_xll.qlBachelierBlackFormulaImpliedVol(IF(AF422="Receiver","Put",IF(AF422="Payer","Call","NA")),AE422+E422%%,AE422,_xll.qlDayCounterYearFraction("Act/365 (Fixed)",B422,K422),AP422))</f>
        <v/>
      </c>
      <c r="AR422" s="225" t="str">
        <f ca="1">IF(ISERROR(AP422),"",_xll.qlBlackFormulaImpliedStdDev(IF(AF422="Receiver","Put",IF(AF422="Payer","Call","NA")),AE422+E422%%,AE422,AP422)/SQRT(_xll.qlDayCounterYearFraction("Act/365 (Fixed)",B422,K422)))</f>
        <v/>
      </c>
    </row>
    <row r="423" spans="2:44">
      <c r="B423" s="210">
        <f t="shared" ca="1" si="24"/>
        <v>42276</v>
      </c>
      <c r="C423" s="107" t="s">
        <v>54</v>
      </c>
      <c r="D423" s="107" t="s">
        <v>46</v>
      </c>
      <c r="E423" s="107">
        <v>25</v>
      </c>
      <c r="F423" s="209" t="str">
        <f t="shared" si="25"/>
        <v>EUR FWD PREM 25 3M10Y</v>
      </c>
      <c r="G423" s="212">
        <f t="shared" si="26"/>
        <v>6.8000000000000005E-3</v>
      </c>
      <c r="H423" s="213" t="str">
        <f>VLOOKUP(F423,SwaptionVols!$Z:$AE,4,FALSE)</f>
        <v>#N/A N/A</v>
      </c>
      <c r="I423" s="211" t="s">
        <v>7574</v>
      </c>
      <c r="J423" s="211" t="s">
        <v>7575</v>
      </c>
      <c r="K423" s="210">
        <f ca="1">_xll.qlCalendarAdvance(I423,B423,C423,J423)</f>
        <v>42367</v>
      </c>
      <c r="L423" s="210">
        <f ca="1">_xll.qlCalendarAdvance(I423,K423,"2d")</f>
        <v>42369</v>
      </c>
      <c r="M423" s="210">
        <f ca="1">_xll.qlCalendarAdvance(I423,L423,D423,"unadjusted")</f>
        <v>46022</v>
      </c>
      <c r="N423" s="211" t="s">
        <v>41</v>
      </c>
      <c r="O423" s="211" t="s">
        <v>7574</v>
      </c>
      <c r="P423" s="211" t="s">
        <v>7575</v>
      </c>
      <c r="Q423" s="211" t="s">
        <v>7575</v>
      </c>
      <c r="R423" s="211" t="s">
        <v>7670</v>
      </c>
      <c r="S423" s="214" t="str">
        <f ca="1">_xll.qlSchedule(,L423,M423,N423,O423,P423,Q423,R423)</f>
        <v>obj_0070c#0000</v>
      </c>
      <c r="T423" s="211" t="s">
        <v>58</v>
      </c>
      <c r="U423" s="211" t="s">
        <v>7574</v>
      </c>
      <c r="V423" s="211" t="s">
        <v>7575</v>
      </c>
      <c r="W423" s="211" t="s">
        <v>7575</v>
      </c>
      <c r="X423" s="211" t="s">
        <v>7670</v>
      </c>
      <c r="Y423" s="214" t="str">
        <f ca="1">_xll.qlSchedule(,L423,M423,T423,U423,V423,W423,X423)</f>
        <v>obj_005a4#0000</v>
      </c>
      <c r="Z423" s="215" t="s">
        <v>7671</v>
      </c>
      <c r="AA423" s="216" t="s">
        <v>7640</v>
      </c>
      <c r="AB423" s="216" t="s">
        <v>7672</v>
      </c>
      <c r="AC423" s="214" t="str">
        <f ca="1">_xll.qlVanillaSwap(,,,S423,,Z423,Y423,AA423,,AB423)</f>
        <v>obj_00a30#0000</v>
      </c>
      <c r="AD423" s="214" t="b">
        <f ca="1">_xll.qlInstrumentSetPricingEngine(AC423,_xll.qlDiscountingSwapEngine(,"YC-EUR-EONIA"))</f>
        <v>1</v>
      </c>
      <c r="AE423" s="217">
        <f ca="1">_xll.qlVanillaSwapFairRate(AC423,AD423)</f>
        <v>1.009106057296786E-2</v>
      </c>
      <c r="AF423" s="209" t="str">
        <f t="shared" si="27"/>
        <v>Payer</v>
      </c>
      <c r="AG423" s="218">
        <v>10000</v>
      </c>
      <c r="AH423" s="219" t="str">
        <f ca="1">_xll.qlVanillaSwap(,AF423,AG423,S423,AE423+E423%%,Z423,Y423,AA423,,AB423)</f>
        <v>obj_0129e#0000</v>
      </c>
      <c r="AI423" s="219" t="str">
        <f ca="1">_xll.qlEuropeanExercise(,K423)</f>
        <v>obj_005d9#0000</v>
      </c>
      <c r="AJ423" s="211" t="s">
        <v>7669</v>
      </c>
      <c r="AK423" s="220" t="str">
        <f ca="1">_xll.qlSwaption(,AH423,AI423,AJ423)</f>
        <v>obj_0148e#0000</v>
      </c>
      <c r="AL423" s="221" t="str">
        <f ca="1">_xll.qlConstantSwaptionVolatility(,,I423,J423,G423)</f>
        <v>obj_00291#0000</v>
      </c>
      <c r="AM423" s="221" t="b">
        <f ca="1">_xll.qlInstrumentSetPricingEngine(AK423,_xll.qlBachelierBlackSwaptionEngine(,"YC-EUR-EONIA",AL423))</f>
        <v>1</v>
      </c>
      <c r="AN423" s="222">
        <f ca="1">_xll.qlInstrumentNPV(AK423,AM423)/_xll.qlYieldTSDiscount("YC-EUR-EONIA",L423)</f>
        <v>43.191127479899151</v>
      </c>
      <c r="AO423" s="222">
        <f ca="1">_xll.qlInstrumentResults(AK423,"annuity",AM423)</f>
        <v>94754.836066406191</v>
      </c>
      <c r="AP423" s="223" t="e">
        <f ca="1">H423*_xll.qlYieldTSDiscount("YC-EUR-EONIA",L423)/AO423</f>
        <v>#VALUE!</v>
      </c>
      <c r="AQ423" s="224" t="str">
        <f ca="1">IF(ISERROR(AP423),"",_xll.qlBachelierBlackFormulaImpliedVol(IF(AF423="Receiver","Put",IF(AF423="Payer","Call","NA")),AE423+E423%%,AE423,_xll.qlDayCounterYearFraction("Act/365 (Fixed)",B423,K423),AP423))</f>
        <v/>
      </c>
      <c r="AR423" s="225" t="str">
        <f ca="1">IF(ISERROR(AP423),"",_xll.qlBlackFormulaImpliedStdDev(IF(AF423="Receiver","Put",IF(AF423="Payer","Call","NA")),AE423+E423%%,AE423,AP423)/SQRT(_xll.qlDayCounterYearFraction("Act/365 (Fixed)",B423,K423)))</f>
        <v/>
      </c>
    </row>
    <row r="424" spans="2:44">
      <c r="B424" s="210">
        <f t="shared" ca="1" si="24"/>
        <v>42276</v>
      </c>
      <c r="C424" s="107" t="s">
        <v>54</v>
      </c>
      <c r="D424" s="107" t="s">
        <v>46</v>
      </c>
      <c r="E424" s="107">
        <v>50</v>
      </c>
      <c r="F424" s="209" t="str">
        <f t="shared" si="25"/>
        <v>EUR FWD PREM 50 3M10Y</v>
      </c>
      <c r="G424" s="212">
        <f t="shared" si="26"/>
        <v>6.8000000000000005E-3</v>
      </c>
      <c r="H424" s="213" t="str">
        <f>VLOOKUP(F424,SwaptionVols!$Z:$AE,4,FALSE)</f>
        <v>#N/A N/A</v>
      </c>
      <c r="I424" s="211" t="s">
        <v>7574</v>
      </c>
      <c r="J424" s="211" t="s">
        <v>7575</v>
      </c>
      <c r="K424" s="210">
        <f ca="1">_xll.qlCalendarAdvance(I424,B424,C424,J424)</f>
        <v>42367</v>
      </c>
      <c r="L424" s="210">
        <f ca="1">_xll.qlCalendarAdvance(I424,K424,"2d")</f>
        <v>42369</v>
      </c>
      <c r="M424" s="210">
        <f ca="1">_xll.qlCalendarAdvance(I424,L424,D424,"unadjusted")</f>
        <v>46022</v>
      </c>
      <c r="N424" s="211" t="s">
        <v>41</v>
      </c>
      <c r="O424" s="211" t="s">
        <v>7574</v>
      </c>
      <c r="P424" s="211" t="s">
        <v>7575</v>
      </c>
      <c r="Q424" s="211" t="s">
        <v>7575</v>
      </c>
      <c r="R424" s="211" t="s">
        <v>7670</v>
      </c>
      <c r="S424" s="214" t="str">
        <f ca="1">_xll.qlSchedule(,L424,M424,N424,O424,P424,Q424,R424)</f>
        <v>obj_0079e#0000</v>
      </c>
      <c r="T424" s="211" t="s">
        <v>58</v>
      </c>
      <c r="U424" s="211" t="s">
        <v>7574</v>
      </c>
      <c r="V424" s="211" t="s">
        <v>7575</v>
      </c>
      <c r="W424" s="211" t="s">
        <v>7575</v>
      </c>
      <c r="X424" s="211" t="s">
        <v>7670</v>
      </c>
      <c r="Y424" s="214" t="str">
        <f ca="1">_xll.qlSchedule(,L424,M424,T424,U424,V424,W424,X424)</f>
        <v>obj_009c5#0000</v>
      </c>
      <c r="Z424" s="215" t="s">
        <v>7671</v>
      </c>
      <c r="AA424" s="216" t="s">
        <v>7640</v>
      </c>
      <c r="AB424" s="216" t="s">
        <v>7672</v>
      </c>
      <c r="AC424" s="214" t="str">
        <f ca="1">_xll.qlVanillaSwap(,,,S424,,Z424,Y424,AA424,,AB424)</f>
        <v>obj_00cfa#0000</v>
      </c>
      <c r="AD424" s="214" t="b">
        <f ca="1">_xll.qlInstrumentSetPricingEngine(AC424,_xll.qlDiscountingSwapEngine(,"YC-EUR-EONIA"))</f>
        <v>1</v>
      </c>
      <c r="AE424" s="217">
        <f ca="1">_xll.qlVanillaSwapFairRate(AC424,AD424)</f>
        <v>1.009106057296786E-2</v>
      </c>
      <c r="AF424" s="209" t="str">
        <f t="shared" si="27"/>
        <v>Payer</v>
      </c>
      <c r="AG424" s="218">
        <v>10000</v>
      </c>
      <c r="AH424" s="219" t="str">
        <f ca="1">_xll.qlVanillaSwap(,AF424,AG424,S424,AE424+E424%%,Z424,Y424,AA424,,AB424)</f>
        <v>obj_012ab#0000</v>
      </c>
      <c r="AI424" s="219" t="str">
        <f ca="1">_xll.qlEuropeanExercise(,K424)</f>
        <v>obj_009e5#0000</v>
      </c>
      <c r="AJ424" s="211" t="s">
        <v>7669</v>
      </c>
      <c r="AK424" s="220" t="str">
        <f ca="1">_xll.qlSwaption(,AH424,AI424,AJ424)</f>
        <v>obj_0152e#0000</v>
      </c>
      <c r="AL424" s="221" t="str">
        <f ca="1">_xll.qlConstantSwaptionVolatility(,,I424,J424,G424)</f>
        <v>obj_00233#0000</v>
      </c>
      <c r="AM424" s="221" t="b">
        <f ca="1">_xll.qlInstrumentSetPricingEngine(AK424,_xll.qlBachelierBlackSwaptionEngine(,"YC-EUR-EONIA",AL424))</f>
        <v>1</v>
      </c>
      <c r="AN424" s="222">
        <f ca="1">_xll.qlInstrumentNPV(AK424,AM424)/_xll.qlYieldTSDiscount("YC-EUR-EONIA",L424)</f>
        <v>10.029565933320235</v>
      </c>
      <c r="AO424" s="222">
        <f ca="1">_xll.qlInstrumentResults(AK424,"annuity",AM424)</f>
        <v>94754.836066406278</v>
      </c>
      <c r="AP424" s="223" t="e">
        <f ca="1">H424*_xll.qlYieldTSDiscount("YC-EUR-EONIA",L424)/AO424</f>
        <v>#VALUE!</v>
      </c>
      <c r="AQ424" s="224" t="str">
        <f ca="1">IF(ISERROR(AP424),"",_xll.qlBachelierBlackFormulaImpliedVol(IF(AF424="Receiver","Put",IF(AF424="Payer","Call","NA")),AE424+E424%%,AE424,_xll.qlDayCounterYearFraction("Act/365 (Fixed)",B424,K424),AP424))</f>
        <v/>
      </c>
      <c r="AR424" s="225" t="str">
        <f ca="1">IF(ISERROR(AP424),"",_xll.qlBlackFormulaImpliedStdDev(IF(AF424="Receiver","Put",IF(AF424="Payer","Call","NA")),AE424+E424%%,AE424,AP424)/SQRT(_xll.qlDayCounterYearFraction("Act/365 (Fixed)",B424,K424)))</f>
        <v/>
      </c>
    </row>
    <row r="425" spans="2:44">
      <c r="B425" s="210">
        <f t="shared" ca="1" si="24"/>
        <v>42276</v>
      </c>
      <c r="C425" s="107" t="s">
        <v>54</v>
      </c>
      <c r="D425" s="107" t="s">
        <v>46</v>
      </c>
      <c r="E425" s="107">
        <v>100</v>
      </c>
      <c r="F425" s="209" t="str">
        <f t="shared" si="25"/>
        <v>EUR FWD PREM 100 3M10Y</v>
      </c>
      <c r="G425" s="212">
        <f t="shared" si="26"/>
        <v>6.8000000000000005E-3</v>
      </c>
      <c r="H425" s="213" t="str">
        <f>VLOOKUP(F425,SwaptionVols!$Z:$AE,4,FALSE)</f>
        <v>#N/A N/A</v>
      </c>
      <c r="I425" s="211" t="s">
        <v>7574</v>
      </c>
      <c r="J425" s="211" t="s">
        <v>7575</v>
      </c>
      <c r="K425" s="210">
        <f ca="1">_xll.qlCalendarAdvance(I425,B425,C425,J425)</f>
        <v>42367</v>
      </c>
      <c r="L425" s="210">
        <f ca="1">_xll.qlCalendarAdvance(I425,K425,"2d")</f>
        <v>42369</v>
      </c>
      <c r="M425" s="210">
        <f ca="1">_xll.qlCalendarAdvance(I425,L425,D425,"unadjusted")</f>
        <v>46022</v>
      </c>
      <c r="N425" s="211" t="s">
        <v>41</v>
      </c>
      <c r="O425" s="211" t="s">
        <v>7574</v>
      </c>
      <c r="P425" s="211" t="s">
        <v>7575</v>
      </c>
      <c r="Q425" s="211" t="s">
        <v>7575</v>
      </c>
      <c r="R425" s="211" t="s">
        <v>7670</v>
      </c>
      <c r="S425" s="214" t="str">
        <f ca="1">_xll.qlSchedule(,L425,M425,N425,O425,P425,Q425,R425)</f>
        <v>obj_00978#0000</v>
      </c>
      <c r="T425" s="211" t="s">
        <v>58</v>
      </c>
      <c r="U425" s="211" t="s">
        <v>7574</v>
      </c>
      <c r="V425" s="211" t="s">
        <v>7575</v>
      </c>
      <c r="W425" s="211" t="s">
        <v>7575</v>
      </c>
      <c r="X425" s="211" t="s">
        <v>7670</v>
      </c>
      <c r="Y425" s="214" t="str">
        <f ca="1">_xll.qlSchedule(,L425,M425,T425,U425,V425,W425,X425)</f>
        <v>obj_00977#0000</v>
      </c>
      <c r="Z425" s="215" t="s">
        <v>7671</v>
      </c>
      <c r="AA425" s="216" t="s">
        <v>7640</v>
      </c>
      <c r="AB425" s="216" t="s">
        <v>7672</v>
      </c>
      <c r="AC425" s="214" t="str">
        <f ca="1">_xll.qlVanillaSwap(,,,S425,,Z425,Y425,AA425,,AB425)</f>
        <v>obj_00b23#0000</v>
      </c>
      <c r="AD425" s="214" t="b">
        <f ca="1">_xll.qlInstrumentSetPricingEngine(AC425,_xll.qlDiscountingSwapEngine(,"YC-EUR-EONIA"))</f>
        <v>1</v>
      </c>
      <c r="AE425" s="217">
        <f ca="1">_xll.qlVanillaSwapFairRate(AC425,AD425)</f>
        <v>1.009106057296786E-2</v>
      </c>
      <c r="AF425" s="209" t="str">
        <f t="shared" si="27"/>
        <v>Payer</v>
      </c>
      <c r="AG425" s="218">
        <v>10000</v>
      </c>
      <c r="AH425" s="219" t="str">
        <f ca="1">_xll.qlVanillaSwap(,AF425,AG425,S425,AE425+E425%%,Z425,Y425,AA425,,AB425)</f>
        <v>obj_01286#0000</v>
      </c>
      <c r="AI425" s="219" t="str">
        <f ca="1">_xll.qlEuropeanExercise(,K425)</f>
        <v>obj_00b94#0000</v>
      </c>
      <c r="AJ425" s="211" t="s">
        <v>7669</v>
      </c>
      <c r="AK425" s="220" t="str">
        <f ca="1">_xll.qlSwaption(,AH425,AI425,AJ425)</f>
        <v>obj_01516#0000</v>
      </c>
      <c r="AL425" s="221" t="str">
        <f ca="1">_xll.qlConstantSwaptionVolatility(,,I425,J425,G425)</f>
        <v>obj_00323#0000</v>
      </c>
      <c r="AM425" s="221" t="b">
        <f ca="1">_xll.qlInstrumentSetPricingEngine(AK425,_xll.qlBachelierBlackSwaptionEngine(,"YC-EUR-EONIA",AL425))</f>
        <v>1</v>
      </c>
      <c r="AN425" s="222">
        <f ca="1">_xll.qlInstrumentNPV(AK425,AM425)/_xll.qlYieldTSDiscount("YC-EUR-EONIA",L425)</f>
        <v>0.14894726624899463</v>
      </c>
      <c r="AO425" s="222">
        <f ca="1">_xll.qlInstrumentResults(AK425,"annuity",AM425)</f>
        <v>94754.836066406278</v>
      </c>
      <c r="AP425" s="223" t="e">
        <f ca="1">H425*_xll.qlYieldTSDiscount("YC-EUR-EONIA",L425)/AO425</f>
        <v>#VALUE!</v>
      </c>
      <c r="AQ425" s="224" t="str">
        <f ca="1">IF(ISERROR(AP425),"",_xll.qlBachelierBlackFormulaImpliedVol(IF(AF425="Receiver","Put",IF(AF425="Payer","Call","NA")),AE425+E425%%,AE425,_xll.qlDayCounterYearFraction("Act/365 (Fixed)",B425,K425),AP425))</f>
        <v/>
      </c>
      <c r="AR425" s="225" t="str">
        <f ca="1">IF(ISERROR(AP425),"",_xll.qlBlackFormulaImpliedStdDev(IF(AF425="Receiver","Put",IF(AF425="Payer","Call","NA")),AE425+E425%%,AE425,AP425)/SQRT(_xll.qlDayCounterYearFraction("Act/365 (Fixed)",B425,K425)))</f>
        <v/>
      </c>
    </row>
    <row r="426" spans="2:44">
      <c r="B426" s="210">
        <f t="shared" ca="1" si="24"/>
        <v>42276</v>
      </c>
      <c r="C426" s="107" t="s">
        <v>54</v>
      </c>
      <c r="D426" s="107" t="s">
        <v>46</v>
      </c>
      <c r="E426" s="107">
        <v>200</v>
      </c>
      <c r="F426" s="209" t="str">
        <f t="shared" si="25"/>
        <v>EUR FWD PREM 200 3M10Y</v>
      </c>
      <c r="G426" s="212">
        <f t="shared" si="26"/>
        <v>6.8000000000000005E-3</v>
      </c>
      <c r="H426" s="213" t="str">
        <f>VLOOKUP(F426,SwaptionVols!$Z:$AE,4,FALSE)</f>
        <v>#N/A N/A</v>
      </c>
      <c r="I426" s="211" t="s">
        <v>7574</v>
      </c>
      <c r="J426" s="211" t="s">
        <v>7575</v>
      </c>
      <c r="K426" s="210">
        <f ca="1">_xll.qlCalendarAdvance(I426,B426,C426,J426)</f>
        <v>42367</v>
      </c>
      <c r="L426" s="210">
        <f ca="1">_xll.qlCalendarAdvance(I426,K426,"2d")</f>
        <v>42369</v>
      </c>
      <c r="M426" s="210">
        <f ca="1">_xll.qlCalendarAdvance(I426,L426,D426,"unadjusted")</f>
        <v>46022</v>
      </c>
      <c r="N426" s="211" t="s">
        <v>41</v>
      </c>
      <c r="O426" s="211" t="s">
        <v>7574</v>
      </c>
      <c r="P426" s="211" t="s">
        <v>7575</v>
      </c>
      <c r="Q426" s="211" t="s">
        <v>7575</v>
      </c>
      <c r="R426" s="211" t="s">
        <v>7670</v>
      </c>
      <c r="S426" s="214" t="str">
        <f ca="1">_xll.qlSchedule(,L426,M426,N426,O426,P426,Q426,R426)</f>
        <v>obj_009ba#0000</v>
      </c>
      <c r="T426" s="211" t="s">
        <v>58</v>
      </c>
      <c r="U426" s="211" t="s">
        <v>7574</v>
      </c>
      <c r="V426" s="211" t="s">
        <v>7575</v>
      </c>
      <c r="W426" s="211" t="s">
        <v>7575</v>
      </c>
      <c r="X426" s="211" t="s">
        <v>7670</v>
      </c>
      <c r="Y426" s="214" t="str">
        <f ca="1">_xll.qlSchedule(,L426,M426,T426,U426,V426,W426,X426)</f>
        <v>obj_0063b#0000</v>
      </c>
      <c r="Z426" s="215" t="s">
        <v>7671</v>
      </c>
      <c r="AA426" s="216" t="s">
        <v>7640</v>
      </c>
      <c r="AB426" s="216" t="s">
        <v>7672</v>
      </c>
      <c r="AC426" s="214" t="str">
        <f ca="1">_xll.qlVanillaSwap(,,,S426,,Z426,Y426,AA426,,AB426)</f>
        <v>obj_00d25#0000</v>
      </c>
      <c r="AD426" s="214" t="b">
        <f ca="1">_xll.qlInstrumentSetPricingEngine(AC426,_xll.qlDiscountingSwapEngine(,"YC-EUR-EONIA"))</f>
        <v>1</v>
      </c>
      <c r="AE426" s="217">
        <f ca="1">_xll.qlVanillaSwapFairRate(AC426,AD426)</f>
        <v>1.009106057296786E-2</v>
      </c>
      <c r="AF426" s="209" t="str">
        <f t="shared" si="27"/>
        <v>Payer</v>
      </c>
      <c r="AG426" s="218">
        <v>10000</v>
      </c>
      <c r="AH426" s="219" t="str">
        <f ca="1">_xll.qlVanillaSwap(,AF426,AG426,S426,AE426+E426%%,Z426,Y426,AA426,,AB426)</f>
        <v>obj_013f9#0000</v>
      </c>
      <c r="AI426" s="219" t="str">
        <f ca="1">_xll.qlEuropeanExercise(,K426)</f>
        <v>obj_0041c#0000</v>
      </c>
      <c r="AJ426" s="211" t="s">
        <v>7669</v>
      </c>
      <c r="AK426" s="220" t="str">
        <f ca="1">_xll.qlSwaption(,AH426,AI426,AJ426)</f>
        <v>obj_015b2#0000</v>
      </c>
      <c r="AL426" s="221" t="str">
        <f ca="1">_xll.qlConstantSwaptionVolatility(,,I426,J426,G426)</f>
        <v>obj_0029c#0000</v>
      </c>
      <c r="AM426" s="221" t="b">
        <f ca="1">_xll.qlInstrumentSetPricingEngine(AK426,_xll.qlBachelierBlackSwaptionEngine(,"YC-EUR-EONIA",AL426))</f>
        <v>1</v>
      </c>
      <c r="AN426" s="222">
        <f ca="1">_xll.qlInstrumentNPV(AK426,AM426)/_xll.qlYieldTSDiscount("YC-EUR-EONIA",L426)</f>
        <v>9.981907642410405E-8</v>
      </c>
      <c r="AO426" s="222">
        <f ca="1">_xll.qlInstrumentResults(AK426,"annuity",AM426)</f>
        <v>94754.836066406278</v>
      </c>
      <c r="AP426" s="223" t="e">
        <f ca="1">H426*_xll.qlYieldTSDiscount("YC-EUR-EONIA",L426)/AO426</f>
        <v>#VALUE!</v>
      </c>
      <c r="AQ426" s="224" t="str">
        <f ca="1">IF(ISERROR(AP426),"",_xll.qlBachelierBlackFormulaImpliedVol(IF(AF426="Receiver","Put",IF(AF426="Payer","Call","NA")),AE426+E426%%,AE426,_xll.qlDayCounterYearFraction("Act/365 (Fixed)",B426,K426),AP426))</f>
        <v/>
      </c>
      <c r="AR426" s="225" t="str">
        <f ca="1">IF(ISERROR(AP426),"",_xll.qlBlackFormulaImpliedStdDev(IF(AF426="Receiver","Put",IF(AF426="Payer","Call","NA")),AE426+E426%%,AE426,AP426)/SQRT(_xll.qlDayCounterYearFraction("Act/365 (Fixed)",B426,K426)))</f>
        <v/>
      </c>
    </row>
    <row r="427" spans="2:44">
      <c r="B427" s="210">
        <f t="shared" ca="1" si="24"/>
        <v>42276</v>
      </c>
      <c r="C427" s="107" t="s">
        <v>58</v>
      </c>
      <c r="D427" s="107" t="s">
        <v>46</v>
      </c>
      <c r="E427" s="107">
        <v>-200</v>
      </c>
      <c r="F427" s="209" t="str">
        <f t="shared" si="25"/>
        <v>EUR FWD PREM-200 6M10Y</v>
      </c>
      <c r="G427" s="212">
        <f t="shared" si="26"/>
        <v>6.9499999999999996E-3</v>
      </c>
      <c r="H427" s="213" t="str">
        <f>VLOOKUP(F427,SwaptionVols!$Z:$AE,4,FALSE)</f>
        <v>#N/A N/A</v>
      </c>
      <c r="I427" s="211" t="s">
        <v>7574</v>
      </c>
      <c r="J427" s="211" t="s">
        <v>7575</v>
      </c>
      <c r="K427" s="210">
        <f ca="1">_xll.qlCalendarAdvance(I427,B427,C427,J427)</f>
        <v>42458</v>
      </c>
      <c r="L427" s="210">
        <f ca="1">_xll.qlCalendarAdvance(I427,K427,"2d")</f>
        <v>42460</v>
      </c>
      <c r="M427" s="210">
        <f ca="1">_xll.qlCalendarAdvance(I427,L427,D427,"unadjusted")</f>
        <v>46112</v>
      </c>
      <c r="N427" s="211" t="s">
        <v>41</v>
      </c>
      <c r="O427" s="211" t="s">
        <v>7574</v>
      </c>
      <c r="P427" s="211" t="s">
        <v>7575</v>
      </c>
      <c r="Q427" s="211" t="s">
        <v>7575</v>
      </c>
      <c r="R427" s="211" t="s">
        <v>7670</v>
      </c>
      <c r="S427" s="214" t="str">
        <f ca="1">_xll.qlSchedule(,L427,M427,N427,O427,P427,Q427,R427)</f>
        <v>obj_00726#0000</v>
      </c>
      <c r="T427" s="211" t="s">
        <v>58</v>
      </c>
      <c r="U427" s="211" t="s">
        <v>7574</v>
      </c>
      <c r="V427" s="211" t="s">
        <v>7575</v>
      </c>
      <c r="W427" s="211" t="s">
        <v>7575</v>
      </c>
      <c r="X427" s="211" t="s">
        <v>7670</v>
      </c>
      <c r="Y427" s="214" t="str">
        <f ca="1">_xll.qlSchedule(,L427,M427,T427,U427,V427,W427,X427)</f>
        <v>obj_00725#0000</v>
      </c>
      <c r="Z427" s="215" t="s">
        <v>7671</v>
      </c>
      <c r="AA427" s="216" t="s">
        <v>7640</v>
      </c>
      <c r="AB427" s="216" t="s">
        <v>7672</v>
      </c>
      <c r="AC427" s="214" t="str">
        <f ca="1">_xll.qlVanillaSwap(,,,S427,,Z427,Y427,AA427,,AB427)</f>
        <v>obj_00d1f#0000</v>
      </c>
      <c r="AD427" s="214" t="b">
        <f ca="1">_xll.qlInstrumentSetPricingEngine(AC427,_xll.qlDiscountingSwapEngine(,"YC-EUR-EONIA"))</f>
        <v>1</v>
      </c>
      <c r="AE427" s="217">
        <f ca="1">_xll.qlVanillaSwapFairRate(AC427,AD427)</f>
        <v>1.058128276005039E-2</v>
      </c>
      <c r="AF427" s="209" t="str">
        <f t="shared" si="27"/>
        <v>Receiver</v>
      </c>
      <c r="AG427" s="218">
        <v>10000</v>
      </c>
      <c r="AH427" s="219" t="str">
        <f ca="1">_xll.qlVanillaSwap(,AF427,AG427,S427,AE427+E427%%,Z427,Y427,AA427,,AB427)</f>
        <v>obj_0125e#0000</v>
      </c>
      <c r="AI427" s="219" t="str">
        <f ca="1">_xll.qlEuropeanExercise(,K427)</f>
        <v>obj_00411#0000</v>
      </c>
      <c r="AJ427" s="211" t="s">
        <v>7669</v>
      </c>
      <c r="AK427" s="220" t="str">
        <f ca="1">_xll.qlSwaption(,AH427,AI427,AJ427)</f>
        <v>obj_016f9#0000</v>
      </c>
      <c r="AL427" s="221" t="str">
        <f ca="1">_xll.qlConstantSwaptionVolatility(,,I427,J427,G427)</f>
        <v>obj_001cf#0000</v>
      </c>
      <c r="AM427" s="221" t="b">
        <f ca="1">_xll.qlInstrumentSetPricingEngine(AK427,_xll.qlBachelierBlackSwaptionEngine(,"YC-EUR-EONIA",AL427))</f>
        <v>1</v>
      </c>
      <c r="AN427" s="222">
        <f ca="1">_xll.qlInstrumentNPV(AK427,AM427)/_xll.qlYieldTSDiscount("YC-EUR-EONIA",L427)</f>
        <v>2.3668550866510268E-3</v>
      </c>
      <c r="AO427" s="222">
        <f ca="1">_xll.qlInstrumentResults(AK427,"annuity",AM427)</f>
        <v>94546.532458308968</v>
      </c>
      <c r="AP427" s="223" t="e">
        <f ca="1">H427*_xll.qlYieldTSDiscount("YC-EUR-EONIA",L427)/AO427</f>
        <v>#VALUE!</v>
      </c>
      <c r="AQ427" s="224" t="str">
        <f ca="1">IF(ISERROR(AP427),"",_xll.qlBachelierBlackFormulaImpliedVol(IF(AF427="Receiver","Put",IF(AF427="Payer","Call","NA")),AE427+E427%%,AE427,_xll.qlDayCounterYearFraction("Act/365 (Fixed)",B427,K427),AP427))</f>
        <v/>
      </c>
      <c r="AR427" s="225" t="str">
        <f ca="1">IF(ISERROR(AP427),"",_xll.qlBlackFormulaImpliedStdDev(IF(AF427="Receiver","Put",IF(AF427="Payer","Call","NA")),AE427+E427%%,AE427,AP427)/SQRT(_xll.qlDayCounterYearFraction("Act/365 (Fixed)",B427,K427)))</f>
        <v/>
      </c>
    </row>
    <row r="428" spans="2:44">
      <c r="B428" s="210">
        <f t="shared" ca="1" si="24"/>
        <v>42276</v>
      </c>
      <c r="C428" s="107" t="s">
        <v>58</v>
      </c>
      <c r="D428" s="107" t="s">
        <v>46</v>
      </c>
      <c r="E428" s="107">
        <v>-100</v>
      </c>
      <c r="F428" s="209" t="str">
        <f t="shared" si="25"/>
        <v>EUR FWD PREM-100 6M10Y</v>
      </c>
      <c r="G428" s="212">
        <f t="shared" si="26"/>
        <v>6.9499999999999996E-3</v>
      </c>
      <c r="H428" s="213" t="str">
        <f>VLOOKUP(F428,SwaptionVols!$Z:$AE,4,FALSE)</f>
        <v>#N/A N/A</v>
      </c>
      <c r="I428" s="211" t="s">
        <v>7574</v>
      </c>
      <c r="J428" s="211" t="s">
        <v>7575</v>
      </c>
      <c r="K428" s="210">
        <f ca="1">_xll.qlCalendarAdvance(I428,B428,C428,J428)</f>
        <v>42458</v>
      </c>
      <c r="L428" s="210">
        <f ca="1">_xll.qlCalendarAdvance(I428,K428,"2d")</f>
        <v>42460</v>
      </c>
      <c r="M428" s="210">
        <f ca="1">_xll.qlCalendarAdvance(I428,L428,D428,"unadjusted")</f>
        <v>46112</v>
      </c>
      <c r="N428" s="211" t="s">
        <v>41</v>
      </c>
      <c r="O428" s="211" t="s">
        <v>7574</v>
      </c>
      <c r="P428" s="211" t="s">
        <v>7575</v>
      </c>
      <c r="Q428" s="211" t="s">
        <v>7575</v>
      </c>
      <c r="R428" s="211" t="s">
        <v>7670</v>
      </c>
      <c r="S428" s="214" t="str">
        <f ca="1">_xll.qlSchedule(,L428,M428,N428,O428,P428,Q428,R428)</f>
        <v>obj_00de2#0000</v>
      </c>
      <c r="T428" s="211" t="s">
        <v>58</v>
      </c>
      <c r="U428" s="211" t="s">
        <v>7574</v>
      </c>
      <c r="V428" s="211" t="s">
        <v>7575</v>
      </c>
      <c r="W428" s="211" t="s">
        <v>7575</v>
      </c>
      <c r="X428" s="211" t="s">
        <v>7670</v>
      </c>
      <c r="Y428" s="214" t="str">
        <f ca="1">_xll.qlSchedule(,L428,M428,T428,U428,V428,W428,X428)</f>
        <v>obj_00de3#0000</v>
      </c>
      <c r="Z428" s="215" t="s">
        <v>7671</v>
      </c>
      <c r="AA428" s="216" t="s">
        <v>7640</v>
      </c>
      <c r="AB428" s="216" t="s">
        <v>7672</v>
      </c>
      <c r="AC428" s="214" t="str">
        <f ca="1">_xll.qlVanillaSwap(,,,S428,,Z428,Y428,AA428,,AB428)</f>
        <v>obj_00de4#0000</v>
      </c>
      <c r="AD428" s="214" t="b">
        <f ca="1">_xll.qlInstrumentSetPricingEngine(AC428,_xll.qlDiscountingSwapEngine(,"YC-EUR-EONIA"))</f>
        <v>1</v>
      </c>
      <c r="AE428" s="217">
        <f ca="1">_xll.qlVanillaSwapFairRate(AC428,AD428)</f>
        <v>1.058128276005039E-2</v>
      </c>
      <c r="AF428" s="209" t="str">
        <f t="shared" si="27"/>
        <v>Receiver</v>
      </c>
      <c r="AG428" s="218">
        <v>10000</v>
      </c>
      <c r="AH428" s="219" t="str">
        <f ca="1">_xll.qlVanillaSwap(,AF428,AG428,S428,AE428+E428%%,Z428,Y428,AA428,,AB428)</f>
        <v>obj_01201#0000</v>
      </c>
      <c r="AI428" s="219" t="str">
        <f ca="1">_xll.qlEuropeanExercise(,K428)</f>
        <v>obj_00378#0000</v>
      </c>
      <c r="AJ428" s="211" t="s">
        <v>7669</v>
      </c>
      <c r="AK428" s="220" t="str">
        <f ca="1">_xll.qlSwaption(,AH428,AI428,AJ428)</f>
        <v>obj_01534#0000</v>
      </c>
      <c r="AL428" s="221" t="str">
        <f ca="1">_xll.qlConstantSwaptionVolatility(,,I428,J428,G428)</f>
        <v>obj_001f7#0000</v>
      </c>
      <c r="AM428" s="221" t="b">
        <f ca="1">_xll.qlInstrumentSetPricingEngine(AK428,_xll.qlBachelierBlackSwaptionEngine(,"YC-EUR-EONIA",AL428))</f>
        <v>1</v>
      </c>
      <c r="AN428" s="222">
        <f ca="1">_xll.qlInstrumentNPV(AK428,AM428)/_xll.qlYieldTSDiscount("YC-EUR-EONIA",L428)</f>
        <v>3.5568753784690395</v>
      </c>
      <c r="AO428" s="222">
        <f ca="1">_xll.qlInstrumentResults(AK428,"annuity",AM428)</f>
        <v>94546.532458308968</v>
      </c>
      <c r="AP428" s="223" t="e">
        <f ca="1">H428*_xll.qlYieldTSDiscount("YC-EUR-EONIA",L428)/AO428</f>
        <v>#VALUE!</v>
      </c>
      <c r="AQ428" s="224" t="str">
        <f ca="1">IF(ISERROR(AP428),"",_xll.qlBachelierBlackFormulaImpliedVol(IF(AF428="Receiver","Put",IF(AF428="Payer","Call","NA")),AE428+E428%%,AE428,_xll.qlDayCounterYearFraction("Act/365 (Fixed)",B428,K428),AP428))</f>
        <v/>
      </c>
      <c r="AR428" s="225" t="str">
        <f ca="1">IF(ISERROR(AP428),"",_xll.qlBlackFormulaImpliedStdDev(IF(AF428="Receiver","Put",IF(AF428="Payer","Call","NA")),AE428+E428%%,AE428,AP428)/SQRT(_xll.qlDayCounterYearFraction("Act/365 (Fixed)",B428,K428)))</f>
        <v/>
      </c>
    </row>
    <row r="429" spans="2:44">
      <c r="B429" s="210">
        <f t="shared" ca="1" si="24"/>
        <v>42276</v>
      </c>
      <c r="C429" s="107" t="s">
        <v>58</v>
      </c>
      <c r="D429" s="107" t="s">
        <v>46</v>
      </c>
      <c r="E429" s="107">
        <v>-50</v>
      </c>
      <c r="F429" s="209" t="str">
        <f t="shared" si="25"/>
        <v>EUR FWD PREM-50 6M10Y</v>
      </c>
      <c r="G429" s="212">
        <f t="shared" si="26"/>
        <v>6.9499999999999996E-3</v>
      </c>
      <c r="H429" s="213" t="str">
        <f>VLOOKUP(F429,SwaptionVols!$Z:$AE,4,FALSE)</f>
        <v>#N/A N/A</v>
      </c>
      <c r="I429" s="211" t="s">
        <v>7574</v>
      </c>
      <c r="J429" s="211" t="s">
        <v>7575</v>
      </c>
      <c r="K429" s="210">
        <f ca="1">_xll.qlCalendarAdvance(I429,B429,C429,J429)</f>
        <v>42458</v>
      </c>
      <c r="L429" s="210">
        <f ca="1">_xll.qlCalendarAdvance(I429,K429,"2d")</f>
        <v>42460</v>
      </c>
      <c r="M429" s="210">
        <f ca="1">_xll.qlCalendarAdvance(I429,L429,D429,"unadjusted")</f>
        <v>46112</v>
      </c>
      <c r="N429" s="211" t="s">
        <v>41</v>
      </c>
      <c r="O429" s="211" t="s">
        <v>7574</v>
      </c>
      <c r="P429" s="211" t="s">
        <v>7575</v>
      </c>
      <c r="Q429" s="211" t="s">
        <v>7575</v>
      </c>
      <c r="R429" s="211" t="s">
        <v>7670</v>
      </c>
      <c r="S429" s="214" t="str">
        <f ca="1">_xll.qlSchedule(,L429,M429,N429,O429,P429,Q429,R429)</f>
        <v>obj_008d4#0000</v>
      </c>
      <c r="T429" s="211" t="s">
        <v>58</v>
      </c>
      <c r="U429" s="211" t="s">
        <v>7574</v>
      </c>
      <c r="V429" s="211" t="s">
        <v>7575</v>
      </c>
      <c r="W429" s="211" t="s">
        <v>7575</v>
      </c>
      <c r="X429" s="211" t="s">
        <v>7670</v>
      </c>
      <c r="Y429" s="214" t="str">
        <f ca="1">_xll.qlSchedule(,L429,M429,T429,U429,V429,W429,X429)</f>
        <v>obj_0099f#0000</v>
      </c>
      <c r="Z429" s="215" t="s">
        <v>7671</v>
      </c>
      <c r="AA429" s="216" t="s">
        <v>7640</v>
      </c>
      <c r="AB429" s="216" t="s">
        <v>7672</v>
      </c>
      <c r="AC429" s="214" t="str">
        <f ca="1">_xll.qlVanillaSwap(,,,S429,,Z429,Y429,AA429,,AB429)</f>
        <v>obj_00c06#0000</v>
      </c>
      <c r="AD429" s="214" t="b">
        <f ca="1">_xll.qlInstrumentSetPricingEngine(AC429,_xll.qlDiscountingSwapEngine(,"YC-EUR-EONIA"))</f>
        <v>1</v>
      </c>
      <c r="AE429" s="217">
        <f ca="1">_xll.qlVanillaSwapFairRate(AC429,AD429)</f>
        <v>1.058128276005039E-2</v>
      </c>
      <c r="AF429" s="209" t="str">
        <f t="shared" si="27"/>
        <v>Receiver</v>
      </c>
      <c r="AG429" s="218">
        <v>10000</v>
      </c>
      <c r="AH429" s="219" t="str">
        <f ca="1">_xll.qlVanillaSwap(,AF429,AG429,S429,AE429+E429%%,Z429,Y429,AA429,,AB429)</f>
        <v>obj_012b5#0000</v>
      </c>
      <c r="AI429" s="219" t="str">
        <f ca="1">_xll.qlEuropeanExercise(,K429)</f>
        <v>obj_00bca#0000</v>
      </c>
      <c r="AJ429" s="211" t="s">
        <v>7669</v>
      </c>
      <c r="AK429" s="220" t="str">
        <f ca="1">_xll.qlSwaption(,AH429,AI429,AJ429)</f>
        <v>obj_0155e#0000</v>
      </c>
      <c r="AL429" s="221" t="str">
        <f ca="1">_xll.qlConstantSwaptionVolatility(,,I429,J429,G429)</f>
        <v>obj_0019f#0000</v>
      </c>
      <c r="AM429" s="221" t="b">
        <f ca="1">_xll.qlInstrumentSetPricingEngine(AK429,_xll.qlBachelierBlackSwaptionEngine(,"YC-EUR-EONIA",AL429))</f>
        <v>1</v>
      </c>
      <c r="AN429" s="222">
        <f ca="1">_xll.qlInstrumentNPV(AK429,AM429)/_xll.qlYieldTSDiscount("YC-EUR-EONIA",L429)</f>
        <v>37.263010786801907</v>
      </c>
      <c r="AO429" s="222">
        <f ca="1">_xll.qlInstrumentResults(AK429,"annuity",AM429)</f>
        <v>94546.532458308968</v>
      </c>
      <c r="AP429" s="223" t="e">
        <f ca="1">H429*_xll.qlYieldTSDiscount("YC-EUR-EONIA",L429)/AO429</f>
        <v>#VALUE!</v>
      </c>
      <c r="AQ429" s="224" t="str">
        <f ca="1">IF(ISERROR(AP429),"",_xll.qlBachelierBlackFormulaImpliedVol(IF(AF429="Receiver","Put",IF(AF429="Payer","Call","NA")),AE429+E429%%,AE429,_xll.qlDayCounterYearFraction("Act/365 (Fixed)",B429,K429),AP429))</f>
        <v/>
      </c>
      <c r="AR429" s="225" t="str">
        <f ca="1">IF(ISERROR(AP429),"",_xll.qlBlackFormulaImpliedStdDev(IF(AF429="Receiver","Put",IF(AF429="Payer","Call","NA")),AE429+E429%%,AE429,AP429)/SQRT(_xll.qlDayCounterYearFraction("Act/365 (Fixed)",B429,K429)))</f>
        <v/>
      </c>
    </row>
    <row r="430" spans="2:44">
      <c r="B430" s="210">
        <f t="shared" ca="1" si="24"/>
        <v>42276</v>
      </c>
      <c r="C430" s="107" t="s">
        <v>58</v>
      </c>
      <c r="D430" s="107" t="s">
        <v>46</v>
      </c>
      <c r="E430" s="107">
        <v>-25</v>
      </c>
      <c r="F430" s="209" t="str">
        <f t="shared" si="25"/>
        <v>EUR FWD PREM-25 6M10Y</v>
      </c>
      <c r="G430" s="212">
        <f t="shared" si="26"/>
        <v>6.9499999999999996E-3</v>
      </c>
      <c r="H430" s="213" t="str">
        <f>VLOOKUP(F430,SwaptionVols!$Z:$AE,4,FALSE)</f>
        <v>#N/A N/A</v>
      </c>
      <c r="I430" s="211" t="s">
        <v>7574</v>
      </c>
      <c r="J430" s="211" t="s">
        <v>7575</v>
      </c>
      <c r="K430" s="210">
        <f ca="1">_xll.qlCalendarAdvance(I430,B430,C430,J430)</f>
        <v>42458</v>
      </c>
      <c r="L430" s="210">
        <f ca="1">_xll.qlCalendarAdvance(I430,K430,"2d")</f>
        <v>42460</v>
      </c>
      <c r="M430" s="210">
        <f ca="1">_xll.qlCalendarAdvance(I430,L430,D430,"unadjusted")</f>
        <v>46112</v>
      </c>
      <c r="N430" s="211" t="s">
        <v>41</v>
      </c>
      <c r="O430" s="211" t="s">
        <v>7574</v>
      </c>
      <c r="P430" s="211" t="s">
        <v>7575</v>
      </c>
      <c r="Q430" s="211" t="s">
        <v>7575</v>
      </c>
      <c r="R430" s="211" t="s">
        <v>7670</v>
      </c>
      <c r="S430" s="214" t="str">
        <f ca="1">_xll.qlSchedule(,L430,M430,N430,O430,P430,Q430,R430)</f>
        <v>obj_00615#0000</v>
      </c>
      <c r="T430" s="211" t="s">
        <v>58</v>
      </c>
      <c r="U430" s="211" t="s">
        <v>7574</v>
      </c>
      <c r="V430" s="211" t="s">
        <v>7575</v>
      </c>
      <c r="W430" s="211" t="s">
        <v>7575</v>
      </c>
      <c r="X430" s="211" t="s">
        <v>7670</v>
      </c>
      <c r="Y430" s="214" t="str">
        <f ca="1">_xll.qlSchedule(,L430,M430,T430,U430,V430,W430,X430)</f>
        <v>obj_00504#0000</v>
      </c>
      <c r="Z430" s="215" t="s">
        <v>7671</v>
      </c>
      <c r="AA430" s="216" t="s">
        <v>7640</v>
      </c>
      <c r="AB430" s="216" t="s">
        <v>7672</v>
      </c>
      <c r="AC430" s="214" t="str">
        <f ca="1">_xll.qlVanillaSwap(,,,S430,,Z430,Y430,AA430,,AB430)</f>
        <v>obj_00c2b#0000</v>
      </c>
      <c r="AD430" s="214" t="b">
        <f ca="1">_xll.qlInstrumentSetPricingEngine(AC430,_xll.qlDiscountingSwapEngine(,"YC-EUR-EONIA"))</f>
        <v>1</v>
      </c>
      <c r="AE430" s="217">
        <f ca="1">_xll.qlVanillaSwapFairRate(AC430,AD430)</f>
        <v>1.058128276005039E-2</v>
      </c>
      <c r="AF430" s="209" t="str">
        <f t="shared" si="27"/>
        <v>Receiver</v>
      </c>
      <c r="AG430" s="218">
        <v>10000</v>
      </c>
      <c r="AH430" s="219" t="str">
        <f ca="1">_xll.qlVanillaSwap(,AF430,AG430,S430,AE430+E430%%,Z430,Y430,AA430,,AB430)</f>
        <v>obj_01323#0000</v>
      </c>
      <c r="AI430" s="219" t="str">
        <f ca="1">_xll.qlEuropeanExercise(,K430)</f>
        <v>obj_00432#0000</v>
      </c>
      <c r="AJ430" s="211" t="s">
        <v>7669</v>
      </c>
      <c r="AK430" s="220" t="str">
        <f ca="1">_xll.qlSwaption(,AH430,AI430,AJ430)</f>
        <v>obj_016c6#0000</v>
      </c>
      <c r="AL430" s="221" t="str">
        <f ca="1">_xll.qlConstantSwaptionVolatility(,,I430,J430,G430)</f>
        <v>obj_0014a#0000</v>
      </c>
      <c r="AM430" s="221" t="b">
        <f ca="1">_xll.qlInstrumentSetPricingEngine(AK430,_xll.qlBachelierBlackSwaptionEngine(,"YC-EUR-EONIA",AL430))</f>
        <v>1</v>
      </c>
      <c r="AN430" s="222">
        <f ca="1">_xll.qlInstrumentNPV(AK430,AM430)/_xll.qlYieldTSDiscount("YC-EUR-EONIA",L430)</f>
        <v>90.365350404522388</v>
      </c>
      <c r="AO430" s="222">
        <f ca="1">_xll.qlInstrumentResults(AK430,"annuity",AM430)</f>
        <v>94546.532458308968</v>
      </c>
      <c r="AP430" s="223" t="e">
        <f ca="1">H430*_xll.qlYieldTSDiscount("YC-EUR-EONIA",L430)/AO430</f>
        <v>#VALUE!</v>
      </c>
      <c r="AQ430" s="224" t="str">
        <f ca="1">IF(ISERROR(AP430),"",_xll.qlBachelierBlackFormulaImpliedVol(IF(AF430="Receiver","Put",IF(AF430="Payer","Call","NA")),AE430+E430%%,AE430,_xll.qlDayCounterYearFraction("Act/365 (Fixed)",B430,K430),AP430))</f>
        <v/>
      </c>
      <c r="AR430" s="225" t="str">
        <f ca="1">IF(ISERROR(AP430),"",_xll.qlBlackFormulaImpliedStdDev(IF(AF430="Receiver","Put",IF(AF430="Payer","Call","NA")),AE430+E430%%,AE430,AP430)/SQRT(_xll.qlDayCounterYearFraction("Act/365 (Fixed)",B430,K430)))</f>
        <v/>
      </c>
    </row>
    <row r="431" spans="2:44">
      <c r="B431" s="210">
        <f t="shared" ca="1" si="24"/>
        <v>42276</v>
      </c>
      <c r="C431" s="107" t="s">
        <v>58</v>
      </c>
      <c r="D431" s="107" t="s">
        <v>46</v>
      </c>
      <c r="E431" s="107">
        <v>25</v>
      </c>
      <c r="F431" s="209" t="str">
        <f t="shared" si="25"/>
        <v>EUR FWD PREM 25 6M10Y</v>
      </c>
      <c r="G431" s="212">
        <f t="shared" si="26"/>
        <v>6.9499999999999996E-3</v>
      </c>
      <c r="H431" s="213" t="str">
        <f>VLOOKUP(F431,SwaptionVols!$Z:$AE,4,FALSE)</f>
        <v>#N/A N/A</v>
      </c>
      <c r="I431" s="211" t="s">
        <v>7574</v>
      </c>
      <c r="J431" s="211" t="s">
        <v>7575</v>
      </c>
      <c r="K431" s="210">
        <f ca="1">_xll.qlCalendarAdvance(I431,B431,C431,J431)</f>
        <v>42458</v>
      </c>
      <c r="L431" s="210">
        <f ca="1">_xll.qlCalendarAdvance(I431,K431,"2d")</f>
        <v>42460</v>
      </c>
      <c r="M431" s="210">
        <f ca="1">_xll.qlCalendarAdvance(I431,L431,D431,"unadjusted")</f>
        <v>46112</v>
      </c>
      <c r="N431" s="211" t="s">
        <v>41</v>
      </c>
      <c r="O431" s="211" t="s">
        <v>7574</v>
      </c>
      <c r="P431" s="211" t="s">
        <v>7575</v>
      </c>
      <c r="Q431" s="211" t="s">
        <v>7575</v>
      </c>
      <c r="R431" s="211" t="s">
        <v>7670</v>
      </c>
      <c r="S431" s="214" t="str">
        <f ca="1">_xll.qlSchedule(,L431,M431,N431,O431,P431,Q431,R431)</f>
        <v>obj_00e48#0000</v>
      </c>
      <c r="T431" s="211" t="s">
        <v>58</v>
      </c>
      <c r="U431" s="211" t="s">
        <v>7574</v>
      </c>
      <c r="V431" s="211" t="s">
        <v>7575</v>
      </c>
      <c r="W431" s="211" t="s">
        <v>7575</v>
      </c>
      <c r="X431" s="211" t="s">
        <v>7670</v>
      </c>
      <c r="Y431" s="214" t="str">
        <f ca="1">_xll.qlSchedule(,L431,M431,T431,U431,V431,W431,X431)</f>
        <v>obj_01003#0000</v>
      </c>
      <c r="Z431" s="215" t="s">
        <v>7671</v>
      </c>
      <c r="AA431" s="216" t="s">
        <v>7640</v>
      </c>
      <c r="AB431" s="216" t="s">
        <v>7672</v>
      </c>
      <c r="AC431" s="214" t="str">
        <f ca="1">_xll.qlVanillaSwap(,,,S431,,Z431,Y431,AA431,,AB431)</f>
        <v>obj_01004#0000</v>
      </c>
      <c r="AD431" s="214" t="b">
        <f ca="1">_xll.qlInstrumentSetPricingEngine(AC431,_xll.qlDiscountingSwapEngine(,"YC-EUR-EONIA"))</f>
        <v>1</v>
      </c>
      <c r="AE431" s="217">
        <f ca="1">_xll.qlVanillaSwapFairRate(AC431,AD431)</f>
        <v>1.058128276005039E-2</v>
      </c>
      <c r="AF431" s="209" t="str">
        <f t="shared" si="27"/>
        <v>Payer</v>
      </c>
      <c r="AG431" s="218">
        <v>10000</v>
      </c>
      <c r="AH431" s="219" t="str">
        <f ca="1">_xll.qlVanillaSwap(,AF431,AG431,S431,AE431+E431%%,Z431,Y431,AA431,,AB431)</f>
        <v>obj_01615#0000</v>
      </c>
      <c r="AI431" s="219" t="str">
        <f ca="1">_xll.qlEuropeanExercise(,K431)</f>
        <v>obj_003df#0000</v>
      </c>
      <c r="AJ431" s="211" t="s">
        <v>7669</v>
      </c>
      <c r="AK431" s="220" t="str">
        <f ca="1">_xll.qlSwaption(,AH431,AI431,AJ431)</f>
        <v>obj_01727#0000</v>
      </c>
      <c r="AL431" s="221" t="str">
        <f ca="1">_xll.qlConstantSwaptionVolatility(,,I431,J431,G431)</f>
        <v>obj_0014e#0000</v>
      </c>
      <c r="AM431" s="221" t="b">
        <f ca="1">_xll.qlInstrumentSetPricingEngine(AK431,_xll.qlBachelierBlackSwaptionEngine(,"YC-EUR-EONIA",AL431))</f>
        <v>1</v>
      </c>
      <c r="AN431" s="222">
        <f ca="1">_xll.qlInstrumentNPV(AK431,AM431)/_xll.qlYieldTSDiscount("YC-EUR-EONIA",L431)</f>
        <v>90.365350404520768</v>
      </c>
      <c r="AO431" s="222">
        <f ca="1">_xll.qlInstrumentResults(AK431,"annuity",AM431)</f>
        <v>94546.532458308968</v>
      </c>
      <c r="AP431" s="223" t="e">
        <f ca="1">H431*_xll.qlYieldTSDiscount("YC-EUR-EONIA",L431)/AO431</f>
        <v>#VALUE!</v>
      </c>
      <c r="AQ431" s="224" t="str">
        <f ca="1">IF(ISERROR(AP431),"",_xll.qlBachelierBlackFormulaImpliedVol(IF(AF431="Receiver","Put",IF(AF431="Payer","Call","NA")),AE431+E431%%,AE431,_xll.qlDayCounterYearFraction("Act/365 (Fixed)",B431,K431),AP431))</f>
        <v/>
      </c>
      <c r="AR431" s="225" t="str">
        <f ca="1">IF(ISERROR(AP431),"",_xll.qlBlackFormulaImpliedStdDev(IF(AF431="Receiver","Put",IF(AF431="Payer","Call","NA")),AE431+E431%%,AE431,AP431)/SQRT(_xll.qlDayCounterYearFraction("Act/365 (Fixed)",B431,K431)))</f>
        <v/>
      </c>
    </row>
    <row r="432" spans="2:44">
      <c r="B432" s="210">
        <f t="shared" ca="1" si="24"/>
        <v>42276</v>
      </c>
      <c r="C432" s="107" t="s">
        <v>58</v>
      </c>
      <c r="D432" s="107" t="s">
        <v>46</v>
      </c>
      <c r="E432" s="107">
        <v>50</v>
      </c>
      <c r="F432" s="209" t="str">
        <f t="shared" si="25"/>
        <v>EUR FWD PREM 50 6M10Y</v>
      </c>
      <c r="G432" s="212">
        <f t="shared" si="26"/>
        <v>6.9499999999999996E-3</v>
      </c>
      <c r="H432" s="213" t="str">
        <f>VLOOKUP(F432,SwaptionVols!$Z:$AE,4,FALSE)</f>
        <v>#N/A N/A</v>
      </c>
      <c r="I432" s="211" t="s">
        <v>7574</v>
      </c>
      <c r="J432" s="211" t="s">
        <v>7575</v>
      </c>
      <c r="K432" s="210">
        <f ca="1">_xll.qlCalendarAdvance(I432,B432,C432,J432)</f>
        <v>42458</v>
      </c>
      <c r="L432" s="210">
        <f ca="1">_xll.qlCalendarAdvance(I432,K432,"2d")</f>
        <v>42460</v>
      </c>
      <c r="M432" s="210">
        <f ca="1">_xll.qlCalendarAdvance(I432,L432,D432,"unadjusted")</f>
        <v>46112</v>
      </c>
      <c r="N432" s="211" t="s">
        <v>41</v>
      </c>
      <c r="O432" s="211" t="s">
        <v>7574</v>
      </c>
      <c r="P432" s="211" t="s">
        <v>7575</v>
      </c>
      <c r="Q432" s="211" t="s">
        <v>7575</v>
      </c>
      <c r="R432" s="211" t="s">
        <v>7670</v>
      </c>
      <c r="S432" s="214" t="str">
        <f ca="1">_xll.qlSchedule(,L432,M432,N432,O432,P432,Q432,R432)</f>
        <v>obj_00dfe#0000</v>
      </c>
      <c r="T432" s="211" t="s">
        <v>58</v>
      </c>
      <c r="U432" s="211" t="s">
        <v>7574</v>
      </c>
      <c r="V432" s="211" t="s">
        <v>7575</v>
      </c>
      <c r="W432" s="211" t="s">
        <v>7575</v>
      </c>
      <c r="X432" s="211" t="s">
        <v>7670</v>
      </c>
      <c r="Y432" s="214" t="str">
        <f ca="1">_xll.qlSchedule(,L432,M432,T432,U432,V432,W432,X432)</f>
        <v>obj_00dff#0000</v>
      </c>
      <c r="Z432" s="215" t="s">
        <v>7671</v>
      </c>
      <c r="AA432" s="216" t="s">
        <v>7640</v>
      </c>
      <c r="AB432" s="216" t="s">
        <v>7672</v>
      </c>
      <c r="AC432" s="214" t="str">
        <f ca="1">_xll.qlVanillaSwap(,,,S432,,Z432,Y432,AA432,,AB432)</f>
        <v>obj_00e00#0000</v>
      </c>
      <c r="AD432" s="214" t="b">
        <f ca="1">_xll.qlInstrumentSetPricingEngine(AC432,_xll.qlDiscountingSwapEngine(,"YC-EUR-EONIA"))</f>
        <v>1</v>
      </c>
      <c r="AE432" s="217">
        <f ca="1">_xll.qlVanillaSwapFairRate(AC432,AD432)</f>
        <v>1.058128276005039E-2</v>
      </c>
      <c r="AF432" s="209" t="str">
        <f t="shared" si="27"/>
        <v>Payer</v>
      </c>
      <c r="AG432" s="218">
        <v>10000</v>
      </c>
      <c r="AH432" s="219" t="str">
        <f ca="1">_xll.qlVanillaSwap(,AF432,AG432,S432,AE432+E432%%,Z432,Y432,AA432,,AB432)</f>
        <v>obj_0159d#0000</v>
      </c>
      <c r="AI432" s="219" t="str">
        <f ca="1">_xll.qlEuropeanExercise(,K432)</f>
        <v>obj_00390#0000</v>
      </c>
      <c r="AJ432" s="211" t="s">
        <v>7669</v>
      </c>
      <c r="AK432" s="220" t="str">
        <f ca="1">_xll.qlSwaption(,AH432,AI432,AJ432)</f>
        <v>obj_0178c#0000</v>
      </c>
      <c r="AL432" s="221" t="str">
        <f ca="1">_xll.qlConstantSwaptionVolatility(,,I432,J432,G432)</f>
        <v>obj_00195#0000</v>
      </c>
      <c r="AM432" s="221" t="b">
        <f ca="1">_xll.qlInstrumentSetPricingEngine(AK432,_xll.qlBachelierBlackSwaptionEngine(,"YC-EUR-EONIA",AL432))</f>
        <v>1</v>
      </c>
      <c r="AN432" s="222">
        <f ca="1">_xll.qlInstrumentNPV(AK432,AM432)/_xll.qlYieldTSDiscount("YC-EUR-EONIA",L432)</f>
        <v>37.263010786802695</v>
      </c>
      <c r="AO432" s="222">
        <f ca="1">_xll.qlInstrumentResults(AK432,"annuity",AM432)</f>
        <v>94546.532458308968</v>
      </c>
      <c r="AP432" s="223" t="e">
        <f ca="1">H432*_xll.qlYieldTSDiscount("YC-EUR-EONIA",L432)/AO432</f>
        <v>#VALUE!</v>
      </c>
      <c r="AQ432" s="224" t="str">
        <f ca="1">IF(ISERROR(AP432),"",_xll.qlBachelierBlackFormulaImpliedVol(IF(AF432="Receiver","Put",IF(AF432="Payer","Call","NA")),AE432+E432%%,AE432,_xll.qlDayCounterYearFraction("Act/365 (Fixed)",B432,K432),AP432))</f>
        <v/>
      </c>
      <c r="AR432" s="225" t="str">
        <f ca="1">IF(ISERROR(AP432),"",_xll.qlBlackFormulaImpliedStdDev(IF(AF432="Receiver","Put",IF(AF432="Payer","Call","NA")),AE432+E432%%,AE432,AP432)/SQRT(_xll.qlDayCounterYearFraction("Act/365 (Fixed)",B432,K432)))</f>
        <v/>
      </c>
    </row>
    <row r="433" spans="2:44">
      <c r="B433" s="210">
        <f t="shared" ca="1" si="24"/>
        <v>42276</v>
      </c>
      <c r="C433" s="107" t="s">
        <v>58</v>
      </c>
      <c r="D433" s="107" t="s">
        <v>46</v>
      </c>
      <c r="E433" s="107">
        <v>100</v>
      </c>
      <c r="F433" s="209" t="str">
        <f t="shared" si="25"/>
        <v>EUR FWD PREM 100 6M10Y</v>
      </c>
      <c r="G433" s="212">
        <f t="shared" si="26"/>
        <v>6.9499999999999996E-3</v>
      </c>
      <c r="H433" s="213" t="str">
        <f>VLOOKUP(F433,SwaptionVols!$Z:$AE,4,FALSE)</f>
        <v>#N/A N/A</v>
      </c>
      <c r="I433" s="211" t="s">
        <v>7574</v>
      </c>
      <c r="J433" s="211" t="s">
        <v>7575</v>
      </c>
      <c r="K433" s="210">
        <f ca="1">_xll.qlCalendarAdvance(I433,B433,C433,J433)</f>
        <v>42458</v>
      </c>
      <c r="L433" s="210">
        <f ca="1">_xll.qlCalendarAdvance(I433,K433,"2d")</f>
        <v>42460</v>
      </c>
      <c r="M433" s="210">
        <f ca="1">_xll.qlCalendarAdvance(I433,L433,D433,"unadjusted")</f>
        <v>46112</v>
      </c>
      <c r="N433" s="211" t="s">
        <v>41</v>
      </c>
      <c r="O433" s="211" t="s">
        <v>7574</v>
      </c>
      <c r="P433" s="211" t="s">
        <v>7575</v>
      </c>
      <c r="Q433" s="211" t="s">
        <v>7575</v>
      </c>
      <c r="R433" s="211" t="s">
        <v>7670</v>
      </c>
      <c r="S433" s="214" t="str">
        <f ca="1">_xll.qlSchedule(,L433,M433,N433,O433,P433,Q433,R433)</f>
        <v>obj_0090e#0000</v>
      </c>
      <c r="T433" s="211" t="s">
        <v>58</v>
      </c>
      <c r="U433" s="211" t="s">
        <v>7574</v>
      </c>
      <c r="V433" s="211" t="s">
        <v>7575</v>
      </c>
      <c r="W433" s="211" t="s">
        <v>7575</v>
      </c>
      <c r="X433" s="211" t="s">
        <v>7670</v>
      </c>
      <c r="Y433" s="214" t="str">
        <f ca="1">_xll.qlSchedule(,L433,M433,T433,U433,V433,W433,X433)</f>
        <v>obj_0090f#0000</v>
      </c>
      <c r="Z433" s="215" t="s">
        <v>7671</v>
      </c>
      <c r="AA433" s="216" t="s">
        <v>7640</v>
      </c>
      <c r="AB433" s="216" t="s">
        <v>7672</v>
      </c>
      <c r="AC433" s="214" t="str">
        <f ca="1">_xll.qlVanillaSwap(,,,S433,,Z433,Y433,AA433,,AB433)</f>
        <v>obj_00b22#0000</v>
      </c>
      <c r="AD433" s="214" t="b">
        <f ca="1">_xll.qlInstrumentSetPricingEngine(AC433,_xll.qlDiscountingSwapEngine(,"YC-EUR-EONIA"))</f>
        <v>1</v>
      </c>
      <c r="AE433" s="217">
        <f ca="1">_xll.qlVanillaSwapFairRate(AC433,AD433)</f>
        <v>1.058128276005039E-2</v>
      </c>
      <c r="AF433" s="209" t="str">
        <f t="shared" si="27"/>
        <v>Payer</v>
      </c>
      <c r="AG433" s="218">
        <v>10000</v>
      </c>
      <c r="AH433" s="219" t="str">
        <f ca="1">_xll.qlVanillaSwap(,AF433,AG433,S433,AE433+E433%%,Z433,Y433,AA433,,AB433)</f>
        <v>obj_0133c#0000</v>
      </c>
      <c r="AI433" s="219" t="str">
        <f ca="1">_xll.qlEuropeanExercise(,K433)</f>
        <v>obj_00804#0000</v>
      </c>
      <c r="AJ433" s="211" t="s">
        <v>7669</v>
      </c>
      <c r="AK433" s="220" t="str">
        <f ca="1">_xll.qlSwaption(,AH433,AI433,AJ433)</f>
        <v>obj_01621#0000</v>
      </c>
      <c r="AL433" s="221" t="str">
        <f ca="1">_xll.qlConstantSwaptionVolatility(,,I433,J433,G433)</f>
        <v>obj_001e2#0000</v>
      </c>
      <c r="AM433" s="221" t="b">
        <f ca="1">_xll.qlInstrumentSetPricingEngine(AK433,_xll.qlBachelierBlackSwaptionEngine(,"YC-EUR-EONIA",AL433))</f>
        <v>1</v>
      </c>
      <c r="AN433" s="222">
        <f ca="1">_xll.qlInstrumentNPV(AK433,AM433)/_xll.qlYieldTSDiscount("YC-EUR-EONIA",L433)</f>
        <v>3.5568753784689009</v>
      </c>
      <c r="AO433" s="222">
        <f ca="1">_xll.qlInstrumentResults(AK433,"annuity",AM433)</f>
        <v>94546.532458308968</v>
      </c>
      <c r="AP433" s="223" t="e">
        <f ca="1">H433*_xll.qlYieldTSDiscount("YC-EUR-EONIA",L433)/AO433</f>
        <v>#VALUE!</v>
      </c>
      <c r="AQ433" s="224" t="str">
        <f ca="1">IF(ISERROR(AP433),"",_xll.qlBachelierBlackFormulaImpliedVol(IF(AF433="Receiver","Put",IF(AF433="Payer","Call","NA")),AE433+E433%%,AE433,_xll.qlDayCounterYearFraction("Act/365 (Fixed)",B433,K433),AP433))</f>
        <v/>
      </c>
      <c r="AR433" s="225" t="str">
        <f ca="1">IF(ISERROR(AP433),"",_xll.qlBlackFormulaImpliedStdDev(IF(AF433="Receiver","Put",IF(AF433="Payer","Call","NA")),AE433+E433%%,AE433,AP433)/SQRT(_xll.qlDayCounterYearFraction("Act/365 (Fixed)",B433,K433)))</f>
        <v/>
      </c>
    </row>
    <row r="434" spans="2:44">
      <c r="B434" s="210">
        <f t="shared" ca="1" si="24"/>
        <v>42276</v>
      </c>
      <c r="C434" s="107" t="s">
        <v>58</v>
      </c>
      <c r="D434" s="107" t="s">
        <v>46</v>
      </c>
      <c r="E434" s="107">
        <v>200</v>
      </c>
      <c r="F434" s="25" t="s">
        <v>7312</v>
      </c>
      <c r="G434" s="212">
        <f t="shared" si="26"/>
        <v>6.9499999999999996E-3</v>
      </c>
      <c r="H434" s="213" t="str">
        <f>VLOOKUP(F434,SwaptionVols!$Z:$AE,4,FALSE)</f>
        <v>#N/A N/A</v>
      </c>
      <c r="I434" s="211" t="s">
        <v>7574</v>
      </c>
      <c r="J434" s="211" t="s">
        <v>7575</v>
      </c>
      <c r="K434" s="210">
        <f ca="1">_xll.qlCalendarAdvance(I434,B434,C434,J434)</f>
        <v>42458</v>
      </c>
      <c r="L434" s="210">
        <f ca="1">_xll.qlCalendarAdvance(I434,K434,"2d")</f>
        <v>42460</v>
      </c>
      <c r="M434" s="210">
        <f ca="1">_xll.qlCalendarAdvance(I434,L434,D434,"unadjusted")</f>
        <v>46112</v>
      </c>
      <c r="N434" s="211" t="s">
        <v>41</v>
      </c>
      <c r="O434" s="211" t="s">
        <v>7574</v>
      </c>
      <c r="P434" s="211" t="s">
        <v>7575</v>
      </c>
      <c r="Q434" s="211" t="s">
        <v>7575</v>
      </c>
      <c r="R434" s="211" t="s">
        <v>7670</v>
      </c>
      <c r="S434" s="214" t="str">
        <f ca="1">_xll.qlSchedule(,L434,M434,N434,O434,P434,Q434,R434)</f>
        <v>obj_00685#0000</v>
      </c>
      <c r="T434" s="211" t="s">
        <v>58</v>
      </c>
      <c r="U434" s="211" t="s">
        <v>7574</v>
      </c>
      <c r="V434" s="211" t="s">
        <v>7575</v>
      </c>
      <c r="W434" s="211" t="s">
        <v>7575</v>
      </c>
      <c r="X434" s="211" t="s">
        <v>7670</v>
      </c>
      <c r="Y434" s="214" t="str">
        <f ca="1">_xll.qlSchedule(,L434,M434,T434,U434,V434,W434,X434)</f>
        <v>obj_0070f#0000</v>
      </c>
      <c r="Z434" s="215" t="s">
        <v>7671</v>
      </c>
      <c r="AA434" s="216" t="s">
        <v>7640</v>
      </c>
      <c r="AB434" s="216" t="s">
        <v>7672</v>
      </c>
      <c r="AC434" s="214" t="str">
        <f ca="1">_xll.qlVanillaSwap(,,,S434,,Z434,Y434,AA434,,AB434)</f>
        <v>obj_00c38#0000</v>
      </c>
      <c r="AD434" s="214" t="b">
        <f ca="1">_xll.qlInstrumentSetPricingEngine(AC434,_xll.qlDiscountingSwapEngine(,"YC-EUR-EONIA"))</f>
        <v>1</v>
      </c>
      <c r="AE434" s="217">
        <f ca="1">_xll.qlVanillaSwapFairRate(AC434,AD434)</f>
        <v>1.058128276005039E-2</v>
      </c>
      <c r="AF434" s="209" t="str">
        <f t="shared" si="27"/>
        <v>Payer</v>
      </c>
      <c r="AG434" s="218">
        <v>10000</v>
      </c>
      <c r="AH434" s="219" t="str">
        <f ca="1">_xll.qlVanillaSwap(,AF434,AG434,S434,AE434+E434%%,Z434,Y434,AA434,,AB434)</f>
        <v>obj_016a8#0000</v>
      </c>
      <c r="AI434" s="219" t="str">
        <f ca="1">_xll.qlEuropeanExercise(,K434)</f>
        <v>obj_0048b#0000</v>
      </c>
      <c r="AJ434" s="211" t="s">
        <v>7669</v>
      </c>
      <c r="AK434" s="220" t="str">
        <f ca="1">_xll.qlSwaption(,AH434,AI434,AJ434)</f>
        <v>obj_01776#0000</v>
      </c>
      <c r="AL434" s="221" t="str">
        <f ca="1">_xll.qlConstantSwaptionVolatility(,,I434,J434,G434)</f>
        <v>obj_0020a#0000</v>
      </c>
      <c r="AM434" s="221" t="b">
        <f ca="1">_xll.qlInstrumentSetPricingEngine(AK434,_xll.qlBachelierBlackSwaptionEngine(,"YC-EUR-EONIA",AL434))</f>
        <v>1</v>
      </c>
      <c r="AN434" s="222">
        <f ca="1">_xll.qlInstrumentNPV(AK434,AM434)/_xll.qlYieldTSDiscount("YC-EUR-EONIA",L434)</f>
        <v>2.3668550866480162E-3</v>
      </c>
      <c r="AO434" s="222">
        <f ca="1">_xll.qlInstrumentResults(AK434,"annuity",AM434)</f>
        <v>94546.532458308968</v>
      </c>
      <c r="AP434" s="223" t="e">
        <f ca="1">H434*_xll.qlYieldTSDiscount("YC-EUR-EONIA",L434)/AO434</f>
        <v>#VALUE!</v>
      </c>
      <c r="AQ434" s="224" t="str">
        <f ca="1">IF(ISERROR(AP434),"",_xll.qlBachelierBlackFormulaImpliedVol(IF(AF434="Receiver","Put",IF(AF434="Payer","Call","NA")),AE434+E434%%,AE434,_xll.qlDayCounterYearFraction("Act/365 (Fixed)",B434,K434),AP434))</f>
        <v/>
      </c>
      <c r="AR434" s="225" t="str">
        <f ca="1">IF(ISERROR(AP434),"",_xll.qlBlackFormulaImpliedStdDev(IF(AF434="Receiver","Put",IF(AF434="Payer","Call","NA")),AE434+E434%%,AE434,AP434)/SQRT(_xll.qlDayCounterYearFraction("Act/365 (Fixed)",B434,K434)))</f>
        <v/>
      </c>
    </row>
    <row r="435" spans="2:44">
      <c r="B435" s="210">
        <f t="shared" ca="1" si="24"/>
        <v>42276</v>
      </c>
      <c r="C435" s="107" t="s">
        <v>41</v>
      </c>
      <c r="D435" s="107" t="s">
        <v>46</v>
      </c>
      <c r="E435" s="107">
        <v>-200</v>
      </c>
      <c r="F435" s="209" t="str">
        <f t="shared" si="25"/>
        <v>EUR FWD PREM-200 1Y10Y</v>
      </c>
      <c r="G435" s="212">
        <f t="shared" si="26"/>
        <v>7.0200000000000011E-3</v>
      </c>
      <c r="H435" s="213" t="str">
        <f>VLOOKUP(F435,SwaptionVols!$Z:$AE,4,FALSE)</f>
        <v>#N/A N/A</v>
      </c>
      <c r="I435" s="211" t="s">
        <v>7574</v>
      </c>
      <c r="J435" s="211" t="s">
        <v>7575</v>
      </c>
      <c r="K435" s="210">
        <f ca="1">_xll.qlCalendarAdvance(I435,B435,C435,J435)</f>
        <v>42642</v>
      </c>
      <c r="L435" s="210">
        <f ca="1">_xll.qlCalendarAdvance(I435,K435,"2d")</f>
        <v>42646</v>
      </c>
      <c r="M435" s="210">
        <f ca="1">_xll.qlCalendarAdvance(I435,L435,D435,"unadjusted")</f>
        <v>46298</v>
      </c>
      <c r="N435" s="211" t="s">
        <v>41</v>
      </c>
      <c r="O435" s="211" t="s">
        <v>7574</v>
      </c>
      <c r="P435" s="211" t="s">
        <v>7575</v>
      </c>
      <c r="Q435" s="211" t="s">
        <v>7575</v>
      </c>
      <c r="R435" s="211" t="s">
        <v>7670</v>
      </c>
      <c r="S435" s="214" t="str">
        <f ca="1">_xll.qlSchedule(,L435,M435,N435,O435,P435,Q435,R435)</f>
        <v>obj_005f9#0000</v>
      </c>
      <c r="T435" s="211" t="s">
        <v>58</v>
      </c>
      <c r="U435" s="211" t="s">
        <v>7574</v>
      </c>
      <c r="V435" s="211" t="s">
        <v>7575</v>
      </c>
      <c r="W435" s="211" t="s">
        <v>7575</v>
      </c>
      <c r="X435" s="211" t="s">
        <v>7670</v>
      </c>
      <c r="Y435" s="214" t="str">
        <f ca="1">_xll.qlSchedule(,L435,M435,T435,U435,V435,W435,X435)</f>
        <v>obj_00496#0000</v>
      </c>
      <c r="Z435" s="215" t="s">
        <v>7671</v>
      </c>
      <c r="AA435" s="216" t="s">
        <v>7640</v>
      </c>
      <c r="AB435" s="216" t="s">
        <v>7672</v>
      </c>
      <c r="AC435" s="214" t="str">
        <f ca="1">_xll.qlVanillaSwap(,,,S435,,Z435,Y435,AA435,,AB435)</f>
        <v>obj_00be6#0000</v>
      </c>
      <c r="AD435" s="214" t="b">
        <f ca="1">_xll.qlInstrumentSetPricingEngine(AC435,_xll.qlDiscountingSwapEngine(,"YC-EUR-EONIA"))</f>
        <v>1</v>
      </c>
      <c r="AE435" s="217">
        <f ca="1">_xll.qlVanillaSwapFairRate(AC435,AD435)</f>
        <v>1.1631046826830615E-2</v>
      </c>
      <c r="AF435" s="209" t="str">
        <f t="shared" si="27"/>
        <v>Receiver</v>
      </c>
      <c r="AG435" s="218">
        <v>10000</v>
      </c>
      <c r="AH435" s="219" t="str">
        <f ca="1">_xll.qlVanillaSwap(,AF435,AG435,S435,AE435+E435%%,Z435,Y435,AA435,,AB435)</f>
        <v>obj_0132a#0000</v>
      </c>
      <c r="AI435" s="219" t="str">
        <f ca="1">_xll.qlEuropeanExercise(,K435)</f>
        <v>obj_0044f#0000</v>
      </c>
      <c r="AJ435" s="211" t="s">
        <v>7669</v>
      </c>
      <c r="AK435" s="220" t="str">
        <f ca="1">_xll.qlSwaption(,AH435,AI435,AJ435)</f>
        <v>obj_0151b#0000</v>
      </c>
      <c r="AL435" s="221" t="str">
        <f ca="1">_xll.qlConstantSwaptionVolatility(,,I435,J435,G435)</f>
        <v>obj_0032c#0000</v>
      </c>
      <c r="AM435" s="221" t="b">
        <f ca="1">_xll.qlInstrumentSetPricingEngine(AK435,_xll.qlBachelierBlackSwaptionEngine(,"YC-EUR-EONIA",AL435))</f>
        <v>1</v>
      </c>
      <c r="AN435" s="222">
        <f ca="1">_xll.qlInstrumentNPV(AK435,AM435)/_xll.qlYieldTSDiscount("YC-EUR-EONIA",L435)</f>
        <v>0.4315744007240197</v>
      </c>
      <c r="AO435" s="222">
        <f ca="1">_xll.qlInstrumentResults(AK435,"annuity",AM435)</f>
        <v>94106.697502327574</v>
      </c>
      <c r="AP435" s="223" t="e">
        <f ca="1">H435*_xll.qlYieldTSDiscount("YC-EUR-EONIA",L435)/AO435</f>
        <v>#VALUE!</v>
      </c>
      <c r="AQ435" s="224" t="str">
        <f ca="1">IF(ISERROR(AP435),"",_xll.qlBachelierBlackFormulaImpliedVol(IF(AF435="Receiver","Put",IF(AF435="Payer","Call","NA")),AE435+E435%%,AE435,_xll.qlDayCounterYearFraction("Act/365 (Fixed)",B435,K435),AP435))</f>
        <v/>
      </c>
      <c r="AR435" s="225" t="str">
        <f ca="1">IF(ISERROR(AP435),"",_xll.qlBlackFormulaImpliedStdDev(IF(AF435="Receiver","Put",IF(AF435="Payer","Call","NA")),AE435+E435%%,AE435,AP435)/SQRT(_xll.qlDayCounterYearFraction("Act/365 (Fixed)",B435,K435)))</f>
        <v/>
      </c>
    </row>
    <row r="436" spans="2:44">
      <c r="B436" s="210">
        <f t="shared" ca="1" si="24"/>
        <v>42276</v>
      </c>
      <c r="C436" s="107" t="s">
        <v>41</v>
      </c>
      <c r="D436" s="107" t="s">
        <v>46</v>
      </c>
      <c r="E436" s="107">
        <v>-100</v>
      </c>
      <c r="F436" s="209" t="str">
        <f t="shared" si="25"/>
        <v>EUR FWD PREM-100 1Y10Y</v>
      </c>
      <c r="G436" s="212">
        <f t="shared" si="26"/>
        <v>7.0200000000000011E-3</v>
      </c>
      <c r="H436" s="213" t="str">
        <f>VLOOKUP(F436,SwaptionVols!$Z:$AE,4,FALSE)</f>
        <v>#N/A N/A</v>
      </c>
      <c r="I436" s="211" t="s">
        <v>7574</v>
      </c>
      <c r="J436" s="211" t="s">
        <v>7575</v>
      </c>
      <c r="K436" s="210">
        <f ca="1">_xll.qlCalendarAdvance(I436,B436,C436,J436)</f>
        <v>42642</v>
      </c>
      <c r="L436" s="210">
        <f ca="1">_xll.qlCalendarAdvance(I436,K436,"2d")</f>
        <v>42646</v>
      </c>
      <c r="M436" s="210">
        <f ca="1">_xll.qlCalendarAdvance(I436,L436,D436,"unadjusted")</f>
        <v>46298</v>
      </c>
      <c r="N436" s="211" t="s">
        <v>41</v>
      </c>
      <c r="O436" s="211" t="s">
        <v>7574</v>
      </c>
      <c r="P436" s="211" t="s">
        <v>7575</v>
      </c>
      <c r="Q436" s="211" t="s">
        <v>7575</v>
      </c>
      <c r="R436" s="211" t="s">
        <v>7670</v>
      </c>
      <c r="S436" s="214" t="str">
        <f ca="1">_xll.qlSchedule(,L436,M436,N436,O436,P436,Q436,R436)</f>
        <v>obj_00674#0000</v>
      </c>
      <c r="T436" s="211" t="s">
        <v>58</v>
      </c>
      <c r="U436" s="211" t="s">
        <v>7574</v>
      </c>
      <c r="V436" s="211" t="s">
        <v>7575</v>
      </c>
      <c r="W436" s="211" t="s">
        <v>7575</v>
      </c>
      <c r="X436" s="211" t="s">
        <v>7670</v>
      </c>
      <c r="Y436" s="214" t="str">
        <f ca="1">_xll.qlSchedule(,L436,M436,T436,U436,V436,W436,X436)</f>
        <v>obj_005c2#0000</v>
      </c>
      <c r="Z436" s="215" t="s">
        <v>7671</v>
      </c>
      <c r="AA436" s="216" t="s">
        <v>7640</v>
      </c>
      <c r="AB436" s="216" t="s">
        <v>7672</v>
      </c>
      <c r="AC436" s="214" t="str">
        <f ca="1">_xll.qlVanillaSwap(,,,S436,,Z436,Y436,AA436,,AB436)</f>
        <v>obj_00a3e#0000</v>
      </c>
      <c r="AD436" s="214" t="b">
        <f ca="1">_xll.qlInstrumentSetPricingEngine(AC436,_xll.qlDiscountingSwapEngine(,"YC-EUR-EONIA"))</f>
        <v>1</v>
      </c>
      <c r="AE436" s="217">
        <f ca="1">_xll.qlVanillaSwapFairRate(AC436,AD436)</f>
        <v>1.1631046826830615E-2</v>
      </c>
      <c r="AF436" s="209" t="str">
        <f t="shared" si="27"/>
        <v>Receiver</v>
      </c>
      <c r="AG436" s="218">
        <v>10000</v>
      </c>
      <c r="AH436" s="219" t="str">
        <f ca="1">_xll.qlVanillaSwap(,AF436,AG436,S436,AE436+E436%%,Z436,Y436,AA436,,AB436)</f>
        <v>obj_0132c#0000</v>
      </c>
      <c r="AI436" s="219" t="str">
        <f ca="1">_xll.qlEuropeanExercise(,K436)</f>
        <v>obj_004ba#0000</v>
      </c>
      <c r="AJ436" s="211" t="s">
        <v>7669</v>
      </c>
      <c r="AK436" s="220" t="str">
        <f ca="1">_xll.qlSwaption(,AH436,AI436,AJ436)</f>
        <v>obj_014b2#0000</v>
      </c>
      <c r="AL436" s="221" t="str">
        <f ca="1">_xll.qlConstantSwaptionVolatility(,,I436,J436,G436)</f>
        <v>obj_002d0#0000</v>
      </c>
      <c r="AM436" s="221" t="b">
        <f ca="1">_xll.qlInstrumentSetPricingEngine(AK436,_xll.qlBachelierBlackSwaptionEngine(,"YC-EUR-EONIA",AL436))</f>
        <v>1</v>
      </c>
      <c r="AN436" s="222">
        <f ca="1">_xll.qlInstrumentNPV(AK436,AM436)/_xll.qlYieldTSDiscount("YC-EUR-EONIA",L436)</f>
        <v>23.035985383313086</v>
      </c>
      <c r="AO436" s="222">
        <f ca="1">_xll.qlInstrumentResults(AK436,"annuity",AM436)</f>
        <v>94106.697502327574</v>
      </c>
      <c r="AP436" s="223" t="e">
        <f ca="1">H436*_xll.qlYieldTSDiscount("YC-EUR-EONIA",L436)/AO436</f>
        <v>#VALUE!</v>
      </c>
      <c r="AQ436" s="224" t="str">
        <f ca="1">IF(ISERROR(AP436),"",_xll.qlBachelierBlackFormulaImpliedVol(IF(AF436="Receiver","Put",IF(AF436="Payer","Call","NA")),AE436+E436%%,AE436,_xll.qlDayCounterYearFraction("Act/365 (Fixed)",B436,K436),AP436))</f>
        <v/>
      </c>
      <c r="AR436" s="225" t="str">
        <f ca="1">IF(ISERROR(AP436),"",_xll.qlBlackFormulaImpliedStdDev(IF(AF436="Receiver","Put",IF(AF436="Payer","Call","NA")),AE436+E436%%,AE436,AP436)/SQRT(_xll.qlDayCounterYearFraction("Act/365 (Fixed)",B436,K436)))</f>
        <v/>
      </c>
    </row>
    <row r="437" spans="2:44">
      <c r="B437" s="210">
        <f t="shared" ca="1" si="24"/>
        <v>42276</v>
      </c>
      <c r="C437" s="107" t="s">
        <v>41</v>
      </c>
      <c r="D437" s="107" t="s">
        <v>46</v>
      </c>
      <c r="E437" s="107">
        <v>-50</v>
      </c>
      <c r="F437" s="209" t="str">
        <f t="shared" si="25"/>
        <v>EUR FWD PREM-50 1Y10Y</v>
      </c>
      <c r="G437" s="212">
        <f t="shared" si="26"/>
        <v>7.0200000000000011E-3</v>
      </c>
      <c r="H437" s="213" t="str">
        <f>VLOOKUP(F437,SwaptionVols!$Z:$AE,4,FALSE)</f>
        <v>#N/A N/A</v>
      </c>
      <c r="I437" s="211" t="s">
        <v>7574</v>
      </c>
      <c r="J437" s="211" t="s">
        <v>7575</v>
      </c>
      <c r="K437" s="210">
        <f ca="1">_xll.qlCalendarAdvance(I437,B437,C437,J437)</f>
        <v>42642</v>
      </c>
      <c r="L437" s="210">
        <f ca="1">_xll.qlCalendarAdvance(I437,K437,"2d")</f>
        <v>42646</v>
      </c>
      <c r="M437" s="210">
        <f ca="1">_xll.qlCalendarAdvance(I437,L437,D437,"unadjusted")</f>
        <v>46298</v>
      </c>
      <c r="N437" s="211" t="s">
        <v>41</v>
      </c>
      <c r="O437" s="211" t="s">
        <v>7574</v>
      </c>
      <c r="P437" s="211" t="s">
        <v>7575</v>
      </c>
      <c r="Q437" s="211" t="s">
        <v>7575</v>
      </c>
      <c r="R437" s="211" t="s">
        <v>7670</v>
      </c>
      <c r="S437" s="214" t="str">
        <f ca="1">_xll.qlSchedule(,L437,M437,N437,O437,P437,Q437,R437)</f>
        <v>obj_0064b#0000</v>
      </c>
      <c r="T437" s="211" t="s">
        <v>58</v>
      </c>
      <c r="U437" s="211" t="s">
        <v>7574</v>
      </c>
      <c r="V437" s="211" t="s">
        <v>7575</v>
      </c>
      <c r="W437" s="211" t="s">
        <v>7575</v>
      </c>
      <c r="X437" s="211" t="s">
        <v>7670</v>
      </c>
      <c r="Y437" s="214" t="str">
        <f ca="1">_xll.qlSchedule(,L437,M437,T437,U437,V437,W437,X437)</f>
        <v>obj_009ca#0000</v>
      </c>
      <c r="Z437" s="215" t="s">
        <v>7671</v>
      </c>
      <c r="AA437" s="216" t="s">
        <v>7640</v>
      </c>
      <c r="AB437" s="216" t="s">
        <v>7672</v>
      </c>
      <c r="AC437" s="214" t="str">
        <f ca="1">_xll.qlVanillaSwap(,,,S437,,Z437,Y437,AA437,,AB437)</f>
        <v>obj_00ae5#0000</v>
      </c>
      <c r="AD437" s="214" t="b">
        <f ca="1">_xll.qlInstrumentSetPricingEngine(AC437,_xll.qlDiscountingSwapEngine(,"YC-EUR-EONIA"))</f>
        <v>1</v>
      </c>
      <c r="AE437" s="217">
        <f ca="1">_xll.qlVanillaSwapFairRate(AC437,AD437)</f>
        <v>1.1631046826830615E-2</v>
      </c>
      <c r="AF437" s="209" t="str">
        <f t="shared" si="27"/>
        <v>Receiver</v>
      </c>
      <c r="AG437" s="218">
        <v>10000</v>
      </c>
      <c r="AH437" s="219" t="str">
        <f ca="1">_xll.qlVanillaSwap(,AF437,AG437,S437,AE437+E437%%,Z437,Y437,AA437,,AB437)</f>
        <v>obj_01522#0000</v>
      </c>
      <c r="AI437" s="219" t="str">
        <f ca="1">_xll.qlEuropeanExercise(,K437)</f>
        <v>obj_004ca#0000</v>
      </c>
      <c r="AJ437" s="211" t="s">
        <v>7669</v>
      </c>
      <c r="AK437" s="220" t="str">
        <f ca="1">_xll.qlSwaption(,AH437,AI437,AJ437)</f>
        <v>obj_01783#0000</v>
      </c>
      <c r="AL437" s="221" t="str">
        <f ca="1">_xll.qlConstantSwaptionVolatility(,,I437,J437,G437)</f>
        <v>obj_0026a#0000</v>
      </c>
      <c r="AM437" s="221" t="b">
        <f ca="1">_xll.qlInstrumentSetPricingEngine(AK437,_xll.qlBachelierBlackSwaptionEngine(,"YC-EUR-EONIA",AL437))</f>
        <v>1</v>
      </c>
      <c r="AN437" s="222">
        <f ca="1">_xll.qlInstrumentNPV(AK437,AM437)/_xll.qlYieldTSDiscount("YC-EUR-EONIA",L437)</f>
        <v>92.561816274877572</v>
      </c>
      <c r="AO437" s="222">
        <f ca="1">_xll.qlInstrumentResults(AK437,"annuity",AM437)</f>
        <v>94106.697502327574</v>
      </c>
      <c r="AP437" s="223" t="e">
        <f ca="1">H437*_xll.qlYieldTSDiscount("YC-EUR-EONIA",L437)/AO437</f>
        <v>#VALUE!</v>
      </c>
      <c r="AQ437" s="224" t="str">
        <f ca="1">IF(ISERROR(AP437),"",_xll.qlBachelierBlackFormulaImpliedVol(IF(AF437="Receiver","Put",IF(AF437="Payer","Call","NA")),AE437+E437%%,AE437,_xll.qlDayCounterYearFraction("Act/365 (Fixed)",B437,K437),AP437))</f>
        <v/>
      </c>
      <c r="AR437" s="225" t="str">
        <f ca="1">IF(ISERROR(AP437),"",_xll.qlBlackFormulaImpliedStdDev(IF(AF437="Receiver","Put",IF(AF437="Payer","Call","NA")),AE437+E437%%,AE437,AP437)/SQRT(_xll.qlDayCounterYearFraction("Act/365 (Fixed)",B437,K437)))</f>
        <v/>
      </c>
    </row>
    <row r="438" spans="2:44">
      <c r="B438" s="210">
        <f t="shared" ca="1" si="24"/>
        <v>42276</v>
      </c>
      <c r="C438" s="107" t="s">
        <v>41</v>
      </c>
      <c r="D438" s="107" t="s">
        <v>46</v>
      </c>
      <c r="E438" s="107">
        <v>-25</v>
      </c>
      <c r="F438" s="209" t="str">
        <f t="shared" si="25"/>
        <v>EUR FWD PREM-25 1Y10Y</v>
      </c>
      <c r="G438" s="212">
        <f t="shared" si="26"/>
        <v>7.0200000000000011E-3</v>
      </c>
      <c r="H438" s="213" t="str">
        <f>VLOOKUP(F438,SwaptionVols!$Z:$AE,4,FALSE)</f>
        <v>#N/A N/A</v>
      </c>
      <c r="I438" s="211" t="s">
        <v>7574</v>
      </c>
      <c r="J438" s="211" t="s">
        <v>7575</v>
      </c>
      <c r="K438" s="210">
        <f ca="1">_xll.qlCalendarAdvance(I438,B438,C438,J438)</f>
        <v>42642</v>
      </c>
      <c r="L438" s="210">
        <f ca="1">_xll.qlCalendarAdvance(I438,K438,"2d")</f>
        <v>42646</v>
      </c>
      <c r="M438" s="210">
        <f ca="1">_xll.qlCalendarAdvance(I438,L438,D438,"unadjusted")</f>
        <v>46298</v>
      </c>
      <c r="N438" s="211" t="s">
        <v>41</v>
      </c>
      <c r="O438" s="211" t="s">
        <v>7574</v>
      </c>
      <c r="P438" s="211" t="s">
        <v>7575</v>
      </c>
      <c r="Q438" s="211" t="s">
        <v>7575</v>
      </c>
      <c r="R438" s="211" t="s">
        <v>7670</v>
      </c>
      <c r="S438" s="214" t="str">
        <f ca="1">_xll.qlSchedule(,L438,M438,N438,O438,P438,Q438,R438)</f>
        <v>obj_00475#0000</v>
      </c>
      <c r="T438" s="211" t="s">
        <v>58</v>
      </c>
      <c r="U438" s="211" t="s">
        <v>7574</v>
      </c>
      <c r="V438" s="211" t="s">
        <v>7575</v>
      </c>
      <c r="W438" s="211" t="s">
        <v>7575</v>
      </c>
      <c r="X438" s="211" t="s">
        <v>7670</v>
      </c>
      <c r="Y438" s="214" t="str">
        <f ca="1">_xll.qlSchedule(,L438,M438,T438,U438,V438,W438,X438)</f>
        <v>obj_00ad5#0000</v>
      </c>
      <c r="Z438" s="215" t="s">
        <v>7671</v>
      </c>
      <c r="AA438" s="216" t="s">
        <v>7640</v>
      </c>
      <c r="AB438" s="216" t="s">
        <v>7672</v>
      </c>
      <c r="AC438" s="214" t="str">
        <f ca="1">_xll.qlVanillaSwap(,,,S438,,Z438,Y438,AA438,,AB438)</f>
        <v>obj_00ad6#0000</v>
      </c>
      <c r="AD438" s="214" t="b">
        <f ca="1">_xll.qlInstrumentSetPricingEngine(AC438,_xll.qlDiscountingSwapEngine(,"YC-EUR-EONIA"))</f>
        <v>1</v>
      </c>
      <c r="AE438" s="217">
        <f ca="1">_xll.qlVanillaSwapFairRate(AC438,AD438)</f>
        <v>1.1631046826830615E-2</v>
      </c>
      <c r="AF438" s="209" t="str">
        <f t="shared" si="27"/>
        <v>Receiver</v>
      </c>
      <c r="AG438" s="218">
        <v>10000</v>
      </c>
      <c r="AH438" s="219" t="str">
        <f ca="1">_xll.qlVanillaSwap(,AF438,AG438,S438,AE438+E438%%,Z438,Y438,AA438,,AB438)</f>
        <v>obj_01217#0000</v>
      </c>
      <c r="AI438" s="219" t="str">
        <f ca="1">_xll.qlEuropeanExercise(,K438)</f>
        <v>obj_00391#0000</v>
      </c>
      <c r="AJ438" s="211" t="s">
        <v>7669</v>
      </c>
      <c r="AK438" s="220" t="str">
        <f ca="1">_xll.qlSwaption(,AH438,AI438,AJ438)</f>
        <v>obj_01510#0000</v>
      </c>
      <c r="AL438" s="221" t="str">
        <f ca="1">_xll.qlConstantSwaptionVolatility(,,I438,J438,G438)</f>
        <v>obj_00294#0000</v>
      </c>
      <c r="AM438" s="221" t="b">
        <f ca="1">_xll.qlInstrumentSetPricingEngine(AK438,_xll.qlBachelierBlackSwaptionEngine(,"YC-EUR-EONIA",AL438))</f>
        <v>1</v>
      </c>
      <c r="AN438" s="222">
        <f ca="1">_xll.qlInstrumentNPV(AK438,AM438)/_xll.qlYieldTSDiscount("YC-EUR-EONIA",L438)</f>
        <v>162.50541095770154</v>
      </c>
      <c r="AO438" s="222">
        <f ca="1">_xll.qlInstrumentResults(AK438,"annuity",AM438)</f>
        <v>94106.697502327574</v>
      </c>
      <c r="AP438" s="223" t="e">
        <f ca="1">H438*_xll.qlYieldTSDiscount("YC-EUR-EONIA",L438)/AO438</f>
        <v>#VALUE!</v>
      </c>
      <c r="AQ438" s="224" t="str">
        <f ca="1">IF(ISERROR(AP438),"",_xll.qlBachelierBlackFormulaImpliedVol(IF(AF438="Receiver","Put",IF(AF438="Payer","Call","NA")),AE438+E438%%,AE438,_xll.qlDayCounterYearFraction("Act/365 (Fixed)",B438,K438),AP438))</f>
        <v/>
      </c>
      <c r="AR438" s="225" t="str">
        <f ca="1">IF(ISERROR(AP438),"",_xll.qlBlackFormulaImpliedStdDev(IF(AF438="Receiver","Put",IF(AF438="Payer","Call","NA")),AE438+E438%%,AE438,AP438)/SQRT(_xll.qlDayCounterYearFraction("Act/365 (Fixed)",B438,K438)))</f>
        <v/>
      </c>
    </row>
    <row r="439" spans="2:44">
      <c r="B439" s="210">
        <f t="shared" ca="1" si="24"/>
        <v>42276</v>
      </c>
      <c r="C439" s="107" t="s">
        <v>41</v>
      </c>
      <c r="D439" s="107" t="s">
        <v>46</v>
      </c>
      <c r="E439" s="107">
        <v>25</v>
      </c>
      <c r="F439" s="209" t="str">
        <f t="shared" si="25"/>
        <v>EUR FWD PREM 25 1Y10Y</v>
      </c>
      <c r="G439" s="212">
        <f t="shared" si="26"/>
        <v>7.0200000000000011E-3</v>
      </c>
      <c r="H439" s="213" t="str">
        <f>VLOOKUP(F439,SwaptionVols!$Z:$AE,4,FALSE)</f>
        <v>#N/A N/A</v>
      </c>
      <c r="I439" s="211" t="s">
        <v>7574</v>
      </c>
      <c r="J439" s="211" t="s">
        <v>7575</v>
      </c>
      <c r="K439" s="210">
        <f ca="1">_xll.qlCalendarAdvance(I439,B439,C439,J439)</f>
        <v>42642</v>
      </c>
      <c r="L439" s="210">
        <f ca="1">_xll.qlCalendarAdvance(I439,K439,"2d")</f>
        <v>42646</v>
      </c>
      <c r="M439" s="210">
        <f ca="1">_xll.qlCalendarAdvance(I439,L439,D439,"unadjusted")</f>
        <v>46298</v>
      </c>
      <c r="N439" s="211" t="s">
        <v>41</v>
      </c>
      <c r="O439" s="211" t="s">
        <v>7574</v>
      </c>
      <c r="P439" s="211" t="s">
        <v>7575</v>
      </c>
      <c r="Q439" s="211" t="s">
        <v>7575</v>
      </c>
      <c r="R439" s="211" t="s">
        <v>7670</v>
      </c>
      <c r="S439" s="214" t="str">
        <f ca="1">_xll.qlSchedule(,L439,M439,N439,O439,P439,Q439,R439)</f>
        <v>obj_008fb#0000</v>
      </c>
      <c r="T439" s="211" t="s">
        <v>58</v>
      </c>
      <c r="U439" s="211" t="s">
        <v>7574</v>
      </c>
      <c r="V439" s="211" t="s">
        <v>7575</v>
      </c>
      <c r="W439" s="211" t="s">
        <v>7575</v>
      </c>
      <c r="X439" s="211" t="s">
        <v>7670</v>
      </c>
      <c r="Y439" s="214" t="str">
        <f ca="1">_xll.qlSchedule(,L439,M439,T439,U439,V439,W439,X439)</f>
        <v>obj_008fc#0000</v>
      </c>
      <c r="Z439" s="215" t="s">
        <v>7671</v>
      </c>
      <c r="AA439" s="216" t="s">
        <v>7640</v>
      </c>
      <c r="AB439" s="216" t="s">
        <v>7672</v>
      </c>
      <c r="AC439" s="214" t="str">
        <f ca="1">_xll.qlVanillaSwap(,,,S439,,Z439,Y439,AA439,,AB439)</f>
        <v>obj_00ce6#0000</v>
      </c>
      <c r="AD439" s="214" t="b">
        <f ca="1">_xll.qlInstrumentSetPricingEngine(AC439,_xll.qlDiscountingSwapEngine(,"YC-EUR-EONIA"))</f>
        <v>1</v>
      </c>
      <c r="AE439" s="217">
        <f ca="1">_xll.qlVanillaSwapFairRate(AC439,AD439)</f>
        <v>1.1631046826830615E-2</v>
      </c>
      <c r="AF439" s="209" t="str">
        <f t="shared" si="27"/>
        <v>Payer</v>
      </c>
      <c r="AG439" s="218">
        <v>10000</v>
      </c>
      <c r="AH439" s="219" t="str">
        <f ca="1">_xll.qlVanillaSwap(,AF439,AG439,S439,AE439+E439%%,Z439,Y439,AA439,,AB439)</f>
        <v>obj_01334#0000</v>
      </c>
      <c r="AI439" s="219" t="str">
        <f ca="1">_xll.qlEuropeanExercise(,K439)</f>
        <v>obj_0054f#0000</v>
      </c>
      <c r="AJ439" s="211" t="s">
        <v>7669</v>
      </c>
      <c r="AK439" s="220" t="str">
        <f ca="1">_xll.qlSwaption(,AH439,AI439,AJ439)</f>
        <v>obj_015a6#0000</v>
      </c>
      <c r="AL439" s="221" t="str">
        <f ca="1">_xll.qlConstantSwaptionVolatility(,,I439,J439,G439)</f>
        <v>obj_00311#0000</v>
      </c>
      <c r="AM439" s="221" t="b">
        <f ca="1">_xll.qlInstrumentSetPricingEngine(AK439,_xll.qlBachelierBlackSwaptionEngine(,"YC-EUR-EONIA",AL439))</f>
        <v>1</v>
      </c>
      <c r="AN439" s="222">
        <f ca="1">_xll.qlInstrumentNPV(AK439,AM439)/_xll.qlYieldTSDiscount("YC-EUR-EONIA",L439)</f>
        <v>162.50541095770228</v>
      </c>
      <c r="AO439" s="222">
        <f ca="1">_xll.qlInstrumentResults(AK439,"annuity",AM439)</f>
        <v>94106.697502327574</v>
      </c>
      <c r="AP439" s="223" t="e">
        <f ca="1">H439*_xll.qlYieldTSDiscount("YC-EUR-EONIA",L439)/AO439</f>
        <v>#VALUE!</v>
      </c>
      <c r="AQ439" s="224" t="str">
        <f ca="1">IF(ISERROR(AP439),"",_xll.qlBachelierBlackFormulaImpliedVol(IF(AF439="Receiver","Put",IF(AF439="Payer","Call","NA")),AE439+E439%%,AE439,_xll.qlDayCounterYearFraction("Act/365 (Fixed)",B439,K439),AP439))</f>
        <v/>
      </c>
      <c r="AR439" s="225" t="str">
        <f ca="1">IF(ISERROR(AP439),"",_xll.qlBlackFormulaImpliedStdDev(IF(AF439="Receiver","Put",IF(AF439="Payer","Call","NA")),AE439+E439%%,AE439,AP439)/SQRT(_xll.qlDayCounterYearFraction("Act/365 (Fixed)",B439,K439)))</f>
        <v/>
      </c>
    </row>
    <row r="440" spans="2:44">
      <c r="B440" s="210">
        <f t="shared" ca="1" si="24"/>
        <v>42276</v>
      </c>
      <c r="C440" s="107" t="s">
        <v>41</v>
      </c>
      <c r="D440" s="107" t="s">
        <v>46</v>
      </c>
      <c r="E440" s="107">
        <v>50</v>
      </c>
      <c r="F440" s="209" t="str">
        <f t="shared" si="25"/>
        <v>EUR FWD PREM 50 1Y10Y</v>
      </c>
      <c r="G440" s="212">
        <f t="shared" si="26"/>
        <v>7.0200000000000011E-3</v>
      </c>
      <c r="H440" s="213" t="str">
        <f>VLOOKUP(F440,SwaptionVols!$Z:$AE,4,FALSE)</f>
        <v>#N/A N/A</v>
      </c>
      <c r="I440" s="211" t="s">
        <v>7574</v>
      </c>
      <c r="J440" s="211" t="s">
        <v>7575</v>
      </c>
      <c r="K440" s="210">
        <f ca="1">_xll.qlCalendarAdvance(I440,B440,C440,J440)</f>
        <v>42642</v>
      </c>
      <c r="L440" s="210">
        <f ca="1">_xll.qlCalendarAdvance(I440,K440,"2d")</f>
        <v>42646</v>
      </c>
      <c r="M440" s="210">
        <f ca="1">_xll.qlCalendarAdvance(I440,L440,D440,"unadjusted")</f>
        <v>46298</v>
      </c>
      <c r="N440" s="211" t="s">
        <v>41</v>
      </c>
      <c r="O440" s="211" t="s">
        <v>7574</v>
      </c>
      <c r="P440" s="211" t="s">
        <v>7575</v>
      </c>
      <c r="Q440" s="211" t="s">
        <v>7575</v>
      </c>
      <c r="R440" s="211" t="s">
        <v>7670</v>
      </c>
      <c r="S440" s="214" t="str">
        <f ca="1">_xll.qlSchedule(,L440,M440,N440,O440,P440,Q440,R440)</f>
        <v>obj_00a98#0000</v>
      </c>
      <c r="T440" s="211" t="s">
        <v>58</v>
      </c>
      <c r="U440" s="211" t="s">
        <v>7574</v>
      </c>
      <c r="V440" s="211" t="s">
        <v>7575</v>
      </c>
      <c r="W440" s="211" t="s">
        <v>7575</v>
      </c>
      <c r="X440" s="211" t="s">
        <v>7670</v>
      </c>
      <c r="Y440" s="214" t="str">
        <f ca="1">_xll.qlSchedule(,L440,M440,T440,U440,V440,W440,X440)</f>
        <v>obj_007ee#0000</v>
      </c>
      <c r="Z440" s="215" t="s">
        <v>7671</v>
      </c>
      <c r="AA440" s="216" t="s">
        <v>7640</v>
      </c>
      <c r="AB440" s="216" t="s">
        <v>7672</v>
      </c>
      <c r="AC440" s="214" t="str">
        <f ca="1">_xll.qlVanillaSwap(,,,S440,,Z440,Y440,AA440,,AB440)</f>
        <v>obj_00a99#0000</v>
      </c>
      <c r="AD440" s="214" t="b">
        <f ca="1">_xll.qlInstrumentSetPricingEngine(AC440,_xll.qlDiscountingSwapEngine(,"YC-EUR-EONIA"))</f>
        <v>1</v>
      </c>
      <c r="AE440" s="217">
        <f ca="1">_xll.qlVanillaSwapFairRate(AC440,AD440)</f>
        <v>1.1631046826830615E-2</v>
      </c>
      <c r="AF440" s="209" t="str">
        <f t="shared" si="27"/>
        <v>Payer</v>
      </c>
      <c r="AG440" s="218">
        <v>10000</v>
      </c>
      <c r="AH440" s="219" t="str">
        <f ca="1">_xll.qlVanillaSwap(,AF440,AG440,S440,AE440+E440%%,Z440,Y440,AA440,,AB440)</f>
        <v>obj_01204#0000</v>
      </c>
      <c r="AI440" s="219" t="str">
        <f ca="1">_xll.qlEuropeanExercise(,K440)</f>
        <v>obj_004f3#0000</v>
      </c>
      <c r="AJ440" s="211" t="s">
        <v>7669</v>
      </c>
      <c r="AK440" s="220" t="str">
        <f ca="1">_xll.qlSwaption(,AH440,AI440,AJ440)</f>
        <v>obj_014c8#0000</v>
      </c>
      <c r="AL440" s="221" t="str">
        <f ca="1">_xll.qlConstantSwaptionVolatility(,,I440,J440,G440)</f>
        <v>obj_0021f#0000</v>
      </c>
      <c r="AM440" s="221" t="b">
        <f ca="1">_xll.qlInstrumentSetPricingEngine(AK440,_xll.qlBachelierBlackSwaptionEngine(,"YC-EUR-EONIA",AL440))</f>
        <v>1</v>
      </c>
      <c r="AN440" s="222">
        <f ca="1">_xll.qlInstrumentNPV(AK440,AM440)/_xll.qlYieldTSDiscount("YC-EUR-EONIA",L440)</f>
        <v>92.561816274875</v>
      </c>
      <c r="AO440" s="222">
        <f ca="1">_xll.qlInstrumentResults(AK440,"annuity",AM440)</f>
        <v>94106.697502327574</v>
      </c>
      <c r="AP440" s="223" t="e">
        <f ca="1">H440*_xll.qlYieldTSDiscount("YC-EUR-EONIA",L440)/AO440</f>
        <v>#VALUE!</v>
      </c>
      <c r="AQ440" s="224" t="str">
        <f ca="1">IF(ISERROR(AP440),"",_xll.qlBachelierBlackFormulaImpliedVol(IF(AF440="Receiver","Put",IF(AF440="Payer","Call","NA")),AE440+E440%%,AE440,_xll.qlDayCounterYearFraction("Act/365 (Fixed)",B440,K440),AP440))</f>
        <v/>
      </c>
      <c r="AR440" s="225" t="str">
        <f ca="1">IF(ISERROR(AP440),"",_xll.qlBlackFormulaImpliedStdDev(IF(AF440="Receiver","Put",IF(AF440="Payer","Call","NA")),AE440+E440%%,AE440,AP440)/SQRT(_xll.qlDayCounterYearFraction("Act/365 (Fixed)",B440,K440)))</f>
        <v/>
      </c>
    </row>
    <row r="441" spans="2:44">
      <c r="B441" s="210">
        <f t="shared" ca="1" si="24"/>
        <v>42276</v>
      </c>
      <c r="C441" s="107" t="s">
        <v>41</v>
      </c>
      <c r="D441" s="107" t="s">
        <v>46</v>
      </c>
      <c r="E441" s="107">
        <v>100</v>
      </c>
      <c r="F441" s="209" t="str">
        <f t="shared" si="25"/>
        <v>EUR FWD PREM 100 1Y10Y</v>
      </c>
      <c r="G441" s="212">
        <f t="shared" si="26"/>
        <v>7.0200000000000011E-3</v>
      </c>
      <c r="H441" s="213" t="str">
        <f>VLOOKUP(F441,SwaptionVols!$Z:$AE,4,FALSE)</f>
        <v>#N/A N/A</v>
      </c>
      <c r="I441" s="211" t="s">
        <v>7574</v>
      </c>
      <c r="J441" s="211" t="s">
        <v>7575</v>
      </c>
      <c r="K441" s="210">
        <f ca="1">_xll.qlCalendarAdvance(I441,B441,C441,J441)</f>
        <v>42642</v>
      </c>
      <c r="L441" s="210">
        <f ca="1">_xll.qlCalendarAdvance(I441,K441,"2d")</f>
        <v>42646</v>
      </c>
      <c r="M441" s="210">
        <f ca="1">_xll.qlCalendarAdvance(I441,L441,D441,"unadjusted")</f>
        <v>46298</v>
      </c>
      <c r="N441" s="211" t="s">
        <v>41</v>
      </c>
      <c r="O441" s="211" t="s">
        <v>7574</v>
      </c>
      <c r="P441" s="211" t="s">
        <v>7575</v>
      </c>
      <c r="Q441" s="211" t="s">
        <v>7575</v>
      </c>
      <c r="R441" s="211" t="s">
        <v>7670</v>
      </c>
      <c r="S441" s="214" t="str">
        <f ca="1">_xll.qlSchedule(,L441,M441,N441,O441,P441,Q441,R441)</f>
        <v>obj_00816#0000</v>
      </c>
      <c r="T441" s="211" t="s">
        <v>58</v>
      </c>
      <c r="U441" s="211" t="s">
        <v>7574</v>
      </c>
      <c r="V441" s="211" t="s">
        <v>7575</v>
      </c>
      <c r="W441" s="211" t="s">
        <v>7575</v>
      </c>
      <c r="X441" s="211" t="s">
        <v>7670</v>
      </c>
      <c r="Y441" s="214" t="str">
        <f ca="1">_xll.qlSchedule(,L441,M441,T441,U441,V441,W441,X441)</f>
        <v>obj_00815#0000</v>
      </c>
      <c r="Z441" s="215" t="s">
        <v>7671</v>
      </c>
      <c r="AA441" s="216" t="s">
        <v>7640</v>
      </c>
      <c r="AB441" s="216" t="s">
        <v>7672</v>
      </c>
      <c r="AC441" s="214" t="str">
        <f ca="1">_xll.qlVanillaSwap(,,,S441,,Z441,Y441,AA441,,AB441)</f>
        <v>obj_00bf5#0000</v>
      </c>
      <c r="AD441" s="214" t="b">
        <f ca="1">_xll.qlInstrumentSetPricingEngine(AC441,_xll.qlDiscountingSwapEngine(,"YC-EUR-EONIA"))</f>
        <v>1</v>
      </c>
      <c r="AE441" s="217">
        <f ca="1">_xll.qlVanillaSwapFairRate(AC441,AD441)</f>
        <v>1.1631046826830615E-2</v>
      </c>
      <c r="AF441" s="209" t="str">
        <f t="shared" si="27"/>
        <v>Payer</v>
      </c>
      <c r="AG441" s="218">
        <v>10000</v>
      </c>
      <c r="AH441" s="219" t="str">
        <f ca="1">_xll.qlVanillaSwap(,AF441,AG441,S441,AE441+E441%%,Z441,Y441,AA441,,AB441)</f>
        <v>obj_01312#0000</v>
      </c>
      <c r="AI441" s="219" t="str">
        <f ca="1">_xll.qlEuropeanExercise(,K441)</f>
        <v>obj_00489#0000</v>
      </c>
      <c r="AJ441" s="211" t="s">
        <v>7669</v>
      </c>
      <c r="AK441" s="220" t="str">
        <f ca="1">_xll.qlSwaption(,AH441,AI441,AJ441)</f>
        <v>obj_01630#0000</v>
      </c>
      <c r="AL441" s="221" t="str">
        <f ca="1">_xll.qlConstantSwaptionVolatility(,,I441,J441,G441)</f>
        <v>obj_002db#0000</v>
      </c>
      <c r="AM441" s="221" t="b">
        <f ca="1">_xll.qlInstrumentSetPricingEngine(AK441,_xll.qlBachelierBlackSwaptionEngine(,"YC-EUR-EONIA",AL441))</f>
        <v>1</v>
      </c>
      <c r="AN441" s="222">
        <f ca="1">_xll.qlInstrumentNPV(AK441,AM441)/_xll.qlYieldTSDiscount("YC-EUR-EONIA",L441)</f>
        <v>23.035985383313228</v>
      </c>
      <c r="AO441" s="222">
        <f ca="1">_xll.qlInstrumentResults(AK441,"annuity",AM441)</f>
        <v>94106.697502327574</v>
      </c>
      <c r="AP441" s="223" t="e">
        <f ca="1">H441*_xll.qlYieldTSDiscount("YC-EUR-EONIA",L441)/AO441</f>
        <v>#VALUE!</v>
      </c>
      <c r="AQ441" s="224" t="str">
        <f ca="1">IF(ISERROR(AP441),"",_xll.qlBachelierBlackFormulaImpliedVol(IF(AF441="Receiver","Put",IF(AF441="Payer","Call","NA")),AE441+E441%%,AE441,_xll.qlDayCounterYearFraction("Act/365 (Fixed)",B441,K441),AP441))</f>
        <v/>
      </c>
      <c r="AR441" s="225" t="str">
        <f ca="1">IF(ISERROR(AP441),"",_xll.qlBlackFormulaImpliedStdDev(IF(AF441="Receiver","Put",IF(AF441="Payer","Call","NA")),AE441+E441%%,AE441,AP441)/SQRT(_xll.qlDayCounterYearFraction("Act/365 (Fixed)",B441,K441)))</f>
        <v/>
      </c>
    </row>
    <row r="442" spans="2:44">
      <c r="B442" s="210">
        <f t="shared" ca="1" si="24"/>
        <v>42276</v>
      </c>
      <c r="C442" s="107" t="s">
        <v>41</v>
      </c>
      <c r="D442" s="107" t="s">
        <v>46</v>
      </c>
      <c r="E442" s="107">
        <v>200</v>
      </c>
      <c r="F442" s="209" t="str">
        <f t="shared" si="25"/>
        <v>EUR FWD PREM 200 1Y10Y</v>
      </c>
      <c r="G442" s="212">
        <f t="shared" si="26"/>
        <v>7.0200000000000011E-3</v>
      </c>
      <c r="H442" s="213" t="str">
        <f>VLOOKUP(F442,SwaptionVols!$Z:$AE,4,FALSE)</f>
        <v>#N/A N/A</v>
      </c>
      <c r="I442" s="211" t="s">
        <v>7574</v>
      </c>
      <c r="J442" s="211" t="s">
        <v>7575</v>
      </c>
      <c r="K442" s="210">
        <f ca="1">_xll.qlCalendarAdvance(I442,B442,C442,J442)</f>
        <v>42642</v>
      </c>
      <c r="L442" s="210">
        <f ca="1">_xll.qlCalendarAdvance(I442,K442,"2d")</f>
        <v>42646</v>
      </c>
      <c r="M442" s="210">
        <f ca="1">_xll.qlCalendarAdvance(I442,L442,D442,"unadjusted")</f>
        <v>46298</v>
      </c>
      <c r="N442" s="211" t="s">
        <v>41</v>
      </c>
      <c r="O442" s="211" t="s">
        <v>7574</v>
      </c>
      <c r="P442" s="211" t="s">
        <v>7575</v>
      </c>
      <c r="Q442" s="211" t="s">
        <v>7575</v>
      </c>
      <c r="R442" s="211" t="s">
        <v>7670</v>
      </c>
      <c r="S442" s="214" t="str">
        <f ca="1">_xll.qlSchedule(,L442,M442,N442,O442,P442,Q442,R442)</f>
        <v>obj_00886#0000</v>
      </c>
      <c r="T442" s="211" t="s">
        <v>58</v>
      </c>
      <c r="U442" s="211" t="s">
        <v>7574</v>
      </c>
      <c r="V442" s="211" t="s">
        <v>7575</v>
      </c>
      <c r="W442" s="211" t="s">
        <v>7575</v>
      </c>
      <c r="X442" s="211" t="s">
        <v>7670</v>
      </c>
      <c r="Y442" s="214" t="str">
        <f ca="1">_xll.qlSchedule(,L442,M442,T442,U442,V442,W442,X442)</f>
        <v>obj_00885#0000</v>
      </c>
      <c r="Z442" s="215" t="s">
        <v>7671</v>
      </c>
      <c r="AA442" s="216" t="s">
        <v>7640</v>
      </c>
      <c r="AB442" s="216" t="s">
        <v>7672</v>
      </c>
      <c r="AC442" s="214" t="str">
        <f ca="1">_xll.qlVanillaSwap(,,,S442,,Z442,Y442,AA442,,AB442)</f>
        <v>obj_00d3b#0000</v>
      </c>
      <c r="AD442" s="214" t="b">
        <f ca="1">_xll.qlInstrumentSetPricingEngine(AC442,_xll.qlDiscountingSwapEngine(,"YC-EUR-EONIA"))</f>
        <v>1</v>
      </c>
      <c r="AE442" s="217">
        <f ca="1">_xll.qlVanillaSwapFairRate(AC442,AD442)</f>
        <v>1.1631046826830615E-2</v>
      </c>
      <c r="AF442" s="209" t="str">
        <f t="shared" si="27"/>
        <v>Payer</v>
      </c>
      <c r="AG442" s="218">
        <v>10000</v>
      </c>
      <c r="AH442" s="219" t="str">
        <f ca="1">_xll.qlVanillaSwap(,AF442,AG442,S442,AE442+E442%%,Z442,Y442,AA442,,AB442)</f>
        <v>obj_013d2#0000</v>
      </c>
      <c r="AI442" s="219" t="str">
        <f ca="1">_xll.qlEuropeanExercise(,K442)</f>
        <v>obj_004c8#0000</v>
      </c>
      <c r="AJ442" s="211" t="s">
        <v>7669</v>
      </c>
      <c r="AK442" s="220" t="str">
        <f ca="1">_xll.qlSwaption(,AH442,AI442,AJ442)</f>
        <v>obj_016fa#0000</v>
      </c>
      <c r="AL442" s="221" t="str">
        <f ca="1">_xll.qlConstantSwaptionVolatility(,,I442,J442,G442)</f>
        <v>obj_002f6#0000</v>
      </c>
      <c r="AM442" s="221" t="b">
        <f ca="1">_xll.qlInstrumentSetPricingEngine(AK442,_xll.qlBachelierBlackSwaptionEngine(,"YC-EUR-EONIA",AL442))</f>
        <v>1</v>
      </c>
      <c r="AN442" s="222">
        <f ca="1">_xll.qlInstrumentNPV(AK442,AM442)/_xll.qlYieldTSDiscount("YC-EUR-EONIA",L442)</f>
        <v>0.4315744007240146</v>
      </c>
      <c r="AO442" s="222">
        <f ca="1">_xll.qlInstrumentResults(AK442,"annuity",AM442)</f>
        <v>94106.697502327574</v>
      </c>
      <c r="AP442" s="223" t="e">
        <f ca="1">H442*_xll.qlYieldTSDiscount("YC-EUR-EONIA",L442)/AO442</f>
        <v>#VALUE!</v>
      </c>
      <c r="AQ442" s="224" t="str">
        <f ca="1">IF(ISERROR(AP442),"",_xll.qlBachelierBlackFormulaImpliedVol(IF(AF442="Receiver","Put",IF(AF442="Payer","Call","NA")),AE442+E442%%,AE442,_xll.qlDayCounterYearFraction("Act/365 (Fixed)",B442,K442),AP442))</f>
        <v/>
      </c>
      <c r="AR442" s="225" t="str">
        <f ca="1">IF(ISERROR(AP442),"",_xll.qlBlackFormulaImpliedStdDev(IF(AF442="Receiver","Put",IF(AF442="Payer","Call","NA")),AE442+E442%%,AE442,AP442)/SQRT(_xll.qlDayCounterYearFraction("Act/365 (Fixed)",B442,K442)))</f>
        <v/>
      </c>
    </row>
    <row r="443" spans="2:44">
      <c r="B443" s="210">
        <f t="shared" ca="1" si="24"/>
        <v>42276</v>
      </c>
      <c r="C443" s="107" t="s">
        <v>42</v>
      </c>
      <c r="D443" s="107" t="s">
        <v>46</v>
      </c>
      <c r="E443" s="107">
        <v>-200</v>
      </c>
      <c r="F443" s="209" t="str">
        <f t="shared" si="25"/>
        <v>EUR FWD PREM-200 2Y10Y</v>
      </c>
      <c r="G443" s="212">
        <f t="shared" si="26"/>
        <v>7.1500000000000001E-3</v>
      </c>
      <c r="H443" s="213" t="str">
        <f>VLOOKUP(F443,SwaptionVols!$Z:$AE,4,FALSE)</f>
        <v>#N/A N/A</v>
      </c>
      <c r="I443" s="211" t="s">
        <v>7574</v>
      </c>
      <c r="J443" s="211" t="s">
        <v>7575</v>
      </c>
      <c r="K443" s="210">
        <f ca="1">_xll.qlCalendarAdvance(I443,B443,C443,J443)</f>
        <v>43007</v>
      </c>
      <c r="L443" s="210">
        <f ca="1">_xll.qlCalendarAdvance(I443,K443,"2d")</f>
        <v>43011</v>
      </c>
      <c r="M443" s="210">
        <f ca="1">_xll.qlCalendarAdvance(I443,L443,D443,"unadjusted")</f>
        <v>46663</v>
      </c>
      <c r="N443" s="211" t="s">
        <v>41</v>
      </c>
      <c r="O443" s="211" t="s">
        <v>7574</v>
      </c>
      <c r="P443" s="211" t="s">
        <v>7575</v>
      </c>
      <c r="Q443" s="211" t="s">
        <v>7575</v>
      </c>
      <c r="R443" s="211" t="s">
        <v>7670</v>
      </c>
      <c r="S443" s="214" t="str">
        <f ca="1">_xll.qlSchedule(,L443,M443,N443,O443,P443,Q443,R443)</f>
        <v>obj_008e6#0000</v>
      </c>
      <c r="T443" s="211" t="s">
        <v>58</v>
      </c>
      <c r="U443" s="211" t="s">
        <v>7574</v>
      </c>
      <c r="V443" s="211" t="s">
        <v>7575</v>
      </c>
      <c r="W443" s="211" t="s">
        <v>7575</v>
      </c>
      <c r="X443" s="211" t="s">
        <v>7670</v>
      </c>
      <c r="Y443" s="214" t="str">
        <f ca="1">_xll.qlSchedule(,L443,M443,T443,U443,V443,W443,X443)</f>
        <v>obj_008e5#0000</v>
      </c>
      <c r="Z443" s="215" t="s">
        <v>7671</v>
      </c>
      <c r="AA443" s="216" t="s">
        <v>7640</v>
      </c>
      <c r="AB443" s="216" t="s">
        <v>7672</v>
      </c>
      <c r="AC443" s="214" t="str">
        <f ca="1">_xll.qlVanillaSwap(,,,S443,,Z443,Y443,AA443,,AB443)</f>
        <v>obj_00a39#0000</v>
      </c>
      <c r="AD443" s="214" t="b">
        <f ca="1">_xll.qlInstrumentSetPricingEngine(AC443,_xll.qlDiscountingSwapEngine(,"YC-EUR-EONIA"))</f>
        <v>1</v>
      </c>
      <c r="AE443" s="217">
        <f ca="1">_xll.qlVanillaSwapFairRate(AC443,AD443)</f>
        <v>1.3673769812415571E-2</v>
      </c>
      <c r="AF443" s="209" t="str">
        <f t="shared" si="27"/>
        <v>Receiver</v>
      </c>
      <c r="AG443" s="218">
        <v>10000</v>
      </c>
      <c r="AH443" s="219" t="str">
        <f ca="1">_xll.qlVanillaSwap(,AF443,AG443,S443,AE443+E443%%,Z443,Y443,AA443,,AB443)</f>
        <v>obj_01310#0000</v>
      </c>
      <c r="AI443" s="219" t="str">
        <f ca="1">_xll.qlEuropeanExercise(,K443)</f>
        <v>obj_003b0#0000</v>
      </c>
      <c r="AJ443" s="211" t="s">
        <v>7669</v>
      </c>
      <c r="AK443" s="220" t="str">
        <f ca="1">_xll.qlSwaption(,AH443,AI443,AJ443)</f>
        <v>obj_015a5#0000</v>
      </c>
      <c r="AL443" s="221" t="str">
        <f ca="1">_xll.qlConstantSwaptionVolatility(,,I443,J443,G443)</f>
        <v>obj_0027a#0000</v>
      </c>
      <c r="AM443" s="221" t="b">
        <f ca="1">_xll.qlInstrumentSetPricingEngine(AK443,_xll.qlBachelierBlackSwaptionEngine(,"YC-EUR-EONIA",AL443))</f>
        <v>1</v>
      </c>
      <c r="AN443" s="222">
        <f ca="1">_xll.qlInstrumentNPV(AK443,AM443)/_xll.qlYieldTSDiscount("YC-EUR-EONIA",L443)</f>
        <v>8.4963675085728809</v>
      </c>
      <c r="AO443" s="222">
        <f ca="1">_xll.qlInstrumentResults(AK443,"annuity",AM443)</f>
        <v>93221.975844177548</v>
      </c>
      <c r="AP443" s="223" t="e">
        <f ca="1">H443*_xll.qlYieldTSDiscount("YC-EUR-EONIA",L443)/AO443</f>
        <v>#VALUE!</v>
      </c>
      <c r="AQ443" s="224" t="str">
        <f ca="1">IF(ISERROR(AP443),"",_xll.qlBachelierBlackFormulaImpliedVol(IF(AF443="Receiver","Put",IF(AF443="Payer","Call","NA")),AE443+E443%%,AE443,_xll.qlDayCounterYearFraction("Act/365 (Fixed)",B443,K443),AP443))</f>
        <v/>
      </c>
      <c r="AR443" s="225" t="str">
        <f ca="1">IF(ISERROR(AP443),"",_xll.qlBlackFormulaImpliedStdDev(IF(AF443="Receiver","Put",IF(AF443="Payer","Call","NA")),AE443+E443%%,AE443,AP443)/SQRT(_xll.qlDayCounterYearFraction("Act/365 (Fixed)",B443,K443)))</f>
        <v/>
      </c>
    </row>
    <row r="444" spans="2:44">
      <c r="B444" s="210">
        <f t="shared" ca="1" si="24"/>
        <v>42276</v>
      </c>
      <c r="C444" s="107" t="s">
        <v>42</v>
      </c>
      <c r="D444" s="107" t="s">
        <v>46</v>
      </c>
      <c r="E444" s="107">
        <v>-100</v>
      </c>
      <c r="F444" s="209" t="str">
        <f t="shared" si="25"/>
        <v>EUR FWD PREM-100 2Y10Y</v>
      </c>
      <c r="G444" s="212">
        <f t="shared" si="26"/>
        <v>7.1500000000000001E-3</v>
      </c>
      <c r="H444" s="213" t="str">
        <f>VLOOKUP(F444,SwaptionVols!$Z:$AE,4,FALSE)</f>
        <v>#N/A N/A</v>
      </c>
      <c r="I444" s="211" t="s">
        <v>7574</v>
      </c>
      <c r="J444" s="211" t="s">
        <v>7575</v>
      </c>
      <c r="K444" s="210">
        <f ca="1">_xll.qlCalendarAdvance(I444,B444,C444,J444)</f>
        <v>43007</v>
      </c>
      <c r="L444" s="210">
        <f ca="1">_xll.qlCalendarAdvance(I444,K444,"2d")</f>
        <v>43011</v>
      </c>
      <c r="M444" s="210">
        <f ca="1">_xll.qlCalendarAdvance(I444,L444,D444,"unadjusted")</f>
        <v>46663</v>
      </c>
      <c r="N444" s="211" t="s">
        <v>41</v>
      </c>
      <c r="O444" s="211" t="s">
        <v>7574</v>
      </c>
      <c r="P444" s="211" t="s">
        <v>7575</v>
      </c>
      <c r="Q444" s="211" t="s">
        <v>7575</v>
      </c>
      <c r="R444" s="211" t="s">
        <v>7670</v>
      </c>
      <c r="S444" s="214" t="str">
        <f ca="1">_xll.qlSchedule(,L444,M444,N444,O444,P444,Q444,R444)</f>
        <v>obj_00a88#0000</v>
      </c>
      <c r="T444" s="211" t="s">
        <v>58</v>
      </c>
      <c r="U444" s="211" t="s">
        <v>7574</v>
      </c>
      <c r="V444" s="211" t="s">
        <v>7575</v>
      </c>
      <c r="W444" s="211" t="s">
        <v>7575</v>
      </c>
      <c r="X444" s="211" t="s">
        <v>7670</v>
      </c>
      <c r="Y444" s="214" t="str">
        <f ca="1">_xll.qlSchedule(,L444,M444,T444,U444,V444,W444,X444)</f>
        <v>obj_00878#0000</v>
      </c>
      <c r="Z444" s="215" t="s">
        <v>7671</v>
      </c>
      <c r="AA444" s="216" t="s">
        <v>7640</v>
      </c>
      <c r="AB444" s="216" t="s">
        <v>7672</v>
      </c>
      <c r="AC444" s="214" t="str">
        <f ca="1">_xll.qlVanillaSwap(,,,S444,,Z444,Y444,AA444,,AB444)</f>
        <v>obj_00c0b#0000</v>
      </c>
      <c r="AD444" s="214" t="b">
        <f ca="1">_xll.qlInstrumentSetPricingEngine(AC444,_xll.qlDiscountingSwapEngine(,"YC-EUR-EONIA"))</f>
        <v>1</v>
      </c>
      <c r="AE444" s="217">
        <f ca="1">_xll.qlVanillaSwapFairRate(AC444,AD444)</f>
        <v>1.3673769812415571E-2</v>
      </c>
      <c r="AF444" s="209" t="str">
        <f t="shared" si="27"/>
        <v>Receiver</v>
      </c>
      <c r="AG444" s="218">
        <v>10000</v>
      </c>
      <c r="AH444" s="219" t="str">
        <f ca="1">_xll.qlVanillaSwap(,AF444,AG444,S444,AE444+E444%%,Z444,Y444,AA444,,AB444)</f>
        <v>obj_01224#0000</v>
      </c>
      <c r="AI444" s="219" t="str">
        <f ca="1">_xll.qlEuropeanExercise(,K444)</f>
        <v>obj_005b5#0000</v>
      </c>
      <c r="AJ444" s="211" t="s">
        <v>7669</v>
      </c>
      <c r="AK444" s="220" t="str">
        <f ca="1">_xll.qlSwaption(,AH444,AI444,AJ444)</f>
        <v>obj_014c0#0000</v>
      </c>
      <c r="AL444" s="221" t="str">
        <f ca="1">_xll.qlConstantSwaptionVolatility(,,I444,J444,G444)</f>
        <v>obj_0023a#0000</v>
      </c>
      <c r="AM444" s="221" t="b">
        <f ca="1">_xll.qlInstrumentSetPricingEngine(AK444,_xll.qlBachelierBlackSwaptionEngine(,"YC-EUR-EONIA",AL444))</f>
        <v>1</v>
      </c>
      <c r="AN444" s="222">
        <f ca="1">_xll.qlInstrumentNPV(AK444,AM444)/_xll.qlYieldTSDiscount("YC-EUR-EONIA",L444)</f>
        <v>80.078117799584632</v>
      </c>
      <c r="AO444" s="222">
        <f ca="1">_xll.qlInstrumentResults(AK444,"annuity",AM444)</f>
        <v>93221.975844177548</v>
      </c>
      <c r="AP444" s="223" t="e">
        <f ca="1">H444*_xll.qlYieldTSDiscount("YC-EUR-EONIA",L444)/AO444</f>
        <v>#VALUE!</v>
      </c>
      <c r="AQ444" s="224" t="str">
        <f ca="1">IF(ISERROR(AP444),"",_xll.qlBachelierBlackFormulaImpliedVol(IF(AF444="Receiver","Put",IF(AF444="Payer","Call","NA")),AE444+E444%%,AE444,_xll.qlDayCounterYearFraction("Act/365 (Fixed)",B444,K444),AP444))</f>
        <v/>
      </c>
      <c r="AR444" s="225" t="str">
        <f ca="1">IF(ISERROR(AP444),"",_xll.qlBlackFormulaImpliedStdDev(IF(AF444="Receiver","Put",IF(AF444="Payer","Call","NA")),AE444+E444%%,AE444,AP444)/SQRT(_xll.qlDayCounterYearFraction("Act/365 (Fixed)",B444,K444)))</f>
        <v/>
      </c>
    </row>
    <row r="445" spans="2:44">
      <c r="B445" s="210">
        <f t="shared" ca="1" si="24"/>
        <v>42276</v>
      </c>
      <c r="C445" s="107" t="s">
        <v>42</v>
      </c>
      <c r="D445" s="107" t="s">
        <v>46</v>
      </c>
      <c r="E445" s="107">
        <v>-50</v>
      </c>
      <c r="F445" s="209" t="str">
        <f t="shared" si="25"/>
        <v>EUR FWD PREM-50 2Y10Y</v>
      </c>
      <c r="G445" s="212">
        <f t="shared" si="26"/>
        <v>7.1500000000000001E-3</v>
      </c>
      <c r="H445" s="213" t="str">
        <f>VLOOKUP(F445,SwaptionVols!$Z:$AE,4,FALSE)</f>
        <v>#N/A N/A</v>
      </c>
      <c r="I445" s="211" t="s">
        <v>7574</v>
      </c>
      <c r="J445" s="211" t="s">
        <v>7575</v>
      </c>
      <c r="K445" s="210">
        <f ca="1">_xll.qlCalendarAdvance(I445,B445,C445,J445)</f>
        <v>43007</v>
      </c>
      <c r="L445" s="210">
        <f ca="1">_xll.qlCalendarAdvance(I445,K445,"2d")</f>
        <v>43011</v>
      </c>
      <c r="M445" s="210">
        <f ca="1">_xll.qlCalendarAdvance(I445,L445,D445,"unadjusted")</f>
        <v>46663</v>
      </c>
      <c r="N445" s="211" t="s">
        <v>41</v>
      </c>
      <c r="O445" s="211" t="s">
        <v>7574</v>
      </c>
      <c r="P445" s="211" t="s">
        <v>7575</v>
      </c>
      <c r="Q445" s="211" t="s">
        <v>7575</v>
      </c>
      <c r="R445" s="211" t="s">
        <v>7670</v>
      </c>
      <c r="S445" s="214" t="str">
        <f ca="1">_xll.qlSchedule(,L445,M445,N445,O445,P445,Q445,R445)</f>
        <v>obj_009e0#0000</v>
      </c>
      <c r="T445" s="211" t="s">
        <v>58</v>
      </c>
      <c r="U445" s="211" t="s">
        <v>7574</v>
      </c>
      <c r="V445" s="211" t="s">
        <v>7575</v>
      </c>
      <c r="W445" s="211" t="s">
        <v>7575</v>
      </c>
      <c r="X445" s="211" t="s">
        <v>7670</v>
      </c>
      <c r="Y445" s="214" t="str">
        <f ca="1">_xll.qlSchedule(,L445,M445,T445,U445,V445,W445,X445)</f>
        <v>obj_006e1#0000</v>
      </c>
      <c r="Z445" s="215" t="s">
        <v>7671</v>
      </c>
      <c r="AA445" s="216" t="s">
        <v>7640</v>
      </c>
      <c r="AB445" s="216" t="s">
        <v>7672</v>
      </c>
      <c r="AC445" s="214" t="str">
        <f ca="1">_xll.qlVanillaSwap(,,,S445,,Z445,Y445,AA445,,AB445)</f>
        <v>obj_00a4e#0000</v>
      </c>
      <c r="AD445" s="214" t="b">
        <f ca="1">_xll.qlInstrumentSetPricingEngine(AC445,_xll.qlDiscountingSwapEngine(,"YC-EUR-EONIA"))</f>
        <v>1</v>
      </c>
      <c r="AE445" s="217">
        <f ca="1">_xll.qlVanillaSwapFairRate(AC445,AD445)</f>
        <v>1.3673769812415571E-2</v>
      </c>
      <c r="AF445" s="209" t="str">
        <f t="shared" si="27"/>
        <v>Receiver</v>
      </c>
      <c r="AG445" s="218">
        <v>10000</v>
      </c>
      <c r="AH445" s="219" t="str">
        <f ca="1">_xll.qlVanillaSwap(,AF445,AG445,S445,AE445+E445%%,Z445,Y445,AA445,,AB445)</f>
        <v>obj_0108c#0000</v>
      </c>
      <c r="AI445" s="219" t="str">
        <f ca="1">_xll.qlEuropeanExercise(,K445)</f>
        <v>obj_004c4#0000</v>
      </c>
      <c r="AJ445" s="211" t="s">
        <v>7669</v>
      </c>
      <c r="AK445" s="220" t="str">
        <f ca="1">_xll.qlSwaption(,AH445,AI445,AJ445)</f>
        <v>obj_0108d#0000</v>
      </c>
      <c r="AL445" s="221" t="str">
        <f ca="1">_xll.qlConstantSwaptionVolatility(,,I445,J445,G445)</f>
        <v>obj_00239#0000</v>
      </c>
      <c r="AM445" s="221" t="b">
        <f ca="1">_xll.qlInstrumentSetPricingEngine(AK445,_xll.qlBachelierBlackSwaptionEngine(,"YC-EUR-EONIA",AL445))</f>
        <v>1</v>
      </c>
      <c r="AN445" s="222">
        <f ca="1">_xll.qlInstrumentNPV(AK445,AM445)/_xll.qlYieldTSDiscount("YC-EUR-EONIA",L445)</f>
        <v>187.63016964435974</v>
      </c>
      <c r="AO445" s="222">
        <f ca="1">_xll.qlInstrumentResults(AK445,"annuity",AM445)</f>
        <v>93221.975844177548</v>
      </c>
      <c r="AP445" s="223" t="e">
        <f ca="1">H445*_xll.qlYieldTSDiscount("YC-EUR-EONIA",L445)/AO445</f>
        <v>#VALUE!</v>
      </c>
      <c r="AQ445" s="224" t="str">
        <f ca="1">IF(ISERROR(AP445),"",_xll.qlBachelierBlackFormulaImpliedVol(IF(AF445="Receiver","Put",IF(AF445="Payer","Call","NA")),AE445+E445%%,AE445,_xll.qlDayCounterYearFraction("Act/365 (Fixed)",B445,K445),AP445))</f>
        <v/>
      </c>
      <c r="AR445" s="225" t="str">
        <f ca="1">IF(ISERROR(AP445),"",_xll.qlBlackFormulaImpliedStdDev(IF(AF445="Receiver","Put",IF(AF445="Payer","Call","NA")),AE445+E445%%,AE445,AP445)/SQRT(_xll.qlDayCounterYearFraction("Act/365 (Fixed)",B445,K445)))</f>
        <v/>
      </c>
    </row>
    <row r="446" spans="2:44">
      <c r="B446" s="210">
        <f t="shared" ca="1" si="24"/>
        <v>42276</v>
      </c>
      <c r="C446" s="107" t="s">
        <v>42</v>
      </c>
      <c r="D446" s="107" t="s">
        <v>46</v>
      </c>
      <c r="E446" s="107">
        <v>-25</v>
      </c>
      <c r="F446" s="209" t="str">
        <f t="shared" si="25"/>
        <v>EUR FWD PREM-25 2Y10Y</v>
      </c>
      <c r="G446" s="212">
        <f t="shared" si="26"/>
        <v>7.1500000000000001E-3</v>
      </c>
      <c r="H446" s="213" t="str">
        <f>VLOOKUP(F446,SwaptionVols!$Z:$AE,4,FALSE)</f>
        <v>#N/A N/A</v>
      </c>
      <c r="I446" s="211" t="s">
        <v>7574</v>
      </c>
      <c r="J446" s="211" t="s">
        <v>7575</v>
      </c>
      <c r="K446" s="210">
        <f ca="1">_xll.qlCalendarAdvance(I446,B446,C446,J446)</f>
        <v>43007</v>
      </c>
      <c r="L446" s="210">
        <f ca="1">_xll.qlCalendarAdvance(I446,K446,"2d")</f>
        <v>43011</v>
      </c>
      <c r="M446" s="210">
        <f ca="1">_xll.qlCalendarAdvance(I446,L446,D446,"unadjusted")</f>
        <v>46663</v>
      </c>
      <c r="N446" s="211" t="s">
        <v>41</v>
      </c>
      <c r="O446" s="211" t="s">
        <v>7574</v>
      </c>
      <c r="P446" s="211" t="s">
        <v>7575</v>
      </c>
      <c r="Q446" s="211" t="s">
        <v>7575</v>
      </c>
      <c r="R446" s="211" t="s">
        <v>7670</v>
      </c>
      <c r="S446" s="214" t="str">
        <f ca="1">_xll.qlSchedule(,L446,M446,N446,O446,P446,Q446,R446)</f>
        <v>obj_00a97#0000</v>
      </c>
      <c r="T446" s="211" t="s">
        <v>58</v>
      </c>
      <c r="U446" s="211" t="s">
        <v>7574</v>
      </c>
      <c r="V446" s="211" t="s">
        <v>7575</v>
      </c>
      <c r="W446" s="211" t="s">
        <v>7575</v>
      </c>
      <c r="X446" s="211" t="s">
        <v>7670</v>
      </c>
      <c r="Y446" s="214" t="str">
        <f ca="1">_xll.qlSchedule(,L446,M446,T446,U446,V446,W446,X446)</f>
        <v>obj_007f2#0000</v>
      </c>
      <c r="Z446" s="215" t="s">
        <v>7671</v>
      </c>
      <c r="AA446" s="216" t="s">
        <v>7640</v>
      </c>
      <c r="AB446" s="216" t="s">
        <v>7672</v>
      </c>
      <c r="AC446" s="214" t="str">
        <f ca="1">_xll.qlVanillaSwap(,,,S446,,Z446,Y446,AA446,,AB446)</f>
        <v>obj_00d10#0000</v>
      </c>
      <c r="AD446" s="214" t="b">
        <f ca="1">_xll.qlInstrumentSetPricingEngine(AC446,_xll.qlDiscountingSwapEngine(,"YC-EUR-EONIA"))</f>
        <v>1</v>
      </c>
      <c r="AE446" s="217">
        <f ca="1">_xll.qlVanillaSwapFairRate(AC446,AD446)</f>
        <v>1.3673769812415571E-2</v>
      </c>
      <c r="AF446" s="209" t="str">
        <f t="shared" si="27"/>
        <v>Receiver</v>
      </c>
      <c r="AG446" s="218">
        <v>10000</v>
      </c>
      <c r="AH446" s="219" t="str">
        <f ca="1">_xll.qlVanillaSwap(,AF446,AG446,S446,AE446+E446%%,Z446,Y446,AA446,,AB446)</f>
        <v>obj_01324#0000</v>
      </c>
      <c r="AI446" s="219" t="str">
        <f ca="1">_xll.qlEuropeanExercise(,K446)</f>
        <v>obj_0042e#0000</v>
      </c>
      <c r="AJ446" s="211" t="s">
        <v>7669</v>
      </c>
      <c r="AK446" s="220" t="str">
        <f ca="1">_xll.qlSwaption(,AH446,AI446,AJ446)</f>
        <v>obj_01466#0000</v>
      </c>
      <c r="AL446" s="221" t="str">
        <f ca="1">_xll.qlConstantSwaptionVolatility(,,I446,J446,G446)</f>
        <v>obj_002a5#0000</v>
      </c>
      <c r="AM446" s="221" t="b">
        <f ca="1">_xll.qlInstrumentSetPricingEngine(AK446,_xll.qlBachelierBlackSwaptionEngine(,"YC-EUR-EONIA",AL446))</f>
        <v>1</v>
      </c>
      <c r="AN446" s="222">
        <f ca="1">_xll.qlInstrumentNPV(AK446,AM446)/_xll.qlYieldTSDiscount("YC-EUR-EONIA",L446)</f>
        <v>270.26574919316101</v>
      </c>
      <c r="AO446" s="222">
        <f ca="1">_xll.qlInstrumentResults(AK446,"annuity",AM446)</f>
        <v>93221.975844177548</v>
      </c>
      <c r="AP446" s="223" t="e">
        <f ca="1">H446*_xll.qlYieldTSDiscount("YC-EUR-EONIA",L446)/AO446</f>
        <v>#VALUE!</v>
      </c>
      <c r="AQ446" s="224" t="str">
        <f ca="1">IF(ISERROR(AP446),"",_xll.qlBachelierBlackFormulaImpliedVol(IF(AF446="Receiver","Put",IF(AF446="Payer","Call","NA")),AE446+E446%%,AE446,_xll.qlDayCounterYearFraction("Act/365 (Fixed)",B446,K446),AP446))</f>
        <v/>
      </c>
      <c r="AR446" s="225" t="str">
        <f ca="1">IF(ISERROR(AP446),"",_xll.qlBlackFormulaImpliedStdDev(IF(AF446="Receiver","Put",IF(AF446="Payer","Call","NA")),AE446+E446%%,AE446,AP446)/SQRT(_xll.qlDayCounterYearFraction("Act/365 (Fixed)",B446,K446)))</f>
        <v/>
      </c>
    </row>
    <row r="447" spans="2:44">
      <c r="B447" s="210">
        <f t="shared" ca="1" si="24"/>
        <v>42276</v>
      </c>
      <c r="C447" s="107" t="s">
        <v>42</v>
      </c>
      <c r="D447" s="107" t="s">
        <v>46</v>
      </c>
      <c r="E447" s="107">
        <v>25</v>
      </c>
      <c r="F447" s="209" t="str">
        <f t="shared" si="25"/>
        <v>EUR FWD PREM 25 2Y10Y</v>
      </c>
      <c r="G447" s="212">
        <f t="shared" si="26"/>
        <v>7.1500000000000001E-3</v>
      </c>
      <c r="H447" s="213" t="str">
        <f>VLOOKUP(F447,SwaptionVols!$Z:$AE,4,FALSE)</f>
        <v>#N/A N/A</v>
      </c>
      <c r="I447" s="211" t="s">
        <v>7574</v>
      </c>
      <c r="J447" s="211" t="s">
        <v>7575</v>
      </c>
      <c r="K447" s="210">
        <f ca="1">_xll.qlCalendarAdvance(I447,B447,C447,J447)</f>
        <v>43007</v>
      </c>
      <c r="L447" s="210">
        <f ca="1">_xll.qlCalendarAdvance(I447,K447,"2d")</f>
        <v>43011</v>
      </c>
      <c r="M447" s="210">
        <f ca="1">_xll.qlCalendarAdvance(I447,L447,D447,"unadjusted")</f>
        <v>46663</v>
      </c>
      <c r="N447" s="211" t="s">
        <v>41</v>
      </c>
      <c r="O447" s="211" t="s">
        <v>7574</v>
      </c>
      <c r="P447" s="211" t="s">
        <v>7575</v>
      </c>
      <c r="Q447" s="211" t="s">
        <v>7575</v>
      </c>
      <c r="R447" s="211" t="s">
        <v>7670</v>
      </c>
      <c r="S447" s="214" t="str">
        <f ca="1">_xll.qlSchedule(,L447,M447,N447,O447,P447,Q447,R447)</f>
        <v>obj_0075d#0000</v>
      </c>
      <c r="T447" s="211" t="s">
        <v>58</v>
      </c>
      <c r="U447" s="211" t="s">
        <v>7574</v>
      </c>
      <c r="V447" s="211" t="s">
        <v>7575</v>
      </c>
      <c r="W447" s="211" t="s">
        <v>7575</v>
      </c>
      <c r="X447" s="211" t="s">
        <v>7670</v>
      </c>
      <c r="Y447" s="214" t="str">
        <f ca="1">_xll.qlSchedule(,L447,M447,T447,U447,V447,W447,X447)</f>
        <v>obj_009cf#0000</v>
      </c>
      <c r="Z447" s="215" t="s">
        <v>7671</v>
      </c>
      <c r="AA447" s="216" t="s">
        <v>7640</v>
      </c>
      <c r="AB447" s="216" t="s">
        <v>7672</v>
      </c>
      <c r="AC447" s="214" t="str">
        <f ca="1">_xll.qlVanillaSwap(,,,S447,,Z447,Y447,AA447,,AB447)</f>
        <v>obj_00b01#0000</v>
      </c>
      <c r="AD447" s="214" t="b">
        <f ca="1">_xll.qlInstrumentSetPricingEngine(AC447,_xll.qlDiscountingSwapEngine(,"YC-EUR-EONIA"))</f>
        <v>1</v>
      </c>
      <c r="AE447" s="217">
        <f ca="1">_xll.qlVanillaSwapFairRate(AC447,AD447)</f>
        <v>1.3673769812415571E-2</v>
      </c>
      <c r="AF447" s="209" t="str">
        <f t="shared" si="27"/>
        <v>Payer</v>
      </c>
      <c r="AG447" s="218">
        <v>10000</v>
      </c>
      <c r="AH447" s="219" t="str">
        <f ca="1">_xll.qlVanillaSwap(,AF447,AG447,S447,AE447+E447%%,Z447,Y447,AA447,,AB447)</f>
        <v>obj_013c2#0000</v>
      </c>
      <c r="AI447" s="219" t="str">
        <f ca="1">_xll.qlEuropeanExercise(,K447)</f>
        <v>obj_00357#0000</v>
      </c>
      <c r="AJ447" s="211" t="s">
        <v>7669</v>
      </c>
      <c r="AK447" s="220" t="str">
        <f ca="1">_xll.qlSwaption(,AH447,AI447,AJ447)</f>
        <v>obj_0145d#0000</v>
      </c>
      <c r="AL447" s="221" t="str">
        <f ca="1">_xll.qlConstantSwaptionVolatility(,,I447,J447,G447)</f>
        <v>obj_002e2#0000</v>
      </c>
      <c r="AM447" s="221" t="b">
        <f ca="1">_xll.qlInstrumentSetPricingEngine(AK447,_xll.qlBachelierBlackSwaptionEngine(,"YC-EUR-EONIA",AL447))</f>
        <v>1</v>
      </c>
      <c r="AN447" s="222">
        <f ca="1">_xll.qlInstrumentNPV(AK447,AM447)/_xll.qlYieldTSDiscount("YC-EUR-EONIA",L447)</f>
        <v>270.26574919316209</v>
      </c>
      <c r="AO447" s="222">
        <f ca="1">_xll.qlInstrumentResults(AK447,"annuity",AM447)</f>
        <v>93221.975844177548</v>
      </c>
      <c r="AP447" s="223" t="e">
        <f ca="1">H447*_xll.qlYieldTSDiscount("YC-EUR-EONIA",L447)/AO447</f>
        <v>#VALUE!</v>
      </c>
      <c r="AQ447" s="224" t="str">
        <f ca="1">IF(ISERROR(AP447),"",_xll.qlBachelierBlackFormulaImpliedVol(IF(AF447="Receiver","Put",IF(AF447="Payer","Call","NA")),AE447+E447%%,AE447,_xll.qlDayCounterYearFraction("Act/365 (Fixed)",B447,K447),AP447))</f>
        <v/>
      </c>
      <c r="AR447" s="225" t="str">
        <f ca="1">IF(ISERROR(AP447),"",_xll.qlBlackFormulaImpliedStdDev(IF(AF447="Receiver","Put",IF(AF447="Payer","Call","NA")),AE447+E447%%,AE447,AP447)/SQRT(_xll.qlDayCounterYearFraction("Act/365 (Fixed)",B447,K447)))</f>
        <v/>
      </c>
    </row>
    <row r="448" spans="2:44">
      <c r="B448" s="210">
        <f t="shared" ca="1" si="24"/>
        <v>42276</v>
      </c>
      <c r="C448" s="107" t="s">
        <v>42</v>
      </c>
      <c r="D448" s="107" t="s">
        <v>46</v>
      </c>
      <c r="E448" s="107">
        <v>50</v>
      </c>
      <c r="F448" s="209" t="str">
        <f t="shared" si="25"/>
        <v>EUR FWD PREM 50 2Y10Y</v>
      </c>
      <c r="G448" s="212">
        <f t="shared" si="26"/>
        <v>7.1500000000000001E-3</v>
      </c>
      <c r="H448" s="213" t="str">
        <f>VLOOKUP(F448,SwaptionVols!$Z:$AE,4,FALSE)</f>
        <v>#N/A N/A</v>
      </c>
      <c r="I448" s="211" t="s">
        <v>7574</v>
      </c>
      <c r="J448" s="211" t="s">
        <v>7575</v>
      </c>
      <c r="K448" s="210">
        <f ca="1">_xll.qlCalendarAdvance(I448,B448,C448,J448)</f>
        <v>43007</v>
      </c>
      <c r="L448" s="210">
        <f ca="1">_xll.qlCalendarAdvance(I448,K448,"2d")</f>
        <v>43011</v>
      </c>
      <c r="M448" s="210">
        <f ca="1">_xll.qlCalendarAdvance(I448,L448,D448,"unadjusted")</f>
        <v>46663</v>
      </c>
      <c r="N448" s="211" t="s">
        <v>41</v>
      </c>
      <c r="O448" s="211" t="s">
        <v>7574</v>
      </c>
      <c r="P448" s="211" t="s">
        <v>7575</v>
      </c>
      <c r="Q448" s="211" t="s">
        <v>7575</v>
      </c>
      <c r="R448" s="211" t="s">
        <v>7670</v>
      </c>
      <c r="S448" s="214" t="str">
        <f ca="1">_xll.qlSchedule(,L448,M448,N448,O448,P448,Q448,R448)</f>
        <v>obj_00b63#0000</v>
      </c>
      <c r="T448" s="211" t="s">
        <v>58</v>
      </c>
      <c r="U448" s="211" t="s">
        <v>7574</v>
      </c>
      <c r="V448" s="211" t="s">
        <v>7575</v>
      </c>
      <c r="W448" s="211" t="s">
        <v>7575</v>
      </c>
      <c r="X448" s="211" t="s">
        <v>7670</v>
      </c>
      <c r="Y448" s="214" t="str">
        <f ca="1">_xll.qlSchedule(,L448,M448,T448,U448,V448,W448,X448)</f>
        <v>obj_00936#0000</v>
      </c>
      <c r="Z448" s="215" t="s">
        <v>7671</v>
      </c>
      <c r="AA448" s="216" t="s">
        <v>7640</v>
      </c>
      <c r="AB448" s="216" t="s">
        <v>7672</v>
      </c>
      <c r="AC448" s="214" t="str">
        <f ca="1">_xll.qlVanillaSwap(,,,S448,,Z448,Y448,AA448,,AB448)</f>
        <v>obj_00c35#0000</v>
      </c>
      <c r="AD448" s="214" t="b">
        <f ca="1">_xll.qlInstrumentSetPricingEngine(AC448,_xll.qlDiscountingSwapEngine(,"YC-EUR-EONIA"))</f>
        <v>1</v>
      </c>
      <c r="AE448" s="217">
        <f ca="1">_xll.qlVanillaSwapFairRate(AC448,AD448)</f>
        <v>1.3673769812415571E-2</v>
      </c>
      <c r="AF448" s="209" t="str">
        <f t="shared" si="27"/>
        <v>Payer</v>
      </c>
      <c r="AG448" s="218">
        <v>10000</v>
      </c>
      <c r="AH448" s="219" t="str">
        <f ca="1">_xll.qlVanillaSwap(,AF448,AG448,S448,AE448+E448%%,Z448,Y448,AA448,,AB448)</f>
        <v>obj_01519#0000</v>
      </c>
      <c r="AI448" s="219" t="str">
        <f ca="1">_xll.qlEuropeanExercise(,K448)</f>
        <v>obj_00746#0000</v>
      </c>
      <c r="AJ448" s="211" t="s">
        <v>7669</v>
      </c>
      <c r="AK448" s="220" t="str">
        <f ca="1">_xll.qlSwaption(,AH448,AI448,AJ448)</f>
        <v>obj_01790#0000</v>
      </c>
      <c r="AL448" s="221" t="str">
        <f ca="1">_xll.qlConstantSwaptionVolatility(,,I448,J448,G448)</f>
        <v>obj_00221#0000</v>
      </c>
      <c r="AM448" s="221" t="b">
        <f ca="1">_xll.qlInstrumentSetPricingEngine(AK448,_xll.qlBachelierBlackSwaptionEngine(,"YC-EUR-EONIA",AL448))</f>
        <v>1</v>
      </c>
      <c r="AN448" s="222">
        <f ca="1">_xll.qlInstrumentNPV(AK448,AM448)/_xll.qlYieldTSDiscount("YC-EUR-EONIA",L448)</f>
        <v>187.63016964436054</v>
      </c>
      <c r="AO448" s="222">
        <f ca="1">_xll.qlInstrumentResults(AK448,"annuity",AM448)</f>
        <v>93221.975844177548</v>
      </c>
      <c r="AP448" s="223" t="e">
        <f ca="1">H448*_xll.qlYieldTSDiscount("YC-EUR-EONIA",L448)/AO448</f>
        <v>#VALUE!</v>
      </c>
      <c r="AQ448" s="224" t="str">
        <f ca="1">IF(ISERROR(AP448),"",_xll.qlBachelierBlackFormulaImpliedVol(IF(AF448="Receiver","Put",IF(AF448="Payer","Call","NA")),AE448+E448%%,AE448,_xll.qlDayCounterYearFraction("Act/365 (Fixed)",B448,K448),AP448))</f>
        <v/>
      </c>
      <c r="AR448" s="225" t="str">
        <f ca="1">IF(ISERROR(AP448),"",_xll.qlBlackFormulaImpliedStdDev(IF(AF448="Receiver","Put",IF(AF448="Payer","Call","NA")),AE448+E448%%,AE448,AP448)/SQRT(_xll.qlDayCounterYearFraction("Act/365 (Fixed)",B448,K448)))</f>
        <v/>
      </c>
    </row>
    <row r="449" spans="2:44">
      <c r="B449" s="210">
        <f t="shared" ca="1" si="24"/>
        <v>42276</v>
      </c>
      <c r="C449" s="107" t="s">
        <v>42</v>
      </c>
      <c r="D449" s="107" t="s">
        <v>46</v>
      </c>
      <c r="E449" s="107">
        <v>100</v>
      </c>
      <c r="F449" s="209" t="str">
        <f t="shared" si="25"/>
        <v>EUR FWD PREM 100 2Y10Y</v>
      </c>
      <c r="G449" s="212">
        <f t="shared" si="26"/>
        <v>7.1500000000000001E-3</v>
      </c>
      <c r="H449" s="213" t="str">
        <f>VLOOKUP(F449,SwaptionVols!$Z:$AE,4,FALSE)</f>
        <v>#N/A N/A</v>
      </c>
      <c r="I449" s="211" t="s">
        <v>7574</v>
      </c>
      <c r="J449" s="211" t="s">
        <v>7575</v>
      </c>
      <c r="K449" s="210">
        <f ca="1">_xll.qlCalendarAdvance(I449,B449,C449,J449)</f>
        <v>43007</v>
      </c>
      <c r="L449" s="210">
        <f ca="1">_xll.qlCalendarAdvance(I449,K449,"2d")</f>
        <v>43011</v>
      </c>
      <c r="M449" s="210">
        <f ca="1">_xll.qlCalendarAdvance(I449,L449,D449,"unadjusted")</f>
        <v>46663</v>
      </c>
      <c r="N449" s="211" t="s">
        <v>41</v>
      </c>
      <c r="O449" s="211" t="s">
        <v>7574</v>
      </c>
      <c r="P449" s="211" t="s">
        <v>7575</v>
      </c>
      <c r="Q449" s="211" t="s">
        <v>7575</v>
      </c>
      <c r="R449" s="211" t="s">
        <v>7670</v>
      </c>
      <c r="S449" s="214" t="str">
        <f ca="1">_xll.qlSchedule(,L449,M449,N449,O449,P449,Q449,R449)</f>
        <v>obj_00c69#0000</v>
      </c>
      <c r="T449" s="211" t="s">
        <v>58</v>
      </c>
      <c r="U449" s="211" t="s">
        <v>7574</v>
      </c>
      <c r="V449" s="211" t="s">
        <v>7575</v>
      </c>
      <c r="W449" s="211" t="s">
        <v>7575</v>
      </c>
      <c r="X449" s="211" t="s">
        <v>7670</v>
      </c>
      <c r="Y449" s="214" t="str">
        <f ca="1">_xll.qlSchedule(,L449,M449,T449,U449,V449,W449,X449)</f>
        <v>obj_00870#0000</v>
      </c>
      <c r="Z449" s="215" t="s">
        <v>7671</v>
      </c>
      <c r="AA449" s="216" t="s">
        <v>7640</v>
      </c>
      <c r="AB449" s="216" t="s">
        <v>7672</v>
      </c>
      <c r="AC449" s="214" t="str">
        <f ca="1">_xll.qlVanillaSwap(,,,S449,,Z449,Y449,AA449,,AB449)</f>
        <v>obj_00c6a#0000</v>
      </c>
      <c r="AD449" s="214" t="b">
        <f ca="1">_xll.qlInstrumentSetPricingEngine(AC449,_xll.qlDiscountingSwapEngine(,"YC-EUR-EONIA"))</f>
        <v>1</v>
      </c>
      <c r="AE449" s="217">
        <f ca="1">_xll.qlVanillaSwapFairRate(AC449,AD449)</f>
        <v>1.3673769812415571E-2</v>
      </c>
      <c r="AF449" s="209" t="str">
        <f t="shared" si="27"/>
        <v>Payer</v>
      </c>
      <c r="AG449" s="218">
        <v>10000</v>
      </c>
      <c r="AH449" s="219" t="str">
        <f ca="1">_xll.qlVanillaSwap(,AF449,AG449,S449,AE449+E449%%,Z449,Y449,AA449,,AB449)</f>
        <v>obj_01347#0000</v>
      </c>
      <c r="AI449" s="219" t="str">
        <f ca="1">_xll.qlEuropeanExercise(,K449)</f>
        <v>obj_00744#0000</v>
      </c>
      <c r="AJ449" s="211" t="s">
        <v>7669</v>
      </c>
      <c r="AK449" s="220" t="str">
        <f ca="1">_xll.qlSwaption(,AH449,AI449,AJ449)</f>
        <v>obj_0151f#0000</v>
      </c>
      <c r="AL449" s="221" t="str">
        <f ca="1">_xll.qlConstantSwaptionVolatility(,,I449,J449,G449)</f>
        <v>obj_00325#0000</v>
      </c>
      <c r="AM449" s="221" t="b">
        <f ca="1">_xll.qlInstrumentSetPricingEngine(AK449,_xll.qlBachelierBlackSwaptionEngine(,"YC-EUR-EONIA",AL449))</f>
        <v>1</v>
      </c>
      <c r="AN449" s="222">
        <f ca="1">_xll.qlInstrumentNPV(AK449,AM449)/_xll.qlYieldTSDiscount("YC-EUR-EONIA",L449)</f>
        <v>80.078117799583481</v>
      </c>
      <c r="AO449" s="222">
        <f ca="1">_xll.qlInstrumentResults(AK449,"annuity",AM449)</f>
        <v>93221.97584417765</v>
      </c>
      <c r="AP449" s="223" t="e">
        <f ca="1">H449*_xll.qlYieldTSDiscount("YC-EUR-EONIA",L449)/AO449</f>
        <v>#VALUE!</v>
      </c>
      <c r="AQ449" s="224" t="str">
        <f ca="1">IF(ISERROR(AP449),"",_xll.qlBachelierBlackFormulaImpliedVol(IF(AF449="Receiver","Put",IF(AF449="Payer","Call","NA")),AE449+E449%%,AE449,_xll.qlDayCounterYearFraction("Act/365 (Fixed)",B449,K449),AP449))</f>
        <v/>
      </c>
      <c r="AR449" s="225" t="str">
        <f ca="1">IF(ISERROR(AP449),"",_xll.qlBlackFormulaImpliedStdDev(IF(AF449="Receiver","Put",IF(AF449="Payer","Call","NA")),AE449+E449%%,AE449,AP449)/SQRT(_xll.qlDayCounterYearFraction("Act/365 (Fixed)",B449,K449)))</f>
        <v/>
      </c>
    </row>
    <row r="450" spans="2:44">
      <c r="B450" s="210">
        <f t="shared" ca="1" si="24"/>
        <v>42276</v>
      </c>
      <c r="C450" s="107" t="s">
        <v>42</v>
      </c>
      <c r="D450" s="107" t="s">
        <v>46</v>
      </c>
      <c r="E450" s="107">
        <v>200</v>
      </c>
      <c r="F450" s="209" t="str">
        <f t="shared" si="25"/>
        <v>EUR FWD PREM 200 2Y10Y</v>
      </c>
      <c r="G450" s="212">
        <f t="shared" si="26"/>
        <v>7.1500000000000001E-3</v>
      </c>
      <c r="H450" s="213" t="str">
        <f>VLOOKUP(F450,SwaptionVols!$Z:$AE,4,FALSE)</f>
        <v>#N/A N/A</v>
      </c>
      <c r="I450" s="211" t="s">
        <v>7574</v>
      </c>
      <c r="J450" s="211" t="s">
        <v>7575</v>
      </c>
      <c r="K450" s="210">
        <f ca="1">_xll.qlCalendarAdvance(I450,B450,C450,J450)</f>
        <v>43007</v>
      </c>
      <c r="L450" s="210">
        <f ca="1">_xll.qlCalendarAdvance(I450,K450,"2d")</f>
        <v>43011</v>
      </c>
      <c r="M450" s="210">
        <f ca="1">_xll.qlCalendarAdvance(I450,L450,D450,"unadjusted")</f>
        <v>46663</v>
      </c>
      <c r="N450" s="211" t="s">
        <v>41</v>
      </c>
      <c r="O450" s="211" t="s">
        <v>7574</v>
      </c>
      <c r="P450" s="211" t="s">
        <v>7575</v>
      </c>
      <c r="Q450" s="211" t="s">
        <v>7575</v>
      </c>
      <c r="R450" s="211" t="s">
        <v>7670</v>
      </c>
      <c r="S450" s="214" t="str">
        <f ca="1">_xll.qlSchedule(,L450,M450,N450,O450,P450,Q450,R450)</f>
        <v>obj_004ec#0000</v>
      </c>
      <c r="T450" s="211" t="s">
        <v>58</v>
      </c>
      <c r="U450" s="211" t="s">
        <v>7574</v>
      </c>
      <c r="V450" s="211" t="s">
        <v>7575</v>
      </c>
      <c r="W450" s="211" t="s">
        <v>7575</v>
      </c>
      <c r="X450" s="211" t="s">
        <v>7670</v>
      </c>
      <c r="Y450" s="214" t="str">
        <f ca="1">_xll.qlSchedule(,L450,M450,T450,U450,V450,W450,X450)</f>
        <v>obj_00ac2#0000</v>
      </c>
      <c r="Z450" s="215" t="s">
        <v>7671</v>
      </c>
      <c r="AA450" s="216" t="s">
        <v>7640</v>
      </c>
      <c r="AB450" s="216" t="s">
        <v>7672</v>
      </c>
      <c r="AC450" s="214" t="str">
        <f ca="1">_xll.qlVanillaSwap(,,,S450,,Z450,Y450,AA450,,AB450)</f>
        <v>obj_00cf7#0000</v>
      </c>
      <c r="AD450" s="214" t="b">
        <f ca="1">_xll.qlInstrumentSetPricingEngine(AC450,_xll.qlDiscountingSwapEngine(,"YC-EUR-EONIA"))</f>
        <v>1</v>
      </c>
      <c r="AE450" s="217">
        <f ca="1">_xll.qlVanillaSwapFairRate(AC450,AD450)</f>
        <v>1.3673769812415571E-2</v>
      </c>
      <c r="AF450" s="209" t="str">
        <f t="shared" si="27"/>
        <v>Payer</v>
      </c>
      <c r="AG450" s="218">
        <v>10000</v>
      </c>
      <c r="AH450" s="219" t="str">
        <f ca="1">_xll.qlVanillaSwap(,AF450,AG450,S450,AE450+E450%%,Z450,Y450,AA450,,AB450)</f>
        <v>obj_012c4#0000</v>
      </c>
      <c r="AI450" s="219" t="str">
        <f ca="1">_xll.qlEuropeanExercise(,K450)</f>
        <v>obj_00adb#0000</v>
      </c>
      <c r="AJ450" s="211" t="s">
        <v>7669</v>
      </c>
      <c r="AK450" s="220" t="str">
        <f ca="1">_xll.qlSwaption(,AH450,AI450,AJ450)</f>
        <v>obj_01689#0000</v>
      </c>
      <c r="AL450" s="221" t="str">
        <f ca="1">_xll.qlConstantSwaptionVolatility(,,I450,J450,G450)</f>
        <v>obj_00264#0000</v>
      </c>
      <c r="AM450" s="221" t="b">
        <f ca="1">_xll.qlInstrumentSetPricingEngine(AK450,_xll.qlBachelierBlackSwaptionEngine(,"YC-EUR-EONIA",AL450))</f>
        <v>1</v>
      </c>
      <c r="AN450" s="222">
        <f ca="1">_xll.qlInstrumentNPV(AK450,AM450)/_xll.qlYieldTSDiscount("YC-EUR-EONIA",L450)</f>
        <v>8.4963675085727299</v>
      </c>
      <c r="AO450" s="222">
        <f ca="1">_xll.qlInstrumentResults(AK450,"annuity",AM450)</f>
        <v>93221.975844177548</v>
      </c>
      <c r="AP450" s="223" t="e">
        <f ca="1">H450*_xll.qlYieldTSDiscount("YC-EUR-EONIA",L450)/AO450</f>
        <v>#VALUE!</v>
      </c>
      <c r="AQ450" s="224" t="str">
        <f ca="1">IF(ISERROR(AP450),"",_xll.qlBachelierBlackFormulaImpliedVol(IF(AF450="Receiver","Put",IF(AF450="Payer","Call","NA")),AE450+E450%%,AE450,_xll.qlDayCounterYearFraction("Act/365 (Fixed)",B450,K450),AP450))</f>
        <v/>
      </c>
      <c r="AR450" s="225" t="str">
        <f ca="1">IF(ISERROR(AP450),"",_xll.qlBlackFormulaImpliedStdDev(IF(AF450="Receiver","Put",IF(AF450="Payer","Call","NA")),AE450+E450%%,AE450,AP450)/SQRT(_xll.qlDayCounterYearFraction("Act/365 (Fixed)",B450,K450)))</f>
        <v/>
      </c>
    </row>
    <row r="451" spans="2:44">
      <c r="B451" s="210">
        <f t="shared" ca="1" si="24"/>
        <v>42276</v>
      </c>
      <c r="C451" s="107" t="s">
        <v>44</v>
      </c>
      <c r="D451" s="107" t="s">
        <v>46</v>
      </c>
      <c r="E451" s="107">
        <v>-200</v>
      </c>
      <c r="F451" s="209" t="str">
        <f t="shared" si="25"/>
        <v>EUR FWD PREM-200 5Y10Y</v>
      </c>
      <c r="G451" s="212">
        <f t="shared" si="26"/>
        <v>7.490000000000001E-3</v>
      </c>
      <c r="H451" s="213" t="str">
        <f>VLOOKUP(F451,SwaptionVols!$Z:$AE,4,FALSE)</f>
        <v>#N/A N/A</v>
      </c>
      <c r="I451" s="211" t="s">
        <v>7574</v>
      </c>
      <c r="J451" s="211" t="s">
        <v>7575</v>
      </c>
      <c r="K451" s="210">
        <f ca="1">_xll.qlCalendarAdvance(I451,B451,C451,J451)</f>
        <v>44103</v>
      </c>
      <c r="L451" s="210">
        <f ca="1">_xll.qlCalendarAdvance(I451,K451,"2d")</f>
        <v>44105</v>
      </c>
      <c r="M451" s="210">
        <f ca="1">_xll.qlCalendarAdvance(I451,L451,D451,"unadjusted")</f>
        <v>47757</v>
      </c>
      <c r="N451" s="211" t="s">
        <v>41</v>
      </c>
      <c r="O451" s="211" t="s">
        <v>7574</v>
      </c>
      <c r="P451" s="211" t="s">
        <v>7575</v>
      </c>
      <c r="Q451" s="211" t="s">
        <v>7575</v>
      </c>
      <c r="R451" s="211" t="s">
        <v>7670</v>
      </c>
      <c r="S451" s="214" t="str">
        <f ca="1">_xll.qlSchedule(,L451,M451,N451,O451,P451,Q451,R451)</f>
        <v>obj_00b8e#0000</v>
      </c>
      <c r="T451" s="211" t="s">
        <v>58</v>
      </c>
      <c r="U451" s="211" t="s">
        <v>7574</v>
      </c>
      <c r="V451" s="211" t="s">
        <v>7575</v>
      </c>
      <c r="W451" s="211" t="s">
        <v>7575</v>
      </c>
      <c r="X451" s="211" t="s">
        <v>7670</v>
      </c>
      <c r="Y451" s="214" t="str">
        <f ca="1">_xll.qlSchedule(,L451,M451,T451,U451,V451,W451,X451)</f>
        <v>obj_007e6#0000</v>
      </c>
      <c r="Z451" s="215" t="s">
        <v>7671</v>
      </c>
      <c r="AA451" s="216" t="s">
        <v>7640</v>
      </c>
      <c r="AB451" s="216" t="s">
        <v>7672</v>
      </c>
      <c r="AC451" s="214" t="str">
        <f ca="1">_xll.qlVanillaSwap(,,,S451,,Z451,Y451,AA451,,AB451)</f>
        <v>obj_00b8f#0000</v>
      </c>
      <c r="AD451" s="214" t="b">
        <f ca="1">_xll.qlInstrumentSetPricingEngine(AC451,_xll.qlDiscountingSwapEngine(,"YC-EUR-EONIA"))</f>
        <v>1</v>
      </c>
      <c r="AE451" s="217">
        <f ca="1">_xll.qlVanillaSwapFairRate(AC451,AD451)</f>
        <v>1.8538024917390868E-2</v>
      </c>
      <c r="AF451" s="209" t="str">
        <f t="shared" si="27"/>
        <v>Receiver</v>
      </c>
      <c r="AG451" s="218">
        <v>10000</v>
      </c>
      <c r="AH451" s="219" t="str">
        <f ca="1">_xll.qlVanillaSwap(,AF451,AG451,S451,AE451+E451%%,Z451,Y451,AA451,,AB451)</f>
        <v>obj_01396#0000</v>
      </c>
      <c r="AI451" s="219" t="str">
        <f ca="1">_xll.qlEuropeanExercise(,K451)</f>
        <v>obj_003b7#0000</v>
      </c>
      <c r="AJ451" s="211" t="s">
        <v>7669</v>
      </c>
      <c r="AK451" s="220" t="str">
        <f ca="1">_xll.qlSwaption(,AH451,AI451,AJ451)</f>
        <v>obj_01595#0000</v>
      </c>
      <c r="AL451" s="221" t="str">
        <f ca="1">_xll.qlConstantSwaptionVolatility(,,I451,J451,G451)</f>
        <v>obj_00236#0000</v>
      </c>
      <c r="AM451" s="221" t="b">
        <f ca="1">_xll.qlInstrumentSetPricingEngine(AK451,_xll.qlBachelierBlackSwaptionEngine(,"YC-EUR-EONIA",AL451))</f>
        <v>1</v>
      </c>
      <c r="AN451" s="222">
        <f ca="1">_xll.qlInstrumentNPV(AK451,AM451)/_xll.qlYieldTSDiscount("YC-EUR-EONIA",L451)</f>
        <v>86.236635630702068</v>
      </c>
      <c r="AO451" s="222">
        <f ca="1">_xll.qlInstrumentResults(AK451,"annuity",AM451)</f>
        <v>90108.275412159768</v>
      </c>
      <c r="AP451" s="223" t="e">
        <f ca="1">H451*_xll.qlYieldTSDiscount("YC-EUR-EONIA",L451)/AO451</f>
        <v>#VALUE!</v>
      </c>
      <c r="AQ451" s="224" t="str">
        <f ca="1">IF(ISERROR(AP451),"",_xll.qlBachelierBlackFormulaImpliedVol(IF(AF451="Receiver","Put",IF(AF451="Payer","Call","NA")),AE451+E451%%,AE451,_xll.qlDayCounterYearFraction("Act/365 (Fixed)",B451,K451),AP451))</f>
        <v/>
      </c>
      <c r="AR451" s="225" t="str">
        <f ca="1">IF(ISERROR(AP451),"",_xll.qlBlackFormulaImpliedStdDev(IF(AF451="Receiver","Put",IF(AF451="Payer","Call","NA")),AE451+E451%%,AE451,AP451)/SQRT(_xll.qlDayCounterYearFraction("Act/365 (Fixed)",B451,K451)))</f>
        <v/>
      </c>
    </row>
    <row r="452" spans="2:44">
      <c r="B452" s="210">
        <f t="shared" ca="1" si="24"/>
        <v>42276</v>
      </c>
      <c r="C452" s="107" t="s">
        <v>44</v>
      </c>
      <c r="D452" s="107" t="s">
        <v>46</v>
      </c>
      <c r="E452" s="107">
        <v>-100</v>
      </c>
      <c r="F452" s="209" t="str">
        <f t="shared" si="25"/>
        <v>EUR FWD PREM-100 5Y10Y</v>
      </c>
      <c r="G452" s="212">
        <f t="shared" si="26"/>
        <v>7.490000000000001E-3</v>
      </c>
      <c r="H452" s="213" t="str">
        <f>VLOOKUP(F452,SwaptionVols!$Z:$AE,4,FALSE)</f>
        <v>#N/A N/A</v>
      </c>
      <c r="I452" s="211" t="s">
        <v>7574</v>
      </c>
      <c r="J452" s="211" t="s">
        <v>7575</v>
      </c>
      <c r="K452" s="210">
        <f ca="1">_xll.qlCalendarAdvance(I452,B452,C452,J452)</f>
        <v>44103</v>
      </c>
      <c r="L452" s="210">
        <f ca="1">_xll.qlCalendarAdvance(I452,K452,"2d")</f>
        <v>44105</v>
      </c>
      <c r="M452" s="210">
        <f ca="1">_xll.qlCalendarAdvance(I452,L452,D452,"unadjusted")</f>
        <v>47757</v>
      </c>
      <c r="N452" s="211" t="s">
        <v>41</v>
      </c>
      <c r="O452" s="211" t="s">
        <v>7574</v>
      </c>
      <c r="P452" s="211" t="s">
        <v>7575</v>
      </c>
      <c r="Q452" s="211" t="s">
        <v>7575</v>
      </c>
      <c r="R452" s="211" t="s">
        <v>7670</v>
      </c>
      <c r="S452" s="214" t="str">
        <f ca="1">_xll.qlSchedule(,L452,M452,N452,O452,P452,Q452,R452)</f>
        <v>obj_007fb#0000</v>
      </c>
      <c r="T452" s="211" t="s">
        <v>58</v>
      </c>
      <c r="U452" s="211" t="s">
        <v>7574</v>
      </c>
      <c r="V452" s="211" t="s">
        <v>7575</v>
      </c>
      <c r="W452" s="211" t="s">
        <v>7575</v>
      </c>
      <c r="X452" s="211" t="s">
        <v>7670</v>
      </c>
      <c r="Y452" s="214" t="str">
        <f ca="1">_xll.qlSchedule(,L452,M452,T452,U452,V452,W452,X452)</f>
        <v>obj_00a95#0000</v>
      </c>
      <c r="Z452" s="215" t="s">
        <v>7671</v>
      </c>
      <c r="AA452" s="216" t="s">
        <v>7640</v>
      </c>
      <c r="AB452" s="216" t="s">
        <v>7672</v>
      </c>
      <c r="AC452" s="214" t="str">
        <f ca="1">_xll.qlVanillaSwap(,,,S452,,Z452,Y452,AA452,,AB452)</f>
        <v>obj_00c1f#0000</v>
      </c>
      <c r="AD452" s="214" t="b">
        <f ca="1">_xll.qlInstrumentSetPricingEngine(AC452,_xll.qlDiscountingSwapEngine(,"YC-EUR-EONIA"))</f>
        <v>1</v>
      </c>
      <c r="AE452" s="217">
        <f ca="1">_xll.qlVanillaSwapFairRate(AC452,AD452)</f>
        <v>1.8538024917390868E-2</v>
      </c>
      <c r="AF452" s="209" t="str">
        <f t="shared" si="27"/>
        <v>Receiver</v>
      </c>
      <c r="AG452" s="218">
        <v>10000</v>
      </c>
      <c r="AH452" s="219" t="str">
        <f ca="1">_xll.qlVanillaSwap(,AF452,AG452,S452,AE452+E452%%,Z452,Y452,AA452,,AB452)</f>
        <v>obj_01390#0000</v>
      </c>
      <c r="AI452" s="219" t="str">
        <f ca="1">_xll.qlEuropeanExercise(,K452)</f>
        <v>obj_009ee#0000</v>
      </c>
      <c r="AJ452" s="211" t="s">
        <v>7669</v>
      </c>
      <c r="AK452" s="220" t="str">
        <f ca="1">_xll.qlSwaption(,AH452,AI452,AJ452)</f>
        <v>obj_01606#0000</v>
      </c>
      <c r="AL452" s="221" t="str">
        <f ca="1">_xll.qlConstantSwaptionVolatility(,,I452,J452,G452)</f>
        <v>obj_00256#0000</v>
      </c>
      <c r="AM452" s="221" t="b">
        <f ca="1">_xll.qlInstrumentSetPricingEngine(AK452,_xll.qlBachelierBlackSwaptionEngine(,"YC-EUR-EONIA",AL452))</f>
        <v>1</v>
      </c>
      <c r="AN452" s="222">
        <f ca="1">_xll.qlInstrumentNPV(AK452,AM452)/_xll.qlYieldTSDiscount("YC-EUR-EONIA",L452)</f>
        <v>257.19909160835266</v>
      </c>
      <c r="AO452" s="222">
        <f ca="1">_xll.qlInstrumentResults(AK452,"annuity",AM452)</f>
        <v>90108.275412159855</v>
      </c>
      <c r="AP452" s="223" t="e">
        <f ca="1">H452*_xll.qlYieldTSDiscount("YC-EUR-EONIA",L452)/AO452</f>
        <v>#VALUE!</v>
      </c>
      <c r="AQ452" s="224" t="str">
        <f ca="1">IF(ISERROR(AP452),"",_xll.qlBachelierBlackFormulaImpliedVol(IF(AF452="Receiver","Put",IF(AF452="Payer","Call","NA")),AE452+E452%%,AE452,_xll.qlDayCounterYearFraction("Act/365 (Fixed)",B452,K452),AP452))</f>
        <v/>
      </c>
      <c r="AR452" s="225" t="str">
        <f ca="1">IF(ISERROR(AP452),"",_xll.qlBlackFormulaImpliedStdDev(IF(AF452="Receiver","Put",IF(AF452="Payer","Call","NA")),AE452+E452%%,AE452,AP452)/SQRT(_xll.qlDayCounterYearFraction("Act/365 (Fixed)",B452,K452)))</f>
        <v/>
      </c>
    </row>
    <row r="453" spans="2:44">
      <c r="B453" s="210">
        <f t="shared" ca="1" si="24"/>
        <v>42276</v>
      </c>
      <c r="C453" s="107" t="s">
        <v>44</v>
      </c>
      <c r="D453" s="107" t="s">
        <v>46</v>
      </c>
      <c r="E453" s="107">
        <v>-50</v>
      </c>
      <c r="F453" s="209" t="str">
        <f t="shared" si="25"/>
        <v>EUR FWD PREM-50 5Y10Y</v>
      </c>
      <c r="G453" s="212">
        <f t="shared" si="26"/>
        <v>7.490000000000001E-3</v>
      </c>
      <c r="H453" s="213" t="str">
        <f>VLOOKUP(F453,SwaptionVols!$Z:$AE,4,FALSE)</f>
        <v>#N/A N/A</v>
      </c>
      <c r="I453" s="211" t="s">
        <v>7574</v>
      </c>
      <c r="J453" s="211" t="s">
        <v>7575</v>
      </c>
      <c r="K453" s="210">
        <f ca="1">_xll.qlCalendarAdvance(I453,B453,C453,J453)</f>
        <v>44103</v>
      </c>
      <c r="L453" s="210">
        <f ca="1">_xll.qlCalendarAdvance(I453,K453,"2d")</f>
        <v>44105</v>
      </c>
      <c r="M453" s="210">
        <f ca="1">_xll.qlCalendarAdvance(I453,L453,D453,"unadjusted")</f>
        <v>47757</v>
      </c>
      <c r="N453" s="211" t="s">
        <v>41</v>
      </c>
      <c r="O453" s="211" t="s">
        <v>7574</v>
      </c>
      <c r="P453" s="211" t="s">
        <v>7575</v>
      </c>
      <c r="Q453" s="211" t="s">
        <v>7575</v>
      </c>
      <c r="R453" s="211" t="s">
        <v>7670</v>
      </c>
      <c r="S453" s="214" t="str">
        <f ca="1">_xll.qlSchedule(,L453,M453,N453,O453,P453,Q453,R453)</f>
        <v>obj_00dc0#0000</v>
      </c>
      <c r="T453" s="211" t="s">
        <v>58</v>
      </c>
      <c r="U453" s="211" t="s">
        <v>7574</v>
      </c>
      <c r="V453" s="211" t="s">
        <v>7575</v>
      </c>
      <c r="W453" s="211" t="s">
        <v>7575</v>
      </c>
      <c r="X453" s="211" t="s">
        <v>7670</v>
      </c>
      <c r="Y453" s="214" t="str">
        <f ca="1">_xll.qlSchedule(,L453,M453,T453,U453,V453,W453,X453)</f>
        <v>obj_00dbf#0000</v>
      </c>
      <c r="Z453" s="215" t="s">
        <v>7671</v>
      </c>
      <c r="AA453" s="216" t="s">
        <v>7640</v>
      </c>
      <c r="AB453" s="216" t="s">
        <v>7672</v>
      </c>
      <c r="AC453" s="214" t="str">
        <f ca="1">_xll.qlVanillaSwap(,,,S453,,Z453,Y453,AA453,,AB453)</f>
        <v>obj_00dc1#0000</v>
      </c>
      <c r="AD453" s="214" t="b">
        <f ca="1">_xll.qlInstrumentSetPricingEngine(AC453,_xll.qlDiscountingSwapEngine(,"YC-EUR-EONIA"))</f>
        <v>1</v>
      </c>
      <c r="AE453" s="217">
        <f ca="1">_xll.qlVanillaSwapFairRate(AC453,AD453)</f>
        <v>1.8538024917390868E-2</v>
      </c>
      <c r="AF453" s="209" t="str">
        <f t="shared" si="27"/>
        <v>Receiver</v>
      </c>
      <c r="AG453" s="218">
        <v>10000</v>
      </c>
      <c r="AH453" s="219" t="str">
        <f ca="1">_xll.qlVanillaSwap(,AF453,AG453,S453,AE453+E453%%,Z453,Y453,AA453,,AB453)</f>
        <v>obj_01220#0000</v>
      </c>
      <c r="AI453" s="219" t="str">
        <f ca="1">_xll.qlEuropeanExercise(,K453)</f>
        <v>obj_00743#0000</v>
      </c>
      <c r="AJ453" s="211" t="s">
        <v>7669</v>
      </c>
      <c r="AK453" s="220" t="str">
        <f ca="1">_xll.qlSwaption(,AH453,AI453,AJ453)</f>
        <v>obj_016f4#0000</v>
      </c>
      <c r="AL453" s="221" t="str">
        <f ca="1">_xll.qlConstantSwaptionVolatility(,,I453,J453,G453)</f>
        <v>obj_00250#0000</v>
      </c>
      <c r="AM453" s="221" t="b">
        <f ca="1">_xll.qlInstrumentSetPricingEngine(AK453,_xll.qlBachelierBlackSwaptionEngine(,"YC-EUR-EONIA",AL453))</f>
        <v>1</v>
      </c>
      <c r="AN453" s="222">
        <f ca="1">_xll.qlInstrumentNPV(AK453,AM453)/_xll.qlYieldTSDiscount("YC-EUR-EONIA",L453)</f>
        <v>405.57008310647421</v>
      </c>
      <c r="AO453" s="222">
        <f ca="1">_xll.qlInstrumentResults(AK453,"annuity",AM453)</f>
        <v>90108.275412159768</v>
      </c>
      <c r="AP453" s="223" t="e">
        <f ca="1">H453*_xll.qlYieldTSDiscount("YC-EUR-EONIA",L453)/AO453</f>
        <v>#VALUE!</v>
      </c>
      <c r="AQ453" s="224" t="str">
        <f ca="1">IF(ISERROR(AP453),"",_xll.qlBachelierBlackFormulaImpliedVol(IF(AF453="Receiver","Put",IF(AF453="Payer","Call","NA")),AE453+E453%%,AE453,_xll.qlDayCounterYearFraction("Act/365 (Fixed)",B453,K453),AP453))</f>
        <v/>
      </c>
      <c r="AR453" s="225" t="str">
        <f ca="1">IF(ISERROR(AP453),"",_xll.qlBlackFormulaImpliedStdDev(IF(AF453="Receiver","Put",IF(AF453="Payer","Call","NA")),AE453+E453%%,AE453,AP453)/SQRT(_xll.qlDayCounterYearFraction("Act/365 (Fixed)",B453,K453)))</f>
        <v/>
      </c>
    </row>
    <row r="454" spans="2:44">
      <c r="B454" s="210">
        <f t="shared" ca="1" si="24"/>
        <v>42276</v>
      </c>
      <c r="C454" s="107" t="s">
        <v>44</v>
      </c>
      <c r="D454" s="107" t="s">
        <v>46</v>
      </c>
      <c r="E454" s="107">
        <v>-25</v>
      </c>
      <c r="F454" s="209" t="str">
        <f t="shared" si="25"/>
        <v>EUR FWD PREM-25 5Y10Y</v>
      </c>
      <c r="G454" s="212">
        <f t="shared" si="26"/>
        <v>7.490000000000001E-3</v>
      </c>
      <c r="H454" s="213" t="str">
        <f>VLOOKUP(F454,SwaptionVols!$Z:$AE,4,FALSE)</f>
        <v>#N/A N/A</v>
      </c>
      <c r="I454" s="211" t="s">
        <v>7574</v>
      </c>
      <c r="J454" s="211" t="s">
        <v>7575</v>
      </c>
      <c r="K454" s="210">
        <f ca="1">_xll.qlCalendarAdvance(I454,B454,C454,J454)</f>
        <v>44103</v>
      </c>
      <c r="L454" s="210">
        <f ca="1">_xll.qlCalendarAdvance(I454,K454,"2d")</f>
        <v>44105</v>
      </c>
      <c r="M454" s="210">
        <f ca="1">_xll.qlCalendarAdvance(I454,L454,D454,"unadjusted")</f>
        <v>47757</v>
      </c>
      <c r="N454" s="211" t="s">
        <v>41</v>
      </c>
      <c r="O454" s="211" t="s">
        <v>7574</v>
      </c>
      <c r="P454" s="211" t="s">
        <v>7575</v>
      </c>
      <c r="Q454" s="211" t="s">
        <v>7575</v>
      </c>
      <c r="R454" s="211" t="s">
        <v>7670</v>
      </c>
      <c r="S454" s="214" t="str">
        <f ca="1">_xll.qlSchedule(,L454,M454,N454,O454,P454,Q454,R454)</f>
        <v>obj_00dfb#0000</v>
      </c>
      <c r="T454" s="211" t="s">
        <v>58</v>
      </c>
      <c r="U454" s="211" t="s">
        <v>7574</v>
      </c>
      <c r="V454" s="211" t="s">
        <v>7575</v>
      </c>
      <c r="W454" s="211" t="s">
        <v>7575</v>
      </c>
      <c r="X454" s="211" t="s">
        <v>7670</v>
      </c>
      <c r="Y454" s="214" t="str">
        <f ca="1">_xll.qlSchedule(,L454,M454,T454,U454,V454,W454,X454)</f>
        <v>obj_00dfc#0000</v>
      </c>
      <c r="Z454" s="215" t="s">
        <v>7671</v>
      </c>
      <c r="AA454" s="216" t="s">
        <v>7640</v>
      </c>
      <c r="AB454" s="216" t="s">
        <v>7672</v>
      </c>
      <c r="AC454" s="214" t="str">
        <f ca="1">_xll.qlVanillaSwap(,,,S454,,Z454,Y454,AA454,,AB454)</f>
        <v>obj_00dfd#0000</v>
      </c>
      <c r="AD454" s="214" t="b">
        <f ca="1">_xll.qlInstrumentSetPricingEngine(AC454,_xll.qlDiscountingSwapEngine(,"YC-EUR-EONIA"))</f>
        <v>1</v>
      </c>
      <c r="AE454" s="217">
        <f ca="1">_xll.qlVanillaSwapFairRate(AC454,AD454)</f>
        <v>1.8538024917390868E-2</v>
      </c>
      <c r="AF454" s="209" t="str">
        <f t="shared" si="27"/>
        <v>Receiver</v>
      </c>
      <c r="AG454" s="218">
        <v>10000</v>
      </c>
      <c r="AH454" s="219" t="str">
        <f ca="1">_xll.qlVanillaSwap(,AF454,AG454,S454,AE454+E454%%,Z454,Y454,AA454,,AB454)</f>
        <v>obj_0159b#0000</v>
      </c>
      <c r="AI454" s="219" t="str">
        <f ca="1">_xll.qlEuropeanExercise(,K454)</f>
        <v>obj_003b8#0000</v>
      </c>
      <c r="AJ454" s="211" t="s">
        <v>7669</v>
      </c>
      <c r="AK454" s="220" t="str">
        <f ca="1">_xll.qlSwaption(,AH454,AI454,AJ454)</f>
        <v>obj_0175f#0000</v>
      </c>
      <c r="AL454" s="221" t="str">
        <f ca="1">_xll.qlConstantSwaptionVolatility(,,I454,J454,G454)</f>
        <v>obj_002df#0000</v>
      </c>
      <c r="AM454" s="221" t="b">
        <f ca="1">_xll.qlInstrumentSetPricingEngine(AK454,_xll.qlBachelierBlackSwaptionEngine(,"YC-EUR-EONIA",AL454))</f>
        <v>1</v>
      </c>
      <c r="AN454" s="222">
        <f ca="1">_xll.qlInstrumentNPV(AK454,AM454)/_xll.qlYieldTSDiscount("YC-EUR-EONIA",L454)</f>
        <v>498.69918641640635</v>
      </c>
      <c r="AO454" s="222">
        <f ca="1">_xll.qlInstrumentResults(AK454,"annuity",AM454)</f>
        <v>90108.275412159768</v>
      </c>
      <c r="AP454" s="223" t="e">
        <f ca="1">H454*_xll.qlYieldTSDiscount("YC-EUR-EONIA",L454)/AO454</f>
        <v>#VALUE!</v>
      </c>
      <c r="AQ454" s="224" t="str">
        <f ca="1">IF(ISERROR(AP454),"",_xll.qlBachelierBlackFormulaImpliedVol(IF(AF454="Receiver","Put",IF(AF454="Payer","Call","NA")),AE454+E454%%,AE454,_xll.qlDayCounterYearFraction("Act/365 (Fixed)",B454,K454),AP454))</f>
        <v/>
      </c>
      <c r="AR454" s="225" t="str">
        <f ca="1">IF(ISERROR(AP454),"",_xll.qlBlackFormulaImpliedStdDev(IF(AF454="Receiver","Put",IF(AF454="Payer","Call","NA")),AE454+E454%%,AE454,AP454)/SQRT(_xll.qlDayCounterYearFraction("Act/365 (Fixed)",B454,K454)))</f>
        <v/>
      </c>
    </row>
    <row r="455" spans="2:44">
      <c r="B455" s="210">
        <f t="shared" ca="1" si="24"/>
        <v>42276</v>
      </c>
      <c r="C455" s="107" t="s">
        <v>44</v>
      </c>
      <c r="D455" s="107" t="s">
        <v>46</v>
      </c>
      <c r="E455" s="107">
        <v>25</v>
      </c>
      <c r="F455" s="209" t="str">
        <f t="shared" si="25"/>
        <v>EUR FWD PREM 25 5Y10Y</v>
      </c>
      <c r="G455" s="212">
        <f t="shared" si="26"/>
        <v>7.490000000000001E-3</v>
      </c>
      <c r="H455" s="213" t="str">
        <f>VLOOKUP(F455,SwaptionVols!$Z:$AE,4,FALSE)</f>
        <v>#N/A N/A</v>
      </c>
      <c r="I455" s="211" t="s">
        <v>7574</v>
      </c>
      <c r="J455" s="211" t="s">
        <v>7575</v>
      </c>
      <c r="K455" s="210">
        <f ca="1">_xll.qlCalendarAdvance(I455,B455,C455,J455)</f>
        <v>44103</v>
      </c>
      <c r="L455" s="210">
        <f ca="1">_xll.qlCalendarAdvance(I455,K455,"2d")</f>
        <v>44105</v>
      </c>
      <c r="M455" s="210">
        <f ca="1">_xll.qlCalendarAdvance(I455,L455,D455,"unadjusted")</f>
        <v>47757</v>
      </c>
      <c r="N455" s="211" t="s">
        <v>41</v>
      </c>
      <c r="O455" s="211" t="s">
        <v>7574</v>
      </c>
      <c r="P455" s="211" t="s">
        <v>7575</v>
      </c>
      <c r="Q455" s="211" t="s">
        <v>7575</v>
      </c>
      <c r="R455" s="211" t="s">
        <v>7670</v>
      </c>
      <c r="S455" s="214" t="str">
        <f ca="1">_xll.qlSchedule(,L455,M455,N455,O455,P455,Q455,R455)</f>
        <v>obj_00e1a#0000</v>
      </c>
      <c r="T455" s="211" t="s">
        <v>58</v>
      </c>
      <c r="U455" s="211" t="s">
        <v>7574</v>
      </c>
      <c r="V455" s="211" t="s">
        <v>7575</v>
      </c>
      <c r="W455" s="211" t="s">
        <v>7575</v>
      </c>
      <c r="X455" s="211" t="s">
        <v>7670</v>
      </c>
      <c r="Y455" s="214" t="str">
        <f ca="1">_xll.qlSchedule(,L455,M455,T455,U455,V455,W455,X455)</f>
        <v>obj_00e1b#0000</v>
      </c>
      <c r="Z455" s="215" t="s">
        <v>7671</v>
      </c>
      <c r="AA455" s="216" t="s">
        <v>7640</v>
      </c>
      <c r="AB455" s="216" t="s">
        <v>7672</v>
      </c>
      <c r="AC455" s="214" t="str">
        <f ca="1">_xll.qlVanillaSwap(,,,S455,,Z455,Y455,AA455,,AB455)</f>
        <v>obj_00e1c#0000</v>
      </c>
      <c r="AD455" s="214" t="b">
        <f ca="1">_xll.qlInstrumentSetPricingEngine(AC455,_xll.qlDiscountingSwapEngine(,"YC-EUR-EONIA"))</f>
        <v>1</v>
      </c>
      <c r="AE455" s="217">
        <f ca="1">_xll.qlVanillaSwapFairRate(AC455,AD455)</f>
        <v>1.8538024917390868E-2</v>
      </c>
      <c r="AF455" s="209" t="str">
        <f t="shared" si="27"/>
        <v>Payer</v>
      </c>
      <c r="AG455" s="218">
        <v>10000</v>
      </c>
      <c r="AH455" s="219" t="str">
        <f ca="1">_xll.qlVanillaSwap(,AF455,AG455,S455,AE455+E455%%,Z455,Y455,AA455,,AB455)</f>
        <v>obj_01627#0000</v>
      </c>
      <c r="AI455" s="219" t="str">
        <f ca="1">_xll.qlEuropeanExercise(,K455)</f>
        <v>obj_00745#0000</v>
      </c>
      <c r="AJ455" s="211" t="s">
        <v>7669</v>
      </c>
      <c r="AK455" s="220" t="str">
        <f ca="1">_xll.qlSwaption(,AH455,AI455,AJ455)</f>
        <v>obj_01763#0000</v>
      </c>
      <c r="AL455" s="221" t="str">
        <f ca="1">_xll.qlConstantSwaptionVolatility(,,I455,J455,G455)</f>
        <v>obj_002d3#0000</v>
      </c>
      <c r="AM455" s="221" t="b">
        <f ca="1">_xll.qlInstrumentSetPricingEngine(AK455,_xll.qlBachelierBlackSwaptionEngine(,"YC-EUR-EONIA",AL455))</f>
        <v>1</v>
      </c>
      <c r="AN455" s="222">
        <f ca="1">_xll.qlInstrumentNPV(AK455,AM455)/_xll.qlYieldTSDiscount("YC-EUR-EONIA",L455)</f>
        <v>498.69918641640851</v>
      </c>
      <c r="AO455" s="222">
        <f ca="1">_xll.qlInstrumentResults(AK455,"annuity",AM455)</f>
        <v>90108.275412159855</v>
      </c>
      <c r="AP455" s="223" t="e">
        <f ca="1">H455*_xll.qlYieldTSDiscount("YC-EUR-EONIA",L455)/AO455</f>
        <v>#VALUE!</v>
      </c>
      <c r="AQ455" s="224" t="str">
        <f ca="1">IF(ISERROR(AP455),"",_xll.qlBachelierBlackFormulaImpliedVol(IF(AF455="Receiver","Put",IF(AF455="Payer","Call","NA")),AE455+E455%%,AE455,_xll.qlDayCounterYearFraction("Act/365 (Fixed)",B455,K455),AP455))</f>
        <v/>
      </c>
      <c r="AR455" s="225" t="str">
        <f ca="1">IF(ISERROR(AP455),"",_xll.qlBlackFormulaImpliedStdDev(IF(AF455="Receiver","Put",IF(AF455="Payer","Call","NA")),AE455+E455%%,AE455,AP455)/SQRT(_xll.qlDayCounterYearFraction("Act/365 (Fixed)",B455,K455)))</f>
        <v/>
      </c>
    </row>
    <row r="456" spans="2:44">
      <c r="B456" s="210">
        <f t="shared" ca="1" si="24"/>
        <v>42276</v>
      </c>
      <c r="C456" s="107" t="s">
        <v>44</v>
      </c>
      <c r="D456" s="107" t="s">
        <v>46</v>
      </c>
      <c r="E456" s="107">
        <v>50</v>
      </c>
      <c r="F456" s="209" t="str">
        <f t="shared" si="25"/>
        <v>EUR FWD PREM 50 5Y10Y</v>
      </c>
      <c r="G456" s="212">
        <f t="shared" si="26"/>
        <v>7.490000000000001E-3</v>
      </c>
      <c r="H456" s="213" t="str">
        <f>VLOOKUP(F456,SwaptionVols!$Z:$AE,4,FALSE)</f>
        <v>#N/A N/A</v>
      </c>
      <c r="I456" s="211" t="s">
        <v>7574</v>
      </c>
      <c r="J456" s="211" t="s">
        <v>7575</v>
      </c>
      <c r="K456" s="210">
        <f ca="1">_xll.qlCalendarAdvance(I456,B456,C456,J456)</f>
        <v>44103</v>
      </c>
      <c r="L456" s="210">
        <f ca="1">_xll.qlCalendarAdvance(I456,K456,"2d")</f>
        <v>44105</v>
      </c>
      <c r="M456" s="210">
        <f ca="1">_xll.qlCalendarAdvance(I456,L456,D456,"unadjusted")</f>
        <v>47757</v>
      </c>
      <c r="N456" s="211" t="s">
        <v>41</v>
      </c>
      <c r="O456" s="211" t="s">
        <v>7574</v>
      </c>
      <c r="P456" s="211" t="s">
        <v>7575</v>
      </c>
      <c r="Q456" s="211" t="s">
        <v>7575</v>
      </c>
      <c r="R456" s="211" t="s">
        <v>7670</v>
      </c>
      <c r="S456" s="214" t="str">
        <f ca="1">_xll.qlSchedule(,L456,M456,N456,O456,P456,Q456,R456)</f>
        <v>obj_008a1#0000</v>
      </c>
      <c r="T456" s="211" t="s">
        <v>58</v>
      </c>
      <c r="U456" s="211" t="s">
        <v>7574</v>
      </c>
      <c r="V456" s="211" t="s">
        <v>7575</v>
      </c>
      <c r="W456" s="211" t="s">
        <v>7575</v>
      </c>
      <c r="X456" s="211" t="s">
        <v>7670</v>
      </c>
      <c r="Y456" s="214" t="str">
        <f ca="1">_xll.qlSchedule(,L456,M456,T456,U456,V456,W456,X456)</f>
        <v>obj_008a0#0000</v>
      </c>
      <c r="Z456" s="215" t="s">
        <v>7671</v>
      </c>
      <c r="AA456" s="216" t="s">
        <v>7640</v>
      </c>
      <c r="AB456" s="216" t="s">
        <v>7672</v>
      </c>
      <c r="AC456" s="214" t="str">
        <f ca="1">_xll.qlVanillaSwap(,,,S456,,Z456,Y456,AA456,,AB456)</f>
        <v>obj_00cfd#0000</v>
      </c>
      <c r="AD456" s="214" t="b">
        <f ca="1">_xll.qlInstrumentSetPricingEngine(AC456,_xll.qlDiscountingSwapEngine(,"YC-EUR-EONIA"))</f>
        <v>1</v>
      </c>
      <c r="AE456" s="217">
        <f ca="1">_xll.qlVanillaSwapFairRate(AC456,AD456)</f>
        <v>1.8538024917390868E-2</v>
      </c>
      <c r="AF456" s="209" t="str">
        <f t="shared" si="27"/>
        <v>Payer</v>
      </c>
      <c r="AG456" s="218">
        <v>10000</v>
      </c>
      <c r="AH456" s="219" t="str">
        <f ca="1">_xll.qlVanillaSwap(,AF456,AG456,S456,AE456+E456%%,Z456,Y456,AA456,,AB456)</f>
        <v>obj_01424#0000</v>
      </c>
      <c r="AI456" s="219" t="str">
        <f ca="1">_xll.qlEuropeanExercise(,K456)</f>
        <v>obj_00445#0000</v>
      </c>
      <c r="AJ456" s="211" t="s">
        <v>7669</v>
      </c>
      <c r="AK456" s="220" t="str">
        <f ca="1">_xll.qlSwaption(,AH456,AI456,AJ456)</f>
        <v>obj_01713#0000</v>
      </c>
      <c r="AL456" s="221" t="str">
        <f ca="1">_xll.qlConstantSwaptionVolatility(,,I456,J456,G456)</f>
        <v>obj_002bb#0000</v>
      </c>
      <c r="AM456" s="221" t="b">
        <f ca="1">_xll.qlInstrumentSetPricingEngine(AK456,_xll.qlBachelierBlackSwaptionEngine(,"YC-EUR-EONIA",AL456))</f>
        <v>1</v>
      </c>
      <c r="AN456" s="222">
        <f ca="1">_xll.qlInstrumentNPV(AK456,AM456)/_xll.qlYieldTSDiscount("YC-EUR-EONIA",L456)</f>
        <v>405.57008310647541</v>
      </c>
      <c r="AO456" s="222">
        <f ca="1">_xll.qlInstrumentResults(AK456,"annuity",AM456)</f>
        <v>90108.275412159855</v>
      </c>
      <c r="AP456" s="223" t="e">
        <f ca="1">H456*_xll.qlYieldTSDiscount("YC-EUR-EONIA",L456)/AO456</f>
        <v>#VALUE!</v>
      </c>
      <c r="AQ456" s="224" t="str">
        <f ca="1">IF(ISERROR(AP456),"",_xll.qlBachelierBlackFormulaImpliedVol(IF(AF456="Receiver","Put",IF(AF456="Payer","Call","NA")),AE456+E456%%,AE456,_xll.qlDayCounterYearFraction("Act/365 (Fixed)",B456,K456),AP456))</f>
        <v/>
      </c>
      <c r="AR456" s="225" t="str">
        <f ca="1">IF(ISERROR(AP456),"",_xll.qlBlackFormulaImpliedStdDev(IF(AF456="Receiver","Put",IF(AF456="Payer","Call","NA")),AE456+E456%%,AE456,AP456)/SQRT(_xll.qlDayCounterYearFraction("Act/365 (Fixed)",B456,K456)))</f>
        <v/>
      </c>
    </row>
    <row r="457" spans="2:44">
      <c r="B457" s="210">
        <f t="shared" ca="1" si="24"/>
        <v>42276</v>
      </c>
      <c r="C457" s="107" t="s">
        <v>44</v>
      </c>
      <c r="D457" s="107" t="s">
        <v>46</v>
      </c>
      <c r="E457" s="107">
        <v>100</v>
      </c>
      <c r="F457" s="209" t="str">
        <f t="shared" si="25"/>
        <v>EUR FWD PREM 100 5Y10Y</v>
      </c>
      <c r="G457" s="212">
        <f t="shared" si="26"/>
        <v>7.490000000000001E-3</v>
      </c>
      <c r="H457" s="213" t="str">
        <f>VLOOKUP(F457,SwaptionVols!$Z:$AE,4,FALSE)</f>
        <v>#N/A N/A</v>
      </c>
      <c r="I457" s="211" t="s">
        <v>7574</v>
      </c>
      <c r="J457" s="211" t="s">
        <v>7575</v>
      </c>
      <c r="K457" s="210">
        <f ca="1">_xll.qlCalendarAdvance(I457,B457,C457,J457)</f>
        <v>44103</v>
      </c>
      <c r="L457" s="210">
        <f ca="1">_xll.qlCalendarAdvance(I457,K457,"2d")</f>
        <v>44105</v>
      </c>
      <c r="M457" s="210">
        <f ca="1">_xll.qlCalendarAdvance(I457,L457,D457,"unadjusted")</f>
        <v>47757</v>
      </c>
      <c r="N457" s="211" t="s">
        <v>41</v>
      </c>
      <c r="O457" s="211" t="s">
        <v>7574</v>
      </c>
      <c r="P457" s="211" t="s">
        <v>7575</v>
      </c>
      <c r="Q457" s="211" t="s">
        <v>7575</v>
      </c>
      <c r="R457" s="211" t="s">
        <v>7670</v>
      </c>
      <c r="S457" s="214" t="str">
        <f ca="1">_xll.qlSchedule(,L457,M457,N457,O457,P457,Q457,R457)</f>
        <v>obj_0056a#0000</v>
      </c>
      <c r="T457" s="211" t="s">
        <v>58</v>
      </c>
      <c r="U457" s="211" t="s">
        <v>7574</v>
      </c>
      <c r="V457" s="211" t="s">
        <v>7575</v>
      </c>
      <c r="W457" s="211" t="s">
        <v>7575</v>
      </c>
      <c r="X457" s="211" t="s">
        <v>7670</v>
      </c>
      <c r="Y457" s="214" t="str">
        <f ca="1">_xll.qlSchedule(,L457,M457,T457,U457,V457,W457,X457)</f>
        <v>obj_00425#0000</v>
      </c>
      <c r="Z457" s="215" t="s">
        <v>7671</v>
      </c>
      <c r="AA457" s="216" t="s">
        <v>7640</v>
      </c>
      <c r="AB457" s="216" t="s">
        <v>7672</v>
      </c>
      <c r="AC457" s="214" t="str">
        <f ca="1">_xll.qlVanillaSwap(,,,S457,,Z457,Y457,AA457,,AB457)</f>
        <v>obj_00d37#0000</v>
      </c>
      <c r="AD457" s="214" t="b">
        <f ca="1">_xll.qlInstrumentSetPricingEngine(AC457,_xll.qlDiscountingSwapEngine(,"YC-EUR-EONIA"))</f>
        <v>1</v>
      </c>
      <c r="AE457" s="217">
        <f ca="1">_xll.qlVanillaSwapFairRate(AC457,AD457)</f>
        <v>1.8538024917390868E-2</v>
      </c>
      <c r="AF457" s="209" t="str">
        <f t="shared" si="27"/>
        <v>Payer</v>
      </c>
      <c r="AG457" s="218">
        <v>10000</v>
      </c>
      <c r="AH457" s="219" t="str">
        <f ca="1">_xll.qlVanillaSwap(,AF457,AG457,S457,AE457+E457%%,Z457,Y457,AA457,,AB457)</f>
        <v>obj_012be#0000</v>
      </c>
      <c r="AI457" s="219" t="str">
        <f ca="1">_xll.qlEuropeanExercise(,K457)</f>
        <v>obj_005b4#0000</v>
      </c>
      <c r="AJ457" s="211" t="s">
        <v>7669</v>
      </c>
      <c r="AK457" s="220" t="str">
        <f ca="1">_xll.qlSwaption(,AH457,AI457,AJ457)</f>
        <v>obj_01508#0000</v>
      </c>
      <c r="AL457" s="221" t="str">
        <f ca="1">_xll.qlConstantSwaptionVolatility(,,I457,J457,G457)</f>
        <v>obj_0025b#0000</v>
      </c>
      <c r="AM457" s="221" t="b">
        <f ca="1">_xll.qlInstrumentSetPricingEngine(AK457,_xll.qlBachelierBlackSwaptionEngine(,"YC-EUR-EONIA",AL457))</f>
        <v>1</v>
      </c>
      <c r="AN457" s="222">
        <f ca="1">_xll.qlInstrumentNPV(AK457,AM457)/_xll.qlYieldTSDiscount("YC-EUR-EONIA",L457)</f>
        <v>257.19909160835124</v>
      </c>
      <c r="AO457" s="222">
        <f ca="1">_xll.qlInstrumentResults(AK457,"annuity",AM457)</f>
        <v>90108.275412159768</v>
      </c>
      <c r="AP457" s="223" t="e">
        <f ca="1">H457*_xll.qlYieldTSDiscount("YC-EUR-EONIA",L457)/AO457</f>
        <v>#VALUE!</v>
      </c>
      <c r="AQ457" s="224" t="str">
        <f ca="1">IF(ISERROR(AP457),"",_xll.qlBachelierBlackFormulaImpliedVol(IF(AF457="Receiver","Put",IF(AF457="Payer","Call","NA")),AE457+E457%%,AE457,_xll.qlDayCounterYearFraction("Act/365 (Fixed)",B457,K457),AP457))</f>
        <v/>
      </c>
      <c r="AR457" s="225" t="str">
        <f ca="1">IF(ISERROR(AP457),"",_xll.qlBlackFormulaImpliedStdDev(IF(AF457="Receiver","Put",IF(AF457="Payer","Call","NA")),AE457+E457%%,AE457,AP457)/SQRT(_xll.qlDayCounterYearFraction("Act/365 (Fixed)",B457,K457)))</f>
        <v/>
      </c>
    </row>
    <row r="458" spans="2:44">
      <c r="B458" s="210">
        <f t="shared" ca="1" si="24"/>
        <v>42276</v>
      </c>
      <c r="C458" s="107" t="s">
        <v>44</v>
      </c>
      <c r="D458" s="107" t="s">
        <v>46</v>
      </c>
      <c r="E458" s="107">
        <v>200</v>
      </c>
      <c r="F458" s="209" t="str">
        <f t="shared" si="25"/>
        <v>EUR FWD PREM 200 5Y10Y</v>
      </c>
      <c r="G458" s="212">
        <f t="shared" si="26"/>
        <v>7.490000000000001E-3</v>
      </c>
      <c r="H458" s="213" t="str">
        <f>VLOOKUP(F458,SwaptionVols!$Z:$AE,4,FALSE)</f>
        <v>#N/A N/A</v>
      </c>
      <c r="I458" s="211" t="s">
        <v>7574</v>
      </c>
      <c r="J458" s="211" t="s">
        <v>7575</v>
      </c>
      <c r="K458" s="210">
        <f ca="1">_xll.qlCalendarAdvance(I458,B458,C458,J458)</f>
        <v>44103</v>
      </c>
      <c r="L458" s="210">
        <f ca="1">_xll.qlCalendarAdvance(I458,K458,"2d")</f>
        <v>44105</v>
      </c>
      <c r="M458" s="210">
        <f ca="1">_xll.qlCalendarAdvance(I458,L458,D458,"unadjusted")</f>
        <v>47757</v>
      </c>
      <c r="N458" s="211" t="s">
        <v>41</v>
      </c>
      <c r="O458" s="211" t="s">
        <v>7574</v>
      </c>
      <c r="P458" s="211" t="s">
        <v>7575</v>
      </c>
      <c r="Q458" s="211" t="s">
        <v>7575</v>
      </c>
      <c r="R458" s="211" t="s">
        <v>7670</v>
      </c>
      <c r="S458" s="214" t="str">
        <f ca="1">_xll.qlSchedule(,L458,M458,N458,O458,P458,Q458,R458)</f>
        <v>obj_00342#0000</v>
      </c>
      <c r="T458" s="211" t="s">
        <v>58</v>
      </c>
      <c r="U458" s="211" t="s">
        <v>7574</v>
      </c>
      <c r="V458" s="211" t="s">
        <v>7575</v>
      </c>
      <c r="W458" s="211" t="s">
        <v>7575</v>
      </c>
      <c r="X458" s="211" t="s">
        <v>7670</v>
      </c>
      <c r="Y458" s="214" t="str">
        <f ca="1">_xll.qlSchedule(,L458,M458,T458,U458,V458,W458,X458)</f>
        <v>obj_00395#0000</v>
      </c>
      <c r="Z458" s="215" t="s">
        <v>7671</v>
      </c>
      <c r="AA458" s="216" t="s">
        <v>7640</v>
      </c>
      <c r="AB458" s="216" t="s">
        <v>7672</v>
      </c>
      <c r="AC458" s="214" t="str">
        <f ca="1">_xll.qlVanillaSwap(,,,S458,,Z458,Y458,AA458,,AB458)</f>
        <v>obj_00cff#0000</v>
      </c>
      <c r="AD458" s="214" t="b">
        <f ca="1">_xll.qlInstrumentSetPricingEngine(AC458,_xll.qlDiscountingSwapEngine(,"YC-EUR-EONIA"))</f>
        <v>1</v>
      </c>
      <c r="AE458" s="217">
        <f ca="1">_xll.qlVanillaSwapFairRate(AC458,AD458)</f>
        <v>1.8538024917390868E-2</v>
      </c>
      <c r="AF458" s="209" t="str">
        <f t="shared" si="27"/>
        <v>Payer</v>
      </c>
      <c r="AG458" s="218">
        <v>10000</v>
      </c>
      <c r="AH458" s="219" t="str">
        <f ca="1">_xll.qlVanillaSwap(,AF458,AG458,S458,AE458+E458%%,Z458,Y458,AA458,,AB458)</f>
        <v>obj_01377#0000</v>
      </c>
      <c r="AI458" s="219" t="str">
        <f ca="1">_xll.qlEuropeanExercise(,K458)</f>
        <v>obj_00360#0000</v>
      </c>
      <c r="AJ458" s="211" t="s">
        <v>7669</v>
      </c>
      <c r="AK458" s="220" t="str">
        <f ca="1">_xll.qlSwaption(,AH458,AI458,AJ458)</f>
        <v>obj_016ee#0000</v>
      </c>
      <c r="AL458" s="221" t="str">
        <f ca="1">_xll.qlConstantSwaptionVolatility(,,I458,J458,G458)</f>
        <v>obj_002c7#0000</v>
      </c>
      <c r="AM458" s="221" t="b">
        <f ca="1">_xll.qlInstrumentSetPricingEngine(AK458,_xll.qlBachelierBlackSwaptionEngine(,"YC-EUR-EONIA",AL458))</f>
        <v>1</v>
      </c>
      <c r="AN458" s="222">
        <f ca="1">_xll.qlInstrumentNPV(AK458,AM458)/_xll.qlYieldTSDiscount("YC-EUR-EONIA",L458)</f>
        <v>86.236635630702665</v>
      </c>
      <c r="AO458" s="222">
        <f ca="1">_xll.qlInstrumentResults(AK458,"annuity",AM458)</f>
        <v>90108.275412159768</v>
      </c>
      <c r="AP458" s="223" t="e">
        <f ca="1">H458*_xll.qlYieldTSDiscount("YC-EUR-EONIA",L458)/AO458</f>
        <v>#VALUE!</v>
      </c>
      <c r="AQ458" s="224" t="str">
        <f ca="1">IF(ISERROR(AP458),"",_xll.qlBachelierBlackFormulaImpliedVol(IF(AF458="Receiver","Put",IF(AF458="Payer","Call","NA")),AE458+E458%%,AE458,_xll.qlDayCounterYearFraction("Act/365 (Fixed)",B458,K458),AP458))</f>
        <v/>
      </c>
      <c r="AR458" s="225" t="str">
        <f ca="1">IF(ISERROR(AP458),"",_xll.qlBlackFormulaImpliedStdDev(IF(AF458="Receiver","Put",IF(AF458="Payer","Call","NA")),AE458+E458%%,AE458,AP458)/SQRT(_xll.qlDayCounterYearFraction("Act/365 (Fixed)",B458,K458)))</f>
        <v/>
      </c>
    </row>
    <row r="459" spans="2:44">
      <c r="B459" s="210">
        <f t="shared" ca="1" si="24"/>
        <v>42276</v>
      </c>
      <c r="C459" s="107" t="s">
        <v>46</v>
      </c>
      <c r="D459" s="107" t="s">
        <v>46</v>
      </c>
      <c r="E459" s="107">
        <v>-200</v>
      </c>
      <c r="F459" s="209" t="str">
        <f t="shared" si="25"/>
        <v>EUR FWD PREM-200 10Y10Y</v>
      </c>
      <c r="G459" s="212">
        <f t="shared" si="26"/>
        <v>7.340000000000001E-3</v>
      </c>
      <c r="H459" s="213" t="str">
        <f>VLOOKUP(F459,SwaptionVols!$Z:$AE,4,FALSE)</f>
        <v>#N/A N/A</v>
      </c>
      <c r="I459" s="211" t="s">
        <v>7574</v>
      </c>
      <c r="J459" s="211" t="s">
        <v>7575</v>
      </c>
      <c r="K459" s="210">
        <f ca="1">_xll.qlCalendarAdvance(I459,B459,C459,J459)</f>
        <v>45929</v>
      </c>
      <c r="L459" s="210">
        <f ca="1">_xll.qlCalendarAdvance(I459,K459,"2d")</f>
        <v>45931</v>
      </c>
      <c r="M459" s="210">
        <f ca="1">_xll.qlCalendarAdvance(I459,L459,D459,"unadjusted")</f>
        <v>49583</v>
      </c>
      <c r="N459" s="211" t="s">
        <v>41</v>
      </c>
      <c r="O459" s="211" t="s">
        <v>7574</v>
      </c>
      <c r="P459" s="211" t="s">
        <v>7575</v>
      </c>
      <c r="Q459" s="211" t="s">
        <v>7575</v>
      </c>
      <c r="R459" s="211" t="s">
        <v>7670</v>
      </c>
      <c r="S459" s="214" t="str">
        <f ca="1">_xll.qlSchedule(,L459,M459,N459,O459,P459,Q459,R459)</f>
        <v>obj_00842#0000</v>
      </c>
      <c r="T459" s="211" t="s">
        <v>58</v>
      </c>
      <c r="U459" s="211" t="s">
        <v>7574</v>
      </c>
      <c r="V459" s="211" t="s">
        <v>7575</v>
      </c>
      <c r="W459" s="211" t="s">
        <v>7575</v>
      </c>
      <c r="X459" s="211" t="s">
        <v>7670</v>
      </c>
      <c r="Y459" s="214" t="str">
        <f ca="1">_xll.qlSchedule(,L459,M459,T459,U459,V459,W459,X459)</f>
        <v>obj_00843#0000</v>
      </c>
      <c r="Z459" s="215" t="s">
        <v>7671</v>
      </c>
      <c r="AA459" s="216" t="s">
        <v>7640</v>
      </c>
      <c r="AB459" s="216" t="s">
        <v>7672</v>
      </c>
      <c r="AC459" s="214" t="str">
        <f ca="1">_xll.qlVanillaSwap(,,,S459,,Z459,Y459,AA459,,AB459)</f>
        <v>obj_00d05#0000</v>
      </c>
      <c r="AD459" s="214" t="b">
        <f ca="1">_xll.qlInstrumentSetPricingEngine(AC459,_xll.qlDiscountingSwapEngine(,"YC-EUR-EONIA"))</f>
        <v>1</v>
      </c>
      <c r="AE459" s="217">
        <f ca="1">_xll.qlVanillaSwapFairRate(AC459,AD459)</f>
        <v>2.0841213431662078E-2</v>
      </c>
      <c r="AF459" s="209" t="str">
        <f t="shared" si="27"/>
        <v>Receiver</v>
      </c>
      <c r="AG459" s="218">
        <v>10000</v>
      </c>
      <c r="AH459" s="219" t="str">
        <f ca="1">_xll.qlVanillaSwap(,AF459,AG459,S459,AE459+E459%%,Z459,Y459,AA459,,AB459)</f>
        <v>obj_0126f#0000</v>
      </c>
      <c r="AI459" s="219" t="str">
        <f ca="1">_xll.qlEuropeanExercise(,K459)</f>
        <v>obj_00569#0000</v>
      </c>
      <c r="AJ459" s="211" t="s">
        <v>7669</v>
      </c>
      <c r="AK459" s="220" t="str">
        <f ca="1">_xll.qlSwaption(,AH459,AI459,AJ459)</f>
        <v>obj_01580#0000</v>
      </c>
      <c r="AL459" s="221" t="str">
        <f ca="1">_xll.qlConstantSwaptionVolatility(,,I459,J459,G459)</f>
        <v>obj_00285#0000</v>
      </c>
      <c r="AM459" s="221" t="b">
        <f ca="1">_xll.qlInstrumentSetPricingEngine(AK459,_xll.qlBachelierBlackSwaptionEngine(,"YC-EUR-EONIA",AL459))</f>
        <v>1</v>
      </c>
      <c r="AN459" s="222">
        <f ca="1">_xll.qlInstrumentNPV(AK459,AM459)/_xll.qlYieldTSDiscount("YC-EUR-EONIA",L459)</f>
        <v>223.77177062509753</v>
      </c>
      <c r="AO459" s="222">
        <f ca="1">_xll.qlInstrumentResults(AK459,"annuity",AM459)</f>
        <v>83194.445887684094</v>
      </c>
      <c r="AP459" s="223" t="e">
        <f ca="1">H459*_xll.qlYieldTSDiscount("YC-EUR-EONIA",L459)/AO459</f>
        <v>#VALUE!</v>
      </c>
      <c r="AQ459" s="224" t="str">
        <f ca="1">IF(ISERROR(AP459),"",_xll.qlBachelierBlackFormulaImpliedVol(IF(AF459="Receiver","Put",IF(AF459="Payer","Call","NA")),AE459+E459%%,AE459,_xll.qlDayCounterYearFraction("Act/365 (Fixed)",B459,K459),AP459))</f>
        <v/>
      </c>
      <c r="AR459" s="225" t="str">
        <f ca="1">IF(ISERROR(AP459),"",_xll.qlBlackFormulaImpliedStdDev(IF(AF459="Receiver","Put",IF(AF459="Payer","Call","NA")),AE459+E459%%,AE459,AP459)/SQRT(_xll.qlDayCounterYearFraction("Act/365 (Fixed)",B459,K459)))</f>
        <v/>
      </c>
    </row>
    <row r="460" spans="2:44">
      <c r="B460" s="210">
        <f t="shared" ca="1" si="24"/>
        <v>42276</v>
      </c>
      <c r="C460" s="107" t="s">
        <v>46</v>
      </c>
      <c r="D460" s="107" t="s">
        <v>46</v>
      </c>
      <c r="E460" s="107">
        <v>-100</v>
      </c>
      <c r="F460" s="209" t="str">
        <f t="shared" si="25"/>
        <v>EUR FWD PREM-100 10Y10Y</v>
      </c>
      <c r="G460" s="212">
        <f t="shared" si="26"/>
        <v>7.340000000000001E-3</v>
      </c>
      <c r="H460" s="213" t="str">
        <f>VLOOKUP(F460,SwaptionVols!$Z:$AE,4,FALSE)</f>
        <v>#N/A N/A</v>
      </c>
      <c r="I460" s="211" t="s">
        <v>7574</v>
      </c>
      <c r="J460" s="211" t="s">
        <v>7575</v>
      </c>
      <c r="K460" s="210">
        <f ca="1">_xll.qlCalendarAdvance(I460,B460,C460,J460)</f>
        <v>45929</v>
      </c>
      <c r="L460" s="210">
        <f ca="1">_xll.qlCalendarAdvance(I460,K460,"2d")</f>
        <v>45931</v>
      </c>
      <c r="M460" s="210">
        <f ca="1">_xll.qlCalendarAdvance(I460,L460,D460,"unadjusted")</f>
        <v>49583</v>
      </c>
      <c r="N460" s="211" t="s">
        <v>41</v>
      </c>
      <c r="O460" s="211" t="s">
        <v>7574</v>
      </c>
      <c r="P460" s="211" t="s">
        <v>7575</v>
      </c>
      <c r="Q460" s="211" t="s">
        <v>7575</v>
      </c>
      <c r="R460" s="211" t="s">
        <v>7670</v>
      </c>
      <c r="S460" s="214" t="str">
        <f ca="1">_xll.qlSchedule(,L460,M460,N460,O460,P460,Q460,R460)</f>
        <v>obj_00f48#0000</v>
      </c>
      <c r="T460" s="211" t="s">
        <v>58</v>
      </c>
      <c r="U460" s="211" t="s">
        <v>7574</v>
      </c>
      <c r="V460" s="211" t="s">
        <v>7575</v>
      </c>
      <c r="W460" s="211" t="s">
        <v>7575</v>
      </c>
      <c r="X460" s="211" t="s">
        <v>7670</v>
      </c>
      <c r="Y460" s="214" t="str">
        <f ca="1">_xll.qlSchedule(,L460,M460,T460,U460,V460,W460,X460)</f>
        <v>obj_00e23#0000</v>
      </c>
      <c r="Z460" s="215" t="s">
        <v>7671</v>
      </c>
      <c r="AA460" s="216" t="s">
        <v>7640</v>
      </c>
      <c r="AB460" s="216" t="s">
        <v>7672</v>
      </c>
      <c r="AC460" s="214" t="str">
        <f ca="1">_xll.qlVanillaSwap(,,,S460,,Z460,Y460,AA460,,AB460)</f>
        <v>obj_00f49#0000</v>
      </c>
      <c r="AD460" s="214" t="b">
        <f ca="1">_xll.qlInstrumentSetPricingEngine(AC460,_xll.qlDiscountingSwapEngine(,"YC-EUR-EONIA"))</f>
        <v>1</v>
      </c>
      <c r="AE460" s="217">
        <f ca="1">_xll.qlVanillaSwapFairRate(AC460,AD460)</f>
        <v>2.0841213431662078E-2</v>
      </c>
      <c r="AF460" s="209" t="str">
        <f t="shared" si="27"/>
        <v>Receiver</v>
      </c>
      <c r="AG460" s="218">
        <v>10000</v>
      </c>
      <c r="AH460" s="219" t="str">
        <f ca="1">_xll.qlVanillaSwap(,AF460,AG460,S460,AE460+E460%%,Z460,Y460,AA460,,AB460)</f>
        <v>obj_0151a#0000</v>
      </c>
      <c r="AI460" s="219" t="str">
        <f ca="1">_xll.qlEuropeanExercise(,K460)</f>
        <v>obj_00730#0000</v>
      </c>
      <c r="AJ460" s="211" t="s">
        <v>7669</v>
      </c>
      <c r="AK460" s="220" t="str">
        <f ca="1">_xll.qlSwaption(,AH460,AI460,AJ460)</f>
        <v>obj_01738#0000</v>
      </c>
      <c r="AL460" s="221" t="str">
        <f ca="1">_xll.qlConstantSwaptionVolatility(,,I460,J460,G460)</f>
        <v>obj_002dd#0000</v>
      </c>
      <c r="AM460" s="221" t="b">
        <f ca="1">_xll.qlInstrumentSetPricingEngine(AK460,_xll.qlBachelierBlackSwaptionEngine(,"YC-EUR-EONIA",AL460))</f>
        <v>1</v>
      </c>
      <c r="AN460" s="222">
        <f ca="1">_xll.qlInstrumentNPV(AK460,AM460)/_xll.qlYieldTSDiscount("YC-EUR-EONIA",L460)</f>
        <v>456.96868081788648</v>
      </c>
      <c r="AO460" s="222">
        <f ca="1">_xll.qlInstrumentResults(AK460,"annuity",AM460)</f>
        <v>83194.445887684094</v>
      </c>
      <c r="AP460" s="223" t="e">
        <f ca="1">H460*_xll.qlYieldTSDiscount("YC-EUR-EONIA",L460)/AO460</f>
        <v>#VALUE!</v>
      </c>
      <c r="AQ460" s="224" t="str">
        <f ca="1">IF(ISERROR(AP460),"",_xll.qlBachelierBlackFormulaImpliedVol(IF(AF460="Receiver","Put",IF(AF460="Payer","Call","NA")),AE460+E460%%,AE460,_xll.qlDayCounterYearFraction("Act/365 (Fixed)",B460,K460),AP460))</f>
        <v/>
      </c>
      <c r="AR460" s="225" t="str">
        <f ca="1">IF(ISERROR(AP460),"",_xll.qlBlackFormulaImpliedStdDev(IF(AF460="Receiver","Put",IF(AF460="Payer","Call","NA")),AE460+E460%%,AE460,AP460)/SQRT(_xll.qlDayCounterYearFraction("Act/365 (Fixed)",B460,K460)))</f>
        <v/>
      </c>
    </row>
    <row r="461" spans="2:44">
      <c r="B461" s="210">
        <f t="shared" ca="1" si="24"/>
        <v>42276</v>
      </c>
      <c r="C461" s="107" t="s">
        <v>46</v>
      </c>
      <c r="D461" s="107" t="s">
        <v>46</v>
      </c>
      <c r="E461" s="107">
        <v>-50</v>
      </c>
      <c r="F461" s="209" t="str">
        <f t="shared" si="25"/>
        <v>EUR FWD PREM-50 10Y10Y</v>
      </c>
      <c r="G461" s="212">
        <f t="shared" si="26"/>
        <v>7.340000000000001E-3</v>
      </c>
      <c r="H461" s="213" t="str">
        <f>VLOOKUP(F461,SwaptionVols!$Z:$AE,4,FALSE)</f>
        <v>#N/A N/A</v>
      </c>
      <c r="I461" s="211" t="s">
        <v>7574</v>
      </c>
      <c r="J461" s="211" t="s">
        <v>7575</v>
      </c>
      <c r="K461" s="210">
        <f ca="1">_xll.qlCalendarAdvance(I461,B461,C461,J461)</f>
        <v>45929</v>
      </c>
      <c r="L461" s="210">
        <f ca="1">_xll.qlCalendarAdvance(I461,K461,"2d")</f>
        <v>45931</v>
      </c>
      <c r="M461" s="210">
        <f ca="1">_xll.qlCalendarAdvance(I461,L461,D461,"unadjusted")</f>
        <v>49583</v>
      </c>
      <c r="N461" s="211" t="s">
        <v>41</v>
      </c>
      <c r="O461" s="211" t="s">
        <v>7574</v>
      </c>
      <c r="P461" s="211" t="s">
        <v>7575</v>
      </c>
      <c r="Q461" s="211" t="s">
        <v>7575</v>
      </c>
      <c r="R461" s="211" t="s">
        <v>7670</v>
      </c>
      <c r="S461" s="214" t="str">
        <f ca="1">_xll.qlSchedule(,L461,M461,N461,O461,P461,Q461,R461)</f>
        <v>obj_00512#0000</v>
      </c>
      <c r="T461" s="211" t="s">
        <v>58</v>
      </c>
      <c r="U461" s="211" t="s">
        <v>7574</v>
      </c>
      <c r="V461" s="211" t="s">
        <v>7575</v>
      </c>
      <c r="W461" s="211" t="s">
        <v>7575</v>
      </c>
      <c r="X461" s="211" t="s">
        <v>7670</v>
      </c>
      <c r="Y461" s="214" t="str">
        <f ca="1">_xll.qlSchedule(,L461,M461,T461,U461,V461,W461,X461)</f>
        <v>obj_00655#0000</v>
      </c>
      <c r="Z461" s="215" t="s">
        <v>7671</v>
      </c>
      <c r="AA461" s="216" t="s">
        <v>7640</v>
      </c>
      <c r="AB461" s="216" t="s">
        <v>7672</v>
      </c>
      <c r="AC461" s="214" t="str">
        <f ca="1">_xll.qlVanillaSwap(,,,S461,,Z461,Y461,AA461,,AB461)</f>
        <v>obj_00d22#0000</v>
      </c>
      <c r="AD461" s="214" t="b">
        <f ca="1">_xll.qlInstrumentSetPricingEngine(AC461,_xll.qlDiscountingSwapEngine(,"YC-EUR-EONIA"))</f>
        <v>1</v>
      </c>
      <c r="AE461" s="217">
        <f ca="1">_xll.qlVanillaSwapFairRate(AC461,AD461)</f>
        <v>2.0841213431662078E-2</v>
      </c>
      <c r="AF461" s="209" t="str">
        <f t="shared" si="27"/>
        <v>Receiver</v>
      </c>
      <c r="AG461" s="218">
        <v>10000</v>
      </c>
      <c r="AH461" s="219" t="str">
        <f ca="1">_xll.qlVanillaSwap(,AF461,AG461,S461,AE461+E461%%,Z461,Y461,AA461,,AB461)</f>
        <v>obj_01202#0000</v>
      </c>
      <c r="AI461" s="219" t="str">
        <f ca="1">_xll.qlEuropeanExercise(,K461)</f>
        <v>obj_006aa#0000</v>
      </c>
      <c r="AJ461" s="211" t="s">
        <v>7669</v>
      </c>
      <c r="AK461" s="220" t="str">
        <f ca="1">_xll.qlSwaption(,AH461,AI461,AJ461)</f>
        <v>obj_01570#0000</v>
      </c>
      <c r="AL461" s="221" t="str">
        <f ca="1">_xll.qlConstantSwaptionVolatility(,,I461,J461,G461)</f>
        <v>obj_002ad#0000</v>
      </c>
      <c r="AM461" s="221" t="b">
        <f ca="1">_xll.qlInstrumentSetPricingEngine(AK461,_xll.qlBachelierBlackSwaptionEngine(,"YC-EUR-EONIA",AL461))</f>
        <v>1</v>
      </c>
      <c r="AN461" s="222">
        <f ca="1">_xll.qlInstrumentNPV(AK461,AM461)/_xll.qlYieldTSDiscount("YC-EUR-EONIA",L461)</f>
        <v>624.02180090431239</v>
      </c>
      <c r="AO461" s="222">
        <f ca="1">_xll.qlInstrumentResults(AK461,"annuity",AM461)</f>
        <v>83194.445887684094</v>
      </c>
      <c r="AP461" s="223" t="e">
        <f ca="1">H461*_xll.qlYieldTSDiscount("YC-EUR-EONIA",L461)/AO461</f>
        <v>#VALUE!</v>
      </c>
      <c r="AQ461" s="224" t="str">
        <f ca="1">IF(ISERROR(AP461),"",_xll.qlBachelierBlackFormulaImpliedVol(IF(AF461="Receiver","Put",IF(AF461="Payer","Call","NA")),AE461+E461%%,AE461,_xll.qlDayCounterYearFraction("Act/365 (Fixed)",B461,K461),AP461))</f>
        <v/>
      </c>
      <c r="AR461" s="225" t="str">
        <f ca="1">IF(ISERROR(AP461),"",_xll.qlBlackFormulaImpliedStdDev(IF(AF461="Receiver","Put",IF(AF461="Payer","Call","NA")),AE461+E461%%,AE461,AP461)/SQRT(_xll.qlDayCounterYearFraction("Act/365 (Fixed)",B461,K461)))</f>
        <v/>
      </c>
    </row>
    <row r="462" spans="2:44">
      <c r="B462" s="210">
        <f t="shared" ca="1" si="24"/>
        <v>42276</v>
      </c>
      <c r="C462" s="107" t="s">
        <v>46</v>
      </c>
      <c r="D462" s="107" t="s">
        <v>46</v>
      </c>
      <c r="E462" s="107">
        <v>-25</v>
      </c>
      <c r="F462" s="209" t="str">
        <f t="shared" si="25"/>
        <v>EUR FWD PREM-25 10Y10Y</v>
      </c>
      <c r="G462" s="212">
        <f t="shared" si="26"/>
        <v>7.340000000000001E-3</v>
      </c>
      <c r="H462" s="213" t="str">
        <f>VLOOKUP(F462,SwaptionVols!$Z:$AE,4,FALSE)</f>
        <v>#N/A N/A</v>
      </c>
      <c r="I462" s="211" t="s">
        <v>7574</v>
      </c>
      <c r="J462" s="211" t="s">
        <v>7575</v>
      </c>
      <c r="K462" s="210">
        <f ca="1">_xll.qlCalendarAdvance(I462,B462,C462,J462)</f>
        <v>45929</v>
      </c>
      <c r="L462" s="210">
        <f ca="1">_xll.qlCalendarAdvance(I462,K462,"2d")</f>
        <v>45931</v>
      </c>
      <c r="M462" s="210">
        <f ca="1">_xll.qlCalendarAdvance(I462,L462,D462,"unadjusted")</f>
        <v>49583</v>
      </c>
      <c r="N462" s="211" t="s">
        <v>41</v>
      </c>
      <c r="O462" s="211" t="s">
        <v>7574</v>
      </c>
      <c r="P462" s="211" t="s">
        <v>7575</v>
      </c>
      <c r="Q462" s="211" t="s">
        <v>7575</v>
      </c>
      <c r="R462" s="211" t="s">
        <v>7670</v>
      </c>
      <c r="S462" s="214" t="str">
        <f ca="1">_xll.qlSchedule(,L462,M462,N462,O462,P462,Q462,R462)</f>
        <v>obj_0093b#0000</v>
      </c>
      <c r="T462" s="211" t="s">
        <v>58</v>
      </c>
      <c r="U462" s="211" t="s">
        <v>7574</v>
      </c>
      <c r="V462" s="211" t="s">
        <v>7575</v>
      </c>
      <c r="W462" s="211" t="s">
        <v>7575</v>
      </c>
      <c r="X462" s="211" t="s">
        <v>7670</v>
      </c>
      <c r="Y462" s="214" t="str">
        <f ca="1">_xll.qlSchedule(,L462,M462,T462,U462,V462,W462,X462)</f>
        <v>obj_0093a#0000</v>
      </c>
      <c r="Z462" s="215" t="s">
        <v>7671</v>
      </c>
      <c r="AA462" s="216" t="s">
        <v>7640</v>
      </c>
      <c r="AB462" s="216" t="s">
        <v>7672</v>
      </c>
      <c r="AC462" s="214" t="str">
        <f ca="1">_xll.qlVanillaSwap(,,,S462,,Z462,Y462,AA462,,AB462)</f>
        <v>obj_00bf8#0000</v>
      </c>
      <c r="AD462" s="214" t="b">
        <f ca="1">_xll.qlInstrumentSetPricingEngine(AC462,_xll.qlDiscountingSwapEngine(,"YC-EUR-EONIA"))</f>
        <v>1</v>
      </c>
      <c r="AE462" s="217">
        <f ca="1">_xll.qlVanillaSwapFairRate(AC462,AD462)</f>
        <v>2.0841213431662078E-2</v>
      </c>
      <c r="AF462" s="209" t="str">
        <f t="shared" si="27"/>
        <v>Receiver</v>
      </c>
      <c r="AG462" s="218">
        <v>10000</v>
      </c>
      <c r="AH462" s="219" t="str">
        <f ca="1">_xll.qlVanillaSwap(,AF462,AG462,S462,AE462+E462%%,Z462,Y462,AA462,,AB462)</f>
        <v>obj_01591#0000</v>
      </c>
      <c r="AI462" s="219" t="str">
        <f ca="1">_xll.qlEuropeanExercise(,K462)</f>
        <v>obj_00cc3#0000</v>
      </c>
      <c r="AJ462" s="211" t="s">
        <v>7669</v>
      </c>
      <c r="AK462" s="220" t="str">
        <f ca="1">_xll.qlSwaption(,AH462,AI462,AJ462)</f>
        <v>obj_01729#0000</v>
      </c>
      <c r="AL462" s="221" t="str">
        <f ca="1">_xll.qlConstantSwaptionVolatility(,,I462,J462,G462)</f>
        <v>obj_002a2#0000</v>
      </c>
      <c r="AM462" s="221" t="b">
        <f ca="1">_xll.qlInstrumentSetPricingEngine(AK462,_xll.qlBachelierBlackSwaptionEngine(,"YC-EUR-EONIA",AL462))</f>
        <v>1</v>
      </c>
      <c r="AN462" s="222">
        <f ca="1">_xll.qlInstrumentNPV(AK462,AM462)/_xll.qlYieldTSDiscount("YC-EUR-EONIA",L462)</f>
        <v>721.47621120528345</v>
      </c>
      <c r="AO462" s="222">
        <f ca="1">_xll.qlInstrumentResults(AK462,"annuity",AM462)</f>
        <v>83194.445887684094</v>
      </c>
      <c r="AP462" s="223" t="e">
        <f ca="1">H462*_xll.qlYieldTSDiscount("YC-EUR-EONIA",L462)/AO462</f>
        <v>#VALUE!</v>
      </c>
      <c r="AQ462" s="224" t="str">
        <f ca="1">IF(ISERROR(AP462),"",_xll.qlBachelierBlackFormulaImpliedVol(IF(AF462="Receiver","Put",IF(AF462="Payer","Call","NA")),AE462+E462%%,AE462,_xll.qlDayCounterYearFraction("Act/365 (Fixed)",B462,K462),AP462))</f>
        <v/>
      </c>
      <c r="AR462" s="225" t="str">
        <f ca="1">IF(ISERROR(AP462),"",_xll.qlBlackFormulaImpliedStdDev(IF(AF462="Receiver","Put",IF(AF462="Payer","Call","NA")),AE462+E462%%,AE462,AP462)/SQRT(_xll.qlDayCounterYearFraction("Act/365 (Fixed)",B462,K462)))</f>
        <v/>
      </c>
    </row>
    <row r="463" spans="2:44">
      <c r="B463" s="210">
        <f t="shared" ca="1" si="24"/>
        <v>42276</v>
      </c>
      <c r="C463" s="107" t="s">
        <v>46</v>
      </c>
      <c r="D463" s="107" t="s">
        <v>46</v>
      </c>
      <c r="E463" s="107">
        <v>25</v>
      </c>
      <c r="F463" s="209" t="str">
        <f t="shared" si="25"/>
        <v>EUR FWD PREM 25 10Y10Y</v>
      </c>
      <c r="G463" s="212">
        <f t="shared" si="26"/>
        <v>7.340000000000001E-3</v>
      </c>
      <c r="H463" s="213" t="str">
        <f>VLOOKUP(F463,SwaptionVols!$Z:$AE,4,FALSE)</f>
        <v>#N/A N/A</v>
      </c>
      <c r="I463" s="211" t="s">
        <v>7574</v>
      </c>
      <c r="J463" s="211" t="s">
        <v>7575</v>
      </c>
      <c r="K463" s="210">
        <f ca="1">_xll.qlCalendarAdvance(I463,B463,C463,J463)</f>
        <v>45929</v>
      </c>
      <c r="L463" s="210">
        <f ca="1">_xll.qlCalendarAdvance(I463,K463,"2d")</f>
        <v>45931</v>
      </c>
      <c r="M463" s="210">
        <f ca="1">_xll.qlCalendarAdvance(I463,L463,D463,"unadjusted")</f>
        <v>49583</v>
      </c>
      <c r="N463" s="211" t="s">
        <v>41</v>
      </c>
      <c r="O463" s="211" t="s">
        <v>7574</v>
      </c>
      <c r="P463" s="211" t="s">
        <v>7575</v>
      </c>
      <c r="Q463" s="211" t="s">
        <v>7575</v>
      </c>
      <c r="R463" s="211" t="s">
        <v>7670</v>
      </c>
      <c r="S463" s="214" t="str">
        <f ca="1">_xll.qlSchedule(,L463,M463,N463,O463,P463,Q463,R463)</f>
        <v>obj_0047a#0000</v>
      </c>
      <c r="T463" s="211" t="s">
        <v>58</v>
      </c>
      <c r="U463" s="211" t="s">
        <v>7574</v>
      </c>
      <c r="V463" s="211" t="s">
        <v>7575</v>
      </c>
      <c r="W463" s="211" t="s">
        <v>7575</v>
      </c>
      <c r="X463" s="211" t="s">
        <v>7670</v>
      </c>
      <c r="Y463" s="214" t="str">
        <f ca="1">_xll.qlSchedule(,L463,M463,T463,U463,V463,W463,X463)</f>
        <v>obj_0067b#0000</v>
      </c>
      <c r="Z463" s="215" t="s">
        <v>7671</v>
      </c>
      <c r="AA463" s="216" t="s">
        <v>7640</v>
      </c>
      <c r="AB463" s="216" t="s">
        <v>7672</v>
      </c>
      <c r="AC463" s="214" t="str">
        <f ca="1">_xll.qlVanillaSwap(,,,S463,,Z463,Y463,AA463,,AB463)</f>
        <v>obj_00bff#0000</v>
      </c>
      <c r="AD463" s="214" t="b">
        <f ca="1">_xll.qlInstrumentSetPricingEngine(AC463,_xll.qlDiscountingSwapEngine(,"YC-EUR-EONIA"))</f>
        <v>1</v>
      </c>
      <c r="AE463" s="217">
        <f ca="1">_xll.qlVanillaSwapFairRate(AC463,AD463)</f>
        <v>2.0841213431662078E-2</v>
      </c>
      <c r="AF463" s="209" t="str">
        <f t="shared" si="27"/>
        <v>Payer</v>
      </c>
      <c r="AG463" s="218">
        <v>10000</v>
      </c>
      <c r="AH463" s="219" t="str">
        <f ca="1">_xll.qlVanillaSwap(,AF463,AG463,S463,AE463+E463%%,Z463,Y463,AA463,,AB463)</f>
        <v>obj_012af#0000</v>
      </c>
      <c r="AI463" s="219" t="str">
        <f ca="1">_xll.qlEuropeanExercise(,K463)</f>
        <v>obj_004c6#0000</v>
      </c>
      <c r="AJ463" s="211" t="s">
        <v>7669</v>
      </c>
      <c r="AK463" s="220" t="str">
        <f ca="1">_xll.qlSwaption(,AH463,AI463,AJ463)</f>
        <v>obj_0169c#0000</v>
      </c>
      <c r="AL463" s="221" t="str">
        <f ca="1">_xll.qlConstantSwaptionVolatility(,,I463,J463,G463)</f>
        <v>obj_002c0#0000</v>
      </c>
      <c r="AM463" s="221" t="b">
        <f ca="1">_xll.qlInstrumentSetPricingEngine(AK463,_xll.qlBachelierBlackSwaptionEngine(,"YC-EUR-EONIA",AL463))</f>
        <v>1</v>
      </c>
      <c r="AN463" s="222">
        <f ca="1">_xll.qlInstrumentNPV(AK463,AM463)/_xll.qlYieldTSDiscount("YC-EUR-EONIA",L463)</f>
        <v>721.47621120527754</v>
      </c>
      <c r="AO463" s="222">
        <f ca="1">_xll.qlInstrumentResults(AK463,"annuity",AM463)</f>
        <v>83194.445887684094</v>
      </c>
      <c r="AP463" s="223" t="e">
        <f ca="1">H463*_xll.qlYieldTSDiscount("YC-EUR-EONIA",L463)/AO463</f>
        <v>#VALUE!</v>
      </c>
      <c r="AQ463" s="224" t="str">
        <f ca="1">IF(ISERROR(AP463),"",_xll.qlBachelierBlackFormulaImpliedVol(IF(AF463="Receiver","Put",IF(AF463="Payer","Call","NA")),AE463+E463%%,AE463,_xll.qlDayCounterYearFraction("Act/365 (Fixed)",B463,K463),AP463))</f>
        <v/>
      </c>
      <c r="AR463" s="225" t="str">
        <f ca="1">IF(ISERROR(AP463),"",_xll.qlBlackFormulaImpliedStdDev(IF(AF463="Receiver","Put",IF(AF463="Payer","Call","NA")),AE463+E463%%,AE463,AP463)/SQRT(_xll.qlDayCounterYearFraction("Act/365 (Fixed)",B463,K463)))</f>
        <v/>
      </c>
    </row>
    <row r="464" spans="2:44">
      <c r="B464" s="210">
        <f t="shared" ca="1" si="24"/>
        <v>42276</v>
      </c>
      <c r="C464" s="107" t="s">
        <v>46</v>
      </c>
      <c r="D464" s="107" t="s">
        <v>46</v>
      </c>
      <c r="E464" s="107">
        <v>50</v>
      </c>
      <c r="F464" s="209" t="str">
        <f t="shared" si="25"/>
        <v>EUR FWD PREM 50 10Y10Y</v>
      </c>
      <c r="G464" s="212">
        <f t="shared" si="26"/>
        <v>7.340000000000001E-3</v>
      </c>
      <c r="H464" s="213" t="str">
        <f>VLOOKUP(F464,SwaptionVols!$Z:$AE,4,FALSE)</f>
        <v>#N/A N/A</v>
      </c>
      <c r="I464" s="211" t="s">
        <v>7574</v>
      </c>
      <c r="J464" s="211" t="s">
        <v>7575</v>
      </c>
      <c r="K464" s="210">
        <f ca="1">_xll.qlCalendarAdvance(I464,B464,C464,J464)</f>
        <v>45929</v>
      </c>
      <c r="L464" s="210">
        <f ca="1">_xll.qlCalendarAdvance(I464,K464,"2d")</f>
        <v>45931</v>
      </c>
      <c r="M464" s="210">
        <f ca="1">_xll.qlCalendarAdvance(I464,L464,D464,"unadjusted")</f>
        <v>49583</v>
      </c>
      <c r="N464" s="211" t="s">
        <v>41</v>
      </c>
      <c r="O464" s="211" t="s">
        <v>7574</v>
      </c>
      <c r="P464" s="211" t="s">
        <v>7575</v>
      </c>
      <c r="Q464" s="211" t="s">
        <v>7575</v>
      </c>
      <c r="R464" s="211" t="s">
        <v>7670</v>
      </c>
      <c r="S464" s="214" t="str">
        <f ca="1">_xll.qlSchedule(,L464,M464,N464,O464,P464,Q464,R464)</f>
        <v>obj_00df5#0000</v>
      </c>
      <c r="T464" s="211" t="s">
        <v>58</v>
      </c>
      <c r="U464" s="211" t="s">
        <v>7574</v>
      </c>
      <c r="V464" s="211" t="s">
        <v>7575</v>
      </c>
      <c r="W464" s="211" t="s">
        <v>7575</v>
      </c>
      <c r="X464" s="211" t="s">
        <v>7670</v>
      </c>
      <c r="Y464" s="214" t="str">
        <f ca="1">_xll.qlSchedule(,L464,M464,T464,U464,V464,W464,X464)</f>
        <v>obj_00df6#0000</v>
      </c>
      <c r="Z464" s="215" t="s">
        <v>7671</v>
      </c>
      <c r="AA464" s="216" t="s">
        <v>7640</v>
      </c>
      <c r="AB464" s="216" t="s">
        <v>7672</v>
      </c>
      <c r="AC464" s="214" t="str">
        <f ca="1">_xll.qlVanillaSwap(,,,S464,,Z464,Y464,AA464,,AB464)</f>
        <v>obj_00df7#0000</v>
      </c>
      <c r="AD464" s="214" t="b">
        <f ca="1">_xll.qlInstrumentSetPricingEngine(AC464,_xll.qlDiscountingSwapEngine(,"YC-EUR-EONIA"))</f>
        <v>1</v>
      </c>
      <c r="AE464" s="217">
        <f ca="1">_xll.qlVanillaSwapFairRate(AC464,AD464)</f>
        <v>2.0841213431662078E-2</v>
      </c>
      <c r="AF464" s="209" t="str">
        <f t="shared" si="27"/>
        <v>Payer</v>
      </c>
      <c r="AG464" s="218">
        <v>10000</v>
      </c>
      <c r="AH464" s="219" t="str">
        <f ca="1">_xll.qlVanillaSwap(,AF464,AG464,S464,AE464+E464%%,Z464,Y464,AA464,,AB464)</f>
        <v>obj_013f3#0000</v>
      </c>
      <c r="AI464" s="219" t="str">
        <f ca="1">_xll.qlEuropeanExercise(,K464)</f>
        <v>obj_0040c#0000</v>
      </c>
      <c r="AJ464" s="211" t="s">
        <v>7669</v>
      </c>
      <c r="AK464" s="220" t="str">
        <f ca="1">_xll.qlSwaption(,AH464,AI464,AJ464)</f>
        <v>obj_0152d#0000</v>
      </c>
      <c r="AL464" s="221" t="str">
        <f ca="1">_xll.qlConstantSwaptionVolatility(,,I464,J464,G464)</f>
        <v>obj_002b1#0000</v>
      </c>
      <c r="AM464" s="221" t="b">
        <f ca="1">_xll.qlInstrumentSetPricingEngine(AK464,_xll.qlBachelierBlackSwaptionEngine(,"YC-EUR-EONIA",AL464))</f>
        <v>1</v>
      </c>
      <c r="AN464" s="222">
        <f ca="1">_xll.qlInstrumentNPV(AK464,AM464)/_xll.qlYieldTSDiscount("YC-EUR-EONIA",L464)</f>
        <v>624.02180090431148</v>
      </c>
      <c r="AO464" s="222">
        <f ca="1">_xll.qlInstrumentResults(AK464,"annuity",AM464)</f>
        <v>83194.445887684094</v>
      </c>
      <c r="AP464" s="223" t="e">
        <f ca="1">H464*_xll.qlYieldTSDiscount("YC-EUR-EONIA",L464)/AO464</f>
        <v>#VALUE!</v>
      </c>
      <c r="AQ464" s="224" t="str">
        <f ca="1">IF(ISERROR(AP464),"",_xll.qlBachelierBlackFormulaImpliedVol(IF(AF464="Receiver","Put",IF(AF464="Payer","Call","NA")),AE464+E464%%,AE464,_xll.qlDayCounterYearFraction("Act/365 (Fixed)",B464,K464),AP464))</f>
        <v/>
      </c>
      <c r="AR464" s="225" t="str">
        <f ca="1">IF(ISERROR(AP464),"",_xll.qlBlackFormulaImpliedStdDev(IF(AF464="Receiver","Put",IF(AF464="Payer","Call","NA")),AE464+E464%%,AE464,AP464)/SQRT(_xll.qlDayCounterYearFraction("Act/365 (Fixed)",B464,K464)))</f>
        <v/>
      </c>
    </row>
    <row r="465" spans="2:44">
      <c r="B465" s="210">
        <f t="shared" ca="1" si="24"/>
        <v>42276</v>
      </c>
      <c r="C465" s="107" t="s">
        <v>46</v>
      </c>
      <c r="D465" s="107" t="s">
        <v>46</v>
      </c>
      <c r="E465" s="107">
        <v>100</v>
      </c>
      <c r="F465" s="209" t="str">
        <f t="shared" si="25"/>
        <v>EUR FWD PREM 100 10Y10Y</v>
      </c>
      <c r="G465" s="212">
        <f t="shared" si="26"/>
        <v>7.340000000000001E-3</v>
      </c>
      <c r="H465" s="213" t="str">
        <f>VLOOKUP(F465,SwaptionVols!$Z:$AE,4,FALSE)</f>
        <v>#N/A N/A</v>
      </c>
      <c r="I465" s="211" t="s">
        <v>7574</v>
      </c>
      <c r="J465" s="211" t="s">
        <v>7575</v>
      </c>
      <c r="K465" s="210">
        <f ca="1">_xll.qlCalendarAdvance(I465,B465,C465,J465)</f>
        <v>45929</v>
      </c>
      <c r="L465" s="210">
        <f ca="1">_xll.qlCalendarAdvance(I465,K465,"2d")</f>
        <v>45931</v>
      </c>
      <c r="M465" s="210">
        <f ca="1">_xll.qlCalendarAdvance(I465,L465,D465,"unadjusted")</f>
        <v>49583</v>
      </c>
      <c r="N465" s="211" t="s">
        <v>41</v>
      </c>
      <c r="O465" s="211" t="s">
        <v>7574</v>
      </c>
      <c r="P465" s="211" t="s">
        <v>7575</v>
      </c>
      <c r="Q465" s="211" t="s">
        <v>7575</v>
      </c>
      <c r="R465" s="211" t="s">
        <v>7670</v>
      </c>
      <c r="S465" s="214" t="str">
        <f ca="1">_xll.qlSchedule(,L465,M465,N465,O465,P465,Q465,R465)</f>
        <v>obj_006cd#0000</v>
      </c>
      <c r="T465" s="211" t="s">
        <v>58</v>
      </c>
      <c r="U465" s="211" t="s">
        <v>7574</v>
      </c>
      <c r="V465" s="211" t="s">
        <v>7575</v>
      </c>
      <c r="W465" s="211" t="s">
        <v>7575</v>
      </c>
      <c r="X465" s="211" t="s">
        <v>7670</v>
      </c>
      <c r="Y465" s="214" t="str">
        <f ca="1">_xll.qlSchedule(,L465,M465,T465,U465,V465,W465,X465)</f>
        <v>obj_005a0#0000</v>
      </c>
      <c r="Z465" s="215" t="s">
        <v>7671</v>
      </c>
      <c r="AA465" s="216" t="s">
        <v>7640</v>
      </c>
      <c r="AB465" s="216" t="s">
        <v>7672</v>
      </c>
      <c r="AC465" s="214" t="str">
        <f ca="1">_xll.qlVanillaSwap(,,,S465,,Z465,Y465,AA465,,AB465)</f>
        <v>obj_00d53#0000</v>
      </c>
      <c r="AD465" s="214" t="b">
        <f ca="1">_xll.qlInstrumentSetPricingEngine(AC465,_xll.qlDiscountingSwapEngine(,"YC-EUR-EONIA"))</f>
        <v>1</v>
      </c>
      <c r="AE465" s="217">
        <f ca="1">_xll.qlVanillaSwapFairRate(AC465,AD465)</f>
        <v>2.0841213431662078E-2</v>
      </c>
      <c r="AF465" s="209" t="str">
        <f t="shared" si="27"/>
        <v>Payer</v>
      </c>
      <c r="AG465" s="218">
        <v>10000</v>
      </c>
      <c r="AH465" s="219" t="str">
        <f ca="1">_xll.qlVanillaSwap(,AF465,AG465,S465,AE465+E465%%,Z465,Y465,AA465,,AB465)</f>
        <v>obj_01395#0000</v>
      </c>
      <c r="AI465" s="219" t="str">
        <f ca="1">_xll.qlEuropeanExercise(,K465)</f>
        <v>obj_0042d#0000</v>
      </c>
      <c r="AJ465" s="211" t="s">
        <v>7669</v>
      </c>
      <c r="AK465" s="220" t="str">
        <f ca="1">_xll.qlSwaption(,AH465,AI465,AJ465)</f>
        <v>obj_0145f#0000</v>
      </c>
      <c r="AL465" s="221" t="str">
        <f ca="1">_xll.qlConstantSwaptionVolatility(,,I465,J465,G465)</f>
        <v>obj_00339#0000</v>
      </c>
      <c r="AM465" s="221" t="b">
        <f ca="1">_xll.qlInstrumentSetPricingEngine(AK465,_xll.qlBachelierBlackSwaptionEngine(,"YC-EUR-EONIA",AL465))</f>
        <v>1</v>
      </c>
      <c r="AN465" s="222">
        <f ca="1">_xll.qlInstrumentNPV(AK465,AM465)/_xll.qlYieldTSDiscount("YC-EUR-EONIA",L465)</f>
        <v>456.96868081788853</v>
      </c>
      <c r="AO465" s="222">
        <f ca="1">_xll.qlInstrumentResults(AK465,"annuity",AM465)</f>
        <v>83194.445887684007</v>
      </c>
      <c r="AP465" s="223" t="e">
        <f ca="1">H465*_xll.qlYieldTSDiscount("YC-EUR-EONIA",L465)/AO465</f>
        <v>#VALUE!</v>
      </c>
      <c r="AQ465" s="224" t="str">
        <f ca="1">IF(ISERROR(AP465),"",_xll.qlBachelierBlackFormulaImpliedVol(IF(AF465="Receiver","Put",IF(AF465="Payer","Call","NA")),AE465+E465%%,AE465,_xll.qlDayCounterYearFraction("Act/365 (Fixed)",B465,K465),AP465))</f>
        <v/>
      </c>
      <c r="AR465" s="225" t="str">
        <f ca="1">IF(ISERROR(AP465),"",_xll.qlBlackFormulaImpliedStdDev(IF(AF465="Receiver","Put",IF(AF465="Payer","Call","NA")),AE465+E465%%,AE465,AP465)/SQRT(_xll.qlDayCounterYearFraction("Act/365 (Fixed)",B465,K465)))</f>
        <v/>
      </c>
    </row>
    <row r="466" spans="2:44">
      <c r="B466" s="210">
        <f t="shared" ca="1" si="24"/>
        <v>42276</v>
      </c>
      <c r="C466" s="107" t="s">
        <v>46</v>
      </c>
      <c r="D466" s="107" t="s">
        <v>46</v>
      </c>
      <c r="E466" s="107">
        <v>200</v>
      </c>
      <c r="F466" s="209" t="str">
        <f t="shared" si="25"/>
        <v>EUR FWD PREM 200 10Y10Y</v>
      </c>
      <c r="G466" s="212">
        <f t="shared" si="26"/>
        <v>7.340000000000001E-3</v>
      </c>
      <c r="H466" s="213" t="str">
        <f>VLOOKUP(F466,SwaptionVols!$Z:$AE,4,FALSE)</f>
        <v>#N/A N/A</v>
      </c>
      <c r="I466" s="211" t="s">
        <v>7574</v>
      </c>
      <c r="J466" s="211" t="s">
        <v>7575</v>
      </c>
      <c r="K466" s="210">
        <f ca="1">_xll.qlCalendarAdvance(I466,B466,C466,J466)</f>
        <v>45929</v>
      </c>
      <c r="L466" s="210">
        <f ca="1">_xll.qlCalendarAdvance(I466,K466,"2d")</f>
        <v>45931</v>
      </c>
      <c r="M466" s="210">
        <f ca="1">_xll.qlCalendarAdvance(I466,L466,D466,"unadjusted")</f>
        <v>49583</v>
      </c>
      <c r="N466" s="211" t="s">
        <v>41</v>
      </c>
      <c r="O466" s="211" t="s">
        <v>7574</v>
      </c>
      <c r="P466" s="211" t="s">
        <v>7575</v>
      </c>
      <c r="Q466" s="211" t="s">
        <v>7575</v>
      </c>
      <c r="R466" s="211" t="s">
        <v>7670</v>
      </c>
      <c r="S466" s="214" t="str">
        <f ca="1">_xll.qlSchedule(,L466,M466,N466,O466,P466,Q466,R466)</f>
        <v>obj_00ffb#0000</v>
      </c>
      <c r="T466" s="211" t="s">
        <v>58</v>
      </c>
      <c r="U466" s="211" t="s">
        <v>7574</v>
      </c>
      <c r="V466" s="211" t="s">
        <v>7575</v>
      </c>
      <c r="W466" s="211" t="s">
        <v>7575</v>
      </c>
      <c r="X466" s="211" t="s">
        <v>7670</v>
      </c>
      <c r="Y466" s="214" t="str">
        <f ca="1">_xll.qlSchedule(,L466,M466,T466,U466,V466,W466,X466)</f>
        <v>obj_00e57#0000</v>
      </c>
      <c r="Z466" s="215" t="s">
        <v>7671</v>
      </c>
      <c r="AA466" s="216" t="s">
        <v>7640</v>
      </c>
      <c r="AB466" s="216" t="s">
        <v>7672</v>
      </c>
      <c r="AC466" s="214" t="str">
        <f ca="1">_xll.qlVanillaSwap(,,,S466,,Z466,Y466,AA466,,AB466)</f>
        <v>obj_00ffc#0000</v>
      </c>
      <c r="AD466" s="214" t="b">
        <f ca="1">_xll.qlInstrumentSetPricingEngine(AC466,_xll.qlDiscountingSwapEngine(,"YC-EUR-EONIA"))</f>
        <v>1</v>
      </c>
      <c r="AE466" s="217">
        <f ca="1">_xll.qlVanillaSwapFairRate(AC466,AD466)</f>
        <v>2.0841213431662078E-2</v>
      </c>
      <c r="AF466" s="209" t="str">
        <f t="shared" si="27"/>
        <v>Payer</v>
      </c>
      <c r="AG466" s="218">
        <v>10000</v>
      </c>
      <c r="AH466" s="219" t="str">
        <f ca="1">_xll.qlVanillaSwap(,AF466,AG466,S466,AE466+E466%%,Z466,Y466,AA466,,AB466)</f>
        <v>obj_01475#0000</v>
      </c>
      <c r="AI466" s="219" t="str">
        <f ca="1">_xll.qlEuropeanExercise(,K466)</f>
        <v>obj_0036b#0000</v>
      </c>
      <c r="AJ466" s="211" t="s">
        <v>7669</v>
      </c>
      <c r="AK466" s="220" t="str">
        <f ca="1">_xll.qlSwaption(,AH466,AI466,AJ466)</f>
        <v>obj_0163d#0000</v>
      </c>
      <c r="AL466" s="221" t="str">
        <f ca="1">_xll.qlConstantSwaptionVolatility(,,I466,J466,G466)</f>
        <v>obj_0022e#0000</v>
      </c>
      <c r="AM466" s="221" t="b">
        <f ca="1">_xll.qlInstrumentSetPricingEngine(AK466,_xll.qlBachelierBlackSwaptionEngine(,"YC-EUR-EONIA",AL466))</f>
        <v>1</v>
      </c>
      <c r="AN466" s="222">
        <f ca="1">_xll.qlInstrumentNPV(AK466,AM466)/_xll.qlYieldTSDiscount("YC-EUR-EONIA",L466)</f>
        <v>223.7717706250987</v>
      </c>
      <c r="AO466" s="222">
        <f ca="1">_xll.qlInstrumentResults(AK466,"annuity",AM466)</f>
        <v>83194.445887684007</v>
      </c>
      <c r="AP466" s="223" t="e">
        <f ca="1">H466*_xll.qlYieldTSDiscount("YC-EUR-EONIA",L466)/AO466</f>
        <v>#VALUE!</v>
      </c>
      <c r="AQ466" s="224" t="str">
        <f ca="1">IF(ISERROR(AP466),"",_xll.qlBachelierBlackFormulaImpliedVol(IF(AF466="Receiver","Put",IF(AF466="Payer","Call","NA")),AE466+E466%%,AE466,_xll.qlDayCounterYearFraction("Act/365 (Fixed)",B466,K466),AP466))</f>
        <v/>
      </c>
      <c r="AR466" s="225" t="str">
        <f ca="1">IF(ISERROR(AP466),"",_xll.qlBlackFormulaImpliedStdDev(IF(AF466="Receiver","Put",IF(AF466="Payer","Call","NA")),AE466+E466%%,AE466,AP466)/SQRT(_xll.qlDayCounterYearFraction("Act/365 (Fixed)",B466,K466)))</f>
        <v/>
      </c>
    </row>
    <row r="467" spans="2:44">
      <c r="B467" s="210">
        <f t="shared" ca="1" si="24"/>
        <v>42276</v>
      </c>
      <c r="C467" s="107" t="s">
        <v>47</v>
      </c>
      <c r="D467" s="107" t="s">
        <v>46</v>
      </c>
      <c r="E467" s="107">
        <v>-200</v>
      </c>
      <c r="F467" s="209" t="str">
        <f t="shared" si="25"/>
        <v>EUR FWD PREM-200 15Y10Y</v>
      </c>
      <c r="G467" s="212">
        <f t="shared" si="26"/>
        <v>6.8999999999999999E-3</v>
      </c>
      <c r="H467" s="213" t="str">
        <f>VLOOKUP(F467,SwaptionVols!$Z:$AE,4,FALSE)</f>
        <v>#N/A N/A</v>
      </c>
      <c r="I467" s="211" t="s">
        <v>7574</v>
      </c>
      <c r="J467" s="211" t="s">
        <v>7575</v>
      </c>
      <c r="K467" s="210">
        <f ca="1">_xll.qlCalendarAdvance(I467,B467,C467,J467)</f>
        <v>47756</v>
      </c>
      <c r="L467" s="210">
        <f ca="1">_xll.qlCalendarAdvance(I467,K467,"2d")</f>
        <v>47758</v>
      </c>
      <c r="M467" s="210">
        <f ca="1">_xll.qlCalendarAdvance(I467,L467,D467,"unadjusted")</f>
        <v>51411</v>
      </c>
      <c r="N467" s="211" t="s">
        <v>41</v>
      </c>
      <c r="O467" s="211" t="s">
        <v>7574</v>
      </c>
      <c r="P467" s="211" t="s">
        <v>7575</v>
      </c>
      <c r="Q467" s="211" t="s">
        <v>7575</v>
      </c>
      <c r="R467" s="211" t="s">
        <v>7670</v>
      </c>
      <c r="S467" s="214" t="str">
        <f ca="1">_xll.qlSchedule(,L467,M467,N467,O467,P467,Q467,R467)</f>
        <v>obj_00632#0000</v>
      </c>
      <c r="T467" s="211" t="s">
        <v>58</v>
      </c>
      <c r="U467" s="211" t="s">
        <v>7574</v>
      </c>
      <c r="V467" s="211" t="s">
        <v>7575</v>
      </c>
      <c r="W467" s="211" t="s">
        <v>7575</v>
      </c>
      <c r="X467" s="211" t="s">
        <v>7670</v>
      </c>
      <c r="Y467" s="214" t="str">
        <f ca="1">_xll.qlSchedule(,L467,M467,T467,U467,V467,W467,X467)</f>
        <v>obj_0068f#0000</v>
      </c>
      <c r="Z467" s="215" t="s">
        <v>7671</v>
      </c>
      <c r="AA467" s="216" t="s">
        <v>7640</v>
      </c>
      <c r="AB467" s="216" t="s">
        <v>7672</v>
      </c>
      <c r="AC467" s="214" t="str">
        <f ca="1">_xll.qlVanillaSwap(,,,S467,,Z467,Y467,AA467,,AB467)</f>
        <v>obj_00af4#0000</v>
      </c>
      <c r="AD467" s="214" t="b">
        <f ca="1">_xll.qlInstrumentSetPricingEngine(AC467,_xll.qlDiscountingSwapEngine(,"YC-EUR-EONIA"))</f>
        <v>1</v>
      </c>
      <c r="AE467" s="217">
        <f ca="1">_xll.qlVanillaSwapFairRate(AC467,AD467)</f>
        <v>1.8553929377463661E-2</v>
      </c>
      <c r="AF467" s="209" t="str">
        <f t="shared" si="27"/>
        <v>Receiver</v>
      </c>
      <c r="AG467" s="218">
        <v>10000</v>
      </c>
      <c r="AH467" s="219" t="str">
        <f ca="1">_xll.qlVanillaSwap(,AF467,AG467,S467,AE467+E467%%,Z467,Y467,AA467,,AB467)</f>
        <v>obj_0131e#0000</v>
      </c>
      <c r="AI467" s="219" t="str">
        <f ca="1">_xll.qlEuropeanExercise(,K467)</f>
        <v>obj_0035e#0000</v>
      </c>
      <c r="AJ467" s="211" t="s">
        <v>7669</v>
      </c>
      <c r="AK467" s="220" t="str">
        <f ca="1">_xll.qlSwaption(,AH467,AI467,AJ467)</f>
        <v>obj_016cb#0000</v>
      </c>
      <c r="AL467" s="221" t="str">
        <f ca="1">_xll.qlConstantSwaptionVolatility(,,I467,J467,G467)</f>
        <v>obj_002b0#0000</v>
      </c>
      <c r="AM467" s="221" t="b">
        <f ca="1">_xll.qlInstrumentSetPricingEngine(AK467,_xll.qlBachelierBlackSwaptionEngine(,"YC-EUR-EONIA",AL467))</f>
        <v>1</v>
      </c>
      <c r="AN467" s="222">
        <f ca="1">_xll.qlInstrumentNPV(AK467,AM467)/_xll.qlYieldTSDiscount("YC-EUR-EONIA",L467)</f>
        <v>318.4670888341247</v>
      </c>
      <c r="AO467" s="222">
        <f ca="1">_xll.qlInstrumentResults(AK467,"annuity",AM467)</f>
        <v>76270.962618322039</v>
      </c>
      <c r="AP467" s="223" t="e">
        <f ca="1">H467*_xll.qlYieldTSDiscount("YC-EUR-EONIA",L467)/AO467</f>
        <v>#VALUE!</v>
      </c>
      <c r="AQ467" s="224" t="str">
        <f ca="1">IF(ISERROR(AP467),"",_xll.qlBachelierBlackFormulaImpliedVol(IF(AF467="Receiver","Put",IF(AF467="Payer","Call","NA")),AE467+E467%%,AE467,_xll.qlDayCounterYearFraction("Act/365 (Fixed)",B467,K467),AP467))</f>
        <v/>
      </c>
      <c r="AR467" s="225" t="str">
        <f ca="1">IF(ISERROR(AP467),"",_xll.qlBlackFormulaImpliedStdDev(IF(AF467="Receiver","Put",IF(AF467="Payer","Call","NA")),AE467+E467%%,AE467,AP467)/SQRT(_xll.qlDayCounterYearFraction("Act/365 (Fixed)",B467,K467)))</f>
        <v/>
      </c>
    </row>
    <row r="468" spans="2:44">
      <c r="B468" s="210">
        <f t="shared" ca="1" si="24"/>
        <v>42276</v>
      </c>
      <c r="C468" s="107" t="s">
        <v>47</v>
      </c>
      <c r="D468" s="107" t="s">
        <v>46</v>
      </c>
      <c r="E468" s="107">
        <v>-100</v>
      </c>
      <c r="F468" s="209" t="str">
        <f t="shared" si="25"/>
        <v>EUR FWD PREM-100 15Y10Y</v>
      </c>
      <c r="G468" s="212">
        <f t="shared" si="26"/>
        <v>6.8999999999999999E-3</v>
      </c>
      <c r="H468" s="213" t="str">
        <f>VLOOKUP(F468,SwaptionVols!$Z:$AE,4,FALSE)</f>
        <v>#N/A N/A</v>
      </c>
      <c r="I468" s="211" t="s">
        <v>7574</v>
      </c>
      <c r="J468" s="211" t="s">
        <v>7575</v>
      </c>
      <c r="K468" s="210">
        <f ca="1">_xll.qlCalendarAdvance(I468,B468,C468,J468)</f>
        <v>47756</v>
      </c>
      <c r="L468" s="210">
        <f ca="1">_xll.qlCalendarAdvance(I468,K468,"2d")</f>
        <v>47758</v>
      </c>
      <c r="M468" s="210">
        <f ca="1">_xll.qlCalendarAdvance(I468,L468,D468,"unadjusted")</f>
        <v>51411</v>
      </c>
      <c r="N468" s="211" t="s">
        <v>41</v>
      </c>
      <c r="O468" s="211" t="s">
        <v>7574</v>
      </c>
      <c r="P468" s="211" t="s">
        <v>7575</v>
      </c>
      <c r="Q468" s="211" t="s">
        <v>7575</v>
      </c>
      <c r="R468" s="211" t="s">
        <v>7670</v>
      </c>
      <c r="S468" s="214" t="str">
        <f ca="1">_xll.qlSchedule(,L468,M468,N468,O468,P468,Q468,R468)</f>
        <v>obj_0058b#0000</v>
      </c>
      <c r="T468" s="211" t="s">
        <v>58</v>
      </c>
      <c r="U468" s="211" t="s">
        <v>7574</v>
      </c>
      <c r="V468" s="211" t="s">
        <v>7575</v>
      </c>
      <c r="W468" s="211" t="s">
        <v>7575</v>
      </c>
      <c r="X468" s="211" t="s">
        <v>7670</v>
      </c>
      <c r="Y468" s="214" t="str">
        <f ca="1">_xll.qlSchedule(,L468,M468,T468,U468,V468,W468,X468)</f>
        <v>obj_00642#0000</v>
      </c>
      <c r="Z468" s="215" t="s">
        <v>7671</v>
      </c>
      <c r="AA468" s="216" t="s">
        <v>7640</v>
      </c>
      <c r="AB468" s="216" t="s">
        <v>7672</v>
      </c>
      <c r="AC468" s="214" t="str">
        <f ca="1">_xll.qlVanillaSwap(,,,S468,,Z468,Y468,AA468,,AB468)</f>
        <v>obj_00af9#0000</v>
      </c>
      <c r="AD468" s="214" t="b">
        <f ca="1">_xll.qlInstrumentSetPricingEngine(AC468,_xll.qlDiscountingSwapEngine(,"YC-EUR-EONIA"))</f>
        <v>1</v>
      </c>
      <c r="AE468" s="217">
        <f ca="1">_xll.qlVanillaSwapFairRate(AC468,AD468)</f>
        <v>1.8553929377463661E-2</v>
      </c>
      <c r="AF468" s="209" t="str">
        <f t="shared" si="27"/>
        <v>Receiver</v>
      </c>
      <c r="AG468" s="218">
        <v>10000</v>
      </c>
      <c r="AH468" s="219" t="str">
        <f ca="1">_xll.qlVanillaSwap(,AF468,AG468,S468,AE468+E468%%,Z468,Y468,AA468,,AB468)</f>
        <v>obj_0133a#0000</v>
      </c>
      <c r="AI468" s="219" t="str">
        <f ca="1">_xll.qlEuropeanExercise(,K468)</f>
        <v>obj_003cf#0000</v>
      </c>
      <c r="AJ468" s="211" t="s">
        <v>7669</v>
      </c>
      <c r="AK468" s="220" t="str">
        <f ca="1">_xll.qlSwaption(,AH468,AI468,AJ468)</f>
        <v>obj_01636#0000</v>
      </c>
      <c r="AL468" s="221" t="str">
        <f ca="1">_xll.qlConstantSwaptionVolatility(,,I468,J468,G468)</f>
        <v>obj_002d6#0000</v>
      </c>
      <c r="AM468" s="221" t="b">
        <f ca="1">_xll.qlInstrumentSetPricingEngine(AK468,_xll.qlBachelierBlackSwaptionEngine(,"YC-EUR-EONIA",AL468))</f>
        <v>1</v>
      </c>
      <c r="AN468" s="222">
        <f ca="1">_xll.qlInstrumentNPV(AK468,AM468)/_xll.qlYieldTSDiscount("YC-EUR-EONIA",L468)</f>
        <v>579.57961886264195</v>
      </c>
      <c r="AO468" s="222">
        <f ca="1">_xll.qlInstrumentResults(AK468,"annuity",AM468)</f>
        <v>76270.962618322039</v>
      </c>
      <c r="AP468" s="223" t="e">
        <f ca="1">H468*_xll.qlYieldTSDiscount("YC-EUR-EONIA",L468)/AO468</f>
        <v>#VALUE!</v>
      </c>
      <c r="AQ468" s="224" t="str">
        <f ca="1">IF(ISERROR(AP468),"",_xll.qlBachelierBlackFormulaImpliedVol(IF(AF468="Receiver","Put",IF(AF468="Payer","Call","NA")),AE468+E468%%,AE468,_xll.qlDayCounterYearFraction("Act/365 (Fixed)",B468,K468),AP468))</f>
        <v/>
      </c>
      <c r="AR468" s="225" t="str">
        <f ca="1">IF(ISERROR(AP468),"",_xll.qlBlackFormulaImpliedStdDev(IF(AF468="Receiver","Put",IF(AF468="Payer","Call","NA")),AE468+E468%%,AE468,AP468)/SQRT(_xll.qlDayCounterYearFraction("Act/365 (Fixed)",B468,K468)))</f>
        <v/>
      </c>
    </row>
    <row r="469" spans="2:44">
      <c r="B469" s="210">
        <f t="shared" ca="1" si="24"/>
        <v>42276</v>
      </c>
      <c r="C469" s="107" t="s">
        <v>47</v>
      </c>
      <c r="D469" s="107" t="s">
        <v>46</v>
      </c>
      <c r="E469" s="107">
        <v>-50</v>
      </c>
      <c r="F469" s="209" t="str">
        <f t="shared" si="25"/>
        <v>EUR FWD PREM-50 15Y10Y</v>
      </c>
      <c r="G469" s="212">
        <f t="shared" si="26"/>
        <v>6.8999999999999999E-3</v>
      </c>
      <c r="H469" s="213" t="str">
        <f>VLOOKUP(F469,SwaptionVols!$Z:$AE,4,FALSE)</f>
        <v>#N/A N/A</v>
      </c>
      <c r="I469" s="211" t="s">
        <v>7574</v>
      </c>
      <c r="J469" s="211" t="s">
        <v>7575</v>
      </c>
      <c r="K469" s="210">
        <f ca="1">_xll.qlCalendarAdvance(I469,B469,C469,J469)</f>
        <v>47756</v>
      </c>
      <c r="L469" s="210">
        <f ca="1">_xll.qlCalendarAdvance(I469,K469,"2d")</f>
        <v>47758</v>
      </c>
      <c r="M469" s="210">
        <f ca="1">_xll.qlCalendarAdvance(I469,L469,D469,"unadjusted")</f>
        <v>51411</v>
      </c>
      <c r="N469" s="211" t="s">
        <v>41</v>
      </c>
      <c r="O469" s="211" t="s">
        <v>7574</v>
      </c>
      <c r="P469" s="211" t="s">
        <v>7575</v>
      </c>
      <c r="Q469" s="211" t="s">
        <v>7575</v>
      </c>
      <c r="R469" s="211" t="s">
        <v>7670</v>
      </c>
      <c r="S469" s="214" t="str">
        <f ca="1">_xll.qlSchedule(,L469,M469,N469,O469,P469,Q469,R469)</f>
        <v>obj_008b9#0000</v>
      </c>
      <c r="T469" s="211" t="s">
        <v>58</v>
      </c>
      <c r="U469" s="211" t="s">
        <v>7574</v>
      </c>
      <c r="V469" s="211" t="s">
        <v>7575</v>
      </c>
      <c r="W469" s="211" t="s">
        <v>7575</v>
      </c>
      <c r="X469" s="211" t="s">
        <v>7670</v>
      </c>
      <c r="Y469" s="214" t="str">
        <f ca="1">_xll.qlSchedule(,L469,M469,T469,U469,V469,W469,X469)</f>
        <v>obj_00c79#0000</v>
      </c>
      <c r="Z469" s="215" t="s">
        <v>7671</v>
      </c>
      <c r="AA469" s="216" t="s">
        <v>7640</v>
      </c>
      <c r="AB469" s="216" t="s">
        <v>7672</v>
      </c>
      <c r="AC469" s="214" t="str">
        <f ca="1">_xll.qlVanillaSwap(,,,S469,,Z469,Y469,AA469,,AB469)</f>
        <v>obj_00c7a#0000</v>
      </c>
      <c r="AD469" s="214" t="b">
        <f ca="1">_xll.qlInstrumentSetPricingEngine(AC469,_xll.qlDiscountingSwapEngine(,"YC-EUR-EONIA"))</f>
        <v>1</v>
      </c>
      <c r="AE469" s="217">
        <f ca="1">_xll.qlVanillaSwapFairRate(AC469,AD469)</f>
        <v>1.8553929377463661E-2</v>
      </c>
      <c r="AF469" s="209" t="str">
        <f t="shared" si="27"/>
        <v>Receiver</v>
      </c>
      <c r="AG469" s="218">
        <v>10000</v>
      </c>
      <c r="AH469" s="219" t="str">
        <f ca="1">_xll.qlVanillaSwap(,AF469,AG469,S469,AE469+E469%%,Z469,Y469,AA469,,AB469)</f>
        <v>obj_01236#0000</v>
      </c>
      <c r="AI469" s="219" t="str">
        <f ca="1">_xll.qlEuropeanExercise(,K469)</f>
        <v>obj_00453#0000</v>
      </c>
      <c r="AJ469" s="211" t="s">
        <v>7669</v>
      </c>
      <c r="AK469" s="220" t="str">
        <f ca="1">_xll.qlSwaption(,AH469,AI469,AJ469)</f>
        <v>obj_016cd#0000</v>
      </c>
      <c r="AL469" s="221" t="str">
        <f ca="1">_xll.qlConstantSwaptionVolatility(,,I469,J469,G469)</f>
        <v>obj_002f2#0000</v>
      </c>
      <c r="AM469" s="221" t="b">
        <f ca="1">_xll.qlInstrumentSetPricingEngine(AK469,_xll.qlBachelierBlackSwaptionEngine(,"YC-EUR-EONIA",AL469))</f>
        <v>1</v>
      </c>
      <c r="AN469" s="222">
        <f ca="1">_xll.qlInstrumentNPV(AK469,AM469)/_xll.qlYieldTSDiscount("YC-EUR-EONIA",L469)</f>
        <v>755.93452861382445</v>
      </c>
      <c r="AO469" s="222">
        <f ca="1">_xll.qlInstrumentResults(AK469,"annuity",AM469)</f>
        <v>76270.962618322039</v>
      </c>
      <c r="AP469" s="223" t="e">
        <f ca="1">H469*_xll.qlYieldTSDiscount("YC-EUR-EONIA",L469)/AO469</f>
        <v>#VALUE!</v>
      </c>
      <c r="AQ469" s="224" t="str">
        <f ca="1">IF(ISERROR(AP469),"",_xll.qlBachelierBlackFormulaImpliedVol(IF(AF469="Receiver","Put",IF(AF469="Payer","Call","NA")),AE469+E469%%,AE469,_xll.qlDayCounterYearFraction("Act/365 (Fixed)",B469,K469),AP469))</f>
        <v/>
      </c>
      <c r="AR469" s="225" t="str">
        <f ca="1">IF(ISERROR(AP469),"",_xll.qlBlackFormulaImpliedStdDev(IF(AF469="Receiver","Put",IF(AF469="Payer","Call","NA")),AE469+E469%%,AE469,AP469)/SQRT(_xll.qlDayCounterYearFraction("Act/365 (Fixed)",B469,K469)))</f>
        <v/>
      </c>
    </row>
    <row r="470" spans="2:44">
      <c r="B470" s="210">
        <f t="shared" ca="1" si="24"/>
        <v>42276</v>
      </c>
      <c r="C470" s="107" t="s">
        <v>47</v>
      </c>
      <c r="D470" s="107" t="s">
        <v>46</v>
      </c>
      <c r="E470" s="107">
        <v>-25</v>
      </c>
      <c r="F470" s="209" t="str">
        <f t="shared" si="25"/>
        <v>EUR FWD PREM-25 15Y10Y</v>
      </c>
      <c r="G470" s="212">
        <f t="shared" si="26"/>
        <v>6.8999999999999999E-3</v>
      </c>
      <c r="H470" s="213" t="str">
        <f>VLOOKUP(F470,SwaptionVols!$Z:$AE,4,FALSE)</f>
        <v>#N/A N/A</v>
      </c>
      <c r="I470" s="211" t="s">
        <v>7574</v>
      </c>
      <c r="J470" s="211" t="s">
        <v>7575</v>
      </c>
      <c r="K470" s="210">
        <f ca="1">_xll.qlCalendarAdvance(I470,B470,C470,J470)</f>
        <v>47756</v>
      </c>
      <c r="L470" s="210">
        <f ca="1">_xll.qlCalendarAdvance(I470,K470,"2d")</f>
        <v>47758</v>
      </c>
      <c r="M470" s="210">
        <f ca="1">_xll.qlCalendarAdvance(I470,L470,D470,"unadjusted")</f>
        <v>51411</v>
      </c>
      <c r="N470" s="211" t="s">
        <v>41</v>
      </c>
      <c r="O470" s="211" t="s">
        <v>7574</v>
      </c>
      <c r="P470" s="211" t="s">
        <v>7575</v>
      </c>
      <c r="Q470" s="211" t="s">
        <v>7575</v>
      </c>
      <c r="R470" s="211" t="s">
        <v>7670</v>
      </c>
      <c r="S470" s="214" t="str">
        <f ca="1">_xll.qlSchedule(,L470,M470,N470,O470,P470,Q470,R470)</f>
        <v>obj_00845#0000</v>
      </c>
      <c r="T470" s="211" t="s">
        <v>58</v>
      </c>
      <c r="U470" s="211" t="s">
        <v>7574</v>
      </c>
      <c r="V470" s="211" t="s">
        <v>7575</v>
      </c>
      <c r="W470" s="211" t="s">
        <v>7575</v>
      </c>
      <c r="X470" s="211" t="s">
        <v>7670</v>
      </c>
      <c r="Y470" s="214" t="str">
        <f ca="1">_xll.qlSchedule(,L470,M470,T470,U470,V470,W470,X470)</f>
        <v>obj_00844#0000</v>
      </c>
      <c r="Z470" s="215" t="s">
        <v>7671</v>
      </c>
      <c r="AA470" s="216" t="s">
        <v>7640</v>
      </c>
      <c r="AB470" s="216" t="s">
        <v>7672</v>
      </c>
      <c r="AC470" s="214" t="str">
        <f ca="1">_xll.qlVanillaSwap(,,,S470,,Z470,Y470,AA470,,AB470)</f>
        <v>obj_00a31#0000</v>
      </c>
      <c r="AD470" s="214" t="b">
        <f ca="1">_xll.qlInstrumentSetPricingEngine(AC470,_xll.qlDiscountingSwapEngine(,"YC-EUR-EONIA"))</f>
        <v>1</v>
      </c>
      <c r="AE470" s="217">
        <f ca="1">_xll.qlVanillaSwapFairRate(AC470,AD470)</f>
        <v>1.8553929377463661E-2</v>
      </c>
      <c r="AF470" s="209" t="str">
        <f t="shared" si="27"/>
        <v>Receiver</v>
      </c>
      <c r="AG470" s="218">
        <v>10000</v>
      </c>
      <c r="AH470" s="219" t="str">
        <f ca="1">_xll.qlVanillaSwap(,AF470,AG470,S470,AE470+E470%%,Z470,Y470,AA470,,AB470)</f>
        <v>obj_013f2#0000</v>
      </c>
      <c r="AI470" s="219" t="str">
        <f ca="1">_xll.qlEuropeanExercise(,K470)</f>
        <v>obj_004d8#0000</v>
      </c>
      <c r="AJ470" s="211" t="s">
        <v>7669</v>
      </c>
      <c r="AK470" s="220" t="str">
        <f ca="1">_xll.qlSwaption(,AH470,AI470,AJ470)</f>
        <v>obj_0170e#0000</v>
      </c>
      <c r="AL470" s="221" t="str">
        <f ca="1">_xll.qlConstantSwaptionVolatility(,,I470,J470,G470)</f>
        <v>obj_0033b#0000</v>
      </c>
      <c r="AM470" s="221" t="b">
        <f ca="1">_xll.qlInstrumentSetPricingEngine(AK470,_xll.qlBachelierBlackSwaptionEngine(,"YC-EUR-EONIA",AL470))</f>
        <v>1</v>
      </c>
      <c r="AN470" s="222">
        <f ca="1">_xll.qlInstrumentNPV(AK470,AM470)/_xll.qlYieldTSDiscount("YC-EUR-EONIA",L470)</f>
        <v>856.45566148650471</v>
      </c>
      <c r="AO470" s="222">
        <f ca="1">_xll.qlInstrumentResults(AK470,"annuity",AM470)</f>
        <v>76270.962618322039</v>
      </c>
      <c r="AP470" s="223" t="e">
        <f ca="1">H470*_xll.qlYieldTSDiscount("YC-EUR-EONIA",L470)/AO470</f>
        <v>#VALUE!</v>
      </c>
      <c r="AQ470" s="224" t="str">
        <f ca="1">IF(ISERROR(AP470),"",_xll.qlBachelierBlackFormulaImpliedVol(IF(AF470="Receiver","Put",IF(AF470="Payer","Call","NA")),AE470+E470%%,AE470,_xll.qlDayCounterYearFraction("Act/365 (Fixed)",B470,K470),AP470))</f>
        <v/>
      </c>
      <c r="AR470" s="225" t="str">
        <f ca="1">IF(ISERROR(AP470),"",_xll.qlBlackFormulaImpliedStdDev(IF(AF470="Receiver","Put",IF(AF470="Payer","Call","NA")),AE470+E470%%,AE470,AP470)/SQRT(_xll.qlDayCounterYearFraction("Act/365 (Fixed)",B470,K470)))</f>
        <v/>
      </c>
    </row>
    <row r="471" spans="2:44">
      <c r="B471" s="210">
        <f t="shared" ca="1" si="24"/>
        <v>42276</v>
      </c>
      <c r="C471" s="107" t="s">
        <v>47</v>
      </c>
      <c r="D471" s="107" t="s">
        <v>46</v>
      </c>
      <c r="E471" s="107">
        <v>25</v>
      </c>
      <c r="F471" s="209" t="str">
        <f t="shared" si="25"/>
        <v>EUR FWD PREM 25 15Y10Y</v>
      </c>
      <c r="G471" s="212">
        <f t="shared" si="26"/>
        <v>6.8999999999999999E-3</v>
      </c>
      <c r="H471" s="213" t="str">
        <f>VLOOKUP(F471,SwaptionVols!$Z:$AE,4,FALSE)</f>
        <v>#N/A N/A</v>
      </c>
      <c r="I471" s="211" t="s">
        <v>7574</v>
      </c>
      <c r="J471" s="211" t="s">
        <v>7575</v>
      </c>
      <c r="K471" s="210">
        <f ca="1">_xll.qlCalendarAdvance(I471,B471,C471,J471)</f>
        <v>47756</v>
      </c>
      <c r="L471" s="210">
        <f ca="1">_xll.qlCalendarAdvance(I471,K471,"2d")</f>
        <v>47758</v>
      </c>
      <c r="M471" s="210">
        <f ca="1">_xll.qlCalendarAdvance(I471,L471,D471,"unadjusted")</f>
        <v>51411</v>
      </c>
      <c r="N471" s="211" t="s">
        <v>41</v>
      </c>
      <c r="O471" s="211" t="s">
        <v>7574</v>
      </c>
      <c r="P471" s="211" t="s">
        <v>7575</v>
      </c>
      <c r="Q471" s="211" t="s">
        <v>7575</v>
      </c>
      <c r="R471" s="211" t="s">
        <v>7670</v>
      </c>
      <c r="S471" s="214" t="str">
        <f ca="1">_xll.qlSchedule(,L471,M471,N471,O471,P471,Q471,R471)</f>
        <v>obj_0086a#0000</v>
      </c>
      <c r="T471" s="211" t="s">
        <v>58</v>
      </c>
      <c r="U471" s="211" t="s">
        <v>7574</v>
      </c>
      <c r="V471" s="211" t="s">
        <v>7575</v>
      </c>
      <c r="W471" s="211" t="s">
        <v>7575</v>
      </c>
      <c r="X471" s="211" t="s">
        <v>7670</v>
      </c>
      <c r="Y471" s="214" t="str">
        <f ca="1">_xll.qlSchedule(,L471,M471,T471,U471,V471,W471,X471)</f>
        <v>obj_00c80#0000</v>
      </c>
      <c r="Z471" s="215" t="s">
        <v>7671</v>
      </c>
      <c r="AA471" s="216" t="s">
        <v>7640</v>
      </c>
      <c r="AB471" s="216" t="s">
        <v>7672</v>
      </c>
      <c r="AC471" s="214" t="str">
        <f ca="1">_xll.qlVanillaSwap(,,,S471,,Z471,Y471,AA471,,AB471)</f>
        <v>obj_00c81#0000</v>
      </c>
      <c r="AD471" s="214" t="b">
        <f ca="1">_xll.qlInstrumentSetPricingEngine(AC471,_xll.qlDiscountingSwapEngine(,"YC-EUR-EONIA"))</f>
        <v>1</v>
      </c>
      <c r="AE471" s="217">
        <f ca="1">_xll.qlVanillaSwapFairRate(AC471,AD471)</f>
        <v>1.8553929377463661E-2</v>
      </c>
      <c r="AF471" s="209" t="str">
        <f t="shared" si="27"/>
        <v>Payer</v>
      </c>
      <c r="AG471" s="218">
        <v>10000</v>
      </c>
      <c r="AH471" s="219" t="str">
        <f ca="1">_xll.qlVanillaSwap(,AF471,AG471,S471,AE471+E471%%,Z471,Y471,AA471,,AB471)</f>
        <v>obj_01299#0000</v>
      </c>
      <c r="AI471" s="219" t="str">
        <f ca="1">_xll.qlEuropeanExercise(,K471)</f>
        <v>obj_00431#0000</v>
      </c>
      <c r="AJ471" s="211" t="s">
        <v>7669</v>
      </c>
      <c r="AK471" s="220" t="str">
        <f ca="1">_xll.qlSwaption(,AH471,AI471,AJ471)</f>
        <v>obj_016bf#0000</v>
      </c>
      <c r="AL471" s="221" t="str">
        <f ca="1">_xll.qlConstantSwaptionVolatility(,,I471,J471,G471)</f>
        <v>obj_0029e#0000</v>
      </c>
      <c r="AM471" s="221" t="b">
        <f ca="1">_xll.qlInstrumentSetPricingEngine(AK471,_xll.qlBachelierBlackSwaptionEngine(,"YC-EUR-EONIA",AL471))</f>
        <v>1</v>
      </c>
      <c r="AN471" s="222">
        <f ca="1">_xll.qlInstrumentNPV(AK471,AM471)/_xll.qlYieldTSDiscount("YC-EUR-EONIA",L471)</f>
        <v>856.45566148650198</v>
      </c>
      <c r="AO471" s="222">
        <f ca="1">_xll.qlInstrumentResults(AK471,"annuity",AM471)</f>
        <v>76270.962618322039</v>
      </c>
      <c r="AP471" s="223" t="e">
        <f ca="1">H471*_xll.qlYieldTSDiscount("YC-EUR-EONIA",L471)/AO471</f>
        <v>#VALUE!</v>
      </c>
      <c r="AQ471" s="224" t="str">
        <f ca="1">IF(ISERROR(AP471),"",_xll.qlBachelierBlackFormulaImpliedVol(IF(AF471="Receiver","Put",IF(AF471="Payer","Call","NA")),AE471+E471%%,AE471,_xll.qlDayCounterYearFraction("Act/365 (Fixed)",B471,K471),AP471))</f>
        <v/>
      </c>
      <c r="AR471" s="225" t="str">
        <f ca="1">IF(ISERROR(AP471),"",_xll.qlBlackFormulaImpliedStdDev(IF(AF471="Receiver","Put",IF(AF471="Payer","Call","NA")),AE471+E471%%,AE471,AP471)/SQRT(_xll.qlDayCounterYearFraction("Act/365 (Fixed)",B471,K471)))</f>
        <v/>
      </c>
    </row>
    <row r="472" spans="2:44">
      <c r="B472" s="210">
        <f t="shared" ca="1" si="24"/>
        <v>42276</v>
      </c>
      <c r="C472" s="107" t="s">
        <v>47</v>
      </c>
      <c r="D472" s="107" t="s">
        <v>46</v>
      </c>
      <c r="E472" s="107">
        <v>50</v>
      </c>
      <c r="F472" s="209" t="str">
        <f t="shared" si="25"/>
        <v>EUR FWD PREM 50 15Y10Y</v>
      </c>
      <c r="G472" s="212">
        <f t="shared" si="26"/>
        <v>6.8999999999999999E-3</v>
      </c>
      <c r="H472" s="213" t="str">
        <f>VLOOKUP(F472,SwaptionVols!$Z:$AE,4,FALSE)</f>
        <v>#N/A N/A</v>
      </c>
      <c r="I472" s="211" t="s">
        <v>7574</v>
      </c>
      <c r="J472" s="211" t="s">
        <v>7575</v>
      </c>
      <c r="K472" s="210">
        <f ca="1">_xll.qlCalendarAdvance(I472,B472,C472,J472)</f>
        <v>47756</v>
      </c>
      <c r="L472" s="210">
        <f ca="1">_xll.qlCalendarAdvance(I472,K472,"2d")</f>
        <v>47758</v>
      </c>
      <c r="M472" s="210">
        <f ca="1">_xll.qlCalendarAdvance(I472,L472,D472,"unadjusted")</f>
        <v>51411</v>
      </c>
      <c r="N472" s="211" t="s">
        <v>41</v>
      </c>
      <c r="O472" s="211" t="s">
        <v>7574</v>
      </c>
      <c r="P472" s="211" t="s">
        <v>7575</v>
      </c>
      <c r="Q472" s="211" t="s">
        <v>7575</v>
      </c>
      <c r="R472" s="211" t="s">
        <v>7670</v>
      </c>
      <c r="S472" s="214" t="str">
        <f ca="1">_xll.qlSchedule(,L472,M472,N472,O472,P472,Q472,R472)</f>
        <v>obj_006ce#0000</v>
      </c>
      <c r="T472" s="211" t="s">
        <v>58</v>
      </c>
      <c r="U472" s="211" t="s">
        <v>7574</v>
      </c>
      <c r="V472" s="211" t="s">
        <v>7575</v>
      </c>
      <c r="W472" s="211" t="s">
        <v>7575</v>
      </c>
      <c r="X472" s="211" t="s">
        <v>7670</v>
      </c>
      <c r="Y472" s="214" t="str">
        <f ca="1">_xll.qlSchedule(,L472,M472,T472,U472,V472,W472,X472)</f>
        <v>obj_005a1#0000</v>
      </c>
      <c r="Z472" s="215" t="s">
        <v>7671</v>
      </c>
      <c r="AA472" s="216" t="s">
        <v>7640</v>
      </c>
      <c r="AB472" s="216" t="s">
        <v>7672</v>
      </c>
      <c r="AC472" s="214" t="str">
        <f ca="1">_xll.qlVanillaSwap(,,,S472,,Z472,Y472,AA472,,AB472)</f>
        <v>obj_00cea#0000</v>
      </c>
      <c r="AD472" s="214" t="b">
        <f ca="1">_xll.qlInstrumentSetPricingEngine(AC472,_xll.qlDiscountingSwapEngine(,"YC-EUR-EONIA"))</f>
        <v>1</v>
      </c>
      <c r="AE472" s="217">
        <f ca="1">_xll.qlVanillaSwapFairRate(AC472,AD472)</f>
        <v>1.8553929377463661E-2</v>
      </c>
      <c r="AF472" s="209" t="str">
        <f t="shared" si="27"/>
        <v>Payer</v>
      </c>
      <c r="AG472" s="218">
        <v>10000</v>
      </c>
      <c r="AH472" s="219" t="str">
        <f ca="1">_xll.qlVanillaSwap(,AF472,AG472,S472,AE472+E472%%,Z472,Y472,AA472,,AB472)</f>
        <v>obj_012ae#0000</v>
      </c>
      <c r="AI472" s="219" t="str">
        <f ca="1">_xll.qlEuropeanExercise(,K472)</f>
        <v>obj_0034c#0000</v>
      </c>
      <c r="AJ472" s="211" t="s">
        <v>7669</v>
      </c>
      <c r="AK472" s="220" t="str">
        <f ca="1">_xll.qlSwaption(,AH472,AI472,AJ472)</f>
        <v>obj_0146c#0000</v>
      </c>
      <c r="AL472" s="221" t="str">
        <f ca="1">_xll.qlConstantSwaptionVolatility(,,I472,J472,G472)</f>
        <v>obj_0028e#0000</v>
      </c>
      <c r="AM472" s="221" t="b">
        <f ca="1">_xll.qlInstrumentSetPricingEngine(AK472,_xll.qlBachelierBlackSwaptionEngine(,"YC-EUR-EONIA",AL472))</f>
        <v>1</v>
      </c>
      <c r="AN472" s="222">
        <f ca="1">_xll.qlInstrumentNPV(AK472,AM472)/_xll.qlYieldTSDiscount("YC-EUR-EONIA",L472)</f>
        <v>755.93452861382696</v>
      </c>
      <c r="AO472" s="222">
        <f ca="1">_xll.qlInstrumentResults(AK472,"annuity",AM472)</f>
        <v>76270.962618322039</v>
      </c>
      <c r="AP472" s="223" t="e">
        <f ca="1">H472*_xll.qlYieldTSDiscount("YC-EUR-EONIA",L472)/AO472</f>
        <v>#VALUE!</v>
      </c>
      <c r="AQ472" s="224" t="str">
        <f ca="1">IF(ISERROR(AP472),"",_xll.qlBachelierBlackFormulaImpliedVol(IF(AF472="Receiver","Put",IF(AF472="Payer","Call","NA")),AE472+E472%%,AE472,_xll.qlDayCounterYearFraction("Act/365 (Fixed)",B472,K472),AP472))</f>
        <v/>
      </c>
      <c r="AR472" s="225" t="str">
        <f ca="1">IF(ISERROR(AP472),"",_xll.qlBlackFormulaImpliedStdDev(IF(AF472="Receiver","Put",IF(AF472="Payer","Call","NA")),AE472+E472%%,AE472,AP472)/SQRT(_xll.qlDayCounterYearFraction("Act/365 (Fixed)",B472,K472)))</f>
        <v/>
      </c>
    </row>
    <row r="473" spans="2:44">
      <c r="B473" s="210">
        <f t="shared" ca="1" si="24"/>
        <v>42276</v>
      </c>
      <c r="C473" s="107" t="s">
        <v>47</v>
      </c>
      <c r="D473" s="107" t="s">
        <v>46</v>
      </c>
      <c r="E473" s="107">
        <v>100</v>
      </c>
      <c r="F473" s="209" t="str">
        <f t="shared" si="25"/>
        <v>EUR FWD PREM 100 15Y10Y</v>
      </c>
      <c r="G473" s="212">
        <f t="shared" si="26"/>
        <v>6.8999999999999999E-3</v>
      </c>
      <c r="H473" s="213" t="str">
        <f>VLOOKUP(F473,SwaptionVols!$Z:$AE,4,FALSE)</f>
        <v>#N/A N/A</v>
      </c>
      <c r="I473" s="211" t="s">
        <v>7574</v>
      </c>
      <c r="J473" s="211" t="s">
        <v>7575</v>
      </c>
      <c r="K473" s="210">
        <f ca="1">_xll.qlCalendarAdvance(I473,B473,C473,J473)</f>
        <v>47756</v>
      </c>
      <c r="L473" s="210">
        <f ca="1">_xll.qlCalendarAdvance(I473,K473,"2d")</f>
        <v>47758</v>
      </c>
      <c r="M473" s="210">
        <f ca="1">_xll.qlCalendarAdvance(I473,L473,D473,"unadjusted")</f>
        <v>51411</v>
      </c>
      <c r="N473" s="211" t="s">
        <v>41</v>
      </c>
      <c r="O473" s="211" t="s">
        <v>7574</v>
      </c>
      <c r="P473" s="211" t="s">
        <v>7575</v>
      </c>
      <c r="Q473" s="211" t="s">
        <v>7575</v>
      </c>
      <c r="R473" s="211" t="s">
        <v>7670</v>
      </c>
      <c r="S473" s="214" t="str">
        <f ca="1">_xll.qlSchedule(,L473,M473,N473,O473,P473,Q473,R473)</f>
        <v>obj_00cac#0000</v>
      </c>
      <c r="T473" s="211" t="s">
        <v>58</v>
      </c>
      <c r="U473" s="211" t="s">
        <v>7574</v>
      </c>
      <c r="V473" s="211" t="s">
        <v>7575</v>
      </c>
      <c r="W473" s="211" t="s">
        <v>7575</v>
      </c>
      <c r="X473" s="211" t="s">
        <v>7670</v>
      </c>
      <c r="Y473" s="214" t="str">
        <f ca="1">_xll.qlSchedule(,L473,M473,T473,U473,V473,W473,X473)</f>
        <v>obj_00628#0000</v>
      </c>
      <c r="Z473" s="215" t="s">
        <v>7671</v>
      </c>
      <c r="AA473" s="216" t="s">
        <v>7640</v>
      </c>
      <c r="AB473" s="216" t="s">
        <v>7672</v>
      </c>
      <c r="AC473" s="214" t="str">
        <f ca="1">_xll.qlVanillaSwap(,,,S473,,Z473,Y473,AA473,,AB473)</f>
        <v>obj_00cad#0000</v>
      </c>
      <c r="AD473" s="214" t="b">
        <f ca="1">_xll.qlInstrumentSetPricingEngine(AC473,_xll.qlDiscountingSwapEngine(,"YC-EUR-EONIA"))</f>
        <v>1</v>
      </c>
      <c r="AE473" s="217">
        <f ca="1">_xll.qlVanillaSwapFairRate(AC473,AD473)</f>
        <v>1.8553929377463661E-2</v>
      </c>
      <c r="AF473" s="209" t="str">
        <f t="shared" si="27"/>
        <v>Payer</v>
      </c>
      <c r="AG473" s="218">
        <v>10000</v>
      </c>
      <c r="AH473" s="219" t="str">
        <f ca="1">_xll.qlVanillaSwap(,AF473,AG473,S473,AE473+E473%%,Z473,Y473,AA473,,AB473)</f>
        <v>obj_01428#0000</v>
      </c>
      <c r="AI473" s="219" t="str">
        <f ca="1">_xll.qlEuropeanExercise(,K473)</f>
        <v>obj_00348#0000</v>
      </c>
      <c r="AJ473" s="211" t="s">
        <v>7669</v>
      </c>
      <c r="AK473" s="220" t="str">
        <f ca="1">_xll.qlSwaption(,AH473,AI473,AJ473)</f>
        <v>obj_01493#0000</v>
      </c>
      <c r="AL473" s="221" t="str">
        <f ca="1">_xll.qlConstantSwaptionVolatility(,,I473,J473,G473)</f>
        <v>obj_00234#0000</v>
      </c>
      <c r="AM473" s="221" t="b">
        <f ca="1">_xll.qlInstrumentSetPricingEngine(AK473,_xll.qlBachelierBlackSwaptionEngine(,"YC-EUR-EONIA",AL473))</f>
        <v>1</v>
      </c>
      <c r="AN473" s="222">
        <f ca="1">_xll.qlInstrumentNPV(AK473,AM473)/_xll.qlYieldTSDiscount("YC-EUR-EONIA",L473)</f>
        <v>579.57961886264172</v>
      </c>
      <c r="AO473" s="222">
        <f ca="1">_xll.qlInstrumentResults(AK473,"annuity",AM473)</f>
        <v>76270.962618322039</v>
      </c>
      <c r="AP473" s="223" t="e">
        <f ca="1">H473*_xll.qlYieldTSDiscount("YC-EUR-EONIA",L473)/AO473</f>
        <v>#VALUE!</v>
      </c>
      <c r="AQ473" s="224" t="str">
        <f ca="1">IF(ISERROR(AP473),"",_xll.qlBachelierBlackFormulaImpliedVol(IF(AF473="Receiver","Put",IF(AF473="Payer","Call","NA")),AE473+E473%%,AE473,_xll.qlDayCounterYearFraction("Act/365 (Fixed)",B473,K473),AP473))</f>
        <v/>
      </c>
      <c r="AR473" s="225" t="str">
        <f ca="1">IF(ISERROR(AP473),"",_xll.qlBlackFormulaImpliedStdDev(IF(AF473="Receiver","Put",IF(AF473="Payer","Call","NA")),AE473+E473%%,AE473,AP473)/SQRT(_xll.qlDayCounterYearFraction("Act/365 (Fixed)",B473,K473)))</f>
        <v/>
      </c>
    </row>
    <row r="474" spans="2:44">
      <c r="B474" s="210">
        <f t="shared" ca="1" si="24"/>
        <v>42276</v>
      </c>
      <c r="C474" s="107" t="s">
        <v>47</v>
      </c>
      <c r="D474" s="107" t="s">
        <v>46</v>
      </c>
      <c r="E474" s="107">
        <v>200</v>
      </c>
      <c r="F474" s="209" t="str">
        <f t="shared" si="25"/>
        <v>EUR FWD PREM 200 15Y10Y</v>
      </c>
      <c r="G474" s="212">
        <f t="shared" si="26"/>
        <v>6.8999999999999999E-3</v>
      </c>
      <c r="H474" s="213" t="str">
        <f>VLOOKUP(F474,SwaptionVols!$Z:$AE,4,FALSE)</f>
        <v>#N/A N/A</v>
      </c>
      <c r="I474" s="211" t="s">
        <v>7574</v>
      </c>
      <c r="J474" s="211" t="s">
        <v>7575</v>
      </c>
      <c r="K474" s="210">
        <f ca="1">_xll.qlCalendarAdvance(I474,B474,C474,J474)</f>
        <v>47756</v>
      </c>
      <c r="L474" s="210">
        <f ca="1">_xll.qlCalendarAdvance(I474,K474,"2d")</f>
        <v>47758</v>
      </c>
      <c r="M474" s="210">
        <f ca="1">_xll.qlCalendarAdvance(I474,L474,D474,"unadjusted")</f>
        <v>51411</v>
      </c>
      <c r="N474" s="211" t="s">
        <v>41</v>
      </c>
      <c r="O474" s="211" t="s">
        <v>7574</v>
      </c>
      <c r="P474" s="211" t="s">
        <v>7575</v>
      </c>
      <c r="Q474" s="211" t="s">
        <v>7575</v>
      </c>
      <c r="R474" s="211" t="s">
        <v>7670</v>
      </c>
      <c r="S474" s="214" t="str">
        <f ca="1">_xll.qlSchedule(,L474,M474,N474,O474,P474,Q474,R474)</f>
        <v>obj_006ca#0000</v>
      </c>
      <c r="T474" s="211" t="s">
        <v>58</v>
      </c>
      <c r="U474" s="211" t="s">
        <v>7574</v>
      </c>
      <c r="V474" s="211" t="s">
        <v>7575</v>
      </c>
      <c r="W474" s="211" t="s">
        <v>7575</v>
      </c>
      <c r="X474" s="211" t="s">
        <v>7670</v>
      </c>
      <c r="Y474" s="214" t="str">
        <f ca="1">_xll.qlSchedule(,L474,M474,T474,U474,V474,W474,X474)</f>
        <v>obj_00d48#0000</v>
      </c>
      <c r="Z474" s="215" t="s">
        <v>7671</v>
      </c>
      <c r="AA474" s="216" t="s">
        <v>7640</v>
      </c>
      <c r="AB474" s="216" t="s">
        <v>7672</v>
      </c>
      <c r="AC474" s="214" t="str">
        <f ca="1">_xll.qlVanillaSwap(,,,S474,,Z474,Y474,AA474,,AB474)</f>
        <v>obj_00e88#0000</v>
      </c>
      <c r="AD474" s="214" t="b">
        <f ca="1">_xll.qlInstrumentSetPricingEngine(AC474,_xll.qlDiscountingSwapEngine(,"YC-EUR-EONIA"))</f>
        <v>1</v>
      </c>
      <c r="AE474" s="217">
        <f ca="1">_xll.qlVanillaSwapFairRate(AC474,AD474)</f>
        <v>1.8553929377463661E-2</v>
      </c>
      <c r="AF474" s="209" t="str">
        <f t="shared" si="27"/>
        <v>Payer</v>
      </c>
      <c r="AG474" s="218">
        <v>10000</v>
      </c>
      <c r="AH474" s="219" t="str">
        <f ca="1">_xll.qlVanillaSwap(,AF474,AG474,S474,AE474+E474%%,Z474,Y474,AA474,,AB474)</f>
        <v>obj_0150a#0000</v>
      </c>
      <c r="AI474" s="219" t="str">
        <f ca="1">_xll.qlEuropeanExercise(,K474)</f>
        <v>obj_003f8#0000</v>
      </c>
      <c r="AJ474" s="211" t="s">
        <v>7669</v>
      </c>
      <c r="AK474" s="220" t="str">
        <f ca="1">_xll.qlSwaption(,AH474,AI474,AJ474)</f>
        <v>obj_0150b#0000</v>
      </c>
      <c r="AL474" s="221" t="str">
        <f ca="1">_xll.qlConstantSwaptionVolatility(,,I474,J474,G474)</f>
        <v>obj_00317#0000</v>
      </c>
      <c r="AM474" s="221" t="b">
        <f ca="1">_xll.qlInstrumentSetPricingEngine(AK474,_xll.qlBachelierBlackSwaptionEngine(,"YC-EUR-EONIA",AL474))</f>
        <v>1</v>
      </c>
      <c r="AN474" s="222">
        <f ca="1">_xll.qlInstrumentNPV(AK474,AM474)/_xll.qlYieldTSDiscount("YC-EUR-EONIA",L474)</f>
        <v>318.46708883412504</v>
      </c>
      <c r="AO474" s="222">
        <f ca="1">_xll.qlInstrumentResults(AK474,"annuity",AM474)</f>
        <v>76270.962618322039</v>
      </c>
      <c r="AP474" s="223" t="e">
        <f ca="1">H474*_xll.qlYieldTSDiscount("YC-EUR-EONIA",L474)/AO474</f>
        <v>#VALUE!</v>
      </c>
      <c r="AQ474" s="224" t="str">
        <f ca="1">IF(ISERROR(AP474),"",_xll.qlBachelierBlackFormulaImpliedVol(IF(AF474="Receiver","Put",IF(AF474="Payer","Call","NA")),AE474+E474%%,AE474,_xll.qlDayCounterYearFraction("Act/365 (Fixed)",B474,K474),AP474))</f>
        <v/>
      </c>
      <c r="AR474" s="225" t="str">
        <f ca="1">IF(ISERROR(AP474),"",_xll.qlBlackFormulaImpliedStdDev(IF(AF474="Receiver","Put",IF(AF474="Payer","Call","NA")),AE474+E474%%,AE474,AP474)/SQRT(_xll.qlDayCounterYearFraction("Act/365 (Fixed)",B474,K474)))</f>
        <v/>
      </c>
    </row>
    <row r="475" spans="2:44">
      <c r="B475" s="210">
        <f t="shared" ref="B475:B538" ca="1" si="28">RefDate</f>
        <v>42276</v>
      </c>
      <c r="C475" s="107" t="s">
        <v>209</v>
      </c>
      <c r="D475" s="107" t="s">
        <v>47</v>
      </c>
      <c r="E475" s="107">
        <v>-200</v>
      </c>
      <c r="F475" s="209" t="str">
        <f t="shared" si="25"/>
        <v>EUR FWD PREM-200 1M15Y</v>
      </c>
      <c r="G475" s="212">
        <f t="shared" si="26"/>
        <v>7.5199999999999998E-3</v>
      </c>
      <c r="H475" s="213" t="str">
        <f>VLOOKUP(F475,SwaptionVols!$Z:$AE,4,FALSE)</f>
        <v>#N/A N/A</v>
      </c>
      <c r="I475" s="211" t="s">
        <v>7574</v>
      </c>
      <c r="J475" s="211" t="s">
        <v>7575</v>
      </c>
      <c r="K475" s="210">
        <f ca="1">_xll.qlCalendarAdvance(I475,B475,C475,J475)</f>
        <v>42306</v>
      </c>
      <c r="L475" s="210">
        <f ca="1">_xll.qlCalendarAdvance(I475,K475,"2d")</f>
        <v>42310</v>
      </c>
      <c r="M475" s="210">
        <f ca="1">_xll.qlCalendarAdvance(I475,L475,D475,"unadjusted")</f>
        <v>47789</v>
      </c>
      <c r="N475" s="211" t="s">
        <v>41</v>
      </c>
      <c r="O475" s="211" t="s">
        <v>7574</v>
      </c>
      <c r="P475" s="211" t="s">
        <v>7575</v>
      </c>
      <c r="Q475" s="211" t="s">
        <v>7575</v>
      </c>
      <c r="R475" s="211" t="s">
        <v>7670</v>
      </c>
      <c r="S475" s="214" t="str">
        <f ca="1">_xll.qlSchedule(,L475,M475,N475,O475,P475,Q475,R475)</f>
        <v>obj_006f8#0000</v>
      </c>
      <c r="T475" s="211" t="s">
        <v>58</v>
      </c>
      <c r="U475" s="211" t="s">
        <v>7574</v>
      </c>
      <c r="V475" s="211" t="s">
        <v>7575</v>
      </c>
      <c r="W475" s="211" t="s">
        <v>7575</v>
      </c>
      <c r="X475" s="211" t="s">
        <v>7670</v>
      </c>
      <c r="Y475" s="214" t="str">
        <f ca="1">_xll.qlSchedule(,L475,M475,T475,U475,V475,W475,X475)</f>
        <v>obj_0058a#0000</v>
      </c>
      <c r="Z475" s="215" t="s">
        <v>7671</v>
      </c>
      <c r="AA475" s="216" t="s">
        <v>7640</v>
      </c>
      <c r="AB475" s="216" t="s">
        <v>7672</v>
      </c>
      <c r="AC475" s="214" t="str">
        <f ca="1">_xll.qlVanillaSwap(,,,S475,,Z475,Y475,AA475,,AB475)</f>
        <v>obj_00d45#0000</v>
      </c>
      <c r="AD475" s="214" t="b">
        <f ca="1">_xll.qlInstrumentSetPricingEngine(AC475,_xll.qlDiscountingSwapEngine(,"YC-EUR-EONIA"))</f>
        <v>1</v>
      </c>
      <c r="AE475" s="217">
        <f ca="1">_xll.qlVanillaSwapFairRate(AC475,AD475)</f>
        <v>1.3383887496180049E-2</v>
      </c>
      <c r="AF475" s="209" t="str">
        <f t="shared" si="27"/>
        <v>Receiver</v>
      </c>
      <c r="AG475" s="218">
        <v>10000</v>
      </c>
      <c r="AH475" s="219" t="str">
        <f ca="1">_xll.qlVanillaSwap(,AF475,AG475,S475,AE475+E475%%,Z475,Y475,AA475,,AB475)</f>
        <v>obj_013ba#0000</v>
      </c>
      <c r="AI475" s="219" t="str">
        <f ca="1">_xll.qlEuropeanExercise(,K475)</f>
        <v>obj_00399#0000</v>
      </c>
      <c r="AJ475" s="211" t="s">
        <v>7669</v>
      </c>
      <c r="AK475" s="220" t="str">
        <f ca="1">_xll.qlSwaption(,AH475,AI475,AJ475)</f>
        <v>obj_0161b#0000</v>
      </c>
      <c r="AL475" s="221" t="str">
        <f ca="1">_xll.qlConstantSwaptionVolatility(,,I475,J475,G475)</f>
        <v>obj_0028a#0000</v>
      </c>
      <c r="AM475" s="221" t="b">
        <f ca="1">_xll.qlInstrumentSetPricingEngine(AK475,_xll.qlBachelierBlackSwaptionEngine(,"YC-EUR-EONIA",AL475))</f>
        <v>1</v>
      </c>
      <c r="AN475" s="222">
        <f ca="1">_xll.qlInstrumentNPV(AK475,AM475)/_xll.qlYieldTSDiscount("YC-EUR-EONIA",L475)</f>
        <v>2.6821400061805465E-19</v>
      </c>
      <c r="AO475" s="222">
        <f ca="1">_xll.qlInstrumentResults(AK475,"annuity",AM475)</f>
        <v>135150.77383332152</v>
      </c>
      <c r="AP475" s="223" t="e">
        <f ca="1">H475*_xll.qlYieldTSDiscount("YC-EUR-EONIA",L475)/AO475</f>
        <v>#VALUE!</v>
      </c>
      <c r="AQ475" s="224" t="str">
        <f ca="1">IF(ISERROR(AP475),"",_xll.qlBachelierBlackFormulaImpliedVol(IF(AF475="Receiver","Put",IF(AF475="Payer","Call","NA")),AE475+E475%%,AE475,_xll.qlDayCounterYearFraction("Act/365 (Fixed)",B475,K475),AP475))</f>
        <v/>
      </c>
      <c r="AR475" s="225" t="str">
        <f ca="1">IF(ISERROR(AP475),"",_xll.qlBlackFormulaImpliedStdDev(IF(AF475="Receiver","Put",IF(AF475="Payer","Call","NA")),AE475+E475%%,AE475,AP475)/SQRT(_xll.qlDayCounterYearFraction("Act/365 (Fixed)",B475,K475)))</f>
        <v/>
      </c>
    </row>
    <row r="476" spans="2:44">
      <c r="B476" s="210">
        <f t="shared" ca="1" si="28"/>
        <v>42276</v>
      </c>
      <c r="C476" s="107" t="s">
        <v>209</v>
      </c>
      <c r="D476" s="107" t="s">
        <v>47</v>
      </c>
      <c r="E476" s="107">
        <v>-100</v>
      </c>
      <c r="F476" s="209" t="str">
        <f t="shared" ref="F476:F539" si="29">H$218&amp;IF(E476&gt;0," ","")&amp;E476&amp;" "&amp;C476&amp;D476</f>
        <v>EUR FWD PREM-100 1M15Y</v>
      </c>
      <c r="G476" s="212">
        <f t="shared" ref="G476:G539" si="30">VLOOKUP(C476&amp;D476,$F$4:$G$214,2,0)</f>
        <v>7.5199999999999998E-3</v>
      </c>
      <c r="H476" s="213" t="str">
        <f>VLOOKUP(F476,SwaptionVols!$Z:$AE,4,FALSE)</f>
        <v>#N/A N/A</v>
      </c>
      <c r="I476" s="211" t="s">
        <v>7574</v>
      </c>
      <c r="J476" s="211" t="s">
        <v>7575</v>
      </c>
      <c r="K476" s="210">
        <f ca="1">_xll.qlCalendarAdvance(I476,B476,C476,J476)</f>
        <v>42306</v>
      </c>
      <c r="L476" s="210">
        <f ca="1">_xll.qlCalendarAdvance(I476,K476,"2d")</f>
        <v>42310</v>
      </c>
      <c r="M476" s="210">
        <f ca="1">_xll.qlCalendarAdvance(I476,L476,D476,"unadjusted")</f>
        <v>47789</v>
      </c>
      <c r="N476" s="211" t="s">
        <v>41</v>
      </c>
      <c r="O476" s="211" t="s">
        <v>7574</v>
      </c>
      <c r="P476" s="211" t="s">
        <v>7575</v>
      </c>
      <c r="Q476" s="211" t="s">
        <v>7575</v>
      </c>
      <c r="R476" s="211" t="s">
        <v>7670</v>
      </c>
      <c r="S476" s="214" t="str">
        <f ca="1">_xll.qlSchedule(,L476,M476,N476,O476,P476,Q476,R476)</f>
        <v>obj_008e1#0000</v>
      </c>
      <c r="T476" s="211" t="s">
        <v>58</v>
      </c>
      <c r="U476" s="211" t="s">
        <v>7574</v>
      </c>
      <c r="V476" s="211" t="s">
        <v>7575</v>
      </c>
      <c r="W476" s="211" t="s">
        <v>7575</v>
      </c>
      <c r="X476" s="211" t="s">
        <v>7670</v>
      </c>
      <c r="Y476" s="214" t="str">
        <f ca="1">_xll.qlSchedule(,L476,M476,T476,U476,V476,W476,X476)</f>
        <v>obj_008e2#0000</v>
      </c>
      <c r="Z476" s="215" t="s">
        <v>7671</v>
      </c>
      <c r="AA476" s="216" t="s">
        <v>7640</v>
      </c>
      <c r="AB476" s="216" t="s">
        <v>7672</v>
      </c>
      <c r="AC476" s="214" t="str">
        <f ca="1">_xll.qlVanillaSwap(,,,S476,,Z476,Y476,AA476,,AB476)</f>
        <v>obj_00d0a#0000</v>
      </c>
      <c r="AD476" s="214" t="b">
        <f ca="1">_xll.qlInstrumentSetPricingEngine(AC476,_xll.qlDiscountingSwapEngine(,"YC-EUR-EONIA"))</f>
        <v>1</v>
      </c>
      <c r="AE476" s="217">
        <f ca="1">_xll.qlVanillaSwapFairRate(AC476,AD476)</f>
        <v>1.3383887496180049E-2</v>
      </c>
      <c r="AF476" s="209" t="str">
        <f t="shared" ref="AF476:AF539" si="31">IF(E476&gt;0,"Payer",IF(E476&lt;0,"Receiver","NA"))</f>
        <v>Receiver</v>
      </c>
      <c r="AG476" s="218">
        <v>10000</v>
      </c>
      <c r="AH476" s="219" t="str">
        <f ca="1">_xll.qlVanillaSwap(,AF476,AG476,S476,AE476+E476%%,Z476,Y476,AA476,,AB476)</f>
        <v>obj_0143e#0000</v>
      </c>
      <c r="AI476" s="219" t="str">
        <f ca="1">_xll.qlEuropeanExercise(,K476)</f>
        <v>obj_003c4#0000</v>
      </c>
      <c r="AJ476" s="211" t="s">
        <v>7669</v>
      </c>
      <c r="AK476" s="220" t="str">
        <f ca="1">_xll.qlSwaption(,AH476,AI476,AJ476)</f>
        <v>obj_016eb#0000</v>
      </c>
      <c r="AL476" s="221" t="str">
        <f ca="1">_xll.qlConstantSwaptionVolatility(,,I476,J476,G476)</f>
        <v>obj_002e7#0000</v>
      </c>
      <c r="AM476" s="221" t="b">
        <f ca="1">_xll.qlInstrumentSetPricingEngine(AK476,_xll.qlBachelierBlackSwaptionEngine(,"YC-EUR-EONIA",AL476))</f>
        <v>1</v>
      </c>
      <c r="AN476" s="222">
        <f ca="1">_xll.qlInstrumentNPV(AK476,AM476)/_xll.qlYieldTSDiscount("YC-EUR-EONIA",L476)</f>
        <v>1.0182166308371897E-4</v>
      </c>
      <c r="AO476" s="222">
        <f ca="1">_xll.qlInstrumentResults(AK476,"annuity",AM476)</f>
        <v>135150.77383332152</v>
      </c>
      <c r="AP476" s="223" t="e">
        <f ca="1">H476*_xll.qlYieldTSDiscount("YC-EUR-EONIA",L476)/AO476</f>
        <v>#VALUE!</v>
      </c>
      <c r="AQ476" s="224" t="str">
        <f ca="1">IF(ISERROR(AP476),"",_xll.qlBachelierBlackFormulaImpliedVol(IF(AF476="Receiver","Put",IF(AF476="Payer","Call","NA")),AE476+E476%%,AE476,_xll.qlDayCounterYearFraction("Act/365 (Fixed)",B476,K476),AP476))</f>
        <v/>
      </c>
      <c r="AR476" s="225" t="str">
        <f ca="1">IF(ISERROR(AP476),"",_xll.qlBlackFormulaImpliedStdDev(IF(AF476="Receiver","Put",IF(AF476="Payer","Call","NA")),AE476+E476%%,AE476,AP476)/SQRT(_xll.qlDayCounterYearFraction("Act/365 (Fixed)",B476,K476)))</f>
        <v/>
      </c>
    </row>
    <row r="477" spans="2:44">
      <c r="B477" s="210">
        <f t="shared" ca="1" si="28"/>
        <v>42276</v>
      </c>
      <c r="C477" s="107" t="s">
        <v>209</v>
      </c>
      <c r="D477" s="107" t="s">
        <v>47</v>
      </c>
      <c r="E477" s="107">
        <v>-50</v>
      </c>
      <c r="F477" s="209" t="str">
        <f t="shared" si="29"/>
        <v>EUR FWD PREM-50 1M15Y</v>
      </c>
      <c r="G477" s="212">
        <f t="shared" si="30"/>
        <v>7.5199999999999998E-3</v>
      </c>
      <c r="H477" s="213" t="str">
        <f>VLOOKUP(F477,SwaptionVols!$Z:$AE,4,FALSE)</f>
        <v>#N/A N/A</v>
      </c>
      <c r="I477" s="211" t="s">
        <v>7574</v>
      </c>
      <c r="J477" s="211" t="s">
        <v>7575</v>
      </c>
      <c r="K477" s="210">
        <f ca="1">_xll.qlCalendarAdvance(I477,B477,C477,J477)</f>
        <v>42306</v>
      </c>
      <c r="L477" s="210">
        <f ca="1">_xll.qlCalendarAdvance(I477,K477,"2d")</f>
        <v>42310</v>
      </c>
      <c r="M477" s="210">
        <f ca="1">_xll.qlCalendarAdvance(I477,L477,D477,"unadjusted")</f>
        <v>47789</v>
      </c>
      <c r="N477" s="211" t="s">
        <v>41</v>
      </c>
      <c r="O477" s="211" t="s">
        <v>7574</v>
      </c>
      <c r="P477" s="211" t="s">
        <v>7575</v>
      </c>
      <c r="Q477" s="211" t="s">
        <v>7575</v>
      </c>
      <c r="R477" s="211" t="s">
        <v>7670</v>
      </c>
      <c r="S477" s="214" t="str">
        <f ca="1">_xll.qlSchedule(,L477,M477,N477,O477,P477,Q477,R477)</f>
        <v>obj_007ed#0000</v>
      </c>
      <c r="T477" s="211" t="s">
        <v>58</v>
      </c>
      <c r="U477" s="211" t="s">
        <v>7574</v>
      </c>
      <c r="V477" s="211" t="s">
        <v>7575</v>
      </c>
      <c r="W477" s="211" t="s">
        <v>7575</v>
      </c>
      <c r="X477" s="211" t="s">
        <v>7670</v>
      </c>
      <c r="Y477" s="214" t="str">
        <f ca="1">_xll.qlSchedule(,L477,M477,T477,U477,V477,W477,X477)</f>
        <v>obj_00b8c#0000</v>
      </c>
      <c r="Z477" s="215" t="s">
        <v>7671</v>
      </c>
      <c r="AA477" s="216" t="s">
        <v>7640</v>
      </c>
      <c r="AB477" s="216" t="s">
        <v>7672</v>
      </c>
      <c r="AC477" s="214" t="str">
        <f ca="1">_xll.qlVanillaSwap(,,,S477,,Z477,Y477,AA477,,AB477)</f>
        <v>obj_00b8d#0000</v>
      </c>
      <c r="AD477" s="214" t="b">
        <f ca="1">_xll.qlInstrumentSetPricingEngine(AC477,_xll.qlDiscountingSwapEngine(,"YC-EUR-EONIA"))</f>
        <v>1</v>
      </c>
      <c r="AE477" s="217">
        <f ca="1">_xll.qlVanillaSwapFairRate(AC477,AD477)</f>
        <v>1.3383887496180049E-2</v>
      </c>
      <c r="AF477" s="209" t="str">
        <f t="shared" si="31"/>
        <v>Receiver</v>
      </c>
      <c r="AG477" s="218">
        <v>10000</v>
      </c>
      <c r="AH477" s="219" t="str">
        <f ca="1">_xll.qlVanillaSwap(,AF477,AG477,S477,AE477+E477%%,Z477,Y477,AA477,,AB477)</f>
        <v>obj_012a4#0000</v>
      </c>
      <c r="AI477" s="219" t="str">
        <f ca="1">_xll.qlEuropeanExercise(,K477)</f>
        <v>obj_005fa#0000</v>
      </c>
      <c r="AJ477" s="211" t="s">
        <v>7669</v>
      </c>
      <c r="AK477" s="220" t="str">
        <f ca="1">_xll.qlSwaption(,AH477,AI477,AJ477)</f>
        <v>obj_01624#0000</v>
      </c>
      <c r="AL477" s="221" t="str">
        <f ca="1">_xll.qlConstantSwaptionVolatility(,,I477,J477,G477)</f>
        <v>obj_0024f#0000</v>
      </c>
      <c r="AM477" s="221" t="b">
        <f ca="1">_xll.qlInstrumentSetPricingEngine(AK477,_xll.qlBachelierBlackSwaptionEngine(,"YC-EUR-EONIA",AL477))</f>
        <v>1</v>
      </c>
      <c r="AN477" s="222">
        <f ca="1">_xll.qlInstrumentNPV(AK477,AM477)/_xll.qlYieldTSDiscount("YC-EUR-EONIA",L477)</f>
        <v>1.0082618254557163</v>
      </c>
      <c r="AO477" s="222">
        <f ca="1">_xll.qlInstrumentResults(AK477,"annuity",AM477)</f>
        <v>135150.77383332152</v>
      </c>
      <c r="AP477" s="223" t="e">
        <f ca="1">H477*_xll.qlYieldTSDiscount("YC-EUR-EONIA",L477)/AO477</f>
        <v>#VALUE!</v>
      </c>
      <c r="AQ477" s="224" t="str">
        <f ca="1">IF(ISERROR(AP477),"",_xll.qlBachelierBlackFormulaImpliedVol(IF(AF477="Receiver","Put",IF(AF477="Payer","Call","NA")),AE477+E477%%,AE477,_xll.qlDayCounterYearFraction("Act/365 (Fixed)",B477,K477),AP477))</f>
        <v/>
      </c>
      <c r="AR477" s="225" t="str">
        <f ca="1">IF(ISERROR(AP477),"",_xll.qlBlackFormulaImpliedStdDev(IF(AF477="Receiver","Put",IF(AF477="Payer","Call","NA")),AE477+E477%%,AE477,AP477)/SQRT(_xll.qlDayCounterYearFraction("Act/365 (Fixed)",B477,K477)))</f>
        <v/>
      </c>
    </row>
    <row r="478" spans="2:44">
      <c r="B478" s="210">
        <f t="shared" ca="1" si="28"/>
        <v>42276</v>
      </c>
      <c r="C478" s="107" t="s">
        <v>209</v>
      </c>
      <c r="D478" s="107" t="s">
        <v>47</v>
      </c>
      <c r="E478" s="107">
        <v>-25</v>
      </c>
      <c r="F478" s="209" t="str">
        <f t="shared" si="29"/>
        <v>EUR FWD PREM-25 1M15Y</v>
      </c>
      <c r="G478" s="212">
        <f t="shared" si="30"/>
        <v>7.5199999999999998E-3</v>
      </c>
      <c r="H478" s="213" t="str">
        <f>VLOOKUP(F478,SwaptionVols!$Z:$AE,4,FALSE)</f>
        <v>#N/A N/A</v>
      </c>
      <c r="I478" s="211" t="s">
        <v>7574</v>
      </c>
      <c r="J478" s="211" t="s">
        <v>7575</v>
      </c>
      <c r="K478" s="210">
        <f ca="1">_xll.qlCalendarAdvance(I478,B478,C478,J478)</f>
        <v>42306</v>
      </c>
      <c r="L478" s="210">
        <f ca="1">_xll.qlCalendarAdvance(I478,K478,"2d")</f>
        <v>42310</v>
      </c>
      <c r="M478" s="210">
        <f ca="1">_xll.qlCalendarAdvance(I478,L478,D478,"unadjusted")</f>
        <v>47789</v>
      </c>
      <c r="N478" s="211" t="s">
        <v>41</v>
      </c>
      <c r="O478" s="211" t="s">
        <v>7574</v>
      </c>
      <c r="P478" s="211" t="s">
        <v>7575</v>
      </c>
      <c r="Q478" s="211" t="s">
        <v>7575</v>
      </c>
      <c r="R478" s="211" t="s">
        <v>7670</v>
      </c>
      <c r="S478" s="214" t="str">
        <f ca="1">_xll.qlSchedule(,L478,M478,N478,O478,P478,Q478,R478)</f>
        <v>obj_009af#0000</v>
      </c>
      <c r="T478" s="211" t="s">
        <v>58</v>
      </c>
      <c r="U478" s="211" t="s">
        <v>7574</v>
      </c>
      <c r="V478" s="211" t="s">
        <v>7575</v>
      </c>
      <c r="W478" s="211" t="s">
        <v>7575</v>
      </c>
      <c r="X478" s="211" t="s">
        <v>7670</v>
      </c>
      <c r="Y478" s="214" t="str">
        <f ca="1">_xll.qlSchedule(,L478,M478,T478,U478,V478,W478,X478)</f>
        <v>obj_00819#0000</v>
      </c>
      <c r="Z478" s="215" t="s">
        <v>7671</v>
      </c>
      <c r="AA478" s="216" t="s">
        <v>7640</v>
      </c>
      <c r="AB478" s="216" t="s">
        <v>7672</v>
      </c>
      <c r="AC478" s="214" t="str">
        <f ca="1">_xll.qlVanillaSwap(,,,S478,,Z478,Y478,AA478,,AB478)</f>
        <v>obj_00a27#0000</v>
      </c>
      <c r="AD478" s="214" t="b">
        <f ca="1">_xll.qlInstrumentSetPricingEngine(AC478,_xll.qlDiscountingSwapEngine(,"YC-EUR-EONIA"))</f>
        <v>1</v>
      </c>
      <c r="AE478" s="217">
        <f ca="1">_xll.qlVanillaSwapFairRate(AC478,AD478)</f>
        <v>1.3383887496180049E-2</v>
      </c>
      <c r="AF478" s="209" t="str">
        <f t="shared" si="31"/>
        <v>Receiver</v>
      </c>
      <c r="AG478" s="218">
        <v>10000</v>
      </c>
      <c r="AH478" s="219" t="str">
        <f ca="1">_xll.qlVanillaSwap(,AF478,AG478,S478,AE478+E478%%,Z478,Y478,AA478,,AB478)</f>
        <v>obj_01229#0000</v>
      </c>
      <c r="AI478" s="219" t="str">
        <f ca="1">_xll.qlEuropeanExercise(,K478)</f>
        <v>obj_003c5#0000</v>
      </c>
      <c r="AJ478" s="211" t="s">
        <v>7669</v>
      </c>
      <c r="AK478" s="220" t="str">
        <f ca="1">_xll.qlSwaption(,AH478,AI478,AJ478)</f>
        <v>obj_015b6#0000</v>
      </c>
      <c r="AL478" s="221" t="str">
        <f ca="1">_xll.qlConstantSwaptionVolatility(,,I478,J478,G478)</f>
        <v>obj_00268#0000</v>
      </c>
      <c r="AM478" s="221" t="b">
        <f ca="1">_xll.qlInstrumentSetPricingEngine(AK478,_xll.qlBachelierBlackSwaptionEngine(,"YC-EUR-EONIA",AL478))</f>
        <v>1</v>
      </c>
      <c r="AN478" s="222">
        <f ca="1">_xll.qlInstrumentNPV(AK478,AM478)/_xll.qlYieldTSDiscount("YC-EUR-EONIA",L478)</f>
        <v>17.745876366770844</v>
      </c>
      <c r="AO478" s="222">
        <f ca="1">_xll.qlInstrumentResults(AK478,"annuity",AM478)</f>
        <v>135150.77383332152</v>
      </c>
      <c r="AP478" s="223" t="e">
        <f ca="1">H478*_xll.qlYieldTSDiscount("YC-EUR-EONIA",L478)/AO478</f>
        <v>#VALUE!</v>
      </c>
      <c r="AQ478" s="224" t="str">
        <f ca="1">IF(ISERROR(AP478),"",_xll.qlBachelierBlackFormulaImpliedVol(IF(AF478="Receiver","Put",IF(AF478="Payer","Call","NA")),AE478+E478%%,AE478,_xll.qlDayCounterYearFraction("Act/365 (Fixed)",B478,K478),AP478))</f>
        <v/>
      </c>
      <c r="AR478" s="225" t="str">
        <f ca="1">IF(ISERROR(AP478),"",_xll.qlBlackFormulaImpliedStdDev(IF(AF478="Receiver","Put",IF(AF478="Payer","Call","NA")),AE478+E478%%,AE478,AP478)/SQRT(_xll.qlDayCounterYearFraction("Act/365 (Fixed)",B478,K478)))</f>
        <v/>
      </c>
    </row>
    <row r="479" spans="2:44">
      <c r="B479" s="210">
        <f t="shared" ca="1" si="28"/>
        <v>42276</v>
      </c>
      <c r="C479" s="107" t="s">
        <v>209</v>
      </c>
      <c r="D479" s="107" t="s">
        <v>47</v>
      </c>
      <c r="E479" s="107">
        <v>25</v>
      </c>
      <c r="F479" s="209" t="str">
        <f t="shared" si="29"/>
        <v>EUR FWD PREM 25 1M15Y</v>
      </c>
      <c r="G479" s="212">
        <f t="shared" si="30"/>
        <v>7.5199999999999998E-3</v>
      </c>
      <c r="H479" s="213" t="str">
        <f>VLOOKUP(F479,SwaptionVols!$Z:$AE,4,FALSE)</f>
        <v>#N/A N/A</v>
      </c>
      <c r="I479" s="211" t="s">
        <v>7574</v>
      </c>
      <c r="J479" s="211" t="s">
        <v>7575</v>
      </c>
      <c r="K479" s="210">
        <f ca="1">_xll.qlCalendarAdvance(I479,B479,C479,J479)</f>
        <v>42306</v>
      </c>
      <c r="L479" s="210">
        <f ca="1">_xll.qlCalendarAdvance(I479,K479,"2d")</f>
        <v>42310</v>
      </c>
      <c r="M479" s="210">
        <f ca="1">_xll.qlCalendarAdvance(I479,L479,D479,"unadjusted")</f>
        <v>47789</v>
      </c>
      <c r="N479" s="211" t="s">
        <v>41</v>
      </c>
      <c r="O479" s="211" t="s">
        <v>7574</v>
      </c>
      <c r="P479" s="211" t="s">
        <v>7575</v>
      </c>
      <c r="Q479" s="211" t="s">
        <v>7575</v>
      </c>
      <c r="R479" s="211" t="s">
        <v>7670</v>
      </c>
      <c r="S479" s="214" t="str">
        <f ca="1">_xll.qlSchedule(,L479,M479,N479,O479,P479,Q479,R479)</f>
        <v>obj_00ca6#0000</v>
      </c>
      <c r="T479" s="211" t="s">
        <v>58</v>
      </c>
      <c r="U479" s="211" t="s">
        <v>7574</v>
      </c>
      <c r="V479" s="211" t="s">
        <v>7575</v>
      </c>
      <c r="W479" s="211" t="s">
        <v>7575</v>
      </c>
      <c r="X479" s="211" t="s">
        <v>7670</v>
      </c>
      <c r="Y479" s="214" t="str">
        <f ca="1">_xll.qlSchedule(,L479,M479,T479,U479,V479,W479,X479)</f>
        <v>obj_00693#0000</v>
      </c>
      <c r="Z479" s="215" t="s">
        <v>7671</v>
      </c>
      <c r="AA479" s="216" t="s">
        <v>7640</v>
      </c>
      <c r="AB479" s="216" t="s">
        <v>7672</v>
      </c>
      <c r="AC479" s="214" t="str">
        <f ca="1">_xll.qlVanillaSwap(,,,S479,,Z479,Y479,AA479,,AB479)</f>
        <v>obj_00ca7#0000</v>
      </c>
      <c r="AD479" s="214" t="b">
        <f ca="1">_xll.qlInstrumentSetPricingEngine(AC479,_xll.qlDiscountingSwapEngine(,"YC-EUR-EONIA"))</f>
        <v>1</v>
      </c>
      <c r="AE479" s="217">
        <f ca="1">_xll.qlVanillaSwapFairRate(AC479,AD479)</f>
        <v>1.3383887496180049E-2</v>
      </c>
      <c r="AF479" s="209" t="str">
        <f t="shared" si="31"/>
        <v>Payer</v>
      </c>
      <c r="AG479" s="218">
        <v>10000</v>
      </c>
      <c r="AH479" s="219" t="str">
        <f ca="1">_xll.qlVanillaSwap(,AF479,AG479,S479,AE479+E479%%,Z479,Y479,AA479,,AB479)</f>
        <v>obj_012d2#0000</v>
      </c>
      <c r="AI479" s="219" t="str">
        <f ca="1">_xll.qlEuropeanExercise(,K479)</f>
        <v>obj_004a7#0000</v>
      </c>
      <c r="AJ479" s="211" t="s">
        <v>7669</v>
      </c>
      <c r="AK479" s="220" t="str">
        <f ca="1">_xll.qlSwaption(,AH479,AI479,AJ479)</f>
        <v>obj_0152b#0000</v>
      </c>
      <c r="AL479" s="221" t="str">
        <f ca="1">_xll.qlConstantSwaptionVolatility(,,I479,J479,G479)</f>
        <v>obj_002e4#0000</v>
      </c>
      <c r="AM479" s="221" t="b">
        <f ca="1">_xll.qlInstrumentSetPricingEngine(AK479,_xll.qlBachelierBlackSwaptionEngine(,"YC-EUR-EONIA",AL479))</f>
        <v>1</v>
      </c>
      <c r="AN479" s="222">
        <f ca="1">_xll.qlInstrumentNPV(AK479,AM479)/_xll.qlYieldTSDiscount("YC-EUR-EONIA",L479)</f>
        <v>17.745876366771071</v>
      </c>
      <c r="AO479" s="222">
        <f ca="1">_xll.qlInstrumentResults(AK479,"annuity",AM479)</f>
        <v>135150.77383332152</v>
      </c>
      <c r="AP479" s="223" t="e">
        <f ca="1">H479*_xll.qlYieldTSDiscount("YC-EUR-EONIA",L479)/AO479</f>
        <v>#VALUE!</v>
      </c>
      <c r="AQ479" s="224" t="str">
        <f ca="1">IF(ISERROR(AP479),"",_xll.qlBachelierBlackFormulaImpliedVol(IF(AF479="Receiver","Put",IF(AF479="Payer","Call","NA")),AE479+E479%%,AE479,_xll.qlDayCounterYearFraction("Act/365 (Fixed)",B479,K479),AP479))</f>
        <v/>
      </c>
      <c r="AR479" s="225" t="str">
        <f ca="1">IF(ISERROR(AP479),"",_xll.qlBlackFormulaImpliedStdDev(IF(AF479="Receiver","Put",IF(AF479="Payer","Call","NA")),AE479+E479%%,AE479,AP479)/SQRT(_xll.qlDayCounterYearFraction("Act/365 (Fixed)",B479,K479)))</f>
        <v/>
      </c>
    </row>
    <row r="480" spans="2:44">
      <c r="B480" s="210">
        <f t="shared" ca="1" si="28"/>
        <v>42276</v>
      </c>
      <c r="C480" s="107" t="s">
        <v>209</v>
      </c>
      <c r="D480" s="107" t="s">
        <v>47</v>
      </c>
      <c r="E480" s="107">
        <v>50</v>
      </c>
      <c r="F480" s="209" t="str">
        <f t="shared" si="29"/>
        <v>EUR FWD PREM 50 1M15Y</v>
      </c>
      <c r="G480" s="212">
        <f t="shared" si="30"/>
        <v>7.5199999999999998E-3</v>
      </c>
      <c r="H480" s="213" t="str">
        <f>VLOOKUP(F480,SwaptionVols!$Z:$AE,4,FALSE)</f>
        <v>#N/A N/A</v>
      </c>
      <c r="I480" s="211" t="s">
        <v>7574</v>
      </c>
      <c r="J480" s="211" t="s">
        <v>7575</v>
      </c>
      <c r="K480" s="210">
        <f ca="1">_xll.qlCalendarAdvance(I480,B480,C480,J480)</f>
        <v>42306</v>
      </c>
      <c r="L480" s="210">
        <f ca="1">_xll.qlCalendarAdvance(I480,K480,"2d")</f>
        <v>42310</v>
      </c>
      <c r="M480" s="210">
        <f ca="1">_xll.qlCalendarAdvance(I480,L480,D480,"unadjusted")</f>
        <v>47789</v>
      </c>
      <c r="N480" s="211" t="s">
        <v>41</v>
      </c>
      <c r="O480" s="211" t="s">
        <v>7574</v>
      </c>
      <c r="P480" s="211" t="s">
        <v>7575</v>
      </c>
      <c r="Q480" s="211" t="s">
        <v>7575</v>
      </c>
      <c r="R480" s="211" t="s">
        <v>7670</v>
      </c>
      <c r="S480" s="214" t="str">
        <f ca="1">_xll.qlSchedule(,L480,M480,N480,O480,P480,Q480,R480)</f>
        <v>obj_00649#0000</v>
      </c>
      <c r="T480" s="211" t="s">
        <v>58</v>
      </c>
      <c r="U480" s="211" t="s">
        <v>7574</v>
      </c>
      <c r="V480" s="211" t="s">
        <v>7575</v>
      </c>
      <c r="W480" s="211" t="s">
        <v>7575</v>
      </c>
      <c r="X480" s="211" t="s">
        <v>7670</v>
      </c>
      <c r="Y480" s="214" t="str">
        <f ca="1">_xll.qlSchedule(,L480,M480,T480,U480,V480,W480,X480)</f>
        <v>obj_0071c#0000</v>
      </c>
      <c r="Z480" s="215" t="s">
        <v>7671</v>
      </c>
      <c r="AA480" s="216" t="s">
        <v>7640</v>
      </c>
      <c r="AB480" s="216" t="s">
        <v>7672</v>
      </c>
      <c r="AC480" s="214" t="str">
        <f ca="1">_xll.qlVanillaSwap(,,,S480,,Z480,Y480,AA480,,AB480)</f>
        <v>obj_00a0c#0000</v>
      </c>
      <c r="AD480" s="214" t="b">
        <f ca="1">_xll.qlInstrumentSetPricingEngine(AC480,_xll.qlDiscountingSwapEngine(,"YC-EUR-EONIA"))</f>
        <v>1</v>
      </c>
      <c r="AE480" s="217">
        <f ca="1">_xll.qlVanillaSwapFairRate(AC480,AD480)</f>
        <v>1.3383887496180049E-2</v>
      </c>
      <c r="AF480" s="209" t="str">
        <f t="shared" si="31"/>
        <v>Payer</v>
      </c>
      <c r="AG480" s="218">
        <v>10000</v>
      </c>
      <c r="AH480" s="219" t="str">
        <f ca="1">_xll.qlVanillaSwap(,AF480,AG480,S480,AE480+E480%%,Z480,Y480,AA480,,AB480)</f>
        <v>obj_01301#0000</v>
      </c>
      <c r="AI480" s="219" t="str">
        <f ca="1">_xll.qlEuropeanExercise(,K480)</f>
        <v>obj_005cc#0000</v>
      </c>
      <c r="AJ480" s="211" t="s">
        <v>7669</v>
      </c>
      <c r="AK480" s="220" t="str">
        <f ca="1">_xll.qlSwaption(,AH480,AI480,AJ480)</f>
        <v>obj_0160a#0000</v>
      </c>
      <c r="AL480" s="221" t="str">
        <f ca="1">_xll.qlConstantSwaptionVolatility(,,I480,J480,G480)</f>
        <v>obj_00314#0000</v>
      </c>
      <c r="AM480" s="221" t="b">
        <f ca="1">_xll.qlInstrumentSetPricingEngine(AK480,_xll.qlBachelierBlackSwaptionEngine(,"YC-EUR-EONIA",AL480))</f>
        <v>1</v>
      </c>
      <c r="AN480" s="222">
        <f ca="1">_xll.qlInstrumentNPV(AK480,AM480)/_xll.qlYieldTSDiscount("YC-EUR-EONIA",L480)</f>
        <v>1.0082618254556168</v>
      </c>
      <c r="AO480" s="222">
        <f ca="1">_xll.qlInstrumentResults(AK480,"annuity",AM480)</f>
        <v>135150.77383332152</v>
      </c>
      <c r="AP480" s="223" t="e">
        <f ca="1">H480*_xll.qlYieldTSDiscount("YC-EUR-EONIA",L480)/AO480</f>
        <v>#VALUE!</v>
      </c>
      <c r="AQ480" s="224" t="str">
        <f ca="1">IF(ISERROR(AP480),"",_xll.qlBachelierBlackFormulaImpliedVol(IF(AF480="Receiver","Put",IF(AF480="Payer","Call","NA")),AE480+E480%%,AE480,_xll.qlDayCounterYearFraction("Act/365 (Fixed)",B480,K480),AP480))</f>
        <v/>
      </c>
      <c r="AR480" s="225" t="str">
        <f ca="1">IF(ISERROR(AP480),"",_xll.qlBlackFormulaImpliedStdDev(IF(AF480="Receiver","Put",IF(AF480="Payer","Call","NA")),AE480+E480%%,AE480,AP480)/SQRT(_xll.qlDayCounterYearFraction("Act/365 (Fixed)",B480,K480)))</f>
        <v/>
      </c>
    </row>
    <row r="481" spans="2:44">
      <c r="B481" s="210">
        <f t="shared" ca="1" si="28"/>
        <v>42276</v>
      </c>
      <c r="C481" s="107" t="s">
        <v>209</v>
      </c>
      <c r="D481" s="107" t="s">
        <v>47</v>
      </c>
      <c r="E481" s="107">
        <v>100</v>
      </c>
      <c r="F481" s="209" t="str">
        <f t="shared" si="29"/>
        <v>EUR FWD PREM 100 1M15Y</v>
      </c>
      <c r="G481" s="212">
        <f t="shared" si="30"/>
        <v>7.5199999999999998E-3</v>
      </c>
      <c r="H481" s="213" t="str">
        <f>VLOOKUP(F481,SwaptionVols!$Z:$AE,4,FALSE)</f>
        <v>#N/A N/A</v>
      </c>
      <c r="I481" s="211" t="s">
        <v>7574</v>
      </c>
      <c r="J481" s="211" t="s">
        <v>7575</v>
      </c>
      <c r="K481" s="210">
        <f ca="1">_xll.qlCalendarAdvance(I481,B481,C481,J481)</f>
        <v>42306</v>
      </c>
      <c r="L481" s="210">
        <f ca="1">_xll.qlCalendarAdvance(I481,K481,"2d")</f>
        <v>42310</v>
      </c>
      <c r="M481" s="210">
        <f ca="1">_xll.qlCalendarAdvance(I481,L481,D481,"unadjusted")</f>
        <v>47789</v>
      </c>
      <c r="N481" s="211" t="s">
        <v>41</v>
      </c>
      <c r="O481" s="211" t="s">
        <v>7574</v>
      </c>
      <c r="P481" s="211" t="s">
        <v>7575</v>
      </c>
      <c r="Q481" s="211" t="s">
        <v>7575</v>
      </c>
      <c r="R481" s="211" t="s">
        <v>7670</v>
      </c>
      <c r="S481" s="214" t="str">
        <f ca="1">_xll.qlSchedule(,L481,M481,N481,O481,P481,Q481,R481)</f>
        <v>obj_006e9#0000</v>
      </c>
      <c r="T481" s="211" t="s">
        <v>58</v>
      </c>
      <c r="U481" s="211" t="s">
        <v>7574</v>
      </c>
      <c r="V481" s="211" t="s">
        <v>7575</v>
      </c>
      <c r="W481" s="211" t="s">
        <v>7575</v>
      </c>
      <c r="X481" s="211" t="s">
        <v>7670</v>
      </c>
      <c r="Y481" s="214" t="str">
        <f ca="1">_xll.qlSchedule(,L481,M481,T481,U481,V481,W481,X481)</f>
        <v>obj_00495#0000</v>
      </c>
      <c r="Z481" s="215" t="s">
        <v>7671</v>
      </c>
      <c r="AA481" s="216" t="s">
        <v>7640</v>
      </c>
      <c r="AB481" s="216" t="s">
        <v>7672</v>
      </c>
      <c r="AC481" s="214" t="str">
        <f ca="1">_xll.qlVanillaSwap(,,,S481,,Z481,Y481,AA481,,AB481)</f>
        <v>obj_00b1c#0000</v>
      </c>
      <c r="AD481" s="214" t="b">
        <f ca="1">_xll.qlInstrumentSetPricingEngine(AC481,_xll.qlDiscountingSwapEngine(,"YC-EUR-EONIA"))</f>
        <v>1</v>
      </c>
      <c r="AE481" s="217">
        <f ca="1">_xll.qlVanillaSwapFairRate(AC481,AD481)</f>
        <v>1.3383887496180049E-2</v>
      </c>
      <c r="AF481" s="209" t="str">
        <f t="shared" si="31"/>
        <v>Payer</v>
      </c>
      <c r="AG481" s="218">
        <v>10000</v>
      </c>
      <c r="AH481" s="219" t="str">
        <f ca="1">_xll.qlVanillaSwap(,AF481,AG481,S481,AE481+E481%%,Z481,Y481,AA481,,AB481)</f>
        <v>obj_013bd#0000</v>
      </c>
      <c r="AI481" s="219" t="str">
        <f ca="1">_xll.qlEuropeanExercise(,K481)</f>
        <v>obj_003bb#0000</v>
      </c>
      <c r="AJ481" s="211" t="s">
        <v>7669</v>
      </c>
      <c r="AK481" s="220" t="str">
        <f ca="1">_xll.qlSwaption(,AH481,AI481,AJ481)</f>
        <v>obj_01552#0000</v>
      </c>
      <c r="AL481" s="221" t="str">
        <f ca="1">_xll.qlConstantSwaptionVolatility(,,I481,J481,G481)</f>
        <v>obj_00318#0000</v>
      </c>
      <c r="AM481" s="221" t="b">
        <f ca="1">_xll.qlInstrumentSetPricingEngine(AK481,_xll.qlBachelierBlackSwaptionEngine(,"YC-EUR-EONIA",AL481))</f>
        <v>1</v>
      </c>
      <c r="AN481" s="222">
        <f ca="1">_xll.qlInstrumentNPV(AK481,AM481)/_xll.qlYieldTSDiscount("YC-EUR-EONIA",L481)</f>
        <v>1.0182166308387993E-4</v>
      </c>
      <c r="AO481" s="222">
        <f ca="1">_xll.qlInstrumentResults(AK481,"annuity",AM481)</f>
        <v>135150.77383332152</v>
      </c>
      <c r="AP481" s="223" t="e">
        <f ca="1">H481*_xll.qlYieldTSDiscount("YC-EUR-EONIA",L481)/AO481</f>
        <v>#VALUE!</v>
      </c>
      <c r="AQ481" s="224" t="str">
        <f ca="1">IF(ISERROR(AP481),"",_xll.qlBachelierBlackFormulaImpliedVol(IF(AF481="Receiver","Put",IF(AF481="Payer","Call","NA")),AE481+E481%%,AE481,_xll.qlDayCounterYearFraction("Act/365 (Fixed)",B481,K481),AP481))</f>
        <v/>
      </c>
      <c r="AR481" s="225" t="str">
        <f ca="1">IF(ISERROR(AP481),"",_xll.qlBlackFormulaImpliedStdDev(IF(AF481="Receiver","Put",IF(AF481="Payer","Call","NA")),AE481+E481%%,AE481,AP481)/SQRT(_xll.qlDayCounterYearFraction("Act/365 (Fixed)",B481,K481)))</f>
        <v/>
      </c>
    </row>
    <row r="482" spans="2:44">
      <c r="B482" s="210">
        <f t="shared" ca="1" si="28"/>
        <v>42276</v>
      </c>
      <c r="C482" s="107" t="s">
        <v>209</v>
      </c>
      <c r="D482" s="107" t="s">
        <v>47</v>
      </c>
      <c r="E482" s="107">
        <v>200</v>
      </c>
      <c r="F482" s="209" t="str">
        <f t="shared" si="29"/>
        <v>EUR FWD PREM 200 1M15Y</v>
      </c>
      <c r="G482" s="212">
        <f t="shared" si="30"/>
        <v>7.5199999999999998E-3</v>
      </c>
      <c r="H482" s="213" t="str">
        <f>VLOOKUP(F482,SwaptionVols!$Z:$AE,4,FALSE)</f>
        <v>#N/A N/A</v>
      </c>
      <c r="I482" s="211" t="s">
        <v>7574</v>
      </c>
      <c r="J482" s="211" t="s">
        <v>7575</v>
      </c>
      <c r="K482" s="210">
        <f ca="1">_xll.qlCalendarAdvance(I482,B482,C482,J482)</f>
        <v>42306</v>
      </c>
      <c r="L482" s="210">
        <f ca="1">_xll.qlCalendarAdvance(I482,K482,"2d")</f>
        <v>42310</v>
      </c>
      <c r="M482" s="210">
        <f ca="1">_xll.qlCalendarAdvance(I482,L482,D482,"unadjusted")</f>
        <v>47789</v>
      </c>
      <c r="N482" s="211" t="s">
        <v>41</v>
      </c>
      <c r="O482" s="211" t="s">
        <v>7574</v>
      </c>
      <c r="P482" s="211" t="s">
        <v>7575</v>
      </c>
      <c r="Q482" s="211" t="s">
        <v>7575</v>
      </c>
      <c r="R482" s="211" t="s">
        <v>7670</v>
      </c>
      <c r="S482" s="214" t="str">
        <f ca="1">_xll.qlSchedule(,L482,M482,N482,O482,P482,Q482,R482)</f>
        <v>obj_0055e#0000</v>
      </c>
      <c r="T482" s="211" t="s">
        <v>58</v>
      </c>
      <c r="U482" s="211" t="s">
        <v>7574</v>
      </c>
      <c r="V482" s="211" t="s">
        <v>7575</v>
      </c>
      <c r="W482" s="211" t="s">
        <v>7575</v>
      </c>
      <c r="X482" s="211" t="s">
        <v>7670</v>
      </c>
      <c r="Y482" s="214" t="str">
        <f ca="1">_xll.qlSchedule(,L482,M482,T482,U482,V482,W482,X482)</f>
        <v>obj_005c0#0000</v>
      </c>
      <c r="Z482" s="215" t="s">
        <v>7671</v>
      </c>
      <c r="AA482" s="216" t="s">
        <v>7640</v>
      </c>
      <c r="AB482" s="216" t="s">
        <v>7672</v>
      </c>
      <c r="AC482" s="214" t="str">
        <f ca="1">_xll.qlVanillaSwap(,,,S482,,Z482,Y482,AA482,,AB482)</f>
        <v>obj_00c22#0000</v>
      </c>
      <c r="AD482" s="214" t="b">
        <f ca="1">_xll.qlInstrumentSetPricingEngine(AC482,_xll.qlDiscountingSwapEngine(,"YC-EUR-EONIA"))</f>
        <v>1</v>
      </c>
      <c r="AE482" s="217">
        <f ca="1">_xll.qlVanillaSwapFairRate(AC482,AD482)</f>
        <v>1.3383887496180049E-2</v>
      </c>
      <c r="AF482" s="209" t="str">
        <f t="shared" si="31"/>
        <v>Payer</v>
      </c>
      <c r="AG482" s="218">
        <v>10000</v>
      </c>
      <c r="AH482" s="219" t="str">
        <f ca="1">_xll.qlVanillaSwap(,AF482,AG482,S482,AE482+E482%%,Z482,Y482,AA482,,AB482)</f>
        <v>obj_01341#0000</v>
      </c>
      <c r="AI482" s="219" t="str">
        <f ca="1">_xll.qlEuropeanExercise(,K482)</f>
        <v>obj_0037f#0000</v>
      </c>
      <c r="AJ482" s="211" t="s">
        <v>7669</v>
      </c>
      <c r="AK482" s="220" t="str">
        <f ca="1">_xll.qlSwaption(,AH482,AI482,AJ482)</f>
        <v>obj_015af#0000</v>
      </c>
      <c r="AL482" s="221" t="str">
        <f ca="1">_xll.qlConstantSwaptionVolatility(,,I482,J482,G482)</f>
        <v>obj_00313#0000</v>
      </c>
      <c r="AM482" s="221" t="b">
        <f ca="1">_xll.qlInstrumentSetPricingEngine(AK482,_xll.qlBachelierBlackSwaptionEngine(,"YC-EUR-EONIA",AL482))</f>
        <v>1</v>
      </c>
      <c r="AN482" s="222">
        <f ca="1">_xll.qlInstrumentNPV(AK482,AM482)/_xll.qlYieldTSDiscount("YC-EUR-EONIA",L482)</f>
        <v>2.6821400061808961E-19</v>
      </c>
      <c r="AO482" s="222">
        <f ca="1">_xll.qlInstrumentResults(AK482,"annuity",AM482)</f>
        <v>135150.77383332152</v>
      </c>
      <c r="AP482" s="223" t="e">
        <f ca="1">H482*_xll.qlYieldTSDiscount("YC-EUR-EONIA",L482)/AO482</f>
        <v>#VALUE!</v>
      </c>
      <c r="AQ482" s="224" t="str">
        <f ca="1">IF(ISERROR(AP482),"",_xll.qlBachelierBlackFormulaImpliedVol(IF(AF482="Receiver","Put",IF(AF482="Payer","Call","NA")),AE482+E482%%,AE482,_xll.qlDayCounterYearFraction("Act/365 (Fixed)",B482,K482),AP482))</f>
        <v/>
      </c>
      <c r="AR482" s="225" t="str">
        <f ca="1">IF(ISERROR(AP482),"",_xll.qlBlackFormulaImpliedStdDev(IF(AF482="Receiver","Put",IF(AF482="Payer","Call","NA")),AE482+E482%%,AE482,AP482)/SQRT(_xll.qlDayCounterYearFraction("Act/365 (Fixed)",B482,K482)))</f>
        <v/>
      </c>
    </row>
    <row r="483" spans="2:44">
      <c r="B483" s="210">
        <f t="shared" ca="1" si="28"/>
        <v>42276</v>
      </c>
      <c r="C483" s="107" t="s">
        <v>54</v>
      </c>
      <c r="D483" s="107" t="s">
        <v>47</v>
      </c>
      <c r="E483" s="107">
        <v>-200</v>
      </c>
      <c r="F483" s="209" t="str">
        <f t="shared" si="29"/>
        <v>EUR FWD PREM-200 3M15Y</v>
      </c>
      <c r="G483" s="212">
        <f t="shared" si="30"/>
        <v>7.5500000000000003E-3</v>
      </c>
      <c r="H483" s="213" t="str">
        <f>VLOOKUP(F483,SwaptionVols!$Z:$AE,4,FALSE)</f>
        <v>#N/A N/A</v>
      </c>
      <c r="I483" s="211" t="s">
        <v>7574</v>
      </c>
      <c r="J483" s="211" t="s">
        <v>7575</v>
      </c>
      <c r="K483" s="210">
        <f ca="1">_xll.qlCalendarAdvance(I483,B483,C483,J483)</f>
        <v>42367</v>
      </c>
      <c r="L483" s="210">
        <f ca="1">_xll.qlCalendarAdvance(I483,K483,"2d")</f>
        <v>42369</v>
      </c>
      <c r="M483" s="210">
        <f ca="1">_xll.qlCalendarAdvance(I483,L483,D483,"unadjusted")</f>
        <v>47848</v>
      </c>
      <c r="N483" s="211" t="s">
        <v>41</v>
      </c>
      <c r="O483" s="211" t="s">
        <v>7574</v>
      </c>
      <c r="P483" s="211" t="s">
        <v>7575</v>
      </c>
      <c r="Q483" s="211" t="s">
        <v>7575</v>
      </c>
      <c r="R483" s="211" t="s">
        <v>7670</v>
      </c>
      <c r="S483" s="214" t="str">
        <f ca="1">_xll.qlSchedule(,L483,M483,N483,O483,P483,Q483,R483)</f>
        <v>obj_0059e#0000</v>
      </c>
      <c r="T483" s="211" t="s">
        <v>58</v>
      </c>
      <c r="U483" s="211" t="s">
        <v>7574</v>
      </c>
      <c r="V483" s="211" t="s">
        <v>7575</v>
      </c>
      <c r="W483" s="211" t="s">
        <v>7575</v>
      </c>
      <c r="X483" s="211" t="s">
        <v>7670</v>
      </c>
      <c r="Y483" s="214" t="str">
        <f ca="1">_xll.qlSchedule(,L483,M483,T483,U483,V483,W483,X483)</f>
        <v>obj_006cb#0000</v>
      </c>
      <c r="Z483" s="215" t="s">
        <v>7671</v>
      </c>
      <c r="AA483" s="216" t="s">
        <v>7640</v>
      </c>
      <c r="AB483" s="216" t="s">
        <v>7672</v>
      </c>
      <c r="AC483" s="214" t="str">
        <f ca="1">_xll.qlVanillaSwap(,,,S483,,Z483,Y483,AA483,,AB483)</f>
        <v>obj_00af3#0000</v>
      </c>
      <c r="AD483" s="214" t="b">
        <f ca="1">_xll.qlInstrumentSetPricingEngine(AC483,_xll.qlDiscountingSwapEngine(,"YC-EUR-EONIA"))</f>
        <v>1</v>
      </c>
      <c r="AE483" s="217">
        <f ca="1">_xll.qlVanillaSwapFairRate(AC483,AD483)</f>
        <v>1.3597939381544379E-2</v>
      </c>
      <c r="AF483" s="209" t="str">
        <f t="shared" si="31"/>
        <v>Receiver</v>
      </c>
      <c r="AG483" s="218">
        <v>10000</v>
      </c>
      <c r="AH483" s="219" t="str">
        <f ca="1">_xll.qlVanillaSwap(,AF483,AG483,S483,AE483+E483%%,Z483,Y483,AA483,,AB483)</f>
        <v>obj_0138f#0000</v>
      </c>
      <c r="AI483" s="219" t="str">
        <f ca="1">_xll.qlEuropeanExercise(,K483)</f>
        <v>obj_004f6#0000</v>
      </c>
      <c r="AJ483" s="211" t="s">
        <v>7669</v>
      </c>
      <c r="AK483" s="220" t="str">
        <f ca="1">_xll.qlSwaption(,AH483,AI483,AJ483)</f>
        <v>obj_01637#0000</v>
      </c>
      <c r="AL483" s="221" t="str">
        <f ca="1">_xll.qlConstantSwaptionVolatility(,,I483,J483,G483)</f>
        <v>obj_001b5#0000</v>
      </c>
      <c r="AM483" s="221" t="b">
        <f ca="1">_xll.qlInstrumentSetPricingEngine(AK483,_xll.qlBachelierBlackSwaptionEngine(,"YC-EUR-EONIA",AL483))</f>
        <v>1</v>
      </c>
      <c r="AN483" s="222">
        <f ca="1">_xll.qlInstrumentNPV(AK483,AM483)/_xll.qlYieldTSDiscount("YC-EUR-EONIA",L483)</f>
        <v>5.064734043052737E-6</v>
      </c>
      <c r="AO483" s="222">
        <f ca="1">_xll.qlInstrumentResults(AK483,"annuity",AM483)</f>
        <v>134991.82250133919</v>
      </c>
      <c r="AP483" s="223" t="e">
        <f ca="1">H483*_xll.qlYieldTSDiscount("YC-EUR-EONIA",L483)/AO483</f>
        <v>#VALUE!</v>
      </c>
      <c r="AQ483" s="224" t="str">
        <f ca="1">IF(ISERROR(AP483),"",_xll.qlBachelierBlackFormulaImpliedVol(IF(AF483="Receiver","Put",IF(AF483="Payer","Call","NA")),AE483+E483%%,AE483,_xll.qlDayCounterYearFraction("Act/365 (Fixed)",B483,K483),AP483))</f>
        <v/>
      </c>
      <c r="AR483" s="225" t="str">
        <f ca="1">IF(ISERROR(AP483),"",_xll.qlBlackFormulaImpliedStdDev(IF(AF483="Receiver","Put",IF(AF483="Payer","Call","NA")),AE483+E483%%,AE483,AP483)/SQRT(_xll.qlDayCounterYearFraction("Act/365 (Fixed)",B483,K483)))</f>
        <v/>
      </c>
    </row>
    <row r="484" spans="2:44">
      <c r="B484" s="210">
        <f t="shared" ca="1" si="28"/>
        <v>42276</v>
      </c>
      <c r="C484" s="107" t="s">
        <v>54</v>
      </c>
      <c r="D484" s="107" t="s">
        <v>47</v>
      </c>
      <c r="E484" s="107">
        <v>-100</v>
      </c>
      <c r="F484" s="209" t="str">
        <f t="shared" si="29"/>
        <v>EUR FWD PREM-100 3M15Y</v>
      </c>
      <c r="G484" s="212">
        <f t="shared" si="30"/>
        <v>7.5500000000000003E-3</v>
      </c>
      <c r="H484" s="213" t="str">
        <f>VLOOKUP(F484,SwaptionVols!$Z:$AE,4,FALSE)</f>
        <v>#N/A N/A</v>
      </c>
      <c r="I484" s="211" t="s">
        <v>7574</v>
      </c>
      <c r="J484" s="211" t="s">
        <v>7575</v>
      </c>
      <c r="K484" s="210">
        <f ca="1">_xll.qlCalendarAdvance(I484,B484,C484,J484)</f>
        <v>42367</v>
      </c>
      <c r="L484" s="210">
        <f ca="1">_xll.qlCalendarAdvance(I484,K484,"2d")</f>
        <v>42369</v>
      </c>
      <c r="M484" s="210">
        <f ca="1">_xll.qlCalendarAdvance(I484,L484,D484,"unadjusted")</f>
        <v>47848</v>
      </c>
      <c r="N484" s="211" t="s">
        <v>41</v>
      </c>
      <c r="O484" s="211" t="s">
        <v>7574</v>
      </c>
      <c r="P484" s="211" t="s">
        <v>7575</v>
      </c>
      <c r="Q484" s="211" t="s">
        <v>7575</v>
      </c>
      <c r="R484" s="211" t="s">
        <v>7670</v>
      </c>
      <c r="S484" s="214" t="str">
        <f ca="1">_xll.qlSchedule(,L484,M484,N484,O484,P484,Q484,R484)</f>
        <v>obj_008f7#0000</v>
      </c>
      <c r="T484" s="211" t="s">
        <v>58</v>
      </c>
      <c r="U484" s="211" t="s">
        <v>7574</v>
      </c>
      <c r="V484" s="211" t="s">
        <v>7575</v>
      </c>
      <c r="W484" s="211" t="s">
        <v>7575</v>
      </c>
      <c r="X484" s="211" t="s">
        <v>7670</v>
      </c>
      <c r="Y484" s="214" t="str">
        <f ca="1">_xll.qlSchedule(,L484,M484,T484,U484,V484,W484,X484)</f>
        <v>obj_008f8#0000</v>
      </c>
      <c r="Z484" s="215" t="s">
        <v>7671</v>
      </c>
      <c r="AA484" s="216" t="s">
        <v>7640</v>
      </c>
      <c r="AB484" s="216" t="s">
        <v>7672</v>
      </c>
      <c r="AC484" s="214" t="str">
        <f ca="1">_xll.qlVanillaSwap(,,,S484,,Z484,Y484,AA484,,AB484)</f>
        <v>obj_00bf3#0000</v>
      </c>
      <c r="AD484" s="214" t="b">
        <f ca="1">_xll.qlInstrumentSetPricingEngine(AC484,_xll.qlDiscountingSwapEngine(,"YC-EUR-EONIA"))</f>
        <v>1</v>
      </c>
      <c r="AE484" s="217">
        <f ca="1">_xll.qlVanillaSwapFairRate(AC484,AD484)</f>
        <v>1.3597939381544379E-2</v>
      </c>
      <c r="AF484" s="209" t="str">
        <f t="shared" si="31"/>
        <v>Receiver</v>
      </c>
      <c r="AG484" s="218">
        <v>10000</v>
      </c>
      <c r="AH484" s="219" t="str">
        <f ca="1">_xll.qlVanillaSwap(,AF484,AG484,S484,AE484+E484%%,Z484,Y484,AA484,,AB484)</f>
        <v>obj_012d5#0000</v>
      </c>
      <c r="AI484" s="219" t="str">
        <f ca="1">_xll.qlEuropeanExercise(,K484)</f>
        <v>obj_007e0#0000</v>
      </c>
      <c r="AJ484" s="211" t="s">
        <v>7669</v>
      </c>
      <c r="AK484" s="220" t="str">
        <f ca="1">_xll.qlSwaption(,AH484,AI484,AJ484)</f>
        <v>obj_01685#0000</v>
      </c>
      <c r="AL484" s="221" t="str">
        <f ca="1">_xll.qlConstantSwaptionVolatility(,,I484,J484,G484)</f>
        <v>obj_001e3#0000</v>
      </c>
      <c r="AM484" s="221" t="b">
        <f ca="1">_xll.qlInstrumentSetPricingEngine(AK484,_xll.qlBachelierBlackSwaptionEngine(,"YC-EUR-EONIA",AL484))</f>
        <v>1</v>
      </c>
      <c r="AN484" s="222">
        <f ca="1">_xll.qlInstrumentNPV(AK484,AM484)/_xll.qlYieldTSDiscount("YC-EUR-EONIA",L484)</f>
        <v>0.62900666471198885</v>
      </c>
      <c r="AO484" s="222">
        <f ca="1">_xll.qlInstrumentResults(AK484,"annuity",AM484)</f>
        <v>134991.82250133919</v>
      </c>
      <c r="AP484" s="223" t="e">
        <f ca="1">H484*_xll.qlYieldTSDiscount("YC-EUR-EONIA",L484)/AO484</f>
        <v>#VALUE!</v>
      </c>
      <c r="AQ484" s="224" t="str">
        <f ca="1">IF(ISERROR(AP484),"",_xll.qlBachelierBlackFormulaImpliedVol(IF(AF484="Receiver","Put",IF(AF484="Payer","Call","NA")),AE484+E484%%,AE484,_xll.qlDayCounterYearFraction("Act/365 (Fixed)",B484,K484),AP484))</f>
        <v/>
      </c>
      <c r="AR484" s="225" t="str">
        <f ca="1">IF(ISERROR(AP484),"",_xll.qlBlackFormulaImpliedStdDev(IF(AF484="Receiver","Put",IF(AF484="Payer","Call","NA")),AE484+E484%%,AE484,AP484)/SQRT(_xll.qlDayCounterYearFraction("Act/365 (Fixed)",B484,K484)))</f>
        <v/>
      </c>
    </row>
    <row r="485" spans="2:44">
      <c r="B485" s="210">
        <f t="shared" ca="1" si="28"/>
        <v>42276</v>
      </c>
      <c r="C485" s="107" t="s">
        <v>54</v>
      </c>
      <c r="D485" s="107" t="s">
        <v>47</v>
      </c>
      <c r="E485" s="107">
        <v>-50</v>
      </c>
      <c r="F485" s="209" t="str">
        <f t="shared" si="29"/>
        <v>EUR FWD PREM-50 3M15Y</v>
      </c>
      <c r="G485" s="212">
        <f t="shared" si="30"/>
        <v>7.5500000000000003E-3</v>
      </c>
      <c r="H485" s="213" t="str">
        <f>VLOOKUP(F485,SwaptionVols!$Z:$AE,4,FALSE)</f>
        <v>#N/A N/A</v>
      </c>
      <c r="I485" s="211" t="s">
        <v>7574</v>
      </c>
      <c r="J485" s="211" t="s">
        <v>7575</v>
      </c>
      <c r="K485" s="210">
        <f ca="1">_xll.qlCalendarAdvance(I485,B485,C485,J485)</f>
        <v>42367</v>
      </c>
      <c r="L485" s="210">
        <f ca="1">_xll.qlCalendarAdvance(I485,K485,"2d")</f>
        <v>42369</v>
      </c>
      <c r="M485" s="210">
        <f ca="1">_xll.qlCalendarAdvance(I485,L485,D485,"unadjusted")</f>
        <v>47848</v>
      </c>
      <c r="N485" s="211" t="s">
        <v>41</v>
      </c>
      <c r="O485" s="211" t="s">
        <v>7574</v>
      </c>
      <c r="P485" s="211" t="s">
        <v>7575</v>
      </c>
      <c r="Q485" s="211" t="s">
        <v>7575</v>
      </c>
      <c r="R485" s="211" t="s">
        <v>7670</v>
      </c>
      <c r="S485" s="214" t="str">
        <f ca="1">_xll.qlSchedule(,L485,M485,N485,O485,P485,Q485,R485)</f>
        <v>obj_007e8#0000</v>
      </c>
      <c r="T485" s="211" t="s">
        <v>58</v>
      </c>
      <c r="U485" s="211" t="s">
        <v>7574</v>
      </c>
      <c r="V485" s="211" t="s">
        <v>7575</v>
      </c>
      <c r="W485" s="211" t="s">
        <v>7575</v>
      </c>
      <c r="X485" s="211" t="s">
        <v>7670</v>
      </c>
      <c r="Y485" s="214" t="str">
        <f ca="1">_xll.qlSchedule(,L485,M485,T485,U485,V485,W485,X485)</f>
        <v>obj_007e7#0000</v>
      </c>
      <c r="Z485" s="215" t="s">
        <v>7671</v>
      </c>
      <c r="AA485" s="216" t="s">
        <v>7640</v>
      </c>
      <c r="AB485" s="216" t="s">
        <v>7672</v>
      </c>
      <c r="AC485" s="214" t="str">
        <f ca="1">_xll.qlVanillaSwap(,,,S485,,Z485,Y485,AA485,,AB485)</f>
        <v>obj_00bd7#0000</v>
      </c>
      <c r="AD485" s="214" t="b">
        <f ca="1">_xll.qlInstrumentSetPricingEngine(AC485,_xll.qlDiscountingSwapEngine(,"YC-EUR-EONIA"))</f>
        <v>1</v>
      </c>
      <c r="AE485" s="217">
        <f ca="1">_xll.qlVanillaSwapFairRate(AC485,AD485)</f>
        <v>1.3597939381544379E-2</v>
      </c>
      <c r="AF485" s="209" t="str">
        <f t="shared" si="31"/>
        <v>Receiver</v>
      </c>
      <c r="AG485" s="218">
        <v>10000</v>
      </c>
      <c r="AH485" s="219" t="str">
        <f ca="1">_xll.qlVanillaSwap(,AF485,AG485,S485,AE485+E485%%,Z485,Y485,AA485,,AB485)</f>
        <v>obj_013f5#0000</v>
      </c>
      <c r="AI485" s="219" t="str">
        <f ca="1">_xll.qlEuropeanExercise(,K485)</f>
        <v>obj_0048e#0000</v>
      </c>
      <c r="AJ485" s="211" t="s">
        <v>7669</v>
      </c>
      <c r="AK485" s="220" t="str">
        <f ca="1">_xll.qlSwaption(,AH485,AI485,AJ485)</f>
        <v>obj_0145a#0000</v>
      </c>
      <c r="AL485" s="221" t="str">
        <f ca="1">_xll.qlConstantSwaptionVolatility(,,I485,J485,G485)</f>
        <v>obj_001b3#0000</v>
      </c>
      <c r="AM485" s="221" t="b">
        <f ca="1">_xll.qlInstrumentSetPricingEngine(AK485,_xll.qlBachelierBlackSwaptionEngine(,"YC-EUR-EONIA",AL485))</f>
        <v>1</v>
      </c>
      <c r="AN485" s="222">
        <f ca="1">_xll.qlInstrumentNPV(AK485,AM485)/_xll.qlYieldTSDiscount("YC-EUR-EONIA",L485)</f>
        <v>21.893962441658246</v>
      </c>
      <c r="AO485" s="222">
        <f ca="1">_xll.qlInstrumentResults(AK485,"annuity",AM485)</f>
        <v>134991.82250133919</v>
      </c>
      <c r="AP485" s="223" t="e">
        <f ca="1">H485*_xll.qlYieldTSDiscount("YC-EUR-EONIA",L485)/AO485</f>
        <v>#VALUE!</v>
      </c>
      <c r="AQ485" s="224" t="str">
        <f ca="1">IF(ISERROR(AP485),"",_xll.qlBachelierBlackFormulaImpliedVol(IF(AF485="Receiver","Put",IF(AF485="Payer","Call","NA")),AE485+E485%%,AE485,_xll.qlDayCounterYearFraction("Act/365 (Fixed)",B485,K485),AP485))</f>
        <v/>
      </c>
      <c r="AR485" s="225" t="str">
        <f ca="1">IF(ISERROR(AP485),"",_xll.qlBlackFormulaImpliedStdDev(IF(AF485="Receiver","Put",IF(AF485="Payer","Call","NA")),AE485+E485%%,AE485,AP485)/SQRT(_xll.qlDayCounterYearFraction("Act/365 (Fixed)",B485,K485)))</f>
        <v/>
      </c>
    </row>
    <row r="486" spans="2:44">
      <c r="B486" s="210">
        <f t="shared" ca="1" si="28"/>
        <v>42276</v>
      </c>
      <c r="C486" s="107" t="s">
        <v>54</v>
      </c>
      <c r="D486" s="107" t="s">
        <v>47</v>
      </c>
      <c r="E486" s="107">
        <v>-25</v>
      </c>
      <c r="F486" s="209" t="str">
        <f t="shared" si="29"/>
        <v>EUR FWD PREM-25 3M15Y</v>
      </c>
      <c r="G486" s="212">
        <f t="shared" si="30"/>
        <v>7.5500000000000003E-3</v>
      </c>
      <c r="H486" s="213" t="str">
        <f>VLOOKUP(F486,SwaptionVols!$Z:$AE,4,FALSE)</f>
        <v>#N/A N/A</v>
      </c>
      <c r="I486" s="211" t="s">
        <v>7574</v>
      </c>
      <c r="J486" s="211" t="s">
        <v>7575</v>
      </c>
      <c r="K486" s="210">
        <f ca="1">_xll.qlCalendarAdvance(I486,B486,C486,J486)</f>
        <v>42367</v>
      </c>
      <c r="L486" s="210">
        <f ca="1">_xll.qlCalendarAdvance(I486,K486,"2d")</f>
        <v>42369</v>
      </c>
      <c r="M486" s="210">
        <f ca="1">_xll.qlCalendarAdvance(I486,L486,D486,"unadjusted")</f>
        <v>47848</v>
      </c>
      <c r="N486" s="211" t="s">
        <v>41</v>
      </c>
      <c r="O486" s="211" t="s">
        <v>7574</v>
      </c>
      <c r="P486" s="211" t="s">
        <v>7575</v>
      </c>
      <c r="Q486" s="211" t="s">
        <v>7575</v>
      </c>
      <c r="R486" s="211" t="s">
        <v>7670</v>
      </c>
      <c r="S486" s="214" t="str">
        <f ca="1">_xll.qlSchedule(,L486,M486,N486,O486,P486,Q486,R486)</f>
        <v>obj_00592#0000</v>
      </c>
      <c r="T486" s="211" t="s">
        <v>58</v>
      </c>
      <c r="U486" s="211" t="s">
        <v>7574</v>
      </c>
      <c r="V486" s="211" t="s">
        <v>7575</v>
      </c>
      <c r="W486" s="211" t="s">
        <v>7575</v>
      </c>
      <c r="X486" s="211" t="s">
        <v>7670</v>
      </c>
      <c r="Y486" s="214" t="str">
        <f ca="1">_xll.qlSchedule(,L486,M486,T486,U486,V486,W486,X486)</f>
        <v>obj_0061b#0000</v>
      </c>
      <c r="Z486" s="215" t="s">
        <v>7671</v>
      </c>
      <c r="AA486" s="216" t="s">
        <v>7640</v>
      </c>
      <c r="AB486" s="216" t="s">
        <v>7672</v>
      </c>
      <c r="AC486" s="214" t="str">
        <f ca="1">_xll.qlVanillaSwap(,,,S486,,Z486,Y486,AA486,,AB486)</f>
        <v>obj_00d31#0000</v>
      </c>
      <c r="AD486" s="214" t="b">
        <f ca="1">_xll.qlInstrumentSetPricingEngine(AC486,_xll.qlDiscountingSwapEngine(,"YC-EUR-EONIA"))</f>
        <v>1</v>
      </c>
      <c r="AE486" s="217">
        <f ca="1">_xll.qlVanillaSwapFairRate(AC486,AD486)</f>
        <v>1.3597939381544379E-2</v>
      </c>
      <c r="AF486" s="209" t="str">
        <f t="shared" si="31"/>
        <v>Receiver</v>
      </c>
      <c r="AG486" s="218">
        <v>10000</v>
      </c>
      <c r="AH486" s="219" t="str">
        <f ca="1">_xll.qlVanillaSwap(,AF486,AG486,S486,AE486+E486%%,Z486,Y486,AA486,,AB486)</f>
        <v>obj_014ba#0000</v>
      </c>
      <c r="AI486" s="219" t="str">
        <f ca="1">_xll.qlEuropeanExercise(,K486)</f>
        <v>obj_003a5#0000</v>
      </c>
      <c r="AJ486" s="211" t="s">
        <v>7669</v>
      </c>
      <c r="AK486" s="220" t="str">
        <f ca="1">_xll.qlSwaption(,AH486,AI486,AJ486)</f>
        <v>obj_01735#0000</v>
      </c>
      <c r="AL486" s="221" t="str">
        <f ca="1">_xll.qlConstantSwaptionVolatility(,,I486,J486,G486)</f>
        <v>obj_001dc#0000</v>
      </c>
      <c r="AM486" s="221" t="b">
        <f ca="1">_xll.qlInstrumentSetPricingEngine(AK486,_xll.qlBachelierBlackSwaptionEngine(,"YC-EUR-EONIA",AL486))</f>
        <v>1</v>
      </c>
      <c r="AN486" s="222">
        <f ca="1">_xll.qlInstrumentNPV(AK486,AM486)/_xll.qlYieldTSDiscount("YC-EUR-EONIA",L486)</f>
        <v>77.326457383258102</v>
      </c>
      <c r="AO486" s="222">
        <f ca="1">_xll.qlInstrumentResults(AK486,"annuity",AM486)</f>
        <v>134991.82250133919</v>
      </c>
      <c r="AP486" s="223" t="e">
        <f ca="1">H486*_xll.qlYieldTSDiscount("YC-EUR-EONIA",L486)/AO486</f>
        <v>#VALUE!</v>
      </c>
      <c r="AQ486" s="224" t="str">
        <f ca="1">IF(ISERROR(AP486),"",_xll.qlBachelierBlackFormulaImpliedVol(IF(AF486="Receiver","Put",IF(AF486="Payer","Call","NA")),AE486+E486%%,AE486,_xll.qlDayCounterYearFraction("Act/365 (Fixed)",B486,K486),AP486))</f>
        <v/>
      </c>
      <c r="AR486" s="225" t="str">
        <f ca="1">IF(ISERROR(AP486),"",_xll.qlBlackFormulaImpliedStdDev(IF(AF486="Receiver","Put",IF(AF486="Payer","Call","NA")),AE486+E486%%,AE486,AP486)/SQRT(_xll.qlDayCounterYearFraction("Act/365 (Fixed)",B486,K486)))</f>
        <v/>
      </c>
    </row>
    <row r="487" spans="2:44">
      <c r="B487" s="210">
        <f t="shared" ca="1" si="28"/>
        <v>42276</v>
      </c>
      <c r="C487" s="107" t="s">
        <v>54</v>
      </c>
      <c r="D487" s="107" t="s">
        <v>47</v>
      </c>
      <c r="E487" s="107">
        <v>25</v>
      </c>
      <c r="F487" s="209" t="str">
        <f t="shared" si="29"/>
        <v>EUR FWD PREM 25 3M15Y</v>
      </c>
      <c r="G487" s="212">
        <f t="shared" si="30"/>
        <v>7.5500000000000003E-3</v>
      </c>
      <c r="H487" s="213" t="str">
        <f>VLOOKUP(F487,SwaptionVols!$Z:$AE,4,FALSE)</f>
        <v>#N/A N/A</v>
      </c>
      <c r="I487" s="211" t="s">
        <v>7574</v>
      </c>
      <c r="J487" s="211" t="s">
        <v>7575</v>
      </c>
      <c r="K487" s="210">
        <f ca="1">_xll.qlCalendarAdvance(I487,B487,C487,J487)</f>
        <v>42367</v>
      </c>
      <c r="L487" s="210">
        <f ca="1">_xll.qlCalendarAdvance(I487,K487,"2d")</f>
        <v>42369</v>
      </c>
      <c r="M487" s="210">
        <f ca="1">_xll.qlCalendarAdvance(I487,L487,D487,"unadjusted")</f>
        <v>47848</v>
      </c>
      <c r="N487" s="211" t="s">
        <v>41</v>
      </c>
      <c r="O487" s="211" t="s">
        <v>7574</v>
      </c>
      <c r="P487" s="211" t="s">
        <v>7575</v>
      </c>
      <c r="Q487" s="211" t="s">
        <v>7575</v>
      </c>
      <c r="R487" s="211" t="s">
        <v>7670</v>
      </c>
      <c r="S487" s="214" t="str">
        <f ca="1">_xll.qlSchedule(,L487,M487,N487,O487,P487,Q487,R487)</f>
        <v>obj_00572#0000</v>
      </c>
      <c r="T487" s="211" t="s">
        <v>58</v>
      </c>
      <c r="U487" s="211" t="s">
        <v>7574</v>
      </c>
      <c r="V487" s="211" t="s">
        <v>7575</v>
      </c>
      <c r="W487" s="211" t="s">
        <v>7575</v>
      </c>
      <c r="X487" s="211" t="s">
        <v>7670</v>
      </c>
      <c r="Y487" s="214" t="str">
        <f ca="1">_xll.qlSchedule(,L487,M487,T487,U487,V487,W487,X487)</f>
        <v>obj_005fe#0000</v>
      </c>
      <c r="Z487" s="215" t="s">
        <v>7671</v>
      </c>
      <c r="AA487" s="216" t="s">
        <v>7640</v>
      </c>
      <c r="AB487" s="216" t="s">
        <v>7672</v>
      </c>
      <c r="AC487" s="214" t="str">
        <f ca="1">_xll.qlVanillaSwap(,,,S487,,Z487,Y487,AA487,,AB487)</f>
        <v>obj_00aeb#0000</v>
      </c>
      <c r="AD487" s="214" t="b">
        <f ca="1">_xll.qlInstrumentSetPricingEngine(AC487,_xll.qlDiscountingSwapEngine(,"YC-EUR-EONIA"))</f>
        <v>1</v>
      </c>
      <c r="AE487" s="217">
        <f ca="1">_xll.qlVanillaSwapFairRate(AC487,AD487)</f>
        <v>1.3597939381544379E-2</v>
      </c>
      <c r="AF487" s="209" t="str">
        <f t="shared" si="31"/>
        <v>Payer</v>
      </c>
      <c r="AG487" s="218">
        <v>10000</v>
      </c>
      <c r="AH487" s="219" t="str">
        <f ca="1">_xll.qlVanillaSwap(,AF487,AG487,S487,AE487+E487%%,Z487,Y487,AA487,,AB487)</f>
        <v>obj_01422#0000</v>
      </c>
      <c r="AI487" s="219" t="str">
        <f ca="1">_xll.qlEuropeanExercise(,K487)</f>
        <v>obj_00bbd#0000</v>
      </c>
      <c r="AJ487" s="211" t="s">
        <v>7669</v>
      </c>
      <c r="AK487" s="220" t="str">
        <f ca="1">_xll.qlSwaption(,AH487,AI487,AJ487)</f>
        <v>obj_01457#0000</v>
      </c>
      <c r="AL487" s="221" t="str">
        <f ca="1">_xll.qlConstantSwaptionVolatility(,,I487,J487,G487)</f>
        <v>obj_001a2#0000</v>
      </c>
      <c r="AM487" s="221" t="b">
        <f ca="1">_xll.qlInstrumentSetPricingEngine(AK487,_xll.qlBachelierBlackSwaptionEngine(,"YC-EUR-EONIA",AL487))</f>
        <v>1</v>
      </c>
      <c r="AN487" s="222">
        <f ca="1">_xll.qlInstrumentNPV(AK487,AM487)/_xll.qlYieldTSDiscount("YC-EUR-EONIA",L487)</f>
        <v>77.326457383256368</v>
      </c>
      <c r="AO487" s="222">
        <f ca="1">_xll.qlInstrumentResults(AK487,"annuity",AM487)</f>
        <v>134991.82250133919</v>
      </c>
      <c r="AP487" s="223" t="e">
        <f ca="1">H487*_xll.qlYieldTSDiscount("YC-EUR-EONIA",L487)/AO487</f>
        <v>#VALUE!</v>
      </c>
      <c r="AQ487" s="224" t="str">
        <f ca="1">IF(ISERROR(AP487),"",_xll.qlBachelierBlackFormulaImpliedVol(IF(AF487="Receiver","Put",IF(AF487="Payer","Call","NA")),AE487+E487%%,AE487,_xll.qlDayCounterYearFraction("Act/365 (Fixed)",B487,K487),AP487))</f>
        <v/>
      </c>
      <c r="AR487" s="225" t="str">
        <f ca="1">IF(ISERROR(AP487),"",_xll.qlBlackFormulaImpliedStdDev(IF(AF487="Receiver","Put",IF(AF487="Payer","Call","NA")),AE487+E487%%,AE487,AP487)/SQRT(_xll.qlDayCounterYearFraction("Act/365 (Fixed)",B487,K487)))</f>
        <v/>
      </c>
    </row>
    <row r="488" spans="2:44">
      <c r="B488" s="210">
        <f t="shared" ca="1" si="28"/>
        <v>42276</v>
      </c>
      <c r="C488" s="107" t="s">
        <v>54</v>
      </c>
      <c r="D488" s="107" t="s">
        <v>47</v>
      </c>
      <c r="E488" s="107">
        <v>50</v>
      </c>
      <c r="F488" s="209" t="str">
        <f t="shared" si="29"/>
        <v>EUR FWD PREM 50 3M15Y</v>
      </c>
      <c r="G488" s="212">
        <f t="shared" si="30"/>
        <v>7.5500000000000003E-3</v>
      </c>
      <c r="H488" s="213" t="str">
        <f>VLOOKUP(F488,SwaptionVols!$Z:$AE,4,FALSE)</f>
        <v>#N/A N/A</v>
      </c>
      <c r="I488" s="211" t="s">
        <v>7574</v>
      </c>
      <c r="J488" s="211" t="s">
        <v>7575</v>
      </c>
      <c r="K488" s="210">
        <f ca="1">_xll.qlCalendarAdvance(I488,B488,C488,J488)</f>
        <v>42367</v>
      </c>
      <c r="L488" s="210">
        <f ca="1">_xll.qlCalendarAdvance(I488,K488,"2d")</f>
        <v>42369</v>
      </c>
      <c r="M488" s="210">
        <f ca="1">_xll.qlCalendarAdvance(I488,L488,D488,"unadjusted")</f>
        <v>47848</v>
      </c>
      <c r="N488" s="211" t="s">
        <v>41</v>
      </c>
      <c r="O488" s="211" t="s">
        <v>7574</v>
      </c>
      <c r="P488" s="211" t="s">
        <v>7575</v>
      </c>
      <c r="Q488" s="211" t="s">
        <v>7575</v>
      </c>
      <c r="R488" s="211" t="s">
        <v>7670</v>
      </c>
      <c r="S488" s="214" t="str">
        <f ca="1">_xll.qlSchedule(,L488,M488,N488,O488,P488,Q488,R488)</f>
        <v>obj_008d3#0000</v>
      </c>
      <c r="T488" s="211" t="s">
        <v>58</v>
      </c>
      <c r="U488" s="211" t="s">
        <v>7574</v>
      </c>
      <c r="V488" s="211" t="s">
        <v>7575</v>
      </c>
      <c r="W488" s="211" t="s">
        <v>7575</v>
      </c>
      <c r="X488" s="211" t="s">
        <v>7670</v>
      </c>
      <c r="Y488" s="214" t="str">
        <f ca="1">_xll.qlSchedule(,L488,M488,T488,U488,V488,W488,X488)</f>
        <v>obj_008d2#0000</v>
      </c>
      <c r="Z488" s="215" t="s">
        <v>7671</v>
      </c>
      <c r="AA488" s="216" t="s">
        <v>7640</v>
      </c>
      <c r="AB488" s="216" t="s">
        <v>7672</v>
      </c>
      <c r="AC488" s="214" t="str">
        <f ca="1">_xll.qlVanillaSwap(,,,S488,,Z488,Y488,AA488,,AB488)</f>
        <v>obj_00c41#0000</v>
      </c>
      <c r="AD488" s="214" t="b">
        <f ca="1">_xll.qlInstrumentSetPricingEngine(AC488,_xll.qlDiscountingSwapEngine(,"YC-EUR-EONIA"))</f>
        <v>1</v>
      </c>
      <c r="AE488" s="217">
        <f ca="1">_xll.qlVanillaSwapFairRate(AC488,AD488)</f>
        <v>1.3597939381544379E-2</v>
      </c>
      <c r="AF488" s="209" t="str">
        <f t="shared" si="31"/>
        <v>Payer</v>
      </c>
      <c r="AG488" s="218">
        <v>10000</v>
      </c>
      <c r="AH488" s="219" t="str">
        <f ca="1">_xll.qlVanillaSwap(,AF488,AG488,S488,AE488+E488%%,Z488,Y488,AA488,,AB488)</f>
        <v>obj_01333#0000</v>
      </c>
      <c r="AI488" s="219" t="str">
        <f ca="1">_xll.qlEuropeanExercise(,K488)</f>
        <v>obj_007ad#0000</v>
      </c>
      <c r="AJ488" s="211" t="s">
        <v>7669</v>
      </c>
      <c r="AK488" s="220" t="str">
        <f ca="1">_xll.qlSwaption(,AH488,AI488,AJ488)</f>
        <v>obj_01485#0000</v>
      </c>
      <c r="AL488" s="221" t="str">
        <f ca="1">_xll.qlConstantSwaptionVolatility(,,I488,J488,G488)</f>
        <v>obj_0012c#0000</v>
      </c>
      <c r="AM488" s="221" t="b">
        <f ca="1">_xll.qlInstrumentSetPricingEngine(AK488,_xll.qlBachelierBlackSwaptionEngine(,"YC-EUR-EONIA",AL488))</f>
        <v>1</v>
      </c>
      <c r="AN488" s="222">
        <f ca="1">_xll.qlInstrumentNPV(AK488,AM488)/_xll.qlYieldTSDiscount("YC-EUR-EONIA",L488)</f>
        <v>21.893962441659337</v>
      </c>
      <c r="AO488" s="222">
        <f ca="1">_xll.qlInstrumentResults(AK488,"annuity",AM488)</f>
        <v>134991.82250133919</v>
      </c>
      <c r="AP488" s="223" t="e">
        <f ca="1">H488*_xll.qlYieldTSDiscount("YC-EUR-EONIA",L488)/AO488</f>
        <v>#VALUE!</v>
      </c>
      <c r="AQ488" s="224" t="str">
        <f ca="1">IF(ISERROR(AP488),"",_xll.qlBachelierBlackFormulaImpliedVol(IF(AF488="Receiver","Put",IF(AF488="Payer","Call","NA")),AE488+E488%%,AE488,_xll.qlDayCounterYearFraction("Act/365 (Fixed)",B488,K488),AP488))</f>
        <v/>
      </c>
      <c r="AR488" s="225" t="str">
        <f ca="1">IF(ISERROR(AP488),"",_xll.qlBlackFormulaImpliedStdDev(IF(AF488="Receiver","Put",IF(AF488="Payer","Call","NA")),AE488+E488%%,AE488,AP488)/SQRT(_xll.qlDayCounterYearFraction("Act/365 (Fixed)",B488,K488)))</f>
        <v/>
      </c>
    </row>
    <row r="489" spans="2:44">
      <c r="B489" s="210">
        <f t="shared" ca="1" si="28"/>
        <v>42276</v>
      </c>
      <c r="C489" s="107" t="s">
        <v>54</v>
      </c>
      <c r="D489" s="107" t="s">
        <v>47</v>
      </c>
      <c r="E489" s="107">
        <v>100</v>
      </c>
      <c r="F489" s="209" t="str">
        <f t="shared" si="29"/>
        <v>EUR FWD PREM 100 3M15Y</v>
      </c>
      <c r="G489" s="212">
        <f t="shared" si="30"/>
        <v>7.5500000000000003E-3</v>
      </c>
      <c r="H489" s="213" t="str">
        <f>VLOOKUP(F489,SwaptionVols!$Z:$AE,4,FALSE)</f>
        <v>#N/A N/A</v>
      </c>
      <c r="I489" s="211" t="s">
        <v>7574</v>
      </c>
      <c r="J489" s="211" t="s">
        <v>7575</v>
      </c>
      <c r="K489" s="210">
        <f ca="1">_xll.qlCalendarAdvance(I489,B489,C489,J489)</f>
        <v>42367</v>
      </c>
      <c r="L489" s="210">
        <f ca="1">_xll.qlCalendarAdvance(I489,K489,"2d")</f>
        <v>42369</v>
      </c>
      <c r="M489" s="210">
        <f ca="1">_xll.qlCalendarAdvance(I489,L489,D489,"unadjusted")</f>
        <v>47848</v>
      </c>
      <c r="N489" s="211" t="s">
        <v>41</v>
      </c>
      <c r="O489" s="211" t="s">
        <v>7574</v>
      </c>
      <c r="P489" s="211" t="s">
        <v>7575</v>
      </c>
      <c r="Q489" s="211" t="s">
        <v>7575</v>
      </c>
      <c r="R489" s="211" t="s">
        <v>7670</v>
      </c>
      <c r="S489" s="214" t="str">
        <f ca="1">_xll.qlSchedule(,L489,M489,N489,O489,P489,Q489,R489)</f>
        <v>obj_0089d#0000</v>
      </c>
      <c r="T489" s="211" t="s">
        <v>58</v>
      </c>
      <c r="U489" s="211" t="s">
        <v>7574</v>
      </c>
      <c r="V489" s="211" t="s">
        <v>7575</v>
      </c>
      <c r="W489" s="211" t="s">
        <v>7575</v>
      </c>
      <c r="X489" s="211" t="s">
        <v>7670</v>
      </c>
      <c r="Y489" s="214" t="str">
        <f ca="1">_xll.qlSchedule(,L489,M489,T489,U489,V489,W489,X489)</f>
        <v>obj_0089c#0000</v>
      </c>
      <c r="Z489" s="215" t="s">
        <v>7671</v>
      </c>
      <c r="AA489" s="216" t="s">
        <v>7640</v>
      </c>
      <c r="AB489" s="216" t="s">
        <v>7672</v>
      </c>
      <c r="AC489" s="214" t="str">
        <f ca="1">_xll.qlVanillaSwap(,,,S489,,Z489,Y489,AA489,,AB489)</f>
        <v>obj_00c05#0000</v>
      </c>
      <c r="AD489" s="214" t="b">
        <f ca="1">_xll.qlInstrumentSetPricingEngine(AC489,_xll.qlDiscountingSwapEngine(,"YC-EUR-EONIA"))</f>
        <v>1</v>
      </c>
      <c r="AE489" s="217">
        <f ca="1">_xll.qlVanillaSwapFairRate(AC489,AD489)</f>
        <v>1.3597939381544379E-2</v>
      </c>
      <c r="AF489" s="209" t="str">
        <f t="shared" si="31"/>
        <v>Payer</v>
      </c>
      <c r="AG489" s="218">
        <v>10000</v>
      </c>
      <c r="AH489" s="219" t="str">
        <f ca="1">_xll.qlVanillaSwap(,AF489,AG489,S489,AE489+E489%%,Z489,Y489,AA489,,AB489)</f>
        <v>obj_01635#0000</v>
      </c>
      <c r="AI489" s="219" t="str">
        <f ca="1">_xll.qlEuropeanExercise(,K489)</f>
        <v>obj_0076e#0000</v>
      </c>
      <c r="AJ489" s="211" t="s">
        <v>7669</v>
      </c>
      <c r="AK489" s="220" t="str">
        <f ca="1">_xll.qlSwaption(,AH489,AI489,AJ489)</f>
        <v>obj_01779#0000</v>
      </c>
      <c r="AL489" s="221" t="str">
        <f ca="1">_xll.qlConstantSwaptionVolatility(,,I489,J489,G489)</f>
        <v>obj_00197#0000</v>
      </c>
      <c r="AM489" s="221" t="b">
        <f ca="1">_xll.qlInstrumentSetPricingEngine(AK489,_xll.qlBachelierBlackSwaptionEngine(,"YC-EUR-EONIA",AL489))</f>
        <v>1</v>
      </c>
      <c r="AN489" s="222">
        <f ca="1">_xll.qlInstrumentNPV(AK489,AM489)/_xll.qlYieldTSDiscount("YC-EUR-EONIA",L489)</f>
        <v>0.6290066647119924</v>
      </c>
      <c r="AO489" s="222">
        <f ca="1">_xll.qlInstrumentResults(AK489,"annuity",AM489)</f>
        <v>134991.82250133919</v>
      </c>
      <c r="AP489" s="223" t="e">
        <f ca="1">H489*_xll.qlYieldTSDiscount("YC-EUR-EONIA",L489)/AO489</f>
        <v>#VALUE!</v>
      </c>
      <c r="AQ489" s="224" t="str">
        <f ca="1">IF(ISERROR(AP489),"",_xll.qlBachelierBlackFormulaImpliedVol(IF(AF489="Receiver","Put",IF(AF489="Payer","Call","NA")),AE489+E489%%,AE489,_xll.qlDayCounterYearFraction("Act/365 (Fixed)",B489,K489),AP489))</f>
        <v/>
      </c>
      <c r="AR489" s="225" t="str">
        <f ca="1">IF(ISERROR(AP489),"",_xll.qlBlackFormulaImpliedStdDev(IF(AF489="Receiver","Put",IF(AF489="Payer","Call","NA")),AE489+E489%%,AE489,AP489)/SQRT(_xll.qlDayCounterYearFraction("Act/365 (Fixed)",B489,K489)))</f>
        <v/>
      </c>
    </row>
    <row r="490" spans="2:44">
      <c r="B490" s="210">
        <f t="shared" ca="1" si="28"/>
        <v>42276</v>
      </c>
      <c r="C490" s="107" t="s">
        <v>54</v>
      </c>
      <c r="D490" s="107" t="s">
        <v>47</v>
      </c>
      <c r="E490" s="107">
        <v>200</v>
      </c>
      <c r="F490" s="209" t="str">
        <f t="shared" si="29"/>
        <v>EUR FWD PREM 200 3M15Y</v>
      </c>
      <c r="G490" s="212">
        <f t="shared" si="30"/>
        <v>7.5500000000000003E-3</v>
      </c>
      <c r="H490" s="213" t="str">
        <f>VLOOKUP(F490,SwaptionVols!$Z:$AE,4,FALSE)</f>
        <v>#N/A N/A</v>
      </c>
      <c r="I490" s="211" t="s">
        <v>7574</v>
      </c>
      <c r="J490" s="211" t="s">
        <v>7575</v>
      </c>
      <c r="K490" s="210">
        <f ca="1">_xll.qlCalendarAdvance(I490,B490,C490,J490)</f>
        <v>42367</v>
      </c>
      <c r="L490" s="210">
        <f ca="1">_xll.qlCalendarAdvance(I490,K490,"2d")</f>
        <v>42369</v>
      </c>
      <c r="M490" s="210">
        <f ca="1">_xll.qlCalendarAdvance(I490,L490,D490,"unadjusted")</f>
        <v>47848</v>
      </c>
      <c r="N490" s="211" t="s">
        <v>41</v>
      </c>
      <c r="O490" s="211" t="s">
        <v>7574</v>
      </c>
      <c r="P490" s="211" t="s">
        <v>7575</v>
      </c>
      <c r="Q490" s="211" t="s">
        <v>7575</v>
      </c>
      <c r="R490" s="211" t="s">
        <v>7670</v>
      </c>
      <c r="S490" s="214" t="str">
        <f ca="1">_xll.qlSchedule(,L490,M490,N490,O490,P490,Q490,R490)</f>
        <v>obj_00692#0000</v>
      </c>
      <c r="T490" s="211" t="s">
        <v>58</v>
      </c>
      <c r="U490" s="211" t="s">
        <v>7574</v>
      </c>
      <c r="V490" s="211" t="s">
        <v>7575</v>
      </c>
      <c r="W490" s="211" t="s">
        <v>7575</v>
      </c>
      <c r="X490" s="211" t="s">
        <v>7670</v>
      </c>
      <c r="Y490" s="214" t="str">
        <f ca="1">_xll.qlSchedule(,L490,M490,T490,U490,V490,W490,X490)</f>
        <v>obj_00c9c#0000</v>
      </c>
      <c r="Z490" s="215" t="s">
        <v>7671</v>
      </c>
      <c r="AA490" s="216" t="s">
        <v>7640</v>
      </c>
      <c r="AB490" s="216" t="s">
        <v>7672</v>
      </c>
      <c r="AC490" s="214" t="str">
        <f ca="1">_xll.qlVanillaSwap(,,,S490,,Z490,Y490,AA490,,AB490)</f>
        <v>obj_00c9d#0000</v>
      </c>
      <c r="AD490" s="214" t="b">
        <f ca="1">_xll.qlInstrumentSetPricingEngine(AC490,_xll.qlDiscountingSwapEngine(,"YC-EUR-EONIA"))</f>
        <v>1</v>
      </c>
      <c r="AE490" s="217">
        <f ca="1">_xll.qlVanillaSwapFairRate(AC490,AD490)</f>
        <v>1.3597939381544379E-2</v>
      </c>
      <c r="AF490" s="209" t="str">
        <f t="shared" si="31"/>
        <v>Payer</v>
      </c>
      <c r="AG490" s="218">
        <v>10000</v>
      </c>
      <c r="AH490" s="219" t="str">
        <f ca="1">_xll.qlVanillaSwap(,AF490,AG490,S490,AE490+E490%%,Z490,Y490,AA490,,AB490)</f>
        <v>obj_012cf#0000</v>
      </c>
      <c r="AI490" s="219" t="str">
        <f ca="1">_xll.qlEuropeanExercise(,K490)</f>
        <v>obj_00605#0000</v>
      </c>
      <c r="AJ490" s="211" t="s">
        <v>7669</v>
      </c>
      <c r="AK490" s="220" t="str">
        <f ca="1">_xll.qlSwaption(,AH490,AI490,AJ490)</f>
        <v>obj_01656#0000</v>
      </c>
      <c r="AL490" s="221" t="str">
        <f ca="1">_xll.qlConstantSwaptionVolatility(,,I490,J490,G490)</f>
        <v>obj_001ce#0000</v>
      </c>
      <c r="AM490" s="221" t="b">
        <f ca="1">_xll.qlInstrumentSetPricingEngine(AK490,_xll.qlBachelierBlackSwaptionEngine(,"YC-EUR-EONIA",AL490))</f>
        <v>1</v>
      </c>
      <c r="AN490" s="222">
        <f ca="1">_xll.qlInstrumentNPV(AK490,AM490)/_xll.qlYieldTSDiscount("YC-EUR-EONIA",L490)</f>
        <v>5.0647340430472398E-6</v>
      </c>
      <c r="AO490" s="222">
        <f ca="1">_xll.qlInstrumentResults(AK490,"annuity",AM490)</f>
        <v>134991.82250133919</v>
      </c>
      <c r="AP490" s="223" t="e">
        <f ca="1">H490*_xll.qlYieldTSDiscount("YC-EUR-EONIA",L490)/AO490</f>
        <v>#VALUE!</v>
      </c>
      <c r="AQ490" s="224" t="str">
        <f ca="1">IF(ISERROR(AP490),"",_xll.qlBachelierBlackFormulaImpliedVol(IF(AF490="Receiver","Put",IF(AF490="Payer","Call","NA")),AE490+E490%%,AE490,_xll.qlDayCounterYearFraction("Act/365 (Fixed)",B490,K490),AP490))</f>
        <v/>
      </c>
      <c r="AR490" s="225" t="str">
        <f ca="1">IF(ISERROR(AP490),"",_xll.qlBlackFormulaImpliedStdDev(IF(AF490="Receiver","Put",IF(AF490="Payer","Call","NA")),AE490+E490%%,AE490,AP490)/SQRT(_xll.qlDayCounterYearFraction("Act/365 (Fixed)",B490,K490)))</f>
        <v/>
      </c>
    </row>
    <row r="491" spans="2:44">
      <c r="B491" s="210">
        <f t="shared" ca="1" si="28"/>
        <v>42276</v>
      </c>
      <c r="C491" s="107" t="s">
        <v>58</v>
      </c>
      <c r="D491" s="107" t="s">
        <v>47</v>
      </c>
      <c r="E491" s="107">
        <v>-200</v>
      </c>
      <c r="F491" s="209" t="str">
        <f t="shared" si="29"/>
        <v>EUR FWD PREM-200 6M15Y</v>
      </c>
      <c r="G491" s="212">
        <f t="shared" si="30"/>
        <v>7.5700000000000003E-3</v>
      </c>
      <c r="H491" s="213" t="str">
        <f>VLOOKUP(F491,SwaptionVols!$Z:$AE,4,FALSE)</f>
        <v>#N/A N/A</v>
      </c>
      <c r="I491" s="211" t="s">
        <v>7574</v>
      </c>
      <c r="J491" s="211" t="s">
        <v>7575</v>
      </c>
      <c r="K491" s="210">
        <f ca="1">_xll.qlCalendarAdvance(I491,B491,C491,J491)</f>
        <v>42458</v>
      </c>
      <c r="L491" s="210">
        <f ca="1">_xll.qlCalendarAdvance(I491,K491,"2d")</f>
        <v>42460</v>
      </c>
      <c r="M491" s="210">
        <f ca="1">_xll.qlCalendarAdvance(I491,L491,D491,"unadjusted")</f>
        <v>47938</v>
      </c>
      <c r="N491" s="211" t="s">
        <v>41</v>
      </c>
      <c r="O491" s="211" t="s">
        <v>7574</v>
      </c>
      <c r="P491" s="211" t="s">
        <v>7575</v>
      </c>
      <c r="Q491" s="211" t="s">
        <v>7575</v>
      </c>
      <c r="R491" s="211" t="s">
        <v>7670</v>
      </c>
      <c r="S491" s="214" t="str">
        <f ca="1">_xll.qlSchedule(,L491,M491,N491,O491,P491,Q491,R491)</f>
        <v>obj_00e2d#0000</v>
      </c>
      <c r="T491" s="211" t="s">
        <v>58</v>
      </c>
      <c r="U491" s="211" t="s">
        <v>7574</v>
      </c>
      <c r="V491" s="211" t="s">
        <v>7575</v>
      </c>
      <c r="W491" s="211" t="s">
        <v>7575</v>
      </c>
      <c r="X491" s="211" t="s">
        <v>7670</v>
      </c>
      <c r="Y491" s="214" t="str">
        <f ca="1">_xll.qlSchedule(,L491,M491,T491,U491,V491,W491,X491)</f>
        <v>obj_00e2c#0000</v>
      </c>
      <c r="Z491" s="215" t="s">
        <v>7671</v>
      </c>
      <c r="AA491" s="216" t="s">
        <v>7640</v>
      </c>
      <c r="AB491" s="216" t="s">
        <v>7672</v>
      </c>
      <c r="AC491" s="214" t="str">
        <f ca="1">_xll.qlVanillaSwap(,,,S491,,Z491,Y491,AA491,,AB491)</f>
        <v>obj_00e2e#0000</v>
      </c>
      <c r="AD491" s="214" t="b">
        <f ca="1">_xll.qlInstrumentSetPricingEngine(AC491,_xll.qlDiscountingSwapEngine(,"YC-EUR-EONIA"))</f>
        <v>1</v>
      </c>
      <c r="AE491" s="217">
        <f ca="1">_xll.qlVanillaSwapFairRate(AC491,AD491)</f>
        <v>1.3940629463558231E-2</v>
      </c>
      <c r="AF491" s="209" t="str">
        <f t="shared" si="31"/>
        <v>Receiver</v>
      </c>
      <c r="AG491" s="218">
        <v>10000</v>
      </c>
      <c r="AH491" s="219" t="str">
        <f ca="1">_xll.qlVanillaSwap(,AF491,AG491,S491,AE491+E491%%,Z491,Y491,AA491,,AB491)</f>
        <v>obj_012c6#0000</v>
      </c>
      <c r="AI491" s="219" t="str">
        <f ca="1">_xll.qlEuropeanExercise(,K491)</f>
        <v>obj_00524#0000</v>
      </c>
      <c r="AJ491" s="211" t="s">
        <v>7669</v>
      </c>
      <c r="AK491" s="220" t="str">
        <f ca="1">_xll.qlSwaption(,AH491,AI491,AJ491)</f>
        <v>obj_01577#0000</v>
      </c>
      <c r="AL491" s="221" t="str">
        <f ca="1">_xll.qlConstantSwaptionVolatility(,,I491,J491,G491)</f>
        <v>obj_002cb#0000</v>
      </c>
      <c r="AM491" s="221" t="b">
        <f ca="1">_xll.qlInstrumentSetPricingEngine(AK491,_xll.qlBachelierBlackSwaptionEngine(,"YC-EUR-EONIA",AL491))</f>
        <v>1</v>
      </c>
      <c r="AN491" s="222">
        <f ca="1">_xll.qlInstrumentNPV(AK491,AM491)/_xll.qlYieldTSDiscount("YC-EUR-EONIA",L491)</f>
        <v>1.5680729174275678E-2</v>
      </c>
      <c r="AO491" s="222">
        <f ca="1">_xll.qlInstrumentResults(AK491,"annuity",AM491)</f>
        <v>134696.05944917421</v>
      </c>
      <c r="AP491" s="223" t="e">
        <f ca="1">H491*_xll.qlYieldTSDiscount("YC-EUR-EONIA",L491)/AO491</f>
        <v>#VALUE!</v>
      </c>
      <c r="AQ491" s="224" t="str">
        <f ca="1">IF(ISERROR(AP491),"",_xll.qlBachelierBlackFormulaImpliedVol(IF(AF491="Receiver","Put",IF(AF491="Payer","Call","NA")),AE491+E491%%,AE491,_xll.qlDayCounterYearFraction("Act/365 (Fixed)",B491,K491),AP491))</f>
        <v/>
      </c>
      <c r="AR491" s="225" t="str">
        <f ca="1">IF(ISERROR(AP491),"",_xll.qlBlackFormulaImpliedStdDev(IF(AF491="Receiver","Put",IF(AF491="Payer","Call","NA")),AE491+E491%%,AE491,AP491)/SQRT(_xll.qlDayCounterYearFraction("Act/365 (Fixed)",B491,K491)))</f>
        <v/>
      </c>
    </row>
    <row r="492" spans="2:44">
      <c r="B492" s="210">
        <f t="shared" ca="1" si="28"/>
        <v>42276</v>
      </c>
      <c r="C492" s="107" t="s">
        <v>58</v>
      </c>
      <c r="D492" s="107" t="s">
        <v>47</v>
      </c>
      <c r="E492" s="107">
        <v>-100</v>
      </c>
      <c r="F492" s="209" t="str">
        <f t="shared" si="29"/>
        <v>EUR FWD PREM-100 6M15Y</v>
      </c>
      <c r="G492" s="212">
        <f t="shared" si="30"/>
        <v>7.5700000000000003E-3</v>
      </c>
      <c r="H492" s="213" t="str">
        <f>VLOOKUP(F492,SwaptionVols!$Z:$AE,4,FALSE)</f>
        <v>#N/A N/A</v>
      </c>
      <c r="I492" s="211" t="s">
        <v>7574</v>
      </c>
      <c r="J492" s="211" t="s">
        <v>7575</v>
      </c>
      <c r="K492" s="210">
        <f ca="1">_xll.qlCalendarAdvance(I492,B492,C492,J492)</f>
        <v>42458</v>
      </c>
      <c r="L492" s="210">
        <f ca="1">_xll.qlCalendarAdvance(I492,K492,"2d")</f>
        <v>42460</v>
      </c>
      <c r="M492" s="210">
        <f ca="1">_xll.qlCalendarAdvance(I492,L492,D492,"unadjusted")</f>
        <v>47938</v>
      </c>
      <c r="N492" s="211" t="s">
        <v>41</v>
      </c>
      <c r="O492" s="211" t="s">
        <v>7574</v>
      </c>
      <c r="P492" s="211" t="s">
        <v>7575</v>
      </c>
      <c r="Q492" s="211" t="s">
        <v>7575</v>
      </c>
      <c r="R492" s="211" t="s">
        <v>7670</v>
      </c>
      <c r="S492" s="214" t="str">
        <f ca="1">_xll.qlSchedule(,L492,M492,N492,O492,P492,Q492,R492)</f>
        <v>obj_00de7#0000</v>
      </c>
      <c r="T492" s="211" t="s">
        <v>58</v>
      </c>
      <c r="U492" s="211" t="s">
        <v>7574</v>
      </c>
      <c r="V492" s="211" t="s">
        <v>7575</v>
      </c>
      <c r="W492" s="211" t="s">
        <v>7575</v>
      </c>
      <c r="X492" s="211" t="s">
        <v>7670</v>
      </c>
      <c r="Y492" s="214" t="str">
        <f ca="1">_xll.qlSchedule(,L492,M492,T492,U492,V492,W492,X492)</f>
        <v>obj_00de6#0000</v>
      </c>
      <c r="Z492" s="215" t="s">
        <v>7671</v>
      </c>
      <c r="AA492" s="216" t="s">
        <v>7640</v>
      </c>
      <c r="AB492" s="216" t="s">
        <v>7672</v>
      </c>
      <c r="AC492" s="214" t="str">
        <f ca="1">_xll.qlVanillaSwap(,,,S492,,Z492,Y492,AA492,,AB492)</f>
        <v>obj_00de8#0000</v>
      </c>
      <c r="AD492" s="214" t="b">
        <f ca="1">_xll.qlInstrumentSetPricingEngine(AC492,_xll.qlDiscountingSwapEngine(,"YC-EUR-EONIA"))</f>
        <v>1</v>
      </c>
      <c r="AE492" s="217">
        <f ca="1">_xll.qlVanillaSwapFairRate(AC492,AD492)</f>
        <v>1.3940629463558231E-2</v>
      </c>
      <c r="AF492" s="209" t="str">
        <f t="shared" si="31"/>
        <v>Receiver</v>
      </c>
      <c r="AG492" s="218">
        <v>10000</v>
      </c>
      <c r="AH492" s="219" t="str">
        <f ca="1">_xll.qlVanillaSwap(,AF492,AG492,S492,AE492+E492%%,Z492,Y492,AA492,,AB492)</f>
        <v>obj_01492#0000</v>
      </c>
      <c r="AI492" s="219" t="str">
        <f ca="1">_xll.qlEuropeanExercise(,K492)</f>
        <v>obj_00786#0000</v>
      </c>
      <c r="AJ492" s="211" t="s">
        <v>7669</v>
      </c>
      <c r="AK492" s="220" t="str">
        <f ca="1">_xll.qlSwaption(,AH492,AI492,AJ492)</f>
        <v>obj_01754#0000</v>
      </c>
      <c r="AL492" s="221" t="str">
        <f ca="1">_xll.qlConstantSwaptionVolatility(,,I492,J492,G492)</f>
        <v>obj_0028c#0000</v>
      </c>
      <c r="AM492" s="221" t="b">
        <f ca="1">_xll.qlInstrumentSetPricingEngine(AK492,_xll.qlBachelierBlackSwaptionEngine(,"YC-EUR-EONIA",AL492))</f>
        <v>1</v>
      </c>
      <c r="AN492" s="222">
        <f ca="1">_xll.qlInstrumentNPV(AK492,AM492)/_xll.qlYieldTSDiscount("YC-EUR-EONIA",L492)</f>
        <v>8.5778029509288718</v>
      </c>
      <c r="AO492" s="222">
        <f ca="1">_xll.qlInstrumentResults(AK492,"annuity",AM492)</f>
        <v>134696.05944917421</v>
      </c>
      <c r="AP492" s="223" t="e">
        <f ca="1">H492*_xll.qlYieldTSDiscount("YC-EUR-EONIA",L492)/AO492</f>
        <v>#VALUE!</v>
      </c>
      <c r="AQ492" s="224" t="str">
        <f ca="1">IF(ISERROR(AP492),"",_xll.qlBachelierBlackFormulaImpliedVol(IF(AF492="Receiver","Put",IF(AF492="Payer","Call","NA")),AE492+E492%%,AE492,_xll.qlDayCounterYearFraction("Act/365 (Fixed)",B492,K492),AP492))</f>
        <v/>
      </c>
      <c r="AR492" s="225" t="str">
        <f ca="1">IF(ISERROR(AP492),"",_xll.qlBlackFormulaImpliedStdDev(IF(AF492="Receiver","Put",IF(AF492="Payer","Call","NA")),AE492+E492%%,AE492,AP492)/SQRT(_xll.qlDayCounterYearFraction("Act/365 (Fixed)",B492,K492)))</f>
        <v/>
      </c>
    </row>
    <row r="493" spans="2:44">
      <c r="B493" s="210">
        <f t="shared" ca="1" si="28"/>
        <v>42276</v>
      </c>
      <c r="C493" s="107" t="s">
        <v>58</v>
      </c>
      <c r="D493" s="107" t="s">
        <v>47</v>
      </c>
      <c r="E493" s="107">
        <v>-50</v>
      </c>
      <c r="F493" s="209" t="str">
        <f t="shared" si="29"/>
        <v>EUR FWD PREM-50 6M15Y</v>
      </c>
      <c r="G493" s="212">
        <f t="shared" si="30"/>
        <v>7.5700000000000003E-3</v>
      </c>
      <c r="H493" s="213" t="str">
        <f>VLOOKUP(F493,SwaptionVols!$Z:$AE,4,FALSE)</f>
        <v>#N/A N/A</v>
      </c>
      <c r="I493" s="211" t="s">
        <v>7574</v>
      </c>
      <c r="J493" s="211" t="s">
        <v>7575</v>
      </c>
      <c r="K493" s="210">
        <f ca="1">_xll.qlCalendarAdvance(I493,B493,C493,J493)</f>
        <v>42458</v>
      </c>
      <c r="L493" s="210">
        <f ca="1">_xll.qlCalendarAdvance(I493,K493,"2d")</f>
        <v>42460</v>
      </c>
      <c r="M493" s="210">
        <f ca="1">_xll.qlCalendarAdvance(I493,L493,D493,"unadjusted")</f>
        <v>47938</v>
      </c>
      <c r="N493" s="211" t="s">
        <v>41</v>
      </c>
      <c r="O493" s="211" t="s">
        <v>7574</v>
      </c>
      <c r="P493" s="211" t="s">
        <v>7575</v>
      </c>
      <c r="Q493" s="211" t="s">
        <v>7575</v>
      </c>
      <c r="R493" s="211" t="s">
        <v>7670</v>
      </c>
      <c r="S493" s="214" t="str">
        <f ca="1">_xll.qlSchedule(,L493,M493,N493,O493,P493,Q493,R493)</f>
        <v>obj_0073e#0000</v>
      </c>
      <c r="T493" s="211" t="s">
        <v>58</v>
      </c>
      <c r="U493" s="211" t="s">
        <v>7574</v>
      </c>
      <c r="V493" s="211" t="s">
        <v>7575</v>
      </c>
      <c r="W493" s="211" t="s">
        <v>7575</v>
      </c>
      <c r="X493" s="211" t="s">
        <v>7670</v>
      </c>
      <c r="Y493" s="214" t="str">
        <f ca="1">_xll.qlSchedule(,L493,M493,T493,U493,V493,W493,X493)</f>
        <v>obj_00ac6#0000</v>
      </c>
      <c r="Z493" s="215" t="s">
        <v>7671</v>
      </c>
      <c r="AA493" s="216" t="s">
        <v>7640</v>
      </c>
      <c r="AB493" s="216" t="s">
        <v>7672</v>
      </c>
      <c r="AC493" s="214" t="str">
        <f ca="1">_xll.qlVanillaSwap(,,,S493,,Z493,Y493,AA493,,AB493)</f>
        <v>obj_00c0a#0000</v>
      </c>
      <c r="AD493" s="214" t="b">
        <f ca="1">_xll.qlInstrumentSetPricingEngine(AC493,_xll.qlDiscountingSwapEngine(,"YC-EUR-EONIA"))</f>
        <v>1</v>
      </c>
      <c r="AE493" s="217">
        <f ca="1">_xll.qlVanillaSwapFairRate(AC493,AD493)</f>
        <v>1.3940629463558231E-2</v>
      </c>
      <c r="AF493" s="209" t="str">
        <f t="shared" si="31"/>
        <v>Receiver</v>
      </c>
      <c r="AG493" s="218">
        <v>10000</v>
      </c>
      <c r="AH493" s="219" t="str">
        <f ca="1">_xll.qlVanillaSwap(,AF493,AG493,S493,AE493+E493%%,Z493,Y493,AA493,,AB493)</f>
        <v>obj_014c2#0000</v>
      </c>
      <c r="AI493" s="219" t="str">
        <f ca="1">_xll.qlEuropeanExercise(,K493)</f>
        <v>obj_009f1#0000</v>
      </c>
      <c r="AJ493" s="211" t="s">
        <v>7669</v>
      </c>
      <c r="AK493" s="220" t="str">
        <f ca="1">_xll.qlSwaption(,AH493,AI493,AJ493)</f>
        <v>obj_01752#0000</v>
      </c>
      <c r="AL493" s="221" t="str">
        <f ca="1">_xll.qlConstantSwaptionVolatility(,,I493,J493,G493)</f>
        <v>obj_00302#0000</v>
      </c>
      <c r="AM493" s="221" t="b">
        <f ca="1">_xll.qlInstrumentSetPricingEngine(AK493,_xll.qlBachelierBlackSwaptionEngine(,"YC-EUR-EONIA",AL493))</f>
        <v>1</v>
      </c>
      <c r="AN493" s="222">
        <f ca="1">_xll.qlInstrumentNPV(AK493,AM493)/_xll.qlYieldTSDiscount("YC-EUR-EONIA",L493)</f>
        <v>67.687794814629797</v>
      </c>
      <c r="AO493" s="222">
        <f ca="1">_xll.qlInstrumentResults(AK493,"annuity",AM493)</f>
        <v>134696.05944917421</v>
      </c>
      <c r="AP493" s="223" t="e">
        <f ca="1">H493*_xll.qlYieldTSDiscount("YC-EUR-EONIA",L493)/AO493</f>
        <v>#VALUE!</v>
      </c>
      <c r="AQ493" s="224" t="str">
        <f ca="1">IF(ISERROR(AP493),"",_xll.qlBachelierBlackFormulaImpliedVol(IF(AF493="Receiver","Put",IF(AF493="Payer","Call","NA")),AE493+E493%%,AE493,_xll.qlDayCounterYearFraction("Act/365 (Fixed)",B493,K493),AP493))</f>
        <v/>
      </c>
      <c r="AR493" s="225" t="str">
        <f ca="1">IF(ISERROR(AP493),"",_xll.qlBlackFormulaImpliedStdDev(IF(AF493="Receiver","Put",IF(AF493="Payer","Call","NA")),AE493+E493%%,AE493,AP493)/SQRT(_xll.qlDayCounterYearFraction("Act/365 (Fixed)",B493,K493)))</f>
        <v/>
      </c>
    </row>
    <row r="494" spans="2:44">
      <c r="B494" s="210">
        <f t="shared" ca="1" si="28"/>
        <v>42276</v>
      </c>
      <c r="C494" s="107" t="s">
        <v>58</v>
      </c>
      <c r="D494" s="107" t="s">
        <v>47</v>
      </c>
      <c r="E494" s="107">
        <v>-25</v>
      </c>
      <c r="F494" s="209" t="str">
        <f t="shared" si="29"/>
        <v>EUR FWD PREM-25 6M15Y</v>
      </c>
      <c r="G494" s="212">
        <f t="shared" si="30"/>
        <v>7.5700000000000003E-3</v>
      </c>
      <c r="H494" s="213" t="str">
        <f>VLOOKUP(F494,SwaptionVols!$Z:$AE,4,FALSE)</f>
        <v>#N/A N/A</v>
      </c>
      <c r="I494" s="211" t="s">
        <v>7574</v>
      </c>
      <c r="J494" s="211" t="s">
        <v>7575</v>
      </c>
      <c r="K494" s="210">
        <f ca="1">_xll.qlCalendarAdvance(I494,B494,C494,J494)</f>
        <v>42458</v>
      </c>
      <c r="L494" s="210">
        <f ca="1">_xll.qlCalendarAdvance(I494,K494,"2d")</f>
        <v>42460</v>
      </c>
      <c r="M494" s="210">
        <f ca="1">_xll.qlCalendarAdvance(I494,L494,D494,"unadjusted")</f>
        <v>47938</v>
      </c>
      <c r="N494" s="211" t="s">
        <v>41</v>
      </c>
      <c r="O494" s="211" t="s">
        <v>7574</v>
      </c>
      <c r="P494" s="211" t="s">
        <v>7575</v>
      </c>
      <c r="Q494" s="211" t="s">
        <v>7575</v>
      </c>
      <c r="R494" s="211" t="s">
        <v>7670</v>
      </c>
      <c r="S494" s="214" t="str">
        <f ca="1">_xll.qlSchedule(,L494,M494,N494,O494,P494,Q494,R494)</f>
        <v>obj_007f6#0000</v>
      </c>
      <c r="T494" s="211" t="s">
        <v>58</v>
      </c>
      <c r="U494" s="211" t="s">
        <v>7574</v>
      </c>
      <c r="V494" s="211" t="s">
        <v>7575</v>
      </c>
      <c r="W494" s="211" t="s">
        <v>7575</v>
      </c>
      <c r="X494" s="211" t="s">
        <v>7670</v>
      </c>
      <c r="Y494" s="214" t="str">
        <f ca="1">_xll.qlSchedule(,L494,M494,T494,U494,V494,W494,X494)</f>
        <v>obj_00b89#0000</v>
      </c>
      <c r="Z494" s="215" t="s">
        <v>7671</v>
      </c>
      <c r="AA494" s="216" t="s">
        <v>7640</v>
      </c>
      <c r="AB494" s="216" t="s">
        <v>7672</v>
      </c>
      <c r="AC494" s="214" t="str">
        <f ca="1">_xll.qlVanillaSwap(,,,S494,,Z494,Y494,AA494,,AB494)</f>
        <v>obj_00d3a#0000</v>
      </c>
      <c r="AD494" s="214" t="b">
        <f ca="1">_xll.qlInstrumentSetPricingEngine(AC494,_xll.qlDiscountingSwapEngine(,"YC-EUR-EONIA"))</f>
        <v>1</v>
      </c>
      <c r="AE494" s="217">
        <f ca="1">_xll.qlVanillaSwapFairRate(AC494,AD494)</f>
        <v>1.3940629463558231E-2</v>
      </c>
      <c r="AF494" s="209" t="str">
        <f t="shared" si="31"/>
        <v>Receiver</v>
      </c>
      <c r="AG494" s="218">
        <v>10000</v>
      </c>
      <c r="AH494" s="219" t="str">
        <f ca="1">_xll.qlVanillaSwap(,AF494,AG494,S494,AE494+E494%%,Z494,Y494,AA494,,AB494)</f>
        <v>obj_01264#0000</v>
      </c>
      <c r="AI494" s="219" t="str">
        <f ca="1">_xll.qlEuropeanExercise(,K494)</f>
        <v>obj_0037a#0000</v>
      </c>
      <c r="AJ494" s="211" t="s">
        <v>7669</v>
      </c>
      <c r="AK494" s="220" t="str">
        <f ca="1">_xll.qlSwaption(,AH494,AI494,AJ494)</f>
        <v>obj_014c4#0000</v>
      </c>
      <c r="AL494" s="221" t="str">
        <f ca="1">_xll.qlConstantSwaptionVolatility(,,I494,J494,G494)</f>
        <v>obj_002a3#0000</v>
      </c>
      <c r="AM494" s="221" t="b">
        <f ca="1">_xll.qlInstrumentSetPricingEngine(AK494,_xll.qlBachelierBlackSwaptionEngine(,"YC-EUR-EONIA",AL494))</f>
        <v>1</v>
      </c>
      <c r="AN494" s="222">
        <f ca="1">_xll.qlInstrumentNPV(AK494,AM494)/_xll.qlYieldTSDiscount("YC-EUR-EONIA",L494)</f>
        <v>149.60676285264566</v>
      </c>
      <c r="AO494" s="222">
        <f ca="1">_xll.qlInstrumentResults(AK494,"annuity",AM494)</f>
        <v>134696.05944917421</v>
      </c>
      <c r="AP494" s="223" t="e">
        <f ca="1">H494*_xll.qlYieldTSDiscount("YC-EUR-EONIA",L494)/AO494</f>
        <v>#VALUE!</v>
      </c>
      <c r="AQ494" s="224" t="str">
        <f ca="1">IF(ISERROR(AP494),"",_xll.qlBachelierBlackFormulaImpliedVol(IF(AF494="Receiver","Put",IF(AF494="Payer","Call","NA")),AE494+E494%%,AE494,_xll.qlDayCounterYearFraction("Act/365 (Fixed)",B494,K494),AP494))</f>
        <v/>
      </c>
      <c r="AR494" s="225" t="str">
        <f ca="1">IF(ISERROR(AP494),"",_xll.qlBlackFormulaImpliedStdDev(IF(AF494="Receiver","Put",IF(AF494="Payer","Call","NA")),AE494+E494%%,AE494,AP494)/SQRT(_xll.qlDayCounterYearFraction("Act/365 (Fixed)",B494,K494)))</f>
        <v/>
      </c>
    </row>
    <row r="495" spans="2:44">
      <c r="B495" s="210">
        <f t="shared" ca="1" si="28"/>
        <v>42276</v>
      </c>
      <c r="C495" s="107" t="s">
        <v>58</v>
      </c>
      <c r="D495" s="107" t="s">
        <v>47</v>
      </c>
      <c r="E495" s="107">
        <v>25</v>
      </c>
      <c r="F495" s="209" t="str">
        <f t="shared" si="29"/>
        <v>EUR FWD PREM 25 6M15Y</v>
      </c>
      <c r="G495" s="212">
        <f t="shared" si="30"/>
        <v>7.5700000000000003E-3</v>
      </c>
      <c r="H495" s="213" t="str">
        <f>VLOOKUP(F495,SwaptionVols!$Z:$AE,4,FALSE)</f>
        <v>#N/A N/A</v>
      </c>
      <c r="I495" s="211" t="s">
        <v>7574</v>
      </c>
      <c r="J495" s="211" t="s">
        <v>7575</v>
      </c>
      <c r="K495" s="210">
        <f ca="1">_xll.qlCalendarAdvance(I495,B495,C495,J495)</f>
        <v>42458</v>
      </c>
      <c r="L495" s="210">
        <f ca="1">_xll.qlCalendarAdvance(I495,K495,"2d")</f>
        <v>42460</v>
      </c>
      <c r="M495" s="210">
        <f ca="1">_xll.qlCalendarAdvance(I495,L495,D495,"unadjusted")</f>
        <v>47938</v>
      </c>
      <c r="N495" s="211" t="s">
        <v>41</v>
      </c>
      <c r="O495" s="211" t="s">
        <v>7574</v>
      </c>
      <c r="P495" s="211" t="s">
        <v>7575</v>
      </c>
      <c r="Q495" s="211" t="s">
        <v>7575</v>
      </c>
      <c r="R495" s="211" t="s">
        <v>7670</v>
      </c>
      <c r="S495" s="214" t="str">
        <f ca="1">_xll.qlSchedule(,L495,M495,N495,O495,P495,Q495,R495)</f>
        <v>obj_007bf#0000</v>
      </c>
      <c r="T495" s="211" t="s">
        <v>58</v>
      </c>
      <c r="U495" s="211" t="s">
        <v>7574</v>
      </c>
      <c r="V495" s="211" t="s">
        <v>7575</v>
      </c>
      <c r="W495" s="211" t="s">
        <v>7575</v>
      </c>
      <c r="X495" s="211" t="s">
        <v>7670</v>
      </c>
      <c r="Y495" s="214" t="str">
        <f ca="1">_xll.qlSchedule(,L495,M495,T495,U495,V495,W495,X495)</f>
        <v>obj_007be#0000</v>
      </c>
      <c r="Z495" s="215" t="s">
        <v>7671</v>
      </c>
      <c r="AA495" s="216" t="s">
        <v>7640</v>
      </c>
      <c r="AB495" s="216" t="s">
        <v>7672</v>
      </c>
      <c r="AC495" s="214" t="str">
        <f ca="1">_xll.qlVanillaSwap(,,,S495,,Z495,Y495,AA495,,AB495)</f>
        <v>obj_00b32#0000</v>
      </c>
      <c r="AD495" s="214" t="b">
        <f ca="1">_xll.qlInstrumentSetPricingEngine(AC495,_xll.qlDiscountingSwapEngine(,"YC-EUR-EONIA"))</f>
        <v>1</v>
      </c>
      <c r="AE495" s="217">
        <f ca="1">_xll.qlVanillaSwapFairRate(AC495,AD495)</f>
        <v>1.3940629463558231E-2</v>
      </c>
      <c r="AF495" s="209" t="str">
        <f t="shared" si="31"/>
        <v>Payer</v>
      </c>
      <c r="AG495" s="218">
        <v>10000</v>
      </c>
      <c r="AH495" s="219" t="str">
        <f ca="1">_xll.qlVanillaSwap(,AF495,AG495,S495,AE495+E495%%,Z495,Y495,AA495,,AB495)</f>
        <v>obj_0120c#0000</v>
      </c>
      <c r="AI495" s="219" t="str">
        <f ca="1">_xll.qlEuropeanExercise(,K495)</f>
        <v>obj_003a6#0000</v>
      </c>
      <c r="AJ495" s="211" t="s">
        <v>7669</v>
      </c>
      <c r="AK495" s="220" t="str">
        <f ca="1">_xll.qlSwaption(,AH495,AI495,AJ495)</f>
        <v>obj_0152a#0000</v>
      </c>
      <c r="AL495" s="221" t="str">
        <f ca="1">_xll.qlConstantSwaptionVolatility(,,I495,J495,G495)</f>
        <v>obj_00252#0000</v>
      </c>
      <c r="AM495" s="221" t="b">
        <f ca="1">_xll.qlInstrumentSetPricingEngine(AK495,_xll.qlBachelierBlackSwaptionEngine(,"YC-EUR-EONIA",AL495))</f>
        <v>1</v>
      </c>
      <c r="AN495" s="222">
        <f ca="1">_xll.qlInstrumentNPV(AK495,AM495)/_xll.qlYieldTSDiscount("YC-EUR-EONIA",L495)</f>
        <v>149.60676285264452</v>
      </c>
      <c r="AO495" s="222">
        <f ca="1">_xll.qlInstrumentResults(AK495,"annuity",AM495)</f>
        <v>134696.05944917421</v>
      </c>
      <c r="AP495" s="223" t="e">
        <f ca="1">H495*_xll.qlYieldTSDiscount("YC-EUR-EONIA",L495)/AO495</f>
        <v>#VALUE!</v>
      </c>
      <c r="AQ495" s="224" t="str">
        <f ca="1">IF(ISERROR(AP495),"",_xll.qlBachelierBlackFormulaImpliedVol(IF(AF495="Receiver","Put",IF(AF495="Payer","Call","NA")),AE495+E495%%,AE495,_xll.qlDayCounterYearFraction("Act/365 (Fixed)",B495,K495),AP495))</f>
        <v/>
      </c>
      <c r="AR495" s="225" t="str">
        <f ca="1">IF(ISERROR(AP495),"",_xll.qlBlackFormulaImpliedStdDev(IF(AF495="Receiver","Put",IF(AF495="Payer","Call","NA")),AE495+E495%%,AE495,AP495)/SQRT(_xll.qlDayCounterYearFraction("Act/365 (Fixed)",B495,K495)))</f>
        <v/>
      </c>
    </row>
    <row r="496" spans="2:44">
      <c r="B496" s="210">
        <f t="shared" ca="1" si="28"/>
        <v>42276</v>
      </c>
      <c r="C496" s="107" t="s">
        <v>58</v>
      </c>
      <c r="D496" s="107" t="s">
        <v>47</v>
      </c>
      <c r="E496" s="107">
        <v>50</v>
      </c>
      <c r="F496" s="209" t="str">
        <f t="shared" si="29"/>
        <v>EUR FWD PREM 50 6M15Y</v>
      </c>
      <c r="G496" s="212">
        <f t="shared" si="30"/>
        <v>7.5700000000000003E-3</v>
      </c>
      <c r="H496" s="213" t="str">
        <f>VLOOKUP(F496,SwaptionVols!$Z:$AE,4,FALSE)</f>
        <v>#N/A N/A</v>
      </c>
      <c r="I496" s="211" t="s">
        <v>7574</v>
      </c>
      <c r="J496" s="211" t="s">
        <v>7575</v>
      </c>
      <c r="K496" s="210">
        <f ca="1">_xll.qlCalendarAdvance(I496,B496,C496,J496)</f>
        <v>42458</v>
      </c>
      <c r="L496" s="210">
        <f ca="1">_xll.qlCalendarAdvance(I496,K496,"2d")</f>
        <v>42460</v>
      </c>
      <c r="M496" s="210">
        <f ca="1">_xll.qlCalendarAdvance(I496,L496,D496,"unadjusted")</f>
        <v>47938</v>
      </c>
      <c r="N496" s="211" t="s">
        <v>41</v>
      </c>
      <c r="O496" s="211" t="s">
        <v>7574</v>
      </c>
      <c r="P496" s="211" t="s">
        <v>7575</v>
      </c>
      <c r="Q496" s="211" t="s">
        <v>7575</v>
      </c>
      <c r="R496" s="211" t="s">
        <v>7670</v>
      </c>
      <c r="S496" s="214" t="str">
        <f ca="1">_xll.qlSchedule(,L496,M496,N496,O496,P496,Q496,R496)</f>
        <v>obj_00daf#0000</v>
      </c>
      <c r="T496" s="211" t="s">
        <v>58</v>
      </c>
      <c r="U496" s="211" t="s">
        <v>7574</v>
      </c>
      <c r="V496" s="211" t="s">
        <v>7575</v>
      </c>
      <c r="W496" s="211" t="s">
        <v>7575</v>
      </c>
      <c r="X496" s="211" t="s">
        <v>7670</v>
      </c>
      <c r="Y496" s="214" t="str">
        <f ca="1">_xll.qlSchedule(,L496,M496,T496,U496,V496,W496,X496)</f>
        <v>obj_00db0#0000</v>
      </c>
      <c r="Z496" s="215" t="s">
        <v>7671</v>
      </c>
      <c r="AA496" s="216" t="s">
        <v>7640</v>
      </c>
      <c r="AB496" s="216" t="s">
        <v>7672</v>
      </c>
      <c r="AC496" s="214" t="str">
        <f ca="1">_xll.qlVanillaSwap(,,,S496,,Z496,Y496,AA496,,AB496)</f>
        <v>obj_00db1#0000</v>
      </c>
      <c r="AD496" s="214" t="b">
        <f ca="1">_xll.qlInstrumentSetPricingEngine(AC496,_xll.qlDiscountingSwapEngine(,"YC-EUR-EONIA"))</f>
        <v>1</v>
      </c>
      <c r="AE496" s="217">
        <f ca="1">_xll.qlVanillaSwapFairRate(AC496,AD496)</f>
        <v>1.3940629463558231E-2</v>
      </c>
      <c r="AF496" s="209" t="str">
        <f t="shared" si="31"/>
        <v>Payer</v>
      </c>
      <c r="AG496" s="218">
        <v>10000</v>
      </c>
      <c r="AH496" s="219" t="str">
        <f ca="1">_xll.qlVanillaSwap(,AF496,AG496,S496,AE496+E496%%,Z496,Y496,AA496,,AB496)</f>
        <v>obj_01426#0000</v>
      </c>
      <c r="AI496" s="219" t="str">
        <f ca="1">_xll.qlEuropeanExercise(,K496)</f>
        <v>obj_0045b#0000</v>
      </c>
      <c r="AJ496" s="211" t="s">
        <v>7669</v>
      </c>
      <c r="AK496" s="220" t="str">
        <f ca="1">_xll.qlSwaption(,AH496,AI496,AJ496)</f>
        <v>obj_01601#0000</v>
      </c>
      <c r="AL496" s="221" t="str">
        <f ca="1">_xll.qlConstantSwaptionVolatility(,,I496,J496,G496)</f>
        <v>obj_00295#0000</v>
      </c>
      <c r="AM496" s="221" t="b">
        <f ca="1">_xll.qlInstrumentSetPricingEngine(AK496,_xll.qlBachelierBlackSwaptionEngine(,"YC-EUR-EONIA",AL496))</f>
        <v>1</v>
      </c>
      <c r="AN496" s="222">
        <f ca="1">_xll.qlInstrumentNPV(AK496,AM496)/_xll.qlYieldTSDiscount("YC-EUR-EONIA",L496)</f>
        <v>67.68779481463001</v>
      </c>
      <c r="AO496" s="222">
        <f ca="1">_xll.qlInstrumentResults(AK496,"annuity",AM496)</f>
        <v>134696.05944917421</v>
      </c>
      <c r="AP496" s="223" t="e">
        <f ca="1">H496*_xll.qlYieldTSDiscount("YC-EUR-EONIA",L496)/AO496</f>
        <v>#VALUE!</v>
      </c>
      <c r="AQ496" s="224" t="str">
        <f ca="1">IF(ISERROR(AP496),"",_xll.qlBachelierBlackFormulaImpliedVol(IF(AF496="Receiver","Put",IF(AF496="Payer","Call","NA")),AE496+E496%%,AE496,_xll.qlDayCounterYearFraction("Act/365 (Fixed)",B496,K496),AP496))</f>
        <v/>
      </c>
      <c r="AR496" s="225" t="str">
        <f ca="1">IF(ISERROR(AP496),"",_xll.qlBlackFormulaImpliedStdDev(IF(AF496="Receiver","Put",IF(AF496="Payer","Call","NA")),AE496+E496%%,AE496,AP496)/SQRT(_xll.qlDayCounterYearFraction("Act/365 (Fixed)",B496,K496)))</f>
        <v/>
      </c>
    </row>
    <row r="497" spans="2:44">
      <c r="B497" s="210">
        <f t="shared" ca="1" si="28"/>
        <v>42276</v>
      </c>
      <c r="C497" s="107" t="s">
        <v>58</v>
      </c>
      <c r="D497" s="107" t="s">
        <v>47</v>
      </c>
      <c r="E497" s="107">
        <v>100</v>
      </c>
      <c r="F497" s="209" t="str">
        <f t="shared" si="29"/>
        <v>EUR FWD PREM 100 6M15Y</v>
      </c>
      <c r="G497" s="212">
        <f t="shared" si="30"/>
        <v>7.5700000000000003E-3</v>
      </c>
      <c r="H497" s="213" t="str">
        <f>VLOOKUP(F497,SwaptionVols!$Z:$AE,4,FALSE)</f>
        <v>#N/A N/A</v>
      </c>
      <c r="I497" s="211" t="s">
        <v>7574</v>
      </c>
      <c r="J497" s="211" t="s">
        <v>7575</v>
      </c>
      <c r="K497" s="210">
        <f ca="1">_xll.qlCalendarAdvance(I497,B497,C497,J497)</f>
        <v>42458</v>
      </c>
      <c r="L497" s="210">
        <f ca="1">_xll.qlCalendarAdvance(I497,K497,"2d")</f>
        <v>42460</v>
      </c>
      <c r="M497" s="210">
        <f ca="1">_xll.qlCalendarAdvance(I497,L497,D497,"unadjusted")</f>
        <v>47938</v>
      </c>
      <c r="N497" s="211" t="s">
        <v>41</v>
      </c>
      <c r="O497" s="211" t="s">
        <v>7574</v>
      </c>
      <c r="P497" s="211" t="s">
        <v>7575</v>
      </c>
      <c r="Q497" s="211" t="s">
        <v>7575</v>
      </c>
      <c r="R497" s="211" t="s">
        <v>7670</v>
      </c>
      <c r="S497" s="214" t="str">
        <f ca="1">_xll.qlSchedule(,L497,M497,N497,O497,P497,Q497,R497)</f>
        <v>obj_01005#0000</v>
      </c>
      <c r="T497" s="211" t="s">
        <v>58</v>
      </c>
      <c r="U497" s="211" t="s">
        <v>7574</v>
      </c>
      <c r="V497" s="211" t="s">
        <v>7575</v>
      </c>
      <c r="W497" s="211" t="s">
        <v>7575</v>
      </c>
      <c r="X497" s="211" t="s">
        <v>7670</v>
      </c>
      <c r="Y497" s="214" t="str">
        <f ca="1">_xll.qlSchedule(,L497,M497,T497,U497,V497,W497,X497)</f>
        <v>obj_00e3c#0000</v>
      </c>
      <c r="Z497" s="215" t="s">
        <v>7671</v>
      </c>
      <c r="AA497" s="216" t="s">
        <v>7640</v>
      </c>
      <c r="AB497" s="216" t="s">
        <v>7672</v>
      </c>
      <c r="AC497" s="214" t="str">
        <f ca="1">_xll.qlVanillaSwap(,,,S497,,Z497,Y497,AA497,,AB497)</f>
        <v>obj_01006#0000</v>
      </c>
      <c r="AD497" s="214" t="b">
        <f ca="1">_xll.qlInstrumentSetPricingEngine(AC497,_xll.qlDiscountingSwapEngine(,"YC-EUR-EONIA"))</f>
        <v>1</v>
      </c>
      <c r="AE497" s="217">
        <f ca="1">_xll.qlVanillaSwapFairRate(AC497,AD497)</f>
        <v>1.3940629463558231E-2</v>
      </c>
      <c r="AF497" s="209" t="str">
        <f t="shared" si="31"/>
        <v>Payer</v>
      </c>
      <c r="AG497" s="218">
        <v>10000</v>
      </c>
      <c r="AH497" s="219" t="str">
        <f ca="1">_xll.qlVanillaSwap(,AF497,AG497,S497,AE497+E497%%,Z497,Y497,AA497,,AB497)</f>
        <v>obj_016ba#0000</v>
      </c>
      <c r="AI497" s="219" t="str">
        <f ca="1">_xll.qlEuropeanExercise(,K497)</f>
        <v>obj_00413#0000</v>
      </c>
      <c r="AJ497" s="211" t="s">
        <v>7669</v>
      </c>
      <c r="AK497" s="220" t="str">
        <f ca="1">_xll.qlSwaption(,AH497,AI497,AJ497)</f>
        <v>obj_016bb#0000</v>
      </c>
      <c r="AL497" s="221" t="str">
        <f ca="1">_xll.qlConstantSwaptionVolatility(,,I497,J497,G497)</f>
        <v>obj_00310#0000</v>
      </c>
      <c r="AM497" s="221" t="b">
        <f ca="1">_xll.qlInstrumentSetPricingEngine(AK497,_xll.qlBachelierBlackSwaptionEngine(,"YC-EUR-EONIA",AL497))</f>
        <v>1</v>
      </c>
      <c r="AN497" s="222">
        <f ca="1">_xll.qlInstrumentNPV(AK497,AM497)/_xll.qlYieldTSDiscount("YC-EUR-EONIA",L497)</f>
        <v>8.5778029509288629</v>
      </c>
      <c r="AO497" s="222">
        <f ca="1">_xll.qlInstrumentResults(AK497,"annuity",AM497)</f>
        <v>134696.05944917421</v>
      </c>
      <c r="AP497" s="223" t="e">
        <f ca="1">H497*_xll.qlYieldTSDiscount("YC-EUR-EONIA",L497)/AO497</f>
        <v>#VALUE!</v>
      </c>
      <c r="AQ497" s="224" t="str">
        <f ca="1">IF(ISERROR(AP497),"",_xll.qlBachelierBlackFormulaImpliedVol(IF(AF497="Receiver","Put",IF(AF497="Payer","Call","NA")),AE497+E497%%,AE497,_xll.qlDayCounterYearFraction("Act/365 (Fixed)",B497,K497),AP497))</f>
        <v/>
      </c>
      <c r="AR497" s="225" t="str">
        <f ca="1">IF(ISERROR(AP497),"",_xll.qlBlackFormulaImpliedStdDev(IF(AF497="Receiver","Put",IF(AF497="Payer","Call","NA")),AE497+E497%%,AE497,AP497)/SQRT(_xll.qlDayCounterYearFraction("Act/365 (Fixed)",B497,K497)))</f>
        <v/>
      </c>
    </row>
    <row r="498" spans="2:44">
      <c r="B498" s="210">
        <f t="shared" ca="1" si="28"/>
        <v>42276</v>
      </c>
      <c r="C498" s="107" t="s">
        <v>58</v>
      </c>
      <c r="D498" s="107" t="s">
        <v>47</v>
      </c>
      <c r="E498" s="107">
        <v>200</v>
      </c>
      <c r="F498" s="209" t="str">
        <f t="shared" si="29"/>
        <v>EUR FWD PREM 200 6M15Y</v>
      </c>
      <c r="G498" s="212">
        <f t="shared" si="30"/>
        <v>7.5700000000000003E-3</v>
      </c>
      <c r="H498" s="213" t="str">
        <f>VLOOKUP(F498,SwaptionVols!$Z:$AE,4,FALSE)</f>
        <v>#N/A N/A</v>
      </c>
      <c r="I498" s="211" t="s">
        <v>7574</v>
      </c>
      <c r="J498" s="211" t="s">
        <v>7575</v>
      </c>
      <c r="K498" s="210">
        <f ca="1">_xll.qlCalendarAdvance(I498,B498,C498,J498)</f>
        <v>42458</v>
      </c>
      <c r="L498" s="210">
        <f ca="1">_xll.qlCalendarAdvance(I498,K498,"2d")</f>
        <v>42460</v>
      </c>
      <c r="M498" s="210">
        <f ca="1">_xll.qlCalendarAdvance(I498,L498,D498,"unadjusted")</f>
        <v>47938</v>
      </c>
      <c r="N498" s="211" t="s">
        <v>41</v>
      </c>
      <c r="O498" s="211" t="s">
        <v>7574</v>
      </c>
      <c r="P498" s="211" t="s">
        <v>7575</v>
      </c>
      <c r="Q498" s="211" t="s">
        <v>7575</v>
      </c>
      <c r="R498" s="211" t="s">
        <v>7670</v>
      </c>
      <c r="S498" s="214" t="str">
        <f ca="1">_xll.qlSchedule(,L498,M498,N498,O498,P498,Q498,R498)</f>
        <v>obj_00dea#0000</v>
      </c>
      <c r="T498" s="211" t="s">
        <v>58</v>
      </c>
      <c r="U498" s="211" t="s">
        <v>7574</v>
      </c>
      <c r="V498" s="211" t="s">
        <v>7575</v>
      </c>
      <c r="W498" s="211" t="s">
        <v>7575</v>
      </c>
      <c r="X498" s="211" t="s">
        <v>7670</v>
      </c>
      <c r="Y498" s="214" t="str">
        <f ca="1">_xll.qlSchedule(,L498,M498,T498,U498,V498,W498,X498)</f>
        <v>obj_00de9#0000</v>
      </c>
      <c r="Z498" s="215" t="s">
        <v>7671</v>
      </c>
      <c r="AA498" s="216" t="s">
        <v>7640</v>
      </c>
      <c r="AB498" s="216" t="s">
        <v>7672</v>
      </c>
      <c r="AC498" s="214" t="str">
        <f ca="1">_xll.qlVanillaSwap(,,,S498,,Z498,Y498,AA498,,AB498)</f>
        <v>obj_00deb#0000</v>
      </c>
      <c r="AD498" s="214" t="b">
        <f ca="1">_xll.qlInstrumentSetPricingEngine(AC498,_xll.qlDiscountingSwapEngine(,"YC-EUR-EONIA"))</f>
        <v>1</v>
      </c>
      <c r="AE498" s="217">
        <f ca="1">_xll.qlVanillaSwapFairRate(AC498,AD498)</f>
        <v>1.3940629463558231E-2</v>
      </c>
      <c r="AF498" s="209" t="str">
        <f t="shared" si="31"/>
        <v>Payer</v>
      </c>
      <c r="AG498" s="218">
        <v>10000</v>
      </c>
      <c r="AH498" s="219" t="str">
        <f ca="1">_xll.qlVanillaSwap(,AF498,AG498,S498,AE498+E498%%,Z498,Y498,AA498,,AB498)</f>
        <v>obj_01226#0000</v>
      </c>
      <c r="AI498" s="219" t="str">
        <f ca="1">_xll.qlEuropeanExercise(,K498)</f>
        <v>obj_00748#0000</v>
      </c>
      <c r="AJ498" s="211" t="s">
        <v>7669</v>
      </c>
      <c r="AK498" s="220" t="str">
        <f ca="1">_xll.qlSwaption(,AH498,AI498,AJ498)</f>
        <v>obj_01667#0000</v>
      </c>
      <c r="AL498" s="221" t="str">
        <f ca="1">_xll.qlConstantSwaptionVolatility(,,I498,J498,G498)</f>
        <v>obj_002a4#0000</v>
      </c>
      <c r="AM498" s="221" t="b">
        <f ca="1">_xll.qlInstrumentSetPricingEngine(AK498,_xll.qlBachelierBlackSwaptionEngine(,"YC-EUR-EONIA",AL498))</f>
        <v>1</v>
      </c>
      <c r="AN498" s="222">
        <f ca="1">_xll.qlInstrumentNPV(AK498,AM498)/_xll.qlYieldTSDiscount("YC-EUR-EONIA",L498)</f>
        <v>1.5680729174284112E-2</v>
      </c>
      <c r="AO498" s="222">
        <f ca="1">_xll.qlInstrumentResults(AK498,"annuity",AM498)</f>
        <v>134696.05944917421</v>
      </c>
      <c r="AP498" s="223" t="e">
        <f ca="1">H498*_xll.qlYieldTSDiscount("YC-EUR-EONIA",L498)/AO498</f>
        <v>#VALUE!</v>
      </c>
      <c r="AQ498" s="224" t="str">
        <f ca="1">IF(ISERROR(AP498),"",_xll.qlBachelierBlackFormulaImpliedVol(IF(AF498="Receiver","Put",IF(AF498="Payer","Call","NA")),AE498+E498%%,AE498,_xll.qlDayCounterYearFraction("Act/365 (Fixed)",B498,K498),AP498))</f>
        <v/>
      </c>
      <c r="AR498" s="225" t="str">
        <f ca="1">IF(ISERROR(AP498),"",_xll.qlBlackFormulaImpliedStdDev(IF(AF498="Receiver","Put",IF(AF498="Payer","Call","NA")),AE498+E498%%,AE498,AP498)/SQRT(_xll.qlDayCounterYearFraction("Act/365 (Fixed)",B498,K498)))</f>
        <v/>
      </c>
    </row>
    <row r="499" spans="2:44">
      <c r="B499" s="210">
        <f t="shared" ca="1" si="28"/>
        <v>42276</v>
      </c>
      <c r="C499" s="107" t="s">
        <v>41</v>
      </c>
      <c r="D499" s="107" t="s">
        <v>47</v>
      </c>
      <c r="E499" s="107">
        <v>-200</v>
      </c>
      <c r="F499" s="209" t="str">
        <f t="shared" si="29"/>
        <v>EUR FWD PREM-200 1Y15Y</v>
      </c>
      <c r="G499" s="212">
        <f t="shared" si="30"/>
        <v>7.490000000000001E-3</v>
      </c>
      <c r="H499" s="213" t="str">
        <f>VLOOKUP(F499,SwaptionVols!$Z:$AE,4,FALSE)</f>
        <v>#N/A N/A</v>
      </c>
      <c r="I499" s="211" t="s">
        <v>7574</v>
      </c>
      <c r="J499" s="211" t="s">
        <v>7575</v>
      </c>
      <c r="K499" s="210">
        <f ca="1">_xll.qlCalendarAdvance(I499,B499,C499,J499)</f>
        <v>42642</v>
      </c>
      <c r="L499" s="210">
        <f ca="1">_xll.qlCalendarAdvance(I499,K499,"2d")</f>
        <v>42646</v>
      </c>
      <c r="M499" s="210">
        <f ca="1">_xll.qlCalendarAdvance(I499,L499,D499,"unadjusted")</f>
        <v>48124</v>
      </c>
      <c r="N499" s="211" t="s">
        <v>41</v>
      </c>
      <c r="O499" s="211" t="s">
        <v>7574</v>
      </c>
      <c r="P499" s="211" t="s">
        <v>7575</v>
      </c>
      <c r="Q499" s="211" t="s">
        <v>7575</v>
      </c>
      <c r="R499" s="211" t="s">
        <v>7670</v>
      </c>
      <c r="S499" s="214" t="str">
        <f ca="1">_xll.qlSchedule(,L499,M499,N499,O499,P499,Q499,R499)</f>
        <v>obj_00998#0000</v>
      </c>
      <c r="T499" s="211" t="s">
        <v>58</v>
      </c>
      <c r="U499" s="211" t="s">
        <v>7574</v>
      </c>
      <c r="V499" s="211" t="s">
        <v>7575</v>
      </c>
      <c r="W499" s="211" t="s">
        <v>7575</v>
      </c>
      <c r="X499" s="211" t="s">
        <v>7670</v>
      </c>
      <c r="Y499" s="214" t="str">
        <f ca="1">_xll.qlSchedule(,L499,M499,T499,U499,V499,W499,X499)</f>
        <v>obj_0092f#0000</v>
      </c>
      <c r="Z499" s="215" t="s">
        <v>7671</v>
      </c>
      <c r="AA499" s="216" t="s">
        <v>7640</v>
      </c>
      <c r="AB499" s="216" t="s">
        <v>7672</v>
      </c>
      <c r="AC499" s="214" t="str">
        <f ca="1">_xll.qlVanillaSwap(,,,S499,,Z499,Y499,AA499,,AB499)</f>
        <v>obj_00c15#0000</v>
      </c>
      <c r="AD499" s="214" t="b">
        <f ca="1">_xll.qlInstrumentSetPricingEngine(AC499,_xll.qlDiscountingSwapEngine(,"YC-EUR-EONIA"))</f>
        <v>1</v>
      </c>
      <c r="AE499" s="217">
        <f ca="1">_xll.qlVanillaSwapFairRate(AC499,AD499)</f>
        <v>1.4660912174680433E-2</v>
      </c>
      <c r="AF499" s="209" t="str">
        <f t="shared" si="31"/>
        <v>Receiver</v>
      </c>
      <c r="AG499" s="218">
        <v>10000</v>
      </c>
      <c r="AH499" s="219" t="str">
        <f ca="1">_xll.qlVanillaSwap(,AF499,AG499,S499,AE499+E499%%,Z499,Y499,AA499,,AB499)</f>
        <v>obj_012c7#0000</v>
      </c>
      <c r="AI499" s="219" t="str">
        <f ca="1">_xll.qlEuropeanExercise(,K499)</f>
        <v>obj_00bc0#0000</v>
      </c>
      <c r="AJ499" s="211" t="s">
        <v>7669</v>
      </c>
      <c r="AK499" s="220" t="str">
        <f ca="1">_xll.qlSwaption(,AH499,AI499,AJ499)</f>
        <v>obj_01483#0000</v>
      </c>
      <c r="AL499" s="221" t="str">
        <f ca="1">_xll.qlConstantSwaptionVolatility(,,I499,J499,G499)</f>
        <v>obj_00225#0000</v>
      </c>
      <c r="AM499" s="221" t="b">
        <f ca="1">_xll.qlInstrumentSetPricingEngine(AK499,_xll.qlBachelierBlackSwaptionEngine(,"YC-EUR-EONIA",AL499))</f>
        <v>1</v>
      </c>
      <c r="AN499" s="222">
        <f ca="1">_xll.qlInstrumentNPV(AK499,AM499)/_xll.qlYieldTSDiscount("YC-EUR-EONIA",L499)</f>
        <v>1.1859575145207759</v>
      </c>
      <c r="AO499" s="222">
        <f ca="1">_xll.qlInstrumentResults(AK499,"annuity",AM499)</f>
        <v>134016.63557302131</v>
      </c>
      <c r="AP499" s="223" t="e">
        <f ca="1">H499*_xll.qlYieldTSDiscount("YC-EUR-EONIA",L499)/AO499</f>
        <v>#VALUE!</v>
      </c>
      <c r="AQ499" s="224" t="str">
        <f ca="1">IF(ISERROR(AP499),"",_xll.qlBachelierBlackFormulaImpliedVol(IF(AF499="Receiver","Put",IF(AF499="Payer","Call","NA")),AE499+E499%%,AE499,_xll.qlDayCounterYearFraction("Act/365 (Fixed)",B499,K499),AP499))</f>
        <v/>
      </c>
      <c r="AR499" s="225" t="str">
        <f ca="1">IF(ISERROR(AP499),"",_xll.qlBlackFormulaImpliedStdDev(IF(AF499="Receiver","Put",IF(AF499="Payer","Call","NA")),AE499+E499%%,AE499,AP499)/SQRT(_xll.qlDayCounterYearFraction("Act/365 (Fixed)",B499,K499)))</f>
        <v/>
      </c>
    </row>
    <row r="500" spans="2:44">
      <c r="B500" s="210">
        <f t="shared" ca="1" si="28"/>
        <v>42276</v>
      </c>
      <c r="C500" s="107" t="s">
        <v>41</v>
      </c>
      <c r="D500" s="107" t="s">
        <v>47</v>
      </c>
      <c r="E500" s="107">
        <v>-100</v>
      </c>
      <c r="F500" s="209" t="str">
        <f t="shared" si="29"/>
        <v>EUR FWD PREM-100 1Y15Y</v>
      </c>
      <c r="G500" s="212">
        <f t="shared" si="30"/>
        <v>7.490000000000001E-3</v>
      </c>
      <c r="H500" s="213" t="str">
        <f>VLOOKUP(F500,SwaptionVols!$Z:$AE,4,FALSE)</f>
        <v>#N/A N/A</v>
      </c>
      <c r="I500" s="211" t="s">
        <v>7574</v>
      </c>
      <c r="J500" s="211" t="s">
        <v>7575</v>
      </c>
      <c r="K500" s="210">
        <f ca="1">_xll.qlCalendarAdvance(I500,B500,C500,J500)</f>
        <v>42642</v>
      </c>
      <c r="L500" s="210">
        <f ca="1">_xll.qlCalendarAdvance(I500,K500,"2d")</f>
        <v>42646</v>
      </c>
      <c r="M500" s="210">
        <f ca="1">_xll.qlCalendarAdvance(I500,L500,D500,"unadjusted")</f>
        <v>48124</v>
      </c>
      <c r="N500" s="211" t="s">
        <v>41</v>
      </c>
      <c r="O500" s="211" t="s">
        <v>7574</v>
      </c>
      <c r="P500" s="211" t="s">
        <v>7575</v>
      </c>
      <c r="Q500" s="211" t="s">
        <v>7575</v>
      </c>
      <c r="R500" s="211" t="s">
        <v>7670</v>
      </c>
      <c r="S500" s="214" t="str">
        <f ca="1">_xll.qlSchedule(,L500,M500,N500,O500,P500,Q500,R500)</f>
        <v>obj_00467#0000</v>
      </c>
      <c r="T500" s="211" t="s">
        <v>58</v>
      </c>
      <c r="U500" s="211" t="s">
        <v>7574</v>
      </c>
      <c r="V500" s="211" t="s">
        <v>7575</v>
      </c>
      <c r="W500" s="211" t="s">
        <v>7575</v>
      </c>
      <c r="X500" s="211" t="s">
        <v>7670</v>
      </c>
      <c r="Y500" s="214" t="str">
        <f ca="1">_xll.qlSchedule(,L500,M500,T500,U500,V500,W500,X500)</f>
        <v>obj_0044b#0000</v>
      </c>
      <c r="Z500" s="215" t="s">
        <v>7671</v>
      </c>
      <c r="AA500" s="216" t="s">
        <v>7640</v>
      </c>
      <c r="AB500" s="216" t="s">
        <v>7672</v>
      </c>
      <c r="AC500" s="214" t="str">
        <f ca="1">_xll.qlVanillaSwap(,,,S500,,Z500,Y500,AA500,,AB500)</f>
        <v>obj_00b36#0000</v>
      </c>
      <c r="AD500" s="214" t="b">
        <f ca="1">_xll.qlInstrumentSetPricingEngine(AC500,_xll.qlDiscountingSwapEngine(,"YC-EUR-EONIA"))</f>
        <v>1</v>
      </c>
      <c r="AE500" s="217">
        <f ca="1">_xll.qlVanillaSwapFairRate(AC500,AD500)</f>
        <v>1.4660912174680433E-2</v>
      </c>
      <c r="AF500" s="209" t="str">
        <f t="shared" si="31"/>
        <v>Receiver</v>
      </c>
      <c r="AG500" s="218">
        <v>10000</v>
      </c>
      <c r="AH500" s="219" t="str">
        <f ca="1">_xll.qlVanillaSwap(,AF500,AG500,S500,AE500+E500%%,Z500,Y500,AA500,,AB500)</f>
        <v>obj_01343#0000</v>
      </c>
      <c r="AI500" s="219" t="str">
        <f ca="1">_xll.qlEuropeanExercise(,K500)</f>
        <v>obj_00405#0000</v>
      </c>
      <c r="AJ500" s="211" t="s">
        <v>7669</v>
      </c>
      <c r="AK500" s="220" t="str">
        <f ca="1">_xll.qlSwaption(,AH500,AI500,AJ500)</f>
        <v>obj_01464#0000</v>
      </c>
      <c r="AL500" s="221" t="str">
        <f ca="1">_xll.qlConstantSwaptionVolatility(,,I500,J500,G500)</f>
        <v>obj_00299#0000</v>
      </c>
      <c r="AM500" s="221" t="b">
        <f ca="1">_xll.qlInstrumentSetPricingEngine(AK500,_xll.qlBachelierBlackSwaptionEngine(,"YC-EUR-EONIA",AL500))</f>
        <v>1</v>
      </c>
      <c r="AN500" s="222">
        <f ca="1">_xll.qlInstrumentNPV(AK500,AM500)/_xll.qlYieldTSDiscount("YC-EUR-EONIA",L500)</f>
        <v>42.541800079715102</v>
      </c>
      <c r="AO500" s="222">
        <f ca="1">_xll.qlInstrumentResults(AK500,"annuity",AM500)</f>
        <v>134016.63557302111</v>
      </c>
      <c r="AP500" s="223" t="e">
        <f ca="1">H500*_xll.qlYieldTSDiscount("YC-EUR-EONIA",L500)/AO500</f>
        <v>#VALUE!</v>
      </c>
      <c r="AQ500" s="224" t="str">
        <f ca="1">IF(ISERROR(AP500),"",_xll.qlBachelierBlackFormulaImpliedVol(IF(AF500="Receiver","Put",IF(AF500="Payer","Call","NA")),AE500+E500%%,AE500,_xll.qlDayCounterYearFraction("Act/365 (Fixed)",B500,K500),AP500))</f>
        <v/>
      </c>
      <c r="AR500" s="225" t="str">
        <f ca="1">IF(ISERROR(AP500),"",_xll.qlBlackFormulaImpliedStdDev(IF(AF500="Receiver","Put",IF(AF500="Payer","Call","NA")),AE500+E500%%,AE500,AP500)/SQRT(_xll.qlDayCounterYearFraction("Act/365 (Fixed)",B500,K500)))</f>
        <v/>
      </c>
    </row>
    <row r="501" spans="2:44">
      <c r="B501" s="210">
        <f t="shared" ca="1" si="28"/>
        <v>42276</v>
      </c>
      <c r="C501" s="107" t="s">
        <v>41</v>
      </c>
      <c r="D501" s="107" t="s">
        <v>47</v>
      </c>
      <c r="E501" s="107">
        <v>-50</v>
      </c>
      <c r="F501" s="209" t="str">
        <f t="shared" si="29"/>
        <v>EUR FWD PREM-50 1Y15Y</v>
      </c>
      <c r="G501" s="212">
        <f t="shared" si="30"/>
        <v>7.490000000000001E-3</v>
      </c>
      <c r="H501" s="213" t="str">
        <f>VLOOKUP(F501,SwaptionVols!$Z:$AE,4,FALSE)</f>
        <v>#N/A N/A</v>
      </c>
      <c r="I501" s="211" t="s">
        <v>7574</v>
      </c>
      <c r="J501" s="211" t="s">
        <v>7575</v>
      </c>
      <c r="K501" s="210">
        <f ca="1">_xll.qlCalendarAdvance(I501,B501,C501,J501)</f>
        <v>42642</v>
      </c>
      <c r="L501" s="210">
        <f ca="1">_xll.qlCalendarAdvance(I501,K501,"2d")</f>
        <v>42646</v>
      </c>
      <c r="M501" s="210">
        <f ca="1">_xll.qlCalendarAdvance(I501,L501,D501,"unadjusted")</f>
        <v>48124</v>
      </c>
      <c r="N501" s="211" t="s">
        <v>41</v>
      </c>
      <c r="O501" s="211" t="s">
        <v>7574</v>
      </c>
      <c r="P501" s="211" t="s">
        <v>7575</v>
      </c>
      <c r="Q501" s="211" t="s">
        <v>7575</v>
      </c>
      <c r="R501" s="211" t="s">
        <v>7670</v>
      </c>
      <c r="S501" s="214" t="str">
        <f ca="1">_xll.qlSchedule(,L501,M501,N501,O501,P501,Q501,R501)</f>
        <v>obj_00501#0000</v>
      </c>
      <c r="T501" s="211" t="s">
        <v>58</v>
      </c>
      <c r="U501" s="211" t="s">
        <v>7574</v>
      </c>
      <c r="V501" s="211" t="s">
        <v>7575</v>
      </c>
      <c r="W501" s="211" t="s">
        <v>7575</v>
      </c>
      <c r="X501" s="211" t="s">
        <v>7670</v>
      </c>
      <c r="Y501" s="214" t="str">
        <f ca="1">_xll.qlSchedule(,L501,M501,T501,U501,V501,W501,X501)</f>
        <v>obj_00611#0000</v>
      </c>
      <c r="Z501" s="215" t="s">
        <v>7671</v>
      </c>
      <c r="AA501" s="216" t="s">
        <v>7640</v>
      </c>
      <c r="AB501" s="216" t="s">
        <v>7672</v>
      </c>
      <c r="AC501" s="214" t="str">
        <f ca="1">_xll.qlVanillaSwap(,,,S501,,Z501,Y501,AA501,,AB501)</f>
        <v>obj_00bde#0000</v>
      </c>
      <c r="AD501" s="214" t="b">
        <f ca="1">_xll.qlInstrumentSetPricingEngine(AC501,_xll.qlDiscountingSwapEngine(,"YC-EUR-EONIA"))</f>
        <v>1</v>
      </c>
      <c r="AE501" s="217">
        <f ca="1">_xll.qlVanillaSwapFairRate(AC501,AD501)</f>
        <v>1.4660912174680433E-2</v>
      </c>
      <c r="AF501" s="209" t="str">
        <f t="shared" si="31"/>
        <v>Receiver</v>
      </c>
      <c r="AG501" s="218">
        <v>10000</v>
      </c>
      <c r="AH501" s="219" t="str">
        <f ca="1">_xll.qlVanillaSwap(,AF501,AG501,S501,AE501+E501%%,Z501,Y501,AA501,,AB501)</f>
        <v>obj_0122e#0000</v>
      </c>
      <c r="AI501" s="219" t="str">
        <f ca="1">_xll.qlEuropeanExercise(,K501)</f>
        <v>obj_00548#0000</v>
      </c>
      <c r="AJ501" s="211" t="s">
        <v>7669</v>
      </c>
      <c r="AK501" s="220" t="str">
        <f ca="1">_xll.qlSwaption(,AH501,AI501,AJ501)</f>
        <v>obj_014a8#0000</v>
      </c>
      <c r="AL501" s="221" t="str">
        <f ca="1">_xll.qlConstantSwaptionVolatility(,,I501,J501,G501)</f>
        <v>obj_0032b#0000</v>
      </c>
      <c r="AM501" s="221" t="b">
        <f ca="1">_xll.qlInstrumentSetPricingEngine(AK501,_xll.qlBachelierBlackSwaptionEngine(,"YC-EUR-EONIA",AL501))</f>
        <v>1</v>
      </c>
      <c r="AN501" s="222">
        <f ca="1">_xll.qlInstrumentNPV(AK501,AM501)/_xll.qlYieldTSDiscount("YC-EUR-EONIA",L501)</f>
        <v>151.63352919753203</v>
      </c>
      <c r="AO501" s="222">
        <f ca="1">_xll.qlInstrumentResults(AK501,"annuity",AM501)</f>
        <v>134016.63557302131</v>
      </c>
      <c r="AP501" s="223" t="e">
        <f ca="1">H501*_xll.qlYieldTSDiscount("YC-EUR-EONIA",L501)/AO501</f>
        <v>#VALUE!</v>
      </c>
      <c r="AQ501" s="224" t="str">
        <f ca="1">IF(ISERROR(AP501),"",_xll.qlBachelierBlackFormulaImpliedVol(IF(AF501="Receiver","Put",IF(AF501="Payer","Call","NA")),AE501+E501%%,AE501,_xll.qlDayCounterYearFraction("Act/365 (Fixed)",B501,K501),AP501))</f>
        <v/>
      </c>
      <c r="AR501" s="225" t="str">
        <f ca="1">IF(ISERROR(AP501),"",_xll.qlBlackFormulaImpliedStdDev(IF(AF501="Receiver","Put",IF(AF501="Payer","Call","NA")),AE501+E501%%,AE501,AP501)/SQRT(_xll.qlDayCounterYearFraction("Act/365 (Fixed)",B501,K501)))</f>
        <v/>
      </c>
    </row>
    <row r="502" spans="2:44">
      <c r="B502" s="210">
        <f t="shared" ca="1" si="28"/>
        <v>42276</v>
      </c>
      <c r="C502" s="107" t="s">
        <v>41</v>
      </c>
      <c r="D502" s="107" t="s">
        <v>47</v>
      </c>
      <c r="E502" s="107">
        <v>-25</v>
      </c>
      <c r="F502" s="209" t="str">
        <f t="shared" si="29"/>
        <v>EUR FWD PREM-25 1Y15Y</v>
      </c>
      <c r="G502" s="212">
        <f t="shared" si="30"/>
        <v>7.490000000000001E-3</v>
      </c>
      <c r="H502" s="213" t="str">
        <f>VLOOKUP(F502,SwaptionVols!$Z:$AE,4,FALSE)</f>
        <v>#N/A N/A</v>
      </c>
      <c r="I502" s="211" t="s">
        <v>7574</v>
      </c>
      <c r="J502" s="211" t="s">
        <v>7575</v>
      </c>
      <c r="K502" s="210">
        <f ca="1">_xll.qlCalendarAdvance(I502,B502,C502,J502)</f>
        <v>42642</v>
      </c>
      <c r="L502" s="210">
        <f ca="1">_xll.qlCalendarAdvance(I502,K502,"2d")</f>
        <v>42646</v>
      </c>
      <c r="M502" s="210">
        <f ca="1">_xll.qlCalendarAdvance(I502,L502,D502,"unadjusted")</f>
        <v>48124</v>
      </c>
      <c r="N502" s="211" t="s">
        <v>41</v>
      </c>
      <c r="O502" s="211" t="s">
        <v>7574</v>
      </c>
      <c r="P502" s="211" t="s">
        <v>7575</v>
      </c>
      <c r="Q502" s="211" t="s">
        <v>7575</v>
      </c>
      <c r="R502" s="211" t="s">
        <v>7670</v>
      </c>
      <c r="S502" s="214" t="str">
        <f ca="1">_xll.qlSchedule(,L502,M502,N502,O502,P502,Q502,R502)</f>
        <v>obj_00856#0000</v>
      </c>
      <c r="T502" s="211" t="s">
        <v>58</v>
      </c>
      <c r="U502" s="211" t="s">
        <v>7574</v>
      </c>
      <c r="V502" s="211" t="s">
        <v>7575</v>
      </c>
      <c r="W502" s="211" t="s">
        <v>7575</v>
      </c>
      <c r="X502" s="211" t="s">
        <v>7670</v>
      </c>
      <c r="Y502" s="214" t="str">
        <f ca="1">_xll.qlSchedule(,L502,M502,T502,U502,V502,W502,X502)</f>
        <v>obj_009a7#0000</v>
      </c>
      <c r="Z502" s="215" t="s">
        <v>7671</v>
      </c>
      <c r="AA502" s="216" t="s">
        <v>7640</v>
      </c>
      <c r="AB502" s="216" t="s">
        <v>7672</v>
      </c>
      <c r="AC502" s="214" t="str">
        <f ca="1">_xll.qlVanillaSwap(,,,S502,,Z502,Y502,AA502,,AB502)</f>
        <v>obj_00d3d#0000</v>
      </c>
      <c r="AD502" s="214" t="b">
        <f ca="1">_xll.qlInstrumentSetPricingEngine(AC502,_xll.qlDiscountingSwapEngine(,"YC-EUR-EONIA"))</f>
        <v>1</v>
      </c>
      <c r="AE502" s="217">
        <f ca="1">_xll.qlVanillaSwapFairRate(AC502,AD502)</f>
        <v>1.4660912174680433E-2</v>
      </c>
      <c r="AF502" s="209" t="str">
        <f t="shared" si="31"/>
        <v>Receiver</v>
      </c>
      <c r="AG502" s="218">
        <v>10000</v>
      </c>
      <c r="AH502" s="219" t="str">
        <f ca="1">_xll.qlVanillaSwap(,AF502,AG502,S502,AE502+E502%%,Z502,Y502,AA502,,AB502)</f>
        <v>obj_012d4#0000</v>
      </c>
      <c r="AI502" s="219" t="str">
        <f ca="1">_xll.qlEuropeanExercise(,K502)</f>
        <v>obj_004cb#0000</v>
      </c>
      <c r="AJ502" s="211" t="s">
        <v>7669</v>
      </c>
      <c r="AK502" s="220" t="str">
        <f ca="1">_xll.qlSwaption(,AH502,AI502,AJ502)</f>
        <v>obj_0161f#0000</v>
      </c>
      <c r="AL502" s="221" t="str">
        <f ca="1">_xll.qlConstantSwaptionVolatility(,,I502,J502,G502)</f>
        <v>obj_00338#0000</v>
      </c>
      <c r="AM502" s="221" t="b">
        <f ca="1">_xll.qlInstrumentSetPricingEngine(AK502,_xll.qlBachelierBlackSwaptionEngine(,"YC-EUR-EONIA",AL502))</f>
        <v>1</v>
      </c>
      <c r="AN502" s="222">
        <f ca="1">_xll.qlInstrumentNPV(AK502,AM502)/_xll.qlYieldTSDiscount("YC-EUR-EONIA",L502)</f>
        <v>255.09522141657621</v>
      </c>
      <c r="AO502" s="222">
        <f ca="1">_xll.qlInstrumentResults(AK502,"annuity",AM502)</f>
        <v>134016.63557302111</v>
      </c>
      <c r="AP502" s="223" t="e">
        <f ca="1">H502*_xll.qlYieldTSDiscount("YC-EUR-EONIA",L502)/AO502</f>
        <v>#VALUE!</v>
      </c>
      <c r="AQ502" s="224" t="str">
        <f ca="1">IF(ISERROR(AP502),"",_xll.qlBachelierBlackFormulaImpliedVol(IF(AF502="Receiver","Put",IF(AF502="Payer","Call","NA")),AE502+E502%%,AE502,_xll.qlDayCounterYearFraction("Act/365 (Fixed)",B502,K502),AP502))</f>
        <v/>
      </c>
      <c r="AR502" s="225" t="str">
        <f ca="1">IF(ISERROR(AP502),"",_xll.qlBlackFormulaImpliedStdDev(IF(AF502="Receiver","Put",IF(AF502="Payer","Call","NA")),AE502+E502%%,AE502,AP502)/SQRT(_xll.qlDayCounterYearFraction("Act/365 (Fixed)",B502,K502)))</f>
        <v/>
      </c>
    </row>
    <row r="503" spans="2:44">
      <c r="B503" s="210">
        <f t="shared" ca="1" si="28"/>
        <v>42276</v>
      </c>
      <c r="C503" s="107" t="s">
        <v>41</v>
      </c>
      <c r="D503" s="107" t="s">
        <v>47</v>
      </c>
      <c r="E503" s="107">
        <v>25</v>
      </c>
      <c r="F503" s="209" t="str">
        <f t="shared" si="29"/>
        <v>EUR FWD PREM 25 1Y15Y</v>
      </c>
      <c r="G503" s="212">
        <f t="shared" si="30"/>
        <v>7.490000000000001E-3</v>
      </c>
      <c r="H503" s="213" t="str">
        <f>VLOOKUP(F503,SwaptionVols!$Z:$AE,4,FALSE)</f>
        <v>#N/A N/A</v>
      </c>
      <c r="I503" s="211" t="s">
        <v>7574</v>
      </c>
      <c r="J503" s="211" t="s">
        <v>7575</v>
      </c>
      <c r="K503" s="210">
        <f ca="1">_xll.qlCalendarAdvance(I503,B503,C503,J503)</f>
        <v>42642</v>
      </c>
      <c r="L503" s="210">
        <f ca="1">_xll.qlCalendarAdvance(I503,K503,"2d")</f>
        <v>42646</v>
      </c>
      <c r="M503" s="210">
        <f ca="1">_xll.qlCalendarAdvance(I503,L503,D503,"unadjusted")</f>
        <v>48124</v>
      </c>
      <c r="N503" s="211" t="s">
        <v>41</v>
      </c>
      <c r="O503" s="211" t="s">
        <v>7574</v>
      </c>
      <c r="P503" s="211" t="s">
        <v>7575</v>
      </c>
      <c r="Q503" s="211" t="s">
        <v>7575</v>
      </c>
      <c r="R503" s="211" t="s">
        <v>7670</v>
      </c>
      <c r="S503" s="214" t="str">
        <f ca="1">_xll.qlSchedule(,L503,M503,N503,O503,P503,Q503,R503)</f>
        <v>obj_00668#0000</v>
      </c>
      <c r="T503" s="211" t="s">
        <v>58</v>
      </c>
      <c r="U503" s="211" t="s">
        <v>7574</v>
      </c>
      <c r="V503" s="211" t="s">
        <v>7575</v>
      </c>
      <c r="W503" s="211" t="s">
        <v>7575</v>
      </c>
      <c r="X503" s="211" t="s">
        <v>7670</v>
      </c>
      <c r="Y503" s="214" t="str">
        <f ca="1">_xll.qlSchedule(,L503,M503,T503,U503,V503,W503,X503)</f>
        <v>obj_004de#0000</v>
      </c>
      <c r="Z503" s="215" t="s">
        <v>7671</v>
      </c>
      <c r="AA503" s="216" t="s">
        <v>7640</v>
      </c>
      <c r="AB503" s="216" t="s">
        <v>7672</v>
      </c>
      <c r="AC503" s="214" t="str">
        <f ca="1">_xll.qlVanillaSwap(,,,S503,,Z503,Y503,AA503,,AB503)</f>
        <v>obj_00a1a#0000</v>
      </c>
      <c r="AD503" s="214" t="b">
        <f ca="1">_xll.qlInstrumentSetPricingEngine(AC503,_xll.qlDiscountingSwapEngine(,"YC-EUR-EONIA"))</f>
        <v>1</v>
      </c>
      <c r="AE503" s="217">
        <f ca="1">_xll.qlVanillaSwapFairRate(AC503,AD503)</f>
        <v>1.4660912174680433E-2</v>
      </c>
      <c r="AF503" s="209" t="str">
        <f t="shared" si="31"/>
        <v>Payer</v>
      </c>
      <c r="AG503" s="218">
        <v>10000</v>
      </c>
      <c r="AH503" s="219" t="str">
        <f ca="1">_xll.qlVanillaSwap(,AF503,AG503,S503,AE503+E503%%,Z503,Y503,AA503,,AB503)</f>
        <v>obj_01403#0000</v>
      </c>
      <c r="AI503" s="219" t="str">
        <f ca="1">_xll.qlEuropeanExercise(,K503)</f>
        <v>obj_003d3#0000</v>
      </c>
      <c r="AJ503" s="211" t="s">
        <v>7669</v>
      </c>
      <c r="AK503" s="220" t="str">
        <f ca="1">_xll.qlSwaption(,AH503,AI503,AJ503)</f>
        <v>obj_01500#0000</v>
      </c>
      <c r="AL503" s="221" t="str">
        <f ca="1">_xll.qlConstantSwaptionVolatility(,,I503,J503,G503)</f>
        <v>obj_002ec#0000</v>
      </c>
      <c r="AM503" s="221" t="b">
        <f ca="1">_xll.qlInstrumentSetPricingEngine(AK503,_xll.qlBachelierBlackSwaptionEngine(,"YC-EUR-EONIA",AL503))</f>
        <v>1</v>
      </c>
      <c r="AN503" s="222">
        <f ca="1">_xll.qlInstrumentNPV(AK503,AM503)/_xll.qlYieldTSDiscount("YC-EUR-EONIA",L503)</f>
        <v>255.09522141657695</v>
      </c>
      <c r="AO503" s="222">
        <f ca="1">_xll.qlInstrumentResults(AK503,"annuity",AM503)</f>
        <v>134016.63557302131</v>
      </c>
      <c r="AP503" s="223" t="e">
        <f ca="1">H503*_xll.qlYieldTSDiscount("YC-EUR-EONIA",L503)/AO503</f>
        <v>#VALUE!</v>
      </c>
      <c r="AQ503" s="224" t="str">
        <f ca="1">IF(ISERROR(AP503),"",_xll.qlBachelierBlackFormulaImpliedVol(IF(AF503="Receiver","Put",IF(AF503="Payer","Call","NA")),AE503+E503%%,AE503,_xll.qlDayCounterYearFraction("Act/365 (Fixed)",B503,K503),AP503))</f>
        <v/>
      </c>
      <c r="AR503" s="225" t="str">
        <f ca="1">IF(ISERROR(AP503),"",_xll.qlBlackFormulaImpliedStdDev(IF(AF503="Receiver","Put",IF(AF503="Payer","Call","NA")),AE503+E503%%,AE503,AP503)/SQRT(_xll.qlDayCounterYearFraction("Act/365 (Fixed)",B503,K503)))</f>
        <v/>
      </c>
    </row>
    <row r="504" spans="2:44">
      <c r="B504" s="210">
        <f t="shared" ca="1" si="28"/>
        <v>42276</v>
      </c>
      <c r="C504" s="107" t="s">
        <v>41</v>
      </c>
      <c r="D504" s="107" t="s">
        <v>47</v>
      </c>
      <c r="E504" s="107">
        <v>50</v>
      </c>
      <c r="F504" s="209" t="str">
        <f t="shared" si="29"/>
        <v>EUR FWD PREM 50 1Y15Y</v>
      </c>
      <c r="G504" s="212">
        <f t="shared" si="30"/>
        <v>7.490000000000001E-3</v>
      </c>
      <c r="H504" s="213" t="str">
        <f>VLOOKUP(F504,SwaptionVols!$Z:$AE,4,FALSE)</f>
        <v>#N/A N/A</v>
      </c>
      <c r="I504" s="211" t="s">
        <v>7574</v>
      </c>
      <c r="J504" s="211" t="s">
        <v>7575</v>
      </c>
      <c r="K504" s="210">
        <f ca="1">_xll.qlCalendarAdvance(I504,B504,C504,J504)</f>
        <v>42642</v>
      </c>
      <c r="L504" s="210">
        <f ca="1">_xll.qlCalendarAdvance(I504,K504,"2d")</f>
        <v>42646</v>
      </c>
      <c r="M504" s="210">
        <f ca="1">_xll.qlCalendarAdvance(I504,L504,D504,"unadjusted")</f>
        <v>48124</v>
      </c>
      <c r="N504" s="211" t="s">
        <v>41</v>
      </c>
      <c r="O504" s="211" t="s">
        <v>7574</v>
      </c>
      <c r="P504" s="211" t="s">
        <v>7575</v>
      </c>
      <c r="Q504" s="211" t="s">
        <v>7575</v>
      </c>
      <c r="R504" s="211" t="s">
        <v>7670</v>
      </c>
      <c r="S504" s="214" t="str">
        <f ca="1">_xll.qlSchedule(,L504,M504,N504,O504,P504,Q504,R504)</f>
        <v>obj_00857#0000</v>
      </c>
      <c r="T504" s="211" t="s">
        <v>58</v>
      </c>
      <c r="U504" s="211" t="s">
        <v>7574</v>
      </c>
      <c r="V504" s="211" t="s">
        <v>7575</v>
      </c>
      <c r="W504" s="211" t="s">
        <v>7575</v>
      </c>
      <c r="X504" s="211" t="s">
        <v>7670</v>
      </c>
      <c r="Y504" s="214" t="str">
        <f ca="1">_xll.qlSchedule(,L504,M504,T504,U504,V504,W504,X504)</f>
        <v>obj_00c6d#0000</v>
      </c>
      <c r="Z504" s="215" t="s">
        <v>7671</v>
      </c>
      <c r="AA504" s="216" t="s">
        <v>7640</v>
      </c>
      <c r="AB504" s="216" t="s">
        <v>7672</v>
      </c>
      <c r="AC504" s="214" t="str">
        <f ca="1">_xll.qlVanillaSwap(,,,S504,,Z504,Y504,AA504,,AB504)</f>
        <v>obj_00c6e#0000</v>
      </c>
      <c r="AD504" s="214" t="b">
        <f ca="1">_xll.qlInstrumentSetPricingEngine(AC504,_xll.qlDiscountingSwapEngine(,"YC-EUR-EONIA"))</f>
        <v>1</v>
      </c>
      <c r="AE504" s="217">
        <f ca="1">_xll.qlVanillaSwapFairRate(AC504,AD504)</f>
        <v>1.4660912174680433E-2</v>
      </c>
      <c r="AF504" s="209" t="str">
        <f t="shared" si="31"/>
        <v>Payer</v>
      </c>
      <c r="AG504" s="218">
        <v>10000</v>
      </c>
      <c r="AH504" s="219" t="str">
        <f ca="1">_xll.qlVanillaSwap(,AF504,AG504,S504,AE504+E504%%,Z504,Y504,AA504,,AB504)</f>
        <v>obj_014ab#0000</v>
      </c>
      <c r="AI504" s="219" t="str">
        <f ca="1">_xll.qlEuropeanExercise(,K504)</f>
        <v>obj_00731#0000</v>
      </c>
      <c r="AJ504" s="211" t="s">
        <v>7669</v>
      </c>
      <c r="AK504" s="220" t="str">
        <f ca="1">_xll.qlSwaption(,AH504,AI504,AJ504)</f>
        <v>obj_017ad#0000</v>
      </c>
      <c r="AL504" s="221" t="str">
        <f ca="1">_xll.qlConstantSwaptionVolatility(,,I504,J504,G504)</f>
        <v>obj_00290#0000</v>
      </c>
      <c r="AM504" s="221" t="b">
        <f ca="1">_xll.qlInstrumentSetPricingEngine(AK504,_xll.qlBachelierBlackSwaptionEngine(,"YC-EUR-EONIA",AL504))</f>
        <v>1</v>
      </c>
      <c r="AN504" s="222">
        <f ca="1">_xll.qlInstrumentNPV(AK504,AM504)/_xll.qlYieldTSDiscount("YC-EUR-EONIA",L504)</f>
        <v>151.63352919753223</v>
      </c>
      <c r="AO504" s="222">
        <f ca="1">_xll.qlInstrumentResults(AK504,"annuity",AM504)</f>
        <v>134016.63557302131</v>
      </c>
      <c r="AP504" s="223" t="e">
        <f ca="1">H504*_xll.qlYieldTSDiscount("YC-EUR-EONIA",L504)/AO504</f>
        <v>#VALUE!</v>
      </c>
      <c r="AQ504" s="224" t="str">
        <f ca="1">IF(ISERROR(AP504),"",_xll.qlBachelierBlackFormulaImpliedVol(IF(AF504="Receiver","Put",IF(AF504="Payer","Call","NA")),AE504+E504%%,AE504,_xll.qlDayCounterYearFraction("Act/365 (Fixed)",B504,K504),AP504))</f>
        <v/>
      </c>
      <c r="AR504" s="225" t="str">
        <f ca="1">IF(ISERROR(AP504),"",_xll.qlBlackFormulaImpliedStdDev(IF(AF504="Receiver","Put",IF(AF504="Payer","Call","NA")),AE504+E504%%,AE504,AP504)/SQRT(_xll.qlDayCounterYearFraction("Act/365 (Fixed)",B504,K504)))</f>
        <v/>
      </c>
    </row>
    <row r="505" spans="2:44">
      <c r="B505" s="210">
        <f t="shared" ca="1" si="28"/>
        <v>42276</v>
      </c>
      <c r="C505" s="107" t="s">
        <v>41</v>
      </c>
      <c r="D505" s="107" t="s">
        <v>47</v>
      </c>
      <c r="E505" s="107">
        <v>100</v>
      </c>
      <c r="F505" s="209" t="str">
        <f t="shared" si="29"/>
        <v>EUR FWD PREM 100 1Y15Y</v>
      </c>
      <c r="G505" s="212">
        <f t="shared" si="30"/>
        <v>7.490000000000001E-3</v>
      </c>
      <c r="H505" s="213" t="str">
        <f>VLOOKUP(F505,SwaptionVols!$Z:$AE,4,FALSE)</f>
        <v>#N/A N/A</v>
      </c>
      <c r="I505" s="211" t="s">
        <v>7574</v>
      </c>
      <c r="J505" s="211" t="s">
        <v>7575</v>
      </c>
      <c r="K505" s="210">
        <f ca="1">_xll.qlCalendarAdvance(I505,B505,C505,J505)</f>
        <v>42642</v>
      </c>
      <c r="L505" s="210">
        <f ca="1">_xll.qlCalendarAdvance(I505,K505,"2d")</f>
        <v>42646</v>
      </c>
      <c r="M505" s="210">
        <f ca="1">_xll.qlCalendarAdvance(I505,L505,D505,"unadjusted")</f>
        <v>48124</v>
      </c>
      <c r="N505" s="211" t="s">
        <v>41</v>
      </c>
      <c r="O505" s="211" t="s">
        <v>7574</v>
      </c>
      <c r="P505" s="211" t="s">
        <v>7575</v>
      </c>
      <c r="Q505" s="211" t="s">
        <v>7575</v>
      </c>
      <c r="R505" s="211" t="s">
        <v>7670</v>
      </c>
      <c r="S505" s="214" t="str">
        <f ca="1">_xll.qlSchedule(,L505,M505,N505,O505,P505,Q505,R505)</f>
        <v>obj_006cc#0000</v>
      </c>
      <c r="T505" s="211" t="s">
        <v>58</v>
      </c>
      <c r="U505" s="211" t="s">
        <v>7574</v>
      </c>
      <c r="V505" s="211" t="s">
        <v>7575</v>
      </c>
      <c r="W505" s="211" t="s">
        <v>7575</v>
      </c>
      <c r="X505" s="211" t="s">
        <v>7670</v>
      </c>
      <c r="Y505" s="214" t="str">
        <f ca="1">_xll.qlSchedule(,L505,M505,T505,U505,V505,W505,X505)</f>
        <v>obj_009bf#0000</v>
      </c>
      <c r="Z505" s="215" t="s">
        <v>7671</v>
      </c>
      <c r="AA505" s="216" t="s">
        <v>7640</v>
      </c>
      <c r="AB505" s="216" t="s">
        <v>7672</v>
      </c>
      <c r="AC505" s="214" t="str">
        <f ca="1">_xll.qlVanillaSwap(,,,S505,,Z505,Y505,AA505,,AB505)</f>
        <v>obj_00bda#0000</v>
      </c>
      <c r="AD505" s="214" t="b">
        <f ca="1">_xll.qlInstrumentSetPricingEngine(AC505,_xll.qlDiscountingSwapEngine(,"YC-EUR-EONIA"))</f>
        <v>1</v>
      </c>
      <c r="AE505" s="217">
        <f ca="1">_xll.qlVanillaSwapFairRate(AC505,AD505)</f>
        <v>1.4660912174680433E-2</v>
      </c>
      <c r="AF505" s="209" t="str">
        <f t="shared" si="31"/>
        <v>Payer</v>
      </c>
      <c r="AG505" s="218">
        <v>10000</v>
      </c>
      <c r="AH505" s="219" t="str">
        <f ca="1">_xll.qlVanillaSwap(,AF505,AG505,S505,AE505+E505%%,Z505,Y505,AA505,,AB505)</f>
        <v>obj_01523#0000</v>
      </c>
      <c r="AI505" s="219" t="str">
        <f ca="1">_xll.qlEuropeanExercise(,K505)</f>
        <v>obj_004da#0000</v>
      </c>
      <c r="AJ505" s="211" t="s">
        <v>7669</v>
      </c>
      <c r="AK505" s="220" t="str">
        <f ca="1">_xll.qlSwaption(,AH505,AI505,AJ505)</f>
        <v>obj_017ba#0000</v>
      </c>
      <c r="AL505" s="221" t="str">
        <f ca="1">_xll.qlConstantSwaptionVolatility(,,I505,J505,G505)</f>
        <v>obj_002b8#0000</v>
      </c>
      <c r="AM505" s="221" t="b">
        <f ca="1">_xll.qlInstrumentSetPricingEngine(AK505,_xll.qlBachelierBlackSwaptionEngine(,"YC-EUR-EONIA",AL505))</f>
        <v>1</v>
      </c>
      <c r="AN505" s="222">
        <f ca="1">_xll.qlInstrumentNPV(AK505,AM505)/_xll.qlYieldTSDiscount("YC-EUR-EONIA",L505)</f>
        <v>42.541800079715998</v>
      </c>
      <c r="AO505" s="222">
        <f ca="1">_xll.qlInstrumentResults(AK505,"annuity",AM505)</f>
        <v>134016.63557302111</v>
      </c>
      <c r="AP505" s="223" t="e">
        <f ca="1">H505*_xll.qlYieldTSDiscount("YC-EUR-EONIA",L505)/AO505</f>
        <v>#VALUE!</v>
      </c>
      <c r="AQ505" s="224" t="str">
        <f ca="1">IF(ISERROR(AP505),"",_xll.qlBachelierBlackFormulaImpliedVol(IF(AF505="Receiver","Put",IF(AF505="Payer","Call","NA")),AE505+E505%%,AE505,_xll.qlDayCounterYearFraction("Act/365 (Fixed)",B505,K505),AP505))</f>
        <v/>
      </c>
      <c r="AR505" s="225" t="str">
        <f ca="1">IF(ISERROR(AP505),"",_xll.qlBlackFormulaImpliedStdDev(IF(AF505="Receiver","Put",IF(AF505="Payer","Call","NA")),AE505+E505%%,AE505,AP505)/SQRT(_xll.qlDayCounterYearFraction("Act/365 (Fixed)",B505,K505)))</f>
        <v/>
      </c>
    </row>
    <row r="506" spans="2:44">
      <c r="B506" s="210">
        <f t="shared" ca="1" si="28"/>
        <v>42276</v>
      </c>
      <c r="C506" s="107" t="s">
        <v>41</v>
      </c>
      <c r="D506" s="107" t="s">
        <v>47</v>
      </c>
      <c r="E506" s="107">
        <v>200</v>
      </c>
      <c r="F506" s="209" t="str">
        <f t="shared" si="29"/>
        <v>EUR FWD PREM 200 1Y15Y</v>
      </c>
      <c r="G506" s="212">
        <f t="shared" si="30"/>
        <v>7.490000000000001E-3</v>
      </c>
      <c r="H506" s="213" t="str">
        <f>VLOOKUP(F506,SwaptionVols!$Z:$AE,4,FALSE)</f>
        <v>#N/A N/A</v>
      </c>
      <c r="I506" s="211" t="s">
        <v>7574</v>
      </c>
      <c r="J506" s="211" t="s">
        <v>7575</v>
      </c>
      <c r="K506" s="210">
        <f ca="1">_xll.qlCalendarAdvance(I506,B506,C506,J506)</f>
        <v>42642</v>
      </c>
      <c r="L506" s="210">
        <f ca="1">_xll.qlCalendarAdvance(I506,K506,"2d")</f>
        <v>42646</v>
      </c>
      <c r="M506" s="210">
        <f ca="1">_xll.qlCalendarAdvance(I506,L506,D506,"unadjusted")</f>
        <v>48124</v>
      </c>
      <c r="N506" s="211" t="s">
        <v>41</v>
      </c>
      <c r="O506" s="211" t="s">
        <v>7574</v>
      </c>
      <c r="P506" s="211" t="s">
        <v>7575</v>
      </c>
      <c r="Q506" s="211" t="s">
        <v>7575</v>
      </c>
      <c r="R506" s="211" t="s">
        <v>7670</v>
      </c>
      <c r="S506" s="214" t="str">
        <f ca="1">_xll.qlSchedule(,L506,M506,N506,O506,P506,Q506,R506)</f>
        <v>obj_0092b#0000</v>
      </c>
      <c r="T506" s="211" t="s">
        <v>58</v>
      </c>
      <c r="U506" s="211" t="s">
        <v>7574</v>
      </c>
      <c r="V506" s="211" t="s">
        <v>7575</v>
      </c>
      <c r="W506" s="211" t="s">
        <v>7575</v>
      </c>
      <c r="X506" s="211" t="s">
        <v>7670</v>
      </c>
      <c r="Y506" s="214" t="str">
        <f ca="1">_xll.qlSchedule(,L506,M506,T506,U506,V506,W506,X506)</f>
        <v>obj_0092c#0000</v>
      </c>
      <c r="Z506" s="215" t="s">
        <v>7671</v>
      </c>
      <c r="AA506" s="216" t="s">
        <v>7640</v>
      </c>
      <c r="AB506" s="216" t="s">
        <v>7672</v>
      </c>
      <c r="AC506" s="214" t="str">
        <f ca="1">_xll.qlVanillaSwap(,,,S506,,Z506,Y506,AA506,,AB506)</f>
        <v>obj_00a1b#0000</v>
      </c>
      <c r="AD506" s="214" t="b">
        <f ca="1">_xll.qlInstrumentSetPricingEngine(AC506,_xll.qlDiscountingSwapEngine(,"YC-EUR-EONIA"))</f>
        <v>1</v>
      </c>
      <c r="AE506" s="217">
        <f ca="1">_xll.qlVanillaSwapFairRate(AC506,AD506)</f>
        <v>1.4660912174680433E-2</v>
      </c>
      <c r="AF506" s="209" t="str">
        <f t="shared" si="31"/>
        <v>Payer</v>
      </c>
      <c r="AG506" s="218">
        <v>10000</v>
      </c>
      <c r="AH506" s="219" t="str">
        <f ca="1">_xll.qlVanillaSwap(,AF506,AG506,S506,AE506+E506%%,Z506,Y506,AA506,,AB506)</f>
        <v>obj_01385#0000</v>
      </c>
      <c r="AI506" s="219" t="str">
        <f ca="1">_xll.qlEuropeanExercise(,K506)</f>
        <v>obj_009ed#0000</v>
      </c>
      <c r="AJ506" s="211" t="s">
        <v>7669</v>
      </c>
      <c r="AK506" s="220" t="str">
        <f ca="1">_xll.qlSwaption(,AH506,AI506,AJ506)</f>
        <v>obj_014b4#0000</v>
      </c>
      <c r="AL506" s="221" t="str">
        <f ca="1">_xll.qlConstantSwaptionVolatility(,,I506,J506,G506)</f>
        <v>obj_00240#0000</v>
      </c>
      <c r="AM506" s="221" t="b">
        <f ca="1">_xll.qlInstrumentSetPricingEngine(AK506,_xll.qlBachelierBlackSwaptionEngine(,"YC-EUR-EONIA",AL506))</f>
        <v>1</v>
      </c>
      <c r="AN506" s="222">
        <f ca="1">_xll.qlInstrumentNPV(AK506,AM506)/_xll.qlYieldTSDiscount("YC-EUR-EONIA",L506)</f>
        <v>1.1859575145207777</v>
      </c>
      <c r="AO506" s="222">
        <f ca="1">_xll.qlInstrumentResults(AK506,"annuity",AM506)</f>
        <v>134016.63557302111</v>
      </c>
      <c r="AP506" s="223" t="e">
        <f ca="1">H506*_xll.qlYieldTSDiscount("YC-EUR-EONIA",L506)/AO506</f>
        <v>#VALUE!</v>
      </c>
      <c r="AQ506" s="224" t="str">
        <f ca="1">IF(ISERROR(AP506),"",_xll.qlBachelierBlackFormulaImpliedVol(IF(AF506="Receiver","Put",IF(AF506="Payer","Call","NA")),AE506+E506%%,AE506,_xll.qlDayCounterYearFraction("Act/365 (Fixed)",B506,K506),AP506))</f>
        <v/>
      </c>
      <c r="AR506" s="225" t="str">
        <f ca="1">IF(ISERROR(AP506),"",_xll.qlBlackFormulaImpliedStdDev(IF(AF506="Receiver","Put",IF(AF506="Payer","Call","NA")),AE506+E506%%,AE506,AP506)/SQRT(_xll.qlDayCounterYearFraction("Act/365 (Fixed)",B506,K506)))</f>
        <v/>
      </c>
    </row>
    <row r="507" spans="2:44">
      <c r="B507" s="210">
        <f t="shared" ca="1" si="28"/>
        <v>42276</v>
      </c>
      <c r="C507" s="107" t="s">
        <v>42</v>
      </c>
      <c r="D507" s="107" t="s">
        <v>47</v>
      </c>
      <c r="E507" s="107">
        <v>-200</v>
      </c>
      <c r="F507" s="209" t="str">
        <f t="shared" si="29"/>
        <v>EUR FWD PREM-200 2Y15Y</v>
      </c>
      <c r="G507" s="212">
        <f t="shared" si="30"/>
        <v>7.3000000000000001E-3</v>
      </c>
      <c r="H507" s="213" t="str">
        <f>VLOOKUP(F507,SwaptionVols!$Z:$AE,4,FALSE)</f>
        <v>#N/A N/A</v>
      </c>
      <c r="I507" s="211" t="s">
        <v>7574</v>
      </c>
      <c r="J507" s="211" t="s">
        <v>7575</v>
      </c>
      <c r="K507" s="210">
        <f ca="1">_xll.qlCalendarAdvance(I507,B507,C507,J507)</f>
        <v>43007</v>
      </c>
      <c r="L507" s="210">
        <f ca="1">_xll.qlCalendarAdvance(I507,K507,"2d")</f>
        <v>43011</v>
      </c>
      <c r="M507" s="210">
        <f ca="1">_xll.qlCalendarAdvance(I507,L507,D507,"unadjusted")</f>
        <v>48490</v>
      </c>
      <c r="N507" s="211" t="s">
        <v>41</v>
      </c>
      <c r="O507" s="211" t="s">
        <v>7574</v>
      </c>
      <c r="P507" s="211" t="s">
        <v>7575</v>
      </c>
      <c r="Q507" s="211" t="s">
        <v>7575</v>
      </c>
      <c r="R507" s="211" t="s">
        <v>7670</v>
      </c>
      <c r="S507" s="214" t="str">
        <f ca="1">_xll.qlSchedule(,L507,M507,N507,O507,P507,Q507,R507)</f>
        <v>obj_008ec#0000</v>
      </c>
      <c r="T507" s="211" t="s">
        <v>58</v>
      </c>
      <c r="U507" s="211" t="s">
        <v>7574</v>
      </c>
      <c r="V507" s="211" t="s">
        <v>7575</v>
      </c>
      <c r="W507" s="211" t="s">
        <v>7575</v>
      </c>
      <c r="X507" s="211" t="s">
        <v>7670</v>
      </c>
      <c r="Y507" s="214" t="str">
        <f ca="1">_xll.qlSchedule(,L507,M507,T507,U507,V507,W507,X507)</f>
        <v>obj_008eb#0000</v>
      </c>
      <c r="Z507" s="215" t="s">
        <v>7671</v>
      </c>
      <c r="AA507" s="216" t="s">
        <v>7640</v>
      </c>
      <c r="AB507" s="216" t="s">
        <v>7672</v>
      </c>
      <c r="AC507" s="214" t="str">
        <f ca="1">_xll.qlVanillaSwap(,,,S507,,Z507,Y507,AA507,,AB507)</f>
        <v>obj_00af5#0000</v>
      </c>
      <c r="AD507" s="214" t="b">
        <f ca="1">_xll.qlInstrumentSetPricingEngine(AC507,_xll.qlDiscountingSwapEngine(,"YC-EUR-EONIA"))</f>
        <v>1</v>
      </c>
      <c r="AE507" s="217">
        <f ca="1">_xll.qlVanillaSwapFairRate(AC507,AD507)</f>
        <v>1.6029696463203878E-2</v>
      </c>
      <c r="AF507" s="209" t="str">
        <f t="shared" si="31"/>
        <v>Receiver</v>
      </c>
      <c r="AG507" s="218">
        <v>10000</v>
      </c>
      <c r="AH507" s="219" t="str">
        <f ca="1">_xll.qlVanillaSwap(,AF507,AG507,S507,AE507+E507%%,Z507,Y507,AA507,,AB507)</f>
        <v>obj_0120f#0000</v>
      </c>
      <c r="AI507" s="219" t="str">
        <f ca="1">_xll.qlEuropeanExercise(,K507)</f>
        <v>obj_003e4#0000</v>
      </c>
      <c r="AJ507" s="211" t="s">
        <v>7669</v>
      </c>
      <c r="AK507" s="220" t="str">
        <f ca="1">_xll.qlSwaption(,AH507,AI507,AJ507)</f>
        <v>obj_0147c#0000</v>
      </c>
      <c r="AL507" s="221" t="str">
        <f ca="1">_xll.qlConstantSwaptionVolatility(,,I507,J507,G507)</f>
        <v>obj_00337#0000</v>
      </c>
      <c r="AM507" s="221" t="b">
        <f ca="1">_xll.qlInstrumentSetPricingEngine(AK507,_xll.qlBachelierBlackSwaptionEngine(,"YC-EUR-EONIA",AL507))</f>
        <v>1</v>
      </c>
      <c r="AN507" s="222">
        <f ca="1">_xll.qlInstrumentNPV(AK507,AM507)/_xll.qlYieldTSDiscount("YC-EUR-EONIA",L507)</f>
        <v>13.766163065939939</v>
      </c>
      <c r="AO507" s="222">
        <f ca="1">_xll.qlInstrumentResults(AK507,"annuity",AM507)</f>
        <v>132877.51342424078</v>
      </c>
      <c r="AP507" s="223" t="e">
        <f ca="1">H507*_xll.qlYieldTSDiscount("YC-EUR-EONIA",L507)/AO507</f>
        <v>#VALUE!</v>
      </c>
      <c r="AQ507" s="224" t="str">
        <f ca="1">IF(ISERROR(AP507),"",_xll.qlBachelierBlackFormulaImpliedVol(IF(AF507="Receiver","Put",IF(AF507="Payer","Call","NA")),AE507+E507%%,AE507,_xll.qlDayCounterYearFraction("Act/365 (Fixed)",B507,K507),AP507))</f>
        <v/>
      </c>
      <c r="AR507" s="225" t="str">
        <f ca="1">IF(ISERROR(AP507),"",_xll.qlBlackFormulaImpliedStdDev(IF(AF507="Receiver","Put",IF(AF507="Payer","Call","NA")),AE507+E507%%,AE507,AP507)/SQRT(_xll.qlDayCounterYearFraction("Act/365 (Fixed)",B507,K507)))</f>
        <v/>
      </c>
    </row>
    <row r="508" spans="2:44">
      <c r="B508" s="210">
        <f t="shared" ca="1" si="28"/>
        <v>42276</v>
      </c>
      <c r="C508" s="107" t="s">
        <v>42</v>
      </c>
      <c r="D508" s="107" t="s">
        <v>47</v>
      </c>
      <c r="E508" s="107">
        <v>-100</v>
      </c>
      <c r="F508" s="209" t="str">
        <f t="shared" si="29"/>
        <v>EUR FWD PREM-100 2Y15Y</v>
      </c>
      <c r="G508" s="212">
        <f t="shared" si="30"/>
        <v>7.3000000000000001E-3</v>
      </c>
      <c r="H508" s="213" t="str">
        <f>VLOOKUP(F508,SwaptionVols!$Z:$AE,4,FALSE)</f>
        <v>#N/A N/A</v>
      </c>
      <c r="I508" s="211" t="s">
        <v>7574</v>
      </c>
      <c r="J508" s="211" t="s">
        <v>7575</v>
      </c>
      <c r="K508" s="210">
        <f ca="1">_xll.qlCalendarAdvance(I508,B508,C508,J508)</f>
        <v>43007</v>
      </c>
      <c r="L508" s="210">
        <f ca="1">_xll.qlCalendarAdvance(I508,K508,"2d")</f>
        <v>43011</v>
      </c>
      <c r="M508" s="210">
        <f ca="1">_xll.qlCalendarAdvance(I508,L508,D508,"unadjusted")</f>
        <v>48490</v>
      </c>
      <c r="N508" s="211" t="s">
        <v>41</v>
      </c>
      <c r="O508" s="211" t="s">
        <v>7574</v>
      </c>
      <c r="P508" s="211" t="s">
        <v>7575</v>
      </c>
      <c r="Q508" s="211" t="s">
        <v>7575</v>
      </c>
      <c r="R508" s="211" t="s">
        <v>7670</v>
      </c>
      <c r="S508" s="214" t="str">
        <f ca="1">_xll.qlSchedule(,L508,M508,N508,O508,P508,Q508,R508)</f>
        <v>obj_00dc2#0000</v>
      </c>
      <c r="T508" s="211" t="s">
        <v>58</v>
      </c>
      <c r="U508" s="211" t="s">
        <v>7574</v>
      </c>
      <c r="V508" s="211" t="s">
        <v>7575</v>
      </c>
      <c r="W508" s="211" t="s">
        <v>7575</v>
      </c>
      <c r="X508" s="211" t="s">
        <v>7670</v>
      </c>
      <c r="Y508" s="214" t="str">
        <f ca="1">_xll.qlSchedule(,L508,M508,T508,U508,V508,W508,X508)</f>
        <v>obj_00dc3#0000</v>
      </c>
      <c r="Z508" s="215" t="s">
        <v>7671</v>
      </c>
      <c r="AA508" s="216" t="s">
        <v>7640</v>
      </c>
      <c r="AB508" s="216" t="s">
        <v>7672</v>
      </c>
      <c r="AC508" s="214" t="str">
        <f ca="1">_xll.qlVanillaSwap(,,,S508,,Z508,Y508,AA508,,AB508)</f>
        <v>obj_00dc4#0000</v>
      </c>
      <c r="AD508" s="214" t="b">
        <f ca="1">_xll.qlInstrumentSetPricingEngine(AC508,_xll.qlDiscountingSwapEngine(,"YC-EUR-EONIA"))</f>
        <v>1</v>
      </c>
      <c r="AE508" s="217">
        <f ca="1">_xll.qlVanillaSwapFairRate(AC508,AD508)</f>
        <v>1.6029696463203878E-2</v>
      </c>
      <c r="AF508" s="209" t="str">
        <f t="shared" si="31"/>
        <v>Receiver</v>
      </c>
      <c r="AG508" s="218">
        <v>10000</v>
      </c>
      <c r="AH508" s="219" t="str">
        <f ca="1">_xll.qlVanillaSwap(,AF508,AG508,S508,AE508+E508%%,Z508,Y508,AA508,,AB508)</f>
        <v>obj_01321#0000</v>
      </c>
      <c r="AI508" s="219" t="str">
        <f ca="1">_xll.qlEuropeanExercise(,K508)</f>
        <v>obj_00478#0000</v>
      </c>
      <c r="AJ508" s="211" t="s">
        <v>7669</v>
      </c>
      <c r="AK508" s="220" t="str">
        <f ca="1">_xll.qlSwaption(,AH508,AI508,AJ508)</f>
        <v>obj_01559#0000</v>
      </c>
      <c r="AL508" s="221" t="str">
        <f ca="1">_xll.qlConstantSwaptionVolatility(,,I508,J508,G508)</f>
        <v>obj_00286#0000</v>
      </c>
      <c r="AM508" s="221" t="b">
        <f ca="1">_xll.qlInstrumentSetPricingEngine(AK508,_xll.qlBachelierBlackSwaptionEngine(,"YC-EUR-EONIA",AL508))</f>
        <v>1</v>
      </c>
      <c r="AN508" s="222">
        <f ca="1">_xll.qlInstrumentNPV(AK508,AM508)/_xll.qlYieldTSDiscount("YC-EUR-EONIA",L508)</f>
        <v>121.09305683630312</v>
      </c>
      <c r="AO508" s="222">
        <f ca="1">_xll.qlInstrumentResults(AK508,"annuity",AM508)</f>
        <v>132877.51342424078</v>
      </c>
      <c r="AP508" s="223" t="e">
        <f ca="1">H508*_xll.qlYieldTSDiscount("YC-EUR-EONIA",L508)/AO508</f>
        <v>#VALUE!</v>
      </c>
      <c r="AQ508" s="224" t="str">
        <f ca="1">IF(ISERROR(AP508),"",_xll.qlBachelierBlackFormulaImpliedVol(IF(AF508="Receiver","Put",IF(AF508="Payer","Call","NA")),AE508+E508%%,AE508,_xll.qlDayCounterYearFraction("Act/365 (Fixed)",B508,K508),AP508))</f>
        <v/>
      </c>
      <c r="AR508" s="225" t="str">
        <f ca="1">IF(ISERROR(AP508),"",_xll.qlBlackFormulaImpliedStdDev(IF(AF508="Receiver","Put",IF(AF508="Payer","Call","NA")),AE508+E508%%,AE508,AP508)/SQRT(_xll.qlDayCounterYearFraction("Act/365 (Fixed)",B508,K508)))</f>
        <v/>
      </c>
    </row>
    <row r="509" spans="2:44">
      <c r="B509" s="210">
        <f t="shared" ca="1" si="28"/>
        <v>42276</v>
      </c>
      <c r="C509" s="107" t="s">
        <v>42</v>
      </c>
      <c r="D509" s="107" t="s">
        <v>47</v>
      </c>
      <c r="E509" s="107">
        <v>-50</v>
      </c>
      <c r="F509" s="209" t="str">
        <f t="shared" si="29"/>
        <v>EUR FWD PREM-50 2Y15Y</v>
      </c>
      <c r="G509" s="212">
        <f t="shared" si="30"/>
        <v>7.3000000000000001E-3</v>
      </c>
      <c r="H509" s="213" t="str">
        <f>VLOOKUP(F509,SwaptionVols!$Z:$AE,4,FALSE)</f>
        <v>#N/A N/A</v>
      </c>
      <c r="I509" s="211" t="s">
        <v>7574</v>
      </c>
      <c r="J509" s="211" t="s">
        <v>7575</v>
      </c>
      <c r="K509" s="210">
        <f ca="1">_xll.qlCalendarAdvance(I509,B509,C509,J509)</f>
        <v>43007</v>
      </c>
      <c r="L509" s="210">
        <f ca="1">_xll.qlCalendarAdvance(I509,K509,"2d")</f>
        <v>43011</v>
      </c>
      <c r="M509" s="210">
        <f ca="1">_xll.qlCalendarAdvance(I509,L509,D509,"unadjusted")</f>
        <v>48490</v>
      </c>
      <c r="N509" s="211" t="s">
        <v>41</v>
      </c>
      <c r="O509" s="211" t="s">
        <v>7574</v>
      </c>
      <c r="P509" s="211" t="s">
        <v>7575</v>
      </c>
      <c r="Q509" s="211" t="s">
        <v>7575</v>
      </c>
      <c r="R509" s="211" t="s">
        <v>7670</v>
      </c>
      <c r="S509" s="214" t="str">
        <f ca="1">_xll.qlSchedule(,L509,M509,N509,O509,P509,Q509,R509)</f>
        <v>obj_00627#0000</v>
      </c>
      <c r="T509" s="211" t="s">
        <v>58</v>
      </c>
      <c r="U509" s="211" t="s">
        <v>7574</v>
      </c>
      <c r="V509" s="211" t="s">
        <v>7575</v>
      </c>
      <c r="W509" s="211" t="s">
        <v>7575</v>
      </c>
      <c r="X509" s="211" t="s">
        <v>7670</v>
      </c>
      <c r="Y509" s="214" t="str">
        <f ca="1">_xll.qlSchedule(,L509,M509,T509,U509,V509,W509,X509)</f>
        <v>obj_003f9#0000</v>
      </c>
      <c r="Z509" s="215" t="s">
        <v>7671</v>
      </c>
      <c r="AA509" s="216" t="s">
        <v>7640</v>
      </c>
      <c r="AB509" s="216" t="s">
        <v>7672</v>
      </c>
      <c r="AC509" s="214" t="str">
        <f ca="1">_xll.qlVanillaSwap(,,,S509,,Z509,Y509,AA509,,AB509)</f>
        <v>obj_00cfb#0000</v>
      </c>
      <c r="AD509" s="214" t="b">
        <f ca="1">_xll.qlInstrumentSetPricingEngine(AC509,_xll.qlDiscountingSwapEngine(,"YC-EUR-EONIA"))</f>
        <v>1</v>
      </c>
      <c r="AE509" s="217">
        <f ca="1">_xll.qlVanillaSwapFairRate(AC509,AD509)</f>
        <v>1.6029696463203878E-2</v>
      </c>
      <c r="AF509" s="209" t="str">
        <f t="shared" si="31"/>
        <v>Receiver</v>
      </c>
      <c r="AG509" s="218">
        <v>10000</v>
      </c>
      <c r="AH509" s="219" t="str">
        <f ca="1">_xll.qlVanillaSwap(,AF509,AG509,S509,AE509+E509%%,Z509,Y509,AA509,,AB509)</f>
        <v>obj_016c4#0000</v>
      </c>
      <c r="AI509" s="219" t="str">
        <f ca="1">_xll.qlEuropeanExercise(,K509)</f>
        <v>obj_005d1#0000</v>
      </c>
      <c r="AJ509" s="211" t="s">
        <v>7669</v>
      </c>
      <c r="AK509" s="220" t="str">
        <f ca="1">_xll.qlSwaption(,AH509,AI509,AJ509)</f>
        <v>obj_01724#0000</v>
      </c>
      <c r="AL509" s="221" t="str">
        <f ca="1">_xll.qlConstantSwaptionVolatility(,,I509,J509,G509)</f>
        <v>obj_00248#0000</v>
      </c>
      <c r="AM509" s="221" t="b">
        <f ca="1">_xll.qlInstrumentSetPricingEngine(AK509,_xll.qlBachelierBlackSwaptionEngine(,"YC-EUR-EONIA",AL509))</f>
        <v>1</v>
      </c>
      <c r="AN509" s="222">
        <f ca="1">_xll.qlInstrumentNPV(AK509,AM509)/_xll.qlYieldTSDiscount("YC-EUR-EONIA",L509)</f>
        <v>277.39569747689728</v>
      </c>
      <c r="AO509" s="222">
        <f ca="1">_xll.qlInstrumentResults(AK509,"annuity",AM509)</f>
        <v>132877.51342424078</v>
      </c>
      <c r="AP509" s="223" t="e">
        <f ca="1">H509*_xll.qlYieldTSDiscount("YC-EUR-EONIA",L509)/AO509</f>
        <v>#VALUE!</v>
      </c>
      <c r="AQ509" s="224" t="str">
        <f ca="1">IF(ISERROR(AP509),"",_xll.qlBachelierBlackFormulaImpliedVol(IF(AF509="Receiver","Put",IF(AF509="Payer","Call","NA")),AE509+E509%%,AE509,_xll.qlDayCounterYearFraction("Act/365 (Fixed)",B509,K509),AP509))</f>
        <v/>
      </c>
      <c r="AR509" s="225" t="str">
        <f ca="1">IF(ISERROR(AP509),"",_xll.qlBlackFormulaImpliedStdDev(IF(AF509="Receiver","Put",IF(AF509="Payer","Call","NA")),AE509+E509%%,AE509,AP509)/SQRT(_xll.qlDayCounterYearFraction("Act/365 (Fixed)",B509,K509)))</f>
        <v/>
      </c>
    </row>
    <row r="510" spans="2:44">
      <c r="B510" s="210">
        <f t="shared" ca="1" si="28"/>
        <v>42276</v>
      </c>
      <c r="C510" s="107" t="s">
        <v>42</v>
      </c>
      <c r="D510" s="107" t="s">
        <v>47</v>
      </c>
      <c r="E510" s="107">
        <v>-25</v>
      </c>
      <c r="F510" s="209" t="str">
        <f t="shared" si="29"/>
        <v>EUR FWD PREM-25 2Y15Y</v>
      </c>
      <c r="G510" s="212">
        <f t="shared" si="30"/>
        <v>7.3000000000000001E-3</v>
      </c>
      <c r="H510" s="213" t="str">
        <f>VLOOKUP(F510,SwaptionVols!$Z:$AE,4,FALSE)</f>
        <v>#N/A N/A</v>
      </c>
      <c r="I510" s="211" t="s">
        <v>7574</v>
      </c>
      <c r="J510" s="211" t="s">
        <v>7575</v>
      </c>
      <c r="K510" s="210">
        <f ca="1">_xll.qlCalendarAdvance(I510,B510,C510,J510)</f>
        <v>43007</v>
      </c>
      <c r="L510" s="210">
        <f ca="1">_xll.qlCalendarAdvance(I510,K510,"2d")</f>
        <v>43011</v>
      </c>
      <c r="M510" s="210">
        <f ca="1">_xll.qlCalendarAdvance(I510,L510,D510,"unadjusted")</f>
        <v>48490</v>
      </c>
      <c r="N510" s="211" t="s">
        <v>41</v>
      </c>
      <c r="O510" s="211" t="s">
        <v>7574</v>
      </c>
      <c r="P510" s="211" t="s">
        <v>7575</v>
      </c>
      <c r="Q510" s="211" t="s">
        <v>7575</v>
      </c>
      <c r="R510" s="211" t="s">
        <v>7670</v>
      </c>
      <c r="S510" s="214" t="str">
        <f ca="1">_xll.qlSchedule(,L510,M510,N510,O510,P510,Q510,R510)</f>
        <v>obj_003fe#0000</v>
      </c>
      <c r="T510" s="211" t="s">
        <v>58</v>
      </c>
      <c r="U510" s="211" t="s">
        <v>7574</v>
      </c>
      <c r="V510" s="211" t="s">
        <v>7575</v>
      </c>
      <c r="W510" s="211" t="s">
        <v>7575</v>
      </c>
      <c r="X510" s="211" t="s">
        <v>7670</v>
      </c>
      <c r="Y510" s="214" t="str">
        <f ca="1">_xll.qlSchedule(,L510,M510,T510,U510,V510,W510,X510)</f>
        <v>obj_00457#0000</v>
      </c>
      <c r="Z510" s="215" t="s">
        <v>7671</v>
      </c>
      <c r="AA510" s="216" t="s">
        <v>7640</v>
      </c>
      <c r="AB510" s="216" t="s">
        <v>7672</v>
      </c>
      <c r="AC510" s="214" t="str">
        <f ca="1">_xll.qlVanillaSwap(,,,S510,,Z510,Y510,AA510,,AB510)</f>
        <v>obj_00d1c#0000</v>
      </c>
      <c r="AD510" s="214" t="b">
        <f ca="1">_xll.qlInstrumentSetPricingEngine(AC510,_xll.qlDiscountingSwapEngine(,"YC-EUR-EONIA"))</f>
        <v>1</v>
      </c>
      <c r="AE510" s="217">
        <f ca="1">_xll.qlVanillaSwapFairRate(AC510,AD510)</f>
        <v>1.6029696463203878E-2</v>
      </c>
      <c r="AF510" s="209" t="str">
        <f t="shared" si="31"/>
        <v>Receiver</v>
      </c>
      <c r="AG510" s="218">
        <v>10000</v>
      </c>
      <c r="AH510" s="219" t="str">
        <f ca="1">_xll.qlVanillaSwap(,AF510,AG510,S510,AE510+E510%%,Z510,Y510,AA510,,AB510)</f>
        <v>obj_0132b#0000</v>
      </c>
      <c r="AI510" s="219" t="str">
        <f ca="1">_xll.qlEuropeanExercise(,K510)</f>
        <v>obj_003de#0000</v>
      </c>
      <c r="AJ510" s="211" t="s">
        <v>7669</v>
      </c>
      <c r="AK510" s="220" t="str">
        <f ca="1">_xll.qlSwaption(,AH510,AI510,AJ510)</f>
        <v>obj_0159a#0000</v>
      </c>
      <c r="AL510" s="221" t="str">
        <f ca="1">_xll.qlConstantSwaptionVolatility(,,I510,J510,G510)</f>
        <v>obj_002d4#0000</v>
      </c>
      <c r="AM510" s="221" t="b">
        <f ca="1">_xll.qlInstrumentSetPricingEngine(AK510,_xll.qlBachelierBlackSwaptionEngine(,"YC-EUR-EONIA",AL510))</f>
        <v>1</v>
      </c>
      <c r="AN510" s="222">
        <f ca="1">_xll.qlInstrumentNPV(AK510,AM510)/_xll.qlYieldTSDiscount("YC-EUR-EONIA",L510)</f>
        <v>396.11706176454794</v>
      </c>
      <c r="AO510" s="222">
        <f ca="1">_xll.qlInstrumentResults(AK510,"annuity",AM510)</f>
        <v>132877.51342424078</v>
      </c>
      <c r="AP510" s="223" t="e">
        <f ca="1">H510*_xll.qlYieldTSDiscount("YC-EUR-EONIA",L510)/AO510</f>
        <v>#VALUE!</v>
      </c>
      <c r="AQ510" s="224" t="str">
        <f ca="1">IF(ISERROR(AP510),"",_xll.qlBachelierBlackFormulaImpliedVol(IF(AF510="Receiver","Put",IF(AF510="Payer","Call","NA")),AE510+E510%%,AE510,_xll.qlDayCounterYearFraction("Act/365 (Fixed)",B510,K510),AP510))</f>
        <v/>
      </c>
      <c r="AR510" s="225" t="str">
        <f ca="1">IF(ISERROR(AP510),"",_xll.qlBlackFormulaImpliedStdDev(IF(AF510="Receiver","Put",IF(AF510="Payer","Call","NA")),AE510+E510%%,AE510,AP510)/SQRT(_xll.qlDayCounterYearFraction("Act/365 (Fixed)",B510,K510)))</f>
        <v/>
      </c>
    </row>
    <row r="511" spans="2:44">
      <c r="B511" s="210">
        <f t="shared" ca="1" si="28"/>
        <v>42276</v>
      </c>
      <c r="C511" s="107" t="s">
        <v>42</v>
      </c>
      <c r="D511" s="107" t="s">
        <v>47</v>
      </c>
      <c r="E511" s="107">
        <v>25</v>
      </c>
      <c r="F511" s="209" t="str">
        <f t="shared" si="29"/>
        <v>EUR FWD PREM 25 2Y15Y</v>
      </c>
      <c r="G511" s="212">
        <f>VLOOKUP(C511&amp;D511,$F$4:$G$214,2,0)</f>
        <v>7.3000000000000001E-3</v>
      </c>
      <c r="H511" s="213" t="str">
        <f>VLOOKUP(F511,SwaptionVols!$Z:$AE,4,FALSE)</f>
        <v>#N/A N/A</v>
      </c>
      <c r="I511" s="211" t="s">
        <v>7574</v>
      </c>
      <c r="J511" s="211" t="s">
        <v>7575</v>
      </c>
      <c r="K511" s="210">
        <f ca="1">_xll.qlCalendarAdvance(I511,B511,C511,J511)</f>
        <v>43007</v>
      </c>
      <c r="L511" s="210">
        <f ca="1">_xll.qlCalendarAdvance(I511,K511,"2d")</f>
        <v>43011</v>
      </c>
      <c r="M511" s="210">
        <f ca="1">_xll.qlCalendarAdvance(I511,L511,D511,"unadjusted")</f>
        <v>48490</v>
      </c>
      <c r="N511" s="211" t="s">
        <v>41</v>
      </c>
      <c r="O511" s="211" t="s">
        <v>7574</v>
      </c>
      <c r="P511" s="211" t="s">
        <v>7575</v>
      </c>
      <c r="Q511" s="211" t="s">
        <v>7575</v>
      </c>
      <c r="R511" s="211" t="s">
        <v>7670</v>
      </c>
      <c r="S511" s="214" t="str">
        <f ca="1">_xll.qlSchedule(,L511,M511,N511,O511,P511,Q511,R511)</f>
        <v>obj_00b65#0000</v>
      </c>
      <c r="T511" s="211" t="s">
        <v>58</v>
      </c>
      <c r="U511" s="211" t="s">
        <v>7574</v>
      </c>
      <c r="V511" s="211" t="s">
        <v>7575</v>
      </c>
      <c r="W511" s="211" t="s">
        <v>7575</v>
      </c>
      <c r="X511" s="211" t="s">
        <v>7670</v>
      </c>
      <c r="Y511" s="214" t="str">
        <f ca="1">_xll.qlSchedule(,L511,M511,T511,U511,V511,W511,X511)</f>
        <v>obj_00922#0000</v>
      </c>
      <c r="Z511" s="215" t="s">
        <v>7671</v>
      </c>
      <c r="AA511" s="216" t="s">
        <v>7640</v>
      </c>
      <c r="AB511" s="216" t="s">
        <v>7672</v>
      </c>
      <c r="AC511" s="214" t="str">
        <f ca="1">_xll.qlVanillaSwap(,,,S511,,Z511,Y511,AA511,,AB511)</f>
        <v>obj_00b66#0000</v>
      </c>
      <c r="AD511" s="214" t="b">
        <f ca="1">_xll.qlInstrumentSetPricingEngine(AC511,_xll.qlDiscountingSwapEngine(,"YC-EUR-EONIA"))</f>
        <v>1</v>
      </c>
      <c r="AE511" s="217">
        <f ca="1">_xll.qlVanillaSwapFairRate(AC511,AD511)</f>
        <v>1.6029696463203878E-2</v>
      </c>
      <c r="AF511" s="209" t="str">
        <f t="shared" si="31"/>
        <v>Payer</v>
      </c>
      <c r="AG511" s="218">
        <v>10000</v>
      </c>
      <c r="AH511" s="219" t="str">
        <f ca="1">_xll.qlVanillaSwap(,AF511,AG511,S511,AE511+E511%%,Z511,Y511,AA511,,AB511)</f>
        <v>obj_01339#0000</v>
      </c>
      <c r="AI511" s="219" t="str">
        <f ca="1">_xll.qlEuropeanExercise(,K511)</f>
        <v>obj_0072b#0000</v>
      </c>
      <c r="AJ511" s="211" t="s">
        <v>7669</v>
      </c>
      <c r="AK511" s="220" t="str">
        <f ca="1">_xll.qlSwaption(,AH511,AI511,AJ511)</f>
        <v>obj_014a3#0000</v>
      </c>
      <c r="AL511" s="221" t="str">
        <f ca="1">_xll.qlConstantSwaptionVolatility(,,I511,J511,G511)</f>
        <v>obj_002fb#0000</v>
      </c>
      <c r="AM511" s="221" t="b">
        <f ca="1">_xll.qlInstrumentSetPricingEngine(AK511,_xll.qlBachelierBlackSwaptionEngine(,"YC-EUR-EONIA",AL511))</f>
        <v>1</v>
      </c>
      <c r="AN511" s="222">
        <f ca="1">_xll.qlInstrumentNPV(AK511,AM511)/_xll.qlYieldTSDiscount("YC-EUR-EONIA",L511)</f>
        <v>396.11706176454959</v>
      </c>
      <c r="AO511" s="222">
        <f ca="1">_xll.qlInstrumentResults(AK511,"annuity",AM511)</f>
        <v>132877.51342424055</v>
      </c>
      <c r="AP511" s="223" t="e">
        <f ca="1">H511*_xll.qlYieldTSDiscount("YC-EUR-EONIA",L511)/AO511</f>
        <v>#VALUE!</v>
      </c>
      <c r="AQ511" s="224" t="str">
        <f ca="1">IF(ISERROR(AP511),"",_xll.qlBachelierBlackFormulaImpliedVol(IF(AF511="Receiver","Put",IF(AF511="Payer","Call","NA")),AE511+E511%%,AE511,_xll.qlDayCounterYearFraction("Act/365 (Fixed)",B511,K511),AP511))</f>
        <v/>
      </c>
      <c r="AR511" s="225" t="str">
        <f ca="1">IF(ISERROR(AP511),"",_xll.qlBlackFormulaImpliedStdDev(IF(AF511="Receiver","Put",IF(AF511="Payer","Call","NA")),AE511+E511%%,AE511,AP511)/SQRT(_xll.qlDayCounterYearFraction("Act/365 (Fixed)",B511,K511)))</f>
        <v/>
      </c>
    </row>
    <row r="512" spans="2:44">
      <c r="B512" s="210">
        <f t="shared" ca="1" si="28"/>
        <v>42276</v>
      </c>
      <c r="C512" s="107" t="s">
        <v>42</v>
      </c>
      <c r="D512" s="107" t="s">
        <v>47</v>
      </c>
      <c r="E512" s="107">
        <v>50</v>
      </c>
      <c r="F512" s="209" t="str">
        <f t="shared" si="29"/>
        <v>EUR FWD PREM 50 2Y15Y</v>
      </c>
      <c r="G512" s="212">
        <f t="shared" si="30"/>
        <v>7.3000000000000001E-3</v>
      </c>
      <c r="H512" s="213" t="str">
        <f>VLOOKUP(F512,SwaptionVols!$Z:$AE,4,FALSE)</f>
        <v>#N/A N/A</v>
      </c>
      <c r="I512" s="211" t="s">
        <v>7574</v>
      </c>
      <c r="J512" s="211" t="s">
        <v>7575</v>
      </c>
      <c r="K512" s="210">
        <f ca="1">_xll.qlCalendarAdvance(I512,B512,C512,J512)</f>
        <v>43007</v>
      </c>
      <c r="L512" s="210">
        <f ca="1">_xll.qlCalendarAdvance(I512,K512,"2d")</f>
        <v>43011</v>
      </c>
      <c r="M512" s="210">
        <f ca="1">_xll.qlCalendarAdvance(I512,L512,D512,"unadjusted")</f>
        <v>48490</v>
      </c>
      <c r="N512" s="211" t="s">
        <v>41</v>
      </c>
      <c r="O512" s="211" t="s">
        <v>7574</v>
      </c>
      <c r="P512" s="211" t="s">
        <v>7575</v>
      </c>
      <c r="Q512" s="211" t="s">
        <v>7575</v>
      </c>
      <c r="R512" s="211" t="s">
        <v>7670</v>
      </c>
      <c r="S512" s="214" t="str">
        <f ca="1">_xll.qlSchedule(,L512,M512,N512,O512,P512,Q512,R512)</f>
        <v>obj_0050d#0000</v>
      </c>
      <c r="T512" s="211" t="s">
        <v>58</v>
      </c>
      <c r="U512" s="211" t="s">
        <v>7574</v>
      </c>
      <c r="V512" s="211" t="s">
        <v>7575</v>
      </c>
      <c r="W512" s="211" t="s">
        <v>7575</v>
      </c>
      <c r="X512" s="211" t="s">
        <v>7670</v>
      </c>
      <c r="Y512" s="214" t="str">
        <f ca="1">_xll.qlSchedule(,L512,M512,T512,U512,V512,W512,X512)</f>
        <v>obj_00707#0000</v>
      </c>
      <c r="Z512" s="215" t="s">
        <v>7671</v>
      </c>
      <c r="AA512" s="216" t="s">
        <v>7640</v>
      </c>
      <c r="AB512" s="216" t="s">
        <v>7672</v>
      </c>
      <c r="AC512" s="214" t="str">
        <f ca="1">_xll.qlVanillaSwap(,,,S512,,Z512,Y512,AA512,,AB512)</f>
        <v>obj_00ceb#0000</v>
      </c>
      <c r="AD512" s="214" t="b">
        <f ca="1">_xll.qlInstrumentSetPricingEngine(AC512,_xll.qlDiscountingSwapEngine(,"YC-EUR-EONIA"))</f>
        <v>1</v>
      </c>
      <c r="AE512" s="217">
        <f ca="1">_xll.qlVanillaSwapFairRate(AC512,AD512)</f>
        <v>1.6029696463203878E-2</v>
      </c>
      <c r="AF512" s="209" t="str">
        <f t="shared" si="31"/>
        <v>Payer</v>
      </c>
      <c r="AG512" s="218">
        <v>10000</v>
      </c>
      <c r="AH512" s="219" t="str">
        <f ca="1">_xll.qlVanillaSwap(,AF512,AG512,S512,AE512+E512%%,Z512,Y512,AA512,,AB512)</f>
        <v>obj_00f00#0000</v>
      </c>
      <c r="AI512" s="219" t="str">
        <f ca="1">_xll.qlEuropeanExercise(,K512)</f>
        <v>obj_00ac7#0000</v>
      </c>
      <c r="AJ512" s="211" t="s">
        <v>7669</v>
      </c>
      <c r="AK512" s="220" t="str">
        <f ca="1">_xll.qlSwaption(,AH512,AI512,AJ512)</f>
        <v>obj_0130c#0000</v>
      </c>
      <c r="AL512" s="221" t="str">
        <f ca="1">_xll.qlConstantSwaptionVolatility(,,I512,J512,G512)</f>
        <v>obj_00277#0000</v>
      </c>
      <c r="AM512" s="221" t="b">
        <f ca="1">_xll.qlInstrumentSetPricingEngine(AK512,_xll.qlBachelierBlackSwaptionEngine(,"YC-EUR-EONIA",AL512))</f>
        <v>1</v>
      </c>
      <c r="AN512" s="222">
        <f ca="1">_xll.qlInstrumentNPV(AK512,AM512)/_xll.qlYieldTSDiscount("YC-EUR-EONIA",L512)</f>
        <v>277.39569747689359</v>
      </c>
      <c r="AO512" s="222">
        <f ca="1">_xll.qlInstrumentResults(AK512,"annuity",AM512)</f>
        <v>132877.51342424078</v>
      </c>
      <c r="AP512" s="223" t="e">
        <f ca="1">H512*_xll.qlYieldTSDiscount("YC-EUR-EONIA",L512)/AO512</f>
        <v>#VALUE!</v>
      </c>
      <c r="AQ512" s="224" t="str">
        <f ca="1">IF(ISERROR(AP512),"",_xll.qlBachelierBlackFormulaImpliedVol(IF(AF512="Receiver","Put",IF(AF512="Payer","Call","NA")),AE512+E512%%,AE512,_xll.qlDayCounterYearFraction("Act/365 (Fixed)",B512,K512),AP512))</f>
        <v/>
      </c>
      <c r="AR512" s="225" t="str">
        <f ca="1">IF(ISERROR(AP512),"",_xll.qlBlackFormulaImpliedStdDev(IF(AF512="Receiver","Put",IF(AF512="Payer","Call","NA")),AE512+E512%%,AE512,AP512)/SQRT(_xll.qlDayCounterYearFraction("Act/365 (Fixed)",B512,K512)))</f>
        <v/>
      </c>
    </row>
    <row r="513" spans="2:44">
      <c r="B513" s="210">
        <f t="shared" ca="1" si="28"/>
        <v>42276</v>
      </c>
      <c r="C513" s="107" t="s">
        <v>42</v>
      </c>
      <c r="D513" s="107" t="s">
        <v>47</v>
      </c>
      <c r="E513" s="107">
        <v>100</v>
      </c>
      <c r="F513" s="209" t="str">
        <f t="shared" si="29"/>
        <v>EUR FWD PREM 100 2Y15Y</v>
      </c>
      <c r="G513" s="212">
        <f t="shared" si="30"/>
        <v>7.3000000000000001E-3</v>
      </c>
      <c r="H513" s="213" t="str">
        <f>VLOOKUP(F513,SwaptionVols!$Z:$AE,4,FALSE)</f>
        <v>#N/A N/A</v>
      </c>
      <c r="I513" s="211" t="s">
        <v>7574</v>
      </c>
      <c r="J513" s="211" t="s">
        <v>7575</v>
      </c>
      <c r="K513" s="210">
        <f ca="1">_xll.qlCalendarAdvance(I513,B513,C513,J513)</f>
        <v>43007</v>
      </c>
      <c r="L513" s="210">
        <f ca="1">_xll.qlCalendarAdvance(I513,K513,"2d")</f>
        <v>43011</v>
      </c>
      <c r="M513" s="210">
        <f ca="1">_xll.qlCalendarAdvance(I513,L513,D513,"unadjusted")</f>
        <v>48490</v>
      </c>
      <c r="N513" s="211" t="s">
        <v>41</v>
      </c>
      <c r="O513" s="211" t="s">
        <v>7574</v>
      </c>
      <c r="P513" s="211" t="s">
        <v>7575</v>
      </c>
      <c r="Q513" s="211" t="s">
        <v>7575</v>
      </c>
      <c r="R513" s="211" t="s">
        <v>7670</v>
      </c>
      <c r="S513" s="214" t="str">
        <f ca="1">_xll.qlSchedule(,L513,M513,N513,O513,P513,Q513,R513)</f>
        <v>obj_0091e#0000</v>
      </c>
      <c r="T513" s="211" t="s">
        <v>58</v>
      </c>
      <c r="U513" s="211" t="s">
        <v>7574</v>
      </c>
      <c r="V513" s="211" t="s">
        <v>7575</v>
      </c>
      <c r="W513" s="211" t="s">
        <v>7575</v>
      </c>
      <c r="X513" s="211" t="s">
        <v>7670</v>
      </c>
      <c r="Y513" s="214" t="str">
        <f ca="1">_xll.qlSchedule(,L513,M513,T513,U513,V513,W513,X513)</f>
        <v>obj_0091d#0000</v>
      </c>
      <c r="Z513" s="215" t="s">
        <v>7671</v>
      </c>
      <c r="AA513" s="216" t="s">
        <v>7640</v>
      </c>
      <c r="AB513" s="216" t="s">
        <v>7672</v>
      </c>
      <c r="AC513" s="214" t="str">
        <f ca="1">_xll.qlVanillaSwap(,,,S513,,Z513,Y513,AA513,,AB513)</f>
        <v>obj_00bef#0000</v>
      </c>
      <c r="AD513" s="214" t="b">
        <f ca="1">_xll.qlInstrumentSetPricingEngine(AC513,_xll.qlDiscountingSwapEngine(,"YC-EUR-EONIA"))</f>
        <v>1</v>
      </c>
      <c r="AE513" s="217">
        <f ca="1">_xll.qlVanillaSwapFairRate(AC513,AD513)</f>
        <v>1.6029696463203878E-2</v>
      </c>
      <c r="AF513" s="209" t="str">
        <f t="shared" si="31"/>
        <v>Payer</v>
      </c>
      <c r="AG513" s="218">
        <v>10000</v>
      </c>
      <c r="AH513" s="219" t="str">
        <f ca="1">_xll.qlVanillaSwap(,AF513,AG513,S513,AE513+E513%%,Z513,Y513,AA513,,AB513)</f>
        <v>obj_0163c#0000</v>
      </c>
      <c r="AI513" s="219" t="str">
        <f ca="1">_xll.qlEuropeanExercise(,K513)</f>
        <v>obj_00cdd#0000</v>
      </c>
      <c r="AJ513" s="211" t="s">
        <v>7669</v>
      </c>
      <c r="AK513" s="220" t="str">
        <f ca="1">_xll.qlSwaption(,AH513,AI513,AJ513)</f>
        <v>obj_01726#0000</v>
      </c>
      <c r="AL513" s="221" t="str">
        <f ca="1">_xll.qlConstantSwaptionVolatility(,,I513,J513,G513)</f>
        <v>obj_0023b#0000</v>
      </c>
      <c r="AM513" s="221" t="b">
        <f ca="1">_xll.qlInstrumentSetPricingEngine(AK513,_xll.qlBachelierBlackSwaptionEngine(,"YC-EUR-EONIA",AL513))</f>
        <v>1</v>
      </c>
      <c r="AN513" s="222">
        <f ca="1">_xll.qlInstrumentNPV(AK513,AM513)/_xll.qlYieldTSDiscount("YC-EUR-EONIA",L513)</f>
        <v>121.09305683630384</v>
      </c>
      <c r="AO513" s="222">
        <f ca="1">_xll.qlInstrumentResults(AK513,"annuity",AM513)</f>
        <v>132877.51342424078</v>
      </c>
      <c r="AP513" s="223" t="e">
        <f ca="1">H513*_xll.qlYieldTSDiscount("YC-EUR-EONIA",L513)/AO513</f>
        <v>#VALUE!</v>
      </c>
      <c r="AQ513" s="224" t="str">
        <f ca="1">IF(ISERROR(AP513),"",_xll.qlBachelierBlackFormulaImpliedVol(IF(AF513="Receiver","Put",IF(AF513="Payer","Call","NA")),AE513+E513%%,AE513,_xll.qlDayCounterYearFraction("Act/365 (Fixed)",B513,K513),AP513))</f>
        <v/>
      </c>
      <c r="AR513" s="225" t="str">
        <f ca="1">IF(ISERROR(AP513),"",_xll.qlBlackFormulaImpliedStdDev(IF(AF513="Receiver","Put",IF(AF513="Payer","Call","NA")),AE513+E513%%,AE513,AP513)/SQRT(_xll.qlDayCounterYearFraction("Act/365 (Fixed)",B513,K513)))</f>
        <v/>
      </c>
    </row>
    <row r="514" spans="2:44">
      <c r="B514" s="210">
        <f t="shared" ca="1" si="28"/>
        <v>42276</v>
      </c>
      <c r="C514" s="107" t="s">
        <v>42</v>
      </c>
      <c r="D514" s="107" t="s">
        <v>47</v>
      </c>
      <c r="E514" s="107">
        <v>200</v>
      </c>
      <c r="F514" s="209" t="str">
        <f t="shared" si="29"/>
        <v>EUR FWD PREM 200 2Y15Y</v>
      </c>
      <c r="G514" s="212">
        <f t="shared" si="30"/>
        <v>7.3000000000000001E-3</v>
      </c>
      <c r="H514" s="213" t="str">
        <f>VLOOKUP(F514,SwaptionVols!$Z:$AE,4,FALSE)</f>
        <v>#N/A N/A</v>
      </c>
      <c r="I514" s="211" t="s">
        <v>7574</v>
      </c>
      <c r="J514" s="211" t="s">
        <v>7575</v>
      </c>
      <c r="K514" s="210">
        <f ca="1">_xll.qlCalendarAdvance(I514,B514,C514,J514)</f>
        <v>43007</v>
      </c>
      <c r="L514" s="210">
        <f ca="1">_xll.qlCalendarAdvance(I514,K514,"2d")</f>
        <v>43011</v>
      </c>
      <c r="M514" s="210">
        <f ca="1">_xll.qlCalendarAdvance(I514,L514,D514,"unadjusted")</f>
        <v>48490</v>
      </c>
      <c r="N514" s="211" t="s">
        <v>41</v>
      </c>
      <c r="O514" s="211" t="s">
        <v>7574</v>
      </c>
      <c r="P514" s="211" t="s">
        <v>7575</v>
      </c>
      <c r="Q514" s="211" t="s">
        <v>7575</v>
      </c>
      <c r="R514" s="211" t="s">
        <v>7670</v>
      </c>
      <c r="S514" s="214" t="str">
        <f ca="1">_xll.qlSchedule(,L514,M514,N514,O514,P514,Q514,R514)</f>
        <v>obj_008ee#0000</v>
      </c>
      <c r="T514" s="211" t="s">
        <v>58</v>
      </c>
      <c r="U514" s="211" t="s">
        <v>7574</v>
      </c>
      <c r="V514" s="211" t="s">
        <v>7575</v>
      </c>
      <c r="W514" s="211" t="s">
        <v>7575</v>
      </c>
      <c r="X514" s="211" t="s">
        <v>7670</v>
      </c>
      <c r="Y514" s="214" t="str">
        <f ca="1">_xll.qlSchedule(,L514,M514,T514,U514,V514,W514,X514)</f>
        <v>obj_008ed#0000</v>
      </c>
      <c r="Z514" s="215" t="s">
        <v>7671</v>
      </c>
      <c r="AA514" s="216" t="s">
        <v>7640</v>
      </c>
      <c r="AB514" s="216" t="s">
        <v>7672</v>
      </c>
      <c r="AC514" s="214" t="str">
        <f ca="1">_xll.qlVanillaSwap(,,,S514,,Z514,Y514,AA514,,AB514)</f>
        <v>obj_00b08#0000</v>
      </c>
      <c r="AD514" s="214" t="b">
        <f ca="1">_xll.qlInstrumentSetPricingEngine(AC514,_xll.qlDiscountingSwapEngine(,"YC-EUR-EONIA"))</f>
        <v>1</v>
      </c>
      <c r="AE514" s="217">
        <f ca="1">_xll.qlVanillaSwapFairRate(AC514,AD514)</f>
        <v>1.6029696463203878E-2</v>
      </c>
      <c r="AF514" s="209" t="str">
        <f t="shared" si="31"/>
        <v>Payer</v>
      </c>
      <c r="AG514" s="218">
        <v>10000</v>
      </c>
      <c r="AH514" s="219" t="str">
        <f ca="1">_xll.qlVanillaSwap(,AF514,AG514,S514,AE514+E514%%,Z514,Y514,AA514,,AB514)</f>
        <v>obj_01393#0000</v>
      </c>
      <c r="AI514" s="219" t="str">
        <f ca="1">_xll.qlEuropeanExercise(,K514)</f>
        <v>obj_007db#0000</v>
      </c>
      <c r="AJ514" s="211" t="s">
        <v>7669</v>
      </c>
      <c r="AK514" s="220" t="str">
        <f ca="1">_xll.qlSwaption(,AH514,AI514,AJ514)</f>
        <v>obj_015b1#0000</v>
      </c>
      <c r="AL514" s="221" t="str">
        <f ca="1">_xll.qlConstantSwaptionVolatility(,,I514,J514,G514)</f>
        <v>obj_002b4#0000</v>
      </c>
      <c r="AM514" s="221" t="b">
        <f ca="1">_xll.qlInstrumentSetPricingEngine(AK514,_xll.qlBachelierBlackSwaptionEngine(,"YC-EUR-EONIA",AL514))</f>
        <v>1</v>
      </c>
      <c r="AN514" s="222">
        <f ca="1">_xll.qlInstrumentNPV(AK514,AM514)/_xll.qlYieldTSDiscount("YC-EUR-EONIA",L514)</f>
        <v>13.766163065940111</v>
      </c>
      <c r="AO514" s="222">
        <f ca="1">_xll.qlInstrumentResults(AK514,"annuity",AM514)</f>
        <v>132877.51342424078</v>
      </c>
      <c r="AP514" s="223" t="e">
        <f ca="1">H514*_xll.qlYieldTSDiscount("YC-EUR-EONIA",L514)/AO514</f>
        <v>#VALUE!</v>
      </c>
      <c r="AQ514" s="224" t="str">
        <f ca="1">IF(ISERROR(AP514),"",_xll.qlBachelierBlackFormulaImpliedVol(IF(AF514="Receiver","Put",IF(AF514="Payer","Call","NA")),AE514+E514%%,AE514,_xll.qlDayCounterYearFraction("Act/365 (Fixed)",B514,K514),AP514))</f>
        <v/>
      </c>
      <c r="AR514" s="225" t="str">
        <f ca="1">IF(ISERROR(AP514),"",_xll.qlBlackFormulaImpliedStdDev(IF(AF514="Receiver","Put",IF(AF514="Payer","Call","NA")),AE514+E514%%,AE514,AP514)/SQRT(_xll.qlDayCounterYearFraction("Act/365 (Fixed)",B514,K514)))</f>
        <v/>
      </c>
    </row>
    <row r="515" spans="2:44">
      <c r="B515" s="210">
        <f t="shared" ca="1" si="28"/>
        <v>42276</v>
      </c>
      <c r="C515" s="107" t="s">
        <v>44</v>
      </c>
      <c r="D515" s="107" t="s">
        <v>47</v>
      </c>
      <c r="E515" s="107">
        <v>-200</v>
      </c>
      <c r="F515" s="209" t="str">
        <f t="shared" si="29"/>
        <v>EUR FWD PREM-200 5Y15Y</v>
      </c>
      <c r="G515" s="212">
        <f t="shared" si="30"/>
        <v>7.1200000000000005E-3</v>
      </c>
      <c r="H515" s="213" t="str">
        <f>VLOOKUP(F515,SwaptionVols!$Z:$AE,4,FALSE)</f>
        <v>#N/A N/A</v>
      </c>
      <c r="I515" s="211" t="s">
        <v>7574</v>
      </c>
      <c r="J515" s="211" t="s">
        <v>7575</v>
      </c>
      <c r="K515" s="210">
        <f ca="1">_xll.qlCalendarAdvance(I515,B515,C515,J515)</f>
        <v>44103</v>
      </c>
      <c r="L515" s="210">
        <f ca="1">_xll.qlCalendarAdvance(I515,K515,"2d")</f>
        <v>44105</v>
      </c>
      <c r="M515" s="210">
        <f ca="1">_xll.qlCalendarAdvance(I515,L515,D515,"unadjusted")</f>
        <v>49583</v>
      </c>
      <c r="N515" s="211" t="s">
        <v>41</v>
      </c>
      <c r="O515" s="211" t="s">
        <v>7574</v>
      </c>
      <c r="P515" s="211" t="s">
        <v>7575</v>
      </c>
      <c r="Q515" s="211" t="s">
        <v>7575</v>
      </c>
      <c r="R515" s="211" t="s">
        <v>7670</v>
      </c>
      <c r="S515" s="214" t="str">
        <f ca="1">_xll.qlSchedule(,L515,M515,N515,O515,P515,Q515,R515)</f>
        <v>obj_00466#0000</v>
      </c>
      <c r="T515" s="211" t="s">
        <v>58</v>
      </c>
      <c r="U515" s="211" t="s">
        <v>7574</v>
      </c>
      <c r="V515" s="211" t="s">
        <v>7575</v>
      </c>
      <c r="W515" s="211" t="s">
        <v>7575</v>
      </c>
      <c r="X515" s="211" t="s">
        <v>7670</v>
      </c>
      <c r="Y515" s="214" t="str">
        <f ca="1">_xll.qlSchedule(,L515,M515,T515,U515,V515,W515,X515)</f>
        <v>obj_0055f#0000</v>
      </c>
      <c r="Z515" s="215" t="s">
        <v>7671</v>
      </c>
      <c r="AA515" s="216" t="s">
        <v>7640</v>
      </c>
      <c r="AB515" s="216" t="s">
        <v>7672</v>
      </c>
      <c r="AC515" s="214" t="str">
        <f ca="1">_xll.qlVanillaSwap(,,,S515,,Z515,Y515,AA515,,AB515)</f>
        <v>obj_00c44#0000</v>
      </c>
      <c r="AD515" s="214" t="b">
        <f ca="1">_xll.qlInstrumentSetPricingEngine(AC515,_xll.qlDiscountingSwapEngine(,"YC-EUR-EONIA"))</f>
        <v>1</v>
      </c>
      <c r="AE515" s="217">
        <f ca="1">_xll.qlVanillaSwapFairRate(AC515,AD515)</f>
        <v>1.9042106485485162E-2</v>
      </c>
      <c r="AF515" s="209" t="str">
        <f t="shared" si="31"/>
        <v>Receiver</v>
      </c>
      <c r="AG515" s="218">
        <v>10000</v>
      </c>
      <c r="AH515" s="219" t="str">
        <f ca="1">_xll.qlVanillaSwap(,AF515,AG515,S515,AE515+E515%%,Z515,Y515,AA515,,AB515)</f>
        <v>obj_01287#0000</v>
      </c>
      <c r="AI515" s="219" t="str">
        <f ca="1">_xll.qlEuropeanExercise(,K515)</f>
        <v>obj_003ea#0000</v>
      </c>
      <c r="AJ515" s="211" t="s">
        <v>7669</v>
      </c>
      <c r="AK515" s="220" t="str">
        <f ca="1">_xll.qlSwaption(,AH515,AI515,AJ515)</f>
        <v>obj_0157a#0000</v>
      </c>
      <c r="AL515" s="221" t="str">
        <f ca="1">_xll.qlConstantSwaptionVolatility(,,I515,J515,G515)</f>
        <v>obj_00216#0000</v>
      </c>
      <c r="AM515" s="221" t="b">
        <f ca="1">_xll.qlInstrumentSetPricingEngine(AK515,_xll.qlBachelierBlackSwaptionEngine(,"YC-EUR-EONIA",AL515))</f>
        <v>1</v>
      </c>
      <c r="AN515" s="222">
        <f ca="1">_xll.qlInstrumentNPV(AK515,AM515)/_xll.qlYieldTSDiscount("YC-EUR-EONIA",L515)</f>
        <v>103.08964976579922</v>
      </c>
      <c r="AO515" s="222">
        <f ca="1">_xll.qlInstrumentResults(AK515,"annuity",AM515)</f>
        <v>128834.08753440234</v>
      </c>
      <c r="AP515" s="223" t="e">
        <f ca="1">H515*_xll.qlYieldTSDiscount("YC-EUR-EONIA",L515)/AO515</f>
        <v>#VALUE!</v>
      </c>
      <c r="AQ515" s="224" t="str">
        <f ca="1">IF(ISERROR(AP515),"",_xll.qlBachelierBlackFormulaImpliedVol(IF(AF515="Receiver","Put",IF(AF515="Payer","Call","NA")),AE515+E515%%,AE515,_xll.qlDayCounterYearFraction("Act/365 (Fixed)",B515,K515),AP515))</f>
        <v/>
      </c>
      <c r="AR515" s="225" t="str">
        <f ca="1">IF(ISERROR(AP515),"",_xll.qlBlackFormulaImpliedStdDev(IF(AF515="Receiver","Put",IF(AF515="Payer","Call","NA")),AE515+E515%%,AE515,AP515)/SQRT(_xll.qlDayCounterYearFraction("Act/365 (Fixed)",B515,K515)))</f>
        <v/>
      </c>
    </row>
    <row r="516" spans="2:44">
      <c r="B516" s="210">
        <f t="shared" ca="1" si="28"/>
        <v>42276</v>
      </c>
      <c r="C516" s="107" t="s">
        <v>44</v>
      </c>
      <c r="D516" s="107" t="s">
        <v>47</v>
      </c>
      <c r="E516" s="107">
        <v>-100</v>
      </c>
      <c r="F516" s="209" t="str">
        <f t="shared" si="29"/>
        <v>EUR FWD PREM-100 5Y15Y</v>
      </c>
      <c r="G516" s="212">
        <f t="shared" si="30"/>
        <v>7.1200000000000005E-3</v>
      </c>
      <c r="H516" s="213" t="str">
        <f>VLOOKUP(F516,SwaptionVols!$Z:$AE,4,FALSE)</f>
        <v>#N/A N/A</v>
      </c>
      <c r="I516" s="211" t="s">
        <v>7574</v>
      </c>
      <c r="J516" s="211" t="s">
        <v>7575</v>
      </c>
      <c r="K516" s="210">
        <f ca="1">_xll.qlCalendarAdvance(I516,B516,C516,J516)</f>
        <v>44103</v>
      </c>
      <c r="L516" s="210">
        <f ca="1">_xll.qlCalendarAdvance(I516,K516,"2d")</f>
        <v>44105</v>
      </c>
      <c r="M516" s="210">
        <f ca="1">_xll.qlCalendarAdvance(I516,L516,D516,"unadjusted")</f>
        <v>49583</v>
      </c>
      <c r="N516" s="211" t="s">
        <v>41</v>
      </c>
      <c r="O516" s="211" t="s">
        <v>7574</v>
      </c>
      <c r="P516" s="211" t="s">
        <v>7575</v>
      </c>
      <c r="Q516" s="211" t="s">
        <v>7575</v>
      </c>
      <c r="R516" s="211" t="s">
        <v>7670</v>
      </c>
      <c r="S516" s="214" t="str">
        <f ca="1">_xll.qlSchedule(,L516,M516,N516,O516,P516,Q516,R516)</f>
        <v>obj_004a5#0000</v>
      </c>
      <c r="T516" s="211" t="s">
        <v>58</v>
      </c>
      <c r="U516" s="211" t="s">
        <v>7574</v>
      </c>
      <c r="V516" s="211" t="s">
        <v>7575</v>
      </c>
      <c r="W516" s="211" t="s">
        <v>7575</v>
      </c>
      <c r="X516" s="211" t="s">
        <v>7670</v>
      </c>
      <c r="Y516" s="214" t="str">
        <f ca="1">_xll.qlSchedule(,L516,M516,T516,U516,V516,W516,X516)</f>
        <v>obj_004f5#0000</v>
      </c>
      <c r="Z516" s="215" t="s">
        <v>7671</v>
      </c>
      <c r="AA516" s="216" t="s">
        <v>7640</v>
      </c>
      <c r="AB516" s="216" t="s">
        <v>7672</v>
      </c>
      <c r="AC516" s="214" t="str">
        <f ca="1">_xll.qlVanillaSwap(,,,S516,,Z516,Y516,AA516,,AB516)</f>
        <v>obj_00a05#0000</v>
      </c>
      <c r="AD516" s="214" t="b">
        <f ca="1">_xll.qlInstrumentSetPricingEngine(AC516,_xll.qlDiscountingSwapEngine(,"YC-EUR-EONIA"))</f>
        <v>1</v>
      </c>
      <c r="AE516" s="217">
        <f ca="1">_xll.qlVanillaSwapFairRate(AC516,AD516)</f>
        <v>1.9042106485485162E-2</v>
      </c>
      <c r="AF516" s="209" t="str">
        <f t="shared" si="31"/>
        <v>Receiver</v>
      </c>
      <c r="AG516" s="218">
        <v>10000</v>
      </c>
      <c r="AH516" s="219" t="str">
        <f ca="1">_xll.qlVanillaSwap(,AF516,AG516,S516,AE516+E516%%,Z516,Y516,AA516,,AB516)</f>
        <v>obj_0143c#0000</v>
      </c>
      <c r="AI516" s="219" t="str">
        <f ca="1">_xll.qlEuropeanExercise(,K516)</f>
        <v>obj_009f9#0000</v>
      </c>
      <c r="AJ516" s="211" t="s">
        <v>7669</v>
      </c>
      <c r="AK516" s="220" t="str">
        <f ca="1">_xll.qlSwaption(,AH516,AI516,AJ516)</f>
        <v>obj_0158b#0000</v>
      </c>
      <c r="AL516" s="221" t="str">
        <f ca="1">_xll.qlConstantSwaptionVolatility(,,I516,J516,G516)</f>
        <v>obj_00190#0000</v>
      </c>
      <c r="AM516" s="221" t="b">
        <f ca="1">_xll.qlInstrumentSetPricingEngine(AK516,_xll.qlBachelierBlackSwaptionEngine(,"YC-EUR-EONIA",AL516))</f>
        <v>1</v>
      </c>
      <c r="AN516" s="222">
        <f ca="1">_xll.qlInstrumentNPV(AK516,AM516)/_xll.qlYieldTSDiscount("YC-EUR-EONIA",L516)</f>
        <v>332.29590469310369</v>
      </c>
      <c r="AO516" s="222">
        <f ca="1">_xll.qlInstrumentResults(AK516,"annuity",AM516)</f>
        <v>128834.08753440234</v>
      </c>
      <c r="AP516" s="223" t="e">
        <f ca="1">H516*_xll.qlYieldTSDiscount("YC-EUR-EONIA",L516)/AO516</f>
        <v>#VALUE!</v>
      </c>
      <c r="AQ516" s="224" t="str">
        <f ca="1">IF(ISERROR(AP516),"",_xll.qlBachelierBlackFormulaImpliedVol(IF(AF516="Receiver","Put",IF(AF516="Payer","Call","NA")),AE516+E516%%,AE516,_xll.qlDayCounterYearFraction("Act/365 (Fixed)",B516,K516),AP516))</f>
        <v/>
      </c>
      <c r="AR516" s="225" t="str">
        <f ca="1">IF(ISERROR(AP516),"",_xll.qlBlackFormulaImpliedStdDev(IF(AF516="Receiver","Put",IF(AF516="Payer","Call","NA")),AE516+E516%%,AE516,AP516)/SQRT(_xll.qlDayCounterYearFraction("Act/365 (Fixed)",B516,K516)))</f>
        <v/>
      </c>
    </row>
    <row r="517" spans="2:44">
      <c r="B517" s="210">
        <f t="shared" ca="1" si="28"/>
        <v>42276</v>
      </c>
      <c r="C517" s="107" t="s">
        <v>44</v>
      </c>
      <c r="D517" s="107" t="s">
        <v>47</v>
      </c>
      <c r="E517" s="107">
        <v>-50</v>
      </c>
      <c r="F517" s="209" t="str">
        <f t="shared" si="29"/>
        <v>EUR FWD PREM-50 5Y15Y</v>
      </c>
      <c r="G517" s="212">
        <f t="shared" si="30"/>
        <v>7.1200000000000005E-3</v>
      </c>
      <c r="H517" s="213" t="str">
        <f>VLOOKUP(F517,SwaptionVols!$Z:$AE,4,FALSE)</f>
        <v>#N/A N/A</v>
      </c>
      <c r="I517" s="211" t="s">
        <v>7574</v>
      </c>
      <c r="J517" s="211" t="s">
        <v>7575</v>
      </c>
      <c r="K517" s="210">
        <f ca="1">_xll.qlCalendarAdvance(I517,B517,C517,J517)</f>
        <v>44103</v>
      </c>
      <c r="L517" s="210">
        <f ca="1">_xll.qlCalendarAdvance(I517,K517,"2d")</f>
        <v>44105</v>
      </c>
      <c r="M517" s="210">
        <f ca="1">_xll.qlCalendarAdvance(I517,L517,D517,"unadjusted")</f>
        <v>49583</v>
      </c>
      <c r="N517" s="211" t="s">
        <v>41</v>
      </c>
      <c r="O517" s="211" t="s">
        <v>7574</v>
      </c>
      <c r="P517" s="211" t="s">
        <v>7575</v>
      </c>
      <c r="Q517" s="211" t="s">
        <v>7575</v>
      </c>
      <c r="R517" s="211" t="s">
        <v>7670</v>
      </c>
      <c r="S517" s="214" t="str">
        <f ca="1">_xll.qlSchedule(,L517,M517,N517,O517,P517,Q517,R517)</f>
        <v>obj_00777#0000</v>
      </c>
      <c r="T517" s="211" t="s">
        <v>58</v>
      </c>
      <c r="U517" s="211" t="s">
        <v>7574</v>
      </c>
      <c r="V517" s="211" t="s">
        <v>7575</v>
      </c>
      <c r="W517" s="211" t="s">
        <v>7575</v>
      </c>
      <c r="X517" s="211" t="s">
        <v>7670</v>
      </c>
      <c r="Y517" s="214" t="str">
        <f ca="1">_xll.qlSchedule(,L517,M517,T517,U517,V517,W517,X517)</f>
        <v>obj_00776#0000</v>
      </c>
      <c r="Z517" s="215" t="s">
        <v>7671</v>
      </c>
      <c r="AA517" s="216" t="s">
        <v>7640</v>
      </c>
      <c r="AB517" s="216" t="s">
        <v>7672</v>
      </c>
      <c r="AC517" s="214" t="str">
        <f ca="1">_xll.qlVanillaSwap(,,,S517,,Z517,Y517,AA517,,AB517)</f>
        <v>obj_00d13#0000</v>
      </c>
      <c r="AD517" s="214" t="b">
        <f ca="1">_xll.qlInstrumentSetPricingEngine(AC517,_xll.qlDiscountingSwapEngine(,"YC-EUR-EONIA"))</f>
        <v>1</v>
      </c>
      <c r="AE517" s="217">
        <f ca="1">_xll.qlVanillaSwapFairRate(AC517,AD517)</f>
        <v>1.9042106485485162E-2</v>
      </c>
      <c r="AF517" s="209" t="str">
        <f t="shared" si="31"/>
        <v>Receiver</v>
      </c>
      <c r="AG517" s="218">
        <v>10000</v>
      </c>
      <c r="AH517" s="219" t="str">
        <f ca="1">_xll.qlVanillaSwap(,AF517,AG517,S517,AE517+E517%%,Z517,Y517,AA517,,AB517)</f>
        <v>obj_01234#0000</v>
      </c>
      <c r="AI517" s="219" t="str">
        <f ca="1">_xll.qlEuropeanExercise(,K517)</f>
        <v>obj_00440#0000</v>
      </c>
      <c r="AJ517" s="211" t="s">
        <v>7669</v>
      </c>
      <c r="AK517" s="220" t="str">
        <f ca="1">_xll.qlSwaption(,AH517,AI517,AJ517)</f>
        <v>obj_014bd#0000</v>
      </c>
      <c r="AL517" s="221" t="str">
        <f ca="1">_xll.qlConstantSwaptionVolatility(,,I517,J517,G517)</f>
        <v>obj_00188#0000</v>
      </c>
      <c r="AM517" s="221" t="b">
        <f ca="1">_xll.qlInstrumentSetPricingEngine(AK517,_xll.qlBachelierBlackSwaptionEngine(,"YC-EUR-EONIA",AL517))</f>
        <v>1</v>
      </c>
      <c r="AN517" s="222">
        <f ca="1">_xll.qlInstrumentNPV(AK517,AM517)/_xll.qlYieldTSDiscount("YC-EUR-EONIA",L517)</f>
        <v>539.08750127564952</v>
      </c>
      <c r="AO517" s="222">
        <f ca="1">_xll.qlInstrumentResults(AK517,"annuity",AM517)</f>
        <v>128834.08753440234</v>
      </c>
      <c r="AP517" s="223" t="e">
        <f ca="1">H517*_xll.qlYieldTSDiscount("YC-EUR-EONIA",L517)/AO517</f>
        <v>#VALUE!</v>
      </c>
      <c r="AQ517" s="224" t="str">
        <f ca="1">IF(ISERROR(AP517),"",_xll.qlBachelierBlackFormulaImpliedVol(IF(AF517="Receiver","Put",IF(AF517="Payer","Call","NA")),AE517+E517%%,AE517,_xll.qlDayCounterYearFraction("Act/365 (Fixed)",B517,K517),AP517))</f>
        <v/>
      </c>
      <c r="AR517" s="225" t="str">
        <f ca="1">IF(ISERROR(AP517),"",_xll.qlBlackFormulaImpliedStdDev(IF(AF517="Receiver","Put",IF(AF517="Payer","Call","NA")),AE517+E517%%,AE517,AP517)/SQRT(_xll.qlDayCounterYearFraction("Act/365 (Fixed)",B517,K517)))</f>
        <v/>
      </c>
    </row>
    <row r="518" spans="2:44">
      <c r="B518" s="210">
        <f t="shared" ca="1" si="28"/>
        <v>42276</v>
      </c>
      <c r="C518" s="107" t="s">
        <v>44</v>
      </c>
      <c r="D518" s="107" t="s">
        <v>47</v>
      </c>
      <c r="E518" s="107">
        <v>-25</v>
      </c>
      <c r="F518" s="209" t="str">
        <f t="shared" si="29"/>
        <v>EUR FWD PREM-25 5Y15Y</v>
      </c>
      <c r="G518" s="212">
        <f t="shared" si="30"/>
        <v>7.1200000000000005E-3</v>
      </c>
      <c r="H518" s="213" t="str">
        <f>VLOOKUP(F518,SwaptionVols!$Z:$AE,4,FALSE)</f>
        <v>#N/A N/A</v>
      </c>
      <c r="I518" s="211" t="s">
        <v>7574</v>
      </c>
      <c r="J518" s="211" t="s">
        <v>7575</v>
      </c>
      <c r="K518" s="210">
        <f ca="1">_xll.qlCalendarAdvance(I518,B518,C518,J518)</f>
        <v>44103</v>
      </c>
      <c r="L518" s="210">
        <f ca="1">_xll.qlCalendarAdvance(I518,K518,"2d")</f>
        <v>44105</v>
      </c>
      <c r="M518" s="210">
        <f ca="1">_xll.qlCalendarAdvance(I518,L518,D518,"unadjusted")</f>
        <v>49583</v>
      </c>
      <c r="N518" s="211" t="s">
        <v>41</v>
      </c>
      <c r="O518" s="211" t="s">
        <v>7574</v>
      </c>
      <c r="P518" s="211" t="s">
        <v>7575</v>
      </c>
      <c r="Q518" s="211" t="s">
        <v>7575</v>
      </c>
      <c r="R518" s="211" t="s">
        <v>7670</v>
      </c>
      <c r="S518" s="214" t="str">
        <f ca="1">_xll.qlSchedule(,L518,M518,N518,O518,P518,Q518,R518)</f>
        <v>obj_0094f#0000</v>
      </c>
      <c r="T518" s="211" t="s">
        <v>58</v>
      </c>
      <c r="U518" s="211" t="s">
        <v>7574</v>
      </c>
      <c r="V518" s="211" t="s">
        <v>7575</v>
      </c>
      <c r="W518" s="211" t="s">
        <v>7575</v>
      </c>
      <c r="X518" s="211" t="s">
        <v>7670</v>
      </c>
      <c r="Y518" s="214" t="str">
        <f ca="1">_xll.qlSchedule(,L518,M518,T518,U518,V518,W518,X518)</f>
        <v>obj_0094e#0000</v>
      </c>
      <c r="Z518" s="215" t="s">
        <v>7671</v>
      </c>
      <c r="AA518" s="216" t="s">
        <v>7640</v>
      </c>
      <c r="AB518" s="216" t="s">
        <v>7672</v>
      </c>
      <c r="AC518" s="214" t="str">
        <f ca="1">_xll.qlVanillaSwap(,,,S518,,Z518,Y518,AA518,,AB518)</f>
        <v>obj_00a0f#0000</v>
      </c>
      <c r="AD518" s="214" t="b">
        <f ca="1">_xll.qlInstrumentSetPricingEngine(AC518,_xll.qlDiscountingSwapEngine(,"YC-EUR-EONIA"))</f>
        <v>1</v>
      </c>
      <c r="AE518" s="217">
        <f ca="1">_xll.qlVanillaSwapFairRate(AC518,AD518)</f>
        <v>1.9042106485485162E-2</v>
      </c>
      <c r="AF518" s="209" t="str">
        <f t="shared" si="31"/>
        <v>Receiver</v>
      </c>
      <c r="AG518" s="218">
        <v>10000</v>
      </c>
      <c r="AH518" s="219" t="str">
        <f ca="1">_xll.qlVanillaSwap(,AF518,AG518,S518,AE518+E518%%,Z518,Y518,AA518,,AB518)</f>
        <v>obj_013c0#0000</v>
      </c>
      <c r="AI518" s="219" t="str">
        <f ca="1">_xll.qlEuropeanExercise(,K518)</f>
        <v>obj_00bad#0000</v>
      </c>
      <c r="AJ518" s="211" t="s">
        <v>7669</v>
      </c>
      <c r="AK518" s="220" t="str">
        <f ca="1">_xll.qlSwaption(,AH518,AI518,AJ518)</f>
        <v>obj_014a1#0000</v>
      </c>
      <c r="AL518" s="221" t="str">
        <f ca="1">_xll.qlConstantSwaptionVolatility(,,I518,J518,G518)</f>
        <v>obj_0016a#0000</v>
      </c>
      <c r="AM518" s="221" t="b">
        <f ca="1">_xll.qlInstrumentSetPricingEngine(AK518,_xll.qlBachelierBlackSwaptionEngine(,"YC-EUR-EONIA",AL518))</f>
        <v>1</v>
      </c>
      <c r="AN518" s="222">
        <f ca="1">_xll.qlInstrumentNPV(AK518,AM518)/_xll.qlYieldTSDiscount("YC-EUR-EONIA",L518)</f>
        <v>670.78288759548036</v>
      </c>
      <c r="AO518" s="222">
        <f ca="1">_xll.qlInstrumentResults(AK518,"annuity",AM518)</f>
        <v>128834.08753440234</v>
      </c>
      <c r="AP518" s="223" t="e">
        <f ca="1">H518*_xll.qlYieldTSDiscount("YC-EUR-EONIA",L518)/AO518</f>
        <v>#VALUE!</v>
      </c>
      <c r="AQ518" s="224" t="str">
        <f ca="1">IF(ISERROR(AP518),"",_xll.qlBachelierBlackFormulaImpliedVol(IF(AF518="Receiver","Put",IF(AF518="Payer","Call","NA")),AE518+E518%%,AE518,_xll.qlDayCounterYearFraction("Act/365 (Fixed)",B518,K518),AP518))</f>
        <v/>
      </c>
      <c r="AR518" s="225" t="str">
        <f ca="1">IF(ISERROR(AP518),"",_xll.qlBlackFormulaImpliedStdDev(IF(AF518="Receiver","Put",IF(AF518="Payer","Call","NA")),AE518+E518%%,AE518,AP518)/SQRT(_xll.qlDayCounterYearFraction("Act/365 (Fixed)",B518,K518)))</f>
        <v/>
      </c>
    </row>
    <row r="519" spans="2:44">
      <c r="B519" s="210">
        <f t="shared" ca="1" si="28"/>
        <v>42276</v>
      </c>
      <c r="C519" s="107" t="s">
        <v>44</v>
      </c>
      <c r="D519" s="107" t="s">
        <v>47</v>
      </c>
      <c r="E519" s="107">
        <v>25</v>
      </c>
      <c r="F519" s="209" t="str">
        <f t="shared" si="29"/>
        <v>EUR FWD PREM 25 5Y15Y</v>
      </c>
      <c r="G519" s="212">
        <f t="shared" si="30"/>
        <v>7.1200000000000005E-3</v>
      </c>
      <c r="H519" s="213" t="str">
        <f>VLOOKUP(F519,SwaptionVols!$Z:$AE,4,FALSE)</f>
        <v>#N/A N/A</v>
      </c>
      <c r="I519" s="211" t="s">
        <v>7574</v>
      </c>
      <c r="J519" s="211" t="s">
        <v>7575</v>
      </c>
      <c r="K519" s="210">
        <f ca="1">_xll.qlCalendarAdvance(I519,B519,C519,J519)</f>
        <v>44103</v>
      </c>
      <c r="L519" s="210">
        <f ca="1">_xll.qlCalendarAdvance(I519,K519,"2d")</f>
        <v>44105</v>
      </c>
      <c r="M519" s="210">
        <f ca="1">_xll.qlCalendarAdvance(I519,L519,D519,"unadjusted")</f>
        <v>49583</v>
      </c>
      <c r="N519" s="211" t="s">
        <v>41</v>
      </c>
      <c r="O519" s="211" t="s">
        <v>7574</v>
      </c>
      <c r="P519" s="211" t="s">
        <v>7575</v>
      </c>
      <c r="Q519" s="211" t="s">
        <v>7575</v>
      </c>
      <c r="R519" s="211" t="s">
        <v>7670</v>
      </c>
      <c r="S519" s="214" t="str">
        <f ca="1">_xll.qlSchedule(,L519,M519,N519,O519,P519,Q519,R519)</f>
        <v>obj_00849#0000</v>
      </c>
      <c r="T519" s="211" t="s">
        <v>58</v>
      </c>
      <c r="U519" s="211" t="s">
        <v>7574</v>
      </c>
      <c r="V519" s="211" t="s">
        <v>7575</v>
      </c>
      <c r="W519" s="211" t="s">
        <v>7575</v>
      </c>
      <c r="X519" s="211" t="s">
        <v>7670</v>
      </c>
      <c r="Y519" s="214" t="str">
        <f ca="1">_xll.qlSchedule(,L519,M519,T519,U519,V519,W519,X519)</f>
        <v>obj_00a7c#0000</v>
      </c>
      <c r="Z519" s="215" t="s">
        <v>7671</v>
      </c>
      <c r="AA519" s="216" t="s">
        <v>7640</v>
      </c>
      <c r="AB519" s="216" t="s">
        <v>7672</v>
      </c>
      <c r="AC519" s="214" t="str">
        <f ca="1">_xll.qlVanillaSwap(,,,S519,,Z519,Y519,AA519,,AB519)</f>
        <v>obj_00d00#0000</v>
      </c>
      <c r="AD519" s="214" t="b">
        <f ca="1">_xll.qlInstrumentSetPricingEngine(AC519,_xll.qlDiscountingSwapEngine(,"YC-EUR-EONIA"))</f>
        <v>1</v>
      </c>
      <c r="AE519" s="217">
        <f ca="1">_xll.qlVanillaSwapFairRate(AC519,AD519)</f>
        <v>1.9042106485485162E-2</v>
      </c>
      <c r="AF519" s="209" t="str">
        <f t="shared" si="31"/>
        <v>Payer</v>
      </c>
      <c r="AG519" s="218">
        <v>10000</v>
      </c>
      <c r="AH519" s="219" t="str">
        <f ca="1">_xll.qlVanillaSwap(,AF519,AG519,S519,AE519+E519%%,Z519,Y519,AA519,,AB519)</f>
        <v>obj_0131b#0000</v>
      </c>
      <c r="AI519" s="219" t="str">
        <f ca="1">_xll.qlEuropeanExercise(,K519)</f>
        <v>obj_00ad8#0000</v>
      </c>
      <c r="AJ519" s="211" t="s">
        <v>7669</v>
      </c>
      <c r="AK519" s="220" t="str">
        <f ca="1">_xll.qlSwaption(,AH519,AI519,AJ519)</f>
        <v>obj_0167f#0000</v>
      </c>
      <c r="AL519" s="221" t="str">
        <f ca="1">_xll.qlConstantSwaptionVolatility(,,I519,J519,G519)</f>
        <v>obj_001a5#0000</v>
      </c>
      <c r="AM519" s="221" t="b">
        <f ca="1">_xll.qlInstrumentSetPricingEngine(AK519,_xll.qlBachelierBlackSwaptionEngine(,"YC-EUR-EONIA",AL519))</f>
        <v>1</v>
      </c>
      <c r="AN519" s="222">
        <f ca="1">_xll.qlInstrumentNPV(AK519,AM519)/_xll.qlYieldTSDiscount("YC-EUR-EONIA",L519)</f>
        <v>670.78288759547831</v>
      </c>
      <c r="AO519" s="222">
        <f ca="1">_xll.qlInstrumentResults(AK519,"annuity",AM519)</f>
        <v>128834.08753440234</v>
      </c>
      <c r="AP519" s="223" t="e">
        <f ca="1">H519*_xll.qlYieldTSDiscount("YC-EUR-EONIA",L519)/AO519</f>
        <v>#VALUE!</v>
      </c>
      <c r="AQ519" s="224" t="str">
        <f ca="1">IF(ISERROR(AP519),"",_xll.qlBachelierBlackFormulaImpliedVol(IF(AF519="Receiver","Put",IF(AF519="Payer","Call","NA")),AE519+E519%%,AE519,_xll.qlDayCounterYearFraction("Act/365 (Fixed)",B519,K519),AP519))</f>
        <v/>
      </c>
      <c r="AR519" s="225" t="str">
        <f ca="1">IF(ISERROR(AP519),"",_xll.qlBlackFormulaImpliedStdDev(IF(AF519="Receiver","Put",IF(AF519="Payer","Call","NA")),AE519+E519%%,AE519,AP519)/SQRT(_xll.qlDayCounterYearFraction("Act/365 (Fixed)",B519,K519)))</f>
        <v/>
      </c>
    </row>
    <row r="520" spans="2:44">
      <c r="B520" s="210">
        <f t="shared" ca="1" si="28"/>
        <v>42276</v>
      </c>
      <c r="C520" s="107" t="s">
        <v>44</v>
      </c>
      <c r="D520" s="107" t="s">
        <v>47</v>
      </c>
      <c r="E520" s="107">
        <v>50</v>
      </c>
      <c r="F520" s="209" t="str">
        <f t="shared" si="29"/>
        <v>EUR FWD PREM 50 5Y15Y</v>
      </c>
      <c r="G520" s="212">
        <f t="shared" si="30"/>
        <v>7.1200000000000005E-3</v>
      </c>
      <c r="H520" s="213" t="str">
        <f>VLOOKUP(F520,SwaptionVols!$Z:$AE,4,FALSE)</f>
        <v>#N/A N/A</v>
      </c>
      <c r="I520" s="211" t="s">
        <v>7574</v>
      </c>
      <c r="J520" s="211" t="s">
        <v>7575</v>
      </c>
      <c r="K520" s="210">
        <f ca="1">_xll.qlCalendarAdvance(I520,B520,C520,J520)</f>
        <v>44103</v>
      </c>
      <c r="L520" s="210">
        <f ca="1">_xll.qlCalendarAdvance(I520,K520,"2d")</f>
        <v>44105</v>
      </c>
      <c r="M520" s="210">
        <f ca="1">_xll.qlCalendarAdvance(I520,L520,D520,"unadjusted")</f>
        <v>49583</v>
      </c>
      <c r="N520" s="211" t="s">
        <v>41</v>
      </c>
      <c r="O520" s="211" t="s">
        <v>7574</v>
      </c>
      <c r="P520" s="211" t="s">
        <v>7575</v>
      </c>
      <c r="Q520" s="211" t="s">
        <v>7575</v>
      </c>
      <c r="R520" s="211" t="s">
        <v>7670</v>
      </c>
      <c r="S520" s="214" t="str">
        <f ca="1">_xll.qlSchedule(,L520,M520,N520,O520,P520,Q520,R520)</f>
        <v>obj_007fe#0000</v>
      </c>
      <c r="T520" s="211" t="s">
        <v>58</v>
      </c>
      <c r="U520" s="211" t="s">
        <v>7574</v>
      </c>
      <c r="V520" s="211" t="s">
        <v>7575</v>
      </c>
      <c r="W520" s="211" t="s">
        <v>7575</v>
      </c>
      <c r="X520" s="211" t="s">
        <v>7670</v>
      </c>
      <c r="Y520" s="214" t="str">
        <f ca="1">_xll.qlSchedule(,L520,M520,T520,U520,V520,W520,X520)</f>
        <v>obj_007ff#0000</v>
      </c>
      <c r="Z520" s="215" t="s">
        <v>7671</v>
      </c>
      <c r="AA520" s="216" t="s">
        <v>7640</v>
      </c>
      <c r="AB520" s="216" t="s">
        <v>7672</v>
      </c>
      <c r="AC520" s="214" t="str">
        <f ca="1">_xll.qlVanillaSwap(,,,S520,,Z520,Y520,AA520,,AB520)</f>
        <v>obj_00b33#0000</v>
      </c>
      <c r="AD520" s="214" t="b">
        <f ca="1">_xll.qlInstrumentSetPricingEngine(AC520,_xll.qlDiscountingSwapEngine(,"YC-EUR-EONIA"))</f>
        <v>1</v>
      </c>
      <c r="AE520" s="217">
        <f ca="1">_xll.qlVanillaSwapFairRate(AC520,AD520)</f>
        <v>1.9042106485485162E-2</v>
      </c>
      <c r="AF520" s="209" t="str">
        <f t="shared" si="31"/>
        <v>Payer</v>
      </c>
      <c r="AG520" s="218">
        <v>10000</v>
      </c>
      <c r="AH520" s="219" t="str">
        <f ca="1">_xll.qlVanillaSwap(,AF520,AG520,S520,AE520+E520%%,Z520,Y520,AA520,,AB520)</f>
        <v>obj_012aa#0000</v>
      </c>
      <c r="AI520" s="219" t="str">
        <f ca="1">_xll.qlEuropeanExercise(,K520)</f>
        <v>obj_006e4#0000</v>
      </c>
      <c r="AJ520" s="211" t="s">
        <v>7669</v>
      </c>
      <c r="AK520" s="220" t="str">
        <f ca="1">_xll.qlSwaption(,AH520,AI520,AJ520)</f>
        <v>obj_01652#0000</v>
      </c>
      <c r="AL520" s="221" t="str">
        <f ca="1">_xll.qlConstantSwaptionVolatility(,,I520,J520,G520)</f>
        <v>obj_001fe#0000</v>
      </c>
      <c r="AM520" s="221" t="b">
        <f ca="1">_xll.qlInstrumentSetPricingEngine(AK520,_xll.qlBachelierBlackSwaptionEngine(,"YC-EUR-EONIA",AL520))</f>
        <v>1</v>
      </c>
      <c r="AN520" s="222">
        <f ca="1">_xll.qlInstrumentNPV(AK520,AM520)/_xll.qlYieldTSDiscount("YC-EUR-EONIA",L520)</f>
        <v>539.08750127564917</v>
      </c>
      <c r="AO520" s="222">
        <f ca="1">_xll.qlInstrumentResults(AK520,"annuity",AM520)</f>
        <v>128834.08753440234</v>
      </c>
      <c r="AP520" s="223" t="e">
        <f ca="1">H520*_xll.qlYieldTSDiscount("YC-EUR-EONIA",L520)/AO520</f>
        <v>#VALUE!</v>
      </c>
      <c r="AQ520" s="224" t="str">
        <f ca="1">IF(ISERROR(AP520),"",_xll.qlBachelierBlackFormulaImpliedVol(IF(AF520="Receiver","Put",IF(AF520="Payer","Call","NA")),AE520+E520%%,AE520,_xll.qlDayCounterYearFraction("Act/365 (Fixed)",B520,K520),AP520))</f>
        <v/>
      </c>
      <c r="AR520" s="225" t="str">
        <f ca="1">IF(ISERROR(AP520),"",_xll.qlBlackFormulaImpliedStdDev(IF(AF520="Receiver","Put",IF(AF520="Payer","Call","NA")),AE520+E520%%,AE520,AP520)/SQRT(_xll.qlDayCounterYearFraction("Act/365 (Fixed)",B520,K520)))</f>
        <v/>
      </c>
    </row>
    <row r="521" spans="2:44">
      <c r="B521" s="210">
        <f t="shared" ca="1" si="28"/>
        <v>42276</v>
      </c>
      <c r="C521" s="107" t="s">
        <v>44</v>
      </c>
      <c r="D521" s="107" t="s">
        <v>47</v>
      </c>
      <c r="E521" s="107">
        <v>100</v>
      </c>
      <c r="F521" s="209" t="str">
        <f t="shared" si="29"/>
        <v>EUR FWD PREM 100 5Y15Y</v>
      </c>
      <c r="G521" s="212">
        <f t="shared" si="30"/>
        <v>7.1200000000000005E-3</v>
      </c>
      <c r="H521" s="213" t="str">
        <f>VLOOKUP(F521,SwaptionVols!$Z:$AE,4,FALSE)</f>
        <v>#N/A N/A</v>
      </c>
      <c r="I521" s="211" t="s">
        <v>7574</v>
      </c>
      <c r="J521" s="211" t="s">
        <v>7575</v>
      </c>
      <c r="K521" s="210">
        <f ca="1">_xll.qlCalendarAdvance(I521,B521,C521,J521)</f>
        <v>44103</v>
      </c>
      <c r="L521" s="210">
        <f ca="1">_xll.qlCalendarAdvance(I521,K521,"2d")</f>
        <v>44105</v>
      </c>
      <c r="M521" s="210">
        <f ca="1">_xll.qlCalendarAdvance(I521,L521,D521,"unadjusted")</f>
        <v>49583</v>
      </c>
      <c r="N521" s="211" t="s">
        <v>41</v>
      </c>
      <c r="O521" s="211" t="s">
        <v>7574</v>
      </c>
      <c r="P521" s="211" t="s">
        <v>7575</v>
      </c>
      <c r="Q521" s="211" t="s">
        <v>7575</v>
      </c>
      <c r="R521" s="211" t="s">
        <v>7670</v>
      </c>
      <c r="S521" s="214" t="str">
        <f ca="1">_xll.qlSchedule(,L521,M521,N521,O521,P521,Q521,R521)</f>
        <v>obj_00508#0000</v>
      </c>
      <c r="T521" s="211" t="s">
        <v>58</v>
      </c>
      <c r="U521" s="211" t="s">
        <v>7574</v>
      </c>
      <c r="V521" s="211" t="s">
        <v>7575</v>
      </c>
      <c r="W521" s="211" t="s">
        <v>7575</v>
      </c>
      <c r="X521" s="211" t="s">
        <v>7670</v>
      </c>
      <c r="Y521" s="214" t="str">
        <f ca="1">_xll.qlSchedule(,L521,M521,T521,U521,V521,W521,X521)</f>
        <v>obj_0061d#0000</v>
      </c>
      <c r="Z521" s="215" t="s">
        <v>7671</v>
      </c>
      <c r="AA521" s="216" t="s">
        <v>7640</v>
      </c>
      <c r="AB521" s="216" t="s">
        <v>7672</v>
      </c>
      <c r="AC521" s="214" t="str">
        <f ca="1">_xll.qlVanillaSwap(,,,S521,,Z521,Y521,AA521,,AB521)</f>
        <v>obj_00ae6#0000</v>
      </c>
      <c r="AD521" s="214" t="b">
        <f ca="1">_xll.qlInstrumentSetPricingEngine(AC521,_xll.qlDiscountingSwapEngine(,"YC-EUR-EONIA"))</f>
        <v>1</v>
      </c>
      <c r="AE521" s="217">
        <f ca="1">_xll.qlVanillaSwapFairRate(AC521,AD521)</f>
        <v>1.9042106485485162E-2</v>
      </c>
      <c r="AF521" s="209" t="str">
        <f t="shared" si="31"/>
        <v>Payer</v>
      </c>
      <c r="AG521" s="218">
        <v>10000</v>
      </c>
      <c r="AH521" s="219" t="str">
        <f ca="1">_xll.qlVanillaSwap(,AF521,AG521,S521,AE521+E521%%,Z521,Y521,AA521,,AB521)</f>
        <v>obj_016f5#0000</v>
      </c>
      <c r="AI521" s="219" t="str">
        <f ca="1">_xll.qlEuropeanExercise(,K521)</f>
        <v>obj_003dd#0000</v>
      </c>
      <c r="AJ521" s="211" t="s">
        <v>7669</v>
      </c>
      <c r="AK521" s="220" t="str">
        <f ca="1">_xll.qlSwaption(,AH521,AI521,AJ521)</f>
        <v>obj_01723#0000</v>
      </c>
      <c r="AL521" s="221" t="str">
        <f ca="1">_xll.qlConstantSwaptionVolatility(,,I521,J521,G521)</f>
        <v>obj_001b2#0000</v>
      </c>
      <c r="AM521" s="221" t="b">
        <f ca="1">_xll.qlInstrumentSetPricingEngine(AK521,_xll.qlBachelierBlackSwaptionEngine(,"YC-EUR-EONIA",AL521))</f>
        <v>1</v>
      </c>
      <c r="AN521" s="222">
        <f ca="1">_xll.qlInstrumentNPV(AK521,AM521)/_xll.qlYieldTSDiscount("YC-EUR-EONIA",L521)</f>
        <v>332.2959046931058</v>
      </c>
      <c r="AO521" s="222">
        <f ca="1">_xll.qlInstrumentResults(AK521,"annuity",AM521)</f>
        <v>128834.08753440234</v>
      </c>
      <c r="AP521" s="223" t="e">
        <f ca="1">H521*_xll.qlYieldTSDiscount("YC-EUR-EONIA",L521)/AO521</f>
        <v>#VALUE!</v>
      </c>
      <c r="AQ521" s="224" t="str">
        <f ca="1">IF(ISERROR(AP521),"",_xll.qlBachelierBlackFormulaImpliedVol(IF(AF521="Receiver","Put",IF(AF521="Payer","Call","NA")),AE521+E521%%,AE521,_xll.qlDayCounterYearFraction("Act/365 (Fixed)",B521,K521),AP521))</f>
        <v/>
      </c>
      <c r="AR521" s="225" t="str">
        <f ca="1">IF(ISERROR(AP521),"",_xll.qlBlackFormulaImpliedStdDev(IF(AF521="Receiver","Put",IF(AF521="Payer","Call","NA")),AE521+E521%%,AE521,AP521)/SQRT(_xll.qlDayCounterYearFraction("Act/365 (Fixed)",B521,K521)))</f>
        <v/>
      </c>
    </row>
    <row r="522" spans="2:44">
      <c r="B522" s="210">
        <f t="shared" ca="1" si="28"/>
        <v>42276</v>
      </c>
      <c r="C522" s="107" t="s">
        <v>44</v>
      </c>
      <c r="D522" s="107" t="s">
        <v>47</v>
      </c>
      <c r="E522" s="107">
        <v>200</v>
      </c>
      <c r="F522" s="209" t="str">
        <f t="shared" si="29"/>
        <v>EUR FWD PREM 200 5Y15Y</v>
      </c>
      <c r="G522" s="212">
        <f t="shared" si="30"/>
        <v>7.1200000000000005E-3</v>
      </c>
      <c r="H522" s="213" t="str">
        <f>VLOOKUP(F522,SwaptionVols!$Z:$AE,4,FALSE)</f>
        <v>#N/A N/A</v>
      </c>
      <c r="I522" s="211" t="s">
        <v>7574</v>
      </c>
      <c r="J522" s="211" t="s">
        <v>7575</v>
      </c>
      <c r="K522" s="210">
        <f ca="1">_xll.qlCalendarAdvance(I522,B522,C522,J522)</f>
        <v>44103</v>
      </c>
      <c r="L522" s="210">
        <f ca="1">_xll.qlCalendarAdvance(I522,K522,"2d")</f>
        <v>44105</v>
      </c>
      <c r="M522" s="210">
        <f ca="1">_xll.qlCalendarAdvance(I522,L522,D522,"unadjusted")</f>
        <v>49583</v>
      </c>
      <c r="N522" s="211" t="s">
        <v>41</v>
      </c>
      <c r="O522" s="211" t="s">
        <v>7574</v>
      </c>
      <c r="P522" s="211" t="s">
        <v>7575</v>
      </c>
      <c r="Q522" s="211" t="s">
        <v>7575</v>
      </c>
      <c r="R522" s="211" t="s">
        <v>7670</v>
      </c>
      <c r="S522" s="214" t="str">
        <f ca="1">_xll.qlSchedule(,L522,M522,N522,O522,P522,Q522,R522)</f>
        <v>obj_0057c#0000</v>
      </c>
      <c r="T522" s="211" t="s">
        <v>58</v>
      </c>
      <c r="U522" s="211" t="s">
        <v>7574</v>
      </c>
      <c r="V522" s="211" t="s">
        <v>7575</v>
      </c>
      <c r="W522" s="211" t="s">
        <v>7575</v>
      </c>
      <c r="X522" s="211" t="s">
        <v>7670</v>
      </c>
      <c r="Y522" s="214" t="str">
        <f ca="1">_xll.qlSchedule(,L522,M522,T522,U522,V522,W522,X522)</f>
        <v>obj_004a9#0000</v>
      </c>
      <c r="Z522" s="215" t="s">
        <v>7671</v>
      </c>
      <c r="AA522" s="216" t="s">
        <v>7640</v>
      </c>
      <c r="AB522" s="216" t="s">
        <v>7672</v>
      </c>
      <c r="AC522" s="214" t="str">
        <f ca="1">_xll.qlVanillaSwap(,,,S522,,Z522,Y522,AA522,,AB522)</f>
        <v>obj_00c11#0000</v>
      </c>
      <c r="AD522" s="214" t="b">
        <f ca="1">_xll.qlInstrumentSetPricingEngine(AC522,_xll.qlDiscountingSwapEngine(,"YC-EUR-EONIA"))</f>
        <v>1</v>
      </c>
      <c r="AE522" s="217">
        <f ca="1">_xll.qlVanillaSwapFairRate(AC522,AD522)</f>
        <v>1.9042106485485162E-2</v>
      </c>
      <c r="AF522" s="209" t="str">
        <f t="shared" si="31"/>
        <v>Payer</v>
      </c>
      <c r="AG522" s="218">
        <v>10000</v>
      </c>
      <c r="AH522" s="219" t="str">
        <f ca="1">_xll.qlVanillaSwap(,AF522,AG522,S522,AE522+E522%%,Z522,Y522,AA522,,AB522)</f>
        <v>obj_0132e#0000</v>
      </c>
      <c r="AI522" s="219" t="str">
        <f ca="1">_xll.qlEuropeanExercise(,K522)</f>
        <v>obj_005bc#0000</v>
      </c>
      <c r="AJ522" s="211" t="s">
        <v>7669</v>
      </c>
      <c r="AK522" s="220" t="str">
        <f ca="1">_xll.qlSwaption(,AH522,AI522,AJ522)</f>
        <v>obj_01666#0000</v>
      </c>
      <c r="AL522" s="221" t="str">
        <f ca="1">_xll.qlConstantSwaptionVolatility(,,I522,J522,G522)</f>
        <v>obj_00159#0000</v>
      </c>
      <c r="AM522" s="221" t="b">
        <f ca="1">_xll.qlInstrumentSetPricingEngine(AK522,_xll.qlBachelierBlackSwaptionEngine(,"YC-EUR-EONIA",AL522))</f>
        <v>1</v>
      </c>
      <c r="AN522" s="222">
        <f ca="1">_xll.qlInstrumentNPV(AK522,AM522)/_xll.qlYieldTSDiscount("YC-EUR-EONIA",L522)</f>
        <v>103.08964976579922</v>
      </c>
      <c r="AO522" s="222">
        <f ca="1">_xll.qlInstrumentResults(AK522,"annuity",AM522)</f>
        <v>128834.08753440234</v>
      </c>
      <c r="AP522" s="223" t="e">
        <f ca="1">H522*_xll.qlYieldTSDiscount("YC-EUR-EONIA",L522)/AO522</f>
        <v>#VALUE!</v>
      </c>
      <c r="AQ522" s="224" t="str">
        <f ca="1">IF(ISERROR(AP522),"",_xll.qlBachelierBlackFormulaImpliedVol(IF(AF522="Receiver","Put",IF(AF522="Payer","Call","NA")),AE522+E522%%,AE522,_xll.qlDayCounterYearFraction("Act/365 (Fixed)",B522,K522),AP522))</f>
        <v/>
      </c>
      <c r="AR522" s="225" t="str">
        <f ca="1">IF(ISERROR(AP522),"",_xll.qlBlackFormulaImpliedStdDev(IF(AF522="Receiver","Put",IF(AF522="Payer","Call","NA")),AE522+E522%%,AE522,AP522)/SQRT(_xll.qlDayCounterYearFraction("Act/365 (Fixed)",B522,K522)))</f>
        <v/>
      </c>
    </row>
    <row r="523" spans="2:44">
      <c r="B523" s="210">
        <f t="shared" ca="1" si="28"/>
        <v>42276</v>
      </c>
      <c r="C523" s="107" t="s">
        <v>46</v>
      </c>
      <c r="D523" s="107" t="s">
        <v>47</v>
      </c>
      <c r="E523" s="107">
        <v>-200</v>
      </c>
      <c r="F523" s="209" t="str">
        <f t="shared" si="29"/>
        <v>EUR FWD PREM-200 10Y15Y</v>
      </c>
      <c r="G523" s="212">
        <f t="shared" si="30"/>
        <v>6.7799999999999996E-3</v>
      </c>
      <c r="H523" s="213" t="str">
        <f>VLOOKUP(F523,SwaptionVols!$Z:$AE,4,FALSE)</f>
        <v>#N/A N/A</v>
      </c>
      <c r="I523" s="211" t="s">
        <v>7574</v>
      </c>
      <c r="J523" s="211" t="s">
        <v>7575</v>
      </c>
      <c r="K523" s="210">
        <f ca="1">_xll.qlCalendarAdvance(I523,B523,C523,J523)</f>
        <v>45929</v>
      </c>
      <c r="L523" s="210">
        <f ca="1">_xll.qlCalendarAdvance(I523,K523,"2d")</f>
        <v>45931</v>
      </c>
      <c r="M523" s="210">
        <f ca="1">_xll.qlCalendarAdvance(I523,L523,D523,"unadjusted")</f>
        <v>51410</v>
      </c>
      <c r="N523" s="211" t="s">
        <v>41</v>
      </c>
      <c r="O523" s="211" t="s">
        <v>7574</v>
      </c>
      <c r="P523" s="211" t="s">
        <v>7575</v>
      </c>
      <c r="Q523" s="211" t="s">
        <v>7575</v>
      </c>
      <c r="R523" s="211" t="s">
        <v>7670</v>
      </c>
      <c r="S523" s="214" t="str">
        <f ca="1">_xll.qlSchedule(,L523,M523,N523,O523,P523,Q523,R523)</f>
        <v>obj_009e6#0000</v>
      </c>
      <c r="T523" s="211" t="s">
        <v>58</v>
      </c>
      <c r="U523" s="211" t="s">
        <v>7574</v>
      </c>
      <c r="V523" s="211" t="s">
        <v>7575</v>
      </c>
      <c r="W523" s="211" t="s">
        <v>7575</v>
      </c>
      <c r="X523" s="211" t="s">
        <v>7670</v>
      </c>
      <c r="Y523" s="214" t="str">
        <f ca="1">_xll.qlSchedule(,L523,M523,T523,U523,V523,W523,X523)</f>
        <v>obj_003ff#0000</v>
      </c>
      <c r="Z523" s="215" t="s">
        <v>7671</v>
      </c>
      <c r="AA523" s="216" t="s">
        <v>7640</v>
      </c>
      <c r="AB523" s="216" t="s">
        <v>7672</v>
      </c>
      <c r="AC523" s="214" t="str">
        <f ca="1">_xll.qlVanillaSwap(,,,S523,,Z523,Y523,AA523,,AB523)</f>
        <v>obj_00b03#0000</v>
      </c>
      <c r="AD523" s="214" t="b">
        <f ca="1">_xll.qlInstrumentSetPricingEngine(AC523,_xll.qlDiscountingSwapEngine(,"YC-EUR-EONIA"))</f>
        <v>1</v>
      </c>
      <c r="AE523" s="217">
        <f ca="1">_xll.qlVanillaSwapFairRate(AC523,AD523)</f>
        <v>1.9600551789042926E-2</v>
      </c>
      <c r="AF523" s="209" t="str">
        <f t="shared" si="31"/>
        <v>Receiver</v>
      </c>
      <c r="AG523" s="218">
        <v>10000</v>
      </c>
      <c r="AH523" s="219" t="str">
        <f ca="1">_xll.qlVanillaSwap(,AF523,AG523,S523,AE523+E523%%,Z523,Y523,AA523,,AB523)</f>
        <v>obj_01298#0000</v>
      </c>
      <c r="AI523" s="219" t="str">
        <f ca="1">_xll.qlEuropeanExercise(,K523)</f>
        <v>obj_00477#0000</v>
      </c>
      <c r="AJ523" s="211" t="s">
        <v>7669</v>
      </c>
      <c r="AK523" s="220" t="str">
        <f ca="1">_xll.qlSwaption(,AH523,AI523,AJ523)</f>
        <v>obj_0146e#0000</v>
      </c>
      <c r="AL523" s="221" t="str">
        <f ca="1">_xll.qlConstantSwaptionVolatility(,,I523,J523,G523)</f>
        <v>obj_001d3#0000</v>
      </c>
      <c r="AM523" s="221" t="b">
        <f ca="1">_xll.qlInstrumentSetPricingEngine(AK523,_xll.qlBachelierBlackSwaptionEngine(,"YC-EUR-EONIA",AL523))</f>
        <v>1</v>
      </c>
      <c r="AN523" s="222">
        <f ca="1">_xll.qlInstrumentNPV(AK523,AM523)/_xll.qlYieldTSDiscount("YC-EUR-EONIA",L523)</f>
        <v>261.4984602992775</v>
      </c>
      <c r="AO523" s="222">
        <f ca="1">_xll.qlInstrumentResults(AK523,"annuity",AM523)</f>
        <v>119889.01966688756</v>
      </c>
      <c r="AP523" s="223" t="e">
        <f ca="1">H523*_xll.qlYieldTSDiscount("YC-EUR-EONIA",L523)/AO523</f>
        <v>#VALUE!</v>
      </c>
      <c r="AQ523" s="224" t="str">
        <f ca="1">IF(ISERROR(AP523),"",_xll.qlBachelierBlackFormulaImpliedVol(IF(AF523="Receiver","Put",IF(AF523="Payer","Call","NA")),AE523+E523%%,AE523,_xll.qlDayCounterYearFraction("Act/365 (Fixed)",B523,K523),AP523))</f>
        <v/>
      </c>
      <c r="AR523" s="225" t="str">
        <f ca="1">IF(ISERROR(AP523),"",_xll.qlBlackFormulaImpliedStdDev(IF(AF523="Receiver","Put",IF(AF523="Payer","Call","NA")),AE523+E523%%,AE523,AP523)/SQRT(_xll.qlDayCounterYearFraction("Act/365 (Fixed)",B523,K523)))</f>
        <v/>
      </c>
    </row>
    <row r="524" spans="2:44">
      <c r="B524" s="210">
        <f t="shared" ca="1" si="28"/>
        <v>42276</v>
      </c>
      <c r="C524" s="107" t="s">
        <v>46</v>
      </c>
      <c r="D524" s="107" t="s">
        <v>47</v>
      </c>
      <c r="E524" s="107">
        <v>-100</v>
      </c>
      <c r="F524" s="209" t="str">
        <f t="shared" si="29"/>
        <v>EUR FWD PREM-100 10Y15Y</v>
      </c>
      <c r="G524" s="212">
        <f t="shared" si="30"/>
        <v>6.7799999999999996E-3</v>
      </c>
      <c r="H524" s="213" t="str">
        <f>VLOOKUP(F524,SwaptionVols!$Z:$AE,4,FALSE)</f>
        <v>#N/A N/A</v>
      </c>
      <c r="I524" s="211" t="s">
        <v>7574</v>
      </c>
      <c r="J524" s="211" t="s">
        <v>7575</v>
      </c>
      <c r="K524" s="210">
        <f ca="1">_xll.qlCalendarAdvance(I524,B524,C524,J524)</f>
        <v>45929</v>
      </c>
      <c r="L524" s="210">
        <f ca="1">_xll.qlCalendarAdvance(I524,K524,"2d")</f>
        <v>45931</v>
      </c>
      <c r="M524" s="210">
        <f ca="1">_xll.qlCalendarAdvance(I524,L524,D524,"unadjusted")</f>
        <v>51410</v>
      </c>
      <c r="N524" s="211" t="s">
        <v>41</v>
      </c>
      <c r="O524" s="211" t="s">
        <v>7574</v>
      </c>
      <c r="P524" s="211" t="s">
        <v>7575</v>
      </c>
      <c r="Q524" s="211" t="s">
        <v>7575</v>
      </c>
      <c r="R524" s="211" t="s">
        <v>7670</v>
      </c>
      <c r="S524" s="214" t="str">
        <f ca="1">_xll.qlSchedule(,L524,M524,N524,O524,P524,Q524,R524)</f>
        <v>obj_00705#0000</v>
      </c>
      <c r="T524" s="211" t="s">
        <v>58</v>
      </c>
      <c r="U524" s="211" t="s">
        <v>7574</v>
      </c>
      <c r="V524" s="211" t="s">
        <v>7575</v>
      </c>
      <c r="W524" s="211" t="s">
        <v>7575</v>
      </c>
      <c r="X524" s="211" t="s">
        <v>7670</v>
      </c>
      <c r="Y524" s="214" t="str">
        <f ca="1">_xll.qlSchedule(,L524,M524,T524,U524,V524,W524,X524)</f>
        <v>obj_0059a#0000</v>
      </c>
      <c r="Z524" s="215" t="s">
        <v>7671</v>
      </c>
      <c r="AA524" s="216" t="s">
        <v>7640</v>
      </c>
      <c r="AB524" s="216" t="s">
        <v>7672</v>
      </c>
      <c r="AC524" s="214" t="str">
        <f ca="1">_xll.qlVanillaSwap(,,,S524,,Z524,Y524,AA524,,AB524)</f>
        <v>obj_00a32#0000</v>
      </c>
      <c r="AD524" s="214" t="b">
        <f ca="1">_xll.qlInstrumentSetPricingEngine(AC524,_xll.qlDiscountingSwapEngine(,"YC-EUR-EONIA"))</f>
        <v>1</v>
      </c>
      <c r="AE524" s="217">
        <f ca="1">_xll.qlVanillaSwapFairRate(AC524,AD524)</f>
        <v>1.9600551789042926E-2</v>
      </c>
      <c r="AF524" s="209" t="str">
        <f t="shared" si="31"/>
        <v>Receiver</v>
      </c>
      <c r="AG524" s="218">
        <v>10000</v>
      </c>
      <c r="AH524" s="219" t="str">
        <f ca="1">_xll.qlVanillaSwap(,AF524,AG524,S524,AE524+E524%%,Z524,Y524,AA524,,AB524)</f>
        <v>obj_01495#0000</v>
      </c>
      <c r="AI524" s="219" t="str">
        <f ca="1">_xll.qlEuropeanExercise(,K524)</f>
        <v>obj_0043a#0000</v>
      </c>
      <c r="AJ524" s="211" t="s">
        <v>7669</v>
      </c>
      <c r="AK524" s="220" t="str">
        <f ca="1">_xll.qlSwaption(,AH524,AI524,AJ524)</f>
        <v>obj_0172d#0000</v>
      </c>
      <c r="AL524" s="221" t="str">
        <f ca="1">_xll.qlConstantSwaptionVolatility(,,I524,J524,G524)</f>
        <v>obj_0012d#0000</v>
      </c>
      <c r="AM524" s="221" t="b">
        <f ca="1">_xll.qlInstrumentSetPricingEngine(AK524,_xll.qlBachelierBlackSwaptionEngine(,"YC-EUR-EONIA",AL524))</f>
        <v>1</v>
      </c>
      <c r="AN524" s="222">
        <f ca="1">_xll.qlInstrumentNPV(AK524,AM524)/_xll.qlYieldTSDiscount("YC-EUR-EONIA",L524)</f>
        <v>576.13671994821652</v>
      </c>
      <c r="AO524" s="222">
        <f ca="1">_xll.qlInstrumentResults(AK524,"annuity",AM524)</f>
        <v>119889.01966688756</v>
      </c>
      <c r="AP524" s="223" t="e">
        <f ca="1">H524*_xll.qlYieldTSDiscount("YC-EUR-EONIA",L524)/AO524</f>
        <v>#VALUE!</v>
      </c>
      <c r="AQ524" s="224" t="str">
        <f ca="1">IF(ISERROR(AP524),"",_xll.qlBachelierBlackFormulaImpliedVol(IF(AF524="Receiver","Put",IF(AF524="Payer","Call","NA")),AE524+E524%%,AE524,_xll.qlDayCounterYearFraction("Act/365 (Fixed)",B524,K524),AP524))</f>
        <v/>
      </c>
      <c r="AR524" s="225" t="str">
        <f ca="1">IF(ISERROR(AP524),"",_xll.qlBlackFormulaImpliedStdDev(IF(AF524="Receiver","Put",IF(AF524="Payer","Call","NA")),AE524+E524%%,AE524,AP524)/SQRT(_xll.qlDayCounterYearFraction("Act/365 (Fixed)",B524,K524)))</f>
        <v/>
      </c>
    </row>
    <row r="525" spans="2:44">
      <c r="B525" s="210">
        <f t="shared" ca="1" si="28"/>
        <v>42276</v>
      </c>
      <c r="C525" s="107" t="s">
        <v>46</v>
      </c>
      <c r="D525" s="107" t="s">
        <v>47</v>
      </c>
      <c r="E525" s="107">
        <v>-50</v>
      </c>
      <c r="F525" s="209" t="str">
        <f t="shared" si="29"/>
        <v>EUR FWD PREM-50 10Y15Y</v>
      </c>
      <c r="G525" s="212">
        <f t="shared" si="30"/>
        <v>6.7799999999999996E-3</v>
      </c>
      <c r="H525" s="213" t="str">
        <f>VLOOKUP(F525,SwaptionVols!$Z:$AE,4,FALSE)</f>
        <v>#N/A N/A</v>
      </c>
      <c r="I525" s="211" t="s">
        <v>7574</v>
      </c>
      <c r="J525" s="211" t="s">
        <v>7575</v>
      </c>
      <c r="K525" s="210">
        <f ca="1">_xll.qlCalendarAdvance(I525,B525,C525,J525)</f>
        <v>45929</v>
      </c>
      <c r="L525" s="210">
        <f ca="1">_xll.qlCalendarAdvance(I525,K525,"2d")</f>
        <v>45931</v>
      </c>
      <c r="M525" s="210">
        <f ca="1">_xll.qlCalendarAdvance(I525,L525,D525,"unadjusted")</f>
        <v>51410</v>
      </c>
      <c r="N525" s="211" t="s">
        <v>41</v>
      </c>
      <c r="O525" s="211" t="s">
        <v>7574</v>
      </c>
      <c r="P525" s="211" t="s">
        <v>7575</v>
      </c>
      <c r="Q525" s="211" t="s">
        <v>7575</v>
      </c>
      <c r="R525" s="211" t="s">
        <v>7670</v>
      </c>
      <c r="S525" s="214" t="str">
        <f ca="1">_xll.qlSchedule(,L525,M525,N525,O525,P525,Q525,R525)</f>
        <v>obj_004ab#0000</v>
      </c>
      <c r="T525" s="211" t="s">
        <v>58</v>
      </c>
      <c r="U525" s="211" t="s">
        <v>7574</v>
      </c>
      <c r="V525" s="211" t="s">
        <v>7575</v>
      </c>
      <c r="W525" s="211" t="s">
        <v>7575</v>
      </c>
      <c r="X525" s="211" t="s">
        <v>7670</v>
      </c>
      <c r="Y525" s="214" t="str">
        <f ca="1">_xll.qlSchedule(,L525,M525,T525,U525,V525,W525,X525)</f>
        <v>obj_0057d#0000</v>
      </c>
      <c r="Z525" s="215" t="s">
        <v>7671</v>
      </c>
      <c r="AA525" s="216" t="s">
        <v>7640</v>
      </c>
      <c r="AB525" s="216" t="s">
        <v>7672</v>
      </c>
      <c r="AC525" s="214" t="str">
        <f ca="1">_xll.qlVanillaSwap(,,,S525,,Z525,Y525,AA525,,AB525)</f>
        <v>obj_00c3e#0000</v>
      </c>
      <c r="AD525" s="214" t="b">
        <f ca="1">_xll.qlInstrumentSetPricingEngine(AC525,_xll.qlDiscountingSwapEngine(,"YC-EUR-EONIA"))</f>
        <v>1</v>
      </c>
      <c r="AE525" s="217">
        <f ca="1">_xll.qlVanillaSwapFairRate(AC525,AD525)</f>
        <v>1.9600551789042926E-2</v>
      </c>
      <c r="AF525" s="209" t="str">
        <f t="shared" si="31"/>
        <v>Receiver</v>
      </c>
      <c r="AG525" s="218">
        <v>10000</v>
      </c>
      <c r="AH525" s="219" t="str">
        <f ca="1">_xll.qlVanillaSwap(,AF525,AG525,S525,AE525+E525%%,Z525,Y525,AA525,,AB525)</f>
        <v>obj_01438#0000</v>
      </c>
      <c r="AI525" s="219" t="str">
        <f ca="1">_xll.qlEuropeanExercise(,K525)</f>
        <v>obj_00549#0000</v>
      </c>
      <c r="AJ525" s="211" t="s">
        <v>7669</v>
      </c>
      <c r="AK525" s="220" t="str">
        <f ca="1">_xll.qlSwaption(,AH525,AI525,AJ525)</f>
        <v>obj_01684#0000</v>
      </c>
      <c r="AL525" s="221" t="str">
        <f ca="1">_xll.qlConstantSwaptionVolatility(,,I525,J525,G525)</f>
        <v>obj_0018b#0000</v>
      </c>
      <c r="AM525" s="221" t="b">
        <f ca="1">_xll.qlInstrumentSetPricingEngine(AK525,_xll.qlBachelierBlackSwaptionEngine(,"YC-EUR-EONIA",AL525))</f>
        <v>1</v>
      </c>
      <c r="AN525" s="222">
        <f ca="1">_xll.qlInstrumentNPV(AK525,AM525)/_xll.qlYieldTSDiscount("YC-EUR-EONIA",L525)</f>
        <v>810.43025557630779</v>
      </c>
      <c r="AO525" s="222">
        <f ca="1">_xll.qlInstrumentResults(AK525,"annuity",AM525)</f>
        <v>119889.01966688756</v>
      </c>
      <c r="AP525" s="223" t="e">
        <f ca="1">H525*_xll.qlYieldTSDiscount("YC-EUR-EONIA",L525)/AO525</f>
        <v>#VALUE!</v>
      </c>
      <c r="AQ525" s="224" t="str">
        <f ca="1">IF(ISERROR(AP525),"",_xll.qlBachelierBlackFormulaImpliedVol(IF(AF525="Receiver","Put",IF(AF525="Payer","Call","NA")),AE525+E525%%,AE525,_xll.qlDayCounterYearFraction("Act/365 (Fixed)",B525,K525),AP525))</f>
        <v/>
      </c>
      <c r="AR525" s="225" t="str">
        <f ca="1">IF(ISERROR(AP525),"",_xll.qlBlackFormulaImpliedStdDev(IF(AF525="Receiver","Put",IF(AF525="Payer","Call","NA")),AE525+E525%%,AE525,AP525)/SQRT(_xll.qlDayCounterYearFraction("Act/365 (Fixed)",B525,K525)))</f>
        <v/>
      </c>
    </row>
    <row r="526" spans="2:44">
      <c r="B526" s="210">
        <f t="shared" ca="1" si="28"/>
        <v>42276</v>
      </c>
      <c r="C526" s="107" t="s">
        <v>46</v>
      </c>
      <c r="D526" s="107" t="s">
        <v>47</v>
      </c>
      <c r="E526" s="107">
        <v>-25</v>
      </c>
      <c r="F526" s="209" t="str">
        <f t="shared" si="29"/>
        <v>EUR FWD PREM-25 10Y15Y</v>
      </c>
      <c r="G526" s="212">
        <f t="shared" si="30"/>
        <v>6.7799999999999996E-3</v>
      </c>
      <c r="H526" s="213" t="str">
        <f>VLOOKUP(F526,SwaptionVols!$Z:$AE,4,FALSE)</f>
        <v>#N/A N/A</v>
      </c>
      <c r="I526" s="211" t="s">
        <v>7574</v>
      </c>
      <c r="J526" s="211" t="s">
        <v>7575</v>
      </c>
      <c r="K526" s="210">
        <f ca="1">_xll.qlCalendarAdvance(I526,B526,C526,J526)</f>
        <v>45929</v>
      </c>
      <c r="L526" s="210">
        <f ca="1">_xll.qlCalendarAdvance(I526,K526,"2d")</f>
        <v>45931</v>
      </c>
      <c r="M526" s="210">
        <f ca="1">_xll.qlCalendarAdvance(I526,L526,D526,"unadjusted")</f>
        <v>51410</v>
      </c>
      <c r="N526" s="211" t="s">
        <v>41</v>
      </c>
      <c r="O526" s="211" t="s">
        <v>7574</v>
      </c>
      <c r="P526" s="211" t="s">
        <v>7575</v>
      </c>
      <c r="Q526" s="211" t="s">
        <v>7575</v>
      </c>
      <c r="R526" s="211" t="s">
        <v>7670</v>
      </c>
      <c r="S526" s="214" t="str">
        <f ca="1">_xll.qlSchedule(,L526,M526,N526,O526,P526,Q526,R526)</f>
        <v>obj_0064f#0000</v>
      </c>
      <c r="T526" s="211" t="s">
        <v>58</v>
      </c>
      <c r="U526" s="211" t="s">
        <v>7574</v>
      </c>
      <c r="V526" s="211" t="s">
        <v>7575</v>
      </c>
      <c r="W526" s="211" t="s">
        <v>7575</v>
      </c>
      <c r="X526" s="211" t="s">
        <v>7670</v>
      </c>
      <c r="Y526" s="214" t="str">
        <f ca="1">_xll.qlSchedule(,L526,M526,T526,U526,V526,W526,X526)</f>
        <v>obj_0059d#0000</v>
      </c>
      <c r="Z526" s="215" t="s">
        <v>7671</v>
      </c>
      <c r="AA526" s="216" t="s">
        <v>7640</v>
      </c>
      <c r="AB526" s="216" t="s">
        <v>7672</v>
      </c>
      <c r="AC526" s="214" t="str">
        <f ca="1">_xll.qlVanillaSwap(,,,S526,,Z526,Y526,AA526,,AB526)</f>
        <v>obj_00d07#0000</v>
      </c>
      <c r="AD526" s="214" t="b">
        <f ca="1">_xll.qlInstrumentSetPricingEngine(AC526,_xll.qlDiscountingSwapEngine(,"YC-EUR-EONIA"))</f>
        <v>1</v>
      </c>
      <c r="AE526" s="217">
        <f ca="1">_xll.qlVanillaSwapFairRate(AC526,AD526)</f>
        <v>1.9600551789042926E-2</v>
      </c>
      <c r="AF526" s="209" t="str">
        <f t="shared" si="31"/>
        <v>Receiver</v>
      </c>
      <c r="AG526" s="218">
        <v>10000</v>
      </c>
      <c r="AH526" s="219" t="str">
        <f ca="1">_xll.qlVanillaSwap(,AF526,AG526,S526,AE526+E526%%,Z526,Y526,AA526,,AB526)</f>
        <v>obj_01309#0000</v>
      </c>
      <c r="AI526" s="219" t="str">
        <f ca="1">_xll.qlEuropeanExercise(,K526)</f>
        <v>obj_00382#0000</v>
      </c>
      <c r="AJ526" s="211" t="s">
        <v>7669</v>
      </c>
      <c r="AK526" s="220" t="str">
        <f ca="1">_xll.qlSwaption(,AH526,AI526,AJ526)</f>
        <v>obj_0141f#0000</v>
      </c>
      <c r="AL526" s="221" t="str">
        <f ca="1">_xll.qlConstantSwaptionVolatility(,,I526,J526,G526)</f>
        <v>obj_00163#0000</v>
      </c>
      <c r="AM526" s="221" t="b">
        <f ca="1">_xll.qlInstrumentSetPricingEngine(AK526,_xll.qlBachelierBlackSwaptionEngine(,"YC-EUR-EONIA",AL526))</f>
        <v>1</v>
      </c>
      <c r="AN526" s="222">
        <f ca="1">_xll.qlInstrumentNPV(AK526,AM526)/_xll.qlYieldTSDiscount("YC-EUR-EONIA",L526)</f>
        <v>949.18107804019371</v>
      </c>
      <c r="AO526" s="222">
        <f ca="1">_xll.qlInstrumentResults(AK526,"annuity",AM526)</f>
        <v>119889.01966688756</v>
      </c>
      <c r="AP526" s="223" t="e">
        <f ca="1">H526*_xll.qlYieldTSDiscount("YC-EUR-EONIA",L526)/AO526</f>
        <v>#VALUE!</v>
      </c>
      <c r="AQ526" s="224" t="str">
        <f ca="1">IF(ISERROR(AP526),"",_xll.qlBachelierBlackFormulaImpliedVol(IF(AF526="Receiver","Put",IF(AF526="Payer","Call","NA")),AE526+E526%%,AE526,_xll.qlDayCounterYearFraction("Act/365 (Fixed)",B526,K526),AP526))</f>
        <v/>
      </c>
      <c r="AR526" s="225" t="str">
        <f ca="1">IF(ISERROR(AP526),"",_xll.qlBlackFormulaImpliedStdDev(IF(AF526="Receiver","Put",IF(AF526="Payer","Call","NA")),AE526+E526%%,AE526,AP526)/SQRT(_xll.qlDayCounterYearFraction("Act/365 (Fixed)",B526,K526)))</f>
        <v/>
      </c>
    </row>
    <row r="527" spans="2:44">
      <c r="B527" s="210">
        <f t="shared" ca="1" si="28"/>
        <v>42276</v>
      </c>
      <c r="C527" s="107" t="s">
        <v>46</v>
      </c>
      <c r="D527" s="107" t="s">
        <v>47</v>
      </c>
      <c r="E527" s="107">
        <v>25</v>
      </c>
      <c r="F527" s="209" t="str">
        <f t="shared" si="29"/>
        <v>EUR FWD PREM 25 10Y15Y</v>
      </c>
      <c r="G527" s="212">
        <f t="shared" si="30"/>
        <v>6.7799999999999996E-3</v>
      </c>
      <c r="H527" s="213" t="str">
        <f>VLOOKUP(F527,SwaptionVols!$Z:$AE,4,FALSE)</f>
        <v>#N/A N/A</v>
      </c>
      <c r="I527" s="211" t="s">
        <v>7574</v>
      </c>
      <c r="J527" s="211" t="s">
        <v>7575</v>
      </c>
      <c r="K527" s="210">
        <f ca="1">_xll.qlCalendarAdvance(I527,B527,C527,J527)</f>
        <v>45929</v>
      </c>
      <c r="L527" s="210">
        <f ca="1">_xll.qlCalendarAdvance(I527,K527,"2d")</f>
        <v>45931</v>
      </c>
      <c r="M527" s="210">
        <f ca="1">_xll.qlCalendarAdvance(I527,L527,D527,"unadjusted")</f>
        <v>51410</v>
      </c>
      <c r="N527" s="211" t="s">
        <v>41</v>
      </c>
      <c r="O527" s="211" t="s">
        <v>7574</v>
      </c>
      <c r="P527" s="211" t="s">
        <v>7575</v>
      </c>
      <c r="Q527" s="211" t="s">
        <v>7575</v>
      </c>
      <c r="R527" s="211" t="s">
        <v>7670</v>
      </c>
      <c r="S527" s="214" t="str">
        <f ca="1">_xll.qlSchedule(,L527,M527,N527,O527,P527,Q527,R527)</f>
        <v>obj_00831#0000</v>
      </c>
      <c r="T527" s="211" t="s">
        <v>58</v>
      </c>
      <c r="U527" s="211" t="s">
        <v>7574</v>
      </c>
      <c r="V527" s="211" t="s">
        <v>7575</v>
      </c>
      <c r="W527" s="211" t="s">
        <v>7575</v>
      </c>
      <c r="X527" s="211" t="s">
        <v>7670</v>
      </c>
      <c r="Y527" s="214" t="str">
        <f ca="1">_xll.qlSchedule(,L527,M527,T527,U527,V527,W527,X527)</f>
        <v>obj_00830#0000</v>
      </c>
      <c r="Z527" s="215" t="s">
        <v>7671</v>
      </c>
      <c r="AA527" s="216" t="s">
        <v>7640</v>
      </c>
      <c r="AB527" s="216" t="s">
        <v>7672</v>
      </c>
      <c r="AC527" s="214" t="str">
        <f ca="1">_xll.qlVanillaSwap(,,,S527,,Z527,Y527,AA527,,AB527)</f>
        <v>obj_00d24#0000</v>
      </c>
      <c r="AD527" s="214" t="b">
        <f ca="1">_xll.qlInstrumentSetPricingEngine(AC527,_xll.qlDiscountingSwapEngine(,"YC-EUR-EONIA"))</f>
        <v>1</v>
      </c>
      <c r="AE527" s="217">
        <f ca="1">_xll.qlVanillaSwapFairRate(AC527,AD527)</f>
        <v>1.9600551789042926E-2</v>
      </c>
      <c r="AF527" s="209" t="str">
        <f t="shared" si="31"/>
        <v>Payer</v>
      </c>
      <c r="AG527" s="218">
        <v>10000</v>
      </c>
      <c r="AH527" s="219" t="str">
        <f ca="1">_xll.qlVanillaSwap(,AF527,AG527,S527,AE527+E527%%,Z527,Y527,AA527,,AB527)</f>
        <v>obj_01386#0000</v>
      </c>
      <c r="AI527" s="219" t="str">
        <f ca="1">_xll.qlEuropeanExercise(,K527)</f>
        <v>obj_0048f#0000</v>
      </c>
      <c r="AJ527" s="211" t="s">
        <v>7669</v>
      </c>
      <c r="AK527" s="220" t="str">
        <f ca="1">_xll.qlSwaption(,AH527,AI527,AJ527)</f>
        <v>obj_0157e#0000</v>
      </c>
      <c r="AL527" s="221" t="str">
        <f ca="1">_xll.qlConstantSwaptionVolatility(,,I527,J527,G527)</f>
        <v>obj_0015d#0000</v>
      </c>
      <c r="AM527" s="221" t="b">
        <f ca="1">_xll.qlInstrumentSetPricingEngine(AK527,_xll.qlBachelierBlackSwaptionEngine(,"YC-EUR-EONIA",AL527))</f>
        <v>1</v>
      </c>
      <c r="AN527" s="222">
        <f ca="1">_xll.qlInstrumentNPV(AK527,AM527)/_xll.qlYieldTSDiscount("YC-EUR-EONIA",L527)</f>
        <v>949.18107804019144</v>
      </c>
      <c r="AO527" s="222">
        <f ca="1">_xll.qlInstrumentResults(AK527,"annuity",AM527)</f>
        <v>119889.01966688756</v>
      </c>
      <c r="AP527" s="223" t="e">
        <f ca="1">H527*_xll.qlYieldTSDiscount("YC-EUR-EONIA",L527)/AO527</f>
        <v>#VALUE!</v>
      </c>
      <c r="AQ527" s="224" t="str">
        <f ca="1">IF(ISERROR(AP527),"",_xll.qlBachelierBlackFormulaImpliedVol(IF(AF527="Receiver","Put",IF(AF527="Payer","Call","NA")),AE527+E527%%,AE527,_xll.qlDayCounterYearFraction("Act/365 (Fixed)",B527,K527),AP527))</f>
        <v/>
      </c>
      <c r="AR527" s="225" t="str">
        <f ca="1">IF(ISERROR(AP527),"",_xll.qlBlackFormulaImpliedStdDev(IF(AF527="Receiver","Put",IF(AF527="Payer","Call","NA")),AE527+E527%%,AE527,AP527)/SQRT(_xll.qlDayCounterYearFraction("Act/365 (Fixed)",B527,K527)))</f>
        <v/>
      </c>
    </row>
    <row r="528" spans="2:44">
      <c r="B528" s="210">
        <f t="shared" ca="1" si="28"/>
        <v>42276</v>
      </c>
      <c r="C528" s="107" t="s">
        <v>46</v>
      </c>
      <c r="D528" s="107" t="s">
        <v>47</v>
      </c>
      <c r="E528" s="107">
        <v>50</v>
      </c>
      <c r="F528" s="209" t="str">
        <f t="shared" si="29"/>
        <v>EUR FWD PREM 50 10Y15Y</v>
      </c>
      <c r="G528" s="212">
        <f t="shared" si="30"/>
        <v>6.7799999999999996E-3</v>
      </c>
      <c r="H528" s="213" t="str">
        <f>VLOOKUP(F528,SwaptionVols!$Z:$AE,4,FALSE)</f>
        <v>#N/A N/A</v>
      </c>
      <c r="I528" s="211" t="s">
        <v>7574</v>
      </c>
      <c r="J528" s="211" t="s">
        <v>7575</v>
      </c>
      <c r="K528" s="210">
        <f ca="1">_xll.qlCalendarAdvance(I528,B528,C528,J528)</f>
        <v>45929</v>
      </c>
      <c r="L528" s="210">
        <f ca="1">_xll.qlCalendarAdvance(I528,K528,"2d")</f>
        <v>45931</v>
      </c>
      <c r="M528" s="210">
        <f ca="1">_xll.qlCalendarAdvance(I528,L528,D528,"unadjusted")</f>
        <v>51410</v>
      </c>
      <c r="N528" s="211" t="s">
        <v>41</v>
      </c>
      <c r="O528" s="211" t="s">
        <v>7574</v>
      </c>
      <c r="P528" s="211" t="s">
        <v>7575</v>
      </c>
      <c r="Q528" s="211" t="s">
        <v>7575</v>
      </c>
      <c r="R528" s="211" t="s">
        <v>7670</v>
      </c>
      <c r="S528" s="214" t="str">
        <f ca="1">_xll.qlSchedule(,L528,M528,N528,O528,P528,Q528,R528)</f>
        <v>obj_00dee#0000</v>
      </c>
      <c r="T528" s="211" t="s">
        <v>58</v>
      </c>
      <c r="U528" s="211" t="s">
        <v>7574</v>
      </c>
      <c r="V528" s="211" t="s">
        <v>7575</v>
      </c>
      <c r="W528" s="211" t="s">
        <v>7575</v>
      </c>
      <c r="X528" s="211" t="s">
        <v>7670</v>
      </c>
      <c r="Y528" s="214" t="str">
        <f ca="1">_xll.qlSchedule(,L528,M528,T528,U528,V528,W528,X528)</f>
        <v>obj_00def#0000</v>
      </c>
      <c r="Z528" s="215" t="s">
        <v>7671</v>
      </c>
      <c r="AA528" s="216" t="s">
        <v>7640</v>
      </c>
      <c r="AB528" s="216" t="s">
        <v>7672</v>
      </c>
      <c r="AC528" s="214" t="str">
        <f ca="1">_xll.qlVanillaSwap(,,,S528,,Z528,Y528,AA528,,AB528)</f>
        <v>obj_00df0#0000</v>
      </c>
      <c r="AD528" s="214" t="b">
        <f ca="1">_xll.qlInstrumentSetPricingEngine(AC528,_xll.qlDiscountingSwapEngine(,"YC-EUR-EONIA"))</f>
        <v>1</v>
      </c>
      <c r="AE528" s="217">
        <f ca="1">_xll.qlVanillaSwapFairRate(AC528,AD528)</f>
        <v>1.9600551789042926E-2</v>
      </c>
      <c r="AF528" s="209" t="str">
        <f t="shared" si="31"/>
        <v>Payer</v>
      </c>
      <c r="AG528" s="218">
        <v>10000</v>
      </c>
      <c r="AH528" s="219" t="str">
        <f ca="1">_xll.qlVanillaSwap(,AF528,AG528,S528,AE528+E528%%,Z528,Y528,AA528,,AB528)</f>
        <v>obj_0152c#0000</v>
      </c>
      <c r="AI528" s="219" t="str">
        <f ca="1">_xll.qlEuropeanExercise(,K528)</f>
        <v>obj_0053b#0000</v>
      </c>
      <c r="AJ528" s="211" t="s">
        <v>7669</v>
      </c>
      <c r="AK528" s="220" t="str">
        <f ca="1">_xll.qlSwaption(,AH528,AI528,AJ528)</f>
        <v>obj_017b4#0000</v>
      </c>
      <c r="AL528" s="221" t="str">
        <f ca="1">_xll.qlConstantSwaptionVolatility(,,I528,J528,G528)</f>
        <v>obj_0016d#0000</v>
      </c>
      <c r="AM528" s="221" t="b">
        <f ca="1">_xll.qlInstrumentSetPricingEngine(AK528,_xll.qlBachelierBlackSwaptionEngine(,"YC-EUR-EONIA",AL528))</f>
        <v>1</v>
      </c>
      <c r="AN528" s="222">
        <f ca="1">_xll.qlInstrumentNPV(AK528,AM528)/_xll.qlYieldTSDiscount("YC-EUR-EONIA",L528)</f>
        <v>810.43025557631006</v>
      </c>
      <c r="AO528" s="222">
        <f ca="1">_xll.qlInstrumentResults(AK528,"annuity",AM528)</f>
        <v>119889.01966688756</v>
      </c>
      <c r="AP528" s="223" t="e">
        <f ca="1">H528*_xll.qlYieldTSDiscount("YC-EUR-EONIA",L528)/AO528</f>
        <v>#VALUE!</v>
      </c>
      <c r="AQ528" s="224" t="str">
        <f ca="1">IF(ISERROR(AP528),"",_xll.qlBachelierBlackFormulaImpliedVol(IF(AF528="Receiver","Put",IF(AF528="Payer","Call","NA")),AE528+E528%%,AE528,_xll.qlDayCounterYearFraction("Act/365 (Fixed)",B528,K528),AP528))</f>
        <v/>
      </c>
      <c r="AR528" s="225" t="str">
        <f ca="1">IF(ISERROR(AP528),"",_xll.qlBlackFormulaImpliedStdDev(IF(AF528="Receiver","Put",IF(AF528="Payer","Call","NA")),AE528+E528%%,AE528,AP528)/SQRT(_xll.qlDayCounterYearFraction("Act/365 (Fixed)",B528,K528)))</f>
        <v/>
      </c>
    </row>
    <row r="529" spans="2:44">
      <c r="B529" s="210">
        <f t="shared" ca="1" si="28"/>
        <v>42276</v>
      </c>
      <c r="C529" s="107" t="s">
        <v>46</v>
      </c>
      <c r="D529" s="107" t="s">
        <v>47</v>
      </c>
      <c r="E529" s="107">
        <v>100</v>
      </c>
      <c r="F529" s="209" t="str">
        <f t="shared" si="29"/>
        <v>EUR FWD PREM 100 10Y15Y</v>
      </c>
      <c r="G529" s="212">
        <f t="shared" si="30"/>
        <v>6.7799999999999996E-3</v>
      </c>
      <c r="H529" s="213" t="str">
        <f>VLOOKUP(F529,SwaptionVols!$Z:$AE,4,FALSE)</f>
        <v>#N/A N/A</v>
      </c>
      <c r="I529" s="211" t="s">
        <v>7574</v>
      </c>
      <c r="J529" s="211" t="s">
        <v>7575</v>
      </c>
      <c r="K529" s="210">
        <f ca="1">_xll.qlCalendarAdvance(I529,B529,C529,J529)</f>
        <v>45929</v>
      </c>
      <c r="L529" s="210">
        <f ca="1">_xll.qlCalendarAdvance(I529,K529,"2d")</f>
        <v>45931</v>
      </c>
      <c r="M529" s="210">
        <f ca="1">_xll.qlCalendarAdvance(I529,L529,D529,"unadjusted")</f>
        <v>51410</v>
      </c>
      <c r="N529" s="211" t="s">
        <v>41</v>
      </c>
      <c r="O529" s="211" t="s">
        <v>7574</v>
      </c>
      <c r="P529" s="211" t="s">
        <v>7575</v>
      </c>
      <c r="Q529" s="211" t="s">
        <v>7575</v>
      </c>
      <c r="R529" s="211" t="s">
        <v>7670</v>
      </c>
      <c r="S529" s="214" t="str">
        <f ca="1">_xll.qlSchedule(,L529,M529,N529,O529,P529,Q529,R529)</f>
        <v>obj_005ea#0000</v>
      </c>
      <c r="T529" s="211" t="s">
        <v>58</v>
      </c>
      <c r="U529" s="211" t="s">
        <v>7574</v>
      </c>
      <c r="V529" s="211" t="s">
        <v>7575</v>
      </c>
      <c r="W529" s="211" t="s">
        <v>7575</v>
      </c>
      <c r="X529" s="211" t="s">
        <v>7670</v>
      </c>
      <c r="Y529" s="214" t="str">
        <f ca="1">_xll.qlSchedule(,L529,M529,T529,U529,V529,W529,X529)</f>
        <v>obj_00601#0000</v>
      </c>
      <c r="Z529" s="215" t="s">
        <v>7671</v>
      </c>
      <c r="AA529" s="216" t="s">
        <v>7640</v>
      </c>
      <c r="AB529" s="216" t="s">
        <v>7672</v>
      </c>
      <c r="AC529" s="214" t="str">
        <f ca="1">_xll.qlVanillaSwap(,,,S529,,Z529,Y529,AA529,,AB529)</f>
        <v>obj_00a16#0000</v>
      </c>
      <c r="AD529" s="214" t="b">
        <f ca="1">_xll.qlInstrumentSetPricingEngine(AC529,_xll.qlDiscountingSwapEngine(,"YC-EUR-EONIA"))</f>
        <v>1</v>
      </c>
      <c r="AE529" s="217">
        <f ca="1">_xll.qlVanillaSwapFairRate(AC529,AD529)</f>
        <v>1.9600551789042926E-2</v>
      </c>
      <c r="AF529" s="209" t="str">
        <f t="shared" si="31"/>
        <v>Payer</v>
      </c>
      <c r="AG529" s="218">
        <v>10000</v>
      </c>
      <c r="AH529" s="219" t="str">
        <f ca="1">_xll.qlVanillaSwap(,AF529,AG529,S529,AE529+E529%%,Z529,Y529,AA529,,AB529)</f>
        <v>obj_01296#0000</v>
      </c>
      <c r="AI529" s="219" t="str">
        <f ca="1">_xll.qlEuropeanExercise(,K529)</f>
        <v>obj_00434#0000</v>
      </c>
      <c r="AJ529" s="211" t="s">
        <v>7669</v>
      </c>
      <c r="AK529" s="220" t="str">
        <f ca="1">_xll.qlSwaption(,AH529,AI529,AJ529)</f>
        <v>obj_0165e#0000</v>
      </c>
      <c r="AL529" s="221" t="str">
        <f ca="1">_xll.qlConstantSwaptionVolatility(,,I529,J529,G529)</f>
        <v>obj_00211#0000</v>
      </c>
      <c r="AM529" s="221" t="b">
        <f ca="1">_xll.qlInstrumentSetPricingEngine(AK529,_xll.qlBachelierBlackSwaptionEngine(,"YC-EUR-EONIA",AL529))</f>
        <v>1</v>
      </c>
      <c r="AN529" s="222">
        <f ca="1">_xll.qlInstrumentNPV(AK529,AM529)/_xll.qlYieldTSDiscount("YC-EUR-EONIA",L529)</f>
        <v>576.13671994821425</v>
      </c>
      <c r="AO529" s="222">
        <f ca="1">_xll.qlInstrumentResults(AK529,"annuity",AM529)</f>
        <v>119889.01966688756</v>
      </c>
      <c r="AP529" s="223" t="e">
        <f ca="1">H529*_xll.qlYieldTSDiscount("YC-EUR-EONIA",L529)/AO529</f>
        <v>#VALUE!</v>
      </c>
      <c r="AQ529" s="224" t="str">
        <f ca="1">IF(ISERROR(AP529),"",_xll.qlBachelierBlackFormulaImpliedVol(IF(AF529="Receiver","Put",IF(AF529="Payer","Call","NA")),AE529+E529%%,AE529,_xll.qlDayCounterYearFraction("Act/365 (Fixed)",B529,K529),AP529))</f>
        <v/>
      </c>
      <c r="AR529" s="225" t="str">
        <f ca="1">IF(ISERROR(AP529),"",_xll.qlBlackFormulaImpliedStdDev(IF(AF529="Receiver","Put",IF(AF529="Payer","Call","NA")),AE529+E529%%,AE529,AP529)/SQRT(_xll.qlDayCounterYearFraction("Act/365 (Fixed)",B529,K529)))</f>
        <v/>
      </c>
    </row>
    <row r="530" spans="2:44">
      <c r="B530" s="210">
        <f t="shared" ca="1" si="28"/>
        <v>42276</v>
      </c>
      <c r="C530" s="107" t="s">
        <v>46</v>
      </c>
      <c r="D530" s="107" t="s">
        <v>47</v>
      </c>
      <c r="E530" s="107">
        <v>200</v>
      </c>
      <c r="F530" s="209" t="str">
        <f t="shared" si="29"/>
        <v>EUR FWD PREM 200 10Y15Y</v>
      </c>
      <c r="G530" s="212">
        <f t="shared" si="30"/>
        <v>6.7799999999999996E-3</v>
      </c>
      <c r="H530" s="213" t="str">
        <f>VLOOKUP(F530,SwaptionVols!$Z:$AE,4,FALSE)</f>
        <v>#N/A N/A</v>
      </c>
      <c r="I530" s="211" t="s">
        <v>7574</v>
      </c>
      <c r="J530" s="211" t="s">
        <v>7575</v>
      </c>
      <c r="K530" s="210">
        <f ca="1">_xll.qlCalendarAdvance(I530,B530,C530,J530)</f>
        <v>45929</v>
      </c>
      <c r="L530" s="210">
        <f ca="1">_xll.qlCalendarAdvance(I530,K530,"2d")</f>
        <v>45931</v>
      </c>
      <c r="M530" s="210">
        <f ca="1">_xll.qlCalendarAdvance(I530,L530,D530,"unadjusted")</f>
        <v>51410</v>
      </c>
      <c r="N530" s="211" t="s">
        <v>41</v>
      </c>
      <c r="O530" s="211" t="s">
        <v>7574</v>
      </c>
      <c r="P530" s="211" t="s">
        <v>7575</v>
      </c>
      <c r="Q530" s="211" t="s">
        <v>7575</v>
      </c>
      <c r="R530" s="211" t="s">
        <v>7670</v>
      </c>
      <c r="S530" s="214" t="str">
        <f ca="1">_xll.qlSchedule(,L530,M530,N530,O530,P530,Q530,R530)</f>
        <v>obj_006b9#0000</v>
      </c>
      <c r="T530" s="211" t="s">
        <v>58</v>
      </c>
      <c r="U530" s="211" t="s">
        <v>7574</v>
      </c>
      <c r="V530" s="211" t="s">
        <v>7575</v>
      </c>
      <c r="W530" s="211" t="s">
        <v>7575</v>
      </c>
      <c r="X530" s="211" t="s">
        <v>7670</v>
      </c>
      <c r="Y530" s="214" t="str">
        <f ca="1">_xll.qlSchedule(,L530,M530,T530,U530,V530,W530,X530)</f>
        <v>obj_005f0#0000</v>
      </c>
      <c r="Z530" s="215" t="s">
        <v>7671</v>
      </c>
      <c r="AA530" s="216" t="s">
        <v>7640</v>
      </c>
      <c r="AB530" s="216" t="s">
        <v>7672</v>
      </c>
      <c r="AC530" s="214" t="str">
        <f ca="1">_xll.qlVanillaSwap(,,,S530,,Z530,Y530,AA530,,AB530)</f>
        <v>obj_00cf2#0000</v>
      </c>
      <c r="AD530" s="214" t="b">
        <f ca="1">_xll.qlInstrumentSetPricingEngine(AC530,_xll.qlDiscountingSwapEngine(,"YC-EUR-EONIA"))</f>
        <v>1</v>
      </c>
      <c r="AE530" s="217">
        <f ca="1">_xll.qlVanillaSwapFairRate(AC530,AD530)</f>
        <v>1.9600551789042926E-2</v>
      </c>
      <c r="AF530" s="209" t="str">
        <f t="shared" si="31"/>
        <v>Payer</v>
      </c>
      <c r="AG530" s="218">
        <v>10000</v>
      </c>
      <c r="AH530" s="219" t="str">
        <f ca="1">_xll.qlVanillaSwap(,AF530,AG530,S530,AE530+E530%%,Z530,Y530,AA530,,AB530)</f>
        <v>obj_01261#0000</v>
      </c>
      <c r="AI530" s="219" t="str">
        <f ca="1">_xll.qlEuropeanExercise(,K530)</f>
        <v>obj_00529#0000</v>
      </c>
      <c r="AJ530" s="211" t="s">
        <v>7669</v>
      </c>
      <c r="AK530" s="220" t="str">
        <f ca="1">_xll.qlSwaption(,AH530,AI530,AJ530)</f>
        <v>obj_01626#0000</v>
      </c>
      <c r="AL530" s="221" t="str">
        <f ca="1">_xll.qlConstantSwaptionVolatility(,,I530,J530,G530)</f>
        <v>obj_001f3#0000</v>
      </c>
      <c r="AM530" s="221" t="b">
        <f ca="1">_xll.qlInstrumentSetPricingEngine(AK530,_xll.qlBachelierBlackSwaptionEngine(,"YC-EUR-EONIA",AL530))</f>
        <v>1</v>
      </c>
      <c r="AN530" s="222">
        <f ca="1">_xll.qlInstrumentNPV(AK530,AM530)/_xll.qlYieldTSDiscount("YC-EUR-EONIA",L530)</f>
        <v>261.49846029927579</v>
      </c>
      <c r="AO530" s="222">
        <f ca="1">_xll.qlInstrumentResults(AK530,"annuity",AM530)</f>
        <v>119889.01966688756</v>
      </c>
      <c r="AP530" s="223" t="e">
        <f ca="1">H530*_xll.qlYieldTSDiscount("YC-EUR-EONIA",L530)/AO530</f>
        <v>#VALUE!</v>
      </c>
      <c r="AQ530" s="224" t="str">
        <f ca="1">IF(ISERROR(AP530),"",_xll.qlBachelierBlackFormulaImpliedVol(IF(AF530="Receiver","Put",IF(AF530="Payer","Call","NA")),AE530+E530%%,AE530,_xll.qlDayCounterYearFraction("Act/365 (Fixed)",B530,K530),AP530))</f>
        <v/>
      </c>
      <c r="AR530" s="225" t="str">
        <f ca="1">IF(ISERROR(AP530),"",_xll.qlBlackFormulaImpliedStdDev(IF(AF530="Receiver","Put",IF(AF530="Payer","Call","NA")),AE530+E530%%,AE530,AP530)/SQRT(_xll.qlDayCounterYearFraction("Act/365 (Fixed)",B530,K530)))</f>
        <v/>
      </c>
    </row>
    <row r="531" spans="2:44">
      <c r="B531" s="210">
        <f t="shared" ca="1" si="28"/>
        <v>42276</v>
      </c>
      <c r="C531" s="107" t="s">
        <v>47</v>
      </c>
      <c r="D531" s="107" t="s">
        <v>47</v>
      </c>
      <c r="E531" s="107">
        <v>-200</v>
      </c>
      <c r="F531" s="209" t="str">
        <f t="shared" si="29"/>
        <v>EUR FWD PREM-200 15Y15Y</v>
      </c>
      <c r="G531" s="212">
        <f t="shared" si="30"/>
        <v>6.3499999999999997E-3</v>
      </c>
      <c r="H531" s="213" t="str">
        <f>VLOOKUP(F531,SwaptionVols!$Z:$AE,4,FALSE)</f>
        <v>#N/A N/A</v>
      </c>
      <c r="I531" s="211" t="s">
        <v>7574</v>
      </c>
      <c r="J531" s="211" t="s">
        <v>7575</v>
      </c>
      <c r="K531" s="210">
        <f ca="1">_xll.qlCalendarAdvance(I531,B531,C531,J531)</f>
        <v>47756</v>
      </c>
      <c r="L531" s="210">
        <f ca="1">_xll.qlCalendarAdvance(I531,K531,"2d")</f>
        <v>47758</v>
      </c>
      <c r="M531" s="210">
        <f ca="1">_xll.qlCalendarAdvance(I531,L531,D531,"unadjusted")</f>
        <v>53237</v>
      </c>
      <c r="N531" s="211" t="s">
        <v>41</v>
      </c>
      <c r="O531" s="211" t="s">
        <v>7574</v>
      </c>
      <c r="P531" s="211" t="s">
        <v>7575</v>
      </c>
      <c r="Q531" s="211" t="s">
        <v>7575</v>
      </c>
      <c r="R531" s="211" t="s">
        <v>7670</v>
      </c>
      <c r="S531" s="214" t="str">
        <f ca="1">_xll.qlSchedule(,L531,M531,N531,O531,P531,Q531,R531)</f>
        <v>obj_0064a#0000</v>
      </c>
      <c r="T531" s="211" t="s">
        <v>58</v>
      </c>
      <c r="U531" s="211" t="s">
        <v>7574</v>
      </c>
      <c r="V531" s="211" t="s">
        <v>7575</v>
      </c>
      <c r="W531" s="211" t="s">
        <v>7575</v>
      </c>
      <c r="X531" s="211" t="s">
        <v>7670</v>
      </c>
      <c r="Y531" s="214" t="str">
        <f ca="1">_xll.qlSchedule(,L531,M531,T531,U531,V531,W531,X531)</f>
        <v>obj_00599#0000</v>
      </c>
      <c r="Z531" s="215" t="s">
        <v>7671</v>
      </c>
      <c r="AA531" s="216" t="s">
        <v>7640</v>
      </c>
      <c r="AB531" s="216" t="s">
        <v>7672</v>
      </c>
      <c r="AC531" s="214" t="str">
        <f ca="1">_xll.qlVanillaSwap(,,,S531,,Z531,Y531,AA531,,AB531)</f>
        <v>obj_00b0b#0000</v>
      </c>
      <c r="AD531" s="214" t="b">
        <f ca="1">_xll.qlInstrumentSetPricingEngine(AC531,_xll.qlDiscountingSwapEngine(,"YC-EUR-EONIA"))</f>
        <v>1</v>
      </c>
      <c r="AE531" s="217">
        <f ca="1">_xll.qlVanillaSwapFairRate(AC531,AD531)</f>
        <v>1.7540746024301154E-2</v>
      </c>
      <c r="AF531" s="209" t="str">
        <f t="shared" si="31"/>
        <v>Receiver</v>
      </c>
      <c r="AG531" s="218">
        <v>10000</v>
      </c>
      <c r="AH531" s="219" t="str">
        <f ca="1">_xll.qlVanillaSwap(,AF531,AG531,S531,AE531+E531%%,Z531,Y531,AA531,,AB531)</f>
        <v>obj_012a3#0000</v>
      </c>
      <c r="AI531" s="219" t="str">
        <f ca="1">_xll.qlEuropeanExercise(,K531)</f>
        <v>obj_004bd#0000</v>
      </c>
      <c r="AJ531" s="211" t="s">
        <v>7669</v>
      </c>
      <c r="AK531" s="220" t="str">
        <f ca="1">_xll.qlSwaption(,AH531,AI531,AJ531)</f>
        <v>obj_0149b#0000</v>
      </c>
      <c r="AL531" s="221" t="str">
        <f ca="1">_xll.qlConstantSwaptionVolatility(,,I531,J531,G531)</f>
        <v>obj_0012a#0000</v>
      </c>
      <c r="AM531" s="221" t="b">
        <f ca="1">_xll.qlInstrumentSetPricingEngine(AK531,_xll.qlBachelierBlackSwaptionEngine(,"YC-EUR-EONIA",AL531))</f>
        <v>1</v>
      </c>
      <c r="AN531" s="222">
        <f ca="1">_xll.qlInstrumentNPV(AK531,AM531)/_xll.qlYieldTSDiscount("YC-EUR-EONIA",L531)</f>
        <v>378.43072304112479</v>
      </c>
      <c r="AO531" s="222">
        <f ca="1">_xll.qlInstrumentResults(AK531,"annuity",AM531)</f>
        <v>110298.05386654861</v>
      </c>
      <c r="AP531" s="223" t="e">
        <f ca="1">H531*_xll.qlYieldTSDiscount("YC-EUR-EONIA",L531)/AO531</f>
        <v>#VALUE!</v>
      </c>
      <c r="AQ531" s="224" t="str">
        <f ca="1">IF(ISERROR(AP531),"",_xll.qlBachelierBlackFormulaImpliedVol(IF(AF531="Receiver","Put",IF(AF531="Payer","Call","NA")),AE531+E531%%,AE531,_xll.qlDayCounterYearFraction("Act/365 (Fixed)",B531,K531),AP531))</f>
        <v/>
      </c>
      <c r="AR531" s="225" t="str">
        <f ca="1">IF(ISERROR(AP531),"",_xll.qlBlackFormulaImpliedStdDev(IF(AF531="Receiver","Put",IF(AF531="Payer","Call","NA")),AE531+E531%%,AE531,AP531)/SQRT(_xll.qlDayCounterYearFraction("Act/365 (Fixed)",B531,K531)))</f>
        <v/>
      </c>
    </row>
    <row r="532" spans="2:44">
      <c r="B532" s="210">
        <f t="shared" ca="1" si="28"/>
        <v>42276</v>
      </c>
      <c r="C532" s="107" t="s">
        <v>47</v>
      </c>
      <c r="D532" s="107" t="s">
        <v>47</v>
      </c>
      <c r="E532" s="107">
        <v>-100</v>
      </c>
      <c r="F532" s="209" t="str">
        <f t="shared" si="29"/>
        <v>EUR FWD PREM-100 15Y15Y</v>
      </c>
      <c r="G532" s="212">
        <f t="shared" si="30"/>
        <v>6.3499999999999997E-3</v>
      </c>
      <c r="H532" s="213" t="str">
        <f>VLOOKUP(F532,SwaptionVols!$Z:$AE,4,FALSE)</f>
        <v>#N/A N/A</v>
      </c>
      <c r="I532" s="211" t="s">
        <v>7574</v>
      </c>
      <c r="J532" s="211" t="s">
        <v>7575</v>
      </c>
      <c r="K532" s="210">
        <f ca="1">_xll.qlCalendarAdvance(I532,B532,C532,J532)</f>
        <v>47756</v>
      </c>
      <c r="L532" s="210">
        <f ca="1">_xll.qlCalendarAdvance(I532,K532,"2d")</f>
        <v>47758</v>
      </c>
      <c r="M532" s="210">
        <f ca="1">_xll.qlCalendarAdvance(I532,L532,D532,"unadjusted")</f>
        <v>53237</v>
      </c>
      <c r="N532" s="211" t="s">
        <v>41</v>
      </c>
      <c r="O532" s="211" t="s">
        <v>7574</v>
      </c>
      <c r="P532" s="211" t="s">
        <v>7575</v>
      </c>
      <c r="Q532" s="211" t="s">
        <v>7575</v>
      </c>
      <c r="R532" s="211" t="s">
        <v>7670</v>
      </c>
      <c r="S532" s="214" t="str">
        <f ca="1">_xll.qlSchedule(,L532,M532,N532,O532,P532,Q532,R532)</f>
        <v>obj_007f9#0000</v>
      </c>
      <c r="T532" s="211" t="s">
        <v>58</v>
      </c>
      <c r="U532" s="211" t="s">
        <v>7574</v>
      </c>
      <c r="V532" s="211" t="s">
        <v>7575</v>
      </c>
      <c r="W532" s="211" t="s">
        <v>7575</v>
      </c>
      <c r="X532" s="211" t="s">
        <v>7670</v>
      </c>
      <c r="Y532" s="214" t="str">
        <f ca="1">_xll.qlSchedule(,L532,M532,T532,U532,V532,W532,X532)</f>
        <v>obj_007fa#0000</v>
      </c>
      <c r="Z532" s="215" t="s">
        <v>7671</v>
      </c>
      <c r="AA532" s="216" t="s">
        <v>7640</v>
      </c>
      <c r="AB532" s="216" t="s">
        <v>7672</v>
      </c>
      <c r="AC532" s="214" t="str">
        <f ca="1">_xll.qlVanillaSwap(,,,S532,,Z532,Y532,AA532,,AB532)</f>
        <v>obj_00d51#0000</v>
      </c>
      <c r="AD532" s="214" t="b">
        <f ca="1">_xll.qlInstrumentSetPricingEngine(AC532,_xll.qlDiscountingSwapEngine(,"YC-EUR-EONIA"))</f>
        <v>1</v>
      </c>
      <c r="AE532" s="217">
        <f ca="1">_xll.qlVanillaSwapFairRate(AC532,AD532)</f>
        <v>1.7540746024301154E-2</v>
      </c>
      <c r="AF532" s="209" t="str">
        <f t="shared" si="31"/>
        <v>Receiver</v>
      </c>
      <c r="AG532" s="218">
        <v>10000</v>
      </c>
      <c r="AH532" s="219" t="str">
        <f ca="1">_xll.qlVanillaSwap(,AF532,AG532,S532,AE532+E532%%,Z532,Y532,AA532,,AB532)</f>
        <v>obj_01687#0000</v>
      </c>
      <c r="AI532" s="219" t="str">
        <f ca="1">_xll.qlEuropeanExercise(,K532)</f>
        <v>obj_0049c#0000</v>
      </c>
      <c r="AJ532" s="211" t="s">
        <v>7669</v>
      </c>
      <c r="AK532" s="220" t="str">
        <f ca="1">_xll.qlSwaption(,AH532,AI532,AJ532)</f>
        <v>obj_01777#0000</v>
      </c>
      <c r="AL532" s="221" t="str">
        <f ca="1">_xll.qlConstantSwaptionVolatility(,,I532,J532,G532)</f>
        <v>obj_0013f#0000</v>
      </c>
      <c r="AM532" s="221" t="b">
        <f ca="1">_xll.qlInstrumentSetPricingEngine(AK532,_xll.qlBachelierBlackSwaptionEngine(,"YC-EUR-EONIA",AL532))</f>
        <v>1</v>
      </c>
      <c r="AN532" s="222">
        <f ca="1">_xll.qlInstrumentNPV(AK532,AM532)/_xll.qlYieldTSDiscount("YC-EUR-EONIA",L532)</f>
        <v>735.01373648757146</v>
      </c>
      <c r="AO532" s="222">
        <f ca="1">_xll.qlInstrumentResults(AK532,"annuity",AM532)</f>
        <v>110298.05386654861</v>
      </c>
      <c r="AP532" s="223" t="e">
        <f ca="1">H532*_xll.qlYieldTSDiscount("YC-EUR-EONIA",L532)/AO532</f>
        <v>#VALUE!</v>
      </c>
      <c r="AQ532" s="224" t="str">
        <f ca="1">IF(ISERROR(AP532),"",_xll.qlBachelierBlackFormulaImpliedVol(IF(AF532="Receiver","Put",IF(AF532="Payer","Call","NA")),AE532+E532%%,AE532,_xll.qlDayCounterYearFraction("Act/365 (Fixed)",B532,K532),AP532))</f>
        <v/>
      </c>
      <c r="AR532" s="225" t="str">
        <f ca="1">IF(ISERROR(AP532),"",_xll.qlBlackFormulaImpliedStdDev(IF(AF532="Receiver","Put",IF(AF532="Payer","Call","NA")),AE532+E532%%,AE532,AP532)/SQRT(_xll.qlDayCounterYearFraction("Act/365 (Fixed)",B532,K532)))</f>
        <v/>
      </c>
    </row>
    <row r="533" spans="2:44">
      <c r="B533" s="210">
        <f t="shared" ca="1" si="28"/>
        <v>42276</v>
      </c>
      <c r="C533" s="107" t="s">
        <v>47</v>
      </c>
      <c r="D533" s="107" t="s">
        <v>47</v>
      </c>
      <c r="E533" s="107">
        <v>-50</v>
      </c>
      <c r="F533" s="209" t="str">
        <f t="shared" si="29"/>
        <v>EUR FWD PREM-50 15Y15Y</v>
      </c>
      <c r="G533" s="212">
        <f t="shared" si="30"/>
        <v>6.3499999999999997E-3</v>
      </c>
      <c r="H533" s="213" t="str">
        <f>VLOOKUP(F533,SwaptionVols!$Z:$AE,4,FALSE)</f>
        <v>#N/A N/A</v>
      </c>
      <c r="I533" s="211" t="s">
        <v>7574</v>
      </c>
      <c r="J533" s="211" t="s">
        <v>7575</v>
      </c>
      <c r="K533" s="210">
        <f ca="1">_xll.qlCalendarAdvance(I533,B533,C533,J533)</f>
        <v>47756</v>
      </c>
      <c r="L533" s="210">
        <f ca="1">_xll.qlCalendarAdvance(I533,K533,"2d")</f>
        <v>47758</v>
      </c>
      <c r="M533" s="210">
        <f ca="1">_xll.qlCalendarAdvance(I533,L533,D533,"unadjusted")</f>
        <v>53237</v>
      </c>
      <c r="N533" s="211" t="s">
        <v>41</v>
      </c>
      <c r="O533" s="211" t="s">
        <v>7574</v>
      </c>
      <c r="P533" s="211" t="s">
        <v>7575</v>
      </c>
      <c r="Q533" s="211" t="s">
        <v>7575</v>
      </c>
      <c r="R533" s="211" t="s">
        <v>7670</v>
      </c>
      <c r="S533" s="214" t="str">
        <f ca="1">_xll.qlSchedule(,L533,M533,N533,O533,P533,Q533,R533)</f>
        <v>obj_00570#0000</v>
      </c>
      <c r="T533" s="211" t="s">
        <v>58</v>
      </c>
      <c r="U533" s="211" t="s">
        <v>7574</v>
      </c>
      <c r="V533" s="211" t="s">
        <v>7575</v>
      </c>
      <c r="W533" s="211" t="s">
        <v>7575</v>
      </c>
      <c r="X533" s="211" t="s">
        <v>7670</v>
      </c>
      <c r="Y533" s="214" t="str">
        <f ca="1">_xll.qlSchedule(,L533,M533,T533,U533,V533,W533,X533)</f>
        <v>obj_009df#0000</v>
      </c>
      <c r="Z533" s="215" t="s">
        <v>7671</v>
      </c>
      <c r="AA533" s="216" t="s">
        <v>7640</v>
      </c>
      <c r="AB533" s="216" t="s">
        <v>7672</v>
      </c>
      <c r="AC533" s="214" t="str">
        <f ca="1">_xll.qlVanillaSwap(,,,S533,,Z533,Y533,AA533,,AB533)</f>
        <v>obj_00d12#0000</v>
      </c>
      <c r="AD533" s="214" t="b">
        <f ca="1">_xll.qlInstrumentSetPricingEngine(AC533,_xll.qlDiscountingSwapEngine(,"YC-EUR-EONIA"))</f>
        <v>1</v>
      </c>
      <c r="AE533" s="217">
        <f ca="1">_xll.qlVanillaSwapFairRate(AC533,AD533)</f>
        <v>1.7540746024301154E-2</v>
      </c>
      <c r="AF533" s="209" t="str">
        <f t="shared" si="31"/>
        <v>Receiver</v>
      </c>
      <c r="AG533" s="218">
        <v>10000</v>
      </c>
      <c r="AH533" s="219" t="str">
        <f ca="1">_xll.qlVanillaSwap(,AF533,AG533,S533,AE533+E533%%,Z533,Y533,AA533,,AB533)</f>
        <v>obj_0121f#0000</v>
      </c>
      <c r="AI533" s="219" t="str">
        <f ca="1">_xll.qlEuropeanExercise(,K533)</f>
        <v>obj_00361#0000</v>
      </c>
      <c r="AJ533" s="211" t="s">
        <v>7669</v>
      </c>
      <c r="AK533" s="220" t="str">
        <f ca="1">_xll.qlSwaption(,AH533,AI533,AJ533)</f>
        <v>obj_015b8#0000</v>
      </c>
      <c r="AL533" s="221" t="str">
        <f ca="1">_xll.qlConstantSwaptionVolatility(,,I533,J533,G533)</f>
        <v>obj_00160#0000</v>
      </c>
      <c r="AM533" s="221" t="b">
        <f ca="1">_xll.qlInstrumentSetPricingEngine(AK533,_xll.qlBachelierBlackSwaptionEngine(,"YC-EUR-EONIA",AL533))</f>
        <v>1</v>
      </c>
      <c r="AN533" s="222">
        <f ca="1">_xll.qlInstrumentNPV(AK533,AM533)/_xll.qlYieldTSDiscount("YC-EUR-EONIA",L533)</f>
        <v>983.99710150009957</v>
      </c>
      <c r="AO533" s="222">
        <f ca="1">_xll.qlInstrumentResults(AK533,"annuity",AM533)</f>
        <v>110298.05386654861</v>
      </c>
      <c r="AP533" s="223" t="e">
        <f ca="1">H533*_xll.qlYieldTSDiscount("YC-EUR-EONIA",L533)/AO533</f>
        <v>#VALUE!</v>
      </c>
      <c r="AQ533" s="224" t="str">
        <f ca="1">IF(ISERROR(AP533),"",_xll.qlBachelierBlackFormulaImpliedVol(IF(AF533="Receiver","Put",IF(AF533="Payer","Call","NA")),AE533+E533%%,AE533,_xll.qlDayCounterYearFraction("Act/365 (Fixed)",B533,K533),AP533))</f>
        <v/>
      </c>
      <c r="AR533" s="225" t="str">
        <f ca="1">IF(ISERROR(AP533),"",_xll.qlBlackFormulaImpliedStdDev(IF(AF533="Receiver","Put",IF(AF533="Payer","Call","NA")),AE533+E533%%,AE533,AP533)/SQRT(_xll.qlDayCounterYearFraction("Act/365 (Fixed)",B533,K533)))</f>
        <v/>
      </c>
    </row>
    <row r="534" spans="2:44">
      <c r="B534" s="210">
        <f t="shared" ca="1" si="28"/>
        <v>42276</v>
      </c>
      <c r="C534" s="107" t="s">
        <v>47</v>
      </c>
      <c r="D534" s="107" t="s">
        <v>47</v>
      </c>
      <c r="E534" s="107">
        <v>-25</v>
      </c>
      <c r="F534" s="209" t="str">
        <f t="shared" si="29"/>
        <v>EUR FWD PREM-25 15Y15Y</v>
      </c>
      <c r="G534" s="212">
        <f t="shared" si="30"/>
        <v>6.3499999999999997E-3</v>
      </c>
      <c r="H534" s="213" t="str">
        <f>VLOOKUP(F534,SwaptionVols!$Z:$AE,4,FALSE)</f>
        <v>#N/A N/A</v>
      </c>
      <c r="I534" s="211" t="s">
        <v>7574</v>
      </c>
      <c r="J534" s="211" t="s">
        <v>7575</v>
      </c>
      <c r="K534" s="210">
        <f ca="1">_xll.qlCalendarAdvance(I534,B534,C534,J534)</f>
        <v>47756</v>
      </c>
      <c r="L534" s="210">
        <f ca="1">_xll.qlCalendarAdvance(I534,K534,"2d")</f>
        <v>47758</v>
      </c>
      <c r="M534" s="210">
        <f ca="1">_xll.qlCalendarAdvance(I534,L534,D534,"unadjusted")</f>
        <v>53237</v>
      </c>
      <c r="N534" s="211" t="s">
        <v>41</v>
      </c>
      <c r="O534" s="211" t="s">
        <v>7574</v>
      </c>
      <c r="P534" s="211" t="s">
        <v>7575</v>
      </c>
      <c r="Q534" s="211" t="s">
        <v>7575</v>
      </c>
      <c r="R534" s="211" t="s">
        <v>7670</v>
      </c>
      <c r="S534" s="214" t="str">
        <f ca="1">_xll.qlSchedule(,L534,M534,N534,O534,P534,Q534,R534)</f>
        <v>obj_0060d#0000</v>
      </c>
      <c r="T534" s="211" t="s">
        <v>58</v>
      </c>
      <c r="U534" s="211" t="s">
        <v>7574</v>
      </c>
      <c r="V534" s="211" t="s">
        <v>7575</v>
      </c>
      <c r="W534" s="211" t="s">
        <v>7575</v>
      </c>
      <c r="X534" s="211" t="s">
        <v>7670</v>
      </c>
      <c r="Y534" s="214" t="str">
        <f ca="1">_xll.qlSchedule(,L534,M534,T534,U534,V534,W534,X534)</f>
        <v>obj_009c1#0000</v>
      </c>
      <c r="Z534" s="215" t="s">
        <v>7671</v>
      </c>
      <c r="AA534" s="216" t="s">
        <v>7640</v>
      </c>
      <c r="AB534" s="216" t="s">
        <v>7672</v>
      </c>
      <c r="AC534" s="214" t="str">
        <f ca="1">_xll.qlVanillaSwap(,,,S534,,Z534,Y534,AA534,,AB534)</f>
        <v>obj_00bfc#0000</v>
      </c>
      <c r="AD534" s="214" t="b">
        <f ca="1">_xll.qlInstrumentSetPricingEngine(AC534,_xll.qlDiscountingSwapEngine(,"YC-EUR-EONIA"))</f>
        <v>1</v>
      </c>
      <c r="AE534" s="217">
        <f ca="1">_xll.qlVanillaSwapFairRate(AC534,AD534)</f>
        <v>1.7540746024301154E-2</v>
      </c>
      <c r="AF534" s="209" t="str">
        <f t="shared" si="31"/>
        <v>Receiver</v>
      </c>
      <c r="AG534" s="218">
        <v>10000</v>
      </c>
      <c r="AH534" s="219" t="str">
        <f ca="1">_xll.qlVanillaSwap(,AF534,AG534,S534,AE534+E534%%,Z534,Y534,AA534,,AB534)</f>
        <v>obj_0134b#0000</v>
      </c>
      <c r="AI534" s="219" t="str">
        <f ca="1">_xll.qlEuropeanExercise(,K534)</f>
        <v>obj_004e4#0000</v>
      </c>
      <c r="AJ534" s="211" t="s">
        <v>7669</v>
      </c>
      <c r="AK534" s="220" t="str">
        <f ca="1">_xll.qlSwaption(,AH534,AI534,AJ534)</f>
        <v>obj_01573#0000</v>
      </c>
      <c r="AL534" s="221" t="str">
        <f ca="1">_xll.qlConstantSwaptionVolatility(,,I534,J534,G534)</f>
        <v>obj_0019d#0000</v>
      </c>
      <c r="AM534" s="221" t="b">
        <f ca="1">_xll.qlInstrumentSetPricingEngine(AK534,_xll.qlBachelierBlackSwaptionEngine(,"YC-EUR-EONIA",AL534))</f>
        <v>1</v>
      </c>
      <c r="AN534" s="222">
        <f ca="1">_xll.qlInstrumentNPV(AK534,AM534)/_xll.qlYieldTSDiscount("YC-EUR-EONIA",L534)</f>
        <v>1127.7969989181231</v>
      </c>
      <c r="AO534" s="222">
        <f ca="1">_xll.qlInstrumentResults(AK534,"annuity",AM534)</f>
        <v>110298.05386654861</v>
      </c>
      <c r="AP534" s="223" t="e">
        <f ca="1">H534*_xll.qlYieldTSDiscount("YC-EUR-EONIA",L534)/AO534</f>
        <v>#VALUE!</v>
      </c>
      <c r="AQ534" s="224" t="str">
        <f ca="1">IF(ISERROR(AP534),"",_xll.qlBachelierBlackFormulaImpliedVol(IF(AF534="Receiver","Put",IF(AF534="Payer","Call","NA")),AE534+E534%%,AE534,_xll.qlDayCounterYearFraction("Act/365 (Fixed)",B534,K534),AP534))</f>
        <v/>
      </c>
      <c r="AR534" s="225" t="str">
        <f ca="1">IF(ISERROR(AP534),"",_xll.qlBlackFormulaImpliedStdDev(IF(AF534="Receiver","Put",IF(AF534="Payer","Call","NA")),AE534+E534%%,AE534,AP534)/SQRT(_xll.qlDayCounterYearFraction("Act/365 (Fixed)",B534,K534)))</f>
        <v/>
      </c>
    </row>
    <row r="535" spans="2:44">
      <c r="B535" s="210">
        <f t="shared" ca="1" si="28"/>
        <v>42276</v>
      </c>
      <c r="C535" s="107" t="s">
        <v>47</v>
      </c>
      <c r="D535" s="107" t="s">
        <v>47</v>
      </c>
      <c r="E535" s="107">
        <v>25</v>
      </c>
      <c r="F535" s="209" t="str">
        <f t="shared" si="29"/>
        <v>EUR FWD PREM 25 15Y15Y</v>
      </c>
      <c r="G535" s="212">
        <f t="shared" si="30"/>
        <v>6.3499999999999997E-3</v>
      </c>
      <c r="H535" s="213" t="str">
        <f>VLOOKUP(F535,SwaptionVols!$Z:$AE,4,FALSE)</f>
        <v>#N/A N/A</v>
      </c>
      <c r="I535" s="211" t="s">
        <v>7574</v>
      </c>
      <c r="J535" s="211" t="s">
        <v>7575</v>
      </c>
      <c r="K535" s="210">
        <f ca="1">_xll.qlCalendarAdvance(I535,B535,C535,J535)</f>
        <v>47756</v>
      </c>
      <c r="L535" s="210">
        <f ca="1">_xll.qlCalendarAdvance(I535,K535,"2d")</f>
        <v>47758</v>
      </c>
      <c r="M535" s="210">
        <f ca="1">_xll.qlCalendarAdvance(I535,L535,D535,"unadjusted")</f>
        <v>53237</v>
      </c>
      <c r="N535" s="211" t="s">
        <v>41</v>
      </c>
      <c r="O535" s="211" t="s">
        <v>7574</v>
      </c>
      <c r="P535" s="211" t="s">
        <v>7575</v>
      </c>
      <c r="Q535" s="211" t="s">
        <v>7575</v>
      </c>
      <c r="R535" s="211" t="s">
        <v>7670</v>
      </c>
      <c r="S535" s="214" t="str">
        <f ca="1">_xll.qlSchedule(,L535,M535,N535,O535,P535,Q535,R535)</f>
        <v>obj_00683#0000</v>
      </c>
      <c r="T535" s="211" t="s">
        <v>58</v>
      </c>
      <c r="U535" s="211" t="s">
        <v>7574</v>
      </c>
      <c r="V535" s="211" t="s">
        <v>7575</v>
      </c>
      <c r="W535" s="211" t="s">
        <v>7575</v>
      </c>
      <c r="X535" s="211" t="s">
        <v>7670</v>
      </c>
      <c r="Y535" s="214" t="str">
        <f ca="1">_xll.qlSchedule(,L535,M535,T535,U535,V535,W535,X535)</f>
        <v>obj_00589#0000</v>
      </c>
      <c r="Z535" s="215" t="s">
        <v>7671</v>
      </c>
      <c r="AA535" s="216" t="s">
        <v>7640</v>
      </c>
      <c r="AB535" s="216" t="s">
        <v>7672</v>
      </c>
      <c r="AC535" s="214" t="str">
        <f ca="1">_xll.qlVanillaSwap(,,,S535,,Z535,Y535,AA535,,AB535)</f>
        <v>obj_00bfb#0000</v>
      </c>
      <c r="AD535" s="214" t="b">
        <f ca="1">_xll.qlInstrumentSetPricingEngine(AC535,_xll.qlDiscountingSwapEngine(,"YC-EUR-EONIA"))</f>
        <v>1</v>
      </c>
      <c r="AE535" s="217">
        <f ca="1">_xll.qlVanillaSwapFairRate(AC535,AD535)</f>
        <v>1.7540746024301154E-2</v>
      </c>
      <c r="AF535" s="209" t="str">
        <f t="shared" si="31"/>
        <v>Payer</v>
      </c>
      <c r="AG535" s="218">
        <v>10000</v>
      </c>
      <c r="AH535" s="219" t="str">
        <f ca="1">_xll.qlVanillaSwap(,AF535,AG535,S535,AE535+E535%%,Z535,Y535,AA535,,AB535)</f>
        <v>obj_01225#0000</v>
      </c>
      <c r="AI535" s="219" t="str">
        <f ca="1">_xll.qlEuropeanExercise(,K535)</f>
        <v>obj_004be#0000</v>
      </c>
      <c r="AJ535" s="211" t="s">
        <v>7669</v>
      </c>
      <c r="AK535" s="220" t="str">
        <f ca="1">_xll.qlSwaption(,AH535,AI535,AJ535)</f>
        <v>obj_01612#0000</v>
      </c>
      <c r="AL535" s="221" t="str">
        <f ca="1">_xll.qlConstantSwaptionVolatility(,,I535,J535,G535)</f>
        <v>obj_0020f#0000</v>
      </c>
      <c r="AM535" s="221" t="b">
        <f ca="1">_xll.qlInstrumentSetPricingEngine(AK535,_xll.qlBachelierBlackSwaptionEngine(,"YC-EUR-EONIA",AL535))</f>
        <v>1</v>
      </c>
      <c r="AN535" s="222">
        <f ca="1">_xll.qlInstrumentNPV(AK535,AM535)/_xll.qlYieldTSDiscount("YC-EUR-EONIA",L535)</f>
        <v>1127.7969989181283</v>
      </c>
      <c r="AO535" s="222">
        <f ca="1">_xll.qlInstrumentResults(AK535,"annuity",AM535)</f>
        <v>110298.05386654861</v>
      </c>
      <c r="AP535" s="223" t="e">
        <f ca="1">H535*_xll.qlYieldTSDiscount("YC-EUR-EONIA",L535)/AO535</f>
        <v>#VALUE!</v>
      </c>
      <c r="AQ535" s="224" t="str">
        <f ca="1">IF(ISERROR(AP535),"",_xll.qlBachelierBlackFormulaImpliedVol(IF(AF535="Receiver","Put",IF(AF535="Payer","Call","NA")),AE535+E535%%,AE535,_xll.qlDayCounterYearFraction("Act/365 (Fixed)",B535,K535),AP535))</f>
        <v/>
      </c>
      <c r="AR535" s="225" t="str">
        <f ca="1">IF(ISERROR(AP535),"",_xll.qlBlackFormulaImpliedStdDev(IF(AF535="Receiver","Put",IF(AF535="Payer","Call","NA")),AE535+E535%%,AE535,AP535)/SQRT(_xll.qlDayCounterYearFraction("Act/365 (Fixed)",B535,K535)))</f>
        <v/>
      </c>
    </row>
    <row r="536" spans="2:44">
      <c r="B536" s="210">
        <f t="shared" ca="1" si="28"/>
        <v>42276</v>
      </c>
      <c r="C536" s="107" t="s">
        <v>47</v>
      </c>
      <c r="D536" s="107" t="s">
        <v>47</v>
      </c>
      <c r="E536" s="107">
        <v>50</v>
      </c>
      <c r="F536" s="209" t="str">
        <f t="shared" si="29"/>
        <v>EUR FWD PREM 50 15Y15Y</v>
      </c>
      <c r="G536" s="212">
        <f t="shared" si="30"/>
        <v>6.3499999999999997E-3</v>
      </c>
      <c r="H536" s="213" t="str">
        <f>VLOOKUP(F536,SwaptionVols!$Z:$AE,4,FALSE)</f>
        <v>#N/A N/A</v>
      </c>
      <c r="I536" s="211" t="s">
        <v>7574</v>
      </c>
      <c r="J536" s="211" t="s">
        <v>7575</v>
      </c>
      <c r="K536" s="210">
        <f ca="1">_xll.qlCalendarAdvance(I536,B536,C536,J536)</f>
        <v>47756</v>
      </c>
      <c r="L536" s="210">
        <f ca="1">_xll.qlCalendarAdvance(I536,K536,"2d")</f>
        <v>47758</v>
      </c>
      <c r="M536" s="210">
        <f ca="1">_xll.qlCalendarAdvance(I536,L536,D536,"unadjusted")</f>
        <v>53237</v>
      </c>
      <c r="N536" s="211" t="s">
        <v>41</v>
      </c>
      <c r="O536" s="211" t="s">
        <v>7574</v>
      </c>
      <c r="P536" s="211" t="s">
        <v>7575</v>
      </c>
      <c r="Q536" s="211" t="s">
        <v>7575</v>
      </c>
      <c r="R536" s="211" t="s">
        <v>7670</v>
      </c>
      <c r="S536" s="214" t="str">
        <f ca="1">_xll.qlSchedule(,L536,M536,N536,O536,P536,Q536,R536)</f>
        <v>obj_008d8#0000</v>
      </c>
      <c r="T536" s="211" t="s">
        <v>58</v>
      </c>
      <c r="U536" s="211" t="s">
        <v>7574</v>
      </c>
      <c r="V536" s="211" t="s">
        <v>7575</v>
      </c>
      <c r="W536" s="211" t="s">
        <v>7575</v>
      </c>
      <c r="X536" s="211" t="s">
        <v>7670</v>
      </c>
      <c r="Y536" s="214" t="str">
        <f ca="1">_xll.qlSchedule(,L536,M536,T536,U536,V536,W536,X536)</f>
        <v>obj_008d7#0000</v>
      </c>
      <c r="Z536" s="215" t="s">
        <v>7671</v>
      </c>
      <c r="AA536" s="216" t="s">
        <v>7640</v>
      </c>
      <c r="AB536" s="216" t="s">
        <v>7672</v>
      </c>
      <c r="AC536" s="214" t="str">
        <f ca="1">_xll.qlVanillaSwap(,,,S536,,Z536,Y536,AA536,,AB536)</f>
        <v>obj_00c24#0000</v>
      </c>
      <c r="AD536" s="214" t="b">
        <f ca="1">_xll.qlInstrumentSetPricingEngine(AC536,_xll.qlDiscountingSwapEngine(,"YC-EUR-EONIA"))</f>
        <v>1</v>
      </c>
      <c r="AE536" s="217">
        <f ca="1">_xll.qlVanillaSwapFairRate(AC536,AD536)</f>
        <v>1.7540746024301154E-2</v>
      </c>
      <c r="AF536" s="209" t="str">
        <f t="shared" si="31"/>
        <v>Payer</v>
      </c>
      <c r="AG536" s="218">
        <v>10000</v>
      </c>
      <c r="AH536" s="219" t="str">
        <f ca="1">_xll.qlVanillaSwap(,AF536,AG536,S536,AE536+E536%%,Z536,Y536,AA536,,AB536)</f>
        <v>obj_012c8#0000</v>
      </c>
      <c r="AI536" s="219" t="str">
        <f ca="1">_xll.qlEuropeanExercise(,K536)</f>
        <v>obj_007b0#0000</v>
      </c>
      <c r="AJ536" s="211" t="s">
        <v>7669</v>
      </c>
      <c r="AK536" s="220" t="str">
        <f ca="1">_xll.qlSwaption(,AH536,AI536,AJ536)</f>
        <v>obj_016f3#0000</v>
      </c>
      <c r="AL536" s="221" t="str">
        <f ca="1">_xll.qlConstantSwaptionVolatility(,,I536,J536,G536)</f>
        <v>obj_00125#0000</v>
      </c>
      <c r="AM536" s="221" t="b">
        <f ca="1">_xll.qlInstrumentSetPricingEngine(AK536,_xll.qlBachelierBlackSwaptionEngine(,"YC-EUR-EONIA",AL536))</f>
        <v>1</v>
      </c>
      <c r="AN536" s="222">
        <f ca="1">_xll.qlInstrumentNPV(AK536,AM536)/_xll.qlYieldTSDiscount("YC-EUR-EONIA",L536)</f>
        <v>983.99710150009901</v>
      </c>
      <c r="AO536" s="222">
        <f ca="1">_xll.qlInstrumentResults(AK536,"annuity",AM536)</f>
        <v>110298.05386654861</v>
      </c>
      <c r="AP536" s="223" t="e">
        <f ca="1">H536*_xll.qlYieldTSDiscount("YC-EUR-EONIA",L536)/AO536</f>
        <v>#VALUE!</v>
      </c>
      <c r="AQ536" s="224" t="str">
        <f ca="1">IF(ISERROR(AP536),"",_xll.qlBachelierBlackFormulaImpliedVol(IF(AF536="Receiver","Put",IF(AF536="Payer","Call","NA")),AE536+E536%%,AE536,_xll.qlDayCounterYearFraction("Act/365 (Fixed)",B536,K536),AP536))</f>
        <v/>
      </c>
      <c r="AR536" s="225" t="str">
        <f ca="1">IF(ISERROR(AP536),"",_xll.qlBlackFormulaImpliedStdDev(IF(AF536="Receiver","Put",IF(AF536="Payer","Call","NA")),AE536+E536%%,AE536,AP536)/SQRT(_xll.qlDayCounterYearFraction("Act/365 (Fixed)",B536,K536)))</f>
        <v/>
      </c>
    </row>
    <row r="537" spans="2:44">
      <c r="B537" s="210">
        <f t="shared" ca="1" si="28"/>
        <v>42276</v>
      </c>
      <c r="C537" s="107" t="s">
        <v>47</v>
      </c>
      <c r="D537" s="107" t="s">
        <v>47</v>
      </c>
      <c r="E537" s="107">
        <v>100</v>
      </c>
      <c r="F537" s="209" t="str">
        <f t="shared" si="29"/>
        <v>EUR FWD PREM 100 15Y15Y</v>
      </c>
      <c r="G537" s="212">
        <f t="shared" si="30"/>
        <v>6.3499999999999997E-3</v>
      </c>
      <c r="H537" s="213" t="str">
        <f>VLOOKUP(F537,SwaptionVols!$Z:$AE,4,FALSE)</f>
        <v>#N/A N/A</v>
      </c>
      <c r="I537" s="211" t="s">
        <v>7574</v>
      </c>
      <c r="J537" s="211" t="s">
        <v>7575</v>
      </c>
      <c r="K537" s="210">
        <f ca="1">_xll.qlCalendarAdvance(I537,B537,C537,J537)</f>
        <v>47756</v>
      </c>
      <c r="L537" s="210">
        <f ca="1">_xll.qlCalendarAdvance(I537,K537,"2d")</f>
        <v>47758</v>
      </c>
      <c r="M537" s="210">
        <f ca="1">_xll.qlCalendarAdvance(I537,L537,D537,"unadjusted")</f>
        <v>53237</v>
      </c>
      <c r="N537" s="211" t="s">
        <v>41</v>
      </c>
      <c r="O537" s="211" t="s">
        <v>7574</v>
      </c>
      <c r="P537" s="211" t="s">
        <v>7575</v>
      </c>
      <c r="Q537" s="211" t="s">
        <v>7575</v>
      </c>
      <c r="R537" s="211" t="s">
        <v>7670</v>
      </c>
      <c r="S537" s="214" t="str">
        <f ca="1">_xll.qlSchedule(,L537,M537,N537,O537,P537,Q537,R537)</f>
        <v>obj_0085e#0000</v>
      </c>
      <c r="T537" s="211" t="s">
        <v>58</v>
      </c>
      <c r="U537" s="211" t="s">
        <v>7574</v>
      </c>
      <c r="V537" s="211" t="s">
        <v>7575</v>
      </c>
      <c r="W537" s="211" t="s">
        <v>7575</v>
      </c>
      <c r="X537" s="211" t="s">
        <v>7670</v>
      </c>
      <c r="Y537" s="214" t="str">
        <f ca="1">_xll.qlSchedule(,L537,M537,T537,U537,V537,W537,X537)</f>
        <v>obj_00c6b#0000</v>
      </c>
      <c r="Z537" s="215" t="s">
        <v>7671</v>
      </c>
      <c r="AA537" s="216" t="s">
        <v>7640</v>
      </c>
      <c r="AB537" s="216" t="s">
        <v>7672</v>
      </c>
      <c r="AC537" s="214" t="str">
        <f ca="1">_xll.qlVanillaSwap(,,,S537,,Z537,Y537,AA537,,AB537)</f>
        <v>obj_00c6c#0000</v>
      </c>
      <c r="AD537" s="214" t="b">
        <f ca="1">_xll.qlInstrumentSetPricingEngine(AC537,_xll.qlDiscountingSwapEngine(,"YC-EUR-EONIA"))</f>
        <v>1</v>
      </c>
      <c r="AE537" s="217">
        <f ca="1">_xll.qlVanillaSwapFairRate(AC537,AD537)</f>
        <v>1.7540746024301154E-2</v>
      </c>
      <c r="AF537" s="209" t="str">
        <f t="shared" si="31"/>
        <v>Payer</v>
      </c>
      <c r="AG537" s="218">
        <v>10000</v>
      </c>
      <c r="AH537" s="219" t="str">
        <f ca="1">_xll.qlVanillaSwap(,AF537,AG537,S537,AE537+E537%%,Z537,Y537,AA537,,AB537)</f>
        <v>obj_0165d#0000</v>
      </c>
      <c r="AI537" s="219" t="str">
        <f ca="1">_xll.qlEuropeanExercise(,K537)</f>
        <v>obj_00736#0000</v>
      </c>
      <c r="AJ537" s="211" t="s">
        <v>7669</v>
      </c>
      <c r="AK537" s="220" t="str">
        <f ca="1">_xll.qlSwaption(,AH537,AI537,AJ537)</f>
        <v>obj_01725#0000</v>
      </c>
      <c r="AL537" s="221" t="str">
        <f ca="1">_xll.qlConstantSwaptionVolatility(,,I537,J537,G537)</f>
        <v>obj_001c3#0000</v>
      </c>
      <c r="AM537" s="221" t="b">
        <f ca="1">_xll.qlInstrumentSetPricingEngine(AK537,_xll.qlBachelierBlackSwaptionEngine(,"YC-EUR-EONIA",AL537))</f>
        <v>1</v>
      </c>
      <c r="AN537" s="222">
        <f ca="1">_xll.qlInstrumentNPV(AK537,AM537)/_xll.qlYieldTSDiscount("YC-EUR-EONIA",L537)</f>
        <v>735.01373648757271</v>
      </c>
      <c r="AO537" s="222">
        <f ca="1">_xll.qlInstrumentResults(AK537,"annuity",AM537)</f>
        <v>110298.05386654861</v>
      </c>
      <c r="AP537" s="223" t="e">
        <f ca="1">H537*_xll.qlYieldTSDiscount("YC-EUR-EONIA",L537)/AO537</f>
        <v>#VALUE!</v>
      </c>
      <c r="AQ537" s="224" t="str">
        <f ca="1">IF(ISERROR(AP537),"",_xll.qlBachelierBlackFormulaImpliedVol(IF(AF537="Receiver","Put",IF(AF537="Payer","Call","NA")),AE537+E537%%,AE537,_xll.qlDayCounterYearFraction("Act/365 (Fixed)",B537,K537),AP537))</f>
        <v/>
      </c>
      <c r="AR537" s="225" t="str">
        <f ca="1">IF(ISERROR(AP537),"",_xll.qlBlackFormulaImpliedStdDev(IF(AF537="Receiver","Put",IF(AF537="Payer","Call","NA")),AE537+E537%%,AE537,AP537)/SQRT(_xll.qlDayCounterYearFraction("Act/365 (Fixed)",B537,K537)))</f>
        <v/>
      </c>
    </row>
    <row r="538" spans="2:44">
      <c r="B538" s="210">
        <f t="shared" ca="1" si="28"/>
        <v>42276</v>
      </c>
      <c r="C538" s="107" t="s">
        <v>47</v>
      </c>
      <c r="D538" s="107" t="s">
        <v>47</v>
      </c>
      <c r="E538" s="107">
        <v>200</v>
      </c>
      <c r="F538" s="209" t="str">
        <f t="shared" si="29"/>
        <v>EUR FWD PREM 200 15Y15Y</v>
      </c>
      <c r="G538" s="212">
        <f t="shared" si="30"/>
        <v>6.3499999999999997E-3</v>
      </c>
      <c r="H538" s="213" t="str">
        <f>VLOOKUP(F538,SwaptionVols!$Z:$AE,4,FALSE)</f>
        <v>#N/A N/A</v>
      </c>
      <c r="I538" s="211" t="s">
        <v>7574</v>
      </c>
      <c r="J538" s="211" t="s">
        <v>7575</v>
      </c>
      <c r="K538" s="210">
        <f ca="1">_xll.qlCalendarAdvance(I538,B538,C538,J538)</f>
        <v>47756</v>
      </c>
      <c r="L538" s="210">
        <f ca="1">_xll.qlCalendarAdvance(I538,K538,"2d")</f>
        <v>47758</v>
      </c>
      <c r="M538" s="210">
        <f ca="1">_xll.qlCalendarAdvance(I538,L538,D538,"unadjusted")</f>
        <v>53237</v>
      </c>
      <c r="N538" s="211" t="s">
        <v>41</v>
      </c>
      <c r="O538" s="211" t="s">
        <v>7574</v>
      </c>
      <c r="P538" s="211" t="s">
        <v>7575</v>
      </c>
      <c r="Q538" s="211" t="s">
        <v>7575</v>
      </c>
      <c r="R538" s="211" t="s">
        <v>7670</v>
      </c>
      <c r="S538" s="214" t="str">
        <f ca="1">_xll.qlSchedule(,L538,M538,N538,O538,P538,Q538,R538)</f>
        <v>obj_00e4f#0000</v>
      </c>
      <c r="T538" s="211" t="s">
        <v>58</v>
      </c>
      <c r="U538" s="211" t="s">
        <v>7574</v>
      </c>
      <c r="V538" s="211" t="s">
        <v>7575</v>
      </c>
      <c r="W538" s="211" t="s">
        <v>7575</v>
      </c>
      <c r="X538" s="211" t="s">
        <v>7670</v>
      </c>
      <c r="Y538" s="214" t="str">
        <f ca="1">_xll.qlSchedule(,L538,M538,T538,U538,V538,W538,X538)</f>
        <v>obj_00e4e#0000</v>
      </c>
      <c r="Z538" s="215" t="s">
        <v>7671</v>
      </c>
      <c r="AA538" s="216" t="s">
        <v>7640</v>
      </c>
      <c r="AB538" s="216" t="s">
        <v>7672</v>
      </c>
      <c r="AC538" s="214" t="str">
        <f ca="1">_xll.qlVanillaSwap(,,,S538,,Z538,Y538,AA538,,AB538)</f>
        <v>obj_00e50#0000</v>
      </c>
      <c r="AD538" s="214" t="b">
        <f ca="1">_xll.qlInstrumentSetPricingEngine(AC538,_xll.qlDiscountingSwapEngine(,"YC-EUR-EONIA"))</f>
        <v>1</v>
      </c>
      <c r="AE538" s="217">
        <f ca="1">_xll.qlVanillaSwapFairRate(AC538,AD538)</f>
        <v>1.7540746024301154E-2</v>
      </c>
      <c r="AF538" s="209" t="str">
        <f t="shared" si="31"/>
        <v>Payer</v>
      </c>
      <c r="AG538" s="218">
        <v>10000</v>
      </c>
      <c r="AH538" s="219" t="str">
        <f ca="1">_xll.qlVanillaSwap(,AF538,AG538,S538,AE538+E538%%,Z538,Y538,AA538,,AB538)</f>
        <v>obj_015a1#0000</v>
      </c>
      <c r="AI538" s="219" t="str">
        <f ca="1">_xll.qlEuropeanExercise(,K538)</f>
        <v>obj_004d2#0000</v>
      </c>
      <c r="AJ538" s="211" t="s">
        <v>7669</v>
      </c>
      <c r="AK538" s="220" t="str">
        <f ca="1">_xll.qlSwaption(,AH538,AI538,AJ538)</f>
        <v>obj_01762#0000</v>
      </c>
      <c r="AL538" s="221" t="str">
        <f ca="1">_xll.qlConstantSwaptionVolatility(,,I538,J538,G538)</f>
        <v>obj_001c9#0000</v>
      </c>
      <c r="AM538" s="221" t="b">
        <f ca="1">_xll.qlInstrumentSetPricingEngine(AK538,_xll.qlBachelierBlackSwaptionEngine(,"YC-EUR-EONIA",AL538))</f>
        <v>1</v>
      </c>
      <c r="AN538" s="222">
        <f ca="1">_xll.qlInstrumentNPV(AK538,AM538)/_xll.qlYieldTSDiscount("YC-EUR-EONIA",L538)</f>
        <v>378.43072304112451</v>
      </c>
      <c r="AO538" s="222">
        <f ca="1">_xll.qlInstrumentResults(AK538,"annuity",AM538)</f>
        <v>110298.05386654861</v>
      </c>
      <c r="AP538" s="223" t="e">
        <f ca="1">H538*_xll.qlYieldTSDiscount("YC-EUR-EONIA",L538)/AO538</f>
        <v>#VALUE!</v>
      </c>
      <c r="AQ538" s="224" t="str">
        <f ca="1">IF(ISERROR(AP538),"",_xll.qlBachelierBlackFormulaImpliedVol(IF(AF538="Receiver","Put",IF(AF538="Payer","Call","NA")),AE538+E538%%,AE538,_xll.qlDayCounterYearFraction("Act/365 (Fixed)",B538,K538),AP538))</f>
        <v/>
      </c>
      <c r="AR538" s="225" t="str">
        <f ca="1">IF(ISERROR(AP538),"",_xll.qlBlackFormulaImpliedStdDev(IF(AF538="Receiver","Put",IF(AF538="Payer","Call","NA")),AE538+E538%%,AE538,AP538)/SQRT(_xll.qlDayCounterYearFraction("Act/365 (Fixed)",B538,K538)))</f>
        <v/>
      </c>
    </row>
    <row r="539" spans="2:44">
      <c r="B539" s="210">
        <f t="shared" ref="B539:B602" ca="1" si="32">RefDate</f>
        <v>42276</v>
      </c>
      <c r="C539" s="107" t="s">
        <v>209</v>
      </c>
      <c r="D539" s="107" t="s">
        <v>48</v>
      </c>
      <c r="E539" s="107">
        <v>-200</v>
      </c>
      <c r="F539" s="209" t="str">
        <f t="shared" si="29"/>
        <v>EUR FWD PREM-200 1M20Y</v>
      </c>
      <c r="G539" s="212">
        <f t="shared" si="30"/>
        <v>8.0400000000000003E-3</v>
      </c>
      <c r="H539" s="213" t="str">
        <f>VLOOKUP(F539,SwaptionVols!$Z:$AE,4,FALSE)</f>
        <v>#N/A N/A</v>
      </c>
      <c r="I539" s="211" t="s">
        <v>7574</v>
      </c>
      <c r="J539" s="211" t="s">
        <v>7575</v>
      </c>
      <c r="K539" s="210">
        <f ca="1">_xll.qlCalendarAdvance(I539,B539,C539,J539)</f>
        <v>42306</v>
      </c>
      <c r="L539" s="210">
        <f ca="1">_xll.qlCalendarAdvance(I539,K539,"2d")</f>
        <v>42310</v>
      </c>
      <c r="M539" s="210">
        <f ca="1">_xll.qlCalendarAdvance(I539,L539,D539,"unadjusted")</f>
        <v>49615</v>
      </c>
      <c r="N539" s="211" t="s">
        <v>41</v>
      </c>
      <c r="O539" s="211" t="s">
        <v>7574</v>
      </c>
      <c r="P539" s="211" t="s">
        <v>7575</v>
      </c>
      <c r="Q539" s="211" t="s">
        <v>7575</v>
      </c>
      <c r="R539" s="211" t="s">
        <v>7670</v>
      </c>
      <c r="S539" s="214" t="str">
        <f ca="1">_xll.qlSchedule(,L539,M539,N539,O539,P539,Q539,R539)</f>
        <v>obj_005ac#0000</v>
      </c>
      <c r="T539" s="211" t="s">
        <v>58</v>
      </c>
      <c r="U539" s="211" t="s">
        <v>7574</v>
      </c>
      <c r="V539" s="211" t="s">
        <v>7575</v>
      </c>
      <c r="W539" s="211" t="s">
        <v>7575</v>
      </c>
      <c r="X539" s="211" t="s">
        <v>7670</v>
      </c>
      <c r="Y539" s="214" t="str">
        <f ca="1">_xll.qlSchedule(,L539,M539,T539,U539,V539,W539,X539)</f>
        <v>obj_00661#0000</v>
      </c>
      <c r="Z539" s="215" t="s">
        <v>7671</v>
      </c>
      <c r="AA539" s="216" t="s">
        <v>7640</v>
      </c>
      <c r="AB539" s="216" t="s">
        <v>7672</v>
      </c>
      <c r="AC539" s="214" t="str">
        <f ca="1">_xll.qlVanillaSwap(,,,S539,,Z539,Y539,AA539,,AB539)</f>
        <v>obj_00bd4#0000</v>
      </c>
      <c r="AD539" s="214" t="b">
        <f ca="1">_xll.qlInstrumentSetPricingEngine(AC539,_xll.qlDiscountingSwapEngine(,"YC-EUR-EONIA"))</f>
        <v>1</v>
      </c>
      <c r="AE539" s="217">
        <f ca="1">_xll.qlVanillaSwapFairRate(AC539,AD539)</f>
        <v>1.4863954787188518E-2</v>
      </c>
      <c r="AF539" s="209" t="str">
        <f t="shared" si="31"/>
        <v>Receiver</v>
      </c>
      <c r="AG539" s="218">
        <v>10000</v>
      </c>
      <c r="AH539" s="219" t="str">
        <f ca="1">_xll.qlVanillaSwap(,AF539,AG539,S539,AE539+E539%%,Z539,Y539,AA539,,AB539)</f>
        <v>obj_012b4#0000</v>
      </c>
      <c r="AI539" s="219" t="str">
        <f ca="1">_xll.qlEuropeanExercise(,K539)</f>
        <v>obj_006ef#0000</v>
      </c>
      <c r="AJ539" s="211" t="s">
        <v>7669</v>
      </c>
      <c r="AK539" s="220" t="str">
        <f ca="1">_xll.qlSwaption(,AH539,AI539,AJ539)</f>
        <v>obj_0160c#0000</v>
      </c>
      <c r="AL539" s="221" t="str">
        <f ca="1">_xll.qlConstantSwaptionVolatility(,,I539,J539,G539)</f>
        <v>obj_0023c#0000</v>
      </c>
      <c r="AM539" s="221" t="b">
        <f ca="1">_xll.qlInstrumentSetPricingEngine(AK539,_xll.qlBachelierBlackSwaptionEngine(,"YC-EUR-EONIA",AL539))</f>
        <v>1</v>
      </c>
      <c r="AN539" s="222">
        <f ca="1">_xll.qlInstrumentNPV(AK539,AM539)/_xll.qlYieldTSDiscount("YC-EUR-EONIA",L539)</f>
        <v>9.0629463385943333E-17</v>
      </c>
      <c r="AO539" s="222">
        <f ca="1">_xll.qlInstrumentResults(AK539,"annuity",AM539)</f>
        <v>171940.07268448468</v>
      </c>
      <c r="AP539" s="223" t="e">
        <f ca="1">H539*_xll.qlYieldTSDiscount("YC-EUR-EONIA",L539)/AO539</f>
        <v>#VALUE!</v>
      </c>
      <c r="AQ539" s="224" t="str">
        <f ca="1">IF(ISERROR(AP539),"",_xll.qlBachelierBlackFormulaImpliedVol(IF(AF539="Receiver","Put",IF(AF539="Payer","Call","NA")),AE539+E539%%,AE539,_xll.qlDayCounterYearFraction("Act/365 (Fixed)",B539,K539),AP539))</f>
        <v/>
      </c>
      <c r="AR539" s="225" t="str">
        <f ca="1">IF(ISERROR(AP539),"",_xll.qlBlackFormulaImpliedStdDev(IF(AF539="Receiver","Put",IF(AF539="Payer","Call","NA")),AE539+E539%%,AE539,AP539)/SQRT(_xll.qlDayCounterYearFraction("Act/365 (Fixed)",B539,K539)))</f>
        <v/>
      </c>
    </row>
    <row r="540" spans="2:44">
      <c r="B540" s="210">
        <f t="shared" ca="1" si="32"/>
        <v>42276</v>
      </c>
      <c r="C540" s="107" t="s">
        <v>209</v>
      </c>
      <c r="D540" s="107" t="s">
        <v>48</v>
      </c>
      <c r="E540" s="107">
        <v>-100</v>
      </c>
      <c r="F540" s="209" t="str">
        <f t="shared" ref="F540:F603" si="33">H$218&amp;IF(E540&gt;0," ","")&amp;E540&amp;" "&amp;C540&amp;D540</f>
        <v>EUR FWD PREM-100 1M20Y</v>
      </c>
      <c r="G540" s="212">
        <f t="shared" ref="G540:G603" si="34">VLOOKUP(C540&amp;D540,$F$4:$G$214,2,0)</f>
        <v>8.0400000000000003E-3</v>
      </c>
      <c r="H540" s="213" t="str">
        <f>VLOOKUP(F540,SwaptionVols!$Z:$AE,4,FALSE)</f>
        <v>#N/A N/A</v>
      </c>
      <c r="I540" s="211" t="s">
        <v>7574</v>
      </c>
      <c r="J540" s="211" t="s">
        <v>7575</v>
      </c>
      <c r="K540" s="210">
        <f ca="1">_xll.qlCalendarAdvance(I540,B540,C540,J540)</f>
        <v>42306</v>
      </c>
      <c r="L540" s="210">
        <f ca="1">_xll.qlCalendarAdvance(I540,K540,"2d")</f>
        <v>42310</v>
      </c>
      <c r="M540" s="210">
        <f ca="1">_xll.qlCalendarAdvance(I540,L540,D540,"unadjusted")</f>
        <v>49615</v>
      </c>
      <c r="N540" s="211" t="s">
        <v>41</v>
      </c>
      <c r="O540" s="211" t="s">
        <v>7574</v>
      </c>
      <c r="P540" s="211" t="s">
        <v>7575</v>
      </c>
      <c r="Q540" s="211" t="s">
        <v>7575</v>
      </c>
      <c r="R540" s="211" t="s">
        <v>7670</v>
      </c>
      <c r="S540" s="214" t="str">
        <f ca="1">_xll.qlSchedule(,L540,M540,N540,O540,P540,Q540,R540)</f>
        <v>obj_00669#0000</v>
      </c>
      <c r="T540" s="211" t="s">
        <v>58</v>
      </c>
      <c r="U540" s="211" t="s">
        <v>7574</v>
      </c>
      <c r="V540" s="211" t="s">
        <v>7575</v>
      </c>
      <c r="W540" s="211" t="s">
        <v>7575</v>
      </c>
      <c r="X540" s="211" t="s">
        <v>7670</v>
      </c>
      <c r="Y540" s="214" t="str">
        <f ca="1">_xll.qlSchedule(,L540,M540,T540,U540,V540,W540,X540)</f>
        <v>obj_00aa0#0000</v>
      </c>
      <c r="Z540" s="215" t="s">
        <v>7671</v>
      </c>
      <c r="AA540" s="216" t="s">
        <v>7640</v>
      </c>
      <c r="AB540" s="216" t="s">
        <v>7672</v>
      </c>
      <c r="AC540" s="214" t="str">
        <f ca="1">_xll.qlVanillaSwap(,,,S540,,Z540,Y540,AA540,,AB540)</f>
        <v>obj_00cf8#0000</v>
      </c>
      <c r="AD540" s="214" t="b">
        <f ca="1">_xll.qlInstrumentSetPricingEngine(AC540,_xll.qlDiscountingSwapEngine(,"YC-EUR-EONIA"))</f>
        <v>1</v>
      </c>
      <c r="AE540" s="217">
        <f ca="1">_xll.qlVanillaSwapFairRate(AC540,AD540)</f>
        <v>1.4863954787188518E-2</v>
      </c>
      <c r="AF540" s="209" t="str">
        <f t="shared" ref="AF540:AF603" si="35">IF(E540&gt;0,"Payer",IF(E540&lt;0,"Receiver","NA"))</f>
        <v>Receiver</v>
      </c>
      <c r="AG540" s="218">
        <v>10000</v>
      </c>
      <c r="AH540" s="219" t="str">
        <f ca="1">_xll.qlVanillaSwap(,AF540,AG540,S540,AE540+E540%%,Z540,Y540,AA540,,AB540)</f>
        <v>obj_013d3#0000</v>
      </c>
      <c r="AI540" s="219" t="str">
        <f ca="1">_xll.qlEuropeanExercise(,K540)</f>
        <v>obj_003d8#0000</v>
      </c>
      <c r="AJ540" s="211" t="s">
        <v>7669</v>
      </c>
      <c r="AK540" s="220" t="str">
        <f ca="1">_xll.qlSwaption(,AH540,AI540,AJ540)</f>
        <v>obj_0145c#0000</v>
      </c>
      <c r="AL540" s="221" t="str">
        <f ca="1">_xll.qlConstantSwaptionVolatility(,,I540,J540,G540)</f>
        <v>obj_0031d#0000</v>
      </c>
      <c r="AM540" s="221" t="b">
        <f ca="1">_xll.qlInstrumentSetPricingEngine(AK540,_xll.qlBachelierBlackSwaptionEngine(,"YC-EUR-EONIA",AL540))</f>
        <v>1</v>
      </c>
      <c r="AN540" s="222">
        <f ca="1">_xll.qlInstrumentNPV(AK540,AM540)/_xll.qlYieldTSDiscount("YC-EUR-EONIA",L540)</f>
        <v>5.9938092769816704E-4</v>
      </c>
      <c r="AO540" s="222">
        <f ca="1">_xll.qlInstrumentResults(AK540,"annuity",AM540)</f>
        <v>171940.07268448468</v>
      </c>
      <c r="AP540" s="223" t="e">
        <f ca="1">H540*_xll.qlYieldTSDiscount("YC-EUR-EONIA",L540)/AO540</f>
        <v>#VALUE!</v>
      </c>
      <c r="AQ540" s="224" t="str">
        <f ca="1">IF(ISERROR(AP540),"",_xll.qlBachelierBlackFormulaImpliedVol(IF(AF540="Receiver","Put",IF(AF540="Payer","Call","NA")),AE540+E540%%,AE540,_xll.qlDayCounterYearFraction("Act/365 (Fixed)",B540,K540),AP540))</f>
        <v/>
      </c>
      <c r="AR540" s="225" t="str">
        <f ca="1">IF(ISERROR(AP540),"",_xll.qlBlackFormulaImpliedStdDev(IF(AF540="Receiver","Put",IF(AF540="Payer","Call","NA")),AE540+E540%%,AE540,AP540)/SQRT(_xll.qlDayCounterYearFraction("Act/365 (Fixed)",B540,K540)))</f>
        <v/>
      </c>
    </row>
    <row r="541" spans="2:44">
      <c r="B541" s="210">
        <f t="shared" ca="1" si="32"/>
        <v>42276</v>
      </c>
      <c r="C541" s="107" t="s">
        <v>209</v>
      </c>
      <c r="D541" s="107" t="s">
        <v>48</v>
      </c>
      <c r="E541" s="107">
        <v>-50</v>
      </c>
      <c r="F541" s="209" t="str">
        <f t="shared" si="33"/>
        <v>EUR FWD PREM-50 1M20Y</v>
      </c>
      <c r="G541" s="212">
        <f t="shared" si="34"/>
        <v>8.0400000000000003E-3</v>
      </c>
      <c r="H541" s="213" t="str">
        <f>VLOOKUP(F541,SwaptionVols!$Z:$AE,4,FALSE)</f>
        <v>#N/A N/A</v>
      </c>
      <c r="I541" s="211" t="s">
        <v>7574</v>
      </c>
      <c r="J541" s="211" t="s">
        <v>7575</v>
      </c>
      <c r="K541" s="210">
        <f ca="1">_xll.qlCalendarAdvance(I541,B541,C541,J541)</f>
        <v>42306</v>
      </c>
      <c r="L541" s="210">
        <f ca="1">_xll.qlCalendarAdvance(I541,K541,"2d")</f>
        <v>42310</v>
      </c>
      <c r="M541" s="210">
        <f ca="1">_xll.qlCalendarAdvance(I541,L541,D541,"unadjusted")</f>
        <v>49615</v>
      </c>
      <c r="N541" s="211" t="s">
        <v>41</v>
      </c>
      <c r="O541" s="211" t="s">
        <v>7574</v>
      </c>
      <c r="P541" s="211" t="s">
        <v>7575</v>
      </c>
      <c r="Q541" s="211" t="s">
        <v>7575</v>
      </c>
      <c r="R541" s="211" t="s">
        <v>7670</v>
      </c>
      <c r="S541" s="214" t="str">
        <f ca="1">_xll.qlSchedule(,L541,M541,N541,O541,P541,Q541,R541)</f>
        <v>obj_00813#0000</v>
      </c>
      <c r="T541" s="211" t="s">
        <v>58</v>
      </c>
      <c r="U541" s="211" t="s">
        <v>7574</v>
      </c>
      <c r="V541" s="211" t="s">
        <v>7575</v>
      </c>
      <c r="W541" s="211" t="s">
        <v>7575</v>
      </c>
      <c r="X541" s="211" t="s">
        <v>7670</v>
      </c>
      <c r="Y541" s="214" t="str">
        <f ca="1">_xll.qlSchedule(,L541,M541,T541,U541,V541,W541,X541)</f>
        <v>obj_00814#0000</v>
      </c>
      <c r="Z541" s="215" t="s">
        <v>7671</v>
      </c>
      <c r="AA541" s="216" t="s">
        <v>7640</v>
      </c>
      <c r="AB541" s="216" t="s">
        <v>7672</v>
      </c>
      <c r="AC541" s="214" t="str">
        <f ca="1">_xll.qlVanillaSwap(,,,S541,,Z541,Y541,AA541,,AB541)</f>
        <v>obj_00d06#0000</v>
      </c>
      <c r="AD541" s="214" t="b">
        <f ca="1">_xll.qlInstrumentSetPricingEngine(AC541,_xll.qlDiscountingSwapEngine(,"YC-EUR-EONIA"))</f>
        <v>1</v>
      </c>
      <c r="AE541" s="217">
        <f ca="1">_xll.qlVanillaSwapFairRate(AC541,AD541)</f>
        <v>1.4863954787188518E-2</v>
      </c>
      <c r="AF541" s="209" t="str">
        <f t="shared" si="35"/>
        <v>Receiver</v>
      </c>
      <c r="AG541" s="218">
        <v>10000</v>
      </c>
      <c r="AH541" s="219" t="str">
        <f ca="1">_xll.qlVanillaSwap(,AF541,AG541,S541,AE541+E541%%,Z541,Y541,AA541,,AB541)</f>
        <v>obj_01274#0000</v>
      </c>
      <c r="AI541" s="219" t="str">
        <f ca="1">_xll.qlEuropeanExercise(,K541)</f>
        <v>obj_00487#0000</v>
      </c>
      <c r="AJ541" s="211" t="s">
        <v>7669</v>
      </c>
      <c r="AK541" s="220" t="str">
        <f ca="1">_xll.qlSwaption(,AH541,AI541,AJ541)</f>
        <v>obj_01471#0000</v>
      </c>
      <c r="AL541" s="221" t="str">
        <f ca="1">_xll.qlConstantSwaptionVolatility(,,I541,J541,G541)</f>
        <v>obj_00244#0000</v>
      </c>
      <c r="AM541" s="221" t="b">
        <f ca="1">_xll.qlInstrumentSetPricingEngine(AK541,_xll.qlBachelierBlackSwaptionEngine(,"YC-EUR-EONIA",AL541))</f>
        <v>1</v>
      </c>
      <c r="AN541" s="222">
        <f ca="1">_xll.qlInstrumentNPV(AK541,AM541)/_xll.qlYieldTSDiscount("YC-EUR-EONIA",L541)</f>
        <v>2.1130710171180014</v>
      </c>
      <c r="AO541" s="222">
        <f ca="1">_xll.qlInstrumentResults(AK541,"annuity",AM541)</f>
        <v>171940.07268448468</v>
      </c>
      <c r="AP541" s="223" t="e">
        <f ca="1">H541*_xll.qlYieldTSDiscount("YC-EUR-EONIA",L541)/AO541</f>
        <v>#VALUE!</v>
      </c>
      <c r="AQ541" s="224" t="str">
        <f ca="1">IF(ISERROR(AP541),"",_xll.qlBachelierBlackFormulaImpliedVol(IF(AF541="Receiver","Put",IF(AF541="Payer","Call","NA")),AE541+E541%%,AE541,_xll.qlDayCounterYearFraction("Act/365 (Fixed)",B541,K541),AP541))</f>
        <v/>
      </c>
      <c r="AR541" s="225" t="str">
        <f ca="1">IF(ISERROR(AP541),"",_xll.qlBlackFormulaImpliedStdDev(IF(AF541="Receiver","Put",IF(AF541="Payer","Call","NA")),AE541+E541%%,AE541,AP541)/SQRT(_xll.qlDayCounterYearFraction("Act/365 (Fixed)",B541,K541)))</f>
        <v/>
      </c>
    </row>
    <row r="542" spans="2:44">
      <c r="B542" s="210">
        <f t="shared" ca="1" si="32"/>
        <v>42276</v>
      </c>
      <c r="C542" s="107" t="s">
        <v>209</v>
      </c>
      <c r="D542" s="107" t="s">
        <v>48</v>
      </c>
      <c r="E542" s="107">
        <v>-25</v>
      </c>
      <c r="F542" s="209" t="str">
        <f t="shared" si="33"/>
        <v>EUR FWD PREM-25 1M20Y</v>
      </c>
      <c r="G542" s="212">
        <f t="shared" si="34"/>
        <v>8.0400000000000003E-3</v>
      </c>
      <c r="H542" s="213" t="str">
        <f>VLOOKUP(F542,SwaptionVols!$Z:$AE,4,FALSE)</f>
        <v>#N/A N/A</v>
      </c>
      <c r="I542" s="211" t="s">
        <v>7574</v>
      </c>
      <c r="J542" s="211" t="s">
        <v>7575</v>
      </c>
      <c r="K542" s="210">
        <f ca="1">_xll.qlCalendarAdvance(I542,B542,C542,J542)</f>
        <v>42306</v>
      </c>
      <c r="L542" s="210">
        <f ca="1">_xll.qlCalendarAdvance(I542,K542,"2d")</f>
        <v>42310</v>
      </c>
      <c r="M542" s="210">
        <f ca="1">_xll.qlCalendarAdvance(I542,L542,D542,"unadjusted")</f>
        <v>49615</v>
      </c>
      <c r="N542" s="211" t="s">
        <v>41</v>
      </c>
      <c r="O542" s="211" t="s">
        <v>7574</v>
      </c>
      <c r="P542" s="211" t="s">
        <v>7575</v>
      </c>
      <c r="Q542" s="211" t="s">
        <v>7575</v>
      </c>
      <c r="R542" s="211" t="s">
        <v>7670</v>
      </c>
      <c r="S542" s="214" t="str">
        <f ca="1">_xll.qlSchedule(,L542,M542,N542,O542,P542,Q542,R542)</f>
        <v>obj_007d8#0000</v>
      </c>
      <c r="T542" s="211" t="s">
        <v>58</v>
      </c>
      <c r="U542" s="211" t="s">
        <v>7574</v>
      </c>
      <c r="V542" s="211" t="s">
        <v>7575</v>
      </c>
      <c r="W542" s="211" t="s">
        <v>7575</v>
      </c>
      <c r="X542" s="211" t="s">
        <v>7670</v>
      </c>
      <c r="Y542" s="214" t="str">
        <f ca="1">_xll.qlSchedule(,L542,M542,T542,U542,V542,W542,X542)</f>
        <v>obj_007d9#0000</v>
      </c>
      <c r="Z542" s="215" t="s">
        <v>7671</v>
      </c>
      <c r="AA542" s="216" t="s">
        <v>7640</v>
      </c>
      <c r="AB542" s="216" t="s">
        <v>7672</v>
      </c>
      <c r="AC542" s="214" t="str">
        <f ca="1">_xll.qlVanillaSwap(,,,S542,,Z542,Y542,AA542,,AB542)</f>
        <v>obj_00d40#0000</v>
      </c>
      <c r="AD542" s="214" t="b">
        <f ca="1">_xll.qlInstrumentSetPricingEngine(AC542,_xll.qlDiscountingSwapEngine(,"YC-EUR-EONIA"))</f>
        <v>1</v>
      </c>
      <c r="AE542" s="217">
        <f ca="1">_xll.qlVanillaSwapFairRate(AC542,AD542)</f>
        <v>1.4863954787188518E-2</v>
      </c>
      <c r="AF542" s="209" t="str">
        <f t="shared" si="35"/>
        <v>Receiver</v>
      </c>
      <c r="AG542" s="218">
        <v>10000</v>
      </c>
      <c r="AH542" s="219" t="str">
        <f ca="1">_xll.qlVanillaSwap(,AF542,AG542,S542,AE542+E542%%,Z542,Y542,AA542,,AB542)</f>
        <v>obj_01629#0000</v>
      </c>
      <c r="AI542" s="219" t="str">
        <f ca="1">_xll.qlEuropeanExercise(,K542)</f>
        <v>obj_0067a#0000</v>
      </c>
      <c r="AJ542" s="211" t="s">
        <v>7669</v>
      </c>
      <c r="AK542" s="220" t="str">
        <f ca="1">_xll.qlSwaption(,AH542,AI542,AJ542)</f>
        <v>obj_017be#0000</v>
      </c>
      <c r="AL542" s="221" t="str">
        <f ca="1">_xll.qlConstantSwaptionVolatility(,,I542,J542,G542)</f>
        <v>obj_00229#0000</v>
      </c>
      <c r="AM542" s="221" t="b">
        <f ca="1">_xll.qlInstrumentSetPricingEngine(AK542,_xll.qlBachelierBlackSwaptionEngine(,"YC-EUR-EONIA",AL542))</f>
        <v>1</v>
      </c>
      <c r="AN542" s="222">
        <f ca="1">_xll.qlInstrumentNPV(AK542,AM542)/_xll.qlYieldTSDiscount("YC-EUR-EONIA",L542)</f>
        <v>28.02986995478954</v>
      </c>
      <c r="AO542" s="222">
        <f ca="1">_xll.qlInstrumentResults(AK542,"annuity",AM542)</f>
        <v>171940.07268448468</v>
      </c>
      <c r="AP542" s="223" t="e">
        <f ca="1">H542*_xll.qlYieldTSDiscount("YC-EUR-EONIA",L542)/AO542</f>
        <v>#VALUE!</v>
      </c>
      <c r="AQ542" s="224" t="str">
        <f ca="1">IF(ISERROR(AP542),"",_xll.qlBachelierBlackFormulaImpliedVol(IF(AF542="Receiver","Put",IF(AF542="Payer","Call","NA")),AE542+E542%%,AE542,_xll.qlDayCounterYearFraction("Act/365 (Fixed)",B542,K542),AP542))</f>
        <v/>
      </c>
      <c r="AR542" s="225" t="str">
        <f ca="1">IF(ISERROR(AP542),"",_xll.qlBlackFormulaImpliedStdDev(IF(AF542="Receiver","Put",IF(AF542="Payer","Call","NA")),AE542+E542%%,AE542,AP542)/SQRT(_xll.qlDayCounterYearFraction("Act/365 (Fixed)",B542,K542)))</f>
        <v/>
      </c>
    </row>
    <row r="543" spans="2:44">
      <c r="B543" s="210">
        <f t="shared" ca="1" si="32"/>
        <v>42276</v>
      </c>
      <c r="C543" s="107" t="s">
        <v>209</v>
      </c>
      <c r="D543" s="107" t="s">
        <v>48</v>
      </c>
      <c r="E543" s="107">
        <v>25</v>
      </c>
      <c r="F543" s="209" t="str">
        <f t="shared" si="33"/>
        <v>EUR FWD PREM 25 1M20Y</v>
      </c>
      <c r="G543" s="212">
        <f t="shared" si="34"/>
        <v>8.0400000000000003E-3</v>
      </c>
      <c r="H543" s="213" t="str">
        <f>VLOOKUP(F543,SwaptionVols!$Z:$AE,4,FALSE)</f>
        <v>#N/A N/A</v>
      </c>
      <c r="I543" s="211" t="s">
        <v>7574</v>
      </c>
      <c r="J543" s="211" t="s">
        <v>7575</v>
      </c>
      <c r="K543" s="210">
        <f ca="1">_xll.qlCalendarAdvance(I543,B543,C543,J543)</f>
        <v>42306</v>
      </c>
      <c r="L543" s="210">
        <f ca="1">_xll.qlCalendarAdvance(I543,K543,"2d")</f>
        <v>42310</v>
      </c>
      <c r="M543" s="210">
        <f ca="1">_xll.qlCalendarAdvance(I543,L543,D543,"unadjusted")</f>
        <v>49615</v>
      </c>
      <c r="N543" s="211" t="s">
        <v>41</v>
      </c>
      <c r="O543" s="211" t="s">
        <v>7574</v>
      </c>
      <c r="P543" s="211" t="s">
        <v>7575</v>
      </c>
      <c r="Q543" s="211" t="s">
        <v>7575</v>
      </c>
      <c r="R543" s="211" t="s">
        <v>7670</v>
      </c>
      <c r="S543" s="214" t="str">
        <f ca="1">_xll.qlSchedule(,L543,M543,N543,O543,P543,Q543,R543)</f>
        <v>obj_0050c#0000</v>
      </c>
      <c r="T543" s="211" t="s">
        <v>58</v>
      </c>
      <c r="U543" s="211" t="s">
        <v>7574</v>
      </c>
      <c r="V543" s="211" t="s">
        <v>7575</v>
      </c>
      <c r="W543" s="211" t="s">
        <v>7575</v>
      </c>
      <c r="X543" s="211" t="s">
        <v>7670</v>
      </c>
      <c r="Y543" s="214" t="str">
        <f ca="1">_xll.qlSchedule(,L543,M543,T543,U543,V543,W543,X543)</f>
        <v>obj_0064e#0000</v>
      </c>
      <c r="Z543" s="215" t="s">
        <v>7671</v>
      </c>
      <c r="AA543" s="216" t="s">
        <v>7640</v>
      </c>
      <c r="AB543" s="216" t="s">
        <v>7672</v>
      </c>
      <c r="AC543" s="214" t="str">
        <f ca="1">_xll.qlVanillaSwap(,,,S543,,Z543,Y543,AA543,,AB543)</f>
        <v>obj_00ae4#0000</v>
      </c>
      <c r="AD543" s="214" t="b">
        <f ca="1">_xll.qlInstrumentSetPricingEngine(AC543,_xll.qlDiscountingSwapEngine(,"YC-EUR-EONIA"))</f>
        <v>1</v>
      </c>
      <c r="AE543" s="217">
        <f ca="1">_xll.qlVanillaSwapFairRate(AC543,AD543)</f>
        <v>1.4863954787188518E-2</v>
      </c>
      <c r="AF543" s="209" t="str">
        <f t="shared" si="35"/>
        <v>Payer</v>
      </c>
      <c r="AG543" s="218">
        <v>10000</v>
      </c>
      <c r="AH543" s="219" t="str">
        <f ca="1">_xll.qlVanillaSwap(,AF543,AG543,S543,AE543+E543%%,Z543,Y543,AA543,,AB543)</f>
        <v>obj_0143b#0000</v>
      </c>
      <c r="AI543" s="219" t="str">
        <f ca="1">_xll.qlEuropeanExercise(,K543)</f>
        <v>obj_009f2#0000</v>
      </c>
      <c r="AJ543" s="211" t="s">
        <v>7669</v>
      </c>
      <c r="AK543" s="220" t="str">
        <f ca="1">_xll.qlSwaption(,AH543,AI543,AJ543)</f>
        <v>obj_016a4#0000</v>
      </c>
      <c r="AL543" s="221" t="str">
        <f ca="1">_xll.qlConstantSwaptionVolatility(,,I543,J543,G543)</f>
        <v>obj_0030a#0000</v>
      </c>
      <c r="AM543" s="221" t="b">
        <f ca="1">_xll.qlInstrumentSetPricingEngine(AK543,_xll.qlBachelierBlackSwaptionEngine(,"YC-EUR-EONIA",AL543))</f>
        <v>1</v>
      </c>
      <c r="AN543" s="222">
        <f ca="1">_xll.qlInstrumentNPV(AK543,AM543)/_xll.qlYieldTSDiscount("YC-EUR-EONIA",L543)</f>
        <v>28.029869954789099</v>
      </c>
      <c r="AO543" s="222">
        <f ca="1">_xll.qlInstrumentResults(AK543,"annuity",AM543)</f>
        <v>171940.07268448468</v>
      </c>
      <c r="AP543" s="223" t="e">
        <f ca="1">H543*_xll.qlYieldTSDiscount("YC-EUR-EONIA",L543)/AO543</f>
        <v>#VALUE!</v>
      </c>
      <c r="AQ543" s="224" t="str">
        <f ca="1">IF(ISERROR(AP543),"",_xll.qlBachelierBlackFormulaImpliedVol(IF(AF543="Receiver","Put",IF(AF543="Payer","Call","NA")),AE543+E543%%,AE543,_xll.qlDayCounterYearFraction("Act/365 (Fixed)",B543,K543),AP543))</f>
        <v/>
      </c>
      <c r="AR543" s="225" t="str">
        <f ca="1">IF(ISERROR(AP543),"",_xll.qlBlackFormulaImpliedStdDev(IF(AF543="Receiver","Put",IF(AF543="Payer","Call","NA")),AE543+E543%%,AE543,AP543)/SQRT(_xll.qlDayCounterYearFraction("Act/365 (Fixed)",B543,K543)))</f>
        <v/>
      </c>
    </row>
    <row r="544" spans="2:44">
      <c r="B544" s="210">
        <f t="shared" ca="1" si="32"/>
        <v>42276</v>
      </c>
      <c r="C544" s="107" t="s">
        <v>209</v>
      </c>
      <c r="D544" s="107" t="s">
        <v>48</v>
      </c>
      <c r="E544" s="107">
        <v>50</v>
      </c>
      <c r="F544" s="209" t="str">
        <f t="shared" si="33"/>
        <v>EUR FWD PREM 50 1M20Y</v>
      </c>
      <c r="G544" s="212">
        <f t="shared" si="34"/>
        <v>8.0400000000000003E-3</v>
      </c>
      <c r="H544" s="213" t="str">
        <f>VLOOKUP(F544,SwaptionVols!$Z:$AE,4,FALSE)</f>
        <v>#N/A N/A</v>
      </c>
      <c r="I544" s="211" t="s">
        <v>7574</v>
      </c>
      <c r="J544" s="211" t="s">
        <v>7575</v>
      </c>
      <c r="K544" s="210">
        <f ca="1">_xll.qlCalendarAdvance(I544,B544,C544,J544)</f>
        <v>42306</v>
      </c>
      <c r="L544" s="210">
        <f ca="1">_xll.qlCalendarAdvance(I544,K544,"2d")</f>
        <v>42310</v>
      </c>
      <c r="M544" s="210">
        <f ca="1">_xll.qlCalendarAdvance(I544,L544,D544,"unadjusted")</f>
        <v>49615</v>
      </c>
      <c r="N544" s="211" t="s">
        <v>41</v>
      </c>
      <c r="O544" s="211" t="s">
        <v>7574</v>
      </c>
      <c r="P544" s="211" t="s">
        <v>7575</v>
      </c>
      <c r="Q544" s="211" t="s">
        <v>7575</v>
      </c>
      <c r="R544" s="211" t="s">
        <v>7670</v>
      </c>
      <c r="S544" s="214" t="str">
        <f ca="1">_xll.qlSchedule(,L544,M544,N544,O544,P544,Q544,R544)</f>
        <v>obj_00b77#0000</v>
      </c>
      <c r="T544" s="211" t="s">
        <v>58</v>
      </c>
      <c r="U544" s="211" t="s">
        <v>7574</v>
      </c>
      <c r="V544" s="211" t="s">
        <v>7575</v>
      </c>
      <c r="W544" s="211" t="s">
        <v>7575</v>
      </c>
      <c r="X544" s="211" t="s">
        <v>7670</v>
      </c>
      <c r="Y544" s="214" t="str">
        <f ca="1">_xll.qlSchedule(,L544,M544,T544,U544,V544,W544,X544)</f>
        <v>obj_00877#0000</v>
      </c>
      <c r="Z544" s="215" t="s">
        <v>7671</v>
      </c>
      <c r="AA544" s="216" t="s">
        <v>7640</v>
      </c>
      <c r="AB544" s="216" t="s">
        <v>7672</v>
      </c>
      <c r="AC544" s="214" t="str">
        <f ca="1">_xll.qlVanillaSwap(,,,S544,,Z544,Y544,AA544,,AB544)</f>
        <v>obj_00b78#0000</v>
      </c>
      <c r="AD544" s="214" t="b">
        <f ca="1">_xll.qlInstrumentSetPricingEngine(AC544,_xll.qlDiscountingSwapEngine(,"YC-EUR-EONIA"))</f>
        <v>1</v>
      </c>
      <c r="AE544" s="217">
        <f ca="1">_xll.qlVanillaSwapFairRate(AC544,AD544)</f>
        <v>1.4863954787188518E-2</v>
      </c>
      <c r="AF544" s="209" t="str">
        <f t="shared" si="35"/>
        <v>Payer</v>
      </c>
      <c r="AG544" s="218">
        <v>10000</v>
      </c>
      <c r="AH544" s="219" t="str">
        <f ca="1">_xll.qlVanillaSwap(,AF544,AG544,S544,AE544+E544%%,Z544,Y544,AA544,,AB544)</f>
        <v>obj_01520#0000</v>
      </c>
      <c r="AI544" s="219" t="str">
        <f ca="1">_xll.qlEuropeanExercise(,K544)</f>
        <v>obj_00bcf#0000</v>
      </c>
      <c r="AJ544" s="211" t="s">
        <v>7669</v>
      </c>
      <c r="AK544" s="220" t="str">
        <f ca="1">_xll.qlSwaption(,AH544,AI544,AJ544)</f>
        <v>obj_017b6#0000</v>
      </c>
      <c r="AL544" s="221" t="str">
        <f ca="1">_xll.qlConstantSwaptionVolatility(,,I544,J544,G544)</f>
        <v>obj_002ce#0000</v>
      </c>
      <c r="AM544" s="221" t="b">
        <f ca="1">_xll.qlInstrumentSetPricingEngine(AK544,_xll.qlBachelierBlackSwaptionEngine(,"YC-EUR-EONIA",AL544))</f>
        <v>1</v>
      </c>
      <c r="AN544" s="222">
        <f ca="1">_xll.qlInstrumentNPV(AK544,AM544)/_xll.qlYieldTSDiscount("YC-EUR-EONIA",L544)</f>
        <v>2.1130710171177056</v>
      </c>
      <c r="AO544" s="222">
        <f ca="1">_xll.qlInstrumentResults(AK544,"annuity",AM544)</f>
        <v>171940.07268448468</v>
      </c>
      <c r="AP544" s="223" t="e">
        <f ca="1">H544*_xll.qlYieldTSDiscount("YC-EUR-EONIA",L544)/AO544</f>
        <v>#VALUE!</v>
      </c>
      <c r="AQ544" s="224" t="str">
        <f ca="1">IF(ISERROR(AP544),"",_xll.qlBachelierBlackFormulaImpliedVol(IF(AF544="Receiver","Put",IF(AF544="Payer","Call","NA")),AE544+E544%%,AE544,_xll.qlDayCounterYearFraction("Act/365 (Fixed)",B544,K544),AP544))</f>
        <v/>
      </c>
      <c r="AR544" s="225" t="str">
        <f ca="1">IF(ISERROR(AP544),"",_xll.qlBlackFormulaImpliedStdDev(IF(AF544="Receiver","Put",IF(AF544="Payer","Call","NA")),AE544+E544%%,AE544,AP544)/SQRT(_xll.qlDayCounterYearFraction("Act/365 (Fixed)",B544,K544)))</f>
        <v/>
      </c>
    </row>
    <row r="545" spans="2:44">
      <c r="B545" s="210">
        <f t="shared" ca="1" si="32"/>
        <v>42276</v>
      </c>
      <c r="C545" s="107" t="s">
        <v>209</v>
      </c>
      <c r="D545" s="107" t="s">
        <v>48</v>
      </c>
      <c r="E545" s="107">
        <v>100</v>
      </c>
      <c r="F545" s="209" t="str">
        <f t="shared" si="33"/>
        <v>EUR FWD PREM 100 1M20Y</v>
      </c>
      <c r="G545" s="212">
        <f t="shared" si="34"/>
        <v>8.0400000000000003E-3</v>
      </c>
      <c r="H545" s="213" t="str">
        <f>VLOOKUP(F545,SwaptionVols!$Z:$AE,4,FALSE)</f>
        <v>#N/A N/A</v>
      </c>
      <c r="I545" s="211" t="s">
        <v>7574</v>
      </c>
      <c r="J545" s="211" t="s">
        <v>7575</v>
      </c>
      <c r="K545" s="210">
        <f ca="1">_xll.qlCalendarAdvance(I545,B545,C545,J545)</f>
        <v>42306</v>
      </c>
      <c r="L545" s="210">
        <f ca="1">_xll.qlCalendarAdvance(I545,K545,"2d")</f>
        <v>42310</v>
      </c>
      <c r="M545" s="210">
        <f ca="1">_xll.qlCalendarAdvance(I545,L545,D545,"unadjusted")</f>
        <v>49615</v>
      </c>
      <c r="N545" s="211" t="s">
        <v>41</v>
      </c>
      <c r="O545" s="211" t="s">
        <v>7574</v>
      </c>
      <c r="P545" s="211" t="s">
        <v>7575</v>
      </c>
      <c r="Q545" s="211" t="s">
        <v>7575</v>
      </c>
      <c r="R545" s="211" t="s">
        <v>7670</v>
      </c>
      <c r="S545" s="214" t="str">
        <f ca="1">_xll.qlSchedule(,L545,M545,N545,O545,P545,Q545,R545)</f>
        <v>obj_007cb#0000</v>
      </c>
      <c r="T545" s="211" t="s">
        <v>58</v>
      </c>
      <c r="U545" s="211" t="s">
        <v>7574</v>
      </c>
      <c r="V545" s="211" t="s">
        <v>7575</v>
      </c>
      <c r="W545" s="211" t="s">
        <v>7575</v>
      </c>
      <c r="X545" s="211" t="s">
        <v>7670</v>
      </c>
      <c r="Y545" s="214" t="str">
        <f ca="1">_xll.qlSchedule(,L545,M545,T545,U545,V545,W545,X545)</f>
        <v>obj_00b93#0000</v>
      </c>
      <c r="Z545" s="215" t="s">
        <v>7671</v>
      </c>
      <c r="AA545" s="216" t="s">
        <v>7640</v>
      </c>
      <c r="AB545" s="216" t="s">
        <v>7672</v>
      </c>
      <c r="AC545" s="214" t="str">
        <f ca="1">_xll.qlVanillaSwap(,,,S545,,Z545,Y545,AA545,,AB545)</f>
        <v>obj_00beb#0000</v>
      </c>
      <c r="AD545" s="214" t="b">
        <f ca="1">_xll.qlInstrumentSetPricingEngine(AC545,_xll.qlDiscountingSwapEngine(,"YC-EUR-EONIA"))</f>
        <v>1</v>
      </c>
      <c r="AE545" s="217">
        <f ca="1">_xll.qlVanillaSwapFairRate(AC545,AD545)</f>
        <v>1.4863954787188518E-2</v>
      </c>
      <c r="AF545" s="209" t="str">
        <f t="shared" si="35"/>
        <v>Payer</v>
      </c>
      <c r="AG545" s="218">
        <v>10000</v>
      </c>
      <c r="AH545" s="219" t="str">
        <f ca="1">_xll.qlVanillaSwap(,AF545,AG545,S545,AE545+E545%%,Z545,Y545,AA545,,AB545)</f>
        <v>obj_01207#0000</v>
      </c>
      <c r="AI545" s="219" t="str">
        <f ca="1">_xll.qlEuropeanExercise(,K545)</f>
        <v>obj_00542#0000</v>
      </c>
      <c r="AJ545" s="211" t="s">
        <v>7669</v>
      </c>
      <c r="AK545" s="220" t="str">
        <f ca="1">_xll.qlSwaption(,AH545,AI545,AJ545)</f>
        <v>obj_0166a#0000</v>
      </c>
      <c r="AL545" s="221" t="str">
        <f ca="1">_xll.qlConstantSwaptionVolatility(,,I545,J545,G545)</f>
        <v>obj_002fd#0000</v>
      </c>
      <c r="AM545" s="221" t="b">
        <f ca="1">_xll.qlInstrumentSetPricingEngine(AK545,_xll.qlBachelierBlackSwaptionEngine(,"YC-EUR-EONIA",AL545))</f>
        <v>1</v>
      </c>
      <c r="AN545" s="222">
        <f ca="1">_xll.qlInstrumentNPV(AK545,AM545)/_xll.qlYieldTSDiscount("YC-EUR-EONIA",L545)</f>
        <v>5.9938092769872442E-4</v>
      </c>
      <c r="AO545" s="222">
        <f ca="1">_xll.qlInstrumentResults(AK545,"annuity",AM545)</f>
        <v>171940.07268448468</v>
      </c>
      <c r="AP545" s="223" t="e">
        <f ca="1">H545*_xll.qlYieldTSDiscount("YC-EUR-EONIA",L545)/AO545</f>
        <v>#VALUE!</v>
      </c>
      <c r="AQ545" s="224" t="str">
        <f ca="1">IF(ISERROR(AP545),"",_xll.qlBachelierBlackFormulaImpliedVol(IF(AF545="Receiver","Put",IF(AF545="Payer","Call","NA")),AE545+E545%%,AE545,_xll.qlDayCounterYearFraction("Act/365 (Fixed)",B545,K545),AP545))</f>
        <v/>
      </c>
      <c r="AR545" s="225" t="str">
        <f ca="1">IF(ISERROR(AP545),"",_xll.qlBlackFormulaImpliedStdDev(IF(AF545="Receiver","Put",IF(AF545="Payer","Call","NA")),AE545+E545%%,AE545,AP545)/SQRT(_xll.qlDayCounterYearFraction("Act/365 (Fixed)",B545,K545)))</f>
        <v/>
      </c>
    </row>
    <row r="546" spans="2:44">
      <c r="B546" s="210">
        <f t="shared" ca="1" si="32"/>
        <v>42276</v>
      </c>
      <c r="C546" s="107" t="s">
        <v>209</v>
      </c>
      <c r="D546" s="107" t="s">
        <v>48</v>
      </c>
      <c r="E546" s="107">
        <v>200</v>
      </c>
      <c r="F546" s="209" t="str">
        <f t="shared" si="33"/>
        <v>EUR FWD PREM 200 1M20Y</v>
      </c>
      <c r="G546" s="212">
        <f t="shared" si="34"/>
        <v>8.0400000000000003E-3</v>
      </c>
      <c r="H546" s="213" t="str">
        <f>VLOOKUP(F546,SwaptionVols!$Z:$AE,4,FALSE)</f>
        <v>#N/A N/A</v>
      </c>
      <c r="I546" s="211" t="s">
        <v>7574</v>
      </c>
      <c r="J546" s="211" t="s">
        <v>7575</v>
      </c>
      <c r="K546" s="210">
        <f ca="1">_xll.qlCalendarAdvance(I546,B546,C546,J546)</f>
        <v>42306</v>
      </c>
      <c r="L546" s="210">
        <f ca="1">_xll.qlCalendarAdvance(I546,K546,"2d")</f>
        <v>42310</v>
      </c>
      <c r="M546" s="210">
        <f ca="1">_xll.qlCalendarAdvance(I546,L546,D546,"unadjusted")</f>
        <v>49615</v>
      </c>
      <c r="N546" s="211" t="s">
        <v>41</v>
      </c>
      <c r="O546" s="211" t="s">
        <v>7574</v>
      </c>
      <c r="P546" s="211" t="s">
        <v>7575</v>
      </c>
      <c r="Q546" s="211" t="s">
        <v>7575</v>
      </c>
      <c r="R546" s="211" t="s">
        <v>7670</v>
      </c>
      <c r="S546" s="214" t="str">
        <f ca="1">_xll.qlSchedule(,L546,M546,N546,O546,P546,Q546,R546)</f>
        <v>obj_00865#0000</v>
      </c>
      <c r="T546" s="211" t="s">
        <v>58</v>
      </c>
      <c r="U546" s="211" t="s">
        <v>7574</v>
      </c>
      <c r="V546" s="211" t="s">
        <v>7575</v>
      </c>
      <c r="W546" s="211" t="s">
        <v>7575</v>
      </c>
      <c r="X546" s="211" t="s">
        <v>7670</v>
      </c>
      <c r="Y546" s="214" t="str">
        <f ca="1">_xll.qlSchedule(,L546,M546,T546,U546,V546,W546,X546)</f>
        <v>obj_00866#0000</v>
      </c>
      <c r="Z546" s="215" t="s">
        <v>7671</v>
      </c>
      <c r="AA546" s="216" t="s">
        <v>7640</v>
      </c>
      <c r="AB546" s="216" t="s">
        <v>7672</v>
      </c>
      <c r="AC546" s="214" t="str">
        <f ca="1">_xll.qlVanillaSwap(,,,S546,,Z546,Y546,AA546,,AB546)</f>
        <v>obj_00a18#0000</v>
      </c>
      <c r="AD546" s="214" t="b">
        <f ca="1">_xll.qlInstrumentSetPricingEngine(AC546,_xll.qlDiscountingSwapEngine(,"YC-EUR-EONIA"))</f>
        <v>1</v>
      </c>
      <c r="AE546" s="217">
        <f ca="1">_xll.qlVanillaSwapFairRate(AC546,AD546)</f>
        <v>1.4863954787188518E-2</v>
      </c>
      <c r="AF546" s="209" t="str">
        <f t="shared" si="35"/>
        <v>Payer</v>
      </c>
      <c r="AG546" s="218">
        <v>10000</v>
      </c>
      <c r="AH546" s="219" t="str">
        <f ca="1">_xll.qlVanillaSwap(,AF546,AG546,S546,AE546+E546%%,Z546,Y546,AA546,,AB546)</f>
        <v>obj_013cf#0000</v>
      </c>
      <c r="AI546" s="219" t="str">
        <f ca="1">_xll.qlEuropeanExercise(,K546)</f>
        <v>obj_0073f#0000</v>
      </c>
      <c r="AJ546" s="211" t="s">
        <v>7669</v>
      </c>
      <c r="AK546" s="220" t="str">
        <f ca="1">_xll.qlSwaption(,AH546,AI546,AJ546)</f>
        <v>obj_0157d#0000</v>
      </c>
      <c r="AL546" s="221" t="str">
        <f ca="1">_xll.qlConstantSwaptionVolatility(,,I546,J546,G546)</f>
        <v>obj_0026f#0000</v>
      </c>
      <c r="AM546" s="221" t="b">
        <f ca="1">_xll.qlInstrumentSetPricingEngine(AK546,_xll.qlBachelierBlackSwaptionEngine(,"YC-EUR-EONIA",AL546))</f>
        <v>1</v>
      </c>
      <c r="AN546" s="222">
        <f ca="1">_xll.qlInstrumentNPV(AK546,AM546)/_xll.qlYieldTSDiscount("YC-EUR-EONIA",L546)</f>
        <v>9.0629463385962981E-17</v>
      </c>
      <c r="AO546" s="222">
        <f ca="1">_xll.qlInstrumentResults(AK546,"annuity",AM546)</f>
        <v>171940.07268448468</v>
      </c>
      <c r="AP546" s="223" t="e">
        <f ca="1">H546*_xll.qlYieldTSDiscount("YC-EUR-EONIA",L546)/AO546</f>
        <v>#VALUE!</v>
      </c>
      <c r="AQ546" s="224" t="str">
        <f ca="1">IF(ISERROR(AP546),"",_xll.qlBachelierBlackFormulaImpliedVol(IF(AF546="Receiver","Put",IF(AF546="Payer","Call","NA")),AE546+E546%%,AE546,_xll.qlDayCounterYearFraction("Act/365 (Fixed)",B546,K546),AP546))</f>
        <v/>
      </c>
      <c r="AR546" s="225" t="str">
        <f ca="1">IF(ISERROR(AP546),"",_xll.qlBlackFormulaImpliedStdDev(IF(AF546="Receiver","Put",IF(AF546="Payer","Call","NA")),AE546+E546%%,AE546,AP546)/SQRT(_xll.qlDayCounterYearFraction("Act/365 (Fixed)",B546,K546)))</f>
        <v/>
      </c>
    </row>
    <row r="547" spans="2:44">
      <c r="B547" s="210">
        <f t="shared" ca="1" si="32"/>
        <v>42276</v>
      </c>
      <c r="C547" s="107" t="s">
        <v>54</v>
      </c>
      <c r="D547" s="107" t="s">
        <v>48</v>
      </c>
      <c r="E547" s="107">
        <v>-200</v>
      </c>
      <c r="F547" s="209" t="str">
        <f t="shared" si="33"/>
        <v>EUR FWD PREM-200 3M20Y</v>
      </c>
      <c r="G547" s="212">
        <f t="shared" si="34"/>
        <v>7.92E-3</v>
      </c>
      <c r="H547" s="213" t="str">
        <f>VLOOKUP(F547,SwaptionVols!$Z:$AE,4,FALSE)</f>
        <v>#N/A N/A</v>
      </c>
      <c r="I547" s="211" t="s">
        <v>7574</v>
      </c>
      <c r="J547" s="211" t="s">
        <v>7575</v>
      </c>
      <c r="K547" s="210">
        <f ca="1">_xll.qlCalendarAdvance(I547,B547,C547,J547)</f>
        <v>42367</v>
      </c>
      <c r="L547" s="210">
        <f ca="1">_xll.qlCalendarAdvance(I547,K547,"2d")</f>
        <v>42369</v>
      </c>
      <c r="M547" s="210">
        <f ca="1">_xll.qlCalendarAdvance(I547,L547,D547,"unadjusted")</f>
        <v>49674</v>
      </c>
      <c r="N547" s="211" t="s">
        <v>41</v>
      </c>
      <c r="O547" s="211" t="s">
        <v>7574</v>
      </c>
      <c r="P547" s="211" t="s">
        <v>7575</v>
      </c>
      <c r="Q547" s="211" t="s">
        <v>7575</v>
      </c>
      <c r="R547" s="211" t="s">
        <v>7670</v>
      </c>
      <c r="S547" s="214" t="str">
        <f ca="1">_xll.qlSchedule(,L547,M547,N547,O547,P547,Q547,R547)</f>
        <v>obj_004fa#0000</v>
      </c>
      <c r="T547" s="211" t="s">
        <v>58</v>
      </c>
      <c r="U547" s="211" t="s">
        <v>7574</v>
      </c>
      <c r="V547" s="211" t="s">
        <v>7575</v>
      </c>
      <c r="W547" s="211" t="s">
        <v>7575</v>
      </c>
      <c r="X547" s="211" t="s">
        <v>7670</v>
      </c>
      <c r="Y547" s="214" t="str">
        <f ca="1">_xll.qlSchedule(,L547,M547,T547,U547,V547,W547,X547)</f>
        <v>obj_004ac#0000</v>
      </c>
      <c r="Z547" s="215" t="s">
        <v>7671</v>
      </c>
      <c r="AA547" s="216" t="s">
        <v>7640</v>
      </c>
      <c r="AB547" s="216" t="s">
        <v>7672</v>
      </c>
      <c r="AC547" s="214" t="str">
        <f ca="1">_xll.qlVanillaSwap(,,,S547,,Z547,Y547,AA547,,AB547)</f>
        <v>obj_00be1#0000</v>
      </c>
      <c r="AD547" s="214" t="b">
        <f ca="1">_xll.qlInstrumentSetPricingEngine(AC547,_xll.qlDiscountingSwapEngine(,"YC-EUR-EONIA"))</f>
        <v>1</v>
      </c>
      <c r="AE547" s="217">
        <f ca="1">_xll.qlVanillaSwapFairRate(AC547,AD547)</f>
        <v>1.5010124052470928E-2</v>
      </c>
      <c r="AF547" s="209" t="str">
        <f t="shared" si="35"/>
        <v>Receiver</v>
      </c>
      <c r="AG547" s="218">
        <v>10000</v>
      </c>
      <c r="AH547" s="219" t="str">
        <f ca="1">_xll.qlVanillaSwap(,AF547,AG547,S547,AE547+E547%%,Z547,Y547,AA547,,AB547)</f>
        <v>obj_01490#0000</v>
      </c>
      <c r="AI547" s="219" t="str">
        <f ca="1">_xll.qlEuropeanExercise(,K547)</f>
        <v>obj_00ad2#0000</v>
      </c>
      <c r="AJ547" s="211" t="s">
        <v>7669</v>
      </c>
      <c r="AK547" s="220" t="str">
        <f ca="1">_xll.qlSwaption(,AH547,AI547,AJ547)</f>
        <v>obj_01780#0000</v>
      </c>
      <c r="AL547" s="221" t="str">
        <f ca="1">_xll.qlConstantSwaptionVolatility(,,I547,J547,G547)</f>
        <v>obj_00161#0000</v>
      </c>
      <c r="AM547" s="221" t="b">
        <f ca="1">_xll.qlInstrumentSetPricingEngine(AK547,_xll.qlBachelierBlackSwaptionEngine(,"YC-EUR-EONIA",AL547))</f>
        <v>1</v>
      </c>
      <c r="AN547" s="222">
        <f ca="1">_xll.qlInstrumentNPV(AK547,AM547)/_xll.qlYieldTSDiscount("YC-EUR-EONIA",L547)</f>
        <v>2.6647008515889756E-5</v>
      </c>
      <c r="AO547" s="222">
        <f ca="1">_xll.qlInstrumentResults(AK547,"annuity",AM547)</f>
        <v>171828.03539257954</v>
      </c>
      <c r="AP547" s="223" t="e">
        <f ca="1">H547*_xll.qlYieldTSDiscount("YC-EUR-EONIA",L547)/AO547</f>
        <v>#VALUE!</v>
      </c>
      <c r="AQ547" s="224" t="str">
        <f ca="1">IF(ISERROR(AP547),"",_xll.qlBachelierBlackFormulaImpliedVol(IF(AF547="Receiver","Put",IF(AF547="Payer","Call","NA")),AE547+E547%%,AE547,_xll.qlDayCounterYearFraction("Act/365 (Fixed)",B547,K547),AP547))</f>
        <v/>
      </c>
      <c r="AR547" s="225" t="str">
        <f ca="1">IF(ISERROR(AP547),"",_xll.qlBlackFormulaImpliedStdDev(IF(AF547="Receiver","Put",IF(AF547="Payer","Call","NA")),AE547+E547%%,AE547,AP547)/SQRT(_xll.qlDayCounterYearFraction("Act/365 (Fixed)",B547,K547)))</f>
        <v/>
      </c>
    </row>
    <row r="548" spans="2:44">
      <c r="B548" s="210">
        <f t="shared" ca="1" si="32"/>
        <v>42276</v>
      </c>
      <c r="C548" s="107" t="s">
        <v>54</v>
      </c>
      <c r="D548" s="107" t="s">
        <v>48</v>
      </c>
      <c r="E548" s="107">
        <v>-100</v>
      </c>
      <c r="F548" s="209" t="str">
        <f t="shared" si="33"/>
        <v>EUR FWD PREM-100 3M20Y</v>
      </c>
      <c r="G548" s="212">
        <f t="shared" si="34"/>
        <v>7.92E-3</v>
      </c>
      <c r="H548" s="213" t="str">
        <f>VLOOKUP(F548,SwaptionVols!$Z:$AE,4,FALSE)</f>
        <v>#N/A N/A</v>
      </c>
      <c r="I548" s="211" t="s">
        <v>7574</v>
      </c>
      <c r="J548" s="211" t="s">
        <v>7575</v>
      </c>
      <c r="K548" s="210">
        <f ca="1">_xll.qlCalendarAdvance(I548,B548,C548,J548)</f>
        <v>42367</v>
      </c>
      <c r="L548" s="210">
        <f ca="1">_xll.qlCalendarAdvance(I548,K548,"2d")</f>
        <v>42369</v>
      </c>
      <c r="M548" s="210">
        <f ca="1">_xll.qlCalendarAdvance(I548,L548,D548,"unadjusted")</f>
        <v>49674</v>
      </c>
      <c r="N548" s="211" t="s">
        <v>41</v>
      </c>
      <c r="O548" s="211" t="s">
        <v>7574</v>
      </c>
      <c r="P548" s="211" t="s">
        <v>7575</v>
      </c>
      <c r="Q548" s="211" t="s">
        <v>7575</v>
      </c>
      <c r="R548" s="211" t="s">
        <v>7670</v>
      </c>
      <c r="S548" s="214" t="str">
        <f ca="1">_xll.qlSchedule(,L548,M548,N548,O548,P548,Q548,R548)</f>
        <v>obj_006eb#0000</v>
      </c>
      <c r="T548" s="211" t="s">
        <v>58</v>
      </c>
      <c r="U548" s="211" t="s">
        <v>7574</v>
      </c>
      <c r="V548" s="211" t="s">
        <v>7575</v>
      </c>
      <c r="W548" s="211" t="s">
        <v>7575</v>
      </c>
      <c r="X548" s="211" t="s">
        <v>7670</v>
      </c>
      <c r="Y548" s="214" t="str">
        <f ca="1">_xll.qlSchedule(,L548,M548,T548,U548,V548,W548,X548)</f>
        <v>obj_00ab5#0000</v>
      </c>
      <c r="Z548" s="215" t="s">
        <v>7671</v>
      </c>
      <c r="AA548" s="216" t="s">
        <v>7640</v>
      </c>
      <c r="AB548" s="216" t="s">
        <v>7672</v>
      </c>
      <c r="AC548" s="214" t="str">
        <f ca="1">_xll.qlVanillaSwap(,,,S548,,Z548,Y548,AA548,,AB548)</f>
        <v>obj_00b28#0000</v>
      </c>
      <c r="AD548" s="214" t="b">
        <f ca="1">_xll.qlInstrumentSetPricingEngine(AC548,_xll.qlDiscountingSwapEngine(,"YC-EUR-EONIA"))</f>
        <v>1</v>
      </c>
      <c r="AE548" s="217">
        <f ca="1">_xll.qlVanillaSwapFairRate(AC548,AD548)</f>
        <v>1.5010124052470928E-2</v>
      </c>
      <c r="AF548" s="209" t="str">
        <f t="shared" si="35"/>
        <v>Receiver</v>
      </c>
      <c r="AG548" s="218">
        <v>10000</v>
      </c>
      <c r="AH548" s="219" t="str">
        <f ca="1">_xll.qlVanillaSwap(,AF548,AG548,S548,AE548+E548%%,Z548,Y548,AA548,,AB548)</f>
        <v>obj_012a9#0000</v>
      </c>
      <c r="AI548" s="219" t="str">
        <f ca="1">_xll.qlEuropeanExercise(,K548)</f>
        <v>obj_005b3#0000</v>
      </c>
      <c r="AJ548" s="211" t="s">
        <v>7669</v>
      </c>
      <c r="AK548" s="220" t="str">
        <f ca="1">_xll.qlSwaption(,AH548,AI548,AJ548)</f>
        <v>obj_01710#0000</v>
      </c>
      <c r="AL548" s="221" t="str">
        <f ca="1">_xll.qlConstantSwaptionVolatility(,,I548,J548,G548)</f>
        <v>obj_001d1#0000</v>
      </c>
      <c r="AM548" s="221" t="b">
        <f ca="1">_xll.qlInstrumentSetPricingEngine(AK548,_xll.qlBachelierBlackSwaptionEngine(,"YC-EUR-EONIA",AL548))</f>
        <v>1</v>
      </c>
      <c r="AN548" s="222">
        <f ca="1">_xll.qlInstrumentNPV(AK548,AM548)/_xll.qlYieldTSDiscount("YC-EUR-EONIA",L548)</f>
        <v>1.2449708636308401</v>
      </c>
      <c r="AO548" s="222">
        <f ca="1">_xll.qlInstrumentResults(AK548,"annuity",AM548)</f>
        <v>171828.03539257954</v>
      </c>
      <c r="AP548" s="223" t="e">
        <f ca="1">H548*_xll.qlYieldTSDiscount("YC-EUR-EONIA",L548)/AO548</f>
        <v>#VALUE!</v>
      </c>
      <c r="AQ548" s="224" t="str">
        <f ca="1">IF(ISERROR(AP548),"",_xll.qlBachelierBlackFormulaImpliedVol(IF(AF548="Receiver","Put",IF(AF548="Payer","Call","NA")),AE548+E548%%,AE548,_xll.qlDayCounterYearFraction("Act/365 (Fixed)",B548,K548),AP548))</f>
        <v/>
      </c>
      <c r="AR548" s="225" t="str">
        <f ca="1">IF(ISERROR(AP548),"",_xll.qlBlackFormulaImpliedStdDev(IF(AF548="Receiver","Put",IF(AF548="Payer","Call","NA")),AE548+E548%%,AE548,AP548)/SQRT(_xll.qlDayCounterYearFraction("Act/365 (Fixed)",B548,K548)))</f>
        <v/>
      </c>
    </row>
    <row r="549" spans="2:44">
      <c r="B549" s="210">
        <f t="shared" ca="1" si="32"/>
        <v>42276</v>
      </c>
      <c r="C549" s="107" t="s">
        <v>54</v>
      </c>
      <c r="D549" s="107" t="s">
        <v>48</v>
      </c>
      <c r="E549" s="107">
        <v>-50</v>
      </c>
      <c r="F549" s="209" t="str">
        <f t="shared" si="33"/>
        <v>EUR FWD PREM-50 3M20Y</v>
      </c>
      <c r="G549" s="212">
        <f t="shared" si="34"/>
        <v>7.92E-3</v>
      </c>
      <c r="H549" s="213" t="str">
        <f>VLOOKUP(F549,SwaptionVols!$Z:$AE,4,FALSE)</f>
        <v>#N/A N/A</v>
      </c>
      <c r="I549" s="211" t="s">
        <v>7574</v>
      </c>
      <c r="J549" s="211" t="s">
        <v>7575</v>
      </c>
      <c r="K549" s="210">
        <f ca="1">_xll.qlCalendarAdvance(I549,B549,C549,J549)</f>
        <v>42367</v>
      </c>
      <c r="L549" s="210">
        <f ca="1">_xll.qlCalendarAdvance(I549,K549,"2d")</f>
        <v>42369</v>
      </c>
      <c r="M549" s="210">
        <f ca="1">_xll.qlCalendarAdvance(I549,L549,D549,"unadjusted")</f>
        <v>49674</v>
      </c>
      <c r="N549" s="211" t="s">
        <v>41</v>
      </c>
      <c r="O549" s="211" t="s">
        <v>7574</v>
      </c>
      <c r="P549" s="211" t="s">
        <v>7575</v>
      </c>
      <c r="Q549" s="211" t="s">
        <v>7575</v>
      </c>
      <c r="R549" s="211" t="s">
        <v>7670</v>
      </c>
      <c r="S549" s="214" t="str">
        <f ca="1">_xll.qlSchedule(,L549,M549,N549,O549,P549,Q549,R549)</f>
        <v>obj_007f3#0000</v>
      </c>
      <c r="T549" s="211" t="s">
        <v>58</v>
      </c>
      <c r="U549" s="211" t="s">
        <v>7574</v>
      </c>
      <c r="V549" s="211" t="s">
        <v>7575</v>
      </c>
      <c r="W549" s="211" t="s">
        <v>7575</v>
      </c>
      <c r="X549" s="211" t="s">
        <v>7670</v>
      </c>
      <c r="Y549" s="214" t="str">
        <f ca="1">_xll.qlSchedule(,L549,M549,T549,U549,V549,W549,X549)</f>
        <v>obj_007f4#0000</v>
      </c>
      <c r="Z549" s="215" t="s">
        <v>7671</v>
      </c>
      <c r="AA549" s="216" t="s">
        <v>7640</v>
      </c>
      <c r="AB549" s="216" t="s">
        <v>7672</v>
      </c>
      <c r="AC549" s="214" t="str">
        <f ca="1">_xll.qlVanillaSwap(,,,S549,,Z549,Y549,AA549,,AB549)</f>
        <v>obj_00cf1#0000</v>
      </c>
      <c r="AD549" s="214" t="b">
        <f ca="1">_xll.qlInstrumentSetPricingEngine(AC549,_xll.qlDiscountingSwapEngine(,"YC-EUR-EONIA"))</f>
        <v>1</v>
      </c>
      <c r="AE549" s="217">
        <f ca="1">_xll.qlVanillaSwapFairRate(AC549,AD549)</f>
        <v>1.5010124052470928E-2</v>
      </c>
      <c r="AF549" s="209" t="str">
        <f t="shared" si="35"/>
        <v>Receiver</v>
      </c>
      <c r="AG549" s="218">
        <v>10000</v>
      </c>
      <c r="AH549" s="219" t="str">
        <f ca="1">_xll.qlVanillaSwap(,AF549,AG549,S549,AE549+E549%%,Z549,Y549,AA549,,AB549)</f>
        <v>obj_01330#0000</v>
      </c>
      <c r="AI549" s="219" t="str">
        <f ca="1">_xll.qlEuropeanExercise(,K549)</f>
        <v>obj_00564#0000</v>
      </c>
      <c r="AJ549" s="211" t="s">
        <v>7669</v>
      </c>
      <c r="AK549" s="220" t="str">
        <f ca="1">_xll.qlSwaption(,AH549,AI549,AJ549)</f>
        <v>obj_01558#0000</v>
      </c>
      <c r="AL549" s="221" t="str">
        <f ca="1">_xll.qlConstantSwaptionVolatility(,,I549,J549,G549)</f>
        <v>obj_0012e#0000</v>
      </c>
      <c r="AM549" s="221" t="b">
        <f ca="1">_xll.qlInstrumentSetPricingEngine(AK549,_xll.qlBachelierBlackSwaptionEngine(,"YC-EUR-EONIA",AL549))</f>
        <v>1</v>
      </c>
      <c r="AN549" s="222">
        <f ca="1">_xll.qlInstrumentNPV(AK549,AM549)/_xll.qlYieldTSDiscount("YC-EUR-EONIA",L549)</f>
        <v>33.343383423111035</v>
      </c>
      <c r="AO549" s="222">
        <f ca="1">_xll.qlInstrumentResults(AK549,"annuity",AM549)</f>
        <v>171828.03539257954</v>
      </c>
      <c r="AP549" s="223" t="e">
        <f ca="1">H549*_xll.qlYieldTSDiscount("YC-EUR-EONIA",L549)/AO549</f>
        <v>#VALUE!</v>
      </c>
      <c r="AQ549" s="224" t="str">
        <f ca="1">IF(ISERROR(AP549),"",_xll.qlBachelierBlackFormulaImpliedVol(IF(AF549="Receiver","Put",IF(AF549="Payer","Call","NA")),AE549+E549%%,AE549,_xll.qlDayCounterYearFraction("Act/365 (Fixed)",B549,K549),AP549))</f>
        <v/>
      </c>
      <c r="AR549" s="225" t="str">
        <f ca="1">IF(ISERROR(AP549),"",_xll.qlBlackFormulaImpliedStdDev(IF(AF549="Receiver","Put",IF(AF549="Payer","Call","NA")),AE549+E549%%,AE549,AP549)/SQRT(_xll.qlDayCounterYearFraction("Act/365 (Fixed)",B549,K549)))</f>
        <v/>
      </c>
    </row>
    <row r="550" spans="2:44">
      <c r="B550" s="210">
        <f t="shared" ca="1" si="32"/>
        <v>42276</v>
      </c>
      <c r="C550" s="107" t="s">
        <v>54</v>
      </c>
      <c r="D550" s="107" t="s">
        <v>48</v>
      </c>
      <c r="E550" s="107">
        <v>-25</v>
      </c>
      <c r="F550" s="209" t="str">
        <f t="shared" si="33"/>
        <v>EUR FWD PREM-25 3M20Y</v>
      </c>
      <c r="G550" s="212">
        <f t="shared" si="34"/>
        <v>7.92E-3</v>
      </c>
      <c r="H550" s="213" t="str">
        <f>VLOOKUP(F550,SwaptionVols!$Z:$AE,4,FALSE)</f>
        <v>#N/A N/A</v>
      </c>
      <c r="I550" s="211" t="s">
        <v>7574</v>
      </c>
      <c r="J550" s="211" t="s">
        <v>7575</v>
      </c>
      <c r="K550" s="210">
        <f ca="1">_xll.qlCalendarAdvance(I550,B550,C550,J550)</f>
        <v>42367</v>
      </c>
      <c r="L550" s="210">
        <f ca="1">_xll.qlCalendarAdvance(I550,K550,"2d")</f>
        <v>42369</v>
      </c>
      <c r="M550" s="210">
        <f ca="1">_xll.qlCalendarAdvance(I550,L550,D550,"unadjusted")</f>
        <v>49674</v>
      </c>
      <c r="N550" s="211" t="s">
        <v>41</v>
      </c>
      <c r="O550" s="211" t="s">
        <v>7574</v>
      </c>
      <c r="P550" s="211" t="s">
        <v>7575</v>
      </c>
      <c r="Q550" s="211" t="s">
        <v>7575</v>
      </c>
      <c r="R550" s="211" t="s">
        <v>7670</v>
      </c>
      <c r="S550" s="214" t="str">
        <f ca="1">_xll.qlSchedule(,L550,M550,N550,O550,P550,Q550,R550)</f>
        <v>obj_0089e#0000</v>
      </c>
      <c r="T550" s="211" t="s">
        <v>58</v>
      </c>
      <c r="U550" s="211" t="s">
        <v>7574</v>
      </c>
      <c r="V550" s="211" t="s">
        <v>7575</v>
      </c>
      <c r="W550" s="211" t="s">
        <v>7575</v>
      </c>
      <c r="X550" s="211" t="s">
        <v>7670</v>
      </c>
      <c r="Y550" s="214" t="str">
        <f ca="1">_xll.qlSchedule(,L550,M550,T550,U550,V550,W550,X550)</f>
        <v>obj_00a86#0000</v>
      </c>
      <c r="Z550" s="215" t="s">
        <v>7671</v>
      </c>
      <c r="AA550" s="216" t="s">
        <v>7640</v>
      </c>
      <c r="AB550" s="216" t="s">
        <v>7672</v>
      </c>
      <c r="AC550" s="214" t="str">
        <f ca="1">_xll.qlVanillaSwap(,,,S550,,Z550,Y550,AA550,,AB550)</f>
        <v>obj_00a87#0000</v>
      </c>
      <c r="AD550" s="214" t="b">
        <f ca="1">_xll.qlInstrumentSetPricingEngine(AC550,_xll.qlDiscountingSwapEngine(,"YC-EUR-EONIA"))</f>
        <v>1</v>
      </c>
      <c r="AE550" s="217">
        <f ca="1">_xll.qlVanillaSwapFairRate(AC550,AD550)</f>
        <v>1.5010124052470928E-2</v>
      </c>
      <c r="AF550" s="209" t="str">
        <f t="shared" si="35"/>
        <v>Receiver</v>
      </c>
      <c r="AG550" s="218">
        <v>10000</v>
      </c>
      <c r="AH550" s="219" t="str">
        <f ca="1">_xll.qlVanillaSwap(,AF550,AG550,S550,AE550+E550%%,Z550,Y550,AA550,,AB550)</f>
        <v>obj_01515#0000</v>
      </c>
      <c r="AI550" s="219" t="str">
        <f ca="1">_xll.qlEuropeanExercise(,K550)</f>
        <v>obj_00adf#0000</v>
      </c>
      <c r="AJ550" s="211" t="s">
        <v>7669</v>
      </c>
      <c r="AK550" s="220" t="str">
        <f ca="1">_xll.qlSwaption(,AH550,AI550,AJ550)</f>
        <v>obj_01739#0000</v>
      </c>
      <c r="AL550" s="221" t="str">
        <f ca="1">_xll.qlConstantSwaptionVolatility(,,I550,J550,G550)</f>
        <v>obj_00164#0000</v>
      </c>
      <c r="AM550" s="221" t="b">
        <f ca="1">_xll.qlInstrumentSetPricingEngine(AK550,_xll.qlBachelierBlackSwaptionEngine(,"YC-EUR-EONIA",AL550))</f>
        <v>1</v>
      </c>
      <c r="AN550" s="222">
        <f ca="1">_xll.qlInstrumentNPV(AK550,AM550)/_xll.qlYieldTSDiscount("YC-EUR-EONIA",L550)</f>
        <v>108.69277367586021</v>
      </c>
      <c r="AO550" s="222">
        <f ca="1">_xll.qlInstrumentResults(AK550,"annuity",AM550)</f>
        <v>171828.03539257954</v>
      </c>
      <c r="AP550" s="223" t="e">
        <f ca="1">H550*_xll.qlYieldTSDiscount("YC-EUR-EONIA",L550)/AO550</f>
        <v>#VALUE!</v>
      </c>
      <c r="AQ550" s="224" t="str">
        <f ca="1">IF(ISERROR(AP550),"",_xll.qlBachelierBlackFormulaImpliedVol(IF(AF550="Receiver","Put",IF(AF550="Payer","Call","NA")),AE550+E550%%,AE550,_xll.qlDayCounterYearFraction("Act/365 (Fixed)",B550,K550),AP550))</f>
        <v/>
      </c>
      <c r="AR550" s="225" t="str">
        <f ca="1">IF(ISERROR(AP550),"",_xll.qlBlackFormulaImpliedStdDev(IF(AF550="Receiver","Put",IF(AF550="Payer","Call","NA")),AE550+E550%%,AE550,AP550)/SQRT(_xll.qlDayCounterYearFraction("Act/365 (Fixed)",B550,K550)))</f>
        <v/>
      </c>
    </row>
    <row r="551" spans="2:44">
      <c r="B551" s="210">
        <f t="shared" ca="1" si="32"/>
        <v>42276</v>
      </c>
      <c r="C551" s="107" t="s">
        <v>54</v>
      </c>
      <c r="D551" s="107" t="s">
        <v>48</v>
      </c>
      <c r="E551" s="107">
        <v>25</v>
      </c>
      <c r="F551" s="209" t="str">
        <f t="shared" si="33"/>
        <v>EUR FWD PREM 25 3M20Y</v>
      </c>
      <c r="G551" s="212">
        <f t="shared" si="34"/>
        <v>7.92E-3</v>
      </c>
      <c r="H551" s="213" t="str">
        <f>VLOOKUP(F551,SwaptionVols!$Z:$AE,4,FALSE)</f>
        <v>#N/A N/A</v>
      </c>
      <c r="I551" s="211" t="s">
        <v>7574</v>
      </c>
      <c r="J551" s="211" t="s">
        <v>7575</v>
      </c>
      <c r="K551" s="210">
        <f ca="1">_xll.qlCalendarAdvance(I551,B551,C551,J551)</f>
        <v>42367</v>
      </c>
      <c r="L551" s="210">
        <f ca="1">_xll.qlCalendarAdvance(I551,K551,"2d")</f>
        <v>42369</v>
      </c>
      <c r="M551" s="210">
        <f ca="1">_xll.qlCalendarAdvance(I551,L551,D551,"unadjusted")</f>
        <v>49674</v>
      </c>
      <c r="N551" s="211" t="s">
        <v>41</v>
      </c>
      <c r="O551" s="211" t="s">
        <v>7574</v>
      </c>
      <c r="P551" s="211" t="s">
        <v>7575</v>
      </c>
      <c r="Q551" s="211" t="s">
        <v>7575</v>
      </c>
      <c r="R551" s="211" t="s">
        <v>7670</v>
      </c>
      <c r="S551" s="214" t="str">
        <f ca="1">_xll.qlSchedule(,L551,M551,N551,O551,P551,Q551,R551)</f>
        <v>obj_00515#0000</v>
      </c>
      <c r="T551" s="211" t="s">
        <v>58</v>
      </c>
      <c r="U551" s="211" t="s">
        <v>7574</v>
      </c>
      <c r="V551" s="211" t="s">
        <v>7575</v>
      </c>
      <c r="W551" s="211" t="s">
        <v>7575</v>
      </c>
      <c r="X551" s="211" t="s">
        <v>7670</v>
      </c>
      <c r="Y551" s="214" t="str">
        <f ca="1">_xll.qlSchedule(,L551,M551,T551,U551,V551,W551,X551)</f>
        <v>obj_006d0#0000</v>
      </c>
      <c r="Z551" s="215" t="s">
        <v>7671</v>
      </c>
      <c r="AA551" s="216" t="s">
        <v>7640</v>
      </c>
      <c r="AB551" s="216" t="s">
        <v>7672</v>
      </c>
      <c r="AC551" s="214" t="str">
        <f ca="1">_xll.qlVanillaSwap(,,,S551,,Z551,Y551,AA551,,AB551)</f>
        <v>obj_00af2#0000</v>
      </c>
      <c r="AD551" s="214" t="b">
        <f ca="1">_xll.qlInstrumentSetPricingEngine(AC551,_xll.qlDiscountingSwapEngine(,"YC-EUR-EONIA"))</f>
        <v>1</v>
      </c>
      <c r="AE551" s="217">
        <f ca="1">_xll.qlVanillaSwapFairRate(AC551,AD551)</f>
        <v>1.5010124052470928E-2</v>
      </c>
      <c r="AF551" s="209" t="str">
        <f t="shared" si="35"/>
        <v>Payer</v>
      </c>
      <c r="AG551" s="218">
        <v>10000</v>
      </c>
      <c r="AH551" s="219" t="str">
        <f ca="1">_xll.qlVanillaSwap(,AF551,AG551,S551,AE551+E551%%,Z551,Y551,AA551,,AB551)</f>
        <v>obj_01397#0000</v>
      </c>
      <c r="AI551" s="219" t="str">
        <f ca="1">_xll.qlEuropeanExercise(,K551)</f>
        <v>obj_004e0#0000</v>
      </c>
      <c r="AJ551" s="211" t="s">
        <v>7669</v>
      </c>
      <c r="AK551" s="220" t="str">
        <f ca="1">_xll.qlSwaption(,AH551,AI551,AJ551)</f>
        <v>obj_0169a#0000</v>
      </c>
      <c r="AL551" s="221" t="str">
        <f ca="1">_xll.qlConstantSwaptionVolatility(,,I551,J551,G551)</f>
        <v>obj_00179#0000</v>
      </c>
      <c r="AM551" s="221" t="b">
        <f ca="1">_xll.qlInstrumentSetPricingEngine(AK551,_xll.qlBachelierBlackSwaptionEngine(,"YC-EUR-EONIA",AL551))</f>
        <v>1</v>
      </c>
      <c r="AN551" s="222">
        <f ca="1">_xll.qlInstrumentNPV(AK551,AM551)/_xll.qlYieldTSDiscount("YC-EUR-EONIA",L551)</f>
        <v>108.69277367586149</v>
      </c>
      <c r="AO551" s="222">
        <f ca="1">_xll.qlInstrumentResults(AK551,"annuity",AM551)</f>
        <v>171828.03539257954</v>
      </c>
      <c r="AP551" s="223" t="e">
        <f ca="1">H551*_xll.qlYieldTSDiscount("YC-EUR-EONIA",L551)/AO551</f>
        <v>#VALUE!</v>
      </c>
      <c r="AQ551" s="224" t="str">
        <f ca="1">IF(ISERROR(AP551),"",_xll.qlBachelierBlackFormulaImpliedVol(IF(AF551="Receiver","Put",IF(AF551="Payer","Call","NA")),AE551+E551%%,AE551,_xll.qlDayCounterYearFraction("Act/365 (Fixed)",B551,K551),AP551))</f>
        <v/>
      </c>
      <c r="AR551" s="225" t="str">
        <f ca="1">IF(ISERROR(AP551),"",_xll.qlBlackFormulaImpliedStdDev(IF(AF551="Receiver","Put",IF(AF551="Payer","Call","NA")),AE551+E551%%,AE551,AP551)/SQRT(_xll.qlDayCounterYearFraction("Act/365 (Fixed)",B551,K551)))</f>
        <v/>
      </c>
    </row>
    <row r="552" spans="2:44">
      <c r="B552" s="210">
        <f t="shared" ca="1" si="32"/>
        <v>42276</v>
      </c>
      <c r="C552" s="107" t="s">
        <v>54</v>
      </c>
      <c r="D552" s="107" t="s">
        <v>48</v>
      </c>
      <c r="E552" s="107">
        <v>50</v>
      </c>
      <c r="F552" s="209" t="str">
        <f t="shared" si="33"/>
        <v>EUR FWD PREM 50 3M20Y</v>
      </c>
      <c r="G552" s="212">
        <f t="shared" si="34"/>
        <v>7.92E-3</v>
      </c>
      <c r="H552" s="213" t="str">
        <f>VLOOKUP(F552,SwaptionVols!$Z:$AE,4,FALSE)</f>
        <v>#N/A N/A</v>
      </c>
      <c r="I552" s="211" t="s">
        <v>7574</v>
      </c>
      <c r="J552" s="211" t="s">
        <v>7575</v>
      </c>
      <c r="K552" s="210">
        <f ca="1">_xll.qlCalendarAdvance(I552,B552,C552,J552)</f>
        <v>42367</v>
      </c>
      <c r="L552" s="210">
        <f ca="1">_xll.qlCalendarAdvance(I552,K552,"2d")</f>
        <v>42369</v>
      </c>
      <c r="M552" s="210">
        <f ca="1">_xll.qlCalendarAdvance(I552,L552,D552,"unadjusted")</f>
        <v>49674</v>
      </c>
      <c r="N552" s="211" t="s">
        <v>41</v>
      </c>
      <c r="O552" s="211" t="s">
        <v>7574</v>
      </c>
      <c r="P552" s="211" t="s">
        <v>7575</v>
      </c>
      <c r="Q552" s="211" t="s">
        <v>7575</v>
      </c>
      <c r="R552" s="211" t="s">
        <v>7670</v>
      </c>
      <c r="S552" s="214" t="str">
        <f ca="1">_xll.qlSchedule(,L552,M552,N552,O552,P552,Q552,R552)</f>
        <v>obj_0070b#0000</v>
      </c>
      <c r="T552" s="211" t="s">
        <v>58</v>
      </c>
      <c r="U552" s="211" t="s">
        <v>7574</v>
      </c>
      <c r="V552" s="211" t="s">
        <v>7575</v>
      </c>
      <c r="W552" s="211" t="s">
        <v>7575</v>
      </c>
      <c r="X552" s="211" t="s">
        <v>7670</v>
      </c>
      <c r="Y552" s="214" t="str">
        <f ca="1">_xll.qlSchedule(,L552,M552,T552,U552,V552,W552,X552)</f>
        <v>obj_00636#0000</v>
      </c>
      <c r="Z552" s="215" t="s">
        <v>7671</v>
      </c>
      <c r="AA552" s="216" t="s">
        <v>7640</v>
      </c>
      <c r="AB552" s="216" t="s">
        <v>7672</v>
      </c>
      <c r="AC552" s="214" t="str">
        <f ca="1">_xll.qlVanillaSwap(,,,S552,,Z552,Y552,AA552,,AB552)</f>
        <v>obj_00c29#0000</v>
      </c>
      <c r="AD552" s="214" t="b">
        <f ca="1">_xll.qlInstrumentSetPricingEngine(AC552,_xll.qlDiscountingSwapEngine(,"YC-EUR-EONIA"))</f>
        <v>1</v>
      </c>
      <c r="AE552" s="217">
        <f ca="1">_xll.qlVanillaSwapFairRate(AC552,AD552)</f>
        <v>1.5010124052470928E-2</v>
      </c>
      <c r="AF552" s="209" t="str">
        <f t="shared" si="35"/>
        <v>Payer</v>
      </c>
      <c r="AG552" s="218">
        <v>10000</v>
      </c>
      <c r="AH552" s="219" t="str">
        <f ca="1">_xll.qlVanillaSwap(,AF552,AG552,S552,AE552+E552%%,Z552,Y552,AA552,,AB552)</f>
        <v>obj_0121a#0000</v>
      </c>
      <c r="AI552" s="219" t="str">
        <f ca="1">_xll.qlEuropeanExercise(,K552)</f>
        <v>obj_00351#0000</v>
      </c>
      <c r="AJ552" s="211" t="s">
        <v>7669</v>
      </c>
      <c r="AK552" s="220" t="str">
        <f ca="1">_xll.qlSwaption(,AH552,AI552,AJ552)</f>
        <v>obj_01590#0000</v>
      </c>
      <c r="AL552" s="221" t="str">
        <f ca="1">_xll.qlConstantSwaptionVolatility(,,I552,J552,G552)</f>
        <v>obj_00118#0000</v>
      </c>
      <c r="AM552" s="221" t="b">
        <f ca="1">_xll.qlInstrumentSetPricingEngine(AK552,_xll.qlBachelierBlackSwaptionEngine(,"YC-EUR-EONIA",AL552))</f>
        <v>1</v>
      </c>
      <c r="AN552" s="222">
        <f ca="1">_xll.qlInstrumentNPV(AK552,AM552)/_xll.qlYieldTSDiscount("YC-EUR-EONIA",L552)</f>
        <v>33.343383423111426</v>
      </c>
      <c r="AO552" s="222">
        <f ca="1">_xll.qlInstrumentResults(AK552,"annuity",AM552)</f>
        <v>171828.03539257954</v>
      </c>
      <c r="AP552" s="223" t="e">
        <f ca="1">H552*_xll.qlYieldTSDiscount("YC-EUR-EONIA",L552)/AO552</f>
        <v>#VALUE!</v>
      </c>
      <c r="AQ552" s="224" t="str">
        <f ca="1">IF(ISERROR(AP552),"",_xll.qlBachelierBlackFormulaImpliedVol(IF(AF552="Receiver","Put",IF(AF552="Payer","Call","NA")),AE552+E552%%,AE552,_xll.qlDayCounterYearFraction("Act/365 (Fixed)",B552,K552),AP552))</f>
        <v/>
      </c>
      <c r="AR552" s="225" t="str">
        <f ca="1">IF(ISERROR(AP552),"",_xll.qlBlackFormulaImpliedStdDev(IF(AF552="Receiver","Put",IF(AF552="Payer","Call","NA")),AE552+E552%%,AE552,AP552)/SQRT(_xll.qlDayCounterYearFraction("Act/365 (Fixed)",B552,K552)))</f>
        <v/>
      </c>
    </row>
    <row r="553" spans="2:44">
      <c r="B553" s="210">
        <f t="shared" ca="1" si="32"/>
        <v>42276</v>
      </c>
      <c r="C553" s="107" t="s">
        <v>54</v>
      </c>
      <c r="D553" s="107" t="s">
        <v>48</v>
      </c>
      <c r="E553" s="107">
        <v>100</v>
      </c>
      <c r="F553" s="209" t="str">
        <f t="shared" si="33"/>
        <v>EUR FWD PREM 100 3M20Y</v>
      </c>
      <c r="G553" s="212">
        <f t="shared" si="34"/>
        <v>7.92E-3</v>
      </c>
      <c r="H553" s="213" t="str">
        <f>VLOOKUP(F553,SwaptionVols!$Z:$AE,4,FALSE)</f>
        <v>#N/A N/A</v>
      </c>
      <c r="I553" s="211" t="s">
        <v>7574</v>
      </c>
      <c r="J553" s="211" t="s">
        <v>7575</v>
      </c>
      <c r="K553" s="210">
        <f ca="1">_xll.qlCalendarAdvance(I553,B553,C553,J553)</f>
        <v>42367</v>
      </c>
      <c r="L553" s="210">
        <f ca="1">_xll.qlCalendarAdvance(I553,K553,"2d")</f>
        <v>42369</v>
      </c>
      <c r="M553" s="210">
        <f ca="1">_xll.qlCalendarAdvance(I553,L553,D553,"unadjusted")</f>
        <v>49674</v>
      </c>
      <c r="N553" s="211" t="s">
        <v>41</v>
      </c>
      <c r="O553" s="211" t="s">
        <v>7574</v>
      </c>
      <c r="P553" s="211" t="s">
        <v>7575</v>
      </c>
      <c r="Q553" s="211" t="s">
        <v>7575</v>
      </c>
      <c r="R553" s="211" t="s">
        <v>7670</v>
      </c>
      <c r="S553" s="214" t="str">
        <f ca="1">_xll.qlSchedule(,L553,M553,N553,O553,P553,Q553,R553)</f>
        <v>obj_00bae#0000</v>
      </c>
      <c r="T553" s="211" t="s">
        <v>58</v>
      </c>
      <c r="U553" s="211" t="s">
        <v>7574</v>
      </c>
      <c r="V553" s="211" t="s">
        <v>7575</v>
      </c>
      <c r="W553" s="211" t="s">
        <v>7575</v>
      </c>
      <c r="X553" s="211" t="s">
        <v>7670</v>
      </c>
      <c r="Y553" s="214" t="str">
        <f ca="1">_xll.qlSchedule(,L553,M553,T553,U553,V553,W553,X553)</f>
        <v>obj_006b2#0000</v>
      </c>
      <c r="Z553" s="215" t="s">
        <v>7671</v>
      </c>
      <c r="AA553" s="216" t="s">
        <v>7640</v>
      </c>
      <c r="AB553" s="216" t="s">
        <v>7672</v>
      </c>
      <c r="AC553" s="214" t="str">
        <f ca="1">_xll.qlVanillaSwap(,,,S553,,Z553,Y553,AA553,,AB553)</f>
        <v>obj_00d57#0000</v>
      </c>
      <c r="AD553" s="214" t="b">
        <f ca="1">_xll.qlInstrumentSetPricingEngine(AC553,_xll.qlDiscountingSwapEngine(,"YC-EUR-EONIA"))</f>
        <v>1</v>
      </c>
      <c r="AE553" s="217">
        <f ca="1">_xll.qlVanillaSwapFairRate(AC553,AD553)</f>
        <v>1.5010124052470928E-2</v>
      </c>
      <c r="AF553" s="209" t="str">
        <f t="shared" si="35"/>
        <v>Payer</v>
      </c>
      <c r="AG553" s="218">
        <v>10000</v>
      </c>
      <c r="AH553" s="219" t="str">
        <f ca="1">_xll.qlVanillaSwap(,AF553,AG553,S553,AE553+E553%%,Z553,Y553,AA553,,AB553)</f>
        <v>obj_015a9#0000</v>
      </c>
      <c r="AI553" s="219" t="str">
        <f ca="1">_xll.qlEuropeanExercise(,K553)</f>
        <v>obj_00adc#0000</v>
      </c>
      <c r="AJ553" s="211" t="s">
        <v>7669</v>
      </c>
      <c r="AK553" s="220" t="str">
        <f ca="1">_xll.qlSwaption(,AH553,AI553,AJ553)</f>
        <v>obj_017aa#0000</v>
      </c>
      <c r="AL553" s="221" t="str">
        <f ca="1">_xll.qlConstantSwaptionVolatility(,,I553,J553,G553)</f>
        <v>obj_001e1#0000</v>
      </c>
      <c r="AM553" s="221" t="b">
        <f ca="1">_xll.qlInstrumentSetPricingEngine(AK553,_xll.qlBachelierBlackSwaptionEngine(,"YC-EUR-EONIA",AL553))</f>
        <v>1</v>
      </c>
      <c r="AN553" s="222">
        <f ca="1">_xll.qlInstrumentNPV(AK553,AM553)/_xll.qlYieldTSDiscount("YC-EUR-EONIA",L553)</f>
        <v>1.2449708636308308</v>
      </c>
      <c r="AO553" s="222">
        <f ca="1">_xll.qlInstrumentResults(AK553,"annuity",AM553)</f>
        <v>171828.03539257954</v>
      </c>
      <c r="AP553" s="223" t="e">
        <f ca="1">H553*_xll.qlYieldTSDiscount("YC-EUR-EONIA",L553)/AO553</f>
        <v>#VALUE!</v>
      </c>
      <c r="AQ553" s="224" t="str">
        <f ca="1">IF(ISERROR(AP553),"",_xll.qlBachelierBlackFormulaImpliedVol(IF(AF553="Receiver","Put",IF(AF553="Payer","Call","NA")),AE553+E553%%,AE553,_xll.qlDayCounterYearFraction("Act/365 (Fixed)",B553,K553),AP553))</f>
        <v/>
      </c>
      <c r="AR553" s="225" t="str">
        <f ca="1">IF(ISERROR(AP553),"",_xll.qlBlackFormulaImpliedStdDev(IF(AF553="Receiver","Put",IF(AF553="Payer","Call","NA")),AE553+E553%%,AE553,AP553)/SQRT(_xll.qlDayCounterYearFraction("Act/365 (Fixed)",B553,K553)))</f>
        <v/>
      </c>
    </row>
    <row r="554" spans="2:44">
      <c r="B554" s="210">
        <f t="shared" ca="1" si="32"/>
        <v>42276</v>
      </c>
      <c r="C554" s="107" t="s">
        <v>54</v>
      </c>
      <c r="D554" s="107" t="s">
        <v>48</v>
      </c>
      <c r="E554" s="107">
        <v>200</v>
      </c>
      <c r="F554" s="209" t="str">
        <f t="shared" si="33"/>
        <v>EUR FWD PREM 200 3M20Y</v>
      </c>
      <c r="G554" s="212">
        <f t="shared" si="34"/>
        <v>7.92E-3</v>
      </c>
      <c r="H554" s="213" t="str">
        <f>VLOOKUP(F554,SwaptionVols!$Z:$AE,4,FALSE)</f>
        <v>#N/A N/A</v>
      </c>
      <c r="I554" s="211" t="s">
        <v>7574</v>
      </c>
      <c r="J554" s="211" t="s">
        <v>7575</v>
      </c>
      <c r="K554" s="210">
        <f ca="1">_xll.qlCalendarAdvance(I554,B554,C554,J554)</f>
        <v>42367</v>
      </c>
      <c r="L554" s="210">
        <f ca="1">_xll.qlCalendarAdvance(I554,K554,"2d")</f>
        <v>42369</v>
      </c>
      <c r="M554" s="210">
        <f ca="1">_xll.qlCalendarAdvance(I554,L554,D554,"unadjusted")</f>
        <v>49674</v>
      </c>
      <c r="N554" s="211" t="s">
        <v>41</v>
      </c>
      <c r="O554" s="211" t="s">
        <v>7574</v>
      </c>
      <c r="P554" s="211" t="s">
        <v>7575</v>
      </c>
      <c r="Q554" s="211" t="s">
        <v>7575</v>
      </c>
      <c r="R554" s="211" t="s">
        <v>7670</v>
      </c>
      <c r="S554" s="214" t="str">
        <f ca="1">_xll.qlSchedule(,L554,M554,N554,O554,P554,Q554,R554)</f>
        <v>obj_00772#0000</v>
      </c>
      <c r="T554" s="211" t="s">
        <v>58</v>
      </c>
      <c r="U554" s="211" t="s">
        <v>7574</v>
      </c>
      <c r="V554" s="211" t="s">
        <v>7575</v>
      </c>
      <c r="W554" s="211" t="s">
        <v>7575</v>
      </c>
      <c r="X554" s="211" t="s">
        <v>7670</v>
      </c>
      <c r="Y554" s="214" t="str">
        <f ca="1">_xll.qlSchedule(,L554,M554,T554,U554,V554,W554,X554)</f>
        <v>obj_00771#0000</v>
      </c>
      <c r="Z554" s="215" t="s">
        <v>7671</v>
      </c>
      <c r="AA554" s="216" t="s">
        <v>7640</v>
      </c>
      <c r="AB554" s="216" t="s">
        <v>7672</v>
      </c>
      <c r="AC554" s="214" t="str">
        <f ca="1">_xll.qlVanillaSwap(,,,S554,,Z554,Y554,AA554,,AB554)</f>
        <v>obj_00c3f#0000</v>
      </c>
      <c r="AD554" s="214" t="b">
        <f ca="1">_xll.qlInstrumentSetPricingEngine(AC554,_xll.qlDiscountingSwapEngine(,"YC-EUR-EONIA"))</f>
        <v>1</v>
      </c>
      <c r="AE554" s="217">
        <f ca="1">_xll.qlVanillaSwapFairRate(AC554,AD554)</f>
        <v>1.5010124052470928E-2</v>
      </c>
      <c r="AF554" s="209" t="str">
        <f t="shared" si="35"/>
        <v>Payer</v>
      </c>
      <c r="AG554" s="218">
        <v>10000</v>
      </c>
      <c r="AH554" s="219" t="str">
        <f ca="1">_xll.qlVanillaSwap(,AF554,AG554,S554,AE554+E554%%,Z554,Y554,AA554,,AB554)</f>
        <v>obj_01437#0000</v>
      </c>
      <c r="AI554" s="219" t="str">
        <f ca="1">_xll.qlEuropeanExercise(,K554)</f>
        <v>obj_00cd8#0000</v>
      </c>
      <c r="AJ554" s="211" t="s">
        <v>7669</v>
      </c>
      <c r="AK554" s="220" t="str">
        <f ca="1">_xll.qlSwaption(,AH554,AI554,AJ554)</f>
        <v>obj_01712#0000</v>
      </c>
      <c r="AL554" s="221" t="str">
        <f ca="1">_xll.qlConstantSwaptionVolatility(,,I554,J554,G554)</f>
        <v>obj_0018c#0000</v>
      </c>
      <c r="AM554" s="221" t="b">
        <f ca="1">_xll.qlInstrumentSetPricingEngine(AK554,_xll.qlBachelierBlackSwaptionEngine(,"YC-EUR-EONIA",AL554))</f>
        <v>1</v>
      </c>
      <c r="AN554" s="222">
        <f ca="1">_xll.qlInstrumentNPV(AK554,AM554)/_xll.qlYieldTSDiscount("YC-EUR-EONIA",L554)</f>
        <v>2.6647008515906663E-5</v>
      </c>
      <c r="AO554" s="222">
        <f ca="1">_xll.qlInstrumentResults(AK554,"annuity",AM554)</f>
        <v>171828.03539257954</v>
      </c>
      <c r="AP554" s="223" t="e">
        <f ca="1">H554*_xll.qlYieldTSDiscount("YC-EUR-EONIA",L554)/AO554</f>
        <v>#VALUE!</v>
      </c>
      <c r="AQ554" s="224" t="str">
        <f ca="1">IF(ISERROR(AP554),"",_xll.qlBachelierBlackFormulaImpliedVol(IF(AF554="Receiver","Put",IF(AF554="Payer","Call","NA")),AE554+E554%%,AE554,_xll.qlDayCounterYearFraction("Act/365 (Fixed)",B554,K554),AP554))</f>
        <v/>
      </c>
      <c r="AR554" s="225" t="str">
        <f ca="1">IF(ISERROR(AP554),"",_xll.qlBlackFormulaImpliedStdDev(IF(AF554="Receiver","Put",IF(AF554="Payer","Call","NA")),AE554+E554%%,AE554,AP554)/SQRT(_xll.qlDayCounterYearFraction("Act/365 (Fixed)",B554,K554)))</f>
        <v/>
      </c>
    </row>
    <row r="555" spans="2:44">
      <c r="B555" s="210">
        <f t="shared" ca="1" si="32"/>
        <v>42276</v>
      </c>
      <c r="C555" s="107" t="s">
        <v>58</v>
      </c>
      <c r="D555" s="107" t="s">
        <v>48</v>
      </c>
      <c r="E555" s="107">
        <v>-200</v>
      </c>
      <c r="F555" s="209" t="str">
        <f t="shared" si="33"/>
        <v>EUR FWD PREM-200 6M20Y</v>
      </c>
      <c r="G555" s="212">
        <f t="shared" si="34"/>
        <v>7.8700000000000003E-3</v>
      </c>
      <c r="H555" s="213" t="str">
        <f>VLOOKUP(F555,SwaptionVols!$Z:$AE,4,FALSE)</f>
        <v>#N/A N/A</v>
      </c>
      <c r="I555" s="211" t="s">
        <v>7574</v>
      </c>
      <c r="J555" s="211" t="s">
        <v>7575</v>
      </c>
      <c r="K555" s="210">
        <f ca="1">_xll.qlCalendarAdvance(I555,B555,C555,J555)</f>
        <v>42458</v>
      </c>
      <c r="L555" s="210">
        <f ca="1">_xll.qlCalendarAdvance(I555,K555,"2d")</f>
        <v>42460</v>
      </c>
      <c r="M555" s="210">
        <f ca="1">_xll.qlCalendarAdvance(I555,L555,D555,"unadjusted")</f>
        <v>49765</v>
      </c>
      <c r="N555" s="211" t="s">
        <v>41</v>
      </c>
      <c r="O555" s="211" t="s">
        <v>7574</v>
      </c>
      <c r="P555" s="211" t="s">
        <v>7575</v>
      </c>
      <c r="Q555" s="211" t="s">
        <v>7575</v>
      </c>
      <c r="R555" s="211" t="s">
        <v>7670</v>
      </c>
      <c r="S555" s="214" t="str">
        <f ca="1">_xll.qlSchedule(,L555,M555,N555,O555,P555,Q555,R555)</f>
        <v>obj_0086c#0000</v>
      </c>
      <c r="T555" s="211" t="s">
        <v>58</v>
      </c>
      <c r="U555" s="211" t="s">
        <v>7574</v>
      </c>
      <c r="V555" s="211" t="s">
        <v>7575</v>
      </c>
      <c r="W555" s="211" t="s">
        <v>7575</v>
      </c>
      <c r="X555" s="211" t="s">
        <v>7670</v>
      </c>
      <c r="Y555" s="214" t="str">
        <f ca="1">_xll.qlSchedule(,L555,M555,T555,U555,V555,W555,X555)</f>
        <v>obj_0086b#0000</v>
      </c>
      <c r="Z555" s="215" t="s">
        <v>7671</v>
      </c>
      <c r="AA555" s="216" t="s">
        <v>7640</v>
      </c>
      <c r="AB555" s="216" t="s">
        <v>7672</v>
      </c>
      <c r="AC555" s="214" t="str">
        <f ca="1">_xll.qlVanillaSwap(,,,S555,,Z555,Y555,AA555,,AB555)</f>
        <v>obj_00c1a#0000</v>
      </c>
      <c r="AD555" s="214" t="b">
        <f ca="1">_xll.qlInstrumentSetPricingEngine(AC555,_xll.qlDiscountingSwapEngine(,"YC-EUR-EONIA"))</f>
        <v>1</v>
      </c>
      <c r="AE555" s="217">
        <f ca="1">_xll.qlVanillaSwapFairRate(AC555,AD555)</f>
        <v>1.5249278696122118E-2</v>
      </c>
      <c r="AF555" s="209" t="str">
        <f t="shared" si="35"/>
        <v>Receiver</v>
      </c>
      <c r="AG555" s="218">
        <v>10000</v>
      </c>
      <c r="AH555" s="219" t="str">
        <f ca="1">_xll.qlVanillaSwap(,AF555,AG555,S555,AE555+E555%%,Z555,Y555,AA555,,AB555)</f>
        <v>obj_014af#0000</v>
      </c>
      <c r="AI555" s="219" t="str">
        <f ca="1">_xll.qlEuropeanExercise(,K555)</f>
        <v>obj_00742#0000</v>
      </c>
      <c r="AJ555" s="211" t="s">
        <v>7669</v>
      </c>
      <c r="AK555" s="220" t="str">
        <f ca="1">_xll.qlSwaption(,AH555,AI555,AJ555)</f>
        <v>obj_01789#0000</v>
      </c>
      <c r="AL555" s="221" t="str">
        <f ca="1">_xll.qlConstantSwaptionVolatility(,,I555,J555,G555)</f>
        <v>obj_00168#0000</v>
      </c>
      <c r="AM555" s="221" t="b">
        <f ca="1">_xll.qlInstrumentSetPricingEngine(AK555,_xll.qlBachelierBlackSwaptionEngine(,"YC-EUR-EONIA",AL555))</f>
        <v>1</v>
      </c>
      <c r="AN555" s="222">
        <f ca="1">_xll.qlInstrumentNPV(AK555,AM555)/_xll.qlYieldTSDiscount("YC-EUR-EONIA",L555)</f>
        <v>3.7412315380009498E-2</v>
      </c>
      <c r="AO555" s="222">
        <f ca="1">_xll.qlInstrumentResults(AK555,"annuity",AM555)</f>
        <v>171476.04861116907</v>
      </c>
      <c r="AP555" s="223" t="e">
        <f ca="1">H555*_xll.qlYieldTSDiscount("YC-EUR-EONIA",L555)/AO555</f>
        <v>#VALUE!</v>
      </c>
      <c r="AQ555" s="224" t="str">
        <f ca="1">IF(ISERROR(AP555),"",_xll.qlBachelierBlackFormulaImpliedVol(IF(AF555="Receiver","Put",IF(AF555="Payer","Call","NA")),AE555+E555%%,AE555,_xll.qlDayCounterYearFraction("Act/365 (Fixed)",B555,K555),AP555))</f>
        <v/>
      </c>
      <c r="AR555" s="225" t="str">
        <f ca="1">IF(ISERROR(AP555),"",_xll.qlBlackFormulaImpliedStdDev(IF(AF555="Receiver","Put",IF(AF555="Payer","Call","NA")),AE555+E555%%,AE555,AP555)/SQRT(_xll.qlDayCounterYearFraction("Act/365 (Fixed)",B555,K555)))</f>
        <v/>
      </c>
    </row>
    <row r="556" spans="2:44">
      <c r="B556" s="210">
        <f t="shared" ca="1" si="32"/>
        <v>42276</v>
      </c>
      <c r="C556" s="107" t="s">
        <v>58</v>
      </c>
      <c r="D556" s="107" t="s">
        <v>48</v>
      </c>
      <c r="E556" s="107">
        <v>-100</v>
      </c>
      <c r="F556" s="209" t="str">
        <f t="shared" si="33"/>
        <v>EUR FWD PREM-100 6M20Y</v>
      </c>
      <c r="G556" s="212">
        <f t="shared" si="34"/>
        <v>7.8700000000000003E-3</v>
      </c>
      <c r="H556" s="213" t="str">
        <f>VLOOKUP(F556,SwaptionVols!$Z:$AE,4,FALSE)</f>
        <v>#N/A N/A</v>
      </c>
      <c r="I556" s="211" t="s">
        <v>7574</v>
      </c>
      <c r="J556" s="211" t="s">
        <v>7575</v>
      </c>
      <c r="K556" s="210">
        <f ca="1">_xll.qlCalendarAdvance(I556,B556,C556,J556)</f>
        <v>42458</v>
      </c>
      <c r="L556" s="210">
        <f ca="1">_xll.qlCalendarAdvance(I556,K556,"2d")</f>
        <v>42460</v>
      </c>
      <c r="M556" s="210">
        <f ca="1">_xll.qlCalendarAdvance(I556,L556,D556,"unadjusted")</f>
        <v>49765</v>
      </c>
      <c r="N556" s="211" t="s">
        <v>41</v>
      </c>
      <c r="O556" s="211" t="s">
        <v>7574</v>
      </c>
      <c r="P556" s="211" t="s">
        <v>7575</v>
      </c>
      <c r="Q556" s="211" t="s">
        <v>7575</v>
      </c>
      <c r="R556" s="211" t="s">
        <v>7670</v>
      </c>
      <c r="S556" s="214" t="str">
        <f ca="1">_xll.qlSchedule(,L556,M556,N556,O556,P556,Q556,R556)</f>
        <v>obj_00493#0000</v>
      </c>
      <c r="T556" s="211" t="s">
        <v>58</v>
      </c>
      <c r="U556" s="211" t="s">
        <v>7574</v>
      </c>
      <c r="V556" s="211" t="s">
        <v>7575</v>
      </c>
      <c r="W556" s="211" t="s">
        <v>7575</v>
      </c>
      <c r="X556" s="211" t="s">
        <v>7670</v>
      </c>
      <c r="Y556" s="214" t="str">
        <f ca="1">_xll.qlSchedule(,L556,M556,T556,U556,V556,W556,X556)</f>
        <v>obj_005f8#0000</v>
      </c>
      <c r="Z556" s="215" t="s">
        <v>7671</v>
      </c>
      <c r="AA556" s="216" t="s">
        <v>7640</v>
      </c>
      <c r="AB556" s="216" t="s">
        <v>7672</v>
      </c>
      <c r="AC556" s="214" t="str">
        <f ca="1">_xll.qlVanillaSwap(,,,S556,,Z556,Y556,AA556,,AB556)</f>
        <v>obj_00d58#0000</v>
      </c>
      <c r="AD556" s="214" t="b">
        <f ca="1">_xll.qlInstrumentSetPricingEngine(AC556,_xll.qlDiscountingSwapEngine(,"YC-EUR-EONIA"))</f>
        <v>1</v>
      </c>
      <c r="AE556" s="217">
        <f ca="1">_xll.qlVanillaSwapFairRate(AC556,AD556)</f>
        <v>1.5249278696122118E-2</v>
      </c>
      <c r="AF556" s="209" t="str">
        <f t="shared" si="35"/>
        <v>Receiver</v>
      </c>
      <c r="AG556" s="218">
        <v>10000</v>
      </c>
      <c r="AH556" s="219" t="str">
        <f ca="1">_xll.qlVanillaSwap(,AF556,AG556,S556,AE556+E556%%,Z556,Y556,AA556,,AB556)</f>
        <v>obj_0122d#0000</v>
      </c>
      <c r="AI556" s="219" t="str">
        <f ca="1">_xll.qlEuropeanExercise(,K556)</f>
        <v>obj_003bf#0000</v>
      </c>
      <c r="AJ556" s="211" t="s">
        <v>7669</v>
      </c>
      <c r="AK556" s="220" t="str">
        <f ca="1">_xll.qlSwaption(,AH556,AI556,AJ556)</f>
        <v>obj_0156b#0000</v>
      </c>
      <c r="AL556" s="221" t="str">
        <f ca="1">_xll.qlConstantSwaptionVolatility(,,I556,J556,G556)</f>
        <v>obj_0011b#0000</v>
      </c>
      <c r="AM556" s="221" t="b">
        <f ca="1">_xll.qlInstrumentSetPricingEngine(AK556,_xll.qlBachelierBlackSwaptionEngine(,"YC-EUR-EONIA",AL556))</f>
        <v>1</v>
      </c>
      <c r="AN556" s="222">
        <f ca="1">_xll.qlInstrumentNPV(AK556,AM556)/_xll.qlYieldTSDiscount("YC-EUR-EONIA",L556)</f>
        <v>13.612228529557441</v>
      </c>
      <c r="AO556" s="222">
        <f ca="1">_xll.qlInstrumentResults(AK556,"annuity",AM556)</f>
        <v>171476.04861116872</v>
      </c>
      <c r="AP556" s="223" t="e">
        <f ca="1">H556*_xll.qlYieldTSDiscount("YC-EUR-EONIA",L556)/AO556</f>
        <v>#VALUE!</v>
      </c>
      <c r="AQ556" s="224" t="str">
        <f ca="1">IF(ISERROR(AP556),"",_xll.qlBachelierBlackFormulaImpliedVol(IF(AF556="Receiver","Put",IF(AF556="Payer","Call","NA")),AE556+E556%%,AE556,_xll.qlDayCounterYearFraction("Act/365 (Fixed)",B556,K556),AP556))</f>
        <v/>
      </c>
      <c r="AR556" s="225" t="str">
        <f ca="1">IF(ISERROR(AP556),"",_xll.qlBlackFormulaImpliedStdDev(IF(AF556="Receiver","Put",IF(AF556="Payer","Call","NA")),AE556+E556%%,AE556,AP556)/SQRT(_xll.qlDayCounterYearFraction("Act/365 (Fixed)",B556,K556)))</f>
        <v/>
      </c>
    </row>
    <row r="557" spans="2:44">
      <c r="B557" s="210">
        <f t="shared" ca="1" si="32"/>
        <v>42276</v>
      </c>
      <c r="C557" s="107" t="s">
        <v>58</v>
      </c>
      <c r="D557" s="107" t="s">
        <v>48</v>
      </c>
      <c r="E557" s="107">
        <v>-50</v>
      </c>
      <c r="F557" s="209" t="str">
        <f t="shared" si="33"/>
        <v>EUR FWD PREM-50 6M20Y</v>
      </c>
      <c r="G557" s="212">
        <f t="shared" si="34"/>
        <v>7.8700000000000003E-3</v>
      </c>
      <c r="H557" s="213" t="str">
        <f>VLOOKUP(F557,SwaptionVols!$Z:$AE,4,FALSE)</f>
        <v>#N/A N/A</v>
      </c>
      <c r="I557" s="211" t="s">
        <v>7574</v>
      </c>
      <c r="J557" s="211" t="s">
        <v>7575</v>
      </c>
      <c r="K557" s="210">
        <f ca="1">_xll.qlCalendarAdvance(I557,B557,C557,J557)</f>
        <v>42458</v>
      </c>
      <c r="L557" s="210">
        <f ca="1">_xll.qlCalendarAdvance(I557,K557,"2d")</f>
        <v>42460</v>
      </c>
      <c r="M557" s="210">
        <f ca="1">_xll.qlCalendarAdvance(I557,L557,D557,"unadjusted")</f>
        <v>49765</v>
      </c>
      <c r="N557" s="211" t="s">
        <v>41</v>
      </c>
      <c r="O557" s="211" t="s">
        <v>7574</v>
      </c>
      <c r="P557" s="211" t="s">
        <v>7575</v>
      </c>
      <c r="Q557" s="211" t="s">
        <v>7575</v>
      </c>
      <c r="R557" s="211" t="s">
        <v>7670</v>
      </c>
      <c r="S557" s="214" t="str">
        <f ca="1">_xll.qlSchedule(,L557,M557,N557,O557,P557,Q557,R557)</f>
        <v>obj_0053a#0000</v>
      </c>
      <c r="T557" s="211" t="s">
        <v>58</v>
      </c>
      <c r="U557" s="211" t="s">
        <v>7574</v>
      </c>
      <c r="V557" s="211" t="s">
        <v>7575</v>
      </c>
      <c r="W557" s="211" t="s">
        <v>7575</v>
      </c>
      <c r="X557" s="211" t="s">
        <v>7670</v>
      </c>
      <c r="Y557" s="214" t="str">
        <f ca="1">_xll.qlSchedule(,L557,M557,T557,U557,V557,W557,X557)</f>
        <v>obj_004cd#0000</v>
      </c>
      <c r="Z557" s="215" t="s">
        <v>7671</v>
      </c>
      <c r="AA557" s="216" t="s">
        <v>7640</v>
      </c>
      <c r="AB557" s="216" t="s">
        <v>7672</v>
      </c>
      <c r="AC557" s="214" t="str">
        <f ca="1">_xll.qlVanillaSwap(,,,S557,,Z557,Y557,AA557,,AB557)</f>
        <v>obj_00a1c#0000</v>
      </c>
      <c r="AD557" s="214" t="b">
        <f ca="1">_xll.qlInstrumentSetPricingEngine(AC557,_xll.qlDiscountingSwapEngine(,"YC-EUR-EONIA"))</f>
        <v>1</v>
      </c>
      <c r="AE557" s="217">
        <f ca="1">_xll.qlVanillaSwapFairRate(AC557,AD557)</f>
        <v>1.5249278696122118E-2</v>
      </c>
      <c r="AF557" s="209" t="str">
        <f t="shared" si="35"/>
        <v>Receiver</v>
      </c>
      <c r="AG557" s="218">
        <v>10000</v>
      </c>
      <c r="AH557" s="219" t="str">
        <f ca="1">_xll.qlVanillaSwap(,AF557,AG557,S557,AE557+E557%%,Z557,Y557,AA557,,AB557)</f>
        <v>obj_01210#0000</v>
      </c>
      <c r="AI557" s="219" t="str">
        <f ca="1">_xll.qlEuropeanExercise(,K557)</f>
        <v>obj_00bd2#0000</v>
      </c>
      <c r="AJ557" s="211" t="s">
        <v>7669</v>
      </c>
      <c r="AK557" s="220" t="str">
        <f ca="1">_xll.qlSwaption(,AH557,AI557,AJ557)</f>
        <v>obj_016fd#0000</v>
      </c>
      <c r="AL557" s="221" t="str">
        <f ca="1">_xll.qlConstantSwaptionVolatility(,,I557,J557,G557)</f>
        <v>obj_00205#0000</v>
      </c>
      <c r="AM557" s="221" t="b">
        <f ca="1">_xll.qlInstrumentSetPricingEngine(AK557,_xll.qlBachelierBlackSwaptionEngine(,"YC-EUR-EONIA",AL557))</f>
        <v>1</v>
      </c>
      <c r="AN557" s="222">
        <f ca="1">_xll.qlInstrumentNPV(AK557,AM557)/_xll.qlYieldTSDiscount("YC-EUR-EONIA",L557)</f>
        <v>95.677667986447048</v>
      </c>
      <c r="AO557" s="222">
        <f ca="1">_xll.qlInstrumentResults(AK557,"annuity",AM557)</f>
        <v>171476.04861116907</v>
      </c>
      <c r="AP557" s="223" t="e">
        <f ca="1">H557*_xll.qlYieldTSDiscount("YC-EUR-EONIA",L557)/AO557</f>
        <v>#VALUE!</v>
      </c>
      <c r="AQ557" s="224" t="str">
        <f ca="1">IF(ISERROR(AP557),"",_xll.qlBachelierBlackFormulaImpliedVol(IF(AF557="Receiver","Put",IF(AF557="Payer","Call","NA")),AE557+E557%%,AE557,_xll.qlDayCounterYearFraction("Act/365 (Fixed)",B557,K557),AP557))</f>
        <v/>
      </c>
      <c r="AR557" s="225" t="str">
        <f ca="1">IF(ISERROR(AP557),"",_xll.qlBlackFormulaImpliedStdDev(IF(AF557="Receiver","Put",IF(AF557="Payer","Call","NA")),AE557+E557%%,AE557,AP557)/SQRT(_xll.qlDayCounterYearFraction("Act/365 (Fixed)",B557,K557)))</f>
        <v/>
      </c>
    </row>
    <row r="558" spans="2:44">
      <c r="B558" s="210">
        <f t="shared" ca="1" si="32"/>
        <v>42276</v>
      </c>
      <c r="C558" s="107" t="s">
        <v>58</v>
      </c>
      <c r="D558" s="107" t="s">
        <v>48</v>
      </c>
      <c r="E558" s="107">
        <v>-25</v>
      </c>
      <c r="F558" s="209" t="str">
        <f t="shared" si="33"/>
        <v>EUR FWD PREM-25 6M20Y</v>
      </c>
      <c r="G558" s="212">
        <f t="shared" si="34"/>
        <v>7.8700000000000003E-3</v>
      </c>
      <c r="H558" s="213" t="str">
        <f>VLOOKUP(F558,SwaptionVols!$Z:$AE,4,FALSE)</f>
        <v>#N/A N/A</v>
      </c>
      <c r="I558" s="211" t="s">
        <v>7574</v>
      </c>
      <c r="J558" s="211" t="s">
        <v>7575</v>
      </c>
      <c r="K558" s="210">
        <f ca="1">_xll.qlCalendarAdvance(I558,B558,C558,J558)</f>
        <v>42458</v>
      </c>
      <c r="L558" s="210">
        <f ca="1">_xll.qlCalendarAdvance(I558,K558,"2d")</f>
        <v>42460</v>
      </c>
      <c r="M558" s="210">
        <f ca="1">_xll.qlCalendarAdvance(I558,L558,D558,"unadjusted")</f>
        <v>49765</v>
      </c>
      <c r="N558" s="211" t="s">
        <v>41</v>
      </c>
      <c r="O558" s="211" t="s">
        <v>7574</v>
      </c>
      <c r="P558" s="211" t="s">
        <v>7575</v>
      </c>
      <c r="Q558" s="211" t="s">
        <v>7575</v>
      </c>
      <c r="R558" s="211" t="s">
        <v>7670</v>
      </c>
      <c r="S558" s="214" t="str">
        <f ca="1">_xll.qlSchedule(,L558,M558,N558,O558,P558,Q558,R558)</f>
        <v>obj_0063a#0000</v>
      </c>
      <c r="T558" s="211" t="s">
        <v>58</v>
      </c>
      <c r="U558" s="211" t="s">
        <v>7574</v>
      </c>
      <c r="V558" s="211" t="s">
        <v>7575</v>
      </c>
      <c r="W558" s="211" t="s">
        <v>7575</v>
      </c>
      <c r="X558" s="211" t="s">
        <v>7670</v>
      </c>
      <c r="Y558" s="214" t="str">
        <f ca="1">_xll.qlSchedule(,L558,M558,T558,U558,V558,W558,X558)</f>
        <v>obj_00500#0000</v>
      </c>
      <c r="Z558" s="215" t="s">
        <v>7671</v>
      </c>
      <c r="AA558" s="216" t="s">
        <v>7640</v>
      </c>
      <c r="AB558" s="216" t="s">
        <v>7672</v>
      </c>
      <c r="AC558" s="214" t="str">
        <f ca="1">_xll.qlVanillaSwap(,,,S558,,Z558,Y558,AA558,,AB558)</f>
        <v>obj_00c2c#0000</v>
      </c>
      <c r="AD558" s="214" t="b">
        <f ca="1">_xll.qlInstrumentSetPricingEngine(AC558,_xll.qlDiscountingSwapEngine(,"YC-EUR-EONIA"))</f>
        <v>1</v>
      </c>
      <c r="AE558" s="217">
        <f ca="1">_xll.qlVanillaSwapFairRate(AC558,AD558)</f>
        <v>1.5249278696122118E-2</v>
      </c>
      <c r="AF558" s="209" t="str">
        <f t="shared" si="35"/>
        <v>Receiver</v>
      </c>
      <c r="AG558" s="218">
        <v>10000</v>
      </c>
      <c r="AH558" s="219" t="str">
        <f ca="1">_xll.qlVanillaSwap(,AF558,AG558,S558,AE558+E558%%,Z558,Y558,AA558,,AB558)</f>
        <v>obj_01311#0000</v>
      </c>
      <c r="AI558" s="219" t="str">
        <f ca="1">_xll.qlEuropeanExercise(,K558)</f>
        <v>obj_00448#0000</v>
      </c>
      <c r="AJ558" s="211" t="s">
        <v>7669</v>
      </c>
      <c r="AK558" s="220" t="str">
        <f ca="1">_xll.qlSwaption(,AH558,AI558,AJ558)</f>
        <v>obj_01507#0000</v>
      </c>
      <c r="AL558" s="221" t="str">
        <f ca="1">_xll.qlConstantSwaptionVolatility(,,I558,J558,G558)</f>
        <v>obj_001fb#0000</v>
      </c>
      <c r="AM558" s="221" t="b">
        <f ca="1">_xll.qlInstrumentSetPricingEngine(AK558,_xll.qlBachelierBlackSwaptionEngine(,"YC-EUR-EONIA",AL558))</f>
        <v>1</v>
      </c>
      <c r="AN558" s="222">
        <f ca="1">_xll.qlInstrumentNPV(AK558,AM558)/_xll.qlYieldTSDiscount("YC-EUR-EONIA",L558)</f>
        <v>203.49258492818009</v>
      </c>
      <c r="AO558" s="222">
        <f ca="1">_xll.qlInstrumentResults(AK558,"annuity",AM558)</f>
        <v>171476.04861116872</v>
      </c>
      <c r="AP558" s="223" t="e">
        <f ca="1">H558*_xll.qlYieldTSDiscount("YC-EUR-EONIA",L558)/AO558</f>
        <v>#VALUE!</v>
      </c>
      <c r="AQ558" s="224" t="str">
        <f ca="1">IF(ISERROR(AP558),"",_xll.qlBachelierBlackFormulaImpliedVol(IF(AF558="Receiver","Put",IF(AF558="Payer","Call","NA")),AE558+E558%%,AE558,_xll.qlDayCounterYearFraction("Act/365 (Fixed)",B558,K558),AP558))</f>
        <v/>
      </c>
      <c r="AR558" s="225" t="str">
        <f ca="1">IF(ISERROR(AP558),"",_xll.qlBlackFormulaImpliedStdDev(IF(AF558="Receiver","Put",IF(AF558="Payer","Call","NA")),AE558+E558%%,AE558,AP558)/SQRT(_xll.qlDayCounterYearFraction("Act/365 (Fixed)",B558,K558)))</f>
        <v/>
      </c>
    </row>
    <row r="559" spans="2:44">
      <c r="B559" s="210">
        <f t="shared" ca="1" si="32"/>
        <v>42276</v>
      </c>
      <c r="C559" s="107" t="s">
        <v>58</v>
      </c>
      <c r="D559" s="107" t="s">
        <v>48</v>
      </c>
      <c r="E559" s="107">
        <v>25</v>
      </c>
      <c r="F559" s="209" t="str">
        <f t="shared" si="33"/>
        <v>EUR FWD PREM 25 6M20Y</v>
      </c>
      <c r="G559" s="212">
        <f t="shared" si="34"/>
        <v>7.8700000000000003E-3</v>
      </c>
      <c r="H559" s="213" t="str">
        <f>VLOOKUP(F559,SwaptionVols!$Z:$AE,4,FALSE)</f>
        <v>#N/A N/A</v>
      </c>
      <c r="I559" s="211" t="s">
        <v>7574</v>
      </c>
      <c r="J559" s="211" t="s">
        <v>7575</v>
      </c>
      <c r="K559" s="210">
        <f ca="1">_xll.qlCalendarAdvance(I559,B559,C559,J559)</f>
        <v>42458</v>
      </c>
      <c r="L559" s="210">
        <f ca="1">_xll.qlCalendarAdvance(I559,K559,"2d")</f>
        <v>42460</v>
      </c>
      <c r="M559" s="210">
        <f ca="1">_xll.qlCalendarAdvance(I559,L559,D559,"unadjusted")</f>
        <v>49765</v>
      </c>
      <c r="N559" s="211" t="s">
        <v>41</v>
      </c>
      <c r="O559" s="211" t="s">
        <v>7574</v>
      </c>
      <c r="P559" s="211" t="s">
        <v>7575</v>
      </c>
      <c r="Q559" s="211" t="s">
        <v>7575</v>
      </c>
      <c r="R559" s="211" t="s">
        <v>7670</v>
      </c>
      <c r="S559" s="214" t="str">
        <f ca="1">_xll.qlSchedule(,L559,M559,N559,O559,P559,Q559,R559)</f>
        <v>obj_00c88#0000</v>
      </c>
      <c r="T559" s="211" t="s">
        <v>58</v>
      </c>
      <c r="U559" s="211" t="s">
        <v>7574</v>
      </c>
      <c r="V559" s="211" t="s">
        <v>7575</v>
      </c>
      <c r="W559" s="211" t="s">
        <v>7575</v>
      </c>
      <c r="X559" s="211" t="s">
        <v>7670</v>
      </c>
      <c r="Y559" s="214" t="str">
        <f ca="1">_xll.qlSchedule(,L559,M559,T559,U559,V559,W559,X559)</f>
        <v>obj_00829#0000</v>
      </c>
      <c r="Z559" s="215" t="s">
        <v>7671</v>
      </c>
      <c r="AA559" s="216" t="s">
        <v>7640</v>
      </c>
      <c r="AB559" s="216" t="s">
        <v>7672</v>
      </c>
      <c r="AC559" s="214" t="str">
        <f ca="1">_xll.qlVanillaSwap(,,,S559,,Z559,Y559,AA559,,AB559)</f>
        <v>obj_00c89#0000</v>
      </c>
      <c r="AD559" s="214" t="b">
        <f ca="1">_xll.qlInstrumentSetPricingEngine(AC559,_xll.qlDiscountingSwapEngine(,"YC-EUR-EONIA"))</f>
        <v>1</v>
      </c>
      <c r="AE559" s="217">
        <f ca="1">_xll.qlVanillaSwapFairRate(AC559,AD559)</f>
        <v>1.5249278696122118E-2</v>
      </c>
      <c r="AF559" s="209" t="str">
        <f t="shared" si="35"/>
        <v>Payer</v>
      </c>
      <c r="AG559" s="218">
        <v>10000</v>
      </c>
      <c r="AH559" s="219" t="str">
        <f ca="1">_xll.qlVanillaSwap(,AF559,AG559,S559,AE559+E559%%,Z559,Y559,AA559,,AB559)</f>
        <v>obj_01382#0000</v>
      </c>
      <c r="AI559" s="219" t="str">
        <f ca="1">_xll.qlEuropeanExercise(,K559)</f>
        <v>obj_0038a#0000</v>
      </c>
      <c r="AJ559" s="211" t="s">
        <v>7669</v>
      </c>
      <c r="AK559" s="220" t="str">
        <f ca="1">_xll.qlSwaption(,AH559,AI559,AJ559)</f>
        <v>obj_015be#0000</v>
      </c>
      <c r="AL559" s="221" t="str">
        <f ca="1">_xll.qlConstantSwaptionVolatility(,,I559,J559,G559)</f>
        <v>obj_001ee#0000</v>
      </c>
      <c r="AM559" s="221" t="b">
        <f ca="1">_xll.qlInstrumentSetPricingEngine(AK559,_xll.qlBachelierBlackSwaptionEngine(,"YC-EUR-EONIA",AL559))</f>
        <v>1</v>
      </c>
      <c r="AN559" s="222">
        <f ca="1">_xll.qlInstrumentNPV(AK559,AM559)/_xll.qlYieldTSDiscount("YC-EUR-EONIA",L559)</f>
        <v>203.49258492817953</v>
      </c>
      <c r="AO559" s="222">
        <f ca="1">_xll.qlInstrumentResults(AK559,"annuity",AM559)</f>
        <v>171476.04861116907</v>
      </c>
      <c r="AP559" s="223" t="e">
        <f ca="1">H559*_xll.qlYieldTSDiscount("YC-EUR-EONIA",L559)/AO559</f>
        <v>#VALUE!</v>
      </c>
      <c r="AQ559" s="224" t="str">
        <f ca="1">IF(ISERROR(AP559),"",_xll.qlBachelierBlackFormulaImpliedVol(IF(AF559="Receiver","Put",IF(AF559="Payer","Call","NA")),AE559+E559%%,AE559,_xll.qlDayCounterYearFraction("Act/365 (Fixed)",B559,K559),AP559))</f>
        <v/>
      </c>
      <c r="AR559" s="225" t="str">
        <f ca="1">IF(ISERROR(AP559),"",_xll.qlBlackFormulaImpliedStdDev(IF(AF559="Receiver","Put",IF(AF559="Payer","Call","NA")),AE559+E559%%,AE559,AP559)/SQRT(_xll.qlDayCounterYearFraction("Act/365 (Fixed)",B559,K559)))</f>
        <v/>
      </c>
    </row>
    <row r="560" spans="2:44">
      <c r="B560" s="210">
        <f t="shared" ca="1" si="32"/>
        <v>42276</v>
      </c>
      <c r="C560" s="107" t="s">
        <v>58</v>
      </c>
      <c r="D560" s="107" t="s">
        <v>48</v>
      </c>
      <c r="E560" s="107">
        <v>50</v>
      </c>
      <c r="F560" s="209" t="str">
        <f t="shared" si="33"/>
        <v>EUR FWD PREM 50 6M20Y</v>
      </c>
      <c r="G560" s="212">
        <f t="shared" si="34"/>
        <v>7.8700000000000003E-3</v>
      </c>
      <c r="H560" s="213" t="str">
        <f>VLOOKUP(F560,SwaptionVols!$Z:$AE,4,FALSE)</f>
        <v>#N/A N/A</v>
      </c>
      <c r="I560" s="211" t="s">
        <v>7574</v>
      </c>
      <c r="J560" s="211" t="s">
        <v>7575</v>
      </c>
      <c r="K560" s="210">
        <f ca="1">_xll.qlCalendarAdvance(I560,B560,C560,J560)</f>
        <v>42458</v>
      </c>
      <c r="L560" s="210">
        <f ca="1">_xll.qlCalendarAdvance(I560,K560,"2d")</f>
        <v>42460</v>
      </c>
      <c r="M560" s="210">
        <f ca="1">_xll.qlCalendarAdvance(I560,L560,D560,"unadjusted")</f>
        <v>49765</v>
      </c>
      <c r="N560" s="211" t="s">
        <v>41</v>
      </c>
      <c r="O560" s="211" t="s">
        <v>7574</v>
      </c>
      <c r="P560" s="211" t="s">
        <v>7575</v>
      </c>
      <c r="Q560" s="211" t="s">
        <v>7575</v>
      </c>
      <c r="R560" s="211" t="s">
        <v>7670</v>
      </c>
      <c r="S560" s="214" t="str">
        <f ca="1">_xll.qlSchedule(,L560,M560,N560,O560,P560,Q560,R560)</f>
        <v>obj_00a81#0000</v>
      </c>
      <c r="T560" s="211" t="s">
        <v>58</v>
      </c>
      <c r="U560" s="211" t="s">
        <v>7574</v>
      </c>
      <c r="V560" s="211" t="s">
        <v>7575</v>
      </c>
      <c r="W560" s="211" t="s">
        <v>7575</v>
      </c>
      <c r="X560" s="211" t="s">
        <v>7670</v>
      </c>
      <c r="Y560" s="214" t="str">
        <f ca="1">_xll.qlSchedule(,L560,M560,T560,U560,V560,W560,X560)</f>
        <v>obj_008c0#0000</v>
      </c>
      <c r="Z560" s="215" t="s">
        <v>7671</v>
      </c>
      <c r="AA560" s="216" t="s">
        <v>7640</v>
      </c>
      <c r="AB560" s="216" t="s">
        <v>7672</v>
      </c>
      <c r="AC560" s="214" t="str">
        <f ca="1">_xll.qlVanillaSwap(,,,S560,,Z560,Y560,AA560,,AB560)</f>
        <v>obj_00be2#0000</v>
      </c>
      <c r="AD560" s="214" t="b">
        <f ca="1">_xll.qlInstrumentSetPricingEngine(AC560,_xll.qlDiscountingSwapEngine(,"YC-EUR-EONIA"))</f>
        <v>1</v>
      </c>
      <c r="AE560" s="217">
        <f ca="1">_xll.qlVanillaSwapFairRate(AC560,AD560)</f>
        <v>1.5249278696122118E-2</v>
      </c>
      <c r="AF560" s="209" t="str">
        <f t="shared" si="35"/>
        <v>Payer</v>
      </c>
      <c r="AG560" s="218">
        <v>10000</v>
      </c>
      <c r="AH560" s="219" t="str">
        <f ca="1">_xll.qlVanillaSwap(,AF560,AG560,S560,AE560+E560%%,Z560,Y560,AA560,,AB560)</f>
        <v>obj_01517#0000</v>
      </c>
      <c r="AI560" s="219" t="str">
        <f ca="1">_xll.qlEuropeanExercise(,K560)</f>
        <v>obj_003e5#0000</v>
      </c>
      <c r="AJ560" s="211" t="s">
        <v>7669</v>
      </c>
      <c r="AK560" s="220" t="str">
        <f ca="1">_xll.qlSwaption(,AH560,AI560,AJ560)</f>
        <v>obj_0175a#0000</v>
      </c>
      <c r="AL560" s="221" t="str">
        <f ca="1">_xll.qlConstantSwaptionVolatility(,,I560,J560,G560)</f>
        <v>obj_0019b#0000</v>
      </c>
      <c r="AM560" s="221" t="b">
        <f ca="1">_xll.qlInstrumentSetPricingEngine(AK560,_xll.qlBachelierBlackSwaptionEngine(,"YC-EUR-EONIA",AL560))</f>
        <v>1</v>
      </c>
      <c r="AN560" s="222">
        <f ca="1">_xll.qlInstrumentNPV(AK560,AM560)/_xll.qlYieldTSDiscount("YC-EUR-EONIA",L560)</f>
        <v>95.67766798644638</v>
      </c>
      <c r="AO560" s="222">
        <f ca="1">_xll.qlInstrumentResults(AK560,"annuity",AM560)</f>
        <v>171476.04861116907</v>
      </c>
      <c r="AP560" s="223" t="e">
        <f ca="1">H560*_xll.qlYieldTSDiscount("YC-EUR-EONIA",L560)/AO560</f>
        <v>#VALUE!</v>
      </c>
      <c r="AQ560" s="224" t="str">
        <f ca="1">IF(ISERROR(AP560),"",_xll.qlBachelierBlackFormulaImpliedVol(IF(AF560="Receiver","Put",IF(AF560="Payer","Call","NA")),AE560+E560%%,AE560,_xll.qlDayCounterYearFraction("Act/365 (Fixed)",B560,K560),AP560))</f>
        <v/>
      </c>
      <c r="AR560" s="225" t="str">
        <f ca="1">IF(ISERROR(AP560),"",_xll.qlBlackFormulaImpliedStdDev(IF(AF560="Receiver","Put",IF(AF560="Payer","Call","NA")),AE560+E560%%,AE560,AP560)/SQRT(_xll.qlDayCounterYearFraction("Act/365 (Fixed)",B560,K560)))</f>
        <v/>
      </c>
    </row>
    <row r="561" spans="2:44">
      <c r="B561" s="210">
        <f t="shared" ca="1" si="32"/>
        <v>42276</v>
      </c>
      <c r="C561" s="107" t="s">
        <v>58</v>
      </c>
      <c r="D561" s="107" t="s">
        <v>48</v>
      </c>
      <c r="E561" s="107">
        <v>100</v>
      </c>
      <c r="F561" s="209" t="str">
        <f t="shared" si="33"/>
        <v>EUR FWD PREM 100 6M20Y</v>
      </c>
      <c r="G561" s="212">
        <f t="shared" si="34"/>
        <v>7.8700000000000003E-3</v>
      </c>
      <c r="H561" s="213" t="str">
        <f>VLOOKUP(F561,SwaptionVols!$Z:$AE,4,FALSE)</f>
        <v>#N/A N/A</v>
      </c>
      <c r="I561" s="211" t="s">
        <v>7574</v>
      </c>
      <c r="J561" s="211" t="s">
        <v>7575</v>
      </c>
      <c r="K561" s="210">
        <f ca="1">_xll.qlCalendarAdvance(I561,B561,C561,J561)</f>
        <v>42458</v>
      </c>
      <c r="L561" s="210">
        <f ca="1">_xll.qlCalendarAdvance(I561,K561,"2d")</f>
        <v>42460</v>
      </c>
      <c r="M561" s="210">
        <f ca="1">_xll.qlCalendarAdvance(I561,L561,D561,"unadjusted")</f>
        <v>49765</v>
      </c>
      <c r="N561" s="211" t="s">
        <v>41</v>
      </c>
      <c r="O561" s="211" t="s">
        <v>7574</v>
      </c>
      <c r="P561" s="211" t="s">
        <v>7575</v>
      </c>
      <c r="Q561" s="211" t="s">
        <v>7575</v>
      </c>
      <c r="R561" s="211" t="s">
        <v>7670</v>
      </c>
      <c r="S561" s="214" t="str">
        <f ca="1">_xll.qlSchedule(,L561,M561,N561,O561,P561,Q561,R561)</f>
        <v>obj_00598#0000</v>
      </c>
      <c r="T561" s="211" t="s">
        <v>58</v>
      </c>
      <c r="U561" s="211" t="s">
        <v>7574</v>
      </c>
      <c r="V561" s="211" t="s">
        <v>7575</v>
      </c>
      <c r="W561" s="211" t="s">
        <v>7575</v>
      </c>
      <c r="X561" s="211" t="s">
        <v>7670</v>
      </c>
      <c r="Y561" s="214" t="str">
        <f ca="1">_xll.qlSchedule(,L561,M561,T561,U561,V561,W561,X561)</f>
        <v>obj_0065c#0000</v>
      </c>
      <c r="Z561" s="215" t="s">
        <v>7671</v>
      </c>
      <c r="AA561" s="216" t="s">
        <v>7640</v>
      </c>
      <c r="AB561" s="216" t="s">
        <v>7672</v>
      </c>
      <c r="AC561" s="214" t="str">
        <f ca="1">_xll.qlVanillaSwap(,,,S561,,Z561,Y561,AA561,,AB561)</f>
        <v>obj_009fe#0000</v>
      </c>
      <c r="AD561" s="214" t="b">
        <f ca="1">_xll.qlInstrumentSetPricingEngine(AC561,_xll.qlDiscountingSwapEngine(,"YC-EUR-EONIA"))</f>
        <v>1</v>
      </c>
      <c r="AE561" s="217">
        <f ca="1">_xll.qlVanillaSwapFairRate(AC561,AD561)</f>
        <v>1.5249278696122118E-2</v>
      </c>
      <c r="AF561" s="209" t="str">
        <f t="shared" si="35"/>
        <v>Payer</v>
      </c>
      <c r="AG561" s="218">
        <v>10000</v>
      </c>
      <c r="AH561" s="219" t="str">
        <f ca="1">_xll.qlVanillaSwap(,AF561,AG561,S561,AE561+E561%%,Z561,Y561,AA561,,AB561)</f>
        <v>obj_01327#0000</v>
      </c>
      <c r="AI561" s="219" t="str">
        <f ca="1">_xll.qlEuropeanExercise(,K561)</f>
        <v>obj_005ff#0000</v>
      </c>
      <c r="AJ561" s="211" t="s">
        <v>7669</v>
      </c>
      <c r="AK561" s="220" t="str">
        <f ca="1">_xll.qlSwaption(,AH561,AI561,AJ561)</f>
        <v>obj_016bd#0000</v>
      </c>
      <c r="AL561" s="221" t="str">
        <f ca="1">_xll.qlConstantSwaptionVolatility(,,I561,J561,G561)</f>
        <v>obj_001ef#0000</v>
      </c>
      <c r="AM561" s="221" t="b">
        <f ca="1">_xll.qlInstrumentSetPricingEngine(AK561,_xll.qlBachelierBlackSwaptionEngine(,"YC-EUR-EONIA",AL561))</f>
        <v>1</v>
      </c>
      <c r="AN561" s="222">
        <f ca="1">_xll.qlInstrumentNPV(AK561,AM561)/_xll.qlYieldTSDiscount("YC-EUR-EONIA",L561)</f>
        <v>13.61222852955825</v>
      </c>
      <c r="AO561" s="222">
        <f ca="1">_xll.qlInstrumentResults(AK561,"annuity",AM561)</f>
        <v>171476.04861116872</v>
      </c>
      <c r="AP561" s="223" t="e">
        <f ca="1">H561*_xll.qlYieldTSDiscount("YC-EUR-EONIA",L561)/AO561</f>
        <v>#VALUE!</v>
      </c>
      <c r="AQ561" s="224" t="str">
        <f ca="1">IF(ISERROR(AP561),"",_xll.qlBachelierBlackFormulaImpliedVol(IF(AF561="Receiver","Put",IF(AF561="Payer","Call","NA")),AE561+E561%%,AE561,_xll.qlDayCounterYearFraction("Act/365 (Fixed)",B561,K561),AP561))</f>
        <v/>
      </c>
      <c r="AR561" s="225" t="str">
        <f ca="1">IF(ISERROR(AP561),"",_xll.qlBlackFormulaImpliedStdDev(IF(AF561="Receiver","Put",IF(AF561="Payer","Call","NA")),AE561+E561%%,AE561,AP561)/SQRT(_xll.qlDayCounterYearFraction("Act/365 (Fixed)",B561,K561)))</f>
        <v/>
      </c>
    </row>
    <row r="562" spans="2:44">
      <c r="B562" s="210">
        <f t="shared" ca="1" si="32"/>
        <v>42276</v>
      </c>
      <c r="C562" s="107" t="s">
        <v>58</v>
      </c>
      <c r="D562" s="107" t="s">
        <v>48</v>
      </c>
      <c r="E562" s="107">
        <v>200</v>
      </c>
      <c r="F562" s="25" t="s">
        <v>7440</v>
      </c>
      <c r="G562" s="212">
        <f t="shared" si="34"/>
        <v>7.8700000000000003E-3</v>
      </c>
      <c r="H562" s="213" t="str">
        <f>VLOOKUP(F562,SwaptionVols!$Z:$AE,4,FALSE)</f>
        <v>#N/A N/A</v>
      </c>
      <c r="I562" s="211" t="s">
        <v>7574</v>
      </c>
      <c r="J562" s="211" t="s">
        <v>7575</v>
      </c>
      <c r="K562" s="210">
        <f ca="1">_xll.qlCalendarAdvance(I562,B562,C562,J562)</f>
        <v>42458</v>
      </c>
      <c r="L562" s="210">
        <f ca="1">_xll.qlCalendarAdvance(I562,K562,"2d")</f>
        <v>42460</v>
      </c>
      <c r="M562" s="210">
        <f ca="1">_xll.qlCalendarAdvance(I562,L562,D562,"unadjusted")</f>
        <v>49765</v>
      </c>
      <c r="N562" s="211" t="s">
        <v>41</v>
      </c>
      <c r="O562" s="211" t="s">
        <v>7574</v>
      </c>
      <c r="P562" s="211" t="s">
        <v>7575</v>
      </c>
      <c r="Q562" s="211" t="s">
        <v>7575</v>
      </c>
      <c r="R562" s="211" t="s">
        <v>7670</v>
      </c>
      <c r="S562" s="214" t="str">
        <f ca="1">_xll.qlSchedule(,L562,M562,N562,O562,P562,Q562,R562)</f>
        <v>obj_00df3#0000</v>
      </c>
      <c r="T562" s="211" t="s">
        <v>58</v>
      </c>
      <c r="U562" s="211" t="s">
        <v>7574</v>
      </c>
      <c r="V562" s="211" t="s">
        <v>7575</v>
      </c>
      <c r="W562" s="211" t="s">
        <v>7575</v>
      </c>
      <c r="X562" s="211" t="s">
        <v>7670</v>
      </c>
      <c r="Y562" s="214" t="str">
        <f ca="1">_xll.qlSchedule(,L562,M562,T562,U562,V562,W562,X562)</f>
        <v>obj_00df2#0000</v>
      </c>
      <c r="Z562" s="215" t="s">
        <v>7671</v>
      </c>
      <c r="AA562" s="216" t="s">
        <v>7640</v>
      </c>
      <c r="AB562" s="216" t="s">
        <v>7672</v>
      </c>
      <c r="AC562" s="214" t="str">
        <f ca="1">_xll.qlVanillaSwap(,,,S562,,Z562,Y562,AA562,,AB562)</f>
        <v>obj_00df4#0000</v>
      </c>
      <c r="AD562" s="214" t="b">
        <f ca="1">_xll.qlInstrumentSetPricingEngine(AC562,_xll.qlDiscountingSwapEngine(,"YC-EUR-EONIA"))</f>
        <v>1</v>
      </c>
      <c r="AE562" s="217">
        <f ca="1">_xll.qlVanillaSwapFairRate(AC562,AD562)</f>
        <v>1.5249278696122118E-2</v>
      </c>
      <c r="AF562" s="209" t="str">
        <f t="shared" si="35"/>
        <v>Payer</v>
      </c>
      <c r="AG562" s="218">
        <v>10000</v>
      </c>
      <c r="AH562" s="219" t="str">
        <f ca="1">_xll.qlVanillaSwap(,AF562,AG562,S562,AE562+E562%%,Z562,Y562,AA562,,AB562)</f>
        <v>obj_01319#0000</v>
      </c>
      <c r="AI562" s="219" t="str">
        <f ca="1">_xll.qlEuropeanExercise(,K562)</f>
        <v>obj_00459#0000</v>
      </c>
      <c r="AJ562" s="211" t="s">
        <v>7669</v>
      </c>
      <c r="AK562" s="220" t="str">
        <f ca="1">_xll.qlSwaption(,AH562,AI562,AJ562)</f>
        <v>obj_01582#0000</v>
      </c>
      <c r="AL562" s="221" t="str">
        <f ca="1">_xll.qlConstantSwaptionVolatility(,,I562,J562,G562)</f>
        <v>obj_0019a#0000</v>
      </c>
      <c r="AM562" s="221" t="b">
        <f ca="1">_xll.qlInstrumentSetPricingEngine(AK562,_xll.qlBachelierBlackSwaptionEngine(,"YC-EUR-EONIA",AL562))</f>
        <v>1</v>
      </c>
      <c r="AN562" s="222">
        <f ca="1">_xll.qlInstrumentNPV(AK562,AM562)/_xll.qlYieldTSDiscount("YC-EUR-EONIA",L562)</f>
        <v>3.7412315379841507E-2</v>
      </c>
      <c r="AO562" s="222">
        <f ca="1">_xll.qlInstrumentResults(AK562,"annuity",AM562)</f>
        <v>171476.04861116872</v>
      </c>
      <c r="AP562" s="223" t="e">
        <f ca="1">H562*_xll.qlYieldTSDiscount("YC-EUR-EONIA",L562)/AO562</f>
        <v>#VALUE!</v>
      </c>
      <c r="AQ562" s="224" t="str">
        <f ca="1">IF(ISERROR(AP562),"",_xll.qlBachelierBlackFormulaImpliedVol(IF(AF562="Receiver","Put",IF(AF562="Payer","Call","NA")),AE562+E562%%,AE562,_xll.qlDayCounterYearFraction("Act/365 (Fixed)",B562,K562),AP562))</f>
        <v/>
      </c>
      <c r="AR562" s="225" t="str">
        <f ca="1">IF(ISERROR(AP562),"",_xll.qlBlackFormulaImpliedStdDev(IF(AF562="Receiver","Put",IF(AF562="Payer","Call","NA")),AE562+E562%%,AE562,AP562)/SQRT(_xll.qlDayCounterYearFraction("Act/365 (Fixed)",B562,K562)))</f>
        <v/>
      </c>
    </row>
    <row r="563" spans="2:44">
      <c r="B563" s="210">
        <f t="shared" ca="1" si="32"/>
        <v>42276</v>
      </c>
      <c r="C563" s="107" t="s">
        <v>41</v>
      </c>
      <c r="D563" s="107" t="s">
        <v>48</v>
      </c>
      <c r="E563" s="107">
        <v>-200</v>
      </c>
      <c r="F563" s="209" t="str">
        <f t="shared" si="33"/>
        <v>EUR FWD PREM-200 1Y20Y</v>
      </c>
      <c r="G563" s="212">
        <f t="shared" si="34"/>
        <v>7.6400000000000001E-3</v>
      </c>
      <c r="H563" s="213" t="str">
        <f>VLOOKUP(F563,SwaptionVols!$Z:$AE,4,FALSE)</f>
        <v>#N/A N/A</v>
      </c>
      <c r="I563" s="211" t="s">
        <v>7574</v>
      </c>
      <c r="J563" s="211" t="s">
        <v>7575</v>
      </c>
      <c r="K563" s="210">
        <f ca="1">_xll.qlCalendarAdvance(I563,B563,C563,J563)</f>
        <v>42642</v>
      </c>
      <c r="L563" s="210">
        <f ca="1">_xll.qlCalendarAdvance(I563,K563,"2d")</f>
        <v>42646</v>
      </c>
      <c r="M563" s="210">
        <f ca="1">_xll.qlCalendarAdvance(I563,L563,D563,"unadjusted")</f>
        <v>49951</v>
      </c>
      <c r="N563" s="211" t="s">
        <v>41</v>
      </c>
      <c r="O563" s="211" t="s">
        <v>7574</v>
      </c>
      <c r="P563" s="211" t="s">
        <v>7575</v>
      </c>
      <c r="Q563" s="211" t="s">
        <v>7575</v>
      </c>
      <c r="R563" s="211" t="s">
        <v>7670</v>
      </c>
      <c r="S563" s="214" t="str">
        <f ca="1">_xll.qlSchedule(,L563,M563,N563,O563,P563,Q563,R563)</f>
        <v>obj_00967#0000</v>
      </c>
      <c r="T563" s="211" t="s">
        <v>58</v>
      </c>
      <c r="U563" s="211" t="s">
        <v>7574</v>
      </c>
      <c r="V563" s="211" t="s">
        <v>7575</v>
      </c>
      <c r="W563" s="211" t="s">
        <v>7575</v>
      </c>
      <c r="X563" s="211" t="s">
        <v>7670</v>
      </c>
      <c r="Y563" s="214" t="str">
        <f ca="1">_xll.qlSchedule(,L563,M563,T563,U563,V563,W563,X563)</f>
        <v>obj_00968#0000</v>
      </c>
      <c r="Z563" s="215" t="s">
        <v>7671</v>
      </c>
      <c r="AA563" s="216" t="s">
        <v>7640</v>
      </c>
      <c r="AB563" s="216" t="s">
        <v>7672</v>
      </c>
      <c r="AC563" s="214" t="str">
        <f ca="1">_xll.qlVanillaSwap(,,,S563,,Z563,Y563,AA563,,AB563)</f>
        <v>obj_00c2a#0000</v>
      </c>
      <c r="AD563" s="214" t="b">
        <f ca="1">_xll.qlInstrumentSetPricingEngine(AC563,_xll.qlDiscountingSwapEngine(,"YC-EUR-EONIA"))</f>
        <v>1</v>
      </c>
      <c r="AE563" s="217">
        <f ca="1">_xll.qlVanillaSwapFairRate(AC563,AD563)</f>
        <v>1.5741238117867009E-2</v>
      </c>
      <c r="AF563" s="209" t="str">
        <f t="shared" si="35"/>
        <v>Receiver</v>
      </c>
      <c r="AG563" s="218">
        <v>10000</v>
      </c>
      <c r="AH563" s="219" t="str">
        <f ca="1">_xll.qlVanillaSwap(,AF563,AG563,S563,AE563+E563%%,Z563,Y563,AA563,,AB563)</f>
        <v>obj_013fe#0000</v>
      </c>
      <c r="AI563" s="219" t="str">
        <f ca="1">_xll.qlEuropeanExercise(,K563)</f>
        <v>obj_00796#0000</v>
      </c>
      <c r="AJ563" s="211" t="s">
        <v>7669</v>
      </c>
      <c r="AK563" s="220" t="str">
        <f ca="1">_xll.qlSwaption(,AH563,AI563,AJ563)</f>
        <v>obj_0154e#0000</v>
      </c>
      <c r="AL563" s="221" t="str">
        <f ca="1">_xll.qlConstantSwaptionVolatility(,,I563,J563,G563)</f>
        <v>obj_0013c#0000</v>
      </c>
      <c r="AM563" s="221" t="b">
        <f ca="1">_xll.qlInstrumentSetPricingEngine(AK563,_xll.qlBachelierBlackSwaptionEngine(,"YC-EUR-EONIA",AL563))</f>
        <v>1</v>
      </c>
      <c r="AN563" s="222">
        <f ca="1">_xll.qlInstrumentNPV(AK563,AM563)/_xll.qlYieldTSDiscount("YC-EUR-EONIA",L563)</f>
        <v>1.8241277523247514</v>
      </c>
      <c r="AO563" s="222">
        <f ca="1">_xll.qlInstrumentResults(AK563,"annuity",AM563)</f>
        <v>170743.45141307879</v>
      </c>
      <c r="AP563" s="223" t="e">
        <f ca="1">H563*_xll.qlYieldTSDiscount("YC-EUR-EONIA",L563)/AO563</f>
        <v>#VALUE!</v>
      </c>
      <c r="AQ563" s="224" t="str">
        <f ca="1">IF(ISERROR(AP563),"",_xll.qlBachelierBlackFormulaImpliedVol(IF(AF563="Receiver","Put",IF(AF563="Payer","Call","NA")),AE563+E563%%,AE563,_xll.qlDayCounterYearFraction("Act/365 (Fixed)",B563,K563),AP563))</f>
        <v/>
      </c>
      <c r="AR563" s="225" t="str">
        <f ca="1">IF(ISERROR(AP563),"",_xll.qlBlackFormulaImpliedStdDev(IF(AF563="Receiver","Put",IF(AF563="Payer","Call","NA")),AE563+E563%%,AE563,AP563)/SQRT(_xll.qlDayCounterYearFraction("Act/365 (Fixed)",B563,K563)))</f>
        <v/>
      </c>
    </row>
    <row r="564" spans="2:44">
      <c r="B564" s="210">
        <f t="shared" ca="1" si="32"/>
        <v>42276</v>
      </c>
      <c r="C564" s="107" t="s">
        <v>41</v>
      </c>
      <c r="D564" s="107" t="s">
        <v>48</v>
      </c>
      <c r="E564" s="107">
        <v>-100</v>
      </c>
      <c r="F564" s="209" t="str">
        <f t="shared" si="33"/>
        <v>EUR FWD PREM-100 1Y20Y</v>
      </c>
      <c r="G564" s="212">
        <f t="shared" si="34"/>
        <v>7.6400000000000001E-3</v>
      </c>
      <c r="H564" s="213" t="str">
        <f>VLOOKUP(F564,SwaptionVols!$Z:$AE,4,FALSE)</f>
        <v>#N/A N/A</v>
      </c>
      <c r="I564" s="211" t="s">
        <v>7574</v>
      </c>
      <c r="J564" s="211" t="s">
        <v>7575</v>
      </c>
      <c r="K564" s="210">
        <f ca="1">_xll.qlCalendarAdvance(I564,B564,C564,J564)</f>
        <v>42642</v>
      </c>
      <c r="L564" s="210">
        <f ca="1">_xll.qlCalendarAdvance(I564,K564,"2d")</f>
        <v>42646</v>
      </c>
      <c r="M564" s="210">
        <f ca="1">_xll.qlCalendarAdvance(I564,L564,D564,"unadjusted")</f>
        <v>49951</v>
      </c>
      <c r="N564" s="211" t="s">
        <v>41</v>
      </c>
      <c r="O564" s="211" t="s">
        <v>7574</v>
      </c>
      <c r="P564" s="211" t="s">
        <v>7575</v>
      </c>
      <c r="Q564" s="211" t="s">
        <v>7575</v>
      </c>
      <c r="R564" s="211" t="s">
        <v>7670</v>
      </c>
      <c r="S564" s="214" t="str">
        <f ca="1">_xll.qlSchedule(,L564,M564,N564,O564,P564,Q564,R564)</f>
        <v>obj_007a2#0000</v>
      </c>
      <c r="T564" s="211" t="s">
        <v>58</v>
      </c>
      <c r="U564" s="211" t="s">
        <v>7574</v>
      </c>
      <c r="V564" s="211" t="s">
        <v>7575</v>
      </c>
      <c r="W564" s="211" t="s">
        <v>7575</v>
      </c>
      <c r="X564" s="211" t="s">
        <v>7670</v>
      </c>
      <c r="Y564" s="214" t="str">
        <f ca="1">_xll.qlSchedule(,L564,M564,T564,U564,V564,W564,X564)</f>
        <v>obj_009c2#0000</v>
      </c>
      <c r="Z564" s="215" t="s">
        <v>7671</v>
      </c>
      <c r="AA564" s="216" t="s">
        <v>7640</v>
      </c>
      <c r="AB564" s="216" t="s">
        <v>7672</v>
      </c>
      <c r="AC564" s="214" t="str">
        <f ca="1">_xll.qlVanillaSwap(,,,S564,,Z564,Y564,AA564,,AB564)</f>
        <v>obj_00a4c#0000</v>
      </c>
      <c r="AD564" s="214" t="b">
        <f ca="1">_xll.qlInstrumentSetPricingEngine(AC564,_xll.qlDiscountingSwapEngine(,"YC-EUR-EONIA"))</f>
        <v>1</v>
      </c>
      <c r="AE564" s="217">
        <f ca="1">_xll.qlVanillaSwapFairRate(AC564,AD564)</f>
        <v>1.5741238117867009E-2</v>
      </c>
      <c r="AF564" s="209" t="str">
        <f t="shared" si="35"/>
        <v>Receiver</v>
      </c>
      <c r="AG564" s="218">
        <v>10000</v>
      </c>
      <c r="AH564" s="219" t="str">
        <f ca="1">_xll.qlVanillaSwap(,AF564,AG564,S564,AE564+E564%%,Z564,Y564,AA564,,AB564)</f>
        <v>obj_0158f#0000</v>
      </c>
      <c r="AI564" s="219" t="str">
        <f ca="1">_xll.qlEuropeanExercise(,K564)</f>
        <v>obj_003c6#0000</v>
      </c>
      <c r="AJ564" s="211" t="s">
        <v>7669</v>
      </c>
      <c r="AK564" s="220" t="str">
        <f ca="1">_xll.qlSwaption(,AH564,AI564,AJ564)</f>
        <v>obj_0175c#0000</v>
      </c>
      <c r="AL564" s="221" t="str">
        <f ca="1">_xll.qlConstantSwaptionVolatility(,,I564,J564,G564)</f>
        <v>obj_00183#0000</v>
      </c>
      <c r="AM564" s="221" t="b">
        <f ca="1">_xll.qlInstrumentSetPricingEngine(AK564,_xll.qlBachelierBlackSwaptionEngine(,"YC-EUR-EONIA",AL564))</f>
        <v>1</v>
      </c>
      <c r="AN564" s="222">
        <f ca="1">_xll.qlInstrumentNPV(AK564,AM564)/_xll.qlYieldTSDiscount("YC-EUR-EONIA",L564)</f>
        <v>58.473405751768539</v>
      </c>
      <c r="AO564" s="222">
        <f ca="1">_xll.qlInstrumentResults(AK564,"annuity",AM564)</f>
        <v>170743.45141307879</v>
      </c>
      <c r="AP564" s="223" t="e">
        <f ca="1">H564*_xll.qlYieldTSDiscount("YC-EUR-EONIA",L564)/AO564</f>
        <v>#VALUE!</v>
      </c>
      <c r="AQ564" s="224" t="str">
        <f ca="1">IF(ISERROR(AP564),"",_xll.qlBachelierBlackFormulaImpliedVol(IF(AF564="Receiver","Put",IF(AF564="Payer","Call","NA")),AE564+E564%%,AE564,_xll.qlDayCounterYearFraction("Act/365 (Fixed)",B564,K564),AP564))</f>
        <v/>
      </c>
      <c r="AR564" s="225" t="str">
        <f ca="1">IF(ISERROR(AP564),"",_xll.qlBlackFormulaImpliedStdDev(IF(AF564="Receiver","Put",IF(AF564="Payer","Call","NA")),AE564+E564%%,AE564,AP564)/SQRT(_xll.qlDayCounterYearFraction("Act/365 (Fixed)",B564,K564)))</f>
        <v/>
      </c>
    </row>
    <row r="565" spans="2:44">
      <c r="B565" s="210">
        <f t="shared" ca="1" si="32"/>
        <v>42276</v>
      </c>
      <c r="C565" s="107" t="s">
        <v>41</v>
      </c>
      <c r="D565" s="107" t="s">
        <v>48</v>
      </c>
      <c r="E565" s="107">
        <v>-50</v>
      </c>
      <c r="F565" s="209" t="str">
        <f t="shared" si="33"/>
        <v>EUR FWD PREM-50 1Y20Y</v>
      </c>
      <c r="G565" s="212">
        <f t="shared" si="34"/>
        <v>7.6400000000000001E-3</v>
      </c>
      <c r="H565" s="213" t="str">
        <f>VLOOKUP(F565,SwaptionVols!$Z:$AE,4,FALSE)</f>
        <v>#N/A N/A</v>
      </c>
      <c r="I565" s="211" t="s">
        <v>7574</v>
      </c>
      <c r="J565" s="211" t="s">
        <v>7575</v>
      </c>
      <c r="K565" s="210">
        <f ca="1">_xll.qlCalendarAdvance(I565,B565,C565,J565)</f>
        <v>42642</v>
      </c>
      <c r="L565" s="210">
        <f ca="1">_xll.qlCalendarAdvance(I565,K565,"2d")</f>
        <v>42646</v>
      </c>
      <c r="M565" s="210">
        <f ca="1">_xll.qlCalendarAdvance(I565,L565,D565,"unadjusted")</f>
        <v>49951</v>
      </c>
      <c r="N565" s="211" t="s">
        <v>41</v>
      </c>
      <c r="O565" s="211" t="s">
        <v>7574</v>
      </c>
      <c r="P565" s="211" t="s">
        <v>7575</v>
      </c>
      <c r="Q565" s="211" t="s">
        <v>7575</v>
      </c>
      <c r="R565" s="211" t="s">
        <v>7670</v>
      </c>
      <c r="S565" s="214" t="str">
        <f ca="1">_xll.qlSchedule(,L565,M565,N565,O565,P565,Q565,R565)</f>
        <v>obj_006c4#0000</v>
      </c>
      <c r="T565" s="211" t="s">
        <v>58</v>
      </c>
      <c r="U565" s="211" t="s">
        <v>7574</v>
      </c>
      <c r="V565" s="211" t="s">
        <v>7575</v>
      </c>
      <c r="W565" s="211" t="s">
        <v>7575</v>
      </c>
      <c r="X565" s="211" t="s">
        <v>7670</v>
      </c>
      <c r="Y565" s="214" t="str">
        <f ca="1">_xll.qlSchedule(,L565,M565,T565,U565,V565,W565,X565)</f>
        <v>obj_00b95#0000</v>
      </c>
      <c r="Z565" s="215" t="s">
        <v>7671</v>
      </c>
      <c r="AA565" s="216" t="s">
        <v>7640</v>
      </c>
      <c r="AB565" s="216" t="s">
        <v>7672</v>
      </c>
      <c r="AC565" s="214" t="str">
        <f ca="1">_xll.qlVanillaSwap(,,,S565,,Z565,Y565,AA565,,AB565)</f>
        <v>obj_00b96#0000</v>
      </c>
      <c r="AD565" s="214" t="b">
        <f ca="1">_xll.qlInstrumentSetPricingEngine(AC565,_xll.qlDiscountingSwapEngine(,"YC-EUR-EONIA"))</f>
        <v>1</v>
      </c>
      <c r="AE565" s="217">
        <f ca="1">_xll.qlVanillaSwapFairRate(AC565,AD565)</f>
        <v>1.5741238117867009E-2</v>
      </c>
      <c r="AF565" s="209" t="str">
        <f t="shared" si="35"/>
        <v>Receiver</v>
      </c>
      <c r="AG565" s="218">
        <v>10000</v>
      </c>
      <c r="AH565" s="219" t="str">
        <f ca="1">_xll.qlVanillaSwap(,AF565,AG565,S565,AE565+E565%%,Z565,Y565,AA565,,AB565)</f>
        <v>obj_013d6#0000</v>
      </c>
      <c r="AI565" s="219" t="str">
        <f ca="1">_xll.qlEuropeanExercise(,K565)</f>
        <v>obj_006ea#0000</v>
      </c>
      <c r="AJ565" s="211" t="s">
        <v>7669</v>
      </c>
      <c r="AK565" s="220" t="str">
        <f ca="1">_xll.qlSwaption(,AH565,AI565,AJ565)</f>
        <v>obj_01482#0000</v>
      </c>
      <c r="AL565" s="221" t="str">
        <f ca="1">_xll.qlConstantSwaptionVolatility(,,I565,J565,G565)</f>
        <v>obj_0013a#0000</v>
      </c>
      <c r="AM565" s="221" t="b">
        <f ca="1">_xll.qlInstrumentSetPricingEngine(AK565,_xll.qlBachelierBlackSwaptionEngine(,"YC-EUR-EONIA",AL565))</f>
        <v>1</v>
      </c>
      <c r="AN565" s="222">
        <f ca="1">_xll.qlInstrumentNPV(AK565,AM565)/_xll.qlYieldTSDiscount("YC-EUR-EONIA",L565)</f>
        <v>201.4022118851868</v>
      </c>
      <c r="AO565" s="222">
        <f ca="1">_xll.qlInstrumentResults(AK565,"annuity",AM565)</f>
        <v>170743.45141307879</v>
      </c>
      <c r="AP565" s="223" t="e">
        <f ca="1">H565*_xll.qlYieldTSDiscount("YC-EUR-EONIA",L565)/AO565</f>
        <v>#VALUE!</v>
      </c>
      <c r="AQ565" s="224" t="str">
        <f ca="1">IF(ISERROR(AP565),"",_xll.qlBachelierBlackFormulaImpliedVol(IF(AF565="Receiver","Put",IF(AF565="Payer","Call","NA")),AE565+E565%%,AE565,_xll.qlDayCounterYearFraction("Act/365 (Fixed)",B565,K565),AP565))</f>
        <v/>
      </c>
      <c r="AR565" s="225" t="str">
        <f ca="1">IF(ISERROR(AP565),"",_xll.qlBlackFormulaImpliedStdDev(IF(AF565="Receiver","Put",IF(AF565="Payer","Call","NA")),AE565+E565%%,AE565,AP565)/SQRT(_xll.qlDayCounterYearFraction("Act/365 (Fixed)",B565,K565)))</f>
        <v/>
      </c>
    </row>
    <row r="566" spans="2:44">
      <c r="B566" s="210">
        <f t="shared" ca="1" si="32"/>
        <v>42276</v>
      </c>
      <c r="C566" s="107" t="s">
        <v>41</v>
      </c>
      <c r="D566" s="107" t="s">
        <v>48</v>
      </c>
      <c r="E566" s="107">
        <v>-25</v>
      </c>
      <c r="F566" s="209" t="str">
        <f t="shared" si="33"/>
        <v>EUR FWD PREM-25 1Y20Y</v>
      </c>
      <c r="G566" s="212">
        <f t="shared" si="34"/>
        <v>7.6400000000000001E-3</v>
      </c>
      <c r="H566" s="213" t="str">
        <f>VLOOKUP(F566,SwaptionVols!$Z:$AE,4,FALSE)</f>
        <v>#N/A N/A</v>
      </c>
      <c r="I566" s="211" t="s">
        <v>7574</v>
      </c>
      <c r="J566" s="211" t="s">
        <v>7575</v>
      </c>
      <c r="K566" s="210">
        <f ca="1">_xll.qlCalendarAdvance(I566,B566,C566,J566)</f>
        <v>42642</v>
      </c>
      <c r="L566" s="210">
        <f ca="1">_xll.qlCalendarAdvance(I566,K566,"2d")</f>
        <v>42646</v>
      </c>
      <c r="M566" s="210">
        <f ca="1">_xll.qlCalendarAdvance(I566,L566,D566,"unadjusted")</f>
        <v>49951</v>
      </c>
      <c r="N566" s="211" t="s">
        <v>41</v>
      </c>
      <c r="O566" s="211" t="s">
        <v>7574</v>
      </c>
      <c r="P566" s="211" t="s">
        <v>7575</v>
      </c>
      <c r="Q566" s="211" t="s">
        <v>7575</v>
      </c>
      <c r="R566" s="211" t="s">
        <v>7670</v>
      </c>
      <c r="S566" s="214" t="str">
        <f ca="1">_xll.qlSchedule(,L566,M566,N566,O566,P566,Q566,R566)</f>
        <v>obj_005f7#0000</v>
      </c>
      <c r="T566" s="211" t="s">
        <v>58</v>
      </c>
      <c r="U566" s="211" t="s">
        <v>7574</v>
      </c>
      <c r="V566" s="211" t="s">
        <v>7575</v>
      </c>
      <c r="W566" s="211" t="s">
        <v>7575</v>
      </c>
      <c r="X566" s="211" t="s">
        <v>7670</v>
      </c>
      <c r="Y566" s="214" t="str">
        <f ca="1">_xll.qlSchedule(,L566,M566,T566,U566,V566,W566,X566)</f>
        <v>obj_00492#0000</v>
      </c>
      <c r="Z566" s="215" t="s">
        <v>7671</v>
      </c>
      <c r="AA566" s="216" t="s">
        <v>7640</v>
      </c>
      <c r="AB566" s="216" t="s">
        <v>7672</v>
      </c>
      <c r="AC566" s="214" t="str">
        <f ca="1">_xll.qlVanillaSwap(,,,S566,,Z566,Y566,AA566,,AB566)</f>
        <v>obj_00c30#0000</v>
      </c>
      <c r="AD566" s="214" t="b">
        <f ca="1">_xll.qlInstrumentSetPricingEngine(AC566,_xll.qlDiscountingSwapEngine(,"YC-EUR-EONIA"))</f>
        <v>1</v>
      </c>
      <c r="AE566" s="217">
        <f ca="1">_xll.qlVanillaSwapFairRate(AC566,AD566)</f>
        <v>1.5741238117867009E-2</v>
      </c>
      <c r="AF566" s="209" t="str">
        <f t="shared" si="35"/>
        <v>Receiver</v>
      </c>
      <c r="AG566" s="218">
        <v>10000</v>
      </c>
      <c r="AH566" s="219" t="str">
        <f ca="1">_xll.qlVanillaSwap(,AF566,AG566,S566,AE566+E566%%,Z566,Y566,AA566,,AB566)</f>
        <v>obj_01223#0000</v>
      </c>
      <c r="AI566" s="219" t="str">
        <f ca="1">_xll.qlEuropeanExercise(,K566)</f>
        <v>obj_00521#0000</v>
      </c>
      <c r="AJ566" s="211" t="s">
        <v>7669</v>
      </c>
      <c r="AK566" s="220" t="str">
        <f ca="1">_xll.qlSwaption(,AH566,AI566,AJ566)</f>
        <v>obj_01654#0000</v>
      </c>
      <c r="AL566" s="221" t="str">
        <f ca="1">_xll.qlConstantSwaptionVolatility(,,I566,J566,G566)</f>
        <v>obj_001a3#0000</v>
      </c>
      <c r="AM566" s="221" t="b">
        <f ca="1">_xll.qlInstrumentSetPricingEngine(AK566,_xll.qlBachelierBlackSwaptionEngine(,"YC-EUR-EONIA",AL566))</f>
        <v>1</v>
      </c>
      <c r="AN566" s="222">
        <f ca="1">_xll.qlInstrumentNPV(AK566,AM566)/_xll.qlYieldTSDiscount("YC-EUR-EONIA",L566)</f>
        <v>334.6750999630292</v>
      </c>
      <c r="AO566" s="222">
        <f ca="1">_xll.qlInstrumentResults(AK566,"annuity",AM566)</f>
        <v>170743.45141307879</v>
      </c>
      <c r="AP566" s="223" t="e">
        <f ca="1">H566*_xll.qlYieldTSDiscount("YC-EUR-EONIA",L566)/AO566</f>
        <v>#VALUE!</v>
      </c>
      <c r="AQ566" s="224" t="str">
        <f ca="1">IF(ISERROR(AP566),"",_xll.qlBachelierBlackFormulaImpliedVol(IF(AF566="Receiver","Put",IF(AF566="Payer","Call","NA")),AE566+E566%%,AE566,_xll.qlDayCounterYearFraction("Act/365 (Fixed)",B566,K566),AP566))</f>
        <v/>
      </c>
      <c r="AR566" s="225" t="str">
        <f ca="1">IF(ISERROR(AP566),"",_xll.qlBlackFormulaImpliedStdDev(IF(AF566="Receiver","Put",IF(AF566="Payer","Call","NA")),AE566+E566%%,AE566,AP566)/SQRT(_xll.qlDayCounterYearFraction("Act/365 (Fixed)",B566,K566)))</f>
        <v/>
      </c>
    </row>
    <row r="567" spans="2:44">
      <c r="B567" s="210">
        <f t="shared" ca="1" si="32"/>
        <v>42276</v>
      </c>
      <c r="C567" s="107" t="s">
        <v>41</v>
      </c>
      <c r="D567" s="107" t="s">
        <v>48</v>
      </c>
      <c r="E567" s="107">
        <v>25</v>
      </c>
      <c r="F567" s="209" t="str">
        <f t="shared" si="33"/>
        <v>EUR FWD PREM 25 1Y20Y</v>
      </c>
      <c r="G567" s="212">
        <f t="shared" si="34"/>
        <v>7.6400000000000001E-3</v>
      </c>
      <c r="H567" s="213" t="str">
        <f>VLOOKUP(F567,SwaptionVols!$Z:$AE,4,FALSE)</f>
        <v>#N/A N/A</v>
      </c>
      <c r="I567" s="211" t="s">
        <v>7574</v>
      </c>
      <c r="J567" s="211" t="s">
        <v>7575</v>
      </c>
      <c r="K567" s="210">
        <f ca="1">_xll.qlCalendarAdvance(I567,B567,C567,J567)</f>
        <v>42642</v>
      </c>
      <c r="L567" s="210">
        <f ca="1">_xll.qlCalendarAdvance(I567,K567,"2d")</f>
        <v>42646</v>
      </c>
      <c r="M567" s="210">
        <f ca="1">_xll.qlCalendarAdvance(I567,L567,D567,"unadjusted")</f>
        <v>49951</v>
      </c>
      <c r="N567" s="211" t="s">
        <v>41</v>
      </c>
      <c r="O567" s="211" t="s">
        <v>7574</v>
      </c>
      <c r="P567" s="211" t="s">
        <v>7575</v>
      </c>
      <c r="Q567" s="211" t="s">
        <v>7575</v>
      </c>
      <c r="R567" s="211" t="s">
        <v>7670</v>
      </c>
      <c r="S567" s="214" t="str">
        <f ca="1">_xll.qlSchedule(,L567,M567,N567,O567,P567,Q567,R567)</f>
        <v>obj_00828#0000</v>
      </c>
      <c r="T567" s="211" t="s">
        <v>58</v>
      </c>
      <c r="U567" s="211" t="s">
        <v>7574</v>
      </c>
      <c r="V567" s="211" t="s">
        <v>7575</v>
      </c>
      <c r="W567" s="211" t="s">
        <v>7575</v>
      </c>
      <c r="X567" s="211" t="s">
        <v>7670</v>
      </c>
      <c r="Y567" s="214" t="str">
        <f ca="1">_xll.qlSchedule(,L567,M567,T567,U567,V567,W567,X567)</f>
        <v>obj_00c8c#0000</v>
      </c>
      <c r="Z567" s="215" t="s">
        <v>7671</v>
      </c>
      <c r="AA567" s="216" t="s">
        <v>7640</v>
      </c>
      <c r="AB567" s="216" t="s">
        <v>7672</v>
      </c>
      <c r="AC567" s="214" t="str">
        <f ca="1">_xll.qlVanillaSwap(,,,S567,,Z567,Y567,AA567,,AB567)</f>
        <v>obj_00c8d#0000</v>
      </c>
      <c r="AD567" s="214" t="b">
        <f ca="1">_xll.qlInstrumentSetPricingEngine(AC567,_xll.qlDiscountingSwapEngine(,"YC-EUR-EONIA"))</f>
        <v>1</v>
      </c>
      <c r="AE567" s="217">
        <f ca="1">_xll.qlVanillaSwapFairRate(AC567,AD567)</f>
        <v>1.5741238117867009E-2</v>
      </c>
      <c r="AF567" s="209" t="str">
        <f t="shared" si="35"/>
        <v>Payer</v>
      </c>
      <c r="AG567" s="218">
        <v>10000</v>
      </c>
      <c r="AH567" s="219" t="str">
        <f ca="1">_xll.qlVanillaSwap(,AF567,AG567,S567,AE567+E567%%,Z567,Y567,AA567,,AB567)</f>
        <v>obj_0120d#0000</v>
      </c>
      <c r="AI567" s="219" t="str">
        <f ca="1">_xll.qlEuropeanExercise(,K567)</f>
        <v>obj_004f7#0000</v>
      </c>
      <c r="AJ567" s="211" t="s">
        <v>7669</v>
      </c>
      <c r="AK567" s="220" t="str">
        <f ca="1">_xll.qlSwaption(,AH567,AI567,AJ567)</f>
        <v>obj_015bd#0000</v>
      </c>
      <c r="AL567" s="221" t="str">
        <f ca="1">_xll.qlConstantSwaptionVolatility(,,I567,J567,G567)</f>
        <v>obj_001f5#0000</v>
      </c>
      <c r="AM567" s="221" t="b">
        <f ca="1">_xll.qlInstrumentSetPricingEngine(AK567,_xll.qlBachelierBlackSwaptionEngine(,"YC-EUR-EONIA",AL567))</f>
        <v>1</v>
      </c>
      <c r="AN567" s="222">
        <f ca="1">_xll.qlInstrumentNPV(AK567,AM567)/_xll.qlYieldTSDiscount("YC-EUR-EONIA",L567)</f>
        <v>334.67509996303187</v>
      </c>
      <c r="AO567" s="222">
        <f ca="1">_xll.qlInstrumentResults(AK567,"annuity",AM567)</f>
        <v>170743.45141307879</v>
      </c>
      <c r="AP567" s="223" t="e">
        <f ca="1">H567*_xll.qlYieldTSDiscount("YC-EUR-EONIA",L567)/AO567</f>
        <v>#VALUE!</v>
      </c>
      <c r="AQ567" s="224" t="str">
        <f ca="1">IF(ISERROR(AP567),"",_xll.qlBachelierBlackFormulaImpliedVol(IF(AF567="Receiver","Put",IF(AF567="Payer","Call","NA")),AE567+E567%%,AE567,_xll.qlDayCounterYearFraction("Act/365 (Fixed)",B567,K567),AP567))</f>
        <v/>
      </c>
      <c r="AR567" s="225" t="str">
        <f ca="1">IF(ISERROR(AP567),"",_xll.qlBlackFormulaImpliedStdDev(IF(AF567="Receiver","Put",IF(AF567="Payer","Call","NA")),AE567+E567%%,AE567,AP567)/SQRT(_xll.qlDayCounterYearFraction("Act/365 (Fixed)",B567,K567)))</f>
        <v/>
      </c>
    </row>
    <row r="568" spans="2:44">
      <c r="B568" s="210">
        <f t="shared" ca="1" si="32"/>
        <v>42276</v>
      </c>
      <c r="C568" s="107" t="s">
        <v>41</v>
      </c>
      <c r="D568" s="107" t="s">
        <v>48</v>
      </c>
      <c r="E568" s="107">
        <v>50</v>
      </c>
      <c r="F568" s="209" t="str">
        <f t="shared" si="33"/>
        <v>EUR FWD PREM 50 1Y20Y</v>
      </c>
      <c r="G568" s="212">
        <f t="shared" si="34"/>
        <v>7.6400000000000001E-3</v>
      </c>
      <c r="H568" s="213" t="str">
        <f>VLOOKUP(F568,SwaptionVols!$Z:$AE,4,FALSE)</f>
        <v>#N/A N/A</v>
      </c>
      <c r="I568" s="211" t="s">
        <v>7574</v>
      </c>
      <c r="J568" s="211" t="s">
        <v>7575</v>
      </c>
      <c r="K568" s="210">
        <f ca="1">_xll.qlCalendarAdvance(I568,B568,C568,J568)</f>
        <v>42642</v>
      </c>
      <c r="L568" s="210">
        <f ca="1">_xll.qlCalendarAdvance(I568,K568,"2d")</f>
        <v>42646</v>
      </c>
      <c r="M568" s="210">
        <f ca="1">_xll.qlCalendarAdvance(I568,L568,D568,"unadjusted")</f>
        <v>49951</v>
      </c>
      <c r="N568" s="211" t="s">
        <v>41</v>
      </c>
      <c r="O568" s="211" t="s">
        <v>7574</v>
      </c>
      <c r="P568" s="211" t="s">
        <v>7575</v>
      </c>
      <c r="Q568" s="211" t="s">
        <v>7575</v>
      </c>
      <c r="R568" s="211" t="s">
        <v>7670</v>
      </c>
      <c r="S568" s="214" t="str">
        <f ca="1">_xll.qlSchedule(,L568,M568,N568,O568,P568,Q568,R568)</f>
        <v>obj_00c7c#0000</v>
      </c>
      <c r="T568" s="211" t="s">
        <v>58</v>
      </c>
      <c r="U568" s="211" t="s">
        <v>7574</v>
      </c>
      <c r="V568" s="211" t="s">
        <v>7575</v>
      </c>
      <c r="W568" s="211" t="s">
        <v>7575</v>
      </c>
      <c r="X568" s="211" t="s">
        <v>7670</v>
      </c>
      <c r="Y568" s="214" t="str">
        <f ca="1">_xll.qlSchedule(,L568,M568,T568,U568,V568,W568,X568)</f>
        <v>obj_008a8#0000</v>
      </c>
      <c r="Z568" s="215" t="s">
        <v>7671</v>
      </c>
      <c r="AA568" s="216" t="s">
        <v>7640</v>
      </c>
      <c r="AB568" s="216" t="s">
        <v>7672</v>
      </c>
      <c r="AC568" s="214" t="str">
        <f ca="1">_xll.qlVanillaSwap(,,,S568,,Z568,Y568,AA568,,AB568)</f>
        <v>obj_00c7d#0000</v>
      </c>
      <c r="AD568" s="214" t="b">
        <f ca="1">_xll.qlInstrumentSetPricingEngine(AC568,_xll.qlDiscountingSwapEngine(,"YC-EUR-EONIA"))</f>
        <v>1</v>
      </c>
      <c r="AE568" s="217">
        <f ca="1">_xll.qlVanillaSwapFairRate(AC568,AD568)</f>
        <v>1.5741238117867009E-2</v>
      </c>
      <c r="AF568" s="209" t="str">
        <f t="shared" si="35"/>
        <v>Payer</v>
      </c>
      <c r="AG568" s="218">
        <v>10000</v>
      </c>
      <c r="AH568" s="219" t="str">
        <f ca="1">_xll.qlVanillaSwap(,AF568,AG568,S568,AE568+E568%%,Z568,Y568,AA568,,AB568)</f>
        <v>obj_00fc4#0000</v>
      </c>
      <c r="AI568" s="219" t="str">
        <f ca="1">_xll.qlEuropeanExercise(,K568)</f>
        <v>obj_003a0#0000</v>
      </c>
      <c r="AJ568" s="211" t="s">
        <v>7669</v>
      </c>
      <c r="AK568" s="220" t="str">
        <f ca="1">_xll.qlSwaption(,AH568,AI568,AJ568)</f>
        <v>obj_011f2#0000</v>
      </c>
      <c r="AL568" s="221" t="str">
        <f ca="1">_xll.qlConstantSwaptionVolatility(,,I568,J568,G568)</f>
        <v>obj_0018a#0000</v>
      </c>
      <c r="AM568" s="221" t="b">
        <f ca="1">_xll.qlInstrumentSetPricingEngine(AK568,_xll.qlBachelierBlackSwaptionEngine(,"YC-EUR-EONIA",AL568))</f>
        <v>1</v>
      </c>
      <c r="AN568" s="222">
        <f ca="1">_xll.qlInstrumentNPV(AK568,AM568)/_xll.qlYieldTSDiscount("YC-EUR-EONIA",L568)</f>
        <v>201.4022118851826</v>
      </c>
      <c r="AO568" s="222">
        <f ca="1">_xll.qlInstrumentResults(AK568,"annuity",AM568)</f>
        <v>170743.45141307879</v>
      </c>
      <c r="AP568" s="223" t="e">
        <f ca="1">H568*_xll.qlYieldTSDiscount("YC-EUR-EONIA",L568)/AO568</f>
        <v>#VALUE!</v>
      </c>
      <c r="AQ568" s="224" t="str">
        <f ca="1">IF(ISERROR(AP568),"",_xll.qlBachelierBlackFormulaImpliedVol(IF(AF568="Receiver","Put",IF(AF568="Payer","Call","NA")),AE568+E568%%,AE568,_xll.qlDayCounterYearFraction("Act/365 (Fixed)",B568,K568),AP568))</f>
        <v/>
      </c>
      <c r="AR568" s="225" t="str">
        <f ca="1">IF(ISERROR(AP568),"",_xll.qlBlackFormulaImpliedStdDev(IF(AF568="Receiver","Put",IF(AF568="Payer","Call","NA")),AE568+E568%%,AE568,AP568)/SQRT(_xll.qlDayCounterYearFraction("Act/365 (Fixed)",B568,K568)))</f>
        <v/>
      </c>
    </row>
    <row r="569" spans="2:44">
      <c r="B569" s="210">
        <f t="shared" ca="1" si="32"/>
        <v>42276</v>
      </c>
      <c r="C569" s="107" t="s">
        <v>41</v>
      </c>
      <c r="D569" s="107" t="s">
        <v>48</v>
      </c>
      <c r="E569" s="107">
        <v>100</v>
      </c>
      <c r="F569" s="209" t="str">
        <f t="shared" si="33"/>
        <v>EUR FWD PREM 100 1Y20Y</v>
      </c>
      <c r="G569" s="212">
        <f t="shared" si="34"/>
        <v>7.6400000000000001E-3</v>
      </c>
      <c r="H569" s="213" t="str">
        <f>VLOOKUP(F569,SwaptionVols!$Z:$AE,4,FALSE)</f>
        <v>#N/A N/A</v>
      </c>
      <c r="I569" s="211" t="s">
        <v>7574</v>
      </c>
      <c r="J569" s="211" t="s">
        <v>7575</v>
      </c>
      <c r="K569" s="210">
        <f ca="1">_xll.qlCalendarAdvance(I569,B569,C569,J569)</f>
        <v>42642</v>
      </c>
      <c r="L569" s="210">
        <f ca="1">_xll.qlCalendarAdvance(I569,K569,"2d")</f>
        <v>42646</v>
      </c>
      <c r="M569" s="210">
        <f ca="1">_xll.qlCalendarAdvance(I569,L569,D569,"unadjusted")</f>
        <v>49951</v>
      </c>
      <c r="N569" s="211" t="s">
        <v>41</v>
      </c>
      <c r="O569" s="211" t="s">
        <v>7574</v>
      </c>
      <c r="P569" s="211" t="s">
        <v>7575</v>
      </c>
      <c r="Q569" s="211" t="s">
        <v>7575</v>
      </c>
      <c r="R569" s="211" t="s">
        <v>7670</v>
      </c>
      <c r="S569" s="214" t="str">
        <f ca="1">_xll.qlSchedule(,L569,M569,N569,O569,P569,Q569,R569)</f>
        <v>obj_00a7f#0000</v>
      </c>
      <c r="T569" s="211" t="s">
        <v>58</v>
      </c>
      <c r="U569" s="211" t="s">
        <v>7574</v>
      </c>
      <c r="V569" s="211" t="s">
        <v>7575</v>
      </c>
      <c r="W569" s="211" t="s">
        <v>7575</v>
      </c>
      <c r="X569" s="211" t="s">
        <v>7670</v>
      </c>
      <c r="Y569" s="214" t="str">
        <f ca="1">_xll.qlSchedule(,L569,M569,T569,U569,V569,W569,X569)</f>
        <v>obj_00902#0000</v>
      </c>
      <c r="Z569" s="215" t="s">
        <v>7671</v>
      </c>
      <c r="AA569" s="216" t="s">
        <v>7640</v>
      </c>
      <c r="AB569" s="216" t="s">
        <v>7672</v>
      </c>
      <c r="AC569" s="214" t="str">
        <f ca="1">_xll.qlVanillaSwap(,,,S569,,Z569,Y569,AA569,,AB569)</f>
        <v>obj_00b27#0000</v>
      </c>
      <c r="AD569" s="214" t="b">
        <f ca="1">_xll.qlInstrumentSetPricingEngine(AC569,_xll.qlDiscountingSwapEngine(,"YC-EUR-EONIA"))</f>
        <v>1</v>
      </c>
      <c r="AE569" s="217">
        <f ca="1">_xll.qlVanillaSwapFairRate(AC569,AD569)</f>
        <v>1.5741238117867009E-2</v>
      </c>
      <c r="AF569" s="209" t="str">
        <f t="shared" si="35"/>
        <v>Payer</v>
      </c>
      <c r="AG569" s="218">
        <v>10000</v>
      </c>
      <c r="AH569" s="219" t="str">
        <f ca="1">_xll.qlVanillaSwap(,AF569,AG569,S569,AE569+E569%%,Z569,Y569,AA569,,AB569)</f>
        <v>obj_0125a#0000</v>
      </c>
      <c r="AI569" s="219" t="str">
        <f ca="1">_xll.qlEuropeanExercise(,K569)</f>
        <v>obj_009ef#0000</v>
      </c>
      <c r="AJ569" s="211" t="s">
        <v>7669</v>
      </c>
      <c r="AK569" s="220" t="str">
        <f ca="1">_xll.qlSwaption(,AH569,AI569,AJ569)</f>
        <v>obj_01473#0000</v>
      </c>
      <c r="AL569" s="221" t="str">
        <f ca="1">_xll.qlConstantSwaptionVolatility(,,I569,J569,G569)</f>
        <v>obj_001f9#0000</v>
      </c>
      <c r="AM569" s="221" t="b">
        <f ca="1">_xll.qlInstrumentSetPricingEngine(AK569,_xll.qlBachelierBlackSwaptionEngine(,"YC-EUR-EONIA",AL569))</f>
        <v>1</v>
      </c>
      <c r="AN569" s="222">
        <f ca="1">_xll.qlInstrumentNPV(AK569,AM569)/_xll.qlYieldTSDiscount("YC-EUR-EONIA",L569)</f>
        <v>58.473405751769072</v>
      </c>
      <c r="AO569" s="222">
        <f ca="1">_xll.qlInstrumentResults(AK569,"annuity",AM569)</f>
        <v>170743.45141307879</v>
      </c>
      <c r="AP569" s="223" t="e">
        <f ca="1">H569*_xll.qlYieldTSDiscount("YC-EUR-EONIA",L569)/AO569</f>
        <v>#VALUE!</v>
      </c>
      <c r="AQ569" s="224" t="str">
        <f ca="1">IF(ISERROR(AP569),"",_xll.qlBachelierBlackFormulaImpliedVol(IF(AF569="Receiver","Put",IF(AF569="Payer","Call","NA")),AE569+E569%%,AE569,_xll.qlDayCounterYearFraction("Act/365 (Fixed)",B569,K569),AP569))</f>
        <v/>
      </c>
      <c r="AR569" s="225" t="str">
        <f ca="1">IF(ISERROR(AP569),"",_xll.qlBlackFormulaImpliedStdDev(IF(AF569="Receiver","Put",IF(AF569="Payer","Call","NA")),AE569+E569%%,AE569,AP569)/SQRT(_xll.qlDayCounterYearFraction("Act/365 (Fixed)",B569,K569)))</f>
        <v/>
      </c>
    </row>
    <row r="570" spans="2:44">
      <c r="B570" s="210">
        <f t="shared" ca="1" si="32"/>
        <v>42276</v>
      </c>
      <c r="C570" s="107" t="s">
        <v>41</v>
      </c>
      <c r="D570" s="107" t="s">
        <v>48</v>
      </c>
      <c r="E570" s="107">
        <v>200</v>
      </c>
      <c r="F570" s="209" t="str">
        <f t="shared" si="33"/>
        <v>EUR FWD PREM 200 1Y20Y</v>
      </c>
      <c r="G570" s="212">
        <f t="shared" si="34"/>
        <v>7.6400000000000001E-3</v>
      </c>
      <c r="H570" s="213" t="str">
        <f>VLOOKUP(F570,SwaptionVols!$Z:$AE,4,FALSE)</f>
        <v>#N/A N/A</v>
      </c>
      <c r="I570" s="211" t="s">
        <v>7574</v>
      </c>
      <c r="J570" s="211" t="s">
        <v>7575</v>
      </c>
      <c r="K570" s="210">
        <f ca="1">_xll.qlCalendarAdvance(I570,B570,C570,J570)</f>
        <v>42642</v>
      </c>
      <c r="L570" s="210">
        <f ca="1">_xll.qlCalendarAdvance(I570,K570,"2d")</f>
        <v>42646</v>
      </c>
      <c r="M570" s="210">
        <f ca="1">_xll.qlCalendarAdvance(I570,L570,D570,"unadjusted")</f>
        <v>49951</v>
      </c>
      <c r="N570" s="211" t="s">
        <v>41</v>
      </c>
      <c r="O570" s="211" t="s">
        <v>7574</v>
      </c>
      <c r="P570" s="211" t="s">
        <v>7575</v>
      </c>
      <c r="Q570" s="211" t="s">
        <v>7575</v>
      </c>
      <c r="R570" s="211" t="s">
        <v>7670</v>
      </c>
      <c r="S570" s="214" t="str">
        <f ca="1">_xll.qlSchedule(,L570,M570,N570,O570,P570,Q570,R570)</f>
        <v>obj_00610#0000</v>
      </c>
      <c r="T570" s="211" t="s">
        <v>58</v>
      </c>
      <c r="U570" s="211" t="s">
        <v>7574</v>
      </c>
      <c r="V570" s="211" t="s">
        <v>7575</v>
      </c>
      <c r="W570" s="211" t="s">
        <v>7575</v>
      </c>
      <c r="X570" s="211" t="s">
        <v>7670</v>
      </c>
      <c r="Y570" s="214" t="str">
        <f ca="1">_xll.qlSchedule(,L570,M570,T570,U570,V570,W570,X570)</f>
        <v>obj_00568#0000</v>
      </c>
      <c r="Z570" s="215" t="s">
        <v>7671</v>
      </c>
      <c r="AA570" s="216" t="s">
        <v>7640</v>
      </c>
      <c r="AB570" s="216" t="s">
        <v>7672</v>
      </c>
      <c r="AC570" s="214" t="str">
        <f ca="1">_xll.qlVanillaSwap(,,,S570,,Z570,Y570,AA570,,AB570)</f>
        <v>obj_00cef#0000</v>
      </c>
      <c r="AD570" s="214" t="b">
        <f ca="1">_xll.qlInstrumentSetPricingEngine(AC570,_xll.qlDiscountingSwapEngine(,"YC-EUR-EONIA"))</f>
        <v>1</v>
      </c>
      <c r="AE570" s="217">
        <f ca="1">_xll.qlVanillaSwapFairRate(AC570,AD570)</f>
        <v>1.5741238117867009E-2</v>
      </c>
      <c r="AF570" s="209" t="str">
        <f t="shared" si="35"/>
        <v>Payer</v>
      </c>
      <c r="AG570" s="218">
        <v>10000</v>
      </c>
      <c r="AH570" s="219" t="str">
        <f ca="1">_xll.qlVanillaSwap(,AF570,AG570,S570,AE570+E570%%,Z570,Y570,AA570,,AB570)</f>
        <v>obj_01232#0000</v>
      </c>
      <c r="AI570" s="219" t="str">
        <f ca="1">_xll.qlEuropeanExercise(,K570)</f>
        <v>obj_0033e#0000</v>
      </c>
      <c r="AJ570" s="211" t="s">
        <v>7669</v>
      </c>
      <c r="AK570" s="220" t="str">
        <f ca="1">_xll.qlSwaption(,AH570,AI570,AJ570)</f>
        <v>obj_016f1#0000</v>
      </c>
      <c r="AL570" s="221" t="str">
        <f ca="1">_xll.qlConstantSwaptionVolatility(,,I570,J570,G570)</f>
        <v>obj_001fc#0000</v>
      </c>
      <c r="AM570" s="221" t="b">
        <f ca="1">_xll.qlInstrumentSetPricingEngine(AK570,_xll.qlBachelierBlackSwaptionEngine(,"YC-EUR-EONIA",AL570))</f>
        <v>1</v>
      </c>
      <c r="AN570" s="222">
        <f ca="1">_xll.qlInstrumentNPV(AK570,AM570)/_xll.qlYieldTSDiscount("YC-EUR-EONIA",L570)</f>
        <v>1.8241277523248207</v>
      </c>
      <c r="AO570" s="222">
        <f ca="1">_xll.qlInstrumentResults(AK570,"annuity",AM570)</f>
        <v>170743.45141307879</v>
      </c>
      <c r="AP570" s="223" t="e">
        <f ca="1">H570*_xll.qlYieldTSDiscount("YC-EUR-EONIA",L570)/AO570</f>
        <v>#VALUE!</v>
      </c>
      <c r="AQ570" s="224" t="str">
        <f ca="1">IF(ISERROR(AP570),"",_xll.qlBachelierBlackFormulaImpliedVol(IF(AF570="Receiver","Put",IF(AF570="Payer","Call","NA")),AE570+E570%%,AE570,_xll.qlDayCounterYearFraction("Act/365 (Fixed)",B570,K570),AP570))</f>
        <v/>
      </c>
      <c r="AR570" s="225" t="str">
        <f ca="1">IF(ISERROR(AP570),"",_xll.qlBlackFormulaImpliedStdDev(IF(AF570="Receiver","Put",IF(AF570="Payer","Call","NA")),AE570+E570%%,AE570,AP570)/SQRT(_xll.qlDayCounterYearFraction("Act/365 (Fixed)",B570,K570)))</f>
        <v/>
      </c>
    </row>
    <row r="571" spans="2:44">
      <c r="B571" s="210">
        <f t="shared" ca="1" si="32"/>
        <v>42276</v>
      </c>
      <c r="C571" s="107" t="s">
        <v>42</v>
      </c>
      <c r="D571" s="107" t="s">
        <v>48</v>
      </c>
      <c r="E571" s="107">
        <v>-200</v>
      </c>
      <c r="F571" s="209" t="str">
        <f t="shared" si="33"/>
        <v>EUR FWD PREM-200 2Y20Y</v>
      </c>
      <c r="G571" s="212">
        <f t="shared" si="34"/>
        <v>7.3200000000000001E-3</v>
      </c>
      <c r="H571" s="213" t="str">
        <f>VLOOKUP(F571,SwaptionVols!$Z:$AE,4,FALSE)</f>
        <v>#N/A N/A</v>
      </c>
      <c r="I571" s="211" t="s">
        <v>7574</v>
      </c>
      <c r="J571" s="211" t="s">
        <v>7575</v>
      </c>
      <c r="K571" s="210">
        <f ca="1">_xll.qlCalendarAdvance(I571,B571,C571,J571)</f>
        <v>43007</v>
      </c>
      <c r="L571" s="210">
        <f ca="1">_xll.qlCalendarAdvance(I571,K571,"2d")</f>
        <v>43011</v>
      </c>
      <c r="M571" s="210">
        <f ca="1">_xll.qlCalendarAdvance(I571,L571,D571,"unadjusted")</f>
        <v>50316</v>
      </c>
      <c r="N571" s="211" t="s">
        <v>41</v>
      </c>
      <c r="O571" s="211" t="s">
        <v>7574</v>
      </c>
      <c r="P571" s="211" t="s">
        <v>7575</v>
      </c>
      <c r="Q571" s="211" t="s">
        <v>7575</v>
      </c>
      <c r="R571" s="211" t="s">
        <v>7670</v>
      </c>
      <c r="S571" s="214" t="str">
        <f ca="1">_xll.qlSchedule(,L571,M571,N571,O571,P571,Q571,R571)</f>
        <v>obj_00740#0000</v>
      </c>
      <c r="T571" s="211" t="s">
        <v>58</v>
      </c>
      <c r="U571" s="211" t="s">
        <v>7574</v>
      </c>
      <c r="V571" s="211" t="s">
        <v>7575</v>
      </c>
      <c r="W571" s="211" t="s">
        <v>7575</v>
      </c>
      <c r="X571" s="211" t="s">
        <v>7670</v>
      </c>
      <c r="Y571" s="214" t="str">
        <f ca="1">_xll.qlSchedule(,L571,M571,T571,U571,V571,W571,X571)</f>
        <v>obj_009a6#0000</v>
      </c>
      <c r="Z571" s="215" t="s">
        <v>7671</v>
      </c>
      <c r="AA571" s="216" t="s">
        <v>7640</v>
      </c>
      <c r="AB571" s="216" t="s">
        <v>7672</v>
      </c>
      <c r="AC571" s="214" t="str">
        <f ca="1">_xll.qlVanillaSwap(,,,S571,,Z571,Y571,AA571,,AB571)</f>
        <v>obj_00b04#0000</v>
      </c>
      <c r="AD571" s="214" t="b">
        <f ca="1">_xll.qlInstrumentSetPricingEngine(AC571,_xll.qlDiscountingSwapEngine(,"YC-EUR-EONIA"))</f>
        <v>1</v>
      </c>
      <c r="AE571" s="217">
        <f ca="1">_xll.qlVanillaSwapFairRate(AC571,AD571)</f>
        <v>1.6655349015154045E-2</v>
      </c>
      <c r="AF571" s="209" t="str">
        <f t="shared" si="35"/>
        <v>Receiver</v>
      </c>
      <c r="AG571" s="218">
        <v>10000</v>
      </c>
      <c r="AH571" s="219" t="str">
        <f ca="1">_xll.qlVanillaSwap(,AF571,AG571,S571,AE571+E571%%,Z571,Y571,AA571,,AB571)</f>
        <v>obj_01349#0000</v>
      </c>
      <c r="AI571" s="219" t="str">
        <f ca="1">_xll.qlEuropeanExercise(,K571)</f>
        <v>obj_00435#0000</v>
      </c>
      <c r="AJ571" s="211" t="s">
        <v>7669</v>
      </c>
      <c r="AK571" s="220" t="str">
        <f ca="1">_xll.qlSwaption(,AH571,AI571,AJ571)</f>
        <v>obj_016fb#0000</v>
      </c>
      <c r="AL571" s="221" t="str">
        <f ca="1">_xll.qlConstantSwaptionVolatility(,,I571,J571,G571)</f>
        <v>obj_0021c#0000</v>
      </c>
      <c r="AM571" s="221" t="b">
        <f ca="1">_xll.qlInstrumentSetPricingEngine(AK571,_xll.qlBachelierBlackSwaptionEngine(,"YC-EUR-EONIA",AL571))</f>
        <v>1</v>
      </c>
      <c r="AN571" s="222">
        <f ca="1">_xll.qlInstrumentNPV(AK571,AM571)/_xll.qlYieldTSDiscount("YC-EUR-EONIA",L571)</f>
        <v>17.859549212840676</v>
      </c>
      <c r="AO571" s="222">
        <f ca="1">_xll.qlInstrumentResults(AK571,"annuity",AM571)</f>
        <v>169547.35070148777</v>
      </c>
      <c r="AP571" s="223" t="e">
        <f ca="1">H571*_xll.qlYieldTSDiscount("YC-EUR-EONIA",L571)/AO571</f>
        <v>#VALUE!</v>
      </c>
      <c r="AQ571" s="224" t="str">
        <f ca="1">IF(ISERROR(AP571),"",_xll.qlBachelierBlackFormulaImpliedVol(IF(AF571="Receiver","Put",IF(AF571="Payer","Call","NA")),AE571+E571%%,AE571,_xll.qlDayCounterYearFraction("Act/365 (Fixed)",B571,K571),AP571))</f>
        <v/>
      </c>
      <c r="AR571" s="225" t="str">
        <f ca="1">IF(ISERROR(AP571),"",_xll.qlBlackFormulaImpliedStdDev(IF(AF571="Receiver","Put",IF(AF571="Payer","Call","NA")),AE571+E571%%,AE571,AP571)/SQRT(_xll.qlDayCounterYearFraction("Act/365 (Fixed)",B571,K571)))</f>
        <v/>
      </c>
    </row>
    <row r="572" spans="2:44">
      <c r="B572" s="210">
        <f t="shared" ca="1" si="32"/>
        <v>42276</v>
      </c>
      <c r="C572" s="107" t="s">
        <v>42</v>
      </c>
      <c r="D572" s="107" t="s">
        <v>48</v>
      </c>
      <c r="E572" s="107">
        <v>-100</v>
      </c>
      <c r="F572" s="209" t="str">
        <f t="shared" si="33"/>
        <v>EUR FWD PREM-100 2Y20Y</v>
      </c>
      <c r="G572" s="212">
        <f t="shared" si="34"/>
        <v>7.3200000000000001E-3</v>
      </c>
      <c r="H572" s="213" t="str">
        <f>VLOOKUP(F572,SwaptionVols!$Z:$AE,4,FALSE)</f>
        <v>#N/A N/A</v>
      </c>
      <c r="I572" s="211" t="s">
        <v>7574</v>
      </c>
      <c r="J572" s="211" t="s">
        <v>7575</v>
      </c>
      <c r="K572" s="210">
        <f ca="1">_xll.qlCalendarAdvance(I572,B572,C572,J572)</f>
        <v>43007</v>
      </c>
      <c r="L572" s="210">
        <f ca="1">_xll.qlCalendarAdvance(I572,K572,"2d")</f>
        <v>43011</v>
      </c>
      <c r="M572" s="210">
        <f ca="1">_xll.qlCalendarAdvance(I572,L572,D572,"unadjusted")</f>
        <v>50316</v>
      </c>
      <c r="N572" s="211" t="s">
        <v>41</v>
      </c>
      <c r="O572" s="211" t="s">
        <v>7574</v>
      </c>
      <c r="P572" s="211" t="s">
        <v>7575</v>
      </c>
      <c r="Q572" s="211" t="s">
        <v>7575</v>
      </c>
      <c r="R572" s="211" t="s">
        <v>7670</v>
      </c>
      <c r="S572" s="214" t="str">
        <f ca="1">_xll.qlSchedule(,L572,M572,N572,O572,P572,Q572,R572)</f>
        <v>obj_008a5#0000</v>
      </c>
      <c r="T572" s="211" t="s">
        <v>58</v>
      </c>
      <c r="U572" s="211" t="s">
        <v>7574</v>
      </c>
      <c r="V572" s="211" t="s">
        <v>7575</v>
      </c>
      <c r="W572" s="211" t="s">
        <v>7575</v>
      </c>
      <c r="X572" s="211" t="s">
        <v>7670</v>
      </c>
      <c r="Y572" s="214" t="str">
        <f ca="1">_xll.qlSchedule(,L572,M572,T572,U572,V572,W572,X572)</f>
        <v>obj_008a6#0000</v>
      </c>
      <c r="Z572" s="215" t="s">
        <v>7671</v>
      </c>
      <c r="AA572" s="216" t="s">
        <v>7640</v>
      </c>
      <c r="AB572" s="216" t="s">
        <v>7672</v>
      </c>
      <c r="AC572" s="214" t="str">
        <f ca="1">_xll.qlVanillaSwap(,,,S572,,Z572,Y572,AA572,,AB572)</f>
        <v>obj_00a17#0000</v>
      </c>
      <c r="AD572" s="214" t="b">
        <f ca="1">_xll.qlInstrumentSetPricingEngine(AC572,_xll.qlDiscountingSwapEngine(,"YC-EUR-EONIA"))</f>
        <v>1</v>
      </c>
      <c r="AE572" s="217">
        <f ca="1">_xll.qlVanillaSwapFairRate(AC572,AD572)</f>
        <v>1.6655349015154045E-2</v>
      </c>
      <c r="AF572" s="209" t="str">
        <f t="shared" si="35"/>
        <v>Receiver</v>
      </c>
      <c r="AG572" s="218">
        <v>10000</v>
      </c>
      <c r="AH572" s="219" t="str">
        <f ca="1">_xll.qlVanillaSwap(,AF572,AG572,S572,AE572+E572%%,Z572,Y572,AA572,,AB572)</f>
        <v>obj_014b6#0000</v>
      </c>
      <c r="AI572" s="219" t="str">
        <f ca="1">_xll.qlEuropeanExercise(,K572)</f>
        <v>obj_00522#0000</v>
      </c>
      <c r="AJ572" s="211" t="s">
        <v>7669</v>
      </c>
      <c r="AK572" s="220" t="str">
        <f ca="1">_xll.qlSwaption(,AH572,AI572,AJ572)</f>
        <v>obj_0178e#0000</v>
      </c>
      <c r="AL572" s="221" t="str">
        <f ca="1">_xll.qlConstantSwaptionVolatility(,,I572,J572,G572)</f>
        <v>obj_002eb#0000</v>
      </c>
      <c r="AM572" s="221" t="b">
        <f ca="1">_xll.qlInstrumentSetPricingEngine(AK572,_xll.qlBachelierBlackSwaptionEngine(,"YC-EUR-EONIA",AL572))</f>
        <v>1</v>
      </c>
      <c r="AN572" s="222">
        <f ca="1">_xll.qlInstrumentNPV(AK572,AM572)/_xll.qlYieldTSDiscount("YC-EUR-EONIA",L572)</f>
        <v>155.70646618603467</v>
      </c>
      <c r="AO572" s="222">
        <f ca="1">_xll.qlInstrumentResults(AK572,"annuity",AM572)</f>
        <v>169547.35070148777</v>
      </c>
      <c r="AP572" s="223" t="e">
        <f ca="1">H572*_xll.qlYieldTSDiscount("YC-EUR-EONIA",L572)/AO572</f>
        <v>#VALUE!</v>
      </c>
      <c r="AQ572" s="224" t="str">
        <f ca="1">IF(ISERROR(AP572),"",_xll.qlBachelierBlackFormulaImpliedVol(IF(AF572="Receiver","Put",IF(AF572="Payer","Call","NA")),AE572+E572%%,AE572,_xll.qlDayCounterYearFraction("Act/365 (Fixed)",B572,K572),AP572))</f>
        <v/>
      </c>
      <c r="AR572" s="225" t="str">
        <f ca="1">IF(ISERROR(AP572),"",_xll.qlBlackFormulaImpliedStdDev(IF(AF572="Receiver","Put",IF(AF572="Payer","Call","NA")),AE572+E572%%,AE572,AP572)/SQRT(_xll.qlDayCounterYearFraction("Act/365 (Fixed)",B572,K572)))</f>
        <v/>
      </c>
    </row>
    <row r="573" spans="2:44">
      <c r="B573" s="210">
        <f t="shared" ca="1" si="32"/>
        <v>42276</v>
      </c>
      <c r="C573" s="107" t="s">
        <v>42</v>
      </c>
      <c r="D573" s="107" t="s">
        <v>48</v>
      </c>
      <c r="E573" s="107">
        <v>-50</v>
      </c>
      <c r="F573" s="209" t="str">
        <f t="shared" si="33"/>
        <v>EUR FWD PREM-50 2Y20Y</v>
      </c>
      <c r="G573" s="212">
        <f t="shared" si="34"/>
        <v>7.3200000000000001E-3</v>
      </c>
      <c r="H573" s="213" t="str">
        <f>VLOOKUP(F573,SwaptionVols!$Z:$AE,4,FALSE)</f>
        <v>#N/A N/A</v>
      </c>
      <c r="I573" s="211" t="s">
        <v>7574</v>
      </c>
      <c r="J573" s="211" t="s">
        <v>7575</v>
      </c>
      <c r="K573" s="210">
        <f ca="1">_xll.qlCalendarAdvance(I573,B573,C573,J573)</f>
        <v>43007</v>
      </c>
      <c r="L573" s="210">
        <f ca="1">_xll.qlCalendarAdvance(I573,K573,"2d")</f>
        <v>43011</v>
      </c>
      <c r="M573" s="210">
        <f ca="1">_xll.qlCalendarAdvance(I573,L573,D573,"unadjusted")</f>
        <v>50316</v>
      </c>
      <c r="N573" s="211" t="s">
        <v>41</v>
      </c>
      <c r="O573" s="211" t="s">
        <v>7574</v>
      </c>
      <c r="P573" s="211" t="s">
        <v>7575</v>
      </c>
      <c r="Q573" s="211" t="s">
        <v>7575</v>
      </c>
      <c r="R573" s="211" t="s">
        <v>7670</v>
      </c>
      <c r="S573" s="214" t="str">
        <f ca="1">_xll.qlSchedule(,L573,M573,N573,O573,P573,Q573,R573)</f>
        <v>obj_00bc1#0000</v>
      </c>
      <c r="T573" s="211" t="s">
        <v>58</v>
      </c>
      <c r="U573" s="211" t="s">
        <v>7574</v>
      </c>
      <c r="V573" s="211" t="s">
        <v>7575</v>
      </c>
      <c r="W573" s="211" t="s">
        <v>7575</v>
      </c>
      <c r="X573" s="211" t="s">
        <v>7670</v>
      </c>
      <c r="Y573" s="214" t="str">
        <f ca="1">_xll.qlSchedule(,L573,M573,T573,U573,V573,W573,X573)</f>
        <v>obj_003cc#0000</v>
      </c>
      <c r="Z573" s="215" t="s">
        <v>7671</v>
      </c>
      <c r="AA573" s="216" t="s">
        <v>7640</v>
      </c>
      <c r="AB573" s="216" t="s">
        <v>7672</v>
      </c>
      <c r="AC573" s="214" t="str">
        <f ca="1">_xll.qlVanillaSwap(,,,S573,,Z573,Y573,AA573,,AB573)</f>
        <v>obj_00d2c#0000</v>
      </c>
      <c r="AD573" s="214" t="b">
        <f ca="1">_xll.qlInstrumentSetPricingEngine(AC573,_xll.qlDiscountingSwapEngine(,"YC-EUR-EONIA"))</f>
        <v>1</v>
      </c>
      <c r="AE573" s="217">
        <f ca="1">_xll.qlVanillaSwapFairRate(AC573,AD573)</f>
        <v>1.6655349015154045E-2</v>
      </c>
      <c r="AF573" s="209" t="str">
        <f t="shared" si="35"/>
        <v>Receiver</v>
      </c>
      <c r="AG573" s="218">
        <v>10000</v>
      </c>
      <c r="AH573" s="219" t="str">
        <f ca="1">_xll.qlVanillaSwap(,AF573,AG573,S573,AE573+E573%%,Z573,Y573,AA573,,AB573)</f>
        <v>obj_01279#0000</v>
      </c>
      <c r="AI573" s="219" t="str">
        <f ca="1">_xll.qlEuropeanExercise(,K573)</f>
        <v>obj_003a9#0000</v>
      </c>
      <c r="AJ573" s="211" t="s">
        <v>7669</v>
      </c>
      <c r="AK573" s="220" t="str">
        <f ca="1">_xll.qlSwaption(,AH573,AI573,AJ573)</f>
        <v>obj_01524#0000</v>
      </c>
      <c r="AL573" s="221" t="str">
        <f ca="1">_xll.qlConstantSwaptionVolatility(,,I573,J573,G573)</f>
        <v>obj_002d7#0000</v>
      </c>
      <c r="AM573" s="221" t="b">
        <f ca="1">_xll.qlInstrumentSetPricingEngine(AK573,_xll.qlBachelierBlackSwaptionEngine(,"YC-EUR-EONIA",AL573))</f>
        <v>1</v>
      </c>
      <c r="AN573" s="222">
        <f ca="1">_xll.qlInstrumentNPV(AK573,AM573)/_xll.qlYieldTSDiscount("YC-EUR-EONIA",L573)</f>
        <v>355.64527884555366</v>
      </c>
      <c r="AO573" s="222">
        <f ca="1">_xll.qlInstrumentResults(AK573,"annuity",AM573)</f>
        <v>169547.35070148777</v>
      </c>
      <c r="AP573" s="223" t="e">
        <f ca="1">H573*_xll.qlYieldTSDiscount("YC-EUR-EONIA",L573)/AO573</f>
        <v>#VALUE!</v>
      </c>
      <c r="AQ573" s="224" t="str">
        <f ca="1">IF(ISERROR(AP573),"",_xll.qlBachelierBlackFormulaImpliedVol(IF(AF573="Receiver","Put",IF(AF573="Payer","Call","NA")),AE573+E573%%,AE573,_xll.qlDayCounterYearFraction("Act/365 (Fixed)",B573,K573),AP573))</f>
        <v/>
      </c>
      <c r="AR573" s="225" t="str">
        <f ca="1">IF(ISERROR(AP573),"",_xll.qlBlackFormulaImpliedStdDev(IF(AF573="Receiver","Put",IF(AF573="Payer","Call","NA")),AE573+E573%%,AE573,AP573)/SQRT(_xll.qlDayCounterYearFraction("Act/365 (Fixed)",B573,K573)))</f>
        <v/>
      </c>
    </row>
    <row r="574" spans="2:44">
      <c r="B574" s="210">
        <f t="shared" ca="1" si="32"/>
        <v>42276</v>
      </c>
      <c r="C574" s="107" t="s">
        <v>42</v>
      </c>
      <c r="D574" s="107" t="s">
        <v>48</v>
      </c>
      <c r="E574" s="107">
        <v>-25</v>
      </c>
      <c r="F574" s="209" t="str">
        <f t="shared" si="33"/>
        <v>EUR FWD PREM-25 2Y20Y</v>
      </c>
      <c r="G574" s="212">
        <f t="shared" si="34"/>
        <v>7.3200000000000001E-3</v>
      </c>
      <c r="H574" s="213" t="str">
        <f>VLOOKUP(F574,SwaptionVols!$Z:$AE,4,FALSE)</f>
        <v>#N/A N/A</v>
      </c>
      <c r="I574" s="211" t="s">
        <v>7574</v>
      </c>
      <c r="J574" s="211" t="s">
        <v>7575</v>
      </c>
      <c r="K574" s="210">
        <f ca="1">_xll.qlCalendarAdvance(I574,B574,C574,J574)</f>
        <v>43007</v>
      </c>
      <c r="L574" s="210">
        <f ca="1">_xll.qlCalendarAdvance(I574,K574,"2d")</f>
        <v>43011</v>
      </c>
      <c r="M574" s="210">
        <f ca="1">_xll.qlCalendarAdvance(I574,L574,D574,"unadjusted")</f>
        <v>50316</v>
      </c>
      <c r="N574" s="211" t="s">
        <v>41</v>
      </c>
      <c r="O574" s="211" t="s">
        <v>7574</v>
      </c>
      <c r="P574" s="211" t="s">
        <v>7575</v>
      </c>
      <c r="Q574" s="211" t="s">
        <v>7575</v>
      </c>
      <c r="R574" s="211" t="s">
        <v>7670</v>
      </c>
      <c r="S574" s="214" t="str">
        <f ca="1">_xll.qlSchedule(,L574,M574,N574,O574,P574,Q574,R574)</f>
        <v>obj_00924#0000</v>
      </c>
      <c r="T574" s="211" t="s">
        <v>58</v>
      </c>
      <c r="U574" s="211" t="s">
        <v>7574</v>
      </c>
      <c r="V574" s="211" t="s">
        <v>7575</v>
      </c>
      <c r="W574" s="211" t="s">
        <v>7575</v>
      </c>
      <c r="X574" s="211" t="s">
        <v>7670</v>
      </c>
      <c r="Y574" s="214" t="str">
        <f ca="1">_xll.qlSchedule(,L574,M574,T574,U574,V574,W574,X574)</f>
        <v>obj_00923#0000</v>
      </c>
      <c r="Z574" s="215" t="s">
        <v>7671</v>
      </c>
      <c r="AA574" s="216" t="s">
        <v>7640</v>
      </c>
      <c r="AB574" s="216" t="s">
        <v>7672</v>
      </c>
      <c r="AC574" s="214" t="str">
        <f ca="1">_xll.qlVanillaSwap(,,,S574,,Z574,Y574,AA574,,AB574)</f>
        <v>obj_00d18#0000</v>
      </c>
      <c r="AD574" s="214" t="b">
        <f ca="1">_xll.qlInstrumentSetPricingEngine(AC574,_xll.qlDiscountingSwapEngine(,"YC-EUR-EONIA"))</f>
        <v>1</v>
      </c>
      <c r="AE574" s="217">
        <f ca="1">_xll.qlVanillaSwapFairRate(AC574,AD574)</f>
        <v>1.6655349015154045E-2</v>
      </c>
      <c r="AF574" s="209" t="str">
        <f t="shared" si="35"/>
        <v>Receiver</v>
      </c>
      <c r="AG574" s="218">
        <v>10000</v>
      </c>
      <c r="AH574" s="219" t="str">
        <f ca="1">_xll.qlVanillaSwap(,AF574,AG574,S574,AE574+E574%%,Z574,Y574,AA574,,AB574)</f>
        <v>obj_014bc#0000</v>
      </c>
      <c r="AI574" s="219" t="str">
        <f ca="1">_xll.qlEuropeanExercise(,K574)</f>
        <v>obj_0072c#0000</v>
      </c>
      <c r="AJ574" s="211" t="s">
        <v>7669</v>
      </c>
      <c r="AK574" s="220" t="str">
        <f ca="1">_xll.qlSwaption(,AH574,AI574,AJ574)</f>
        <v>obj_0175d#0000</v>
      </c>
      <c r="AL574" s="221" t="str">
        <f ca="1">_xll.qlConstantSwaptionVolatility(,,I574,J574,G574)</f>
        <v>obj_00262#0000</v>
      </c>
      <c r="AM574" s="221" t="b">
        <f ca="1">_xll.qlInstrumentSetPricingEngine(AK574,_xll.qlBachelierBlackSwaptionEngine(,"YC-EUR-EONIA",AL574))</f>
        <v>1</v>
      </c>
      <c r="AN574" s="222">
        <f ca="1">_xll.qlInstrumentNPV(AK574,AM574)/_xll.qlYieldTSDiscount("YC-EUR-EONIA",L574)</f>
        <v>507.28525576171739</v>
      </c>
      <c r="AO574" s="222">
        <f ca="1">_xll.qlInstrumentResults(AK574,"annuity",AM574)</f>
        <v>169547.35070148742</v>
      </c>
      <c r="AP574" s="223" t="e">
        <f ca="1">H574*_xll.qlYieldTSDiscount("YC-EUR-EONIA",L574)/AO574</f>
        <v>#VALUE!</v>
      </c>
      <c r="AQ574" s="224" t="str">
        <f ca="1">IF(ISERROR(AP574),"",_xll.qlBachelierBlackFormulaImpliedVol(IF(AF574="Receiver","Put",IF(AF574="Payer","Call","NA")),AE574+E574%%,AE574,_xll.qlDayCounterYearFraction("Act/365 (Fixed)",B574,K574),AP574))</f>
        <v/>
      </c>
      <c r="AR574" s="225" t="str">
        <f ca="1">IF(ISERROR(AP574),"",_xll.qlBlackFormulaImpliedStdDev(IF(AF574="Receiver","Put",IF(AF574="Payer","Call","NA")),AE574+E574%%,AE574,AP574)/SQRT(_xll.qlDayCounterYearFraction("Act/365 (Fixed)",B574,K574)))</f>
        <v/>
      </c>
    </row>
    <row r="575" spans="2:44">
      <c r="B575" s="210">
        <f t="shared" ca="1" si="32"/>
        <v>42276</v>
      </c>
      <c r="C575" s="107" t="s">
        <v>42</v>
      </c>
      <c r="D575" s="107" t="s">
        <v>48</v>
      </c>
      <c r="E575" s="107">
        <v>25</v>
      </c>
      <c r="F575" s="209" t="str">
        <f t="shared" si="33"/>
        <v>EUR FWD PREM 25 2Y20Y</v>
      </c>
      <c r="G575" s="212">
        <f t="shared" si="34"/>
        <v>7.3200000000000001E-3</v>
      </c>
      <c r="H575" s="213" t="str">
        <f>VLOOKUP(F575,SwaptionVols!$Z:$AE,4,FALSE)</f>
        <v>#N/A N/A</v>
      </c>
      <c r="I575" s="211" t="s">
        <v>7574</v>
      </c>
      <c r="J575" s="211" t="s">
        <v>7575</v>
      </c>
      <c r="K575" s="210">
        <f ca="1">_xll.qlCalendarAdvance(I575,B575,C575,J575)</f>
        <v>43007</v>
      </c>
      <c r="L575" s="210">
        <f ca="1">_xll.qlCalendarAdvance(I575,K575,"2d")</f>
        <v>43011</v>
      </c>
      <c r="M575" s="210">
        <f ca="1">_xll.qlCalendarAdvance(I575,L575,D575,"unadjusted")</f>
        <v>50316</v>
      </c>
      <c r="N575" s="211" t="s">
        <v>41</v>
      </c>
      <c r="O575" s="211" t="s">
        <v>7574</v>
      </c>
      <c r="P575" s="211" t="s">
        <v>7575</v>
      </c>
      <c r="Q575" s="211" t="s">
        <v>7575</v>
      </c>
      <c r="R575" s="211" t="s">
        <v>7670</v>
      </c>
      <c r="S575" s="214" t="str">
        <f ca="1">_xll.qlSchedule(,L575,M575,N575,O575,P575,Q575,R575)</f>
        <v>obj_00dc5#0000</v>
      </c>
      <c r="T575" s="211" t="s">
        <v>58</v>
      </c>
      <c r="U575" s="211" t="s">
        <v>7574</v>
      </c>
      <c r="V575" s="211" t="s">
        <v>7575</v>
      </c>
      <c r="W575" s="211" t="s">
        <v>7575</v>
      </c>
      <c r="X575" s="211" t="s">
        <v>7670</v>
      </c>
      <c r="Y575" s="214" t="str">
        <f ca="1">_xll.qlSchedule(,L575,M575,T575,U575,V575,W575,X575)</f>
        <v>obj_00dc6#0000</v>
      </c>
      <c r="Z575" s="215" t="s">
        <v>7671</v>
      </c>
      <c r="AA575" s="216" t="s">
        <v>7640</v>
      </c>
      <c r="AB575" s="216" t="s">
        <v>7672</v>
      </c>
      <c r="AC575" s="214" t="str">
        <f ca="1">_xll.qlVanillaSwap(,,,S575,,Z575,Y575,AA575,,AB575)</f>
        <v>obj_00dc7#0000</v>
      </c>
      <c r="AD575" s="214" t="b">
        <f ca="1">_xll.qlInstrumentSetPricingEngine(AC575,_xll.qlDiscountingSwapEngine(,"YC-EUR-EONIA"))</f>
        <v>1</v>
      </c>
      <c r="AE575" s="217">
        <f ca="1">_xll.qlVanillaSwapFairRate(AC575,AD575)</f>
        <v>1.6655349015154045E-2</v>
      </c>
      <c r="AF575" s="209" t="str">
        <f t="shared" si="35"/>
        <v>Payer</v>
      </c>
      <c r="AG575" s="218">
        <v>10000</v>
      </c>
      <c r="AH575" s="219" t="str">
        <f ca="1">_xll.qlVanillaSwap(,AF575,AG575,S575,AE575+E575%%,Z575,Y575,AA575,,AB575)</f>
        <v>obj_01484#0000</v>
      </c>
      <c r="AI575" s="219" t="str">
        <f ca="1">_xll.qlEuropeanExercise(,K575)</f>
        <v>obj_00543#0000</v>
      </c>
      <c r="AJ575" s="211" t="s">
        <v>7669</v>
      </c>
      <c r="AK575" s="220" t="str">
        <f ca="1">_xll.qlSwaption(,AH575,AI575,AJ575)</f>
        <v>obj_0173c#0000</v>
      </c>
      <c r="AL575" s="221" t="str">
        <f ca="1">_xll.qlConstantSwaptionVolatility(,,I575,J575,G575)</f>
        <v>obj_0032e#0000</v>
      </c>
      <c r="AM575" s="221" t="b">
        <f ca="1">_xll.qlInstrumentSetPricingEngine(AK575,_xll.qlBachelierBlackSwaptionEngine(,"YC-EUR-EONIA",AL575))</f>
        <v>1</v>
      </c>
      <c r="AN575" s="222">
        <f ca="1">_xll.qlInstrumentNPV(AK575,AM575)/_xll.qlYieldTSDiscount("YC-EUR-EONIA",L575)</f>
        <v>507.28525576171944</v>
      </c>
      <c r="AO575" s="222">
        <f ca="1">_xll.qlInstrumentResults(AK575,"annuity",AM575)</f>
        <v>169547.35070148777</v>
      </c>
      <c r="AP575" s="223" t="e">
        <f ca="1">H575*_xll.qlYieldTSDiscount("YC-EUR-EONIA",L575)/AO575</f>
        <v>#VALUE!</v>
      </c>
      <c r="AQ575" s="224" t="str">
        <f ca="1">IF(ISERROR(AP575),"",_xll.qlBachelierBlackFormulaImpliedVol(IF(AF575="Receiver","Put",IF(AF575="Payer","Call","NA")),AE575+E575%%,AE575,_xll.qlDayCounterYearFraction("Act/365 (Fixed)",B575,K575),AP575))</f>
        <v/>
      </c>
      <c r="AR575" s="225" t="str">
        <f ca="1">IF(ISERROR(AP575),"",_xll.qlBlackFormulaImpliedStdDev(IF(AF575="Receiver","Put",IF(AF575="Payer","Call","NA")),AE575+E575%%,AE575,AP575)/SQRT(_xll.qlDayCounterYearFraction("Act/365 (Fixed)",B575,K575)))</f>
        <v/>
      </c>
    </row>
    <row r="576" spans="2:44">
      <c r="B576" s="210">
        <f t="shared" ca="1" si="32"/>
        <v>42276</v>
      </c>
      <c r="C576" s="107" t="s">
        <v>42</v>
      </c>
      <c r="D576" s="107" t="s">
        <v>48</v>
      </c>
      <c r="E576" s="107">
        <v>50</v>
      </c>
      <c r="F576" s="209" t="str">
        <f t="shared" si="33"/>
        <v>EUR FWD PREM 50 2Y20Y</v>
      </c>
      <c r="G576" s="212">
        <f t="shared" si="34"/>
        <v>7.3200000000000001E-3</v>
      </c>
      <c r="H576" s="213" t="str">
        <f>VLOOKUP(F576,SwaptionVols!$Z:$AE,4,FALSE)</f>
        <v>#N/A N/A</v>
      </c>
      <c r="I576" s="211" t="s">
        <v>7574</v>
      </c>
      <c r="J576" s="211" t="s">
        <v>7575</v>
      </c>
      <c r="K576" s="210">
        <f ca="1">_xll.qlCalendarAdvance(I576,B576,C576,J576)</f>
        <v>43007</v>
      </c>
      <c r="L576" s="210">
        <f ca="1">_xll.qlCalendarAdvance(I576,K576,"2d")</f>
        <v>43011</v>
      </c>
      <c r="M576" s="210">
        <f ca="1">_xll.qlCalendarAdvance(I576,L576,D576,"unadjusted")</f>
        <v>50316</v>
      </c>
      <c r="N576" s="211" t="s">
        <v>41</v>
      </c>
      <c r="O576" s="211" t="s">
        <v>7574</v>
      </c>
      <c r="P576" s="211" t="s">
        <v>7575</v>
      </c>
      <c r="Q576" s="211" t="s">
        <v>7575</v>
      </c>
      <c r="R576" s="211" t="s">
        <v>7670</v>
      </c>
      <c r="S576" s="214" t="str">
        <f ca="1">_xll.qlSchedule(,L576,M576,N576,O576,P576,Q576,R576)</f>
        <v>obj_006ba#0000</v>
      </c>
      <c r="T576" s="211" t="s">
        <v>58</v>
      </c>
      <c r="U576" s="211" t="s">
        <v>7574</v>
      </c>
      <c r="V576" s="211" t="s">
        <v>7575</v>
      </c>
      <c r="W576" s="211" t="s">
        <v>7575</v>
      </c>
      <c r="X576" s="211" t="s">
        <v>7670</v>
      </c>
      <c r="Y576" s="214" t="str">
        <f ca="1">_xll.qlSchedule(,L576,M576,T576,U576,V576,W576,X576)</f>
        <v>obj_004ff#0000</v>
      </c>
      <c r="Z576" s="215" t="s">
        <v>7671</v>
      </c>
      <c r="AA576" s="216" t="s">
        <v>7640</v>
      </c>
      <c r="AB576" s="216" t="s">
        <v>7672</v>
      </c>
      <c r="AC576" s="214" t="str">
        <f ca="1">_xll.qlVanillaSwap(,,,S576,,Z576,Y576,AA576,,AB576)</f>
        <v>obj_00a13#0000</v>
      </c>
      <c r="AD576" s="214" t="b">
        <f ca="1">_xll.qlInstrumentSetPricingEngine(AC576,_xll.qlDiscountingSwapEngine(,"YC-EUR-EONIA"))</f>
        <v>1</v>
      </c>
      <c r="AE576" s="217">
        <f ca="1">_xll.qlVanillaSwapFairRate(AC576,AD576)</f>
        <v>1.6655349015154045E-2</v>
      </c>
      <c r="AF576" s="209" t="str">
        <f t="shared" si="35"/>
        <v>Payer</v>
      </c>
      <c r="AG576" s="218">
        <v>10000</v>
      </c>
      <c r="AH576" s="219" t="str">
        <f ca="1">_xll.qlVanillaSwap(,AF576,AG576,S576,AE576+E576%%,Z576,Y576,AA576,,AB576)</f>
        <v>obj_0122f#0000</v>
      </c>
      <c r="AI576" s="219" t="str">
        <f ca="1">_xll.qlEuropeanExercise(,K576)</f>
        <v>obj_0038d#0000</v>
      </c>
      <c r="AJ576" s="211" t="s">
        <v>7669</v>
      </c>
      <c r="AK576" s="220" t="str">
        <f ca="1">_xll.qlSwaption(,AH576,AI576,AJ576)</f>
        <v>obj_0162b#0000</v>
      </c>
      <c r="AL576" s="221" t="str">
        <f ca="1">_xll.qlConstantSwaptionVolatility(,,I576,J576,G576)</f>
        <v>obj_0023d#0000</v>
      </c>
      <c r="AM576" s="221" t="b">
        <f ca="1">_xll.qlInstrumentSetPricingEngine(AK576,_xll.qlBachelierBlackSwaptionEngine(,"YC-EUR-EONIA",AL576))</f>
        <v>1</v>
      </c>
      <c r="AN576" s="222">
        <f ca="1">_xll.qlInstrumentNPV(AK576,AM576)/_xll.qlYieldTSDiscount("YC-EUR-EONIA",L576)</f>
        <v>355.64527884555304</v>
      </c>
      <c r="AO576" s="222">
        <f ca="1">_xll.qlInstrumentResults(AK576,"annuity",AM576)</f>
        <v>169547.35070148777</v>
      </c>
      <c r="AP576" s="223" t="e">
        <f ca="1">H576*_xll.qlYieldTSDiscount("YC-EUR-EONIA",L576)/AO576</f>
        <v>#VALUE!</v>
      </c>
      <c r="AQ576" s="224" t="str">
        <f ca="1">IF(ISERROR(AP576),"",_xll.qlBachelierBlackFormulaImpliedVol(IF(AF576="Receiver","Put",IF(AF576="Payer","Call","NA")),AE576+E576%%,AE576,_xll.qlDayCounterYearFraction("Act/365 (Fixed)",B576,K576),AP576))</f>
        <v/>
      </c>
      <c r="AR576" s="225" t="str">
        <f ca="1">IF(ISERROR(AP576),"",_xll.qlBlackFormulaImpliedStdDev(IF(AF576="Receiver","Put",IF(AF576="Payer","Call","NA")),AE576+E576%%,AE576,AP576)/SQRT(_xll.qlDayCounterYearFraction("Act/365 (Fixed)",B576,K576)))</f>
        <v/>
      </c>
    </row>
    <row r="577" spans="2:44">
      <c r="B577" s="210">
        <f t="shared" ca="1" si="32"/>
        <v>42276</v>
      </c>
      <c r="C577" s="107" t="s">
        <v>42</v>
      </c>
      <c r="D577" s="107" t="s">
        <v>48</v>
      </c>
      <c r="E577" s="107">
        <v>100</v>
      </c>
      <c r="F577" s="209" t="str">
        <f t="shared" si="33"/>
        <v>EUR FWD PREM 100 2Y20Y</v>
      </c>
      <c r="G577" s="212">
        <f t="shared" si="34"/>
        <v>7.3200000000000001E-3</v>
      </c>
      <c r="H577" s="213" t="str">
        <f>VLOOKUP(F577,SwaptionVols!$Z:$AE,4,FALSE)</f>
        <v>#N/A N/A</v>
      </c>
      <c r="I577" s="211" t="s">
        <v>7574</v>
      </c>
      <c r="J577" s="211" t="s">
        <v>7575</v>
      </c>
      <c r="K577" s="210">
        <f ca="1">_xll.qlCalendarAdvance(I577,B577,C577,J577)</f>
        <v>43007</v>
      </c>
      <c r="L577" s="210">
        <f ca="1">_xll.qlCalendarAdvance(I577,K577,"2d")</f>
        <v>43011</v>
      </c>
      <c r="M577" s="210">
        <f ca="1">_xll.qlCalendarAdvance(I577,L577,D577,"unadjusted")</f>
        <v>50316</v>
      </c>
      <c r="N577" s="211" t="s">
        <v>41</v>
      </c>
      <c r="O577" s="211" t="s">
        <v>7574</v>
      </c>
      <c r="P577" s="211" t="s">
        <v>7575</v>
      </c>
      <c r="Q577" s="211" t="s">
        <v>7575</v>
      </c>
      <c r="R577" s="211" t="s">
        <v>7670</v>
      </c>
      <c r="S577" s="214" t="str">
        <f ca="1">_xll.qlSchedule(,L577,M577,N577,O577,P577,Q577,R577)</f>
        <v>obj_005e1#0000</v>
      </c>
      <c r="T577" s="211" t="s">
        <v>58</v>
      </c>
      <c r="U577" s="211" t="s">
        <v>7574</v>
      </c>
      <c r="V577" s="211" t="s">
        <v>7575</v>
      </c>
      <c r="W577" s="211" t="s">
        <v>7575</v>
      </c>
      <c r="X577" s="211" t="s">
        <v>7670</v>
      </c>
      <c r="Y577" s="214" t="str">
        <f ca="1">_xll.qlSchedule(,L577,M577,T577,U577,V577,W577,X577)</f>
        <v>obj_009d6#0000</v>
      </c>
      <c r="Z577" s="215" t="s">
        <v>7671</v>
      </c>
      <c r="AA577" s="216" t="s">
        <v>7640</v>
      </c>
      <c r="AB577" s="216" t="s">
        <v>7672</v>
      </c>
      <c r="AC577" s="214" t="str">
        <f ca="1">_xll.qlVanillaSwap(,,,S577,,Z577,Y577,AA577,,AB577)</f>
        <v>obj_00d14#0000</v>
      </c>
      <c r="AD577" s="214" t="b">
        <f ca="1">_xll.qlInstrumentSetPricingEngine(AC577,_xll.qlDiscountingSwapEngine(,"YC-EUR-EONIA"))</f>
        <v>1</v>
      </c>
      <c r="AE577" s="217">
        <f ca="1">_xll.qlVanillaSwapFairRate(AC577,AD577)</f>
        <v>1.6655349015154045E-2</v>
      </c>
      <c r="AF577" s="209" t="str">
        <f t="shared" si="35"/>
        <v>Payer</v>
      </c>
      <c r="AG577" s="218">
        <v>10000</v>
      </c>
      <c r="AH577" s="219" t="str">
        <f ca="1">_xll.qlVanillaSwap(,AF577,AG577,S577,AE577+E577%%,Z577,Y577,AA577,,AB577)</f>
        <v>obj_01588#0000</v>
      </c>
      <c r="AI577" s="219" t="str">
        <f ca="1">_xll.qlEuropeanExercise(,K577)</f>
        <v>obj_003ba#0000</v>
      </c>
      <c r="AJ577" s="211" t="s">
        <v>7669</v>
      </c>
      <c r="AK577" s="220" t="str">
        <f ca="1">_xll.qlSwaption(,AH577,AI577,AJ577)</f>
        <v>obj_01787#0000</v>
      </c>
      <c r="AL577" s="221" t="str">
        <f ca="1">_xll.qlConstantSwaptionVolatility(,,I577,J577,G577)</f>
        <v>obj_0032f#0000</v>
      </c>
      <c r="AM577" s="221" t="b">
        <f ca="1">_xll.qlInstrumentSetPricingEngine(AK577,_xll.qlBachelierBlackSwaptionEngine(,"YC-EUR-EONIA",AL577))</f>
        <v>1</v>
      </c>
      <c r="AN577" s="222">
        <f ca="1">_xll.qlInstrumentNPV(AK577,AM577)/_xll.qlYieldTSDiscount("YC-EUR-EONIA",L577)</f>
        <v>155.70646618603666</v>
      </c>
      <c r="AO577" s="222">
        <f ca="1">_xll.qlInstrumentResults(AK577,"annuity",AM577)</f>
        <v>169547.35070148742</v>
      </c>
      <c r="AP577" s="223" t="e">
        <f ca="1">H577*_xll.qlYieldTSDiscount("YC-EUR-EONIA",L577)/AO577</f>
        <v>#VALUE!</v>
      </c>
      <c r="AQ577" s="224" t="str">
        <f ca="1">IF(ISERROR(AP577),"",_xll.qlBachelierBlackFormulaImpliedVol(IF(AF577="Receiver","Put",IF(AF577="Payer","Call","NA")),AE577+E577%%,AE577,_xll.qlDayCounterYearFraction("Act/365 (Fixed)",B577,K577),AP577))</f>
        <v/>
      </c>
      <c r="AR577" s="225" t="str">
        <f ca="1">IF(ISERROR(AP577),"",_xll.qlBlackFormulaImpliedStdDev(IF(AF577="Receiver","Put",IF(AF577="Payer","Call","NA")),AE577+E577%%,AE577,AP577)/SQRT(_xll.qlDayCounterYearFraction("Act/365 (Fixed)",B577,K577)))</f>
        <v/>
      </c>
    </row>
    <row r="578" spans="2:44">
      <c r="B578" s="210">
        <f t="shared" ca="1" si="32"/>
        <v>42276</v>
      </c>
      <c r="C578" s="107" t="s">
        <v>42</v>
      </c>
      <c r="D578" s="107" t="s">
        <v>48</v>
      </c>
      <c r="E578" s="107">
        <v>200</v>
      </c>
      <c r="F578" s="209" t="str">
        <f t="shared" si="33"/>
        <v>EUR FWD PREM 200 2Y20Y</v>
      </c>
      <c r="G578" s="212">
        <f t="shared" si="34"/>
        <v>7.3200000000000001E-3</v>
      </c>
      <c r="H578" s="213" t="str">
        <f>VLOOKUP(F578,SwaptionVols!$Z:$AE,4,FALSE)</f>
        <v>#N/A N/A</v>
      </c>
      <c r="I578" s="211" t="s">
        <v>7574</v>
      </c>
      <c r="J578" s="211" t="s">
        <v>7575</v>
      </c>
      <c r="K578" s="210">
        <f ca="1">_xll.qlCalendarAdvance(I578,B578,C578,J578)</f>
        <v>43007</v>
      </c>
      <c r="L578" s="210">
        <f ca="1">_xll.qlCalendarAdvance(I578,K578,"2d")</f>
        <v>43011</v>
      </c>
      <c r="M578" s="210">
        <f ca="1">_xll.qlCalendarAdvance(I578,L578,D578,"unadjusted")</f>
        <v>50316</v>
      </c>
      <c r="N578" s="211" t="s">
        <v>41</v>
      </c>
      <c r="O578" s="211" t="s">
        <v>7574</v>
      </c>
      <c r="P578" s="211" t="s">
        <v>7575</v>
      </c>
      <c r="Q578" s="211" t="s">
        <v>7575</v>
      </c>
      <c r="R578" s="211" t="s">
        <v>7670</v>
      </c>
      <c r="S578" s="214" t="str">
        <f ca="1">_xll.qlSchedule(,L578,M578,N578,O578,P578,Q578,R578)</f>
        <v>obj_0057f#0000</v>
      </c>
      <c r="T578" s="211" t="s">
        <v>58</v>
      </c>
      <c r="U578" s="211" t="s">
        <v>7574</v>
      </c>
      <c r="V578" s="211" t="s">
        <v>7575</v>
      </c>
      <c r="W578" s="211" t="s">
        <v>7575</v>
      </c>
      <c r="X578" s="211" t="s">
        <v>7670</v>
      </c>
      <c r="Y578" s="214" t="str">
        <f ca="1">_xll.qlSchedule(,L578,M578,T578,U578,V578,W578,X578)</f>
        <v>obj_00606#0000</v>
      </c>
      <c r="Z578" s="215" t="s">
        <v>7671</v>
      </c>
      <c r="AA578" s="216" t="s">
        <v>7640</v>
      </c>
      <c r="AB578" s="216" t="s">
        <v>7672</v>
      </c>
      <c r="AC578" s="214" t="str">
        <f ca="1">_xll.qlVanillaSwap(,,,S578,,Z578,Y578,AA578,,AB578)</f>
        <v>obj_00d47#0000</v>
      </c>
      <c r="AD578" s="214" t="b">
        <f ca="1">_xll.qlInstrumentSetPricingEngine(AC578,_xll.qlDiscountingSwapEngine(,"YC-EUR-EONIA"))</f>
        <v>1</v>
      </c>
      <c r="AE578" s="217">
        <f ca="1">_xll.qlVanillaSwapFairRate(AC578,AD578)</f>
        <v>1.6655349015154045E-2</v>
      </c>
      <c r="AF578" s="209" t="str">
        <f t="shared" si="35"/>
        <v>Payer</v>
      </c>
      <c r="AG578" s="218">
        <v>10000</v>
      </c>
      <c r="AH578" s="219" t="str">
        <f ca="1">_xll.qlVanillaSwap(,AF578,AG578,S578,AE578+E578%%,Z578,Y578,AA578,,AB578)</f>
        <v>obj_012ad#0000</v>
      </c>
      <c r="AI578" s="219" t="str">
        <f ca="1">_xll.qlEuropeanExercise(,K578)</f>
        <v>obj_009e9#0000</v>
      </c>
      <c r="AJ578" s="211" t="s">
        <v>7669</v>
      </c>
      <c r="AK578" s="220" t="str">
        <f ca="1">_xll.qlSwaption(,AH578,AI578,AJ578)</f>
        <v>obj_0155f#0000</v>
      </c>
      <c r="AL578" s="221" t="str">
        <f ca="1">_xll.qlConstantSwaptionVolatility(,,I578,J578,G578)</f>
        <v>obj_0030e#0000</v>
      </c>
      <c r="AM578" s="221" t="b">
        <f ca="1">_xll.qlInstrumentSetPricingEngine(AK578,_xll.qlBachelierBlackSwaptionEngine(,"YC-EUR-EONIA",AL578))</f>
        <v>1</v>
      </c>
      <c r="AN578" s="222">
        <f ca="1">_xll.qlInstrumentNPV(AK578,AM578)/_xll.qlYieldTSDiscount("YC-EUR-EONIA",L578)</f>
        <v>17.859549212840566</v>
      </c>
      <c r="AO578" s="222">
        <f ca="1">_xll.qlInstrumentResults(AK578,"annuity",AM578)</f>
        <v>169547.35070148777</v>
      </c>
      <c r="AP578" s="223" t="e">
        <f ca="1">H578*_xll.qlYieldTSDiscount("YC-EUR-EONIA",L578)/AO578</f>
        <v>#VALUE!</v>
      </c>
      <c r="AQ578" s="224" t="str">
        <f ca="1">IF(ISERROR(AP578),"",_xll.qlBachelierBlackFormulaImpliedVol(IF(AF578="Receiver","Put",IF(AF578="Payer","Call","NA")),AE578+E578%%,AE578,_xll.qlDayCounterYearFraction("Act/365 (Fixed)",B578,K578),AP578))</f>
        <v/>
      </c>
      <c r="AR578" s="225" t="str">
        <f ca="1">IF(ISERROR(AP578),"",_xll.qlBlackFormulaImpliedStdDev(IF(AF578="Receiver","Put",IF(AF578="Payer","Call","NA")),AE578+E578%%,AE578,AP578)/SQRT(_xll.qlDayCounterYearFraction("Act/365 (Fixed)",B578,K578)))</f>
        <v/>
      </c>
    </row>
    <row r="579" spans="2:44">
      <c r="B579" s="210">
        <f t="shared" ca="1" si="32"/>
        <v>42276</v>
      </c>
      <c r="C579" s="107" t="s">
        <v>44</v>
      </c>
      <c r="D579" s="107" t="s">
        <v>48</v>
      </c>
      <c r="E579" s="107">
        <v>-200</v>
      </c>
      <c r="F579" s="209" t="str">
        <f t="shared" si="33"/>
        <v>EUR FWD PREM-200 5Y20Y</v>
      </c>
      <c r="G579" s="212">
        <f t="shared" si="34"/>
        <v>6.9499999999999996E-3</v>
      </c>
      <c r="H579" s="213" t="str">
        <f>VLOOKUP(F579,SwaptionVols!$Z:$AE,4,FALSE)</f>
        <v>#N/A N/A</v>
      </c>
      <c r="I579" s="211" t="s">
        <v>7574</v>
      </c>
      <c r="J579" s="211" t="s">
        <v>7575</v>
      </c>
      <c r="K579" s="210">
        <f ca="1">_xll.qlCalendarAdvance(I579,B579,C579,J579)</f>
        <v>44103</v>
      </c>
      <c r="L579" s="210">
        <f ca="1">_xll.qlCalendarAdvance(I579,K579,"2d")</f>
        <v>44105</v>
      </c>
      <c r="M579" s="210">
        <f ca="1">_xll.qlCalendarAdvance(I579,L579,D579,"unadjusted")</f>
        <v>51410</v>
      </c>
      <c r="N579" s="211" t="s">
        <v>41</v>
      </c>
      <c r="O579" s="211" t="s">
        <v>7574</v>
      </c>
      <c r="P579" s="211" t="s">
        <v>7575</v>
      </c>
      <c r="Q579" s="211" t="s">
        <v>7575</v>
      </c>
      <c r="R579" s="211" t="s">
        <v>7670</v>
      </c>
      <c r="S579" s="214" t="str">
        <f ca="1">_xll.qlSchedule(,L579,M579,N579,O579,P579,Q579,R579)</f>
        <v>obj_00e16#0000</v>
      </c>
      <c r="T579" s="211" t="s">
        <v>58</v>
      </c>
      <c r="U579" s="211" t="s">
        <v>7574</v>
      </c>
      <c r="V579" s="211" t="s">
        <v>7575</v>
      </c>
      <c r="W579" s="211" t="s">
        <v>7575</v>
      </c>
      <c r="X579" s="211" t="s">
        <v>7670</v>
      </c>
      <c r="Y579" s="214" t="str">
        <f ca="1">_xll.qlSchedule(,L579,M579,T579,U579,V579,W579,X579)</f>
        <v>obj_00e15#0000</v>
      </c>
      <c r="Z579" s="215" t="s">
        <v>7671</v>
      </c>
      <c r="AA579" s="216" t="s">
        <v>7640</v>
      </c>
      <c r="AB579" s="216" t="s">
        <v>7672</v>
      </c>
      <c r="AC579" s="214" t="str">
        <f ca="1">_xll.qlVanillaSwap(,,,S579,,Z579,Y579,AA579,,AB579)</f>
        <v>obj_00e17#0000</v>
      </c>
      <c r="AD579" s="214" t="b">
        <f ca="1">_xll.qlInstrumentSetPricingEngine(AC579,_xll.qlDiscountingSwapEngine(,"YC-EUR-EONIA"))</f>
        <v>1</v>
      </c>
      <c r="AE579" s="217">
        <f ca="1">_xll.qlVanillaSwapFairRate(AC579,AD579)</f>
        <v>1.8545947266562293E-2</v>
      </c>
      <c r="AF579" s="209" t="str">
        <f t="shared" si="35"/>
        <v>Receiver</v>
      </c>
      <c r="AG579" s="218">
        <v>10000</v>
      </c>
      <c r="AH579" s="219" t="str">
        <f ca="1">_xll.qlVanillaSwap(,AF579,AG579,S579,AE579+E579%%,Z579,Y579,AA579,,AB579)</f>
        <v>obj_01345#0000</v>
      </c>
      <c r="AI579" s="219" t="str">
        <f ca="1">_xll.qlEuropeanExercise(,K579)</f>
        <v>obj_00356#0000</v>
      </c>
      <c r="AJ579" s="211" t="s">
        <v>7669</v>
      </c>
      <c r="AK579" s="220" t="str">
        <f ca="1">_xll.qlSwaption(,AH579,AI579,AJ579)</f>
        <v>obj_0169b#0000</v>
      </c>
      <c r="AL579" s="221" t="str">
        <f ca="1">_xll.qlConstantSwaptionVolatility(,,I579,J579,G579)</f>
        <v>obj_002e0#0000</v>
      </c>
      <c r="AM579" s="221" t="b">
        <f ca="1">_xll.qlInstrumentSetPricingEngine(AK579,_xll.qlBachelierBlackSwaptionEngine(,"YC-EUR-EONIA",AL579))</f>
        <v>1</v>
      </c>
      <c r="AN579" s="222">
        <f ca="1">_xll.qlInstrumentNPV(AK579,AM579)/_xll.qlYieldTSDiscount("YC-EUR-EONIA",L579)</f>
        <v>120.87272465600736</v>
      </c>
      <c r="AO579" s="222">
        <f ca="1">_xll.qlInstrumentResults(AK579,"annuity",AM579)</f>
        <v>165083.64450977961</v>
      </c>
      <c r="AP579" s="223" t="e">
        <f ca="1">H579*_xll.qlYieldTSDiscount("YC-EUR-EONIA",L579)/AO579</f>
        <v>#VALUE!</v>
      </c>
      <c r="AQ579" s="224" t="str">
        <f ca="1">IF(ISERROR(AP579),"",_xll.qlBachelierBlackFormulaImpliedVol(IF(AF579="Receiver","Put",IF(AF579="Payer","Call","NA")),AE579+E579%%,AE579,_xll.qlDayCounterYearFraction("Act/365 (Fixed)",B579,K579),AP579))</f>
        <v/>
      </c>
      <c r="AR579" s="225" t="str">
        <f ca="1">IF(ISERROR(AP579),"",_xll.qlBlackFormulaImpliedStdDev(IF(AF579="Receiver","Put",IF(AF579="Payer","Call","NA")),AE579+E579%%,AE579,AP579)/SQRT(_xll.qlDayCounterYearFraction("Act/365 (Fixed)",B579,K579)))</f>
        <v/>
      </c>
    </row>
    <row r="580" spans="2:44">
      <c r="B580" s="210">
        <f t="shared" ca="1" si="32"/>
        <v>42276</v>
      </c>
      <c r="C580" s="107" t="s">
        <v>44</v>
      </c>
      <c r="D580" s="107" t="s">
        <v>48</v>
      </c>
      <c r="E580" s="107">
        <v>-100</v>
      </c>
      <c r="F580" s="209" t="str">
        <f t="shared" si="33"/>
        <v>EUR FWD PREM-100 5Y20Y</v>
      </c>
      <c r="G580" s="212">
        <f t="shared" si="34"/>
        <v>6.9499999999999996E-3</v>
      </c>
      <c r="H580" s="213" t="str">
        <f>VLOOKUP(F580,SwaptionVols!$Z:$AE,4,FALSE)</f>
        <v>#N/A N/A</v>
      </c>
      <c r="I580" s="211" t="s">
        <v>7574</v>
      </c>
      <c r="J580" s="211" t="s">
        <v>7575</v>
      </c>
      <c r="K580" s="210">
        <f ca="1">_xll.qlCalendarAdvance(I580,B580,C580,J580)</f>
        <v>44103</v>
      </c>
      <c r="L580" s="210">
        <f ca="1">_xll.qlCalendarAdvance(I580,K580,"2d")</f>
        <v>44105</v>
      </c>
      <c r="M580" s="210">
        <f ca="1">_xll.qlCalendarAdvance(I580,L580,D580,"unadjusted")</f>
        <v>51410</v>
      </c>
      <c r="N580" s="211" t="s">
        <v>41</v>
      </c>
      <c r="O580" s="211" t="s">
        <v>7574</v>
      </c>
      <c r="P580" s="211" t="s">
        <v>7575</v>
      </c>
      <c r="Q580" s="211" t="s">
        <v>7575</v>
      </c>
      <c r="R580" s="211" t="s">
        <v>7670</v>
      </c>
      <c r="S580" s="214" t="str">
        <f ca="1">_xll.qlSchedule(,L580,M580,N580,O580,P580,Q580,R580)</f>
        <v>obj_007c7#0000</v>
      </c>
      <c r="T580" s="211" t="s">
        <v>58</v>
      </c>
      <c r="U580" s="211" t="s">
        <v>7574</v>
      </c>
      <c r="V580" s="211" t="s">
        <v>7575</v>
      </c>
      <c r="W580" s="211" t="s">
        <v>7575</v>
      </c>
      <c r="X580" s="211" t="s">
        <v>7670</v>
      </c>
      <c r="Y580" s="214" t="str">
        <f ca="1">_xll.qlSchedule(,L580,M580,T580,U580,V580,W580,X580)</f>
        <v>obj_007c6#0000</v>
      </c>
      <c r="Z580" s="215" t="s">
        <v>7671</v>
      </c>
      <c r="AA580" s="216" t="s">
        <v>7640</v>
      </c>
      <c r="AB580" s="216" t="s">
        <v>7672</v>
      </c>
      <c r="AC580" s="214" t="str">
        <f ca="1">_xll.qlVanillaSwap(,,,S580,,Z580,Y580,AA580,,AB580)</f>
        <v>obj_00d4a#0000</v>
      </c>
      <c r="AD580" s="214" t="b">
        <f ca="1">_xll.qlInstrumentSetPricingEngine(AC580,_xll.qlDiscountingSwapEngine(,"YC-EUR-EONIA"))</f>
        <v>1</v>
      </c>
      <c r="AE580" s="217">
        <f ca="1">_xll.qlVanillaSwapFairRate(AC580,AD580)</f>
        <v>1.8545947266562293E-2</v>
      </c>
      <c r="AF580" s="209" t="str">
        <f t="shared" si="35"/>
        <v>Receiver</v>
      </c>
      <c r="AG580" s="218">
        <v>10000</v>
      </c>
      <c r="AH580" s="219" t="str">
        <f ca="1">_xll.qlVanillaSwap(,AF580,AG580,S580,AE580+E580%%,Z580,Y580,AA580,,AB580)</f>
        <v>obj_016a2#0000</v>
      </c>
      <c r="AI580" s="219" t="str">
        <f ca="1">_xll.qlEuropeanExercise(,K580)</f>
        <v>obj_00ce4#0000</v>
      </c>
      <c r="AJ580" s="211" t="s">
        <v>7669</v>
      </c>
      <c r="AK580" s="220" t="str">
        <f ca="1">_xll.qlSwaption(,AH580,AI580,AJ580)</f>
        <v>obj_01759#0000</v>
      </c>
      <c r="AL580" s="221" t="str">
        <f ca="1">_xll.qlConstantSwaptionVolatility(,,I580,J580,G580)</f>
        <v>obj_002a0#0000</v>
      </c>
      <c r="AM580" s="221" t="b">
        <f ca="1">_xll.qlInstrumentSetPricingEngine(AK580,_xll.qlBachelierBlackSwaptionEngine(,"YC-EUR-EONIA",AL580))</f>
        <v>1</v>
      </c>
      <c r="AN580" s="222">
        <f ca="1">_xll.qlInstrumentNPV(AK580,AM580)/_xll.qlYieldTSDiscount("YC-EUR-EONIA",L580)</f>
        <v>405.22987228539552</v>
      </c>
      <c r="AO580" s="222">
        <f ca="1">_xll.qlInstrumentResults(AK580,"annuity",AM580)</f>
        <v>165083.64450977961</v>
      </c>
      <c r="AP580" s="223" t="e">
        <f ca="1">H580*_xll.qlYieldTSDiscount("YC-EUR-EONIA",L580)/AO580</f>
        <v>#VALUE!</v>
      </c>
      <c r="AQ580" s="224" t="str">
        <f ca="1">IF(ISERROR(AP580),"",_xll.qlBachelierBlackFormulaImpliedVol(IF(AF580="Receiver","Put",IF(AF580="Payer","Call","NA")),AE580+E580%%,AE580,_xll.qlDayCounterYearFraction("Act/365 (Fixed)",B580,K580),AP580))</f>
        <v/>
      </c>
      <c r="AR580" s="225" t="str">
        <f ca="1">IF(ISERROR(AP580),"",_xll.qlBlackFormulaImpliedStdDev(IF(AF580="Receiver","Put",IF(AF580="Payer","Call","NA")),AE580+E580%%,AE580,AP580)/SQRT(_xll.qlDayCounterYearFraction("Act/365 (Fixed)",B580,K580)))</f>
        <v/>
      </c>
    </row>
    <row r="581" spans="2:44">
      <c r="B581" s="210">
        <f t="shared" ca="1" si="32"/>
        <v>42276</v>
      </c>
      <c r="C581" s="107" t="s">
        <v>44</v>
      </c>
      <c r="D581" s="107" t="s">
        <v>48</v>
      </c>
      <c r="E581" s="107">
        <v>-50</v>
      </c>
      <c r="F581" s="209" t="str">
        <f t="shared" si="33"/>
        <v>EUR FWD PREM-50 5Y20Y</v>
      </c>
      <c r="G581" s="212">
        <f t="shared" si="34"/>
        <v>6.9499999999999996E-3</v>
      </c>
      <c r="H581" s="213" t="str">
        <f>VLOOKUP(F581,SwaptionVols!$Z:$AE,4,FALSE)</f>
        <v>#N/A N/A</v>
      </c>
      <c r="I581" s="211" t="s">
        <v>7574</v>
      </c>
      <c r="J581" s="211" t="s">
        <v>7575</v>
      </c>
      <c r="K581" s="210">
        <f ca="1">_xll.qlCalendarAdvance(I581,B581,C581,J581)</f>
        <v>44103</v>
      </c>
      <c r="L581" s="210">
        <f ca="1">_xll.qlCalendarAdvance(I581,K581,"2d")</f>
        <v>44105</v>
      </c>
      <c r="M581" s="210">
        <f ca="1">_xll.qlCalendarAdvance(I581,L581,D581,"unadjusted")</f>
        <v>51410</v>
      </c>
      <c r="N581" s="211" t="s">
        <v>41</v>
      </c>
      <c r="O581" s="211" t="s">
        <v>7574</v>
      </c>
      <c r="P581" s="211" t="s">
        <v>7575</v>
      </c>
      <c r="Q581" s="211" t="s">
        <v>7575</v>
      </c>
      <c r="R581" s="211" t="s">
        <v>7670</v>
      </c>
      <c r="S581" s="214" t="str">
        <f ca="1">_xll.qlSchedule(,L581,M581,N581,O581,P581,Q581,R581)</f>
        <v>obj_0092e#0000</v>
      </c>
      <c r="T581" s="211" t="s">
        <v>58</v>
      </c>
      <c r="U581" s="211" t="s">
        <v>7574</v>
      </c>
      <c r="V581" s="211" t="s">
        <v>7575</v>
      </c>
      <c r="W581" s="211" t="s">
        <v>7575</v>
      </c>
      <c r="X581" s="211" t="s">
        <v>7670</v>
      </c>
      <c r="Y581" s="214" t="str">
        <f ca="1">_xll.qlSchedule(,L581,M581,T581,U581,V581,W581,X581)</f>
        <v>obj_0092d#0000</v>
      </c>
      <c r="Z581" s="215" t="s">
        <v>7671</v>
      </c>
      <c r="AA581" s="216" t="s">
        <v>7640</v>
      </c>
      <c r="AB581" s="216" t="s">
        <v>7672</v>
      </c>
      <c r="AC581" s="214" t="str">
        <f ca="1">_xll.qlVanillaSwap(,,,S581,,Z581,Y581,AA581,,AB581)</f>
        <v>obj_00d5e#0000</v>
      </c>
      <c r="AD581" s="214" t="b">
        <f ca="1">_xll.qlInstrumentSetPricingEngine(AC581,_xll.qlDiscountingSwapEngine(,"YC-EUR-EONIA"))</f>
        <v>1</v>
      </c>
      <c r="AE581" s="217">
        <f ca="1">_xll.qlVanillaSwapFairRate(AC581,AD581)</f>
        <v>1.8545947266562293E-2</v>
      </c>
      <c r="AF581" s="209" t="str">
        <f t="shared" si="35"/>
        <v>Receiver</v>
      </c>
      <c r="AG581" s="218">
        <v>10000</v>
      </c>
      <c r="AH581" s="219" t="str">
        <f ca="1">_xll.qlVanillaSwap(,AF581,AG581,S581,AE581+E581%%,Z581,Y581,AA581,,AB581)</f>
        <v>obj_01282#0000</v>
      </c>
      <c r="AI581" s="219" t="str">
        <f ca="1">_xll.qlEuropeanExercise(,K581)</f>
        <v>obj_00cd2#0000</v>
      </c>
      <c r="AJ581" s="211" t="s">
        <v>7669</v>
      </c>
      <c r="AK581" s="220" t="str">
        <f ca="1">_xll.qlSwaption(,AH581,AI581,AJ581)</f>
        <v>obj_01686#0000</v>
      </c>
      <c r="AL581" s="221" t="str">
        <f ca="1">_xll.qlConstantSwaptionVolatility(,,I581,J581,G581)</f>
        <v>obj_002de#0000</v>
      </c>
      <c r="AM581" s="221" t="b">
        <f ca="1">_xll.qlInstrumentSetPricingEngine(AK581,_xll.qlBachelierBlackSwaptionEngine(,"YC-EUR-EONIA",AL581))</f>
        <v>1</v>
      </c>
      <c r="AN581" s="222">
        <f ca="1">_xll.qlInstrumentNPV(AK581,AM581)/_xll.qlYieldTSDiscount("YC-EUR-EONIA",L581)</f>
        <v>666.84451864328355</v>
      </c>
      <c r="AO581" s="222">
        <f ca="1">_xll.qlInstrumentResults(AK581,"annuity",AM581)</f>
        <v>165083.64450977961</v>
      </c>
      <c r="AP581" s="223" t="e">
        <f ca="1">H581*_xll.qlYieldTSDiscount("YC-EUR-EONIA",L581)/AO581</f>
        <v>#VALUE!</v>
      </c>
      <c r="AQ581" s="224" t="str">
        <f ca="1">IF(ISERROR(AP581),"",_xll.qlBachelierBlackFormulaImpliedVol(IF(AF581="Receiver","Put",IF(AF581="Payer","Call","NA")),AE581+E581%%,AE581,_xll.qlDayCounterYearFraction("Act/365 (Fixed)",B581,K581),AP581))</f>
        <v/>
      </c>
      <c r="AR581" s="225" t="str">
        <f ca="1">IF(ISERROR(AP581),"",_xll.qlBlackFormulaImpliedStdDev(IF(AF581="Receiver","Put",IF(AF581="Payer","Call","NA")),AE581+E581%%,AE581,AP581)/SQRT(_xll.qlDayCounterYearFraction("Act/365 (Fixed)",B581,K581)))</f>
        <v/>
      </c>
    </row>
    <row r="582" spans="2:44">
      <c r="B582" s="210">
        <f t="shared" ca="1" si="32"/>
        <v>42276</v>
      </c>
      <c r="C582" s="107" t="s">
        <v>44</v>
      </c>
      <c r="D582" s="107" t="s">
        <v>48</v>
      </c>
      <c r="E582" s="107">
        <v>-25</v>
      </c>
      <c r="F582" s="209" t="str">
        <f t="shared" si="33"/>
        <v>EUR FWD PREM-25 5Y20Y</v>
      </c>
      <c r="G582" s="212">
        <f t="shared" si="34"/>
        <v>6.9499999999999996E-3</v>
      </c>
      <c r="H582" s="213" t="str">
        <f>VLOOKUP(F582,SwaptionVols!$Z:$AE,4,FALSE)</f>
        <v>#N/A N/A</v>
      </c>
      <c r="I582" s="211" t="s">
        <v>7574</v>
      </c>
      <c r="J582" s="211" t="s">
        <v>7575</v>
      </c>
      <c r="K582" s="210">
        <f ca="1">_xll.qlCalendarAdvance(I582,B582,C582,J582)</f>
        <v>44103</v>
      </c>
      <c r="L582" s="210">
        <f ca="1">_xll.qlCalendarAdvance(I582,K582,"2d")</f>
        <v>44105</v>
      </c>
      <c r="M582" s="210">
        <f ca="1">_xll.qlCalendarAdvance(I582,L582,D582,"unadjusted")</f>
        <v>51410</v>
      </c>
      <c r="N582" s="211" t="s">
        <v>41</v>
      </c>
      <c r="O582" s="211" t="s">
        <v>7574</v>
      </c>
      <c r="P582" s="211" t="s">
        <v>7575</v>
      </c>
      <c r="Q582" s="211" t="s">
        <v>7575</v>
      </c>
      <c r="R582" s="211" t="s">
        <v>7670</v>
      </c>
      <c r="S582" s="214" t="str">
        <f ca="1">_xll.qlSchedule(,L582,M582,N582,O582,P582,Q582,R582)</f>
        <v>obj_00e20#0000</v>
      </c>
      <c r="T582" s="211" t="s">
        <v>58</v>
      </c>
      <c r="U582" s="211" t="s">
        <v>7574</v>
      </c>
      <c r="V582" s="211" t="s">
        <v>7575</v>
      </c>
      <c r="W582" s="211" t="s">
        <v>7575</v>
      </c>
      <c r="X582" s="211" t="s">
        <v>7670</v>
      </c>
      <c r="Y582" s="214" t="str">
        <f ca="1">_xll.qlSchedule(,L582,M582,T582,U582,V582,W582,X582)</f>
        <v>obj_00e21#0000</v>
      </c>
      <c r="Z582" s="215" t="s">
        <v>7671</v>
      </c>
      <c r="AA582" s="216" t="s">
        <v>7640</v>
      </c>
      <c r="AB582" s="216" t="s">
        <v>7672</v>
      </c>
      <c r="AC582" s="214" t="str">
        <f ca="1">_xll.qlVanillaSwap(,,,S582,,Z582,Y582,AA582,,AB582)</f>
        <v>obj_00e22#0000</v>
      </c>
      <c r="AD582" s="214" t="b">
        <f ca="1">_xll.qlInstrumentSetPricingEngine(AC582,_xll.qlDiscountingSwapEngine(,"YC-EUR-EONIA"))</f>
        <v>1</v>
      </c>
      <c r="AE582" s="217">
        <f ca="1">_xll.qlVanillaSwapFairRate(AC582,AD582)</f>
        <v>1.8545947266562293E-2</v>
      </c>
      <c r="AF582" s="209" t="str">
        <f t="shared" si="35"/>
        <v>Receiver</v>
      </c>
      <c r="AG582" s="218">
        <v>10000</v>
      </c>
      <c r="AH582" s="219" t="str">
        <f ca="1">_xll.qlVanillaSwap(,AF582,AG582,S582,AE582+E582%%,Z582,Y582,AA582,,AB582)</f>
        <v>obj_013bb#0000</v>
      </c>
      <c r="AI582" s="219" t="str">
        <f ca="1">_xll.qlEuropeanExercise(,K582)</f>
        <v>obj_00733#0000</v>
      </c>
      <c r="AJ582" s="211" t="s">
        <v>7669</v>
      </c>
      <c r="AK582" s="220" t="str">
        <f ca="1">_xll.qlSwaption(,AH582,AI582,AJ582)</f>
        <v>obj_016ed#0000</v>
      </c>
      <c r="AL582" s="221" t="str">
        <f ca="1">_xll.qlConstantSwaptionVolatility(,,I582,J582,G582)</f>
        <v>obj_00258#0000</v>
      </c>
      <c r="AM582" s="221" t="b">
        <f ca="1">_xll.qlInstrumentSetPricingEngine(AK582,_xll.qlBachelierBlackSwaptionEngine(,"YC-EUR-EONIA",AL582))</f>
        <v>1</v>
      </c>
      <c r="AN582" s="222">
        <f ca="1">_xll.qlInstrumentNPV(AK582,AM582)/_xll.qlYieldTSDiscount("YC-EUR-EONIA",L582)</f>
        <v>834.67167349129556</v>
      </c>
      <c r="AO582" s="222">
        <f ca="1">_xll.qlInstrumentResults(AK582,"annuity",AM582)</f>
        <v>165083.64450977961</v>
      </c>
      <c r="AP582" s="223" t="e">
        <f ca="1">H582*_xll.qlYieldTSDiscount("YC-EUR-EONIA",L582)/AO582</f>
        <v>#VALUE!</v>
      </c>
      <c r="AQ582" s="224" t="str">
        <f ca="1">IF(ISERROR(AP582),"",_xll.qlBachelierBlackFormulaImpliedVol(IF(AF582="Receiver","Put",IF(AF582="Payer","Call","NA")),AE582+E582%%,AE582,_xll.qlDayCounterYearFraction("Act/365 (Fixed)",B582,K582),AP582))</f>
        <v/>
      </c>
      <c r="AR582" s="225" t="str">
        <f ca="1">IF(ISERROR(AP582),"",_xll.qlBlackFormulaImpliedStdDev(IF(AF582="Receiver","Put",IF(AF582="Payer","Call","NA")),AE582+E582%%,AE582,AP582)/SQRT(_xll.qlDayCounterYearFraction("Act/365 (Fixed)",B582,K582)))</f>
        <v/>
      </c>
    </row>
    <row r="583" spans="2:44">
      <c r="B583" s="210">
        <f t="shared" ca="1" si="32"/>
        <v>42276</v>
      </c>
      <c r="C583" s="107" t="s">
        <v>44</v>
      </c>
      <c r="D583" s="107" t="s">
        <v>48</v>
      </c>
      <c r="E583" s="107">
        <v>25</v>
      </c>
      <c r="F583" s="209" t="str">
        <f t="shared" si="33"/>
        <v>EUR FWD PREM 25 5Y20Y</v>
      </c>
      <c r="G583" s="212">
        <f t="shared" si="34"/>
        <v>6.9499999999999996E-3</v>
      </c>
      <c r="H583" s="213" t="str">
        <f>VLOOKUP(F583,SwaptionVols!$Z:$AE,4,FALSE)</f>
        <v>#N/A N/A</v>
      </c>
      <c r="I583" s="211" t="s">
        <v>7574</v>
      </c>
      <c r="J583" s="211" t="s">
        <v>7575</v>
      </c>
      <c r="K583" s="210">
        <f ca="1">_xll.qlCalendarAdvance(I583,B583,C583,J583)</f>
        <v>44103</v>
      </c>
      <c r="L583" s="210">
        <f ca="1">_xll.qlCalendarAdvance(I583,K583,"2d")</f>
        <v>44105</v>
      </c>
      <c r="M583" s="210">
        <f ca="1">_xll.qlCalendarAdvance(I583,L583,D583,"unadjusted")</f>
        <v>51410</v>
      </c>
      <c r="N583" s="211" t="s">
        <v>41</v>
      </c>
      <c r="O583" s="211" t="s">
        <v>7574</v>
      </c>
      <c r="P583" s="211" t="s">
        <v>7575</v>
      </c>
      <c r="Q583" s="211" t="s">
        <v>7575</v>
      </c>
      <c r="R583" s="211" t="s">
        <v>7670</v>
      </c>
      <c r="S583" s="214" t="str">
        <f ca="1">_xll.qlSchedule(,L583,M583,N583,O583,P583,Q583,R583)</f>
        <v>obj_00b92#0000</v>
      </c>
      <c r="T583" s="211" t="s">
        <v>58</v>
      </c>
      <c r="U583" s="211" t="s">
        <v>7574</v>
      </c>
      <c r="V583" s="211" t="s">
        <v>7575</v>
      </c>
      <c r="W583" s="211" t="s">
        <v>7575</v>
      </c>
      <c r="X583" s="211" t="s">
        <v>7670</v>
      </c>
      <c r="Y583" s="214" t="str">
        <f ca="1">_xll.qlSchedule(,L583,M583,T583,U583,V583,W583,X583)</f>
        <v>obj_007e1#0000</v>
      </c>
      <c r="Z583" s="215" t="s">
        <v>7671</v>
      </c>
      <c r="AA583" s="216" t="s">
        <v>7640</v>
      </c>
      <c r="AB583" s="216" t="s">
        <v>7672</v>
      </c>
      <c r="AC583" s="214" t="str">
        <f ca="1">_xll.qlVanillaSwap(,,,S583,,Z583,Y583,AA583,,AB583)</f>
        <v>obj_00c33#0000</v>
      </c>
      <c r="AD583" s="214" t="b">
        <f ca="1">_xll.qlInstrumentSetPricingEngine(AC583,_xll.qlDiscountingSwapEngine(,"YC-EUR-EONIA"))</f>
        <v>1</v>
      </c>
      <c r="AE583" s="217">
        <f ca="1">_xll.qlVanillaSwapFairRate(AC583,AD583)</f>
        <v>1.8545947266562293E-2</v>
      </c>
      <c r="AF583" s="209" t="str">
        <f t="shared" si="35"/>
        <v>Payer</v>
      </c>
      <c r="AG583" s="218">
        <v>10000</v>
      </c>
      <c r="AH583" s="219" t="str">
        <f ca="1">_xll.qlVanillaSwap(,AF583,AG583,S583,AE583+E583%%,Z583,Y583,AA583,,AB583)</f>
        <v>obj_0121e#0000</v>
      </c>
      <c r="AI583" s="219" t="str">
        <f ca="1">_xll.qlEuropeanExercise(,K583)</f>
        <v>obj_005d6#0000</v>
      </c>
      <c r="AJ583" s="211" t="s">
        <v>7669</v>
      </c>
      <c r="AK583" s="220" t="str">
        <f ca="1">_xll.qlSwaption(,AH583,AI583,AJ583)</f>
        <v>obj_01639#0000</v>
      </c>
      <c r="AL583" s="221" t="str">
        <f ca="1">_xll.qlConstantSwaptionVolatility(,,I583,J583,G583)</f>
        <v>obj_00327#0000</v>
      </c>
      <c r="AM583" s="221" t="b">
        <f ca="1">_xll.qlInstrumentSetPricingEngine(AK583,_xll.qlBachelierBlackSwaptionEngine(,"YC-EUR-EONIA",AL583))</f>
        <v>1</v>
      </c>
      <c r="AN583" s="222">
        <f ca="1">_xll.qlInstrumentNPV(AK583,AM583)/_xll.qlYieldTSDiscount("YC-EUR-EONIA",L583)</f>
        <v>834.67167349129159</v>
      </c>
      <c r="AO583" s="222">
        <f ca="1">_xll.qlInstrumentResults(AK583,"annuity",AM583)</f>
        <v>165083.64450977961</v>
      </c>
      <c r="AP583" s="223" t="e">
        <f ca="1">H583*_xll.qlYieldTSDiscount("YC-EUR-EONIA",L583)/AO583</f>
        <v>#VALUE!</v>
      </c>
      <c r="AQ583" s="224" t="str">
        <f ca="1">IF(ISERROR(AP583),"",_xll.qlBachelierBlackFormulaImpliedVol(IF(AF583="Receiver","Put",IF(AF583="Payer","Call","NA")),AE583+E583%%,AE583,_xll.qlDayCounterYearFraction("Act/365 (Fixed)",B583,K583),AP583))</f>
        <v/>
      </c>
      <c r="AR583" s="225" t="str">
        <f ca="1">IF(ISERROR(AP583),"",_xll.qlBlackFormulaImpliedStdDev(IF(AF583="Receiver","Put",IF(AF583="Payer","Call","NA")),AE583+E583%%,AE583,AP583)/SQRT(_xll.qlDayCounterYearFraction("Act/365 (Fixed)",B583,K583)))</f>
        <v/>
      </c>
    </row>
    <row r="584" spans="2:44">
      <c r="B584" s="210">
        <f t="shared" ca="1" si="32"/>
        <v>42276</v>
      </c>
      <c r="C584" s="107" t="s">
        <v>44</v>
      </c>
      <c r="D584" s="107" t="s">
        <v>48</v>
      </c>
      <c r="E584" s="107">
        <v>50</v>
      </c>
      <c r="F584" s="209" t="str">
        <f t="shared" si="33"/>
        <v>EUR FWD PREM 50 5Y20Y</v>
      </c>
      <c r="G584" s="212">
        <f t="shared" si="34"/>
        <v>6.9499999999999996E-3</v>
      </c>
      <c r="H584" s="213" t="str">
        <f>VLOOKUP(F584,SwaptionVols!$Z:$AE,4,FALSE)</f>
        <v>#N/A N/A</v>
      </c>
      <c r="I584" s="211" t="s">
        <v>7574</v>
      </c>
      <c r="J584" s="211" t="s">
        <v>7575</v>
      </c>
      <c r="K584" s="210">
        <f ca="1">_xll.qlCalendarAdvance(I584,B584,C584,J584)</f>
        <v>44103</v>
      </c>
      <c r="L584" s="210">
        <f ca="1">_xll.qlCalendarAdvance(I584,K584,"2d")</f>
        <v>44105</v>
      </c>
      <c r="M584" s="210">
        <f ca="1">_xll.qlCalendarAdvance(I584,L584,D584,"unadjusted")</f>
        <v>51410</v>
      </c>
      <c r="N584" s="211" t="s">
        <v>41</v>
      </c>
      <c r="O584" s="211" t="s">
        <v>7574</v>
      </c>
      <c r="P584" s="211" t="s">
        <v>7575</v>
      </c>
      <c r="Q584" s="211" t="s">
        <v>7575</v>
      </c>
      <c r="R584" s="211" t="s">
        <v>7670</v>
      </c>
      <c r="S584" s="214" t="str">
        <f ca="1">_xll.qlSchedule(,L584,M584,N584,O584,P584,Q584,R584)</f>
        <v>obj_006c2#0000</v>
      </c>
      <c r="T584" s="211" t="s">
        <v>58</v>
      </c>
      <c r="U584" s="211" t="s">
        <v>7574</v>
      </c>
      <c r="V584" s="211" t="s">
        <v>7575</v>
      </c>
      <c r="W584" s="211" t="s">
        <v>7575</v>
      </c>
      <c r="X584" s="211" t="s">
        <v>7670</v>
      </c>
      <c r="Y584" s="214" t="str">
        <f ca="1">_xll.qlSchedule(,L584,M584,T584,U584,V584,W584,X584)</f>
        <v>obj_00505#0000</v>
      </c>
      <c r="Z584" s="215" t="s">
        <v>7671</v>
      </c>
      <c r="AA584" s="216" t="s">
        <v>7640</v>
      </c>
      <c r="AB584" s="216" t="s">
        <v>7672</v>
      </c>
      <c r="AC584" s="214" t="str">
        <f ca="1">_xll.qlVanillaSwap(,,,S584,,Z584,Y584,AA584,,AB584)</f>
        <v>obj_00af8#0000</v>
      </c>
      <c r="AD584" s="214" t="b">
        <f ca="1">_xll.qlInstrumentSetPricingEngine(AC584,_xll.qlDiscountingSwapEngine(,"YC-EUR-EONIA"))</f>
        <v>1</v>
      </c>
      <c r="AE584" s="217">
        <f ca="1">_xll.qlVanillaSwapFairRate(AC584,AD584)</f>
        <v>1.8545947266562293E-2</v>
      </c>
      <c r="AF584" s="209" t="str">
        <f t="shared" si="35"/>
        <v>Payer</v>
      </c>
      <c r="AG584" s="218">
        <v>10000</v>
      </c>
      <c r="AH584" s="219" t="str">
        <f ca="1">_xll.qlVanillaSwap(,AF584,AG584,S584,AE584+E584%%,Z584,Y584,AA584,,AB584)</f>
        <v>obj_01278#0000</v>
      </c>
      <c r="AI584" s="219" t="str">
        <f ca="1">_xll.qlEuropeanExercise(,K584)</f>
        <v>obj_003c0#0000</v>
      </c>
      <c r="AJ584" s="211" t="s">
        <v>7669</v>
      </c>
      <c r="AK584" s="220" t="str">
        <f ca="1">_xll.qlSwaption(,AH584,AI584,AJ584)</f>
        <v>obj_01661#0000</v>
      </c>
      <c r="AL584" s="221" t="str">
        <f ca="1">_xll.qlConstantSwaptionVolatility(,,I584,J584,G584)</f>
        <v>obj_002c6#0000</v>
      </c>
      <c r="AM584" s="221" t="b">
        <f ca="1">_xll.qlInstrumentSetPricingEngine(AK584,_xll.qlBachelierBlackSwaptionEngine(,"YC-EUR-EONIA",AL584))</f>
        <v>1</v>
      </c>
      <c r="AN584" s="222">
        <f ca="1">_xll.qlInstrumentNPV(AK584,AM584)/_xll.qlYieldTSDiscount("YC-EUR-EONIA",L584)</f>
        <v>666.84451864328628</v>
      </c>
      <c r="AO584" s="222">
        <f ca="1">_xll.qlInstrumentResults(AK584,"annuity",AM584)</f>
        <v>165083.64450977961</v>
      </c>
      <c r="AP584" s="223" t="e">
        <f ca="1">H584*_xll.qlYieldTSDiscount("YC-EUR-EONIA",L584)/AO584</f>
        <v>#VALUE!</v>
      </c>
      <c r="AQ584" s="224" t="str">
        <f ca="1">IF(ISERROR(AP584),"",_xll.qlBachelierBlackFormulaImpliedVol(IF(AF584="Receiver","Put",IF(AF584="Payer","Call","NA")),AE584+E584%%,AE584,_xll.qlDayCounterYearFraction("Act/365 (Fixed)",B584,K584),AP584))</f>
        <v/>
      </c>
      <c r="AR584" s="225" t="str">
        <f ca="1">IF(ISERROR(AP584),"",_xll.qlBlackFormulaImpliedStdDev(IF(AF584="Receiver","Put",IF(AF584="Payer","Call","NA")),AE584+E584%%,AE584,AP584)/SQRT(_xll.qlDayCounterYearFraction("Act/365 (Fixed)",B584,K584)))</f>
        <v/>
      </c>
    </row>
    <row r="585" spans="2:44">
      <c r="B585" s="210">
        <f t="shared" ca="1" si="32"/>
        <v>42276</v>
      </c>
      <c r="C585" s="107" t="s">
        <v>44</v>
      </c>
      <c r="D585" s="107" t="s">
        <v>48</v>
      </c>
      <c r="E585" s="107">
        <v>100</v>
      </c>
      <c r="F585" s="209" t="str">
        <f t="shared" si="33"/>
        <v>EUR FWD PREM 100 5Y20Y</v>
      </c>
      <c r="G585" s="212">
        <f t="shared" si="34"/>
        <v>6.9499999999999996E-3</v>
      </c>
      <c r="H585" s="213" t="str">
        <f>VLOOKUP(F585,SwaptionVols!$Z:$AE,4,FALSE)</f>
        <v>#N/A N/A</v>
      </c>
      <c r="I585" s="211" t="s">
        <v>7574</v>
      </c>
      <c r="J585" s="211" t="s">
        <v>7575</v>
      </c>
      <c r="K585" s="210">
        <f ca="1">_xll.qlCalendarAdvance(I585,B585,C585,J585)</f>
        <v>44103</v>
      </c>
      <c r="L585" s="210">
        <f ca="1">_xll.qlCalendarAdvance(I585,K585,"2d")</f>
        <v>44105</v>
      </c>
      <c r="M585" s="210">
        <f ca="1">_xll.qlCalendarAdvance(I585,L585,D585,"unadjusted")</f>
        <v>51410</v>
      </c>
      <c r="N585" s="211" t="s">
        <v>41</v>
      </c>
      <c r="O585" s="211" t="s">
        <v>7574</v>
      </c>
      <c r="P585" s="211" t="s">
        <v>7575</v>
      </c>
      <c r="Q585" s="211" t="s">
        <v>7575</v>
      </c>
      <c r="R585" s="211" t="s">
        <v>7670</v>
      </c>
      <c r="S585" s="214" t="str">
        <f ca="1">_xll.qlSchedule(,L585,M585,N585,O585,P585,Q585,R585)</f>
        <v>obj_00384#0000</v>
      </c>
      <c r="T585" s="211" t="s">
        <v>58</v>
      </c>
      <c r="U585" s="211" t="s">
        <v>7574</v>
      </c>
      <c r="V585" s="211" t="s">
        <v>7575</v>
      </c>
      <c r="W585" s="211" t="s">
        <v>7575</v>
      </c>
      <c r="X585" s="211" t="s">
        <v>7670</v>
      </c>
      <c r="Y585" s="214" t="str">
        <f ca="1">_xll.qlSchedule(,L585,M585,T585,U585,V585,W585,X585)</f>
        <v>obj_003f3#0000</v>
      </c>
      <c r="Z585" s="215" t="s">
        <v>7671</v>
      </c>
      <c r="AA585" s="216" t="s">
        <v>7640</v>
      </c>
      <c r="AB585" s="216" t="s">
        <v>7672</v>
      </c>
      <c r="AC585" s="214" t="str">
        <f ca="1">_xll.qlVanillaSwap(,,,S585,,Z585,Y585,AA585,,AB585)</f>
        <v>obj_00d3c#0000</v>
      </c>
      <c r="AD585" s="214" t="b">
        <f ca="1">_xll.qlInstrumentSetPricingEngine(AC585,_xll.qlDiscountingSwapEngine(,"YC-EUR-EONIA"))</f>
        <v>1</v>
      </c>
      <c r="AE585" s="217">
        <f ca="1">_xll.qlVanillaSwapFairRate(AC585,AD585)</f>
        <v>1.8545947266562293E-2</v>
      </c>
      <c r="AF585" s="209" t="str">
        <f t="shared" si="35"/>
        <v>Payer</v>
      </c>
      <c r="AG585" s="218">
        <v>10000</v>
      </c>
      <c r="AH585" s="219" t="str">
        <f ca="1">_xll.qlVanillaSwap(,AF585,AG585,S585,AE585+E585%%,Z585,Y585,AA585,,AB585)</f>
        <v>obj_013fa#0000</v>
      </c>
      <c r="AI585" s="219" t="str">
        <f ca="1">_xll.qlEuropeanExercise(,K585)</f>
        <v>obj_00409#0000</v>
      </c>
      <c r="AJ585" s="211" t="s">
        <v>7669</v>
      </c>
      <c r="AK585" s="220" t="str">
        <f ca="1">_xll.qlSwaption(,AH585,AI585,AJ585)</f>
        <v>obj_016ec#0000</v>
      </c>
      <c r="AL585" s="221" t="str">
        <f ca="1">_xll.qlConstantSwaptionVolatility(,,I585,J585,G585)</f>
        <v>obj_0030f#0000</v>
      </c>
      <c r="AM585" s="221" t="b">
        <f ca="1">_xll.qlInstrumentSetPricingEngine(AK585,_xll.qlBachelierBlackSwaptionEngine(,"YC-EUR-EONIA",AL585))</f>
        <v>1</v>
      </c>
      <c r="AN585" s="222">
        <f ca="1">_xll.qlInstrumentNPV(AK585,AM585)/_xll.qlYieldTSDiscount("YC-EUR-EONIA",L585)</f>
        <v>405.22987228539574</v>
      </c>
      <c r="AO585" s="222">
        <f ca="1">_xll.qlInstrumentResults(AK585,"annuity",AM585)</f>
        <v>165083.64450977961</v>
      </c>
      <c r="AP585" s="223" t="e">
        <f ca="1">H585*_xll.qlYieldTSDiscount("YC-EUR-EONIA",L585)/AO585</f>
        <v>#VALUE!</v>
      </c>
      <c r="AQ585" s="224" t="str">
        <f ca="1">IF(ISERROR(AP585),"",_xll.qlBachelierBlackFormulaImpliedVol(IF(AF585="Receiver","Put",IF(AF585="Payer","Call","NA")),AE585+E585%%,AE585,_xll.qlDayCounterYearFraction("Act/365 (Fixed)",B585,K585),AP585))</f>
        <v/>
      </c>
      <c r="AR585" s="225" t="str">
        <f ca="1">IF(ISERROR(AP585),"",_xll.qlBlackFormulaImpliedStdDev(IF(AF585="Receiver","Put",IF(AF585="Payer","Call","NA")),AE585+E585%%,AE585,AP585)/SQRT(_xll.qlDayCounterYearFraction("Act/365 (Fixed)",B585,K585)))</f>
        <v/>
      </c>
    </row>
    <row r="586" spans="2:44">
      <c r="B586" s="210">
        <f t="shared" ca="1" si="32"/>
        <v>42276</v>
      </c>
      <c r="C586" s="107" t="s">
        <v>44</v>
      </c>
      <c r="D586" s="107" t="s">
        <v>48</v>
      </c>
      <c r="E586" s="107">
        <v>200</v>
      </c>
      <c r="F586" s="209" t="str">
        <f t="shared" si="33"/>
        <v>EUR FWD PREM 200 5Y20Y</v>
      </c>
      <c r="G586" s="212">
        <f t="shared" si="34"/>
        <v>6.9499999999999996E-3</v>
      </c>
      <c r="H586" s="213" t="str">
        <f>VLOOKUP(F586,SwaptionVols!$Z:$AE,4,FALSE)</f>
        <v>#N/A N/A</v>
      </c>
      <c r="I586" s="211" t="s">
        <v>7574</v>
      </c>
      <c r="J586" s="211" t="s">
        <v>7575</v>
      </c>
      <c r="K586" s="210">
        <f ca="1">_xll.qlCalendarAdvance(I586,B586,C586,J586)</f>
        <v>44103</v>
      </c>
      <c r="L586" s="210">
        <f ca="1">_xll.qlCalendarAdvance(I586,K586,"2d")</f>
        <v>44105</v>
      </c>
      <c r="M586" s="210">
        <f ca="1">_xll.qlCalendarAdvance(I586,L586,D586,"unadjusted")</f>
        <v>51410</v>
      </c>
      <c r="N586" s="211" t="s">
        <v>41</v>
      </c>
      <c r="O586" s="211" t="s">
        <v>7574</v>
      </c>
      <c r="P586" s="211" t="s">
        <v>7575</v>
      </c>
      <c r="Q586" s="211" t="s">
        <v>7575</v>
      </c>
      <c r="R586" s="211" t="s">
        <v>7670</v>
      </c>
      <c r="S586" s="214" t="str">
        <f ca="1">_xll.qlSchedule(,L586,M586,N586,O586,P586,Q586,R586)</f>
        <v>obj_00682#0000</v>
      </c>
      <c r="T586" s="211" t="s">
        <v>58</v>
      </c>
      <c r="U586" s="211" t="s">
        <v>7574</v>
      </c>
      <c r="V586" s="211" t="s">
        <v>7575</v>
      </c>
      <c r="W586" s="211" t="s">
        <v>7575</v>
      </c>
      <c r="X586" s="211" t="s">
        <v>7670</v>
      </c>
      <c r="Y586" s="214" t="str">
        <f ca="1">_xll.qlSchedule(,L586,M586,T586,U586,V586,W586,X586)</f>
        <v>obj_00586#0000</v>
      </c>
      <c r="Z586" s="215" t="s">
        <v>7671</v>
      </c>
      <c r="AA586" s="216" t="s">
        <v>7640</v>
      </c>
      <c r="AB586" s="216" t="s">
        <v>7672</v>
      </c>
      <c r="AC586" s="214" t="str">
        <f ca="1">_xll.qlVanillaSwap(,,,S586,,Z586,Y586,AA586,,AB586)</f>
        <v>obj_00a3a#0000</v>
      </c>
      <c r="AD586" s="214" t="b">
        <f ca="1">_xll.qlInstrumentSetPricingEngine(AC586,_xll.qlDiscountingSwapEngine(,"YC-EUR-EONIA"))</f>
        <v>1</v>
      </c>
      <c r="AE586" s="217">
        <f ca="1">_xll.qlVanillaSwapFairRate(AC586,AD586)</f>
        <v>1.8545947266562293E-2</v>
      </c>
      <c r="AF586" s="209" t="str">
        <f t="shared" si="35"/>
        <v>Payer</v>
      </c>
      <c r="AG586" s="218">
        <v>10000</v>
      </c>
      <c r="AH586" s="219" t="str">
        <f ca="1">_xll.qlVanillaSwap(,AF586,AG586,S586,AE586+E586%%,Z586,Y586,AA586,,AB586)</f>
        <v>obj_013d9#0000</v>
      </c>
      <c r="AI586" s="219" t="str">
        <f ca="1">_xll.qlEuropeanExercise(,K586)</f>
        <v>obj_005b1#0000</v>
      </c>
      <c r="AJ586" s="211" t="s">
        <v>7669</v>
      </c>
      <c r="AK586" s="220" t="str">
        <f ca="1">_xll.qlSwaption(,AH586,AI586,AJ586)</f>
        <v>obj_0165b#0000</v>
      </c>
      <c r="AL586" s="221" t="str">
        <f ca="1">_xll.qlConstantSwaptionVolatility(,,I586,J586,G586)</f>
        <v>obj_00249#0000</v>
      </c>
      <c r="AM586" s="221" t="b">
        <f ca="1">_xll.qlInstrumentSetPricingEngine(AK586,_xll.qlBachelierBlackSwaptionEngine(,"YC-EUR-EONIA",AL586))</f>
        <v>1</v>
      </c>
      <c r="AN586" s="222">
        <f ca="1">_xll.qlInstrumentNPV(AK586,AM586)/_xll.qlYieldTSDiscount("YC-EUR-EONIA",L586)</f>
        <v>120.87272465600708</v>
      </c>
      <c r="AO586" s="222">
        <f ca="1">_xll.qlInstrumentResults(AK586,"annuity",AM586)</f>
        <v>165083.64450977961</v>
      </c>
      <c r="AP586" s="223" t="e">
        <f ca="1">H586*_xll.qlYieldTSDiscount("YC-EUR-EONIA",L586)/AO586</f>
        <v>#VALUE!</v>
      </c>
      <c r="AQ586" s="224" t="str">
        <f ca="1">IF(ISERROR(AP586),"",_xll.qlBachelierBlackFormulaImpliedVol(IF(AF586="Receiver","Put",IF(AF586="Payer","Call","NA")),AE586+E586%%,AE586,_xll.qlDayCounterYearFraction("Act/365 (Fixed)",B586,K586),AP586))</f>
        <v/>
      </c>
      <c r="AR586" s="225" t="str">
        <f ca="1">IF(ISERROR(AP586),"",_xll.qlBlackFormulaImpliedStdDev(IF(AF586="Receiver","Put",IF(AF586="Payer","Call","NA")),AE586+E586%%,AE586,AP586)/SQRT(_xll.qlDayCounterYearFraction("Act/365 (Fixed)",B586,K586)))</f>
        <v/>
      </c>
    </row>
    <row r="587" spans="2:44">
      <c r="B587" s="210">
        <f t="shared" ca="1" si="32"/>
        <v>42276</v>
      </c>
      <c r="C587" s="107" t="s">
        <v>46</v>
      </c>
      <c r="D587" s="107" t="s">
        <v>48</v>
      </c>
      <c r="E587" s="107">
        <v>-200</v>
      </c>
      <c r="F587" s="209" t="str">
        <f t="shared" si="33"/>
        <v>EUR FWD PREM-200 10Y20Y</v>
      </c>
      <c r="G587" s="212">
        <f t="shared" si="34"/>
        <v>6.4800000000000005E-3</v>
      </c>
      <c r="H587" s="213" t="str">
        <f>VLOOKUP(F587,SwaptionVols!$Z:$AE,4,FALSE)</f>
        <v>#N/A N/A</v>
      </c>
      <c r="I587" s="211" t="s">
        <v>7574</v>
      </c>
      <c r="J587" s="211" t="s">
        <v>7575</v>
      </c>
      <c r="K587" s="210">
        <f ca="1">_xll.qlCalendarAdvance(I587,B587,C587,J587)</f>
        <v>45929</v>
      </c>
      <c r="L587" s="210">
        <f ca="1">_xll.qlCalendarAdvance(I587,K587,"2d")</f>
        <v>45931</v>
      </c>
      <c r="M587" s="210">
        <f ca="1">_xll.qlCalendarAdvance(I587,L587,D587,"unadjusted")</f>
        <v>53236</v>
      </c>
      <c r="N587" s="211" t="s">
        <v>41</v>
      </c>
      <c r="O587" s="211" t="s">
        <v>7574</v>
      </c>
      <c r="P587" s="211" t="s">
        <v>7575</v>
      </c>
      <c r="Q587" s="211" t="s">
        <v>7575</v>
      </c>
      <c r="R587" s="211" t="s">
        <v>7670</v>
      </c>
      <c r="S587" s="214" t="str">
        <f ca="1">_xll.qlSchedule(,L587,M587,N587,O587,P587,Q587,R587)</f>
        <v>obj_004fd#0000</v>
      </c>
      <c r="T587" s="211" t="s">
        <v>58</v>
      </c>
      <c r="U587" s="211" t="s">
        <v>7574</v>
      </c>
      <c r="V587" s="211" t="s">
        <v>7575</v>
      </c>
      <c r="W587" s="211" t="s">
        <v>7575</v>
      </c>
      <c r="X587" s="211" t="s">
        <v>7670</v>
      </c>
      <c r="Y587" s="214" t="str">
        <f ca="1">_xll.qlSchedule(,L587,M587,T587,U587,V587,W587,X587)</f>
        <v>obj_004af#0000</v>
      </c>
      <c r="Z587" s="215" t="s">
        <v>7671</v>
      </c>
      <c r="AA587" s="216" t="s">
        <v>7640</v>
      </c>
      <c r="AB587" s="216" t="s">
        <v>7672</v>
      </c>
      <c r="AC587" s="214" t="str">
        <f ca="1">_xll.qlVanillaSwap(,,,S587,,Z587,Y587,AA587,,AB587)</f>
        <v>obj_00bfd#0000</v>
      </c>
      <c r="AD587" s="214" t="b">
        <f ca="1">_xll.qlInstrumentSetPricingEngine(AC587,_xll.qlDiscountingSwapEngine(,"YC-EUR-EONIA"))</f>
        <v>1</v>
      </c>
      <c r="AE587" s="217">
        <f ca="1">_xll.qlVanillaSwapFairRate(AC587,AD587)</f>
        <v>1.8645767315843196E-2</v>
      </c>
      <c r="AF587" s="209" t="str">
        <f t="shared" si="35"/>
        <v>Receiver</v>
      </c>
      <c r="AG587" s="218">
        <v>10000</v>
      </c>
      <c r="AH587" s="219" t="str">
        <f ca="1">_xll.qlVanillaSwap(,AF587,AG587,S587,AE587+E587%%,Z587,Y587,AA587,,AB587)</f>
        <v>obj_01208#0000</v>
      </c>
      <c r="AI587" s="219" t="str">
        <f ca="1">_xll.qlEuropeanExercise(,K587)</f>
        <v>obj_004e1#0000</v>
      </c>
      <c r="AJ587" s="211" t="s">
        <v>7669</v>
      </c>
      <c r="AK587" s="220" t="str">
        <f ca="1">_xll.qlSwaption(,AH587,AI587,AJ587)</f>
        <v>obj_01585#0000</v>
      </c>
      <c r="AL587" s="221" t="str">
        <f ca="1">_xll.qlConstantSwaptionVolatility(,,I587,J587,G587)</f>
        <v>obj_002e5#0000</v>
      </c>
      <c r="AM587" s="221" t="b">
        <f ca="1">_xll.qlInstrumentSetPricingEngine(AK587,_xll.qlBachelierBlackSwaptionEngine(,"YC-EUR-EONIA",AL587))</f>
        <v>1</v>
      </c>
      <c r="AN587" s="222">
        <f ca="1">_xll.qlInstrumentNPV(AK587,AM587)/_xll.qlYieldTSDiscount("YC-EUR-EONIA",L587)</f>
        <v>296.38306327302968</v>
      </c>
      <c r="AO587" s="222">
        <f ca="1">_xll.qlInstrumentResults(AK587,"annuity",AM587)</f>
        <v>154134.47371308267</v>
      </c>
      <c r="AP587" s="223" t="e">
        <f ca="1">H587*_xll.qlYieldTSDiscount("YC-EUR-EONIA",L587)/AO587</f>
        <v>#VALUE!</v>
      </c>
      <c r="AQ587" s="224" t="str">
        <f ca="1">IF(ISERROR(AP587),"",_xll.qlBachelierBlackFormulaImpliedVol(IF(AF587="Receiver","Put",IF(AF587="Payer","Call","NA")),AE587+E587%%,AE587,_xll.qlDayCounterYearFraction("Act/365 (Fixed)",B587,K587),AP587))</f>
        <v/>
      </c>
      <c r="AR587" s="225" t="str">
        <f ca="1">IF(ISERROR(AP587),"",_xll.qlBlackFormulaImpliedStdDev(IF(AF587="Receiver","Put",IF(AF587="Payer","Call","NA")),AE587+E587%%,AE587,AP587)/SQRT(_xll.qlDayCounterYearFraction("Act/365 (Fixed)",B587,K587)))</f>
        <v/>
      </c>
    </row>
    <row r="588" spans="2:44">
      <c r="B588" s="210">
        <f t="shared" ca="1" si="32"/>
        <v>42276</v>
      </c>
      <c r="C588" s="107" t="s">
        <v>46</v>
      </c>
      <c r="D588" s="107" t="s">
        <v>48</v>
      </c>
      <c r="E588" s="107">
        <v>-100</v>
      </c>
      <c r="F588" s="209" t="str">
        <f t="shared" si="33"/>
        <v>EUR FWD PREM-100 10Y20Y</v>
      </c>
      <c r="G588" s="212">
        <f t="shared" si="34"/>
        <v>6.4800000000000005E-3</v>
      </c>
      <c r="H588" s="213" t="str">
        <f>VLOOKUP(F588,SwaptionVols!$Z:$AE,4,FALSE)</f>
        <v>#N/A N/A</v>
      </c>
      <c r="I588" s="211" t="s">
        <v>7574</v>
      </c>
      <c r="J588" s="211" t="s">
        <v>7575</v>
      </c>
      <c r="K588" s="210">
        <f ca="1">_xll.qlCalendarAdvance(I588,B588,C588,J588)</f>
        <v>45929</v>
      </c>
      <c r="L588" s="210">
        <f ca="1">_xll.qlCalendarAdvance(I588,K588,"2d")</f>
        <v>45931</v>
      </c>
      <c r="M588" s="210">
        <f ca="1">_xll.qlCalendarAdvance(I588,L588,D588,"unadjusted")</f>
        <v>53236</v>
      </c>
      <c r="N588" s="211" t="s">
        <v>41</v>
      </c>
      <c r="O588" s="211" t="s">
        <v>7574</v>
      </c>
      <c r="P588" s="211" t="s">
        <v>7575</v>
      </c>
      <c r="Q588" s="211" t="s">
        <v>7575</v>
      </c>
      <c r="R588" s="211" t="s">
        <v>7670</v>
      </c>
      <c r="S588" s="214" t="str">
        <f ca="1">_xll.qlSchedule(,L588,M588,N588,O588,P588,Q588,R588)</f>
        <v>obj_0058e#0000</v>
      </c>
      <c r="T588" s="211" t="s">
        <v>58</v>
      </c>
      <c r="U588" s="211" t="s">
        <v>7574</v>
      </c>
      <c r="V588" s="211" t="s">
        <v>7575</v>
      </c>
      <c r="W588" s="211" t="s">
        <v>7575</v>
      </c>
      <c r="X588" s="211" t="s">
        <v>7670</v>
      </c>
      <c r="Y588" s="214" t="str">
        <f ca="1">_xll.qlSchedule(,L588,M588,T588,U588,V588,W588,X588)</f>
        <v>obj_00710#0000</v>
      </c>
      <c r="Z588" s="215" t="s">
        <v>7671</v>
      </c>
      <c r="AA588" s="216" t="s">
        <v>7640</v>
      </c>
      <c r="AB588" s="216" t="s">
        <v>7672</v>
      </c>
      <c r="AC588" s="214" t="str">
        <f ca="1">_xll.qlVanillaSwap(,,,S588,,Z588,Y588,AA588,,AB588)</f>
        <v>obj_00b16#0000</v>
      </c>
      <c r="AD588" s="214" t="b">
        <f ca="1">_xll.qlInstrumentSetPricingEngine(AC588,_xll.qlDiscountingSwapEngine(,"YC-EUR-EONIA"))</f>
        <v>1</v>
      </c>
      <c r="AE588" s="217">
        <f ca="1">_xll.qlVanillaSwapFairRate(AC588,AD588)</f>
        <v>1.8645767315843196E-2</v>
      </c>
      <c r="AF588" s="209" t="str">
        <f t="shared" si="35"/>
        <v>Receiver</v>
      </c>
      <c r="AG588" s="218">
        <v>10000</v>
      </c>
      <c r="AH588" s="219" t="str">
        <f ca="1">_xll.qlVanillaSwap(,AF588,AG588,S588,AE588+E588%%,Z588,Y588,AA588,,AB588)</f>
        <v>obj_012c2#0000</v>
      </c>
      <c r="AI588" s="219" t="str">
        <f ca="1">_xll.qlEuropeanExercise(,K588)</f>
        <v>obj_0062e#0000</v>
      </c>
      <c r="AJ588" s="211" t="s">
        <v>7669</v>
      </c>
      <c r="AK588" s="220" t="str">
        <f ca="1">_xll.qlSwaption(,AH588,AI588,AJ588)</f>
        <v>obj_0146a#0000</v>
      </c>
      <c r="AL588" s="221" t="str">
        <f ca="1">_xll.qlConstantSwaptionVolatility(,,I588,J588,G588)</f>
        <v>obj_00303#0000</v>
      </c>
      <c r="AM588" s="221" t="b">
        <f ca="1">_xll.qlInstrumentSetPricingEngine(AK588,_xll.qlBachelierBlackSwaptionEngine(,"YC-EUR-EONIA",AL588))</f>
        <v>1</v>
      </c>
      <c r="AN588" s="222">
        <f ca="1">_xll.qlInstrumentNPV(AK588,AM588)/_xll.qlYieldTSDiscount("YC-EUR-EONIA",L588)</f>
        <v>684.71435885894357</v>
      </c>
      <c r="AO588" s="222">
        <f ca="1">_xll.qlInstrumentResults(AK588,"annuity",AM588)</f>
        <v>154134.47371308235</v>
      </c>
      <c r="AP588" s="223" t="e">
        <f ca="1">H588*_xll.qlYieldTSDiscount("YC-EUR-EONIA",L588)/AO588</f>
        <v>#VALUE!</v>
      </c>
      <c r="AQ588" s="224" t="str">
        <f ca="1">IF(ISERROR(AP588),"",_xll.qlBachelierBlackFormulaImpliedVol(IF(AF588="Receiver","Put",IF(AF588="Payer","Call","NA")),AE588+E588%%,AE588,_xll.qlDayCounterYearFraction("Act/365 (Fixed)",B588,K588),AP588))</f>
        <v/>
      </c>
      <c r="AR588" s="225" t="str">
        <f ca="1">IF(ISERROR(AP588),"",_xll.qlBlackFormulaImpliedStdDev(IF(AF588="Receiver","Put",IF(AF588="Payer","Call","NA")),AE588+E588%%,AE588,AP588)/SQRT(_xll.qlDayCounterYearFraction("Act/365 (Fixed)",B588,K588)))</f>
        <v/>
      </c>
    </row>
    <row r="589" spans="2:44">
      <c r="B589" s="210">
        <f t="shared" ca="1" si="32"/>
        <v>42276</v>
      </c>
      <c r="C589" s="107" t="s">
        <v>46</v>
      </c>
      <c r="D589" s="107" t="s">
        <v>48</v>
      </c>
      <c r="E589" s="107">
        <v>-50</v>
      </c>
      <c r="F589" s="209" t="str">
        <f t="shared" si="33"/>
        <v>EUR FWD PREM-50 10Y20Y</v>
      </c>
      <c r="G589" s="212">
        <f t="shared" si="34"/>
        <v>6.4800000000000005E-3</v>
      </c>
      <c r="H589" s="213" t="str">
        <f>VLOOKUP(F589,SwaptionVols!$Z:$AE,4,FALSE)</f>
        <v>#N/A N/A</v>
      </c>
      <c r="I589" s="211" t="s">
        <v>7574</v>
      </c>
      <c r="J589" s="211" t="s">
        <v>7575</v>
      </c>
      <c r="K589" s="210">
        <f ca="1">_xll.qlCalendarAdvance(I589,B589,C589,J589)</f>
        <v>45929</v>
      </c>
      <c r="L589" s="210">
        <f ca="1">_xll.qlCalendarAdvance(I589,K589,"2d")</f>
        <v>45931</v>
      </c>
      <c r="M589" s="210">
        <f ca="1">_xll.qlCalendarAdvance(I589,L589,D589,"unadjusted")</f>
        <v>53236</v>
      </c>
      <c r="N589" s="211" t="s">
        <v>41</v>
      </c>
      <c r="O589" s="211" t="s">
        <v>7574</v>
      </c>
      <c r="P589" s="211" t="s">
        <v>7575</v>
      </c>
      <c r="Q589" s="211" t="s">
        <v>7575</v>
      </c>
      <c r="R589" s="211" t="s">
        <v>7670</v>
      </c>
      <c r="S589" s="214" t="str">
        <f ca="1">_xll.qlSchedule(,L589,M589,N589,O589,P589,Q589,R589)</f>
        <v>obj_008d5#0000</v>
      </c>
      <c r="T589" s="211" t="s">
        <v>58</v>
      </c>
      <c r="U589" s="211" t="s">
        <v>7574</v>
      </c>
      <c r="V589" s="211" t="s">
        <v>7575</v>
      </c>
      <c r="W589" s="211" t="s">
        <v>7575</v>
      </c>
      <c r="X589" s="211" t="s">
        <v>7670</v>
      </c>
      <c r="Y589" s="214" t="str">
        <f ca="1">_xll.qlSchedule(,L589,M589,T589,U589,V589,W589,X589)</f>
        <v>obj_008d6#0000</v>
      </c>
      <c r="Z589" s="215" t="s">
        <v>7671</v>
      </c>
      <c r="AA589" s="216" t="s">
        <v>7640</v>
      </c>
      <c r="AB589" s="216" t="s">
        <v>7672</v>
      </c>
      <c r="AC589" s="214" t="str">
        <f ca="1">_xll.qlVanillaSwap(,,,S589,,Z589,Y589,AA589,,AB589)</f>
        <v>obj_00c3d#0000</v>
      </c>
      <c r="AD589" s="214" t="b">
        <f ca="1">_xll.qlInstrumentSetPricingEngine(AC589,_xll.qlDiscountingSwapEngine(,"YC-EUR-EONIA"))</f>
        <v>1</v>
      </c>
      <c r="AE589" s="217">
        <f ca="1">_xll.qlVanillaSwapFairRate(AC589,AD589)</f>
        <v>1.8645767315843196E-2</v>
      </c>
      <c r="AF589" s="209" t="str">
        <f t="shared" si="35"/>
        <v>Receiver</v>
      </c>
      <c r="AG589" s="218">
        <v>10000</v>
      </c>
      <c r="AH589" s="219" t="str">
        <f ca="1">_xll.qlVanillaSwap(,AF589,AG589,S589,AE589+E589%%,Z589,Y589,AA589,,AB589)</f>
        <v>obj_0148f#0000</v>
      </c>
      <c r="AI589" s="219" t="str">
        <f ca="1">_xll.qlEuropeanExercise(,K589)</f>
        <v>obj_007ae#0000</v>
      </c>
      <c r="AJ589" s="211" t="s">
        <v>7669</v>
      </c>
      <c r="AK589" s="220" t="str">
        <f ca="1">_xll.qlSwaption(,AH589,AI589,AJ589)</f>
        <v>obj_01730#0000</v>
      </c>
      <c r="AL589" s="221" t="str">
        <f ca="1">_xll.qlConstantSwaptionVolatility(,,I589,J589,G589)</f>
        <v>obj_002af#0000</v>
      </c>
      <c r="AM589" s="221" t="b">
        <f ca="1">_xll.qlInstrumentSetPricingEngine(AK589,_xll.qlBachelierBlackSwaptionEngine(,"YC-EUR-EONIA",AL589))</f>
        <v>1</v>
      </c>
      <c r="AN589" s="222">
        <f ca="1">_xll.qlInstrumentNPV(AK589,AM589)/_xll.qlYieldTSDiscount("YC-EUR-EONIA",L589)</f>
        <v>980.94767942919123</v>
      </c>
      <c r="AO589" s="222">
        <f ca="1">_xll.qlInstrumentResults(AK589,"annuity",AM589)</f>
        <v>154134.47371308267</v>
      </c>
      <c r="AP589" s="223" t="e">
        <f ca="1">H589*_xll.qlYieldTSDiscount("YC-EUR-EONIA",L589)/AO589</f>
        <v>#VALUE!</v>
      </c>
      <c r="AQ589" s="224" t="str">
        <f ca="1">IF(ISERROR(AP589),"",_xll.qlBachelierBlackFormulaImpliedVol(IF(AF589="Receiver","Put",IF(AF589="Payer","Call","NA")),AE589+E589%%,AE589,_xll.qlDayCounterYearFraction("Act/365 (Fixed)",B589,K589),AP589))</f>
        <v/>
      </c>
      <c r="AR589" s="225" t="str">
        <f ca="1">IF(ISERROR(AP589),"",_xll.qlBlackFormulaImpliedStdDev(IF(AF589="Receiver","Put",IF(AF589="Payer","Call","NA")),AE589+E589%%,AE589,AP589)/SQRT(_xll.qlDayCounterYearFraction("Act/365 (Fixed)",B589,K589)))</f>
        <v/>
      </c>
    </row>
    <row r="590" spans="2:44">
      <c r="B590" s="210">
        <f t="shared" ca="1" si="32"/>
        <v>42276</v>
      </c>
      <c r="C590" s="107" t="s">
        <v>46</v>
      </c>
      <c r="D590" s="107" t="s">
        <v>48</v>
      </c>
      <c r="E590" s="107">
        <v>-25</v>
      </c>
      <c r="F590" s="209" t="str">
        <f t="shared" si="33"/>
        <v>EUR FWD PREM-25 10Y20Y</v>
      </c>
      <c r="G590" s="212">
        <f t="shared" si="34"/>
        <v>6.4800000000000005E-3</v>
      </c>
      <c r="H590" s="213" t="str">
        <f>VLOOKUP(F590,SwaptionVols!$Z:$AE,4,FALSE)</f>
        <v>#N/A N/A</v>
      </c>
      <c r="I590" s="211" t="s">
        <v>7574</v>
      </c>
      <c r="J590" s="211" t="s">
        <v>7575</v>
      </c>
      <c r="K590" s="210">
        <f ca="1">_xll.qlCalendarAdvance(I590,B590,C590,J590)</f>
        <v>45929</v>
      </c>
      <c r="L590" s="210">
        <f ca="1">_xll.qlCalendarAdvance(I590,K590,"2d")</f>
        <v>45931</v>
      </c>
      <c r="M590" s="210">
        <f ca="1">_xll.qlCalendarAdvance(I590,L590,D590,"unadjusted")</f>
        <v>53236</v>
      </c>
      <c r="N590" s="211" t="s">
        <v>41</v>
      </c>
      <c r="O590" s="211" t="s">
        <v>7574</v>
      </c>
      <c r="P590" s="211" t="s">
        <v>7575</v>
      </c>
      <c r="Q590" s="211" t="s">
        <v>7575</v>
      </c>
      <c r="R590" s="211" t="s">
        <v>7670</v>
      </c>
      <c r="S590" s="214" t="str">
        <f ca="1">_xll.qlSchedule(,L590,M590,N590,O590,P590,Q590,R590)</f>
        <v>obj_004d6#0000</v>
      </c>
      <c r="T590" s="211" t="s">
        <v>58</v>
      </c>
      <c r="U590" s="211" t="s">
        <v>7574</v>
      </c>
      <c r="V590" s="211" t="s">
        <v>7575</v>
      </c>
      <c r="W590" s="211" t="s">
        <v>7575</v>
      </c>
      <c r="X590" s="211" t="s">
        <v>7670</v>
      </c>
      <c r="Y590" s="214" t="str">
        <f ca="1">_xll.qlSchedule(,L590,M590,T590,U590,V590,W590,X590)</f>
        <v>obj_0057a#0000</v>
      </c>
      <c r="Z590" s="215" t="s">
        <v>7671</v>
      </c>
      <c r="AA590" s="216" t="s">
        <v>7640</v>
      </c>
      <c r="AB590" s="216" t="s">
        <v>7672</v>
      </c>
      <c r="AC590" s="214" t="str">
        <f ca="1">_xll.qlVanillaSwap(,,,S590,,Z590,Y590,AA590,,AB590)</f>
        <v>obj_00a4a#0000</v>
      </c>
      <c r="AD590" s="214" t="b">
        <f ca="1">_xll.qlInstrumentSetPricingEngine(AC590,_xll.qlDiscountingSwapEngine(,"YC-EUR-EONIA"))</f>
        <v>1</v>
      </c>
      <c r="AE590" s="217">
        <f ca="1">_xll.qlVanillaSwapFairRate(AC590,AD590)</f>
        <v>1.8645767315843196E-2</v>
      </c>
      <c r="AF590" s="209" t="str">
        <f t="shared" si="35"/>
        <v>Receiver</v>
      </c>
      <c r="AG590" s="218">
        <v>10000</v>
      </c>
      <c r="AH590" s="219" t="str">
        <f ca="1">_xll.qlVanillaSwap(,AF590,AG590,S590,AE590+E590%%,Z590,Y590,AA590,,AB590)</f>
        <v>obj_013b8#0000</v>
      </c>
      <c r="AI590" s="219" t="str">
        <f ca="1">_xll.qlEuropeanExercise(,K590)</f>
        <v>obj_00cd5#0000</v>
      </c>
      <c r="AJ590" s="211" t="s">
        <v>7669</v>
      </c>
      <c r="AK590" s="220" t="str">
        <f ca="1">_xll.qlSwaption(,AH590,AI590,AJ590)</f>
        <v>obj_0145e#0000</v>
      </c>
      <c r="AL590" s="221" t="str">
        <f ca="1">_xll.qlConstantSwaptionVolatility(,,I590,J590,G590)</f>
        <v>obj_00275#0000</v>
      </c>
      <c r="AM590" s="221" t="b">
        <f ca="1">_xll.qlInstrumentSetPricingEngine(AK590,_xll.qlBachelierBlackSwaptionEngine(,"YC-EUR-EONIA",AL590))</f>
        <v>1</v>
      </c>
      <c r="AN590" s="222">
        <f ca="1">_xll.qlInstrumentNPV(AK590,AM590)/_xll.qlYieldTSDiscount("YC-EUR-EONIA",L590)</f>
        <v>1158.0176729067055</v>
      </c>
      <c r="AO590" s="222">
        <f ca="1">_xll.qlInstrumentResults(AK590,"annuity",AM590)</f>
        <v>154134.47371308235</v>
      </c>
      <c r="AP590" s="223" t="e">
        <f ca="1">H590*_xll.qlYieldTSDiscount("YC-EUR-EONIA",L590)/AO590</f>
        <v>#VALUE!</v>
      </c>
      <c r="AQ590" s="224" t="str">
        <f ca="1">IF(ISERROR(AP590),"",_xll.qlBachelierBlackFormulaImpliedVol(IF(AF590="Receiver","Put",IF(AF590="Payer","Call","NA")),AE590+E590%%,AE590,_xll.qlDayCounterYearFraction("Act/365 (Fixed)",B590,K590),AP590))</f>
        <v/>
      </c>
      <c r="AR590" s="225" t="str">
        <f ca="1">IF(ISERROR(AP590),"",_xll.qlBlackFormulaImpliedStdDev(IF(AF590="Receiver","Put",IF(AF590="Payer","Call","NA")),AE590+E590%%,AE590,AP590)/SQRT(_xll.qlDayCounterYearFraction("Act/365 (Fixed)",B590,K590)))</f>
        <v/>
      </c>
    </row>
    <row r="591" spans="2:44">
      <c r="B591" s="210">
        <f t="shared" ca="1" si="32"/>
        <v>42276</v>
      </c>
      <c r="C591" s="107" t="s">
        <v>46</v>
      </c>
      <c r="D591" s="107" t="s">
        <v>48</v>
      </c>
      <c r="E591" s="107">
        <v>25</v>
      </c>
      <c r="F591" s="209" t="str">
        <f t="shared" si="33"/>
        <v>EUR FWD PREM 25 10Y20Y</v>
      </c>
      <c r="G591" s="212">
        <f t="shared" si="34"/>
        <v>6.4800000000000005E-3</v>
      </c>
      <c r="H591" s="213" t="str">
        <f>VLOOKUP(F591,SwaptionVols!$Z:$AE,4,FALSE)</f>
        <v>#N/A N/A</v>
      </c>
      <c r="I591" s="211" t="s">
        <v>7574</v>
      </c>
      <c r="J591" s="211" t="s">
        <v>7575</v>
      </c>
      <c r="K591" s="210">
        <f ca="1">_xll.qlCalendarAdvance(I591,B591,C591,J591)</f>
        <v>45929</v>
      </c>
      <c r="L591" s="210">
        <f ca="1">_xll.qlCalendarAdvance(I591,K591,"2d")</f>
        <v>45931</v>
      </c>
      <c r="M591" s="210">
        <f ca="1">_xll.qlCalendarAdvance(I591,L591,D591,"unadjusted")</f>
        <v>53236</v>
      </c>
      <c r="N591" s="211" t="s">
        <v>41</v>
      </c>
      <c r="O591" s="211" t="s">
        <v>7574</v>
      </c>
      <c r="P591" s="211" t="s">
        <v>7575</v>
      </c>
      <c r="Q591" s="211" t="s">
        <v>7575</v>
      </c>
      <c r="R591" s="211" t="s">
        <v>7670</v>
      </c>
      <c r="S591" s="214" t="str">
        <f ca="1">_xll.qlSchedule(,L591,M591,N591,O591,P591,Q591,R591)</f>
        <v>obj_0042a#0000</v>
      </c>
      <c r="T591" s="211" t="s">
        <v>58</v>
      </c>
      <c r="U591" s="211" t="s">
        <v>7574</v>
      </c>
      <c r="V591" s="211" t="s">
        <v>7575</v>
      </c>
      <c r="W591" s="211" t="s">
        <v>7575</v>
      </c>
      <c r="X591" s="211" t="s">
        <v>7670</v>
      </c>
      <c r="Y591" s="214" t="str">
        <f ca="1">_xll.qlSchedule(,L591,M591,T591,U591,V591,W591,X591)</f>
        <v>obj_006b6#0000</v>
      </c>
      <c r="Z591" s="215" t="s">
        <v>7671</v>
      </c>
      <c r="AA591" s="216" t="s">
        <v>7640</v>
      </c>
      <c r="AB591" s="216" t="s">
        <v>7672</v>
      </c>
      <c r="AC591" s="214" t="str">
        <f ca="1">_xll.qlVanillaSwap(,,,S591,,Z591,Y591,AA591,,AB591)</f>
        <v>obj_00b34#0000</v>
      </c>
      <c r="AD591" s="214" t="b">
        <f ca="1">_xll.qlInstrumentSetPricingEngine(AC591,_xll.qlDiscountingSwapEngine(,"YC-EUR-EONIA"))</f>
        <v>1</v>
      </c>
      <c r="AE591" s="217">
        <f ca="1">_xll.qlVanillaSwapFairRate(AC591,AD591)</f>
        <v>1.8645767315843196E-2</v>
      </c>
      <c r="AF591" s="209" t="str">
        <f t="shared" si="35"/>
        <v>Payer</v>
      </c>
      <c r="AG591" s="218">
        <v>10000</v>
      </c>
      <c r="AH591" s="219" t="str">
        <f ca="1">_xll.qlVanillaSwap(,AF591,AG591,S591,AE591+E591%%,Z591,Y591,AA591,,AB591)</f>
        <v>obj_013fc#0000</v>
      </c>
      <c r="AI591" s="219" t="str">
        <f ca="1">_xll.qlEuropeanExercise(,K591)</f>
        <v>obj_003f2#0000</v>
      </c>
      <c r="AJ591" s="211" t="s">
        <v>7669</v>
      </c>
      <c r="AK591" s="220" t="str">
        <f ca="1">_xll.qlSwaption(,AH591,AI591,AJ591)</f>
        <v>obj_01496#0000</v>
      </c>
      <c r="AL591" s="221" t="str">
        <f ca="1">_xll.qlConstantSwaptionVolatility(,,I591,J591,G591)</f>
        <v>obj_002b7#0000</v>
      </c>
      <c r="AM591" s="221" t="b">
        <f ca="1">_xll.qlInstrumentSetPricingEngine(AK591,_xll.qlBachelierBlackSwaptionEngine(,"YC-EUR-EONIA",AL591))</f>
        <v>1</v>
      </c>
      <c r="AN591" s="222">
        <f ca="1">_xll.qlInstrumentNPV(AK591,AM591)/_xll.qlYieldTSDiscount("YC-EUR-EONIA",L591)</f>
        <v>1158.0176729067066</v>
      </c>
      <c r="AO591" s="222">
        <f ca="1">_xll.qlInstrumentResults(AK591,"annuity",AM591)</f>
        <v>154134.47371308267</v>
      </c>
      <c r="AP591" s="223" t="e">
        <f ca="1">H591*_xll.qlYieldTSDiscount("YC-EUR-EONIA",L591)/AO591</f>
        <v>#VALUE!</v>
      </c>
      <c r="AQ591" s="224" t="str">
        <f ca="1">IF(ISERROR(AP591),"",_xll.qlBachelierBlackFormulaImpliedVol(IF(AF591="Receiver","Put",IF(AF591="Payer","Call","NA")),AE591+E591%%,AE591,_xll.qlDayCounterYearFraction("Act/365 (Fixed)",B591,K591),AP591))</f>
        <v/>
      </c>
      <c r="AR591" s="225" t="str">
        <f ca="1">IF(ISERROR(AP591),"",_xll.qlBlackFormulaImpliedStdDev(IF(AF591="Receiver","Put",IF(AF591="Payer","Call","NA")),AE591+E591%%,AE591,AP591)/SQRT(_xll.qlDayCounterYearFraction("Act/365 (Fixed)",B591,K591)))</f>
        <v/>
      </c>
    </row>
    <row r="592" spans="2:44">
      <c r="B592" s="210">
        <f t="shared" ca="1" si="32"/>
        <v>42276</v>
      </c>
      <c r="C592" s="107" t="s">
        <v>46</v>
      </c>
      <c r="D592" s="107" t="s">
        <v>48</v>
      </c>
      <c r="E592" s="107">
        <v>50</v>
      </c>
      <c r="F592" s="209" t="str">
        <f t="shared" si="33"/>
        <v>EUR FWD PREM 50 10Y20Y</v>
      </c>
      <c r="G592" s="212">
        <f t="shared" si="34"/>
        <v>6.4800000000000005E-3</v>
      </c>
      <c r="H592" s="213" t="str">
        <f>VLOOKUP(F592,SwaptionVols!$Z:$AE,4,FALSE)</f>
        <v>#N/A N/A</v>
      </c>
      <c r="I592" s="211" t="s">
        <v>7574</v>
      </c>
      <c r="J592" s="211" t="s">
        <v>7575</v>
      </c>
      <c r="K592" s="210">
        <f ca="1">_xll.qlCalendarAdvance(I592,B592,C592,J592)</f>
        <v>45929</v>
      </c>
      <c r="L592" s="210">
        <f ca="1">_xll.qlCalendarAdvance(I592,K592,"2d")</f>
        <v>45931</v>
      </c>
      <c r="M592" s="210">
        <f ca="1">_xll.qlCalendarAdvance(I592,L592,D592,"unadjusted")</f>
        <v>53236</v>
      </c>
      <c r="N592" s="211" t="s">
        <v>41</v>
      </c>
      <c r="O592" s="211" t="s">
        <v>7574</v>
      </c>
      <c r="P592" s="211" t="s">
        <v>7575</v>
      </c>
      <c r="Q592" s="211" t="s">
        <v>7575</v>
      </c>
      <c r="R592" s="211" t="s">
        <v>7670</v>
      </c>
      <c r="S592" s="214" t="str">
        <f ca="1">_xll.qlSchedule(,L592,M592,N592,O592,P592,Q592,R592)</f>
        <v>obj_0075f#0000</v>
      </c>
      <c r="T592" s="211" t="s">
        <v>58</v>
      </c>
      <c r="U592" s="211" t="s">
        <v>7574</v>
      </c>
      <c r="V592" s="211" t="s">
        <v>7575</v>
      </c>
      <c r="W592" s="211" t="s">
        <v>7575</v>
      </c>
      <c r="X592" s="211" t="s">
        <v>7670</v>
      </c>
      <c r="Y592" s="214" t="str">
        <f ca="1">_xll.qlSchedule(,L592,M592,T592,U592,V592,W592,X592)</f>
        <v>obj_00ab3#0000</v>
      </c>
      <c r="Z592" s="215" t="s">
        <v>7671</v>
      </c>
      <c r="AA592" s="216" t="s">
        <v>7640</v>
      </c>
      <c r="AB592" s="216" t="s">
        <v>7672</v>
      </c>
      <c r="AC592" s="214" t="str">
        <f ca="1">_xll.qlVanillaSwap(,,,S592,,Z592,Y592,AA592,,AB592)</f>
        <v>obj_00ab4#0000</v>
      </c>
      <c r="AD592" s="214" t="b">
        <f ca="1">_xll.qlInstrumentSetPricingEngine(AC592,_xll.qlDiscountingSwapEngine(,"YC-EUR-EONIA"))</f>
        <v>1</v>
      </c>
      <c r="AE592" s="217">
        <f ca="1">_xll.qlVanillaSwapFairRate(AC592,AD592)</f>
        <v>1.8645767315843196E-2</v>
      </c>
      <c r="AF592" s="209" t="str">
        <f t="shared" si="35"/>
        <v>Payer</v>
      </c>
      <c r="AG592" s="218">
        <v>10000</v>
      </c>
      <c r="AH592" s="219" t="str">
        <f ca="1">_xll.qlVanillaSwap(,AF592,AG592,S592,AE592+E592%%,Z592,Y592,AA592,,AB592)</f>
        <v>obj_01436#0000</v>
      </c>
      <c r="AI592" s="219" t="str">
        <f ca="1">_xll.qlEuropeanExercise(,K592)</f>
        <v>obj_003d4#0000</v>
      </c>
      <c r="AJ592" s="211" t="s">
        <v>7669</v>
      </c>
      <c r="AK592" s="220" t="str">
        <f ca="1">_xll.qlSwaption(,AH592,AI592,AJ592)</f>
        <v>obj_0154b#0000</v>
      </c>
      <c r="AL592" s="221" t="str">
        <f ca="1">_xll.qlConstantSwaptionVolatility(,,I592,J592,G592)</f>
        <v>obj_002b5#0000</v>
      </c>
      <c r="AM592" s="221" t="b">
        <f ca="1">_xll.qlInstrumentSetPricingEngine(AK592,_xll.qlBachelierBlackSwaptionEngine(,"YC-EUR-EONIA",AL592))</f>
        <v>1</v>
      </c>
      <c r="AN592" s="222">
        <f ca="1">_xll.qlInstrumentNPV(AK592,AM592)/_xll.qlYieldTSDiscount("YC-EUR-EONIA",L592)</f>
        <v>980.94767942918986</v>
      </c>
      <c r="AO592" s="222">
        <f ca="1">_xll.qlInstrumentResults(AK592,"annuity",AM592)</f>
        <v>154134.47371308267</v>
      </c>
      <c r="AP592" s="223" t="e">
        <f ca="1">H592*_xll.qlYieldTSDiscount("YC-EUR-EONIA",L592)/AO592</f>
        <v>#VALUE!</v>
      </c>
      <c r="AQ592" s="224" t="str">
        <f ca="1">IF(ISERROR(AP592),"",_xll.qlBachelierBlackFormulaImpliedVol(IF(AF592="Receiver","Put",IF(AF592="Payer","Call","NA")),AE592+E592%%,AE592,_xll.qlDayCounterYearFraction("Act/365 (Fixed)",B592,K592),AP592))</f>
        <v/>
      </c>
      <c r="AR592" s="225" t="str">
        <f ca="1">IF(ISERROR(AP592),"",_xll.qlBlackFormulaImpliedStdDev(IF(AF592="Receiver","Put",IF(AF592="Payer","Call","NA")),AE592+E592%%,AE592,AP592)/SQRT(_xll.qlDayCounterYearFraction("Act/365 (Fixed)",B592,K592)))</f>
        <v/>
      </c>
    </row>
    <row r="593" spans="2:44">
      <c r="B593" s="210">
        <f t="shared" ca="1" si="32"/>
        <v>42276</v>
      </c>
      <c r="C593" s="107" t="s">
        <v>46</v>
      </c>
      <c r="D593" s="107" t="s">
        <v>48</v>
      </c>
      <c r="E593" s="107">
        <v>100</v>
      </c>
      <c r="F593" s="209" t="str">
        <f t="shared" si="33"/>
        <v>EUR FWD PREM 100 10Y20Y</v>
      </c>
      <c r="G593" s="212">
        <f t="shared" si="34"/>
        <v>6.4800000000000005E-3</v>
      </c>
      <c r="H593" s="213" t="str">
        <f>VLOOKUP(F593,SwaptionVols!$Z:$AE,4,FALSE)</f>
        <v>#N/A N/A</v>
      </c>
      <c r="I593" s="211" t="s">
        <v>7574</v>
      </c>
      <c r="J593" s="211" t="s">
        <v>7575</v>
      </c>
      <c r="K593" s="210">
        <f ca="1">_xll.qlCalendarAdvance(I593,B593,C593,J593)</f>
        <v>45929</v>
      </c>
      <c r="L593" s="210">
        <f ca="1">_xll.qlCalendarAdvance(I593,K593,"2d")</f>
        <v>45931</v>
      </c>
      <c r="M593" s="210">
        <f ca="1">_xll.qlCalendarAdvance(I593,L593,D593,"unadjusted")</f>
        <v>53236</v>
      </c>
      <c r="N593" s="211" t="s">
        <v>41</v>
      </c>
      <c r="O593" s="211" t="s">
        <v>7574</v>
      </c>
      <c r="P593" s="211" t="s">
        <v>7575</v>
      </c>
      <c r="Q593" s="211" t="s">
        <v>7575</v>
      </c>
      <c r="R593" s="211" t="s">
        <v>7670</v>
      </c>
      <c r="S593" s="214" t="str">
        <f ca="1">_xll.qlSchedule(,L593,M593,N593,O593,P593,Q593,R593)</f>
        <v>obj_00ba1#0000</v>
      </c>
      <c r="T593" s="211" t="s">
        <v>58</v>
      </c>
      <c r="U593" s="211" t="s">
        <v>7574</v>
      </c>
      <c r="V593" s="211" t="s">
        <v>7575</v>
      </c>
      <c r="W593" s="211" t="s">
        <v>7575</v>
      </c>
      <c r="X593" s="211" t="s">
        <v>7670</v>
      </c>
      <c r="Y593" s="214" t="str">
        <f ca="1">_xll.qlSchedule(,L593,M593,T593,U593,V593,W593,X593)</f>
        <v>obj_00790#0000</v>
      </c>
      <c r="Z593" s="215" t="s">
        <v>7671</v>
      </c>
      <c r="AA593" s="216" t="s">
        <v>7640</v>
      </c>
      <c r="AB593" s="216" t="s">
        <v>7672</v>
      </c>
      <c r="AC593" s="214" t="str">
        <f ca="1">_xll.qlVanillaSwap(,,,S593,,Z593,Y593,AA593,,AB593)</f>
        <v>obj_00ba2#0000</v>
      </c>
      <c r="AD593" s="214" t="b">
        <f ca="1">_xll.qlInstrumentSetPricingEngine(AC593,_xll.qlDiscountingSwapEngine(,"YC-EUR-EONIA"))</f>
        <v>1</v>
      </c>
      <c r="AE593" s="217">
        <f ca="1">_xll.qlVanillaSwapFairRate(AC593,AD593)</f>
        <v>1.8645767315843196E-2</v>
      </c>
      <c r="AF593" s="209" t="str">
        <f t="shared" si="35"/>
        <v>Payer</v>
      </c>
      <c r="AG593" s="218">
        <v>10000</v>
      </c>
      <c r="AH593" s="219" t="str">
        <f ca="1">_xll.qlVanillaSwap(,AF593,AG593,S593,AE593+E593%%,Z593,Y593,AA593,,AB593)</f>
        <v>obj_0127d#0000</v>
      </c>
      <c r="AI593" s="219" t="str">
        <f ca="1">_xll.qlEuropeanExercise(,K593)</f>
        <v>obj_00528#0000</v>
      </c>
      <c r="AJ593" s="211" t="s">
        <v>7669</v>
      </c>
      <c r="AK593" s="220" t="str">
        <f ca="1">_xll.qlSwaption(,AH593,AI593,AJ593)</f>
        <v>obj_0157c#0000</v>
      </c>
      <c r="AL593" s="221" t="str">
        <f ca="1">_xll.qlConstantSwaptionVolatility(,,I593,J593,G593)</f>
        <v>obj_00319#0000</v>
      </c>
      <c r="AM593" s="221" t="b">
        <f ca="1">_xll.qlInstrumentSetPricingEngine(AK593,_xll.qlBachelierBlackSwaptionEngine(,"YC-EUR-EONIA",AL593))</f>
        <v>1</v>
      </c>
      <c r="AN593" s="222">
        <f ca="1">_xll.qlInstrumentNPV(AK593,AM593)/_xll.qlYieldTSDiscount("YC-EUR-EONIA",L593)</f>
        <v>684.71435885894869</v>
      </c>
      <c r="AO593" s="222">
        <f ca="1">_xll.qlInstrumentResults(AK593,"annuity",AM593)</f>
        <v>154134.47371308235</v>
      </c>
      <c r="AP593" s="223" t="e">
        <f ca="1">H593*_xll.qlYieldTSDiscount("YC-EUR-EONIA",L593)/AO593</f>
        <v>#VALUE!</v>
      </c>
      <c r="AQ593" s="224" t="str">
        <f ca="1">IF(ISERROR(AP593),"",_xll.qlBachelierBlackFormulaImpliedVol(IF(AF593="Receiver","Put",IF(AF593="Payer","Call","NA")),AE593+E593%%,AE593,_xll.qlDayCounterYearFraction("Act/365 (Fixed)",B593,K593),AP593))</f>
        <v/>
      </c>
      <c r="AR593" s="225" t="str">
        <f ca="1">IF(ISERROR(AP593),"",_xll.qlBlackFormulaImpliedStdDev(IF(AF593="Receiver","Put",IF(AF593="Payer","Call","NA")),AE593+E593%%,AE593,AP593)/SQRT(_xll.qlDayCounterYearFraction("Act/365 (Fixed)",B593,K593)))</f>
        <v/>
      </c>
    </row>
    <row r="594" spans="2:44">
      <c r="B594" s="210">
        <f t="shared" ca="1" si="32"/>
        <v>42276</v>
      </c>
      <c r="C594" s="107" t="s">
        <v>46</v>
      </c>
      <c r="D594" s="107" t="s">
        <v>48</v>
      </c>
      <c r="E594" s="107">
        <v>200</v>
      </c>
      <c r="F594" s="209" t="str">
        <f t="shared" si="33"/>
        <v>EUR FWD PREM 200 10Y20Y</v>
      </c>
      <c r="G594" s="212">
        <f t="shared" si="34"/>
        <v>6.4800000000000005E-3</v>
      </c>
      <c r="H594" s="213" t="str">
        <f>VLOOKUP(F594,SwaptionVols!$Z:$AE,4,FALSE)</f>
        <v>#N/A N/A</v>
      </c>
      <c r="I594" s="211" t="s">
        <v>7574</v>
      </c>
      <c r="J594" s="211" t="s">
        <v>7575</v>
      </c>
      <c r="K594" s="210">
        <f ca="1">_xll.qlCalendarAdvance(I594,B594,C594,J594)</f>
        <v>45929</v>
      </c>
      <c r="L594" s="210">
        <f ca="1">_xll.qlCalendarAdvance(I594,K594,"2d")</f>
        <v>45931</v>
      </c>
      <c r="M594" s="210">
        <f ca="1">_xll.qlCalendarAdvance(I594,L594,D594,"unadjusted")</f>
        <v>53236</v>
      </c>
      <c r="N594" s="211" t="s">
        <v>41</v>
      </c>
      <c r="O594" s="211" t="s">
        <v>7574</v>
      </c>
      <c r="P594" s="211" t="s">
        <v>7575</v>
      </c>
      <c r="Q594" s="211" t="s">
        <v>7575</v>
      </c>
      <c r="R594" s="211" t="s">
        <v>7670</v>
      </c>
      <c r="S594" s="214" t="str">
        <f ca="1">_xll.qlSchedule(,L594,M594,N594,O594,P594,Q594,R594)</f>
        <v>obj_0100a#0000</v>
      </c>
      <c r="T594" s="211" t="s">
        <v>58</v>
      </c>
      <c r="U594" s="211" t="s">
        <v>7574</v>
      </c>
      <c r="V594" s="211" t="s">
        <v>7575</v>
      </c>
      <c r="W594" s="211" t="s">
        <v>7575</v>
      </c>
      <c r="X594" s="211" t="s">
        <v>7670</v>
      </c>
      <c r="Y594" s="214" t="str">
        <f ca="1">_xll.qlSchedule(,L594,M594,T594,U594,V594,W594,X594)</f>
        <v>obj_00e2b#0000</v>
      </c>
      <c r="Z594" s="215" t="s">
        <v>7671</v>
      </c>
      <c r="AA594" s="216" t="s">
        <v>7640</v>
      </c>
      <c r="AB594" s="216" t="s">
        <v>7672</v>
      </c>
      <c r="AC594" s="214" t="str">
        <f ca="1">_xll.qlVanillaSwap(,,,S594,,Z594,Y594,AA594,,AB594)</f>
        <v>obj_0100b#0000</v>
      </c>
      <c r="AD594" s="214" t="b">
        <f ca="1">_xll.qlInstrumentSetPricingEngine(AC594,_xll.qlDiscountingSwapEngine(,"YC-EUR-EONIA"))</f>
        <v>1</v>
      </c>
      <c r="AE594" s="217">
        <f ca="1">_xll.qlVanillaSwapFairRate(AC594,AD594)</f>
        <v>1.8645767315843196E-2</v>
      </c>
      <c r="AF594" s="209" t="str">
        <f t="shared" si="35"/>
        <v>Payer</v>
      </c>
      <c r="AG594" s="218">
        <v>10000</v>
      </c>
      <c r="AH594" s="219" t="str">
        <f ca="1">_xll.qlVanillaSwap(,AF594,AG594,S594,AE594+E594%%,Z594,Y594,AA594,,AB594)</f>
        <v>obj_016c3#0000</v>
      </c>
      <c r="AI594" s="219" t="str">
        <f ca="1">_xll.qlEuropeanExercise(,K594)</f>
        <v>obj_003af#0000</v>
      </c>
      <c r="AJ594" s="211" t="s">
        <v>7669</v>
      </c>
      <c r="AK594" s="220" t="str">
        <f ca="1">_xll.qlSwaption(,AH594,AI594,AJ594)</f>
        <v>obj_016ce#0000</v>
      </c>
      <c r="AL594" s="221" t="str">
        <f ca="1">_xll.qlConstantSwaptionVolatility(,,I594,J594,G594)</f>
        <v>obj_002c8#0000</v>
      </c>
      <c r="AM594" s="221" t="b">
        <f ca="1">_xll.qlInstrumentSetPricingEngine(AK594,_xll.qlBachelierBlackSwaptionEngine(,"YC-EUR-EONIA",AL594))</f>
        <v>1</v>
      </c>
      <c r="AN594" s="222">
        <f ca="1">_xll.qlInstrumentNPV(AK594,AM594)/_xll.qlYieldTSDiscount("YC-EUR-EONIA",L594)</f>
        <v>296.3830632730299</v>
      </c>
      <c r="AO594" s="222">
        <f ca="1">_xll.qlInstrumentResults(AK594,"annuity",AM594)</f>
        <v>154134.47371308267</v>
      </c>
      <c r="AP594" s="223" t="e">
        <f ca="1">H594*_xll.qlYieldTSDiscount("YC-EUR-EONIA",L594)/AO594</f>
        <v>#VALUE!</v>
      </c>
      <c r="AQ594" s="224" t="str">
        <f ca="1">IF(ISERROR(AP594),"",_xll.qlBachelierBlackFormulaImpliedVol(IF(AF594="Receiver","Put",IF(AF594="Payer","Call","NA")),AE594+E594%%,AE594,_xll.qlDayCounterYearFraction("Act/365 (Fixed)",B594,K594),AP594))</f>
        <v/>
      </c>
      <c r="AR594" s="225" t="str">
        <f ca="1">IF(ISERROR(AP594),"",_xll.qlBlackFormulaImpliedStdDev(IF(AF594="Receiver","Put",IF(AF594="Payer","Call","NA")),AE594+E594%%,AE594,AP594)/SQRT(_xll.qlDayCounterYearFraction("Act/365 (Fixed)",B594,K594)))</f>
        <v/>
      </c>
    </row>
    <row r="595" spans="2:44">
      <c r="B595" s="210">
        <f t="shared" ca="1" si="32"/>
        <v>42276</v>
      </c>
      <c r="C595" s="107" t="s">
        <v>47</v>
      </c>
      <c r="D595" s="107" t="s">
        <v>48</v>
      </c>
      <c r="E595" s="107">
        <v>-200</v>
      </c>
      <c r="F595" s="209" t="str">
        <f t="shared" si="33"/>
        <v>EUR FWD PREM-200 15Y20Y</v>
      </c>
      <c r="G595" s="212">
        <f t="shared" si="34"/>
        <v>5.9800000000000001E-3</v>
      </c>
      <c r="H595" s="213" t="str">
        <f>VLOOKUP(F595,SwaptionVols!$Z:$AE,4,FALSE)</f>
        <v>#N/A N/A</v>
      </c>
      <c r="I595" s="211" t="s">
        <v>7574</v>
      </c>
      <c r="J595" s="211" t="s">
        <v>7575</v>
      </c>
      <c r="K595" s="210">
        <f ca="1">_xll.qlCalendarAdvance(I595,B595,C595,J595)</f>
        <v>47756</v>
      </c>
      <c r="L595" s="210">
        <f ca="1">_xll.qlCalendarAdvance(I595,K595,"2d")</f>
        <v>47758</v>
      </c>
      <c r="M595" s="210">
        <f ca="1">_xll.qlCalendarAdvance(I595,L595,D595,"unadjusted")</f>
        <v>55063</v>
      </c>
      <c r="N595" s="211" t="s">
        <v>41</v>
      </c>
      <c r="O595" s="211" t="s">
        <v>7574</v>
      </c>
      <c r="P595" s="211" t="s">
        <v>7575</v>
      </c>
      <c r="Q595" s="211" t="s">
        <v>7575</v>
      </c>
      <c r="R595" s="211" t="s">
        <v>7670</v>
      </c>
      <c r="S595" s="214" t="str">
        <f ca="1">_xll.qlSchedule(,L595,M595,N595,O595,P595,Q595,R595)</f>
        <v>obj_007c4#0000</v>
      </c>
      <c r="T595" s="211" t="s">
        <v>58</v>
      </c>
      <c r="U595" s="211" t="s">
        <v>7574</v>
      </c>
      <c r="V595" s="211" t="s">
        <v>7575</v>
      </c>
      <c r="W595" s="211" t="s">
        <v>7575</v>
      </c>
      <c r="X595" s="211" t="s">
        <v>7670</v>
      </c>
      <c r="Y595" s="214" t="str">
        <f ca="1">_xll.qlSchedule(,L595,M595,T595,U595,V595,W595,X595)</f>
        <v>obj_007c3#0000</v>
      </c>
      <c r="Z595" s="215" t="s">
        <v>7671</v>
      </c>
      <c r="AA595" s="216" t="s">
        <v>7640</v>
      </c>
      <c r="AB595" s="216" t="s">
        <v>7672</v>
      </c>
      <c r="AC595" s="214" t="str">
        <f ca="1">_xll.qlVanillaSwap(,,,S595,,Z595,Y595,AA595,,AB595)</f>
        <v>obj_00b0f#0000</v>
      </c>
      <c r="AD595" s="214" t="b">
        <f ca="1">_xll.qlInstrumentSetPricingEngine(AC595,_xll.qlDiscountingSwapEngine(,"YC-EUR-EONIA"))</f>
        <v>1</v>
      </c>
      <c r="AE595" s="217">
        <f ca="1">_xll.qlVanillaSwapFairRate(AC595,AD595)</f>
        <v>1.7107030468617088E-2</v>
      </c>
      <c r="AF595" s="209" t="str">
        <f t="shared" si="35"/>
        <v>Receiver</v>
      </c>
      <c r="AG595" s="218">
        <v>10000</v>
      </c>
      <c r="AH595" s="219" t="str">
        <f ca="1">_xll.qlVanillaSwap(,AF595,AG595,S595,AE595+E595%%,Z595,Y595,AA595,,AB595)</f>
        <v>obj_014c1#0000</v>
      </c>
      <c r="AI595" s="219" t="str">
        <f ca="1">_xll.qlEuropeanExercise(,K595)</f>
        <v>obj_003bd#0000</v>
      </c>
      <c r="AJ595" s="211" t="s">
        <v>7669</v>
      </c>
      <c r="AK595" s="220" t="str">
        <f ca="1">_xll.qlSwaption(,AH595,AI595,AJ595)</f>
        <v>obj_01786#0000</v>
      </c>
      <c r="AL595" s="221" t="str">
        <f ca="1">_xll.qlConstantSwaptionVolatility(,,I595,J595,G595)</f>
        <v>obj_00175#0000</v>
      </c>
      <c r="AM595" s="221" t="b">
        <f ca="1">_xll.qlInstrumentSetPricingEngine(AK595,_xll.qlBachelierBlackSwaptionEngine(,"YC-EUR-EONIA",AL595))</f>
        <v>1</v>
      </c>
      <c r="AN595" s="222">
        <f ca="1">_xll.qlInstrumentNPV(AK595,AM595)/_xll.qlYieldTSDiscount("YC-EUR-EONIA",L595)</f>
        <v>418.54527998069926</v>
      </c>
      <c r="AO595" s="222">
        <f ca="1">_xll.qlInstrumentResults(AK595,"annuity",AM595)</f>
        <v>141733.2935312081</v>
      </c>
      <c r="AP595" s="223" t="e">
        <f ca="1">H595*_xll.qlYieldTSDiscount("YC-EUR-EONIA",L595)/AO595</f>
        <v>#VALUE!</v>
      </c>
      <c r="AQ595" s="224" t="str">
        <f ca="1">IF(ISERROR(AP595),"",_xll.qlBachelierBlackFormulaImpliedVol(IF(AF595="Receiver","Put",IF(AF595="Payer","Call","NA")),AE595+E595%%,AE595,_xll.qlDayCounterYearFraction("Act/365 (Fixed)",B595,K595),AP595))</f>
        <v/>
      </c>
      <c r="AR595" s="225" t="str">
        <f ca="1">IF(ISERROR(AP595),"",_xll.qlBlackFormulaImpliedStdDev(IF(AF595="Receiver","Put",IF(AF595="Payer","Call","NA")),AE595+E595%%,AE595,AP595)/SQRT(_xll.qlDayCounterYearFraction("Act/365 (Fixed)",B595,K595)))</f>
        <v/>
      </c>
    </row>
    <row r="596" spans="2:44">
      <c r="B596" s="210">
        <f t="shared" ca="1" si="32"/>
        <v>42276</v>
      </c>
      <c r="C596" s="107" t="s">
        <v>47</v>
      </c>
      <c r="D596" s="107" t="s">
        <v>48</v>
      </c>
      <c r="E596" s="107">
        <v>-100</v>
      </c>
      <c r="F596" s="209" t="str">
        <f t="shared" si="33"/>
        <v>EUR FWD PREM-100 15Y20Y</v>
      </c>
      <c r="G596" s="212">
        <f t="shared" si="34"/>
        <v>5.9800000000000001E-3</v>
      </c>
      <c r="H596" s="213" t="str">
        <f>VLOOKUP(F596,SwaptionVols!$Z:$AE,4,FALSE)</f>
        <v>#N/A N/A</v>
      </c>
      <c r="I596" s="211" t="s">
        <v>7574</v>
      </c>
      <c r="J596" s="211" t="s">
        <v>7575</v>
      </c>
      <c r="K596" s="210">
        <f ca="1">_xll.qlCalendarAdvance(I596,B596,C596,J596)</f>
        <v>47756</v>
      </c>
      <c r="L596" s="210">
        <f ca="1">_xll.qlCalendarAdvance(I596,K596,"2d")</f>
        <v>47758</v>
      </c>
      <c r="M596" s="210">
        <f ca="1">_xll.qlCalendarAdvance(I596,L596,D596,"unadjusted")</f>
        <v>55063</v>
      </c>
      <c r="N596" s="211" t="s">
        <v>41</v>
      </c>
      <c r="O596" s="211" t="s">
        <v>7574</v>
      </c>
      <c r="P596" s="211" t="s">
        <v>7575</v>
      </c>
      <c r="Q596" s="211" t="s">
        <v>7575</v>
      </c>
      <c r="R596" s="211" t="s">
        <v>7670</v>
      </c>
      <c r="S596" s="214" t="str">
        <f ca="1">_xll.qlSchedule(,L596,M596,N596,O596,P596,Q596,R596)</f>
        <v>obj_0061a#0000</v>
      </c>
      <c r="T596" s="211" t="s">
        <v>58</v>
      </c>
      <c r="U596" s="211" t="s">
        <v>7574</v>
      </c>
      <c r="V596" s="211" t="s">
        <v>7575</v>
      </c>
      <c r="W596" s="211" t="s">
        <v>7575</v>
      </c>
      <c r="X596" s="211" t="s">
        <v>7670</v>
      </c>
      <c r="Y596" s="214" t="str">
        <f ca="1">_xll.qlSchedule(,L596,M596,T596,U596,V596,W596,X596)</f>
        <v>obj_005e2#0000</v>
      </c>
      <c r="Z596" s="215" t="s">
        <v>7671</v>
      </c>
      <c r="AA596" s="216" t="s">
        <v>7640</v>
      </c>
      <c r="AB596" s="216" t="s">
        <v>7672</v>
      </c>
      <c r="AC596" s="214" t="str">
        <f ca="1">_xll.qlVanillaSwap(,,,S596,,Z596,Y596,AA596,,AB596)</f>
        <v>obj_00c1d#0000</v>
      </c>
      <c r="AD596" s="214" t="b">
        <f ca="1">_xll.qlInstrumentSetPricingEngine(AC596,_xll.qlDiscountingSwapEngine(,"YC-EUR-EONIA"))</f>
        <v>1</v>
      </c>
      <c r="AE596" s="217">
        <f ca="1">_xll.qlVanillaSwapFairRate(AC596,AD596)</f>
        <v>1.7107030468617088E-2</v>
      </c>
      <c r="AF596" s="209" t="str">
        <f t="shared" si="35"/>
        <v>Receiver</v>
      </c>
      <c r="AG596" s="218">
        <v>10000</v>
      </c>
      <c r="AH596" s="219" t="str">
        <f ca="1">_xll.qlVanillaSwap(,AF596,AG596,S596,AE596+E596%%,Z596,Y596,AA596,,AB596)</f>
        <v>obj_015ae#0000</v>
      </c>
      <c r="AI596" s="219" t="str">
        <f ca="1">_xll.qlEuropeanExercise(,K596)</f>
        <v>obj_003ee#0000</v>
      </c>
      <c r="AJ596" s="211" t="s">
        <v>7669</v>
      </c>
      <c r="AK596" s="220" t="str">
        <f ca="1">_xll.qlSwaption(,AH596,AI596,AJ596)</f>
        <v>obj_017b0#0000</v>
      </c>
      <c r="AL596" s="221" t="str">
        <f ca="1">_xll.qlConstantSwaptionVolatility(,,I596,J596,G596)</f>
        <v>obj_00119#0000</v>
      </c>
      <c r="AM596" s="221" t="b">
        <f ca="1">_xll.qlInstrumentSetPricingEngine(AK596,_xll.qlBachelierBlackSwaptionEngine(,"YC-EUR-EONIA",AL596))</f>
        <v>1</v>
      </c>
      <c r="AN596" s="222">
        <f ca="1">_xll.qlInstrumentNPV(AK596,AM596)/_xll.qlYieldTSDiscount("YC-EUR-EONIA",L596)</f>
        <v>856.37451813682958</v>
      </c>
      <c r="AO596" s="222">
        <f ca="1">_xll.qlInstrumentResults(AK596,"annuity",AM596)</f>
        <v>141733.29353120844</v>
      </c>
      <c r="AP596" s="223" t="e">
        <f ca="1">H596*_xll.qlYieldTSDiscount("YC-EUR-EONIA",L596)/AO596</f>
        <v>#VALUE!</v>
      </c>
      <c r="AQ596" s="224" t="str">
        <f ca="1">IF(ISERROR(AP596),"",_xll.qlBachelierBlackFormulaImpliedVol(IF(AF596="Receiver","Put",IF(AF596="Payer","Call","NA")),AE596+E596%%,AE596,_xll.qlDayCounterYearFraction("Act/365 (Fixed)",B596,K596),AP596))</f>
        <v/>
      </c>
      <c r="AR596" s="225" t="str">
        <f ca="1">IF(ISERROR(AP596),"",_xll.qlBlackFormulaImpliedStdDev(IF(AF596="Receiver","Put",IF(AF596="Payer","Call","NA")),AE596+E596%%,AE596,AP596)/SQRT(_xll.qlDayCounterYearFraction("Act/365 (Fixed)",B596,K596)))</f>
        <v/>
      </c>
    </row>
    <row r="597" spans="2:44">
      <c r="B597" s="210">
        <f t="shared" ca="1" si="32"/>
        <v>42276</v>
      </c>
      <c r="C597" s="107" t="s">
        <v>47</v>
      </c>
      <c r="D597" s="107" t="s">
        <v>48</v>
      </c>
      <c r="E597" s="107">
        <v>-50</v>
      </c>
      <c r="F597" s="209" t="str">
        <f t="shared" si="33"/>
        <v>EUR FWD PREM-50 15Y20Y</v>
      </c>
      <c r="G597" s="212">
        <f t="shared" si="34"/>
        <v>5.9800000000000001E-3</v>
      </c>
      <c r="H597" s="213" t="str">
        <f>VLOOKUP(F597,SwaptionVols!$Z:$AE,4,FALSE)</f>
        <v>#N/A N/A</v>
      </c>
      <c r="I597" s="211" t="s">
        <v>7574</v>
      </c>
      <c r="J597" s="211" t="s">
        <v>7575</v>
      </c>
      <c r="K597" s="210">
        <f ca="1">_xll.qlCalendarAdvance(I597,B597,C597,J597)</f>
        <v>47756</v>
      </c>
      <c r="L597" s="210">
        <f ca="1">_xll.qlCalendarAdvance(I597,K597,"2d")</f>
        <v>47758</v>
      </c>
      <c r="M597" s="210">
        <f ca="1">_xll.qlCalendarAdvance(I597,L597,D597,"unadjusted")</f>
        <v>55063</v>
      </c>
      <c r="N597" s="211" t="s">
        <v>41</v>
      </c>
      <c r="O597" s="211" t="s">
        <v>7574</v>
      </c>
      <c r="P597" s="211" t="s">
        <v>7575</v>
      </c>
      <c r="Q597" s="211" t="s">
        <v>7575</v>
      </c>
      <c r="R597" s="211" t="s">
        <v>7670</v>
      </c>
      <c r="S597" s="214" t="str">
        <f ca="1">_xll.qlSchedule(,L597,M597,N597,O597,P597,Q597,R597)</f>
        <v>obj_0047d#0000</v>
      </c>
      <c r="T597" s="211" t="s">
        <v>58</v>
      </c>
      <c r="U597" s="211" t="s">
        <v>7574</v>
      </c>
      <c r="V597" s="211" t="s">
        <v>7575</v>
      </c>
      <c r="W597" s="211" t="s">
        <v>7575</v>
      </c>
      <c r="X597" s="211" t="s">
        <v>7670</v>
      </c>
      <c r="Y597" s="214" t="str">
        <f ca="1">_xll.qlSchedule(,L597,M597,T597,U597,V597,W597,X597)</f>
        <v>obj_00607#0000</v>
      </c>
      <c r="Z597" s="215" t="s">
        <v>7671</v>
      </c>
      <c r="AA597" s="216" t="s">
        <v>7640</v>
      </c>
      <c r="AB597" s="216" t="s">
        <v>7672</v>
      </c>
      <c r="AC597" s="214" t="str">
        <f ca="1">_xll.qlVanillaSwap(,,,S597,,Z597,Y597,AA597,,AB597)</f>
        <v>obj_00a04#0000</v>
      </c>
      <c r="AD597" s="214" t="b">
        <f ca="1">_xll.qlInstrumentSetPricingEngine(AC597,_xll.qlDiscountingSwapEngine(,"YC-EUR-EONIA"))</f>
        <v>1</v>
      </c>
      <c r="AE597" s="217">
        <f ca="1">_xll.qlVanillaSwapFairRate(AC597,AD597)</f>
        <v>1.7107030468617088E-2</v>
      </c>
      <c r="AF597" s="209" t="str">
        <f t="shared" si="35"/>
        <v>Receiver</v>
      </c>
      <c r="AG597" s="218">
        <v>10000</v>
      </c>
      <c r="AH597" s="219" t="str">
        <f ca="1">_xll.qlVanillaSwap(,AF597,AG597,S597,AE597+E597%%,Z597,Y597,AA597,,AB597)</f>
        <v>obj_013ef#0000</v>
      </c>
      <c r="AI597" s="219" t="str">
        <f ca="1">_xll.qlEuropeanExercise(,K597)</f>
        <v>obj_0039e#0000</v>
      </c>
      <c r="AJ597" s="211" t="s">
        <v>7669</v>
      </c>
      <c r="AK597" s="220" t="str">
        <f ca="1">_xll.qlSwaption(,AH597,AI597,AJ597)</f>
        <v>obj_01708#0000</v>
      </c>
      <c r="AL597" s="221" t="str">
        <f ca="1">_xll.qlConstantSwaptionVolatility(,,I597,J597,G597)</f>
        <v>obj_0014d#0000</v>
      </c>
      <c r="AM597" s="221" t="b">
        <f ca="1">_xll.qlInstrumentSetPricingEngine(AK597,_xll.qlBachelierBlackSwaptionEngine(,"YC-EUR-EONIA",AL597))</f>
        <v>1</v>
      </c>
      <c r="AN597" s="222">
        <f ca="1">_xll.qlInstrumentNPV(AK597,AM597)/_xll.qlYieldTSDiscount("YC-EUR-EONIA",L597)</f>
        <v>1170.3281356013722</v>
      </c>
      <c r="AO597" s="222">
        <f ca="1">_xll.qlInstrumentResults(AK597,"annuity",AM597)</f>
        <v>141733.2935312081</v>
      </c>
      <c r="AP597" s="223" t="e">
        <f ca="1">H597*_xll.qlYieldTSDiscount("YC-EUR-EONIA",L597)/AO597</f>
        <v>#VALUE!</v>
      </c>
      <c r="AQ597" s="224" t="str">
        <f ca="1">IF(ISERROR(AP597),"",_xll.qlBachelierBlackFormulaImpliedVol(IF(AF597="Receiver","Put",IF(AF597="Payer","Call","NA")),AE597+E597%%,AE597,_xll.qlDayCounterYearFraction("Act/365 (Fixed)",B597,K597),AP597))</f>
        <v/>
      </c>
      <c r="AR597" s="225" t="str">
        <f ca="1">IF(ISERROR(AP597),"",_xll.qlBlackFormulaImpliedStdDev(IF(AF597="Receiver","Put",IF(AF597="Payer","Call","NA")),AE597+E597%%,AE597,AP597)/SQRT(_xll.qlDayCounterYearFraction("Act/365 (Fixed)",B597,K597)))</f>
        <v/>
      </c>
    </row>
    <row r="598" spans="2:44">
      <c r="B598" s="210">
        <f t="shared" ca="1" si="32"/>
        <v>42276</v>
      </c>
      <c r="C598" s="107" t="s">
        <v>47</v>
      </c>
      <c r="D598" s="107" t="s">
        <v>48</v>
      </c>
      <c r="E598" s="107">
        <v>-25</v>
      </c>
      <c r="F598" s="209" t="str">
        <f t="shared" si="33"/>
        <v>EUR FWD PREM-25 15Y20Y</v>
      </c>
      <c r="G598" s="212">
        <f t="shared" si="34"/>
        <v>5.9800000000000001E-3</v>
      </c>
      <c r="H598" s="213" t="str">
        <f>VLOOKUP(F598,SwaptionVols!$Z:$AE,4,FALSE)</f>
        <v>#N/A N/A</v>
      </c>
      <c r="I598" s="211" t="s">
        <v>7574</v>
      </c>
      <c r="J598" s="211" t="s">
        <v>7575</v>
      </c>
      <c r="K598" s="210">
        <f ca="1">_xll.qlCalendarAdvance(I598,B598,C598,J598)</f>
        <v>47756</v>
      </c>
      <c r="L598" s="210">
        <f ca="1">_xll.qlCalendarAdvance(I598,K598,"2d")</f>
        <v>47758</v>
      </c>
      <c r="M598" s="210">
        <f ca="1">_xll.qlCalendarAdvance(I598,L598,D598,"unadjusted")</f>
        <v>55063</v>
      </c>
      <c r="N598" s="211" t="s">
        <v>41</v>
      </c>
      <c r="O598" s="211" t="s">
        <v>7574</v>
      </c>
      <c r="P598" s="211" t="s">
        <v>7575</v>
      </c>
      <c r="Q598" s="211" t="s">
        <v>7575</v>
      </c>
      <c r="R598" s="211" t="s">
        <v>7670</v>
      </c>
      <c r="S598" s="214" t="str">
        <f ca="1">_xll.qlSchedule(,L598,M598,N598,O598,P598,Q598,R598)</f>
        <v>obj_0091a#0000</v>
      </c>
      <c r="T598" s="211" t="s">
        <v>58</v>
      </c>
      <c r="U598" s="211" t="s">
        <v>7574</v>
      </c>
      <c r="V598" s="211" t="s">
        <v>7575</v>
      </c>
      <c r="W598" s="211" t="s">
        <v>7575</v>
      </c>
      <c r="X598" s="211" t="s">
        <v>7670</v>
      </c>
      <c r="Y598" s="214" t="str">
        <f ca="1">_xll.qlSchedule(,L598,M598,T598,U598,V598,W598,X598)</f>
        <v>obj_00919#0000</v>
      </c>
      <c r="Z598" s="215" t="s">
        <v>7671</v>
      </c>
      <c r="AA598" s="216" t="s">
        <v>7640</v>
      </c>
      <c r="AB598" s="216" t="s">
        <v>7672</v>
      </c>
      <c r="AC598" s="214" t="str">
        <f ca="1">_xll.qlVanillaSwap(,,,S598,,Z598,Y598,AA598,,AB598)</f>
        <v>obj_00b2e#0000</v>
      </c>
      <c r="AD598" s="214" t="b">
        <f ca="1">_xll.qlInstrumentSetPricingEngine(AC598,_xll.qlDiscountingSwapEngine(,"YC-EUR-EONIA"))</f>
        <v>1</v>
      </c>
      <c r="AE598" s="217">
        <f ca="1">_xll.qlVanillaSwapFairRate(AC598,AD598)</f>
        <v>1.7107030468617088E-2</v>
      </c>
      <c r="AF598" s="209" t="str">
        <f t="shared" si="35"/>
        <v>Receiver</v>
      </c>
      <c r="AG598" s="218">
        <v>10000</v>
      </c>
      <c r="AH598" s="219" t="str">
        <f ca="1">_xll.qlVanillaSwap(,AF598,AG598,S598,AE598+E598%%,Z598,Y598,AA598,,AB598)</f>
        <v>obj_0133d#0000</v>
      </c>
      <c r="AI598" s="219" t="str">
        <f ca="1">_xll.qlEuropeanExercise(,K598)</f>
        <v>obj_0046a#0000</v>
      </c>
      <c r="AJ598" s="211" t="s">
        <v>7669</v>
      </c>
      <c r="AK598" s="220" t="str">
        <f ca="1">_xll.qlSwaption(,AH598,AI598,AJ598)</f>
        <v>obj_0158a#0000</v>
      </c>
      <c r="AL598" s="221" t="str">
        <f ca="1">_xll.qlConstantSwaptionVolatility(,,I598,J598,G598)</f>
        <v>obj_00146#0000</v>
      </c>
      <c r="AM598" s="221" t="b">
        <f ca="1">_xll.qlInstrumentSetPricingEngine(AK598,_xll.qlBachelierBlackSwaptionEngine(,"YC-EUR-EONIA",AL598))</f>
        <v>1</v>
      </c>
      <c r="AN598" s="222">
        <f ca="1">_xll.qlInstrumentNPV(AK598,AM598)/_xll.qlYieldTSDiscount("YC-EUR-EONIA",L598)</f>
        <v>1353.5510575557823</v>
      </c>
      <c r="AO598" s="222">
        <f ca="1">_xll.qlInstrumentResults(AK598,"annuity",AM598)</f>
        <v>141733.2935312081</v>
      </c>
      <c r="AP598" s="223" t="e">
        <f ca="1">H598*_xll.qlYieldTSDiscount("YC-EUR-EONIA",L598)/AO598</f>
        <v>#VALUE!</v>
      </c>
      <c r="AQ598" s="224" t="str">
        <f ca="1">IF(ISERROR(AP598),"",_xll.qlBachelierBlackFormulaImpliedVol(IF(AF598="Receiver","Put",IF(AF598="Payer","Call","NA")),AE598+E598%%,AE598,_xll.qlDayCounterYearFraction("Act/365 (Fixed)",B598,K598),AP598))</f>
        <v/>
      </c>
      <c r="AR598" s="225" t="str">
        <f ca="1">IF(ISERROR(AP598),"",_xll.qlBlackFormulaImpliedStdDev(IF(AF598="Receiver","Put",IF(AF598="Payer","Call","NA")),AE598+E598%%,AE598,AP598)/SQRT(_xll.qlDayCounterYearFraction("Act/365 (Fixed)",B598,K598)))</f>
        <v/>
      </c>
    </row>
    <row r="599" spans="2:44">
      <c r="B599" s="210">
        <f t="shared" ca="1" si="32"/>
        <v>42276</v>
      </c>
      <c r="C599" s="107" t="s">
        <v>47</v>
      </c>
      <c r="D599" s="107" t="s">
        <v>48</v>
      </c>
      <c r="E599" s="107">
        <v>25</v>
      </c>
      <c r="F599" s="209" t="str">
        <f t="shared" si="33"/>
        <v>EUR FWD PREM 25 15Y20Y</v>
      </c>
      <c r="G599" s="212">
        <f t="shared" si="34"/>
        <v>5.9800000000000001E-3</v>
      </c>
      <c r="H599" s="213" t="str">
        <f>VLOOKUP(F599,SwaptionVols!$Z:$AE,4,FALSE)</f>
        <v>#N/A N/A</v>
      </c>
      <c r="I599" s="211" t="s">
        <v>7574</v>
      </c>
      <c r="J599" s="211" t="s">
        <v>7575</v>
      </c>
      <c r="K599" s="210">
        <f ca="1">_xll.qlCalendarAdvance(I599,B599,C599,J599)</f>
        <v>47756</v>
      </c>
      <c r="L599" s="210">
        <f ca="1">_xll.qlCalendarAdvance(I599,K599,"2d")</f>
        <v>47758</v>
      </c>
      <c r="M599" s="210">
        <f ca="1">_xll.qlCalendarAdvance(I599,L599,D599,"unadjusted")</f>
        <v>55063</v>
      </c>
      <c r="N599" s="211" t="s">
        <v>41</v>
      </c>
      <c r="O599" s="211" t="s">
        <v>7574</v>
      </c>
      <c r="P599" s="211" t="s">
        <v>7575</v>
      </c>
      <c r="Q599" s="211" t="s">
        <v>7575</v>
      </c>
      <c r="R599" s="211" t="s">
        <v>7670</v>
      </c>
      <c r="S599" s="214" t="str">
        <f ca="1">_xll.qlSchedule(,L599,M599,N599,O599,P599,Q599,R599)</f>
        <v>obj_0050b#0000</v>
      </c>
      <c r="T599" s="211" t="s">
        <v>58</v>
      </c>
      <c r="U599" s="211" t="s">
        <v>7574</v>
      </c>
      <c r="V599" s="211" t="s">
        <v>7575</v>
      </c>
      <c r="W599" s="211" t="s">
        <v>7575</v>
      </c>
      <c r="X599" s="211" t="s">
        <v>7670</v>
      </c>
      <c r="Y599" s="214" t="str">
        <f ca="1">_xll.qlSchedule(,L599,M599,T599,U599,V599,W599,X599)</f>
        <v>obj_00706#0000</v>
      </c>
      <c r="Z599" s="215" t="s">
        <v>7671</v>
      </c>
      <c r="AA599" s="216" t="s">
        <v>7640</v>
      </c>
      <c r="AB599" s="216" t="s">
        <v>7672</v>
      </c>
      <c r="AC599" s="214" t="str">
        <f ca="1">_xll.qlVanillaSwap(,,,S599,,Z599,Y599,AA599,,AB599)</f>
        <v>obj_00a46#0000</v>
      </c>
      <c r="AD599" s="214" t="b">
        <f ca="1">_xll.qlInstrumentSetPricingEngine(AC599,_xll.qlDiscountingSwapEngine(,"YC-EUR-EONIA"))</f>
        <v>1</v>
      </c>
      <c r="AE599" s="217">
        <f ca="1">_xll.qlVanillaSwapFairRate(AC599,AD599)</f>
        <v>1.7107030468617088E-2</v>
      </c>
      <c r="AF599" s="209" t="str">
        <f t="shared" si="35"/>
        <v>Payer</v>
      </c>
      <c r="AG599" s="218">
        <v>10000</v>
      </c>
      <c r="AH599" s="219" t="str">
        <f ca="1">_xll.qlVanillaSwap(,AF599,AG599,S599,AE599+E599%%,Z599,Y599,AA599,,AB599)</f>
        <v>obj_01326#0000</v>
      </c>
      <c r="AI599" s="219" t="str">
        <f ca="1">_xll.qlEuropeanExercise(,K599)</f>
        <v>obj_0039f#0000</v>
      </c>
      <c r="AJ599" s="211" t="s">
        <v>7669</v>
      </c>
      <c r="AK599" s="220" t="str">
        <f ca="1">_xll.qlSwaption(,AH599,AI599,AJ599)</f>
        <v>obj_01658#0000</v>
      </c>
      <c r="AL599" s="221" t="str">
        <f ca="1">_xll.qlConstantSwaptionVolatility(,,I599,J599,G599)</f>
        <v>obj_0016e#0000</v>
      </c>
      <c r="AM599" s="221" t="b">
        <f ca="1">_xll.qlInstrumentSetPricingEngine(AK599,_xll.qlBachelierBlackSwaptionEngine(,"YC-EUR-EONIA",AL599))</f>
        <v>1</v>
      </c>
      <c r="AN599" s="222">
        <f ca="1">_xll.qlInstrumentNPV(AK599,AM599)/_xll.qlYieldTSDiscount("YC-EUR-EONIA",L599)</f>
        <v>1353.5510575557912</v>
      </c>
      <c r="AO599" s="222">
        <f ca="1">_xll.qlInstrumentResults(AK599,"annuity",AM599)</f>
        <v>141733.2935312081</v>
      </c>
      <c r="AP599" s="223" t="e">
        <f ca="1">H599*_xll.qlYieldTSDiscount("YC-EUR-EONIA",L599)/AO599</f>
        <v>#VALUE!</v>
      </c>
      <c r="AQ599" s="224" t="str">
        <f ca="1">IF(ISERROR(AP599),"",_xll.qlBachelierBlackFormulaImpliedVol(IF(AF599="Receiver","Put",IF(AF599="Payer","Call","NA")),AE599+E599%%,AE599,_xll.qlDayCounterYearFraction("Act/365 (Fixed)",B599,K599),AP599))</f>
        <v/>
      </c>
      <c r="AR599" s="225" t="str">
        <f ca="1">IF(ISERROR(AP599),"",_xll.qlBlackFormulaImpliedStdDev(IF(AF599="Receiver","Put",IF(AF599="Payer","Call","NA")),AE599+E599%%,AE599,AP599)/SQRT(_xll.qlDayCounterYearFraction("Act/365 (Fixed)",B599,K599)))</f>
        <v/>
      </c>
    </row>
    <row r="600" spans="2:44">
      <c r="B600" s="210">
        <f t="shared" ca="1" si="32"/>
        <v>42276</v>
      </c>
      <c r="C600" s="107" t="s">
        <v>47</v>
      </c>
      <c r="D600" s="107" t="s">
        <v>48</v>
      </c>
      <c r="E600" s="107">
        <v>50</v>
      </c>
      <c r="F600" s="209" t="str">
        <f t="shared" si="33"/>
        <v>EUR FWD PREM 50 15Y20Y</v>
      </c>
      <c r="G600" s="212">
        <f t="shared" si="34"/>
        <v>5.9800000000000001E-3</v>
      </c>
      <c r="H600" s="213" t="str">
        <f>VLOOKUP(F600,SwaptionVols!$Z:$AE,4,FALSE)</f>
        <v>#N/A N/A</v>
      </c>
      <c r="I600" s="211" t="s">
        <v>7574</v>
      </c>
      <c r="J600" s="211" t="s">
        <v>7575</v>
      </c>
      <c r="K600" s="210">
        <f ca="1">_xll.qlCalendarAdvance(I600,B600,C600,J600)</f>
        <v>47756</v>
      </c>
      <c r="L600" s="210">
        <f ca="1">_xll.qlCalendarAdvance(I600,K600,"2d")</f>
        <v>47758</v>
      </c>
      <c r="M600" s="210">
        <f ca="1">_xll.qlCalendarAdvance(I600,L600,D600,"unadjusted")</f>
        <v>55063</v>
      </c>
      <c r="N600" s="211" t="s">
        <v>41</v>
      </c>
      <c r="O600" s="211" t="s">
        <v>7574</v>
      </c>
      <c r="P600" s="211" t="s">
        <v>7575</v>
      </c>
      <c r="Q600" s="211" t="s">
        <v>7575</v>
      </c>
      <c r="R600" s="211" t="s">
        <v>7670</v>
      </c>
      <c r="S600" s="214" t="str">
        <f ca="1">_xll.qlSchedule(,L600,M600,N600,O600,P600,Q600,R600)</f>
        <v>obj_00917#0000</v>
      </c>
      <c r="T600" s="211" t="s">
        <v>58</v>
      </c>
      <c r="U600" s="211" t="s">
        <v>7574</v>
      </c>
      <c r="V600" s="211" t="s">
        <v>7575</v>
      </c>
      <c r="W600" s="211" t="s">
        <v>7575</v>
      </c>
      <c r="X600" s="211" t="s">
        <v>7670</v>
      </c>
      <c r="Y600" s="214" t="str">
        <f ca="1">_xll.qlSchedule(,L600,M600,T600,U600,V600,W600,X600)</f>
        <v>obj_00916#0000</v>
      </c>
      <c r="Z600" s="215" t="s">
        <v>7671</v>
      </c>
      <c r="AA600" s="216" t="s">
        <v>7640</v>
      </c>
      <c r="AB600" s="216" t="s">
        <v>7672</v>
      </c>
      <c r="AC600" s="214" t="str">
        <f ca="1">_xll.qlVanillaSwap(,,,S600,,Z600,Y600,AA600,,AB600)</f>
        <v>obj_00c27#0000</v>
      </c>
      <c r="AD600" s="214" t="b">
        <f ca="1">_xll.qlInstrumentSetPricingEngine(AC600,_xll.qlDiscountingSwapEngine(,"YC-EUR-EONIA"))</f>
        <v>1</v>
      </c>
      <c r="AE600" s="217">
        <f ca="1">_xll.qlVanillaSwapFairRate(AC600,AD600)</f>
        <v>1.7107030468617088E-2</v>
      </c>
      <c r="AF600" s="209" t="str">
        <f t="shared" si="35"/>
        <v>Payer</v>
      </c>
      <c r="AG600" s="218">
        <v>10000</v>
      </c>
      <c r="AH600" s="219" t="str">
        <f ca="1">_xll.qlVanillaSwap(,AF600,AG600,S600,AE600+E600%%,Z600,Y600,AA600,,AB600)</f>
        <v>obj_00fc1#0000</v>
      </c>
      <c r="AI600" s="219" t="str">
        <f ca="1">_xll.qlEuropeanExercise(,K600)</f>
        <v>obj_0082f#0000</v>
      </c>
      <c r="AJ600" s="211" t="s">
        <v>7669</v>
      </c>
      <c r="AK600" s="220" t="str">
        <f ca="1">_xll.qlSwaption(,AH600,AI600,AJ600)</f>
        <v>obj_012fd#0000</v>
      </c>
      <c r="AL600" s="221" t="str">
        <f ca="1">_xll.qlConstantSwaptionVolatility(,,I600,J600,G600)</f>
        <v>obj_001d4#0000</v>
      </c>
      <c r="AM600" s="221" t="b">
        <f ca="1">_xll.qlInstrumentSetPricingEngine(AK600,_xll.qlBachelierBlackSwaptionEngine(,"YC-EUR-EONIA",AL600))</f>
        <v>1</v>
      </c>
      <c r="AN600" s="222">
        <f ca="1">_xll.qlInstrumentNPV(AK600,AM600)/_xll.qlYieldTSDiscount("YC-EUR-EONIA",L600)</f>
        <v>1170.3281356013738</v>
      </c>
      <c r="AO600" s="222">
        <f ca="1">_xll.qlInstrumentResults(AK600,"annuity",AM600)</f>
        <v>141733.2935312081</v>
      </c>
      <c r="AP600" s="223" t="e">
        <f ca="1">H600*_xll.qlYieldTSDiscount("YC-EUR-EONIA",L600)/AO600</f>
        <v>#VALUE!</v>
      </c>
      <c r="AQ600" s="224" t="str">
        <f ca="1">IF(ISERROR(AP600),"",_xll.qlBachelierBlackFormulaImpliedVol(IF(AF600="Receiver","Put",IF(AF600="Payer","Call","NA")),AE600+E600%%,AE600,_xll.qlDayCounterYearFraction("Act/365 (Fixed)",B600,K600),AP600))</f>
        <v/>
      </c>
      <c r="AR600" s="225" t="str">
        <f ca="1">IF(ISERROR(AP600),"",_xll.qlBlackFormulaImpliedStdDev(IF(AF600="Receiver","Put",IF(AF600="Payer","Call","NA")),AE600+E600%%,AE600,AP600)/SQRT(_xll.qlDayCounterYearFraction("Act/365 (Fixed)",B600,K600)))</f>
        <v/>
      </c>
    </row>
    <row r="601" spans="2:44">
      <c r="B601" s="210">
        <f t="shared" ca="1" si="32"/>
        <v>42276</v>
      </c>
      <c r="C601" s="107" t="s">
        <v>47</v>
      </c>
      <c r="D601" s="107" t="s">
        <v>48</v>
      </c>
      <c r="E601" s="107">
        <v>100</v>
      </c>
      <c r="F601" s="209" t="str">
        <f t="shared" si="33"/>
        <v>EUR FWD PREM 100 15Y20Y</v>
      </c>
      <c r="G601" s="212">
        <f t="shared" si="34"/>
        <v>5.9800000000000001E-3</v>
      </c>
      <c r="H601" s="213" t="str">
        <f>VLOOKUP(F601,SwaptionVols!$Z:$AE,4,FALSE)</f>
        <v>#N/A N/A</v>
      </c>
      <c r="I601" s="211" t="s">
        <v>7574</v>
      </c>
      <c r="J601" s="211" t="s">
        <v>7575</v>
      </c>
      <c r="K601" s="210">
        <f ca="1">_xll.qlCalendarAdvance(I601,B601,C601,J601)</f>
        <v>47756</v>
      </c>
      <c r="L601" s="210">
        <f ca="1">_xll.qlCalendarAdvance(I601,K601,"2d")</f>
        <v>47758</v>
      </c>
      <c r="M601" s="210">
        <f ca="1">_xll.qlCalendarAdvance(I601,L601,D601,"unadjusted")</f>
        <v>55063</v>
      </c>
      <c r="N601" s="211" t="s">
        <v>41</v>
      </c>
      <c r="O601" s="211" t="s">
        <v>7574</v>
      </c>
      <c r="P601" s="211" t="s">
        <v>7575</v>
      </c>
      <c r="Q601" s="211" t="s">
        <v>7575</v>
      </c>
      <c r="R601" s="211" t="s">
        <v>7670</v>
      </c>
      <c r="S601" s="214" t="str">
        <f ca="1">_xll.qlSchedule(,L601,M601,N601,O601,P601,Q601,R601)</f>
        <v>obj_006ae#0000</v>
      </c>
      <c r="T601" s="211" t="s">
        <v>58</v>
      </c>
      <c r="U601" s="211" t="s">
        <v>7574</v>
      </c>
      <c r="V601" s="211" t="s">
        <v>7575</v>
      </c>
      <c r="W601" s="211" t="s">
        <v>7575</v>
      </c>
      <c r="X601" s="211" t="s">
        <v>7670</v>
      </c>
      <c r="Y601" s="214" t="str">
        <f ca="1">_xll.qlSchedule(,L601,M601,T601,U601,V601,W601,X601)</f>
        <v>obj_00494#0000</v>
      </c>
      <c r="Z601" s="215" t="s">
        <v>7671</v>
      </c>
      <c r="AA601" s="216" t="s">
        <v>7640</v>
      </c>
      <c r="AB601" s="216" t="s">
        <v>7672</v>
      </c>
      <c r="AC601" s="214" t="str">
        <f ca="1">_xll.qlVanillaSwap(,,,S601,,Z601,Y601,AA601,,AB601)</f>
        <v>obj_00cf6#0000</v>
      </c>
      <c r="AD601" s="214" t="b">
        <f ca="1">_xll.qlInstrumentSetPricingEngine(AC601,_xll.qlDiscountingSwapEngine(,"YC-EUR-EONIA"))</f>
        <v>1</v>
      </c>
      <c r="AE601" s="217">
        <f ca="1">_xll.qlVanillaSwapFairRate(AC601,AD601)</f>
        <v>1.7107030468617088E-2</v>
      </c>
      <c r="AF601" s="209" t="str">
        <f t="shared" si="35"/>
        <v>Payer</v>
      </c>
      <c r="AG601" s="218">
        <v>10000</v>
      </c>
      <c r="AH601" s="219" t="str">
        <f ca="1">_xll.qlVanillaSwap(,AF601,AG601,S601,AE601+E601%%,Z601,Y601,AA601,,AB601)</f>
        <v>obj_01227#0000</v>
      </c>
      <c r="AI601" s="219" t="str">
        <f ca="1">_xll.qlEuropeanExercise(,K601)</f>
        <v>obj_0053d#0000</v>
      </c>
      <c r="AJ601" s="211" t="s">
        <v>7669</v>
      </c>
      <c r="AK601" s="220" t="str">
        <f ca="1">_xll.qlSwaption(,AH601,AI601,AJ601)</f>
        <v>obj_0156c#0000</v>
      </c>
      <c r="AL601" s="221" t="str">
        <f ca="1">_xll.qlConstantSwaptionVolatility(,,I601,J601,G601)</f>
        <v>obj_001c1#0000</v>
      </c>
      <c r="AM601" s="221" t="b">
        <f ca="1">_xll.qlInstrumentSetPricingEngine(AK601,_xll.qlBachelierBlackSwaptionEngine(,"YC-EUR-EONIA",AL601))</f>
        <v>1</v>
      </c>
      <c r="AN601" s="222">
        <f ca="1">_xll.qlInstrumentNPV(AK601,AM601)/_xll.qlYieldTSDiscount("YC-EUR-EONIA",L601)</f>
        <v>856.37451813682253</v>
      </c>
      <c r="AO601" s="222">
        <f ca="1">_xll.qlInstrumentResults(AK601,"annuity",AM601)</f>
        <v>141733.2935312081</v>
      </c>
      <c r="AP601" s="223" t="e">
        <f ca="1">H601*_xll.qlYieldTSDiscount("YC-EUR-EONIA",L601)/AO601</f>
        <v>#VALUE!</v>
      </c>
      <c r="AQ601" s="224" t="str">
        <f ca="1">IF(ISERROR(AP601),"",_xll.qlBachelierBlackFormulaImpliedVol(IF(AF601="Receiver","Put",IF(AF601="Payer","Call","NA")),AE601+E601%%,AE601,_xll.qlDayCounterYearFraction("Act/365 (Fixed)",B601,K601),AP601))</f>
        <v/>
      </c>
      <c r="AR601" s="225" t="str">
        <f ca="1">IF(ISERROR(AP601),"",_xll.qlBlackFormulaImpliedStdDev(IF(AF601="Receiver","Put",IF(AF601="Payer","Call","NA")),AE601+E601%%,AE601,AP601)/SQRT(_xll.qlDayCounterYearFraction("Act/365 (Fixed)",B601,K601)))</f>
        <v/>
      </c>
    </row>
    <row r="602" spans="2:44">
      <c r="B602" s="210">
        <f t="shared" ca="1" si="32"/>
        <v>42276</v>
      </c>
      <c r="C602" s="107" t="s">
        <v>47</v>
      </c>
      <c r="D602" s="107" t="s">
        <v>48</v>
      </c>
      <c r="E602" s="107">
        <v>200</v>
      </c>
      <c r="F602" s="209" t="str">
        <f t="shared" si="33"/>
        <v>EUR FWD PREM 200 15Y20Y</v>
      </c>
      <c r="G602" s="212">
        <f t="shared" si="34"/>
        <v>5.9800000000000001E-3</v>
      </c>
      <c r="H602" s="213" t="str">
        <f>VLOOKUP(F602,SwaptionVols!$Z:$AE,4,FALSE)</f>
        <v>#N/A N/A</v>
      </c>
      <c r="I602" s="211" t="s">
        <v>7574</v>
      </c>
      <c r="J602" s="211" t="s">
        <v>7575</v>
      </c>
      <c r="K602" s="210">
        <f ca="1">_xll.qlCalendarAdvance(I602,B602,C602,J602)</f>
        <v>47756</v>
      </c>
      <c r="L602" s="210">
        <f ca="1">_xll.qlCalendarAdvance(I602,K602,"2d")</f>
        <v>47758</v>
      </c>
      <c r="M602" s="210">
        <f ca="1">_xll.qlCalendarAdvance(I602,L602,D602,"unadjusted")</f>
        <v>55063</v>
      </c>
      <c r="N602" s="211" t="s">
        <v>41</v>
      </c>
      <c r="O602" s="211" t="s">
        <v>7574</v>
      </c>
      <c r="P602" s="211" t="s">
        <v>7575</v>
      </c>
      <c r="Q602" s="211" t="s">
        <v>7575</v>
      </c>
      <c r="R602" s="211" t="s">
        <v>7670</v>
      </c>
      <c r="S602" s="214" t="str">
        <f ca="1">_xll.qlSchedule(,L602,M602,N602,O602,P602,Q602,R602)</f>
        <v>obj_00e74#0000</v>
      </c>
      <c r="T602" s="211" t="s">
        <v>58</v>
      </c>
      <c r="U602" s="211" t="s">
        <v>7574</v>
      </c>
      <c r="V602" s="211" t="s">
        <v>7575</v>
      </c>
      <c r="W602" s="211" t="s">
        <v>7575</v>
      </c>
      <c r="X602" s="211" t="s">
        <v>7670</v>
      </c>
      <c r="Y602" s="214" t="str">
        <f ca="1">_xll.qlSchedule(,L602,M602,T602,U602,V602,W602,X602)</f>
        <v>obj_00dcc#0000</v>
      </c>
      <c r="Z602" s="215" t="s">
        <v>7671</v>
      </c>
      <c r="AA602" s="216" t="s">
        <v>7640</v>
      </c>
      <c r="AB602" s="216" t="s">
        <v>7672</v>
      </c>
      <c r="AC602" s="214" t="str">
        <f ca="1">_xll.qlVanillaSwap(,,,S602,,Z602,Y602,AA602,,AB602)</f>
        <v>obj_00e75#0000</v>
      </c>
      <c r="AD602" s="214" t="b">
        <f ca="1">_xll.qlInstrumentSetPricingEngine(AC602,_xll.qlDiscountingSwapEngine(,"YC-EUR-EONIA"))</f>
        <v>1</v>
      </c>
      <c r="AE602" s="217">
        <f ca="1">_xll.qlVanillaSwapFairRate(AC602,AD602)</f>
        <v>1.7107030468617088E-2</v>
      </c>
      <c r="AF602" s="209" t="str">
        <f t="shared" si="35"/>
        <v>Payer</v>
      </c>
      <c r="AG602" s="218">
        <v>10000</v>
      </c>
      <c r="AH602" s="219" t="str">
        <f ca="1">_xll.qlVanillaSwap(,AF602,AG602,S602,AE602+E602%%,Z602,Y602,AA602,,AB602)</f>
        <v>obj_01511#0000</v>
      </c>
      <c r="AI602" s="219" t="str">
        <f ca="1">_xll.qlEuropeanExercise(,K602)</f>
        <v>obj_0044d#0000</v>
      </c>
      <c r="AJ602" s="211" t="s">
        <v>7669</v>
      </c>
      <c r="AK602" s="220" t="str">
        <f ca="1">_xll.qlSwaption(,AH602,AI602,AJ602)</f>
        <v>obj_01751#0000</v>
      </c>
      <c r="AL602" s="221" t="str">
        <f ca="1">_xll.qlConstantSwaptionVolatility(,,I602,J602,G602)</f>
        <v>obj_001e5#0000</v>
      </c>
      <c r="AM602" s="221" t="b">
        <f ca="1">_xll.qlInstrumentSetPricingEngine(AK602,_xll.qlBachelierBlackSwaptionEngine(,"YC-EUR-EONIA",AL602))</f>
        <v>1</v>
      </c>
      <c r="AN602" s="222">
        <f ca="1">_xll.qlInstrumentNPV(AK602,AM602)/_xll.qlYieldTSDiscount("YC-EUR-EONIA",L602)</f>
        <v>418.54527998069875</v>
      </c>
      <c r="AO602" s="222">
        <f ca="1">_xll.qlInstrumentResults(AK602,"annuity",AM602)</f>
        <v>141733.29353120844</v>
      </c>
      <c r="AP602" s="223" t="e">
        <f ca="1">H602*_xll.qlYieldTSDiscount("YC-EUR-EONIA",L602)/AO602</f>
        <v>#VALUE!</v>
      </c>
      <c r="AQ602" s="224" t="str">
        <f ca="1">IF(ISERROR(AP602),"",_xll.qlBachelierBlackFormulaImpliedVol(IF(AF602="Receiver","Put",IF(AF602="Payer","Call","NA")),AE602+E602%%,AE602,_xll.qlDayCounterYearFraction("Act/365 (Fixed)",B602,K602),AP602))</f>
        <v/>
      </c>
      <c r="AR602" s="225" t="str">
        <f ca="1">IF(ISERROR(AP602),"",_xll.qlBlackFormulaImpliedStdDev(IF(AF602="Receiver","Put",IF(AF602="Payer","Call","NA")),AE602+E602%%,AE602,AP602)/SQRT(_xll.qlDayCounterYearFraction("Act/365 (Fixed)",B602,K602)))</f>
        <v/>
      </c>
    </row>
    <row r="603" spans="2:44">
      <c r="B603" s="210">
        <f t="shared" ref="B603:B666" ca="1" si="36">RefDate</f>
        <v>42276</v>
      </c>
      <c r="C603" s="107" t="s">
        <v>209</v>
      </c>
      <c r="D603" s="107" t="s">
        <v>50</v>
      </c>
      <c r="E603" s="107">
        <v>-200</v>
      </c>
      <c r="F603" s="209" t="str">
        <f t="shared" si="33"/>
        <v>EUR FWD PREM-200 1M30Y</v>
      </c>
      <c r="G603" s="212">
        <f t="shared" si="34"/>
        <v>8.4400000000000013E-3</v>
      </c>
      <c r="H603" s="213" t="str">
        <f>VLOOKUP(F603,SwaptionVols!$Z:$AE,4,FALSE)</f>
        <v>#N/A N/A</v>
      </c>
      <c r="I603" s="211" t="s">
        <v>7574</v>
      </c>
      <c r="J603" s="211" t="s">
        <v>7575</v>
      </c>
      <c r="K603" s="210">
        <f ca="1">_xll.qlCalendarAdvance(I603,B603,C603,J603)</f>
        <v>42306</v>
      </c>
      <c r="L603" s="210">
        <f ca="1">_xll.qlCalendarAdvance(I603,K603,"2d")</f>
        <v>42310</v>
      </c>
      <c r="M603" s="210">
        <f ca="1">_xll.qlCalendarAdvance(I603,L603,D603,"unadjusted")</f>
        <v>53268</v>
      </c>
      <c r="N603" s="211" t="s">
        <v>41</v>
      </c>
      <c r="O603" s="211" t="s">
        <v>7574</v>
      </c>
      <c r="P603" s="211" t="s">
        <v>7575</v>
      </c>
      <c r="Q603" s="211" t="s">
        <v>7575</v>
      </c>
      <c r="R603" s="211" t="s">
        <v>7670</v>
      </c>
      <c r="S603" s="214" t="str">
        <f ca="1">_xll.qlSchedule(,L603,M603,N603,O603,P603,Q603,R603)</f>
        <v>obj_0069b#0000</v>
      </c>
      <c r="T603" s="211" t="s">
        <v>58</v>
      </c>
      <c r="U603" s="211" t="s">
        <v>7574</v>
      </c>
      <c r="V603" s="211" t="s">
        <v>7575</v>
      </c>
      <c r="W603" s="211" t="s">
        <v>7575</v>
      </c>
      <c r="X603" s="211" t="s">
        <v>7670</v>
      </c>
      <c r="Y603" s="214" t="str">
        <f ca="1">_xll.qlSchedule(,L603,M603,T603,U603,V603,W603,X603)</f>
        <v>obj_00584#0000</v>
      </c>
      <c r="Z603" s="215" t="s">
        <v>7671</v>
      </c>
      <c r="AA603" s="216" t="s">
        <v>7640</v>
      </c>
      <c r="AB603" s="216" t="s">
        <v>7672</v>
      </c>
      <c r="AC603" s="214" t="str">
        <f ca="1">_xll.qlVanillaSwap(,,,S603,,Z603,Y603,AA603,,AB603)</f>
        <v>obj_00d2f#0000</v>
      </c>
      <c r="AD603" s="214" t="b">
        <f ca="1">_xll.qlInstrumentSetPricingEngine(AC603,_xll.qlDiscountingSwapEngine(,"YC-EUR-EONIA"))</f>
        <v>1</v>
      </c>
      <c r="AE603" s="217">
        <f ca="1">_xll.qlVanillaSwapFairRate(AC603,AD603)</f>
        <v>1.5182404158721968E-2</v>
      </c>
      <c r="AF603" s="209" t="str">
        <f t="shared" si="35"/>
        <v>Receiver</v>
      </c>
      <c r="AG603" s="218">
        <v>10000</v>
      </c>
      <c r="AH603" s="219" t="str">
        <f ca="1">_xll.qlVanillaSwap(,AF603,AG603,S603,AE603+E603%%,Z603,Y603,AA603,,AB603)</f>
        <v>obj_0125f#0000</v>
      </c>
      <c r="AI603" s="219" t="str">
        <f ca="1">_xll.qlEuropeanExercise(,K603)</f>
        <v>obj_0041b#0000</v>
      </c>
      <c r="AJ603" s="211" t="s">
        <v>7669</v>
      </c>
      <c r="AK603" s="220" t="str">
        <f ca="1">_xll.qlSwaption(,AH603,AI603,AJ603)</f>
        <v>obj_0150d#0000</v>
      </c>
      <c r="AL603" s="221" t="str">
        <f ca="1">_xll.qlConstantSwaptionVolatility(,,I603,J603,G603)</f>
        <v>obj_00122#0000</v>
      </c>
      <c r="AM603" s="221" t="b">
        <f ca="1">_xll.qlInstrumentSetPricingEngine(AK603,_xll.qlBachelierBlackSwaptionEngine(,"YC-EUR-EONIA",AL603))</f>
        <v>1</v>
      </c>
      <c r="AN603" s="222">
        <f ca="1">_xll.qlInstrumentNPV(AK603,AM603)/_xll.qlYieldTSDiscount("YC-EUR-EONIA",L603)</f>
        <v>4.7408758332617148E-15</v>
      </c>
      <c r="AO603" s="222">
        <f ca="1">_xll.qlInstrumentResults(AK603,"annuity",AM603)</f>
        <v>239570.89125599465</v>
      </c>
      <c r="AP603" s="223" t="e">
        <f ca="1">H603*_xll.qlYieldTSDiscount("YC-EUR-EONIA",L603)/AO603</f>
        <v>#VALUE!</v>
      </c>
      <c r="AQ603" s="224" t="str">
        <f ca="1">IF(ISERROR(AP603),"",_xll.qlBachelierBlackFormulaImpliedVol(IF(AF603="Receiver","Put",IF(AF603="Payer","Call","NA")),AE603+E603%%,AE603,_xll.qlDayCounterYearFraction("Act/365 (Fixed)",B603,K603),AP603))</f>
        <v/>
      </c>
      <c r="AR603" s="225" t="str">
        <f ca="1">IF(ISERROR(AP603),"",_xll.qlBlackFormulaImpliedStdDev(IF(AF603="Receiver","Put",IF(AF603="Payer","Call","NA")),AE603+E603%%,AE603,AP603)/SQRT(_xll.qlDayCounterYearFraction("Act/365 (Fixed)",B603,K603)))</f>
        <v/>
      </c>
    </row>
    <row r="604" spans="2:44">
      <c r="B604" s="210">
        <f t="shared" ca="1" si="36"/>
        <v>42276</v>
      </c>
      <c r="C604" s="107" t="s">
        <v>209</v>
      </c>
      <c r="D604" s="107" t="s">
        <v>50</v>
      </c>
      <c r="E604" s="107">
        <v>-100</v>
      </c>
      <c r="F604" s="209" t="str">
        <f t="shared" ref="F604:F666" si="37">H$218&amp;IF(E604&gt;0," ","")&amp;E604&amp;" "&amp;C604&amp;D604</f>
        <v>EUR FWD PREM-100 1M30Y</v>
      </c>
      <c r="G604" s="212">
        <f t="shared" ref="G604:G666" si="38">VLOOKUP(C604&amp;D604,$F$4:$G$214,2,0)</f>
        <v>8.4400000000000013E-3</v>
      </c>
      <c r="H604" s="213" t="str">
        <f>VLOOKUP(F604,SwaptionVols!$Z:$AE,4,FALSE)</f>
        <v>#N/A N/A</v>
      </c>
      <c r="I604" s="211" t="s">
        <v>7574</v>
      </c>
      <c r="J604" s="211" t="s">
        <v>7575</v>
      </c>
      <c r="K604" s="210">
        <f ca="1">_xll.qlCalendarAdvance(I604,B604,C604,J604)</f>
        <v>42306</v>
      </c>
      <c r="L604" s="210">
        <f ca="1">_xll.qlCalendarAdvance(I604,K604,"2d")</f>
        <v>42310</v>
      </c>
      <c r="M604" s="210">
        <f ca="1">_xll.qlCalendarAdvance(I604,L604,D604,"unadjusted")</f>
        <v>53268</v>
      </c>
      <c r="N604" s="211" t="s">
        <v>41</v>
      </c>
      <c r="O604" s="211" t="s">
        <v>7574</v>
      </c>
      <c r="P604" s="211" t="s">
        <v>7575</v>
      </c>
      <c r="Q604" s="211" t="s">
        <v>7575</v>
      </c>
      <c r="R604" s="211" t="s">
        <v>7670</v>
      </c>
      <c r="S604" s="214" t="str">
        <f ca="1">_xll.qlSchedule(,L604,M604,N604,O604,P604,Q604,R604)</f>
        <v>obj_004f8#0000</v>
      </c>
      <c r="T604" s="211" t="s">
        <v>58</v>
      </c>
      <c r="U604" s="211" t="s">
        <v>7574</v>
      </c>
      <c r="V604" s="211" t="s">
        <v>7575</v>
      </c>
      <c r="W604" s="211" t="s">
        <v>7575</v>
      </c>
      <c r="X604" s="211" t="s">
        <v>7670</v>
      </c>
      <c r="Y604" s="214" t="str">
        <f ca="1">_xll.qlSchedule(,L604,M604,T604,U604,V604,W604,X604)</f>
        <v>obj_00ac1#0000</v>
      </c>
      <c r="Z604" s="215" t="s">
        <v>7671</v>
      </c>
      <c r="AA604" s="216" t="s">
        <v>7640</v>
      </c>
      <c r="AB604" s="216" t="s">
        <v>7672</v>
      </c>
      <c r="AC604" s="214" t="str">
        <f ca="1">_xll.qlVanillaSwap(,,,S604,,Z604,Y604,AA604,,AB604)</f>
        <v>obj_00afa#0000</v>
      </c>
      <c r="AD604" s="214" t="b">
        <f ca="1">_xll.qlInstrumentSetPricingEngine(AC604,_xll.qlDiscountingSwapEngine(,"YC-EUR-EONIA"))</f>
        <v>1</v>
      </c>
      <c r="AE604" s="217">
        <f ca="1">_xll.qlVanillaSwapFairRate(AC604,AD604)</f>
        <v>1.5182404158721968E-2</v>
      </c>
      <c r="AF604" s="209" t="str">
        <f t="shared" ref="AF604:AF666" si="39">IF(E604&gt;0,"Payer",IF(E604&lt;0,"Receiver","NA"))</f>
        <v>Receiver</v>
      </c>
      <c r="AG604" s="218">
        <v>10000</v>
      </c>
      <c r="AH604" s="219" t="str">
        <f ca="1">_xll.qlVanillaSwap(,AF604,AG604,S604,AE604+E604%%,Z604,Y604,AA604,,AB604)</f>
        <v>obj_0121c#0000</v>
      </c>
      <c r="AI604" s="219" t="str">
        <f ca="1">_xll.qlEuropeanExercise(,K604)</f>
        <v>obj_00362#0000</v>
      </c>
      <c r="AJ604" s="211" t="s">
        <v>7669</v>
      </c>
      <c r="AK604" s="220" t="str">
        <f ca="1">_xll.qlSwaption(,AH604,AI604,AJ604)</f>
        <v>obj_0159f#0000</v>
      </c>
      <c r="AL604" s="221" t="str">
        <f ca="1">_xll.qlConstantSwaptionVolatility(,,I604,J604,G604)</f>
        <v>obj_0016b#0000</v>
      </c>
      <c r="AM604" s="221" t="b">
        <f ca="1">_xll.qlInstrumentSetPricingEngine(AK604,_xll.qlBachelierBlackSwaptionEngine(,"YC-EUR-EONIA",AL604))</f>
        <v>1</v>
      </c>
      <c r="AN604" s="222">
        <f ca="1">_xll.qlInstrumentNPV(AK604,AM604)/_xll.qlYieldTSDiscount("YC-EUR-EONIA",L604)</f>
        <v>2.2804076113383527E-3</v>
      </c>
      <c r="AO604" s="222">
        <f ca="1">_xll.qlInstrumentResults(AK604,"annuity",AM604)</f>
        <v>239570.89125599546</v>
      </c>
      <c r="AP604" s="223" t="e">
        <f ca="1">H604*_xll.qlYieldTSDiscount("YC-EUR-EONIA",L604)/AO604</f>
        <v>#VALUE!</v>
      </c>
      <c r="AQ604" s="224" t="str">
        <f ca="1">IF(ISERROR(AP604),"",_xll.qlBachelierBlackFormulaImpliedVol(IF(AF604="Receiver","Put",IF(AF604="Payer","Call","NA")),AE604+E604%%,AE604,_xll.qlDayCounterYearFraction("Act/365 (Fixed)",B604,K604),AP604))</f>
        <v/>
      </c>
      <c r="AR604" s="225" t="str">
        <f ca="1">IF(ISERROR(AP604),"",_xll.qlBlackFormulaImpliedStdDev(IF(AF604="Receiver","Put",IF(AF604="Payer","Call","NA")),AE604+E604%%,AE604,AP604)/SQRT(_xll.qlDayCounterYearFraction("Act/365 (Fixed)",B604,K604)))</f>
        <v/>
      </c>
    </row>
    <row r="605" spans="2:44">
      <c r="B605" s="210">
        <f t="shared" ca="1" si="36"/>
        <v>42276</v>
      </c>
      <c r="C605" s="107" t="s">
        <v>209</v>
      </c>
      <c r="D605" s="107" t="s">
        <v>50</v>
      </c>
      <c r="E605" s="107">
        <v>-50</v>
      </c>
      <c r="F605" s="209" t="str">
        <f t="shared" si="37"/>
        <v>EUR FWD PREM-50 1M30Y</v>
      </c>
      <c r="G605" s="212">
        <f t="shared" si="38"/>
        <v>8.4400000000000013E-3</v>
      </c>
      <c r="H605" s="213" t="str">
        <f>VLOOKUP(F605,SwaptionVols!$Z:$AE,4,FALSE)</f>
        <v>#N/A N/A</v>
      </c>
      <c r="I605" s="211" t="s">
        <v>7574</v>
      </c>
      <c r="J605" s="211" t="s">
        <v>7575</v>
      </c>
      <c r="K605" s="210">
        <f ca="1">_xll.qlCalendarAdvance(I605,B605,C605,J605)</f>
        <v>42306</v>
      </c>
      <c r="L605" s="210">
        <f ca="1">_xll.qlCalendarAdvance(I605,K605,"2d")</f>
        <v>42310</v>
      </c>
      <c r="M605" s="210">
        <f ca="1">_xll.qlCalendarAdvance(I605,L605,D605,"unadjusted")</f>
        <v>53268</v>
      </c>
      <c r="N605" s="211" t="s">
        <v>41</v>
      </c>
      <c r="O605" s="211" t="s">
        <v>7574</v>
      </c>
      <c r="P605" s="211" t="s">
        <v>7575</v>
      </c>
      <c r="Q605" s="211" t="s">
        <v>7575</v>
      </c>
      <c r="R605" s="211" t="s">
        <v>7670</v>
      </c>
      <c r="S605" s="214" t="str">
        <f ca="1">_xll.qlSchedule(,L605,M605,N605,O605,P605,Q605,R605)</f>
        <v>obj_00802#0000</v>
      </c>
      <c r="T605" s="211" t="s">
        <v>58</v>
      </c>
      <c r="U605" s="211" t="s">
        <v>7574</v>
      </c>
      <c r="V605" s="211" t="s">
        <v>7575</v>
      </c>
      <c r="W605" s="211" t="s">
        <v>7575</v>
      </c>
      <c r="X605" s="211" t="s">
        <v>7670</v>
      </c>
      <c r="Y605" s="214" t="str">
        <f ca="1">_xll.qlSchedule(,L605,M605,T605,U605,V605,W605,X605)</f>
        <v>obj_00a94#0000</v>
      </c>
      <c r="Z605" s="215" t="s">
        <v>7671</v>
      </c>
      <c r="AA605" s="216" t="s">
        <v>7640</v>
      </c>
      <c r="AB605" s="216" t="s">
        <v>7672</v>
      </c>
      <c r="AC605" s="214" t="str">
        <f ca="1">_xll.qlVanillaSwap(,,,S605,,Z605,Y605,AA605,,AB605)</f>
        <v>obj_00bf9#0000</v>
      </c>
      <c r="AD605" s="214" t="b">
        <f ca="1">_xll.qlInstrumentSetPricingEngine(AC605,_xll.qlDiscountingSwapEngine(,"YC-EUR-EONIA"))</f>
        <v>1</v>
      </c>
      <c r="AE605" s="217">
        <f ca="1">_xll.qlVanillaSwapFairRate(AC605,AD605)</f>
        <v>1.5182404158721968E-2</v>
      </c>
      <c r="AF605" s="209" t="str">
        <f t="shared" si="39"/>
        <v>Receiver</v>
      </c>
      <c r="AG605" s="218">
        <v>10000</v>
      </c>
      <c r="AH605" s="219" t="str">
        <f ca="1">_xll.qlVanillaSwap(,AF605,AG605,S605,AE605+E605%%,Z605,Y605,AA605,,AB605)</f>
        <v>obj_015a7#0000</v>
      </c>
      <c r="AI605" s="219" t="str">
        <f ca="1">_xll.qlEuropeanExercise(,K605)</f>
        <v>obj_005e8#0000</v>
      </c>
      <c r="AJ605" s="211" t="s">
        <v>7669</v>
      </c>
      <c r="AK605" s="220" t="str">
        <f ca="1">_xll.qlSwaption(,AH605,AI605,AJ605)</f>
        <v>obj_017bd#0000</v>
      </c>
      <c r="AL605" s="221" t="str">
        <f ca="1">_xll.qlConstantSwaptionVolatility(,,I605,J605,G605)</f>
        <v>obj_001bf#0000</v>
      </c>
      <c r="AM605" s="221" t="b">
        <f ca="1">_xll.qlInstrumentSetPricingEngine(AK605,_xll.qlBachelierBlackSwaptionEngine(,"YC-EUR-EONIA",AL605))</f>
        <v>1</v>
      </c>
      <c r="AN605" s="222">
        <f ca="1">_xll.qlInstrumentNPV(AK605,AM605)/_xll.qlYieldTSDiscount("YC-EUR-EONIA",L605)</f>
        <v>4.1117583455381954</v>
      </c>
      <c r="AO605" s="222">
        <f ca="1">_xll.qlInstrumentResults(AK605,"annuity",AM605)</f>
        <v>239570.89125599465</v>
      </c>
      <c r="AP605" s="223" t="e">
        <f ca="1">H605*_xll.qlYieldTSDiscount("YC-EUR-EONIA",L605)/AO605</f>
        <v>#VALUE!</v>
      </c>
      <c r="AQ605" s="224" t="str">
        <f ca="1">IF(ISERROR(AP605),"",_xll.qlBachelierBlackFormulaImpliedVol(IF(AF605="Receiver","Put",IF(AF605="Payer","Call","NA")),AE605+E605%%,AE605,_xll.qlDayCounterYearFraction("Act/365 (Fixed)",B605,K605),AP605))</f>
        <v/>
      </c>
      <c r="AR605" s="225" t="str">
        <f ca="1">IF(ISERROR(AP605),"",_xll.qlBlackFormulaImpliedStdDev(IF(AF605="Receiver","Put",IF(AF605="Payer","Call","NA")),AE605+E605%%,AE605,AP605)/SQRT(_xll.qlDayCounterYearFraction("Act/365 (Fixed)",B605,K605)))</f>
        <v/>
      </c>
    </row>
    <row r="606" spans="2:44">
      <c r="B606" s="210">
        <f t="shared" ca="1" si="36"/>
        <v>42276</v>
      </c>
      <c r="C606" s="107" t="s">
        <v>209</v>
      </c>
      <c r="D606" s="107" t="s">
        <v>50</v>
      </c>
      <c r="E606" s="107">
        <v>-25</v>
      </c>
      <c r="F606" s="209" t="str">
        <f t="shared" si="37"/>
        <v>EUR FWD PREM-25 1M30Y</v>
      </c>
      <c r="G606" s="212">
        <f t="shared" si="38"/>
        <v>8.4400000000000013E-3</v>
      </c>
      <c r="H606" s="213" t="str">
        <f>VLOOKUP(F606,SwaptionVols!$Z:$AE,4,FALSE)</f>
        <v>#N/A N/A</v>
      </c>
      <c r="I606" s="211" t="s">
        <v>7574</v>
      </c>
      <c r="J606" s="211" t="s">
        <v>7575</v>
      </c>
      <c r="K606" s="210">
        <f ca="1">_xll.qlCalendarAdvance(I606,B606,C606,J606)</f>
        <v>42306</v>
      </c>
      <c r="L606" s="210">
        <f ca="1">_xll.qlCalendarAdvance(I606,K606,"2d")</f>
        <v>42310</v>
      </c>
      <c r="M606" s="210">
        <f ca="1">_xll.qlCalendarAdvance(I606,L606,D606,"unadjusted")</f>
        <v>53268</v>
      </c>
      <c r="N606" s="211" t="s">
        <v>41</v>
      </c>
      <c r="O606" s="211" t="s">
        <v>7574</v>
      </c>
      <c r="P606" s="211" t="s">
        <v>7575</v>
      </c>
      <c r="Q606" s="211" t="s">
        <v>7575</v>
      </c>
      <c r="R606" s="211" t="s">
        <v>7670</v>
      </c>
      <c r="S606" s="214" t="str">
        <f ca="1">_xll.qlSchedule(,L606,M606,N606,O606,P606,Q606,R606)</f>
        <v>obj_00645#0000</v>
      </c>
      <c r="T606" s="211" t="s">
        <v>58</v>
      </c>
      <c r="U606" s="211" t="s">
        <v>7574</v>
      </c>
      <c r="V606" s="211" t="s">
        <v>7575</v>
      </c>
      <c r="W606" s="211" t="s">
        <v>7575</v>
      </c>
      <c r="X606" s="211" t="s">
        <v>7670</v>
      </c>
      <c r="Y606" s="214" t="str">
        <f ca="1">_xll.qlSchedule(,L606,M606,T606,U606,V606,W606,X606)</f>
        <v>obj_00507#0000</v>
      </c>
      <c r="Z606" s="215" t="s">
        <v>7671</v>
      </c>
      <c r="AA606" s="216" t="s">
        <v>7640</v>
      </c>
      <c r="AB606" s="216" t="s">
        <v>7672</v>
      </c>
      <c r="AC606" s="214" t="str">
        <f ca="1">_xll.qlVanillaSwap(,,,S606,,Z606,Y606,AA606,,AB606)</f>
        <v>obj_00b19#0000</v>
      </c>
      <c r="AD606" s="214" t="b">
        <f ca="1">_xll.qlInstrumentSetPricingEngine(AC606,_xll.qlDiscountingSwapEngine(,"YC-EUR-EONIA"))</f>
        <v>1</v>
      </c>
      <c r="AE606" s="217">
        <f ca="1">_xll.qlVanillaSwapFairRate(AC606,AD606)</f>
        <v>1.5182404158721968E-2</v>
      </c>
      <c r="AF606" s="209" t="str">
        <f t="shared" si="39"/>
        <v>Receiver</v>
      </c>
      <c r="AG606" s="218">
        <v>10000</v>
      </c>
      <c r="AH606" s="219" t="str">
        <f ca="1">_xll.qlVanillaSwap(,AF606,AG606,S606,AE606+E606%%,Z606,Y606,AA606,,AB606)</f>
        <v>obj_01625#0000</v>
      </c>
      <c r="AI606" s="219" t="str">
        <f ca="1">_xll.qlEuropeanExercise(,K606)</f>
        <v>obj_00392#0000</v>
      </c>
      <c r="AJ606" s="211" t="s">
        <v>7669</v>
      </c>
      <c r="AK606" s="220" t="str">
        <f ca="1">_xll.qlSwaption(,AH606,AI606,AJ606)</f>
        <v>obj_017bb#0000</v>
      </c>
      <c r="AL606" s="221" t="str">
        <f ca="1">_xll.qlConstantSwaptionVolatility(,,I606,J606,G606)</f>
        <v>obj_0020d#0000</v>
      </c>
      <c r="AM606" s="221" t="b">
        <f ca="1">_xll.qlInstrumentSetPricingEngine(AK606,_xll.qlBachelierBlackSwaptionEngine(,"YC-EUR-EONIA",AL606))</f>
        <v>1</v>
      </c>
      <c r="AN606" s="222">
        <f ca="1">_xll.qlInstrumentNPV(AK606,AM606)/_xll.qlYieldTSDiscount("YC-EUR-EONIA",L606)</f>
        <v>45.31371498546342</v>
      </c>
      <c r="AO606" s="222">
        <f ca="1">_xll.qlInstrumentResults(AK606,"annuity",AM606)</f>
        <v>239570.89125599465</v>
      </c>
      <c r="AP606" s="223" t="e">
        <f ca="1">H606*_xll.qlYieldTSDiscount("YC-EUR-EONIA",L606)/AO606</f>
        <v>#VALUE!</v>
      </c>
      <c r="AQ606" s="224" t="str">
        <f ca="1">IF(ISERROR(AP606),"",_xll.qlBachelierBlackFormulaImpliedVol(IF(AF606="Receiver","Put",IF(AF606="Payer","Call","NA")),AE606+E606%%,AE606,_xll.qlDayCounterYearFraction("Act/365 (Fixed)",B606,K606),AP606))</f>
        <v/>
      </c>
      <c r="AR606" s="225" t="str">
        <f ca="1">IF(ISERROR(AP606),"",_xll.qlBlackFormulaImpliedStdDev(IF(AF606="Receiver","Put",IF(AF606="Payer","Call","NA")),AE606+E606%%,AE606,AP606)/SQRT(_xll.qlDayCounterYearFraction("Act/365 (Fixed)",B606,K606)))</f>
        <v/>
      </c>
    </row>
    <row r="607" spans="2:44">
      <c r="B607" s="210">
        <f t="shared" ca="1" si="36"/>
        <v>42276</v>
      </c>
      <c r="C607" s="107" t="s">
        <v>209</v>
      </c>
      <c r="D607" s="107" t="s">
        <v>50</v>
      </c>
      <c r="E607" s="107">
        <v>25</v>
      </c>
      <c r="F607" s="209" t="str">
        <f t="shared" si="37"/>
        <v>EUR FWD PREM 25 1M30Y</v>
      </c>
      <c r="G607" s="212">
        <f t="shared" si="38"/>
        <v>8.4400000000000013E-3</v>
      </c>
      <c r="H607" s="213" t="str">
        <f>VLOOKUP(F607,SwaptionVols!$Z:$AE,4,FALSE)</f>
        <v>#N/A N/A</v>
      </c>
      <c r="I607" s="211" t="s">
        <v>7574</v>
      </c>
      <c r="J607" s="211" t="s">
        <v>7575</v>
      </c>
      <c r="K607" s="210">
        <f ca="1">_xll.qlCalendarAdvance(I607,B607,C607,J607)</f>
        <v>42306</v>
      </c>
      <c r="L607" s="210">
        <f ca="1">_xll.qlCalendarAdvance(I607,K607,"2d")</f>
        <v>42310</v>
      </c>
      <c r="M607" s="210">
        <f ca="1">_xll.qlCalendarAdvance(I607,L607,D607,"unadjusted")</f>
        <v>53268</v>
      </c>
      <c r="N607" s="211" t="s">
        <v>41</v>
      </c>
      <c r="O607" s="211" t="s">
        <v>7574</v>
      </c>
      <c r="P607" s="211" t="s">
        <v>7575</v>
      </c>
      <c r="Q607" s="211" t="s">
        <v>7575</v>
      </c>
      <c r="R607" s="211" t="s">
        <v>7670</v>
      </c>
      <c r="S607" s="214" t="str">
        <f ca="1">_xll.qlSchedule(,L607,M607,N607,O607,P607,Q607,R607)</f>
        <v>obj_00859#0000</v>
      </c>
      <c r="T607" s="211" t="s">
        <v>58</v>
      </c>
      <c r="U607" s="211" t="s">
        <v>7574</v>
      </c>
      <c r="V607" s="211" t="s">
        <v>7575</v>
      </c>
      <c r="W607" s="211" t="s">
        <v>7575</v>
      </c>
      <c r="X607" s="211" t="s">
        <v>7670</v>
      </c>
      <c r="Y607" s="214" t="str">
        <f ca="1">_xll.qlSchedule(,L607,M607,T607,U607,V607,W607,X607)</f>
        <v>obj_00a20#0000</v>
      </c>
      <c r="Z607" s="215" t="s">
        <v>7671</v>
      </c>
      <c r="AA607" s="216" t="s">
        <v>7640</v>
      </c>
      <c r="AB607" s="216" t="s">
        <v>7672</v>
      </c>
      <c r="AC607" s="214" t="str">
        <f ca="1">_xll.qlVanillaSwap(,,,S607,,Z607,Y607,AA607,,AB607)</f>
        <v>obj_00a4d#0000</v>
      </c>
      <c r="AD607" s="214" t="b">
        <f ca="1">_xll.qlInstrumentSetPricingEngine(AC607,_xll.qlDiscountingSwapEngine(,"YC-EUR-EONIA"))</f>
        <v>1</v>
      </c>
      <c r="AE607" s="217">
        <f ca="1">_xll.qlVanillaSwapFairRate(AC607,AD607)</f>
        <v>1.5182404158721968E-2</v>
      </c>
      <c r="AF607" s="209" t="str">
        <f t="shared" si="39"/>
        <v>Payer</v>
      </c>
      <c r="AG607" s="218">
        <v>10000</v>
      </c>
      <c r="AH607" s="219" t="str">
        <f ca="1">_xll.qlVanillaSwap(,AF607,AG607,S607,AE607+E607%%,Z607,Y607,AA607,,AB607)</f>
        <v>obj_01260#0000</v>
      </c>
      <c r="AI607" s="219" t="str">
        <f ca="1">_xll.qlEuropeanExercise(,K607)</f>
        <v>obj_00734#0000</v>
      </c>
      <c r="AJ607" s="211" t="s">
        <v>7669</v>
      </c>
      <c r="AK607" s="220" t="str">
        <f ca="1">_xll.qlSwaption(,AH607,AI607,AJ607)</f>
        <v>obj_014b5#0000</v>
      </c>
      <c r="AL607" s="221" t="str">
        <f ca="1">_xll.qlConstantSwaptionVolatility(,,I607,J607,G607)</f>
        <v>obj_001cb#0000</v>
      </c>
      <c r="AM607" s="221" t="b">
        <f ca="1">_xll.qlInstrumentSetPricingEngine(AK607,_xll.qlBachelierBlackSwaptionEngine(,"YC-EUR-EONIA",AL607))</f>
        <v>1</v>
      </c>
      <c r="AN607" s="222">
        <f ca="1">_xll.qlInstrumentNPV(AK607,AM607)/_xll.qlYieldTSDiscount("YC-EUR-EONIA",L607)</f>
        <v>45.313714985462511</v>
      </c>
      <c r="AO607" s="222">
        <f ca="1">_xll.qlInstrumentResults(AK607,"annuity",AM607)</f>
        <v>239570.89125599546</v>
      </c>
      <c r="AP607" s="223" t="e">
        <f ca="1">H607*_xll.qlYieldTSDiscount("YC-EUR-EONIA",L607)/AO607</f>
        <v>#VALUE!</v>
      </c>
      <c r="AQ607" s="224" t="str">
        <f ca="1">IF(ISERROR(AP607),"",_xll.qlBachelierBlackFormulaImpliedVol(IF(AF607="Receiver","Put",IF(AF607="Payer","Call","NA")),AE607+E607%%,AE607,_xll.qlDayCounterYearFraction("Act/365 (Fixed)",B607,K607),AP607))</f>
        <v/>
      </c>
      <c r="AR607" s="225" t="str">
        <f ca="1">IF(ISERROR(AP607),"",_xll.qlBlackFormulaImpliedStdDev(IF(AF607="Receiver","Put",IF(AF607="Payer","Call","NA")),AE607+E607%%,AE607,AP607)/SQRT(_xll.qlDayCounterYearFraction("Act/365 (Fixed)",B607,K607)))</f>
        <v/>
      </c>
    </row>
    <row r="608" spans="2:44">
      <c r="B608" s="210">
        <f t="shared" ca="1" si="36"/>
        <v>42276</v>
      </c>
      <c r="C608" s="107" t="s">
        <v>209</v>
      </c>
      <c r="D608" s="107" t="s">
        <v>50</v>
      </c>
      <c r="E608" s="107">
        <v>50</v>
      </c>
      <c r="F608" s="209" t="str">
        <f t="shared" si="37"/>
        <v>EUR FWD PREM 50 1M30Y</v>
      </c>
      <c r="G608" s="212">
        <f t="shared" si="38"/>
        <v>8.4400000000000013E-3</v>
      </c>
      <c r="H608" s="213" t="str">
        <f>VLOOKUP(F608,SwaptionVols!$Z:$AE,4,FALSE)</f>
        <v>#N/A N/A</v>
      </c>
      <c r="I608" s="211" t="s">
        <v>7574</v>
      </c>
      <c r="J608" s="211" t="s">
        <v>7575</v>
      </c>
      <c r="K608" s="210">
        <f ca="1">_xll.qlCalendarAdvance(I608,B608,C608,J608)</f>
        <v>42306</v>
      </c>
      <c r="L608" s="210">
        <f ca="1">_xll.qlCalendarAdvance(I608,K608,"2d")</f>
        <v>42310</v>
      </c>
      <c r="M608" s="210">
        <f ca="1">_xll.qlCalendarAdvance(I608,L608,D608,"unadjusted")</f>
        <v>53268</v>
      </c>
      <c r="N608" s="211" t="s">
        <v>41</v>
      </c>
      <c r="O608" s="211" t="s">
        <v>7574</v>
      </c>
      <c r="P608" s="211" t="s">
        <v>7575</v>
      </c>
      <c r="Q608" s="211" t="s">
        <v>7575</v>
      </c>
      <c r="R608" s="211" t="s">
        <v>7670</v>
      </c>
      <c r="S608" s="214" t="str">
        <f ca="1">_xll.qlSchedule(,L608,M608,N608,O608,P608,Q608,R608)</f>
        <v>obj_007a1#0000</v>
      </c>
      <c r="T608" s="211" t="s">
        <v>58</v>
      </c>
      <c r="U608" s="211" t="s">
        <v>7574</v>
      </c>
      <c r="V608" s="211" t="s">
        <v>7575</v>
      </c>
      <c r="W608" s="211" t="s">
        <v>7575</v>
      </c>
      <c r="X608" s="211" t="s">
        <v>7670</v>
      </c>
      <c r="Y608" s="214" t="str">
        <f ca="1">_xll.qlSchedule(,L608,M608,T608,U608,V608,W608,X608)</f>
        <v>obj_00aa6#0000</v>
      </c>
      <c r="Z608" s="215" t="s">
        <v>7671</v>
      </c>
      <c r="AA608" s="216" t="s">
        <v>7640</v>
      </c>
      <c r="AB608" s="216" t="s">
        <v>7672</v>
      </c>
      <c r="AC608" s="214" t="str">
        <f ca="1">_xll.qlVanillaSwap(,,,S608,,Z608,Y608,AA608,,AB608)</f>
        <v>obj_00aec#0000</v>
      </c>
      <c r="AD608" s="214" t="b">
        <f ca="1">_xll.qlInstrumentSetPricingEngine(AC608,_xll.qlDiscountingSwapEngine(,"YC-EUR-EONIA"))</f>
        <v>1</v>
      </c>
      <c r="AE608" s="217">
        <f ca="1">_xll.qlVanillaSwapFairRate(AC608,AD608)</f>
        <v>1.5182404158721968E-2</v>
      </c>
      <c r="AF608" s="209" t="str">
        <f t="shared" si="39"/>
        <v>Payer</v>
      </c>
      <c r="AG608" s="218">
        <v>10000</v>
      </c>
      <c r="AH608" s="219" t="str">
        <f ca="1">_xll.qlVanillaSwap(,AF608,AG608,S608,AE608+E608%%,Z608,Y608,AA608,,AB608)</f>
        <v>obj_0151c#0000</v>
      </c>
      <c r="AI608" s="219" t="str">
        <f ca="1">_xll.qlEuropeanExercise(,K608)</f>
        <v>obj_004b9#0000</v>
      </c>
      <c r="AJ608" s="211" t="s">
        <v>7669</v>
      </c>
      <c r="AK608" s="220" t="str">
        <f ca="1">_xll.qlSwaption(,AH608,AI608,AJ608)</f>
        <v>obj_017ac#0000</v>
      </c>
      <c r="AL608" s="221" t="str">
        <f ca="1">_xll.qlConstantSwaptionVolatility(,,I608,J608,G608)</f>
        <v>obj_00126#0000</v>
      </c>
      <c r="AM608" s="221" t="b">
        <f ca="1">_xll.qlInstrumentSetPricingEngine(AK608,_xll.qlBachelierBlackSwaptionEngine(,"YC-EUR-EONIA",AL608))</f>
        <v>1</v>
      </c>
      <c r="AN608" s="222">
        <f ca="1">_xll.qlInstrumentNPV(AK608,AM608)/_xll.qlYieldTSDiscount("YC-EUR-EONIA",L608)</f>
        <v>4.1117583455382158</v>
      </c>
      <c r="AO608" s="222">
        <f ca="1">_xll.qlInstrumentResults(AK608,"annuity",AM608)</f>
        <v>239570.89125599546</v>
      </c>
      <c r="AP608" s="223" t="e">
        <f ca="1">H608*_xll.qlYieldTSDiscount("YC-EUR-EONIA",L608)/AO608</f>
        <v>#VALUE!</v>
      </c>
      <c r="AQ608" s="224" t="str">
        <f ca="1">IF(ISERROR(AP608),"",_xll.qlBachelierBlackFormulaImpliedVol(IF(AF608="Receiver","Put",IF(AF608="Payer","Call","NA")),AE608+E608%%,AE608,_xll.qlDayCounterYearFraction("Act/365 (Fixed)",B608,K608),AP608))</f>
        <v/>
      </c>
      <c r="AR608" s="225" t="str">
        <f ca="1">IF(ISERROR(AP608),"",_xll.qlBlackFormulaImpliedStdDev(IF(AF608="Receiver","Put",IF(AF608="Payer","Call","NA")),AE608+E608%%,AE608,AP608)/SQRT(_xll.qlDayCounterYearFraction("Act/365 (Fixed)",B608,K608)))</f>
        <v/>
      </c>
    </row>
    <row r="609" spans="2:44">
      <c r="B609" s="210">
        <f t="shared" ca="1" si="36"/>
        <v>42276</v>
      </c>
      <c r="C609" s="107" t="s">
        <v>209</v>
      </c>
      <c r="D609" s="107" t="s">
        <v>50</v>
      </c>
      <c r="E609" s="107">
        <v>100</v>
      </c>
      <c r="F609" s="209" t="str">
        <f t="shared" si="37"/>
        <v>EUR FWD PREM 100 1M30Y</v>
      </c>
      <c r="G609" s="212">
        <f t="shared" si="38"/>
        <v>8.4400000000000013E-3</v>
      </c>
      <c r="H609" s="213" t="str">
        <f>VLOOKUP(F609,SwaptionVols!$Z:$AE,4,FALSE)</f>
        <v>#N/A N/A</v>
      </c>
      <c r="I609" s="211" t="s">
        <v>7574</v>
      </c>
      <c r="J609" s="211" t="s">
        <v>7575</v>
      </c>
      <c r="K609" s="210">
        <f ca="1">_xll.qlCalendarAdvance(I609,B609,C609,J609)</f>
        <v>42306</v>
      </c>
      <c r="L609" s="210">
        <f ca="1">_xll.qlCalendarAdvance(I609,K609,"2d")</f>
        <v>42310</v>
      </c>
      <c r="M609" s="210">
        <f ca="1">_xll.qlCalendarAdvance(I609,L609,D609,"unadjusted")</f>
        <v>53268</v>
      </c>
      <c r="N609" s="211" t="s">
        <v>41</v>
      </c>
      <c r="O609" s="211" t="s">
        <v>7574</v>
      </c>
      <c r="P609" s="211" t="s">
        <v>7575</v>
      </c>
      <c r="Q609" s="211" t="s">
        <v>7575</v>
      </c>
      <c r="R609" s="211" t="s">
        <v>7670</v>
      </c>
      <c r="S609" s="214" t="str">
        <f ca="1">_xll.qlSchedule(,L609,M609,N609,O609,P609,Q609,R609)</f>
        <v>obj_00617#0000</v>
      </c>
      <c r="T609" s="211" t="s">
        <v>58</v>
      </c>
      <c r="U609" s="211" t="s">
        <v>7574</v>
      </c>
      <c r="V609" s="211" t="s">
        <v>7575</v>
      </c>
      <c r="W609" s="211" t="s">
        <v>7575</v>
      </c>
      <c r="X609" s="211" t="s">
        <v>7670</v>
      </c>
      <c r="Y609" s="214" t="str">
        <f ca="1">_xll.qlSchedule(,L609,M609,T609,U609,V609,W609,X609)</f>
        <v>obj_0071b#0000</v>
      </c>
      <c r="Z609" s="215" t="s">
        <v>7671</v>
      </c>
      <c r="AA609" s="216" t="s">
        <v>7640</v>
      </c>
      <c r="AB609" s="216" t="s">
        <v>7672</v>
      </c>
      <c r="AC609" s="214" t="str">
        <f ca="1">_xll.qlVanillaSwap(,,,S609,,Z609,Y609,AA609,,AB609)</f>
        <v>obj_00a37#0000</v>
      </c>
      <c r="AD609" s="214" t="b">
        <f ca="1">_xll.qlInstrumentSetPricingEngine(AC609,_xll.qlDiscountingSwapEngine(,"YC-EUR-EONIA"))</f>
        <v>1</v>
      </c>
      <c r="AE609" s="217">
        <f ca="1">_xll.qlVanillaSwapFairRate(AC609,AD609)</f>
        <v>1.5182404158721968E-2</v>
      </c>
      <c r="AF609" s="209" t="str">
        <f t="shared" si="39"/>
        <v>Payer</v>
      </c>
      <c r="AG609" s="218">
        <v>10000</v>
      </c>
      <c r="AH609" s="219" t="str">
        <f ca="1">_xll.qlVanillaSwap(,AF609,AG609,S609,AE609+E609%%,Z609,Y609,AA609,,AB609)</f>
        <v>obj_0131a#0000</v>
      </c>
      <c r="AI609" s="219" t="str">
        <f ca="1">_xll.qlEuropeanExercise(,K609)</f>
        <v>obj_006ac#0000</v>
      </c>
      <c r="AJ609" s="211" t="s">
        <v>7669</v>
      </c>
      <c r="AK609" s="220" t="str">
        <f ca="1">_xll.qlSwaption(,AH609,AI609,AJ609)</f>
        <v>obj_01467#0000</v>
      </c>
      <c r="AL609" s="221" t="str">
        <f ca="1">_xll.qlConstantSwaptionVolatility(,,I609,J609,G609)</f>
        <v>obj_00145#0000</v>
      </c>
      <c r="AM609" s="221" t="b">
        <f ca="1">_xll.qlInstrumentSetPricingEngine(AK609,_xll.qlBachelierBlackSwaptionEngine(,"YC-EUR-EONIA",AL609))</f>
        <v>1</v>
      </c>
      <c r="AN609" s="222">
        <f ca="1">_xll.qlInstrumentNPV(AK609,AM609)/_xll.qlYieldTSDiscount("YC-EUR-EONIA",L609)</f>
        <v>2.2804076113388523E-3</v>
      </c>
      <c r="AO609" s="222">
        <f ca="1">_xll.qlInstrumentResults(AK609,"annuity",AM609)</f>
        <v>239570.89125599465</v>
      </c>
      <c r="AP609" s="223" t="e">
        <f ca="1">H609*_xll.qlYieldTSDiscount("YC-EUR-EONIA",L609)/AO609</f>
        <v>#VALUE!</v>
      </c>
      <c r="AQ609" s="224" t="str">
        <f ca="1">IF(ISERROR(AP609),"",_xll.qlBachelierBlackFormulaImpliedVol(IF(AF609="Receiver","Put",IF(AF609="Payer","Call","NA")),AE609+E609%%,AE609,_xll.qlDayCounterYearFraction("Act/365 (Fixed)",B609,K609),AP609))</f>
        <v/>
      </c>
      <c r="AR609" s="225" t="str">
        <f ca="1">IF(ISERROR(AP609),"",_xll.qlBlackFormulaImpliedStdDev(IF(AF609="Receiver","Put",IF(AF609="Payer","Call","NA")),AE609+E609%%,AE609,AP609)/SQRT(_xll.qlDayCounterYearFraction("Act/365 (Fixed)",B609,K609)))</f>
        <v/>
      </c>
    </row>
    <row r="610" spans="2:44">
      <c r="B610" s="210">
        <f t="shared" ca="1" si="36"/>
        <v>42276</v>
      </c>
      <c r="C610" s="107" t="s">
        <v>209</v>
      </c>
      <c r="D610" s="107" t="s">
        <v>50</v>
      </c>
      <c r="E610" s="107">
        <v>200</v>
      </c>
      <c r="F610" s="209" t="str">
        <f t="shared" si="37"/>
        <v>EUR FWD PREM 200 1M30Y</v>
      </c>
      <c r="G610" s="212">
        <f t="shared" si="38"/>
        <v>8.4400000000000013E-3</v>
      </c>
      <c r="H610" s="213" t="str">
        <f>VLOOKUP(F610,SwaptionVols!$Z:$AE,4,FALSE)</f>
        <v>#N/A N/A</v>
      </c>
      <c r="I610" s="211" t="s">
        <v>7574</v>
      </c>
      <c r="J610" s="211" t="s">
        <v>7575</v>
      </c>
      <c r="K610" s="210">
        <f ca="1">_xll.qlCalendarAdvance(I610,B610,C610,J610)</f>
        <v>42306</v>
      </c>
      <c r="L610" s="210">
        <f ca="1">_xll.qlCalendarAdvance(I610,K610,"2d")</f>
        <v>42310</v>
      </c>
      <c r="M610" s="210">
        <f ca="1">_xll.qlCalendarAdvance(I610,L610,D610,"unadjusted")</f>
        <v>53268</v>
      </c>
      <c r="N610" s="211" t="s">
        <v>41</v>
      </c>
      <c r="O610" s="211" t="s">
        <v>7574</v>
      </c>
      <c r="P610" s="211" t="s">
        <v>7575</v>
      </c>
      <c r="Q610" s="211" t="s">
        <v>7575</v>
      </c>
      <c r="R610" s="211" t="s">
        <v>7670</v>
      </c>
      <c r="S610" s="214" t="str">
        <f ca="1">_xll.qlSchedule(,L610,M610,N610,O610,P610,Q610,R610)</f>
        <v>obj_005de#0000</v>
      </c>
      <c r="T610" s="211" t="s">
        <v>58</v>
      </c>
      <c r="U610" s="211" t="s">
        <v>7574</v>
      </c>
      <c r="V610" s="211" t="s">
        <v>7575</v>
      </c>
      <c r="W610" s="211" t="s">
        <v>7575</v>
      </c>
      <c r="X610" s="211" t="s">
        <v>7670</v>
      </c>
      <c r="Y610" s="214" t="str">
        <f ca="1">_xll.qlSchedule(,L610,M610,T610,U610,V610,W610,X610)</f>
        <v>obj_00640#0000</v>
      </c>
      <c r="Z610" s="215" t="s">
        <v>7671</v>
      </c>
      <c r="AA610" s="216" t="s">
        <v>7640</v>
      </c>
      <c r="AB610" s="216" t="s">
        <v>7672</v>
      </c>
      <c r="AC610" s="214" t="str">
        <f ca="1">_xll.qlVanillaSwap(,,,S610,,Z610,Y610,AA610,,AB610)</f>
        <v>obj_00c3c#0000</v>
      </c>
      <c r="AD610" s="214" t="b">
        <f ca="1">_xll.qlInstrumentSetPricingEngine(AC610,_xll.qlDiscountingSwapEngine(,"YC-EUR-EONIA"))</f>
        <v>1</v>
      </c>
      <c r="AE610" s="217">
        <f ca="1">_xll.qlVanillaSwapFairRate(AC610,AD610)</f>
        <v>1.5182404158721968E-2</v>
      </c>
      <c r="AF610" s="209" t="str">
        <f t="shared" si="39"/>
        <v>Payer</v>
      </c>
      <c r="AG610" s="218">
        <v>10000</v>
      </c>
      <c r="AH610" s="219" t="str">
        <f ca="1">_xll.qlVanillaSwap(,AF610,AG610,S610,AE610+E610%%,Z610,Y610,AA610,,AB610)</f>
        <v>obj_0131f#0000</v>
      </c>
      <c r="AI610" s="219" t="str">
        <f ca="1">_xll.qlEuropeanExercise(,K610)</f>
        <v>obj_00354#0000</v>
      </c>
      <c r="AJ610" s="211" t="s">
        <v>7669</v>
      </c>
      <c r="AK610" s="220" t="str">
        <f ca="1">_xll.qlSwaption(,AH610,AI610,AJ610)</f>
        <v>obj_0157f#0000</v>
      </c>
      <c r="AL610" s="221" t="str">
        <f ca="1">_xll.qlConstantSwaptionVolatility(,,I610,J610,G610)</f>
        <v>obj_00148#0000</v>
      </c>
      <c r="AM610" s="221" t="b">
        <f ca="1">_xll.qlInstrumentSetPricingEngine(AK610,_xll.qlBachelierBlackSwaptionEngine(,"YC-EUR-EONIA",AL610))</f>
        <v>1</v>
      </c>
      <c r="AN610" s="222">
        <f ca="1">_xll.qlInstrumentNPV(AK610,AM610)/_xll.qlYieldTSDiscount("YC-EUR-EONIA",L610)</f>
        <v>4.7408758332624059E-15</v>
      </c>
      <c r="AO610" s="222">
        <f ca="1">_xll.qlInstrumentResults(AK610,"annuity",AM610)</f>
        <v>239570.89125599465</v>
      </c>
      <c r="AP610" s="223" t="e">
        <f ca="1">H610*_xll.qlYieldTSDiscount("YC-EUR-EONIA",L610)/AO610</f>
        <v>#VALUE!</v>
      </c>
      <c r="AQ610" s="224" t="str">
        <f ca="1">IF(ISERROR(AP610),"",_xll.qlBachelierBlackFormulaImpliedVol(IF(AF610="Receiver","Put",IF(AF610="Payer","Call","NA")),AE610+E610%%,AE610,_xll.qlDayCounterYearFraction("Act/365 (Fixed)",B610,K610),AP610))</f>
        <v/>
      </c>
      <c r="AR610" s="225" t="str">
        <f ca="1">IF(ISERROR(AP610),"",_xll.qlBlackFormulaImpliedStdDev(IF(AF610="Receiver","Put",IF(AF610="Payer","Call","NA")),AE610+E610%%,AE610,AP610)/SQRT(_xll.qlDayCounterYearFraction("Act/365 (Fixed)",B610,K610)))</f>
        <v/>
      </c>
    </row>
    <row r="611" spans="2:44">
      <c r="B611" s="210">
        <f t="shared" ca="1" si="36"/>
        <v>42276</v>
      </c>
      <c r="C611" s="107" t="s">
        <v>54</v>
      </c>
      <c r="D611" s="107" t="s">
        <v>50</v>
      </c>
      <c r="E611" s="107">
        <v>-200</v>
      </c>
      <c r="F611" s="209" t="str">
        <f t="shared" si="37"/>
        <v>EUR FWD PREM-200 3M30Y</v>
      </c>
      <c r="G611" s="212">
        <f t="shared" si="38"/>
        <v>8.09E-3</v>
      </c>
      <c r="H611" s="213" t="str">
        <f>VLOOKUP(F611,SwaptionVols!$Z:$AE,4,FALSE)</f>
        <v>#N/A N/A</v>
      </c>
      <c r="I611" s="211" t="s">
        <v>7574</v>
      </c>
      <c r="J611" s="211" t="s">
        <v>7575</v>
      </c>
      <c r="K611" s="210">
        <f ca="1">_xll.qlCalendarAdvance(I611,B611,C611,J611)</f>
        <v>42367</v>
      </c>
      <c r="L611" s="210">
        <f ca="1">_xll.qlCalendarAdvance(I611,K611,"2d")</f>
        <v>42369</v>
      </c>
      <c r="M611" s="210">
        <f ca="1">_xll.qlCalendarAdvance(I611,L611,D611,"unadjusted")</f>
        <v>53327</v>
      </c>
      <c r="N611" s="211" t="s">
        <v>41</v>
      </c>
      <c r="O611" s="211" t="s">
        <v>7574</v>
      </c>
      <c r="P611" s="211" t="s">
        <v>7575</v>
      </c>
      <c r="Q611" s="211" t="s">
        <v>7575</v>
      </c>
      <c r="R611" s="211" t="s">
        <v>7670</v>
      </c>
      <c r="S611" s="214" t="str">
        <f ca="1">_xll.qlSchedule(,L611,M611,N611,O611,P611,Q611,R611)</f>
        <v>obj_00cbf#0000</v>
      </c>
      <c r="T611" s="211" t="s">
        <v>58</v>
      </c>
      <c r="U611" s="211" t="s">
        <v>7574</v>
      </c>
      <c r="V611" s="211" t="s">
        <v>7575</v>
      </c>
      <c r="W611" s="211" t="s">
        <v>7575</v>
      </c>
      <c r="X611" s="211" t="s">
        <v>7670</v>
      </c>
      <c r="Y611" s="214" t="str">
        <f ca="1">_xll.qlSchedule(,L611,M611,T611,U611,V611,W611,X611)</f>
        <v>obj_0074e#0000</v>
      </c>
      <c r="Z611" s="215" t="s">
        <v>7671</v>
      </c>
      <c r="AA611" s="216" t="s">
        <v>7640</v>
      </c>
      <c r="AB611" s="216" t="s">
        <v>7672</v>
      </c>
      <c r="AC611" s="214" t="str">
        <f ca="1">_xll.qlVanillaSwap(,,,S611,,Z611,Y611,AA611,,AB611)</f>
        <v>obj_00cc0#0000</v>
      </c>
      <c r="AD611" s="214" t="b">
        <f ca="1">_xll.qlInstrumentSetPricingEngine(AC611,_xll.qlDiscountingSwapEngine(,"YC-EUR-EONIA"))</f>
        <v>1</v>
      </c>
      <c r="AE611" s="217">
        <f ca="1">_xll.qlVanillaSwapFairRate(AC611,AD611)</f>
        <v>1.5272191904113695E-2</v>
      </c>
      <c r="AF611" s="209" t="str">
        <f t="shared" si="39"/>
        <v>Receiver</v>
      </c>
      <c r="AG611" s="218">
        <v>10000</v>
      </c>
      <c r="AH611" s="219" t="str">
        <f ca="1">_xll.qlVanillaSwap(,AF611,AG611,S611,AE611+E611%%,Z611,Y611,AA611,,AB611)</f>
        <v>obj_01581#0000</v>
      </c>
      <c r="AI611" s="219" t="str">
        <f ca="1">_xll.qlEuropeanExercise(,K611)</f>
        <v>obj_00403#0000</v>
      </c>
      <c r="AJ611" s="211" t="s">
        <v>7669</v>
      </c>
      <c r="AK611" s="220" t="str">
        <f ca="1">_xll.qlSwaption(,AH611,AI611,AJ611)</f>
        <v>obj_017b7#0000</v>
      </c>
      <c r="AL611" s="221" t="str">
        <f ca="1">_xll.qlConstantSwaptionVolatility(,,I611,J611,G611)</f>
        <v>obj_002ae#0000</v>
      </c>
      <c r="AM611" s="221" t="b">
        <f ca="1">_xll.qlInstrumentSetPricingEngine(AK611,_xll.qlBachelierBlackSwaptionEngine(,"YC-EUR-EONIA",AL611))</f>
        <v>1</v>
      </c>
      <c r="AN611" s="222">
        <f ca="1">_xll.qlInstrumentNPV(AK611,AM611)/_xll.qlYieldTSDiscount("YC-EUR-EONIA",L611)</f>
        <v>6.7075382228095194E-5</v>
      </c>
      <c r="AO611" s="222">
        <f ca="1">_xll.qlInstrumentResults(AK611,"annuity",AM611)</f>
        <v>239400.89417154525</v>
      </c>
      <c r="AP611" s="223" t="e">
        <f ca="1">H611*_xll.qlYieldTSDiscount("YC-EUR-EONIA",L611)/AO611</f>
        <v>#VALUE!</v>
      </c>
      <c r="AQ611" s="224" t="str">
        <f ca="1">IF(ISERROR(AP611),"",_xll.qlBachelierBlackFormulaImpliedVol(IF(AF611="Receiver","Put",IF(AF611="Payer","Call","NA")),AE611+E611%%,AE611,_xll.qlDayCounterYearFraction("Act/365 (Fixed)",B611,K611),AP611))</f>
        <v/>
      </c>
      <c r="AR611" s="225" t="str">
        <f ca="1">IF(ISERROR(AP611),"",_xll.qlBlackFormulaImpliedStdDev(IF(AF611="Receiver","Put",IF(AF611="Payer","Call","NA")),AE611+E611%%,AE611,AP611)/SQRT(_xll.qlDayCounterYearFraction("Act/365 (Fixed)",B611,K611)))</f>
        <v/>
      </c>
    </row>
    <row r="612" spans="2:44">
      <c r="B612" s="210">
        <f t="shared" ca="1" si="36"/>
        <v>42276</v>
      </c>
      <c r="C612" s="107" t="s">
        <v>54</v>
      </c>
      <c r="D612" s="107" t="s">
        <v>50</v>
      </c>
      <c r="E612" s="107">
        <v>-100</v>
      </c>
      <c r="F612" s="209" t="str">
        <f t="shared" si="37"/>
        <v>EUR FWD PREM-100 3M30Y</v>
      </c>
      <c r="G612" s="212">
        <f t="shared" si="38"/>
        <v>8.09E-3</v>
      </c>
      <c r="H612" s="213" t="str">
        <f>VLOOKUP(F612,SwaptionVols!$Z:$AE,4,FALSE)</f>
        <v>#N/A N/A</v>
      </c>
      <c r="I612" s="211" t="s">
        <v>7574</v>
      </c>
      <c r="J612" s="211" t="s">
        <v>7575</v>
      </c>
      <c r="K612" s="210">
        <f ca="1">_xll.qlCalendarAdvance(I612,B612,C612,J612)</f>
        <v>42367</v>
      </c>
      <c r="L612" s="210">
        <f ca="1">_xll.qlCalendarAdvance(I612,K612,"2d")</f>
        <v>42369</v>
      </c>
      <c r="M612" s="210">
        <f ca="1">_xll.qlCalendarAdvance(I612,L612,D612,"unadjusted")</f>
        <v>53327</v>
      </c>
      <c r="N612" s="211" t="s">
        <v>41</v>
      </c>
      <c r="O612" s="211" t="s">
        <v>7574</v>
      </c>
      <c r="P612" s="211" t="s">
        <v>7575</v>
      </c>
      <c r="Q612" s="211" t="s">
        <v>7575</v>
      </c>
      <c r="R612" s="211" t="s">
        <v>7670</v>
      </c>
      <c r="S612" s="214" t="str">
        <f ca="1">_xll.qlSchedule(,L612,M612,N612,O612,P612,Q612,R612)</f>
        <v>obj_00961#0000</v>
      </c>
      <c r="T612" s="211" t="s">
        <v>58</v>
      </c>
      <c r="U612" s="211" t="s">
        <v>7574</v>
      </c>
      <c r="V612" s="211" t="s">
        <v>7575</v>
      </c>
      <c r="W612" s="211" t="s">
        <v>7575</v>
      </c>
      <c r="X612" s="211" t="s">
        <v>7670</v>
      </c>
      <c r="Y612" s="214" t="str">
        <f ca="1">_xll.qlSchedule(,L612,M612,T612,U612,V612,W612,X612)</f>
        <v>obj_00960#0000</v>
      </c>
      <c r="Z612" s="215" t="s">
        <v>7671</v>
      </c>
      <c r="AA612" s="216" t="s">
        <v>7640</v>
      </c>
      <c r="AB612" s="216" t="s">
        <v>7672</v>
      </c>
      <c r="AC612" s="214" t="str">
        <f ca="1">_xll.qlVanillaSwap(,,,S612,,Z612,Y612,AA612,,AB612)</f>
        <v>obj_00aed#0000</v>
      </c>
      <c r="AD612" s="214" t="b">
        <f ca="1">_xll.qlInstrumentSetPricingEngine(AC612,_xll.qlDiscountingSwapEngine(,"YC-EUR-EONIA"))</f>
        <v>1</v>
      </c>
      <c r="AE612" s="217">
        <f ca="1">_xll.qlVanillaSwapFairRate(AC612,AD612)</f>
        <v>1.5272191904113695E-2</v>
      </c>
      <c r="AF612" s="209" t="str">
        <f t="shared" si="39"/>
        <v>Receiver</v>
      </c>
      <c r="AG612" s="218">
        <v>10000</v>
      </c>
      <c r="AH612" s="219" t="str">
        <f ca="1">_xll.qlVanillaSwap(,AF612,AG612,S612,AE612+E612%%,Z612,Y612,AA612,,AB612)</f>
        <v>obj_01402#0000</v>
      </c>
      <c r="AI612" s="219" t="str">
        <f ca="1">_xll.qlEuropeanExercise(,K612)</f>
        <v>obj_00cb0#0000</v>
      </c>
      <c r="AJ612" s="211" t="s">
        <v>7669</v>
      </c>
      <c r="AK612" s="220" t="str">
        <f ca="1">_xll.qlSwaption(,AH612,AI612,AJ612)</f>
        <v>obj_0149f#0000</v>
      </c>
      <c r="AL612" s="221" t="str">
        <f ca="1">_xll.qlConstantSwaptionVolatility(,,I612,J612,G612)</f>
        <v>obj_00259#0000</v>
      </c>
      <c r="AM612" s="221" t="b">
        <f ca="1">_xll.qlInstrumentSetPricingEngine(AK612,_xll.qlBachelierBlackSwaptionEngine(,"YC-EUR-EONIA",AL612))</f>
        <v>1</v>
      </c>
      <c r="AN612" s="222">
        <f ca="1">_xll.qlInstrumentNPV(AK612,AM612)/_xll.qlYieldTSDiscount("YC-EUR-EONIA",L612)</f>
        <v>2.0891042250546965</v>
      </c>
      <c r="AO612" s="222">
        <f ca="1">_xll.qlInstrumentResults(AK612,"annuity",AM612)</f>
        <v>239400.89417154525</v>
      </c>
      <c r="AP612" s="223" t="e">
        <f ca="1">H612*_xll.qlYieldTSDiscount("YC-EUR-EONIA",L612)/AO612</f>
        <v>#VALUE!</v>
      </c>
      <c r="AQ612" s="224" t="str">
        <f ca="1">IF(ISERROR(AP612),"",_xll.qlBachelierBlackFormulaImpliedVol(IF(AF612="Receiver","Put",IF(AF612="Payer","Call","NA")),AE612+E612%%,AE612,_xll.qlDayCounterYearFraction("Act/365 (Fixed)",B612,K612),AP612))</f>
        <v/>
      </c>
      <c r="AR612" s="225" t="str">
        <f ca="1">IF(ISERROR(AP612),"",_xll.qlBlackFormulaImpliedStdDev(IF(AF612="Receiver","Put",IF(AF612="Payer","Call","NA")),AE612+E612%%,AE612,AP612)/SQRT(_xll.qlDayCounterYearFraction("Act/365 (Fixed)",B612,K612)))</f>
        <v/>
      </c>
    </row>
    <row r="613" spans="2:44">
      <c r="B613" s="210">
        <f t="shared" ca="1" si="36"/>
        <v>42276</v>
      </c>
      <c r="C613" s="107" t="s">
        <v>54</v>
      </c>
      <c r="D613" s="107" t="s">
        <v>50</v>
      </c>
      <c r="E613" s="107">
        <v>-50</v>
      </c>
      <c r="F613" s="209" t="str">
        <f t="shared" si="37"/>
        <v>EUR FWD PREM-50 3M30Y</v>
      </c>
      <c r="G613" s="212">
        <f t="shared" si="38"/>
        <v>8.09E-3</v>
      </c>
      <c r="H613" s="213" t="str">
        <f>VLOOKUP(F613,SwaptionVols!$Z:$AE,4,FALSE)</f>
        <v>#N/A N/A</v>
      </c>
      <c r="I613" s="211" t="s">
        <v>7574</v>
      </c>
      <c r="J613" s="211" t="s">
        <v>7575</v>
      </c>
      <c r="K613" s="210">
        <f ca="1">_xll.qlCalendarAdvance(I613,B613,C613,J613)</f>
        <v>42367</v>
      </c>
      <c r="L613" s="210">
        <f ca="1">_xll.qlCalendarAdvance(I613,K613,"2d")</f>
        <v>42369</v>
      </c>
      <c r="M613" s="210">
        <f ca="1">_xll.qlCalendarAdvance(I613,L613,D613,"unadjusted")</f>
        <v>53327</v>
      </c>
      <c r="N613" s="211" t="s">
        <v>41</v>
      </c>
      <c r="O613" s="211" t="s">
        <v>7574</v>
      </c>
      <c r="P613" s="211" t="s">
        <v>7575</v>
      </c>
      <c r="Q613" s="211" t="s">
        <v>7575</v>
      </c>
      <c r="R613" s="211" t="s">
        <v>7670</v>
      </c>
      <c r="S613" s="214" t="str">
        <f ca="1">_xll.qlSchedule(,L613,M613,N613,O613,P613,Q613,R613)</f>
        <v>obj_00bb9#0000</v>
      </c>
      <c r="T613" s="211" t="s">
        <v>58</v>
      </c>
      <c r="U613" s="211" t="s">
        <v>7574</v>
      </c>
      <c r="V613" s="211" t="s">
        <v>7575</v>
      </c>
      <c r="W613" s="211" t="s">
        <v>7575</v>
      </c>
      <c r="X613" s="211" t="s">
        <v>7670</v>
      </c>
      <c r="Y613" s="214" t="str">
        <f ca="1">_xll.qlSchedule(,L613,M613,T613,U613,V613,W613,X613)</f>
        <v>obj_00480#0000</v>
      </c>
      <c r="Z613" s="215" t="s">
        <v>7671</v>
      </c>
      <c r="AA613" s="216" t="s">
        <v>7640</v>
      </c>
      <c r="AB613" s="216" t="s">
        <v>7672</v>
      </c>
      <c r="AC613" s="214" t="str">
        <f ca="1">_xll.qlVanillaSwap(,,,S613,,Z613,Y613,AA613,,AB613)</f>
        <v>obj_00bba#0000</v>
      </c>
      <c r="AD613" s="214" t="b">
        <f ca="1">_xll.qlInstrumentSetPricingEngine(AC613,_xll.qlDiscountingSwapEngine(,"YC-EUR-EONIA"))</f>
        <v>1</v>
      </c>
      <c r="AE613" s="217">
        <f ca="1">_xll.qlVanillaSwapFairRate(AC613,AD613)</f>
        <v>1.5272191904113695E-2</v>
      </c>
      <c r="AF613" s="209" t="str">
        <f t="shared" si="39"/>
        <v>Receiver</v>
      </c>
      <c r="AG613" s="218">
        <v>10000</v>
      </c>
      <c r="AH613" s="219" t="str">
        <f ca="1">_xll.qlVanillaSwap(,AF613,AG613,S613,AE613+E613%%,Z613,Y613,AA613,,AB613)</f>
        <v>obj_01398#0000</v>
      </c>
      <c r="AI613" s="219" t="str">
        <f ca="1">_xll.qlEuropeanExercise(,K613)</f>
        <v>obj_00398#0000</v>
      </c>
      <c r="AJ613" s="211" t="s">
        <v>7669</v>
      </c>
      <c r="AK613" s="220" t="str">
        <f ca="1">_xll.qlSwaption(,AH613,AI613,AJ613)</f>
        <v>obj_01574#0000</v>
      </c>
      <c r="AL613" s="221" t="str">
        <f ca="1">_xll.qlConstantSwaptionVolatility(,,I613,J613,G613)</f>
        <v>obj_00309#0000</v>
      </c>
      <c r="AM613" s="221" t="b">
        <f ca="1">_xll.qlInstrumentSetPricingEngine(AK613,_xll.qlBachelierBlackSwaptionEngine(,"YC-EUR-EONIA",AL613))</f>
        <v>1</v>
      </c>
      <c r="AN613" s="222">
        <f ca="1">_xll.qlInstrumentNPV(AK613,AM613)/_xll.qlYieldTSDiscount("YC-EUR-EONIA",L613)</f>
        <v>50.161716147834078</v>
      </c>
      <c r="AO613" s="222">
        <f ca="1">_xll.qlInstrumentResults(AK613,"annuity",AM613)</f>
        <v>239400.89417154525</v>
      </c>
      <c r="AP613" s="223" t="e">
        <f ca="1">H613*_xll.qlYieldTSDiscount("YC-EUR-EONIA",L613)/AO613</f>
        <v>#VALUE!</v>
      </c>
      <c r="AQ613" s="224" t="str">
        <f ca="1">IF(ISERROR(AP613),"",_xll.qlBachelierBlackFormulaImpliedVol(IF(AF613="Receiver","Put",IF(AF613="Payer","Call","NA")),AE613+E613%%,AE613,_xll.qlDayCounterYearFraction("Act/365 (Fixed)",B613,K613),AP613))</f>
        <v/>
      </c>
      <c r="AR613" s="225" t="str">
        <f ca="1">IF(ISERROR(AP613),"",_xll.qlBlackFormulaImpliedStdDev(IF(AF613="Receiver","Put",IF(AF613="Payer","Call","NA")),AE613+E613%%,AE613,AP613)/SQRT(_xll.qlDayCounterYearFraction("Act/365 (Fixed)",B613,K613)))</f>
        <v/>
      </c>
    </row>
    <row r="614" spans="2:44">
      <c r="B614" s="210">
        <f t="shared" ca="1" si="36"/>
        <v>42276</v>
      </c>
      <c r="C614" s="107" t="s">
        <v>54</v>
      </c>
      <c r="D614" s="107" t="s">
        <v>50</v>
      </c>
      <c r="E614" s="107">
        <v>-25</v>
      </c>
      <c r="F614" s="209" t="str">
        <f t="shared" si="37"/>
        <v>EUR FWD PREM-25 3M30Y</v>
      </c>
      <c r="G614" s="212">
        <f t="shared" si="38"/>
        <v>8.09E-3</v>
      </c>
      <c r="H614" s="213" t="str">
        <f>VLOOKUP(F614,SwaptionVols!$Z:$AE,4,FALSE)</f>
        <v>#N/A N/A</v>
      </c>
      <c r="I614" s="211" t="s">
        <v>7574</v>
      </c>
      <c r="J614" s="211" t="s">
        <v>7575</v>
      </c>
      <c r="K614" s="210">
        <f ca="1">_xll.qlCalendarAdvance(I614,B614,C614,J614)</f>
        <v>42367</v>
      </c>
      <c r="L614" s="210">
        <f ca="1">_xll.qlCalendarAdvance(I614,K614,"2d")</f>
        <v>42369</v>
      </c>
      <c r="M614" s="210">
        <f ca="1">_xll.qlCalendarAdvance(I614,L614,D614,"unadjusted")</f>
        <v>53327</v>
      </c>
      <c r="N614" s="211" t="s">
        <v>41</v>
      </c>
      <c r="O614" s="211" t="s">
        <v>7574</v>
      </c>
      <c r="P614" s="211" t="s">
        <v>7575</v>
      </c>
      <c r="Q614" s="211" t="s">
        <v>7575</v>
      </c>
      <c r="R614" s="211" t="s">
        <v>7670</v>
      </c>
      <c r="S614" s="214" t="str">
        <f ca="1">_xll.qlSchedule(,L614,M614,N614,O614,P614,Q614,R614)</f>
        <v>obj_00972#0000</v>
      </c>
      <c r="T614" s="211" t="s">
        <v>58</v>
      </c>
      <c r="U614" s="211" t="s">
        <v>7574</v>
      </c>
      <c r="V614" s="211" t="s">
        <v>7575</v>
      </c>
      <c r="W614" s="211" t="s">
        <v>7575</v>
      </c>
      <c r="X614" s="211" t="s">
        <v>7670</v>
      </c>
      <c r="Y614" s="214" t="str">
        <f ca="1">_xll.qlSchedule(,L614,M614,T614,U614,V614,W614,X614)</f>
        <v>obj_00971#0000</v>
      </c>
      <c r="Z614" s="215" t="s">
        <v>7671</v>
      </c>
      <c r="AA614" s="216" t="s">
        <v>7640</v>
      </c>
      <c r="AB614" s="216" t="s">
        <v>7672</v>
      </c>
      <c r="AC614" s="214" t="str">
        <f ca="1">_xll.qlVanillaSwap(,,,S614,,Z614,Y614,AA614,,AB614)</f>
        <v>obj_00c12#0000</v>
      </c>
      <c r="AD614" s="214" t="b">
        <f ca="1">_xll.qlInstrumentSetPricingEngine(AC614,_xll.qlDiscountingSwapEngine(,"YC-EUR-EONIA"))</f>
        <v>1</v>
      </c>
      <c r="AE614" s="217">
        <f ca="1">_xll.qlVanillaSwapFairRate(AC614,AD614)</f>
        <v>1.5272191904113695E-2</v>
      </c>
      <c r="AF614" s="209" t="str">
        <f t="shared" si="39"/>
        <v>Receiver</v>
      </c>
      <c r="AG614" s="218">
        <v>10000</v>
      </c>
      <c r="AH614" s="219" t="str">
        <f ca="1">_xll.qlVanillaSwap(,AF614,AG614,S614,AE614+E614%%,Z614,Y614,AA614,,AB614)</f>
        <v>obj_01332#0000</v>
      </c>
      <c r="AI614" s="219" t="str">
        <f ca="1">_xll.qlEuropeanExercise(,K614)</f>
        <v>obj_007ab#0000</v>
      </c>
      <c r="AJ614" s="211" t="s">
        <v>7669</v>
      </c>
      <c r="AK614" s="220" t="str">
        <f ca="1">_xll.qlSwaption(,AH614,AI614,AJ614)</f>
        <v>obj_01528#0000</v>
      </c>
      <c r="AL614" s="221" t="str">
        <f ca="1">_xll.qlConstantSwaptionVolatility(,,I614,J614,G614)</f>
        <v>obj_002e3#0000</v>
      </c>
      <c r="AM614" s="221" t="b">
        <f ca="1">_xll.qlInstrumentSetPricingEngine(AK614,_xll.qlBachelierBlackSwaptionEngine(,"YC-EUR-EONIA",AL614))</f>
        <v>1</v>
      </c>
      <c r="AN614" s="222">
        <f ca="1">_xll.qlInstrumentNPV(AK614,AM614)/_xll.qlYieldTSDiscount("YC-EUR-EONIA",L614)</f>
        <v>158.10117722613262</v>
      </c>
      <c r="AO614" s="222">
        <f ca="1">_xll.qlInstrumentResults(AK614,"annuity",AM614)</f>
        <v>239400.89417154525</v>
      </c>
      <c r="AP614" s="223" t="e">
        <f ca="1">H614*_xll.qlYieldTSDiscount("YC-EUR-EONIA",L614)/AO614</f>
        <v>#VALUE!</v>
      </c>
      <c r="AQ614" s="224" t="str">
        <f ca="1">IF(ISERROR(AP614),"",_xll.qlBachelierBlackFormulaImpliedVol(IF(AF614="Receiver","Put",IF(AF614="Payer","Call","NA")),AE614+E614%%,AE614,_xll.qlDayCounterYearFraction("Act/365 (Fixed)",B614,K614),AP614))</f>
        <v/>
      </c>
      <c r="AR614" s="225" t="str">
        <f ca="1">IF(ISERROR(AP614),"",_xll.qlBlackFormulaImpliedStdDev(IF(AF614="Receiver","Put",IF(AF614="Payer","Call","NA")),AE614+E614%%,AE614,AP614)/SQRT(_xll.qlDayCounterYearFraction("Act/365 (Fixed)",B614,K614)))</f>
        <v/>
      </c>
    </row>
    <row r="615" spans="2:44">
      <c r="B615" s="210">
        <f t="shared" ca="1" si="36"/>
        <v>42276</v>
      </c>
      <c r="C615" s="107" t="s">
        <v>54</v>
      </c>
      <c r="D615" s="107" t="s">
        <v>50</v>
      </c>
      <c r="E615" s="107">
        <v>25</v>
      </c>
      <c r="F615" s="209" t="str">
        <f t="shared" si="37"/>
        <v>EUR FWD PREM 25 3M30Y</v>
      </c>
      <c r="G615" s="212">
        <f t="shared" si="38"/>
        <v>8.09E-3</v>
      </c>
      <c r="H615" s="213" t="str">
        <f>VLOOKUP(F615,SwaptionVols!$Z:$AE,4,FALSE)</f>
        <v>#N/A N/A</v>
      </c>
      <c r="I615" s="211" t="s">
        <v>7574</v>
      </c>
      <c r="J615" s="211" t="s">
        <v>7575</v>
      </c>
      <c r="K615" s="210">
        <f ca="1">_xll.qlCalendarAdvance(I615,B615,C615,J615)</f>
        <v>42367</v>
      </c>
      <c r="L615" s="210">
        <f ca="1">_xll.qlCalendarAdvance(I615,K615,"2d")</f>
        <v>42369</v>
      </c>
      <c r="M615" s="210">
        <f ca="1">_xll.qlCalendarAdvance(I615,L615,D615,"unadjusted")</f>
        <v>53327</v>
      </c>
      <c r="N615" s="211" t="s">
        <v>41</v>
      </c>
      <c r="O615" s="211" t="s">
        <v>7574</v>
      </c>
      <c r="P615" s="211" t="s">
        <v>7575</v>
      </c>
      <c r="Q615" s="211" t="s">
        <v>7575</v>
      </c>
      <c r="R615" s="211" t="s">
        <v>7670</v>
      </c>
      <c r="S615" s="214" t="str">
        <f ca="1">_xll.qlSchedule(,L615,M615,N615,O615,P615,Q615,R615)</f>
        <v>obj_00901#0000</v>
      </c>
      <c r="T615" s="211" t="s">
        <v>58</v>
      </c>
      <c r="U615" s="211" t="s">
        <v>7574</v>
      </c>
      <c r="V615" s="211" t="s">
        <v>7575</v>
      </c>
      <c r="W615" s="211" t="s">
        <v>7575</v>
      </c>
      <c r="X615" s="211" t="s">
        <v>7670</v>
      </c>
      <c r="Y615" s="214" t="str">
        <f ca="1">_xll.qlSchedule(,L615,M615,T615,U615,V615,W615,X615)</f>
        <v>obj_00900#0000</v>
      </c>
      <c r="Z615" s="215" t="s">
        <v>7671</v>
      </c>
      <c r="AA615" s="216" t="s">
        <v>7640</v>
      </c>
      <c r="AB615" s="216" t="s">
        <v>7672</v>
      </c>
      <c r="AC615" s="214" t="str">
        <f ca="1">_xll.qlVanillaSwap(,,,S615,,Z615,Y615,AA615,,AB615)</f>
        <v>obj_00d41#0000</v>
      </c>
      <c r="AD615" s="214" t="b">
        <f ca="1">_xll.qlInstrumentSetPricingEngine(AC615,_xll.qlDiscountingSwapEngine(,"YC-EUR-EONIA"))</f>
        <v>1</v>
      </c>
      <c r="AE615" s="217">
        <f ca="1">_xll.qlVanillaSwapFairRate(AC615,AD615)</f>
        <v>1.5272191904113695E-2</v>
      </c>
      <c r="AF615" s="209" t="str">
        <f t="shared" si="39"/>
        <v>Payer</v>
      </c>
      <c r="AG615" s="218">
        <v>10000</v>
      </c>
      <c r="AH615" s="219" t="str">
        <f ca="1">_xll.qlVanillaSwap(,AF615,AG615,S615,AE615+E615%%,Z615,Y615,AA615,,AB615)</f>
        <v>obj_0141e#0000</v>
      </c>
      <c r="AI615" s="219" t="str">
        <f ca="1">_xll.qlEuropeanExercise(,K615)</f>
        <v>obj_00419#0000</v>
      </c>
      <c r="AJ615" s="211" t="s">
        <v>7669</v>
      </c>
      <c r="AK615" s="220" t="str">
        <f ca="1">_xll.qlSwaption(,AH615,AI615,AJ615)</f>
        <v>obj_0154c#0000</v>
      </c>
      <c r="AL615" s="221" t="str">
        <f ca="1">_xll.qlConstantSwaptionVolatility(,,I615,J615,G615)</f>
        <v>obj_00276#0000</v>
      </c>
      <c r="AM615" s="221" t="b">
        <f ca="1">_xll.qlInstrumentSetPricingEngine(AK615,_xll.qlBachelierBlackSwaptionEngine(,"YC-EUR-EONIA",AL615))</f>
        <v>1</v>
      </c>
      <c r="AN615" s="222">
        <f ca="1">_xll.qlInstrumentNPV(AK615,AM615)/_xll.qlYieldTSDiscount("YC-EUR-EONIA",L615)</f>
        <v>158.10117722613427</v>
      </c>
      <c r="AO615" s="222">
        <f ca="1">_xll.qlInstrumentResults(AK615,"annuity",AM615)</f>
        <v>239400.89417154525</v>
      </c>
      <c r="AP615" s="223" t="e">
        <f ca="1">H615*_xll.qlYieldTSDiscount("YC-EUR-EONIA",L615)/AO615</f>
        <v>#VALUE!</v>
      </c>
      <c r="AQ615" s="224" t="str">
        <f ca="1">IF(ISERROR(AP615),"",_xll.qlBachelierBlackFormulaImpliedVol(IF(AF615="Receiver","Put",IF(AF615="Payer","Call","NA")),AE615+E615%%,AE615,_xll.qlDayCounterYearFraction("Act/365 (Fixed)",B615,K615),AP615))</f>
        <v/>
      </c>
      <c r="AR615" s="225" t="str">
        <f ca="1">IF(ISERROR(AP615),"",_xll.qlBlackFormulaImpliedStdDev(IF(AF615="Receiver","Put",IF(AF615="Payer","Call","NA")),AE615+E615%%,AE615,AP615)/SQRT(_xll.qlDayCounterYearFraction("Act/365 (Fixed)",B615,K615)))</f>
        <v/>
      </c>
    </row>
    <row r="616" spans="2:44">
      <c r="B616" s="210">
        <f t="shared" ca="1" si="36"/>
        <v>42276</v>
      </c>
      <c r="C616" s="107" t="s">
        <v>54</v>
      </c>
      <c r="D616" s="107" t="s">
        <v>50</v>
      </c>
      <c r="E616" s="107">
        <v>50</v>
      </c>
      <c r="F616" s="209" t="str">
        <f t="shared" si="37"/>
        <v>EUR FWD PREM 50 3M30Y</v>
      </c>
      <c r="G616" s="212">
        <f t="shared" si="38"/>
        <v>8.09E-3</v>
      </c>
      <c r="H616" s="213" t="str">
        <f>VLOOKUP(F616,SwaptionVols!$Z:$AE,4,FALSE)</f>
        <v>#N/A N/A</v>
      </c>
      <c r="I616" s="211" t="s">
        <v>7574</v>
      </c>
      <c r="J616" s="211" t="s">
        <v>7575</v>
      </c>
      <c r="K616" s="210">
        <f ca="1">_xll.qlCalendarAdvance(I616,B616,C616,J616)</f>
        <v>42367</v>
      </c>
      <c r="L616" s="210">
        <f ca="1">_xll.qlCalendarAdvance(I616,K616,"2d")</f>
        <v>42369</v>
      </c>
      <c r="M616" s="210">
        <f ca="1">_xll.qlCalendarAdvance(I616,L616,D616,"unadjusted")</f>
        <v>53327</v>
      </c>
      <c r="N616" s="211" t="s">
        <v>41</v>
      </c>
      <c r="O616" s="211" t="s">
        <v>7574</v>
      </c>
      <c r="P616" s="211" t="s">
        <v>7575</v>
      </c>
      <c r="Q616" s="211" t="s">
        <v>7575</v>
      </c>
      <c r="R616" s="211" t="s">
        <v>7670</v>
      </c>
      <c r="S616" s="214" t="str">
        <f ca="1">_xll.qlSchedule(,L616,M616,N616,O616,P616,Q616,R616)</f>
        <v>obj_009e2#0000</v>
      </c>
      <c r="T616" s="211" t="s">
        <v>58</v>
      </c>
      <c r="U616" s="211" t="s">
        <v>7574</v>
      </c>
      <c r="V616" s="211" t="s">
        <v>7575</v>
      </c>
      <c r="W616" s="211" t="s">
        <v>7575</v>
      </c>
      <c r="X616" s="211" t="s">
        <v>7670</v>
      </c>
      <c r="Y616" s="214" t="str">
        <f ca="1">_xll.qlSchedule(,L616,M616,T616,U616,V616,W616,X616)</f>
        <v>obj_00666#0000</v>
      </c>
      <c r="Z616" s="215" t="s">
        <v>7671</v>
      </c>
      <c r="AA616" s="216" t="s">
        <v>7640</v>
      </c>
      <c r="AB616" s="216" t="s">
        <v>7672</v>
      </c>
      <c r="AC616" s="214" t="str">
        <f ca="1">_xll.qlVanillaSwap(,,,S616,,Z616,Y616,AA616,,AB616)</f>
        <v>obj_00b02#0000</v>
      </c>
      <c r="AD616" s="214" t="b">
        <f ca="1">_xll.qlInstrumentSetPricingEngine(AC616,_xll.qlDiscountingSwapEngine(,"YC-EUR-EONIA"))</f>
        <v>1</v>
      </c>
      <c r="AE616" s="217">
        <f ca="1">_xll.qlVanillaSwapFairRate(AC616,AD616)</f>
        <v>1.5272191904113695E-2</v>
      </c>
      <c r="AF616" s="209" t="str">
        <f t="shared" si="39"/>
        <v>Payer</v>
      </c>
      <c r="AG616" s="218">
        <v>10000</v>
      </c>
      <c r="AH616" s="219" t="str">
        <f ca="1">_xll.qlVanillaSwap(,AF616,AG616,S616,AE616+E616%%,Z616,Y616,AA616,,AB616)</f>
        <v>obj_01525#0000</v>
      </c>
      <c r="AI616" s="219" t="str">
        <f ca="1">_xll.qlEuropeanExercise(,K616)</f>
        <v>obj_0033f#0000</v>
      </c>
      <c r="AJ616" s="211" t="s">
        <v>7669</v>
      </c>
      <c r="AK616" s="220" t="str">
        <f ca="1">_xll.qlSwaption(,AH616,AI616,AJ616)</f>
        <v>obj_0172f#0000</v>
      </c>
      <c r="AL616" s="221" t="str">
        <f ca="1">_xll.qlConstantSwaptionVolatility(,,I616,J616,G616)</f>
        <v>obj_00255#0000</v>
      </c>
      <c r="AM616" s="221" t="b">
        <f ca="1">_xll.qlInstrumentSetPricingEngine(AK616,_xll.qlBachelierBlackSwaptionEngine(,"YC-EUR-EONIA",AL616))</f>
        <v>1</v>
      </c>
      <c r="AN616" s="222">
        <f ca="1">_xll.qlInstrumentNPV(AK616,AM616)/_xll.qlYieldTSDiscount("YC-EUR-EONIA",L616)</f>
        <v>50.161716147830553</v>
      </c>
      <c r="AO616" s="222">
        <f ca="1">_xll.qlInstrumentResults(AK616,"annuity",AM616)</f>
        <v>239400.89417154525</v>
      </c>
      <c r="AP616" s="223" t="e">
        <f ca="1">H616*_xll.qlYieldTSDiscount("YC-EUR-EONIA",L616)/AO616</f>
        <v>#VALUE!</v>
      </c>
      <c r="AQ616" s="224" t="str">
        <f ca="1">IF(ISERROR(AP616),"",_xll.qlBachelierBlackFormulaImpliedVol(IF(AF616="Receiver","Put",IF(AF616="Payer","Call","NA")),AE616+E616%%,AE616,_xll.qlDayCounterYearFraction("Act/365 (Fixed)",B616,K616),AP616))</f>
        <v/>
      </c>
      <c r="AR616" s="225" t="str">
        <f ca="1">IF(ISERROR(AP616),"",_xll.qlBlackFormulaImpliedStdDev(IF(AF616="Receiver","Put",IF(AF616="Payer","Call","NA")),AE616+E616%%,AE616,AP616)/SQRT(_xll.qlDayCounterYearFraction("Act/365 (Fixed)",B616,K616)))</f>
        <v/>
      </c>
    </row>
    <row r="617" spans="2:44">
      <c r="B617" s="210">
        <f t="shared" ca="1" si="36"/>
        <v>42276</v>
      </c>
      <c r="C617" s="107" t="s">
        <v>54</v>
      </c>
      <c r="D617" s="107" t="s">
        <v>50</v>
      </c>
      <c r="E617" s="107">
        <v>100</v>
      </c>
      <c r="F617" s="209" t="str">
        <f t="shared" si="37"/>
        <v>EUR FWD PREM 100 3M30Y</v>
      </c>
      <c r="G617" s="212">
        <f t="shared" si="38"/>
        <v>8.09E-3</v>
      </c>
      <c r="H617" s="213" t="str">
        <f>VLOOKUP(F617,SwaptionVols!$Z:$AE,4,FALSE)</f>
        <v>#N/A N/A</v>
      </c>
      <c r="I617" s="211" t="s">
        <v>7574</v>
      </c>
      <c r="J617" s="211" t="s">
        <v>7575</v>
      </c>
      <c r="K617" s="210">
        <f ca="1">_xll.qlCalendarAdvance(I617,B617,C617,J617)</f>
        <v>42367</v>
      </c>
      <c r="L617" s="210">
        <f ca="1">_xll.qlCalendarAdvance(I617,K617,"2d")</f>
        <v>42369</v>
      </c>
      <c r="M617" s="210">
        <f ca="1">_xll.qlCalendarAdvance(I617,L617,D617,"unadjusted")</f>
        <v>53327</v>
      </c>
      <c r="N617" s="211" t="s">
        <v>41</v>
      </c>
      <c r="O617" s="211" t="s">
        <v>7574</v>
      </c>
      <c r="P617" s="211" t="s">
        <v>7575</v>
      </c>
      <c r="Q617" s="211" t="s">
        <v>7575</v>
      </c>
      <c r="R617" s="211" t="s">
        <v>7670</v>
      </c>
      <c r="S617" s="214" t="str">
        <f ca="1">_xll.qlSchedule(,L617,M617,N617,O617,P617,Q617,R617)</f>
        <v>obj_008c1#0000</v>
      </c>
      <c r="T617" s="211" t="s">
        <v>58</v>
      </c>
      <c r="U617" s="211" t="s">
        <v>7574</v>
      </c>
      <c r="V617" s="211" t="s">
        <v>7575</v>
      </c>
      <c r="W617" s="211" t="s">
        <v>7575</v>
      </c>
      <c r="X617" s="211" t="s">
        <v>7670</v>
      </c>
      <c r="Y617" s="214" t="str">
        <f ca="1">_xll.qlSchedule(,L617,M617,T617,U617,V617,W617,X617)</f>
        <v>obj_008c2#0000</v>
      </c>
      <c r="Z617" s="215" t="s">
        <v>7671</v>
      </c>
      <c r="AA617" s="216" t="s">
        <v>7640</v>
      </c>
      <c r="AB617" s="216" t="s">
        <v>7672</v>
      </c>
      <c r="AC617" s="214" t="str">
        <f ca="1">_xll.qlVanillaSwap(,,,S617,,Z617,Y617,AA617,,AB617)</f>
        <v>obj_00be0#0000</v>
      </c>
      <c r="AD617" s="214" t="b">
        <f ca="1">_xll.qlInstrumentSetPricingEngine(AC617,_xll.qlDiscountingSwapEngine(,"YC-EUR-EONIA"))</f>
        <v>1</v>
      </c>
      <c r="AE617" s="217">
        <f ca="1">_xll.qlVanillaSwapFairRate(AC617,AD617)</f>
        <v>1.5272191904113695E-2</v>
      </c>
      <c r="AF617" s="209" t="str">
        <f t="shared" si="39"/>
        <v>Payer</v>
      </c>
      <c r="AG617" s="218">
        <v>10000</v>
      </c>
      <c r="AH617" s="219" t="str">
        <f ca="1">_xll.qlVanillaSwap(,AF617,AG617,S617,AE617+E617%%,Z617,Y617,AA617,,AB617)</f>
        <v>obj_0121b#0000</v>
      </c>
      <c r="AI617" s="219" t="str">
        <f ca="1">_xll.qlEuropeanExercise(,K617)</f>
        <v>obj_00417#0000</v>
      </c>
      <c r="AJ617" s="211" t="s">
        <v>7669</v>
      </c>
      <c r="AK617" s="220" t="str">
        <f ca="1">_xll.qlSwaption(,AH617,AI617,AJ617)</f>
        <v>obj_0156d#0000</v>
      </c>
      <c r="AL617" s="221" t="str">
        <f ca="1">_xll.qlConstantSwaptionVolatility(,,I617,J617,G617)</f>
        <v>obj_0029d#0000</v>
      </c>
      <c r="AM617" s="221" t="b">
        <f ca="1">_xll.qlInstrumentSetPricingEngine(AK617,_xll.qlBachelierBlackSwaptionEngine(,"YC-EUR-EONIA",AL617))</f>
        <v>1</v>
      </c>
      <c r="AN617" s="222">
        <f ca="1">_xll.qlInstrumentNPV(AK617,AM617)/_xll.qlYieldTSDiscount("YC-EUR-EONIA",L617)</f>
        <v>2.0891042250548426</v>
      </c>
      <c r="AO617" s="222">
        <f ca="1">_xll.qlInstrumentResults(AK617,"annuity",AM617)</f>
        <v>239400.89417154525</v>
      </c>
      <c r="AP617" s="223" t="e">
        <f ca="1">H617*_xll.qlYieldTSDiscount("YC-EUR-EONIA",L617)/AO617</f>
        <v>#VALUE!</v>
      </c>
      <c r="AQ617" s="224" t="str">
        <f ca="1">IF(ISERROR(AP617),"",_xll.qlBachelierBlackFormulaImpliedVol(IF(AF617="Receiver","Put",IF(AF617="Payer","Call","NA")),AE617+E617%%,AE617,_xll.qlDayCounterYearFraction("Act/365 (Fixed)",B617,K617),AP617))</f>
        <v/>
      </c>
      <c r="AR617" s="225" t="str">
        <f ca="1">IF(ISERROR(AP617),"",_xll.qlBlackFormulaImpliedStdDev(IF(AF617="Receiver","Put",IF(AF617="Payer","Call","NA")),AE617+E617%%,AE617,AP617)/SQRT(_xll.qlDayCounterYearFraction("Act/365 (Fixed)",B617,K617)))</f>
        <v/>
      </c>
    </row>
    <row r="618" spans="2:44">
      <c r="B618" s="210">
        <f t="shared" ca="1" si="36"/>
        <v>42276</v>
      </c>
      <c r="C618" s="107" t="s">
        <v>54</v>
      </c>
      <c r="D618" s="107" t="s">
        <v>50</v>
      </c>
      <c r="E618" s="107">
        <v>200</v>
      </c>
      <c r="F618" s="209" t="str">
        <f t="shared" si="37"/>
        <v>EUR FWD PREM 200 3M30Y</v>
      </c>
      <c r="G618" s="212">
        <f t="shared" si="38"/>
        <v>8.09E-3</v>
      </c>
      <c r="H618" s="213" t="str">
        <f>VLOOKUP(F618,SwaptionVols!$Z:$AE,4,FALSE)</f>
        <v>#N/A N/A</v>
      </c>
      <c r="I618" s="211" t="s">
        <v>7574</v>
      </c>
      <c r="J618" s="211" t="s">
        <v>7575</v>
      </c>
      <c r="K618" s="210">
        <f ca="1">_xll.qlCalendarAdvance(I618,B618,C618,J618)</f>
        <v>42367</v>
      </c>
      <c r="L618" s="210">
        <f ca="1">_xll.qlCalendarAdvance(I618,K618,"2d")</f>
        <v>42369</v>
      </c>
      <c r="M618" s="210">
        <f ca="1">_xll.qlCalendarAdvance(I618,L618,D618,"unadjusted")</f>
        <v>53327</v>
      </c>
      <c r="N618" s="211" t="s">
        <v>41</v>
      </c>
      <c r="O618" s="211" t="s">
        <v>7574</v>
      </c>
      <c r="P618" s="211" t="s">
        <v>7575</v>
      </c>
      <c r="Q618" s="211" t="s">
        <v>7575</v>
      </c>
      <c r="R618" s="211" t="s">
        <v>7670</v>
      </c>
      <c r="S618" s="214" t="str">
        <f ca="1">_xll.qlSchedule(,L618,M618,N618,O618,P618,Q618,R618)</f>
        <v>obj_00826#0000</v>
      </c>
      <c r="T618" s="211" t="s">
        <v>58</v>
      </c>
      <c r="U618" s="211" t="s">
        <v>7574</v>
      </c>
      <c r="V618" s="211" t="s">
        <v>7575</v>
      </c>
      <c r="W618" s="211" t="s">
        <v>7575</v>
      </c>
      <c r="X618" s="211" t="s">
        <v>7670</v>
      </c>
      <c r="Y618" s="214" t="str">
        <f ca="1">_xll.qlSchedule(,L618,M618,T618,U618,V618,W618,X618)</f>
        <v>obj_00827#0000</v>
      </c>
      <c r="Z618" s="215" t="s">
        <v>7671</v>
      </c>
      <c r="AA618" s="216" t="s">
        <v>7640</v>
      </c>
      <c r="AB618" s="216" t="s">
        <v>7672</v>
      </c>
      <c r="AC618" s="214" t="str">
        <f ca="1">_xll.qlVanillaSwap(,,,S618,,Z618,Y618,AA618,,AB618)</f>
        <v>obj_00bd5#0000</v>
      </c>
      <c r="AD618" s="214" t="b">
        <f ca="1">_xll.qlInstrumentSetPricingEngine(AC618,_xll.qlDiscountingSwapEngine(,"YC-EUR-EONIA"))</f>
        <v>1</v>
      </c>
      <c r="AE618" s="217">
        <f ca="1">_xll.qlVanillaSwapFairRate(AC618,AD618)</f>
        <v>1.5272191904113695E-2</v>
      </c>
      <c r="AF618" s="209" t="str">
        <f t="shared" si="39"/>
        <v>Payer</v>
      </c>
      <c r="AG618" s="218">
        <v>10000</v>
      </c>
      <c r="AH618" s="219" t="str">
        <f ca="1">_xll.qlVanillaSwap(,AF618,AG618,S618,AE618+E618%%,Z618,Y618,AA618,,AB618)</f>
        <v>obj_01302#0000</v>
      </c>
      <c r="AI618" s="219" t="str">
        <f ca="1">_xll.qlEuropeanExercise(,K618)</f>
        <v>obj_00469#0000</v>
      </c>
      <c r="AJ618" s="211" t="s">
        <v>7669</v>
      </c>
      <c r="AK618" s="220" t="str">
        <f ca="1">_xll.qlSwaption(,AH618,AI618,AJ618)</f>
        <v>obj_0161e#0000</v>
      </c>
      <c r="AL618" s="221" t="str">
        <f ca="1">_xll.qlConstantSwaptionVolatility(,,I618,J618,G618)</f>
        <v>obj_00289#0000</v>
      </c>
      <c r="AM618" s="221" t="b">
        <f ca="1">_xll.qlInstrumentSetPricingEngine(AK618,_xll.qlBachelierBlackSwaptionEngine(,"YC-EUR-EONIA",AL618))</f>
        <v>1</v>
      </c>
      <c r="AN618" s="222">
        <f ca="1">_xll.qlInstrumentNPV(AK618,AM618)/_xll.qlYieldTSDiscount("YC-EUR-EONIA",L618)</f>
        <v>6.7075382228196337E-5</v>
      </c>
      <c r="AO618" s="222">
        <f ca="1">_xll.qlInstrumentResults(AK618,"annuity",AM618)</f>
        <v>239400.89417154525</v>
      </c>
      <c r="AP618" s="223" t="e">
        <f ca="1">H618*_xll.qlYieldTSDiscount("YC-EUR-EONIA",L618)/AO618</f>
        <v>#VALUE!</v>
      </c>
      <c r="AQ618" s="224" t="str">
        <f ca="1">IF(ISERROR(AP618),"",_xll.qlBachelierBlackFormulaImpliedVol(IF(AF618="Receiver","Put",IF(AF618="Payer","Call","NA")),AE618+E618%%,AE618,_xll.qlDayCounterYearFraction("Act/365 (Fixed)",B618,K618),AP618))</f>
        <v/>
      </c>
      <c r="AR618" s="225" t="str">
        <f ca="1">IF(ISERROR(AP618),"",_xll.qlBlackFormulaImpliedStdDev(IF(AF618="Receiver","Put",IF(AF618="Payer","Call","NA")),AE618+E618%%,AE618,AP618)/SQRT(_xll.qlDayCounterYearFraction("Act/365 (Fixed)",B618,K618)))</f>
        <v/>
      </c>
    </row>
    <row r="619" spans="2:44">
      <c r="B619" s="210">
        <f t="shared" ca="1" si="36"/>
        <v>42276</v>
      </c>
      <c r="C619" s="107" t="s">
        <v>58</v>
      </c>
      <c r="D619" s="107" t="s">
        <v>50</v>
      </c>
      <c r="E619" s="107">
        <v>-200</v>
      </c>
      <c r="F619" s="209" t="str">
        <f t="shared" si="37"/>
        <v>EUR FWD PREM-200 6M30Y</v>
      </c>
      <c r="G619" s="212">
        <f t="shared" si="38"/>
        <v>7.9900000000000006E-3</v>
      </c>
      <c r="H619" s="213" t="str">
        <f>VLOOKUP(F619,SwaptionVols!$Z:$AE,4,FALSE)</f>
        <v>#N/A N/A</v>
      </c>
      <c r="I619" s="211" t="s">
        <v>7574</v>
      </c>
      <c r="J619" s="211" t="s">
        <v>7575</v>
      </c>
      <c r="K619" s="210">
        <f ca="1">_xll.qlCalendarAdvance(I619,B619,C619,J619)</f>
        <v>42458</v>
      </c>
      <c r="L619" s="210">
        <f ca="1">_xll.qlCalendarAdvance(I619,K619,"2d")</f>
        <v>42460</v>
      </c>
      <c r="M619" s="210">
        <f ca="1">_xll.qlCalendarAdvance(I619,L619,D619,"unadjusted")</f>
        <v>53417</v>
      </c>
      <c r="N619" s="211" t="s">
        <v>41</v>
      </c>
      <c r="O619" s="211" t="s">
        <v>7574</v>
      </c>
      <c r="P619" s="211" t="s">
        <v>7575</v>
      </c>
      <c r="Q619" s="211" t="s">
        <v>7575</v>
      </c>
      <c r="R619" s="211" t="s">
        <v>7670</v>
      </c>
      <c r="S619" s="214" t="str">
        <f ca="1">_xll.qlSchedule(,L619,M619,N619,O619,P619,Q619,R619)</f>
        <v>obj_00baf#0000</v>
      </c>
      <c r="T619" s="211" t="s">
        <v>58</v>
      </c>
      <c r="U619" s="211" t="s">
        <v>7574</v>
      </c>
      <c r="V619" s="211" t="s">
        <v>7575</v>
      </c>
      <c r="W619" s="211" t="s">
        <v>7575</v>
      </c>
      <c r="X619" s="211" t="s">
        <v>7670</v>
      </c>
      <c r="Y619" s="214" t="str">
        <f ca="1">_xll.qlSchedule(,L619,M619,T619,U619,V619,W619,X619)</f>
        <v>obj_006e8#0000</v>
      </c>
      <c r="Z619" s="215" t="s">
        <v>7671</v>
      </c>
      <c r="AA619" s="216" t="s">
        <v>7640</v>
      </c>
      <c r="AB619" s="216" t="s">
        <v>7672</v>
      </c>
      <c r="AC619" s="214" t="str">
        <f ca="1">_xll.qlVanillaSwap(,,,S619,,Z619,Y619,AA619,,AB619)</f>
        <v>obj_00be7#0000</v>
      </c>
      <c r="AD619" s="214" t="b">
        <f ca="1">_xll.qlInstrumentSetPricingEngine(AC619,_xll.qlDiscountingSwapEngine(,"YC-EUR-EONIA"))</f>
        <v>1</v>
      </c>
      <c r="AE619" s="217">
        <f ca="1">_xll.qlVanillaSwapFairRate(AC619,AD619)</f>
        <v>1.542165814566655E-2</v>
      </c>
      <c r="AF619" s="209" t="str">
        <f t="shared" si="39"/>
        <v>Receiver</v>
      </c>
      <c r="AG619" s="218">
        <v>10000</v>
      </c>
      <c r="AH619" s="219" t="str">
        <f ca="1">_xll.qlVanillaSwap(,AF619,AG619,S619,AE619+E619%%,Z619,Y619,AA619,,AB619)</f>
        <v>obj_013d8#0000</v>
      </c>
      <c r="AI619" s="219" t="str">
        <f ca="1">_xll.qlEuropeanExercise(,K619)</f>
        <v>obj_00441#0000</v>
      </c>
      <c r="AJ619" s="211" t="s">
        <v>7669</v>
      </c>
      <c r="AK619" s="220" t="str">
        <f ca="1">_xll.qlSwaption(,AH619,AI619,AJ619)</f>
        <v>obj_016a7#0000</v>
      </c>
      <c r="AL619" s="221" t="str">
        <f ca="1">_xll.qlConstantSwaptionVolatility(,,I619,J619,G619)</f>
        <v>obj_002ca#0000</v>
      </c>
      <c r="AM619" s="221" t="b">
        <f ca="1">_xll.qlInstrumentSetPricingEngine(AK619,_xll.qlBachelierBlackSwaptionEngine(,"YC-EUR-EONIA",AL619))</f>
        <v>1</v>
      </c>
      <c r="AN619" s="222">
        <f ca="1">_xll.qlInstrumentNPV(AK619,AM619)/_xll.qlYieldTSDiscount("YC-EUR-EONIA",L619)</f>
        <v>6.5872136930733738E-2</v>
      </c>
      <c r="AO619" s="222">
        <f ca="1">_xll.qlInstrumentResults(AK619,"annuity",AM619)</f>
        <v>239012.81769315223</v>
      </c>
      <c r="AP619" s="223" t="e">
        <f ca="1">H619*_xll.qlYieldTSDiscount("YC-EUR-EONIA",L619)/AO619</f>
        <v>#VALUE!</v>
      </c>
      <c r="AQ619" s="224" t="str">
        <f ca="1">IF(ISERROR(AP619),"",_xll.qlBachelierBlackFormulaImpliedVol(IF(AF619="Receiver","Put",IF(AF619="Payer","Call","NA")),AE619+E619%%,AE619,_xll.qlDayCounterYearFraction("Act/365 (Fixed)",B619,K619),AP619))</f>
        <v/>
      </c>
      <c r="AR619" s="225" t="str">
        <f ca="1">IF(ISERROR(AP619),"",_xll.qlBlackFormulaImpliedStdDev(IF(AF619="Receiver","Put",IF(AF619="Payer","Call","NA")),AE619+E619%%,AE619,AP619)/SQRT(_xll.qlDayCounterYearFraction("Act/365 (Fixed)",B619,K619)))</f>
        <v/>
      </c>
    </row>
    <row r="620" spans="2:44">
      <c r="B620" s="210">
        <f t="shared" ca="1" si="36"/>
        <v>42276</v>
      </c>
      <c r="C620" s="107" t="s">
        <v>58</v>
      </c>
      <c r="D620" s="107" t="s">
        <v>50</v>
      </c>
      <c r="E620" s="107">
        <v>-100</v>
      </c>
      <c r="F620" s="209" t="str">
        <f t="shared" si="37"/>
        <v>EUR FWD PREM-100 6M30Y</v>
      </c>
      <c r="G620" s="212">
        <f t="shared" si="38"/>
        <v>7.9900000000000006E-3</v>
      </c>
      <c r="H620" s="213" t="str">
        <f>VLOOKUP(F620,SwaptionVols!$Z:$AE,4,FALSE)</f>
        <v>#N/A N/A</v>
      </c>
      <c r="I620" s="211" t="s">
        <v>7574</v>
      </c>
      <c r="J620" s="211" t="s">
        <v>7575</v>
      </c>
      <c r="K620" s="210">
        <f ca="1">_xll.qlCalendarAdvance(I620,B620,C620,J620)</f>
        <v>42458</v>
      </c>
      <c r="L620" s="210">
        <f ca="1">_xll.qlCalendarAdvance(I620,K620,"2d")</f>
        <v>42460</v>
      </c>
      <c r="M620" s="210">
        <f ca="1">_xll.qlCalendarAdvance(I620,L620,D620,"unadjusted")</f>
        <v>53417</v>
      </c>
      <c r="N620" s="211" t="s">
        <v>41</v>
      </c>
      <c r="O620" s="211" t="s">
        <v>7574</v>
      </c>
      <c r="P620" s="211" t="s">
        <v>7575</v>
      </c>
      <c r="Q620" s="211" t="s">
        <v>7575</v>
      </c>
      <c r="R620" s="211" t="s">
        <v>7670</v>
      </c>
      <c r="S620" s="214" t="str">
        <f ca="1">_xll.qlSchedule(,L620,M620,N620,O620,P620,Q620,R620)</f>
        <v>obj_00711#0000</v>
      </c>
      <c r="T620" s="211" t="s">
        <v>58</v>
      </c>
      <c r="U620" s="211" t="s">
        <v>7574</v>
      </c>
      <c r="V620" s="211" t="s">
        <v>7575</v>
      </c>
      <c r="W620" s="211" t="s">
        <v>7575</v>
      </c>
      <c r="X620" s="211" t="s">
        <v>7670</v>
      </c>
      <c r="Y620" s="214" t="str">
        <f ca="1">_xll.qlSchedule(,L620,M620,T620,U620,V620,W620,X620)</f>
        <v>obj_00686#0000</v>
      </c>
      <c r="Z620" s="215" t="s">
        <v>7671</v>
      </c>
      <c r="AA620" s="216" t="s">
        <v>7640</v>
      </c>
      <c r="AB620" s="216" t="s">
        <v>7672</v>
      </c>
      <c r="AC620" s="214" t="str">
        <f ca="1">_xll.qlVanillaSwap(,,,S620,,Z620,Y620,AA620,,AB620)</f>
        <v>obj_00bf4#0000</v>
      </c>
      <c r="AD620" s="214" t="b">
        <f ca="1">_xll.qlInstrumentSetPricingEngine(AC620,_xll.qlDiscountingSwapEngine(,"YC-EUR-EONIA"))</f>
        <v>1</v>
      </c>
      <c r="AE620" s="217">
        <f ca="1">_xll.qlVanillaSwapFairRate(AC620,AD620)</f>
        <v>1.542165814566655E-2</v>
      </c>
      <c r="AF620" s="209" t="str">
        <f t="shared" si="39"/>
        <v>Receiver</v>
      </c>
      <c r="AG620" s="218">
        <v>10000</v>
      </c>
      <c r="AH620" s="219" t="str">
        <f ca="1">_xll.qlVanillaSwap(,AF620,AG620,S620,AE620+E620%%,Z620,Y620,AA620,,AB620)</f>
        <v>obj_01384#0000</v>
      </c>
      <c r="AI620" s="219" t="str">
        <f ca="1">_xll.qlEuropeanExercise(,K620)</f>
        <v>obj_004eb#0000</v>
      </c>
      <c r="AJ620" s="211" t="s">
        <v>7669</v>
      </c>
      <c r="AK620" s="220" t="str">
        <f ca="1">_xll.qlSwaption(,AH620,AI620,AJ620)</f>
        <v>obj_016bc#0000</v>
      </c>
      <c r="AL620" s="221" t="str">
        <f ca="1">_xll.qlConstantSwaptionVolatility(,,I620,J620,G620)</f>
        <v>obj_00274#0000</v>
      </c>
      <c r="AM620" s="221" t="b">
        <f ca="1">_xll.qlInstrumentSetPricingEngine(AK620,_xll.qlBachelierBlackSwaptionEngine(,"YC-EUR-EONIA",AL620))</f>
        <v>1</v>
      </c>
      <c r="AN620" s="222">
        <f ca="1">_xll.qlInstrumentNPV(AK620,AM620)/_xll.qlYieldTSDiscount("YC-EUR-EONIA",L620)</f>
        <v>20.612325827565076</v>
      </c>
      <c r="AO620" s="222">
        <f ca="1">_xll.qlInstrumentResults(AK620,"annuity",AM620)</f>
        <v>239012.81769315223</v>
      </c>
      <c r="AP620" s="223" t="e">
        <f ca="1">H620*_xll.qlYieldTSDiscount("YC-EUR-EONIA",L620)/AO620</f>
        <v>#VALUE!</v>
      </c>
      <c r="AQ620" s="224" t="str">
        <f ca="1">IF(ISERROR(AP620),"",_xll.qlBachelierBlackFormulaImpliedVol(IF(AF620="Receiver","Put",IF(AF620="Payer","Call","NA")),AE620+E620%%,AE620,_xll.qlDayCounterYearFraction("Act/365 (Fixed)",B620,K620),AP620))</f>
        <v/>
      </c>
      <c r="AR620" s="225" t="str">
        <f ca="1">IF(ISERROR(AP620),"",_xll.qlBlackFormulaImpliedStdDev(IF(AF620="Receiver","Put",IF(AF620="Payer","Call","NA")),AE620+E620%%,AE620,AP620)/SQRT(_xll.qlDayCounterYearFraction("Act/365 (Fixed)",B620,K620)))</f>
        <v/>
      </c>
    </row>
    <row r="621" spans="2:44">
      <c r="B621" s="210">
        <f t="shared" ca="1" si="36"/>
        <v>42276</v>
      </c>
      <c r="C621" s="107" t="s">
        <v>58</v>
      </c>
      <c r="D621" s="107" t="s">
        <v>50</v>
      </c>
      <c r="E621" s="107">
        <v>-50</v>
      </c>
      <c r="F621" s="209" t="str">
        <f t="shared" si="37"/>
        <v>EUR FWD PREM-50 6M30Y</v>
      </c>
      <c r="G621" s="212">
        <f t="shared" si="38"/>
        <v>7.9900000000000006E-3</v>
      </c>
      <c r="H621" s="213" t="str">
        <f>VLOOKUP(F621,SwaptionVols!$Z:$AE,4,FALSE)</f>
        <v>#N/A N/A</v>
      </c>
      <c r="I621" s="211" t="s">
        <v>7574</v>
      </c>
      <c r="J621" s="211" t="s">
        <v>7575</v>
      </c>
      <c r="K621" s="210">
        <f ca="1">_xll.qlCalendarAdvance(I621,B621,C621,J621)</f>
        <v>42458</v>
      </c>
      <c r="L621" s="210">
        <f ca="1">_xll.qlCalendarAdvance(I621,K621,"2d")</f>
        <v>42460</v>
      </c>
      <c r="M621" s="210">
        <f ca="1">_xll.qlCalendarAdvance(I621,L621,D621,"unadjusted")</f>
        <v>53417</v>
      </c>
      <c r="N621" s="211" t="s">
        <v>41</v>
      </c>
      <c r="O621" s="211" t="s">
        <v>7574</v>
      </c>
      <c r="P621" s="211" t="s">
        <v>7575</v>
      </c>
      <c r="Q621" s="211" t="s">
        <v>7575</v>
      </c>
      <c r="R621" s="211" t="s">
        <v>7670</v>
      </c>
      <c r="S621" s="214" t="str">
        <f ca="1">_xll.qlSchedule(,L621,M621,N621,O621,P621,Q621,R621)</f>
        <v>obj_00cbb#0000</v>
      </c>
      <c r="T621" s="211" t="s">
        <v>58</v>
      </c>
      <c r="U621" s="211" t="s">
        <v>7574</v>
      </c>
      <c r="V621" s="211" t="s">
        <v>7575</v>
      </c>
      <c r="W621" s="211" t="s">
        <v>7575</v>
      </c>
      <c r="X621" s="211" t="s">
        <v>7670</v>
      </c>
      <c r="Y621" s="214" t="str">
        <f ca="1">_xll.qlSchedule(,L621,M621,T621,U621,V621,W621,X621)</f>
        <v>obj_006f0#0000</v>
      </c>
      <c r="Z621" s="215" t="s">
        <v>7671</v>
      </c>
      <c r="AA621" s="216" t="s">
        <v>7640</v>
      </c>
      <c r="AB621" s="216" t="s">
        <v>7672</v>
      </c>
      <c r="AC621" s="214" t="str">
        <f ca="1">_xll.qlVanillaSwap(,,,S621,,Z621,Y621,AA621,,AB621)</f>
        <v>obj_00cbc#0000</v>
      </c>
      <c r="AD621" s="214" t="b">
        <f ca="1">_xll.qlInstrumentSetPricingEngine(AC621,_xll.qlDiscountingSwapEngine(,"YC-EUR-EONIA"))</f>
        <v>1</v>
      </c>
      <c r="AE621" s="217">
        <f ca="1">_xll.qlVanillaSwapFairRate(AC621,AD621)</f>
        <v>1.542165814566655E-2</v>
      </c>
      <c r="AF621" s="209" t="str">
        <f t="shared" si="39"/>
        <v>Receiver</v>
      </c>
      <c r="AG621" s="218">
        <v>10000</v>
      </c>
      <c r="AH621" s="219" t="str">
        <f ca="1">_xll.qlVanillaSwap(,AF621,AG621,S621,AE621+E621%%,Z621,Y621,AA621,,AB621)</f>
        <v>obj_012cc#0000</v>
      </c>
      <c r="AI621" s="219" t="str">
        <f ca="1">_xll.qlEuropeanExercise(,K621)</f>
        <v>obj_003d9#0000</v>
      </c>
      <c r="AJ621" s="211" t="s">
        <v>7669</v>
      </c>
      <c r="AK621" s="220" t="str">
        <f ca="1">_xll.qlSwaption(,AH621,AI621,AJ621)</f>
        <v>obj_01617#0000</v>
      </c>
      <c r="AL621" s="221" t="str">
        <f ca="1">_xll.qlConstantSwaptionVolatility(,,I621,J621,G621)</f>
        <v>obj_002c4#0000</v>
      </c>
      <c r="AM621" s="221" t="b">
        <f ca="1">_xll.qlInstrumentSetPricingEngine(AK621,_xll.qlBachelierBlackSwaptionEngine(,"YC-EUR-EONIA",AL621))</f>
        <v>1</v>
      </c>
      <c r="AN621" s="222">
        <f ca="1">_xll.qlInstrumentNPV(AK621,AM621)/_xll.qlYieldTSDiscount("YC-EUR-EONIA",L621)</f>
        <v>138.77978673352868</v>
      </c>
      <c r="AO621" s="222">
        <f ca="1">_xll.qlInstrumentResults(AK621,"annuity",AM621)</f>
        <v>239012.81769315223</v>
      </c>
      <c r="AP621" s="223" t="e">
        <f ca="1">H621*_xll.qlYieldTSDiscount("YC-EUR-EONIA",L621)/AO621</f>
        <v>#VALUE!</v>
      </c>
      <c r="AQ621" s="224" t="str">
        <f ca="1">IF(ISERROR(AP621),"",_xll.qlBachelierBlackFormulaImpliedVol(IF(AF621="Receiver","Put",IF(AF621="Payer","Call","NA")),AE621+E621%%,AE621,_xll.qlDayCounterYearFraction("Act/365 (Fixed)",B621,K621),AP621))</f>
        <v/>
      </c>
      <c r="AR621" s="225" t="str">
        <f ca="1">IF(ISERROR(AP621),"",_xll.qlBlackFormulaImpliedStdDev(IF(AF621="Receiver","Put",IF(AF621="Payer","Call","NA")),AE621+E621%%,AE621,AP621)/SQRT(_xll.qlDayCounterYearFraction("Act/365 (Fixed)",B621,K621)))</f>
        <v/>
      </c>
    </row>
    <row r="622" spans="2:44">
      <c r="B622" s="210">
        <f t="shared" ca="1" si="36"/>
        <v>42276</v>
      </c>
      <c r="C622" s="107" t="s">
        <v>58</v>
      </c>
      <c r="D622" s="107" t="s">
        <v>50</v>
      </c>
      <c r="E622" s="107">
        <v>-25</v>
      </c>
      <c r="F622" s="209" t="str">
        <f t="shared" si="37"/>
        <v>EUR FWD PREM-25 6M30Y</v>
      </c>
      <c r="G622" s="212">
        <f t="shared" si="38"/>
        <v>7.9900000000000006E-3</v>
      </c>
      <c r="H622" s="213" t="str">
        <f>VLOOKUP(F622,SwaptionVols!$Z:$AE,4,FALSE)</f>
        <v>#N/A N/A</v>
      </c>
      <c r="I622" s="211" t="s">
        <v>7574</v>
      </c>
      <c r="J622" s="211" t="s">
        <v>7575</v>
      </c>
      <c r="K622" s="210">
        <f ca="1">_xll.qlCalendarAdvance(I622,B622,C622,J622)</f>
        <v>42458</v>
      </c>
      <c r="L622" s="210">
        <f ca="1">_xll.qlCalendarAdvance(I622,K622,"2d")</f>
        <v>42460</v>
      </c>
      <c r="M622" s="210">
        <f ca="1">_xll.qlCalendarAdvance(I622,L622,D622,"unadjusted")</f>
        <v>53417</v>
      </c>
      <c r="N622" s="211" t="s">
        <v>41</v>
      </c>
      <c r="O622" s="211" t="s">
        <v>7574</v>
      </c>
      <c r="P622" s="211" t="s">
        <v>7575</v>
      </c>
      <c r="Q622" s="211" t="s">
        <v>7575</v>
      </c>
      <c r="R622" s="211" t="s">
        <v>7670</v>
      </c>
      <c r="S622" s="214" t="str">
        <f ca="1">_xll.qlSchedule(,L622,M622,N622,O622,P622,Q622,R622)</f>
        <v>obj_00654#0000</v>
      </c>
      <c r="T622" s="211" t="s">
        <v>58</v>
      </c>
      <c r="U622" s="211" t="s">
        <v>7574</v>
      </c>
      <c r="V622" s="211" t="s">
        <v>7575</v>
      </c>
      <c r="W622" s="211" t="s">
        <v>7575</v>
      </c>
      <c r="X622" s="211" t="s">
        <v>7670</v>
      </c>
      <c r="Y622" s="214" t="str">
        <f ca="1">_xll.qlSchedule(,L622,M622,T622,U622,V622,W622,X622)</f>
        <v>obj_00511#0000</v>
      </c>
      <c r="Z622" s="215" t="s">
        <v>7671</v>
      </c>
      <c r="AA622" s="216" t="s">
        <v>7640</v>
      </c>
      <c r="AB622" s="216" t="s">
        <v>7672</v>
      </c>
      <c r="AC622" s="214" t="str">
        <f ca="1">_xll.qlVanillaSwap(,,,S622,,Z622,Y622,AA622,,AB622)</f>
        <v>obj_00c39#0000</v>
      </c>
      <c r="AD622" s="214" t="b">
        <f ca="1">_xll.qlInstrumentSetPricingEngine(AC622,_xll.qlDiscountingSwapEngine(,"YC-EUR-EONIA"))</f>
        <v>1</v>
      </c>
      <c r="AE622" s="217">
        <f ca="1">_xll.qlVanillaSwapFairRate(AC622,AD622)</f>
        <v>1.542165814566655E-2</v>
      </c>
      <c r="AF622" s="209" t="str">
        <f t="shared" si="39"/>
        <v>Receiver</v>
      </c>
      <c r="AG622" s="218">
        <v>10000</v>
      </c>
      <c r="AH622" s="219" t="str">
        <f ca="1">_xll.qlVanillaSwap(,AF622,AG622,S622,AE622+E622%%,Z622,Y622,AA622,,AB622)</f>
        <v>obj_0120b#0000</v>
      </c>
      <c r="AI622" s="219" t="str">
        <f ca="1">_xll.qlEuropeanExercise(,K622)</f>
        <v>obj_00341#0000</v>
      </c>
      <c r="AJ622" s="211" t="s">
        <v>7669</v>
      </c>
      <c r="AK622" s="220" t="str">
        <f ca="1">_xll.qlSwaption(,AH622,AI622,AJ622)</f>
        <v>obj_01688#0000</v>
      </c>
      <c r="AL622" s="221" t="str">
        <f ca="1">_xll.qlConstantSwaptionVolatility(,,I622,J622,G622)</f>
        <v>obj_0022f#0000</v>
      </c>
      <c r="AM622" s="221" t="b">
        <f ca="1">_xll.qlInstrumentSetPricingEngine(AK622,_xll.qlBachelierBlackSwaptionEngine(,"YC-EUR-EONIA",AL622))</f>
        <v>1</v>
      </c>
      <c r="AN622" s="222">
        <f ca="1">_xll.qlInstrumentNPV(AK622,AM622)/_xll.qlYieldTSDiscount("YC-EUR-EONIA",L622)</f>
        <v>290.94670732910322</v>
      </c>
      <c r="AO622" s="222">
        <f ca="1">_xll.qlInstrumentResults(AK622,"annuity",AM622)</f>
        <v>239012.81769315223</v>
      </c>
      <c r="AP622" s="223" t="e">
        <f ca="1">H622*_xll.qlYieldTSDiscount("YC-EUR-EONIA",L622)/AO622</f>
        <v>#VALUE!</v>
      </c>
      <c r="AQ622" s="224" t="str">
        <f ca="1">IF(ISERROR(AP622),"",_xll.qlBachelierBlackFormulaImpliedVol(IF(AF622="Receiver","Put",IF(AF622="Payer","Call","NA")),AE622+E622%%,AE622,_xll.qlDayCounterYearFraction("Act/365 (Fixed)",B622,K622),AP622))</f>
        <v/>
      </c>
      <c r="AR622" s="225" t="str">
        <f ca="1">IF(ISERROR(AP622),"",_xll.qlBlackFormulaImpliedStdDev(IF(AF622="Receiver","Put",IF(AF622="Payer","Call","NA")),AE622+E622%%,AE622,AP622)/SQRT(_xll.qlDayCounterYearFraction("Act/365 (Fixed)",B622,K622)))</f>
        <v/>
      </c>
    </row>
    <row r="623" spans="2:44">
      <c r="B623" s="210">
        <f t="shared" ca="1" si="36"/>
        <v>42276</v>
      </c>
      <c r="C623" s="107" t="s">
        <v>58</v>
      </c>
      <c r="D623" s="107" t="s">
        <v>50</v>
      </c>
      <c r="E623" s="107">
        <v>25</v>
      </c>
      <c r="F623" s="209" t="str">
        <f t="shared" si="37"/>
        <v>EUR FWD PREM 25 6M30Y</v>
      </c>
      <c r="G623" s="212">
        <f t="shared" si="38"/>
        <v>7.9900000000000006E-3</v>
      </c>
      <c r="H623" s="213" t="str">
        <f>VLOOKUP(F623,SwaptionVols!$Z:$AE,4,FALSE)</f>
        <v>#N/A N/A</v>
      </c>
      <c r="I623" s="211" t="s">
        <v>7574</v>
      </c>
      <c r="J623" s="211" t="s">
        <v>7575</v>
      </c>
      <c r="K623" s="210">
        <f ca="1">_xll.qlCalendarAdvance(I623,B623,C623,J623)</f>
        <v>42458</v>
      </c>
      <c r="L623" s="210">
        <f ca="1">_xll.qlCalendarAdvance(I623,K623,"2d")</f>
        <v>42460</v>
      </c>
      <c r="M623" s="210">
        <f ca="1">_xll.qlCalendarAdvance(I623,L623,D623,"unadjusted")</f>
        <v>53417</v>
      </c>
      <c r="N623" s="211" t="s">
        <v>41</v>
      </c>
      <c r="O623" s="211" t="s">
        <v>7574</v>
      </c>
      <c r="P623" s="211" t="s">
        <v>7575</v>
      </c>
      <c r="Q623" s="211" t="s">
        <v>7575</v>
      </c>
      <c r="R623" s="211" t="s">
        <v>7670</v>
      </c>
      <c r="S623" s="214" t="str">
        <f ca="1">_xll.qlSchedule(,L623,M623,N623,O623,P623,Q623,R623)</f>
        <v>obj_00620#0000</v>
      </c>
      <c r="T623" s="211" t="s">
        <v>58</v>
      </c>
      <c r="U623" s="211" t="s">
        <v>7574</v>
      </c>
      <c r="V623" s="211" t="s">
        <v>7575</v>
      </c>
      <c r="W623" s="211" t="s">
        <v>7575</v>
      </c>
      <c r="X623" s="211" t="s">
        <v>7670</v>
      </c>
      <c r="Y623" s="214" t="str">
        <f ca="1">_xll.qlSchedule(,L623,M623,T623,U623,V623,W623,X623)</f>
        <v>obj_0065e#0000</v>
      </c>
      <c r="Z623" s="215" t="s">
        <v>7671</v>
      </c>
      <c r="AA623" s="216" t="s">
        <v>7640</v>
      </c>
      <c r="AB623" s="216" t="s">
        <v>7672</v>
      </c>
      <c r="AC623" s="214" t="str">
        <f ca="1">_xll.qlVanillaSwap(,,,S623,,Z623,Y623,AA623,,AB623)</f>
        <v>obj_00ae1#0000</v>
      </c>
      <c r="AD623" s="214" t="b">
        <f ca="1">_xll.qlInstrumentSetPricingEngine(AC623,_xll.qlDiscountingSwapEngine(,"YC-EUR-EONIA"))</f>
        <v>1</v>
      </c>
      <c r="AE623" s="217">
        <f ca="1">_xll.qlVanillaSwapFairRate(AC623,AD623)</f>
        <v>1.542165814566655E-2</v>
      </c>
      <c r="AF623" s="209" t="str">
        <f t="shared" si="39"/>
        <v>Payer</v>
      </c>
      <c r="AG623" s="218">
        <v>10000</v>
      </c>
      <c r="AH623" s="219" t="str">
        <f ca="1">_xll.qlVanillaSwap(,AF623,AG623,S623,AE623+E623%%,Z623,Y623,AA623,,AB623)</f>
        <v>obj_0138a#0000</v>
      </c>
      <c r="AI623" s="219" t="str">
        <f ca="1">_xll.qlEuropeanExercise(,K623)</f>
        <v>obj_00631#0000</v>
      </c>
      <c r="AJ623" s="211" t="s">
        <v>7669</v>
      </c>
      <c r="AK623" s="220" t="str">
        <f ca="1">_xll.qlSwaption(,AH623,AI623,AJ623)</f>
        <v>obj_01460#0000</v>
      </c>
      <c r="AL623" s="221" t="str">
        <f ca="1">_xll.qlConstantSwaptionVolatility(,,I623,J623,G623)</f>
        <v>obj_002e6#0000</v>
      </c>
      <c r="AM623" s="221" t="b">
        <f ca="1">_xll.qlInstrumentSetPricingEngine(AK623,_xll.qlBachelierBlackSwaptionEngine(,"YC-EUR-EONIA",AL623))</f>
        <v>1</v>
      </c>
      <c r="AN623" s="222">
        <f ca="1">_xll.qlInstrumentNPV(AK623,AM623)/_xll.qlYieldTSDiscount("YC-EUR-EONIA",L623)</f>
        <v>290.94670732910822</v>
      </c>
      <c r="AO623" s="222">
        <f ca="1">_xll.qlInstrumentResults(AK623,"annuity",AM623)</f>
        <v>239012.81769315223</v>
      </c>
      <c r="AP623" s="223" t="e">
        <f ca="1">H623*_xll.qlYieldTSDiscount("YC-EUR-EONIA",L623)/AO623</f>
        <v>#VALUE!</v>
      </c>
      <c r="AQ623" s="224" t="str">
        <f ca="1">IF(ISERROR(AP623),"",_xll.qlBachelierBlackFormulaImpliedVol(IF(AF623="Receiver","Put",IF(AF623="Payer","Call","NA")),AE623+E623%%,AE623,_xll.qlDayCounterYearFraction("Act/365 (Fixed)",B623,K623),AP623))</f>
        <v/>
      </c>
      <c r="AR623" s="225" t="str">
        <f ca="1">IF(ISERROR(AP623),"",_xll.qlBlackFormulaImpliedStdDev(IF(AF623="Receiver","Put",IF(AF623="Payer","Call","NA")),AE623+E623%%,AE623,AP623)/SQRT(_xll.qlDayCounterYearFraction("Act/365 (Fixed)",B623,K623)))</f>
        <v/>
      </c>
    </row>
    <row r="624" spans="2:44">
      <c r="B624" s="210">
        <f t="shared" ca="1" si="36"/>
        <v>42276</v>
      </c>
      <c r="C624" s="107" t="s">
        <v>58</v>
      </c>
      <c r="D624" s="107" t="s">
        <v>50</v>
      </c>
      <c r="E624" s="107">
        <v>50</v>
      </c>
      <c r="F624" s="209" t="str">
        <f t="shared" si="37"/>
        <v>EUR FWD PREM 50 6M30Y</v>
      </c>
      <c r="G624" s="212">
        <f t="shared" si="38"/>
        <v>7.9900000000000006E-3</v>
      </c>
      <c r="H624" s="213" t="str">
        <f>VLOOKUP(F624,SwaptionVols!$Z:$AE,4,FALSE)</f>
        <v>#N/A N/A</v>
      </c>
      <c r="I624" s="211" t="s">
        <v>7574</v>
      </c>
      <c r="J624" s="211" t="s">
        <v>7575</v>
      </c>
      <c r="K624" s="210">
        <f ca="1">_xll.qlCalendarAdvance(I624,B624,C624,J624)</f>
        <v>42458</v>
      </c>
      <c r="L624" s="210">
        <f ca="1">_xll.qlCalendarAdvance(I624,K624,"2d")</f>
        <v>42460</v>
      </c>
      <c r="M624" s="210">
        <f ca="1">_xll.qlCalendarAdvance(I624,L624,D624,"unadjusted")</f>
        <v>53417</v>
      </c>
      <c r="N624" s="211" t="s">
        <v>41</v>
      </c>
      <c r="O624" s="211" t="s">
        <v>7574</v>
      </c>
      <c r="P624" s="211" t="s">
        <v>7575</v>
      </c>
      <c r="Q624" s="211" t="s">
        <v>7575</v>
      </c>
      <c r="R624" s="211" t="s">
        <v>7670</v>
      </c>
      <c r="S624" s="214" t="str">
        <f ca="1">_xll.qlSchedule(,L624,M624,N624,O624,P624,Q624,R624)</f>
        <v>obj_00928#0000</v>
      </c>
      <c r="T624" s="211" t="s">
        <v>58</v>
      </c>
      <c r="U624" s="211" t="s">
        <v>7574</v>
      </c>
      <c r="V624" s="211" t="s">
        <v>7575</v>
      </c>
      <c r="W624" s="211" t="s">
        <v>7575</v>
      </c>
      <c r="X624" s="211" t="s">
        <v>7670</v>
      </c>
      <c r="Y624" s="214" t="str">
        <f ca="1">_xll.qlSchedule(,L624,M624,T624,U624,V624,W624,X624)</f>
        <v>obj_00929#0000</v>
      </c>
      <c r="Z624" s="215" t="s">
        <v>7671</v>
      </c>
      <c r="AA624" s="216" t="s">
        <v>7640</v>
      </c>
      <c r="AB624" s="216" t="s">
        <v>7672</v>
      </c>
      <c r="AC624" s="214" t="str">
        <f ca="1">_xll.qlVanillaSwap(,,,S624,,Z624,Y624,AA624,,AB624)</f>
        <v>obj_00afd#0000</v>
      </c>
      <c r="AD624" s="214" t="b">
        <f ca="1">_xll.qlInstrumentSetPricingEngine(AC624,_xll.qlDiscountingSwapEngine(,"YC-EUR-EONIA"))</f>
        <v>1</v>
      </c>
      <c r="AE624" s="217">
        <f ca="1">_xll.qlVanillaSwapFairRate(AC624,AD624)</f>
        <v>1.542165814566655E-2</v>
      </c>
      <c r="AF624" s="209" t="str">
        <f t="shared" si="39"/>
        <v>Payer</v>
      </c>
      <c r="AG624" s="218">
        <v>10000</v>
      </c>
      <c r="AH624" s="219" t="str">
        <f ca="1">_xll.qlVanillaSwap(,AF624,AG624,S624,AE624+E624%%,Z624,Y624,AA624,,AB624)</f>
        <v>obj_01498#0000</v>
      </c>
      <c r="AI624" s="219" t="str">
        <f ca="1">_xll.qlEuropeanExercise(,K624)</f>
        <v>obj_0072e#0000</v>
      </c>
      <c r="AJ624" s="211" t="s">
        <v>7669</v>
      </c>
      <c r="AK624" s="220" t="str">
        <f ca="1">_xll.qlSwaption(,AH624,AI624,AJ624)</f>
        <v>obj_01784#0000</v>
      </c>
      <c r="AL624" s="221" t="str">
        <f ca="1">_xll.qlConstantSwaptionVolatility(,,I624,J624,G624)</f>
        <v>obj_00308#0000</v>
      </c>
      <c r="AM624" s="221" t="b">
        <f ca="1">_xll.qlInstrumentSetPricingEngine(AK624,_xll.qlBachelierBlackSwaptionEngine(,"YC-EUR-EONIA",AL624))</f>
        <v>1</v>
      </c>
      <c r="AN624" s="222">
        <f ca="1">_xll.qlInstrumentNPV(AK624,AM624)/_xll.qlYieldTSDiscount("YC-EUR-EONIA",L624)</f>
        <v>138.77978673352231</v>
      </c>
      <c r="AO624" s="222">
        <f ca="1">_xll.qlInstrumentResults(AK624,"annuity",AM624)</f>
        <v>239012.81769315223</v>
      </c>
      <c r="AP624" s="223" t="e">
        <f ca="1">H624*_xll.qlYieldTSDiscount("YC-EUR-EONIA",L624)/AO624</f>
        <v>#VALUE!</v>
      </c>
      <c r="AQ624" s="224" t="str">
        <f ca="1">IF(ISERROR(AP624),"",_xll.qlBachelierBlackFormulaImpliedVol(IF(AF624="Receiver","Put",IF(AF624="Payer","Call","NA")),AE624+E624%%,AE624,_xll.qlDayCounterYearFraction("Act/365 (Fixed)",B624,K624),AP624))</f>
        <v/>
      </c>
      <c r="AR624" s="225" t="str">
        <f ca="1">IF(ISERROR(AP624),"",_xll.qlBlackFormulaImpliedStdDev(IF(AF624="Receiver","Put",IF(AF624="Payer","Call","NA")),AE624+E624%%,AE624,AP624)/SQRT(_xll.qlDayCounterYearFraction("Act/365 (Fixed)",B624,K624)))</f>
        <v/>
      </c>
    </row>
    <row r="625" spans="2:44">
      <c r="B625" s="210">
        <f t="shared" ca="1" si="36"/>
        <v>42276</v>
      </c>
      <c r="C625" s="107" t="s">
        <v>58</v>
      </c>
      <c r="D625" s="107" t="s">
        <v>50</v>
      </c>
      <c r="E625" s="107">
        <v>100</v>
      </c>
      <c r="F625" s="209" t="str">
        <f t="shared" si="37"/>
        <v>EUR FWD PREM 100 6M30Y</v>
      </c>
      <c r="G625" s="212">
        <f t="shared" si="38"/>
        <v>7.9900000000000006E-3</v>
      </c>
      <c r="H625" s="213" t="str">
        <f>VLOOKUP(F625,SwaptionVols!$Z:$AE,4,FALSE)</f>
        <v>#N/A N/A</v>
      </c>
      <c r="I625" s="211" t="s">
        <v>7574</v>
      </c>
      <c r="J625" s="211" t="s">
        <v>7575</v>
      </c>
      <c r="K625" s="210">
        <f ca="1">_xll.qlCalendarAdvance(I625,B625,C625,J625)</f>
        <v>42458</v>
      </c>
      <c r="L625" s="210">
        <f ca="1">_xll.qlCalendarAdvance(I625,K625,"2d")</f>
        <v>42460</v>
      </c>
      <c r="M625" s="210">
        <f ca="1">_xll.qlCalendarAdvance(I625,L625,D625,"unadjusted")</f>
        <v>53417</v>
      </c>
      <c r="N625" s="211" t="s">
        <v>41</v>
      </c>
      <c r="O625" s="211" t="s">
        <v>7574</v>
      </c>
      <c r="P625" s="211" t="s">
        <v>7575</v>
      </c>
      <c r="Q625" s="211" t="s">
        <v>7575</v>
      </c>
      <c r="R625" s="211" t="s">
        <v>7670</v>
      </c>
      <c r="S625" s="214" t="str">
        <f ca="1">_xll.qlSchedule(,L625,M625,N625,O625,P625,Q625,R625)</f>
        <v>obj_0083b#0000</v>
      </c>
      <c r="T625" s="211" t="s">
        <v>58</v>
      </c>
      <c r="U625" s="211" t="s">
        <v>7574</v>
      </c>
      <c r="V625" s="211" t="s">
        <v>7575</v>
      </c>
      <c r="W625" s="211" t="s">
        <v>7575</v>
      </c>
      <c r="X625" s="211" t="s">
        <v>7670</v>
      </c>
      <c r="Y625" s="214" t="str">
        <f ca="1">_xll.qlSchedule(,L625,M625,T625,U625,V625,W625,X625)</f>
        <v>obj_0083c#0000</v>
      </c>
      <c r="Z625" s="215" t="s">
        <v>7671</v>
      </c>
      <c r="AA625" s="216" t="s">
        <v>7640</v>
      </c>
      <c r="AB625" s="216" t="s">
        <v>7672</v>
      </c>
      <c r="AC625" s="214" t="str">
        <f ca="1">_xll.qlVanillaSwap(,,,S625,,Z625,Y625,AA625,,AB625)</f>
        <v>obj_00bd8#0000</v>
      </c>
      <c r="AD625" s="214" t="b">
        <f ca="1">_xll.qlInstrumentSetPricingEngine(AC625,_xll.qlDiscountingSwapEngine(,"YC-EUR-EONIA"))</f>
        <v>1</v>
      </c>
      <c r="AE625" s="217">
        <f ca="1">_xll.qlVanillaSwapFairRate(AC625,AD625)</f>
        <v>1.542165814566655E-2</v>
      </c>
      <c r="AF625" s="209" t="str">
        <f t="shared" si="39"/>
        <v>Payer</v>
      </c>
      <c r="AG625" s="218">
        <v>10000</v>
      </c>
      <c r="AH625" s="219" t="str">
        <f ca="1">_xll.qlVanillaSwap(,AF625,AG625,S625,AE625+E625%%,Z625,Y625,AA625,,AB625)</f>
        <v>obj_0129d#0000</v>
      </c>
      <c r="AI625" s="219" t="str">
        <f ca="1">_xll.qlEuropeanExercise(,K625)</f>
        <v>obj_0041e#0000</v>
      </c>
      <c r="AJ625" s="211" t="s">
        <v>7669</v>
      </c>
      <c r="AK625" s="220" t="str">
        <f ca="1">_xll.qlSwaption(,AH625,AI625,AJ625)</f>
        <v>obj_014ad#0000</v>
      </c>
      <c r="AL625" s="221" t="str">
        <f ca="1">_xll.qlConstantSwaptionVolatility(,,I625,J625,G625)</f>
        <v>obj_002a8#0000</v>
      </c>
      <c r="AM625" s="221" t="b">
        <f ca="1">_xll.qlInstrumentSetPricingEngine(AK625,_xll.qlBachelierBlackSwaptionEngine(,"YC-EUR-EONIA",AL625))</f>
        <v>1</v>
      </c>
      <c r="AN625" s="222">
        <f ca="1">_xll.qlInstrumentNPV(AK625,AM625)/_xll.qlYieldTSDiscount("YC-EUR-EONIA",L625)</f>
        <v>20.612325827565375</v>
      </c>
      <c r="AO625" s="222">
        <f ca="1">_xll.qlInstrumentResults(AK625,"annuity",AM625)</f>
        <v>239012.81769315223</v>
      </c>
      <c r="AP625" s="223" t="e">
        <f ca="1">H625*_xll.qlYieldTSDiscount("YC-EUR-EONIA",L625)/AO625</f>
        <v>#VALUE!</v>
      </c>
      <c r="AQ625" s="224" t="str">
        <f ca="1">IF(ISERROR(AP625),"",_xll.qlBachelierBlackFormulaImpliedVol(IF(AF625="Receiver","Put",IF(AF625="Payer","Call","NA")),AE625+E625%%,AE625,_xll.qlDayCounterYearFraction("Act/365 (Fixed)",B625,K625),AP625))</f>
        <v/>
      </c>
      <c r="AR625" s="225" t="str">
        <f ca="1">IF(ISERROR(AP625),"",_xll.qlBlackFormulaImpliedStdDev(IF(AF625="Receiver","Put",IF(AF625="Payer","Call","NA")),AE625+E625%%,AE625,AP625)/SQRT(_xll.qlDayCounterYearFraction("Act/365 (Fixed)",B625,K625)))</f>
        <v/>
      </c>
    </row>
    <row r="626" spans="2:44">
      <c r="B626" s="210">
        <f t="shared" ca="1" si="36"/>
        <v>42276</v>
      </c>
      <c r="C626" s="107" t="s">
        <v>58</v>
      </c>
      <c r="D626" s="107" t="s">
        <v>50</v>
      </c>
      <c r="E626" s="107">
        <v>200</v>
      </c>
      <c r="F626" s="25" t="s">
        <v>7504</v>
      </c>
      <c r="G626" s="212">
        <f t="shared" si="38"/>
        <v>7.9900000000000006E-3</v>
      </c>
      <c r="H626" s="213" t="str">
        <f>VLOOKUP(F626,SwaptionVols!$Z:$AE,4,FALSE)</f>
        <v>#N/A N/A</v>
      </c>
      <c r="I626" s="211" t="s">
        <v>7574</v>
      </c>
      <c r="J626" s="211" t="s">
        <v>7575</v>
      </c>
      <c r="K626" s="210">
        <f ca="1">_xll.qlCalendarAdvance(I626,B626,C626,J626)</f>
        <v>42458</v>
      </c>
      <c r="L626" s="210">
        <f ca="1">_xll.qlCalendarAdvance(I626,K626,"2d")</f>
        <v>42460</v>
      </c>
      <c r="M626" s="210">
        <f ca="1">_xll.qlCalendarAdvance(I626,L626,D626,"unadjusted")</f>
        <v>53417</v>
      </c>
      <c r="N626" s="211" t="s">
        <v>41</v>
      </c>
      <c r="O626" s="211" t="s">
        <v>7574</v>
      </c>
      <c r="P626" s="211" t="s">
        <v>7575</v>
      </c>
      <c r="Q626" s="211" t="s">
        <v>7575</v>
      </c>
      <c r="R626" s="211" t="s">
        <v>7670</v>
      </c>
      <c r="S626" s="214" t="str">
        <f ca="1">_xll.qlSchedule(,L626,M626,N626,O626,P626,Q626,R626)</f>
        <v>obj_006c8#0000</v>
      </c>
      <c r="T626" s="211" t="s">
        <v>58</v>
      </c>
      <c r="U626" s="211" t="s">
        <v>7574</v>
      </c>
      <c r="V626" s="211" t="s">
        <v>7575</v>
      </c>
      <c r="W626" s="211" t="s">
        <v>7575</v>
      </c>
      <c r="X626" s="211" t="s">
        <v>7670</v>
      </c>
      <c r="Y626" s="214" t="str">
        <f ca="1">_xll.qlSchedule(,L626,M626,T626,U626,V626,W626,X626)</f>
        <v>obj_00577#0000</v>
      </c>
      <c r="Z626" s="215" t="s">
        <v>7671</v>
      </c>
      <c r="AA626" s="216" t="s">
        <v>7640</v>
      </c>
      <c r="AB626" s="216" t="s">
        <v>7672</v>
      </c>
      <c r="AC626" s="214" t="str">
        <f ca="1">_xll.qlVanillaSwap(,,,S626,,Z626,Y626,AA626,,AB626)</f>
        <v>obj_00bdb#0000</v>
      </c>
      <c r="AD626" s="214" t="b">
        <f ca="1">_xll.qlInstrumentSetPricingEngine(AC626,_xll.qlDiscountingSwapEngine(,"YC-EUR-EONIA"))</f>
        <v>1</v>
      </c>
      <c r="AE626" s="217">
        <f ca="1">_xll.qlVanillaSwapFairRate(AC626,AD626)</f>
        <v>1.542165814566655E-2</v>
      </c>
      <c r="AF626" s="209" t="str">
        <f t="shared" si="39"/>
        <v>Payer</v>
      </c>
      <c r="AG626" s="218">
        <v>10000</v>
      </c>
      <c r="AH626" s="219" t="str">
        <f ca="1">_xll.qlVanillaSwap(,AF626,AG626,S626,AE626+E626%%,Z626,Y626,AA626,,AB626)</f>
        <v>obj_013f1#0000</v>
      </c>
      <c r="AI626" s="219" t="str">
        <f ca="1">_xll.qlEuropeanExercise(,K626)</f>
        <v>obj_009f6#0000</v>
      </c>
      <c r="AJ626" s="211" t="s">
        <v>7669</v>
      </c>
      <c r="AK626" s="220" t="str">
        <f ca="1">_xll.qlSwaption(,AH626,AI626,AJ626)</f>
        <v>obj_0154f#0000</v>
      </c>
      <c r="AL626" s="221" t="str">
        <f ca="1">_xll.qlConstantSwaptionVolatility(,,I626,J626,G626)</f>
        <v>obj_00320#0000</v>
      </c>
      <c r="AM626" s="221" t="b">
        <f ca="1">_xll.qlInstrumentSetPricingEngine(AK626,_xll.qlBachelierBlackSwaptionEngine(,"YC-EUR-EONIA",AL626))</f>
        <v>1</v>
      </c>
      <c r="AN626" s="222">
        <f ca="1">_xll.qlInstrumentNPV(AK626,AM626)/_xll.qlYieldTSDiscount("YC-EUR-EONIA",L626)</f>
        <v>6.587213693075579E-2</v>
      </c>
      <c r="AO626" s="222">
        <f ca="1">_xll.qlInstrumentResults(AK626,"annuity",AM626)</f>
        <v>239012.81769315223</v>
      </c>
      <c r="AP626" s="223" t="e">
        <f ca="1">H626*_xll.qlYieldTSDiscount("YC-EUR-EONIA",L626)/AO626</f>
        <v>#VALUE!</v>
      </c>
      <c r="AQ626" s="224" t="str">
        <f ca="1">IF(ISERROR(AP626),"",_xll.qlBachelierBlackFormulaImpliedVol(IF(AF626="Receiver","Put",IF(AF626="Payer","Call","NA")),AE626+E626%%,AE626,_xll.qlDayCounterYearFraction("Act/365 (Fixed)",B626,K626),AP626))</f>
        <v/>
      </c>
      <c r="AR626" s="225" t="str">
        <f ca="1">IF(ISERROR(AP626),"",_xll.qlBlackFormulaImpliedStdDev(IF(AF626="Receiver","Put",IF(AF626="Payer","Call","NA")),AE626+E626%%,AE626,AP626)/SQRT(_xll.qlDayCounterYearFraction("Act/365 (Fixed)",B626,K626)))</f>
        <v/>
      </c>
    </row>
    <row r="627" spans="2:44">
      <c r="B627" s="210">
        <f t="shared" ca="1" si="36"/>
        <v>42276</v>
      </c>
      <c r="C627" s="107" t="s">
        <v>41</v>
      </c>
      <c r="D627" s="107" t="s">
        <v>50</v>
      </c>
      <c r="E627" s="107">
        <v>-200</v>
      </c>
      <c r="F627" s="209" t="str">
        <f t="shared" si="37"/>
        <v>EUR FWD PREM-200 1Y30Y</v>
      </c>
      <c r="G627" s="212">
        <f t="shared" si="38"/>
        <v>7.7400000000000004E-3</v>
      </c>
      <c r="H627" s="213" t="str">
        <f>VLOOKUP(F627,SwaptionVols!$Z:$AE,4,FALSE)</f>
        <v>#N/A N/A</v>
      </c>
      <c r="I627" s="211" t="s">
        <v>7574</v>
      </c>
      <c r="J627" s="211" t="s">
        <v>7575</v>
      </c>
      <c r="K627" s="210">
        <f ca="1">_xll.qlCalendarAdvance(I627,B627,C627,J627)</f>
        <v>42642</v>
      </c>
      <c r="L627" s="210">
        <f ca="1">_xll.qlCalendarAdvance(I627,K627,"2d")</f>
        <v>42646</v>
      </c>
      <c r="M627" s="210">
        <f ca="1">_xll.qlCalendarAdvance(I627,L627,D627,"unadjusted")</f>
        <v>53603</v>
      </c>
      <c r="N627" s="211" t="s">
        <v>41</v>
      </c>
      <c r="O627" s="211" t="s">
        <v>7574</v>
      </c>
      <c r="P627" s="211" t="s">
        <v>7575</v>
      </c>
      <c r="Q627" s="211" t="s">
        <v>7575</v>
      </c>
      <c r="R627" s="211" t="s">
        <v>7670</v>
      </c>
      <c r="S627" s="214" t="str">
        <f ca="1">_xll.qlSchedule(,L627,M627,N627,O627,P627,Q627,R627)</f>
        <v>obj_00ded#0000</v>
      </c>
      <c r="T627" s="211" t="s">
        <v>58</v>
      </c>
      <c r="U627" s="211" t="s">
        <v>7574</v>
      </c>
      <c r="V627" s="211" t="s">
        <v>7575</v>
      </c>
      <c r="W627" s="211" t="s">
        <v>7575</v>
      </c>
      <c r="X627" s="211" t="s">
        <v>7670</v>
      </c>
      <c r="Y627" s="214" t="str">
        <f ca="1">_xll.qlSchedule(,L627,M627,T627,U627,V627,W627,X627)</f>
        <v>obj_00f3d#0000</v>
      </c>
      <c r="Z627" s="215" t="s">
        <v>7671</v>
      </c>
      <c r="AA627" s="216" t="s">
        <v>7640</v>
      </c>
      <c r="AB627" s="216" t="s">
        <v>7672</v>
      </c>
      <c r="AC627" s="214" t="str">
        <f ca="1">_xll.qlVanillaSwap(,,,S627,,Z627,Y627,AA627,,AB627)</f>
        <v>obj_00f3e#0000</v>
      </c>
      <c r="AD627" s="214" t="b">
        <f ca="1">_xll.qlInstrumentSetPricingEngine(AC627,_xll.qlDiscountingSwapEngine(,"YC-EUR-EONIA"))</f>
        <v>1</v>
      </c>
      <c r="AE627" s="217">
        <f ca="1">_xll.qlVanillaSwapFairRate(AC627,AD627)</f>
        <v>1.5742296179160824E-2</v>
      </c>
      <c r="AF627" s="209" t="str">
        <f t="shared" si="39"/>
        <v>Receiver</v>
      </c>
      <c r="AG627" s="218">
        <v>10000</v>
      </c>
      <c r="AH627" s="219" t="str">
        <f ca="1">_xll.qlVanillaSwap(,AF627,AG627,S627,AE627+E627%%,Z627,Y627,AA627,,AB627)</f>
        <v>obj_01596#0000</v>
      </c>
      <c r="AI627" s="219" t="str">
        <f ca="1">_xll.qlEuropeanExercise(,K627)</f>
        <v>obj_00624#0000</v>
      </c>
      <c r="AJ627" s="211" t="s">
        <v>7669</v>
      </c>
      <c r="AK627" s="220" t="str">
        <f ca="1">_xll.qlSwaption(,AH627,AI627,AJ627)</f>
        <v>obj_0173b#0000</v>
      </c>
      <c r="AL627" s="221" t="str">
        <f ca="1">_xll.qlConstantSwaptionVolatility(,,I627,J627,G627)</f>
        <v>obj_0032d#0000</v>
      </c>
      <c r="AM627" s="221" t="b">
        <f ca="1">_xll.qlInstrumentSetPricingEngine(AK627,_xll.qlBachelierBlackSwaptionEngine(,"YC-EUR-EONIA",AL627))</f>
        <v>1</v>
      </c>
      <c r="AN627" s="222">
        <f ca="1">_xll.qlInstrumentNPV(AK627,AM627)/_xll.qlYieldTSDiscount("YC-EUR-EONIA",L627)</f>
        <v>2.8691046792683146</v>
      </c>
      <c r="AO627" s="222">
        <f ca="1">_xll.qlInstrumentResults(AK627,"annuity",AM627)</f>
        <v>238075.50848200219</v>
      </c>
      <c r="AP627" s="223" t="e">
        <f ca="1">H627*_xll.qlYieldTSDiscount("YC-EUR-EONIA",L627)/AO627</f>
        <v>#VALUE!</v>
      </c>
      <c r="AQ627" s="224" t="str">
        <f ca="1">IF(ISERROR(AP627),"",_xll.qlBachelierBlackFormulaImpliedVol(IF(AF627="Receiver","Put",IF(AF627="Payer","Call","NA")),AE627+E627%%,AE627,_xll.qlDayCounterYearFraction("Act/365 (Fixed)",B627,K627),AP627))</f>
        <v/>
      </c>
      <c r="AR627" s="225" t="str">
        <f ca="1">IF(ISERROR(AP627),"",_xll.qlBlackFormulaImpliedStdDev(IF(AF627="Receiver","Put",IF(AF627="Payer","Call","NA")),AE627+E627%%,AE627,AP627)/SQRT(_xll.qlDayCounterYearFraction("Act/365 (Fixed)",B627,K627)))</f>
        <v/>
      </c>
    </row>
    <row r="628" spans="2:44">
      <c r="B628" s="210">
        <f t="shared" ca="1" si="36"/>
        <v>42276</v>
      </c>
      <c r="C628" s="107" t="s">
        <v>41</v>
      </c>
      <c r="D628" s="107" t="s">
        <v>50</v>
      </c>
      <c r="E628" s="107">
        <v>-100</v>
      </c>
      <c r="F628" s="209" t="str">
        <f t="shared" si="37"/>
        <v>EUR FWD PREM-100 1Y30Y</v>
      </c>
      <c r="G628" s="212">
        <f t="shared" si="38"/>
        <v>7.7400000000000004E-3</v>
      </c>
      <c r="H628" s="213" t="str">
        <f>VLOOKUP(F628,SwaptionVols!$Z:$AE,4,FALSE)</f>
        <v>#N/A N/A</v>
      </c>
      <c r="I628" s="211" t="s">
        <v>7574</v>
      </c>
      <c r="J628" s="211" t="s">
        <v>7575</v>
      </c>
      <c r="K628" s="210">
        <f ca="1">_xll.qlCalendarAdvance(I628,B628,C628,J628)</f>
        <v>42642</v>
      </c>
      <c r="L628" s="210">
        <f ca="1">_xll.qlCalendarAdvance(I628,K628,"2d")</f>
        <v>42646</v>
      </c>
      <c r="M628" s="210">
        <f ca="1">_xll.qlCalendarAdvance(I628,L628,D628,"unadjusted")</f>
        <v>53603</v>
      </c>
      <c r="N628" s="211" t="s">
        <v>41</v>
      </c>
      <c r="O628" s="211" t="s">
        <v>7574</v>
      </c>
      <c r="P628" s="211" t="s">
        <v>7575</v>
      </c>
      <c r="Q628" s="211" t="s">
        <v>7575</v>
      </c>
      <c r="R628" s="211" t="s">
        <v>7670</v>
      </c>
      <c r="S628" s="214" t="str">
        <f ca="1">_xll.qlSchedule(,L628,M628,N628,O628,P628,Q628,R628)</f>
        <v>obj_0050e#0000</v>
      </c>
      <c r="T628" s="211" t="s">
        <v>58</v>
      </c>
      <c r="U628" s="211" t="s">
        <v>7574</v>
      </c>
      <c r="V628" s="211" t="s">
        <v>7575</v>
      </c>
      <c r="W628" s="211" t="s">
        <v>7575</v>
      </c>
      <c r="X628" s="211" t="s">
        <v>7670</v>
      </c>
      <c r="Y628" s="214" t="str">
        <f ca="1">_xll.qlSchedule(,L628,M628,T628,U628,V628,W628,X628)</f>
        <v>obj_00691#0000</v>
      </c>
      <c r="Z628" s="215" t="s">
        <v>7671</v>
      </c>
      <c r="AA628" s="216" t="s">
        <v>7640</v>
      </c>
      <c r="AB628" s="216" t="s">
        <v>7672</v>
      </c>
      <c r="AC628" s="214" t="str">
        <f ca="1">_xll.qlVanillaSwap(,,,S628,,Z628,Y628,AA628,,AB628)</f>
        <v>obj_00b18#0000</v>
      </c>
      <c r="AD628" s="214" t="b">
        <f ca="1">_xll.qlInstrumentSetPricingEngine(AC628,_xll.qlDiscountingSwapEngine(,"YC-EUR-EONIA"))</f>
        <v>1</v>
      </c>
      <c r="AE628" s="217">
        <f ca="1">_xll.qlVanillaSwapFairRate(AC628,AD628)</f>
        <v>1.5742296179160824E-2</v>
      </c>
      <c r="AF628" s="209" t="str">
        <f t="shared" si="39"/>
        <v>Receiver</v>
      </c>
      <c r="AG628" s="218">
        <v>10000</v>
      </c>
      <c r="AH628" s="219" t="str">
        <f ca="1">_xll.qlVanillaSwap(,AF628,AG628,S628,AE628+E628%%,Z628,Y628,AA628,,AB628)</f>
        <v>obj_012b0#0000</v>
      </c>
      <c r="AI628" s="219" t="str">
        <f ca="1">_xll.qlEuropeanExercise(,K628)</f>
        <v>obj_00cd6#0000</v>
      </c>
      <c r="AJ628" s="211" t="s">
        <v>7669</v>
      </c>
      <c r="AK628" s="220" t="str">
        <f ca="1">_xll.qlSwaption(,AH628,AI628,AJ628)</f>
        <v>obj_016d2#0000</v>
      </c>
      <c r="AL628" s="221" t="str">
        <f ca="1">_xll.qlConstantSwaptionVolatility(,,I628,J628,G628)</f>
        <v>obj_0028f#0000</v>
      </c>
      <c r="AM628" s="221" t="b">
        <f ca="1">_xll.qlInstrumentSetPricingEngine(AK628,_xll.qlBachelierBlackSwaptionEngine(,"YC-EUR-EONIA",AL628))</f>
        <v>1</v>
      </c>
      <c r="AN628" s="222">
        <f ca="1">_xll.qlInstrumentNPV(AK628,AM628)/_xll.qlYieldTSDiscount("YC-EUR-EONIA",L628)</f>
        <v>85.617627228162334</v>
      </c>
      <c r="AO628" s="222">
        <f ca="1">_xll.qlInstrumentResults(AK628,"annuity",AM628)</f>
        <v>238075.50848200219</v>
      </c>
      <c r="AP628" s="223" t="e">
        <f ca="1">H628*_xll.qlYieldTSDiscount("YC-EUR-EONIA",L628)/AO628</f>
        <v>#VALUE!</v>
      </c>
      <c r="AQ628" s="224" t="str">
        <f ca="1">IF(ISERROR(AP628),"",_xll.qlBachelierBlackFormulaImpliedVol(IF(AF628="Receiver","Put",IF(AF628="Payer","Call","NA")),AE628+E628%%,AE628,_xll.qlDayCounterYearFraction("Act/365 (Fixed)",B628,K628),AP628))</f>
        <v/>
      </c>
      <c r="AR628" s="225" t="str">
        <f ca="1">IF(ISERROR(AP628),"",_xll.qlBlackFormulaImpliedStdDev(IF(AF628="Receiver","Put",IF(AF628="Payer","Call","NA")),AE628+E628%%,AE628,AP628)/SQRT(_xll.qlDayCounterYearFraction("Act/365 (Fixed)",B628,K628)))</f>
        <v/>
      </c>
    </row>
    <row r="629" spans="2:44">
      <c r="B629" s="210">
        <f t="shared" ca="1" si="36"/>
        <v>42276</v>
      </c>
      <c r="C629" s="107" t="s">
        <v>41</v>
      </c>
      <c r="D629" s="107" t="s">
        <v>50</v>
      </c>
      <c r="E629" s="107">
        <v>-50</v>
      </c>
      <c r="F629" s="209" t="str">
        <f t="shared" si="37"/>
        <v>EUR FWD PREM-50 1Y30Y</v>
      </c>
      <c r="G629" s="212">
        <f t="shared" si="38"/>
        <v>7.7400000000000004E-3</v>
      </c>
      <c r="H629" s="213" t="str">
        <f>VLOOKUP(F629,SwaptionVols!$Z:$AE,4,FALSE)</f>
        <v>#N/A N/A</v>
      </c>
      <c r="I629" s="211" t="s">
        <v>7574</v>
      </c>
      <c r="J629" s="211" t="s">
        <v>7575</v>
      </c>
      <c r="K629" s="210">
        <f ca="1">_xll.qlCalendarAdvance(I629,B629,C629,J629)</f>
        <v>42642</v>
      </c>
      <c r="L629" s="210">
        <f ca="1">_xll.qlCalendarAdvance(I629,K629,"2d")</f>
        <v>42646</v>
      </c>
      <c r="M629" s="210">
        <f ca="1">_xll.qlCalendarAdvance(I629,L629,D629,"unadjusted")</f>
        <v>53603</v>
      </c>
      <c r="N629" s="211" t="s">
        <v>41</v>
      </c>
      <c r="O629" s="211" t="s">
        <v>7574</v>
      </c>
      <c r="P629" s="211" t="s">
        <v>7575</v>
      </c>
      <c r="Q629" s="211" t="s">
        <v>7575</v>
      </c>
      <c r="R629" s="211" t="s">
        <v>7670</v>
      </c>
      <c r="S629" s="214" t="str">
        <f ca="1">_xll.qlSchedule(,L629,M629,N629,O629,P629,Q629,R629)</f>
        <v>obj_008b3#0000</v>
      </c>
      <c r="T629" s="211" t="s">
        <v>58</v>
      </c>
      <c r="U629" s="211" t="s">
        <v>7574</v>
      </c>
      <c r="V629" s="211" t="s">
        <v>7575</v>
      </c>
      <c r="W629" s="211" t="s">
        <v>7575</v>
      </c>
      <c r="X629" s="211" t="s">
        <v>7670</v>
      </c>
      <c r="Y629" s="214" t="str">
        <f ca="1">_xll.qlSchedule(,L629,M629,T629,U629,V629,W629,X629)</f>
        <v>obj_008b4#0000</v>
      </c>
      <c r="Z629" s="215" t="s">
        <v>7671</v>
      </c>
      <c r="AA629" s="216" t="s">
        <v>7640</v>
      </c>
      <c r="AB629" s="216" t="s">
        <v>7672</v>
      </c>
      <c r="AC629" s="214" t="str">
        <f ca="1">_xll.qlVanillaSwap(,,,S629,,Z629,Y629,AA629,,AB629)</f>
        <v>obj_00d1b#0000</v>
      </c>
      <c r="AD629" s="214" t="b">
        <f ca="1">_xll.qlInstrumentSetPricingEngine(AC629,_xll.qlDiscountingSwapEngine(,"YC-EUR-EONIA"))</f>
        <v>1</v>
      </c>
      <c r="AE629" s="217">
        <f ca="1">_xll.qlVanillaSwapFairRate(AC629,AD629)</f>
        <v>1.5742296179160824E-2</v>
      </c>
      <c r="AF629" s="209" t="str">
        <f t="shared" si="39"/>
        <v>Receiver</v>
      </c>
      <c r="AG629" s="218">
        <v>10000</v>
      </c>
      <c r="AH629" s="219" t="str">
        <f ca="1">_xll.qlVanillaSwap(,AF629,AG629,S629,AE629+E629%%,Z629,Y629,AA629,,AB629)</f>
        <v>obj_016a1#0000</v>
      </c>
      <c r="AI629" s="219" t="str">
        <f ca="1">_xll.qlEuropeanExercise(,K629)</f>
        <v>obj_00bc6#0000</v>
      </c>
      <c r="AJ629" s="211" t="s">
        <v>7669</v>
      </c>
      <c r="AK629" s="220" t="str">
        <f ca="1">_xll.qlSwaption(,AH629,AI629,AJ629)</f>
        <v>obj_0178b#0000</v>
      </c>
      <c r="AL629" s="221" t="str">
        <f ca="1">_xll.qlConstantSwaptionVolatility(,,I629,J629,G629)</f>
        <v>obj_00326#0000</v>
      </c>
      <c r="AM629" s="221" t="b">
        <f ca="1">_xll.qlInstrumentSetPricingEngine(AK629,_xll.qlBachelierBlackSwaptionEngine(,"YC-EUR-EONIA",AL629))</f>
        <v>1</v>
      </c>
      <c r="AN629" s="222">
        <f ca="1">_xll.qlInstrumentNPV(AK629,AM629)/_xll.qlYieldTSDiscount("YC-EUR-EONIA",L629)</f>
        <v>288.51379490908351</v>
      </c>
      <c r="AO629" s="222">
        <f ca="1">_xll.qlInstrumentResults(AK629,"annuity",AM629)</f>
        <v>238075.50848200219</v>
      </c>
      <c r="AP629" s="223" t="e">
        <f ca="1">H629*_xll.qlYieldTSDiscount("YC-EUR-EONIA",L629)/AO629</f>
        <v>#VALUE!</v>
      </c>
      <c r="AQ629" s="224" t="str">
        <f ca="1">IF(ISERROR(AP629),"",_xll.qlBachelierBlackFormulaImpliedVol(IF(AF629="Receiver","Put",IF(AF629="Payer","Call","NA")),AE629+E629%%,AE629,_xll.qlDayCounterYearFraction("Act/365 (Fixed)",B629,K629),AP629))</f>
        <v/>
      </c>
      <c r="AR629" s="225" t="str">
        <f ca="1">IF(ISERROR(AP629),"",_xll.qlBlackFormulaImpliedStdDev(IF(AF629="Receiver","Put",IF(AF629="Payer","Call","NA")),AE629+E629%%,AE629,AP629)/SQRT(_xll.qlDayCounterYearFraction("Act/365 (Fixed)",B629,K629)))</f>
        <v/>
      </c>
    </row>
    <row r="630" spans="2:44">
      <c r="B630" s="210">
        <f t="shared" ca="1" si="36"/>
        <v>42276</v>
      </c>
      <c r="C630" s="107" t="s">
        <v>41</v>
      </c>
      <c r="D630" s="107" t="s">
        <v>50</v>
      </c>
      <c r="E630" s="107">
        <v>-25</v>
      </c>
      <c r="F630" s="209" t="str">
        <f t="shared" si="37"/>
        <v>EUR FWD PREM-25 1Y30Y</v>
      </c>
      <c r="G630" s="212">
        <f t="shared" si="38"/>
        <v>7.7400000000000004E-3</v>
      </c>
      <c r="H630" s="213" t="str">
        <f>VLOOKUP(F630,SwaptionVols!$Z:$AE,4,FALSE)</f>
        <v>#N/A N/A</v>
      </c>
      <c r="I630" s="211" t="s">
        <v>7574</v>
      </c>
      <c r="J630" s="211" t="s">
        <v>7575</v>
      </c>
      <c r="K630" s="210">
        <f ca="1">_xll.qlCalendarAdvance(I630,B630,C630,J630)</f>
        <v>42642</v>
      </c>
      <c r="L630" s="210">
        <f ca="1">_xll.qlCalendarAdvance(I630,K630,"2d")</f>
        <v>42646</v>
      </c>
      <c r="M630" s="210">
        <f ca="1">_xll.qlCalendarAdvance(I630,L630,D630,"unadjusted")</f>
        <v>53603</v>
      </c>
      <c r="N630" s="211" t="s">
        <v>41</v>
      </c>
      <c r="O630" s="211" t="s">
        <v>7574</v>
      </c>
      <c r="P630" s="211" t="s">
        <v>7575</v>
      </c>
      <c r="Q630" s="211" t="s">
        <v>7575</v>
      </c>
      <c r="R630" s="211" t="s">
        <v>7670</v>
      </c>
      <c r="S630" s="214" t="str">
        <f ca="1">_xll.qlSchedule(,L630,M630,N630,O630,P630,Q630,R630)</f>
        <v>obj_00950#0000</v>
      </c>
      <c r="T630" s="211" t="s">
        <v>58</v>
      </c>
      <c r="U630" s="211" t="s">
        <v>7574</v>
      </c>
      <c r="V630" s="211" t="s">
        <v>7575</v>
      </c>
      <c r="W630" s="211" t="s">
        <v>7575</v>
      </c>
      <c r="X630" s="211" t="s">
        <v>7670</v>
      </c>
      <c r="Y630" s="214" t="str">
        <f ca="1">_xll.qlSchedule(,L630,M630,T630,U630,V630,W630,X630)</f>
        <v>obj_00951#0000</v>
      </c>
      <c r="Z630" s="215" t="s">
        <v>7671</v>
      </c>
      <c r="AA630" s="216" t="s">
        <v>7640</v>
      </c>
      <c r="AB630" s="216" t="s">
        <v>7672</v>
      </c>
      <c r="AC630" s="214" t="str">
        <f ca="1">_xll.qlVanillaSwap(,,,S630,,Z630,Y630,AA630,,AB630)</f>
        <v>obj_00a07#0000</v>
      </c>
      <c r="AD630" s="214" t="b">
        <f ca="1">_xll.qlInstrumentSetPricingEngine(AC630,_xll.qlDiscountingSwapEngine(,"YC-EUR-EONIA"))</f>
        <v>1</v>
      </c>
      <c r="AE630" s="217">
        <f ca="1">_xll.qlVanillaSwapFairRate(AC630,AD630)</f>
        <v>1.5742296179160824E-2</v>
      </c>
      <c r="AF630" s="209" t="str">
        <f t="shared" si="39"/>
        <v>Receiver</v>
      </c>
      <c r="AG630" s="218">
        <v>10000</v>
      </c>
      <c r="AH630" s="219" t="str">
        <f ca="1">_xll.qlVanillaSwap(,AF630,AG630,S630,AE630+E630%%,Z630,Y630,AA630,,AB630)</f>
        <v>obj_0126e#0000</v>
      </c>
      <c r="AI630" s="219" t="str">
        <f ca="1">_xll.qlEuropeanExercise(,K630)</f>
        <v>obj_00764#0000</v>
      </c>
      <c r="AJ630" s="211" t="s">
        <v>7669</v>
      </c>
      <c r="AK630" s="220" t="str">
        <f ca="1">_xll.qlSwaption(,AH630,AI630,AJ630)</f>
        <v>obj_0149c#0000</v>
      </c>
      <c r="AL630" s="221" t="str">
        <f ca="1">_xll.qlConstantSwaptionVolatility(,,I630,J630,G630)</f>
        <v>obj_00334#0000</v>
      </c>
      <c r="AM630" s="221" t="b">
        <f ca="1">_xll.qlInstrumentSetPricingEngine(AK630,_xll.qlBachelierBlackSwaptionEngine(,"YC-EUR-EONIA",AL630))</f>
        <v>1</v>
      </c>
      <c r="AN630" s="222">
        <f ca="1">_xll.qlInstrumentNPV(AK630,AM630)/_xll.qlYieldTSDiscount("YC-EUR-EONIA",L630)</f>
        <v>475.65946318800167</v>
      </c>
      <c r="AO630" s="222">
        <f ca="1">_xll.qlInstrumentResults(AK630,"annuity",AM630)</f>
        <v>238075.50848200219</v>
      </c>
      <c r="AP630" s="223" t="e">
        <f ca="1">H630*_xll.qlYieldTSDiscount("YC-EUR-EONIA",L630)/AO630</f>
        <v>#VALUE!</v>
      </c>
      <c r="AQ630" s="224" t="str">
        <f ca="1">IF(ISERROR(AP630),"",_xll.qlBachelierBlackFormulaImpliedVol(IF(AF630="Receiver","Put",IF(AF630="Payer","Call","NA")),AE630+E630%%,AE630,_xll.qlDayCounterYearFraction("Act/365 (Fixed)",B630,K630),AP630))</f>
        <v/>
      </c>
      <c r="AR630" s="225" t="str">
        <f ca="1">IF(ISERROR(AP630),"",_xll.qlBlackFormulaImpliedStdDev(IF(AF630="Receiver","Put",IF(AF630="Payer","Call","NA")),AE630+E630%%,AE630,AP630)/SQRT(_xll.qlDayCounterYearFraction("Act/365 (Fixed)",B630,K630)))</f>
        <v/>
      </c>
    </row>
    <row r="631" spans="2:44">
      <c r="B631" s="210">
        <f t="shared" ca="1" si="36"/>
        <v>42276</v>
      </c>
      <c r="C631" s="107" t="s">
        <v>41</v>
      </c>
      <c r="D631" s="107" t="s">
        <v>50</v>
      </c>
      <c r="E631" s="107">
        <v>25</v>
      </c>
      <c r="F631" s="209" t="str">
        <f t="shared" si="37"/>
        <v>EUR FWD PREM 25 1Y30Y</v>
      </c>
      <c r="G631" s="212">
        <f t="shared" si="38"/>
        <v>7.7400000000000004E-3</v>
      </c>
      <c r="H631" s="213" t="str">
        <f>VLOOKUP(F631,SwaptionVols!$Z:$AE,4,FALSE)</f>
        <v>#N/A N/A</v>
      </c>
      <c r="I631" s="211" t="s">
        <v>7574</v>
      </c>
      <c r="J631" s="211" t="s">
        <v>7575</v>
      </c>
      <c r="K631" s="210">
        <f ca="1">_xll.qlCalendarAdvance(I631,B631,C631,J631)</f>
        <v>42642</v>
      </c>
      <c r="L631" s="210">
        <f ca="1">_xll.qlCalendarAdvance(I631,K631,"2d")</f>
        <v>42646</v>
      </c>
      <c r="M631" s="210">
        <f ca="1">_xll.qlCalendarAdvance(I631,L631,D631,"unadjusted")</f>
        <v>53603</v>
      </c>
      <c r="N631" s="211" t="s">
        <v>41</v>
      </c>
      <c r="O631" s="211" t="s">
        <v>7574</v>
      </c>
      <c r="P631" s="211" t="s">
        <v>7575</v>
      </c>
      <c r="Q631" s="211" t="s">
        <v>7575</v>
      </c>
      <c r="R631" s="211" t="s">
        <v>7670</v>
      </c>
      <c r="S631" s="214" t="str">
        <f ca="1">_xll.qlSchedule(,L631,M631,N631,O631,P631,Q631,R631)</f>
        <v>obj_0063d#0000</v>
      </c>
      <c r="T631" s="211" t="s">
        <v>58</v>
      </c>
      <c r="U631" s="211" t="s">
        <v>7574</v>
      </c>
      <c r="V631" s="211" t="s">
        <v>7575</v>
      </c>
      <c r="W631" s="211" t="s">
        <v>7575</v>
      </c>
      <c r="X631" s="211" t="s">
        <v>7670</v>
      </c>
      <c r="Y631" s="214" t="str">
        <f ca="1">_xll.qlSchedule(,L631,M631,T631,U631,V631,W631,X631)</f>
        <v>obj_00658#0000</v>
      </c>
      <c r="Z631" s="215" t="s">
        <v>7671</v>
      </c>
      <c r="AA631" s="216" t="s">
        <v>7640</v>
      </c>
      <c r="AB631" s="216" t="s">
        <v>7672</v>
      </c>
      <c r="AC631" s="214" t="str">
        <f ca="1">_xll.qlVanillaSwap(,,,S631,,Z631,Y631,AA631,,AB631)</f>
        <v>obj_00d52#0000</v>
      </c>
      <c r="AD631" s="214" t="b">
        <f ca="1">_xll.qlInstrumentSetPricingEngine(AC631,_xll.qlDiscountingSwapEngine(,"YC-EUR-EONIA"))</f>
        <v>1</v>
      </c>
      <c r="AE631" s="217">
        <f ca="1">_xll.qlVanillaSwapFairRate(AC631,AD631)</f>
        <v>1.5742296179160824E-2</v>
      </c>
      <c r="AF631" s="209" t="str">
        <f t="shared" si="39"/>
        <v>Payer</v>
      </c>
      <c r="AG631" s="218">
        <v>10000</v>
      </c>
      <c r="AH631" s="219" t="str">
        <f ca="1">_xll.qlVanillaSwap(,AF631,AG631,S631,AE631+E631%%,Z631,Y631,AA631,,AB631)</f>
        <v>obj_015a2#0000</v>
      </c>
      <c r="AI631" s="219" t="str">
        <f ca="1">_xll.qlEuropeanExercise(,K631)</f>
        <v>obj_006e6#0000</v>
      </c>
      <c r="AJ631" s="211" t="s">
        <v>7669</v>
      </c>
      <c r="AK631" s="220" t="str">
        <f ca="1">_xll.qlSwaption(,AH631,AI631,AJ631)</f>
        <v>obj_017b1#0000</v>
      </c>
      <c r="AL631" s="221" t="str">
        <f ca="1">_xll.qlConstantSwaptionVolatility(,,I631,J631,G631)</f>
        <v>obj_00271#0000</v>
      </c>
      <c r="AM631" s="221" t="b">
        <f ca="1">_xll.qlInstrumentSetPricingEngine(AK631,_xll.qlBachelierBlackSwaptionEngine(,"YC-EUR-EONIA",AL631))</f>
        <v>1</v>
      </c>
      <c r="AN631" s="222">
        <f ca="1">_xll.qlInstrumentNPV(AK631,AM631)/_xll.qlYieldTSDiscount("YC-EUR-EONIA",L631)</f>
        <v>475.6594631880053</v>
      </c>
      <c r="AO631" s="222">
        <f ca="1">_xll.qlInstrumentResults(AK631,"annuity",AM631)</f>
        <v>238075.50848200219</v>
      </c>
      <c r="AP631" s="223" t="e">
        <f ca="1">H631*_xll.qlYieldTSDiscount("YC-EUR-EONIA",L631)/AO631</f>
        <v>#VALUE!</v>
      </c>
      <c r="AQ631" s="224" t="str">
        <f ca="1">IF(ISERROR(AP631),"",_xll.qlBachelierBlackFormulaImpliedVol(IF(AF631="Receiver","Put",IF(AF631="Payer","Call","NA")),AE631+E631%%,AE631,_xll.qlDayCounterYearFraction("Act/365 (Fixed)",B631,K631),AP631))</f>
        <v/>
      </c>
      <c r="AR631" s="225" t="str">
        <f ca="1">IF(ISERROR(AP631),"",_xll.qlBlackFormulaImpliedStdDev(IF(AF631="Receiver","Put",IF(AF631="Payer","Call","NA")),AE631+E631%%,AE631,AP631)/SQRT(_xll.qlDayCounterYearFraction("Act/365 (Fixed)",B631,K631)))</f>
        <v/>
      </c>
    </row>
    <row r="632" spans="2:44">
      <c r="B632" s="210">
        <f t="shared" ca="1" si="36"/>
        <v>42276</v>
      </c>
      <c r="C632" s="107" t="s">
        <v>41</v>
      </c>
      <c r="D632" s="107" t="s">
        <v>50</v>
      </c>
      <c r="E632" s="107">
        <v>50</v>
      </c>
      <c r="F632" s="209" t="str">
        <f t="shared" si="37"/>
        <v>EUR FWD PREM 50 1Y30Y</v>
      </c>
      <c r="G632" s="212">
        <f t="shared" si="38"/>
        <v>7.7400000000000004E-3</v>
      </c>
      <c r="H632" s="213" t="str">
        <f>VLOOKUP(F632,SwaptionVols!$Z:$AE,4,FALSE)</f>
        <v>#N/A N/A</v>
      </c>
      <c r="I632" s="211" t="s">
        <v>7574</v>
      </c>
      <c r="J632" s="211" t="s">
        <v>7575</v>
      </c>
      <c r="K632" s="210">
        <f ca="1">_xll.qlCalendarAdvance(I632,B632,C632,J632)</f>
        <v>42642</v>
      </c>
      <c r="L632" s="210">
        <f ca="1">_xll.qlCalendarAdvance(I632,K632,"2d")</f>
        <v>42646</v>
      </c>
      <c r="M632" s="210">
        <f ca="1">_xll.qlCalendarAdvance(I632,L632,D632,"unadjusted")</f>
        <v>53603</v>
      </c>
      <c r="N632" s="211" t="s">
        <v>41</v>
      </c>
      <c r="O632" s="211" t="s">
        <v>7574</v>
      </c>
      <c r="P632" s="211" t="s">
        <v>7575</v>
      </c>
      <c r="Q632" s="211" t="s">
        <v>7575</v>
      </c>
      <c r="R632" s="211" t="s">
        <v>7670</v>
      </c>
      <c r="S632" s="214" t="str">
        <f ca="1">_xll.qlSchedule(,L632,M632,N632,O632,P632,Q632,R632)</f>
        <v>obj_00e39#0000</v>
      </c>
      <c r="T632" s="211" t="s">
        <v>58</v>
      </c>
      <c r="U632" s="211" t="s">
        <v>7574</v>
      </c>
      <c r="V632" s="211" t="s">
        <v>7575</v>
      </c>
      <c r="W632" s="211" t="s">
        <v>7575</v>
      </c>
      <c r="X632" s="211" t="s">
        <v>7670</v>
      </c>
      <c r="Y632" s="214" t="str">
        <f ca="1">_xll.qlSchedule(,L632,M632,T632,U632,V632,W632,X632)</f>
        <v>obj_00e38#0000</v>
      </c>
      <c r="Z632" s="215" t="s">
        <v>7671</v>
      </c>
      <c r="AA632" s="216" t="s">
        <v>7640</v>
      </c>
      <c r="AB632" s="216" t="s">
        <v>7672</v>
      </c>
      <c r="AC632" s="214" t="str">
        <f ca="1">_xll.qlVanillaSwap(,,,S632,,Z632,Y632,AA632,,AB632)</f>
        <v>obj_00e3a#0000</v>
      </c>
      <c r="AD632" s="214" t="b">
        <f ca="1">_xll.qlInstrumentSetPricingEngine(AC632,_xll.qlDiscountingSwapEngine(,"YC-EUR-EONIA"))</f>
        <v>1</v>
      </c>
      <c r="AE632" s="217">
        <f ca="1">_xll.qlVanillaSwapFairRate(AC632,AD632)</f>
        <v>1.5742296179160824E-2</v>
      </c>
      <c r="AF632" s="209" t="str">
        <f t="shared" si="39"/>
        <v>Payer</v>
      </c>
      <c r="AG632" s="218">
        <v>10000</v>
      </c>
      <c r="AH632" s="219" t="str">
        <f ca="1">_xll.qlVanillaSwap(,AF632,AG632,S632,AE632+E632%%,Z632,Y632,AA632,,AB632)</f>
        <v>obj_0122a#0000</v>
      </c>
      <c r="AI632" s="219" t="str">
        <f ca="1">_xll.qlEuropeanExercise(,K632)</f>
        <v>obj_004c9#0000</v>
      </c>
      <c r="AJ632" s="211" t="s">
        <v>7669</v>
      </c>
      <c r="AK632" s="220" t="str">
        <f ca="1">_xll.qlSwaption(,AH632,AI632,AJ632)</f>
        <v>obj_0170c#0000</v>
      </c>
      <c r="AL632" s="221" t="str">
        <f ca="1">_xll.qlConstantSwaptionVolatility(,,I632,J632,G632)</f>
        <v>obj_0028b#0000</v>
      </c>
      <c r="AM632" s="221" t="b">
        <f ca="1">_xll.qlInstrumentSetPricingEngine(AK632,_xll.qlBachelierBlackSwaptionEngine(,"YC-EUR-EONIA",AL632))</f>
        <v>1</v>
      </c>
      <c r="AN632" s="222">
        <f ca="1">_xll.qlInstrumentNPV(AK632,AM632)/_xll.qlYieldTSDiscount("YC-EUR-EONIA",L632)</f>
        <v>288.51379490908658</v>
      </c>
      <c r="AO632" s="222">
        <f ca="1">_xll.qlInstrumentResults(AK632,"annuity",AM632)</f>
        <v>238075.50848200219</v>
      </c>
      <c r="AP632" s="223" t="e">
        <f ca="1">H632*_xll.qlYieldTSDiscount("YC-EUR-EONIA",L632)/AO632</f>
        <v>#VALUE!</v>
      </c>
      <c r="AQ632" s="224" t="str">
        <f ca="1">IF(ISERROR(AP632),"",_xll.qlBachelierBlackFormulaImpliedVol(IF(AF632="Receiver","Put",IF(AF632="Payer","Call","NA")),AE632+E632%%,AE632,_xll.qlDayCounterYearFraction("Act/365 (Fixed)",B632,K632),AP632))</f>
        <v/>
      </c>
      <c r="AR632" s="225" t="str">
        <f ca="1">IF(ISERROR(AP632),"",_xll.qlBlackFormulaImpliedStdDev(IF(AF632="Receiver","Put",IF(AF632="Payer","Call","NA")),AE632+E632%%,AE632,AP632)/SQRT(_xll.qlDayCounterYearFraction("Act/365 (Fixed)",B632,K632)))</f>
        <v/>
      </c>
    </row>
    <row r="633" spans="2:44">
      <c r="B633" s="210">
        <f t="shared" ca="1" si="36"/>
        <v>42276</v>
      </c>
      <c r="C633" s="107" t="s">
        <v>41</v>
      </c>
      <c r="D633" s="107" t="s">
        <v>50</v>
      </c>
      <c r="E633" s="107">
        <v>100</v>
      </c>
      <c r="F633" s="209" t="str">
        <f t="shared" si="37"/>
        <v>EUR FWD PREM 100 1Y30Y</v>
      </c>
      <c r="G633" s="212">
        <f t="shared" si="38"/>
        <v>7.7400000000000004E-3</v>
      </c>
      <c r="H633" s="213" t="str">
        <f>VLOOKUP(F633,SwaptionVols!$Z:$AE,4,FALSE)</f>
        <v>#N/A N/A</v>
      </c>
      <c r="I633" s="211" t="s">
        <v>7574</v>
      </c>
      <c r="J633" s="211" t="s">
        <v>7575</v>
      </c>
      <c r="K633" s="210">
        <f ca="1">_xll.qlCalendarAdvance(I633,B633,C633,J633)</f>
        <v>42642</v>
      </c>
      <c r="L633" s="210">
        <f ca="1">_xll.qlCalendarAdvance(I633,K633,"2d")</f>
        <v>42646</v>
      </c>
      <c r="M633" s="210">
        <f ca="1">_xll.qlCalendarAdvance(I633,L633,D633,"unadjusted")</f>
        <v>53603</v>
      </c>
      <c r="N633" s="211" t="s">
        <v>41</v>
      </c>
      <c r="O633" s="211" t="s">
        <v>7574</v>
      </c>
      <c r="P633" s="211" t="s">
        <v>7575</v>
      </c>
      <c r="Q633" s="211" t="s">
        <v>7575</v>
      </c>
      <c r="R633" s="211" t="s">
        <v>7670</v>
      </c>
      <c r="S633" s="214" t="str">
        <f ca="1">_xll.qlSchedule(,L633,M633,N633,O633,P633,Q633,R633)</f>
        <v>obj_00918#0000</v>
      </c>
      <c r="T633" s="211" t="s">
        <v>58</v>
      </c>
      <c r="U633" s="211" t="s">
        <v>7574</v>
      </c>
      <c r="V633" s="211" t="s">
        <v>7575</v>
      </c>
      <c r="W633" s="211" t="s">
        <v>7575</v>
      </c>
      <c r="X633" s="211" t="s">
        <v>7670</v>
      </c>
      <c r="Y633" s="214" t="str">
        <f ca="1">_xll.qlSchedule(,L633,M633,T633,U633,V633,W633,X633)</f>
        <v>obj_0099b#0000</v>
      </c>
      <c r="Z633" s="215" t="s">
        <v>7671</v>
      </c>
      <c r="AA633" s="216" t="s">
        <v>7640</v>
      </c>
      <c r="AB633" s="216" t="s">
        <v>7672</v>
      </c>
      <c r="AC633" s="214" t="str">
        <f ca="1">_xll.qlVanillaSwap(,,,S633,,Z633,Y633,AA633,,AB633)</f>
        <v>obj_00c2d#0000</v>
      </c>
      <c r="AD633" s="214" t="b">
        <f ca="1">_xll.qlInstrumentSetPricingEngine(AC633,_xll.qlDiscountingSwapEngine(,"YC-EUR-EONIA"))</f>
        <v>1</v>
      </c>
      <c r="AE633" s="217">
        <f ca="1">_xll.qlVanillaSwapFairRate(AC633,AD633)</f>
        <v>1.5742296179160824E-2</v>
      </c>
      <c r="AF633" s="209" t="str">
        <f t="shared" si="39"/>
        <v>Payer</v>
      </c>
      <c r="AG633" s="218">
        <v>10000</v>
      </c>
      <c r="AH633" s="219" t="str">
        <f ca="1">_xll.qlVanillaSwap(,AF633,AG633,S633,AE633+E633%%,Z633,Y633,AA633,,AB633)</f>
        <v>obj_01255#0000</v>
      </c>
      <c r="AI633" s="219" t="str">
        <f ca="1">_xll.qlEuropeanExercise(,K633)</f>
        <v>obj_00ba0#0000</v>
      </c>
      <c r="AJ633" s="211" t="s">
        <v>7669</v>
      </c>
      <c r="AK633" s="220" t="str">
        <f ca="1">_xll.qlSwaption(,AH633,AI633,AJ633)</f>
        <v>obj_01474#0000</v>
      </c>
      <c r="AL633" s="221" t="str">
        <f ca="1">_xll.qlConstantSwaptionVolatility(,,I633,J633,G633)</f>
        <v>obj_002d1#0000</v>
      </c>
      <c r="AM633" s="221" t="b">
        <f ca="1">_xll.qlInstrumentSetPricingEngine(AK633,_xll.qlBachelierBlackSwaptionEngine(,"YC-EUR-EONIA",AL633))</f>
        <v>1</v>
      </c>
      <c r="AN633" s="222">
        <f ca="1">_xll.qlInstrumentNPV(AK633,AM633)/_xll.qlYieldTSDiscount("YC-EUR-EONIA",L633)</f>
        <v>85.617627228160615</v>
      </c>
      <c r="AO633" s="222">
        <f ca="1">_xll.qlInstrumentResults(AK633,"annuity",AM633)</f>
        <v>238075.50848200289</v>
      </c>
      <c r="AP633" s="223" t="e">
        <f ca="1">H633*_xll.qlYieldTSDiscount("YC-EUR-EONIA",L633)/AO633</f>
        <v>#VALUE!</v>
      </c>
      <c r="AQ633" s="224" t="str">
        <f ca="1">IF(ISERROR(AP633),"",_xll.qlBachelierBlackFormulaImpliedVol(IF(AF633="Receiver","Put",IF(AF633="Payer","Call","NA")),AE633+E633%%,AE633,_xll.qlDayCounterYearFraction("Act/365 (Fixed)",B633,K633),AP633))</f>
        <v/>
      </c>
      <c r="AR633" s="225" t="str">
        <f ca="1">IF(ISERROR(AP633),"",_xll.qlBlackFormulaImpliedStdDev(IF(AF633="Receiver","Put",IF(AF633="Payer","Call","NA")),AE633+E633%%,AE633,AP633)/SQRT(_xll.qlDayCounterYearFraction("Act/365 (Fixed)",B633,K633)))</f>
        <v/>
      </c>
    </row>
    <row r="634" spans="2:44">
      <c r="B634" s="210">
        <f t="shared" ca="1" si="36"/>
        <v>42276</v>
      </c>
      <c r="C634" s="107" t="s">
        <v>41</v>
      </c>
      <c r="D634" s="107" t="s">
        <v>50</v>
      </c>
      <c r="E634" s="107">
        <v>200</v>
      </c>
      <c r="F634" s="209" t="str">
        <f t="shared" si="37"/>
        <v>EUR FWD PREM 200 1Y30Y</v>
      </c>
      <c r="G634" s="212">
        <f t="shared" si="38"/>
        <v>7.7400000000000004E-3</v>
      </c>
      <c r="H634" s="213" t="str">
        <f>VLOOKUP(F634,SwaptionVols!$Z:$AE,4,FALSE)</f>
        <v>#N/A N/A</v>
      </c>
      <c r="I634" s="211" t="s">
        <v>7574</v>
      </c>
      <c r="J634" s="211" t="s">
        <v>7575</v>
      </c>
      <c r="K634" s="210">
        <f ca="1">_xll.qlCalendarAdvance(I634,B634,C634,J634)</f>
        <v>42642</v>
      </c>
      <c r="L634" s="210">
        <f ca="1">_xll.qlCalendarAdvance(I634,K634,"2d")</f>
        <v>42646</v>
      </c>
      <c r="M634" s="210">
        <f ca="1">_xll.qlCalendarAdvance(I634,L634,D634,"unadjusted")</f>
        <v>53603</v>
      </c>
      <c r="N634" s="211" t="s">
        <v>41</v>
      </c>
      <c r="O634" s="211" t="s">
        <v>7574</v>
      </c>
      <c r="P634" s="211" t="s">
        <v>7575</v>
      </c>
      <c r="Q634" s="211" t="s">
        <v>7575</v>
      </c>
      <c r="R634" s="211" t="s">
        <v>7670</v>
      </c>
      <c r="S634" s="214" t="str">
        <f ca="1">_xll.qlSchedule(,L634,M634,N634,O634,P634,Q634,R634)</f>
        <v>obj_0096f#0000</v>
      </c>
      <c r="T634" s="211" t="s">
        <v>58</v>
      </c>
      <c r="U634" s="211" t="s">
        <v>7574</v>
      </c>
      <c r="V634" s="211" t="s">
        <v>7575</v>
      </c>
      <c r="W634" s="211" t="s">
        <v>7575</v>
      </c>
      <c r="X634" s="211" t="s">
        <v>7670</v>
      </c>
      <c r="Y634" s="214" t="str">
        <f ca="1">_xll.qlSchedule(,L634,M634,T634,U634,V634,W634,X634)</f>
        <v>obj_00970#0000</v>
      </c>
      <c r="Z634" s="215" t="s">
        <v>7671</v>
      </c>
      <c r="AA634" s="216" t="s">
        <v>7640</v>
      </c>
      <c r="AB634" s="216" t="s">
        <v>7672</v>
      </c>
      <c r="AC634" s="214" t="str">
        <f ca="1">_xll.qlVanillaSwap(,,,S634,,Z634,Y634,AA634,,AB634)</f>
        <v>obj_00c20#0000</v>
      </c>
      <c r="AD634" s="214" t="b">
        <f ca="1">_xll.qlInstrumentSetPricingEngine(AC634,_xll.qlDiscountingSwapEngine(,"YC-EUR-EONIA"))</f>
        <v>1</v>
      </c>
      <c r="AE634" s="217">
        <f ca="1">_xll.qlVanillaSwapFairRate(AC634,AD634)</f>
        <v>1.5742296179160824E-2</v>
      </c>
      <c r="AF634" s="209" t="str">
        <f t="shared" si="39"/>
        <v>Payer</v>
      </c>
      <c r="AG634" s="218">
        <v>10000</v>
      </c>
      <c r="AH634" s="219" t="str">
        <f ca="1">_xll.qlVanillaSwap(,AF634,AG634,S634,AE634+E634%%,Z634,Y634,AA634,,AB634)</f>
        <v>obj_01258#0000</v>
      </c>
      <c r="AI634" s="219" t="str">
        <f ca="1">_xll.qlEuropeanExercise(,K634)</f>
        <v>obj_007aa#0000</v>
      </c>
      <c r="AJ634" s="211" t="s">
        <v>7669</v>
      </c>
      <c r="AK634" s="220" t="str">
        <f ca="1">_xll.qlSwaption(,AH634,AI634,AJ634)</f>
        <v>obj_0160f#0000</v>
      </c>
      <c r="AL634" s="221" t="str">
        <f ca="1">_xll.qlConstantSwaptionVolatility(,,I634,J634,G634)</f>
        <v>obj_002a1#0000</v>
      </c>
      <c r="AM634" s="221" t="b">
        <f ca="1">_xll.qlInstrumentSetPricingEngine(AK634,_xll.qlBachelierBlackSwaptionEngine(,"YC-EUR-EONIA",AL634))</f>
        <v>1</v>
      </c>
      <c r="AN634" s="222">
        <f ca="1">_xll.qlInstrumentNPV(AK634,AM634)/_xll.qlYieldTSDiscount("YC-EUR-EONIA",L634)</f>
        <v>2.8691046792681232</v>
      </c>
      <c r="AO634" s="222">
        <f ca="1">_xll.qlInstrumentResults(AK634,"annuity",AM634)</f>
        <v>238075.50848200289</v>
      </c>
      <c r="AP634" s="223" t="e">
        <f ca="1">H634*_xll.qlYieldTSDiscount("YC-EUR-EONIA",L634)/AO634</f>
        <v>#VALUE!</v>
      </c>
      <c r="AQ634" s="224" t="str">
        <f ca="1">IF(ISERROR(AP634),"",_xll.qlBachelierBlackFormulaImpliedVol(IF(AF634="Receiver","Put",IF(AF634="Payer","Call","NA")),AE634+E634%%,AE634,_xll.qlDayCounterYearFraction("Act/365 (Fixed)",B634,K634),AP634))</f>
        <v/>
      </c>
      <c r="AR634" s="225" t="str">
        <f ca="1">IF(ISERROR(AP634),"",_xll.qlBlackFormulaImpliedStdDev(IF(AF634="Receiver","Put",IF(AF634="Payer","Call","NA")),AE634+E634%%,AE634,AP634)/SQRT(_xll.qlDayCounterYearFraction("Act/365 (Fixed)",B634,K634)))</f>
        <v/>
      </c>
    </row>
    <row r="635" spans="2:44">
      <c r="B635" s="210">
        <f t="shared" ca="1" si="36"/>
        <v>42276</v>
      </c>
      <c r="C635" s="107" t="s">
        <v>42</v>
      </c>
      <c r="D635" s="107" t="s">
        <v>50</v>
      </c>
      <c r="E635" s="107">
        <v>-200</v>
      </c>
      <c r="F635" s="209" t="str">
        <f t="shared" si="37"/>
        <v>EUR FWD PREM-200 2Y30Y</v>
      </c>
      <c r="G635" s="212">
        <f t="shared" si="38"/>
        <v>7.3800000000000003E-3</v>
      </c>
      <c r="H635" s="213" t="str">
        <f>VLOOKUP(F635,SwaptionVols!$Z:$AE,4,FALSE)</f>
        <v>#N/A N/A</v>
      </c>
      <c r="I635" s="211" t="s">
        <v>7574</v>
      </c>
      <c r="J635" s="211" t="s">
        <v>7575</v>
      </c>
      <c r="K635" s="210">
        <f ca="1">_xll.qlCalendarAdvance(I635,B635,C635,J635)</f>
        <v>43007</v>
      </c>
      <c r="L635" s="210">
        <f ca="1">_xll.qlCalendarAdvance(I635,K635,"2d")</f>
        <v>43011</v>
      </c>
      <c r="M635" s="210">
        <f ca="1">_xll.qlCalendarAdvance(I635,L635,D635,"unadjusted")</f>
        <v>53968</v>
      </c>
      <c r="N635" s="211" t="s">
        <v>41</v>
      </c>
      <c r="O635" s="211" t="s">
        <v>7574</v>
      </c>
      <c r="P635" s="211" t="s">
        <v>7575</v>
      </c>
      <c r="Q635" s="211" t="s">
        <v>7575</v>
      </c>
      <c r="R635" s="211" t="s">
        <v>7670</v>
      </c>
      <c r="S635" s="214" t="str">
        <f ca="1">_xll.qlSchedule(,L635,M635,N635,O635,P635,Q635,R635)</f>
        <v>obj_00bcd#0000</v>
      </c>
      <c r="T635" s="211" t="s">
        <v>58</v>
      </c>
      <c r="U635" s="211" t="s">
        <v>7574</v>
      </c>
      <c r="V635" s="211" t="s">
        <v>7575</v>
      </c>
      <c r="W635" s="211" t="s">
        <v>7575</v>
      </c>
      <c r="X635" s="211" t="s">
        <v>7670</v>
      </c>
      <c r="Y635" s="214" t="str">
        <f ca="1">_xll.qlSchedule(,L635,M635,T635,U635,V635,W635,X635)</f>
        <v>obj_003cd#0000</v>
      </c>
      <c r="Z635" s="215" t="s">
        <v>7671</v>
      </c>
      <c r="AA635" s="216" t="s">
        <v>7640</v>
      </c>
      <c r="AB635" s="216" t="s">
        <v>7672</v>
      </c>
      <c r="AC635" s="214" t="str">
        <f ca="1">_xll.qlVanillaSwap(,,,S635,,Z635,Y635,AA635,,AB635)</f>
        <v>obj_00bce#0000</v>
      </c>
      <c r="AD635" s="214" t="b">
        <f ca="1">_xll.qlInstrumentSetPricingEngine(AC635,_xll.qlDiscountingSwapEngine(,"YC-EUR-EONIA"))</f>
        <v>1</v>
      </c>
      <c r="AE635" s="217">
        <f ca="1">_xll.qlVanillaSwapFairRate(AC635,AD635)</f>
        <v>1.6350064932027671E-2</v>
      </c>
      <c r="AF635" s="209" t="str">
        <f t="shared" si="39"/>
        <v>Receiver</v>
      </c>
      <c r="AG635" s="218">
        <v>10000</v>
      </c>
      <c r="AH635" s="219" t="str">
        <f ca="1">_xll.qlVanillaSwap(,AF635,AG635,S635,AE635+E635%%,Z635,Y635,AA635,,AB635)</f>
        <v>obj_01348#0000</v>
      </c>
      <c r="AI635" s="219" t="str">
        <f ca="1">_xll.qlEuropeanExercise(,K635)</f>
        <v>obj_00389#0000</v>
      </c>
      <c r="AJ635" s="211" t="s">
        <v>7669</v>
      </c>
      <c r="AK635" s="220" t="str">
        <f ca="1">_xll.qlSwaption(,AH635,AI635,AJ635)</f>
        <v>obj_01593#0000</v>
      </c>
      <c r="AL635" s="221" t="str">
        <f ca="1">_xll.qlConstantSwaptionVolatility(,,I635,J635,G635)</f>
        <v>obj_00251#0000</v>
      </c>
      <c r="AM635" s="221" t="b">
        <f ca="1">_xll.qlInstrumentSetPricingEngine(AK635,_xll.qlBachelierBlackSwaptionEngine(,"YC-EUR-EONIA",AL635))</f>
        <v>1</v>
      </c>
      <c r="AN635" s="222">
        <f ca="1">_xll.qlInstrumentNPV(AK635,AM635)/_xll.qlYieldTSDiscount("YC-EUR-EONIA",L635)</f>
        <v>26.163528232019456</v>
      </c>
      <c r="AO635" s="222">
        <f ca="1">_xll.qlInstrumentResults(AK635,"annuity",AM635)</f>
        <v>236448.39884828951</v>
      </c>
      <c r="AP635" s="223" t="e">
        <f ca="1">H635*_xll.qlYieldTSDiscount("YC-EUR-EONIA",L635)/AO635</f>
        <v>#VALUE!</v>
      </c>
      <c r="AQ635" s="224" t="str">
        <f ca="1">IF(ISERROR(AP635),"",_xll.qlBachelierBlackFormulaImpliedVol(IF(AF635="Receiver","Put",IF(AF635="Payer","Call","NA")),AE635+E635%%,AE635,_xll.qlDayCounterYearFraction("Act/365 (Fixed)",B635,K635),AP635))</f>
        <v/>
      </c>
      <c r="AR635" s="225" t="str">
        <f ca="1">IF(ISERROR(AP635),"",_xll.qlBlackFormulaImpliedStdDev(IF(AF635="Receiver","Put",IF(AF635="Payer","Call","NA")),AE635+E635%%,AE635,AP635)/SQRT(_xll.qlDayCounterYearFraction("Act/365 (Fixed)",B635,K635)))</f>
        <v/>
      </c>
    </row>
    <row r="636" spans="2:44">
      <c r="B636" s="210">
        <f t="shared" ca="1" si="36"/>
        <v>42276</v>
      </c>
      <c r="C636" s="107" t="s">
        <v>42</v>
      </c>
      <c r="D636" s="107" t="s">
        <v>50</v>
      </c>
      <c r="E636" s="107">
        <v>-100</v>
      </c>
      <c r="F636" s="209" t="str">
        <f t="shared" si="37"/>
        <v>EUR FWD PREM-100 2Y30Y</v>
      </c>
      <c r="G636" s="212">
        <f t="shared" si="38"/>
        <v>7.3800000000000003E-3</v>
      </c>
      <c r="H636" s="213" t="str">
        <f>VLOOKUP(F636,SwaptionVols!$Z:$AE,4,FALSE)</f>
        <v>#N/A N/A</v>
      </c>
      <c r="I636" s="211" t="s">
        <v>7574</v>
      </c>
      <c r="J636" s="211" t="s">
        <v>7575</v>
      </c>
      <c r="K636" s="210">
        <f ca="1">_xll.qlCalendarAdvance(I636,B636,C636,J636)</f>
        <v>43007</v>
      </c>
      <c r="L636" s="210">
        <f ca="1">_xll.qlCalendarAdvance(I636,K636,"2d")</f>
        <v>43011</v>
      </c>
      <c r="M636" s="210">
        <f ca="1">_xll.qlCalendarAdvance(I636,L636,D636,"unadjusted")</f>
        <v>53968</v>
      </c>
      <c r="N636" s="211" t="s">
        <v>41</v>
      </c>
      <c r="O636" s="211" t="s">
        <v>7574</v>
      </c>
      <c r="P636" s="211" t="s">
        <v>7575</v>
      </c>
      <c r="Q636" s="211" t="s">
        <v>7575</v>
      </c>
      <c r="R636" s="211" t="s">
        <v>7670</v>
      </c>
      <c r="S636" s="214" t="str">
        <f ca="1">_xll.qlSchedule(,L636,M636,N636,O636,P636,Q636,R636)</f>
        <v>obj_0096e#0000</v>
      </c>
      <c r="T636" s="211" t="s">
        <v>58</v>
      </c>
      <c r="U636" s="211" t="s">
        <v>7574</v>
      </c>
      <c r="V636" s="211" t="s">
        <v>7575</v>
      </c>
      <c r="W636" s="211" t="s">
        <v>7575</v>
      </c>
      <c r="X636" s="211" t="s">
        <v>7670</v>
      </c>
      <c r="Y636" s="214" t="str">
        <f ca="1">_xll.qlSchedule(,L636,M636,T636,U636,V636,W636,X636)</f>
        <v>obj_0096d#0000</v>
      </c>
      <c r="Z636" s="215" t="s">
        <v>7671</v>
      </c>
      <c r="AA636" s="216" t="s">
        <v>7640</v>
      </c>
      <c r="AB636" s="216" t="s">
        <v>7672</v>
      </c>
      <c r="AC636" s="214" t="str">
        <f ca="1">_xll.qlVanillaSwap(,,,S636,,Z636,Y636,AA636,,AB636)</f>
        <v>obj_00d01#0000</v>
      </c>
      <c r="AD636" s="214" t="b">
        <f ca="1">_xll.qlInstrumentSetPricingEngine(AC636,_xll.qlDiscountingSwapEngine(,"YC-EUR-EONIA"))</f>
        <v>1</v>
      </c>
      <c r="AE636" s="217">
        <f ca="1">_xll.qlVanillaSwapFairRate(AC636,AD636)</f>
        <v>1.6350064932027671E-2</v>
      </c>
      <c r="AF636" s="209" t="str">
        <f t="shared" si="39"/>
        <v>Receiver</v>
      </c>
      <c r="AG636" s="218">
        <v>10000</v>
      </c>
      <c r="AH636" s="219" t="str">
        <f ca="1">_xll.qlVanillaSwap(,AF636,AG636,S636,AE636+E636%%,Z636,Y636,AA636,,AB636)</f>
        <v>obj_01335#0000</v>
      </c>
      <c r="AI636" s="219" t="str">
        <f ca="1">_xll.qlEuropeanExercise(,K636)</f>
        <v>obj_007a7#0000</v>
      </c>
      <c r="AJ636" s="211" t="s">
        <v>7669</v>
      </c>
      <c r="AK636" s="220" t="str">
        <f ca="1">_xll.qlSwaption(,AH636,AI636,AJ636)</f>
        <v>obj_01650#0000</v>
      </c>
      <c r="AL636" s="221" t="str">
        <f ca="1">_xll.qlConstantSwaptionVolatility(,,I636,J636,G636)</f>
        <v>obj_002ea#0000</v>
      </c>
      <c r="AM636" s="221" t="b">
        <f ca="1">_xll.qlInstrumentSetPricingEngine(AK636,_xll.qlBachelierBlackSwaptionEngine(,"YC-EUR-EONIA",AL636))</f>
        <v>1</v>
      </c>
      <c r="AN636" s="222">
        <f ca="1">_xll.qlInstrumentNPV(AK636,AM636)/_xll.qlYieldTSDiscount("YC-EUR-EONIA",L636)</f>
        <v>222.17400491520959</v>
      </c>
      <c r="AO636" s="222">
        <f ca="1">_xll.qlInstrumentResults(AK636,"annuity",AM636)</f>
        <v>236448.39884828951</v>
      </c>
      <c r="AP636" s="223" t="e">
        <f ca="1">H636*_xll.qlYieldTSDiscount("YC-EUR-EONIA",L636)/AO636</f>
        <v>#VALUE!</v>
      </c>
      <c r="AQ636" s="224" t="str">
        <f ca="1">IF(ISERROR(AP636),"",_xll.qlBachelierBlackFormulaImpliedVol(IF(AF636="Receiver","Put",IF(AF636="Payer","Call","NA")),AE636+E636%%,AE636,_xll.qlDayCounterYearFraction("Act/365 (Fixed)",B636,K636),AP636))</f>
        <v/>
      </c>
      <c r="AR636" s="225" t="str">
        <f ca="1">IF(ISERROR(AP636),"",_xll.qlBlackFormulaImpliedStdDev(IF(AF636="Receiver","Put",IF(AF636="Payer","Call","NA")),AE636+E636%%,AE636,AP636)/SQRT(_xll.qlDayCounterYearFraction("Act/365 (Fixed)",B636,K636)))</f>
        <v/>
      </c>
    </row>
    <row r="637" spans="2:44">
      <c r="B637" s="210">
        <f t="shared" ca="1" si="36"/>
        <v>42276</v>
      </c>
      <c r="C637" s="107" t="s">
        <v>42</v>
      </c>
      <c r="D637" s="107" t="s">
        <v>50</v>
      </c>
      <c r="E637" s="107">
        <v>-50</v>
      </c>
      <c r="F637" s="209" t="str">
        <f t="shared" si="37"/>
        <v>EUR FWD PREM-50 2Y30Y</v>
      </c>
      <c r="G637" s="212">
        <f t="shared" si="38"/>
        <v>7.3800000000000003E-3</v>
      </c>
      <c r="H637" s="213" t="str">
        <f>VLOOKUP(F637,SwaptionVols!$Z:$AE,4,FALSE)</f>
        <v>#N/A N/A</v>
      </c>
      <c r="I637" s="211" t="s">
        <v>7574</v>
      </c>
      <c r="J637" s="211" t="s">
        <v>7575</v>
      </c>
      <c r="K637" s="210">
        <f ca="1">_xll.qlCalendarAdvance(I637,B637,C637,J637)</f>
        <v>43007</v>
      </c>
      <c r="L637" s="210">
        <f ca="1">_xll.qlCalendarAdvance(I637,K637,"2d")</f>
        <v>43011</v>
      </c>
      <c r="M637" s="210">
        <f ca="1">_xll.qlCalendarAdvance(I637,L637,D637,"unadjusted")</f>
        <v>53968</v>
      </c>
      <c r="N637" s="211" t="s">
        <v>41</v>
      </c>
      <c r="O637" s="211" t="s">
        <v>7574</v>
      </c>
      <c r="P637" s="211" t="s">
        <v>7575</v>
      </c>
      <c r="Q637" s="211" t="s">
        <v>7575</v>
      </c>
      <c r="R637" s="211" t="s">
        <v>7670</v>
      </c>
      <c r="S637" s="214" t="str">
        <f ca="1">_xll.qlSchedule(,L637,M637,N637,O637,P637,Q637,R637)</f>
        <v>obj_005c1#0000</v>
      </c>
      <c r="T637" s="211" t="s">
        <v>58</v>
      </c>
      <c r="U637" s="211" t="s">
        <v>7574</v>
      </c>
      <c r="V637" s="211" t="s">
        <v>7575</v>
      </c>
      <c r="W637" s="211" t="s">
        <v>7575</v>
      </c>
      <c r="X637" s="211" t="s">
        <v>7670</v>
      </c>
      <c r="Y637" s="214" t="str">
        <f ca="1">_xll.qlSchedule(,L637,M637,T637,U637,V637,W637,X637)</f>
        <v>obj_00406#0000</v>
      </c>
      <c r="Z637" s="215" t="s">
        <v>7671</v>
      </c>
      <c r="AA637" s="216" t="s">
        <v>7640</v>
      </c>
      <c r="AB637" s="216" t="s">
        <v>7672</v>
      </c>
      <c r="AC637" s="214" t="str">
        <f ca="1">_xll.qlVanillaSwap(,,,S637,,Z637,Y637,AA637,,AB637)</f>
        <v>obj_00a29#0000</v>
      </c>
      <c r="AD637" s="214" t="b">
        <f ca="1">_xll.qlInstrumentSetPricingEngine(AC637,_xll.qlDiscountingSwapEngine(,"YC-EUR-EONIA"))</f>
        <v>1</v>
      </c>
      <c r="AE637" s="217">
        <f ca="1">_xll.qlVanillaSwapFairRate(AC637,AD637)</f>
        <v>1.6350064932027671E-2</v>
      </c>
      <c r="AF637" s="209" t="str">
        <f t="shared" si="39"/>
        <v>Receiver</v>
      </c>
      <c r="AG637" s="218">
        <v>10000</v>
      </c>
      <c r="AH637" s="219" t="str">
        <f ca="1">_xll.qlVanillaSwap(,AF637,AG637,S637,AE637+E637%%,Z637,Y637,AA637,,AB637)</f>
        <v>obj_01203#0000</v>
      </c>
      <c r="AI637" s="219" t="str">
        <f ca="1">_xll.qlEuropeanExercise(,K637)</f>
        <v>obj_0052a#0000</v>
      </c>
      <c r="AJ637" s="211" t="s">
        <v>7669</v>
      </c>
      <c r="AK637" s="220" t="str">
        <f ca="1">_xll.qlSwaption(,AH637,AI637,AJ637)</f>
        <v>obj_0147d#0000</v>
      </c>
      <c r="AL637" s="221" t="str">
        <f ca="1">_xll.qlConstantSwaptionVolatility(,,I637,J637,G637)</f>
        <v>obj_002a9#0000</v>
      </c>
      <c r="AM637" s="221" t="b">
        <f ca="1">_xll.qlInstrumentSetPricingEngine(AK637,_xll.qlBachelierBlackSwaptionEngine(,"YC-EUR-EONIA",AL637))</f>
        <v>1</v>
      </c>
      <c r="AN637" s="222">
        <f ca="1">_xll.qlInstrumentNPV(AK637,AM637)/_xll.qlYieldTSDiscount("YC-EUR-EONIA",L637)</f>
        <v>503.08878051186389</v>
      </c>
      <c r="AO637" s="222">
        <f ca="1">_xll.qlInstrumentResults(AK637,"annuity",AM637)</f>
        <v>236448.39884828951</v>
      </c>
      <c r="AP637" s="223" t="e">
        <f ca="1">H637*_xll.qlYieldTSDiscount("YC-EUR-EONIA",L637)/AO637</f>
        <v>#VALUE!</v>
      </c>
      <c r="AQ637" s="224" t="str">
        <f ca="1">IF(ISERROR(AP637),"",_xll.qlBachelierBlackFormulaImpliedVol(IF(AF637="Receiver","Put",IF(AF637="Payer","Call","NA")),AE637+E637%%,AE637,_xll.qlDayCounterYearFraction("Act/365 (Fixed)",B637,K637),AP637))</f>
        <v/>
      </c>
      <c r="AR637" s="225" t="str">
        <f ca="1">IF(ISERROR(AP637),"",_xll.qlBlackFormulaImpliedStdDev(IF(AF637="Receiver","Put",IF(AF637="Payer","Call","NA")),AE637+E637%%,AE637,AP637)/SQRT(_xll.qlDayCounterYearFraction("Act/365 (Fixed)",B637,K637)))</f>
        <v/>
      </c>
    </row>
    <row r="638" spans="2:44">
      <c r="B638" s="210">
        <f t="shared" ca="1" si="36"/>
        <v>42276</v>
      </c>
      <c r="C638" s="107" t="s">
        <v>42</v>
      </c>
      <c r="D638" s="107" t="s">
        <v>50</v>
      </c>
      <c r="E638" s="107">
        <v>-25</v>
      </c>
      <c r="F638" s="209" t="str">
        <f t="shared" si="37"/>
        <v>EUR FWD PREM-25 2Y30Y</v>
      </c>
      <c r="G638" s="212">
        <f t="shared" si="38"/>
        <v>7.3800000000000003E-3</v>
      </c>
      <c r="H638" s="213" t="str">
        <f>VLOOKUP(F638,SwaptionVols!$Z:$AE,4,FALSE)</f>
        <v>#N/A N/A</v>
      </c>
      <c r="I638" s="211" t="s">
        <v>7574</v>
      </c>
      <c r="J638" s="211" t="s">
        <v>7575</v>
      </c>
      <c r="K638" s="210">
        <f ca="1">_xll.qlCalendarAdvance(I638,B638,C638,J638)</f>
        <v>43007</v>
      </c>
      <c r="L638" s="210">
        <f ca="1">_xll.qlCalendarAdvance(I638,K638,"2d")</f>
        <v>43011</v>
      </c>
      <c r="M638" s="210">
        <f ca="1">_xll.qlCalendarAdvance(I638,L638,D638,"unadjusted")</f>
        <v>53968</v>
      </c>
      <c r="N638" s="211" t="s">
        <v>41</v>
      </c>
      <c r="O638" s="211" t="s">
        <v>7574</v>
      </c>
      <c r="P638" s="211" t="s">
        <v>7575</v>
      </c>
      <c r="Q638" s="211" t="s">
        <v>7575</v>
      </c>
      <c r="R638" s="211" t="s">
        <v>7670</v>
      </c>
      <c r="S638" s="214" t="str">
        <f ca="1">_xll.qlSchedule(,L638,M638,N638,O638,P638,Q638,R638)</f>
        <v>obj_00864#0000</v>
      </c>
      <c r="T638" s="211" t="s">
        <v>58</v>
      </c>
      <c r="U638" s="211" t="s">
        <v>7574</v>
      </c>
      <c r="V638" s="211" t="s">
        <v>7575</v>
      </c>
      <c r="W638" s="211" t="s">
        <v>7575</v>
      </c>
      <c r="X638" s="211" t="s">
        <v>7670</v>
      </c>
      <c r="Y638" s="214" t="str">
        <f ca="1">_xll.qlSchedule(,L638,M638,T638,U638,V638,W638,X638)</f>
        <v>obj_00a89#0000</v>
      </c>
      <c r="Z638" s="215" t="s">
        <v>7671</v>
      </c>
      <c r="AA638" s="216" t="s">
        <v>7640</v>
      </c>
      <c r="AB638" s="216" t="s">
        <v>7672</v>
      </c>
      <c r="AC638" s="214" t="str">
        <f ca="1">_xll.qlVanillaSwap(,,,S638,,Z638,Y638,AA638,,AB638)</f>
        <v>obj_00c09#0000</v>
      </c>
      <c r="AD638" s="214" t="b">
        <f ca="1">_xll.qlInstrumentSetPricingEngine(AC638,_xll.qlDiscountingSwapEngine(,"YC-EUR-EONIA"))</f>
        <v>1</v>
      </c>
      <c r="AE638" s="217">
        <f ca="1">_xll.qlVanillaSwapFairRate(AC638,AD638)</f>
        <v>1.6350064932027671E-2</v>
      </c>
      <c r="AF638" s="209" t="str">
        <f t="shared" si="39"/>
        <v>Receiver</v>
      </c>
      <c r="AG638" s="218">
        <v>10000</v>
      </c>
      <c r="AH638" s="219" t="str">
        <f ca="1">_xll.qlVanillaSwap(,AF638,AG638,S638,AE638+E638%%,Z638,Y638,AA638,,AB638)</f>
        <v>obj_013fd#0000</v>
      </c>
      <c r="AI638" s="219" t="str">
        <f ca="1">_xll.qlEuropeanExercise(,K638)</f>
        <v>obj_005b8#0000</v>
      </c>
      <c r="AJ638" s="211" t="s">
        <v>7669</v>
      </c>
      <c r="AK638" s="220" t="str">
        <f ca="1">_xll.qlSwaption(,AH638,AI638,AJ638)</f>
        <v>obj_01603#0000</v>
      </c>
      <c r="AL638" s="221" t="str">
        <f ca="1">_xll.qlConstantSwaptionVolatility(,,I638,J638,G638)</f>
        <v>obj_0021d#0000</v>
      </c>
      <c r="AM638" s="221" t="b">
        <f ca="1">_xll.qlInstrumentSetPricingEngine(AK638,_xll.qlBachelierBlackSwaptionEngine(,"YC-EUR-EONIA",AL638))</f>
        <v>1</v>
      </c>
      <c r="AN638" s="222">
        <f ca="1">_xll.qlInstrumentNPV(AK638,AM638)/_xll.qlYieldTSDiscount("YC-EUR-EONIA",L638)</f>
        <v>715.20744958513228</v>
      </c>
      <c r="AO638" s="222">
        <f ca="1">_xll.qlInstrumentResults(AK638,"annuity",AM638)</f>
        <v>236448.39884828951</v>
      </c>
      <c r="AP638" s="223" t="e">
        <f ca="1">H638*_xll.qlYieldTSDiscount("YC-EUR-EONIA",L638)/AO638</f>
        <v>#VALUE!</v>
      </c>
      <c r="AQ638" s="224" t="str">
        <f ca="1">IF(ISERROR(AP638),"",_xll.qlBachelierBlackFormulaImpliedVol(IF(AF638="Receiver","Put",IF(AF638="Payer","Call","NA")),AE638+E638%%,AE638,_xll.qlDayCounterYearFraction("Act/365 (Fixed)",B638,K638),AP638))</f>
        <v/>
      </c>
      <c r="AR638" s="225" t="str">
        <f ca="1">IF(ISERROR(AP638),"",_xll.qlBlackFormulaImpliedStdDev(IF(AF638="Receiver","Put",IF(AF638="Payer","Call","NA")),AE638+E638%%,AE638,AP638)/SQRT(_xll.qlDayCounterYearFraction("Act/365 (Fixed)",B638,K638)))</f>
        <v/>
      </c>
    </row>
    <row r="639" spans="2:44">
      <c r="B639" s="210">
        <f t="shared" ca="1" si="36"/>
        <v>42276</v>
      </c>
      <c r="C639" s="107" t="s">
        <v>42</v>
      </c>
      <c r="D639" s="107" t="s">
        <v>50</v>
      </c>
      <c r="E639" s="107">
        <v>25</v>
      </c>
      <c r="F639" s="209" t="str">
        <f t="shared" si="37"/>
        <v>EUR FWD PREM 25 2Y30Y</v>
      </c>
      <c r="G639" s="212">
        <f t="shared" si="38"/>
        <v>7.3800000000000003E-3</v>
      </c>
      <c r="H639" s="213" t="str">
        <f>VLOOKUP(F639,SwaptionVols!$Z:$AE,4,FALSE)</f>
        <v>#N/A N/A</v>
      </c>
      <c r="I639" s="211" t="s">
        <v>7574</v>
      </c>
      <c r="J639" s="211" t="s">
        <v>7575</v>
      </c>
      <c r="K639" s="210">
        <f ca="1">_xll.qlCalendarAdvance(I639,B639,C639,J639)</f>
        <v>43007</v>
      </c>
      <c r="L639" s="210">
        <f ca="1">_xll.qlCalendarAdvance(I639,K639,"2d")</f>
        <v>43011</v>
      </c>
      <c r="M639" s="210">
        <f ca="1">_xll.qlCalendarAdvance(I639,L639,D639,"unadjusted")</f>
        <v>53968</v>
      </c>
      <c r="N639" s="211" t="s">
        <v>41</v>
      </c>
      <c r="O639" s="211" t="s">
        <v>7574</v>
      </c>
      <c r="P639" s="211" t="s">
        <v>7575</v>
      </c>
      <c r="Q639" s="211" t="s">
        <v>7575</v>
      </c>
      <c r="R639" s="211" t="s">
        <v>7670</v>
      </c>
      <c r="S639" s="214" t="str">
        <f ca="1">_xll.qlSchedule(,L639,M639,N639,O639,P639,Q639,R639)</f>
        <v>obj_00957#0000</v>
      </c>
      <c r="T639" s="211" t="s">
        <v>58</v>
      </c>
      <c r="U639" s="211" t="s">
        <v>7574</v>
      </c>
      <c r="V639" s="211" t="s">
        <v>7575</v>
      </c>
      <c r="W639" s="211" t="s">
        <v>7575</v>
      </c>
      <c r="X639" s="211" t="s">
        <v>7670</v>
      </c>
      <c r="Y639" s="214" t="str">
        <f ca="1">_xll.qlSchedule(,L639,M639,T639,U639,V639,W639,X639)</f>
        <v>obj_00956#0000</v>
      </c>
      <c r="Z639" s="215" t="s">
        <v>7671</v>
      </c>
      <c r="AA639" s="216" t="s">
        <v>7640</v>
      </c>
      <c r="AB639" s="216" t="s">
        <v>7672</v>
      </c>
      <c r="AC639" s="214" t="str">
        <f ca="1">_xll.qlVanillaSwap(,,,S639,,Z639,Y639,AA639,,AB639)</f>
        <v>obj_00a0e#0000</v>
      </c>
      <c r="AD639" s="214" t="b">
        <f ca="1">_xll.qlInstrumentSetPricingEngine(AC639,_xll.qlDiscountingSwapEngine(,"YC-EUR-EONIA"))</f>
        <v>1</v>
      </c>
      <c r="AE639" s="217">
        <f ca="1">_xll.qlVanillaSwapFairRate(AC639,AD639)</f>
        <v>1.6350064932027671E-2</v>
      </c>
      <c r="AF639" s="209" t="str">
        <f t="shared" si="39"/>
        <v>Payer</v>
      </c>
      <c r="AG639" s="218">
        <v>10000</v>
      </c>
      <c r="AH639" s="219" t="str">
        <f ca="1">_xll.qlVanillaSwap(,AF639,AG639,S639,AE639+E639%%,Z639,Y639,AA639,,AB639)</f>
        <v>obj_01328#0000</v>
      </c>
      <c r="AI639" s="219" t="str">
        <f ca="1">_xll.qlEuropeanExercise(,K639)</f>
        <v>obj_0076b#0000</v>
      </c>
      <c r="AJ639" s="211" t="s">
        <v>7669</v>
      </c>
      <c r="AK639" s="220" t="str">
        <f ca="1">_xll.qlSwaption(,AH639,AI639,AJ639)</f>
        <v>obj_0158d#0000</v>
      </c>
      <c r="AL639" s="221" t="str">
        <f ca="1">_xll.qlConstantSwaptionVolatility(,,I639,J639,G639)</f>
        <v>obj_00245#0000</v>
      </c>
      <c r="AM639" s="221" t="b">
        <f ca="1">_xll.qlInstrumentSetPricingEngine(AK639,_xll.qlBachelierBlackSwaptionEngine(,"YC-EUR-EONIA",AL639))</f>
        <v>1</v>
      </c>
      <c r="AN639" s="222">
        <f ca="1">_xll.qlInstrumentNPV(AK639,AM639)/_xll.qlYieldTSDiscount("YC-EUR-EONIA",L639)</f>
        <v>715.20744958513956</v>
      </c>
      <c r="AO639" s="222">
        <f ca="1">_xll.qlInstrumentResults(AK639,"annuity",AM639)</f>
        <v>236448.39884828881</v>
      </c>
      <c r="AP639" s="223" t="e">
        <f ca="1">H639*_xll.qlYieldTSDiscount("YC-EUR-EONIA",L639)/AO639</f>
        <v>#VALUE!</v>
      </c>
      <c r="AQ639" s="224" t="str">
        <f ca="1">IF(ISERROR(AP639),"",_xll.qlBachelierBlackFormulaImpliedVol(IF(AF639="Receiver","Put",IF(AF639="Payer","Call","NA")),AE639+E639%%,AE639,_xll.qlDayCounterYearFraction("Act/365 (Fixed)",B639,K639),AP639))</f>
        <v/>
      </c>
      <c r="AR639" s="225" t="str">
        <f ca="1">IF(ISERROR(AP639),"",_xll.qlBlackFormulaImpliedStdDev(IF(AF639="Receiver","Put",IF(AF639="Payer","Call","NA")),AE639+E639%%,AE639,AP639)/SQRT(_xll.qlDayCounterYearFraction("Act/365 (Fixed)",B639,K639)))</f>
        <v/>
      </c>
    </row>
    <row r="640" spans="2:44">
      <c r="B640" s="210">
        <f t="shared" ca="1" si="36"/>
        <v>42276</v>
      </c>
      <c r="C640" s="107" t="s">
        <v>42</v>
      </c>
      <c r="D640" s="107" t="s">
        <v>50</v>
      </c>
      <c r="E640" s="107">
        <v>50</v>
      </c>
      <c r="F640" s="209" t="str">
        <f t="shared" si="37"/>
        <v>EUR FWD PREM 50 2Y30Y</v>
      </c>
      <c r="G640" s="212">
        <f t="shared" si="38"/>
        <v>7.3800000000000003E-3</v>
      </c>
      <c r="H640" s="213" t="str">
        <f>VLOOKUP(F640,SwaptionVols!$Z:$AE,4,FALSE)</f>
        <v>#N/A N/A</v>
      </c>
      <c r="I640" s="211" t="s">
        <v>7574</v>
      </c>
      <c r="J640" s="211" t="s">
        <v>7575</v>
      </c>
      <c r="K640" s="210">
        <f ca="1">_xll.qlCalendarAdvance(I640,B640,C640,J640)</f>
        <v>43007</v>
      </c>
      <c r="L640" s="210">
        <f ca="1">_xll.qlCalendarAdvance(I640,K640,"2d")</f>
        <v>43011</v>
      </c>
      <c r="M640" s="210">
        <f ca="1">_xll.qlCalendarAdvance(I640,L640,D640,"unadjusted")</f>
        <v>53968</v>
      </c>
      <c r="N640" s="211" t="s">
        <v>41</v>
      </c>
      <c r="O640" s="211" t="s">
        <v>7574</v>
      </c>
      <c r="P640" s="211" t="s">
        <v>7575</v>
      </c>
      <c r="Q640" s="211" t="s">
        <v>7575</v>
      </c>
      <c r="R640" s="211" t="s">
        <v>7670</v>
      </c>
      <c r="S640" s="214" t="str">
        <f ca="1">_xll.qlSchedule(,L640,M640,N640,O640,P640,Q640,R640)</f>
        <v>obj_00e51#0000</v>
      </c>
      <c r="T640" s="211" t="s">
        <v>58</v>
      </c>
      <c r="U640" s="211" t="s">
        <v>7574</v>
      </c>
      <c r="V640" s="211" t="s">
        <v>7575</v>
      </c>
      <c r="W640" s="211" t="s">
        <v>7575</v>
      </c>
      <c r="X640" s="211" t="s">
        <v>7670</v>
      </c>
      <c r="Y640" s="214" t="str">
        <f ca="1">_xll.qlSchedule(,L640,M640,T640,U640,V640,W640,X640)</f>
        <v>obj_00e52#0000</v>
      </c>
      <c r="Z640" s="215" t="s">
        <v>7671</v>
      </c>
      <c r="AA640" s="216" t="s">
        <v>7640</v>
      </c>
      <c r="AB640" s="216" t="s">
        <v>7672</v>
      </c>
      <c r="AC640" s="214" t="str">
        <f ca="1">_xll.qlVanillaSwap(,,,S640,,Z640,Y640,AA640,,AB640)</f>
        <v>obj_00e53#0000</v>
      </c>
      <c r="AD640" s="214" t="b">
        <f ca="1">_xll.qlInstrumentSetPricingEngine(AC640,_xll.qlDiscountingSwapEngine(,"YC-EUR-EONIA"))</f>
        <v>1</v>
      </c>
      <c r="AE640" s="217">
        <f ca="1">_xll.qlVanillaSwapFairRate(AC640,AD640)</f>
        <v>1.6350064932027671E-2</v>
      </c>
      <c r="AF640" s="209" t="str">
        <f t="shared" si="39"/>
        <v>Payer</v>
      </c>
      <c r="AG640" s="218">
        <v>10000</v>
      </c>
      <c r="AH640" s="219" t="str">
        <f ca="1">_xll.qlVanillaSwap(,AF640,AG640,S640,AE640+E640%%,Z640,Y640,AA640,,AB640)</f>
        <v>obj_013be#0000</v>
      </c>
      <c r="AI640" s="219" t="str">
        <f ca="1">_xll.qlEuropeanExercise(,K640)</f>
        <v>obj_0054d#0000</v>
      </c>
      <c r="AJ640" s="211" t="s">
        <v>7669</v>
      </c>
      <c r="AK640" s="220" t="str">
        <f ca="1">_xll.qlSwaption(,AH640,AI640,AJ640)</f>
        <v>obj_015b3#0000</v>
      </c>
      <c r="AL640" s="221" t="str">
        <f ca="1">_xll.qlConstantSwaptionVolatility(,,I640,J640,G640)</f>
        <v>obj_002ab#0000</v>
      </c>
      <c r="AM640" s="221" t="b">
        <f ca="1">_xll.qlInstrumentSetPricingEngine(AK640,_xll.qlBachelierBlackSwaptionEngine(,"YC-EUR-EONIA",AL640))</f>
        <v>1</v>
      </c>
      <c r="AN640" s="222">
        <f ca="1">_xll.qlInstrumentNPV(AK640,AM640)/_xll.qlYieldTSDiscount("YC-EUR-EONIA",L640)</f>
        <v>503.08878051185968</v>
      </c>
      <c r="AO640" s="222">
        <f ca="1">_xll.qlInstrumentResults(AK640,"annuity",AM640)</f>
        <v>236448.39884828951</v>
      </c>
      <c r="AP640" s="223" t="e">
        <f ca="1">H640*_xll.qlYieldTSDiscount("YC-EUR-EONIA",L640)/AO640</f>
        <v>#VALUE!</v>
      </c>
      <c r="AQ640" s="224" t="str">
        <f ca="1">IF(ISERROR(AP640),"",_xll.qlBachelierBlackFormulaImpliedVol(IF(AF640="Receiver","Put",IF(AF640="Payer","Call","NA")),AE640+E640%%,AE640,_xll.qlDayCounterYearFraction("Act/365 (Fixed)",B640,K640),AP640))</f>
        <v/>
      </c>
      <c r="AR640" s="225" t="str">
        <f ca="1">IF(ISERROR(AP640),"",_xll.qlBlackFormulaImpliedStdDev(IF(AF640="Receiver","Put",IF(AF640="Payer","Call","NA")),AE640+E640%%,AE640,AP640)/SQRT(_xll.qlDayCounterYearFraction("Act/365 (Fixed)",B640,K640)))</f>
        <v/>
      </c>
    </row>
    <row r="641" spans="2:44">
      <c r="B641" s="210">
        <f t="shared" ca="1" si="36"/>
        <v>42276</v>
      </c>
      <c r="C641" s="107" t="s">
        <v>42</v>
      </c>
      <c r="D641" s="107" t="s">
        <v>50</v>
      </c>
      <c r="E641" s="107">
        <v>100</v>
      </c>
      <c r="F641" s="209" t="str">
        <f t="shared" si="37"/>
        <v>EUR FWD PREM 100 2Y30Y</v>
      </c>
      <c r="G641" s="212">
        <f t="shared" si="38"/>
        <v>7.3800000000000003E-3</v>
      </c>
      <c r="H641" s="213" t="str">
        <f>VLOOKUP(F641,SwaptionVols!$Z:$AE,4,FALSE)</f>
        <v>#N/A N/A</v>
      </c>
      <c r="I641" s="211" t="s">
        <v>7574</v>
      </c>
      <c r="J641" s="211" t="s">
        <v>7575</v>
      </c>
      <c r="K641" s="210">
        <f ca="1">_xll.qlCalendarAdvance(I641,B641,C641,J641)</f>
        <v>43007</v>
      </c>
      <c r="L641" s="210">
        <f ca="1">_xll.qlCalendarAdvance(I641,K641,"2d")</f>
        <v>43011</v>
      </c>
      <c r="M641" s="210">
        <f ca="1">_xll.qlCalendarAdvance(I641,L641,D641,"unadjusted")</f>
        <v>53968</v>
      </c>
      <c r="N641" s="211" t="s">
        <v>41</v>
      </c>
      <c r="O641" s="211" t="s">
        <v>7574</v>
      </c>
      <c r="P641" s="211" t="s">
        <v>7575</v>
      </c>
      <c r="Q641" s="211" t="s">
        <v>7575</v>
      </c>
      <c r="R641" s="211" t="s">
        <v>7670</v>
      </c>
      <c r="S641" s="214" t="str">
        <f ca="1">_xll.qlSchedule(,L641,M641,N641,O641,P641,Q641,R641)</f>
        <v>obj_003c7#0000</v>
      </c>
      <c r="T641" s="211" t="s">
        <v>58</v>
      </c>
      <c r="U641" s="211" t="s">
        <v>7574</v>
      </c>
      <c r="V641" s="211" t="s">
        <v>7575</v>
      </c>
      <c r="W641" s="211" t="s">
        <v>7575</v>
      </c>
      <c r="X641" s="211" t="s">
        <v>7670</v>
      </c>
      <c r="Y641" s="214" t="str">
        <f ca="1">_xll.qlSchedule(,L641,M641,T641,U641,V641,W641,X641)</f>
        <v>obj_00367#0000</v>
      </c>
      <c r="Z641" s="215" t="s">
        <v>7671</v>
      </c>
      <c r="AA641" s="216" t="s">
        <v>7640</v>
      </c>
      <c r="AB641" s="216" t="s">
        <v>7672</v>
      </c>
      <c r="AC641" s="214" t="str">
        <f ca="1">_xll.qlVanillaSwap(,,,S641,,Z641,Y641,AA641,,AB641)</f>
        <v>obj_00c0c#0000</v>
      </c>
      <c r="AD641" s="214" t="b">
        <f ca="1">_xll.qlInstrumentSetPricingEngine(AC641,_xll.qlDiscountingSwapEngine(,"YC-EUR-EONIA"))</f>
        <v>1</v>
      </c>
      <c r="AE641" s="217">
        <f ca="1">_xll.qlVanillaSwapFairRate(AC641,AD641)</f>
        <v>1.6350064932027671E-2</v>
      </c>
      <c r="AF641" s="209" t="str">
        <f t="shared" si="39"/>
        <v>Payer</v>
      </c>
      <c r="AG641" s="218">
        <v>10000</v>
      </c>
      <c r="AH641" s="219" t="str">
        <f ca="1">_xll.qlVanillaSwap(,AF641,AG641,S641,AE641+E641%%,Z641,Y641,AA641,,AB641)</f>
        <v>obj_01276#0000</v>
      </c>
      <c r="AI641" s="219" t="str">
        <f ca="1">_xll.qlEuropeanExercise(,K641)</f>
        <v>obj_009fb#0000</v>
      </c>
      <c r="AJ641" s="211" t="s">
        <v>7669</v>
      </c>
      <c r="AK641" s="220" t="str">
        <f ca="1">_xll.qlSwaption(,AH641,AI641,AJ641)</f>
        <v>obj_0158e#0000</v>
      </c>
      <c r="AL641" s="221" t="str">
        <f ca="1">_xll.qlConstantSwaptionVolatility(,,I641,J641,G641)</f>
        <v>obj_0026b#0000</v>
      </c>
      <c r="AM641" s="221" t="b">
        <f ca="1">_xll.qlInstrumentSetPricingEngine(AK641,_xll.qlBachelierBlackSwaptionEngine(,"YC-EUR-EONIA",AL641))</f>
        <v>1</v>
      </c>
      <c r="AN641" s="222">
        <f ca="1">_xll.qlInstrumentNPV(AK641,AM641)/_xll.qlYieldTSDiscount("YC-EUR-EONIA",L641)</f>
        <v>222.17400491521212</v>
      </c>
      <c r="AO641" s="222">
        <f ca="1">_xll.qlInstrumentResults(AK641,"annuity",AM641)</f>
        <v>236448.39884828951</v>
      </c>
      <c r="AP641" s="223" t="e">
        <f ca="1">H641*_xll.qlYieldTSDiscount("YC-EUR-EONIA",L641)/AO641</f>
        <v>#VALUE!</v>
      </c>
      <c r="AQ641" s="224" t="str">
        <f ca="1">IF(ISERROR(AP641),"",_xll.qlBachelierBlackFormulaImpliedVol(IF(AF641="Receiver","Put",IF(AF641="Payer","Call","NA")),AE641+E641%%,AE641,_xll.qlDayCounterYearFraction("Act/365 (Fixed)",B641,K641),AP641))</f>
        <v/>
      </c>
      <c r="AR641" s="225" t="str">
        <f ca="1">IF(ISERROR(AP641),"",_xll.qlBlackFormulaImpliedStdDev(IF(AF641="Receiver","Put",IF(AF641="Payer","Call","NA")),AE641+E641%%,AE641,AP641)/SQRT(_xll.qlDayCounterYearFraction("Act/365 (Fixed)",B641,K641)))</f>
        <v/>
      </c>
    </row>
    <row r="642" spans="2:44">
      <c r="B642" s="210">
        <f t="shared" ca="1" si="36"/>
        <v>42276</v>
      </c>
      <c r="C642" s="107" t="s">
        <v>42</v>
      </c>
      <c r="D642" s="107" t="s">
        <v>50</v>
      </c>
      <c r="E642" s="107">
        <v>200</v>
      </c>
      <c r="F642" s="209" t="str">
        <f t="shared" si="37"/>
        <v>EUR FWD PREM 200 2Y30Y</v>
      </c>
      <c r="G642" s="212">
        <f t="shared" si="38"/>
        <v>7.3800000000000003E-3</v>
      </c>
      <c r="H642" s="213" t="str">
        <f>VLOOKUP(F642,SwaptionVols!$Z:$AE,4,FALSE)</f>
        <v>#N/A N/A</v>
      </c>
      <c r="I642" s="211" t="s">
        <v>7574</v>
      </c>
      <c r="J642" s="211" t="s">
        <v>7575</v>
      </c>
      <c r="K642" s="210">
        <f ca="1">_xll.qlCalendarAdvance(I642,B642,C642,J642)</f>
        <v>43007</v>
      </c>
      <c r="L642" s="210">
        <f ca="1">_xll.qlCalendarAdvance(I642,K642,"2d")</f>
        <v>43011</v>
      </c>
      <c r="M642" s="210">
        <f ca="1">_xll.qlCalendarAdvance(I642,L642,D642,"unadjusted")</f>
        <v>53968</v>
      </c>
      <c r="N642" s="211" t="s">
        <v>41</v>
      </c>
      <c r="O642" s="211" t="s">
        <v>7574</v>
      </c>
      <c r="P642" s="211" t="s">
        <v>7575</v>
      </c>
      <c r="Q642" s="211" t="s">
        <v>7575</v>
      </c>
      <c r="R642" s="211" t="s">
        <v>7670</v>
      </c>
      <c r="S642" s="214" t="str">
        <f ca="1">_xll.qlSchedule(,L642,M642,N642,O642,P642,Q642,R642)</f>
        <v>obj_00a6c#0000</v>
      </c>
      <c r="T642" s="211" t="s">
        <v>58</v>
      </c>
      <c r="U642" s="211" t="s">
        <v>7574</v>
      </c>
      <c r="V642" s="211" t="s">
        <v>7575</v>
      </c>
      <c r="W642" s="211" t="s">
        <v>7575</v>
      </c>
      <c r="X642" s="211" t="s">
        <v>7670</v>
      </c>
      <c r="Y642" s="214" t="str">
        <f ca="1">_xll.qlSchedule(,L642,M642,T642,U642,V642,W642,X642)</f>
        <v>obj_0097c#0000</v>
      </c>
      <c r="Z642" s="215" t="s">
        <v>7671</v>
      </c>
      <c r="AA642" s="216" t="s">
        <v>7640</v>
      </c>
      <c r="AB642" s="216" t="s">
        <v>7672</v>
      </c>
      <c r="AC642" s="214" t="str">
        <f ca="1">_xll.qlVanillaSwap(,,,S642,,Z642,Y642,AA642,,AB642)</f>
        <v>obj_00c2f#0000</v>
      </c>
      <c r="AD642" s="214" t="b">
        <f ca="1">_xll.qlInstrumentSetPricingEngine(AC642,_xll.qlDiscountingSwapEngine(,"YC-EUR-EONIA"))</f>
        <v>1</v>
      </c>
      <c r="AE642" s="217">
        <f ca="1">_xll.qlVanillaSwapFairRate(AC642,AD642)</f>
        <v>1.6350064932027671E-2</v>
      </c>
      <c r="AF642" s="209" t="str">
        <f t="shared" si="39"/>
        <v>Payer</v>
      </c>
      <c r="AG642" s="218">
        <v>10000</v>
      </c>
      <c r="AH642" s="219" t="str">
        <f ca="1">_xll.qlVanillaSwap(,AF642,AG642,S642,AE642+E642%%,Z642,Y642,AA642,,AB642)</f>
        <v>obj_01336#0000</v>
      </c>
      <c r="AI642" s="219" t="str">
        <f ca="1">_xll.qlEuropeanExercise(,K642)</f>
        <v>obj_009bc#0000</v>
      </c>
      <c r="AJ642" s="211" t="s">
        <v>7669</v>
      </c>
      <c r="AK642" s="220" t="str">
        <f ca="1">_xll.qlSwaption(,AH642,AI642,AJ642)</f>
        <v>obj_01608#0000</v>
      </c>
      <c r="AL642" s="221" t="str">
        <f ca="1">_xll.qlConstantSwaptionVolatility(,,I642,J642,G642)</f>
        <v>obj_002ff#0000</v>
      </c>
      <c r="AM642" s="221" t="b">
        <f ca="1">_xll.qlInstrumentSetPricingEngine(AK642,_xll.qlBachelierBlackSwaptionEngine(,"YC-EUR-EONIA",AL642))</f>
        <v>1</v>
      </c>
      <c r="AN642" s="222">
        <f ca="1">_xll.qlInstrumentNPV(AK642,AM642)/_xll.qlYieldTSDiscount("YC-EUR-EONIA",L642)</f>
        <v>26.163528232019171</v>
      </c>
      <c r="AO642" s="222">
        <f ca="1">_xll.qlInstrumentResults(AK642,"annuity",AM642)</f>
        <v>236448.39884828951</v>
      </c>
      <c r="AP642" s="223" t="e">
        <f ca="1">H642*_xll.qlYieldTSDiscount("YC-EUR-EONIA",L642)/AO642</f>
        <v>#VALUE!</v>
      </c>
      <c r="AQ642" s="224" t="str">
        <f ca="1">IF(ISERROR(AP642),"",_xll.qlBachelierBlackFormulaImpliedVol(IF(AF642="Receiver","Put",IF(AF642="Payer","Call","NA")),AE642+E642%%,AE642,_xll.qlDayCounterYearFraction("Act/365 (Fixed)",B642,K642),AP642))</f>
        <v/>
      </c>
      <c r="AR642" s="225" t="str">
        <f ca="1">IF(ISERROR(AP642),"",_xll.qlBlackFormulaImpliedStdDev(IF(AF642="Receiver","Put",IF(AF642="Payer","Call","NA")),AE642+E642%%,AE642,AP642)/SQRT(_xll.qlDayCounterYearFraction("Act/365 (Fixed)",B642,K642)))</f>
        <v/>
      </c>
    </row>
    <row r="643" spans="2:44">
      <c r="B643" s="210">
        <f t="shared" ca="1" si="36"/>
        <v>42276</v>
      </c>
      <c r="C643" s="107" t="s">
        <v>44</v>
      </c>
      <c r="D643" s="107" t="s">
        <v>50</v>
      </c>
      <c r="E643" s="107">
        <v>-200</v>
      </c>
      <c r="F643" s="209" t="str">
        <f t="shared" si="37"/>
        <v>EUR FWD PREM-200 5Y30Y</v>
      </c>
      <c r="G643" s="212">
        <f t="shared" si="38"/>
        <v>6.7599999999999995E-3</v>
      </c>
      <c r="H643" s="213" t="str">
        <f>VLOOKUP(F643,SwaptionVols!$Z:$AE,4,FALSE)</f>
        <v>#N/A N/A</v>
      </c>
      <c r="I643" s="211" t="s">
        <v>7574</v>
      </c>
      <c r="J643" s="211" t="s">
        <v>7575</v>
      </c>
      <c r="K643" s="210">
        <f ca="1">_xll.qlCalendarAdvance(I643,B643,C643,J643)</f>
        <v>44103</v>
      </c>
      <c r="L643" s="210">
        <f ca="1">_xll.qlCalendarAdvance(I643,K643,"2d")</f>
        <v>44105</v>
      </c>
      <c r="M643" s="210">
        <f ca="1">_xll.qlCalendarAdvance(I643,L643,D643,"unadjusted")</f>
        <v>55062</v>
      </c>
      <c r="N643" s="211" t="s">
        <v>41</v>
      </c>
      <c r="O643" s="211" t="s">
        <v>7574</v>
      </c>
      <c r="P643" s="211" t="s">
        <v>7575</v>
      </c>
      <c r="Q643" s="211" t="s">
        <v>7575</v>
      </c>
      <c r="R643" s="211" t="s">
        <v>7670</v>
      </c>
      <c r="S643" s="214" t="str">
        <f ca="1">_xll.qlSchedule(,L643,M643,N643,O643,P643,Q643,R643)</f>
        <v>obj_00994#0000</v>
      </c>
      <c r="T643" s="211" t="s">
        <v>58</v>
      </c>
      <c r="U643" s="211" t="s">
        <v>7574</v>
      </c>
      <c r="V643" s="211" t="s">
        <v>7575</v>
      </c>
      <c r="W643" s="211" t="s">
        <v>7575</v>
      </c>
      <c r="X643" s="211" t="s">
        <v>7670</v>
      </c>
      <c r="Y643" s="214" t="str">
        <f ca="1">_xll.qlSchedule(,L643,M643,T643,U643,V643,W643,X643)</f>
        <v>obj_00896#0000</v>
      </c>
      <c r="Z643" s="215" t="s">
        <v>7671</v>
      </c>
      <c r="AA643" s="216" t="s">
        <v>7640</v>
      </c>
      <c r="AB643" s="216" t="s">
        <v>7672</v>
      </c>
      <c r="AC643" s="214" t="str">
        <f ca="1">_xll.qlVanillaSwap(,,,S643,,Z643,Y643,AA643,,AB643)</f>
        <v>obj_00d5b#0000</v>
      </c>
      <c r="AD643" s="214" t="b">
        <f ca="1">_xll.qlInstrumentSetPricingEngine(AC643,_xll.qlDiscountingSwapEngine(,"YC-EUR-EONIA"))</f>
        <v>1</v>
      </c>
      <c r="AE643" s="217">
        <f ca="1">_xll.qlVanillaSwapFairRate(AC643,AD643)</f>
        <v>1.7670883635907783E-2</v>
      </c>
      <c r="AF643" s="209" t="str">
        <f t="shared" si="39"/>
        <v>Receiver</v>
      </c>
      <c r="AG643" s="218">
        <v>10000</v>
      </c>
      <c r="AH643" s="219" t="str">
        <f ca="1">_xll.qlVanillaSwap(,AF643,AG643,S643,AE643+E643%%,Z643,Y643,AA643,,AB643)</f>
        <v>obj_012ca#0000</v>
      </c>
      <c r="AI643" s="219" t="str">
        <f ca="1">_xll.qlEuropeanExercise(,K643)</f>
        <v>obj_00cb3#0000</v>
      </c>
      <c r="AJ643" s="211" t="s">
        <v>7669</v>
      </c>
      <c r="AK643" s="220" t="str">
        <f ca="1">_xll.qlSwaption(,AH643,AI643,AJ643)</f>
        <v>obj_01576#0000</v>
      </c>
      <c r="AL643" s="221" t="str">
        <f ca="1">_xll.qlConstantSwaptionVolatility(,,I643,J643,G643)</f>
        <v>obj_00273#0000</v>
      </c>
      <c r="AM643" s="221" t="b">
        <f ca="1">_xll.qlInstrumentSetPricingEngine(AK643,_xll.qlBachelierBlackSwaptionEngine(,"YC-EUR-EONIA",AL643))</f>
        <v>1</v>
      </c>
      <c r="AN643" s="222">
        <f ca="1">_xll.qlInstrumentNPV(AK643,AM643)/_xll.qlYieldTSDiscount("YC-EUR-EONIA",L643)</f>
        <v>151.85740877128924</v>
      </c>
      <c r="AO643" s="222">
        <f ca="1">_xll.qlInstrumentResults(AK643,"annuity",AM643)</f>
        <v>230294.33683143044</v>
      </c>
      <c r="AP643" s="223" t="e">
        <f ca="1">H643*_xll.qlYieldTSDiscount("YC-EUR-EONIA",L643)/AO643</f>
        <v>#VALUE!</v>
      </c>
      <c r="AQ643" s="224" t="str">
        <f ca="1">IF(ISERROR(AP643),"",_xll.qlBachelierBlackFormulaImpliedVol(IF(AF643="Receiver","Put",IF(AF643="Payer","Call","NA")),AE643+E643%%,AE643,_xll.qlDayCounterYearFraction("Act/365 (Fixed)",B643,K643),AP643))</f>
        <v/>
      </c>
      <c r="AR643" s="225" t="str">
        <f ca="1">IF(ISERROR(AP643),"",_xll.qlBlackFormulaImpliedStdDev(IF(AF643="Receiver","Put",IF(AF643="Payer","Call","NA")),AE643+E643%%,AE643,AP643)/SQRT(_xll.qlDayCounterYearFraction("Act/365 (Fixed)",B643,K643)))</f>
        <v/>
      </c>
    </row>
    <row r="644" spans="2:44">
      <c r="B644" s="210">
        <f t="shared" ca="1" si="36"/>
        <v>42276</v>
      </c>
      <c r="C644" s="107" t="s">
        <v>44</v>
      </c>
      <c r="D644" s="107" t="s">
        <v>50</v>
      </c>
      <c r="E644" s="107">
        <v>-100</v>
      </c>
      <c r="F644" s="209" t="str">
        <f t="shared" si="37"/>
        <v>EUR FWD PREM-100 5Y30Y</v>
      </c>
      <c r="G644" s="212">
        <f t="shared" si="38"/>
        <v>6.7599999999999995E-3</v>
      </c>
      <c r="H644" s="213" t="str">
        <f>VLOOKUP(F644,SwaptionVols!$Z:$AE,4,FALSE)</f>
        <v>#N/A N/A</v>
      </c>
      <c r="I644" s="211" t="s">
        <v>7574</v>
      </c>
      <c r="J644" s="211" t="s">
        <v>7575</v>
      </c>
      <c r="K644" s="210">
        <f ca="1">_xll.qlCalendarAdvance(I644,B644,C644,J644)</f>
        <v>44103</v>
      </c>
      <c r="L644" s="210">
        <f ca="1">_xll.qlCalendarAdvance(I644,K644,"2d")</f>
        <v>44105</v>
      </c>
      <c r="M644" s="210">
        <f ca="1">_xll.qlCalendarAdvance(I644,L644,D644,"unadjusted")</f>
        <v>55062</v>
      </c>
      <c r="N644" s="211" t="s">
        <v>41</v>
      </c>
      <c r="O644" s="211" t="s">
        <v>7574</v>
      </c>
      <c r="P644" s="211" t="s">
        <v>7575</v>
      </c>
      <c r="Q644" s="211" t="s">
        <v>7575</v>
      </c>
      <c r="R644" s="211" t="s">
        <v>7670</v>
      </c>
      <c r="S644" s="214" t="str">
        <f ca="1">_xll.qlSchedule(,L644,M644,N644,O644,P644,Q644,R644)</f>
        <v>obj_0059f#0000</v>
      </c>
      <c r="T644" s="211" t="s">
        <v>58</v>
      </c>
      <c r="U644" s="211" t="s">
        <v>7574</v>
      </c>
      <c r="V644" s="211" t="s">
        <v>7575</v>
      </c>
      <c r="W644" s="211" t="s">
        <v>7575</v>
      </c>
      <c r="X644" s="211" t="s">
        <v>7670</v>
      </c>
      <c r="Y644" s="214" t="str">
        <f ca="1">_xll.qlSchedule(,L644,M644,T644,U644,V644,W644,X644)</f>
        <v>obj_00709#0000</v>
      </c>
      <c r="Z644" s="215" t="s">
        <v>7671</v>
      </c>
      <c r="AA644" s="216" t="s">
        <v>7640</v>
      </c>
      <c r="AB644" s="216" t="s">
        <v>7672</v>
      </c>
      <c r="AC644" s="214" t="str">
        <f ca="1">_xll.qlVanillaSwap(,,,S644,,Z644,Y644,AA644,,AB644)</f>
        <v>obj_00d42#0000</v>
      </c>
      <c r="AD644" s="214" t="b">
        <f ca="1">_xll.qlInstrumentSetPricingEngine(AC644,_xll.qlDiscountingSwapEngine(,"YC-EUR-EONIA"))</f>
        <v>1</v>
      </c>
      <c r="AE644" s="217">
        <f ca="1">_xll.qlVanillaSwapFairRate(AC644,AD644)</f>
        <v>1.7670883635907783E-2</v>
      </c>
      <c r="AF644" s="209" t="str">
        <f t="shared" si="39"/>
        <v>Receiver</v>
      </c>
      <c r="AG644" s="218">
        <v>10000</v>
      </c>
      <c r="AH644" s="219" t="str">
        <f ca="1">_xll.qlVanillaSwap(,AF644,AG644,S644,AE644+E644%%,Z644,Y644,AA644,,AB644)</f>
        <v>obj_013c3#0000</v>
      </c>
      <c r="AI644" s="219" t="str">
        <f ca="1">_xll.qlEuropeanExercise(,K644)</f>
        <v>obj_00363#0000</v>
      </c>
      <c r="AJ644" s="211" t="s">
        <v>7669</v>
      </c>
      <c r="AK644" s="220" t="str">
        <f ca="1">_xll.qlSwaption(,AH644,AI644,AJ644)</f>
        <v>obj_01616#0000</v>
      </c>
      <c r="AL644" s="221" t="str">
        <f ca="1">_xll.qlConstantSwaptionVolatility(,,I644,J644,G644)</f>
        <v>obj_002fa#0000</v>
      </c>
      <c r="AM644" s="221" t="b">
        <f ca="1">_xll.qlInstrumentSetPricingEngine(AK644,_xll.qlBachelierBlackSwaptionEngine(,"YC-EUR-EONIA",AL644))</f>
        <v>1</v>
      </c>
      <c r="AN644" s="222">
        <f ca="1">_xll.qlInstrumentNPV(AK644,AM644)/_xll.qlYieldTSDiscount("YC-EUR-EONIA",L644)</f>
        <v>533.58463581899241</v>
      </c>
      <c r="AO644" s="222">
        <f ca="1">_xll.qlInstrumentResults(AK644,"annuity",AM644)</f>
        <v>230294.33683143117</v>
      </c>
      <c r="AP644" s="223" t="e">
        <f ca="1">H644*_xll.qlYieldTSDiscount("YC-EUR-EONIA",L644)/AO644</f>
        <v>#VALUE!</v>
      </c>
      <c r="AQ644" s="224" t="str">
        <f ca="1">IF(ISERROR(AP644),"",_xll.qlBachelierBlackFormulaImpliedVol(IF(AF644="Receiver","Put",IF(AF644="Payer","Call","NA")),AE644+E644%%,AE644,_xll.qlDayCounterYearFraction("Act/365 (Fixed)",B644,K644),AP644))</f>
        <v/>
      </c>
      <c r="AR644" s="225" t="str">
        <f ca="1">IF(ISERROR(AP644),"",_xll.qlBlackFormulaImpliedStdDev(IF(AF644="Receiver","Put",IF(AF644="Payer","Call","NA")),AE644+E644%%,AE644,AP644)/SQRT(_xll.qlDayCounterYearFraction("Act/365 (Fixed)",B644,K644)))</f>
        <v/>
      </c>
    </row>
    <row r="645" spans="2:44">
      <c r="B645" s="210">
        <f t="shared" ca="1" si="36"/>
        <v>42276</v>
      </c>
      <c r="C645" s="107" t="s">
        <v>44</v>
      </c>
      <c r="D645" s="107" t="s">
        <v>50</v>
      </c>
      <c r="E645" s="107">
        <v>-50</v>
      </c>
      <c r="F645" s="209" t="str">
        <f t="shared" si="37"/>
        <v>EUR FWD PREM-50 5Y30Y</v>
      </c>
      <c r="G645" s="212">
        <f t="shared" si="38"/>
        <v>6.7599999999999995E-3</v>
      </c>
      <c r="H645" s="213" t="str">
        <f>VLOOKUP(F645,SwaptionVols!$Z:$AE,4,FALSE)</f>
        <v>#N/A N/A</v>
      </c>
      <c r="I645" s="211" t="s">
        <v>7574</v>
      </c>
      <c r="J645" s="211" t="s">
        <v>7575</v>
      </c>
      <c r="K645" s="210">
        <f ca="1">_xll.qlCalendarAdvance(I645,B645,C645,J645)</f>
        <v>44103</v>
      </c>
      <c r="L645" s="210">
        <f ca="1">_xll.qlCalendarAdvance(I645,K645,"2d")</f>
        <v>44105</v>
      </c>
      <c r="M645" s="210">
        <f ca="1">_xll.qlCalendarAdvance(I645,L645,D645,"unadjusted")</f>
        <v>55062</v>
      </c>
      <c r="N645" s="211" t="s">
        <v>41</v>
      </c>
      <c r="O645" s="211" t="s">
        <v>7574</v>
      </c>
      <c r="P645" s="211" t="s">
        <v>7575</v>
      </c>
      <c r="Q645" s="211" t="s">
        <v>7575</v>
      </c>
      <c r="R645" s="211" t="s">
        <v>7670</v>
      </c>
      <c r="S645" s="214" t="str">
        <f ca="1">_xll.qlSchedule(,L645,M645,N645,O645,P645,Q645,R645)</f>
        <v>obj_008a3#0000</v>
      </c>
      <c r="T645" s="211" t="s">
        <v>58</v>
      </c>
      <c r="U645" s="211" t="s">
        <v>7574</v>
      </c>
      <c r="V645" s="211" t="s">
        <v>7575</v>
      </c>
      <c r="W645" s="211" t="s">
        <v>7575</v>
      </c>
      <c r="X645" s="211" t="s">
        <v>7670</v>
      </c>
      <c r="Y645" s="214" t="str">
        <f ca="1">_xll.qlSchedule(,L645,M645,T645,U645,V645,W645,X645)</f>
        <v>obj_00b74#0000</v>
      </c>
      <c r="Z645" s="215" t="s">
        <v>7671</v>
      </c>
      <c r="AA645" s="216" t="s">
        <v>7640</v>
      </c>
      <c r="AB645" s="216" t="s">
        <v>7672</v>
      </c>
      <c r="AC645" s="214" t="str">
        <f ca="1">_xll.qlVanillaSwap(,,,S645,,Z645,Y645,AA645,,AB645)</f>
        <v>obj_00bec#0000</v>
      </c>
      <c r="AD645" s="214" t="b">
        <f ca="1">_xll.qlInstrumentSetPricingEngine(AC645,_xll.qlDiscountingSwapEngine(,"YC-EUR-EONIA"))</f>
        <v>1</v>
      </c>
      <c r="AE645" s="217">
        <f ca="1">_xll.qlVanillaSwapFairRate(AC645,AD645)</f>
        <v>1.7670883635907783E-2</v>
      </c>
      <c r="AF645" s="209" t="str">
        <f t="shared" si="39"/>
        <v>Receiver</v>
      </c>
      <c r="AG645" s="218">
        <v>10000</v>
      </c>
      <c r="AH645" s="219" t="str">
        <f ca="1">_xll.qlVanillaSwap(,AF645,AG645,S645,AE645+E645%%,Z645,Y645,AA645,,AB645)</f>
        <v>obj_0141d#0000</v>
      </c>
      <c r="AI645" s="219" t="str">
        <f ca="1">_xll.qlEuropeanExercise(,K645)</f>
        <v>obj_0039d#0000</v>
      </c>
      <c r="AJ645" s="211" t="s">
        <v>7669</v>
      </c>
      <c r="AK645" s="220" t="str">
        <f ca="1">_xll.qlSwaption(,AH645,AI645,AJ645)</f>
        <v>obj_01602#0000</v>
      </c>
      <c r="AL645" s="221" t="str">
        <f ca="1">_xll.qlConstantSwaptionVolatility(,,I645,J645,G645)</f>
        <v>obj_0027d#0000</v>
      </c>
      <c r="AM645" s="221" t="b">
        <f ca="1">_xll.qlInstrumentSetPricingEngine(AK645,_xll.qlBachelierBlackSwaptionEngine(,"YC-EUR-EONIA",AL645))</f>
        <v>1</v>
      </c>
      <c r="AN645" s="222">
        <f ca="1">_xll.qlInstrumentNPV(AK645,AM645)/_xll.qlYieldTSDiscount("YC-EUR-EONIA",L645)</f>
        <v>893.05819606037232</v>
      </c>
      <c r="AO645" s="222">
        <f ca="1">_xll.qlInstrumentResults(AK645,"annuity",AM645)</f>
        <v>230294.33683143044</v>
      </c>
      <c r="AP645" s="223" t="e">
        <f ca="1">H645*_xll.qlYieldTSDiscount("YC-EUR-EONIA",L645)/AO645</f>
        <v>#VALUE!</v>
      </c>
      <c r="AQ645" s="224" t="str">
        <f ca="1">IF(ISERROR(AP645),"",_xll.qlBachelierBlackFormulaImpliedVol(IF(AF645="Receiver","Put",IF(AF645="Payer","Call","NA")),AE645+E645%%,AE645,_xll.qlDayCounterYearFraction("Act/365 (Fixed)",B645,K645),AP645))</f>
        <v/>
      </c>
      <c r="AR645" s="225" t="str">
        <f ca="1">IF(ISERROR(AP645),"",_xll.qlBlackFormulaImpliedStdDev(IF(AF645="Receiver","Put",IF(AF645="Payer","Call","NA")),AE645+E645%%,AE645,AP645)/SQRT(_xll.qlDayCounterYearFraction("Act/365 (Fixed)",B645,K645)))</f>
        <v/>
      </c>
    </row>
    <row r="646" spans="2:44">
      <c r="B646" s="210">
        <f t="shared" ca="1" si="36"/>
        <v>42276</v>
      </c>
      <c r="C646" s="107" t="s">
        <v>44</v>
      </c>
      <c r="D646" s="107" t="s">
        <v>50</v>
      </c>
      <c r="E646" s="107">
        <v>-25</v>
      </c>
      <c r="F646" s="209" t="str">
        <f t="shared" si="37"/>
        <v>EUR FWD PREM-25 5Y30Y</v>
      </c>
      <c r="G646" s="212">
        <f t="shared" si="38"/>
        <v>6.7599999999999995E-3</v>
      </c>
      <c r="H646" s="213" t="str">
        <f>VLOOKUP(F646,SwaptionVols!$Z:$AE,4,FALSE)</f>
        <v>#N/A N/A</v>
      </c>
      <c r="I646" s="211" t="s">
        <v>7574</v>
      </c>
      <c r="J646" s="211" t="s">
        <v>7575</v>
      </c>
      <c r="K646" s="210">
        <f ca="1">_xll.qlCalendarAdvance(I646,B646,C646,J646)</f>
        <v>44103</v>
      </c>
      <c r="L646" s="210">
        <f ca="1">_xll.qlCalendarAdvance(I646,K646,"2d")</f>
        <v>44105</v>
      </c>
      <c r="M646" s="210">
        <f ca="1">_xll.qlCalendarAdvance(I646,L646,D646,"unadjusted")</f>
        <v>55062</v>
      </c>
      <c r="N646" s="211" t="s">
        <v>41</v>
      </c>
      <c r="O646" s="211" t="s">
        <v>7574</v>
      </c>
      <c r="P646" s="211" t="s">
        <v>7575</v>
      </c>
      <c r="Q646" s="211" t="s">
        <v>7575</v>
      </c>
      <c r="R646" s="211" t="s">
        <v>7670</v>
      </c>
      <c r="S646" s="214" t="str">
        <f ca="1">_xll.qlSchedule(,L646,M646,N646,O646,P646,Q646,R646)</f>
        <v>obj_008da#0000</v>
      </c>
      <c r="T646" s="211" t="s">
        <v>58</v>
      </c>
      <c r="U646" s="211" t="s">
        <v>7574</v>
      </c>
      <c r="V646" s="211" t="s">
        <v>7575</v>
      </c>
      <c r="W646" s="211" t="s">
        <v>7575</v>
      </c>
      <c r="X646" s="211" t="s">
        <v>7670</v>
      </c>
      <c r="Y646" s="214" t="str">
        <f ca="1">_xll.qlSchedule(,L646,M646,T646,U646,V646,W646,X646)</f>
        <v>obj_008d9#0000</v>
      </c>
      <c r="Z646" s="215" t="s">
        <v>7671</v>
      </c>
      <c r="AA646" s="216" t="s">
        <v>7640</v>
      </c>
      <c r="AB646" s="216" t="s">
        <v>7672</v>
      </c>
      <c r="AC646" s="214" t="str">
        <f ca="1">_xll.qlVanillaSwap(,,,S646,,Z646,Y646,AA646,,AB646)</f>
        <v>obj_00a08#0000</v>
      </c>
      <c r="AD646" s="214" t="b">
        <f ca="1">_xll.qlInstrumentSetPricingEngine(AC646,_xll.qlDiscountingSwapEngine(,"YC-EUR-EONIA"))</f>
        <v>1</v>
      </c>
      <c r="AE646" s="217">
        <f ca="1">_xll.qlVanillaSwapFairRate(AC646,AD646)</f>
        <v>1.7670883635907783E-2</v>
      </c>
      <c r="AF646" s="209" t="str">
        <f t="shared" si="39"/>
        <v>Receiver</v>
      </c>
      <c r="AG646" s="218">
        <v>10000</v>
      </c>
      <c r="AH646" s="219" t="str">
        <f ca="1">_xll.qlVanillaSwap(,AF646,AG646,S646,AE646+E646%%,Z646,Y646,AA646,,AB646)</f>
        <v>obj_012c1#0000</v>
      </c>
      <c r="AI646" s="219" t="str">
        <f ca="1">_xll.qlEuropeanExercise(,K646)</f>
        <v>obj_00bc8#0000</v>
      </c>
      <c r="AJ646" s="211" t="s">
        <v>7669</v>
      </c>
      <c r="AK646" s="220" t="str">
        <f ca="1">_xll.qlSwaption(,AH646,AI646,AJ646)</f>
        <v>obj_01578#0000</v>
      </c>
      <c r="AL646" s="221" t="str">
        <f ca="1">_xll.qlConstantSwaptionVolatility(,,I646,J646,G646)</f>
        <v>obj_00278#0000</v>
      </c>
      <c r="AM646" s="221" t="b">
        <f ca="1">_xll.qlInstrumentSetPricingEngine(AK646,_xll.qlBachelierBlackSwaptionEngine(,"YC-EUR-EONIA",AL646))</f>
        <v>1</v>
      </c>
      <c r="AN646" s="222">
        <f ca="1">_xll.qlInstrumentNPV(AK646,AM646)/_xll.qlYieldTSDiscount("YC-EUR-EONIA",L646)</f>
        <v>1125.6668192311022</v>
      </c>
      <c r="AO646" s="222">
        <f ca="1">_xll.qlInstrumentResults(AK646,"annuity",AM646)</f>
        <v>230294.33683143044</v>
      </c>
      <c r="AP646" s="223" t="e">
        <f ca="1">H646*_xll.qlYieldTSDiscount("YC-EUR-EONIA",L646)/AO646</f>
        <v>#VALUE!</v>
      </c>
      <c r="AQ646" s="224" t="str">
        <f ca="1">IF(ISERROR(AP646),"",_xll.qlBachelierBlackFormulaImpliedVol(IF(AF646="Receiver","Put",IF(AF646="Payer","Call","NA")),AE646+E646%%,AE646,_xll.qlDayCounterYearFraction("Act/365 (Fixed)",B646,K646),AP646))</f>
        <v/>
      </c>
      <c r="AR646" s="225" t="str">
        <f ca="1">IF(ISERROR(AP646),"",_xll.qlBlackFormulaImpliedStdDev(IF(AF646="Receiver","Put",IF(AF646="Payer","Call","NA")),AE646+E646%%,AE646,AP646)/SQRT(_xll.qlDayCounterYearFraction("Act/365 (Fixed)",B646,K646)))</f>
        <v/>
      </c>
    </row>
    <row r="647" spans="2:44">
      <c r="B647" s="210">
        <f t="shared" ca="1" si="36"/>
        <v>42276</v>
      </c>
      <c r="C647" s="107" t="s">
        <v>44</v>
      </c>
      <c r="D647" s="107" t="s">
        <v>50</v>
      </c>
      <c r="E647" s="107">
        <v>25</v>
      </c>
      <c r="F647" s="209" t="str">
        <f t="shared" si="37"/>
        <v>EUR FWD PREM 25 5Y30Y</v>
      </c>
      <c r="G647" s="212">
        <f t="shared" si="38"/>
        <v>6.7599999999999995E-3</v>
      </c>
      <c r="H647" s="213" t="str">
        <f>VLOOKUP(F647,SwaptionVols!$Z:$AE,4,FALSE)</f>
        <v>#N/A N/A</v>
      </c>
      <c r="I647" s="211" t="s">
        <v>7574</v>
      </c>
      <c r="J647" s="211" t="s">
        <v>7575</v>
      </c>
      <c r="K647" s="210">
        <f ca="1">_xll.qlCalendarAdvance(I647,B647,C647,J647)</f>
        <v>44103</v>
      </c>
      <c r="L647" s="210">
        <f ca="1">_xll.qlCalendarAdvance(I647,K647,"2d")</f>
        <v>44105</v>
      </c>
      <c r="M647" s="210">
        <f ca="1">_xll.qlCalendarAdvance(I647,L647,D647,"unadjusted")</f>
        <v>55062</v>
      </c>
      <c r="N647" s="211" t="s">
        <v>41</v>
      </c>
      <c r="O647" s="211" t="s">
        <v>7574</v>
      </c>
      <c r="P647" s="211" t="s">
        <v>7575</v>
      </c>
      <c r="Q647" s="211" t="s">
        <v>7575</v>
      </c>
      <c r="R647" s="211" t="s">
        <v>7670</v>
      </c>
      <c r="S647" s="214" t="str">
        <f ca="1">_xll.qlSchedule(,L647,M647,N647,O647,P647,Q647,R647)</f>
        <v>obj_007ce#0000</v>
      </c>
      <c r="T647" s="211" t="s">
        <v>58</v>
      </c>
      <c r="U647" s="211" t="s">
        <v>7574</v>
      </c>
      <c r="V647" s="211" t="s">
        <v>7575</v>
      </c>
      <c r="W647" s="211" t="s">
        <v>7575</v>
      </c>
      <c r="X647" s="211" t="s">
        <v>7670</v>
      </c>
      <c r="Y647" s="214" t="str">
        <f ca="1">_xll.qlSchedule(,L647,M647,T647,U647,V647,W647,X647)</f>
        <v>obj_007cf#0000</v>
      </c>
      <c r="Z647" s="215" t="s">
        <v>7671</v>
      </c>
      <c r="AA647" s="216" t="s">
        <v>7640</v>
      </c>
      <c r="AB647" s="216" t="s">
        <v>7672</v>
      </c>
      <c r="AC647" s="214" t="str">
        <f ca="1">_xll.qlVanillaSwap(,,,S647,,Z647,Y647,AA647,,AB647)</f>
        <v>obj_00d29#0000</v>
      </c>
      <c r="AD647" s="214" t="b">
        <f ca="1">_xll.qlInstrumentSetPricingEngine(AC647,_xll.qlDiscountingSwapEngine(,"YC-EUR-EONIA"))</f>
        <v>1</v>
      </c>
      <c r="AE647" s="217">
        <f ca="1">_xll.qlVanillaSwapFairRate(AC647,AD647)</f>
        <v>1.7670883635907783E-2</v>
      </c>
      <c r="AF647" s="209" t="str">
        <f t="shared" si="39"/>
        <v>Payer</v>
      </c>
      <c r="AG647" s="218">
        <v>10000</v>
      </c>
      <c r="AH647" s="219" t="str">
        <f ca="1">_xll.qlVanillaSwap(,AF647,AG647,S647,AE647+E647%%,Z647,Y647,AA647,,AB647)</f>
        <v>obj_016c8#0000</v>
      </c>
      <c r="AI647" s="219" t="str">
        <f ca="1">_xll.qlEuropeanExercise(,K647)</f>
        <v>obj_00545#0000</v>
      </c>
      <c r="AJ647" s="211" t="s">
        <v>7669</v>
      </c>
      <c r="AK647" s="220" t="str">
        <f ca="1">_xll.qlSwaption(,AH647,AI647,AJ647)</f>
        <v>obj_017a5#0000</v>
      </c>
      <c r="AL647" s="221" t="str">
        <f ca="1">_xll.qlConstantSwaptionVolatility(,,I647,J647,G647)</f>
        <v>obj_002f3#0000</v>
      </c>
      <c r="AM647" s="221" t="b">
        <f ca="1">_xll.qlInstrumentSetPricingEngine(AK647,_xll.qlBachelierBlackSwaptionEngine(,"YC-EUR-EONIA",AL647))</f>
        <v>1</v>
      </c>
      <c r="AN647" s="222">
        <f ca="1">_xll.qlInstrumentNPV(AK647,AM647)/_xll.qlYieldTSDiscount("YC-EUR-EONIA",L647)</f>
        <v>1125.6668192311108</v>
      </c>
      <c r="AO647" s="222">
        <f ca="1">_xll.qlInstrumentResults(AK647,"annuity",AM647)</f>
        <v>230294.33683143044</v>
      </c>
      <c r="AP647" s="223" t="e">
        <f ca="1">H647*_xll.qlYieldTSDiscount("YC-EUR-EONIA",L647)/AO647</f>
        <v>#VALUE!</v>
      </c>
      <c r="AQ647" s="224" t="str">
        <f ca="1">IF(ISERROR(AP647),"",_xll.qlBachelierBlackFormulaImpliedVol(IF(AF647="Receiver","Put",IF(AF647="Payer","Call","NA")),AE647+E647%%,AE647,_xll.qlDayCounterYearFraction("Act/365 (Fixed)",B647,K647),AP647))</f>
        <v/>
      </c>
      <c r="AR647" s="225" t="str">
        <f ca="1">IF(ISERROR(AP647),"",_xll.qlBlackFormulaImpliedStdDev(IF(AF647="Receiver","Put",IF(AF647="Payer","Call","NA")),AE647+E647%%,AE647,AP647)/SQRT(_xll.qlDayCounterYearFraction("Act/365 (Fixed)",B647,K647)))</f>
        <v/>
      </c>
    </row>
    <row r="648" spans="2:44">
      <c r="B648" s="210">
        <f t="shared" ca="1" si="36"/>
        <v>42276</v>
      </c>
      <c r="C648" s="107" t="s">
        <v>44</v>
      </c>
      <c r="D648" s="107" t="s">
        <v>50</v>
      </c>
      <c r="E648" s="107">
        <v>50</v>
      </c>
      <c r="F648" s="209" t="str">
        <f t="shared" si="37"/>
        <v>EUR FWD PREM 50 5Y30Y</v>
      </c>
      <c r="G648" s="212">
        <f t="shared" si="38"/>
        <v>6.7599999999999995E-3</v>
      </c>
      <c r="H648" s="213" t="str">
        <f>VLOOKUP(F648,SwaptionVols!$Z:$AE,4,FALSE)</f>
        <v>#N/A N/A</v>
      </c>
      <c r="I648" s="211" t="s">
        <v>7574</v>
      </c>
      <c r="J648" s="211" t="s">
        <v>7575</v>
      </c>
      <c r="K648" s="210">
        <f ca="1">_xll.qlCalendarAdvance(I648,B648,C648,J648)</f>
        <v>44103</v>
      </c>
      <c r="L648" s="210">
        <f ca="1">_xll.qlCalendarAdvance(I648,K648,"2d")</f>
        <v>44105</v>
      </c>
      <c r="M648" s="210">
        <f ca="1">_xll.qlCalendarAdvance(I648,L648,D648,"unadjusted")</f>
        <v>55062</v>
      </c>
      <c r="N648" s="211" t="s">
        <v>41</v>
      </c>
      <c r="O648" s="211" t="s">
        <v>7574</v>
      </c>
      <c r="P648" s="211" t="s">
        <v>7575</v>
      </c>
      <c r="Q648" s="211" t="s">
        <v>7575</v>
      </c>
      <c r="R648" s="211" t="s">
        <v>7670</v>
      </c>
      <c r="S648" s="214" t="str">
        <f ca="1">_xll.qlSchedule(,L648,M648,N648,O648,P648,Q648,R648)</f>
        <v>obj_00d95#0000</v>
      </c>
      <c r="T648" s="211" t="s">
        <v>58</v>
      </c>
      <c r="U648" s="211" t="s">
        <v>7574</v>
      </c>
      <c r="V648" s="211" t="s">
        <v>7575</v>
      </c>
      <c r="W648" s="211" t="s">
        <v>7575</v>
      </c>
      <c r="X648" s="211" t="s">
        <v>7670</v>
      </c>
      <c r="Y648" s="214" t="str">
        <f ca="1">_xll.qlSchedule(,L648,M648,T648,U648,V648,W648,X648)</f>
        <v>obj_00d94#0000</v>
      </c>
      <c r="Z648" s="215" t="s">
        <v>7671</v>
      </c>
      <c r="AA648" s="216" t="s">
        <v>7640</v>
      </c>
      <c r="AB648" s="216" t="s">
        <v>7672</v>
      </c>
      <c r="AC648" s="214" t="str">
        <f ca="1">_xll.qlVanillaSwap(,,,S648,,Z648,Y648,AA648,,AB648)</f>
        <v>obj_00d96#0000</v>
      </c>
      <c r="AD648" s="214" t="b">
        <f ca="1">_xll.qlInstrumentSetPricingEngine(AC648,_xll.qlDiscountingSwapEngine(,"YC-EUR-EONIA"))</f>
        <v>1</v>
      </c>
      <c r="AE648" s="217">
        <f ca="1">_xll.qlVanillaSwapFairRate(AC648,AD648)</f>
        <v>1.7670883635907783E-2</v>
      </c>
      <c r="AF648" s="209" t="str">
        <f t="shared" si="39"/>
        <v>Payer</v>
      </c>
      <c r="AG648" s="218">
        <v>10000</v>
      </c>
      <c r="AH648" s="219" t="str">
        <f ca="1">_xll.qlVanillaSwap(,AF648,AG648,S648,AE648+E648%%,Z648,Y648,AA648,,AB648)</f>
        <v>obj_0127c#0000</v>
      </c>
      <c r="AI648" s="219" t="str">
        <f ca="1">_xll.qlEuropeanExercise(,K648)</f>
        <v>obj_003e0#0000</v>
      </c>
      <c r="AJ648" s="211" t="s">
        <v>7669</v>
      </c>
      <c r="AK648" s="220" t="str">
        <f ca="1">_xll.qlSwaption(,AH648,AI648,AJ648)</f>
        <v>obj_01564#0000</v>
      </c>
      <c r="AL648" s="221" t="str">
        <f ca="1">_xll.qlConstantSwaptionVolatility(,,I648,J648,G648)</f>
        <v>obj_0030d#0000</v>
      </c>
      <c r="AM648" s="221" t="b">
        <f ca="1">_xll.qlInstrumentSetPricingEngine(AK648,_xll.qlBachelierBlackSwaptionEngine(,"YC-EUR-EONIA",AL648))</f>
        <v>1</v>
      </c>
      <c r="AN648" s="222">
        <f ca="1">_xll.qlInstrumentNPV(AK648,AM648)/_xll.qlYieldTSDiscount("YC-EUR-EONIA",L648)</f>
        <v>893.0581960603796</v>
      </c>
      <c r="AO648" s="222">
        <f ca="1">_xll.qlInstrumentResults(AK648,"annuity",AM648)</f>
        <v>230294.33683143044</v>
      </c>
      <c r="AP648" s="223" t="e">
        <f ca="1">H648*_xll.qlYieldTSDiscount("YC-EUR-EONIA",L648)/AO648</f>
        <v>#VALUE!</v>
      </c>
      <c r="AQ648" s="224" t="str">
        <f ca="1">IF(ISERROR(AP648),"",_xll.qlBachelierBlackFormulaImpliedVol(IF(AF648="Receiver","Put",IF(AF648="Payer","Call","NA")),AE648+E648%%,AE648,_xll.qlDayCounterYearFraction("Act/365 (Fixed)",B648,K648),AP648))</f>
        <v/>
      </c>
      <c r="AR648" s="225" t="str">
        <f ca="1">IF(ISERROR(AP648),"",_xll.qlBlackFormulaImpliedStdDev(IF(AF648="Receiver","Put",IF(AF648="Payer","Call","NA")),AE648+E648%%,AE648,AP648)/SQRT(_xll.qlDayCounterYearFraction("Act/365 (Fixed)",B648,K648)))</f>
        <v/>
      </c>
    </row>
    <row r="649" spans="2:44">
      <c r="B649" s="210">
        <f t="shared" ca="1" si="36"/>
        <v>42276</v>
      </c>
      <c r="C649" s="107" t="s">
        <v>44</v>
      </c>
      <c r="D649" s="107" t="s">
        <v>50</v>
      </c>
      <c r="E649" s="107">
        <v>100</v>
      </c>
      <c r="F649" s="209" t="str">
        <f t="shared" si="37"/>
        <v>EUR FWD PREM 100 5Y30Y</v>
      </c>
      <c r="G649" s="212">
        <f t="shared" si="38"/>
        <v>6.7599999999999995E-3</v>
      </c>
      <c r="H649" s="213" t="str">
        <f>VLOOKUP(F649,SwaptionVols!$Z:$AE,4,FALSE)</f>
        <v>#N/A N/A</v>
      </c>
      <c r="I649" s="211" t="s">
        <v>7574</v>
      </c>
      <c r="J649" s="211" t="s">
        <v>7575</v>
      </c>
      <c r="K649" s="210">
        <f ca="1">_xll.qlCalendarAdvance(I649,B649,C649,J649)</f>
        <v>44103</v>
      </c>
      <c r="L649" s="210">
        <f ca="1">_xll.qlCalendarAdvance(I649,K649,"2d")</f>
        <v>44105</v>
      </c>
      <c r="M649" s="210">
        <f ca="1">_xll.qlCalendarAdvance(I649,L649,D649,"unadjusted")</f>
        <v>55062</v>
      </c>
      <c r="N649" s="211" t="s">
        <v>41</v>
      </c>
      <c r="O649" s="211" t="s">
        <v>7574</v>
      </c>
      <c r="P649" s="211" t="s">
        <v>7575</v>
      </c>
      <c r="Q649" s="211" t="s">
        <v>7575</v>
      </c>
      <c r="R649" s="211" t="s">
        <v>7670</v>
      </c>
      <c r="S649" s="214" t="str">
        <f ca="1">_xll.qlSchedule(,L649,M649,N649,O649,P649,Q649,R649)</f>
        <v>obj_00ca1#0000</v>
      </c>
      <c r="T649" s="211" t="s">
        <v>58</v>
      </c>
      <c r="U649" s="211" t="s">
        <v>7574</v>
      </c>
      <c r="V649" s="211" t="s">
        <v>7575</v>
      </c>
      <c r="W649" s="211" t="s">
        <v>7575</v>
      </c>
      <c r="X649" s="211" t="s">
        <v>7670</v>
      </c>
      <c r="Y649" s="214" t="str">
        <f ca="1">_xll.qlSchedule(,L649,M649,T649,U649,V649,W649,X649)</f>
        <v>obj_00626#0000</v>
      </c>
      <c r="Z649" s="215" t="s">
        <v>7671</v>
      </c>
      <c r="AA649" s="216" t="s">
        <v>7640</v>
      </c>
      <c r="AB649" s="216" t="s">
        <v>7672</v>
      </c>
      <c r="AC649" s="214" t="str">
        <f ca="1">_xll.qlVanillaSwap(,,,S649,,Z649,Y649,AA649,,AB649)</f>
        <v>obj_00ca2#0000</v>
      </c>
      <c r="AD649" s="214" t="b">
        <f ca="1">_xll.qlInstrumentSetPricingEngine(AC649,_xll.qlDiscountingSwapEngine(,"YC-EUR-EONIA"))</f>
        <v>1</v>
      </c>
      <c r="AE649" s="217">
        <f ca="1">_xll.qlVanillaSwapFairRate(AC649,AD649)</f>
        <v>1.7670883635907783E-2</v>
      </c>
      <c r="AF649" s="209" t="str">
        <f t="shared" si="39"/>
        <v>Payer</v>
      </c>
      <c r="AG649" s="218">
        <v>10000</v>
      </c>
      <c r="AH649" s="219" t="str">
        <f ca="1">_xll.qlVanillaSwap(,AF649,AG649,S649,AE649+E649%%,Z649,Y649,AA649,,AB649)</f>
        <v>obj_01268#0000</v>
      </c>
      <c r="AI649" s="219" t="str">
        <f ca="1">_xll.qlEuropeanExercise(,K649)</f>
        <v>obj_005cf#0000</v>
      </c>
      <c r="AJ649" s="211" t="s">
        <v>7669</v>
      </c>
      <c r="AK649" s="220" t="str">
        <f ca="1">_xll.qlSwaption(,AH649,AI649,AJ649)</f>
        <v>obj_01566#0000</v>
      </c>
      <c r="AL649" s="221" t="str">
        <f ca="1">_xll.qlConstantSwaptionVolatility(,,I649,J649,G649)</f>
        <v>obj_00257#0000</v>
      </c>
      <c r="AM649" s="221" t="b">
        <f ca="1">_xll.qlInstrumentSetPricingEngine(AK649,_xll.qlBachelierBlackSwaptionEngine(,"YC-EUR-EONIA",AL649))</f>
        <v>1</v>
      </c>
      <c r="AN649" s="222">
        <f ca="1">_xll.qlInstrumentNPV(AK649,AM649)/_xll.qlYieldTSDiscount("YC-EUR-EONIA",L649)</f>
        <v>533.5846358189857</v>
      </c>
      <c r="AO649" s="222">
        <f ca="1">_xll.qlInstrumentResults(AK649,"annuity",AM649)</f>
        <v>230294.33683143044</v>
      </c>
      <c r="AP649" s="223" t="e">
        <f ca="1">H649*_xll.qlYieldTSDiscount("YC-EUR-EONIA",L649)/AO649</f>
        <v>#VALUE!</v>
      </c>
      <c r="AQ649" s="224" t="str">
        <f ca="1">IF(ISERROR(AP649),"",_xll.qlBachelierBlackFormulaImpliedVol(IF(AF649="Receiver","Put",IF(AF649="Payer","Call","NA")),AE649+E649%%,AE649,_xll.qlDayCounterYearFraction("Act/365 (Fixed)",B649,K649),AP649))</f>
        <v/>
      </c>
      <c r="AR649" s="225" t="str">
        <f ca="1">IF(ISERROR(AP649),"",_xll.qlBlackFormulaImpliedStdDev(IF(AF649="Receiver","Put",IF(AF649="Payer","Call","NA")),AE649+E649%%,AE649,AP649)/SQRT(_xll.qlDayCounterYearFraction("Act/365 (Fixed)",B649,K649)))</f>
        <v/>
      </c>
    </row>
    <row r="650" spans="2:44">
      <c r="B650" s="210">
        <f t="shared" ca="1" si="36"/>
        <v>42276</v>
      </c>
      <c r="C650" s="107" t="s">
        <v>44</v>
      </c>
      <c r="D650" s="107" t="s">
        <v>50</v>
      </c>
      <c r="E650" s="107">
        <v>200</v>
      </c>
      <c r="F650" s="209" t="str">
        <f t="shared" si="37"/>
        <v>EUR FWD PREM 200 5Y30Y</v>
      </c>
      <c r="G650" s="212">
        <f t="shared" si="38"/>
        <v>6.7599999999999995E-3</v>
      </c>
      <c r="H650" s="213" t="str">
        <f>VLOOKUP(F650,SwaptionVols!$Z:$AE,4,FALSE)</f>
        <v>#N/A N/A</v>
      </c>
      <c r="I650" s="211" t="s">
        <v>7574</v>
      </c>
      <c r="J650" s="211" t="s">
        <v>7575</v>
      </c>
      <c r="K650" s="210">
        <f ca="1">_xll.qlCalendarAdvance(I650,B650,C650,J650)</f>
        <v>44103</v>
      </c>
      <c r="L650" s="210">
        <f ca="1">_xll.qlCalendarAdvance(I650,K650,"2d")</f>
        <v>44105</v>
      </c>
      <c r="M650" s="210">
        <f ca="1">_xll.qlCalendarAdvance(I650,L650,D650,"unadjusted")</f>
        <v>55062</v>
      </c>
      <c r="N650" s="211" t="s">
        <v>41</v>
      </c>
      <c r="O650" s="211" t="s">
        <v>7574</v>
      </c>
      <c r="P650" s="211" t="s">
        <v>7575</v>
      </c>
      <c r="Q650" s="211" t="s">
        <v>7575</v>
      </c>
      <c r="R650" s="211" t="s">
        <v>7670</v>
      </c>
      <c r="S650" s="214" t="str">
        <f ca="1">_xll.qlSchedule(,L650,M650,N650,O650,P650,Q650,R650)</f>
        <v>obj_0088f#0000</v>
      </c>
      <c r="T650" s="211" t="s">
        <v>58</v>
      </c>
      <c r="U650" s="211" t="s">
        <v>7574</v>
      </c>
      <c r="V650" s="211" t="s">
        <v>7575</v>
      </c>
      <c r="W650" s="211" t="s">
        <v>7575</v>
      </c>
      <c r="X650" s="211" t="s">
        <v>7670</v>
      </c>
      <c r="Y650" s="214" t="str">
        <f ca="1">_xll.qlSchedule(,L650,M650,T650,U650,V650,W650,X650)</f>
        <v>obj_00890#0000</v>
      </c>
      <c r="Z650" s="215" t="s">
        <v>7671</v>
      </c>
      <c r="AA650" s="216" t="s">
        <v>7640</v>
      </c>
      <c r="AB650" s="216" t="s">
        <v>7672</v>
      </c>
      <c r="AC650" s="214" t="str">
        <f ca="1">_xll.qlVanillaSwap(,,,S650,,Z650,Y650,AA650,,AB650)</f>
        <v>obj_00b0d#0000</v>
      </c>
      <c r="AD650" s="214" t="b">
        <f ca="1">_xll.qlInstrumentSetPricingEngine(AC650,_xll.qlDiscountingSwapEngine(,"YC-EUR-EONIA"))</f>
        <v>1</v>
      </c>
      <c r="AE650" s="217">
        <f ca="1">_xll.qlVanillaSwapFairRate(AC650,AD650)</f>
        <v>1.7670883635907783E-2</v>
      </c>
      <c r="AF650" s="209" t="str">
        <f t="shared" si="39"/>
        <v>Payer</v>
      </c>
      <c r="AG650" s="218">
        <v>10000</v>
      </c>
      <c r="AH650" s="219" t="str">
        <f ca="1">_xll.qlVanillaSwap(,AF650,AG650,S650,AE650+E650%%,Z650,Y650,AA650,,AB650)</f>
        <v>obj_01346#0000</v>
      </c>
      <c r="AI650" s="219" t="str">
        <f ca="1">_xll.qlEuropeanExercise(,K650)</f>
        <v>obj_00763#0000</v>
      </c>
      <c r="AJ650" s="211" t="s">
        <v>7669</v>
      </c>
      <c r="AK650" s="220" t="str">
        <f ca="1">_xll.qlSwaption(,AH650,AI650,AJ650)</f>
        <v>obj_016a3#0000</v>
      </c>
      <c r="AL650" s="221" t="str">
        <f ca="1">_xll.qlConstantSwaptionVolatility(,,I650,J650,G650)</f>
        <v>obj_00265#0000</v>
      </c>
      <c r="AM650" s="221" t="b">
        <f ca="1">_xll.qlInstrumentSetPricingEngine(AK650,_xll.qlBachelierBlackSwaptionEngine(,"YC-EUR-EONIA",AL650))</f>
        <v>1</v>
      </c>
      <c r="AN650" s="222">
        <f ca="1">_xll.qlInstrumentNPV(AK650,AM650)/_xll.qlYieldTSDiscount("YC-EUR-EONIA",L650)</f>
        <v>151.85740877128802</v>
      </c>
      <c r="AO650" s="222">
        <f ca="1">_xll.qlInstrumentResults(AK650,"annuity",AM650)</f>
        <v>230294.33683143044</v>
      </c>
      <c r="AP650" s="223" t="e">
        <f ca="1">H650*_xll.qlYieldTSDiscount("YC-EUR-EONIA",L650)/AO650</f>
        <v>#VALUE!</v>
      </c>
      <c r="AQ650" s="224" t="str">
        <f ca="1">IF(ISERROR(AP650),"",_xll.qlBachelierBlackFormulaImpliedVol(IF(AF650="Receiver","Put",IF(AF650="Payer","Call","NA")),AE650+E650%%,AE650,_xll.qlDayCounterYearFraction("Act/365 (Fixed)",B650,K650),AP650))</f>
        <v/>
      </c>
      <c r="AR650" s="225" t="str">
        <f ca="1">IF(ISERROR(AP650),"",_xll.qlBlackFormulaImpliedStdDev(IF(AF650="Receiver","Put",IF(AF650="Payer","Call","NA")),AE650+E650%%,AE650,AP650)/SQRT(_xll.qlDayCounterYearFraction("Act/365 (Fixed)",B650,K650)))</f>
        <v/>
      </c>
    </row>
    <row r="651" spans="2:44">
      <c r="B651" s="210">
        <f t="shared" ca="1" si="36"/>
        <v>42276</v>
      </c>
      <c r="C651" s="107" t="s">
        <v>46</v>
      </c>
      <c r="D651" s="107" t="s">
        <v>50</v>
      </c>
      <c r="E651" s="107">
        <v>-200</v>
      </c>
      <c r="F651" s="209" t="str">
        <f t="shared" si="37"/>
        <v>EUR FWD PREM-200 10Y30Y</v>
      </c>
      <c r="G651" s="212">
        <f t="shared" si="38"/>
        <v>6.1700000000000001E-3</v>
      </c>
      <c r="H651" s="213" t="str">
        <f>VLOOKUP(F651,SwaptionVols!$Z:$AE,4,FALSE)</f>
        <v>#N/A N/A</v>
      </c>
      <c r="I651" s="211" t="s">
        <v>7574</v>
      </c>
      <c r="J651" s="211" t="s">
        <v>7575</v>
      </c>
      <c r="K651" s="210">
        <f ca="1">_xll.qlCalendarAdvance(I651,B651,C651,J651)</f>
        <v>45929</v>
      </c>
      <c r="L651" s="210">
        <f ca="1">_xll.qlCalendarAdvance(I651,K651,"2d")</f>
        <v>45931</v>
      </c>
      <c r="M651" s="210">
        <f ca="1">_xll.qlCalendarAdvance(I651,L651,D651,"unadjusted")</f>
        <v>56888</v>
      </c>
      <c r="N651" s="211" t="s">
        <v>41</v>
      </c>
      <c r="O651" s="211" t="s">
        <v>7574</v>
      </c>
      <c r="P651" s="211" t="s">
        <v>7575</v>
      </c>
      <c r="Q651" s="211" t="s">
        <v>7575</v>
      </c>
      <c r="R651" s="211" t="s">
        <v>7670</v>
      </c>
      <c r="S651" s="214" t="str">
        <f ca="1">_xll.qlSchedule(,L651,M651,N651,O651,P651,Q651,R651)</f>
        <v>obj_00559#0000</v>
      </c>
      <c r="T651" s="211" t="s">
        <v>58</v>
      </c>
      <c r="U651" s="211" t="s">
        <v>7574</v>
      </c>
      <c r="V651" s="211" t="s">
        <v>7575</v>
      </c>
      <c r="W651" s="211" t="s">
        <v>7575</v>
      </c>
      <c r="X651" s="211" t="s">
        <v>7670</v>
      </c>
      <c r="Y651" s="214" t="str">
        <f ca="1">_xll.qlSchedule(,L651,M651,T651,U651,V651,W651,X651)</f>
        <v>obj_005ca#0000</v>
      </c>
      <c r="Z651" s="215" t="s">
        <v>7671</v>
      </c>
      <c r="AA651" s="216" t="s">
        <v>7640</v>
      </c>
      <c r="AB651" s="216" t="s">
        <v>7672</v>
      </c>
      <c r="AC651" s="214" t="str">
        <f ca="1">_xll.qlVanillaSwap(,,,S651,,Z651,Y651,AA651,,AB651)</f>
        <v>obj_00b1d#0000</v>
      </c>
      <c r="AD651" s="214" t="b">
        <f ca="1">_xll.qlInstrumentSetPricingEngine(AC651,_xll.qlDiscountingSwapEngine(,"YC-EUR-EONIA"))</f>
        <v>1</v>
      </c>
      <c r="AE651" s="217">
        <f ca="1">_xll.qlVanillaSwapFairRate(AC651,AD651)</f>
        <v>1.7682977908648773E-2</v>
      </c>
      <c r="AF651" s="209" t="str">
        <f t="shared" si="39"/>
        <v>Receiver</v>
      </c>
      <c r="AG651" s="218">
        <v>10000</v>
      </c>
      <c r="AH651" s="219" t="str">
        <f ca="1">_xll.qlVanillaSwap(,AF651,AG651,S651,AE651+E651%%,Z651,Y651,AA651,,AB651)</f>
        <v>obj_012a6#0000</v>
      </c>
      <c r="AI651" s="219" t="str">
        <f ca="1">_xll.qlEuropeanExercise(,K651)</f>
        <v>obj_003fb#0000</v>
      </c>
      <c r="AJ651" s="211" t="s">
        <v>7669</v>
      </c>
      <c r="AK651" s="220" t="str">
        <f ca="1">_xll.qlSwaption(,AH651,AI651,AJ651)</f>
        <v>obj_01560#0000</v>
      </c>
      <c r="AL651" s="221" t="str">
        <f ca="1">_xll.qlConstantSwaptionVolatility(,,I651,J651,G651)</f>
        <v>obj_0021b#0000</v>
      </c>
      <c r="AM651" s="221" t="b">
        <f ca="1">_xll.qlInstrumentSetPricingEngine(AK651,_xll.qlBachelierBlackSwaptionEngine(,"YC-EUR-EONIA",AL651))</f>
        <v>1</v>
      </c>
      <c r="AN651" s="222">
        <f ca="1">_xll.qlInstrumentNPV(AK651,AM651)/_xll.qlYieldTSDiscount("YC-EUR-EONIA",L651)</f>
        <v>358.78965193558628</v>
      </c>
      <c r="AO651" s="222">
        <f ca="1">_xll.qlInstrumentResults(AK651,"annuity",AM651)</f>
        <v>215137.74855588048</v>
      </c>
      <c r="AP651" s="223" t="e">
        <f ca="1">H651*_xll.qlYieldTSDiscount("YC-EUR-EONIA",L651)/AO651</f>
        <v>#VALUE!</v>
      </c>
      <c r="AQ651" s="224" t="str">
        <f ca="1">IF(ISERROR(AP651),"",_xll.qlBachelierBlackFormulaImpliedVol(IF(AF651="Receiver","Put",IF(AF651="Payer","Call","NA")),AE651+E651%%,AE651,_xll.qlDayCounterYearFraction("Act/365 (Fixed)",B651,K651),AP651))</f>
        <v/>
      </c>
      <c r="AR651" s="225" t="str">
        <f ca="1">IF(ISERROR(AP651),"",_xll.qlBlackFormulaImpliedStdDev(IF(AF651="Receiver","Put",IF(AF651="Payer","Call","NA")),AE651+E651%%,AE651,AP651)/SQRT(_xll.qlDayCounterYearFraction("Act/365 (Fixed)",B651,K651)))</f>
        <v/>
      </c>
    </row>
    <row r="652" spans="2:44">
      <c r="B652" s="210">
        <f t="shared" ca="1" si="36"/>
        <v>42276</v>
      </c>
      <c r="C652" s="107" t="s">
        <v>46</v>
      </c>
      <c r="D652" s="107" t="s">
        <v>50</v>
      </c>
      <c r="E652" s="107">
        <v>-100</v>
      </c>
      <c r="F652" s="209" t="str">
        <f t="shared" si="37"/>
        <v>EUR FWD PREM-100 10Y30Y</v>
      </c>
      <c r="G652" s="212">
        <f t="shared" si="38"/>
        <v>6.1700000000000001E-3</v>
      </c>
      <c r="H652" s="213" t="str">
        <f>VLOOKUP(F652,SwaptionVols!$Z:$AE,4,FALSE)</f>
        <v>#N/A N/A</v>
      </c>
      <c r="I652" s="211" t="s">
        <v>7574</v>
      </c>
      <c r="J652" s="211" t="s">
        <v>7575</v>
      </c>
      <c r="K652" s="210">
        <f ca="1">_xll.qlCalendarAdvance(I652,B652,C652,J652)</f>
        <v>45929</v>
      </c>
      <c r="L652" s="210">
        <f ca="1">_xll.qlCalendarAdvance(I652,K652,"2d")</f>
        <v>45931</v>
      </c>
      <c r="M652" s="210">
        <f ca="1">_xll.qlCalendarAdvance(I652,L652,D652,"unadjusted")</f>
        <v>56888</v>
      </c>
      <c r="N652" s="211" t="s">
        <v>41</v>
      </c>
      <c r="O652" s="211" t="s">
        <v>7574</v>
      </c>
      <c r="P652" s="211" t="s">
        <v>7575</v>
      </c>
      <c r="Q652" s="211" t="s">
        <v>7575</v>
      </c>
      <c r="R652" s="211" t="s">
        <v>7670</v>
      </c>
      <c r="S652" s="214" t="str">
        <f ca="1">_xll.qlSchedule(,L652,M652,N652,O652,P652,Q652,R652)</f>
        <v>obj_00e24#0000</v>
      </c>
      <c r="T652" s="211" t="s">
        <v>58</v>
      </c>
      <c r="U652" s="211" t="s">
        <v>7574</v>
      </c>
      <c r="V652" s="211" t="s">
        <v>7575</v>
      </c>
      <c r="W652" s="211" t="s">
        <v>7575</v>
      </c>
      <c r="X652" s="211" t="s">
        <v>7670</v>
      </c>
      <c r="Y652" s="214" t="str">
        <f ca="1">_xll.qlSchedule(,L652,M652,T652,U652,V652,W652,X652)</f>
        <v>obj_00e25#0000</v>
      </c>
      <c r="Z652" s="215" t="s">
        <v>7671</v>
      </c>
      <c r="AA652" s="216" t="s">
        <v>7640</v>
      </c>
      <c r="AB652" s="216" t="s">
        <v>7672</v>
      </c>
      <c r="AC652" s="214" t="str">
        <f ca="1">_xll.qlVanillaSwap(,,,S652,,Z652,Y652,AA652,,AB652)</f>
        <v>obj_00e26#0000</v>
      </c>
      <c r="AD652" s="214" t="b">
        <f ca="1">_xll.qlInstrumentSetPricingEngine(AC652,_xll.qlDiscountingSwapEngine(,"YC-EUR-EONIA"))</f>
        <v>1</v>
      </c>
      <c r="AE652" s="217">
        <f ca="1">_xll.qlVanillaSwapFairRate(AC652,AD652)</f>
        <v>1.7682977908648773E-2</v>
      </c>
      <c r="AF652" s="209" t="str">
        <f t="shared" si="39"/>
        <v>Receiver</v>
      </c>
      <c r="AG652" s="218">
        <v>10000</v>
      </c>
      <c r="AH652" s="219" t="str">
        <f ca="1">_xll.qlVanillaSwap(,AF652,AG652,S652,AE652+E652%%,Z652,Y652,AA652,,AB652)</f>
        <v>obj_01277#0000</v>
      </c>
      <c r="AI652" s="219" t="str">
        <f ca="1">_xll.qlEuropeanExercise(,K652)</f>
        <v>obj_003ed#0000</v>
      </c>
      <c r="AJ652" s="211" t="s">
        <v>7669</v>
      </c>
      <c r="AK652" s="220" t="str">
        <f ca="1">_xll.qlSwaption(,AH652,AI652,AJ652)</f>
        <v>obj_0149a#0000</v>
      </c>
      <c r="AL652" s="221" t="str">
        <f ca="1">_xll.qlConstantSwaptionVolatility(,,I652,J652,G652)</f>
        <v>obj_001b6#0000</v>
      </c>
      <c r="AM652" s="221" t="b">
        <f ca="1">_xll.qlInstrumentSetPricingEngine(AK652,_xll.qlBachelierBlackSwaptionEngine(,"YC-EUR-EONIA",AL652))</f>
        <v>1</v>
      </c>
      <c r="AN652" s="222">
        <f ca="1">_xll.qlInstrumentNPV(AK652,AM652)/_xll.qlYieldTSDiscount("YC-EUR-EONIA",L652)</f>
        <v>875.85574878930231</v>
      </c>
      <c r="AO652" s="222">
        <f ca="1">_xll.qlInstrumentResults(AK652,"annuity",AM652)</f>
        <v>215137.74855588048</v>
      </c>
      <c r="AP652" s="223" t="e">
        <f ca="1">H652*_xll.qlYieldTSDiscount("YC-EUR-EONIA",L652)/AO652</f>
        <v>#VALUE!</v>
      </c>
      <c r="AQ652" s="224" t="str">
        <f ca="1">IF(ISERROR(AP652),"",_xll.qlBachelierBlackFormulaImpliedVol(IF(AF652="Receiver","Put",IF(AF652="Payer","Call","NA")),AE652+E652%%,AE652,_xll.qlDayCounterYearFraction("Act/365 (Fixed)",B652,K652),AP652))</f>
        <v/>
      </c>
      <c r="AR652" s="225" t="str">
        <f ca="1">IF(ISERROR(AP652),"",_xll.qlBlackFormulaImpliedStdDev(IF(AF652="Receiver","Put",IF(AF652="Payer","Call","NA")),AE652+E652%%,AE652,AP652)/SQRT(_xll.qlDayCounterYearFraction("Act/365 (Fixed)",B652,K652)))</f>
        <v/>
      </c>
    </row>
    <row r="653" spans="2:44">
      <c r="B653" s="210">
        <f t="shared" ca="1" si="36"/>
        <v>42276</v>
      </c>
      <c r="C653" s="107" t="s">
        <v>46</v>
      </c>
      <c r="D653" s="107" t="s">
        <v>50</v>
      </c>
      <c r="E653" s="107">
        <v>-50</v>
      </c>
      <c r="F653" s="209" t="str">
        <f t="shared" si="37"/>
        <v>EUR FWD PREM-50 10Y30Y</v>
      </c>
      <c r="G653" s="212">
        <f t="shared" si="38"/>
        <v>6.1700000000000001E-3</v>
      </c>
      <c r="H653" s="213" t="str">
        <f>VLOOKUP(F653,SwaptionVols!$Z:$AE,4,FALSE)</f>
        <v>#N/A N/A</v>
      </c>
      <c r="I653" s="211" t="s">
        <v>7574</v>
      </c>
      <c r="J653" s="211" t="s">
        <v>7575</v>
      </c>
      <c r="K653" s="210">
        <f ca="1">_xll.qlCalendarAdvance(I653,B653,C653,J653)</f>
        <v>45929</v>
      </c>
      <c r="L653" s="210">
        <f ca="1">_xll.qlCalendarAdvance(I653,K653,"2d")</f>
        <v>45931</v>
      </c>
      <c r="M653" s="210">
        <f ca="1">_xll.qlCalendarAdvance(I653,L653,D653,"unadjusted")</f>
        <v>56888</v>
      </c>
      <c r="N653" s="211" t="s">
        <v>41</v>
      </c>
      <c r="O653" s="211" t="s">
        <v>7574</v>
      </c>
      <c r="P653" s="211" t="s">
        <v>7575</v>
      </c>
      <c r="Q653" s="211" t="s">
        <v>7575</v>
      </c>
      <c r="R653" s="211" t="s">
        <v>7670</v>
      </c>
      <c r="S653" s="214" t="str">
        <f ca="1">_xll.qlSchedule(,L653,M653,N653,O653,P653,Q653,R653)</f>
        <v>obj_007c2#0000</v>
      </c>
      <c r="T653" s="211" t="s">
        <v>58</v>
      </c>
      <c r="U653" s="211" t="s">
        <v>7574</v>
      </c>
      <c r="V653" s="211" t="s">
        <v>7575</v>
      </c>
      <c r="W653" s="211" t="s">
        <v>7575</v>
      </c>
      <c r="X653" s="211" t="s">
        <v>7670</v>
      </c>
      <c r="Y653" s="214" t="str">
        <f ca="1">_xll.qlSchedule(,L653,M653,T653,U653,V653,W653,X653)</f>
        <v>obj_007c1#0000</v>
      </c>
      <c r="Z653" s="215" t="s">
        <v>7671</v>
      </c>
      <c r="AA653" s="216" t="s">
        <v>7640</v>
      </c>
      <c r="AB653" s="216" t="s">
        <v>7672</v>
      </c>
      <c r="AC653" s="214" t="str">
        <f ca="1">_xll.qlVanillaSwap(,,,S653,,Z653,Y653,AA653,,AB653)</f>
        <v>obj_00afc#0000</v>
      </c>
      <c r="AD653" s="214" t="b">
        <f ca="1">_xll.qlInstrumentSetPricingEngine(AC653,_xll.qlDiscountingSwapEngine(,"YC-EUR-EONIA"))</f>
        <v>1</v>
      </c>
      <c r="AE653" s="217">
        <f ca="1">_xll.qlVanillaSwapFairRate(AC653,AD653)</f>
        <v>1.7682977908648773E-2</v>
      </c>
      <c r="AF653" s="209" t="str">
        <f t="shared" si="39"/>
        <v>Receiver</v>
      </c>
      <c r="AG653" s="218">
        <v>10000</v>
      </c>
      <c r="AH653" s="219" t="str">
        <f ca="1">_xll.qlVanillaSwap(,AF653,AG653,S653,AE653+E653%%,Z653,Y653,AA653,,AB653)</f>
        <v>obj_012c3#0000</v>
      </c>
      <c r="AI653" s="219" t="str">
        <f ca="1">_xll.qlEuropeanExercise(,K653)</f>
        <v>obj_009c7#0000</v>
      </c>
      <c r="AJ653" s="211" t="s">
        <v>7669</v>
      </c>
      <c r="AK653" s="220" t="str">
        <f ca="1">_xll.qlSwaption(,AH653,AI653,AJ653)</f>
        <v>obj_01622#0000</v>
      </c>
      <c r="AL653" s="221" t="str">
        <f ca="1">_xll.qlConstantSwaptionVolatility(,,I653,J653,G653)</f>
        <v>obj_001b9#0000</v>
      </c>
      <c r="AM653" s="221" t="b">
        <f ca="1">_xll.qlInstrumentSetPricingEngine(AK653,_xll.qlBachelierBlackSwaptionEngine(,"YC-EUR-EONIA",AL653))</f>
        <v>1</v>
      </c>
      <c r="AN653" s="222">
        <f ca="1">_xll.qlInstrumentNPV(AK653,AM653)/_xll.qlYieldTSDiscount("YC-EUR-EONIA",L653)</f>
        <v>1281.4871329414368</v>
      </c>
      <c r="AO653" s="222">
        <f ca="1">_xll.qlInstrumentResults(AK653,"annuity",AM653)</f>
        <v>215137.74855588048</v>
      </c>
      <c r="AP653" s="223" t="e">
        <f ca="1">H653*_xll.qlYieldTSDiscount("YC-EUR-EONIA",L653)/AO653</f>
        <v>#VALUE!</v>
      </c>
      <c r="AQ653" s="224" t="str">
        <f ca="1">IF(ISERROR(AP653),"",_xll.qlBachelierBlackFormulaImpliedVol(IF(AF653="Receiver","Put",IF(AF653="Payer","Call","NA")),AE653+E653%%,AE653,_xll.qlDayCounterYearFraction("Act/365 (Fixed)",B653,K653),AP653))</f>
        <v/>
      </c>
      <c r="AR653" s="225" t="str">
        <f ca="1">IF(ISERROR(AP653),"",_xll.qlBlackFormulaImpliedStdDev(IF(AF653="Receiver","Put",IF(AF653="Payer","Call","NA")),AE653+E653%%,AE653,AP653)/SQRT(_xll.qlDayCounterYearFraction("Act/365 (Fixed)",B653,K653)))</f>
        <v/>
      </c>
    </row>
    <row r="654" spans="2:44">
      <c r="B654" s="210">
        <f t="shared" ca="1" si="36"/>
        <v>42276</v>
      </c>
      <c r="C654" s="107" t="s">
        <v>46</v>
      </c>
      <c r="D654" s="107" t="s">
        <v>50</v>
      </c>
      <c r="E654" s="107">
        <v>-25</v>
      </c>
      <c r="F654" s="209" t="str">
        <f t="shared" si="37"/>
        <v>EUR FWD PREM-25 10Y30Y</v>
      </c>
      <c r="G654" s="212">
        <f t="shared" si="38"/>
        <v>6.1700000000000001E-3</v>
      </c>
      <c r="H654" s="213" t="str">
        <f>VLOOKUP(F654,SwaptionVols!$Z:$AE,4,FALSE)</f>
        <v>#N/A N/A</v>
      </c>
      <c r="I654" s="211" t="s">
        <v>7574</v>
      </c>
      <c r="J654" s="211" t="s">
        <v>7575</v>
      </c>
      <c r="K654" s="210">
        <f ca="1">_xll.qlCalendarAdvance(I654,B654,C654,J654)</f>
        <v>45929</v>
      </c>
      <c r="L654" s="210">
        <f ca="1">_xll.qlCalendarAdvance(I654,K654,"2d")</f>
        <v>45931</v>
      </c>
      <c r="M654" s="210">
        <f ca="1">_xll.qlCalendarAdvance(I654,L654,D654,"unadjusted")</f>
        <v>56888</v>
      </c>
      <c r="N654" s="211" t="s">
        <v>41</v>
      </c>
      <c r="O654" s="211" t="s">
        <v>7574</v>
      </c>
      <c r="P654" s="211" t="s">
        <v>7575</v>
      </c>
      <c r="Q654" s="211" t="s">
        <v>7575</v>
      </c>
      <c r="R654" s="211" t="s">
        <v>7670</v>
      </c>
      <c r="S654" s="214" t="str">
        <f ca="1">_xll.qlSchedule(,L654,M654,N654,O654,P654,Q654,R654)</f>
        <v>obj_00537#0000</v>
      </c>
      <c r="T654" s="211" t="s">
        <v>58</v>
      </c>
      <c r="U654" s="211" t="s">
        <v>7574</v>
      </c>
      <c r="V654" s="211" t="s">
        <v>7575</v>
      </c>
      <c r="W654" s="211" t="s">
        <v>7575</v>
      </c>
      <c r="X654" s="211" t="s">
        <v>7670</v>
      </c>
      <c r="Y654" s="214" t="str">
        <f ca="1">_xll.qlSchedule(,L654,M654,T654,U654,V654,W654,X654)</f>
        <v>obj_0045c#0000</v>
      </c>
      <c r="Z654" s="215" t="s">
        <v>7671</v>
      </c>
      <c r="AA654" s="216" t="s">
        <v>7640</v>
      </c>
      <c r="AB654" s="216" t="s">
        <v>7672</v>
      </c>
      <c r="AC654" s="214" t="str">
        <f ca="1">_xll.qlVanillaSwap(,,,S654,,Z654,Y654,AA654,,AB654)</f>
        <v>obj_00c34#0000</v>
      </c>
      <c r="AD654" s="214" t="b">
        <f ca="1">_xll.qlInstrumentSetPricingEngine(AC654,_xll.qlDiscountingSwapEngine(,"YC-EUR-EONIA"))</f>
        <v>1</v>
      </c>
      <c r="AE654" s="217">
        <f ca="1">_xll.qlVanillaSwapFairRate(AC654,AD654)</f>
        <v>1.7682977908648773E-2</v>
      </c>
      <c r="AF654" s="209" t="str">
        <f t="shared" si="39"/>
        <v>Receiver</v>
      </c>
      <c r="AG654" s="218">
        <v>10000</v>
      </c>
      <c r="AH654" s="219" t="str">
        <f ca="1">_xll.qlVanillaSwap(,AF654,AG654,S654,AE654+E654%%,Z654,Y654,AA654,,AB654)</f>
        <v>obj_01317#0000</v>
      </c>
      <c r="AI654" s="219" t="str">
        <f ca="1">_xll.qlEuropeanExercise(,K654)</f>
        <v>obj_00acf#0000</v>
      </c>
      <c r="AJ654" s="211" t="s">
        <v>7669</v>
      </c>
      <c r="AK654" s="220" t="str">
        <f ca="1">_xll.qlSwaption(,AH654,AI654,AJ654)</f>
        <v>obj_015bc#0000</v>
      </c>
      <c r="AL654" s="221" t="str">
        <f ca="1">_xll.qlConstantSwaptionVolatility(,,I654,J654,G654)</f>
        <v>obj_0017b#0000</v>
      </c>
      <c r="AM654" s="221" t="b">
        <f ca="1">_xll.qlInstrumentSetPricingEngine(AK654,_xll.qlBachelierBlackSwaptionEngine(,"YC-EUR-EONIA",AL654))</f>
        <v>1</v>
      </c>
      <c r="AN654" s="222">
        <f ca="1">_xll.qlInstrumentNPV(AK654,AM654)/_xll.qlYieldTSDiscount("YC-EUR-EONIA",L654)</f>
        <v>1526.558868776536</v>
      </c>
      <c r="AO654" s="222">
        <f ca="1">_xll.qlInstrumentResults(AK654,"annuity",AM654)</f>
        <v>215137.74855588048</v>
      </c>
      <c r="AP654" s="223" t="e">
        <f ca="1">H654*_xll.qlYieldTSDiscount("YC-EUR-EONIA",L654)/AO654</f>
        <v>#VALUE!</v>
      </c>
      <c r="AQ654" s="224" t="str">
        <f ca="1">IF(ISERROR(AP654),"",_xll.qlBachelierBlackFormulaImpliedVol(IF(AF654="Receiver","Put",IF(AF654="Payer","Call","NA")),AE654+E654%%,AE654,_xll.qlDayCounterYearFraction("Act/365 (Fixed)",B654,K654),AP654))</f>
        <v/>
      </c>
      <c r="AR654" s="225" t="str">
        <f ca="1">IF(ISERROR(AP654),"",_xll.qlBlackFormulaImpliedStdDev(IF(AF654="Receiver","Put",IF(AF654="Payer","Call","NA")),AE654+E654%%,AE654,AP654)/SQRT(_xll.qlDayCounterYearFraction("Act/365 (Fixed)",B654,K654)))</f>
        <v/>
      </c>
    </row>
    <row r="655" spans="2:44">
      <c r="B655" s="210">
        <f t="shared" ca="1" si="36"/>
        <v>42276</v>
      </c>
      <c r="C655" s="107" t="s">
        <v>46</v>
      </c>
      <c r="D655" s="107" t="s">
        <v>50</v>
      </c>
      <c r="E655" s="107">
        <v>25</v>
      </c>
      <c r="F655" s="209" t="str">
        <f t="shared" si="37"/>
        <v>EUR FWD PREM 25 10Y30Y</v>
      </c>
      <c r="G655" s="212">
        <f t="shared" si="38"/>
        <v>6.1700000000000001E-3</v>
      </c>
      <c r="H655" s="213" t="str">
        <f>VLOOKUP(F655,SwaptionVols!$Z:$AE,4,FALSE)</f>
        <v>#N/A N/A</v>
      </c>
      <c r="I655" s="211" t="s">
        <v>7574</v>
      </c>
      <c r="J655" s="211" t="s">
        <v>7575</v>
      </c>
      <c r="K655" s="210">
        <f ca="1">_xll.qlCalendarAdvance(I655,B655,C655,J655)</f>
        <v>45929</v>
      </c>
      <c r="L655" s="210">
        <f ca="1">_xll.qlCalendarAdvance(I655,K655,"2d")</f>
        <v>45931</v>
      </c>
      <c r="M655" s="210">
        <f ca="1">_xll.qlCalendarAdvance(I655,L655,D655,"unadjusted")</f>
        <v>56888</v>
      </c>
      <c r="N655" s="211" t="s">
        <v>41</v>
      </c>
      <c r="O655" s="211" t="s">
        <v>7574</v>
      </c>
      <c r="P655" s="211" t="s">
        <v>7575</v>
      </c>
      <c r="Q655" s="211" t="s">
        <v>7575</v>
      </c>
      <c r="R655" s="211" t="s">
        <v>7670</v>
      </c>
      <c r="S655" s="214" t="str">
        <f ca="1">_xll.qlSchedule(,L655,M655,N655,O655,P655,Q655,R655)</f>
        <v>obj_0096c#0000</v>
      </c>
      <c r="T655" s="211" t="s">
        <v>58</v>
      </c>
      <c r="U655" s="211" t="s">
        <v>7574</v>
      </c>
      <c r="V655" s="211" t="s">
        <v>7575</v>
      </c>
      <c r="W655" s="211" t="s">
        <v>7575</v>
      </c>
      <c r="X655" s="211" t="s">
        <v>7670</v>
      </c>
      <c r="Y655" s="214" t="str">
        <f ca="1">_xll.qlSchedule(,L655,M655,T655,U655,V655,W655,X655)</f>
        <v>obj_0098f#0000</v>
      </c>
      <c r="Z655" s="215" t="s">
        <v>7671</v>
      </c>
      <c r="AA655" s="216" t="s">
        <v>7640</v>
      </c>
      <c r="AB655" s="216" t="s">
        <v>7672</v>
      </c>
      <c r="AC655" s="214" t="str">
        <f ca="1">_xll.qlVanillaSwap(,,,S655,,Z655,Y655,AA655,,AB655)</f>
        <v>obj_00d39#0000</v>
      </c>
      <c r="AD655" s="214" t="b">
        <f ca="1">_xll.qlInstrumentSetPricingEngine(AC655,_xll.qlDiscountingSwapEngine(,"YC-EUR-EONIA"))</f>
        <v>1</v>
      </c>
      <c r="AE655" s="217">
        <f ca="1">_xll.qlVanillaSwapFairRate(AC655,AD655)</f>
        <v>1.7682977908648773E-2</v>
      </c>
      <c r="AF655" s="209" t="str">
        <f t="shared" si="39"/>
        <v>Payer</v>
      </c>
      <c r="AG655" s="218">
        <v>10000</v>
      </c>
      <c r="AH655" s="219" t="str">
        <f ca="1">_xll.qlVanillaSwap(,AF655,AG655,S655,AE655+E655%%,Z655,Y655,AA655,,AB655)</f>
        <v>obj_01320#0000</v>
      </c>
      <c r="AI655" s="219" t="str">
        <f ca="1">_xll.qlEuropeanExercise(,K655)</f>
        <v>obj_007a6#0000</v>
      </c>
      <c r="AJ655" s="211" t="s">
        <v>7669</v>
      </c>
      <c r="AK655" s="220" t="str">
        <f ca="1">_xll.qlSwaption(,AH655,AI655,AJ655)</f>
        <v>obj_01609#0000</v>
      </c>
      <c r="AL655" s="221" t="str">
        <f ca="1">_xll.qlConstantSwaptionVolatility(,,I655,J655,G655)</f>
        <v>obj_00217#0000</v>
      </c>
      <c r="AM655" s="221" t="b">
        <f ca="1">_xll.qlInstrumentSetPricingEngine(AK655,_xll.qlBachelierBlackSwaptionEngine(,"YC-EUR-EONIA",AL655))</f>
        <v>1</v>
      </c>
      <c r="AN655" s="222">
        <f ca="1">_xll.qlInstrumentNPV(AK655,AM655)/_xll.qlYieldTSDiscount("YC-EUR-EONIA",L655)</f>
        <v>1526.5588687765312</v>
      </c>
      <c r="AO655" s="222">
        <f ca="1">_xll.qlInstrumentResults(AK655,"annuity",AM655)</f>
        <v>215137.74855588048</v>
      </c>
      <c r="AP655" s="223" t="e">
        <f ca="1">H655*_xll.qlYieldTSDiscount("YC-EUR-EONIA",L655)/AO655</f>
        <v>#VALUE!</v>
      </c>
      <c r="AQ655" s="224" t="str">
        <f ca="1">IF(ISERROR(AP655),"",_xll.qlBachelierBlackFormulaImpliedVol(IF(AF655="Receiver","Put",IF(AF655="Payer","Call","NA")),AE655+E655%%,AE655,_xll.qlDayCounterYearFraction("Act/365 (Fixed)",B655,K655),AP655))</f>
        <v/>
      </c>
      <c r="AR655" s="225" t="str">
        <f ca="1">IF(ISERROR(AP655),"",_xll.qlBlackFormulaImpliedStdDev(IF(AF655="Receiver","Put",IF(AF655="Payer","Call","NA")),AE655+E655%%,AE655,AP655)/SQRT(_xll.qlDayCounterYearFraction("Act/365 (Fixed)",B655,K655)))</f>
        <v/>
      </c>
    </row>
    <row r="656" spans="2:44">
      <c r="B656" s="210">
        <f t="shared" ca="1" si="36"/>
        <v>42276</v>
      </c>
      <c r="C656" s="107" t="s">
        <v>46</v>
      </c>
      <c r="D656" s="107" t="s">
        <v>50</v>
      </c>
      <c r="E656" s="107">
        <v>50</v>
      </c>
      <c r="F656" s="209" t="str">
        <f t="shared" si="37"/>
        <v>EUR FWD PREM 50 10Y30Y</v>
      </c>
      <c r="G656" s="212">
        <f t="shared" si="38"/>
        <v>6.1700000000000001E-3</v>
      </c>
      <c r="H656" s="213" t="str">
        <f>VLOOKUP(F656,SwaptionVols!$Z:$AE,4,FALSE)</f>
        <v>#N/A N/A</v>
      </c>
      <c r="I656" s="211" t="s">
        <v>7574</v>
      </c>
      <c r="J656" s="211" t="s">
        <v>7575</v>
      </c>
      <c r="K656" s="210">
        <f ca="1">_xll.qlCalendarAdvance(I656,B656,C656,J656)</f>
        <v>45929</v>
      </c>
      <c r="L656" s="210">
        <f ca="1">_xll.qlCalendarAdvance(I656,K656,"2d")</f>
        <v>45931</v>
      </c>
      <c r="M656" s="210">
        <f ca="1">_xll.qlCalendarAdvance(I656,L656,D656,"unadjusted")</f>
        <v>56888</v>
      </c>
      <c r="N656" s="211" t="s">
        <v>41</v>
      </c>
      <c r="O656" s="211" t="s">
        <v>7574</v>
      </c>
      <c r="P656" s="211" t="s">
        <v>7575</v>
      </c>
      <c r="Q656" s="211" t="s">
        <v>7575</v>
      </c>
      <c r="R656" s="211" t="s">
        <v>7670</v>
      </c>
      <c r="S656" s="214" t="str">
        <f ca="1">_xll.qlSchedule(,L656,M656,N656,O656,P656,Q656,R656)</f>
        <v>obj_00983#0000</v>
      </c>
      <c r="T656" s="211" t="s">
        <v>58</v>
      </c>
      <c r="U656" s="211" t="s">
        <v>7574</v>
      </c>
      <c r="V656" s="211" t="s">
        <v>7575</v>
      </c>
      <c r="W656" s="211" t="s">
        <v>7575</v>
      </c>
      <c r="X656" s="211" t="s">
        <v>7670</v>
      </c>
      <c r="Y656" s="214" t="str">
        <f ca="1">_xll.qlSchedule(,L656,M656,T656,U656,V656,W656,X656)</f>
        <v>obj_00982#0000</v>
      </c>
      <c r="Z656" s="215" t="s">
        <v>7671</v>
      </c>
      <c r="AA656" s="216" t="s">
        <v>7640</v>
      </c>
      <c r="AB656" s="216" t="s">
        <v>7672</v>
      </c>
      <c r="AC656" s="214" t="str">
        <f ca="1">_xll.qlVanillaSwap(,,,S656,,Z656,Y656,AA656,,AB656)</f>
        <v>obj_00d20#0000</v>
      </c>
      <c r="AD656" s="214" t="b">
        <f ca="1">_xll.qlInstrumentSetPricingEngine(AC656,_xll.qlDiscountingSwapEngine(,"YC-EUR-EONIA"))</f>
        <v>1</v>
      </c>
      <c r="AE656" s="217">
        <f ca="1">_xll.qlVanillaSwapFairRate(AC656,AD656)</f>
        <v>1.7682977908648773E-2</v>
      </c>
      <c r="AF656" s="209" t="str">
        <f t="shared" si="39"/>
        <v>Payer</v>
      </c>
      <c r="AG656" s="218">
        <v>10000</v>
      </c>
      <c r="AH656" s="219" t="str">
        <f ca="1">_xll.qlVanillaSwap(,AF656,AG656,S656,AE656+E656%%,Z656,Y656,AA656,,AB656)</f>
        <v>obj_01230#0000</v>
      </c>
      <c r="AI656" s="219" t="str">
        <f ca="1">_xll.qlEuropeanExercise(,K656)</f>
        <v>obj_007f7#0000</v>
      </c>
      <c r="AJ656" s="211" t="s">
        <v>7669</v>
      </c>
      <c r="AK656" s="220" t="str">
        <f ca="1">_xll.qlSwaption(,AH656,AI656,AJ656)</f>
        <v>obj_01478#0000</v>
      </c>
      <c r="AL656" s="221" t="str">
        <f ca="1">_xll.qlConstantSwaptionVolatility(,,I656,J656,G656)</f>
        <v>obj_001dd#0000</v>
      </c>
      <c r="AM656" s="221" t="b">
        <f ca="1">_xll.qlInstrumentSetPricingEngine(AK656,_xll.qlBachelierBlackSwaptionEngine(,"YC-EUR-EONIA",AL656))</f>
        <v>1</v>
      </c>
      <c r="AN656" s="222">
        <f ca="1">_xll.qlInstrumentNPV(AK656,AM656)/_xll.qlYieldTSDiscount("YC-EUR-EONIA",L656)</f>
        <v>1281.4871329414336</v>
      </c>
      <c r="AO656" s="222">
        <f ca="1">_xll.qlInstrumentResults(AK656,"annuity",AM656)</f>
        <v>215137.74855588048</v>
      </c>
      <c r="AP656" s="223" t="e">
        <f ca="1">H656*_xll.qlYieldTSDiscount("YC-EUR-EONIA",L656)/AO656</f>
        <v>#VALUE!</v>
      </c>
      <c r="AQ656" s="224" t="str">
        <f ca="1">IF(ISERROR(AP656),"",_xll.qlBachelierBlackFormulaImpliedVol(IF(AF656="Receiver","Put",IF(AF656="Payer","Call","NA")),AE656+E656%%,AE656,_xll.qlDayCounterYearFraction("Act/365 (Fixed)",B656,K656),AP656))</f>
        <v/>
      </c>
      <c r="AR656" s="225" t="str">
        <f ca="1">IF(ISERROR(AP656),"",_xll.qlBlackFormulaImpliedStdDev(IF(AF656="Receiver","Put",IF(AF656="Payer","Call","NA")),AE656+E656%%,AE656,AP656)/SQRT(_xll.qlDayCounterYearFraction("Act/365 (Fixed)",B656,K656)))</f>
        <v/>
      </c>
    </row>
    <row r="657" spans="2:44">
      <c r="B657" s="210">
        <f t="shared" ca="1" si="36"/>
        <v>42276</v>
      </c>
      <c r="C657" s="107" t="s">
        <v>46</v>
      </c>
      <c r="D657" s="107" t="s">
        <v>50</v>
      </c>
      <c r="E657" s="107">
        <v>100</v>
      </c>
      <c r="F657" s="209" t="str">
        <f t="shared" si="37"/>
        <v>EUR FWD PREM 100 10Y30Y</v>
      </c>
      <c r="G657" s="212">
        <f t="shared" si="38"/>
        <v>6.1700000000000001E-3</v>
      </c>
      <c r="H657" s="213" t="str">
        <f>VLOOKUP(F657,SwaptionVols!$Z:$AE,4,FALSE)</f>
        <v>#N/A N/A</v>
      </c>
      <c r="I657" s="211" t="s">
        <v>7574</v>
      </c>
      <c r="J657" s="211" t="s">
        <v>7575</v>
      </c>
      <c r="K657" s="210">
        <f ca="1">_xll.qlCalendarAdvance(I657,B657,C657,J657)</f>
        <v>45929</v>
      </c>
      <c r="L657" s="210">
        <f ca="1">_xll.qlCalendarAdvance(I657,K657,"2d")</f>
        <v>45931</v>
      </c>
      <c r="M657" s="210">
        <f ca="1">_xll.qlCalendarAdvance(I657,L657,D657,"unadjusted")</f>
        <v>56888</v>
      </c>
      <c r="N657" s="211" t="s">
        <v>41</v>
      </c>
      <c r="O657" s="211" t="s">
        <v>7574</v>
      </c>
      <c r="P657" s="211" t="s">
        <v>7575</v>
      </c>
      <c r="Q657" s="211" t="s">
        <v>7575</v>
      </c>
      <c r="R657" s="211" t="s">
        <v>7670</v>
      </c>
      <c r="S657" s="214" t="str">
        <f ca="1">_xll.qlSchedule(,L657,M657,N657,O657,P657,Q657,R657)</f>
        <v>obj_0056c#0000</v>
      </c>
      <c r="T657" s="211" t="s">
        <v>58</v>
      </c>
      <c r="U657" s="211" t="s">
        <v>7574</v>
      </c>
      <c r="V657" s="211" t="s">
        <v>7575</v>
      </c>
      <c r="W657" s="211" t="s">
        <v>7575</v>
      </c>
      <c r="X657" s="211" t="s">
        <v>7670</v>
      </c>
      <c r="Y657" s="214" t="str">
        <f ca="1">_xll.qlSchedule(,L657,M657,T657,U657,V657,W657,X657)</f>
        <v>obj_00451#0000</v>
      </c>
      <c r="Z657" s="215" t="s">
        <v>7671</v>
      </c>
      <c r="AA657" s="216" t="s">
        <v>7640</v>
      </c>
      <c r="AB657" s="216" t="s">
        <v>7672</v>
      </c>
      <c r="AC657" s="214" t="str">
        <f ca="1">_xll.qlVanillaSwap(,,,S657,,Z657,Y657,AA657,,AB657)</f>
        <v>obj_00a3f#0000</v>
      </c>
      <c r="AD657" s="214" t="b">
        <f ca="1">_xll.qlInstrumentSetPricingEngine(AC657,_xll.qlDiscountingSwapEngine(,"YC-EUR-EONIA"))</f>
        <v>1</v>
      </c>
      <c r="AE657" s="217">
        <f ca="1">_xll.qlVanillaSwapFairRate(AC657,AD657)</f>
        <v>1.7682977908648773E-2</v>
      </c>
      <c r="AF657" s="209" t="str">
        <f t="shared" si="39"/>
        <v>Payer</v>
      </c>
      <c r="AG657" s="218">
        <v>10000</v>
      </c>
      <c r="AH657" s="219" t="str">
        <f ca="1">_xll.qlVanillaSwap(,AF657,AG657,S657,AE657+E657%%,Z657,Y657,AA657,,AB657)</f>
        <v>obj_014b7#0000</v>
      </c>
      <c r="AI657" s="219" t="str">
        <f ca="1">_xll.qlEuropeanExercise(,K657)</f>
        <v>obj_005b0#0000</v>
      </c>
      <c r="AJ657" s="211" t="s">
        <v>7669</v>
      </c>
      <c r="AK657" s="220" t="str">
        <f ca="1">_xll.qlSwaption(,AH657,AI657,AJ657)</f>
        <v>obj_01788#0000</v>
      </c>
      <c r="AL657" s="221" t="str">
        <f ca="1">_xll.qlConstantSwaptionVolatility(,,I657,J657,G657)</f>
        <v>obj_00123#0000</v>
      </c>
      <c r="AM657" s="221" t="b">
        <f ca="1">_xll.qlInstrumentSetPricingEngine(AK657,_xll.qlBachelierBlackSwaptionEngine(,"YC-EUR-EONIA",AL657))</f>
        <v>1</v>
      </c>
      <c r="AN657" s="222">
        <f ca="1">_xll.qlInstrumentNPV(AK657,AM657)/_xll.qlYieldTSDiscount("YC-EUR-EONIA",L657)</f>
        <v>875.85574878930584</v>
      </c>
      <c r="AO657" s="222">
        <f ca="1">_xll.qlInstrumentResults(AK657,"annuity",AM657)</f>
        <v>215137.74855587978</v>
      </c>
      <c r="AP657" s="223" t="e">
        <f ca="1">H657*_xll.qlYieldTSDiscount("YC-EUR-EONIA",L657)/AO657</f>
        <v>#VALUE!</v>
      </c>
      <c r="AQ657" s="224" t="str">
        <f ca="1">IF(ISERROR(AP657),"",_xll.qlBachelierBlackFormulaImpliedVol(IF(AF657="Receiver","Put",IF(AF657="Payer","Call","NA")),AE657+E657%%,AE657,_xll.qlDayCounterYearFraction("Act/365 (Fixed)",B657,K657),AP657))</f>
        <v/>
      </c>
      <c r="AR657" s="225" t="str">
        <f ca="1">IF(ISERROR(AP657),"",_xll.qlBlackFormulaImpliedStdDev(IF(AF657="Receiver","Put",IF(AF657="Payer","Call","NA")),AE657+E657%%,AE657,AP657)/SQRT(_xll.qlDayCounterYearFraction("Act/365 (Fixed)",B657,K657)))</f>
        <v/>
      </c>
    </row>
    <row r="658" spans="2:44">
      <c r="B658" s="210">
        <f t="shared" ca="1" si="36"/>
        <v>42276</v>
      </c>
      <c r="C658" s="107" t="s">
        <v>46</v>
      </c>
      <c r="D658" s="107" t="s">
        <v>50</v>
      </c>
      <c r="E658" s="107">
        <v>200</v>
      </c>
      <c r="F658" s="209" t="str">
        <f t="shared" si="37"/>
        <v>EUR FWD PREM 200 10Y30Y</v>
      </c>
      <c r="G658" s="212">
        <f t="shared" si="38"/>
        <v>6.1700000000000001E-3</v>
      </c>
      <c r="H658" s="213" t="str">
        <f>VLOOKUP(F658,SwaptionVols!$Z:$AE,4,FALSE)</f>
        <v>#N/A N/A</v>
      </c>
      <c r="I658" s="211" t="s">
        <v>7574</v>
      </c>
      <c r="J658" s="211" t="s">
        <v>7575</v>
      </c>
      <c r="K658" s="210">
        <f ca="1">_xll.qlCalendarAdvance(I658,B658,C658,J658)</f>
        <v>45929</v>
      </c>
      <c r="L658" s="210">
        <f ca="1">_xll.qlCalendarAdvance(I658,K658,"2d")</f>
        <v>45931</v>
      </c>
      <c r="M658" s="210">
        <f ca="1">_xll.qlCalendarAdvance(I658,L658,D658,"unadjusted")</f>
        <v>56888</v>
      </c>
      <c r="N658" s="211" t="s">
        <v>41</v>
      </c>
      <c r="O658" s="211" t="s">
        <v>7574</v>
      </c>
      <c r="P658" s="211" t="s">
        <v>7575</v>
      </c>
      <c r="Q658" s="211" t="s">
        <v>7575</v>
      </c>
      <c r="R658" s="211" t="s">
        <v>7670</v>
      </c>
      <c r="S658" s="214" t="str">
        <f ca="1">_xll.qlSchedule(,L658,M658,N658,O658,P658,Q658,R658)</f>
        <v>obj_004d5#0000</v>
      </c>
      <c r="T658" s="211" t="s">
        <v>58</v>
      </c>
      <c r="U658" s="211" t="s">
        <v>7574</v>
      </c>
      <c r="V658" s="211" t="s">
        <v>7575</v>
      </c>
      <c r="W658" s="211" t="s">
        <v>7575</v>
      </c>
      <c r="X658" s="211" t="s">
        <v>7670</v>
      </c>
      <c r="Y658" s="214" t="str">
        <f ca="1">_xll.qlSchedule(,L658,M658,T658,U658,V658,W658,X658)</f>
        <v>obj_00bbb#0000</v>
      </c>
      <c r="Z658" s="215" t="s">
        <v>7671</v>
      </c>
      <c r="AA658" s="216" t="s">
        <v>7640</v>
      </c>
      <c r="AB658" s="216" t="s">
        <v>7672</v>
      </c>
      <c r="AC658" s="214" t="str">
        <f ca="1">_xll.qlVanillaSwap(,,,S658,,Z658,Y658,AA658,,AB658)</f>
        <v>obj_00bbc#0000</v>
      </c>
      <c r="AD658" s="214" t="b">
        <f ca="1">_xll.qlInstrumentSetPricingEngine(AC658,_xll.qlDiscountingSwapEngine(,"YC-EUR-EONIA"))</f>
        <v>1</v>
      </c>
      <c r="AE658" s="217">
        <f ca="1">_xll.qlVanillaSwapFairRate(AC658,AD658)</f>
        <v>1.7682977908648773E-2</v>
      </c>
      <c r="AF658" s="209" t="str">
        <f t="shared" si="39"/>
        <v>Payer</v>
      </c>
      <c r="AG658" s="218">
        <v>10000</v>
      </c>
      <c r="AH658" s="219" t="str">
        <f ca="1">_xll.qlVanillaSwap(,AF658,AG658,S658,AE658+E658%%,Z658,Y658,AA658,,AB658)</f>
        <v>obj_01233#0000</v>
      </c>
      <c r="AI658" s="219" t="str">
        <f ca="1">_xll.qlEuropeanExercise(,K658)</f>
        <v>obj_003b3#0000</v>
      </c>
      <c r="AJ658" s="211" t="s">
        <v>7669</v>
      </c>
      <c r="AK658" s="220" t="str">
        <f ca="1">_xll.qlSwaption(,AH658,AI658,AJ658)</f>
        <v>obj_0162a#0000</v>
      </c>
      <c r="AL658" s="221" t="str">
        <f ca="1">_xll.qlConstantSwaptionVolatility(,,I658,J658,G658)</f>
        <v>obj_0011a#0000</v>
      </c>
      <c r="AM658" s="221" t="b">
        <f ca="1">_xll.qlInstrumentSetPricingEngine(AK658,_xll.qlBachelierBlackSwaptionEngine(,"YC-EUR-EONIA",AL658))</f>
        <v>1</v>
      </c>
      <c r="AN658" s="222">
        <f ca="1">_xll.qlInstrumentNPV(AK658,AM658)/_xll.qlYieldTSDiscount("YC-EUR-EONIA",L658)</f>
        <v>358.78965193558611</v>
      </c>
      <c r="AO658" s="222">
        <f ca="1">_xll.qlInstrumentResults(AK658,"annuity",AM658)</f>
        <v>215137.74855588048</v>
      </c>
      <c r="AP658" s="223" t="e">
        <f ca="1">H658*_xll.qlYieldTSDiscount("YC-EUR-EONIA",L658)/AO658</f>
        <v>#VALUE!</v>
      </c>
      <c r="AQ658" s="224" t="str">
        <f ca="1">IF(ISERROR(AP658),"",_xll.qlBachelierBlackFormulaImpliedVol(IF(AF658="Receiver","Put",IF(AF658="Payer","Call","NA")),AE658+E658%%,AE658,_xll.qlDayCounterYearFraction("Act/365 (Fixed)",B658,K658),AP658))</f>
        <v/>
      </c>
      <c r="AR658" s="225" t="str">
        <f ca="1">IF(ISERROR(AP658),"",_xll.qlBlackFormulaImpliedStdDev(IF(AF658="Receiver","Put",IF(AF658="Payer","Call","NA")),AE658+E658%%,AE658,AP658)/SQRT(_xll.qlDayCounterYearFraction("Act/365 (Fixed)",B658,K658)))</f>
        <v/>
      </c>
    </row>
    <row r="659" spans="2:44">
      <c r="B659" s="210">
        <f t="shared" ca="1" si="36"/>
        <v>42276</v>
      </c>
      <c r="C659" s="107" t="s">
        <v>47</v>
      </c>
      <c r="D659" s="107" t="s">
        <v>50</v>
      </c>
      <c r="E659" s="107">
        <v>-200</v>
      </c>
      <c r="F659" s="209" t="str">
        <f t="shared" si="37"/>
        <v>EUR FWD PREM-200 15Y30Y</v>
      </c>
      <c r="G659" s="212">
        <f t="shared" si="38"/>
        <v>5.6999999999999993E-3</v>
      </c>
      <c r="H659" s="213" t="str">
        <f>VLOOKUP(F659,SwaptionVols!$Z:$AE,4,FALSE)</f>
        <v>#N/A N/A</v>
      </c>
      <c r="I659" s="211" t="s">
        <v>7574</v>
      </c>
      <c r="J659" s="211" t="s">
        <v>7575</v>
      </c>
      <c r="K659" s="210">
        <f ca="1">_xll.qlCalendarAdvance(I659,B659,C659,J659)</f>
        <v>47756</v>
      </c>
      <c r="L659" s="210">
        <f ca="1">_xll.qlCalendarAdvance(I659,K659,"2d")</f>
        <v>47758</v>
      </c>
      <c r="M659" s="210">
        <f ca="1">_xll.qlCalendarAdvance(I659,L659,D659,"unadjusted")</f>
        <v>58716</v>
      </c>
      <c r="N659" s="211" t="s">
        <v>41</v>
      </c>
      <c r="O659" s="211" t="s">
        <v>7574</v>
      </c>
      <c r="P659" s="211" t="s">
        <v>7575</v>
      </c>
      <c r="Q659" s="211" t="s">
        <v>7575</v>
      </c>
      <c r="R659" s="211" t="s">
        <v>7670</v>
      </c>
      <c r="S659" s="214" t="str">
        <f ca="1">_xll.qlSchedule(,L659,M659,N659,O659,P659,Q659,R659)</f>
        <v>obj_0096b#0000</v>
      </c>
      <c r="T659" s="211" t="s">
        <v>58</v>
      </c>
      <c r="U659" s="211" t="s">
        <v>7574</v>
      </c>
      <c r="V659" s="211" t="s">
        <v>7575</v>
      </c>
      <c r="W659" s="211" t="s">
        <v>7575</v>
      </c>
      <c r="X659" s="211" t="s">
        <v>7670</v>
      </c>
      <c r="Y659" s="214" t="str">
        <f ca="1">_xll.qlSchedule(,L659,M659,T659,U659,V659,W659,X659)</f>
        <v>obj_0096a#0000</v>
      </c>
      <c r="Z659" s="215" t="s">
        <v>7671</v>
      </c>
      <c r="AA659" s="216" t="s">
        <v>7640</v>
      </c>
      <c r="AB659" s="216" t="s">
        <v>7672</v>
      </c>
      <c r="AC659" s="214" t="str">
        <f ca="1">_xll.qlVanillaSwap(,,,S659,,Z659,Y659,AA659,,AB659)</f>
        <v>obj_00d5d#0000</v>
      </c>
      <c r="AD659" s="214" t="b">
        <f ca="1">_xll.qlInstrumentSetPricingEngine(AC659,_xll.qlDiscountingSwapEngine(,"YC-EUR-EONIA"))</f>
        <v>1</v>
      </c>
      <c r="AE659" s="217">
        <f ca="1">_xll.qlVanillaSwapFairRate(AC659,AD659)</f>
        <v>1.6120660294526731E-2</v>
      </c>
      <c r="AF659" s="209" t="str">
        <f t="shared" si="39"/>
        <v>Receiver</v>
      </c>
      <c r="AG659" s="218">
        <v>10000</v>
      </c>
      <c r="AH659" s="219" t="str">
        <f ca="1">_xll.qlVanillaSwap(,AF659,AG659,S659,AE659+E659%%,Z659,Y659,AA659,,AB659)</f>
        <v>obj_013b7#0000</v>
      </c>
      <c r="AI659" s="219" t="str">
        <f ca="1">_xll.qlEuropeanExercise(,K659)</f>
        <v>obj_007a5#0000</v>
      </c>
      <c r="AJ659" s="211" t="s">
        <v>7669</v>
      </c>
      <c r="AK659" s="220" t="str">
        <f ca="1">_xll.qlSwaption(,AH659,AI659,AJ659)</f>
        <v>obj_014c5#0000</v>
      </c>
      <c r="AL659" s="221" t="str">
        <f ca="1">_xll.qlConstantSwaptionVolatility(,,I659,J659,G659)</f>
        <v>obj_00336#0000</v>
      </c>
      <c r="AM659" s="221" t="b">
        <f ca="1">_xll.qlInstrumentSetPricingEngine(AK659,_xll.qlBachelierBlackSwaptionEngine(,"YC-EUR-EONIA",AL659))</f>
        <v>1</v>
      </c>
      <c r="AN659" s="222">
        <f ca="1">_xll.qlInstrumentNPV(AK659,AM659)/_xll.qlYieldTSDiscount("YC-EUR-EONIA",L659)</f>
        <v>519.0997159422343</v>
      </c>
      <c r="AO659" s="222">
        <f ca="1">_xll.qlInstrumentResults(AK659,"annuity",AM659)</f>
        <v>199227.9348013658</v>
      </c>
      <c r="AP659" s="223" t="e">
        <f ca="1">H659*_xll.qlYieldTSDiscount("YC-EUR-EONIA",L659)/AO659</f>
        <v>#VALUE!</v>
      </c>
      <c r="AQ659" s="224" t="str">
        <f ca="1">IF(ISERROR(AP659),"",_xll.qlBachelierBlackFormulaImpliedVol(IF(AF659="Receiver","Put",IF(AF659="Payer","Call","NA")),AE659+E659%%,AE659,_xll.qlDayCounterYearFraction("Act/365 (Fixed)",B659,K659),AP659))</f>
        <v/>
      </c>
      <c r="AR659" s="225" t="str">
        <f ca="1">IF(ISERROR(AP659),"",_xll.qlBlackFormulaImpliedStdDev(IF(AF659="Receiver","Put",IF(AF659="Payer","Call","NA")),AE659+E659%%,AE659,AP659)/SQRT(_xll.qlDayCounterYearFraction("Act/365 (Fixed)",B659,K659)))</f>
        <v/>
      </c>
    </row>
    <row r="660" spans="2:44">
      <c r="B660" s="210">
        <f t="shared" ca="1" si="36"/>
        <v>42276</v>
      </c>
      <c r="C660" s="107" t="s">
        <v>47</v>
      </c>
      <c r="D660" s="107" t="s">
        <v>50</v>
      </c>
      <c r="E660" s="107">
        <v>-100</v>
      </c>
      <c r="F660" s="209" t="str">
        <f t="shared" si="37"/>
        <v>EUR FWD PREM-100 15Y30Y</v>
      </c>
      <c r="G660" s="212">
        <f t="shared" si="38"/>
        <v>5.6999999999999993E-3</v>
      </c>
      <c r="H660" s="213" t="str">
        <f>VLOOKUP(F660,SwaptionVols!$Z:$AE,4,FALSE)</f>
        <v>#N/A N/A</v>
      </c>
      <c r="I660" s="211" t="s">
        <v>7574</v>
      </c>
      <c r="J660" s="211" t="s">
        <v>7575</v>
      </c>
      <c r="K660" s="210">
        <f ca="1">_xll.qlCalendarAdvance(I660,B660,C660,J660)</f>
        <v>47756</v>
      </c>
      <c r="L660" s="210">
        <f ca="1">_xll.qlCalendarAdvance(I660,K660,"2d")</f>
        <v>47758</v>
      </c>
      <c r="M660" s="210">
        <f ca="1">_xll.qlCalendarAdvance(I660,L660,D660,"unadjusted")</f>
        <v>58716</v>
      </c>
      <c r="N660" s="211" t="s">
        <v>41</v>
      </c>
      <c r="O660" s="211" t="s">
        <v>7574</v>
      </c>
      <c r="P660" s="211" t="s">
        <v>7575</v>
      </c>
      <c r="Q660" s="211" t="s">
        <v>7575</v>
      </c>
      <c r="R660" s="211" t="s">
        <v>7670</v>
      </c>
      <c r="S660" s="214" t="str">
        <f ca="1">_xll.qlSchedule(,L660,M660,N660,O660,P660,Q660,R660)</f>
        <v>obj_00bc4#0000</v>
      </c>
      <c r="T660" s="211" t="s">
        <v>58</v>
      </c>
      <c r="U660" s="211" t="s">
        <v>7574</v>
      </c>
      <c r="V660" s="211" t="s">
        <v>7575</v>
      </c>
      <c r="W660" s="211" t="s">
        <v>7575</v>
      </c>
      <c r="X660" s="211" t="s">
        <v>7670</v>
      </c>
      <c r="Y660" s="214" t="str">
        <f ca="1">_xll.qlSchedule(,L660,M660,T660,U660,V660,W660,X660)</f>
        <v>obj_00396#0000</v>
      </c>
      <c r="Z660" s="215" t="s">
        <v>7671</v>
      </c>
      <c r="AA660" s="216" t="s">
        <v>7640</v>
      </c>
      <c r="AB660" s="216" t="s">
        <v>7672</v>
      </c>
      <c r="AC660" s="214" t="str">
        <f ca="1">_xll.qlVanillaSwap(,,,S660,,Z660,Y660,AA660,,AB660)</f>
        <v>obj_00d1d#0000</v>
      </c>
      <c r="AD660" s="214" t="b">
        <f ca="1">_xll.qlInstrumentSetPricingEngine(AC660,_xll.qlDiscountingSwapEngine(,"YC-EUR-EONIA"))</f>
        <v>1</v>
      </c>
      <c r="AE660" s="217">
        <f ca="1">_xll.qlVanillaSwapFairRate(AC660,AD660)</f>
        <v>1.6120660294526731E-2</v>
      </c>
      <c r="AF660" s="209" t="str">
        <f t="shared" si="39"/>
        <v>Receiver</v>
      </c>
      <c r="AG660" s="218">
        <v>10000</v>
      </c>
      <c r="AH660" s="219" t="str">
        <f ca="1">_xll.qlVanillaSwap(,AF660,AG660,S660,AE660+E660%%,Z660,Y660,AA660,,AB660)</f>
        <v>obj_01440#0000</v>
      </c>
      <c r="AI660" s="219" t="str">
        <f ca="1">_xll.qlEuropeanExercise(,K660)</f>
        <v>obj_003a2#0000</v>
      </c>
      <c r="AJ660" s="211" t="s">
        <v>7669</v>
      </c>
      <c r="AK660" s="220" t="str">
        <f ca="1">_xll.qlSwaption(,AH660,AI660,AJ660)</f>
        <v>obj_0154a#0000</v>
      </c>
      <c r="AL660" s="221" t="str">
        <f ca="1">_xll.qlConstantSwaptionVolatility(,,I660,J660,G660)</f>
        <v>obj_00304#0000</v>
      </c>
      <c r="AM660" s="221" t="b">
        <f ca="1">_xll.qlInstrumentSetPricingEngine(AK660,_xll.qlBachelierBlackSwaptionEngine(,"YC-EUR-EONIA",AL660))</f>
        <v>1</v>
      </c>
      <c r="AN660" s="222">
        <f ca="1">_xll.qlInstrumentNPV(AK660,AM660)/_xll.qlYieldTSDiscount("YC-EUR-EONIA",L660)</f>
        <v>1110.962240958369</v>
      </c>
      <c r="AO660" s="222">
        <f ca="1">_xll.qlInstrumentResults(AK660,"annuity",AM660)</f>
        <v>199227.9348013658</v>
      </c>
      <c r="AP660" s="223" t="e">
        <f ca="1">H660*_xll.qlYieldTSDiscount("YC-EUR-EONIA",L660)/AO660</f>
        <v>#VALUE!</v>
      </c>
      <c r="AQ660" s="224" t="str">
        <f ca="1">IF(ISERROR(AP660),"",_xll.qlBachelierBlackFormulaImpliedVol(IF(AF660="Receiver","Put",IF(AF660="Payer","Call","NA")),AE660+E660%%,AE660,_xll.qlDayCounterYearFraction("Act/365 (Fixed)",B660,K660),AP660))</f>
        <v/>
      </c>
      <c r="AR660" s="225" t="str">
        <f ca="1">IF(ISERROR(AP660),"",_xll.qlBlackFormulaImpliedStdDev(IF(AF660="Receiver","Put",IF(AF660="Payer","Call","NA")),AE660+E660%%,AE660,AP660)/SQRT(_xll.qlDayCounterYearFraction("Act/365 (Fixed)",B660,K660)))</f>
        <v/>
      </c>
    </row>
    <row r="661" spans="2:44">
      <c r="B661" s="210">
        <f t="shared" ca="1" si="36"/>
        <v>42276</v>
      </c>
      <c r="C661" s="107" t="s">
        <v>47</v>
      </c>
      <c r="D661" s="107" t="s">
        <v>50</v>
      </c>
      <c r="E661" s="107">
        <v>-50</v>
      </c>
      <c r="F661" s="209" t="str">
        <f t="shared" si="37"/>
        <v>EUR FWD PREM-50 15Y30Y</v>
      </c>
      <c r="G661" s="212">
        <f t="shared" si="38"/>
        <v>5.6999999999999993E-3</v>
      </c>
      <c r="H661" s="213" t="str">
        <f>VLOOKUP(F661,SwaptionVols!$Z:$AE,4,FALSE)</f>
        <v>#N/A N/A</v>
      </c>
      <c r="I661" s="211" t="s">
        <v>7574</v>
      </c>
      <c r="J661" s="211" t="s">
        <v>7575</v>
      </c>
      <c r="K661" s="210">
        <f ca="1">_xll.qlCalendarAdvance(I661,B661,C661,J661)</f>
        <v>47756</v>
      </c>
      <c r="L661" s="210">
        <f ca="1">_xll.qlCalendarAdvance(I661,K661,"2d")</f>
        <v>47758</v>
      </c>
      <c r="M661" s="210">
        <f ca="1">_xll.qlCalendarAdvance(I661,L661,D661,"unadjusted")</f>
        <v>58716</v>
      </c>
      <c r="N661" s="211" t="s">
        <v>41</v>
      </c>
      <c r="O661" s="211" t="s">
        <v>7574</v>
      </c>
      <c r="P661" s="211" t="s">
        <v>7575</v>
      </c>
      <c r="Q661" s="211" t="s">
        <v>7575</v>
      </c>
      <c r="R661" s="211" t="s">
        <v>7670</v>
      </c>
      <c r="S661" s="214" t="str">
        <f ca="1">_xll.qlSchedule(,L661,M661,N661,O661,P661,Q661,R661)</f>
        <v>obj_00583#0000</v>
      </c>
      <c r="T661" s="211" t="s">
        <v>58</v>
      </c>
      <c r="U661" s="211" t="s">
        <v>7574</v>
      </c>
      <c r="V661" s="211" t="s">
        <v>7575</v>
      </c>
      <c r="W661" s="211" t="s">
        <v>7575</v>
      </c>
      <c r="X661" s="211" t="s">
        <v>7670</v>
      </c>
      <c r="Y661" s="214" t="str">
        <f ca="1">_xll.qlSchedule(,L661,M661,T661,U661,V661,W661,X661)</f>
        <v>obj_006f6#0000</v>
      </c>
      <c r="Z661" s="215" t="s">
        <v>7671</v>
      </c>
      <c r="AA661" s="216" t="s">
        <v>7640</v>
      </c>
      <c r="AB661" s="216" t="s">
        <v>7672</v>
      </c>
      <c r="AC661" s="214" t="str">
        <f ca="1">_xll.qlVanillaSwap(,,,S661,,Z661,Y661,AA661,,AB661)</f>
        <v>obj_00a48#0000</v>
      </c>
      <c r="AD661" s="214" t="b">
        <f ca="1">_xll.qlInstrumentSetPricingEngine(AC661,_xll.qlDiscountingSwapEngine(,"YC-EUR-EONIA"))</f>
        <v>1</v>
      </c>
      <c r="AE661" s="217">
        <f ca="1">_xll.qlVanillaSwapFairRate(AC661,AD661)</f>
        <v>1.6120660294526731E-2</v>
      </c>
      <c r="AF661" s="209" t="str">
        <f t="shared" si="39"/>
        <v>Receiver</v>
      </c>
      <c r="AG661" s="218">
        <v>10000</v>
      </c>
      <c r="AH661" s="219" t="str">
        <f ca="1">_xll.qlVanillaSwap(,AF661,AG661,S661,AE661+E661%%,Z661,Y661,AA661,,AB661)</f>
        <v>obj_012b6#0000</v>
      </c>
      <c r="AI661" s="219" t="str">
        <f ca="1">_xll.qlEuropeanExercise(,K661)</f>
        <v>obj_0047f#0000</v>
      </c>
      <c r="AJ661" s="211" t="s">
        <v>7669</v>
      </c>
      <c r="AK661" s="220" t="str">
        <f ca="1">_xll.qlSwaption(,AH661,AI661,AJ661)</f>
        <v>obj_014a5#0000</v>
      </c>
      <c r="AL661" s="221" t="str">
        <f ca="1">_xll.qlConstantSwaptionVolatility(,,I661,J661,G661)</f>
        <v>obj_002e1#0000</v>
      </c>
      <c r="AM661" s="221" t="b">
        <f ca="1">_xll.qlInstrumentSetPricingEngine(AK661,_xll.qlBachelierBlackSwaptionEngine(,"YC-EUR-EONIA",AL661))</f>
        <v>1</v>
      </c>
      <c r="AN661" s="222">
        <f ca="1">_xll.qlInstrumentNPV(AK661,AM661)/_xll.qlYieldTSDiscount("YC-EUR-EONIA",L661)</f>
        <v>1545.2169246256312</v>
      </c>
      <c r="AO661" s="222">
        <f ca="1">_xll.qlInstrumentResults(AK661,"annuity",AM661)</f>
        <v>199227.9348013658</v>
      </c>
      <c r="AP661" s="223" t="e">
        <f ca="1">H661*_xll.qlYieldTSDiscount("YC-EUR-EONIA",L661)/AO661</f>
        <v>#VALUE!</v>
      </c>
      <c r="AQ661" s="224" t="str">
        <f ca="1">IF(ISERROR(AP661),"",_xll.qlBachelierBlackFormulaImpliedVol(IF(AF661="Receiver","Put",IF(AF661="Payer","Call","NA")),AE661+E661%%,AE661,_xll.qlDayCounterYearFraction("Act/365 (Fixed)",B661,K661),AP661))</f>
        <v/>
      </c>
      <c r="AR661" s="225" t="str">
        <f ca="1">IF(ISERROR(AP661),"",_xll.qlBlackFormulaImpliedStdDev(IF(AF661="Receiver","Put",IF(AF661="Payer","Call","NA")),AE661+E661%%,AE661,AP661)/SQRT(_xll.qlDayCounterYearFraction("Act/365 (Fixed)",B661,K661)))</f>
        <v/>
      </c>
    </row>
    <row r="662" spans="2:44">
      <c r="B662" s="210">
        <f t="shared" ca="1" si="36"/>
        <v>42276</v>
      </c>
      <c r="C662" s="107" t="s">
        <v>47</v>
      </c>
      <c r="D662" s="107" t="s">
        <v>50</v>
      </c>
      <c r="E662" s="107">
        <v>-25</v>
      </c>
      <c r="F662" s="209" t="str">
        <f t="shared" si="37"/>
        <v>EUR FWD PREM-25 15Y30Y</v>
      </c>
      <c r="G662" s="212">
        <f t="shared" si="38"/>
        <v>5.6999999999999993E-3</v>
      </c>
      <c r="H662" s="213" t="str">
        <f>VLOOKUP(F662,SwaptionVols!$Z:$AE,4,FALSE)</f>
        <v>#N/A N/A</v>
      </c>
      <c r="I662" s="211" t="s">
        <v>7574</v>
      </c>
      <c r="J662" s="211" t="s">
        <v>7575</v>
      </c>
      <c r="K662" s="210">
        <f ca="1">_xll.qlCalendarAdvance(I662,B662,C662,J662)</f>
        <v>47756</v>
      </c>
      <c r="L662" s="210">
        <f ca="1">_xll.qlCalendarAdvance(I662,K662,"2d")</f>
        <v>47758</v>
      </c>
      <c r="M662" s="210">
        <f ca="1">_xll.qlCalendarAdvance(I662,L662,D662,"unadjusted")</f>
        <v>58716</v>
      </c>
      <c r="N662" s="211" t="s">
        <v>41</v>
      </c>
      <c r="O662" s="211" t="s">
        <v>7574</v>
      </c>
      <c r="P662" s="211" t="s">
        <v>7575</v>
      </c>
      <c r="Q662" s="211" t="s">
        <v>7575</v>
      </c>
      <c r="R662" s="211" t="s">
        <v>7670</v>
      </c>
      <c r="S662" s="214" t="str">
        <f ca="1">_xll.qlSchedule(,L662,M662,N662,O662,P662,Q662,R662)</f>
        <v>obj_00d9e#0000</v>
      </c>
      <c r="T662" s="211" t="s">
        <v>58</v>
      </c>
      <c r="U662" s="211" t="s">
        <v>7574</v>
      </c>
      <c r="V662" s="211" t="s">
        <v>7575</v>
      </c>
      <c r="W662" s="211" t="s">
        <v>7575</v>
      </c>
      <c r="X662" s="211" t="s">
        <v>7670</v>
      </c>
      <c r="Y662" s="214" t="str">
        <f ca="1">_xll.qlSchedule(,L662,M662,T662,U662,V662,W662,X662)</f>
        <v>obj_00d9d#0000</v>
      </c>
      <c r="Z662" s="215" t="s">
        <v>7671</v>
      </c>
      <c r="AA662" s="216" t="s">
        <v>7640</v>
      </c>
      <c r="AB662" s="216" t="s">
        <v>7672</v>
      </c>
      <c r="AC662" s="214" t="str">
        <f ca="1">_xll.qlVanillaSwap(,,,S662,,Z662,Y662,AA662,,AB662)</f>
        <v>obj_00d9f#0000</v>
      </c>
      <c r="AD662" s="214" t="b">
        <f ca="1">_xll.qlInstrumentSetPricingEngine(AC662,_xll.qlDiscountingSwapEngine(,"YC-EUR-EONIA"))</f>
        <v>1</v>
      </c>
      <c r="AE662" s="217">
        <f ca="1">_xll.qlVanillaSwapFairRate(AC662,AD662)</f>
        <v>1.6120660294526731E-2</v>
      </c>
      <c r="AF662" s="209" t="str">
        <f t="shared" si="39"/>
        <v>Receiver</v>
      </c>
      <c r="AG662" s="218">
        <v>10000</v>
      </c>
      <c r="AH662" s="219" t="str">
        <f ca="1">_xll.qlVanillaSwap(,AF662,AG662,S662,AE662+E662%%,Z662,Y662,AA662,,AB662)</f>
        <v>obj_01441#0000</v>
      </c>
      <c r="AI662" s="219" t="str">
        <f ca="1">_xll.qlEuropeanExercise(,K662)</f>
        <v>obj_007b9#0000</v>
      </c>
      <c r="AJ662" s="211" t="s">
        <v>7669</v>
      </c>
      <c r="AK662" s="220" t="str">
        <f ca="1">_xll.qlSwaption(,AH662,AI662,AJ662)</f>
        <v>obj_01455#0000</v>
      </c>
      <c r="AL662" s="221" t="str">
        <f ca="1">_xll.qlConstantSwaptionVolatility(,,I662,J662,G662)</f>
        <v>obj_002bf#0000</v>
      </c>
      <c r="AM662" s="221" t="b">
        <f ca="1">_xll.qlInstrumentSetPricingEngine(AK662,_xll.qlBachelierBlackSwaptionEngine(,"YC-EUR-EONIA",AL662))</f>
        <v>1</v>
      </c>
      <c r="AN662" s="222">
        <f ca="1">_xll.qlInstrumentNPV(AK662,AM662)/_xll.qlYieldTSDiscount("YC-EUR-EONIA",L662)</f>
        <v>1800.9187288311177</v>
      </c>
      <c r="AO662" s="222">
        <f ca="1">_xll.qlInstrumentResults(AK662,"annuity",AM662)</f>
        <v>199227.9348013658</v>
      </c>
      <c r="AP662" s="223" t="e">
        <f ca="1">H662*_xll.qlYieldTSDiscount("YC-EUR-EONIA",L662)/AO662</f>
        <v>#VALUE!</v>
      </c>
      <c r="AQ662" s="224" t="str">
        <f ca="1">IF(ISERROR(AP662),"",_xll.qlBachelierBlackFormulaImpliedVol(IF(AF662="Receiver","Put",IF(AF662="Payer","Call","NA")),AE662+E662%%,AE662,_xll.qlDayCounterYearFraction("Act/365 (Fixed)",B662,K662),AP662))</f>
        <v/>
      </c>
      <c r="AR662" s="225" t="str">
        <f ca="1">IF(ISERROR(AP662),"",_xll.qlBlackFormulaImpliedStdDev(IF(AF662="Receiver","Put",IF(AF662="Payer","Call","NA")),AE662+E662%%,AE662,AP662)/SQRT(_xll.qlDayCounterYearFraction("Act/365 (Fixed)",B662,K662)))</f>
        <v/>
      </c>
    </row>
    <row r="663" spans="2:44">
      <c r="B663" s="210">
        <f t="shared" ca="1" si="36"/>
        <v>42276</v>
      </c>
      <c r="C663" s="107" t="s">
        <v>47</v>
      </c>
      <c r="D663" s="107" t="s">
        <v>50</v>
      </c>
      <c r="E663" s="107">
        <v>25</v>
      </c>
      <c r="F663" s="209" t="str">
        <f t="shared" si="37"/>
        <v>EUR FWD PREM 25 15Y30Y</v>
      </c>
      <c r="G663" s="212">
        <f t="shared" si="38"/>
        <v>5.6999999999999993E-3</v>
      </c>
      <c r="H663" s="213" t="str">
        <f>VLOOKUP(F663,SwaptionVols!$Z:$AE,4,FALSE)</f>
        <v>#N/A N/A</v>
      </c>
      <c r="I663" s="211" t="s">
        <v>7574</v>
      </c>
      <c r="J663" s="211" t="s">
        <v>7575</v>
      </c>
      <c r="K663" s="210">
        <f ca="1">_xll.qlCalendarAdvance(I663,B663,C663,J663)</f>
        <v>47756</v>
      </c>
      <c r="L663" s="210">
        <f ca="1">_xll.qlCalendarAdvance(I663,K663,"2d")</f>
        <v>47758</v>
      </c>
      <c r="M663" s="210">
        <f ca="1">_xll.qlCalendarAdvance(I663,L663,D663,"unadjusted")</f>
        <v>58716</v>
      </c>
      <c r="N663" s="211" t="s">
        <v>41</v>
      </c>
      <c r="O663" s="211" t="s">
        <v>7574</v>
      </c>
      <c r="P663" s="211" t="s">
        <v>7575</v>
      </c>
      <c r="Q663" s="211" t="s">
        <v>7575</v>
      </c>
      <c r="R663" s="211" t="s">
        <v>7670</v>
      </c>
      <c r="S663" s="214" t="str">
        <f ca="1">_xll.qlSchedule(,L663,M663,N663,O663,P663,Q663,R663)</f>
        <v>obj_00762#0000</v>
      </c>
      <c r="T663" s="211" t="s">
        <v>58</v>
      </c>
      <c r="U663" s="211" t="s">
        <v>7574</v>
      </c>
      <c r="V663" s="211" t="s">
        <v>7575</v>
      </c>
      <c r="W663" s="211" t="s">
        <v>7575</v>
      </c>
      <c r="X663" s="211" t="s">
        <v>7670</v>
      </c>
      <c r="Y663" s="214" t="str">
        <f ca="1">_xll.qlSchedule(,L663,M663,T663,U663,V663,W663,X663)</f>
        <v>obj_00ba8#0000</v>
      </c>
      <c r="Z663" s="215" t="s">
        <v>7671</v>
      </c>
      <c r="AA663" s="216" t="s">
        <v>7640</v>
      </c>
      <c r="AB663" s="216" t="s">
        <v>7672</v>
      </c>
      <c r="AC663" s="214" t="str">
        <f ca="1">_xll.qlVanillaSwap(,,,S663,,Z663,Y663,AA663,,AB663)</f>
        <v>obj_00d35#0000</v>
      </c>
      <c r="AD663" s="214" t="b">
        <f ca="1">_xll.qlInstrumentSetPricingEngine(AC663,_xll.qlDiscountingSwapEngine(,"YC-EUR-EONIA"))</f>
        <v>1</v>
      </c>
      <c r="AE663" s="217">
        <f ca="1">_xll.qlVanillaSwapFairRate(AC663,AD663)</f>
        <v>1.6120660294526731E-2</v>
      </c>
      <c r="AF663" s="209" t="str">
        <f t="shared" si="39"/>
        <v>Payer</v>
      </c>
      <c r="AG663" s="218">
        <v>10000</v>
      </c>
      <c r="AH663" s="219" t="str">
        <f ca="1">_xll.qlVanillaSwap(,AF663,AG663,S663,AE663+E663%%,Z663,Y663,AA663,,AB663)</f>
        <v>obj_01499#0000</v>
      </c>
      <c r="AI663" s="219" t="str">
        <f ca="1">_xll.qlEuropeanExercise(,K663)</f>
        <v>obj_00349#0000</v>
      </c>
      <c r="AJ663" s="211" t="s">
        <v>7669</v>
      </c>
      <c r="AK663" s="220" t="str">
        <f ca="1">_xll.qlSwaption(,AH663,AI663,AJ663)</f>
        <v>obj_017ae#0000</v>
      </c>
      <c r="AL663" s="221" t="str">
        <f ca="1">_xll.qlConstantSwaptionVolatility(,,I663,J663,G663)</f>
        <v>obj_002f4#0000</v>
      </c>
      <c r="AM663" s="221" t="b">
        <f ca="1">_xll.qlInstrumentSetPricingEngine(AK663,_xll.qlBachelierBlackSwaptionEngine(,"YC-EUR-EONIA",AL663))</f>
        <v>1</v>
      </c>
      <c r="AN663" s="222">
        <f ca="1">_xll.qlInstrumentNPV(AK663,AM663)/_xll.qlYieldTSDiscount("YC-EUR-EONIA",L663)</f>
        <v>1800.9187288311134</v>
      </c>
      <c r="AO663" s="222">
        <f ca="1">_xll.qlInstrumentResults(AK663,"annuity",AM663)</f>
        <v>199227.9348013658</v>
      </c>
      <c r="AP663" s="223" t="e">
        <f ca="1">H663*_xll.qlYieldTSDiscount("YC-EUR-EONIA",L663)/AO663</f>
        <v>#VALUE!</v>
      </c>
      <c r="AQ663" s="224" t="str">
        <f ca="1">IF(ISERROR(AP663),"",_xll.qlBachelierBlackFormulaImpliedVol(IF(AF663="Receiver","Put",IF(AF663="Payer","Call","NA")),AE663+E663%%,AE663,_xll.qlDayCounterYearFraction("Act/365 (Fixed)",B663,K663),AP663))</f>
        <v/>
      </c>
      <c r="AR663" s="225" t="str">
        <f ca="1">IF(ISERROR(AP663),"",_xll.qlBlackFormulaImpliedStdDev(IF(AF663="Receiver","Put",IF(AF663="Payer","Call","NA")),AE663+E663%%,AE663,AP663)/SQRT(_xll.qlDayCounterYearFraction("Act/365 (Fixed)",B663,K663)))</f>
        <v/>
      </c>
    </row>
    <row r="664" spans="2:44">
      <c r="B664" s="210">
        <f t="shared" ca="1" si="36"/>
        <v>42276</v>
      </c>
      <c r="C664" s="107" t="s">
        <v>47</v>
      </c>
      <c r="D664" s="107" t="s">
        <v>50</v>
      </c>
      <c r="E664" s="107">
        <v>50</v>
      </c>
      <c r="F664" s="209" t="str">
        <f t="shared" si="37"/>
        <v>EUR FWD PREM 50 15Y30Y</v>
      </c>
      <c r="G664" s="212">
        <f t="shared" si="38"/>
        <v>5.6999999999999993E-3</v>
      </c>
      <c r="H664" s="213" t="str">
        <f>VLOOKUP(F664,SwaptionVols!$Z:$AE,4,FALSE)</f>
        <v>#N/A N/A</v>
      </c>
      <c r="I664" s="211" t="s">
        <v>7574</v>
      </c>
      <c r="J664" s="211" t="s">
        <v>7575</v>
      </c>
      <c r="K664" s="210">
        <f ca="1">_xll.qlCalendarAdvance(I664,B664,C664,J664)</f>
        <v>47756</v>
      </c>
      <c r="L664" s="210">
        <f ca="1">_xll.qlCalendarAdvance(I664,K664,"2d")</f>
        <v>47758</v>
      </c>
      <c r="M664" s="210">
        <f ca="1">_xll.qlCalendarAdvance(I664,L664,D664,"unadjusted")</f>
        <v>58716</v>
      </c>
      <c r="N664" s="211" t="s">
        <v>41</v>
      </c>
      <c r="O664" s="211" t="s">
        <v>7574</v>
      </c>
      <c r="P664" s="211" t="s">
        <v>7575</v>
      </c>
      <c r="Q664" s="211" t="s">
        <v>7575</v>
      </c>
      <c r="R664" s="211" t="s">
        <v>7670</v>
      </c>
      <c r="S664" s="214" t="str">
        <f ca="1">_xll.qlSchedule(,L664,M664,N664,O664,P664,Q664,R664)</f>
        <v>obj_00962#0000</v>
      </c>
      <c r="T664" s="211" t="s">
        <v>58</v>
      </c>
      <c r="U664" s="211" t="s">
        <v>7574</v>
      </c>
      <c r="V664" s="211" t="s">
        <v>7575</v>
      </c>
      <c r="W664" s="211" t="s">
        <v>7575</v>
      </c>
      <c r="X664" s="211" t="s">
        <v>7670</v>
      </c>
      <c r="Y664" s="214" t="str">
        <f ca="1">_xll.qlSchedule(,L664,M664,T664,U664,V664,W664,X664)</f>
        <v>obj_00c64#0000</v>
      </c>
      <c r="Z664" s="215" t="s">
        <v>7671</v>
      </c>
      <c r="AA664" s="216" t="s">
        <v>7640</v>
      </c>
      <c r="AB664" s="216" t="s">
        <v>7672</v>
      </c>
      <c r="AC664" s="214" t="str">
        <f ca="1">_xll.qlVanillaSwap(,,,S664,,Z664,Y664,AA664,,AB664)</f>
        <v>obj_00cfc#0000</v>
      </c>
      <c r="AD664" s="214" t="b">
        <f ca="1">_xll.qlInstrumentSetPricingEngine(AC664,_xll.qlDiscountingSwapEngine(,"YC-EUR-EONIA"))</f>
        <v>1</v>
      </c>
      <c r="AE664" s="217">
        <f ca="1">_xll.qlVanillaSwapFairRate(AC664,AD664)</f>
        <v>1.6120660294526731E-2</v>
      </c>
      <c r="AF664" s="209" t="str">
        <f t="shared" si="39"/>
        <v>Payer</v>
      </c>
      <c r="AG664" s="218">
        <v>10000</v>
      </c>
      <c r="AH664" s="219" t="str">
        <f ca="1">_xll.qlVanillaSwap(,AF664,AG664,S664,AE664+E664%%,Z664,Y664,AA664,,AB664)</f>
        <v>obj_012a2#0000</v>
      </c>
      <c r="AI664" s="219" t="str">
        <f ca="1">_xll.qlEuropeanExercise(,K664)</f>
        <v>obj_00780#0000</v>
      </c>
      <c r="AJ664" s="211" t="s">
        <v>7669</v>
      </c>
      <c r="AK664" s="220" t="str">
        <f ca="1">_xll.qlSwaption(,AH664,AI664,AJ664)</f>
        <v>obj_0163a#0000</v>
      </c>
      <c r="AL664" s="221" t="str">
        <f ca="1">_xll.qlConstantSwaptionVolatility(,,I664,J664,G664)</f>
        <v>obj_0031c#0000</v>
      </c>
      <c r="AM664" s="221" t="b">
        <f ca="1">_xll.qlInstrumentSetPricingEngine(AK664,_xll.qlBachelierBlackSwaptionEngine(,"YC-EUR-EONIA",AL664))</f>
        <v>1</v>
      </c>
      <c r="AN664" s="222">
        <f ca="1">_xll.qlInstrumentNPV(AK664,AM664)/_xll.qlYieldTSDiscount("YC-EUR-EONIA",L664)</f>
        <v>1545.2169246256456</v>
      </c>
      <c r="AO664" s="222">
        <f ca="1">_xll.qlInstrumentResults(AK664,"annuity",AM664)</f>
        <v>199227.9348013658</v>
      </c>
      <c r="AP664" s="223" t="e">
        <f ca="1">H664*_xll.qlYieldTSDiscount("YC-EUR-EONIA",L664)/AO664</f>
        <v>#VALUE!</v>
      </c>
      <c r="AQ664" s="224" t="str">
        <f ca="1">IF(ISERROR(AP664),"",_xll.qlBachelierBlackFormulaImpliedVol(IF(AF664="Receiver","Put",IF(AF664="Payer","Call","NA")),AE664+E664%%,AE664,_xll.qlDayCounterYearFraction("Act/365 (Fixed)",B664,K664),AP664))</f>
        <v/>
      </c>
      <c r="AR664" s="225" t="str">
        <f ca="1">IF(ISERROR(AP664),"",_xll.qlBlackFormulaImpliedStdDev(IF(AF664="Receiver","Put",IF(AF664="Payer","Call","NA")),AE664+E664%%,AE664,AP664)/SQRT(_xll.qlDayCounterYearFraction("Act/365 (Fixed)",B664,K664)))</f>
        <v/>
      </c>
    </row>
    <row r="665" spans="2:44">
      <c r="B665" s="210">
        <f t="shared" ca="1" si="36"/>
        <v>42276</v>
      </c>
      <c r="C665" s="107" t="s">
        <v>47</v>
      </c>
      <c r="D665" s="107" t="s">
        <v>50</v>
      </c>
      <c r="E665" s="107">
        <v>100</v>
      </c>
      <c r="F665" s="209" t="str">
        <f t="shared" si="37"/>
        <v>EUR FWD PREM 100 15Y30Y</v>
      </c>
      <c r="G665" s="212">
        <f t="shared" si="38"/>
        <v>5.6999999999999993E-3</v>
      </c>
      <c r="H665" s="213" t="str">
        <f>VLOOKUP(F665,SwaptionVols!$Z:$AE,4,FALSE)</f>
        <v>#N/A N/A</v>
      </c>
      <c r="I665" s="211" t="s">
        <v>7574</v>
      </c>
      <c r="J665" s="211" t="s">
        <v>7575</v>
      </c>
      <c r="K665" s="210">
        <f ca="1">_xll.qlCalendarAdvance(I665,B665,C665,J665)</f>
        <v>47756</v>
      </c>
      <c r="L665" s="210">
        <f ca="1">_xll.qlCalendarAdvance(I665,K665,"2d")</f>
        <v>47758</v>
      </c>
      <c r="M665" s="210">
        <f ca="1">_xll.qlCalendarAdvance(I665,L665,D665,"unadjusted")</f>
        <v>58716</v>
      </c>
      <c r="N665" s="211" t="s">
        <v>41</v>
      </c>
      <c r="O665" s="211" t="s">
        <v>7574</v>
      </c>
      <c r="P665" s="211" t="s">
        <v>7575</v>
      </c>
      <c r="Q665" s="211" t="s">
        <v>7575</v>
      </c>
      <c r="R665" s="211" t="s">
        <v>7670</v>
      </c>
      <c r="S665" s="214" t="str">
        <f ca="1">_xll.qlSchedule(,L665,M665,N665,O665,P665,Q665,R665)</f>
        <v>obj_0052e#0000</v>
      </c>
      <c r="T665" s="211" t="s">
        <v>58</v>
      </c>
      <c r="U665" s="211" t="s">
        <v>7574</v>
      </c>
      <c r="V665" s="211" t="s">
        <v>7575</v>
      </c>
      <c r="W665" s="211" t="s">
        <v>7575</v>
      </c>
      <c r="X665" s="211" t="s">
        <v>7670</v>
      </c>
      <c r="Y665" s="214" t="str">
        <f ca="1">_xll.qlSchedule(,L665,M665,T665,U665,V665,W665,X665)</f>
        <v>obj_0054b#0000</v>
      </c>
      <c r="Z665" s="215" t="s">
        <v>7671</v>
      </c>
      <c r="AA665" s="216" t="s">
        <v>7640</v>
      </c>
      <c r="AB665" s="216" t="s">
        <v>7672</v>
      </c>
      <c r="AC665" s="214" t="str">
        <f ca="1">_xll.qlVanillaSwap(,,,S665,,Z665,Y665,AA665,,AB665)</f>
        <v>obj_00d5c#0000</v>
      </c>
      <c r="AD665" s="214" t="b">
        <f ca="1">_xll.qlInstrumentSetPricingEngine(AC665,_xll.qlDiscountingSwapEngine(,"YC-EUR-EONIA"))</f>
        <v>1</v>
      </c>
      <c r="AE665" s="217">
        <f ca="1">_xll.qlVanillaSwapFairRate(AC665,AD665)</f>
        <v>1.6120660294526731E-2</v>
      </c>
      <c r="AF665" s="209" t="str">
        <f t="shared" si="39"/>
        <v>Payer</v>
      </c>
      <c r="AG665" s="218">
        <v>10000</v>
      </c>
      <c r="AH665" s="219" t="str">
        <f ca="1">_xll.qlVanillaSwap(,AF665,AG665,S665,AE665+E665%%,Z665,Y665,AA665,,AB665)</f>
        <v>obj_012d3#0000</v>
      </c>
      <c r="AI665" s="219" t="str">
        <f ca="1">_xll.qlEuropeanExercise(,K665)</f>
        <v>obj_00533#0000</v>
      </c>
      <c r="AJ665" s="211" t="s">
        <v>7669</v>
      </c>
      <c r="AK665" s="220" t="str">
        <f ca="1">_xll.qlSwaption(,AH665,AI665,AJ665)</f>
        <v>obj_0160b#0000</v>
      </c>
      <c r="AL665" s="221" t="str">
        <f ca="1">_xll.qlConstantSwaptionVolatility(,,I665,J665,G665)</f>
        <v>obj_0024c#0000</v>
      </c>
      <c r="AM665" s="221" t="b">
        <f ca="1">_xll.qlInstrumentSetPricingEngine(AK665,_xll.qlBachelierBlackSwaptionEngine(,"YC-EUR-EONIA",AL665))</f>
        <v>1</v>
      </c>
      <c r="AN665" s="222">
        <f ca="1">_xll.qlInstrumentNPV(AK665,AM665)/_xll.qlYieldTSDiscount("YC-EUR-EONIA",L665)</f>
        <v>1110.962240958371</v>
      </c>
      <c r="AO665" s="222">
        <f ca="1">_xll.qlInstrumentResults(AK665,"annuity",AM665)</f>
        <v>199227.9348013658</v>
      </c>
      <c r="AP665" s="223" t="e">
        <f ca="1">H665*_xll.qlYieldTSDiscount("YC-EUR-EONIA",L665)/AO665</f>
        <v>#VALUE!</v>
      </c>
      <c r="AQ665" s="224" t="str">
        <f ca="1">IF(ISERROR(AP665),"",_xll.qlBachelierBlackFormulaImpliedVol(IF(AF665="Receiver","Put",IF(AF665="Payer","Call","NA")),AE665+E665%%,AE665,_xll.qlDayCounterYearFraction("Act/365 (Fixed)",B665,K665),AP665))</f>
        <v/>
      </c>
      <c r="AR665" s="225" t="str">
        <f ca="1">IF(ISERROR(AP665),"",_xll.qlBlackFormulaImpliedStdDev(IF(AF665="Receiver","Put",IF(AF665="Payer","Call","NA")),AE665+E665%%,AE665,AP665)/SQRT(_xll.qlDayCounterYearFraction("Act/365 (Fixed)",B665,K665)))</f>
        <v/>
      </c>
    </row>
    <row r="666" spans="2:44">
      <c r="B666" s="210">
        <f t="shared" ca="1" si="36"/>
        <v>42276</v>
      </c>
      <c r="C666" s="107" t="s">
        <v>47</v>
      </c>
      <c r="D666" s="107" t="s">
        <v>50</v>
      </c>
      <c r="E666" s="107">
        <v>200</v>
      </c>
      <c r="F666" s="209" t="str">
        <f t="shared" si="37"/>
        <v>EUR FWD PREM 200 15Y30Y</v>
      </c>
      <c r="G666" s="212">
        <f t="shared" si="38"/>
        <v>5.6999999999999993E-3</v>
      </c>
      <c r="H666" s="213" t="str">
        <f>VLOOKUP(F666,SwaptionVols!$Z:$AE,4,FALSE)</f>
        <v>#N/A N/A</v>
      </c>
      <c r="I666" s="211" t="s">
        <v>7574</v>
      </c>
      <c r="J666" s="211" t="s">
        <v>7575</v>
      </c>
      <c r="K666" s="210">
        <f ca="1">_xll.qlCalendarAdvance(I666,B666,C666,J666)</f>
        <v>47756</v>
      </c>
      <c r="L666" s="210">
        <f ca="1">_xll.qlCalendarAdvance(I666,K666,"2d")</f>
        <v>47758</v>
      </c>
      <c r="M666" s="210">
        <f ca="1">_xll.qlCalendarAdvance(I666,L666,D666,"unadjusted")</f>
        <v>58716</v>
      </c>
      <c r="N666" s="211" t="s">
        <v>41</v>
      </c>
      <c r="O666" s="211" t="s">
        <v>7574</v>
      </c>
      <c r="P666" s="211" t="s">
        <v>7575</v>
      </c>
      <c r="Q666" s="211" t="s">
        <v>7575</v>
      </c>
      <c r="R666" s="211" t="s">
        <v>7670</v>
      </c>
      <c r="S666" s="214" t="str">
        <f ca="1">_xll.qlSchedule(,L666,M666,N666,O666,P666,Q666,R666)</f>
        <v>obj_00975#0000</v>
      </c>
      <c r="T666" s="211" t="s">
        <v>58</v>
      </c>
      <c r="U666" s="211" t="s">
        <v>7574</v>
      </c>
      <c r="V666" s="211" t="s">
        <v>7575</v>
      </c>
      <c r="W666" s="211" t="s">
        <v>7575</v>
      </c>
      <c r="X666" s="211" t="s">
        <v>7670</v>
      </c>
      <c r="Y666" s="214" t="str">
        <f ca="1">_xll.qlSchedule(,L666,M666,T666,U666,V666,W666,X666)</f>
        <v>obj_00976#0000</v>
      </c>
      <c r="Z666" s="215" t="s">
        <v>7671</v>
      </c>
      <c r="AA666" s="216" t="s">
        <v>7640</v>
      </c>
      <c r="AB666" s="216" t="s">
        <v>7672</v>
      </c>
      <c r="AC666" s="214" t="str">
        <f ca="1">_xll.qlVanillaSwap(,,,S666,,Z666,Y666,AA666,,AB666)</f>
        <v>obj_00a23#0000</v>
      </c>
      <c r="AD666" s="214" t="b">
        <f ca="1">_xll.qlInstrumentSetPricingEngine(AC666,_xll.qlDiscountingSwapEngine(,"YC-EUR-EONIA"))</f>
        <v>1</v>
      </c>
      <c r="AE666" s="217">
        <f ca="1">_xll.qlVanillaSwapFairRate(AC666,AD666)</f>
        <v>1.6120660294526731E-2</v>
      </c>
      <c r="AF666" s="209" t="str">
        <f t="shared" si="39"/>
        <v>Payer</v>
      </c>
      <c r="AG666" s="218">
        <v>10000</v>
      </c>
      <c r="AH666" s="219" t="str">
        <f ca="1">_xll.qlVanillaSwap(,AF666,AG666,S666,AE666+E666%%,Z666,Y666,AA666,,AB666)</f>
        <v>obj_012cd#0000</v>
      </c>
      <c r="AI666" s="219" t="str">
        <f ca="1">_xll.qlEuropeanExercise(,K666)</f>
        <v>obj_007c5#0000</v>
      </c>
      <c r="AJ666" s="211" t="s">
        <v>7669</v>
      </c>
      <c r="AK666" s="220" t="str">
        <f ca="1">_xll.qlSwaption(,AH666,AI666,AJ666)</f>
        <v>obj_0165f#0000</v>
      </c>
      <c r="AL666" s="221" t="str">
        <f ca="1">_xll.qlConstantSwaptionVolatility(,,I666,J666,G666)</f>
        <v>obj_0024d#0000</v>
      </c>
      <c r="AM666" s="221" t="b">
        <f ca="1">_xll.qlInstrumentSetPricingEngine(AK666,_xll.qlBachelierBlackSwaptionEngine(,"YC-EUR-EONIA",AL666))</f>
        <v>1</v>
      </c>
      <c r="AN666" s="222">
        <f ca="1">_xll.qlInstrumentNPV(AK666,AM666)/_xll.qlYieldTSDiscount("YC-EUR-EONIA",L666)</f>
        <v>519.09971594223532</v>
      </c>
      <c r="AO666" s="222">
        <f ca="1">_xll.qlInstrumentResults(AK666,"annuity",AM666)</f>
        <v>199227.9348013658</v>
      </c>
      <c r="AP666" s="223" t="e">
        <f ca="1">H666*_xll.qlYieldTSDiscount("YC-EUR-EONIA",L666)/AO666</f>
        <v>#VALUE!</v>
      </c>
      <c r="AQ666" s="224" t="str">
        <f ca="1">IF(ISERROR(AP666),"",_xll.qlBachelierBlackFormulaImpliedVol(IF(AF666="Receiver","Put",IF(AF666="Payer","Call","NA")),AE666+E666%%,AE666,_xll.qlDayCounterYearFraction("Act/365 (Fixed)",B666,K666),AP666))</f>
        <v/>
      </c>
      <c r="AR666" s="225" t="str">
        <f ca="1">IF(ISERROR(AP666),"",_xll.qlBlackFormulaImpliedStdDev(IF(AF666="Receiver","Put",IF(AF666="Payer","Call","NA")),AE666+E666%%,AE666,AP666)/SQRT(_xll.qlDayCounterYearFraction("Act/365 (Fixed)",B666,K666)))</f>
        <v/>
      </c>
    </row>
    <row r="669" spans="2:44">
      <c r="F669" s="107"/>
    </row>
    <row r="670" spans="2:44">
      <c r="F670" s="107"/>
    </row>
    <row r="671" spans="2:44">
      <c r="F671" s="107"/>
    </row>
    <row r="672" spans="2:44">
      <c r="F672" s="107"/>
    </row>
    <row r="673" spans="6:6">
      <c r="F673" s="107"/>
    </row>
    <row r="674" spans="6:6">
      <c r="F674" s="107"/>
    </row>
    <row r="675" spans="6:6">
      <c r="F675" s="107"/>
    </row>
  </sheetData>
  <dataValidations count="4">
    <dataValidation type="list" allowBlank="1" showInputMessage="1" showErrorMessage="1" sqref="AF5:AF214 AF219:AF666">
      <formula1>"Payer,Receiver"</formula1>
    </dataValidation>
    <dataValidation type="list" allowBlank="1" showInputMessage="1" showErrorMessage="1" sqref="AJ5:AJ214 AJ219:AJ666">
      <formula1>"Physical,Cash"</formula1>
    </dataValidation>
    <dataValidation type="list" allowBlank="1" showInputMessage="1" showErrorMessage="1" sqref="P5:Q214 J5:J214 V5:W214 P219:Q666 J219:J666 V219:W666">
      <formula1>"Following,Modified Following,Preceding,Modified Preceding,Unadjusted"</formula1>
    </dataValidation>
    <dataValidation type="list" allowBlank="1" showInputMessage="1" showErrorMessage="1" sqref="O5:O214 I5:I214 U5:U214 O219:O666 I219:I666 U219:U66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C2:R81"/>
  <sheetViews>
    <sheetView showGridLines="0" zoomScale="85" zoomScaleNormal="85" workbookViewId="0">
      <selection activeCell="E6" sqref="E6"/>
    </sheetView>
  </sheetViews>
  <sheetFormatPr defaultColWidth="9.140625" defaultRowHeight="15"/>
  <cols>
    <col min="3" max="3" width="17.140625" customWidth="1"/>
    <col min="4" max="4" width="15.140625" customWidth="1"/>
  </cols>
  <sheetData>
    <row r="2" spans="3:5">
      <c r="C2" s="229" t="s">
        <v>7681</v>
      </c>
      <c r="D2" s="23"/>
      <c r="E2" s="23"/>
    </row>
    <row r="3" spans="3:5">
      <c r="C3" s="23"/>
      <c r="D3" s="23"/>
      <c r="E3" s="23"/>
    </row>
    <row r="4" spans="3:5">
      <c r="C4" s="230" t="s">
        <v>7682</v>
      </c>
      <c r="D4" s="231"/>
      <c r="E4" s="232" t="str">
        <f ca="1">_xll.qlSwaptionVTSMatrix(E6,E7,E8,C20:C34,D19:Q19,D20:Q34,E12,E13,E14,E15,E16)</f>
        <v>EUR-SWPN-NVOL-ATM#0000</v>
      </c>
    </row>
    <row r="5" spans="3:5">
      <c r="C5" s="233" t="s">
        <v>7560</v>
      </c>
      <c r="D5" s="234"/>
      <c r="E5" s="235" t="str">
        <f ca="1">_xll.ohRangeRetrieveError(E4)</f>
        <v/>
      </c>
    </row>
    <row r="6" spans="3:5">
      <c r="C6" s="236" t="s">
        <v>7551</v>
      </c>
      <c r="D6" s="237"/>
      <c r="E6" s="238" t="s">
        <v>7691</v>
      </c>
    </row>
    <row r="7" spans="3:5">
      <c r="C7" s="239" t="s">
        <v>7555</v>
      </c>
      <c r="D7" s="240"/>
      <c r="E7" s="241" t="s">
        <v>7611</v>
      </c>
    </row>
    <row r="8" spans="3:5">
      <c r="C8" s="239" t="s">
        <v>7683</v>
      </c>
      <c r="D8" s="240"/>
      <c r="E8" s="241" t="s">
        <v>7575</v>
      </c>
    </row>
    <row r="9" spans="3:5">
      <c r="C9" s="239" t="s">
        <v>7684</v>
      </c>
      <c r="D9" s="242"/>
      <c r="E9" s="243"/>
    </row>
    <row r="10" spans="3:5">
      <c r="C10" s="239" t="s">
        <v>7685</v>
      </c>
      <c r="D10" s="242"/>
      <c r="E10" s="243"/>
    </row>
    <row r="11" spans="3:5">
      <c r="C11" s="239" t="s">
        <v>7686</v>
      </c>
      <c r="D11" s="242"/>
      <c r="E11" s="243"/>
    </row>
    <row r="12" spans="3:5">
      <c r="C12" s="239" t="s">
        <v>7582</v>
      </c>
      <c r="D12" s="240"/>
      <c r="E12" s="241" t="s">
        <v>7687</v>
      </c>
    </row>
    <row r="13" spans="3:5">
      <c r="C13" s="239" t="s">
        <v>12136</v>
      </c>
      <c r="D13" s="240"/>
      <c r="E13" s="241" t="s">
        <v>12137</v>
      </c>
    </row>
    <row r="14" spans="3:5">
      <c r="C14" s="239" t="s">
        <v>7597</v>
      </c>
      <c r="D14" s="240"/>
      <c r="E14" s="241"/>
    </row>
    <row r="15" spans="3:5">
      <c r="C15" s="239" t="s">
        <v>7599</v>
      </c>
      <c r="D15" s="240"/>
      <c r="E15" s="241"/>
    </row>
    <row r="16" spans="3:5">
      <c r="C16" s="244" t="s">
        <v>7601</v>
      </c>
      <c r="D16" s="245"/>
      <c r="E16" s="246"/>
    </row>
    <row r="18" spans="3:18">
      <c r="R18" s="23"/>
    </row>
    <row r="19" spans="3:18">
      <c r="C19" s="247" t="s">
        <v>7688</v>
      </c>
      <c r="D19" s="248" t="s">
        <v>41</v>
      </c>
      <c r="E19" s="249" t="s">
        <v>42</v>
      </c>
      <c r="F19" s="250" t="s">
        <v>43</v>
      </c>
      <c r="G19" s="250" t="s">
        <v>152</v>
      </c>
      <c r="H19" s="249" t="s">
        <v>44</v>
      </c>
      <c r="I19" s="250" t="s">
        <v>155</v>
      </c>
      <c r="J19" s="250" t="s">
        <v>45</v>
      </c>
      <c r="K19" s="250" t="s">
        <v>156</v>
      </c>
      <c r="L19" s="250" t="s">
        <v>157</v>
      </c>
      <c r="M19" s="249" t="s">
        <v>46</v>
      </c>
      <c r="N19" s="250" t="s">
        <v>47</v>
      </c>
      <c r="O19" s="249" t="s">
        <v>48</v>
      </c>
      <c r="P19" s="250" t="s">
        <v>49</v>
      </c>
      <c r="Q19" s="251" t="s">
        <v>50</v>
      </c>
      <c r="R19" s="23"/>
    </row>
    <row r="20" spans="3:18">
      <c r="C20" s="252" t="s">
        <v>209</v>
      </c>
      <c r="D20" s="253">
        <f ca="1">VLOOKUP($C20&amp;D$19,SwaptionVolCalculation!$F:$AR,38,FALSE)</f>
        <v>1.9660847456544209E-3</v>
      </c>
      <c r="E20" s="254">
        <f ca="1">VLOOKUP($C20&amp;E$19,SwaptionVolCalculation!$F:$AR,38,FALSE)</f>
        <v>2.0783135306406374E-3</v>
      </c>
      <c r="F20" s="254">
        <f ca="1">VLOOKUP($C20&amp;F$19,SwaptionVolCalculation!$F:$AR,38,FALSE)</f>
        <v>2.484039086579343E-3</v>
      </c>
      <c r="G20" s="254">
        <f ca="1">VLOOKUP($C20&amp;G$19,SwaptionVolCalculation!$F:$AR,38,FALSE)</f>
        <v>3.4593522380119055E-3</v>
      </c>
      <c r="H20" s="254">
        <f ca="1">VLOOKUP($C20&amp;H$19,SwaptionVolCalculation!$F:$AR,38,FALSE)</f>
        <v>4.1113862735497773E-3</v>
      </c>
      <c r="I20" s="254">
        <f ca="1">VLOOKUP($C20&amp;I$19,SwaptionVolCalculation!$F:$AR,38,FALSE)</f>
        <v>4.6343578762421747E-3</v>
      </c>
      <c r="J20" s="254">
        <f ca="1">VLOOKUP($C20&amp;J$19,SwaptionVolCalculation!$F:$AR,38,FALSE)</f>
        <v>5.251831872684052E-3</v>
      </c>
      <c r="K20" s="254">
        <f ca="1">VLOOKUP($C20&amp;K$19,SwaptionVolCalculation!$F:$AR,38,FALSE)</f>
        <v>5.823075148556219E-3</v>
      </c>
      <c r="L20" s="254">
        <f ca="1">VLOOKUP($C20&amp;L$19,SwaptionVolCalculation!$F:$AR,38,FALSE)</f>
        <v>6.3374576346953019E-3</v>
      </c>
      <c r="M20" s="254">
        <f ca="1">VLOOKUP($C20&amp;M$19,SwaptionVolCalculation!$F:$AR,38,FALSE)</f>
        <v>6.6370920940456565E-3</v>
      </c>
      <c r="N20" s="254">
        <f ca="1">VLOOKUP($C20&amp;N$19,SwaptionVolCalculation!$F:$AR,38,FALSE)</f>
        <v>7.5054011105997066E-3</v>
      </c>
      <c r="O20" s="254">
        <f ca="1">VLOOKUP($C20&amp;O$19,SwaptionVolCalculation!$F:$AR,38,FALSE)</f>
        <v>8.0355283116761919E-3</v>
      </c>
      <c r="P20" s="254">
        <f ca="1">VLOOKUP($C20&amp;P$19,SwaptionVolCalculation!$F:$AR,38,FALSE)</f>
        <v>8.3724558500621066E-3</v>
      </c>
      <c r="Q20" s="265">
        <f ca="1">VLOOKUP($C20&amp;Q$19,SwaptionVolCalculation!$F:$AR,38,FALSE)</f>
        <v>8.4316464161584455E-3</v>
      </c>
      <c r="R20" s="23"/>
    </row>
    <row r="21" spans="3:18">
      <c r="C21" s="255" t="s">
        <v>210</v>
      </c>
      <c r="D21" s="256">
        <f ca="1">VLOOKUP($C21&amp;D$19,SwaptionVolCalculation!$F:$AR,38,FALSE)</f>
        <v>1.8234713000952944E-3</v>
      </c>
      <c r="E21" s="257">
        <f ca="1">VLOOKUP($C21&amp;E$19,SwaptionVolCalculation!$F:$AR,38,FALSE)</f>
        <v>1.9730446082804553E-3</v>
      </c>
      <c r="F21" s="257">
        <f ca="1">VLOOKUP($C21&amp;F$19,SwaptionVolCalculation!$F:$AR,38,FALSE)</f>
        <v>2.3869519104655658E-3</v>
      </c>
      <c r="G21" s="257">
        <f ca="1">VLOOKUP($C21&amp;G$19,SwaptionVolCalculation!$F:$AR,38,FALSE)</f>
        <v>3.4053438727713391E-3</v>
      </c>
      <c r="H21" s="257">
        <f ca="1">VLOOKUP($C21&amp;H$19,SwaptionVolCalculation!$F:$AR,38,FALSE)</f>
        <v>4.0919911109988149E-3</v>
      </c>
      <c r="I21" s="257">
        <f ca="1">VLOOKUP($C21&amp;I$19,SwaptionVolCalculation!$F:$AR,38,FALSE)</f>
        <v>4.5933277475343108E-3</v>
      </c>
      <c r="J21" s="257">
        <f ca="1">VLOOKUP($C21&amp;J$19,SwaptionVolCalculation!$F:$AR,38,FALSE)</f>
        <v>5.2162366362865503E-3</v>
      </c>
      <c r="K21" s="257">
        <f ca="1">VLOOKUP($C21&amp;K$19,SwaptionVolCalculation!$F:$AR,38,FALSE)</f>
        <v>5.7817591480592428E-3</v>
      </c>
      <c r="L21" s="257">
        <f ca="1">VLOOKUP($C21&amp;L$19,SwaptionVolCalculation!$F:$AR,38,FALSE)</f>
        <v>6.3568580059228646E-3</v>
      </c>
      <c r="M21" s="257">
        <f ca="1">VLOOKUP($C21&amp;M$19,SwaptionVolCalculation!$F:$AR,38,FALSE)</f>
        <v>6.7082397016028058E-3</v>
      </c>
      <c r="N21" s="257">
        <f ca="1">VLOOKUP($C21&amp;N$19,SwaptionVolCalculation!$F:$AR,38,FALSE)</f>
        <v>7.5701488115414856E-3</v>
      </c>
      <c r="O21" s="257">
        <f ca="1">VLOOKUP($C21&amp;O$19,SwaptionVolCalculation!$F:$AR,38,FALSE)</f>
        <v>8.0005070820810265E-3</v>
      </c>
      <c r="P21" s="257">
        <f ca="1">VLOOKUP($C21&amp;P$19,SwaptionVolCalculation!$F:$AR,38,FALSE)</f>
        <v>8.2260916771806671E-3</v>
      </c>
      <c r="Q21" s="266">
        <f ca="1">VLOOKUP($C21&amp;Q$19,SwaptionVolCalculation!$F:$AR,38,FALSE)</f>
        <v>8.2563585988206685E-3</v>
      </c>
      <c r="R21" s="23"/>
    </row>
    <row r="22" spans="3:18">
      <c r="C22" s="255" t="s">
        <v>54</v>
      </c>
      <c r="D22" s="256">
        <f ca="1">VLOOKUP($C22&amp;D$19,SwaptionVolCalculation!$F:$AR,38,FALSE)</f>
        <v>1.8814099731326917E-3</v>
      </c>
      <c r="E22" s="257">
        <f ca="1">VLOOKUP($C22&amp;E$19,SwaptionVolCalculation!$F:$AR,38,FALSE)</f>
        <v>1.9500563488062501E-3</v>
      </c>
      <c r="F22" s="257">
        <f ca="1">VLOOKUP($C22&amp;F$19,SwaptionVolCalculation!$F:$AR,38,FALSE)</f>
        <v>2.4319057151296684E-3</v>
      </c>
      <c r="G22" s="257">
        <f ca="1">VLOOKUP($C22&amp;G$19,SwaptionVolCalculation!$F:$AR,38,FALSE)</f>
        <v>3.4097806152893445E-3</v>
      </c>
      <c r="H22" s="257">
        <f ca="1">VLOOKUP($C22&amp;H$19,SwaptionVolCalculation!$F:$AR,38,FALSE)</f>
        <v>4.1645507202550383E-3</v>
      </c>
      <c r="I22" s="257">
        <f ca="1">VLOOKUP($C22&amp;I$19,SwaptionVolCalculation!$F:$AR,38,FALSE)</f>
        <v>4.7292142921571152E-3</v>
      </c>
      <c r="J22" s="257">
        <f ca="1">VLOOKUP($C22&amp;J$19,SwaptionVolCalculation!$F:$AR,38,FALSE)</f>
        <v>5.4110100322974043E-3</v>
      </c>
      <c r="K22" s="257">
        <f ca="1">VLOOKUP($C22&amp;K$19,SwaptionVolCalculation!$F:$AR,38,FALSE)</f>
        <v>5.9165572591301238E-3</v>
      </c>
      <c r="L22" s="257">
        <f ca="1">VLOOKUP($C22&amp;L$19,SwaptionVolCalculation!$F:$AR,38,FALSE)</f>
        <v>6.414102027142812E-3</v>
      </c>
      <c r="M22" s="257">
        <f ca="1">VLOOKUP($C22&amp;M$19,SwaptionVolCalculation!$F:$AR,38,FALSE)</f>
        <v>6.7840328492483866E-3</v>
      </c>
      <c r="N22" s="257">
        <f ca="1">VLOOKUP($C22&amp;N$19,SwaptionVolCalculation!$F:$AR,38,FALSE)</f>
        <v>7.5335022782055316E-3</v>
      </c>
      <c r="O22" s="257">
        <f ca="1">VLOOKUP($C22&amp;O$19,SwaptionVolCalculation!$F:$AR,38,FALSE)</f>
        <v>7.9059233961133804E-3</v>
      </c>
      <c r="P22" s="257">
        <f ca="1">VLOOKUP($C22&amp;P$19,SwaptionVolCalculation!$F:$AR,38,FALSE)</f>
        <v>8.0549802130212133E-3</v>
      </c>
      <c r="Q22" s="266">
        <f ca="1">VLOOKUP($C22&amp;Q$19,SwaptionVolCalculation!$F:$AR,38,FALSE)</f>
        <v>8.0763348809482077E-3</v>
      </c>
      <c r="R22" s="23"/>
    </row>
    <row r="23" spans="3:18">
      <c r="C23" s="255" t="s">
        <v>58</v>
      </c>
      <c r="D23" s="256">
        <f ca="1">VLOOKUP($C23&amp;D$19,SwaptionVolCalculation!$F:$AR,38,FALSE)</f>
        <v>1.9512937890434762E-3</v>
      </c>
      <c r="E23" s="257">
        <f ca="1">VLOOKUP($C23&amp;E$19,SwaptionVolCalculation!$F:$AR,38,FALSE)</f>
        <v>2.3139008580892969E-3</v>
      </c>
      <c r="F23" s="257">
        <f ca="1">VLOOKUP($C23&amp;F$19,SwaptionVolCalculation!$F:$AR,38,FALSE)</f>
        <v>2.7646160837955253E-3</v>
      </c>
      <c r="G23" s="257">
        <f ca="1">VLOOKUP($C23&amp;G$19,SwaptionVolCalculation!$F:$AR,38,FALSE)</f>
        <v>3.5540116017883376E-3</v>
      </c>
      <c r="H23" s="257">
        <f ca="1">VLOOKUP($C23&amp;H$19,SwaptionVolCalculation!$F:$AR,38,FALSE)</f>
        <v>4.3521725002305658E-3</v>
      </c>
      <c r="I23" s="257">
        <f ca="1">VLOOKUP($C23&amp;I$19,SwaptionVolCalculation!$F:$AR,38,FALSE)</f>
        <v>4.9200558339257978E-3</v>
      </c>
      <c r="J23" s="257">
        <f ca="1">VLOOKUP($C23&amp;J$19,SwaptionVolCalculation!$F:$AR,38,FALSE)</f>
        <v>5.5564774012420107E-3</v>
      </c>
      <c r="K23" s="257">
        <f ca="1">VLOOKUP($C23&amp;K$19,SwaptionVolCalculation!$F:$AR,38,FALSE)</f>
        <v>6.0391738639178601E-3</v>
      </c>
      <c r="L23" s="257">
        <f ca="1">VLOOKUP($C23&amp;L$19,SwaptionVolCalculation!$F:$AR,38,FALSE)</f>
        <v>6.5101646879507343E-3</v>
      </c>
      <c r="M23" s="257">
        <f ca="1">VLOOKUP($C23&amp;M$19,SwaptionVolCalculation!$F:$AR,38,FALSE)</f>
        <v>6.9326902330425176E-3</v>
      </c>
      <c r="N23" s="257">
        <f ca="1">VLOOKUP($C23&amp;N$19,SwaptionVolCalculation!$F:$AR,38,FALSE)</f>
        <v>7.5565013835467397E-3</v>
      </c>
      <c r="O23" s="257">
        <f ca="1">VLOOKUP($C23&amp;O$19,SwaptionVolCalculation!$F:$AR,38,FALSE)</f>
        <v>7.8624761914465931E-3</v>
      </c>
      <c r="P23" s="257">
        <f ca="1">VLOOKUP($C23&amp;P$19,SwaptionVolCalculation!$F:$AR,38,FALSE)</f>
        <v>7.9645811977324347E-3</v>
      </c>
      <c r="Q23" s="266">
        <f ca="1">VLOOKUP($C23&amp;Q$19,SwaptionVolCalculation!$F:$AR,38,FALSE)</f>
        <v>7.9818603366074593E-3</v>
      </c>
      <c r="R23" s="23"/>
    </row>
    <row r="24" spans="3:18">
      <c r="C24" s="255" t="s">
        <v>71</v>
      </c>
      <c r="D24" s="256">
        <f ca="1">VLOOKUP($C24&amp;D$19,SwaptionVolCalculation!$F:$AR,38,FALSE)</f>
        <v>2.1569206173851518E-3</v>
      </c>
      <c r="E24" s="257">
        <f ca="1">VLOOKUP($C24&amp;E$19,SwaptionVolCalculation!$F:$AR,38,FALSE)</f>
        <v>2.6053609603696377E-3</v>
      </c>
      <c r="F24" s="257">
        <f ca="1">VLOOKUP($C24&amp;F$19,SwaptionVolCalculation!$F:$AR,38,FALSE)</f>
        <v>3.1740201705972842E-3</v>
      </c>
      <c r="G24" s="257">
        <f ca="1">VLOOKUP($C24&amp;G$19,SwaptionVolCalculation!$F:$AR,38,FALSE)</f>
        <v>3.796992175178239E-3</v>
      </c>
      <c r="H24" s="257">
        <f ca="1">VLOOKUP($C24&amp;H$19,SwaptionVolCalculation!$F:$AR,38,FALSE)</f>
        <v>4.5246981117571554E-3</v>
      </c>
      <c r="I24" s="257">
        <f ca="1">VLOOKUP($C24&amp;I$19,SwaptionVolCalculation!$F:$AR,38,FALSE)</f>
        <v>5.055878776106951E-3</v>
      </c>
      <c r="J24" s="257">
        <f ca="1">VLOOKUP($C24&amp;J$19,SwaptionVolCalculation!$F:$AR,38,FALSE)</f>
        <v>5.6880924583831132E-3</v>
      </c>
      <c r="K24" s="257">
        <f ca="1">VLOOKUP($C24&amp;K$19,SwaptionVolCalculation!$F:$AR,38,FALSE)</f>
        <v>6.1004221266682049E-3</v>
      </c>
      <c r="L24" s="257">
        <f ca="1">VLOOKUP($C24&amp;L$19,SwaptionVolCalculation!$F:$AR,38,FALSE)</f>
        <v>6.5565844463242023E-3</v>
      </c>
      <c r="M24" s="257">
        <f ca="1">VLOOKUP($C24&amp;M$19,SwaptionVolCalculation!$F:$AR,38,FALSE)</f>
        <v>6.9901725940769511E-3</v>
      </c>
      <c r="N24" s="257">
        <f ca="1">VLOOKUP($C24&amp;N$19,SwaptionVolCalculation!$F:$AR,38,FALSE)</f>
        <v>7.5160580272844481E-3</v>
      </c>
      <c r="O24" s="257">
        <f ca="1">VLOOKUP($C24&amp;O$19,SwaptionVolCalculation!$F:$AR,38,FALSE)</f>
        <v>7.7471238601205276E-3</v>
      </c>
      <c r="P24" s="257">
        <f ca="1">VLOOKUP($C24&amp;P$19,SwaptionVolCalculation!$F:$AR,38,FALSE)</f>
        <v>7.8369138869046062E-3</v>
      </c>
      <c r="Q24" s="266">
        <f ca="1">VLOOKUP($C24&amp;Q$19,SwaptionVolCalculation!$F:$AR,38,FALSE)</f>
        <v>7.8521056174509669E-3</v>
      </c>
      <c r="R24" s="23"/>
    </row>
    <row r="25" spans="3:18">
      <c r="C25" s="255" t="s">
        <v>41</v>
      </c>
      <c r="D25" s="256">
        <f ca="1">VLOOKUP($C25&amp;D$19,SwaptionVolCalculation!$F:$AR,38,FALSE)</f>
        <v>2.5653297566945836E-3</v>
      </c>
      <c r="E25" s="257">
        <f ca="1">VLOOKUP($C25&amp;E$19,SwaptionVolCalculation!$F:$AR,38,FALSE)</f>
        <v>2.9804662257773007E-3</v>
      </c>
      <c r="F25" s="257">
        <f ca="1">VLOOKUP($C25&amp;F$19,SwaptionVolCalculation!$F:$AR,38,FALSE)</f>
        <v>3.4838725432919625E-3</v>
      </c>
      <c r="G25" s="257">
        <f ca="1">VLOOKUP($C25&amp;G$19,SwaptionVolCalculation!$F:$AR,38,FALSE)</f>
        <v>4.1071995595649228E-3</v>
      </c>
      <c r="H25" s="257">
        <f ca="1">VLOOKUP($C25&amp;H$19,SwaptionVolCalculation!$F:$AR,38,FALSE)</f>
        <v>4.7855601943715626E-3</v>
      </c>
      <c r="I25" s="257">
        <f ca="1">VLOOKUP($C25&amp;I$19,SwaptionVolCalculation!$F:$AR,38,FALSE)</f>
        <v>5.346521884419338E-3</v>
      </c>
      <c r="J25" s="257">
        <f ca="1">VLOOKUP($C25&amp;J$19,SwaptionVolCalculation!$F:$AR,38,FALSE)</f>
        <v>5.9173703623784449E-3</v>
      </c>
      <c r="K25" s="257">
        <f ca="1">VLOOKUP($C25&amp;K$19,SwaptionVolCalculation!$F:$AR,38,FALSE)</f>
        <v>6.3209719310440837E-3</v>
      </c>
      <c r="L25" s="257">
        <f ca="1">VLOOKUP($C25&amp;L$19,SwaptionVolCalculation!$F:$AR,38,FALSE)</f>
        <v>6.6705476297657038E-3</v>
      </c>
      <c r="M25" s="257">
        <f ca="1">VLOOKUP($C25&amp;M$19,SwaptionVolCalculation!$F:$AR,38,FALSE)</f>
        <v>7.0082195799703846E-3</v>
      </c>
      <c r="N25" s="257">
        <f ca="1">VLOOKUP($C25&amp;N$19,SwaptionVolCalculation!$F:$AR,38,FALSE)</f>
        <v>7.484689102112336E-3</v>
      </c>
      <c r="O25" s="257">
        <f ca="1">VLOOKUP($C25&amp;O$19,SwaptionVolCalculation!$F:$AR,38,FALSE)</f>
        <v>7.6298145285306641E-3</v>
      </c>
      <c r="P25" s="257">
        <f ca="1">VLOOKUP($C25&amp;P$19,SwaptionVolCalculation!$F:$AR,38,FALSE)</f>
        <v>7.704557689094808E-3</v>
      </c>
      <c r="Q25" s="266">
        <f ca="1">VLOOKUP($C25&amp;Q$19,SwaptionVolCalculation!$F:$AR,38,FALSE)</f>
        <v>7.7260565510111519E-3</v>
      </c>
      <c r="R25" s="23"/>
    </row>
    <row r="26" spans="3:18">
      <c r="C26" s="255" t="s">
        <v>146</v>
      </c>
      <c r="D26" s="256">
        <f ca="1">VLOOKUP($C26&amp;D$19,SwaptionVolCalculation!$F:$AR,38,FALSE)</f>
        <v>3.1842939841836156E-3</v>
      </c>
      <c r="E26" s="257">
        <f ca="1">VLOOKUP($C26&amp;E$19,SwaptionVolCalculation!$F:$AR,38,FALSE)</f>
        <v>3.7322246239176625E-3</v>
      </c>
      <c r="F26" s="257">
        <f ca="1">VLOOKUP($C26&amp;F$19,SwaptionVolCalculation!$F:$AR,38,FALSE)</f>
        <v>4.2638120569765828E-3</v>
      </c>
      <c r="G26" s="257">
        <f ca="1">VLOOKUP($C26&amp;G$19,SwaptionVolCalculation!$F:$AR,38,FALSE)</f>
        <v>4.6952101271678362E-3</v>
      </c>
      <c r="H26" s="257">
        <f ca="1">VLOOKUP($C26&amp;H$19,SwaptionVolCalculation!$F:$AR,38,FALSE)</f>
        <v>5.2876860726599178E-3</v>
      </c>
      <c r="I26" s="257">
        <f ca="1">VLOOKUP($C26&amp;I$19,SwaptionVolCalculation!$F:$AR,38,FALSE)</f>
        <v>5.7427841334517374E-3</v>
      </c>
      <c r="J26" s="257">
        <f ca="1">VLOOKUP($C26&amp;J$19,SwaptionVolCalculation!$F:$AR,38,FALSE)</f>
        <v>6.1421658020590804E-3</v>
      </c>
      <c r="K26" s="257">
        <f ca="1">VLOOKUP($C26&amp;K$19,SwaptionVolCalculation!$F:$AR,38,FALSE)</f>
        <v>6.467126890022724E-3</v>
      </c>
      <c r="L26" s="257">
        <f ca="1">VLOOKUP($C26&amp;L$19,SwaptionVolCalculation!$F:$AR,38,FALSE)</f>
        <v>6.7584487693702431E-3</v>
      </c>
      <c r="M26" s="257">
        <f ca="1">VLOOKUP($C26&amp;M$19,SwaptionVolCalculation!$F:$AR,38,FALSE)</f>
        <v>7.0888482653573663E-3</v>
      </c>
      <c r="N26" s="257">
        <f ca="1">VLOOKUP($C26&amp;N$19,SwaptionVolCalculation!$F:$AR,38,FALSE)</f>
        <v>7.4114168884876416E-3</v>
      </c>
      <c r="O26" s="257">
        <f ca="1">VLOOKUP($C26&amp;O$19,SwaptionVolCalculation!$F:$AR,38,FALSE)</f>
        <v>7.4602921040428658E-3</v>
      </c>
      <c r="P26" s="257">
        <f ca="1">VLOOKUP($C26&amp;P$19,SwaptionVolCalculation!$F:$AR,38,FALSE)</f>
        <v>7.5269189367384668E-3</v>
      </c>
      <c r="Q26" s="266">
        <f ca="1">VLOOKUP($C26&amp;Q$19,SwaptionVolCalculation!$F:$AR,38,FALSE)</f>
        <v>7.529128286776373E-3</v>
      </c>
      <c r="R26" s="23"/>
    </row>
    <row r="27" spans="3:18">
      <c r="C27" s="255" t="s">
        <v>42</v>
      </c>
      <c r="D27" s="256">
        <f ca="1">VLOOKUP($C27&amp;D$19,SwaptionVolCalculation!$F:$AR,38,FALSE)</f>
        <v>3.9030210970241821E-3</v>
      </c>
      <c r="E27" s="257">
        <f ca="1">VLOOKUP($C27&amp;E$19,SwaptionVolCalculation!$F:$AR,38,FALSE)</f>
        <v>4.4112431413853726E-3</v>
      </c>
      <c r="F27" s="257">
        <f ca="1">VLOOKUP($C27&amp;F$19,SwaptionVolCalculation!$F:$AR,38,FALSE)</f>
        <v>4.8871509998375225E-3</v>
      </c>
      <c r="G27" s="257">
        <f ca="1">VLOOKUP($C27&amp;G$19,SwaptionVolCalculation!$F:$AR,38,FALSE)</f>
        <v>5.2239197124341217E-3</v>
      </c>
      <c r="H27" s="257">
        <f ca="1">VLOOKUP($C27&amp;H$19,SwaptionVolCalculation!$F:$AR,38,FALSE)</f>
        <v>5.64896703117467E-3</v>
      </c>
      <c r="I27" s="257">
        <f ca="1">VLOOKUP($C27&amp;I$19,SwaptionVolCalculation!$F:$AR,38,FALSE)</f>
        <v>6.0315873819690915E-3</v>
      </c>
      <c r="J27" s="257">
        <f ca="1">VLOOKUP($C27&amp;J$19,SwaptionVolCalculation!$F:$AR,38,FALSE)</f>
        <v>6.4477148261640515E-3</v>
      </c>
      <c r="K27" s="257">
        <f ca="1">VLOOKUP($C27&amp;K$19,SwaptionVolCalculation!$F:$AR,38,FALSE)</f>
        <v>6.6777758647001461E-3</v>
      </c>
      <c r="L27" s="257">
        <f ca="1">VLOOKUP($C27&amp;L$19,SwaptionVolCalculation!$F:$AR,38,FALSE)</f>
        <v>6.8948867363917473E-3</v>
      </c>
      <c r="M27" s="257">
        <f ca="1">VLOOKUP($C27&amp;M$19,SwaptionVolCalculation!$F:$AR,38,FALSE)</f>
        <v>7.1500149847035423E-3</v>
      </c>
      <c r="N27" s="257">
        <f ca="1">VLOOKUP($C27&amp;N$19,SwaptionVolCalculation!$F:$AR,38,FALSE)</f>
        <v>7.2901925253723672E-3</v>
      </c>
      <c r="O27" s="257">
        <f ca="1">VLOOKUP($C27&amp;O$19,SwaptionVolCalculation!$F:$AR,38,FALSE)</f>
        <v>7.312185356262664E-3</v>
      </c>
      <c r="P27" s="257">
        <f ca="1">VLOOKUP($C27&amp;P$19,SwaptionVolCalculation!$F:$AR,38,FALSE)</f>
        <v>7.3729345442546E-3</v>
      </c>
      <c r="Q27" s="266">
        <f ca="1">VLOOKUP($C27&amp;Q$19,SwaptionVolCalculation!$F:$AR,38,FALSE)</f>
        <v>7.3706401470106393E-3</v>
      </c>
      <c r="R27" s="23"/>
    </row>
    <row r="28" spans="3:18">
      <c r="C28" s="255" t="s">
        <v>43</v>
      </c>
      <c r="D28" s="256">
        <f ca="1">VLOOKUP($C28&amp;D$19,SwaptionVolCalculation!$F:$AR,38,FALSE)</f>
        <v>5.3417324069274241E-3</v>
      </c>
      <c r="E28" s="257">
        <f ca="1">VLOOKUP($C28&amp;E$19,SwaptionVolCalculation!$F:$AR,38,FALSE)</f>
        <v>5.6674894816716292E-3</v>
      </c>
      <c r="F28" s="257">
        <f ca="1">VLOOKUP($C28&amp;F$19,SwaptionVolCalculation!$F:$AR,38,FALSE)</f>
        <v>5.8767542605193427E-3</v>
      </c>
      <c r="G28" s="257">
        <f ca="1">VLOOKUP($C28&amp;G$19,SwaptionVolCalculation!$F:$AR,38,FALSE)</f>
        <v>6.1139079915773168E-3</v>
      </c>
      <c r="H28" s="257">
        <f ca="1">VLOOKUP($C28&amp;H$19,SwaptionVolCalculation!$F:$AR,38,FALSE)</f>
        <v>6.344050116237389E-3</v>
      </c>
      <c r="I28" s="257">
        <f ca="1">VLOOKUP($C28&amp;I$19,SwaptionVolCalculation!$F:$AR,38,FALSE)</f>
        <v>6.5830668736226363E-3</v>
      </c>
      <c r="J28" s="257">
        <f ca="1">VLOOKUP($C28&amp;J$19,SwaptionVolCalculation!$F:$AR,38,FALSE)</f>
        <v>6.7658457489729968E-3</v>
      </c>
      <c r="K28" s="257">
        <f ca="1">VLOOKUP($C28&amp;K$19,SwaptionVolCalculation!$F:$AR,38,FALSE)</f>
        <v>6.9542118686474978E-3</v>
      </c>
      <c r="L28" s="257">
        <f ca="1">VLOOKUP($C28&amp;L$19,SwaptionVolCalculation!$F:$AR,38,FALSE)</f>
        <v>7.1170670366948524E-3</v>
      </c>
      <c r="M28" s="257">
        <f ca="1">VLOOKUP($C28&amp;M$19,SwaptionVolCalculation!$F:$AR,38,FALSE)</f>
        <v>7.2803329935724956E-3</v>
      </c>
      <c r="N28" s="257">
        <f ca="1">VLOOKUP($C28&amp;N$19,SwaptionVolCalculation!$F:$AR,38,FALSE)</f>
        <v>7.2420049997725016E-3</v>
      </c>
      <c r="O28" s="257">
        <f ca="1">VLOOKUP($C28&amp;O$19,SwaptionVolCalculation!$F:$AR,38,FALSE)</f>
        <v>7.1218669752303116E-3</v>
      </c>
      <c r="P28" s="257">
        <f ca="1">VLOOKUP($C28&amp;P$19,SwaptionVolCalculation!$F:$AR,38,FALSE)</f>
        <v>7.1397844598680487E-3</v>
      </c>
      <c r="Q28" s="266">
        <f ca="1">VLOOKUP($C28&amp;Q$19,SwaptionVolCalculation!$F:$AR,38,FALSE)</f>
        <v>7.0930578435686982E-3</v>
      </c>
      <c r="R28" s="23"/>
    </row>
    <row r="29" spans="3:18">
      <c r="C29" s="255" t="s">
        <v>152</v>
      </c>
      <c r="D29" s="256">
        <f ca="1">VLOOKUP($C29&amp;D$19,SwaptionVolCalculation!$F:$AR,38,FALSE)</f>
        <v>6.276403763685141E-3</v>
      </c>
      <c r="E29" s="257">
        <f ca="1">VLOOKUP($C29&amp;E$19,SwaptionVolCalculation!$F:$AR,38,FALSE)</f>
        <v>6.4337527453718355E-3</v>
      </c>
      <c r="F29" s="257">
        <f ca="1">VLOOKUP($C29&amp;F$19,SwaptionVolCalculation!$F:$AR,38,FALSE)</f>
        <v>6.5484524151096001E-3</v>
      </c>
      <c r="G29" s="257">
        <f ca="1">VLOOKUP($C29&amp;G$19,SwaptionVolCalculation!$F:$AR,38,FALSE)</f>
        <v>6.7038482891730276E-3</v>
      </c>
      <c r="H29" s="257">
        <f ca="1">VLOOKUP($C29&amp;H$19,SwaptionVolCalculation!$F:$AR,38,FALSE)</f>
        <v>6.8752979678362008E-3</v>
      </c>
      <c r="I29" s="257">
        <f ca="1">VLOOKUP($C29&amp;I$19,SwaptionVolCalculation!$F:$AR,38,FALSE)</f>
        <v>6.9935437747023739E-3</v>
      </c>
      <c r="J29" s="257">
        <f ca="1">VLOOKUP($C29&amp;J$19,SwaptionVolCalculation!$F:$AR,38,FALSE)</f>
        <v>7.1215958461405193E-3</v>
      </c>
      <c r="K29" s="257">
        <f ca="1">VLOOKUP($C29&amp;K$19,SwaptionVolCalculation!$F:$AR,38,FALSE)</f>
        <v>7.2348902856425867E-3</v>
      </c>
      <c r="L29" s="257">
        <f ca="1">VLOOKUP($C29&amp;L$19,SwaptionVolCalculation!$F:$AR,38,FALSE)</f>
        <v>7.3200867985614166E-3</v>
      </c>
      <c r="M29" s="257">
        <f ca="1">VLOOKUP($C29&amp;M$19,SwaptionVolCalculation!$F:$AR,38,FALSE)</f>
        <v>7.4273397104552335E-3</v>
      </c>
      <c r="N29" s="257">
        <f ca="1">VLOOKUP($C29&amp;N$19,SwaptionVolCalculation!$F:$AR,38,FALSE)</f>
        <v>7.1825487652312824E-3</v>
      </c>
      <c r="O29" s="257">
        <f ca="1">VLOOKUP($C29&amp;O$19,SwaptionVolCalculation!$F:$AR,38,FALSE)</f>
        <v>7.0256057586596853E-3</v>
      </c>
      <c r="P29" s="257">
        <f ca="1">VLOOKUP($C29&amp;P$19,SwaptionVolCalculation!$F:$AR,38,FALSE)</f>
        <v>6.9576060328137021E-3</v>
      </c>
      <c r="Q29" s="266">
        <f ca="1">VLOOKUP($C29&amp;Q$19,SwaptionVolCalculation!$F:$AR,38,FALSE)</f>
        <v>6.9035816840321198E-3</v>
      </c>
      <c r="R29" s="23"/>
    </row>
    <row r="30" spans="3:18">
      <c r="C30" s="255" t="s">
        <v>44</v>
      </c>
      <c r="D30" s="256">
        <f ca="1">VLOOKUP($C30&amp;D$19,SwaptionVolCalculation!$F:$AR,38,FALSE)</f>
        <v>6.8478829678498953E-3</v>
      </c>
      <c r="E30" s="257">
        <f ca="1">VLOOKUP($C30&amp;E$19,SwaptionVolCalculation!$F:$AR,38,FALSE)</f>
        <v>6.889442856737346E-3</v>
      </c>
      <c r="F30" s="257">
        <f ca="1">VLOOKUP($C30&amp;F$19,SwaptionVolCalculation!$F:$AR,38,FALSE)</f>
        <v>7.0015273852320151E-3</v>
      </c>
      <c r="G30" s="257">
        <f ca="1">VLOOKUP($C30&amp;G$19,SwaptionVolCalculation!$F:$AR,38,FALSE)</f>
        <v>7.0794294076937346E-3</v>
      </c>
      <c r="H30" s="257">
        <f ca="1">VLOOKUP($C30&amp;H$19,SwaptionVolCalculation!$F:$AR,38,FALSE)</f>
        <v>7.1991638197754747E-3</v>
      </c>
      <c r="I30" s="257">
        <f ca="1">VLOOKUP($C30&amp;I$19,SwaptionVolCalculation!$F:$AR,38,FALSE)</f>
        <v>7.2582335621915123E-3</v>
      </c>
      <c r="J30" s="257">
        <f ca="1">VLOOKUP($C30&amp;J$19,SwaptionVolCalculation!$F:$AR,38,FALSE)</f>
        <v>7.3243096576444807E-3</v>
      </c>
      <c r="K30" s="257">
        <f ca="1">VLOOKUP($C30&amp;K$19,SwaptionVolCalculation!$F:$AR,38,FALSE)</f>
        <v>7.3695885163310784E-3</v>
      </c>
      <c r="L30" s="257">
        <f ca="1">VLOOKUP($C30&amp;L$19,SwaptionVolCalculation!$F:$AR,38,FALSE)</f>
        <v>7.4051335649520968E-3</v>
      </c>
      <c r="M30" s="257">
        <f ca="1">VLOOKUP($C30&amp;M$19,SwaptionVolCalculation!$F:$AR,38,FALSE)</f>
        <v>7.4884714283849413E-3</v>
      </c>
      <c r="N30" s="257">
        <f ca="1">VLOOKUP($C30&amp;N$19,SwaptionVolCalculation!$F:$AR,38,FALSE)</f>
        <v>7.1117955345167787E-3</v>
      </c>
      <c r="O30" s="257">
        <f ca="1">VLOOKUP($C30&amp;O$19,SwaptionVolCalculation!$F:$AR,38,FALSE)</f>
        <v>6.938552452529119E-3</v>
      </c>
      <c r="P30" s="257">
        <f ca="1">VLOOKUP($C30&amp;P$19,SwaptionVolCalculation!$F:$AR,38,FALSE)</f>
        <v>6.8564658885465367E-3</v>
      </c>
      <c r="Q30" s="266">
        <f ca="1">VLOOKUP($C30&amp;Q$19,SwaptionVolCalculation!$F:$AR,38,FALSE)</f>
        <v>6.746372830659121E-3</v>
      </c>
      <c r="R30" s="23"/>
    </row>
    <row r="31" spans="3:18">
      <c r="C31" s="255" t="s">
        <v>45</v>
      </c>
      <c r="D31" s="256">
        <f ca="1">VLOOKUP($C31&amp;D$19,SwaptionVolCalculation!$F:$AR,38,FALSE)</f>
        <v>7.2154639760937936E-3</v>
      </c>
      <c r="E31" s="257">
        <f ca="1">VLOOKUP($C31&amp;E$19,SwaptionVolCalculation!$F:$AR,38,FALSE)</f>
        <v>7.2412241677202276E-3</v>
      </c>
      <c r="F31" s="257">
        <f ca="1">VLOOKUP($C31&amp;F$19,SwaptionVolCalculation!$F:$AR,38,FALSE)</f>
        <v>7.296142754509103E-3</v>
      </c>
      <c r="G31" s="257">
        <f ca="1">VLOOKUP($C31&amp;G$19,SwaptionVolCalculation!$F:$AR,38,FALSE)</f>
        <v>7.3295899535031298E-3</v>
      </c>
      <c r="H31" s="257">
        <f ca="1">VLOOKUP($C31&amp;H$19,SwaptionVolCalculation!$F:$AR,38,FALSE)</f>
        <v>7.3640445240301684E-3</v>
      </c>
      <c r="I31" s="257">
        <f ca="1">VLOOKUP($C31&amp;I$19,SwaptionVolCalculation!$F:$AR,38,FALSE)</f>
        <v>7.3886875733442372E-3</v>
      </c>
      <c r="J31" s="257">
        <f ca="1">VLOOKUP($C31&amp;J$19,SwaptionVolCalculation!$F:$AR,38,FALSE)</f>
        <v>7.4176433558950207E-3</v>
      </c>
      <c r="K31" s="257">
        <f ca="1">VLOOKUP($C31&amp;K$19,SwaptionVolCalculation!$F:$AR,38,FALSE)</f>
        <v>7.4373858280204954E-3</v>
      </c>
      <c r="L31" s="257">
        <f ca="1">VLOOKUP($C31&amp;L$19,SwaptionVolCalculation!$F:$AR,38,FALSE)</f>
        <v>7.4508612004366851E-3</v>
      </c>
      <c r="M31" s="257">
        <f ca="1">VLOOKUP($C31&amp;M$19,SwaptionVolCalculation!$F:$AR,38,FALSE)</f>
        <v>7.4575392142598998E-3</v>
      </c>
      <c r="N31" s="257">
        <f ca="1">VLOOKUP($C31&amp;N$19,SwaptionVolCalculation!$F:$AR,38,FALSE)</f>
        <v>6.9299312309373745E-3</v>
      </c>
      <c r="O31" s="257">
        <f ca="1">VLOOKUP($C31&amp;O$19,SwaptionVolCalculation!$F:$AR,38,FALSE)</f>
        <v>6.7065546932268683E-3</v>
      </c>
      <c r="P31" s="257">
        <f ca="1">VLOOKUP($C31&amp;P$19,SwaptionVolCalculation!$F:$AR,38,FALSE)</f>
        <v>6.556347661035117E-3</v>
      </c>
      <c r="Q31" s="266">
        <f ca="1">VLOOKUP($C31&amp;Q$19,SwaptionVolCalculation!$F:$AR,38,FALSE)</f>
        <v>6.4537634445881401E-3</v>
      </c>
      <c r="R31" s="23"/>
    </row>
    <row r="32" spans="3:18">
      <c r="C32" s="255" t="s">
        <v>46</v>
      </c>
      <c r="D32" s="256">
        <f ca="1">VLOOKUP($C32&amp;D$19,SwaptionVolCalculation!$F:$AR,38,FALSE)</f>
        <v>7.3565291221273183E-3</v>
      </c>
      <c r="E32" s="257">
        <f ca="1">VLOOKUP($C32&amp;E$19,SwaptionVolCalculation!$F:$AR,38,FALSE)</f>
        <v>7.3977842252389899E-3</v>
      </c>
      <c r="F32" s="257">
        <f ca="1">VLOOKUP($C32&amp;F$19,SwaptionVolCalculation!$F:$AR,38,FALSE)</f>
        <v>7.4306969540068055E-3</v>
      </c>
      <c r="G32" s="257">
        <f ca="1">VLOOKUP($C32&amp;G$19,SwaptionVolCalculation!$F:$AR,38,FALSE)</f>
        <v>7.412811154058738E-3</v>
      </c>
      <c r="H32" s="257">
        <f ca="1">VLOOKUP($C32&amp;H$19,SwaptionVolCalculation!$F:$AR,38,FALSE)</f>
        <v>7.3846839725772049E-3</v>
      </c>
      <c r="I32" s="257">
        <f ca="1">VLOOKUP($C32&amp;I$19,SwaptionVolCalculation!$F:$AR,38,FALSE)</f>
        <v>7.3823563461270407E-3</v>
      </c>
      <c r="J32" s="257">
        <f ca="1">VLOOKUP($C32&amp;J$19,SwaptionVolCalculation!$F:$AR,38,FALSE)</f>
        <v>7.3821557333801141E-3</v>
      </c>
      <c r="K32" s="257">
        <f ca="1">VLOOKUP($C32&amp;K$19,SwaptionVolCalculation!$F:$AR,38,FALSE)</f>
        <v>7.3606788915613472E-3</v>
      </c>
      <c r="L32" s="257">
        <f ca="1">VLOOKUP($C32&amp;L$19,SwaptionVolCalculation!$F:$AR,38,FALSE)</f>
        <v>7.3436062184949564E-3</v>
      </c>
      <c r="M32" s="257">
        <f ca="1">VLOOKUP($C32&amp;M$19,SwaptionVolCalculation!$F:$AR,38,FALSE)</f>
        <v>7.3358445128463142E-3</v>
      </c>
      <c r="N32" s="257">
        <f ca="1">VLOOKUP($C32&amp;N$19,SwaptionVolCalculation!$F:$AR,38,FALSE)</f>
        <v>6.7689611944315902E-3</v>
      </c>
      <c r="O32" s="257">
        <f ca="1">VLOOKUP($C32&amp;O$19,SwaptionVolCalculation!$F:$AR,38,FALSE)</f>
        <v>6.4725079209837066E-3</v>
      </c>
      <c r="P32" s="257">
        <f ca="1">VLOOKUP($C32&amp;P$19,SwaptionVolCalculation!$F:$AR,38,FALSE)</f>
        <v>6.3207049707531878E-3</v>
      </c>
      <c r="Q32" s="266">
        <f ca="1">VLOOKUP($C32&amp;Q$19,SwaptionVolCalculation!$F:$AR,38,FALSE)</f>
        <v>6.1600917739335487E-3</v>
      </c>
      <c r="R32" s="23"/>
    </row>
    <row r="33" spans="3:18">
      <c r="C33" s="255" t="s">
        <v>47</v>
      </c>
      <c r="D33" s="256">
        <f ca="1">VLOOKUP($C33&amp;D$19,SwaptionVolCalculation!$F:$AR,38,FALSE)</f>
        <v>7.1005193857445279E-3</v>
      </c>
      <c r="E33" s="257">
        <f ca="1">VLOOKUP($C33&amp;E$19,SwaptionVolCalculation!$F:$AR,38,FALSE)</f>
        <v>7.1379061288120325E-3</v>
      </c>
      <c r="F33" s="257">
        <f ca="1">VLOOKUP($C33&amp;F$19,SwaptionVolCalculation!$F:$AR,38,FALSE)</f>
        <v>7.1487915141859992E-3</v>
      </c>
      <c r="G33" s="257">
        <f ca="1">VLOOKUP($C33&amp;G$19,SwaptionVolCalculation!$F:$AR,38,FALSE)</f>
        <v>7.1528049761603449E-3</v>
      </c>
      <c r="H33" s="257">
        <f ca="1">VLOOKUP($C33&amp;H$19,SwaptionVolCalculation!$F:$AR,38,FALSE)</f>
        <v>7.0656370608192911E-3</v>
      </c>
      <c r="I33" s="257">
        <f ca="1">VLOOKUP($C33&amp;I$19,SwaptionVolCalculation!$F:$AR,38,FALSE)</f>
        <v>7.0536434352736046E-3</v>
      </c>
      <c r="J33" s="257">
        <f ca="1">VLOOKUP($C33&amp;J$19,SwaptionVolCalculation!$F:$AR,38,FALSE)</f>
        <v>7.0142273613166568E-3</v>
      </c>
      <c r="K33" s="257">
        <f ca="1">VLOOKUP($C33&amp;K$19,SwaptionVolCalculation!$F:$AR,38,FALSE)</f>
        <v>6.9826530101748706E-3</v>
      </c>
      <c r="L33" s="257">
        <f ca="1">VLOOKUP($C33&amp;L$19,SwaptionVolCalculation!$F:$AR,38,FALSE)</f>
        <v>6.9541829980448106E-3</v>
      </c>
      <c r="M33" s="257">
        <f ca="1">VLOOKUP($C33&amp;M$19,SwaptionVolCalculation!$F:$AR,38,FALSE)</f>
        <v>6.8937471376058837E-3</v>
      </c>
      <c r="N33" s="257">
        <f ca="1">VLOOKUP($C33&amp;N$19,SwaptionVolCalculation!$F:$AR,38,FALSE)</f>
        <v>6.3436668702316311E-3</v>
      </c>
      <c r="O33" s="257">
        <f ca="1">VLOOKUP($C33&amp;O$19,SwaptionVolCalculation!$F:$AR,38,FALSE)</f>
        <v>5.9674975021754189E-3</v>
      </c>
      <c r="P33" s="257">
        <f ca="1">VLOOKUP($C33&amp;P$19,SwaptionVolCalculation!$F:$AR,38,FALSE)</f>
        <v>5.8142927813383477E-3</v>
      </c>
      <c r="Q33" s="266">
        <f ca="1">VLOOKUP($C33&amp;Q$19,SwaptionVolCalculation!$F:$AR,38,FALSE)</f>
        <v>5.679169748297061E-3</v>
      </c>
      <c r="R33" s="23"/>
    </row>
    <row r="34" spans="3:18">
      <c r="C34" s="255" t="s">
        <v>48</v>
      </c>
      <c r="D34" s="258">
        <f ca="1">VLOOKUP($C34&amp;D$19,SwaptionVolCalculation!$F:$AR,38,FALSE)</f>
        <v>6.7593627082299275E-3</v>
      </c>
      <c r="E34" s="259">
        <f ca="1">VLOOKUP($C34&amp;E$19,SwaptionVolCalculation!$F:$AR,38,FALSE)</f>
        <v>6.8459998470292698E-3</v>
      </c>
      <c r="F34" s="259">
        <f ca="1">VLOOKUP($C34&amp;F$19,SwaptionVolCalculation!$F:$AR,38,FALSE)</f>
        <v>6.7727477327072247E-3</v>
      </c>
      <c r="G34" s="259">
        <f ca="1">VLOOKUP($C34&amp;G$19,SwaptionVolCalculation!$F:$AR,38,FALSE)</f>
        <v>6.7087248745937291E-3</v>
      </c>
      <c r="H34" s="259">
        <f ca="1">VLOOKUP($C34&amp;H$19,SwaptionVolCalculation!$F:$AR,38,FALSE)</f>
        <v>6.6242225762843917E-3</v>
      </c>
      <c r="I34" s="259">
        <f ca="1">VLOOKUP($C34&amp;I$19,SwaptionVolCalculation!$F:$AR,38,FALSE)</f>
        <v>6.6044225616775001E-3</v>
      </c>
      <c r="J34" s="259">
        <f ca="1">VLOOKUP($C34&amp;J$19,SwaptionVolCalculation!$F:$AR,38,FALSE)</f>
        <v>6.5693468820089522E-3</v>
      </c>
      <c r="K34" s="259">
        <f ca="1">VLOOKUP($C34&amp;K$19,SwaptionVolCalculation!$F:$AR,38,FALSE)</f>
        <v>6.5204522917641505E-3</v>
      </c>
      <c r="L34" s="259">
        <f ca="1">VLOOKUP($C34&amp;L$19,SwaptionVolCalculation!$F:$AR,38,FALSE)</f>
        <v>6.4736894822999391E-3</v>
      </c>
      <c r="M34" s="259">
        <f ca="1">VLOOKUP($C34&amp;M$19,SwaptionVolCalculation!$F:$AR,38,FALSE)</f>
        <v>6.4454003627746137E-3</v>
      </c>
      <c r="N34" s="259">
        <f ca="1">VLOOKUP($C34&amp;N$19,SwaptionVolCalculation!$F:$AR,38,FALSE)</f>
        <v>5.9311322570331114E-3</v>
      </c>
      <c r="O34" s="259">
        <f ca="1">VLOOKUP($C34&amp;O$19,SwaptionVolCalculation!$F:$AR,38,FALSE)</f>
        <v>5.5423638580601392E-3</v>
      </c>
      <c r="P34" s="259">
        <f ca="1">VLOOKUP($C34&amp;P$19,SwaptionVolCalculation!$F:$AR,38,FALSE)</f>
        <v>5.376085942713521E-3</v>
      </c>
      <c r="Q34" s="267">
        <f ca="1">VLOOKUP($C34&amp;Q$19,SwaptionVolCalculation!$F:$AR,38,FALSE)</f>
        <v>5.2298956802141984E-3</v>
      </c>
      <c r="R34" s="23"/>
    </row>
    <row r="35" spans="3:18">
      <c r="R35" s="23"/>
    </row>
    <row r="36" spans="3:18"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</row>
    <row r="37" spans="3:18">
      <c r="C37" s="229" t="s">
        <v>7689</v>
      </c>
      <c r="R37" s="23"/>
    </row>
    <row r="38" spans="3:18">
      <c r="C38" s="23"/>
      <c r="D38" s="23"/>
      <c r="E38" s="23"/>
    </row>
    <row r="39" spans="3:18">
      <c r="C39" s="230" t="s">
        <v>7682</v>
      </c>
      <c r="D39" s="231"/>
      <c r="E39" s="232" t="e">
        <f ca="1">_xll.qlSwaptionVTSMatrix(E41,E42,E43,C54:C68,E53:Q53,E54:Q68,E47,E48,E49,E50)</f>
        <v>#NUM!</v>
      </c>
    </row>
    <row r="40" spans="3:18">
      <c r="C40" s="233" t="s">
        <v>7560</v>
      </c>
      <c r="D40" s="234"/>
      <c r="E40" s="235" t="str">
        <f ca="1">_xll.ohRangeRetrieveError(E39)</f>
        <v>qlSwaptionVTSMatrix - Unknown id for Type: Lognormal</v>
      </c>
    </row>
    <row r="41" spans="3:18">
      <c r="C41" s="236" t="s">
        <v>7551</v>
      </c>
      <c r="D41" s="237"/>
      <c r="E41" s="238" t="s">
        <v>7690</v>
      </c>
    </row>
    <row r="42" spans="3:18">
      <c r="C42" s="239" t="s">
        <v>7555</v>
      </c>
      <c r="D42" s="240"/>
      <c r="E42" s="241" t="s">
        <v>7611</v>
      </c>
    </row>
    <row r="43" spans="3:18">
      <c r="C43" s="239" t="s">
        <v>7683</v>
      </c>
      <c r="D43" s="240"/>
      <c r="E43" s="241" t="s">
        <v>7575</v>
      </c>
    </row>
    <row r="44" spans="3:18">
      <c r="C44" s="239" t="s">
        <v>7684</v>
      </c>
      <c r="D44" s="242"/>
      <c r="E44" s="243"/>
    </row>
    <row r="45" spans="3:18">
      <c r="C45" s="239" t="s">
        <v>7685</v>
      </c>
      <c r="D45" s="242"/>
      <c r="E45" s="243"/>
    </row>
    <row r="46" spans="3:18">
      <c r="C46" s="239" t="s">
        <v>7686</v>
      </c>
      <c r="D46" s="242"/>
      <c r="E46" s="243"/>
    </row>
    <row r="47" spans="3:18">
      <c r="C47" s="239" t="s">
        <v>7582</v>
      </c>
      <c r="D47" s="240"/>
      <c r="E47" s="241" t="s">
        <v>7687</v>
      </c>
    </row>
    <row r="48" spans="3:18">
      <c r="C48" s="239" t="s">
        <v>7597</v>
      </c>
      <c r="D48" s="240"/>
      <c r="E48" s="241"/>
    </row>
    <row r="49" spans="3:18">
      <c r="C49" s="239" t="s">
        <v>7599</v>
      </c>
      <c r="D49" s="240"/>
      <c r="E49" s="241"/>
    </row>
    <row r="50" spans="3:18">
      <c r="C50" s="244" t="s">
        <v>7601</v>
      </c>
      <c r="D50" s="245"/>
      <c r="E50" s="246"/>
    </row>
    <row r="52" spans="3:18">
      <c r="R52" s="23"/>
    </row>
    <row r="53" spans="3:18">
      <c r="C53" s="247" t="s">
        <v>7688</v>
      </c>
      <c r="D53" s="248" t="s">
        <v>41</v>
      </c>
      <c r="E53" s="249" t="s">
        <v>42</v>
      </c>
      <c r="F53" s="250" t="s">
        <v>43</v>
      </c>
      <c r="G53" s="250" t="s">
        <v>152</v>
      </c>
      <c r="H53" s="249" t="s">
        <v>44</v>
      </c>
      <c r="I53" s="250" t="s">
        <v>155</v>
      </c>
      <c r="J53" s="250" t="s">
        <v>45</v>
      </c>
      <c r="K53" s="250" t="s">
        <v>156</v>
      </c>
      <c r="L53" s="250" t="s">
        <v>157</v>
      </c>
      <c r="M53" s="249" t="s">
        <v>46</v>
      </c>
      <c r="N53" s="250" t="s">
        <v>47</v>
      </c>
      <c r="O53" s="249" t="s">
        <v>48</v>
      </c>
      <c r="P53" s="250" t="s">
        <v>49</v>
      </c>
      <c r="Q53" s="251" t="s">
        <v>50</v>
      </c>
      <c r="R53" s="23"/>
    </row>
    <row r="54" spans="3:18">
      <c r="C54" s="252" t="s">
        <v>209</v>
      </c>
      <c r="D54" s="253" t="e">
        <f ca="1">VLOOKUP($C54&amp;D$53,SwaptionVolCalculation!$F:$AR,39,FALSE)</f>
        <v>#NUM!</v>
      </c>
      <c r="E54" s="260">
        <f ca="1">VLOOKUP($C54&amp;E$53,SwaptionVolCalculation!$F:$AR,39,FALSE)</f>
        <v>3.8243410580158428</v>
      </c>
      <c r="F54" s="260">
        <f ca="1">VLOOKUP($C54&amp;F$53,SwaptionVolCalculation!$F:$AR,39,FALSE)</f>
        <v>1.8402081181937266</v>
      </c>
      <c r="G54" s="260">
        <f ca="1">VLOOKUP($C54&amp;G$53,SwaptionVolCalculation!$F:$AR,39,FALSE)</f>
        <v>1.3991067275627145</v>
      </c>
      <c r="H54" s="260">
        <f ca="1">VLOOKUP($C54&amp;H$53,SwaptionVolCalculation!$F:$AR,39,FALSE)</f>
        <v>1.1034463089155795</v>
      </c>
      <c r="I54" s="260">
        <f ca="1">VLOOKUP($C54&amp;I$53,SwaptionVolCalculation!$F:$AR,39,FALSE)</f>
        <v>0.9234994210047015</v>
      </c>
      <c r="J54" s="260">
        <f ca="1">VLOOKUP($C54&amp;J$53,SwaptionVolCalculation!$F:$AR,39,FALSE)</f>
        <v>0.82993823099784547</v>
      </c>
      <c r="K54" s="260">
        <f ca="1">VLOOKUP($C54&amp;K$53,SwaptionVolCalculation!$F:$AR,39,FALSE)</f>
        <v>0.76626520849256463</v>
      </c>
      <c r="L54" s="260">
        <f ca="1">VLOOKUP($C54&amp;L$53,SwaptionVolCalculation!$F:$AR,39,FALSE)</f>
        <v>0.72362122014641683</v>
      </c>
      <c r="M54" s="260">
        <f ca="1">VLOOKUP($C54&amp;M$53,SwaptionVolCalculation!$F:$AR,39,FALSE)</f>
        <v>0.67952432563903042</v>
      </c>
      <c r="N54" s="260">
        <f ca="1">VLOOKUP($C54&amp;N$53,SwaptionVolCalculation!$F:$AR,39,FALSE)</f>
        <v>0.56138416263594459</v>
      </c>
      <c r="O54" s="260">
        <f ca="1">VLOOKUP($C54&amp;O$53,SwaptionVolCalculation!$F:$AR,39,FALSE)</f>
        <v>0.5411472173131251</v>
      </c>
      <c r="P54" s="260">
        <f ca="1">VLOOKUP($C54&amp;P$53,SwaptionVolCalculation!$F:$AR,39,FALSE)</f>
        <v>0.55245480428444349</v>
      </c>
      <c r="Q54" s="268">
        <f ca="1">VLOOKUP($C54&amp;Q$53,SwaptionVolCalculation!$F:$AR,39,FALSE)</f>
        <v>0.55594436438802841</v>
      </c>
      <c r="R54" s="23"/>
    </row>
    <row r="55" spans="3:18">
      <c r="C55" s="255" t="s">
        <v>210</v>
      </c>
      <c r="D55" s="261" t="e">
        <f ca="1">VLOOKUP($C55&amp;D$53,SwaptionVolCalculation!$F:$AR,39,FALSE)</f>
        <v>#NUM!</v>
      </c>
      <c r="E55" s="262">
        <f ca="1">VLOOKUP($C55&amp;E$53,SwaptionVolCalculation!$F:$AR,39,FALSE)</f>
        <v>3.3277959105328709</v>
      </c>
      <c r="F55" s="262">
        <f ca="1">VLOOKUP($C55&amp;F$53,SwaptionVolCalculation!$F:$AR,39,FALSE)</f>
        <v>1.6396739561394713</v>
      </c>
      <c r="G55" s="262">
        <f ca="1">VLOOKUP($C55&amp;G$53,SwaptionVolCalculation!$F:$AR,39,FALSE)</f>
        <v>1.310305496480979</v>
      </c>
      <c r="H55" s="262">
        <f ca="1">VLOOKUP($C55&amp;H$53,SwaptionVolCalculation!$F:$AR,39,FALSE)</f>
        <v>1.0559000358637916</v>
      </c>
      <c r="I55" s="262">
        <f ca="1">VLOOKUP($C55&amp;I$53,SwaptionVolCalculation!$F:$AR,39,FALSE)</f>
        <v>0.88695125137820896</v>
      </c>
      <c r="J55" s="262">
        <f ca="1">VLOOKUP($C55&amp;J$53,SwaptionVolCalculation!$F:$AR,39,FALSE)</f>
        <v>0.8032628812850019</v>
      </c>
      <c r="K55" s="262">
        <f ca="1">VLOOKUP($C55&amp;K$53,SwaptionVolCalculation!$F:$AR,39,FALSE)</f>
        <v>0.7442880440338111</v>
      </c>
      <c r="L55" s="262">
        <f ca="1">VLOOKUP($C55&amp;L$53,SwaptionVolCalculation!$F:$AR,39,FALSE)</f>
        <v>0.71400350504541643</v>
      </c>
      <c r="M55" s="262">
        <f ca="1">VLOOKUP($C55&amp;M$53,SwaptionVolCalculation!$F:$AR,39,FALSE)</f>
        <v>0.67702530002634576</v>
      </c>
      <c r="N55" s="262">
        <f ca="1">VLOOKUP($C55&amp;N$53,SwaptionVolCalculation!$F:$AR,39,FALSE)</f>
        <v>0.56220211555953503</v>
      </c>
      <c r="O55" s="262">
        <f ca="1">VLOOKUP($C55&amp;O$53,SwaptionVolCalculation!$F:$AR,39,FALSE)</f>
        <v>0.5364942579110431</v>
      </c>
      <c r="P55" s="262">
        <f ca="1">VLOOKUP($C55&amp;P$53,SwaptionVolCalculation!$F:$AR,39,FALSE)</f>
        <v>0.54131598232681044</v>
      </c>
      <c r="Q55" s="269">
        <f ca="1">VLOOKUP($C55&amp;Q$53,SwaptionVolCalculation!$F:$AR,39,FALSE)</f>
        <v>0.54318344615130554</v>
      </c>
      <c r="R55" s="23"/>
    </row>
    <row r="56" spans="3:18">
      <c r="C56" s="255" t="s">
        <v>54</v>
      </c>
      <c r="D56" s="261" t="e">
        <f ca="1">VLOOKUP($C56&amp;D$53,SwaptionVolCalculation!$F:$AR,39,FALSE)</f>
        <v>#NUM!</v>
      </c>
      <c r="E56" s="262">
        <f ca="1">VLOOKUP($C56&amp;E$53,SwaptionVolCalculation!$F:$AR,39,FALSE)</f>
        <v>3.0507234421490352</v>
      </c>
      <c r="F56" s="262">
        <f ca="1">VLOOKUP($C56&amp;F$53,SwaptionVolCalculation!$F:$AR,39,FALSE)</f>
        <v>1.5615182016098166</v>
      </c>
      <c r="G56" s="262">
        <f ca="1">VLOOKUP($C56&amp;G$53,SwaptionVolCalculation!$F:$AR,39,FALSE)</f>
        <v>1.2480810777444213</v>
      </c>
      <c r="H56" s="262">
        <f ca="1">VLOOKUP($C56&amp;H$53,SwaptionVolCalculation!$F:$AR,39,FALSE)</f>
        <v>1.0356216119417696</v>
      </c>
      <c r="I56" s="262">
        <f ca="1">VLOOKUP($C56&amp;I$53,SwaptionVolCalculation!$F:$AR,39,FALSE)</f>
        <v>0.88671164473632114</v>
      </c>
      <c r="J56" s="262">
        <f ca="1">VLOOKUP($C56&amp;J$53,SwaptionVolCalculation!$F:$AR,39,FALSE)</f>
        <v>0.81422359388971011</v>
      </c>
      <c r="K56" s="262">
        <f ca="1">VLOOKUP($C56&amp;K$53,SwaptionVolCalculation!$F:$AR,39,FALSE)</f>
        <v>0.74830217287677447</v>
      </c>
      <c r="L56" s="262">
        <f ca="1">VLOOKUP($C56&amp;L$53,SwaptionVolCalculation!$F:$AR,39,FALSE)</f>
        <v>0.70913907852159952</v>
      </c>
      <c r="M56" s="262">
        <f ca="1">VLOOKUP($C56&amp;M$53,SwaptionVolCalculation!$F:$AR,39,FALSE)</f>
        <v>0.675469346197339</v>
      </c>
      <c r="N56" s="262">
        <f ca="1">VLOOKUP($C56&amp;N$53,SwaptionVolCalculation!$F:$AR,39,FALSE)</f>
        <v>0.55579634048123649</v>
      </c>
      <c r="O56" s="262">
        <f ca="1">VLOOKUP($C56&amp;O$53,SwaptionVolCalculation!$F:$AR,39,FALSE)</f>
        <v>0.52823321860212513</v>
      </c>
      <c r="P56" s="262">
        <f ca="1">VLOOKUP($C56&amp;P$53,SwaptionVolCalculation!$F:$AR,39,FALSE)</f>
        <v>0.52882180530240164</v>
      </c>
      <c r="Q56" s="269">
        <f ca="1">VLOOKUP($C56&amp;Q$53,SwaptionVolCalculation!$F:$AR,39,FALSE)</f>
        <v>0.53037192249494314</v>
      </c>
      <c r="R56" s="23"/>
    </row>
    <row r="57" spans="3:18">
      <c r="C57" s="255" t="s">
        <v>58</v>
      </c>
      <c r="D57" s="261" t="e">
        <f ca="1">VLOOKUP($C57&amp;D$53,SwaptionVolCalculation!$F:$AR,39,FALSE)</f>
        <v>#NUM!</v>
      </c>
      <c r="E57" s="262">
        <f ca="1">VLOOKUP($C57&amp;E$53,SwaptionVolCalculation!$F:$AR,39,FALSE)</f>
        <v>2.7923511398444401</v>
      </c>
      <c r="F57" s="262">
        <f ca="1">VLOOKUP($C57&amp;F$53,SwaptionVolCalculation!$F:$AR,39,FALSE)</f>
        <v>1.4451287571107099</v>
      </c>
      <c r="G57" s="262">
        <f ca="1">VLOOKUP($C57&amp;G$53,SwaptionVolCalculation!$F:$AR,39,FALSE)</f>
        <v>1.1152054683302661</v>
      </c>
      <c r="H57" s="262">
        <f ca="1">VLOOKUP($C57&amp;H$53,SwaptionVolCalculation!$F:$AR,39,FALSE)</f>
        <v>0.96616749418776271</v>
      </c>
      <c r="I57" s="262">
        <f ca="1">VLOOKUP($C57&amp;I$53,SwaptionVolCalculation!$F:$AR,39,FALSE)</f>
        <v>0.8420815209507132</v>
      </c>
      <c r="J57" s="262">
        <f ca="1">VLOOKUP($C57&amp;J$53,SwaptionVolCalculation!$F:$AR,39,FALSE)</f>
        <v>0.77499812872983198</v>
      </c>
      <c r="K57" s="262">
        <f ca="1">VLOOKUP($C57&amp;K$53,SwaptionVolCalculation!$F:$AR,39,FALSE)</f>
        <v>0.71825618743500608</v>
      </c>
      <c r="L57" s="262">
        <f ca="1">VLOOKUP($C57&amp;L$53,SwaptionVolCalculation!$F:$AR,39,FALSE)</f>
        <v>0.68465645146963161</v>
      </c>
      <c r="M57" s="262">
        <f ca="1">VLOOKUP($C57&amp;M$53,SwaptionVolCalculation!$F:$AR,39,FALSE)</f>
        <v>0.66113961864140769</v>
      </c>
      <c r="N57" s="262">
        <f ca="1">VLOOKUP($C57&amp;N$53,SwaptionVolCalculation!$F:$AR,39,FALSE)</f>
        <v>0.54540078506051304</v>
      </c>
      <c r="O57" s="262">
        <f ca="1">VLOOKUP($C57&amp;O$53,SwaptionVolCalculation!$F:$AR,39,FALSE)</f>
        <v>0.51847782717214741</v>
      </c>
      <c r="P57" s="262">
        <f ca="1">VLOOKUP($C57&amp;P$53,SwaptionVolCalculation!$F:$AR,39,FALSE)</f>
        <v>0.51842691868147894</v>
      </c>
      <c r="Q57" s="269">
        <f ca="1">VLOOKUP($C57&amp;Q$53,SwaptionVolCalculation!$F:$AR,39,FALSE)</f>
        <v>0.52048950089948243</v>
      </c>
      <c r="R57" s="23"/>
    </row>
    <row r="58" spans="3:18">
      <c r="C58" s="255" t="s">
        <v>71</v>
      </c>
      <c r="D58" s="261" t="e">
        <f ca="1">VLOOKUP($C58&amp;D$53,SwaptionVolCalculation!$F:$AR,39,FALSE)</f>
        <v>#NUM!</v>
      </c>
      <c r="E58" s="262">
        <f ca="1">VLOOKUP($C58&amp;E$53,SwaptionVolCalculation!$F:$AR,39,FALSE)</f>
        <v>2.2814094713630588</v>
      </c>
      <c r="F58" s="262">
        <f ca="1">VLOOKUP($C58&amp;F$53,SwaptionVolCalculation!$F:$AR,39,FALSE)</f>
        <v>1.3479430023405785</v>
      </c>
      <c r="G58" s="262">
        <f ca="1">VLOOKUP($C58&amp;G$53,SwaptionVolCalculation!$F:$AR,39,FALSE)</f>
        <v>1.0269732287216393</v>
      </c>
      <c r="H58" s="262">
        <f ca="1">VLOOKUP($C58&amp;H$53,SwaptionVolCalculation!$F:$AR,39,FALSE)</f>
        <v>0.89716634097916548</v>
      </c>
      <c r="I58" s="262">
        <f ca="1">VLOOKUP($C58&amp;I$53,SwaptionVolCalculation!$F:$AR,39,FALSE)</f>
        <v>0.78968868420968685</v>
      </c>
      <c r="J58" s="262">
        <f ca="1">VLOOKUP($C58&amp;J$53,SwaptionVolCalculation!$F:$AR,39,FALSE)</f>
        <v>0.73547148477617974</v>
      </c>
      <c r="K58" s="262">
        <f ca="1">VLOOKUP($C58&amp;K$53,SwaptionVolCalculation!$F:$AR,39,FALSE)</f>
        <v>0.68156317868383109</v>
      </c>
      <c r="L58" s="262">
        <f ca="1">VLOOKUP($C58&amp;L$53,SwaptionVolCalculation!$F:$AR,39,FALSE)</f>
        <v>0.65540289357934034</v>
      </c>
      <c r="M58" s="262">
        <f ca="1">VLOOKUP($C58&amp;M$53,SwaptionVolCalculation!$F:$AR,39,FALSE)</f>
        <v>0.63786813187226299</v>
      </c>
      <c r="N58" s="262">
        <f ca="1">VLOOKUP($C58&amp;N$53,SwaptionVolCalculation!$F:$AR,39,FALSE)</f>
        <v>0.53019146472953205</v>
      </c>
      <c r="O58" s="262">
        <f ca="1">VLOOKUP($C58&amp;O$53,SwaptionVolCalculation!$F:$AR,39,FALSE)</f>
        <v>0.50389557931675777</v>
      </c>
      <c r="P58" s="262">
        <f ca="1">VLOOKUP($C58&amp;P$53,SwaptionVolCalculation!$F:$AR,39,FALSE)</f>
        <v>0.50528820369245642</v>
      </c>
      <c r="Q58" s="269">
        <f ca="1">VLOOKUP($C58&amp;Q$53,SwaptionVolCalculation!$F:$AR,39,FALSE)</f>
        <v>0.50794468464431708</v>
      </c>
      <c r="R58" s="23"/>
    </row>
    <row r="59" spans="3:18">
      <c r="C59" s="255" t="s">
        <v>41</v>
      </c>
      <c r="D59" s="261" t="e">
        <f ca="1">VLOOKUP($C59&amp;D$53,SwaptionVolCalculation!$F:$AR,39,FALSE)</f>
        <v>#NUM!</v>
      </c>
      <c r="E59" s="262">
        <f ca="1">VLOOKUP($C59&amp;E$53,SwaptionVolCalculation!$F:$AR,39,FALSE)</f>
        <v>1.9495878255358383</v>
      </c>
      <c r="F59" s="262">
        <f ca="1">VLOOKUP($C59&amp;F$53,SwaptionVolCalculation!$F:$AR,39,FALSE)</f>
        <v>1.2150517028733867</v>
      </c>
      <c r="G59" s="262">
        <f ca="1">VLOOKUP($C59&amp;G$53,SwaptionVolCalculation!$F:$AR,39,FALSE)</f>
        <v>0.96345213250647299</v>
      </c>
      <c r="H59" s="262">
        <f ca="1">VLOOKUP($C59&amp;H$53,SwaptionVolCalculation!$F:$AR,39,FALSE)</f>
        <v>0.85059035693399354</v>
      </c>
      <c r="I59" s="262">
        <f ca="1">VLOOKUP($C59&amp;I$53,SwaptionVolCalculation!$F:$AR,39,FALSE)</f>
        <v>0.76469936196297283</v>
      </c>
      <c r="J59" s="262">
        <f ca="1">VLOOKUP($C59&amp;J$53,SwaptionVolCalculation!$F:$AR,39,FALSE)</f>
        <v>0.71244847196823169</v>
      </c>
      <c r="K59" s="262">
        <f ca="1">VLOOKUP($C59&amp;K$53,SwaptionVolCalculation!$F:$AR,39,FALSE)</f>
        <v>0.6659809004970314</v>
      </c>
      <c r="L59" s="262">
        <f ca="1">VLOOKUP($C59&amp;L$53,SwaptionVolCalculation!$F:$AR,39,FALSE)</f>
        <v>0.63449611409177797</v>
      </c>
      <c r="M59" s="262">
        <f ca="1">VLOOKUP($C59&amp;M$53,SwaptionVolCalculation!$F:$AR,39,FALSE)</f>
        <v>0.61198724665333548</v>
      </c>
      <c r="N59" s="262">
        <f ca="1">VLOOKUP($C59&amp;N$53,SwaptionVolCalculation!$F:$AR,39,FALSE)</f>
        <v>0.5162100839314302</v>
      </c>
      <c r="O59" s="262">
        <f ca="1">VLOOKUP($C59&amp;O$53,SwaptionVolCalculation!$F:$AR,39,FALSE)</f>
        <v>0.48956071048581695</v>
      </c>
      <c r="P59" s="262">
        <f ca="1">VLOOKUP($C59&amp;P$53,SwaptionVolCalculation!$F:$AR,39,FALSE)</f>
        <v>0.49207126622724984</v>
      </c>
      <c r="Q59" s="269">
        <f ca="1">VLOOKUP($C59&amp;Q$53,SwaptionVolCalculation!$F:$AR,39,FALSE)</f>
        <v>0.49582959924955727</v>
      </c>
      <c r="R59" s="23"/>
    </row>
    <row r="60" spans="3:18">
      <c r="C60" s="255" t="s">
        <v>146</v>
      </c>
      <c r="D60" s="261" t="e">
        <f ca="1">VLOOKUP($C60&amp;D$53,SwaptionVolCalculation!$F:$AR,39,FALSE)</f>
        <v>#NUM!</v>
      </c>
      <c r="E60" s="262">
        <f ca="1">VLOOKUP($C60&amp;E$53,SwaptionVolCalculation!$F:$AR,39,FALSE)</f>
        <v>1.5022256628648372</v>
      </c>
      <c r="F60" s="262">
        <f ca="1">VLOOKUP($C60&amp;F$53,SwaptionVolCalculation!$F:$AR,39,FALSE)</f>
        <v>1.0749022726697295</v>
      </c>
      <c r="G60" s="262">
        <f ca="1">VLOOKUP($C60&amp;G$53,SwaptionVolCalculation!$F:$AR,39,FALSE)</f>
        <v>0.86801628903673123</v>
      </c>
      <c r="H60" s="262">
        <f ca="1">VLOOKUP($C60&amp;H$53,SwaptionVolCalculation!$F:$AR,39,FALSE)</f>
        <v>0.77740596300553111</v>
      </c>
      <c r="I60" s="262">
        <f ca="1">VLOOKUP($C60&amp;I$53,SwaptionVolCalculation!$F:$AR,39,FALSE)</f>
        <v>0.702295437979224</v>
      </c>
      <c r="J60" s="262">
        <f ca="1">VLOOKUP($C60&amp;J$53,SwaptionVolCalculation!$F:$AR,39,FALSE)</f>
        <v>0.65081418991475737</v>
      </c>
      <c r="K60" s="262">
        <f ca="1">VLOOKUP($C60&amp;K$53,SwaptionVolCalculation!$F:$AR,39,FALSE)</f>
        <v>0.613573832881814</v>
      </c>
      <c r="L60" s="262">
        <f ca="1">VLOOKUP($C60&amp;L$53,SwaptionVolCalculation!$F:$AR,39,FALSE)</f>
        <v>0.58732124967568411</v>
      </c>
      <c r="M60" s="262">
        <f ca="1">VLOOKUP($C60&amp;M$53,SwaptionVolCalculation!$F:$AR,39,FALSE)</f>
        <v>0.57273703830786316</v>
      </c>
      <c r="N60" s="262">
        <f ca="1">VLOOKUP($C60&amp;N$53,SwaptionVolCalculation!$F:$AR,39,FALSE)</f>
        <v>0.4905108377293021</v>
      </c>
      <c r="O60" s="262">
        <f ca="1">VLOOKUP($C60&amp;O$53,SwaptionVolCalculation!$F:$AR,39,FALSE)</f>
        <v>0.46698074544767343</v>
      </c>
      <c r="P60" s="262">
        <f ca="1">VLOOKUP($C60&amp;P$53,SwaptionVolCalculation!$F:$AR,39,FALSE)</f>
        <v>0.47243718805942919</v>
      </c>
      <c r="Q60" s="269">
        <f ca="1">VLOOKUP($C60&amp;Q$53,SwaptionVolCalculation!$F:$AR,39,FALSE)</f>
        <v>0.47611918491221106</v>
      </c>
      <c r="R60" s="23"/>
    </row>
    <row r="61" spans="3:18">
      <c r="C61" s="255" t="s">
        <v>42</v>
      </c>
      <c r="D61" s="261" t="e">
        <f ca="1">VLOOKUP($C61&amp;D$53,SwaptionVolCalculation!$F:$AR,39,FALSE)</f>
        <v>#NUM!</v>
      </c>
      <c r="E61" s="262">
        <f ca="1">VLOOKUP($C61&amp;E$53,SwaptionVolCalculation!$F:$AR,39,FALSE)</f>
        <v>1.1834657110516182</v>
      </c>
      <c r="F61" s="262">
        <f ca="1">VLOOKUP($C61&amp;F$53,SwaptionVolCalculation!$F:$AR,39,FALSE)</f>
        <v>0.9294896394475135</v>
      </c>
      <c r="G61" s="262">
        <f ca="1">VLOOKUP($C61&amp;G$53,SwaptionVolCalculation!$F:$AR,39,FALSE)</f>
        <v>0.77832382126650479</v>
      </c>
      <c r="H61" s="262">
        <f ca="1">VLOOKUP($C61&amp;H$53,SwaptionVolCalculation!$F:$AR,39,FALSE)</f>
        <v>0.69571197708247157</v>
      </c>
      <c r="I61" s="262">
        <f ca="1">VLOOKUP($C61&amp;I$53,SwaptionVolCalculation!$F:$AR,39,FALSE)</f>
        <v>0.63752006978001885</v>
      </c>
      <c r="J61" s="262">
        <f ca="1">VLOOKUP($C61&amp;J$53,SwaptionVolCalculation!$F:$AR,39,FALSE)</f>
        <v>0.60627464879526194</v>
      </c>
      <c r="K61" s="262">
        <f ca="1">VLOOKUP($C61&amp;K$53,SwaptionVolCalculation!$F:$AR,39,FALSE)</f>
        <v>0.57360866870677107</v>
      </c>
      <c r="L61" s="262">
        <f ca="1">VLOOKUP($C61&amp;L$53,SwaptionVolCalculation!$F:$AR,39,FALSE)</f>
        <v>0.54892448282478645</v>
      </c>
      <c r="M61" s="262">
        <f ca="1">VLOOKUP($C61&amp;M$53,SwaptionVolCalculation!$F:$AR,39,FALSE)</f>
        <v>0.53543869339745465</v>
      </c>
      <c r="N61" s="262">
        <f ca="1">VLOOKUP($C61&amp;N$53,SwaptionVolCalculation!$F:$AR,39,FALSE)</f>
        <v>0.46294056150610075</v>
      </c>
      <c r="O61" s="262">
        <f ca="1">VLOOKUP($C61&amp;O$53,SwaptionVolCalculation!$F:$AR,39,FALSE)</f>
        <v>0.44633963279076194</v>
      </c>
      <c r="P61" s="262">
        <f ca="1">VLOOKUP($C61&amp;P$53,SwaptionVolCalculation!$F:$AR,39,FALSE)</f>
        <v>0.45432494336073487</v>
      </c>
      <c r="Q61" s="269">
        <f ca="1">VLOOKUP($C61&amp;Q$53,SwaptionVolCalculation!$F:$AR,39,FALSE)</f>
        <v>0.45873159860037049</v>
      </c>
      <c r="R61" s="23"/>
    </row>
    <row r="62" spans="3:18">
      <c r="C62" s="255" t="s">
        <v>43</v>
      </c>
      <c r="D62" s="261">
        <f ca="1">VLOOKUP($C62&amp;D$53,SwaptionVolCalculation!$F:$AR,39,FALSE)</f>
        <v>1.6375652339702307</v>
      </c>
      <c r="E62" s="262">
        <f ca="1">VLOOKUP($C62&amp;E$53,SwaptionVolCalculation!$F:$AR,39,FALSE)</f>
        <v>0.87914733349005991</v>
      </c>
      <c r="F62" s="262">
        <f ca="1">VLOOKUP($C62&amp;F$53,SwaptionVolCalculation!$F:$AR,39,FALSE)</f>
        <v>0.73922652277247269</v>
      </c>
      <c r="G62" s="262">
        <f ca="1">VLOOKUP($C62&amp;G$53,SwaptionVolCalculation!$F:$AR,39,FALSE)</f>
        <v>0.65105336462140251</v>
      </c>
      <c r="H62" s="262">
        <f ca="1">VLOOKUP($C62&amp;H$53,SwaptionVolCalculation!$F:$AR,39,FALSE)</f>
        <v>0.59065513819525972</v>
      </c>
      <c r="I62" s="262">
        <f ca="1">VLOOKUP($C62&amp;I$53,SwaptionVolCalculation!$F:$AR,39,FALSE)</f>
        <v>0.55299484264686372</v>
      </c>
      <c r="J62" s="262">
        <f ca="1">VLOOKUP($C62&amp;J$53,SwaptionVolCalculation!$F:$AR,39,FALSE)</f>
        <v>0.52567088838310749</v>
      </c>
      <c r="K62" s="262">
        <f ca="1">VLOOKUP($C62&amp;K$53,SwaptionVolCalculation!$F:$AR,39,FALSE)</f>
        <v>0.50598506454859882</v>
      </c>
      <c r="L62" s="262">
        <f ca="1">VLOOKUP($C62&amp;L$53,SwaptionVolCalculation!$F:$AR,39,FALSE)</f>
        <v>0.49060234282843501</v>
      </c>
      <c r="M62" s="262">
        <f ca="1">VLOOKUP($C62&amp;M$53,SwaptionVolCalculation!$F:$AR,39,FALSE)</f>
        <v>0.4806805381457453</v>
      </c>
      <c r="N62" s="262">
        <f ca="1">VLOOKUP($C62&amp;N$53,SwaptionVolCalculation!$F:$AR,39,FALSE)</f>
        <v>0.42937669212693047</v>
      </c>
      <c r="O62" s="262">
        <f ca="1">VLOOKUP($C62&amp;O$53,SwaptionVolCalculation!$F:$AR,39,FALSE)</f>
        <v>0.41695052631688057</v>
      </c>
      <c r="P62" s="262">
        <f ca="1">VLOOKUP($C62&amp;P$53,SwaptionVolCalculation!$F:$AR,39,FALSE)</f>
        <v>0.42640437443117535</v>
      </c>
      <c r="Q62" s="269">
        <f ca="1">VLOOKUP($C62&amp;Q$53,SwaptionVolCalculation!$F:$AR,39,FALSE)</f>
        <v>0.42945829232531291</v>
      </c>
      <c r="R62" s="23"/>
    </row>
    <row r="63" spans="3:18">
      <c r="C63" s="255" t="s">
        <v>152</v>
      </c>
      <c r="D63" s="261">
        <f ca="1">VLOOKUP($C63&amp;D$53,SwaptionVolCalculation!$F:$AR,39,FALSE)</f>
        <v>1.0088598859912938</v>
      </c>
      <c r="E63" s="262">
        <f ca="1">VLOOKUP($C63&amp;E$53,SwaptionVolCalculation!$F:$AR,39,FALSE)</f>
        <v>0.69881556631458819</v>
      </c>
      <c r="F63" s="262">
        <f ca="1">VLOOKUP($C63&amp;F$53,SwaptionVolCalculation!$F:$AR,39,FALSE)</f>
        <v>0.61359194157521435</v>
      </c>
      <c r="G63" s="262">
        <f ca="1">VLOOKUP($C63&amp;G$53,SwaptionVolCalculation!$F:$AR,39,FALSE)</f>
        <v>0.55767965257472008</v>
      </c>
      <c r="H63" s="262">
        <f ca="1">VLOOKUP($C63&amp;H$53,SwaptionVolCalculation!$F:$AR,39,FALSE)</f>
        <v>0.52272591087284748</v>
      </c>
      <c r="I63" s="262">
        <f ca="1">VLOOKUP($C63&amp;I$53,SwaptionVolCalculation!$F:$AR,39,FALSE)</f>
        <v>0.49705734622828779</v>
      </c>
      <c r="J63" s="262">
        <f ca="1">VLOOKUP($C63&amp;J$53,SwaptionVolCalculation!$F:$AR,39,FALSE)</f>
        <v>0.47802154251320639</v>
      </c>
      <c r="K63" s="262">
        <f ca="1">VLOOKUP($C63&amp;K$53,SwaptionVolCalculation!$F:$AR,39,FALSE)</f>
        <v>0.46334726259106385</v>
      </c>
      <c r="L63" s="262">
        <f ca="1">VLOOKUP($C63&amp;L$53,SwaptionVolCalculation!$F:$AR,39,FALSE)</f>
        <v>0.45154393885586003</v>
      </c>
      <c r="M63" s="262">
        <f ca="1">VLOOKUP($C63&amp;M$53,SwaptionVolCalculation!$F:$AR,39,FALSE)</f>
        <v>0.44548190920552988</v>
      </c>
      <c r="N63" s="262">
        <f ca="1">VLOOKUP($C63&amp;N$53,SwaptionVolCalculation!$F:$AR,39,FALSE)</f>
        <v>0.40385244585783869</v>
      </c>
      <c r="O63" s="262">
        <f ca="1">VLOOKUP($C63&amp;O$53,SwaptionVolCalculation!$F:$AR,39,FALSE)</f>
        <v>0.39878286779953592</v>
      </c>
      <c r="P63" s="262">
        <f ca="1">VLOOKUP($C63&amp;P$53,SwaptionVolCalculation!$F:$AR,39,FALSE)</f>
        <v>0.40559808900750588</v>
      </c>
      <c r="Q63" s="269">
        <f ca="1">VLOOKUP($C63&amp;Q$53,SwaptionVolCalculation!$F:$AR,39,FALSE)</f>
        <v>0.40922076783684636</v>
      </c>
      <c r="R63" s="23"/>
    </row>
    <row r="64" spans="3:18">
      <c r="C64" s="255" t="s">
        <v>44</v>
      </c>
      <c r="D64" s="261">
        <f ca="1">VLOOKUP($C64&amp;D$53,SwaptionVolCalculation!$F:$AR,39,FALSE)</f>
        <v>0.7453939267833265</v>
      </c>
      <c r="E64" s="262">
        <f ca="1">VLOOKUP($C64&amp;E$53,SwaptionVolCalculation!$F:$AR,39,FALSE)</f>
        <v>0.57836319139232328</v>
      </c>
      <c r="F64" s="262">
        <f ca="1">VLOOKUP($C64&amp;F$53,SwaptionVolCalculation!$F:$AR,39,FALSE)</f>
        <v>0.52817132555199797</v>
      </c>
      <c r="G64" s="262">
        <f ca="1">VLOOKUP($C64&amp;G$53,SwaptionVolCalculation!$F:$AR,39,FALSE)</f>
        <v>0.49333162819526655</v>
      </c>
      <c r="H64" s="262">
        <f ca="1">VLOOKUP($C64&amp;H$53,SwaptionVolCalculation!$F:$AR,39,FALSE)</f>
        <v>0.47384832294107615</v>
      </c>
      <c r="I64" s="262">
        <f ca="1">VLOOKUP($C64&amp;I$53,SwaptionVolCalculation!$F:$AR,39,FALSE)</f>
        <v>0.45437884140686863</v>
      </c>
      <c r="J64" s="262">
        <f ca="1">VLOOKUP($C64&amp;J$53,SwaptionVolCalculation!$F:$AR,39,FALSE)</f>
        <v>0.44023356318857487</v>
      </c>
      <c r="K64" s="262">
        <f ca="1">VLOOKUP($C64&amp;K$53,SwaptionVolCalculation!$F:$AR,39,FALSE)</f>
        <v>0.4287192706627565</v>
      </c>
      <c r="L64" s="262">
        <f ca="1">VLOOKUP($C64&amp;L$53,SwaptionVolCalculation!$F:$AR,39,FALSE)</f>
        <v>0.42067122626784159</v>
      </c>
      <c r="M64" s="262">
        <f ca="1">VLOOKUP($C64&amp;M$53,SwaptionVolCalculation!$F:$AR,39,FALSE)</f>
        <v>0.41877806169164339</v>
      </c>
      <c r="N64" s="262">
        <f ca="1">VLOOKUP($C64&amp;N$53,SwaptionVolCalculation!$F:$AR,39,FALSE)</f>
        <v>0.38506067730755061</v>
      </c>
      <c r="O64" s="262">
        <f ca="1">VLOOKUP($C64&amp;O$53,SwaptionVolCalculation!$F:$AR,39,FALSE)</f>
        <v>0.38577435893501888</v>
      </c>
      <c r="P64" s="262">
        <f ca="1">VLOOKUP($C64&amp;P$53,SwaptionVolCalculation!$F:$AR,39,FALSE)</f>
        <v>0.39335614695641608</v>
      </c>
      <c r="Q64" s="269">
        <f ca="1">VLOOKUP($C64&amp;Q$53,SwaptionVolCalculation!$F:$AR,39,FALSE)</f>
        <v>0.39418957485481421</v>
      </c>
      <c r="R64" s="23"/>
    </row>
    <row r="65" spans="3:18">
      <c r="C65" s="255" t="s">
        <v>45</v>
      </c>
      <c r="D65" s="261">
        <f ca="1">VLOOKUP($C65&amp;D$53,SwaptionVolCalculation!$F:$AR,39,FALSE)</f>
        <v>0.48673640019951098</v>
      </c>
      <c r="E65" s="262">
        <f ca="1">VLOOKUP($C65&amp;E$53,SwaptionVolCalculation!$F:$AR,39,FALSE)</f>
        <v>0.43698825267579849</v>
      </c>
      <c r="F65" s="262">
        <f ca="1">VLOOKUP($C65&amp;F$53,SwaptionVolCalculation!$F:$AR,39,FALSE)</f>
        <v>0.42426095902851035</v>
      </c>
      <c r="G65" s="262">
        <f ca="1">VLOOKUP($C65&amp;G$53,SwaptionVolCalculation!$F:$AR,39,FALSE)</f>
        <v>0.41073093156089124</v>
      </c>
      <c r="H65" s="262">
        <f ca="1">VLOOKUP($C65&amp;H$53,SwaptionVolCalculation!$F:$AR,39,FALSE)</f>
        <v>0.40051584139963442</v>
      </c>
      <c r="I65" s="262">
        <f ca="1">VLOOKUP($C65&amp;I$53,SwaptionVolCalculation!$F:$AR,39,FALSE)</f>
        <v>0.39259021448264253</v>
      </c>
      <c r="J65" s="262">
        <f ca="1">VLOOKUP($C65&amp;J$53,SwaptionVolCalculation!$F:$AR,39,FALSE)</f>
        <v>0.38813228260504551</v>
      </c>
      <c r="K65" s="262">
        <f ca="1">VLOOKUP($C65&amp;K$53,SwaptionVolCalculation!$F:$AR,39,FALSE)</f>
        <v>0.38585314853914787</v>
      </c>
      <c r="L65" s="262">
        <f ca="1">VLOOKUP($C65&amp;L$53,SwaptionVolCalculation!$F:$AR,39,FALSE)</f>
        <v>0.38453136139194177</v>
      </c>
      <c r="M65" s="262">
        <f ca="1">VLOOKUP($C65&amp;M$53,SwaptionVolCalculation!$F:$AR,39,FALSE)</f>
        <v>0.3837180992005616</v>
      </c>
      <c r="N65" s="262">
        <f ca="1">VLOOKUP($C65&amp;N$53,SwaptionVolCalculation!$F:$AR,39,FALSE)</f>
        <v>0.36231518754496267</v>
      </c>
      <c r="O65" s="262">
        <f ca="1">VLOOKUP($C65&amp;O$53,SwaptionVolCalculation!$F:$AR,39,FALSE)</f>
        <v>0.36747427735074006</v>
      </c>
      <c r="P65" s="262">
        <f ca="1">VLOOKUP($C65&amp;P$53,SwaptionVolCalculation!$F:$AR,39,FALSE)</f>
        <v>0.37156226647930529</v>
      </c>
      <c r="Q65" s="269">
        <f ca="1">VLOOKUP($C65&amp;Q$53,SwaptionVolCalculation!$F:$AR,39,FALSE)</f>
        <v>0.37363248780519165</v>
      </c>
      <c r="R65" s="23"/>
    </row>
    <row r="66" spans="3:18">
      <c r="C66" s="255" t="s">
        <v>46</v>
      </c>
      <c r="D66" s="261">
        <f ca="1">VLOOKUP($C66&amp;D$53,SwaptionVolCalculation!$F:$AR,39,FALSE)</f>
        <v>0.38530099356619152</v>
      </c>
      <c r="E66" s="262">
        <f ca="1">VLOOKUP($C66&amp;E$53,SwaptionVolCalculation!$F:$AR,39,FALSE)</f>
        <v>0.37197310744769307</v>
      </c>
      <c r="F66" s="262">
        <f ca="1">VLOOKUP($C66&amp;F$53,SwaptionVolCalculation!$F:$AR,39,FALSE)</f>
        <v>0.36832117972446832</v>
      </c>
      <c r="G66" s="262">
        <f ca="1">VLOOKUP($C66&amp;G$53,SwaptionVolCalculation!$F:$AR,39,FALSE)</f>
        <v>0.3651866444489828</v>
      </c>
      <c r="H66" s="262">
        <f ca="1">VLOOKUP($C66&amp;H$53,SwaptionVolCalculation!$F:$AR,39,FALSE)</f>
        <v>0.36397640233775758</v>
      </c>
      <c r="I66" s="262">
        <f ca="1">VLOOKUP($C66&amp;I$53,SwaptionVolCalculation!$F:$AR,39,FALSE)</f>
        <v>0.36482545862753685</v>
      </c>
      <c r="J66" s="262">
        <f ca="1">VLOOKUP($C66&amp;J$53,SwaptionVolCalculation!$F:$AR,39,FALSE)</f>
        <v>0.3661494997207671</v>
      </c>
      <c r="K66" s="262">
        <f ca="1">VLOOKUP($C66&amp;K$53,SwaptionVolCalculation!$F:$AR,39,FALSE)</f>
        <v>0.36715425852525663</v>
      </c>
      <c r="L66" s="262">
        <f ca="1">VLOOKUP($C66&amp;L$53,SwaptionVolCalculation!$F:$AR,39,FALSE)</f>
        <v>0.36914058153459467</v>
      </c>
      <c r="M66" s="262">
        <f ca="1">VLOOKUP($C66&amp;M$53,SwaptionVolCalculation!$F:$AR,39,FALSE)</f>
        <v>0.37245676052064469</v>
      </c>
      <c r="N66" s="262">
        <f ca="1">VLOOKUP($C66&amp;N$53,SwaptionVolCalculation!$F:$AR,39,FALSE)</f>
        <v>0.36458477650588417</v>
      </c>
      <c r="O66" s="262">
        <f ca="1">VLOOKUP($C66&amp;O$53,SwaptionVolCalculation!$F:$AR,39,FALSE)</f>
        <v>0.36669439282540917</v>
      </c>
      <c r="P66" s="262">
        <f ca="1">VLOOKUP($C66&amp;P$53,SwaptionVolCalculation!$F:$AR,39,FALSE)</f>
        <v>0.36852915203004905</v>
      </c>
      <c r="Q66" s="269">
        <f ca="1">VLOOKUP($C66&amp;Q$53,SwaptionVolCalculation!$F:$AR,39,FALSE)</f>
        <v>0.36815384769299775</v>
      </c>
      <c r="R66" s="23"/>
    </row>
    <row r="67" spans="3:18">
      <c r="C67" s="255" t="s">
        <v>47</v>
      </c>
      <c r="D67" s="261">
        <f ca="1">VLOOKUP($C67&amp;D$53,SwaptionVolCalculation!$F:$AR,39,FALSE)</f>
        <v>0.36630577597796982</v>
      </c>
      <c r="E67" s="262">
        <f ca="1">VLOOKUP($C67&amp;E$53,SwaptionVolCalculation!$F:$AR,39,FALSE)</f>
        <v>0.36974912912812269</v>
      </c>
      <c r="F67" s="262">
        <f ca="1">VLOOKUP($C67&amp;F$53,SwaptionVolCalculation!$F:$AR,39,FALSE)</f>
        <v>0.37491509887306529</v>
      </c>
      <c r="G67" s="262">
        <f ca="1">VLOOKUP($C67&amp;G$53,SwaptionVolCalculation!$F:$AR,39,FALSE)</f>
        <v>0.38074866054380141</v>
      </c>
      <c r="H67" s="262">
        <f ca="1">VLOOKUP($C67&amp;H$53,SwaptionVolCalculation!$F:$AR,39,FALSE)</f>
        <v>0.38182367389229571</v>
      </c>
      <c r="I67" s="262">
        <f ca="1">VLOOKUP($C67&amp;I$53,SwaptionVolCalculation!$F:$AR,39,FALSE)</f>
        <v>0.38858427042882104</v>
      </c>
      <c r="J67" s="262">
        <f ca="1">VLOOKUP($C67&amp;J$53,SwaptionVolCalculation!$F:$AR,39,FALSE)</f>
        <v>0.39436868348665904</v>
      </c>
      <c r="K67" s="262">
        <f ca="1">VLOOKUP($C67&amp;K$53,SwaptionVolCalculation!$F:$AR,39,FALSE)</f>
        <v>0.40095451267141069</v>
      </c>
      <c r="L67" s="262">
        <f ca="1">VLOOKUP($C67&amp;L$53,SwaptionVolCalculation!$F:$AR,39,FALSE)</f>
        <v>0.40755951504447629</v>
      </c>
      <c r="M67" s="262">
        <f ca="1">VLOOKUP($C67&amp;M$53,SwaptionVolCalculation!$F:$AR,39,FALSE)</f>
        <v>0.41120058506987256</v>
      </c>
      <c r="N67" s="262">
        <f ca="1">VLOOKUP($C67&amp;N$53,SwaptionVolCalculation!$F:$AR,39,FALSE)</f>
        <v>0.39774441199132016</v>
      </c>
      <c r="O67" s="262">
        <f ca="1">VLOOKUP($C67&amp;O$53,SwaptionVolCalculation!$F:$AR,39,FALSE)</f>
        <v>0.38070797633592485</v>
      </c>
      <c r="P67" s="262">
        <f ca="1">VLOOKUP($C67&amp;P$53,SwaptionVolCalculation!$F:$AR,39,FALSE)</f>
        <v>0.37924651505978502</v>
      </c>
      <c r="Q67" s="269">
        <f ca="1">VLOOKUP($C67&amp;Q$53,SwaptionVolCalculation!$F:$AR,39,FALSE)</f>
        <v>0.38526223320685327</v>
      </c>
      <c r="R67" s="23"/>
    </row>
    <row r="68" spans="3:18">
      <c r="C68" s="255" t="s">
        <v>48</v>
      </c>
      <c r="D68" s="263">
        <f ca="1">VLOOKUP($C68&amp;D$53,SwaptionVolCalculation!$F:$AR,39,FALSE)</f>
        <v>0.43695083175019711</v>
      </c>
      <c r="E68" s="264">
        <f ca="1">VLOOKUP($C68&amp;E$53,SwaptionVolCalculation!$F:$AR,39,FALSE)</f>
        <v>0.45293326608292023</v>
      </c>
      <c r="F68" s="264">
        <f ca="1">VLOOKUP($C68&amp;F$53,SwaptionVolCalculation!$F:$AR,39,FALSE)</f>
        <v>0.46011844394412671</v>
      </c>
      <c r="G68" s="264">
        <f ca="1">VLOOKUP($C68&amp;G$53,SwaptionVolCalculation!$F:$AR,39,FALSE)</f>
        <v>0.46665431829622345</v>
      </c>
      <c r="H68" s="264">
        <f ca="1">VLOOKUP($C68&amp;H$53,SwaptionVolCalculation!$F:$AR,39,FALSE)</f>
        <v>0.46883457676491708</v>
      </c>
      <c r="I68" s="264">
        <f ca="1">VLOOKUP($C68&amp;I$53,SwaptionVolCalculation!$F:$AR,39,FALSE)</f>
        <v>0.47596750754485717</v>
      </c>
      <c r="J68" s="264">
        <f ca="1">VLOOKUP($C68&amp;J$53,SwaptionVolCalculation!$F:$AR,39,FALSE)</f>
        <v>0.4797666512583672</v>
      </c>
      <c r="K68" s="264">
        <f ca="1">VLOOKUP($C68&amp;K$53,SwaptionVolCalculation!$F:$AR,39,FALSE)</f>
        <v>0.48056940692574301</v>
      </c>
      <c r="L68" s="264">
        <f ca="1">VLOOKUP($C68&amp;L$53,SwaptionVolCalculation!$F:$AR,39,FALSE)</f>
        <v>0.48003533858417907</v>
      </c>
      <c r="M68" s="264">
        <f ca="1">VLOOKUP($C68&amp;M$53,SwaptionVolCalculation!$F:$AR,39,FALSE)</f>
        <v>0.48039749426420209</v>
      </c>
      <c r="N68" s="264">
        <f ca="1">VLOOKUP($C68&amp;N$53,SwaptionVolCalculation!$F:$AR,39,FALSE)</f>
        <v>0.43182440851583398</v>
      </c>
      <c r="O68" s="264">
        <f ca="1">VLOOKUP($C68&amp;O$53,SwaptionVolCalculation!$F:$AR,39,FALSE)</f>
        <v>0.40206248637100678</v>
      </c>
      <c r="P68" s="264">
        <f ca="1">VLOOKUP($C68&amp;P$53,SwaptionVolCalculation!$F:$AR,39,FALSE)</f>
        <v>0.40554614769239583</v>
      </c>
      <c r="Q68" s="270">
        <f ca="1">VLOOKUP($C68&amp;Q$53,SwaptionVolCalculation!$F:$AR,39,FALSE)</f>
        <v>0.41010020473396797</v>
      </c>
      <c r="R68" s="23"/>
    </row>
    <row r="69" spans="3:18"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</row>
    <row r="70" spans="3:18"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</row>
    <row r="71" spans="3:18"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</row>
    <row r="72" spans="3:18"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</row>
    <row r="73" spans="3:18"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</row>
    <row r="74" spans="3:18"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</row>
    <row r="75" spans="3:18"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</row>
    <row r="76" spans="3:18"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</row>
    <row r="77" spans="3:18"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</row>
    <row r="78" spans="3:18"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</row>
    <row r="79" spans="3:18"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3:18">
      <c r="R80" s="23"/>
    </row>
    <row r="81" spans="18:18">
      <c r="R81" s="2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B1:DL60"/>
  <sheetViews>
    <sheetView showGridLines="0" zoomScale="85" zoomScaleNormal="85" workbookViewId="0">
      <selection activeCell="BH1" sqref="BH1"/>
    </sheetView>
  </sheetViews>
  <sheetFormatPr defaultColWidth="9.140625" defaultRowHeight="15" outlineLevelCol="1"/>
  <cols>
    <col min="2" max="3" width="9.5703125" customWidth="1"/>
    <col min="6" max="6" width="9.85546875" bestFit="1" customWidth="1"/>
    <col min="7" max="9" width="9.28515625" bestFit="1" customWidth="1"/>
    <col min="13" max="13" width="11" customWidth="1"/>
    <col min="24" max="24" width="15.5703125" bestFit="1" customWidth="1"/>
    <col min="25" max="28" width="10" customWidth="1"/>
    <col min="29" max="31" width="11.140625" customWidth="1"/>
    <col min="32" max="35" width="0" hidden="1" customWidth="1" outlineLevel="1"/>
    <col min="36" max="36" width="9.140625" collapsed="1"/>
    <col min="37" max="49" width="0" hidden="1" customWidth="1" outlineLevel="1"/>
    <col min="50" max="50" width="9.140625" collapsed="1"/>
    <col min="51" max="59" width="0" hidden="1" customWidth="1" outlineLevel="1"/>
    <col min="60" max="60" width="9.140625" collapsed="1"/>
    <col min="61" max="64" width="0" hidden="1" customWidth="1" outlineLevel="1"/>
    <col min="65" max="65" width="9.140625" collapsed="1"/>
    <col min="66" max="67" width="0" hidden="1" customWidth="1" outlineLevel="1"/>
    <col min="68" max="68" width="9.140625" collapsed="1"/>
    <col min="73" max="74" width="0" hidden="1" customWidth="1" outlineLevel="1"/>
    <col min="75" max="75" width="9.140625" collapsed="1"/>
    <col min="76" max="79" width="0" hidden="1" customWidth="1" outlineLevel="1"/>
    <col min="80" max="80" width="9.140625" collapsed="1"/>
    <col min="81" max="89" width="0" hidden="1" customWidth="1" outlineLevel="1"/>
    <col min="90" max="90" width="9.140625" collapsed="1"/>
    <col min="91" max="103" width="0" hidden="1" customWidth="1" outlineLevel="1"/>
    <col min="104" max="104" width="9.140625" collapsed="1"/>
    <col min="105" max="108" width="0" hidden="1" customWidth="1" outlineLevel="1"/>
    <col min="109" max="109" width="9.140625" collapsed="1"/>
    <col min="114" max="114" width="16" customWidth="1"/>
    <col min="116" max="116" width="22.28515625" customWidth="1"/>
  </cols>
  <sheetData>
    <row r="1" spans="2:116">
      <c r="E1" s="298"/>
      <c r="F1" s="298"/>
      <c r="G1" s="298"/>
      <c r="H1" s="298"/>
      <c r="I1" s="298"/>
      <c r="J1" s="298"/>
      <c r="K1" s="298"/>
    </row>
    <row r="3" spans="2:116">
      <c r="B3" s="271"/>
      <c r="C3" s="272"/>
      <c r="D3" s="271" t="s">
        <v>2795</v>
      </c>
      <c r="E3" s="275"/>
      <c r="F3" s="275"/>
      <c r="G3" s="275"/>
      <c r="H3" s="275"/>
      <c r="I3" s="275"/>
      <c r="J3" s="275"/>
      <c r="K3" s="275"/>
      <c r="L3" s="272"/>
      <c r="M3" s="291" t="s">
        <v>7695</v>
      </c>
      <c r="N3" s="291" t="s">
        <v>7693</v>
      </c>
      <c r="O3" s="271" t="s">
        <v>7701</v>
      </c>
      <c r="P3" s="275"/>
      <c r="Q3" s="275"/>
      <c r="R3" s="307"/>
      <c r="S3" s="275" t="s">
        <v>7696</v>
      </c>
      <c r="T3" s="275" t="s">
        <v>7697</v>
      </c>
      <c r="U3" s="275" t="s">
        <v>7698</v>
      </c>
      <c r="V3" s="302" t="s">
        <v>7699</v>
      </c>
      <c r="W3" s="303" t="s">
        <v>7702</v>
      </c>
      <c r="X3" s="301" t="s">
        <v>7704</v>
      </c>
      <c r="Y3" s="302" t="s">
        <v>7705</v>
      </c>
      <c r="Z3" s="302"/>
      <c r="AA3" s="302"/>
      <c r="AB3" s="302"/>
      <c r="AC3" s="302"/>
      <c r="AD3" s="303"/>
      <c r="AE3" s="300" t="s">
        <v>7707</v>
      </c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75"/>
      <c r="BD3" s="275"/>
      <c r="BE3" s="275"/>
      <c r="BF3" s="275"/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75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75"/>
      <c r="CE3" s="275"/>
      <c r="CF3" s="275"/>
      <c r="CG3" s="275"/>
      <c r="CH3" s="275"/>
      <c r="CI3" s="275"/>
      <c r="CJ3" s="275"/>
      <c r="CK3" s="275"/>
      <c r="CL3" s="275"/>
      <c r="CM3" s="275"/>
      <c r="CN3" s="275"/>
      <c r="CO3" s="275"/>
      <c r="CP3" s="275"/>
      <c r="CQ3" s="275"/>
      <c r="CR3" s="275"/>
      <c r="CS3" s="275"/>
      <c r="CT3" s="275"/>
      <c r="CU3" s="275"/>
      <c r="CV3" s="275"/>
      <c r="CW3" s="275"/>
      <c r="CX3" s="275"/>
      <c r="CY3" s="275"/>
      <c r="CZ3" s="275"/>
      <c r="DA3" s="275"/>
      <c r="DB3" s="275"/>
      <c r="DC3" s="275"/>
      <c r="DD3" s="275"/>
      <c r="DE3" s="272"/>
      <c r="DG3" s="291" t="s">
        <v>1</v>
      </c>
      <c r="DH3" s="291" t="s">
        <v>7692</v>
      </c>
      <c r="DJ3" s="230" t="s">
        <v>7709</v>
      </c>
      <c r="DK3" s="231"/>
      <c r="DL3" s="232" t="e">
        <f t="array" aca="1" ref="DL3" ca="1">_xll.qlSwaptionVolCube2(DL5,DL6,DG5:DG12,DH5:DH11,AE4:DE4%%,AE5:DE60,DL10,DL11)</f>
        <v>#VALUE!</v>
      </c>
    </row>
    <row r="4" spans="2:116">
      <c r="B4" s="273" t="s">
        <v>1</v>
      </c>
      <c r="C4" s="274" t="s">
        <v>7692</v>
      </c>
      <c r="D4" s="273">
        <v>-200</v>
      </c>
      <c r="E4" s="276">
        <v>-100</v>
      </c>
      <c r="F4" s="276">
        <v>-50</v>
      </c>
      <c r="G4" s="276">
        <v>-25</v>
      </c>
      <c r="H4" s="276">
        <v>0</v>
      </c>
      <c r="I4" s="276">
        <v>25</v>
      </c>
      <c r="J4" s="276">
        <v>50</v>
      </c>
      <c r="K4" s="276">
        <v>100</v>
      </c>
      <c r="L4" s="274">
        <v>200</v>
      </c>
      <c r="M4" s="292" t="s">
        <v>5218</v>
      </c>
      <c r="N4" s="292" t="s">
        <v>7694</v>
      </c>
      <c r="O4" s="273" t="s">
        <v>7696</v>
      </c>
      <c r="P4" s="276" t="s">
        <v>7697</v>
      </c>
      <c r="Q4" s="276" t="s">
        <v>7698</v>
      </c>
      <c r="R4" s="304" t="s">
        <v>7699</v>
      </c>
      <c r="S4" s="304" t="s">
        <v>7700</v>
      </c>
      <c r="T4" s="304" t="s">
        <v>7700</v>
      </c>
      <c r="U4" s="304" t="s">
        <v>7700</v>
      </c>
      <c r="V4" s="304" t="s">
        <v>7700</v>
      </c>
      <c r="W4" s="305" t="s">
        <v>7703</v>
      </c>
      <c r="X4" s="306" t="s">
        <v>7701</v>
      </c>
      <c r="Y4" s="276" t="s">
        <v>7696</v>
      </c>
      <c r="Z4" s="276" t="s">
        <v>7697</v>
      </c>
      <c r="AA4" s="276" t="s">
        <v>7698</v>
      </c>
      <c r="AB4" s="304" t="s">
        <v>7699</v>
      </c>
      <c r="AC4" s="304" t="s">
        <v>7560</v>
      </c>
      <c r="AD4" s="305" t="s">
        <v>7706</v>
      </c>
      <c r="AE4" s="349">
        <f>AF4-100</f>
        <v>-1000</v>
      </c>
      <c r="AF4" s="350">
        <f>AG4-100</f>
        <v>-900</v>
      </c>
      <c r="AG4" s="350">
        <f>AH4-100</f>
        <v>-800</v>
      </c>
      <c r="AH4" s="350">
        <f>AI4-100</f>
        <v>-700</v>
      </c>
      <c r="AI4" s="350">
        <f>AJ4-100</f>
        <v>-600</v>
      </c>
      <c r="AJ4" s="350">
        <f>AK4-50</f>
        <v>-500</v>
      </c>
      <c r="AK4" s="350">
        <f>AL4-50</f>
        <v>-450</v>
      </c>
      <c r="AL4" s="350">
        <f>AM4-50</f>
        <v>-400</v>
      </c>
      <c r="AM4" s="350">
        <f>AN4-50</f>
        <v>-350</v>
      </c>
      <c r="AN4" s="350">
        <f t="shared" ref="AN4:AW4" si="0">AO4-10</f>
        <v>-300</v>
      </c>
      <c r="AO4" s="350">
        <f t="shared" si="0"/>
        <v>-290</v>
      </c>
      <c r="AP4" s="350">
        <f t="shared" si="0"/>
        <v>-280</v>
      </c>
      <c r="AQ4" s="350">
        <f t="shared" si="0"/>
        <v>-270</v>
      </c>
      <c r="AR4" s="350">
        <f t="shared" si="0"/>
        <v>-260</v>
      </c>
      <c r="AS4" s="350">
        <f t="shared" si="0"/>
        <v>-250</v>
      </c>
      <c r="AT4" s="350">
        <f t="shared" si="0"/>
        <v>-240</v>
      </c>
      <c r="AU4" s="350">
        <f t="shared" si="0"/>
        <v>-230</v>
      </c>
      <c r="AV4" s="350">
        <f t="shared" si="0"/>
        <v>-220</v>
      </c>
      <c r="AW4" s="350">
        <f t="shared" si="0"/>
        <v>-210</v>
      </c>
      <c r="AX4" s="350">
        <f t="shared" ref="AX4:BQ4" si="1">AY4-10</f>
        <v>-200</v>
      </c>
      <c r="AY4" s="350">
        <f t="shared" si="1"/>
        <v>-190</v>
      </c>
      <c r="AZ4" s="350">
        <f t="shared" si="1"/>
        <v>-180</v>
      </c>
      <c r="BA4" s="350">
        <f t="shared" si="1"/>
        <v>-170</v>
      </c>
      <c r="BB4" s="350">
        <f t="shared" si="1"/>
        <v>-160</v>
      </c>
      <c r="BC4" s="350">
        <f t="shared" si="1"/>
        <v>-150</v>
      </c>
      <c r="BD4" s="350">
        <f t="shared" si="1"/>
        <v>-140</v>
      </c>
      <c r="BE4" s="350">
        <f t="shared" si="1"/>
        <v>-130</v>
      </c>
      <c r="BF4" s="350">
        <f t="shared" si="1"/>
        <v>-120</v>
      </c>
      <c r="BG4" s="350">
        <f t="shared" si="1"/>
        <v>-110</v>
      </c>
      <c r="BH4" s="350">
        <f t="shared" si="1"/>
        <v>-100</v>
      </c>
      <c r="BI4" s="350">
        <f t="shared" si="1"/>
        <v>-90</v>
      </c>
      <c r="BJ4" s="350">
        <f t="shared" si="1"/>
        <v>-80</v>
      </c>
      <c r="BK4" s="350">
        <f t="shared" si="1"/>
        <v>-70</v>
      </c>
      <c r="BL4" s="350">
        <f t="shared" si="1"/>
        <v>-60</v>
      </c>
      <c r="BM4" s="350">
        <f t="shared" si="1"/>
        <v>-50</v>
      </c>
      <c r="BN4" s="350">
        <f t="shared" si="1"/>
        <v>-40</v>
      </c>
      <c r="BO4" s="350">
        <f t="shared" si="1"/>
        <v>-30</v>
      </c>
      <c r="BP4" s="350">
        <f t="shared" si="1"/>
        <v>-20</v>
      </c>
      <c r="BQ4" s="348">
        <f t="shared" si="1"/>
        <v>-10</v>
      </c>
      <c r="BR4" s="276">
        <v>0</v>
      </c>
      <c r="BS4" s="349">
        <f>BR4+10</f>
        <v>10</v>
      </c>
      <c r="BT4" s="350">
        <f t="shared" ref="BT4:CV4" si="2">BS4+10</f>
        <v>20</v>
      </c>
      <c r="BU4" s="350">
        <f t="shared" si="2"/>
        <v>30</v>
      </c>
      <c r="BV4" s="350">
        <f t="shared" si="2"/>
        <v>40</v>
      </c>
      <c r="BW4" s="350">
        <f t="shared" si="2"/>
        <v>50</v>
      </c>
      <c r="BX4" s="350">
        <f t="shared" si="2"/>
        <v>60</v>
      </c>
      <c r="BY4" s="350">
        <f t="shared" si="2"/>
        <v>70</v>
      </c>
      <c r="BZ4" s="350">
        <f t="shared" si="2"/>
        <v>80</v>
      </c>
      <c r="CA4" s="350">
        <f t="shared" si="2"/>
        <v>90</v>
      </c>
      <c r="CB4" s="350">
        <f t="shared" si="2"/>
        <v>100</v>
      </c>
      <c r="CC4" s="350">
        <f t="shared" si="2"/>
        <v>110</v>
      </c>
      <c r="CD4" s="350">
        <f t="shared" si="2"/>
        <v>120</v>
      </c>
      <c r="CE4" s="350">
        <f t="shared" si="2"/>
        <v>130</v>
      </c>
      <c r="CF4" s="350">
        <f t="shared" si="2"/>
        <v>140</v>
      </c>
      <c r="CG4" s="350">
        <f t="shared" si="2"/>
        <v>150</v>
      </c>
      <c r="CH4" s="350">
        <f t="shared" si="2"/>
        <v>160</v>
      </c>
      <c r="CI4" s="350">
        <f t="shared" si="2"/>
        <v>170</v>
      </c>
      <c r="CJ4" s="350">
        <f t="shared" si="2"/>
        <v>180</v>
      </c>
      <c r="CK4" s="350">
        <f t="shared" si="2"/>
        <v>190</v>
      </c>
      <c r="CL4" s="350">
        <f t="shared" si="2"/>
        <v>200</v>
      </c>
      <c r="CM4" s="350">
        <f t="shared" si="2"/>
        <v>210</v>
      </c>
      <c r="CN4" s="350">
        <f t="shared" si="2"/>
        <v>220</v>
      </c>
      <c r="CO4" s="350">
        <f t="shared" si="2"/>
        <v>230</v>
      </c>
      <c r="CP4" s="350">
        <f t="shared" si="2"/>
        <v>240</v>
      </c>
      <c r="CQ4" s="350">
        <f t="shared" si="2"/>
        <v>250</v>
      </c>
      <c r="CR4" s="350">
        <f t="shared" si="2"/>
        <v>260</v>
      </c>
      <c r="CS4" s="350">
        <f t="shared" si="2"/>
        <v>270</v>
      </c>
      <c r="CT4" s="350">
        <f t="shared" si="2"/>
        <v>280</v>
      </c>
      <c r="CU4" s="350">
        <f t="shared" si="2"/>
        <v>290</v>
      </c>
      <c r="CV4" s="350">
        <f t="shared" si="2"/>
        <v>300</v>
      </c>
      <c r="CW4" s="350">
        <f>CV4+50</f>
        <v>350</v>
      </c>
      <c r="CX4" s="350">
        <f>CW4+50</f>
        <v>400</v>
      </c>
      <c r="CY4" s="350">
        <f>CX4+50</f>
        <v>450</v>
      </c>
      <c r="CZ4" s="350">
        <f>CY4+50</f>
        <v>500</v>
      </c>
      <c r="DA4" s="350">
        <f>CZ4+100</f>
        <v>600</v>
      </c>
      <c r="DB4" s="350">
        <f>DA4+100</f>
        <v>700</v>
      </c>
      <c r="DC4" s="350">
        <f>DB4+100</f>
        <v>800</v>
      </c>
      <c r="DD4" s="350">
        <f>DC4+100</f>
        <v>900</v>
      </c>
      <c r="DE4" s="348">
        <f>DD4+100</f>
        <v>1000</v>
      </c>
      <c r="DG4" s="292" t="s">
        <v>7708</v>
      </c>
      <c r="DH4" s="292" t="s">
        <v>7708</v>
      </c>
      <c r="DJ4" s="233" t="s">
        <v>7560</v>
      </c>
      <c r="DK4" s="234"/>
      <c r="DL4" s="235" t="str">
        <f ca="1">_xll.ohRangeRetrieveError(DL3)</f>
        <v/>
      </c>
    </row>
    <row r="5" spans="2:116">
      <c r="B5" s="271" t="s">
        <v>209</v>
      </c>
      <c r="C5" s="272" t="s">
        <v>41</v>
      </c>
      <c r="D5" s="279" t="str">
        <f ca="1">IFERROR(VLOOKUP("EUR FWD PREM"&amp;D$4&amp;" "&amp;$B5&amp;$C5,SwaptionVolCalculation!$F:$AR,38,FALSE),"")</f>
        <v/>
      </c>
      <c r="E5" s="280" t="str">
        <f ca="1">IFERROR(VLOOKUP("EUR FWD PREM"&amp;E$4&amp;" "&amp;$B5&amp;$C5,SwaptionVolCalculation!$F:$AR,38,FALSE),"")</f>
        <v/>
      </c>
      <c r="F5" s="280" t="str">
        <f ca="1">IFERROR(VLOOKUP("EUR FWD PREM"&amp;F$4&amp;" "&amp;$B5&amp;$C5,SwaptionVolCalculation!$F:$AR,38,FALSE),"")</f>
        <v/>
      </c>
      <c r="G5" s="280" t="str">
        <f ca="1">IFERROR(VLOOKUP("EUR FWD PREM"&amp;G$4&amp;" "&amp;$B5&amp;$C5,SwaptionVolCalculation!$F:$AR,38,FALSE),"")</f>
        <v/>
      </c>
      <c r="H5" s="280" t="str">
        <f ca="1">IFERROR(VLOOKUP($B5&amp;$C5,SwaptionVolCalculation!$F:$AR,38,FALSE),"")</f>
        <v/>
      </c>
      <c r="I5" s="280" t="str">
        <f ca="1">IFERROR(VLOOKUP("EUR FWD PREM "&amp;I$4&amp;" "&amp;$B5&amp;$C5,SwaptionVolCalculation!$F:$AR,38,FALSE),"")</f>
        <v/>
      </c>
      <c r="J5" s="280" t="str">
        <f ca="1">IFERROR(VLOOKUP("EUR FWD PREM "&amp;J$4&amp;" "&amp;$B5&amp;$C5,SwaptionVolCalculation!$F:$AR,38,FALSE),"")</f>
        <v/>
      </c>
      <c r="K5" s="280" t="str">
        <f ca="1">IFERROR(VLOOKUP("EUR FWD PREM "&amp;K$4&amp;" "&amp;$B5&amp;$C5,SwaptionVolCalculation!$F:$AR,38,FALSE),"")</f>
        <v/>
      </c>
      <c r="L5" s="281" t="str">
        <f ca="1">IFERROR(VLOOKUP("EUR FWD PREM "&amp;L$4&amp;" "&amp;$B5&amp;$C5,SwaptionVolCalculation!$F:$AR,38,FALSE),"")</f>
        <v/>
      </c>
      <c r="M5" s="293">
        <f ca="1">IFERROR(VLOOKUP($B5&amp;$C5,SwaptionVolCalculation!$F:$AR,6,FALSE),"")</f>
        <v>42306</v>
      </c>
      <c r="N5" s="288" t="str">
        <f ca="1">IFERROR(VLOOKUP($B5&amp;$C5,SwaptionVolCalculation!$F:$AR,26,FALSE),"")</f>
        <v/>
      </c>
      <c r="O5" s="308">
        <v>6.98241932778636E-2</v>
      </c>
      <c r="P5" s="309">
        <v>0.7</v>
      </c>
      <c r="Q5" s="310">
        <v>0.72053629975873978</v>
      </c>
      <c r="R5" s="310">
        <v>0.4226718382179252</v>
      </c>
      <c r="S5" s="311" t="b">
        <v>0</v>
      </c>
      <c r="T5" s="311" t="b">
        <v>1</v>
      </c>
      <c r="U5" s="312" t="b">
        <v>1</v>
      </c>
      <c r="V5" s="312" t="b">
        <v>1</v>
      </c>
      <c r="W5" s="313">
        <v>0.01</v>
      </c>
      <c r="X5" s="323" t="e">
        <f t="array" aca="1" ref="X5" ca="1">_xll.qlSabrInterpolatedSmileSection(,M5,N5,shrinkTable(E$4:K$4,E5:K5,TRUE)%%,TRUE,H5,shrinkTable(E$4:K$4,E5:K5,FALSE)-H5,O5,P5,Q5,R5,S5,T5,U5,V5,,,,,W5,TRUE)</f>
        <v>#VALUE!</v>
      </c>
      <c r="Y5" s="324" t="e">
        <f ca="1">_xll.qlSabrInterpolatedSmileSectionAlpha(X5)</f>
        <v>#VALUE!</v>
      </c>
      <c r="Z5" s="324" t="e">
        <f ca="1">_xll.qlSabrInterpolatedSmileSectionBeta(X5)</f>
        <v>#VALUE!</v>
      </c>
      <c r="AA5" s="324" t="e">
        <f ca="1">_xll.qlSabrInterpolatedSmileSectionNu(X5)</f>
        <v>#VALUE!</v>
      </c>
      <c r="AB5" s="324" t="e">
        <f ca="1">_xll.qlSabrInterpolatedSmileSectionRho(X5)</f>
        <v>#VALUE!</v>
      </c>
      <c r="AC5" s="325" t="e">
        <f ca="1">_xll.qlSabrInterpolatedSmileSectionError(X5)</f>
        <v>#VALUE!</v>
      </c>
      <c r="AD5" s="326" t="e">
        <f ca="1">_xll.qlSabrInterpolatedSmileSectionMaxError(X5)</f>
        <v>#VALUE!</v>
      </c>
      <c r="AE5" s="323">
        <f ca="1">IFERROR(_xll.qlSmileSectionVolatility($X5,$N5+AE$4%%)-$H5,BO5)</f>
        <v>0</v>
      </c>
      <c r="AF5" s="324">
        <f ca="1">IFERROR(_xll.qlSmileSectionVolatility($X5,$N5+AF$4%%)-$H5,AG5)</f>
        <v>0</v>
      </c>
      <c r="AG5" s="324">
        <f ca="1">IFERROR(_xll.qlSmileSectionVolatility($X5,$N5+AG$4%%)-$H5,AH5)</f>
        <v>0</v>
      </c>
      <c r="AH5" s="324">
        <f ca="1">IFERROR(_xll.qlSmileSectionVolatility($X5,$N5+AH$4%%)-$H5,AI5)</f>
        <v>0</v>
      </c>
      <c r="AI5" s="324">
        <f ca="1">IFERROR(_xll.qlSmileSectionVolatility($X5,$N5+AI$4%%)-$H5,AJ5)</f>
        <v>0</v>
      </c>
      <c r="AJ5" s="324">
        <f ca="1">IFERROR(_xll.qlSmileSectionVolatility($X5,$N5+AJ$4%%)-$H5,AK5)</f>
        <v>0</v>
      </c>
      <c r="AK5" s="324">
        <f ca="1">IFERROR(_xll.qlSmileSectionVolatility($X5,$N5+AK$4%%)-$H5,AL5)</f>
        <v>0</v>
      </c>
      <c r="AL5" s="324">
        <f ca="1">IFERROR(_xll.qlSmileSectionVolatility($X5,$N5+AL$4%%)-$H5,AM5)</f>
        <v>0</v>
      </c>
      <c r="AM5" s="324">
        <f ca="1">IFERROR(_xll.qlSmileSectionVolatility($X5,$N5+AM$4%%)-$H5,AN5)</f>
        <v>0</v>
      </c>
      <c r="AN5" s="324">
        <f ca="1">IFERROR(_xll.qlSmileSectionVolatility($X5,$N5+AN$4%%)-$H5,AO5)</f>
        <v>0</v>
      </c>
      <c r="AO5" s="324">
        <f ca="1">IFERROR(_xll.qlSmileSectionVolatility($X5,$N5+AO$4%%)-$H5,AP5)</f>
        <v>0</v>
      </c>
      <c r="AP5" s="324">
        <f ca="1">IFERROR(_xll.qlSmileSectionVolatility($X5,$N5+AP$4%%)-$H5,AQ5)</f>
        <v>0</v>
      </c>
      <c r="AQ5" s="324">
        <f ca="1">IFERROR(_xll.qlSmileSectionVolatility($X5,$N5+AQ$4%%)-$H5,AR5)</f>
        <v>0</v>
      </c>
      <c r="AR5" s="324">
        <f ca="1">IFERROR(_xll.qlSmileSectionVolatility($X5,$N5+AR$4%%)-$H5,AS5)</f>
        <v>0</v>
      </c>
      <c r="AS5" s="324">
        <f ca="1">IFERROR(_xll.qlSmileSectionVolatility($X5,$N5+AS$4%%)-$H5,AT5)</f>
        <v>0</v>
      </c>
      <c r="AT5" s="324">
        <f ca="1">IFERROR(_xll.qlSmileSectionVolatility($X5,$N5+AT$4%%)-$H5,AU5)</f>
        <v>0</v>
      </c>
      <c r="AU5" s="324">
        <f ca="1">IFERROR(_xll.qlSmileSectionVolatility($X5,$N5+AU$4%%)-$H5,AV5)</f>
        <v>0</v>
      </c>
      <c r="AV5" s="324">
        <f ca="1">IFERROR(_xll.qlSmileSectionVolatility($X5,$N5+AV$4%%)-$H5,AW5)</f>
        <v>0</v>
      </c>
      <c r="AW5" s="324">
        <f ca="1">IFERROR(_xll.qlSmileSectionVolatility($X5,$N5+AW$4%%)-$H5,AX5)</f>
        <v>0</v>
      </c>
      <c r="AX5" s="324">
        <f ca="1">IFERROR(_xll.qlSmileSectionVolatility($X5,$N5+AX$4%%)-$H5,AY5)</f>
        <v>0</v>
      </c>
      <c r="AY5" s="324">
        <f ca="1">IFERROR(_xll.qlSmileSectionVolatility($X5,$N5+AY$4%%)-$H5,AZ5)</f>
        <v>0</v>
      </c>
      <c r="AZ5" s="324">
        <f ca="1">IFERROR(_xll.qlSmileSectionVolatility($X5,$N5+AZ$4%%)-$H5,BA5)</f>
        <v>0</v>
      </c>
      <c r="BA5" s="324">
        <f ca="1">IFERROR(_xll.qlSmileSectionVolatility($X5,$N5+BA$4%%)-$H5,BB5)</f>
        <v>0</v>
      </c>
      <c r="BB5" s="324">
        <f ca="1">IFERROR(_xll.qlSmileSectionVolatility($X5,$N5+BB$4%%)-$H5,BC5)</f>
        <v>0</v>
      </c>
      <c r="BC5" s="324">
        <f ca="1">IFERROR(_xll.qlSmileSectionVolatility($X5,$N5+BC$4%%)-$H5,BD5)</f>
        <v>0</v>
      </c>
      <c r="BD5" s="324">
        <f ca="1">IFERROR(_xll.qlSmileSectionVolatility($X5,$N5+BD$4%%)-$H5,BE5)</f>
        <v>0</v>
      </c>
      <c r="BE5" s="324">
        <f ca="1">IFERROR(_xll.qlSmileSectionVolatility($X5,$N5+BE$4%%)-$H5,BF5)</f>
        <v>0</v>
      </c>
      <c r="BF5" s="324">
        <f ca="1">IFERROR(_xll.qlSmileSectionVolatility($X5,$N5+BF$4%%)-$H5,BG5)</f>
        <v>0</v>
      </c>
      <c r="BG5" s="324">
        <f ca="1">IFERROR(_xll.qlSmileSectionVolatility($X5,$N5+BG$4%%)-$H5,BH5)</f>
        <v>0</v>
      </c>
      <c r="BH5" s="324">
        <f ca="1">IFERROR(_xll.qlSmileSectionVolatility($X5,$N5+BH$4%%)-$H5,BI5)</f>
        <v>0</v>
      </c>
      <c r="BI5" s="324">
        <f ca="1">IFERROR(_xll.qlSmileSectionVolatility($X5,$N5+BI$4%%)-$H5,BJ5)</f>
        <v>0</v>
      </c>
      <c r="BJ5" s="324">
        <f ca="1">IFERROR(_xll.qlSmileSectionVolatility($X5,$N5+BJ$4%%)-$H5,BK5)</f>
        <v>0</v>
      </c>
      <c r="BK5" s="324">
        <f ca="1">IFERROR(_xll.qlSmileSectionVolatility($X5,$N5+BK$4%%)-$H5,BL5)</f>
        <v>0</v>
      </c>
      <c r="BL5" s="324">
        <f ca="1">IFERROR(_xll.qlSmileSectionVolatility($X5,$N5+BL$4%%)-$H5,BM5)</f>
        <v>0</v>
      </c>
      <c r="BM5" s="324">
        <f ca="1">IFERROR(_xll.qlSmileSectionVolatility($X5,$N5+BM$4%%)-$H5,BN5)</f>
        <v>0</v>
      </c>
      <c r="BN5" s="324">
        <f ca="1">IFERROR(_xll.qlSmileSectionVolatility($X5,$N5+BN$4%%)-$H5,BO5)</f>
        <v>0</v>
      </c>
      <c r="BO5" s="324">
        <f ca="1">IFERROR(_xll.qlSmileSectionVolatility($X5,$N5+BO$4%%)-$H5,BP5)</f>
        <v>0</v>
      </c>
      <c r="BP5" s="324">
        <f ca="1">IFERROR(_xll.qlSmileSectionVolatility($X5,$N5+BP$4%%)-$H5,BQ5)</f>
        <v>0</v>
      </c>
      <c r="BQ5" s="335">
        <f ca="1">IFERROR(_xll.qlSmileSectionVolatility($X5,$N5+BQ$4%%)-$H5,BR5)</f>
        <v>0</v>
      </c>
      <c r="BR5" s="310">
        <v>0</v>
      </c>
      <c r="BS5" s="323">
        <f ca="1">IFERROR(_xll.qlSmileSectionVolatility($X5,$N5+BS$4%%)-$H5,BR5)</f>
        <v>0</v>
      </c>
      <c r="BT5" s="324">
        <f ca="1">IFERROR(_xll.qlSmileSectionVolatility($X5,$N5+BT$4%%)-$H5,AG5)</f>
        <v>0</v>
      </c>
      <c r="BU5" s="324">
        <f ca="1">IFERROR(_xll.qlSmileSectionVolatility($X5,$N5+BU$4%%)-$H5,BT5)</f>
        <v>0</v>
      </c>
      <c r="BV5" s="324">
        <f ca="1">IFERROR(_xll.qlSmileSectionVolatility($X5,$N5+BV$4%%)-$H5,AI5)</f>
        <v>0</v>
      </c>
      <c r="BW5" s="324">
        <f ca="1">IFERROR(_xll.qlSmileSectionVolatility($X5,$N5+BW$4%%)-$H5,BV5)</f>
        <v>0</v>
      </c>
      <c r="BX5" s="324">
        <f ca="1">IFERROR(_xll.qlSmileSectionVolatility($X5,$N5+BX$4%%)-$H5,AK5)</f>
        <v>0</v>
      </c>
      <c r="BY5" s="324">
        <f ca="1">IFERROR(_xll.qlSmileSectionVolatility($X5,$N5+BY$4%%)-$H5,BX5)</f>
        <v>0</v>
      </c>
      <c r="BZ5" s="324">
        <f ca="1">IFERROR(_xll.qlSmileSectionVolatility($X5,$N5+BZ$4%%)-$H5,AM5)</f>
        <v>0</v>
      </c>
      <c r="CA5" s="324">
        <f ca="1">IFERROR(_xll.qlSmileSectionVolatility($X5,$N5+CA$4%%)-$H5,BZ5)</f>
        <v>0</v>
      </c>
      <c r="CB5" s="324">
        <f ca="1">IFERROR(_xll.qlSmileSectionVolatility($X5,$N5+CB$4%%)-$H5,AO5)</f>
        <v>0</v>
      </c>
      <c r="CC5" s="324">
        <f ca="1">IFERROR(_xll.qlSmileSectionVolatility($X5,$N5+CC$4%%)-$H5,CB5)</f>
        <v>0</v>
      </c>
      <c r="CD5" s="324">
        <f ca="1">IFERROR(_xll.qlSmileSectionVolatility($X5,$N5+CD$4%%)-$H5,AQ5)</f>
        <v>0</v>
      </c>
      <c r="CE5" s="324">
        <f ca="1">IFERROR(_xll.qlSmileSectionVolatility($X5,$N5+CE$4%%)-$H5,CD5)</f>
        <v>0</v>
      </c>
      <c r="CF5" s="324">
        <f ca="1">IFERROR(_xll.qlSmileSectionVolatility($X5,$N5+CF$4%%)-$H5,AS5)</f>
        <v>0</v>
      </c>
      <c r="CG5" s="324">
        <f ca="1">IFERROR(_xll.qlSmileSectionVolatility($X5,$N5+CG$4%%)-$H5,CF5)</f>
        <v>0</v>
      </c>
      <c r="CH5" s="324">
        <f ca="1">IFERROR(_xll.qlSmileSectionVolatility($X5,$N5+CH$4%%)-$H5,AU5)</f>
        <v>0</v>
      </c>
      <c r="CI5" s="324">
        <f ca="1">IFERROR(_xll.qlSmileSectionVolatility($X5,$N5+CI$4%%)-$H5,CH5)</f>
        <v>0</v>
      </c>
      <c r="CJ5" s="324">
        <f ca="1">IFERROR(_xll.qlSmileSectionVolatility($X5,$N5+CJ$4%%)-$H5,AW5)</f>
        <v>0</v>
      </c>
      <c r="CK5" s="324">
        <f ca="1">IFERROR(_xll.qlSmileSectionVolatility($X5,$N5+CK$4%%)-$H5,CJ5)</f>
        <v>0</v>
      </c>
      <c r="CL5" s="324">
        <f ca="1">IFERROR(_xll.qlSmileSectionVolatility($X5,$N5+CL$4%%)-$H5,AY5)</f>
        <v>0</v>
      </c>
      <c r="CM5" s="324">
        <f ca="1">IFERROR(_xll.qlSmileSectionVolatility($X5,$N5+CM$4%%)-$H5,CL5)</f>
        <v>0</v>
      </c>
      <c r="CN5" s="324">
        <f ca="1">IFERROR(_xll.qlSmileSectionVolatility($X5,$N5+CN$4%%)-$H5,BA5)</f>
        <v>0</v>
      </c>
      <c r="CO5" s="324">
        <f ca="1">IFERROR(_xll.qlSmileSectionVolatility($X5,$N5+CO$4%%)-$H5,CN5)</f>
        <v>0</v>
      </c>
      <c r="CP5" s="324">
        <f ca="1">IFERROR(_xll.qlSmileSectionVolatility($X5,$N5+CP$4%%)-$H5,BC5)</f>
        <v>0</v>
      </c>
      <c r="CQ5" s="324">
        <f ca="1">IFERROR(_xll.qlSmileSectionVolatility($X5,$N5+CQ$4%%)-$H5,CP5)</f>
        <v>0</v>
      </c>
      <c r="CR5" s="324">
        <f ca="1">IFERROR(_xll.qlSmileSectionVolatility($X5,$N5+CR$4%%)-$H5,BE5)</f>
        <v>0</v>
      </c>
      <c r="CS5" s="324">
        <f ca="1">IFERROR(_xll.qlSmileSectionVolatility($X5,$N5+CS$4%%)-$H5,CR5)</f>
        <v>0</v>
      </c>
      <c r="CT5" s="324">
        <f ca="1">IFERROR(_xll.qlSmileSectionVolatility($X5,$N5+CT$4%%)-$H5,BG5)</f>
        <v>0</v>
      </c>
      <c r="CU5" s="324">
        <f ca="1">IFERROR(_xll.qlSmileSectionVolatility($X5,$N5+CU$4%%)-$H5,CT5)</f>
        <v>0</v>
      </c>
      <c r="CV5" s="324">
        <f ca="1">IFERROR(_xll.qlSmileSectionVolatility($X5,$N5+CV$4%%)-$H5,BI5)</f>
        <v>0</v>
      </c>
      <c r="CW5" s="324">
        <f ca="1">IFERROR(_xll.qlSmileSectionVolatility($X5,$N5+CW$4%%)-$H5,CV5)</f>
        <v>0</v>
      </c>
      <c r="CX5" s="324">
        <f ca="1">IFERROR(_xll.qlSmileSectionVolatility($X5,$N5+CX$4%%)-$H5,BK5)</f>
        <v>0</v>
      </c>
      <c r="CY5" s="324">
        <f ca="1">IFERROR(_xll.qlSmileSectionVolatility($X5,$N5+CY$4%%)-$H5,CX5)</f>
        <v>0</v>
      </c>
      <c r="CZ5" s="324">
        <f ca="1">IFERROR(_xll.qlSmileSectionVolatility($X5,$N5+CZ$4%%)-$H5,BM5)</f>
        <v>0</v>
      </c>
      <c r="DA5" s="324">
        <f ca="1">IFERROR(_xll.qlSmileSectionVolatility($X5,$N5+DA$4%%)-$H5,CZ5)</f>
        <v>0</v>
      </c>
      <c r="DB5" s="324">
        <f ca="1">IFERROR(_xll.qlSmileSectionVolatility($X5,$N5+DB$4%%)-$H5,BO5)</f>
        <v>0</v>
      </c>
      <c r="DC5" s="324">
        <f ca="1">IFERROR(_xll.qlSmileSectionVolatility($X5,$N5+DC$4%%)-$H5,DB5)</f>
        <v>0</v>
      </c>
      <c r="DD5" s="324">
        <f ca="1">IFERROR(_xll.qlSmileSectionVolatility($X5,$N5+DD$4%%)-$H5,BQ5)</f>
        <v>0</v>
      </c>
      <c r="DE5" s="335" t="e">
        <f ca="1">IFERROR(_xll.qlSmileSectionVolatility($X5,$N5+DE$4%%)-$H5,#REF!)</f>
        <v>#REF!</v>
      </c>
      <c r="DG5" s="340" t="s">
        <v>209</v>
      </c>
      <c r="DH5" s="340" t="s">
        <v>41</v>
      </c>
      <c r="DJ5" s="236" t="s">
        <v>7551</v>
      </c>
      <c r="DK5" s="237"/>
      <c r="DL5" s="238" t="s">
        <v>7714</v>
      </c>
    </row>
    <row r="6" spans="2:116">
      <c r="B6" s="277" t="s">
        <v>209</v>
      </c>
      <c r="C6" s="278" t="s">
        <v>42</v>
      </c>
      <c r="D6" s="282" t="str">
        <f ca="1">IFERROR(VLOOKUP("EUR FWD PREM"&amp;D$4&amp;" "&amp;$B6&amp;$C6,SwaptionVolCalculation!$F:$AR,38,FALSE),"")</f>
        <v/>
      </c>
      <c r="E6" s="283" t="str">
        <f ca="1">IFERROR(VLOOKUP("EUR FWD PREM"&amp;E$4&amp;" "&amp;$B6&amp;$C6,SwaptionVolCalculation!$F:$AR,38,FALSE),"")</f>
        <v/>
      </c>
      <c r="F6" s="283" t="str">
        <f ca="1">IFERROR(VLOOKUP("EUR FWD PREM"&amp;F$4&amp;" "&amp;$B6&amp;$C6,SwaptionVolCalculation!$F:$AR,38,FALSE),"")</f>
        <v/>
      </c>
      <c r="G6" s="283" t="str">
        <f ca="1">IFERROR(VLOOKUP("EUR FWD PREM"&amp;G$4&amp;" "&amp;$B6&amp;$C6,SwaptionVolCalculation!$F:$AR,38,FALSE),"")</f>
        <v/>
      </c>
      <c r="H6" s="283" t="str">
        <f ca="1">IFERROR(VLOOKUP($B6&amp;$C6,SwaptionVolCalculation!$F:$AR,38,FALSE),"")</f>
        <v/>
      </c>
      <c r="I6" s="283" t="str">
        <f ca="1">IFERROR(VLOOKUP("EUR FWD PREM "&amp;I$4&amp;" "&amp;$B6&amp;$C6,SwaptionVolCalculation!$F:$AR,38,FALSE),"")</f>
        <v/>
      </c>
      <c r="J6" s="283" t="str">
        <f ca="1">IFERROR(VLOOKUP("EUR FWD PREM "&amp;J$4&amp;" "&amp;$B6&amp;$C6,SwaptionVolCalculation!$F:$AR,38,FALSE),"")</f>
        <v/>
      </c>
      <c r="K6" s="283" t="str">
        <f ca="1">IFERROR(VLOOKUP("EUR FWD PREM "&amp;K$4&amp;" "&amp;$B6&amp;$C6,SwaptionVolCalculation!$F:$AR,38,FALSE),"")</f>
        <v/>
      </c>
      <c r="L6" s="284" t="str">
        <f ca="1">IFERROR(VLOOKUP("EUR FWD PREM "&amp;L$4&amp;" "&amp;$B6&amp;$C6,SwaptionVolCalculation!$F:$AR,38,FALSE),"")</f>
        <v/>
      </c>
      <c r="M6" s="294">
        <f ca="1">IFERROR(VLOOKUP($B6&amp;$C6,SwaptionVolCalculation!$F:$AR,6,FALSE),"")</f>
        <v>42306</v>
      </c>
      <c r="N6" s="289" t="str">
        <f ca="1">IFERROR(VLOOKUP($B6&amp;$C6,SwaptionVolCalculation!$F:$AR,26,FALSE),"")</f>
        <v/>
      </c>
      <c r="O6" s="314">
        <v>6.98241932778636E-2</v>
      </c>
      <c r="P6" s="297">
        <v>0.7</v>
      </c>
      <c r="Q6" s="296">
        <v>0.72053629975873978</v>
      </c>
      <c r="R6" s="296">
        <v>0.4226718382179252</v>
      </c>
      <c r="S6" s="315" t="b">
        <v>0</v>
      </c>
      <c r="T6" s="315" t="b">
        <v>1</v>
      </c>
      <c r="U6" s="316" t="b">
        <v>1</v>
      </c>
      <c r="V6" s="316" t="b">
        <v>1</v>
      </c>
      <c r="W6" s="317">
        <v>0.01</v>
      </c>
      <c r="X6" s="327" t="e">
        <f t="array" aca="1" ref="X6" ca="1">_xll.qlSabrInterpolatedSmileSection(,M6,N6,shrinkTable(E$4:K$4,E6:K6,TRUE)%%,TRUE,H6,shrinkTable(E$4:K$4,E6:K6,FALSE)-H6,O6,P6,Q6,R6,S6,T6,U6,V6,,,,,W6,TRUE)</f>
        <v>#VALUE!</v>
      </c>
      <c r="Y6" s="328" t="e">
        <f ca="1">_xll.qlSabrInterpolatedSmileSectionAlpha(X6)</f>
        <v>#VALUE!</v>
      </c>
      <c r="Z6" s="328" t="e">
        <f ca="1">_xll.qlSabrInterpolatedSmileSectionBeta(X6)</f>
        <v>#VALUE!</v>
      </c>
      <c r="AA6" s="328" t="e">
        <f ca="1">_xll.qlSabrInterpolatedSmileSectionNu(X6)</f>
        <v>#VALUE!</v>
      </c>
      <c r="AB6" s="328" t="e">
        <f ca="1">_xll.qlSabrInterpolatedSmileSectionRho(X6)</f>
        <v>#VALUE!</v>
      </c>
      <c r="AC6" s="329" t="e">
        <f ca="1">_xll.qlSabrInterpolatedSmileSectionError(X6)</f>
        <v>#VALUE!</v>
      </c>
      <c r="AD6" s="330" t="e">
        <f ca="1">_xll.qlSabrInterpolatedSmileSectionMaxError(X6)</f>
        <v>#VALUE!</v>
      </c>
      <c r="AE6" s="327">
        <f ca="1">IFERROR(_xll.qlSmileSectionVolatility($X6,$N6+AE$4%%)-$H6,BO6)</f>
        <v>0</v>
      </c>
      <c r="AF6" s="328">
        <f ca="1">IFERROR(_xll.qlSmileSectionVolatility($X6,$N6+AF$4%%)-$H6,AG6)</f>
        <v>0</v>
      </c>
      <c r="AG6" s="328">
        <f ca="1">IFERROR(_xll.qlSmileSectionVolatility($X6,$N6+AG$4%%)-$H6,AH6)</f>
        <v>0</v>
      </c>
      <c r="AH6" s="328">
        <f ca="1">IFERROR(_xll.qlSmileSectionVolatility($X6,$N6+AH$4%%)-$H6,AI6)</f>
        <v>0</v>
      </c>
      <c r="AI6" s="328">
        <f ca="1">IFERROR(_xll.qlSmileSectionVolatility($X6,$N6+AI$4%%)-$H6,AJ6)</f>
        <v>0</v>
      </c>
      <c r="AJ6" s="328">
        <f ca="1">IFERROR(_xll.qlSmileSectionVolatility($X6,$N6+AJ$4%%)-$H6,AK6)</f>
        <v>0</v>
      </c>
      <c r="AK6" s="328">
        <f ca="1">IFERROR(_xll.qlSmileSectionVolatility($X6,$N6+AK$4%%)-$H6,AL6)</f>
        <v>0</v>
      </c>
      <c r="AL6" s="328">
        <f ca="1">IFERROR(_xll.qlSmileSectionVolatility($X6,$N6+AL$4%%)-$H6,AM6)</f>
        <v>0</v>
      </c>
      <c r="AM6" s="328">
        <f ca="1">IFERROR(_xll.qlSmileSectionVolatility($X6,$N6+AM$4%%)-$H6,AN6)</f>
        <v>0</v>
      </c>
      <c r="AN6" s="328">
        <f ca="1">IFERROR(_xll.qlSmileSectionVolatility($X6,$N6+AN$4%%)-$H6,AO6)</f>
        <v>0</v>
      </c>
      <c r="AO6" s="328">
        <f ca="1">IFERROR(_xll.qlSmileSectionVolatility($X6,$N6+AO$4%%)-$H6,AP6)</f>
        <v>0</v>
      </c>
      <c r="AP6" s="328">
        <f ca="1">IFERROR(_xll.qlSmileSectionVolatility($X6,$N6+AP$4%%)-$H6,AQ6)</f>
        <v>0</v>
      </c>
      <c r="AQ6" s="328">
        <f ca="1">IFERROR(_xll.qlSmileSectionVolatility($X6,$N6+AQ$4%%)-$H6,AR6)</f>
        <v>0</v>
      </c>
      <c r="AR6" s="328">
        <f ca="1">IFERROR(_xll.qlSmileSectionVolatility($X6,$N6+AR$4%%)-$H6,AS6)</f>
        <v>0</v>
      </c>
      <c r="AS6" s="328">
        <f ca="1">IFERROR(_xll.qlSmileSectionVolatility($X6,$N6+AS$4%%)-$H6,AT6)</f>
        <v>0</v>
      </c>
      <c r="AT6" s="328">
        <f ca="1">IFERROR(_xll.qlSmileSectionVolatility($X6,$N6+AT$4%%)-$H6,AU6)</f>
        <v>0</v>
      </c>
      <c r="AU6" s="328">
        <f ca="1">IFERROR(_xll.qlSmileSectionVolatility($X6,$N6+AU$4%%)-$H6,AV6)</f>
        <v>0</v>
      </c>
      <c r="AV6" s="328">
        <f ca="1">IFERROR(_xll.qlSmileSectionVolatility($X6,$N6+AV$4%%)-$H6,AW6)</f>
        <v>0</v>
      </c>
      <c r="AW6" s="328">
        <f ca="1">IFERROR(_xll.qlSmileSectionVolatility($X6,$N6+AW$4%%)-$H6,AX6)</f>
        <v>0</v>
      </c>
      <c r="AX6" s="328">
        <f ca="1">IFERROR(_xll.qlSmileSectionVolatility($X6,$N6+AX$4%%)-$H6,AY6)</f>
        <v>0</v>
      </c>
      <c r="AY6" s="328">
        <f ca="1">IFERROR(_xll.qlSmileSectionVolatility($X6,$N6+AY$4%%)-$H6,AZ6)</f>
        <v>0</v>
      </c>
      <c r="AZ6" s="328">
        <f ca="1">IFERROR(_xll.qlSmileSectionVolatility($X6,$N6+AZ$4%%)-$H6,BA6)</f>
        <v>0</v>
      </c>
      <c r="BA6" s="328">
        <f ca="1">IFERROR(_xll.qlSmileSectionVolatility($X6,$N6+BA$4%%)-$H6,BB6)</f>
        <v>0</v>
      </c>
      <c r="BB6" s="328">
        <f ca="1">IFERROR(_xll.qlSmileSectionVolatility($X6,$N6+BB$4%%)-$H6,BC6)</f>
        <v>0</v>
      </c>
      <c r="BC6" s="328">
        <f ca="1">IFERROR(_xll.qlSmileSectionVolatility($X6,$N6+BC$4%%)-$H6,BD6)</f>
        <v>0</v>
      </c>
      <c r="BD6" s="328">
        <f ca="1">IFERROR(_xll.qlSmileSectionVolatility($X6,$N6+BD$4%%)-$H6,BE6)</f>
        <v>0</v>
      </c>
      <c r="BE6" s="328">
        <f ca="1">IFERROR(_xll.qlSmileSectionVolatility($X6,$N6+BE$4%%)-$H6,BF6)</f>
        <v>0</v>
      </c>
      <c r="BF6" s="328">
        <f ca="1">IFERROR(_xll.qlSmileSectionVolatility($X6,$N6+BF$4%%)-$H6,BG6)</f>
        <v>0</v>
      </c>
      <c r="BG6" s="328">
        <f ca="1">IFERROR(_xll.qlSmileSectionVolatility($X6,$N6+BG$4%%)-$H6,BH6)</f>
        <v>0</v>
      </c>
      <c r="BH6" s="328">
        <f ca="1">IFERROR(_xll.qlSmileSectionVolatility($X6,$N6+BH$4%%)-$H6,BI6)</f>
        <v>0</v>
      </c>
      <c r="BI6" s="328">
        <f ca="1">IFERROR(_xll.qlSmileSectionVolatility($X6,$N6+BI$4%%)-$H6,BJ6)</f>
        <v>0</v>
      </c>
      <c r="BJ6" s="328">
        <f ca="1">IFERROR(_xll.qlSmileSectionVolatility($X6,$N6+BJ$4%%)-$H6,BK6)</f>
        <v>0</v>
      </c>
      <c r="BK6" s="328">
        <f ca="1">IFERROR(_xll.qlSmileSectionVolatility($X6,$N6+BK$4%%)-$H6,BL6)</f>
        <v>0</v>
      </c>
      <c r="BL6" s="328">
        <f ca="1">IFERROR(_xll.qlSmileSectionVolatility($X6,$N6+BL$4%%)-$H6,BM6)</f>
        <v>0</v>
      </c>
      <c r="BM6" s="328">
        <f ca="1">IFERROR(_xll.qlSmileSectionVolatility($X6,$N6+BM$4%%)-$H6,BN6)</f>
        <v>0</v>
      </c>
      <c r="BN6" s="328">
        <f ca="1">IFERROR(_xll.qlSmileSectionVolatility($X6,$N6+BN$4%%)-$H6,BO6)</f>
        <v>0</v>
      </c>
      <c r="BO6" s="328">
        <f ca="1">IFERROR(_xll.qlSmileSectionVolatility($X6,$N6+BO$4%%)-$H6,BP6)</f>
        <v>0</v>
      </c>
      <c r="BP6" s="328">
        <f ca="1">IFERROR(_xll.qlSmileSectionVolatility($X6,$N6+BP$4%%)-$H6,BQ6)</f>
        <v>0</v>
      </c>
      <c r="BQ6" s="336">
        <f ca="1">IFERROR(_xll.qlSmileSectionVolatility($X6,$N6+BQ$4%%)-$H6,BR6)</f>
        <v>0</v>
      </c>
      <c r="BR6" s="296">
        <v>0</v>
      </c>
      <c r="BS6" s="327">
        <f ca="1">IFERROR(_xll.qlSmileSectionVolatility($X6,$N6+BS$4%%)-$H6,BR6)</f>
        <v>0</v>
      </c>
      <c r="BT6" s="328">
        <f ca="1">IFERROR(_xll.qlSmileSectionVolatility($X6,$N6+BT$4%%)-$H6,AG6)</f>
        <v>0</v>
      </c>
      <c r="BU6" s="328">
        <f ca="1">IFERROR(_xll.qlSmileSectionVolatility($X6,$N6+BU$4%%)-$H6,BT6)</f>
        <v>0</v>
      </c>
      <c r="BV6" s="328">
        <f ca="1">IFERROR(_xll.qlSmileSectionVolatility($X6,$N6+BV$4%%)-$H6,AI6)</f>
        <v>0</v>
      </c>
      <c r="BW6" s="328">
        <f ca="1">IFERROR(_xll.qlSmileSectionVolatility($X6,$N6+BW$4%%)-$H6,BV6)</f>
        <v>0</v>
      </c>
      <c r="BX6" s="328">
        <f ca="1">IFERROR(_xll.qlSmileSectionVolatility($X6,$N6+BX$4%%)-$H6,AK6)</f>
        <v>0</v>
      </c>
      <c r="BY6" s="328">
        <f ca="1">IFERROR(_xll.qlSmileSectionVolatility($X6,$N6+BY$4%%)-$H6,BX6)</f>
        <v>0</v>
      </c>
      <c r="BZ6" s="328">
        <f ca="1">IFERROR(_xll.qlSmileSectionVolatility($X6,$N6+BZ$4%%)-$H6,AM6)</f>
        <v>0</v>
      </c>
      <c r="CA6" s="328">
        <f ca="1">IFERROR(_xll.qlSmileSectionVolatility($X6,$N6+CA$4%%)-$H6,BZ6)</f>
        <v>0</v>
      </c>
      <c r="CB6" s="328">
        <f ca="1">IFERROR(_xll.qlSmileSectionVolatility($X6,$N6+CB$4%%)-$H6,AO6)</f>
        <v>0</v>
      </c>
      <c r="CC6" s="328">
        <f ca="1">IFERROR(_xll.qlSmileSectionVolatility($X6,$N6+CC$4%%)-$H6,CB6)</f>
        <v>0</v>
      </c>
      <c r="CD6" s="328">
        <f ca="1">IFERROR(_xll.qlSmileSectionVolatility($X6,$N6+CD$4%%)-$H6,AQ6)</f>
        <v>0</v>
      </c>
      <c r="CE6" s="328">
        <f ca="1">IFERROR(_xll.qlSmileSectionVolatility($X6,$N6+CE$4%%)-$H6,CD6)</f>
        <v>0</v>
      </c>
      <c r="CF6" s="328">
        <f ca="1">IFERROR(_xll.qlSmileSectionVolatility($X6,$N6+CF$4%%)-$H6,AS6)</f>
        <v>0</v>
      </c>
      <c r="CG6" s="328">
        <f ca="1">IFERROR(_xll.qlSmileSectionVolatility($X6,$N6+CG$4%%)-$H6,CF6)</f>
        <v>0</v>
      </c>
      <c r="CH6" s="328">
        <f ca="1">IFERROR(_xll.qlSmileSectionVolatility($X6,$N6+CH$4%%)-$H6,AU6)</f>
        <v>0</v>
      </c>
      <c r="CI6" s="328">
        <f ca="1">IFERROR(_xll.qlSmileSectionVolatility($X6,$N6+CI$4%%)-$H6,CH6)</f>
        <v>0</v>
      </c>
      <c r="CJ6" s="328">
        <f ca="1">IFERROR(_xll.qlSmileSectionVolatility($X6,$N6+CJ$4%%)-$H6,AW6)</f>
        <v>0</v>
      </c>
      <c r="CK6" s="328">
        <f ca="1">IFERROR(_xll.qlSmileSectionVolatility($X6,$N6+CK$4%%)-$H6,CJ6)</f>
        <v>0</v>
      </c>
      <c r="CL6" s="328">
        <f ca="1">IFERROR(_xll.qlSmileSectionVolatility($X6,$N6+CL$4%%)-$H6,AY6)</f>
        <v>0</v>
      </c>
      <c r="CM6" s="328">
        <f ca="1">IFERROR(_xll.qlSmileSectionVolatility($X6,$N6+CM$4%%)-$H6,CL6)</f>
        <v>0</v>
      </c>
      <c r="CN6" s="328">
        <f ca="1">IFERROR(_xll.qlSmileSectionVolatility($X6,$N6+CN$4%%)-$H6,BA6)</f>
        <v>0</v>
      </c>
      <c r="CO6" s="328">
        <f ca="1">IFERROR(_xll.qlSmileSectionVolatility($X6,$N6+CO$4%%)-$H6,CN6)</f>
        <v>0</v>
      </c>
      <c r="CP6" s="328">
        <f ca="1">IFERROR(_xll.qlSmileSectionVolatility($X6,$N6+CP$4%%)-$H6,BC6)</f>
        <v>0</v>
      </c>
      <c r="CQ6" s="328">
        <f ca="1">IFERROR(_xll.qlSmileSectionVolatility($X6,$N6+CQ$4%%)-$H6,CP6)</f>
        <v>0</v>
      </c>
      <c r="CR6" s="328">
        <f ca="1">IFERROR(_xll.qlSmileSectionVolatility($X6,$N6+CR$4%%)-$H6,BE6)</f>
        <v>0</v>
      </c>
      <c r="CS6" s="328">
        <f ca="1">IFERROR(_xll.qlSmileSectionVolatility($X6,$N6+CS$4%%)-$H6,CR6)</f>
        <v>0</v>
      </c>
      <c r="CT6" s="328">
        <f ca="1">IFERROR(_xll.qlSmileSectionVolatility($X6,$N6+CT$4%%)-$H6,BG6)</f>
        <v>0</v>
      </c>
      <c r="CU6" s="328">
        <f ca="1">IFERROR(_xll.qlSmileSectionVolatility($X6,$N6+CU$4%%)-$H6,CT6)</f>
        <v>0</v>
      </c>
      <c r="CV6" s="328">
        <f ca="1">IFERROR(_xll.qlSmileSectionVolatility($X6,$N6+CV$4%%)-$H6,BI6)</f>
        <v>0</v>
      </c>
      <c r="CW6" s="328">
        <f ca="1">IFERROR(_xll.qlSmileSectionVolatility($X6,$N6+CW$4%%)-$H6,CV6)</f>
        <v>0</v>
      </c>
      <c r="CX6" s="328">
        <f ca="1">IFERROR(_xll.qlSmileSectionVolatility($X6,$N6+CX$4%%)-$H6,BK6)</f>
        <v>0</v>
      </c>
      <c r="CY6" s="328">
        <f ca="1">IFERROR(_xll.qlSmileSectionVolatility($X6,$N6+CY$4%%)-$H6,CX6)</f>
        <v>0</v>
      </c>
      <c r="CZ6" s="328">
        <f ca="1">IFERROR(_xll.qlSmileSectionVolatility($X6,$N6+CZ$4%%)-$H6,BM6)</f>
        <v>0</v>
      </c>
      <c r="DA6" s="328">
        <f ca="1">IFERROR(_xll.qlSmileSectionVolatility($X6,$N6+DA$4%%)-$H6,CZ6)</f>
        <v>0</v>
      </c>
      <c r="DB6" s="328">
        <f ca="1">IFERROR(_xll.qlSmileSectionVolatility($X6,$N6+DB$4%%)-$H6,BO6)</f>
        <v>0</v>
      </c>
      <c r="DC6" s="328">
        <f ca="1">IFERROR(_xll.qlSmileSectionVolatility($X6,$N6+DC$4%%)-$H6,DB6)</f>
        <v>0</v>
      </c>
      <c r="DD6" s="328">
        <f ca="1">IFERROR(_xll.qlSmileSectionVolatility($X6,$N6+DD$4%%)-$H6,BQ6)</f>
        <v>0</v>
      </c>
      <c r="DE6" s="336" t="e">
        <f ca="1">IFERROR(_xll.qlSmileSectionVolatility($X6,$N6+DE$4%%)-$H6,#REF!)</f>
        <v>#REF!</v>
      </c>
      <c r="DG6" s="341" t="s">
        <v>54</v>
      </c>
      <c r="DH6" s="341" t="s">
        <v>42</v>
      </c>
      <c r="DJ6" s="239" t="s">
        <v>7710</v>
      </c>
      <c r="DK6" s="240"/>
      <c r="DL6" s="344" t="e">
        <f ca="1">SwaptionATMVols!E4</f>
        <v>#NUM!</v>
      </c>
    </row>
    <row r="7" spans="2:116">
      <c r="B7" s="277" t="s">
        <v>209</v>
      </c>
      <c r="C7" s="278" t="s">
        <v>44</v>
      </c>
      <c r="D7" s="282" t="str">
        <f ca="1">IFERROR(VLOOKUP("EUR FWD PREM"&amp;D$4&amp;" "&amp;$B7&amp;$C7,SwaptionVolCalculation!$F:$AR,38,FALSE),"")</f>
        <v/>
      </c>
      <c r="E7" s="283" t="str">
        <f ca="1">IFERROR(VLOOKUP("EUR FWD PREM"&amp;E$4&amp;" "&amp;$B7&amp;$C7,SwaptionVolCalculation!$F:$AR,38,FALSE),"")</f>
        <v/>
      </c>
      <c r="F7" s="283" t="str">
        <f ca="1">IFERROR(VLOOKUP("EUR FWD PREM"&amp;F$4&amp;" "&amp;$B7&amp;$C7,SwaptionVolCalculation!$F:$AR,38,FALSE),"")</f>
        <v/>
      </c>
      <c r="G7" s="283" t="str">
        <f ca="1">IFERROR(VLOOKUP("EUR FWD PREM"&amp;G$4&amp;" "&amp;$B7&amp;$C7,SwaptionVolCalculation!$F:$AR,38,FALSE),"")</f>
        <v/>
      </c>
      <c r="H7" s="283" t="str">
        <f ca="1">IFERROR(VLOOKUP($B7&amp;$C7,SwaptionVolCalculation!$F:$AR,38,FALSE),"")</f>
        <v/>
      </c>
      <c r="I7" s="283" t="str">
        <f ca="1">IFERROR(VLOOKUP("EUR FWD PREM "&amp;I$4&amp;" "&amp;$B7&amp;$C7,SwaptionVolCalculation!$F:$AR,38,FALSE),"")</f>
        <v/>
      </c>
      <c r="J7" s="283" t="str">
        <f ca="1">IFERROR(VLOOKUP("EUR FWD PREM "&amp;J$4&amp;" "&amp;$B7&amp;$C7,SwaptionVolCalculation!$F:$AR,38,FALSE),"")</f>
        <v/>
      </c>
      <c r="K7" s="283" t="str">
        <f ca="1">IFERROR(VLOOKUP("EUR FWD PREM "&amp;K$4&amp;" "&amp;$B7&amp;$C7,SwaptionVolCalculation!$F:$AR,38,FALSE),"")</f>
        <v/>
      </c>
      <c r="L7" s="284" t="str">
        <f ca="1">IFERROR(VLOOKUP("EUR FWD PREM "&amp;L$4&amp;" "&amp;$B7&amp;$C7,SwaptionVolCalculation!$F:$AR,38,FALSE),"")</f>
        <v/>
      </c>
      <c r="M7" s="294">
        <f ca="1">IFERROR(VLOOKUP($B7&amp;$C7,SwaptionVolCalculation!$F:$AR,6,FALSE),"")</f>
        <v>42306</v>
      </c>
      <c r="N7" s="289" t="str">
        <f ca="1">IFERROR(VLOOKUP($B7&amp;$C7,SwaptionVolCalculation!$F:$AR,26,FALSE),"")</f>
        <v/>
      </c>
      <c r="O7" s="314">
        <v>6.98241932778636E-2</v>
      </c>
      <c r="P7" s="297">
        <v>0.7</v>
      </c>
      <c r="Q7" s="296">
        <v>0.72053629975873978</v>
      </c>
      <c r="R7" s="296">
        <v>0.4226718382179252</v>
      </c>
      <c r="S7" s="315" t="b">
        <v>0</v>
      </c>
      <c r="T7" s="315" t="b">
        <v>1</v>
      </c>
      <c r="U7" s="315" t="b">
        <v>0</v>
      </c>
      <c r="V7" s="315" t="b">
        <v>0</v>
      </c>
      <c r="W7" s="317">
        <v>0.01</v>
      </c>
      <c r="X7" s="327" t="e">
        <f t="array" aca="1" ref="X7" ca="1">_xll.qlSabrInterpolatedSmileSection(,M7,N7,shrinkTable(E$4:K$4,E7:K7,TRUE)%%,TRUE,H7,shrinkTable(E$4:K$4,E7:K7,FALSE)-H7,O7,P7,Q7,R7,S7,T7,U7,V7,,,,,W7,TRUE)</f>
        <v>#VALUE!</v>
      </c>
      <c r="Y7" s="328" t="e">
        <f ca="1">_xll.qlSabrInterpolatedSmileSectionAlpha(X7)</f>
        <v>#VALUE!</v>
      </c>
      <c r="Z7" s="328" t="e">
        <f ca="1">_xll.qlSabrInterpolatedSmileSectionBeta(X7)</f>
        <v>#VALUE!</v>
      </c>
      <c r="AA7" s="328" t="e">
        <f ca="1">_xll.qlSabrInterpolatedSmileSectionNu(X7)</f>
        <v>#VALUE!</v>
      </c>
      <c r="AB7" s="328" t="e">
        <f ca="1">_xll.qlSabrInterpolatedSmileSectionRho(X7)</f>
        <v>#VALUE!</v>
      </c>
      <c r="AC7" s="329" t="e">
        <f ca="1">_xll.qlSabrInterpolatedSmileSectionError(X7)</f>
        <v>#VALUE!</v>
      </c>
      <c r="AD7" s="330" t="e">
        <f ca="1">_xll.qlSabrInterpolatedSmileSectionMaxError(X7)</f>
        <v>#VALUE!</v>
      </c>
      <c r="AE7" s="327">
        <f ca="1">IFERROR(_xll.qlSmileSectionVolatility($X7,$N7+AE$4%%)-$H7,BO7)</f>
        <v>0</v>
      </c>
      <c r="AF7" s="328">
        <f ca="1">IFERROR(_xll.qlSmileSectionVolatility($X7,$N7+AF$4%%)-$H7,AG7)</f>
        <v>0</v>
      </c>
      <c r="AG7" s="328">
        <f ca="1">IFERROR(_xll.qlSmileSectionVolatility($X7,$N7+AG$4%%)-$H7,AH7)</f>
        <v>0</v>
      </c>
      <c r="AH7" s="328">
        <f ca="1">IFERROR(_xll.qlSmileSectionVolatility($X7,$N7+AH$4%%)-$H7,AI7)</f>
        <v>0</v>
      </c>
      <c r="AI7" s="328">
        <f ca="1">IFERROR(_xll.qlSmileSectionVolatility($X7,$N7+AI$4%%)-$H7,AJ7)</f>
        <v>0</v>
      </c>
      <c r="AJ7" s="328">
        <f ca="1">IFERROR(_xll.qlSmileSectionVolatility($X7,$N7+AJ$4%%)-$H7,AK7)</f>
        <v>0</v>
      </c>
      <c r="AK7" s="328">
        <f ca="1">IFERROR(_xll.qlSmileSectionVolatility($X7,$N7+AK$4%%)-$H7,AL7)</f>
        <v>0</v>
      </c>
      <c r="AL7" s="328">
        <f ca="1">IFERROR(_xll.qlSmileSectionVolatility($X7,$N7+AL$4%%)-$H7,AM7)</f>
        <v>0</v>
      </c>
      <c r="AM7" s="328">
        <f ca="1">IFERROR(_xll.qlSmileSectionVolatility($X7,$N7+AM$4%%)-$H7,AN7)</f>
        <v>0</v>
      </c>
      <c r="AN7" s="328">
        <f ca="1">IFERROR(_xll.qlSmileSectionVolatility($X7,$N7+AN$4%%)-$H7,AO7)</f>
        <v>0</v>
      </c>
      <c r="AO7" s="328">
        <f ca="1">IFERROR(_xll.qlSmileSectionVolatility($X7,$N7+AO$4%%)-$H7,AP7)</f>
        <v>0</v>
      </c>
      <c r="AP7" s="328">
        <f ca="1">IFERROR(_xll.qlSmileSectionVolatility($X7,$N7+AP$4%%)-$H7,AQ7)</f>
        <v>0</v>
      </c>
      <c r="AQ7" s="328">
        <f ca="1">IFERROR(_xll.qlSmileSectionVolatility($X7,$N7+AQ$4%%)-$H7,AR7)</f>
        <v>0</v>
      </c>
      <c r="AR7" s="328">
        <f ca="1">IFERROR(_xll.qlSmileSectionVolatility($X7,$N7+AR$4%%)-$H7,AS7)</f>
        <v>0</v>
      </c>
      <c r="AS7" s="328">
        <f ca="1">IFERROR(_xll.qlSmileSectionVolatility($X7,$N7+AS$4%%)-$H7,AT7)</f>
        <v>0</v>
      </c>
      <c r="AT7" s="328">
        <f ca="1">IFERROR(_xll.qlSmileSectionVolatility($X7,$N7+AT$4%%)-$H7,AU7)</f>
        <v>0</v>
      </c>
      <c r="AU7" s="328">
        <f ca="1">IFERROR(_xll.qlSmileSectionVolatility($X7,$N7+AU$4%%)-$H7,AV7)</f>
        <v>0</v>
      </c>
      <c r="AV7" s="328">
        <f ca="1">IFERROR(_xll.qlSmileSectionVolatility($X7,$N7+AV$4%%)-$H7,AW7)</f>
        <v>0</v>
      </c>
      <c r="AW7" s="328">
        <f ca="1">IFERROR(_xll.qlSmileSectionVolatility($X7,$N7+AW$4%%)-$H7,AX7)</f>
        <v>0</v>
      </c>
      <c r="AX7" s="328">
        <f ca="1">IFERROR(_xll.qlSmileSectionVolatility($X7,$N7+AX$4%%)-$H7,AY7)</f>
        <v>0</v>
      </c>
      <c r="AY7" s="328">
        <f ca="1">IFERROR(_xll.qlSmileSectionVolatility($X7,$N7+AY$4%%)-$H7,AZ7)</f>
        <v>0</v>
      </c>
      <c r="AZ7" s="328">
        <f ca="1">IFERROR(_xll.qlSmileSectionVolatility($X7,$N7+AZ$4%%)-$H7,BA7)</f>
        <v>0</v>
      </c>
      <c r="BA7" s="328">
        <f ca="1">IFERROR(_xll.qlSmileSectionVolatility($X7,$N7+BA$4%%)-$H7,BB7)</f>
        <v>0</v>
      </c>
      <c r="BB7" s="328">
        <f ca="1">IFERROR(_xll.qlSmileSectionVolatility($X7,$N7+BB$4%%)-$H7,BC7)</f>
        <v>0</v>
      </c>
      <c r="BC7" s="328">
        <f ca="1">IFERROR(_xll.qlSmileSectionVolatility($X7,$N7+BC$4%%)-$H7,BD7)</f>
        <v>0</v>
      </c>
      <c r="BD7" s="328">
        <f ca="1">IFERROR(_xll.qlSmileSectionVolatility($X7,$N7+BD$4%%)-$H7,BE7)</f>
        <v>0</v>
      </c>
      <c r="BE7" s="328">
        <f ca="1">IFERROR(_xll.qlSmileSectionVolatility($X7,$N7+BE$4%%)-$H7,BF7)</f>
        <v>0</v>
      </c>
      <c r="BF7" s="328">
        <f ca="1">IFERROR(_xll.qlSmileSectionVolatility($X7,$N7+BF$4%%)-$H7,BG7)</f>
        <v>0</v>
      </c>
      <c r="BG7" s="328">
        <f ca="1">IFERROR(_xll.qlSmileSectionVolatility($X7,$N7+BG$4%%)-$H7,BH7)</f>
        <v>0</v>
      </c>
      <c r="BH7" s="328">
        <f ca="1">IFERROR(_xll.qlSmileSectionVolatility($X7,$N7+BH$4%%)-$H7,BI7)</f>
        <v>0</v>
      </c>
      <c r="BI7" s="328">
        <f ca="1">IFERROR(_xll.qlSmileSectionVolatility($X7,$N7+BI$4%%)-$H7,BJ7)</f>
        <v>0</v>
      </c>
      <c r="BJ7" s="328">
        <f ca="1">IFERROR(_xll.qlSmileSectionVolatility($X7,$N7+BJ$4%%)-$H7,BK7)</f>
        <v>0</v>
      </c>
      <c r="BK7" s="328">
        <f ca="1">IFERROR(_xll.qlSmileSectionVolatility($X7,$N7+BK$4%%)-$H7,BL7)</f>
        <v>0</v>
      </c>
      <c r="BL7" s="328">
        <f ca="1">IFERROR(_xll.qlSmileSectionVolatility($X7,$N7+BL$4%%)-$H7,BM7)</f>
        <v>0</v>
      </c>
      <c r="BM7" s="328">
        <f ca="1">IFERROR(_xll.qlSmileSectionVolatility($X7,$N7+BM$4%%)-$H7,BN7)</f>
        <v>0</v>
      </c>
      <c r="BN7" s="328">
        <f ca="1">IFERROR(_xll.qlSmileSectionVolatility($X7,$N7+BN$4%%)-$H7,BO7)</f>
        <v>0</v>
      </c>
      <c r="BO7" s="328">
        <f ca="1">IFERROR(_xll.qlSmileSectionVolatility($X7,$N7+BO$4%%)-$H7,BP7)</f>
        <v>0</v>
      </c>
      <c r="BP7" s="328">
        <f ca="1">IFERROR(_xll.qlSmileSectionVolatility($X7,$N7+BP$4%%)-$H7,BQ7)</f>
        <v>0</v>
      </c>
      <c r="BQ7" s="336">
        <f ca="1">IFERROR(_xll.qlSmileSectionVolatility($X7,$N7+BQ$4%%)-$H7,BR7)</f>
        <v>0</v>
      </c>
      <c r="BR7" s="296">
        <v>0</v>
      </c>
      <c r="BS7" s="327">
        <f ca="1">IFERROR(_xll.qlSmileSectionVolatility($X7,$N7+BS$4%%)-$H7,BR7)</f>
        <v>0</v>
      </c>
      <c r="BT7" s="328">
        <f ca="1">IFERROR(_xll.qlSmileSectionVolatility($X7,$N7+BT$4%%)-$H7,AG7)</f>
        <v>0</v>
      </c>
      <c r="BU7" s="328">
        <f ca="1">IFERROR(_xll.qlSmileSectionVolatility($X7,$N7+BU$4%%)-$H7,BT7)</f>
        <v>0</v>
      </c>
      <c r="BV7" s="328">
        <f ca="1">IFERROR(_xll.qlSmileSectionVolatility($X7,$N7+BV$4%%)-$H7,AI7)</f>
        <v>0</v>
      </c>
      <c r="BW7" s="328">
        <f ca="1">IFERROR(_xll.qlSmileSectionVolatility($X7,$N7+BW$4%%)-$H7,BV7)</f>
        <v>0</v>
      </c>
      <c r="BX7" s="328">
        <f ca="1">IFERROR(_xll.qlSmileSectionVolatility($X7,$N7+BX$4%%)-$H7,AK7)</f>
        <v>0</v>
      </c>
      <c r="BY7" s="328">
        <f ca="1">IFERROR(_xll.qlSmileSectionVolatility($X7,$N7+BY$4%%)-$H7,BX7)</f>
        <v>0</v>
      </c>
      <c r="BZ7" s="328">
        <f ca="1">IFERROR(_xll.qlSmileSectionVolatility($X7,$N7+BZ$4%%)-$H7,AM7)</f>
        <v>0</v>
      </c>
      <c r="CA7" s="328">
        <f ca="1">IFERROR(_xll.qlSmileSectionVolatility($X7,$N7+CA$4%%)-$H7,BZ7)</f>
        <v>0</v>
      </c>
      <c r="CB7" s="328">
        <f ca="1">IFERROR(_xll.qlSmileSectionVolatility($X7,$N7+CB$4%%)-$H7,AO7)</f>
        <v>0</v>
      </c>
      <c r="CC7" s="328">
        <f ca="1">IFERROR(_xll.qlSmileSectionVolatility($X7,$N7+CC$4%%)-$H7,CB7)</f>
        <v>0</v>
      </c>
      <c r="CD7" s="328">
        <f ca="1">IFERROR(_xll.qlSmileSectionVolatility($X7,$N7+CD$4%%)-$H7,AQ7)</f>
        <v>0</v>
      </c>
      <c r="CE7" s="328">
        <f ca="1">IFERROR(_xll.qlSmileSectionVolatility($X7,$N7+CE$4%%)-$H7,CD7)</f>
        <v>0</v>
      </c>
      <c r="CF7" s="328">
        <f ca="1">IFERROR(_xll.qlSmileSectionVolatility($X7,$N7+CF$4%%)-$H7,AS7)</f>
        <v>0</v>
      </c>
      <c r="CG7" s="328">
        <f ca="1">IFERROR(_xll.qlSmileSectionVolatility($X7,$N7+CG$4%%)-$H7,CF7)</f>
        <v>0</v>
      </c>
      <c r="CH7" s="328">
        <f ca="1">IFERROR(_xll.qlSmileSectionVolatility($X7,$N7+CH$4%%)-$H7,AU7)</f>
        <v>0</v>
      </c>
      <c r="CI7" s="328">
        <f ca="1">IFERROR(_xll.qlSmileSectionVolatility($X7,$N7+CI$4%%)-$H7,CH7)</f>
        <v>0</v>
      </c>
      <c r="CJ7" s="328">
        <f ca="1">IFERROR(_xll.qlSmileSectionVolatility($X7,$N7+CJ$4%%)-$H7,AW7)</f>
        <v>0</v>
      </c>
      <c r="CK7" s="328">
        <f ca="1">IFERROR(_xll.qlSmileSectionVolatility($X7,$N7+CK$4%%)-$H7,CJ7)</f>
        <v>0</v>
      </c>
      <c r="CL7" s="328">
        <f ca="1">IFERROR(_xll.qlSmileSectionVolatility($X7,$N7+CL$4%%)-$H7,AY7)</f>
        <v>0</v>
      </c>
      <c r="CM7" s="328">
        <f ca="1">IFERROR(_xll.qlSmileSectionVolatility($X7,$N7+CM$4%%)-$H7,CL7)</f>
        <v>0</v>
      </c>
      <c r="CN7" s="328">
        <f ca="1">IFERROR(_xll.qlSmileSectionVolatility($X7,$N7+CN$4%%)-$H7,BA7)</f>
        <v>0</v>
      </c>
      <c r="CO7" s="328">
        <f ca="1">IFERROR(_xll.qlSmileSectionVolatility($X7,$N7+CO$4%%)-$H7,CN7)</f>
        <v>0</v>
      </c>
      <c r="CP7" s="328">
        <f ca="1">IFERROR(_xll.qlSmileSectionVolatility($X7,$N7+CP$4%%)-$H7,BC7)</f>
        <v>0</v>
      </c>
      <c r="CQ7" s="328">
        <f ca="1">IFERROR(_xll.qlSmileSectionVolatility($X7,$N7+CQ$4%%)-$H7,CP7)</f>
        <v>0</v>
      </c>
      <c r="CR7" s="328">
        <f ca="1">IFERROR(_xll.qlSmileSectionVolatility($X7,$N7+CR$4%%)-$H7,BE7)</f>
        <v>0</v>
      </c>
      <c r="CS7" s="328">
        <f ca="1">IFERROR(_xll.qlSmileSectionVolatility($X7,$N7+CS$4%%)-$H7,CR7)</f>
        <v>0</v>
      </c>
      <c r="CT7" s="328">
        <f ca="1">IFERROR(_xll.qlSmileSectionVolatility($X7,$N7+CT$4%%)-$H7,BG7)</f>
        <v>0</v>
      </c>
      <c r="CU7" s="328">
        <f ca="1">IFERROR(_xll.qlSmileSectionVolatility($X7,$N7+CU$4%%)-$H7,CT7)</f>
        <v>0</v>
      </c>
      <c r="CV7" s="328">
        <f ca="1">IFERROR(_xll.qlSmileSectionVolatility($X7,$N7+CV$4%%)-$H7,BI7)</f>
        <v>0</v>
      </c>
      <c r="CW7" s="328">
        <f ca="1">IFERROR(_xll.qlSmileSectionVolatility($X7,$N7+CW$4%%)-$H7,CV7)</f>
        <v>0</v>
      </c>
      <c r="CX7" s="328">
        <f ca="1">IFERROR(_xll.qlSmileSectionVolatility($X7,$N7+CX$4%%)-$H7,BK7)</f>
        <v>0</v>
      </c>
      <c r="CY7" s="328">
        <f ca="1">IFERROR(_xll.qlSmileSectionVolatility($X7,$N7+CY$4%%)-$H7,CX7)</f>
        <v>0</v>
      </c>
      <c r="CZ7" s="328">
        <f ca="1">IFERROR(_xll.qlSmileSectionVolatility($X7,$N7+CZ$4%%)-$H7,BM7)</f>
        <v>0</v>
      </c>
      <c r="DA7" s="328">
        <f ca="1">IFERROR(_xll.qlSmileSectionVolatility($X7,$N7+DA$4%%)-$H7,CZ7)</f>
        <v>0</v>
      </c>
      <c r="DB7" s="328">
        <f ca="1">IFERROR(_xll.qlSmileSectionVolatility($X7,$N7+DB$4%%)-$H7,BO7)</f>
        <v>0</v>
      </c>
      <c r="DC7" s="328">
        <f ca="1">IFERROR(_xll.qlSmileSectionVolatility($X7,$N7+DC$4%%)-$H7,DB7)</f>
        <v>0</v>
      </c>
      <c r="DD7" s="328">
        <f ca="1">IFERROR(_xll.qlSmileSectionVolatility($X7,$N7+DD$4%%)-$H7,BQ7)</f>
        <v>0</v>
      </c>
      <c r="DE7" s="336" t="e">
        <f ca="1">IFERROR(_xll.qlSmileSectionVolatility($X7,$N7+DE$4%%)-$H7,#REF!)</f>
        <v>#REF!</v>
      </c>
      <c r="DG7" s="341" t="s">
        <v>58</v>
      </c>
      <c r="DH7" s="341" t="s">
        <v>44</v>
      </c>
      <c r="DJ7" s="239" t="s">
        <v>7684</v>
      </c>
      <c r="DK7" s="242"/>
      <c r="DL7" s="243"/>
    </row>
    <row r="8" spans="2:116">
      <c r="B8" s="277" t="s">
        <v>209</v>
      </c>
      <c r="C8" s="278" t="s">
        <v>46</v>
      </c>
      <c r="D8" s="282" t="str">
        <f ca="1">IFERROR(VLOOKUP("EUR FWD PREM"&amp;D$4&amp;" "&amp;$B8&amp;$C8,SwaptionVolCalculation!$F:$AR,38,FALSE),"")</f>
        <v/>
      </c>
      <c r="E8" s="283" t="str">
        <f ca="1">IFERROR(VLOOKUP("EUR FWD PREM"&amp;E$4&amp;" "&amp;$B8&amp;$C8,SwaptionVolCalculation!$F:$AR,38,FALSE),"")</f>
        <v/>
      </c>
      <c r="F8" s="283" t="str">
        <f ca="1">IFERROR(VLOOKUP("EUR FWD PREM"&amp;F$4&amp;" "&amp;$B8&amp;$C8,SwaptionVolCalculation!$F:$AR,38,FALSE),"")</f>
        <v/>
      </c>
      <c r="G8" s="283" t="str">
        <f ca="1">IFERROR(VLOOKUP("EUR FWD PREM"&amp;G$4&amp;" "&amp;$B8&amp;$C8,SwaptionVolCalculation!$F:$AR,38,FALSE),"")</f>
        <v/>
      </c>
      <c r="H8" s="283" t="str">
        <f ca="1">IFERROR(VLOOKUP($B8&amp;$C8,SwaptionVolCalculation!$F:$AR,38,FALSE),"")</f>
        <v/>
      </c>
      <c r="I8" s="283" t="str">
        <f ca="1">IFERROR(VLOOKUP("EUR FWD PREM "&amp;I$4&amp;" "&amp;$B8&amp;$C8,SwaptionVolCalculation!$F:$AR,38,FALSE),"")</f>
        <v/>
      </c>
      <c r="J8" s="283" t="str">
        <f ca="1">IFERROR(VLOOKUP("EUR FWD PREM "&amp;J$4&amp;" "&amp;$B8&amp;$C8,SwaptionVolCalculation!$F:$AR,38,FALSE),"")</f>
        <v/>
      </c>
      <c r="K8" s="283" t="str">
        <f ca="1">IFERROR(VLOOKUP("EUR FWD PREM "&amp;K$4&amp;" "&amp;$B8&amp;$C8,SwaptionVolCalculation!$F:$AR,38,FALSE),"")</f>
        <v/>
      </c>
      <c r="L8" s="284" t="str">
        <f ca="1">IFERROR(VLOOKUP("EUR FWD PREM "&amp;L$4&amp;" "&amp;$B8&amp;$C8,SwaptionVolCalculation!$F:$AR,38,FALSE),"")</f>
        <v/>
      </c>
      <c r="M8" s="294">
        <f ca="1">IFERROR(VLOOKUP($B8&amp;$C8,SwaptionVolCalculation!$F:$AR,6,FALSE),"")</f>
        <v>42306</v>
      </c>
      <c r="N8" s="289" t="str">
        <f ca="1">IFERROR(VLOOKUP($B8&amp;$C8,SwaptionVolCalculation!$F:$AR,26,FALSE),"")</f>
        <v/>
      </c>
      <c r="O8" s="314">
        <v>9.9248576337317429E-2</v>
      </c>
      <c r="P8" s="297">
        <v>0.7</v>
      </c>
      <c r="Q8" s="296">
        <v>0.7407895904610875</v>
      </c>
      <c r="R8" s="296">
        <v>4.4095501827442506E-2</v>
      </c>
      <c r="S8" s="315" t="b">
        <v>0</v>
      </c>
      <c r="T8" s="315" t="b">
        <v>1</v>
      </c>
      <c r="U8" s="315" t="b">
        <v>0</v>
      </c>
      <c r="V8" s="315" t="b">
        <v>0</v>
      </c>
      <c r="W8" s="317">
        <v>0.01</v>
      </c>
      <c r="X8" s="327" t="e">
        <f t="array" aca="1" ref="X8" ca="1">_xll.qlSabrInterpolatedSmileSection(,M8,N8,shrinkTable(E$4:K$4,E8:K8,TRUE)%%,TRUE,H8,shrinkTable(E$4:K$4,E8:K8,FALSE)-H8,O8,P8,Q8,R8,S8,T8,U8,V8,,,,,W8,TRUE)</f>
        <v>#VALUE!</v>
      </c>
      <c r="Y8" s="328" t="e">
        <f ca="1">_xll.qlSabrInterpolatedSmileSectionAlpha(X8)</f>
        <v>#VALUE!</v>
      </c>
      <c r="Z8" s="328" t="e">
        <f ca="1">_xll.qlSabrInterpolatedSmileSectionBeta(X8)</f>
        <v>#VALUE!</v>
      </c>
      <c r="AA8" s="328" t="e">
        <f ca="1">_xll.qlSabrInterpolatedSmileSectionNu(X8)</f>
        <v>#VALUE!</v>
      </c>
      <c r="AB8" s="328" t="e">
        <f ca="1">_xll.qlSabrInterpolatedSmileSectionRho(X8)</f>
        <v>#VALUE!</v>
      </c>
      <c r="AC8" s="329" t="e">
        <f ca="1">_xll.qlSabrInterpolatedSmileSectionError(X8)</f>
        <v>#VALUE!</v>
      </c>
      <c r="AD8" s="330" t="e">
        <f ca="1">_xll.qlSabrInterpolatedSmileSectionMaxError(X8)</f>
        <v>#VALUE!</v>
      </c>
      <c r="AE8" s="327">
        <f ca="1">IFERROR(_xll.qlSmileSectionVolatility($X8,$N8+AE$4%%)-$H8,BO8)</f>
        <v>0</v>
      </c>
      <c r="AF8" s="328">
        <f ca="1">IFERROR(_xll.qlSmileSectionVolatility($X8,$N8+AF$4%%)-$H8,AG8)</f>
        <v>0</v>
      </c>
      <c r="AG8" s="328">
        <f ca="1">IFERROR(_xll.qlSmileSectionVolatility($X8,$N8+AG$4%%)-$H8,AH8)</f>
        <v>0</v>
      </c>
      <c r="AH8" s="328">
        <f ca="1">IFERROR(_xll.qlSmileSectionVolatility($X8,$N8+AH$4%%)-$H8,AI8)</f>
        <v>0</v>
      </c>
      <c r="AI8" s="328">
        <f ca="1">IFERROR(_xll.qlSmileSectionVolatility($X8,$N8+AI$4%%)-$H8,AJ8)</f>
        <v>0</v>
      </c>
      <c r="AJ8" s="328">
        <f ca="1">IFERROR(_xll.qlSmileSectionVolatility($X8,$N8+AJ$4%%)-$H8,AK8)</f>
        <v>0</v>
      </c>
      <c r="AK8" s="328">
        <f ca="1">IFERROR(_xll.qlSmileSectionVolatility($X8,$N8+AK$4%%)-$H8,AL8)</f>
        <v>0</v>
      </c>
      <c r="AL8" s="328">
        <f ca="1">IFERROR(_xll.qlSmileSectionVolatility($X8,$N8+AL$4%%)-$H8,AM8)</f>
        <v>0</v>
      </c>
      <c r="AM8" s="328">
        <f ca="1">IFERROR(_xll.qlSmileSectionVolatility($X8,$N8+AM$4%%)-$H8,AN8)</f>
        <v>0</v>
      </c>
      <c r="AN8" s="328">
        <f ca="1">IFERROR(_xll.qlSmileSectionVolatility($X8,$N8+AN$4%%)-$H8,AO8)</f>
        <v>0</v>
      </c>
      <c r="AO8" s="328">
        <f ca="1">IFERROR(_xll.qlSmileSectionVolatility($X8,$N8+AO$4%%)-$H8,AP8)</f>
        <v>0</v>
      </c>
      <c r="AP8" s="328">
        <f ca="1">IFERROR(_xll.qlSmileSectionVolatility($X8,$N8+AP$4%%)-$H8,AQ8)</f>
        <v>0</v>
      </c>
      <c r="AQ8" s="328">
        <f ca="1">IFERROR(_xll.qlSmileSectionVolatility($X8,$N8+AQ$4%%)-$H8,AR8)</f>
        <v>0</v>
      </c>
      <c r="AR8" s="328">
        <f ca="1">IFERROR(_xll.qlSmileSectionVolatility($X8,$N8+AR$4%%)-$H8,AS8)</f>
        <v>0</v>
      </c>
      <c r="AS8" s="328">
        <f ca="1">IFERROR(_xll.qlSmileSectionVolatility($X8,$N8+AS$4%%)-$H8,AT8)</f>
        <v>0</v>
      </c>
      <c r="AT8" s="328">
        <f ca="1">IFERROR(_xll.qlSmileSectionVolatility($X8,$N8+AT$4%%)-$H8,AU8)</f>
        <v>0</v>
      </c>
      <c r="AU8" s="328">
        <f ca="1">IFERROR(_xll.qlSmileSectionVolatility($X8,$N8+AU$4%%)-$H8,AV8)</f>
        <v>0</v>
      </c>
      <c r="AV8" s="328">
        <f ca="1">IFERROR(_xll.qlSmileSectionVolatility($X8,$N8+AV$4%%)-$H8,AW8)</f>
        <v>0</v>
      </c>
      <c r="AW8" s="328">
        <f ca="1">IFERROR(_xll.qlSmileSectionVolatility($X8,$N8+AW$4%%)-$H8,AX8)</f>
        <v>0</v>
      </c>
      <c r="AX8" s="328">
        <f ca="1">IFERROR(_xll.qlSmileSectionVolatility($X8,$N8+AX$4%%)-$H8,AY8)</f>
        <v>0</v>
      </c>
      <c r="AY8" s="328">
        <f ca="1">IFERROR(_xll.qlSmileSectionVolatility($X8,$N8+AY$4%%)-$H8,AZ8)</f>
        <v>0</v>
      </c>
      <c r="AZ8" s="328">
        <f ca="1">IFERROR(_xll.qlSmileSectionVolatility($X8,$N8+AZ$4%%)-$H8,BA8)</f>
        <v>0</v>
      </c>
      <c r="BA8" s="328">
        <f ca="1">IFERROR(_xll.qlSmileSectionVolatility($X8,$N8+BA$4%%)-$H8,BB8)</f>
        <v>0</v>
      </c>
      <c r="BB8" s="328">
        <f ca="1">IFERROR(_xll.qlSmileSectionVolatility($X8,$N8+BB$4%%)-$H8,BC8)</f>
        <v>0</v>
      </c>
      <c r="BC8" s="328">
        <f ca="1">IFERROR(_xll.qlSmileSectionVolatility($X8,$N8+BC$4%%)-$H8,BD8)</f>
        <v>0</v>
      </c>
      <c r="BD8" s="328">
        <f ca="1">IFERROR(_xll.qlSmileSectionVolatility($X8,$N8+BD$4%%)-$H8,BE8)</f>
        <v>0</v>
      </c>
      <c r="BE8" s="328">
        <f ca="1">IFERROR(_xll.qlSmileSectionVolatility($X8,$N8+BE$4%%)-$H8,BF8)</f>
        <v>0</v>
      </c>
      <c r="BF8" s="328">
        <f ca="1">IFERROR(_xll.qlSmileSectionVolatility($X8,$N8+BF$4%%)-$H8,BG8)</f>
        <v>0</v>
      </c>
      <c r="BG8" s="328">
        <f ca="1">IFERROR(_xll.qlSmileSectionVolatility($X8,$N8+BG$4%%)-$H8,BH8)</f>
        <v>0</v>
      </c>
      <c r="BH8" s="328">
        <f ca="1">IFERROR(_xll.qlSmileSectionVolatility($X8,$N8+BH$4%%)-$H8,BI8)</f>
        <v>0</v>
      </c>
      <c r="BI8" s="328">
        <f ca="1">IFERROR(_xll.qlSmileSectionVolatility($X8,$N8+BI$4%%)-$H8,BJ8)</f>
        <v>0</v>
      </c>
      <c r="BJ8" s="328">
        <f ca="1">IFERROR(_xll.qlSmileSectionVolatility($X8,$N8+BJ$4%%)-$H8,BK8)</f>
        <v>0</v>
      </c>
      <c r="BK8" s="328">
        <f ca="1">IFERROR(_xll.qlSmileSectionVolatility($X8,$N8+BK$4%%)-$H8,BL8)</f>
        <v>0</v>
      </c>
      <c r="BL8" s="328">
        <f ca="1">IFERROR(_xll.qlSmileSectionVolatility($X8,$N8+BL$4%%)-$H8,BM8)</f>
        <v>0</v>
      </c>
      <c r="BM8" s="328">
        <f ca="1">IFERROR(_xll.qlSmileSectionVolatility($X8,$N8+BM$4%%)-$H8,BN8)</f>
        <v>0</v>
      </c>
      <c r="BN8" s="328">
        <f ca="1">IFERROR(_xll.qlSmileSectionVolatility($X8,$N8+BN$4%%)-$H8,BO8)</f>
        <v>0</v>
      </c>
      <c r="BO8" s="328">
        <f ca="1">IFERROR(_xll.qlSmileSectionVolatility($X8,$N8+BO$4%%)-$H8,BP8)</f>
        <v>0</v>
      </c>
      <c r="BP8" s="328">
        <f ca="1">IFERROR(_xll.qlSmileSectionVolatility($X8,$N8+BP$4%%)-$H8,BQ8)</f>
        <v>0</v>
      </c>
      <c r="BQ8" s="336">
        <f ca="1">IFERROR(_xll.qlSmileSectionVolatility($X8,$N8+BQ$4%%)-$H8,BR8)</f>
        <v>0</v>
      </c>
      <c r="BR8" s="296">
        <v>0</v>
      </c>
      <c r="BS8" s="327">
        <f ca="1">IFERROR(_xll.qlSmileSectionVolatility($X8,$N8+BS$4%%)-$H8,BR8)</f>
        <v>0</v>
      </c>
      <c r="BT8" s="328">
        <f ca="1">IFERROR(_xll.qlSmileSectionVolatility($X8,$N8+BT$4%%)-$H8,AG8)</f>
        <v>0</v>
      </c>
      <c r="BU8" s="328">
        <f ca="1">IFERROR(_xll.qlSmileSectionVolatility($X8,$N8+BU$4%%)-$H8,BT8)</f>
        <v>0</v>
      </c>
      <c r="BV8" s="328">
        <f ca="1">IFERROR(_xll.qlSmileSectionVolatility($X8,$N8+BV$4%%)-$H8,AI8)</f>
        <v>0</v>
      </c>
      <c r="BW8" s="328">
        <f ca="1">IFERROR(_xll.qlSmileSectionVolatility($X8,$N8+BW$4%%)-$H8,BV8)</f>
        <v>0</v>
      </c>
      <c r="BX8" s="328">
        <f ca="1">IFERROR(_xll.qlSmileSectionVolatility($X8,$N8+BX$4%%)-$H8,AK8)</f>
        <v>0</v>
      </c>
      <c r="BY8" s="328">
        <f ca="1">IFERROR(_xll.qlSmileSectionVolatility($X8,$N8+BY$4%%)-$H8,BX8)</f>
        <v>0</v>
      </c>
      <c r="BZ8" s="328">
        <f ca="1">IFERROR(_xll.qlSmileSectionVolatility($X8,$N8+BZ$4%%)-$H8,AM8)</f>
        <v>0</v>
      </c>
      <c r="CA8" s="328">
        <f ca="1">IFERROR(_xll.qlSmileSectionVolatility($X8,$N8+CA$4%%)-$H8,BZ8)</f>
        <v>0</v>
      </c>
      <c r="CB8" s="328">
        <f ca="1">IFERROR(_xll.qlSmileSectionVolatility($X8,$N8+CB$4%%)-$H8,AO8)</f>
        <v>0</v>
      </c>
      <c r="CC8" s="328">
        <f ca="1">IFERROR(_xll.qlSmileSectionVolatility($X8,$N8+CC$4%%)-$H8,CB8)</f>
        <v>0</v>
      </c>
      <c r="CD8" s="328">
        <f ca="1">IFERROR(_xll.qlSmileSectionVolatility($X8,$N8+CD$4%%)-$H8,AQ8)</f>
        <v>0</v>
      </c>
      <c r="CE8" s="328">
        <f ca="1">IFERROR(_xll.qlSmileSectionVolatility($X8,$N8+CE$4%%)-$H8,CD8)</f>
        <v>0</v>
      </c>
      <c r="CF8" s="328">
        <f ca="1">IFERROR(_xll.qlSmileSectionVolatility($X8,$N8+CF$4%%)-$H8,AS8)</f>
        <v>0</v>
      </c>
      <c r="CG8" s="328">
        <f ca="1">IFERROR(_xll.qlSmileSectionVolatility($X8,$N8+CG$4%%)-$H8,CF8)</f>
        <v>0</v>
      </c>
      <c r="CH8" s="328">
        <f ca="1">IFERROR(_xll.qlSmileSectionVolatility($X8,$N8+CH$4%%)-$H8,AU8)</f>
        <v>0</v>
      </c>
      <c r="CI8" s="328">
        <f ca="1">IFERROR(_xll.qlSmileSectionVolatility($X8,$N8+CI$4%%)-$H8,CH8)</f>
        <v>0</v>
      </c>
      <c r="CJ8" s="328">
        <f ca="1">IFERROR(_xll.qlSmileSectionVolatility($X8,$N8+CJ$4%%)-$H8,AW8)</f>
        <v>0</v>
      </c>
      <c r="CK8" s="328">
        <f ca="1">IFERROR(_xll.qlSmileSectionVolatility($X8,$N8+CK$4%%)-$H8,CJ8)</f>
        <v>0</v>
      </c>
      <c r="CL8" s="328">
        <f ca="1">IFERROR(_xll.qlSmileSectionVolatility($X8,$N8+CL$4%%)-$H8,AY8)</f>
        <v>0</v>
      </c>
      <c r="CM8" s="328">
        <f ca="1">IFERROR(_xll.qlSmileSectionVolatility($X8,$N8+CM$4%%)-$H8,CL8)</f>
        <v>0</v>
      </c>
      <c r="CN8" s="328">
        <f ca="1">IFERROR(_xll.qlSmileSectionVolatility($X8,$N8+CN$4%%)-$H8,BA8)</f>
        <v>0</v>
      </c>
      <c r="CO8" s="328">
        <f ca="1">IFERROR(_xll.qlSmileSectionVolatility($X8,$N8+CO$4%%)-$H8,CN8)</f>
        <v>0</v>
      </c>
      <c r="CP8" s="328">
        <f ca="1">IFERROR(_xll.qlSmileSectionVolatility($X8,$N8+CP$4%%)-$H8,BC8)</f>
        <v>0</v>
      </c>
      <c r="CQ8" s="328">
        <f ca="1">IFERROR(_xll.qlSmileSectionVolatility($X8,$N8+CQ$4%%)-$H8,CP8)</f>
        <v>0</v>
      </c>
      <c r="CR8" s="328">
        <f ca="1">IFERROR(_xll.qlSmileSectionVolatility($X8,$N8+CR$4%%)-$H8,BE8)</f>
        <v>0</v>
      </c>
      <c r="CS8" s="328">
        <f ca="1">IFERROR(_xll.qlSmileSectionVolatility($X8,$N8+CS$4%%)-$H8,CR8)</f>
        <v>0</v>
      </c>
      <c r="CT8" s="328">
        <f ca="1">IFERROR(_xll.qlSmileSectionVolatility($X8,$N8+CT$4%%)-$H8,BG8)</f>
        <v>0</v>
      </c>
      <c r="CU8" s="328">
        <f ca="1">IFERROR(_xll.qlSmileSectionVolatility($X8,$N8+CU$4%%)-$H8,CT8)</f>
        <v>0</v>
      </c>
      <c r="CV8" s="328">
        <f ca="1">IFERROR(_xll.qlSmileSectionVolatility($X8,$N8+CV$4%%)-$H8,BI8)</f>
        <v>0</v>
      </c>
      <c r="CW8" s="328">
        <f ca="1">IFERROR(_xll.qlSmileSectionVolatility($X8,$N8+CW$4%%)-$H8,CV8)</f>
        <v>0</v>
      </c>
      <c r="CX8" s="328">
        <f ca="1">IFERROR(_xll.qlSmileSectionVolatility($X8,$N8+CX$4%%)-$H8,BK8)</f>
        <v>0</v>
      </c>
      <c r="CY8" s="328">
        <f ca="1">IFERROR(_xll.qlSmileSectionVolatility($X8,$N8+CY$4%%)-$H8,CX8)</f>
        <v>0</v>
      </c>
      <c r="CZ8" s="328">
        <f ca="1">IFERROR(_xll.qlSmileSectionVolatility($X8,$N8+CZ$4%%)-$H8,BM8)</f>
        <v>0</v>
      </c>
      <c r="DA8" s="328">
        <f ca="1">IFERROR(_xll.qlSmileSectionVolatility($X8,$N8+DA$4%%)-$H8,CZ8)</f>
        <v>0</v>
      </c>
      <c r="DB8" s="328">
        <f ca="1">IFERROR(_xll.qlSmileSectionVolatility($X8,$N8+DB$4%%)-$H8,BO8)</f>
        <v>0</v>
      </c>
      <c r="DC8" s="328">
        <f ca="1">IFERROR(_xll.qlSmileSectionVolatility($X8,$N8+DC$4%%)-$H8,DB8)</f>
        <v>0</v>
      </c>
      <c r="DD8" s="328">
        <f ca="1">IFERROR(_xll.qlSmileSectionVolatility($X8,$N8+DD$4%%)-$H8,BQ8)</f>
        <v>0</v>
      </c>
      <c r="DE8" s="336" t="e">
        <f ca="1">IFERROR(_xll.qlSmileSectionVolatility($X8,$N8+DE$4%%)-$H8,#REF!)</f>
        <v>#REF!</v>
      </c>
      <c r="DG8" s="341" t="s">
        <v>41</v>
      </c>
      <c r="DH8" s="341" t="s">
        <v>46</v>
      </c>
      <c r="DJ8" s="239" t="s">
        <v>7685</v>
      </c>
      <c r="DK8" s="242"/>
      <c r="DL8" s="243"/>
    </row>
    <row r="9" spans="2:116">
      <c r="B9" s="277" t="s">
        <v>209</v>
      </c>
      <c r="C9" s="278" t="s">
        <v>47</v>
      </c>
      <c r="D9" s="282" t="str">
        <f ca="1">IFERROR(VLOOKUP("EUR FWD PREM"&amp;D$4&amp;" "&amp;$B9&amp;$C9,SwaptionVolCalculation!$F:$AR,38,FALSE),"")</f>
        <v/>
      </c>
      <c r="E9" s="283" t="str">
        <f ca="1">IFERROR(VLOOKUP("EUR FWD PREM"&amp;E$4&amp;" "&amp;$B9&amp;$C9,SwaptionVolCalculation!$F:$AR,38,FALSE),"")</f>
        <v/>
      </c>
      <c r="F9" s="283" t="str">
        <f ca="1">IFERROR(VLOOKUP("EUR FWD PREM"&amp;F$4&amp;" "&amp;$B9&amp;$C9,SwaptionVolCalculation!$F:$AR,38,FALSE),"")</f>
        <v/>
      </c>
      <c r="G9" s="283" t="str">
        <f ca="1">IFERROR(VLOOKUP("EUR FWD PREM"&amp;G$4&amp;" "&amp;$B9&amp;$C9,SwaptionVolCalculation!$F:$AR,38,FALSE),"")</f>
        <v/>
      </c>
      <c r="H9" s="283" t="str">
        <f ca="1">IFERROR(VLOOKUP($B9&amp;$C9,SwaptionVolCalculation!$F:$AR,38,FALSE),"")</f>
        <v/>
      </c>
      <c r="I9" s="283" t="str">
        <f ca="1">IFERROR(VLOOKUP("EUR FWD PREM "&amp;I$4&amp;" "&amp;$B9&amp;$C9,SwaptionVolCalculation!$F:$AR,38,FALSE),"")</f>
        <v/>
      </c>
      <c r="J9" s="283" t="str">
        <f ca="1">IFERROR(VLOOKUP("EUR FWD PREM "&amp;J$4&amp;" "&amp;$B9&amp;$C9,SwaptionVolCalculation!$F:$AR,38,FALSE),"")</f>
        <v/>
      </c>
      <c r="K9" s="283" t="str">
        <f ca="1">IFERROR(VLOOKUP("EUR FWD PREM "&amp;K$4&amp;" "&amp;$B9&amp;$C9,SwaptionVolCalculation!$F:$AR,38,FALSE),"")</f>
        <v/>
      </c>
      <c r="L9" s="284" t="str">
        <f ca="1">IFERROR(VLOOKUP("EUR FWD PREM "&amp;L$4&amp;" "&amp;$B9&amp;$C9,SwaptionVolCalculation!$F:$AR,38,FALSE),"")</f>
        <v/>
      </c>
      <c r="M9" s="294">
        <f ca="1">IFERROR(VLOOKUP($B9&amp;$C9,SwaptionVolCalculation!$F:$AR,6,FALSE),"")</f>
        <v>42306</v>
      </c>
      <c r="N9" s="289" t="str">
        <f ca="1">IFERROR(VLOOKUP($B9&amp;$C9,SwaptionVolCalculation!$F:$AR,26,FALSE),"")</f>
        <v/>
      </c>
      <c r="O9" s="314">
        <v>0.10075288065715886</v>
      </c>
      <c r="P9" s="297">
        <v>0.7</v>
      </c>
      <c r="Q9" s="296">
        <v>0.8369208661456089</v>
      </c>
      <c r="R9" s="296">
        <v>-5.235562558635757E-2</v>
      </c>
      <c r="S9" s="315" t="b">
        <v>0</v>
      </c>
      <c r="T9" s="315" t="b">
        <v>1</v>
      </c>
      <c r="U9" s="315" t="b">
        <v>0</v>
      </c>
      <c r="V9" s="315" t="b">
        <v>0</v>
      </c>
      <c r="W9" s="317">
        <v>0.01</v>
      </c>
      <c r="X9" s="327" t="e">
        <f t="array" aca="1" ref="X9" ca="1">_xll.qlSabrInterpolatedSmileSection(,M9,N9,shrinkTable(E$4:K$4,E9:K9,TRUE)%%,TRUE,H9,shrinkTable(E$4:K$4,E9:K9,FALSE)-H9,O9,P9,Q9,R9,S9,T9,U9,V9,,,,,W9,TRUE)</f>
        <v>#VALUE!</v>
      </c>
      <c r="Y9" s="328" t="e">
        <f ca="1">_xll.qlSabrInterpolatedSmileSectionAlpha(X9)</f>
        <v>#VALUE!</v>
      </c>
      <c r="Z9" s="328" t="e">
        <f ca="1">_xll.qlSabrInterpolatedSmileSectionBeta(X9)</f>
        <v>#VALUE!</v>
      </c>
      <c r="AA9" s="328" t="e">
        <f ca="1">_xll.qlSabrInterpolatedSmileSectionNu(X9)</f>
        <v>#VALUE!</v>
      </c>
      <c r="AB9" s="328" t="e">
        <f ca="1">_xll.qlSabrInterpolatedSmileSectionRho(X9)</f>
        <v>#VALUE!</v>
      </c>
      <c r="AC9" s="329" t="e">
        <f ca="1">_xll.qlSabrInterpolatedSmileSectionError(X9)</f>
        <v>#VALUE!</v>
      </c>
      <c r="AD9" s="330" t="e">
        <f ca="1">_xll.qlSabrInterpolatedSmileSectionMaxError(X9)</f>
        <v>#VALUE!</v>
      </c>
      <c r="AE9" s="327">
        <f ca="1">IFERROR(_xll.qlSmileSectionVolatility($X9,$N9+AE$4%%)-$H9,BO9)</f>
        <v>0</v>
      </c>
      <c r="AF9" s="328">
        <f ca="1">IFERROR(_xll.qlSmileSectionVolatility($X9,$N9+AF$4%%)-$H9,AG9)</f>
        <v>0</v>
      </c>
      <c r="AG9" s="328">
        <f ca="1">IFERROR(_xll.qlSmileSectionVolatility($X9,$N9+AG$4%%)-$H9,AH9)</f>
        <v>0</v>
      </c>
      <c r="AH9" s="328">
        <f ca="1">IFERROR(_xll.qlSmileSectionVolatility($X9,$N9+AH$4%%)-$H9,AI9)</f>
        <v>0</v>
      </c>
      <c r="AI9" s="328">
        <f ca="1">IFERROR(_xll.qlSmileSectionVolatility($X9,$N9+AI$4%%)-$H9,AJ9)</f>
        <v>0</v>
      </c>
      <c r="AJ9" s="328">
        <f ca="1">IFERROR(_xll.qlSmileSectionVolatility($X9,$N9+AJ$4%%)-$H9,AK9)</f>
        <v>0</v>
      </c>
      <c r="AK9" s="328">
        <f ca="1">IFERROR(_xll.qlSmileSectionVolatility($X9,$N9+AK$4%%)-$H9,AL9)</f>
        <v>0</v>
      </c>
      <c r="AL9" s="328">
        <f ca="1">IFERROR(_xll.qlSmileSectionVolatility($X9,$N9+AL$4%%)-$H9,AM9)</f>
        <v>0</v>
      </c>
      <c r="AM9" s="328">
        <f ca="1">IFERROR(_xll.qlSmileSectionVolatility($X9,$N9+AM$4%%)-$H9,AN9)</f>
        <v>0</v>
      </c>
      <c r="AN9" s="328">
        <f ca="1">IFERROR(_xll.qlSmileSectionVolatility($X9,$N9+AN$4%%)-$H9,AO9)</f>
        <v>0</v>
      </c>
      <c r="AO9" s="328">
        <f ca="1">IFERROR(_xll.qlSmileSectionVolatility($X9,$N9+AO$4%%)-$H9,AP9)</f>
        <v>0</v>
      </c>
      <c r="AP9" s="328">
        <f ca="1">IFERROR(_xll.qlSmileSectionVolatility($X9,$N9+AP$4%%)-$H9,AQ9)</f>
        <v>0</v>
      </c>
      <c r="AQ9" s="328">
        <f ca="1">IFERROR(_xll.qlSmileSectionVolatility($X9,$N9+AQ$4%%)-$H9,AR9)</f>
        <v>0</v>
      </c>
      <c r="AR9" s="328">
        <f ca="1">IFERROR(_xll.qlSmileSectionVolatility($X9,$N9+AR$4%%)-$H9,AS9)</f>
        <v>0</v>
      </c>
      <c r="AS9" s="328">
        <f ca="1">IFERROR(_xll.qlSmileSectionVolatility($X9,$N9+AS$4%%)-$H9,AT9)</f>
        <v>0</v>
      </c>
      <c r="AT9" s="328">
        <f ca="1">IFERROR(_xll.qlSmileSectionVolatility($X9,$N9+AT$4%%)-$H9,AU9)</f>
        <v>0</v>
      </c>
      <c r="AU9" s="328">
        <f ca="1">IFERROR(_xll.qlSmileSectionVolatility($X9,$N9+AU$4%%)-$H9,AV9)</f>
        <v>0</v>
      </c>
      <c r="AV9" s="328">
        <f ca="1">IFERROR(_xll.qlSmileSectionVolatility($X9,$N9+AV$4%%)-$H9,AW9)</f>
        <v>0</v>
      </c>
      <c r="AW9" s="328">
        <f ca="1">IFERROR(_xll.qlSmileSectionVolatility($X9,$N9+AW$4%%)-$H9,AX9)</f>
        <v>0</v>
      </c>
      <c r="AX9" s="328">
        <f ca="1">IFERROR(_xll.qlSmileSectionVolatility($X9,$N9+AX$4%%)-$H9,AY9)</f>
        <v>0</v>
      </c>
      <c r="AY9" s="328">
        <f ca="1">IFERROR(_xll.qlSmileSectionVolatility($X9,$N9+AY$4%%)-$H9,AZ9)</f>
        <v>0</v>
      </c>
      <c r="AZ9" s="328">
        <f ca="1">IFERROR(_xll.qlSmileSectionVolatility($X9,$N9+AZ$4%%)-$H9,BA9)</f>
        <v>0</v>
      </c>
      <c r="BA9" s="328">
        <f ca="1">IFERROR(_xll.qlSmileSectionVolatility($X9,$N9+BA$4%%)-$H9,BB9)</f>
        <v>0</v>
      </c>
      <c r="BB9" s="328">
        <f ca="1">IFERROR(_xll.qlSmileSectionVolatility($X9,$N9+BB$4%%)-$H9,BC9)</f>
        <v>0</v>
      </c>
      <c r="BC9" s="328">
        <f ca="1">IFERROR(_xll.qlSmileSectionVolatility($X9,$N9+BC$4%%)-$H9,BD9)</f>
        <v>0</v>
      </c>
      <c r="BD9" s="328">
        <f ca="1">IFERROR(_xll.qlSmileSectionVolatility($X9,$N9+BD$4%%)-$H9,BE9)</f>
        <v>0</v>
      </c>
      <c r="BE9" s="328">
        <f ca="1">IFERROR(_xll.qlSmileSectionVolatility($X9,$N9+BE$4%%)-$H9,BF9)</f>
        <v>0</v>
      </c>
      <c r="BF9" s="328">
        <f ca="1">IFERROR(_xll.qlSmileSectionVolatility($X9,$N9+BF$4%%)-$H9,BG9)</f>
        <v>0</v>
      </c>
      <c r="BG9" s="328">
        <f ca="1">IFERROR(_xll.qlSmileSectionVolatility($X9,$N9+BG$4%%)-$H9,BH9)</f>
        <v>0</v>
      </c>
      <c r="BH9" s="328">
        <f ca="1">IFERROR(_xll.qlSmileSectionVolatility($X9,$N9+BH$4%%)-$H9,BI9)</f>
        <v>0</v>
      </c>
      <c r="BI9" s="328">
        <f ca="1">IFERROR(_xll.qlSmileSectionVolatility($X9,$N9+BI$4%%)-$H9,BJ9)</f>
        <v>0</v>
      </c>
      <c r="BJ9" s="328">
        <f ca="1">IFERROR(_xll.qlSmileSectionVolatility($X9,$N9+BJ$4%%)-$H9,BK9)</f>
        <v>0</v>
      </c>
      <c r="BK9" s="328">
        <f ca="1">IFERROR(_xll.qlSmileSectionVolatility($X9,$N9+BK$4%%)-$H9,BL9)</f>
        <v>0</v>
      </c>
      <c r="BL9" s="328">
        <f ca="1">IFERROR(_xll.qlSmileSectionVolatility($X9,$N9+BL$4%%)-$H9,BM9)</f>
        <v>0</v>
      </c>
      <c r="BM9" s="328">
        <f ca="1">IFERROR(_xll.qlSmileSectionVolatility($X9,$N9+BM$4%%)-$H9,BN9)</f>
        <v>0</v>
      </c>
      <c r="BN9" s="328">
        <f ca="1">IFERROR(_xll.qlSmileSectionVolatility($X9,$N9+BN$4%%)-$H9,BO9)</f>
        <v>0</v>
      </c>
      <c r="BO9" s="328">
        <f ca="1">IFERROR(_xll.qlSmileSectionVolatility($X9,$N9+BO$4%%)-$H9,BP9)</f>
        <v>0</v>
      </c>
      <c r="BP9" s="328">
        <f ca="1">IFERROR(_xll.qlSmileSectionVolatility($X9,$N9+BP$4%%)-$H9,BQ9)</f>
        <v>0</v>
      </c>
      <c r="BQ9" s="336">
        <f ca="1">IFERROR(_xll.qlSmileSectionVolatility($X9,$N9+BQ$4%%)-$H9,BR9)</f>
        <v>0</v>
      </c>
      <c r="BR9" s="296">
        <v>0</v>
      </c>
      <c r="BS9" s="327">
        <f ca="1">IFERROR(_xll.qlSmileSectionVolatility($X9,$N9+BS$4%%)-$H9,BR9)</f>
        <v>0</v>
      </c>
      <c r="BT9" s="328">
        <f ca="1">IFERROR(_xll.qlSmileSectionVolatility($X9,$N9+BT$4%%)-$H9,AG9)</f>
        <v>0</v>
      </c>
      <c r="BU9" s="328">
        <f ca="1">IFERROR(_xll.qlSmileSectionVolatility($X9,$N9+BU$4%%)-$H9,BT9)</f>
        <v>0</v>
      </c>
      <c r="BV9" s="328">
        <f ca="1">IFERROR(_xll.qlSmileSectionVolatility($X9,$N9+BV$4%%)-$H9,AI9)</f>
        <v>0</v>
      </c>
      <c r="BW9" s="328">
        <f ca="1">IFERROR(_xll.qlSmileSectionVolatility($X9,$N9+BW$4%%)-$H9,BV9)</f>
        <v>0</v>
      </c>
      <c r="BX9" s="328">
        <f ca="1">IFERROR(_xll.qlSmileSectionVolatility($X9,$N9+BX$4%%)-$H9,AK9)</f>
        <v>0</v>
      </c>
      <c r="BY9" s="328">
        <f ca="1">IFERROR(_xll.qlSmileSectionVolatility($X9,$N9+BY$4%%)-$H9,BX9)</f>
        <v>0</v>
      </c>
      <c r="BZ9" s="328">
        <f ca="1">IFERROR(_xll.qlSmileSectionVolatility($X9,$N9+BZ$4%%)-$H9,AM9)</f>
        <v>0</v>
      </c>
      <c r="CA9" s="328">
        <f ca="1">IFERROR(_xll.qlSmileSectionVolatility($X9,$N9+CA$4%%)-$H9,BZ9)</f>
        <v>0</v>
      </c>
      <c r="CB9" s="328">
        <f ca="1">IFERROR(_xll.qlSmileSectionVolatility($X9,$N9+CB$4%%)-$H9,AO9)</f>
        <v>0</v>
      </c>
      <c r="CC9" s="328">
        <f ca="1">IFERROR(_xll.qlSmileSectionVolatility($X9,$N9+CC$4%%)-$H9,CB9)</f>
        <v>0</v>
      </c>
      <c r="CD9" s="328">
        <f ca="1">IFERROR(_xll.qlSmileSectionVolatility($X9,$N9+CD$4%%)-$H9,AQ9)</f>
        <v>0</v>
      </c>
      <c r="CE9" s="328">
        <f ca="1">IFERROR(_xll.qlSmileSectionVolatility($X9,$N9+CE$4%%)-$H9,CD9)</f>
        <v>0</v>
      </c>
      <c r="CF9" s="328">
        <f ca="1">IFERROR(_xll.qlSmileSectionVolatility($X9,$N9+CF$4%%)-$H9,AS9)</f>
        <v>0</v>
      </c>
      <c r="CG9" s="328">
        <f ca="1">IFERROR(_xll.qlSmileSectionVolatility($X9,$N9+CG$4%%)-$H9,CF9)</f>
        <v>0</v>
      </c>
      <c r="CH9" s="328">
        <f ca="1">IFERROR(_xll.qlSmileSectionVolatility($X9,$N9+CH$4%%)-$H9,AU9)</f>
        <v>0</v>
      </c>
      <c r="CI9" s="328">
        <f ca="1">IFERROR(_xll.qlSmileSectionVolatility($X9,$N9+CI$4%%)-$H9,CH9)</f>
        <v>0</v>
      </c>
      <c r="CJ9" s="328">
        <f ca="1">IFERROR(_xll.qlSmileSectionVolatility($X9,$N9+CJ$4%%)-$H9,AW9)</f>
        <v>0</v>
      </c>
      <c r="CK9" s="328">
        <f ca="1">IFERROR(_xll.qlSmileSectionVolatility($X9,$N9+CK$4%%)-$H9,CJ9)</f>
        <v>0</v>
      </c>
      <c r="CL9" s="328">
        <f ca="1">IFERROR(_xll.qlSmileSectionVolatility($X9,$N9+CL$4%%)-$H9,AY9)</f>
        <v>0</v>
      </c>
      <c r="CM9" s="328">
        <f ca="1">IFERROR(_xll.qlSmileSectionVolatility($X9,$N9+CM$4%%)-$H9,CL9)</f>
        <v>0</v>
      </c>
      <c r="CN9" s="328">
        <f ca="1">IFERROR(_xll.qlSmileSectionVolatility($X9,$N9+CN$4%%)-$H9,BA9)</f>
        <v>0</v>
      </c>
      <c r="CO9" s="328">
        <f ca="1">IFERROR(_xll.qlSmileSectionVolatility($X9,$N9+CO$4%%)-$H9,CN9)</f>
        <v>0</v>
      </c>
      <c r="CP9" s="328">
        <f ca="1">IFERROR(_xll.qlSmileSectionVolatility($X9,$N9+CP$4%%)-$H9,BC9)</f>
        <v>0</v>
      </c>
      <c r="CQ9" s="328">
        <f ca="1">IFERROR(_xll.qlSmileSectionVolatility($X9,$N9+CQ$4%%)-$H9,CP9)</f>
        <v>0</v>
      </c>
      <c r="CR9" s="328">
        <f ca="1">IFERROR(_xll.qlSmileSectionVolatility($X9,$N9+CR$4%%)-$H9,BE9)</f>
        <v>0</v>
      </c>
      <c r="CS9" s="328">
        <f ca="1">IFERROR(_xll.qlSmileSectionVolatility($X9,$N9+CS$4%%)-$H9,CR9)</f>
        <v>0</v>
      </c>
      <c r="CT9" s="328">
        <f ca="1">IFERROR(_xll.qlSmileSectionVolatility($X9,$N9+CT$4%%)-$H9,BG9)</f>
        <v>0</v>
      </c>
      <c r="CU9" s="328">
        <f ca="1">IFERROR(_xll.qlSmileSectionVolatility($X9,$N9+CU$4%%)-$H9,CT9)</f>
        <v>0</v>
      </c>
      <c r="CV9" s="328">
        <f ca="1">IFERROR(_xll.qlSmileSectionVolatility($X9,$N9+CV$4%%)-$H9,BI9)</f>
        <v>0</v>
      </c>
      <c r="CW9" s="328">
        <f ca="1">IFERROR(_xll.qlSmileSectionVolatility($X9,$N9+CW$4%%)-$H9,CV9)</f>
        <v>0</v>
      </c>
      <c r="CX9" s="328">
        <f ca="1">IFERROR(_xll.qlSmileSectionVolatility($X9,$N9+CX$4%%)-$H9,BK9)</f>
        <v>0</v>
      </c>
      <c r="CY9" s="328">
        <f ca="1">IFERROR(_xll.qlSmileSectionVolatility($X9,$N9+CY$4%%)-$H9,CX9)</f>
        <v>0</v>
      </c>
      <c r="CZ9" s="328">
        <f ca="1">IFERROR(_xll.qlSmileSectionVolatility($X9,$N9+CZ$4%%)-$H9,BM9)</f>
        <v>0</v>
      </c>
      <c r="DA9" s="328">
        <f ca="1">IFERROR(_xll.qlSmileSectionVolatility($X9,$N9+DA$4%%)-$H9,CZ9)</f>
        <v>0</v>
      </c>
      <c r="DB9" s="328">
        <f ca="1">IFERROR(_xll.qlSmileSectionVolatility($X9,$N9+DB$4%%)-$H9,BO9)</f>
        <v>0</v>
      </c>
      <c r="DC9" s="328">
        <f ca="1">IFERROR(_xll.qlSmileSectionVolatility($X9,$N9+DC$4%%)-$H9,DB9)</f>
        <v>0</v>
      </c>
      <c r="DD9" s="328">
        <f ca="1">IFERROR(_xll.qlSmileSectionVolatility($X9,$N9+DD$4%%)-$H9,BQ9)</f>
        <v>0</v>
      </c>
      <c r="DE9" s="336" t="e">
        <f ca="1">IFERROR(_xll.qlSmileSectionVolatility($X9,$N9+DE$4%%)-$H9,#REF!)</f>
        <v>#REF!</v>
      </c>
      <c r="DG9" s="341" t="s">
        <v>42</v>
      </c>
      <c r="DH9" s="341" t="s">
        <v>47</v>
      </c>
      <c r="DJ9" s="239" t="s">
        <v>7711</v>
      </c>
      <c r="DK9" s="242"/>
      <c r="DL9" s="243"/>
    </row>
    <row r="10" spans="2:116">
      <c r="B10" s="277" t="s">
        <v>209</v>
      </c>
      <c r="C10" s="278" t="s">
        <v>48</v>
      </c>
      <c r="D10" s="282" t="str">
        <f ca="1">IFERROR(VLOOKUP("EUR FWD PREM"&amp;D$4&amp;" "&amp;$B10&amp;$C10,SwaptionVolCalculation!$F:$AR,38,FALSE),"")</f>
        <v/>
      </c>
      <c r="E10" s="283" t="str">
        <f ca="1">IFERROR(VLOOKUP("EUR FWD PREM"&amp;E$4&amp;" "&amp;$B10&amp;$C10,SwaptionVolCalculation!$F:$AR,38,FALSE),"")</f>
        <v/>
      </c>
      <c r="F10" s="283" t="str">
        <f ca="1">IFERROR(VLOOKUP("EUR FWD PREM"&amp;F$4&amp;" "&amp;$B10&amp;$C10,SwaptionVolCalculation!$F:$AR,38,FALSE),"")</f>
        <v/>
      </c>
      <c r="G10" s="283" t="str">
        <f ca="1">IFERROR(VLOOKUP("EUR FWD PREM"&amp;G$4&amp;" "&amp;$B10&amp;$C10,SwaptionVolCalculation!$F:$AR,38,FALSE),"")</f>
        <v/>
      </c>
      <c r="H10" s="283" t="str">
        <f ca="1">IFERROR(VLOOKUP($B10&amp;$C10,SwaptionVolCalculation!$F:$AR,38,FALSE),"")</f>
        <v/>
      </c>
      <c r="I10" s="283" t="str">
        <f ca="1">IFERROR(VLOOKUP("EUR FWD PREM "&amp;I$4&amp;" "&amp;$B10&amp;$C10,SwaptionVolCalculation!$F:$AR,38,FALSE),"")</f>
        <v/>
      </c>
      <c r="J10" s="283" t="str">
        <f ca="1">IFERROR(VLOOKUP("EUR FWD PREM "&amp;J$4&amp;" "&amp;$B10&amp;$C10,SwaptionVolCalculation!$F:$AR,38,FALSE),"")</f>
        <v/>
      </c>
      <c r="K10" s="283" t="str">
        <f ca="1">IFERROR(VLOOKUP("EUR FWD PREM "&amp;K$4&amp;" "&amp;$B10&amp;$C10,SwaptionVolCalculation!$F:$AR,38,FALSE),"")</f>
        <v/>
      </c>
      <c r="L10" s="284" t="str">
        <f ca="1">IFERROR(VLOOKUP("EUR FWD PREM "&amp;L$4&amp;" "&amp;$B10&amp;$C10,SwaptionVolCalculation!$F:$AR,38,FALSE),"")</f>
        <v/>
      </c>
      <c r="M10" s="294">
        <f ca="1">IFERROR(VLOOKUP($B10&amp;$C10,SwaptionVolCalculation!$F:$AR,6,FALSE),"")</f>
        <v>42306</v>
      </c>
      <c r="N10" s="289" t="str">
        <f ca="1">IFERROR(VLOOKUP($B10&amp;$C10,SwaptionVolCalculation!$F:$AR,26,FALSE),"")</f>
        <v/>
      </c>
      <c r="O10" s="314">
        <v>0.10486927847946205</v>
      </c>
      <c r="P10" s="297">
        <v>0.7</v>
      </c>
      <c r="Q10" s="296">
        <v>0.67400625803905012</v>
      </c>
      <c r="R10" s="296">
        <v>-0.17090514208192487</v>
      </c>
      <c r="S10" s="315" t="b">
        <v>0</v>
      </c>
      <c r="T10" s="315" t="b">
        <v>1</v>
      </c>
      <c r="U10" s="315" t="b">
        <v>0</v>
      </c>
      <c r="V10" s="315" t="b">
        <v>0</v>
      </c>
      <c r="W10" s="317">
        <v>0.01</v>
      </c>
      <c r="X10" s="327" t="e">
        <f t="array" aca="1" ref="X10" ca="1">_xll.qlSabrInterpolatedSmileSection(,M10,N10,shrinkTable(E$4:K$4,E10:K10,TRUE)%%,TRUE,H10,shrinkTable(E$4:K$4,E10:K10,FALSE)-H10,O10,P10,Q10,R10,S10,T10,U10,V10,,,,,W10,TRUE)</f>
        <v>#VALUE!</v>
      </c>
      <c r="Y10" s="328" t="e">
        <f ca="1">_xll.qlSabrInterpolatedSmileSectionAlpha(X10)</f>
        <v>#VALUE!</v>
      </c>
      <c r="Z10" s="328" t="e">
        <f ca="1">_xll.qlSabrInterpolatedSmileSectionBeta(X10)</f>
        <v>#VALUE!</v>
      </c>
      <c r="AA10" s="328" t="e">
        <f ca="1">_xll.qlSabrInterpolatedSmileSectionNu(X10)</f>
        <v>#VALUE!</v>
      </c>
      <c r="AB10" s="328" t="e">
        <f ca="1">_xll.qlSabrInterpolatedSmileSectionRho(X10)</f>
        <v>#VALUE!</v>
      </c>
      <c r="AC10" s="329" t="e">
        <f ca="1">_xll.qlSabrInterpolatedSmileSectionError(X10)</f>
        <v>#VALUE!</v>
      </c>
      <c r="AD10" s="330" t="e">
        <f ca="1">_xll.qlSabrInterpolatedSmileSectionMaxError(X10)</f>
        <v>#VALUE!</v>
      </c>
      <c r="AE10" s="327">
        <f ca="1">IFERROR(_xll.qlSmileSectionVolatility($X10,$N10+AE$4%%)-$H10,BO10)</f>
        <v>0</v>
      </c>
      <c r="AF10" s="328">
        <f ca="1">IFERROR(_xll.qlSmileSectionVolatility($X10,$N10+AF$4%%)-$H10,AG10)</f>
        <v>0</v>
      </c>
      <c r="AG10" s="328">
        <f ca="1">IFERROR(_xll.qlSmileSectionVolatility($X10,$N10+AG$4%%)-$H10,AH10)</f>
        <v>0</v>
      </c>
      <c r="AH10" s="328">
        <f ca="1">IFERROR(_xll.qlSmileSectionVolatility($X10,$N10+AH$4%%)-$H10,AI10)</f>
        <v>0</v>
      </c>
      <c r="AI10" s="328">
        <f ca="1">IFERROR(_xll.qlSmileSectionVolatility($X10,$N10+AI$4%%)-$H10,AJ10)</f>
        <v>0</v>
      </c>
      <c r="AJ10" s="328">
        <f ca="1">IFERROR(_xll.qlSmileSectionVolatility($X10,$N10+AJ$4%%)-$H10,AK10)</f>
        <v>0</v>
      </c>
      <c r="AK10" s="328">
        <f ca="1">IFERROR(_xll.qlSmileSectionVolatility($X10,$N10+AK$4%%)-$H10,AL10)</f>
        <v>0</v>
      </c>
      <c r="AL10" s="328">
        <f ca="1">IFERROR(_xll.qlSmileSectionVolatility($X10,$N10+AL$4%%)-$H10,AM10)</f>
        <v>0</v>
      </c>
      <c r="AM10" s="328">
        <f ca="1">IFERROR(_xll.qlSmileSectionVolatility($X10,$N10+AM$4%%)-$H10,AN10)</f>
        <v>0</v>
      </c>
      <c r="AN10" s="328">
        <f ca="1">IFERROR(_xll.qlSmileSectionVolatility($X10,$N10+AN$4%%)-$H10,AO10)</f>
        <v>0</v>
      </c>
      <c r="AO10" s="328">
        <f ca="1">IFERROR(_xll.qlSmileSectionVolatility($X10,$N10+AO$4%%)-$H10,AP10)</f>
        <v>0</v>
      </c>
      <c r="AP10" s="328">
        <f ca="1">IFERROR(_xll.qlSmileSectionVolatility($X10,$N10+AP$4%%)-$H10,AQ10)</f>
        <v>0</v>
      </c>
      <c r="AQ10" s="328">
        <f ca="1">IFERROR(_xll.qlSmileSectionVolatility($X10,$N10+AQ$4%%)-$H10,AR10)</f>
        <v>0</v>
      </c>
      <c r="AR10" s="328">
        <f ca="1">IFERROR(_xll.qlSmileSectionVolatility($X10,$N10+AR$4%%)-$H10,AS10)</f>
        <v>0</v>
      </c>
      <c r="AS10" s="328">
        <f ca="1">IFERROR(_xll.qlSmileSectionVolatility($X10,$N10+AS$4%%)-$H10,AT10)</f>
        <v>0</v>
      </c>
      <c r="AT10" s="328">
        <f ca="1">IFERROR(_xll.qlSmileSectionVolatility($X10,$N10+AT$4%%)-$H10,AU10)</f>
        <v>0</v>
      </c>
      <c r="AU10" s="328">
        <f ca="1">IFERROR(_xll.qlSmileSectionVolatility($X10,$N10+AU$4%%)-$H10,AV10)</f>
        <v>0</v>
      </c>
      <c r="AV10" s="328">
        <f ca="1">IFERROR(_xll.qlSmileSectionVolatility($X10,$N10+AV$4%%)-$H10,AW10)</f>
        <v>0</v>
      </c>
      <c r="AW10" s="328">
        <f ca="1">IFERROR(_xll.qlSmileSectionVolatility($X10,$N10+AW$4%%)-$H10,AX10)</f>
        <v>0</v>
      </c>
      <c r="AX10" s="328">
        <f ca="1">IFERROR(_xll.qlSmileSectionVolatility($X10,$N10+AX$4%%)-$H10,AY10)</f>
        <v>0</v>
      </c>
      <c r="AY10" s="328">
        <f ca="1">IFERROR(_xll.qlSmileSectionVolatility($X10,$N10+AY$4%%)-$H10,AZ10)</f>
        <v>0</v>
      </c>
      <c r="AZ10" s="328">
        <f ca="1">IFERROR(_xll.qlSmileSectionVolatility($X10,$N10+AZ$4%%)-$H10,BA10)</f>
        <v>0</v>
      </c>
      <c r="BA10" s="328">
        <f ca="1">IFERROR(_xll.qlSmileSectionVolatility($X10,$N10+BA$4%%)-$H10,BB10)</f>
        <v>0</v>
      </c>
      <c r="BB10" s="328">
        <f ca="1">IFERROR(_xll.qlSmileSectionVolatility($X10,$N10+BB$4%%)-$H10,BC10)</f>
        <v>0</v>
      </c>
      <c r="BC10" s="328">
        <f ca="1">IFERROR(_xll.qlSmileSectionVolatility($X10,$N10+BC$4%%)-$H10,BD10)</f>
        <v>0</v>
      </c>
      <c r="BD10" s="328">
        <f ca="1">IFERROR(_xll.qlSmileSectionVolatility($X10,$N10+BD$4%%)-$H10,BE10)</f>
        <v>0</v>
      </c>
      <c r="BE10" s="328">
        <f ca="1">IFERROR(_xll.qlSmileSectionVolatility($X10,$N10+BE$4%%)-$H10,BF10)</f>
        <v>0</v>
      </c>
      <c r="BF10" s="328">
        <f ca="1">IFERROR(_xll.qlSmileSectionVolatility($X10,$N10+BF$4%%)-$H10,BG10)</f>
        <v>0</v>
      </c>
      <c r="BG10" s="328">
        <f ca="1">IFERROR(_xll.qlSmileSectionVolatility($X10,$N10+BG$4%%)-$H10,BH10)</f>
        <v>0</v>
      </c>
      <c r="BH10" s="328">
        <f ca="1">IFERROR(_xll.qlSmileSectionVolatility($X10,$N10+BH$4%%)-$H10,BI10)</f>
        <v>0</v>
      </c>
      <c r="BI10" s="328">
        <f ca="1">IFERROR(_xll.qlSmileSectionVolatility($X10,$N10+BI$4%%)-$H10,BJ10)</f>
        <v>0</v>
      </c>
      <c r="BJ10" s="328">
        <f ca="1">IFERROR(_xll.qlSmileSectionVolatility($X10,$N10+BJ$4%%)-$H10,BK10)</f>
        <v>0</v>
      </c>
      <c r="BK10" s="328">
        <f ca="1">IFERROR(_xll.qlSmileSectionVolatility($X10,$N10+BK$4%%)-$H10,BL10)</f>
        <v>0</v>
      </c>
      <c r="BL10" s="328">
        <f ca="1">IFERROR(_xll.qlSmileSectionVolatility($X10,$N10+BL$4%%)-$H10,BM10)</f>
        <v>0</v>
      </c>
      <c r="BM10" s="328">
        <f ca="1">IFERROR(_xll.qlSmileSectionVolatility($X10,$N10+BM$4%%)-$H10,BN10)</f>
        <v>0</v>
      </c>
      <c r="BN10" s="328">
        <f ca="1">IFERROR(_xll.qlSmileSectionVolatility($X10,$N10+BN$4%%)-$H10,BO10)</f>
        <v>0</v>
      </c>
      <c r="BO10" s="328">
        <f ca="1">IFERROR(_xll.qlSmileSectionVolatility($X10,$N10+BO$4%%)-$H10,BP10)</f>
        <v>0</v>
      </c>
      <c r="BP10" s="328">
        <f ca="1">IFERROR(_xll.qlSmileSectionVolatility($X10,$N10+BP$4%%)-$H10,BQ10)</f>
        <v>0</v>
      </c>
      <c r="BQ10" s="336">
        <f ca="1">IFERROR(_xll.qlSmileSectionVolatility($X10,$N10+BQ$4%%)-$H10,BR10)</f>
        <v>0</v>
      </c>
      <c r="BR10" s="296">
        <v>0</v>
      </c>
      <c r="BS10" s="327">
        <f ca="1">IFERROR(_xll.qlSmileSectionVolatility($X10,$N10+BS$4%%)-$H10,BR10)</f>
        <v>0</v>
      </c>
      <c r="BT10" s="328">
        <f ca="1">IFERROR(_xll.qlSmileSectionVolatility($X10,$N10+BT$4%%)-$H10,AG10)</f>
        <v>0</v>
      </c>
      <c r="BU10" s="328">
        <f ca="1">IFERROR(_xll.qlSmileSectionVolatility($X10,$N10+BU$4%%)-$H10,BT10)</f>
        <v>0</v>
      </c>
      <c r="BV10" s="328">
        <f ca="1">IFERROR(_xll.qlSmileSectionVolatility($X10,$N10+BV$4%%)-$H10,AI10)</f>
        <v>0</v>
      </c>
      <c r="BW10" s="328">
        <f ca="1">IFERROR(_xll.qlSmileSectionVolatility($X10,$N10+BW$4%%)-$H10,BV10)</f>
        <v>0</v>
      </c>
      <c r="BX10" s="328">
        <f ca="1">IFERROR(_xll.qlSmileSectionVolatility($X10,$N10+BX$4%%)-$H10,AK10)</f>
        <v>0</v>
      </c>
      <c r="BY10" s="328">
        <f ca="1">IFERROR(_xll.qlSmileSectionVolatility($X10,$N10+BY$4%%)-$H10,BX10)</f>
        <v>0</v>
      </c>
      <c r="BZ10" s="328">
        <f ca="1">IFERROR(_xll.qlSmileSectionVolatility($X10,$N10+BZ$4%%)-$H10,AM10)</f>
        <v>0</v>
      </c>
      <c r="CA10" s="328">
        <f ca="1">IFERROR(_xll.qlSmileSectionVolatility($X10,$N10+CA$4%%)-$H10,BZ10)</f>
        <v>0</v>
      </c>
      <c r="CB10" s="328">
        <f ca="1">IFERROR(_xll.qlSmileSectionVolatility($X10,$N10+CB$4%%)-$H10,AO10)</f>
        <v>0</v>
      </c>
      <c r="CC10" s="328">
        <f ca="1">IFERROR(_xll.qlSmileSectionVolatility($X10,$N10+CC$4%%)-$H10,CB10)</f>
        <v>0</v>
      </c>
      <c r="CD10" s="328">
        <f ca="1">IFERROR(_xll.qlSmileSectionVolatility($X10,$N10+CD$4%%)-$H10,AQ10)</f>
        <v>0</v>
      </c>
      <c r="CE10" s="328">
        <f ca="1">IFERROR(_xll.qlSmileSectionVolatility($X10,$N10+CE$4%%)-$H10,CD10)</f>
        <v>0</v>
      </c>
      <c r="CF10" s="328">
        <f ca="1">IFERROR(_xll.qlSmileSectionVolatility($X10,$N10+CF$4%%)-$H10,AS10)</f>
        <v>0</v>
      </c>
      <c r="CG10" s="328">
        <f ca="1">IFERROR(_xll.qlSmileSectionVolatility($X10,$N10+CG$4%%)-$H10,CF10)</f>
        <v>0</v>
      </c>
      <c r="CH10" s="328">
        <f ca="1">IFERROR(_xll.qlSmileSectionVolatility($X10,$N10+CH$4%%)-$H10,AU10)</f>
        <v>0</v>
      </c>
      <c r="CI10" s="328">
        <f ca="1">IFERROR(_xll.qlSmileSectionVolatility($X10,$N10+CI$4%%)-$H10,CH10)</f>
        <v>0</v>
      </c>
      <c r="CJ10" s="328">
        <f ca="1">IFERROR(_xll.qlSmileSectionVolatility($X10,$N10+CJ$4%%)-$H10,AW10)</f>
        <v>0</v>
      </c>
      <c r="CK10" s="328">
        <f ca="1">IFERROR(_xll.qlSmileSectionVolatility($X10,$N10+CK$4%%)-$H10,CJ10)</f>
        <v>0</v>
      </c>
      <c r="CL10" s="328">
        <f ca="1">IFERROR(_xll.qlSmileSectionVolatility($X10,$N10+CL$4%%)-$H10,AY10)</f>
        <v>0</v>
      </c>
      <c r="CM10" s="328">
        <f ca="1">IFERROR(_xll.qlSmileSectionVolatility($X10,$N10+CM$4%%)-$H10,CL10)</f>
        <v>0</v>
      </c>
      <c r="CN10" s="328">
        <f ca="1">IFERROR(_xll.qlSmileSectionVolatility($X10,$N10+CN$4%%)-$H10,BA10)</f>
        <v>0</v>
      </c>
      <c r="CO10" s="328">
        <f ca="1">IFERROR(_xll.qlSmileSectionVolatility($X10,$N10+CO$4%%)-$H10,CN10)</f>
        <v>0</v>
      </c>
      <c r="CP10" s="328">
        <f ca="1">IFERROR(_xll.qlSmileSectionVolatility($X10,$N10+CP$4%%)-$H10,BC10)</f>
        <v>0</v>
      </c>
      <c r="CQ10" s="328">
        <f ca="1">IFERROR(_xll.qlSmileSectionVolatility($X10,$N10+CQ$4%%)-$H10,CP10)</f>
        <v>0</v>
      </c>
      <c r="CR10" s="328">
        <f ca="1">IFERROR(_xll.qlSmileSectionVolatility($X10,$N10+CR$4%%)-$H10,BE10)</f>
        <v>0</v>
      </c>
      <c r="CS10" s="328">
        <f ca="1">IFERROR(_xll.qlSmileSectionVolatility($X10,$N10+CS$4%%)-$H10,CR10)</f>
        <v>0</v>
      </c>
      <c r="CT10" s="328">
        <f ca="1">IFERROR(_xll.qlSmileSectionVolatility($X10,$N10+CT$4%%)-$H10,BG10)</f>
        <v>0</v>
      </c>
      <c r="CU10" s="328">
        <f ca="1">IFERROR(_xll.qlSmileSectionVolatility($X10,$N10+CU$4%%)-$H10,CT10)</f>
        <v>0</v>
      </c>
      <c r="CV10" s="328">
        <f ca="1">IFERROR(_xll.qlSmileSectionVolatility($X10,$N10+CV$4%%)-$H10,BI10)</f>
        <v>0</v>
      </c>
      <c r="CW10" s="328">
        <f ca="1">IFERROR(_xll.qlSmileSectionVolatility($X10,$N10+CW$4%%)-$H10,CV10)</f>
        <v>0</v>
      </c>
      <c r="CX10" s="328">
        <f ca="1">IFERROR(_xll.qlSmileSectionVolatility($X10,$N10+CX$4%%)-$H10,BK10)</f>
        <v>0</v>
      </c>
      <c r="CY10" s="328">
        <f ca="1">IFERROR(_xll.qlSmileSectionVolatility($X10,$N10+CY$4%%)-$H10,CX10)</f>
        <v>0</v>
      </c>
      <c r="CZ10" s="328">
        <f ca="1">IFERROR(_xll.qlSmileSectionVolatility($X10,$N10+CZ$4%%)-$H10,BM10)</f>
        <v>0</v>
      </c>
      <c r="DA10" s="328">
        <f ca="1">IFERROR(_xll.qlSmileSectionVolatility($X10,$N10+DA$4%%)-$H10,CZ10)</f>
        <v>0</v>
      </c>
      <c r="DB10" s="328">
        <f ca="1">IFERROR(_xll.qlSmileSectionVolatility($X10,$N10+DB$4%%)-$H10,BO10)</f>
        <v>0</v>
      </c>
      <c r="DC10" s="328">
        <f ca="1">IFERROR(_xll.qlSmileSectionVolatility($X10,$N10+DC$4%%)-$H10,DB10)</f>
        <v>0</v>
      </c>
      <c r="DD10" s="328">
        <f ca="1">IFERROR(_xll.qlSmileSectionVolatility($X10,$N10+DD$4%%)-$H10,BQ10)</f>
        <v>0</v>
      </c>
      <c r="DE10" s="336" t="e">
        <f ca="1">IFERROR(_xll.qlSmileSectionVolatility($X10,$N10+DE$4%%)-$H10,#REF!)</f>
        <v>#REF!</v>
      </c>
      <c r="DG10" s="341" t="s">
        <v>44</v>
      </c>
      <c r="DH10" s="341" t="s">
        <v>48</v>
      </c>
      <c r="DJ10" s="239" t="s">
        <v>7712</v>
      </c>
      <c r="DK10" s="240"/>
      <c r="DL10" s="345" t="str">
        <f ca="1">_xll.qlEuriborSwapIsdaFixA("ISDAFixA-SwapIdx","2y","YC-EUR-EURIBOR6M","YC-EUR-EONIA")</f>
        <v>ISDAFixA-SwapIdx#0000</v>
      </c>
    </row>
    <row r="11" spans="2:116">
      <c r="B11" s="273" t="s">
        <v>209</v>
      </c>
      <c r="C11" s="274" t="s">
        <v>50</v>
      </c>
      <c r="D11" s="285" t="str">
        <f ca="1">IFERROR(VLOOKUP("EUR FWD PREM"&amp;D$4&amp;" "&amp;$B11&amp;$C11,SwaptionVolCalculation!$F:$AR,38,FALSE),"")</f>
        <v/>
      </c>
      <c r="E11" s="286" t="str">
        <f ca="1">IFERROR(VLOOKUP("EUR FWD PREM"&amp;E$4&amp;" "&amp;$B11&amp;$C11,SwaptionVolCalculation!$F:$AR,38,FALSE),"")</f>
        <v/>
      </c>
      <c r="F11" s="286" t="str">
        <f ca="1">IFERROR(VLOOKUP("EUR FWD PREM"&amp;F$4&amp;" "&amp;$B11&amp;$C11,SwaptionVolCalculation!$F:$AR,38,FALSE),"")</f>
        <v/>
      </c>
      <c r="G11" s="286" t="str">
        <f ca="1">IFERROR(VLOOKUP("EUR FWD PREM"&amp;G$4&amp;" "&amp;$B11&amp;$C11,SwaptionVolCalculation!$F:$AR,38,FALSE),"")</f>
        <v/>
      </c>
      <c r="H11" s="286" t="str">
        <f ca="1">IFERROR(VLOOKUP($B11&amp;$C11,SwaptionVolCalculation!$F:$AR,38,FALSE),"")</f>
        <v/>
      </c>
      <c r="I11" s="286" t="str">
        <f ca="1">IFERROR(VLOOKUP("EUR FWD PREM "&amp;I$4&amp;" "&amp;$B11&amp;$C11,SwaptionVolCalculation!$F:$AR,38,FALSE),"")</f>
        <v/>
      </c>
      <c r="J11" s="286" t="str">
        <f ca="1">IFERROR(VLOOKUP("EUR FWD PREM "&amp;J$4&amp;" "&amp;$B11&amp;$C11,SwaptionVolCalculation!$F:$AR,38,FALSE),"")</f>
        <v/>
      </c>
      <c r="K11" s="286" t="str">
        <f ca="1">IFERROR(VLOOKUP("EUR FWD PREM "&amp;K$4&amp;" "&amp;$B11&amp;$C11,SwaptionVolCalculation!$F:$AR,38,FALSE),"")</f>
        <v/>
      </c>
      <c r="L11" s="287" t="str">
        <f ca="1">IFERROR(VLOOKUP("EUR FWD PREM "&amp;L$4&amp;" "&amp;$B11&amp;$C11,SwaptionVolCalculation!$F:$AR,38,FALSE),"")</f>
        <v/>
      </c>
      <c r="M11" s="295">
        <f ca="1">IFERROR(VLOOKUP($B11&amp;$C11,SwaptionVolCalculation!$F:$AR,6,FALSE),"")</f>
        <v>42306</v>
      </c>
      <c r="N11" s="290" t="str">
        <f ca="1">IFERROR(VLOOKUP($B11&amp;$C11,SwaptionVolCalculation!$F:$AR,26,FALSE),"")</f>
        <v/>
      </c>
      <c r="O11" s="318">
        <v>0.11245944645830794</v>
      </c>
      <c r="P11" s="319">
        <v>0.7</v>
      </c>
      <c r="Q11" s="320">
        <v>0.36706252910663695</v>
      </c>
      <c r="R11" s="320">
        <v>-0.47578584024266829</v>
      </c>
      <c r="S11" s="321" t="b">
        <v>0</v>
      </c>
      <c r="T11" s="321" t="b">
        <v>1</v>
      </c>
      <c r="U11" s="321" t="b">
        <v>0</v>
      </c>
      <c r="V11" s="321" t="b">
        <v>0</v>
      </c>
      <c r="W11" s="322">
        <v>0.01</v>
      </c>
      <c r="X11" s="331" t="e">
        <f t="array" aca="1" ref="X11" ca="1">_xll.qlSabrInterpolatedSmileSection(,M11,N11,shrinkTable(E$4:K$4,E11:K11,TRUE)%%,TRUE,H11,shrinkTable(E$4:K$4,E11:K11,FALSE)-H11,O11,P11,Q11,R11,S11,T11,U11,V11,,,,,W11,TRUE)</f>
        <v>#VALUE!</v>
      </c>
      <c r="Y11" s="332" t="e">
        <f ca="1">_xll.qlSabrInterpolatedSmileSectionAlpha(X11)</f>
        <v>#VALUE!</v>
      </c>
      <c r="Z11" s="332" t="e">
        <f ca="1">_xll.qlSabrInterpolatedSmileSectionBeta(X11)</f>
        <v>#VALUE!</v>
      </c>
      <c r="AA11" s="332" t="e">
        <f ca="1">_xll.qlSabrInterpolatedSmileSectionNu(X11)</f>
        <v>#VALUE!</v>
      </c>
      <c r="AB11" s="332" t="e">
        <f ca="1">_xll.qlSabrInterpolatedSmileSectionRho(X11)</f>
        <v>#VALUE!</v>
      </c>
      <c r="AC11" s="333" t="e">
        <f ca="1">_xll.qlSabrInterpolatedSmileSectionError(X11)</f>
        <v>#VALUE!</v>
      </c>
      <c r="AD11" s="334" t="e">
        <f ca="1">_xll.qlSabrInterpolatedSmileSectionMaxError(X11)</f>
        <v>#VALUE!</v>
      </c>
      <c r="AE11" s="331">
        <f ca="1">IFERROR(_xll.qlSmileSectionVolatility($X11,$N11+AE$4%%)-$H11,BO11)</f>
        <v>0</v>
      </c>
      <c r="AF11" s="332">
        <f ca="1">IFERROR(_xll.qlSmileSectionVolatility($X11,$N11+AF$4%%)-$H11,AG11)</f>
        <v>0</v>
      </c>
      <c r="AG11" s="332">
        <f ca="1">IFERROR(_xll.qlSmileSectionVolatility($X11,$N11+AG$4%%)-$H11,AH11)</f>
        <v>0</v>
      </c>
      <c r="AH11" s="332">
        <f ca="1">IFERROR(_xll.qlSmileSectionVolatility($X11,$N11+AH$4%%)-$H11,AI11)</f>
        <v>0</v>
      </c>
      <c r="AI11" s="332">
        <f ca="1">IFERROR(_xll.qlSmileSectionVolatility($X11,$N11+AI$4%%)-$H11,AJ11)</f>
        <v>0</v>
      </c>
      <c r="AJ11" s="332">
        <f ca="1">IFERROR(_xll.qlSmileSectionVolatility($X11,$N11+AJ$4%%)-$H11,AK11)</f>
        <v>0</v>
      </c>
      <c r="AK11" s="332">
        <f ca="1">IFERROR(_xll.qlSmileSectionVolatility($X11,$N11+AK$4%%)-$H11,AL11)</f>
        <v>0</v>
      </c>
      <c r="AL11" s="332">
        <f ca="1">IFERROR(_xll.qlSmileSectionVolatility($X11,$N11+AL$4%%)-$H11,AM11)</f>
        <v>0</v>
      </c>
      <c r="AM11" s="332">
        <f ca="1">IFERROR(_xll.qlSmileSectionVolatility($X11,$N11+AM$4%%)-$H11,AN11)</f>
        <v>0</v>
      </c>
      <c r="AN11" s="332">
        <f ca="1">IFERROR(_xll.qlSmileSectionVolatility($X11,$N11+AN$4%%)-$H11,AO11)</f>
        <v>0</v>
      </c>
      <c r="AO11" s="332">
        <f ca="1">IFERROR(_xll.qlSmileSectionVolatility($X11,$N11+AO$4%%)-$H11,AP11)</f>
        <v>0</v>
      </c>
      <c r="AP11" s="332">
        <f ca="1">IFERROR(_xll.qlSmileSectionVolatility($X11,$N11+AP$4%%)-$H11,AQ11)</f>
        <v>0</v>
      </c>
      <c r="AQ11" s="332">
        <f ca="1">IFERROR(_xll.qlSmileSectionVolatility($X11,$N11+AQ$4%%)-$H11,AR11)</f>
        <v>0</v>
      </c>
      <c r="AR11" s="332">
        <f ca="1">IFERROR(_xll.qlSmileSectionVolatility($X11,$N11+AR$4%%)-$H11,AS11)</f>
        <v>0</v>
      </c>
      <c r="AS11" s="332">
        <f ca="1">IFERROR(_xll.qlSmileSectionVolatility($X11,$N11+AS$4%%)-$H11,AT11)</f>
        <v>0</v>
      </c>
      <c r="AT11" s="332">
        <f ca="1">IFERROR(_xll.qlSmileSectionVolatility($X11,$N11+AT$4%%)-$H11,AU11)</f>
        <v>0</v>
      </c>
      <c r="AU11" s="332">
        <f ca="1">IFERROR(_xll.qlSmileSectionVolatility($X11,$N11+AU$4%%)-$H11,AV11)</f>
        <v>0</v>
      </c>
      <c r="AV11" s="332">
        <f ca="1">IFERROR(_xll.qlSmileSectionVolatility($X11,$N11+AV$4%%)-$H11,AW11)</f>
        <v>0</v>
      </c>
      <c r="AW11" s="332">
        <f ca="1">IFERROR(_xll.qlSmileSectionVolatility($X11,$N11+AW$4%%)-$H11,AX11)</f>
        <v>0</v>
      </c>
      <c r="AX11" s="332">
        <f ca="1">IFERROR(_xll.qlSmileSectionVolatility($X11,$N11+AX$4%%)-$H11,AY11)</f>
        <v>0</v>
      </c>
      <c r="AY11" s="332">
        <f ca="1">IFERROR(_xll.qlSmileSectionVolatility($X11,$N11+AY$4%%)-$H11,AZ11)</f>
        <v>0</v>
      </c>
      <c r="AZ11" s="332">
        <f ca="1">IFERROR(_xll.qlSmileSectionVolatility($X11,$N11+AZ$4%%)-$H11,BA11)</f>
        <v>0</v>
      </c>
      <c r="BA11" s="332">
        <f ca="1">IFERROR(_xll.qlSmileSectionVolatility($X11,$N11+BA$4%%)-$H11,BB11)</f>
        <v>0</v>
      </c>
      <c r="BB11" s="332">
        <f ca="1">IFERROR(_xll.qlSmileSectionVolatility($X11,$N11+BB$4%%)-$H11,BC11)</f>
        <v>0</v>
      </c>
      <c r="BC11" s="332">
        <f ca="1">IFERROR(_xll.qlSmileSectionVolatility($X11,$N11+BC$4%%)-$H11,BD11)</f>
        <v>0</v>
      </c>
      <c r="BD11" s="332">
        <f ca="1">IFERROR(_xll.qlSmileSectionVolatility($X11,$N11+BD$4%%)-$H11,BE11)</f>
        <v>0</v>
      </c>
      <c r="BE11" s="332">
        <f ca="1">IFERROR(_xll.qlSmileSectionVolatility($X11,$N11+BE$4%%)-$H11,BF11)</f>
        <v>0</v>
      </c>
      <c r="BF11" s="332">
        <f ca="1">IFERROR(_xll.qlSmileSectionVolatility($X11,$N11+BF$4%%)-$H11,BG11)</f>
        <v>0</v>
      </c>
      <c r="BG11" s="332">
        <f ca="1">IFERROR(_xll.qlSmileSectionVolatility($X11,$N11+BG$4%%)-$H11,BH11)</f>
        <v>0</v>
      </c>
      <c r="BH11" s="332">
        <f ca="1">IFERROR(_xll.qlSmileSectionVolatility($X11,$N11+BH$4%%)-$H11,BI11)</f>
        <v>0</v>
      </c>
      <c r="BI11" s="332">
        <f ca="1">IFERROR(_xll.qlSmileSectionVolatility($X11,$N11+BI$4%%)-$H11,BJ11)</f>
        <v>0</v>
      </c>
      <c r="BJ11" s="332">
        <f ca="1">IFERROR(_xll.qlSmileSectionVolatility($X11,$N11+BJ$4%%)-$H11,BK11)</f>
        <v>0</v>
      </c>
      <c r="BK11" s="332">
        <f ca="1">IFERROR(_xll.qlSmileSectionVolatility($X11,$N11+BK$4%%)-$H11,BL11)</f>
        <v>0</v>
      </c>
      <c r="BL11" s="332">
        <f ca="1">IFERROR(_xll.qlSmileSectionVolatility($X11,$N11+BL$4%%)-$H11,BM11)</f>
        <v>0</v>
      </c>
      <c r="BM11" s="332">
        <f ca="1">IFERROR(_xll.qlSmileSectionVolatility($X11,$N11+BM$4%%)-$H11,BN11)</f>
        <v>0</v>
      </c>
      <c r="BN11" s="332">
        <f ca="1">IFERROR(_xll.qlSmileSectionVolatility($X11,$N11+BN$4%%)-$H11,BO11)</f>
        <v>0</v>
      </c>
      <c r="BO11" s="332">
        <f ca="1">IFERROR(_xll.qlSmileSectionVolatility($X11,$N11+BO$4%%)-$H11,BP11)</f>
        <v>0</v>
      </c>
      <c r="BP11" s="332">
        <f ca="1">IFERROR(_xll.qlSmileSectionVolatility($X11,$N11+BP$4%%)-$H11,BQ11)</f>
        <v>0</v>
      </c>
      <c r="BQ11" s="337">
        <f ca="1">IFERROR(_xll.qlSmileSectionVolatility($X11,$N11+BQ$4%%)-$H11,BR11)</f>
        <v>0</v>
      </c>
      <c r="BR11" s="320">
        <v>0</v>
      </c>
      <c r="BS11" s="331">
        <f ca="1">IFERROR(_xll.qlSmileSectionVolatility($X11,$N11+BS$4%%)-$H11,BR11)</f>
        <v>0</v>
      </c>
      <c r="BT11" s="332">
        <f ca="1">IFERROR(_xll.qlSmileSectionVolatility($X11,$N11+BT$4%%)-$H11,AG11)</f>
        <v>0</v>
      </c>
      <c r="BU11" s="332">
        <f ca="1">IFERROR(_xll.qlSmileSectionVolatility($X11,$N11+BU$4%%)-$H11,BT11)</f>
        <v>0</v>
      </c>
      <c r="BV11" s="332">
        <f ca="1">IFERROR(_xll.qlSmileSectionVolatility($X11,$N11+BV$4%%)-$H11,AI11)</f>
        <v>0</v>
      </c>
      <c r="BW11" s="332">
        <f ca="1">IFERROR(_xll.qlSmileSectionVolatility($X11,$N11+BW$4%%)-$H11,BV11)</f>
        <v>0</v>
      </c>
      <c r="BX11" s="332">
        <f ca="1">IFERROR(_xll.qlSmileSectionVolatility($X11,$N11+BX$4%%)-$H11,AK11)</f>
        <v>0</v>
      </c>
      <c r="BY11" s="332">
        <f ca="1">IFERROR(_xll.qlSmileSectionVolatility($X11,$N11+BY$4%%)-$H11,BX11)</f>
        <v>0</v>
      </c>
      <c r="BZ11" s="332">
        <f ca="1">IFERROR(_xll.qlSmileSectionVolatility($X11,$N11+BZ$4%%)-$H11,AM11)</f>
        <v>0</v>
      </c>
      <c r="CA11" s="332">
        <f ca="1">IFERROR(_xll.qlSmileSectionVolatility($X11,$N11+CA$4%%)-$H11,BZ11)</f>
        <v>0</v>
      </c>
      <c r="CB11" s="332">
        <f ca="1">IFERROR(_xll.qlSmileSectionVolatility($X11,$N11+CB$4%%)-$H11,AO11)</f>
        <v>0</v>
      </c>
      <c r="CC11" s="332">
        <f ca="1">IFERROR(_xll.qlSmileSectionVolatility($X11,$N11+CC$4%%)-$H11,CB11)</f>
        <v>0</v>
      </c>
      <c r="CD11" s="332">
        <f ca="1">IFERROR(_xll.qlSmileSectionVolatility($X11,$N11+CD$4%%)-$H11,AQ11)</f>
        <v>0</v>
      </c>
      <c r="CE11" s="332">
        <f ca="1">IFERROR(_xll.qlSmileSectionVolatility($X11,$N11+CE$4%%)-$H11,CD11)</f>
        <v>0</v>
      </c>
      <c r="CF11" s="332">
        <f ca="1">IFERROR(_xll.qlSmileSectionVolatility($X11,$N11+CF$4%%)-$H11,AS11)</f>
        <v>0</v>
      </c>
      <c r="CG11" s="332">
        <f ca="1">IFERROR(_xll.qlSmileSectionVolatility($X11,$N11+CG$4%%)-$H11,CF11)</f>
        <v>0</v>
      </c>
      <c r="CH11" s="332">
        <f ca="1">IFERROR(_xll.qlSmileSectionVolatility($X11,$N11+CH$4%%)-$H11,AU11)</f>
        <v>0</v>
      </c>
      <c r="CI11" s="332">
        <f ca="1">IFERROR(_xll.qlSmileSectionVolatility($X11,$N11+CI$4%%)-$H11,CH11)</f>
        <v>0</v>
      </c>
      <c r="CJ11" s="332">
        <f ca="1">IFERROR(_xll.qlSmileSectionVolatility($X11,$N11+CJ$4%%)-$H11,AW11)</f>
        <v>0</v>
      </c>
      <c r="CK11" s="332">
        <f ca="1">IFERROR(_xll.qlSmileSectionVolatility($X11,$N11+CK$4%%)-$H11,CJ11)</f>
        <v>0</v>
      </c>
      <c r="CL11" s="332">
        <f ca="1">IFERROR(_xll.qlSmileSectionVolatility($X11,$N11+CL$4%%)-$H11,AY11)</f>
        <v>0</v>
      </c>
      <c r="CM11" s="332">
        <f ca="1">IFERROR(_xll.qlSmileSectionVolatility($X11,$N11+CM$4%%)-$H11,CL11)</f>
        <v>0</v>
      </c>
      <c r="CN11" s="332">
        <f ca="1">IFERROR(_xll.qlSmileSectionVolatility($X11,$N11+CN$4%%)-$H11,BA11)</f>
        <v>0</v>
      </c>
      <c r="CO11" s="332">
        <f ca="1">IFERROR(_xll.qlSmileSectionVolatility($X11,$N11+CO$4%%)-$H11,CN11)</f>
        <v>0</v>
      </c>
      <c r="CP11" s="332">
        <f ca="1">IFERROR(_xll.qlSmileSectionVolatility($X11,$N11+CP$4%%)-$H11,BC11)</f>
        <v>0</v>
      </c>
      <c r="CQ11" s="332">
        <f ca="1">IFERROR(_xll.qlSmileSectionVolatility($X11,$N11+CQ$4%%)-$H11,CP11)</f>
        <v>0</v>
      </c>
      <c r="CR11" s="332">
        <f ca="1">IFERROR(_xll.qlSmileSectionVolatility($X11,$N11+CR$4%%)-$H11,BE11)</f>
        <v>0</v>
      </c>
      <c r="CS11" s="332">
        <f ca="1">IFERROR(_xll.qlSmileSectionVolatility($X11,$N11+CS$4%%)-$H11,CR11)</f>
        <v>0</v>
      </c>
      <c r="CT11" s="332">
        <f ca="1">IFERROR(_xll.qlSmileSectionVolatility($X11,$N11+CT$4%%)-$H11,BG11)</f>
        <v>0</v>
      </c>
      <c r="CU11" s="332">
        <f ca="1">IFERROR(_xll.qlSmileSectionVolatility($X11,$N11+CU$4%%)-$H11,CT11)</f>
        <v>0</v>
      </c>
      <c r="CV11" s="332">
        <f ca="1">IFERROR(_xll.qlSmileSectionVolatility($X11,$N11+CV$4%%)-$H11,BI11)</f>
        <v>0</v>
      </c>
      <c r="CW11" s="332">
        <f ca="1">IFERROR(_xll.qlSmileSectionVolatility($X11,$N11+CW$4%%)-$H11,CV11)</f>
        <v>0</v>
      </c>
      <c r="CX11" s="332">
        <f ca="1">IFERROR(_xll.qlSmileSectionVolatility($X11,$N11+CX$4%%)-$H11,BK11)</f>
        <v>0</v>
      </c>
      <c r="CY11" s="332">
        <f ca="1">IFERROR(_xll.qlSmileSectionVolatility($X11,$N11+CY$4%%)-$H11,CX11)</f>
        <v>0</v>
      </c>
      <c r="CZ11" s="332">
        <f ca="1">IFERROR(_xll.qlSmileSectionVolatility($X11,$N11+CZ$4%%)-$H11,BM11)</f>
        <v>0</v>
      </c>
      <c r="DA11" s="332">
        <f ca="1">IFERROR(_xll.qlSmileSectionVolatility($X11,$N11+DA$4%%)-$H11,CZ11)</f>
        <v>0</v>
      </c>
      <c r="DB11" s="332">
        <f ca="1">IFERROR(_xll.qlSmileSectionVolatility($X11,$N11+DB$4%%)-$H11,BO11)</f>
        <v>0</v>
      </c>
      <c r="DC11" s="332">
        <f ca="1">IFERROR(_xll.qlSmileSectionVolatility($X11,$N11+DC$4%%)-$H11,DB11)</f>
        <v>0</v>
      </c>
      <c r="DD11" s="332">
        <f ca="1">IFERROR(_xll.qlSmileSectionVolatility($X11,$N11+DD$4%%)-$H11,BQ11)</f>
        <v>0</v>
      </c>
      <c r="DE11" s="337" t="e">
        <f ca="1">IFERROR(_xll.qlSmileSectionVolatility($X11,$N11+DE$4%%)-$H11,#REF!)</f>
        <v>#REF!</v>
      </c>
      <c r="DG11" s="341" t="s">
        <v>46</v>
      </c>
      <c r="DH11" s="341" t="s">
        <v>50</v>
      </c>
      <c r="DJ11" s="239" t="s">
        <v>7713</v>
      </c>
      <c r="DK11" s="240"/>
      <c r="DL11" s="345" t="str">
        <f ca="1">_xll.qlEuriborSwapIsdaFixA("ISDAFixA-SwapIdx-1y","1y","YC-EUR-EURIBOR6M","YC-EUR-EONIA")</f>
        <v>ISDAFixA-SwapIdx-1y#0000</v>
      </c>
    </row>
    <row r="12" spans="2:116">
      <c r="B12" s="271" t="s">
        <v>54</v>
      </c>
      <c r="C12" s="272" t="s">
        <v>41</v>
      </c>
      <c r="D12" s="279" t="str">
        <f ca="1">IFERROR(VLOOKUP("EUR FWD PREM"&amp;D$4&amp;" "&amp;$B12&amp;$C12,SwaptionVolCalculation!$F:$AR,38,FALSE),"")</f>
        <v/>
      </c>
      <c r="E12" s="280" t="str">
        <f ca="1">IFERROR(VLOOKUP("EUR FWD PREM"&amp;E$4&amp;" "&amp;$B12&amp;$C12,SwaptionVolCalculation!$F:$AR,38,FALSE),"")</f>
        <v/>
      </c>
      <c r="F12" s="280" t="str">
        <f ca="1">IFERROR(VLOOKUP("EUR FWD PREM"&amp;F$4&amp;" "&amp;$B12&amp;$C12,SwaptionVolCalculation!$F:$AR,38,FALSE),"")</f>
        <v/>
      </c>
      <c r="G12" s="280" t="str">
        <f ca="1">IFERROR(VLOOKUP("EUR FWD PREM"&amp;G$4&amp;" "&amp;$B12&amp;$C12,SwaptionVolCalculation!$F:$AR,38,FALSE),"")</f>
        <v/>
      </c>
      <c r="H12" s="280" t="str">
        <f ca="1">IFERROR(VLOOKUP($B12&amp;$C12,SwaptionVolCalculation!$F:$AR,38,FALSE),"")</f>
        <v/>
      </c>
      <c r="I12" s="280" t="str">
        <f ca="1">IFERROR(VLOOKUP("EUR FWD PREM "&amp;I$4&amp;" "&amp;$B12&amp;$C12,SwaptionVolCalculation!$F:$AR,38,FALSE),"")</f>
        <v/>
      </c>
      <c r="J12" s="280" t="str">
        <f ca="1">IFERROR(VLOOKUP("EUR FWD PREM "&amp;J$4&amp;" "&amp;$B12&amp;$C12,SwaptionVolCalculation!$F:$AR,38,FALSE),"")</f>
        <v/>
      </c>
      <c r="K12" s="280" t="str">
        <f ca="1">IFERROR(VLOOKUP("EUR FWD PREM "&amp;K$4&amp;" "&amp;$B12&amp;$C12,SwaptionVolCalculation!$F:$AR,38,FALSE),"")</f>
        <v/>
      </c>
      <c r="L12" s="281" t="str">
        <f ca="1">IFERROR(VLOOKUP("EUR FWD PREM "&amp;L$4&amp;" "&amp;$B12&amp;$C12,SwaptionVolCalculation!$F:$AR,38,FALSE),"")</f>
        <v/>
      </c>
      <c r="M12" s="293">
        <f ca="1">IFERROR(VLOOKUP($B12&amp;$C12,SwaptionVolCalculation!$F:$AR,6,FALSE),"")</f>
        <v>42367</v>
      </c>
      <c r="N12" s="288" t="str">
        <f ca="1">IFERROR(VLOOKUP($B12&amp;$C12,SwaptionVolCalculation!$F:$AR,26,FALSE),"")</f>
        <v/>
      </c>
      <c r="O12" s="308">
        <v>7.2603942332198024E-2</v>
      </c>
      <c r="P12" s="309">
        <v>0.7</v>
      </c>
      <c r="Q12" s="310">
        <v>0.54466528431196604</v>
      </c>
      <c r="R12" s="310">
        <v>0.40529189263656329</v>
      </c>
      <c r="S12" s="311" t="b">
        <v>0</v>
      </c>
      <c r="T12" s="311" t="b">
        <v>1</v>
      </c>
      <c r="U12" s="312" t="b">
        <v>1</v>
      </c>
      <c r="V12" s="311" t="b">
        <v>0</v>
      </c>
      <c r="W12" s="313">
        <v>0.01</v>
      </c>
      <c r="X12" s="323" t="e">
        <f t="array" aca="1" ref="X12" ca="1">_xll.qlSabrInterpolatedSmileSection(,M12,N12,shrinkTable(E$4:K$4,E12:K12,TRUE)%%,TRUE,H12,shrinkTable(E$4:K$4,E12:K12,FALSE)-H12,O12,P12,Q12,R12,S12,T12,U12,V12,,,,,W12,TRUE)</f>
        <v>#VALUE!</v>
      </c>
      <c r="Y12" s="324" t="e">
        <f ca="1">_xll.qlSabrInterpolatedSmileSectionAlpha(X12)</f>
        <v>#VALUE!</v>
      </c>
      <c r="Z12" s="324" t="e">
        <f ca="1">_xll.qlSabrInterpolatedSmileSectionBeta(X12)</f>
        <v>#VALUE!</v>
      </c>
      <c r="AA12" s="324" t="e">
        <f ca="1">_xll.qlSabrInterpolatedSmileSectionNu(X12)</f>
        <v>#VALUE!</v>
      </c>
      <c r="AB12" s="324" t="e">
        <f ca="1">_xll.qlSabrInterpolatedSmileSectionRho(X12)</f>
        <v>#VALUE!</v>
      </c>
      <c r="AC12" s="325" t="e">
        <f ca="1">_xll.qlSabrInterpolatedSmileSectionError(X12)</f>
        <v>#VALUE!</v>
      </c>
      <c r="AD12" s="326" t="e">
        <f ca="1">_xll.qlSabrInterpolatedSmileSectionMaxError(X12)</f>
        <v>#VALUE!</v>
      </c>
      <c r="AE12" s="323">
        <f ca="1">IFERROR(_xll.qlSmileSectionVolatility($X12,$N12+AE$4%%)-$H12,BO12)</f>
        <v>0</v>
      </c>
      <c r="AF12" s="324">
        <f ca="1">IFERROR(_xll.qlSmileSectionVolatility($X12,$N12+AF$4%%)-$H12,AG12)</f>
        <v>0</v>
      </c>
      <c r="AG12" s="324">
        <f ca="1">IFERROR(_xll.qlSmileSectionVolatility($X12,$N12+AG$4%%)-$H12,AH12)</f>
        <v>0</v>
      </c>
      <c r="AH12" s="324">
        <f ca="1">IFERROR(_xll.qlSmileSectionVolatility($X12,$N12+AH$4%%)-$H12,AI12)</f>
        <v>0</v>
      </c>
      <c r="AI12" s="324">
        <f ca="1">IFERROR(_xll.qlSmileSectionVolatility($X12,$N12+AI$4%%)-$H12,AJ12)</f>
        <v>0</v>
      </c>
      <c r="AJ12" s="324">
        <f ca="1">IFERROR(_xll.qlSmileSectionVolatility($X12,$N12+AJ$4%%)-$H12,AK12)</f>
        <v>0</v>
      </c>
      <c r="AK12" s="324">
        <f ca="1">IFERROR(_xll.qlSmileSectionVolatility($X12,$N12+AK$4%%)-$H12,AL12)</f>
        <v>0</v>
      </c>
      <c r="AL12" s="324">
        <f ca="1">IFERROR(_xll.qlSmileSectionVolatility($X12,$N12+AL$4%%)-$H12,AM12)</f>
        <v>0</v>
      </c>
      <c r="AM12" s="324">
        <f ca="1">IFERROR(_xll.qlSmileSectionVolatility($X12,$N12+AM$4%%)-$H12,AN12)</f>
        <v>0</v>
      </c>
      <c r="AN12" s="324">
        <f ca="1">IFERROR(_xll.qlSmileSectionVolatility($X12,$N12+AN$4%%)-$H12,AO12)</f>
        <v>0</v>
      </c>
      <c r="AO12" s="324">
        <f ca="1">IFERROR(_xll.qlSmileSectionVolatility($X12,$N12+AO$4%%)-$H12,AP12)</f>
        <v>0</v>
      </c>
      <c r="AP12" s="324">
        <f ca="1">IFERROR(_xll.qlSmileSectionVolatility($X12,$N12+AP$4%%)-$H12,AQ12)</f>
        <v>0</v>
      </c>
      <c r="AQ12" s="324">
        <f ca="1">IFERROR(_xll.qlSmileSectionVolatility($X12,$N12+AQ$4%%)-$H12,AR12)</f>
        <v>0</v>
      </c>
      <c r="AR12" s="324">
        <f ca="1">IFERROR(_xll.qlSmileSectionVolatility($X12,$N12+AR$4%%)-$H12,AS12)</f>
        <v>0</v>
      </c>
      <c r="AS12" s="324">
        <f ca="1">IFERROR(_xll.qlSmileSectionVolatility($X12,$N12+AS$4%%)-$H12,AT12)</f>
        <v>0</v>
      </c>
      <c r="AT12" s="324">
        <f ca="1">IFERROR(_xll.qlSmileSectionVolatility($X12,$N12+AT$4%%)-$H12,AU12)</f>
        <v>0</v>
      </c>
      <c r="AU12" s="324">
        <f ca="1">IFERROR(_xll.qlSmileSectionVolatility($X12,$N12+AU$4%%)-$H12,AV12)</f>
        <v>0</v>
      </c>
      <c r="AV12" s="324">
        <f ca="1">IFERROR(_xll.qlSmileSectionVolatility($X12,$N12+AV$4%%)-$H12,AW12)</f>
        <v>0</v>
      </c>
      <c r="AW12" s="324">
        <f ca="1">IFERROR(_xll.qlSmileSectionVolatility($X12,$N12+AW$4%%)-$H12,AX12)</f>
        <v>0</v>
      </c>
      <c r="AX12" s="324">
        <f ca="1">IFERROR(_xll.qlSmileSectionVolatility($X12,$N12+AX$4%%)-$H12,AY12)</f>
        <v>0</v>
      </c>
      <c r="AY12" s="324">
        <f ca="1">IFERROR(_xll.qlSmileSectionVolatility($X12,$N12+AY$4%%)-$H12,AZ12)</f>
        <v>0</v>
      </c>
      <c r="AZ12" s="324">
        <f ca="1">IFERROR(_xll.qlSmileSectionVolatility($X12,$N12+AZ$4%%)-$H12,BA12)</f>
        <v>0</v>
      </c>
      <c r="BA12" s="324">
        <f ca="1">IFERROR(_xll.qlSmileSectionVolatility($X12,$N12+BA$4%%)-$H12,BB12)</f>
        <v>0</v>
      </c>
      <c r="BB12" s="324">
        <f ca="1">IFERROR(_xll.qlSmileSectionVolatility($X12,$N12+BB$4%%)-$H12,BC12)</f>
        <v>0</v>
      </c>
      <c r="BC12" s="324">
        <f ca="1">IFERROR(_xll.qlSmileSectionVolatility($X12,$N12+BC$4%%)-$H12,BD12)</f>
        <v>0</v>
      </c>
      <c r="BD12" s="324">
        <f ca="1">IFERROR(_xll.qlSmileSectionVolatility($X12,$N12+BD$4%%)-$H12,BE12)</f>
        <v>0</v>
      </c>
      <c r="BE12" s="324">
        <f ca="1">IFERROR(_xll.qlSmileSectionVolatility($X12,$N12+BE$4%%)-$H12,BF12)</f>
        <v>0</v>
      </c>
      <c r="BF12" s="324">
        <f ca="1">IFERROR(_xll.qlSmileSectionVolatility($X12,$N12+BF$4%%)-$H12,BG12)</f>
        <v>0</v>
      </c>
      <c r="BG12" s="324">
        <f ca="1">IFERROR(_xll.qlSmileSectionVolatility($X12,$N12+BG$4%%)-$H12,BH12)</f>
        <v>0</v>
      </c>
      <c r="BH12" s="324">
        <f ca="1">IFERROR(_xll.qlSmileSectionVolatility($X12,$N12+BH$4%%)-$H12,BI12)</f>
        <v>0</v>
      </c>
      <c r="BI12" s="324">
        <f ca="1">IFERROR(_xll.qlSmileSectionVolatility($X12,$N12+BI$4%%)-$H12,BJ12)</f>
        <v>0</v>
      </c>
      <c r="BJ12" s="324">
        <f ca="1">IFERROR(_xll.qlSmileSectionVolatility($X12,$N12+BJ$4%%)-$H12,BK12)</f>
        <v>0</v>
      </c>
      <c r="BK12" s="324">
        <f ca="1">IFERROR(_xll.qlSmileSectionVolatility($X12,$N12+BK$4%%)-$H12,BL12)</f>
        <v>0</v>
      </c>
      <c r="BL12" s="324">
        <f ca="1">IFERROR(_xll.qlSmileSectionVolatility($X12,$N12+BL$4%%)-$H12,BM12)</f>
        <v>0</v>
      </c>
      <c r="BM12" s="324">
        <f ca="1">IFERROR(_xll.qlSmileSectionVolatility($X12,$N12+BM$4%%)-$H12,BN12)</f>
        <v>0</v>
      </c>
      <c r="BN12" s="324">
        <f ca="1">IFERROR(_xll.qlSmileSectionVolatility($X12,$N12+BN$4%%)-$H12,BO12)</f>
        <v>0</v>
      </c>
      <c r="BO12" s="324">
        <f ca="1">IFERROR(_xll.qlSmileSectionVolatility($X12,$N12+BO$4%%)-$H12,BP12)</f>
        <v>0</v>
      </c>
      <c r="BP12" s="324">
        <f ca="1">IFERROR(_xll.qlSmileSectionVolatility($X12,$N12+BP$4%%)-$H12,BQ12)</f>
        <v>0</v>
      </c>
      <c r="BQ12" s="335">
        <f ca="1">IFERROR(_xll.qlSmileSectionVolatility($X12,$N12+BQ$4%%)-$H12,BR12)</f>
        <v>0</v>
      </c>
      <c r="BR12" s="310">
        <v>0</v>
      </c>
      <c r="BS12" s="323">
        <f ca="1">IFERROR(_xll.qlSmileSectionVolatility($X12,$N12+BS$4%%)-$H12,BR12)</f>
        <v>0</v>
      </c>
      <c r="BT12" s="324">
        <f ca="1">IFERROR(_xll.qlSmileSectionVolatility($X12,$N12+BT$4%%)-$H12,AG12)</f>
        <v>0</v>
      </c>
      <c r="BU12" s="324">
        <f ca="1">IFERROR(_xll.qlSmileSectionVolatility($X12,$N12+BU$4%%)-$H12,BT12)</f>
        <v>0</v>
      </c>
      <c r="BV12" s="324">
        <f ca="1">IFERROR(_xll.qlSmileSectionVolatility($X12,$N12+BV$4%%)-$H12,AI12)</f>
        <v>0</v>
      </c>
      <c r="BW12" s="324">
        <f ca="1">IFERROR(_xll.qlSmileSectionVolatility($X12,$N12+BW$4%%)-$H12,BV12)</f>
        <v>0</v>
      </c>
      <c r="BX12" s="324">
        <f ca="1">IFERROR(_xll.qlSmileSectionVolatility($X12,$N12+BX$4%%)-$H12,AK12)</f>
        <v>0</v>
      </c>
      <c r="BY12" s="324">
        <f ca="1">IFERROR(_xll.qlSmileSectionVolatility($X12,$N12+BY$4%%)-$H12,BX12)</f>
        <v>0</v>
      </c>
      <c r="BZ12" s="324">
        <f ca="1">IFERROR(_xll.qlSmileSectionVolatility($X12,$N12+BZ$4%%)-$H12,AM12)</f>
        <v>0</v>
      </c>
      <c r="CA12" s="324">
        <f ca="1">IFERROR(_xll.qlSmileSectionVolatility($X12,$N12+CA$4%%)-$H12,BZ12)</f>
        <v>0</v>
      </c>
      <c r="CB12" s="324">
        <f ca="1">IFERROR(_xll.qlSmileSectionVolatility($X12,$N12+CB$4%%)-$H12,AO12)</f>
        <v>0</v>
      </c>
      <c r="CC12" s="324">
        <f ca="1">IFERROR(_xll.qlSmileSectionVolatility($X12,$N12+CC$4%%)-$H12,CB12)</f>
        <v>0</v>
      </c>
      <c r="CD12" s="324">
        <f ca="1">IFERROR(_xll.qlSmileSectionVolatility($X12,$N12+CD$4%%)-$H12,AQ12)</f>
        <v>0</v>
      </c>
      <c r="CE12" s="324">
        <f ca="1">IFERROR(_xll.qlSmileSectionVolatility($X12,$N12+CE$4%%)-$H12,CD12)</f>
        <v>0</v>
      </c>
      <c r="CF12" s="324">
        <f ca="1">IFERROR(_xll.qlSmileSectionVolatility($X12,$N12+CF$4%%)-$H12,AS12)</f>
        <v>0</v>
      </c>
      <c r="CG12" s="324">
        <f ca="1">IFERROR(_xll.qlSmileSectionVolatility($X12,$N12+CG$4%%)-$H12,CF12)</f>
        <v>0</v>
      </c>
      <c r="CH12" s="324">
        <f ca="1">IFERROR(_xll.qlSmileSectionVolatility($X12,$N12+CH$4%%)-$H12,AU12)</f>
        <v>0</v>
      </c>
      <c r="CI12" s="324">
        <f ca="1">IFERROR(_xll.qlSmileSectionVolatility($X12,$N12+CI$4%%)-$H12,CH12)</f>
        <v>0</v>
      </c>
      <c r="CJ12" s="324">
        <f ca="1">IFERROR(_xll.qlSmileSectionVolatility($X12,$N12+CJ$4%%)-$H12,AW12)</f>
        <v>0</v>
      </c>
      <c r="CK12" s="324">
        <f ca="1">IFERROR(_xll.qlSmileSectionVolatility($X12,$N12+CK$4%%)-$H12,CJ12)</f>
        <v>0</v>
      </c>
      <c r="CL12" s="324">
        <f ca="1">IFERROR(_xll.qlSmileSectionVolatility($X12,$N12+CL$4%%)-$H12,AY12)</f>
        <v>0</v>
      </c>
      <c r="CM12" s="324">
        <f ca="1">IFERROR(_xll.qlSmileSectionVolatility($X12,$N12+CM$4%%)-$H12,CL12)</f>
        <v>0</v>
      </c>
      <c r="CN12" s="324">
        <f ca="1">IFERROR(_xll.qlSmileSectionVolatility($X12,$N12+CN$4%%)-$H12,BA12)</f>
        <v>0</v>
      </c>
      <c r="CO12" s="324">
        <f ca="1">IFERROR(_xll.qlSmileSectionVolatility($X12,$N12+CO$4%%)-$H12,CN12)</f>
        <v>0</v>
      </c>
      <c r="CP12" s="324">
        <f ca="1">IFERROR(_xll.qlSmileSectionVolatility($X12,$N12+CP$4%%)-$H12,BC12)</f>
        <v>0</v>
      </c>
      <c r="CQ12" s="324">
        <f ca="1">IFERROR(_xll.qlSmileSectionVolatility($X12,$N12+CQ$4%%)-$H12,CP12)</f>
        <v>0</v>
      </c>
      <c r="CR12" s="324">
        <f ca="1">IFERROR(_xll.qlSmileSectionVolatility($X12,$N12+CR$4%%)-$H12,BE12)</f>
        <v>0</v>
      </c>
      <c r="CS12" s="324">
        <f ca="1">IFERROR(_xll.qlSmileSectionVolatility($X12,$N12+CS$4%%)-$H12,CR12)</f>
        <v>0</v>
      </c>
      <c r="CT12" s="324">
        <f ca="1">IFERROR(_xll.qlSmileSectionVolatility($X12,$N12+CT$4%%)-$H12,BG12)</f>
        <v>0</v>
      </c>
      <c r="CU12" s="324">
        <f ca="1">IFERROR(_xll.qlSmileSectionVolatility($X12,$N12+CU$4%%)-$H12,CT12)</f>
        <v>0</v>
      </c>
      <c r="CV12" s="324">
        <f ca="1">IFERROR(_xll.qlSmileSectionVolatility($X12,$N12+CV$4%%)-$H12,BI12)</f>
        <v>0</v>
      </c>
      <c r="CW12" s="324">
        <f ca="1">IFERROR(_xll.qlSmileSectionVolatility($X12,$N12+CW$4%%)-$H12,CV12)</f>
        <v>0</v>
      </c>
      <c r="CX12" s="324">
        <f ca="1">IFERROR(_xll.qlSmileSectionVolatility($X12,$N12+CX$4%%)-$H12,BK12)</f>
        <v>0</v>
      </c>
      <c r="CY12" s="324">
        <f ca="1">IFERROR(_xll.qlSmileSectionVolatility($X12,$N12+CY$4%%)-$H12,CX12)</f>
        <v>0</v>
      </c>
      <c r="CZ12" s="324">
        <f ca="1">IFERROR(_xll.qlSmileSectionVolatility($X12,$N12+CZ$4%%)-$H12,BM12)</f>
        <v>0</v>
      </c>
      <c r="DA12" s="324">
        <f ca="1">IFERROR(_xll.qlSmileSectionVolatility($X12,$N12+DA$4%%)-$H12,CZ12)</f>
        <v>0</v>
      </c>
      <c r="DB12" s="324">
        <f ca="1">IFERROR(_xll.qlSmileSectionVolatility($X12,$N12+DB$4%%)-$H12,BO12)</f>
        <v>0</v>
      </c>
      <c r="DC12" s="324">
        <f ca="1">IFERROR(_xll.qlSmileSectionVolatility($X12,$N12+DC$4%%)-$H12,DB12)</f>
        <v>0</v>
      </c>
      <c r="DD12" s="324">
        <f ca="1">IFERROR(_xll.qlSmileSectionVolatility($X12,$N12+DD$4%%)-$H12,BQ12)</f>
        <v>0</v>
      </c>
      <c r="DE12" s="335" t="e">
        <f ca="1">IFERROR(_xll.qlSmileSectionVolatility($X12,$N12+DE$4%%)-$H12,#REF!)</f>
        <v>#REF!</v>
      </c>
      <c r="DG12" s="342" t="s">
        <v>47</v>
      </c>
      <c r="DH12" s="343"/>
      <c r="DJ12" s="239" t="s">
        <v>7599</v>
      </c>
      <c r="DK12" s="240"/>
      <c r="DL12" s="241"/>
    </row>
    <row r="13" spans="2:116">
      <c r="B13" s="277" t="s">
        <v>54</v>
      </c>
      <c r="C13" s="278" t="s">
        <v>42</v>
      </c>
      <c r="D13" s="282" t="str">
        <f ca="1">IFERROR(VLOOKUP("EUR FWD PREM"&amp;D$4&amp;" "&amp;$B13&amp;$C13,SwaptionVolCalculation!$F:$AR,38,FALSE),"")</f>
        <v/>
      </c>
      <c r="E13" s="283" t="str">
        <f ca="1">IFERROR(VLOOKUP("EUR FWD PREM"&amp;E$4&amp;" "&amp;$B13&amp;$C13,SwaptionVolCalculation!$F:$AR,38,FALSE),"")</f>
        <v/>
      </c>
      <c r="F13" s="283" t="str">
        <f ca="1">IFERROR(VLOOKUP("EUR FWD PREM"&amp;F$4&amp;" "&amp;$B13&amp;$C13,SwaptionVolCalculation!$F:$AR,38,FALSE),"")</f>
        <v/>
      </c>
      <c r="G13" s="283" t="str">
        <f ca="1">IFERROR(VLOOKUP("EUR FWD PREM"&amp;G$4&amp;" "&amp;$B13&amp;$C13,SwaptionVolCalculation!$F:$AR,38,FALSE),"")</f>
        <v/>
      </c>
      <c r="H13" s="283" t="str">
        <f ca="1">IFERROR(VLOOKUP($B13&amp;$C13,SwaptionVolCalculation!$F:$AR,38,FALSE),"")</f>
        <v/>
      </c>
      <c r="I13" s="283" t="str">
        <f ca="1">IFERROR(VLOOKUP("EUR FWD PREM "&amp;I$4&amp;" "&amp;$B13&amp;$C13,SwaptionVolCalculation!$F:$AR,38,FALSE),"")</f>
        <v/>
      </c>
      <c r="J13" s="283" t="str">
        <f ca="1">IFERROR(VLOOKUP("EUR FWD PREM "&amp;J$4&amp;" "&amp;$B13&amp;$C13,SwaptionVolCalculation!$F:$AR,38,FALSE),"")</f>
        <v/>
      </c>
      <c r="K13" s="283" t="str">
        <f ca="1">IFERROR(VLOOKUP("EUR FWD PREM "&amp;K$4&amp;" "&amp;$B13&amp;$C13,SwaptionVolCalculation!$F:$AR,38,FALSE),"")</f>
        <v/>
      </c>
      <c r="L13" s="284" t="str">
        <f ca="1">IFERROR(VLOOKUP("EUR FWD PREM "&amp;L$4&amp;" "&amp;$B13&amp;$C13,SwaptionVolCalculation!$F:$AR,38,FALSE),"")</f>
        <v/>
      </c>
      <c r="M13" s="294">
        <f ca="1">IFERROR(VLOOKUP($B13&amp;$C13,SwaptionVolCalculation!$F:$AR,6,FALSE),"")</f>
        <v>42367</v>
      </c>
      <c r="N13" s="289" t="str">
        <f ca="1">IFERROR(VLOOKUP($B13&amp;$C13,SwaptionVolCalculation!$F:$AR,26,FALSE),"")</f>
        <v/>
      </c>
      <c r="O13" s="314">
        <v>7.2603942332198024E-2</v>
      </c>
      <c r="P13" s="297">
        <v>0.7</v>
      </c>
      <c r="Q13" s="296">
        <v>0.54466528431196604</v>
      </c>
      <c r="R13" s="296">
        <v>0.40529189263656329</v>
      </c>
      <c r="S13" s="315" t="b">
        <v>0</v>
      </c>
      <c r="T13" s="315" t="b">
        <v>1</v>
      </c>
      <c r="U13" s="316" t="b">
        <v>1</v>
      </c>
      <c r="V13" s="315" t="b">
        <v>0</v>
      </c>
      <c r="W13" s="317">
        <v>0.01</v>
      </c>
      <c r="X13" s="327" t="e">
        <f t="array" aca="1" ref="X13" ca="1">_xll.qlSabrInterpolatedSmileSection(,M13,N13,shrinkTable(E$4:K$4,E13:K13,TRUE)%%,TRUE,H13,shrinkTable(E$4:K$4,E13:K13,FALSE)-H13,O13,P13,Q13,R13,S13,T13,U13,V13,,,,,W13,TRUE)</f>
        <v>#VALUE!</v>
      </c>
      <c r="Y13" s="328" t="e">
        <f ca="1">_xll.qlSabrInterpolatedSmileSectionAlpha(X13)</f>
        <v>#VALUE!</v>
      </c>
      <c r="Z13" s="328" t="e">
        <f ca="1">_xll.qlSabrInterpolatedSmileSectionBeta(X13)</f>
        <v>#VALUE!</v>
      </c>
      <c r="AA13" s="328" t="e">
        <f ca="1">_xll.qlSabrInterpolatedSmileSectionNu(X13)</f>
        <v>#VALUE!</v>
      </c>
      <c r="AB13" s="328" t="e">
        <f ca="1">_xll.qlSabrInterpolatedSmileSectionRho(X13)</f>
        <v>#VALUE!</v>
      </c>
      <c r="AC13" s="329" t="e">
        <f ca="1">_xll.qlSabrInterpolatedSmileSectionError(X13)</f>
        <v>#VALUE!</v>
      </c>
      <c r="AD13" s="330" t="e">
        <f ca="1">_xll.qlSabrInterpolatedSmileSectionMaxError(X13)</f>
        <v>#VALUE!</v>
      </c>
      <c r="AE13" s="327">
        <f ca="1">IFERROR(_xll.qlSmileSectionVolatility($X13,$N13+AE$4%%)-$H13,BO13)</f>
        <v>0</v>
      </c>
      <c r="AF13" s="328">
        <f ca="1">IFERROR(_xll.qlSmileSectionVolatility($X13,$N13+AF$4%%)-$H13,AG13)</f>
        <v>0</v>
      </c>
      <c r="AG13" s="328">
        <f ca="1">IFERROR(_xll.qlSmileSectionVolatility($X13,$N13+AG$4%%)-$H13,AH13)</f>
        <v>0</v>
      </c>
      <c r="AH13" s="328">
        <f ca="1">IFERROR(_xll.qlSmileSectionVolatility($X13,$N13+AH$4%%)-$H13,AI13)</f>
        <v>0</v>
      </c>
      <c r="AI13" s="328">
        <f ca="1">IFERROR(_xll.qlSmileSectionVolatility($X13,$N13+AI$4%%)-$H13,AJ13)</f>
        <v>0</v>
      </c>
      <c r="AJ13" s="328">
        <f ca="1">IFERROR(_xll.qlSmileSectionVolatility($X13,$N13+AJ$4%%)-$H13,AK13)</f>
        <v>0</v>
      </c>
      <c r="AK13" s="328">
        <f ca="1">IFERROR(_xll.qlSmileSectionVolatility($X13,$N13+AK$4%%)-$H13,AL13)</f>
        <v>0</v>
      </c>
      <c r="AL13" s="328">
        <f ca="1">IFERROR(_xll.qlSmileSectionVolatility($X13,$N13+AL$4%%)-$H13,AM13)</f>
        <v>0</v>
      </c>
      <c r="AM13" s="328">
        <f ca="1">IFERROR(_xll.qlSmileSectionVolatility($X13,$N13+AM$4%%)-$H13,AN13)</f>
        <v>0</v>
      </c>
      <c r="AN13" s="328">
        <f ca="1">IFERROR(_xll.qlSmileSectionVolatility($X13,$N13+AN$4%%)-$H13,AO13)</f>
        <v>0</v>
      </c>
      <c r="AO13" s="328">
        <f ca="1">IFERROR(_xll.qlSmileSectionVolatility($X13,$N13+AO$4%%)-$H13,AP13)</f>
        <v>0</v>
      </c>
      <c r="AP13" s="328">
        <f ca="1">IFERROR(_xll.qlSmileSectionVolatility($X13,$N13+AP$4%%)-$H13,AQ13)</f>
        <v>0</v>
      </c>
      <c r="AQ13" s="328">
        <f ca="1">IFERROR(_xll.qlSmileSectionVolatility($X13,$N13+AQ$4%%)-$H13,AR13)</f>
        <v>0</v>
      </c>
      <c r="AR13" s="328">
        <f ca="1">IFERROR(_xll.qlSmileSectionVolatility($X13,$N13+AR$4%%)-$H13,AS13)</f>
        <v>0</v>
      </c>
      <c r="AS13" s="328">
        <f ca="1">IFERROR(_xll.qlSmileSectionVolatility($X13,$N13+AS$4%%)-$H13,AT13)</f>
        <v>0</v>
      </c>
      <c r="AT13" s="328">
        <f ca="1">IFERROR(_xll.qlSmileSectionVolatility($X13,$N13+AT$4%%)-$H13,AU13)</f>
        <v>0</v>
      </c>
      <c r="AU13" s="328">
        <f ca="1">IFERROR(_xll.qlSmileSectionVolatility($X13,$N13+AU$4%%)-$H13,AV13)</f>
        <v>0</v>
      </c>
      <c r="AV13" s="328">
        <f ca="1">IFERROR(_xll.qlSmileSectionVolatility($X13,$N13+AV$4%%)-$H13,AW13)</f>
        <v>0</v>
      </c>
      <c r="AW13" s="328">
        <f ca="1">IFERROR(_xll.qlSmileSectionVolatility($X13,$N13+AW$4%%)-$H13,AX13)</f>
        <v>0</v>
      </c>
      <c r="AX13" s="328">
        <f ca="1">IFERROR(_xll.qlSmileSectionVolatility($X13,$N13+AX$4%%)-$H13,AY13)</f>
        <v>0</v>
      </c>
      <c r="AY13" s="328">
        <f ca="1">IFERROR(_xll.qlSmileSectionVolatility($X13,$N13+AY$4%%)-$H13,AZ13)</f>
        <v>0</v>
      </c>
      <c r="AZ13" s="328">
        <f ca="1">IFERROR(_xll.qlSmileSectionVolatility($X13,$N13+AZ$4%%)-$H13,BA13)</f>
        <v>0</v>
      </c>
      <c r="BA13" s="328">
        <f ca="1">IFERROR(_xll.qlSmileSectionVolatility($X13,$N13+BA$4%%)-$H13,BB13)</f>
        <v>0</v>
      </c>
      <c r="BB13" s="328">
        <f ca="1">IFERROR(_xll.qlSmileSectionVolatility($X13,$N13+BB$4%%)-$H13,BC13)</f>
        <v>0</v>
      </c>
      <c r="BC13" s="328">
        <f ca="1">IFERROR(_xll.qlSmileSectionVolatility($X13,$N13+BC$4%%)-$H13,BD13)</f>
        <v>0</v>
      </c>
      <c r="BD13" s="328">
        <f ca="1">IFERROR(_xll.qlSmileSectionVolatility($X13,$N13+BD$4%%)-$H13,BE13)</f>
        <v>0</v>
      </c>
      <c r="BE13" s="328">
        <f ca="1">IFERROR(_xll.qlSmileSectionVolatility($X13,$N13+BE$4%%)-$H13,BF13)</f>
        <v>0</v>
      </c>
      <c r="BF13" s="328">
        <f ca="1">IFERROR(_xll.qlSmileSectionVolatility($X13,$N13+BF$4%%)-$H13,BG13)</f>
        <v>0</v>
      </c>
      <c r="BG13" s="328">
        <f ca="1">IFERROR(_xll.qlSmileSectionVolatility($X13,$N13+BG$4%%)-$H13,BH13)</f>
        <v>0</v>
      </c>
      <c r="BH13" s="328">
        <f ca="1">IFERROR(_xll.qlSmileSectionVolatility($X13,$N13+BH$4%%)-$H13,BI13)</f>
        <v>0</v>
      </c>
      <c r="BI13" s="328">
        <f ca="1">IFERROR(_xll.qlSmileSectionVolatility($X13,$N13+BI$4%%)-$H13,BJ13)</f>
        <v>0</v>
      </c>
      <c r="BJ13" s="328">
        <f ca="1">IFERROR(_xll.qlSmileSectionVolatility($X13,$N13+BJ$4%%)-$H13,BK13)</f>
        <v>0</v>
      </c>
      <c r="BK13" s="328">
        <f ca="1">IFERROR(_xll.qlSmileSectionVolatility($X13,$N13+BK$4%%)-$H13,BL13)</f>
        <v>0</v>
      </c>
      <c r="BL13" s="328">
        <f ca="1">IFERROR(_xll.qlSmileSectionVolatility($X13,$N13+BL$4%%)-$H13,BM13)</f>
        <v>0</v>
      </c>
      <c r="BM13" s="328">
        <f ca="1">IFERROR(_xll.qlSmileSectionVolatility($X13,$N13+BM$4%%)-$H13,BN13)</f>
        <v>0</v>
      </c>
      <c r="BN13" s="328">
        <f ca="1">IFERROR(_xll.qlSmileSectionVolatility($X13,$N13+BN$4%%)-$H13,BO13)</f>
        <v>0</v>
      </c>
      <c r="BO13" s="328">
        <f ca="1">IFERROR(_xll.qlSmileSectionVolatility($X13,$N13+BO$4%%)-$H13,BP13)</f>
        <v>0</v>
      </c>
      <c r="BP13" s="328">
        <f ca="1">IFERROR(_xll.qlSmileSectionVolatility($X13,$N13+BP$4%%)-$H13,BQ13)</f>
        <v>0</v>
      </c>
      <c r="BQ13" s="336">
        <f ca="1">IFERROR(_xll.qlSmileSectionVolatility($X13,$N13+BQ$4%%)-$H13,BR13)</f>
        <v>0</v>
      </c>
      <c r="BR13" s="296">
        <v>0</v>
      </c>
      <c r="BS13" s="327">
        <f ca="1">IFERROR(_xll.qlSmileSectionVolatility($X13,$N13+BS$4%%)-$H13,BR13)</f>
        <v>0</v>
      </c>
      <c r="BT13" s="328">
        <f ca="1">IFERROR(_xll.qlSmileSectionVolatility($X13,$N13+BT$4%%)-$H13,AG13)</f>
        <v>0</v>
      </c>
      <c r="BU13" s="328">
        <f ca="1">IFERROR(_xll.qlSmileSectionVolatility($X13,$N13+BU$4%%)-$H13,BT13)</f>
        <v>0</v>
      </c>
      <c r="BV13" s="328">
        <f ca="1">IFERROR(_xll.qlSmileSectionVolatility($X13,$N13+BV$4%%)-$H13,AI13)</f>
        <v>0</v>
      </c>
      <c r="BW13" s="328">
        <f ca="1">IFERROR(_xll.qlSmileSectionVolatility($X13,$N13+BW$4%%)-$H13,BV13)</f>
        <v>0</v>
      </c>
      <c r="BX13" s="328">
        <f ca="1">IFERROR(_xll.qlSmileSectionVolatility($X13,$N13+BX$4%%)-$H13,AK13)</f>
        <v>0</v>
      </c>
      <c r="BY13" s="328">
        <f ca="1">IFERROR(_xll.qlSmileSectionVolatility($X13,$N13+BY$4%%)-$H13,BX13)</f>
        <v>0</v>
      </c>
      <c r="BZ13" s="328">
        <f ca="1">IFERROR(_xll.qlSmileSectionVolatility($X13,$N13+BZ$4%%)-$H13,AM13)</f>
        <v>0</v>
      </c>
      <c r="CA13" s="328">
        <f ca="1">IFERROR(_xll.qlSmileSectionVolatility($X13,$N13+CA$4%%)-$H13,BZ13)</f>
        <v>0</v>
      </c>
      <c r="CB13" s="328">
        <f ca="1">IFERROR(_xll.qlSmileSectionVolatility($X13,$N13+CB$4%%)-$H13,AO13)</f>
        <v>0</v>
      </c>
      <c r="CC13" s="328">
        <f ca="1">IFERROR(_xll.qlSmileSectionVolatility($X13,$N13+CC$4%%)-$H13,CB13)</f>
        <v>0</v>
      </c>
      <c r="CD13" s="328">
        <f ca="1">IFERROR(_xll.qlSmileSectionVolatility($X13,$N13+CD$4%%)-$H13,AQ13)</f>
        <v>0</v>
      </c>
      <c r="CE13" s="328">
        <f ca="1">IFERROR(_xll.qlSmileSectionVolatility($X13,$N13+CE$4%%)-$H13,CD13)</f>
        <v>0</v>
      </c>
      <c r="CF13" s="328">
        <f ca="1">IFERROR(_xll.qlSmileSectionVolatility($X13,$N13+CF$4%%)-$H13,AS13)</f>
        <v>0</v>
      </c>
      <c r="CG13" s="328">
        <f ca="1">IFERROR(_xll.qlSmileSectionVolatility($X13,$N13+CG$4%%)-$H13,CF13)</f>
        <v>0</v>
      </c>
      <c r="CH13" s="328">
        <f ca="1">IFERROR(_xll.qlSmileSectionVolatility($X13,$N13+CH$4%%)-$H13,AU13)</f>
        <v>0</v>
      </c>
      <c r="CI13" s="328">
        <f ca="1">IFERROR(_xll.qlSmileSectionVolatility($X13,$N13+CI$4%%)-$H13,CH13)</f>
        <v>0</v>
      </c>
      <c r="CJ13" s="328">
        <f ca="1">IFERROR(_xll.qlSmileSectionVolatility($X13,$N13+CJ$4%%)-$H13,AW13)</f>
        <v>0</v>
      </c>
      <c r="CK13" s="328">
        <f ca="1">IFERROR(_xll.qlSmileSectionVolatility($X13,$N13+CK$4%%)-$H13,CJ13)</f>
        <v>0</v>
      </c>
      <c r="CL13" s="328">
        <f ca="1">IFERROR(_xll.qlSmileSectionVolatility($X13,$N13+CL$4%%)-$H13,AY13)</f>
        <v>0</v>
      </c>
      <c r="CM13" s="328">
        <f ca="1">IFERROR(_xll.qlSmileSectionVolatility($X13,$N13+CM$4%%)-$H13,CL13)</f>
        <v>0</v>
      </c>
      <c r="CN13" s="328">
        <f ca="1">IFERROR(_xll.qlSmileSectionVolatility($X13,$N13+CN$4%%)-$H13,BA13)</f>
        <v>0</v>
      </c>
      <c r="CO13" s="328">
        <f ca="1">IFERROR(_xll.qlSmileSectionVolatility($X13,$N13+CO$4%%)-$H13,CN13)</f>
        <v>0</v>
      </c>
      <c r="CP13" s="328">
        <f ca="1">IFERROR(_xll.qlSmileSectionVolatility($X13,$N13+CP$4%%)-$H13,BC13)</f>
        <v>0</v>
      </c>
      <c r="CQ13" s="328">
        <f ca="1">IFERROR(_xll.qlSmileSectionVolatility($X13,$N13+CQ$4%%)-$H13,CP13)</f>
        <v>0</v>
      </c>
      <c r="CR13" s="328">
        <f ca="1">IFERROR(_xll.qlSmileSectionVolatility($X13,$N13+CR$4%%)-$H13,BE13)</f>
        <v>0</v>
      </c>
      <c r="CS13" s="328">
        <f ca="1">IFERROR(_xll.qlSmileSectionVolatility($X13,$N13+CS$4%%)-$H13,CR13)</f>
        <v>0</v>
      </c>
      <c r="CT13" s="328">
        <f ca="1">IFERROR(_xll.qlSmileSectionVolatility($X13,$N13+CT$4%%)-$H13,BG13)</f>
        <v>0</v>
      </c>
      <c r="CU13" s="328">
        <f ca="1">IFERROR(_xll.qlSmileSectionVolatility($X13,$N13+CU$4%%)-$H13,CT13)</f>
        <v>0</v>
      </c>
      <c r="CV13" s="328">
        <f ca="1">IFERROR(_xll.qlSmileSectionVolatility($X13,$N13+CV$4%%)-$H13,BI13)</f>
        <v>0</v>
      </c>
      <c r="CW13" s="328">
        <f ca="1">IFERROR(_xll.qlSmileSectionVolatility($X13,$N13+CW$4%%)-$H13,CV13)</f>
        <v>0</v>
      </c>
      <c r="CX13" s="328">
        <f ca="1">IFERROR(_xll.qlSmileSectionVolatility($X13,$N13+CX$4%%)-$H13,BK13)</f>
        <v>0</v>
      </c>
      <c r="CY13" s="328">
        <f ca="1">IFERROR(_xll.qlSmileSectionVolatility($X13,$N13+CY$4%%)-$H13,CX13)</f>
        <v>0</v>
      </c>
      <c r="CZ13" s="328">
        <f ca="1">IFERROR(_xll.qlSmileSectionVolatility($X13,$N13+CZ$4%%)-$H13,BM13)</f>
        <v>0</v>
      </c>
      <c r="DA13" s="328">
        <f ca="1">IFERROR(_xll.qlSmileSectionVolatility($X13,$N13+DA$4%%)-$H13,CZ13)</f>
        <v>0</v>
      </c>
      <c r="DB13" s="328">
        <f ca="1">IFERROR(_xll.qlSmileSectionVolatility($X13,$N13+DB$4%%)-$H13,BO13)</f>
        <v>0</v>
      </c>
      <c r="DC13" s="328">
        <f ca="1">IFERROR(_xll.qlSmileSectionVolatility($X13,$N13+DC$4%%)-$H13,DB13)</f>
        <v>0</v>
      </c>
      <c r="DD13" s="328">
        <f ca="1">IFERROR(_xll.qlSmileSectionVolatility($X13,$N13+DD$4%%)-$H13,BQ13)</f>
        <v>0</v>
      </c>
      <c r="DE13" s="336" t="e">
        <f ca="1">IFERROR(_xll.qlSmileSectionVolatility($X13,$N13+DE$4%%)-$H13,#REF!)</f>
        <v>#REF!</v>
      </c>
      <c r="DJ13" s="244" t="s">
        <v>7601</v>
      </c>
      <c r="DK13" s="245"/>
      <c r="DL13" s="246"/>
    </row>
    <row r="14" spans="2:116">
      <c r="B14" s="277" t="s">
        <v>54</v>
      </c>
      <c r="C14" s="278" t="s">
        <v>44</v>
      </c>
      <c r="D14" s="282" t="str">
        <f ca="1">IFERROR(VLOOKUP("EUR FWD PREM"&amp;D$4&amp;" "&amp;$B14&amp;$C14,SwaptionVolCalculation!$F:$AR,38,FALSE),"")</f>
        <v/>
      </c>
      <c r="E14" s="283" t="str">
        <f ca="1">IFERROR(VLOOKUP("EUR FWD PREM"&amp;E$4&amp;" "&amp;$B14&amp;$C14,SwaptionVolCalculation!$F:$AR,38,FALSE),"")</f>
        <v/>
      </c>
      <c r="F14" s="283" t="str">
        <f ca="1">IFERROR(VLOOKUP("EUR FWD PREM"&amp;F$4&amp;" "&amp;$B14&amp;$C14,SwaptionVolCalculation!$F:$AR,38,FALSE),"")</f>
        <v/>
      </c>
      <c r="G14" s="283" t="str">
        <f ca="1">IFERROR(VLOOKUP("EUR FWD PREM"&amp;G$4&amp;" "&amp;$B14&amp;$C14,SwaptionVolCalculation!$F:$AR,38,FALSE),"")</f>
        <v/>
      </c>
      <c r="H14" s="283" t="str">
        <f ca="1">IFERROR(VLOOKUP($B14&amp;$C14,SwaptionVolCalculation!$F:$AR,38,FALSE),"")</f>
        <v/>
      </c>
      <c r="I14" s="283" t="str">
        <f ca="1">IFERROR(VLOOKUP("EUR FWD PREM "&amp;I$4&amp;" "&amp;$B14&amp;$C14,SwaptionVolCalculation!$F:$AR,38,FALSE),"")</f>
        <v/>
      </c>
      <c r="J14" s="283" t="str">
        <f ca="1">IFERROR(VLOOKUP("EUR FWD PREM "&amp;J$4&amp;" "&amp;$B14&amp;$C14,SwaptionVolCalculation!$F:$AR,38,FALSE),"")</f>
        <v/>
      </c>
      <c r="K14" s="283" t="str">
        <f ca="1">IFERROR(VLOOKUP("EUR FWD PREM "&amp;K$4&amp;" "&amp;$B14&amp;$C14,SwaptionVolCalculation!$F:$AR,38,FALSE),"")</f>
        <v/>
      </c>
      <c r="L14" s="284" t="str">
        <f ca="1">IFERROR(VLOOKUP("EUR FWD PREM "&amp;L$4&amp;" "&amp;$B14&amp;$C14,SwaptionVolCalculation!$F:$AR,38,FALSE),"")</f>
        <v/>
      </c>
      <c r="M14" s="294">
        <f ca="1">IFERROR(VLOOKUP($B14&amp;$C14,SwaptionVolCalculation!$F:$AR,6,FALSE),"")</f>
        <v>42367</v>
      </c>
      <c r="N14" s="289" t="str">
        <f ca="1">IFERROR(VLOOKUP($B14&amp;$C14,SwaptionVolCalculation!$F:$AR,26,FALSE),"")</f>
        <v/>
      </c>
      <c r="O14" s="314">
        <v>7.2603942332198024E-2</v>
      </c>
      <c r="P14" s="297">
        <v>0.7</v>
      </c>
      <c r="Q14" s="296">
        <v>0.54466528431196604</v>
      </c>
      <c r="R14" s="296">
        <v>0.40529189263656329</v>
      </c>
      <c r="S14" s="315" t="b">
        <v>0</v>
      </c>
      <c r="T14" s="315" t="b">
        <v>1</v>
      </c>
      <c r="U14" s="315" t="b">
        <v>0</v>
      </c>
      <c r="V14" s="315" t="b">
        <v>0</v>
      </c>
      <c r="W14" s="317">
        <v>0.01</v>
      </c>
      <c r="X14" s="327" t="e">
        <f t="array" aca="1" ref="X14" ca="1">_xll.qlSabrInterpolatedSmileSection(,M14,N14,shrinkTable(E$4:K$4,E14:K14,TRUE)%%,TRUE,H14,shrinkTable(E$4:K$4,E14:K14,FALSE)-H14,O14,P14,Q14,R14,S14,T14,U14,V14,,,,,W14,TRUE)</f>
        <v>#VALUE!</v>
      </c>
      <c r="Y14" s="328" t="e">
        <f ca="1">_xll.qlSabrInterpolatedSmileSectionAlpha(X14)</f>
        <v>#VALUE!</v>
      </c>
      <c r="Z14" s="328" t="e">
        <f ca="1">_xll.qlSabrInterpolatedSmileSectionBeta(X14)</f>
        <v>#VALUE!</v>
      </c>
      <c r="AA14" s="328" t="e">
        <f ca="1">_xll.qlSabrInterpolatedSmileSectionNu(X14)</f>
        <v>#VALUE!</v>
      </c>
      <c r="AB14" s="328" t="e">
        <f ca="1">_xll.qlSabrInterpolatedSmileSectionRho(X14)</f>
        <v>#VALUE!</v>
      </c>
      <c r="AC14" s="329" t="e">
        <f ca="1">_xll.qlSabrInterpolatedSmileSectionError(X14)</f>
        <v>#VALUE!</v>
      </c>
      <c r="AD14" s="330" t="e">
        <f ca="1">_xll.qlSabrInterpolatedSmileSectionMaxError(X14)</f>
        <v>#VALUE!</v>
      </c>
      <c r="AE14" s="327">
        <f ca="1">IFERROR(_xll.qlSmileSectionVolatility($X14,$N14+AE$4%%)-$H14,BO14)</f>
        <v>0</v>
      </c>
      <c r="AF14" s="328">
        <f ca="1">IFERROR(_xll.qlSmileSectionVolatility($X14,$N14+AF$4%%)-$H14,AG14)</f>
        <v>0</v>
      </c>
      <c r="AG14" s="328">
        <f ca="1">IFERROR(_xll.qlSmileSectionVolatility($X14,$N14+AG$4%%)-$H14,AH14)</f>
        <v>0</v>
      </c>
      <c r="AH14" s="328">
        <f ca="1">IFERROR(_xll.qlSmileSectionVolatility($X14,$N14+AH$4%%)-$H14,AI14)</f>
        <v>0</v>
      </c>
      <c r="AI14" s="328">
        <f ca="1">IFERROR(_xll.qlSmileSectionVolatility($X14,$N14+AI$4%%)-$H14,AJ14)</f>
        <v>0</v>
      </c>
      <c r="AJ14" s="328">
        <f ca="1">IFERROR(_xll.qlSmileSectionVolatility($X14,$N14+AJ$4%%)-$H14,AK14)</f>
        <v>0</v>
      </c>
      <c r="AK14" s="328">
        <f ca="1">IFERROR(_xll.qlSmileSectionVolatility($X14,$N14+AK$4%%)-$H14,AL14)</f>
        <v>0</v>
      </c>
      <c r="AL14" s="328">
        <f ca="1">IFERROR(_xll.qlSmileSectionVolatility($X14,$N14+AL$4%%)-$H14,AM14)</f>
        <v>0</v>
      </c>
      <c r="AM14" s="328">
        <f ca="1">IFERROR(_xll.qlSmileSectionVolatility($X14,$N14+AM$4%%)-$H14,AN14)</f>
        <v>0</v>
      </c>
      <c r="AN14" s="328">
        <f ca="1">IFERROR(_xll.qlSmileSectionVolatility($X14,$N14+AN$4%%)-$H14,AO14)</f>
        <v>0</v>
      </c>
      <c r="AO14" s="328">
        <f ca="1">IFERROR(_xll.qlSmileSectionVolatility($X14,$N14+AO$4%%)-$H14,AP14)</f>
        <v>0</v>
      </c>
      <c r="AP14" s="328">
        <f ca="1">IFERROR(_xll.qlSmileSectionVolatility($X14,$N14+AP$4%%)-$H14,AQ14)</f>
        <v>0</v>
      </c>
      <c r="AQ14" s="328">
        <f ca="1">IFERROR(_xll.qlSmileSectionVolatility($X14,$N14+AQ$4%%)-$H14,AR14)</f>
        <v>0</v>
      </c>
      <c r="AR14" s="328">
        <f ca="1">IFERROR(_xll.qlSmileSectionVolatility($X14,$N14+AR$4%%)-$H14,AS14)</f>
        <v>0</v>
      </c>
      <c r="AS14" s="328">
        <f ca="1">IFERROR(_xll.qlSmileSectionVolatility($X14,$N14+AS$4%%)-$H14,AT14)</f>
        <v>0</v>
      </c>
      <c r="AT14" s="328">
        <f ca="1">IFERROR(_xll.qlSmileSectionVolatility($X14,$N14+AT$4%%)-$H14,AU14)</f>
        <v>0</v>
      </c>
      <c r="AU14" s="328">
        <f ca="1">IFERROR(_xll.qlSmileSectionVolatility($X14,$N14+AU$4%%)-$H14,AV14)</f>
        <v>0</v>
      </c>
      <c r="AV14" s="328">
        <f ca="1">IFERROR(_xll.qlSmileSectionVolatility($X14,$N14+AV$4%%)-$H14,AW14)</f>
        <v>0</v>
      </c>
      <c r="AW14" s="328">
        <f ca="1">IFERROR(_xll.qlSmileSectionVolatility($X14,$N14+AW$4%%)-$H14,AX14)</f>
        <v>0</v>
      </c>
      <c r="AX14" s="328">
        <f ca="1">IFERROR(_xll.qlSmileSectionVolatility($X14,$N14+AX$4%%)-$H14,AY14)</f>
        <v>0</v>
      </c>
      <c r="AY14" s="328">
        <f ca="1">IFERROR(_xll.qlSmileSectionVolatility($X14,$N14+AY$4%%)-$H14,AZ14)</f>
        <v>0</v>
      </c>
      <c r="AZ14" s="328">
        <f ca="1">IFERROR(_xll.qlSmileSectionVolatility($X14,$N14+AZ$4%%)-$H14,BA14)</f>
        <v>0</v>
      </c>
      <c r="BA14" s="328">
        <f ca="1">IFERROR(_xll.qlSmileSectionVolatility($X14,$N14+BA$4%%)-$H14,BB14)</f>
        <v>0</v>
      </c>
      <c r="BB14" s="328">
        <f ca="1">IFERROR(_xll.qlSmileSectionVolatility($X14,$N14+BB$4%%)-$H14,BC14)</f>
        <v>0</v>
      </c>
      <c r="BC14" s="328">
        <f ca="1">IFERROR(_xll.qlSmileSectionVolatility($X14,$N14+BC$4%%)-$H14,BD14)</f>
        <v>0</v>
      </c>
      <c r="BD14" s="328">
        <f ca="1">IFERROR(_xll.qlSmileSectionVolatility($X14,$N14+BD$4%%)-$H14,BE14)</f>
        <v>0</v>
      </c>
      <c r="BE14" s="328">
        <f ca="1">IFERROR(_xll.qlSmileSectionVolatility($X14,$N14+BE$4%%)-$H14,BF14)</f>
        <v>0</v>
      </c>
      <c r="BF14" s="328">
        <f ca="1">IFERROR(_xll.qlSmileSectionVolatility($X14,$N14+BF$4%%)-$H14,BG14)</f>
        <v>0</v>
      </c>
      <c r="BG14" s="328">
        <f ca="1">IFERROR(_xll.qlSmileSectionVolatility($X14,$N14+BG$4%%)-$H14,BH14)</f>
        <v>0</v>
      </c>
      <c r="BH14" s="328">
        <f ca="1">IFERROR(_xll.qlSmileSectionVolatility($X14,$N14+BH$4%%)-$H14,BI14)</f>
        <v>0</v>
      </c>
      <c r="BI14" s="328">
        <f ca="1">IFERROR(_xll.qlSmileSectionVolatility($X14,$N14+BI$4%%)-$H14,BJ14)</f>
        <v>0</v>
      </c>
      <c r="BJ14" s="328">
        <f ca="1">IFERROR(_xll.qlSmileSectionVolatility($X14,$N14+BJ$4%%)-$H14,BK14)</f>
        <v>0</v>
      </c>
      <c r="BK14" s="328">
        <f ca="1">IFERROR(_xll.qlSmileSectionVolatility($X14,$N14+BK$4%%)-$H14,BL14)</f>
        <v>0</v>
      </c>
      <c r="BL14" s="328">
        <f ca="1">IFERROR(_xll.qlSmileSectionVolatility($X14,$N14+BL$4%%)-$H14,BM14)</f>
        <v>0</v>
      </c>
      <c r="BM14" s="328">
        <f ca="1">IFERROR(_xll.qlSmileSectionVolatility($X14,$N14+BM$4%%)-$H14,BN14)</f>
        <v>0</v>
      </c>
      <c r="BN14" s="328">
        <f ca="1">IFERROR(_xll.qlSmileSectionVolatility($X14,$N14+BN$4%%)-$H14,BO14)</f>
        <v>0</v>
      </c>
      <c r="BO14" s="328">
        <f ca="1">IFERROR(_xll.qlSmileSectionVolatility($X14,$N14+BO$4%%)-$H14,BP14)</f>
        <v>0</v>
      </c>
      <c r="BP14" s="328">
        <f ca="1">IFERROR(_xll.qlSmileSectionVolatility($X14,$N14+BP$4%%)-$H14,BQ14)</f>
        <v>0</v>
      </c>
      <c r="BQ14" s="336">
        <f ca="1">IFERROR(_xll.qlSmileSectionVolatility($X14,$N14+BQ$4%%)-$H14,BR14)</f>
        <v>0</v>
      </c>
      <c r="BR14" s="296">
        <v>0</v>
      </c>
      <c r="BS14" s="327">
        <f ca="1">IFERROR(_xll.qlSmileSectionVolatility($X14,$N14+BS$4%%)-$H14,BR14)</f>
        <v>0</v>
      </c>
      <c r="BT14" s="328">
        <f ca="1">IFERROR(_xll.qlSmileSectionVolatility($X14,$N14+BT$4%%)-$H14,AG14)</f>
        <v>0</v>
      </c>
      <c r="BU14" s="328">
        <f ca="1">IFERROR(_xll.qlSmileSectionVolatility($X14,$N14+BU$4%%)-$H14,BT14)</f>
        <v>0</v>
      </c>
      <c r="BV14" s="328">
        <f ca="1">IFERROR(_xll.qlSmileSectionVolatility($X14,$N14+BV$4%%)-$H14,AI14)</f>
        <v>0</v>
      </c>
      <c r="BW14" s="328">
        <f ca="1">IFERROR(_xll.qlSmileSectionVolatility($X14,$N14+BW$4%%)-$H14,BV14)</f>
        <v>0</v>
      </c>
      <c r="BX14" s="328">
        <f ca="1">IFERROR(_xll.qlSmileSectionVolatility($X14,$N14+BX$4%%)-$H14,AK14)</f>
        <v>0</v>
      </c>
      <c r="BY14" s="328">
        <f ca="1">IFERROR(_xll.qlSmileSectionVolatility($X14,$N14+BY$4%%)-$H14,BX14)</f>
        <v>0</v>
      </c>
      <c r="BZ14" s="328">
        <f ca="1">IFERROR(_xll.qlSmileSectionVolatility($X14,$N14+BZ$4%%)-$H14,AM14)</f>
        <v>0</v>
      </c>
      <c r="CA14" s="328">
        <f ca="1">IFERROR(_xll.qlSmileSectionVolatility($X14,$N14+CA$4%%)-$H14,BZ14)</f>
        <v>0</v>
      </c>
      <c r="CB14" s="328">
        <f ca="1">IFERROR(_xll.qlSmileSectionVolatility($X14,$N14+CB$4%%)-$H14,AO14)</f>
        <v>0</v>
      </c>
      <c r="CC14" s="328">
        <f ca="1">IFERROR(_xll.qlSmileSectionVolatility($X14,$N14+CC$4%%)-$H14,CB14)</f>
        <v>0</v>
      </c>
      <c r="CD14" s="328">
        <f ca="1">IFERROR(_xll.qlSmileSectionVolatility($X14,$N14+CD$4%%)-$H14,AQ14)</f>
        <v>0</v>
      </c>
      <c r="CE14" s="328">
        <f ca="1">IFERROR(_xll.qlSmileSectionVolatility($X14,$N14+CE$4%%)-$H14,CD14)</f>
        <v>0</v>
      </c>
      <c r="CF14" s="328">
        <f ca="1">IFERROR(_xll.qlSmileSectionVolatility($X14,$N14+CF$4%%)-$H14,AS14)</f>
        <v>0</v>
      </c>
      <c r="CG14" s="328">
        <f ca="1">IFERROR(_xll.qlSmileSectionVolatility($X14,$N14+CG$4%%)-$H14,CF14)</f>
        <v>0</v>
      </c>
      <c r="CH14" s="328">
        <f ca="1">IFERROR(_xll.qlSmileSectionVolatility($X14,$N14+CH$4%%)-$H14,AU14)</f>
        <v>0</v>
      </c>
      <c r="CI14" s="328">
        <f ca="1">IFERROR(_xll.qlSmileSectionVolatility($X14,$N14+CI$4%%)-$H14,CH14)</f>
        <v>0</v>
      </c>
      <c r="CJ14" s="328">
        <f ca="1">IFERROR(_xll.qlSmileSectionVolatility($X14,$N14+CJ$4%%)-$H14,AW14)</f>
        <v>0</v>
      </c>
      <c r="CK14" s="328">
        <f ca="1">IFERROR(_xll.qlSmileSectionVolatility($X14,$N14+CK$4%%)-$H14,CJ14)</f>
        <v>0</v>
      </c>
      <c r="CL14" s="328">
        <f ca="1">IFERROR(_xll.qlSmileSectionVolatility($X14,$N14+CL$4%%)-$H14,AY14)</f>
        <v>0</v>
      </c>
      <c r="CM14" s="328">
        <f ca="1">IFERROR(_xll.qlSmileSectionVolatility($X14,$N14+CM$4%%)-$H14,CL14)</f>
        <v>0</v>
      </c>
      <c r="CN14" s="328">
        <f ca="1">IFERROR(_xll.qlSmileSectionVolatility($X14,$N14+CN$4%%)-$H14,BA14)</f>
        <v>0</v>
      </c>
      <c r="CO14" s="328">
        <f ca="1">IFERROR(_xll.qlSmileSectionVolatility($X14,$N14+CO$4%%)-$H14,CN14)</f>
        <v>0</v>
      </c>
      <c r="CP14" s="328">
        <f ca="1">IFERROR(_xll.qlSmileSectionVolatility($X14,$N14+CP$4%%)-$H14,BC14)</f>
        <v>0</v>
      </c>
      <c r="CQ14" s="328">
        <f ca="1">IFERROR(_xll.qlSmileSectionVolatility($X14,$N14+CQ$4%%)-$H14,CP14)</f>
        <v>0</v>
      </c>
      <c r="CR14" s="328">
        <f ca="1">IFERROR(_xll.qlSmileSectionVolatility($X14,$N14+CR$4%%)-$H14,BE14)</f>
        <v>0</v>
      </c>
      <c r="CS14" s="328">
        <f ca="1">IFERROR(_xll.qlSmileSectionVolatility($X14,$N14+CS$4%%)-$H14,CR14)</f>
        <v>0</v>
      </c>
      <c r="CT14" s="328">
        <f ca="1">IFERROR(_xll.qlSmileSectionVolatility($X14,$N14+CT$4%%)-$H14,BG14)</f>
        <v>0</v>
      </c>
      <c r="CU14" s="328">
        <f ca="1">IFERROR(_xll.qlSmileSectionVolatility($X14,$N14+CU$4%%)-$H14,CT14)</f>
        <v>0</v>
      </c>
      <c r="CV14" s="328">
        <f ca="1">IFERROR(_xll.qlSmileSectionVolatility($X14,$N14+CV$4%%)-$H14,BI14)</f>
        <v>0</v>
      </c>
      <c r="CW14" s="328">
        <f ca="1">IFERROR(_xll.qlSmileSectionVolatility($X14,$N14+CW$4%%)-$H14,CV14)</f>
        <v>0</v>
      </c>
      <c r="CX14" s="328">
        <f ca="1">IFERROR(_xll.qlSmileSectionVolatility($X14,$N14+CX$4%%)-$H14,BK14)</f>
        <v>0</v>
      </c>
      <c r="CY14" s="328">
        <f ca="1">IFERROR(_xll.qlSmileSectionVolatility($X14,$N14+CY$4%%)-$H14,CX14)</f>
        <v>0</v>
      </c>
      <c r="CZ14" s="328">
        <f ca="1">IFERROR(_xll.qlSmileSectionVolatility($X14,$N14+CZ$4%%)-$H14,BM14)</f>
        <v>0</v>
      </c>
      <c r="DA14" s="328">
        <f ca="1">IFERROR(_xll.qlSmileSectionVolatility($X14,$N14+DA$4%%)-$H14,CZ14)</f>
        <v>0</v>
      </c>
      <c r="DB14" s="328">
        <f ca="1">IFERROR(_xll.qlSmileSectionVolatility($X14,$N14+DB$4%%)-$H14,BO14)</f>
        <v>0</v>
      </c>
      <c r="DC14" s="328">
        <f ca="1">IFERROR(_xll.qlSmileSectionVolatility($X14,$N14+DC$4%%)-$H14,DB14)</f>
        <v>0</v>
      </c>
      <c r="DD14" s="328">
        <f ca="1">IFERROR(_xll.qlSmileSectionVolatility($X14,$N14+DD$4%%)-$H14,BQ14)</f>
        <v>0</v>
      </c>
      <c r="DE14" s="336" t="e">
        <f ca="1">IFERROR(_xll.qlSmileSectionVolatility($X14,$N14+DE$4%%)-$H14,#REF!)</f>
        <v>#REF!</v>
      </c>
    </row>
    <row r="15" spans="2:116">
      <c r="B15" s="277" t="s">
        <v>54</v>
      </c>
      <c r="C15" s="278" t="s">
        <v>46</v>
      </c>
      <c r="D15" s="282" t="str">
        <f ca="1">IFERROR(VLOOKUP("EUR FWD PREM"&amp;D$4&amp;" "&amp;$B15&amp;$C15,SwaptionVolCalculation!$F:$AR,38,FALSE),"")</f>
        <v/>
      </c>
      <c r="E15" s="283" t="str">
        <f ca="1">IFERROR(VLOOKUP("EUR FWD PREM"&amp;E$4&amp;" "&amp;$B15&amp;$C15,SwaptionVolCalculation!$F:$AR,38,FALSE),"")</f>
        <v/>
      </c>
      <c r="F15" s="283" t="str">
        <f ca="1">IFERROR(VLOOKUP("EUR FWD PREM"&amp;F$4&amp;" "&amp;$B15&amp;$C15,SwaptionVolCalculation!$F:$AR,38,FALSE),"")</f>
        <v/>
      </c>
      <c r="G15" s="283" t="str">
        <f ca="1">IFERROR(VLOOKUP("EUR FWD PREM"&amp;G$4&amp;" "&amp;$B15&amp;$C15,SwaptionVolCalculation!$F:$AR,38,FALSE),"")</f>
        <v/>
      </c>
      <c r="H15" s="283" t="str">
        <f ca="1">IFERROR(VLOOKUP($B15&amp;$C15,SwaptionVolCalculation!$F:$AR,38,FALSE),"")</f>
        <v/>
      </c>
      <c r="I15" s="283" t="str">
        <f ca="1">IFERROR(VLOOKUP("EUR FWD PREM "&amp;I$4&amp;" "&amp;$B15&amp;$C15,SwaptionVolCalculation!$F:$AR,38,FALSE),"")</f>
        <v/>
      </c>
      <c r="J15" s="283" t="str">
        <f ca="1">IFERROR(VLOOKUP("EUR FWD PREM "&amp;J$4&amp;" "&amp;$B15&amp;$C15,SwaptionVolCalculation!$F:$AR,38,FALSE),"")</f>
        <v/>
      </c>
      <c r="K15" s="283" t="str">
        <f ca="1">IFERROR(VLOOKUP("EUR FWD PREM "&amp;K$4&amp;" "&amp;$B15&amp;$C15,SwaptionVolCalculation!$F:$AR,38,FALSE),"")</f>
        <v/>
      </c>
      <c r="L15" s="284" t="str">
        <f ca="1">IFERROR(VLOOKUP("EUR FWD PREM "&amp;L$4&amp;" "&amp;$B15&amp;$C15,SwaptionVolCalculation!$F:$AR,38,FALSE),"")</f>
        <v/>
      </c>
      <c r="M15" s="294">
        <f ca="1">IFERROR(VLOOKUP($B15&amp;$C15,SwaptionVolCalculation!$F:$AR,6,FALSE),"")</f>
        <v>42367</v>
      </c>
      <c r="N15" s="289" t="str">
        <f ca="1">IFERROR(VLOOKUP($B15&amp;$C15,SwaptionVolCalculation!$F:$AR,26,FALSE),"")</f>
        <v/>
      </c>
      <c r="O15" s="314">
        <v>0.10167223001567964</v>
      </c>
      <c r="P15" s="297">
        <v>0.7</v>
      </c>
      <c r="Q15" s="296">
        <v>0.47350459685724877</v>
      </c>
      <c r="R15" s="296">
        <v>3.7981615832386989E-2</v>
      </c>
      <c r="S15" s="315" t="b">
        <v>0</v>
      </c>
      <c r="T15" s="315" t="b">
        <v>1</v>
      </c>
      <c r="U15" s="315" t="b">
        <v>0</v>
      </c>
      <c r="V15" s="315" t="b">
        <v>0</v>
      </c>
      <c r="W15" s="317">
        <v>0.01</v>
      </c>
      <c r="X15" s="327" t="e">
        <f t="array" aca="1" ref="X15" ca="1">_xll.qlSabrInterpolatedSmileSection(,M15,N15,shrinkTable(E$4:K$4,E15:K15,TRUE)%%,TRUE,H15,shrinkTable(E$4:K$4,E15:K15,FALSE)-H15,O15,P15,Q15,R15,S15,T15,U15,V15,,,,,W15,TRUE)</f>
        <v>#VALUE!</v>
      </c>
      <c r="Y15" s="328" t="e">
        <f ca="1">_xll.qlSabrInterpolatedSmileSectionAlpha(X15)</f>
        <v>#VALUE!</v>
      </c>
      <c r="Z15" s="328" t="e">
        <f ca="1">_xll.qlSabrInterpolatedSmileSectionBeta(X15)</f>
        <v>#VALUE!</v>
      </c>
      <c r="AA15" s="328" t="e">
        <f ca="1">_xll.qlSabrInterpolatedSmileSectionNu(X15)</f>
        <v>#VALUE!</v>
      </c>
      <c r="AB15" s="328" t="e">
        <f ca="1">_xll.qlSabrInterpolatedSmileSectionRho(X15)</f>
        <v>#VALUE!</v>
      </c>
      <c r="AC15" s="329" t="e">
        <f ca="1">_xll.qlSabrInterpolatedSmileSectionError(X15)</f>
        <v>#VALUE!</v>
      </c>
      <c r="AD15" s="330" t="e">
        <f ca="1">_xll.qlSabrInterpolatedSmileSectionMaxError(X15)</f>
        <v>#VALUE!</v>
      </c>
      <c r="AE15" s="327">
        <f ca="1">IFERROR(_xll.qlSmileSectionVolatility($X15,$N15+AE$4%%)-$H15,BO15)</f>
        <v>0</v>
      </c>
      <c r="AF15" s="328">
        <f ca="1">IFERROR(_xll.qlSmileSectionVolatility($X15,$N15+AF$4%%)-$H15,AG15)</f>
        <v>0</v>
      </c>
      <c r="AG15" s="328">
        <f ca="1">IFERROR(_xll.qlSmileSectionVolatility($X15,$N15+AG$4%%)-$H15,AH15)</f>
        <v>0</v>
      </c>
      <c r="AH15" s="328">
        <f ca="1">IFERROR(_xll.qlSmileSectionVolatility($X15,$N15+AH$4%%)-$H15,AI15)</f>
        <v>0</v>
      </c>
      <c r="AI15" s="328">
        <f ca="1">IFERROR(_xll.qlSmileSectionVolatility($X15,$N15+AI$4%%)-$H15,AJ15)</f>
        <v>0</v>
      </c>
      <c r="AJ15" s="328">
        <f ca="1">IFERROR(_xll.qlSmileSectionVolatility($X15,$N15+AJ$4%%)-$H15,AK15)</f>
        <v>0</v>
      </c>
      <c r="AK15" s="328">
        <f ca="1">IFERROR(_xll.qlSmileSectionVolatility($X15,$N15+AK$4%%)-$H15,AL15)</f>
        <v>0</v>
      </c>
      <c r="AL15" s="328">
        <f ca="1">IFERROR(_xll.qlSmileSectionVolatility($X15,$N15+AL$4%%)-$H15,AM15)</f>
        <v>0</v>
      </c>
      <c r="AM15" s="328">
        <f ca="1">IFERROR(_xll.qlSmileSectionVolatility($X15,$N15+AM$4%%)-$H15,AN15)</f>
        <v>0</v>
      </c>
      <c r="AN15" s="328">
        <f ca="1">IFERROR(_xll.qlSmileSectionVolatility($X15,$N15+AN$4%%)-$H15,AO15)</f>
        <v>0</v>
      </c>
      <c r="AO15" s="328">
        <f ca="1">IFERROR(_xll.qlSmileSectionVolatility($X15,$N15+AO$4%%)-$H15,AP15)</f>
        <v>0</v>
      </c>
      <c r="AP15" s="328">
        <f ca="1">IFERROR(_xll.qlSmileSectionVolatility($X15,$N15+AP$4%%)-$H15,AQ15)</f>
        <v>0</v>
      </c>
      <c r="AQ15" s="328">
        <f ca="1">IFERROR(_xll.qlSmileSectionVolatility($X15,$N15+AQ$4%%)-$H15,AR15)</f>
        <v>0</v>
      </c>
      <c r="AR15" s="328">
        <f ca="1">IFERROR(_xll.qlSmileSectionVolatility($X15,$N15+AR$4%%)-$H15,AS15)</f>
        <v>0</v>
      </c>
      <c r="AS15" s="328">
        <f ca="1">IFERROR(_xll.qlSmileSectionVolatility($X15,$N15+AS$4%%)-$H15,AT15)</f>
        <v>0</v>
      </c>
      <c r="AT15" s="328">
        <f ca="1">IFERROR(_xll.qlSmileSectionVolatility($X15,$N15+AT$4%%)-$H15,AU15)</f>
        <v>0</v>
      </c>
      <c r="AU15" s="328">
        <f ca="1">IFERROR(_xll.qlSmileSectionVolatility($X15,$N15+AU$4%%)-$H15,AV15)</f>
        <v>0</v>
      </c>
      <c r="AV15" s="328">
        <f ca="1">IFERROR(_xll.qlSmileSectionVolatility($X15,$N15+AV$4%%)-$H15,AW15)</f>
        <v>0</v>
      </c>
      <c r="AW15" s="328">
        <f ca="1">IFERROR(_xll.qlSmileSectionVolatility($X15,$N15+AW$4%%)-$H15,AX15)</f>
        <v>0</v>
      </c>
      <c r="AX15" s="328">
        <f ca="1">IFERROR(_xll.qlSmileSectionVolatility($X15,$N15+AX$4%%)-$H15,AY15)</f>
        <v>0</v>
      </c>
      <c r="AY15" s="328">
        <f ca="1">IFERROR(_xll.qlSmileSectionVolatility($X15,$N15+AY$4%%)-$H15,AZ15)</f>
        <v>0</v>
      </c>
      <c r="AZ15" s="328">
        <f ca="1">IFERROR(_xll.qlSmileSectionVolatility($X15,$N15+AZ$4%%)-$H15,BA15)</f>
        <v>0</v>
      </c>
      <c r="BA15" s="328">
        <f ca="1">IFERROR(_xll.qlSmileSectionVolatility($X15,$N15+BA$4%%)-$H15,BB15)</f>
        <v>0</v>
      </c>
      <c r="BB15" s="328">
        <f ca="1">IFERROR(_xll.qlSmileSectionVolatility($X15,$N15+BB$4%%)-$H15,BC15)</f>
        <v>0</v>
      </c>
      <c r="BC15" s="328">
        <f ca="1">IFERROR(_xll.qlSmileSectionVolatility($X15,$N15+BC$4%%)-$H15,BD15)</f>
        <v>0</v>
      </c>
      <c r="BD15" s="328">
        <f ca="1">IFERROR(_xll.qlSmileSectionVolatility($X15,$N15+BD$4%%)-$H15,BE15)</f>
        <v>0</v>
      </c>
      <c r="BE15" s="328">
        <f ca="1">IFERROR(_xll.qlSmileSectionVolatility($X15,$N15+BE$4%%)-$H15,BF15)</f>
        <v>0</v>
      </c>
      <c r="BF15" s="328">
        <f ca="1">IFERROR(_xll.qlSmileSectionVolatility($X15,$N15+BF$4%%)-$H15,BG15)</f>
        <v>0</v>
      </c>
      <c r="BG15" s="328">
        <f ca="1">IFERROR(_xll.qlSmileSectionVolatility($X15,$N15+BG$4%%)-$H15,BH15)</f>
        <v>0</v>
      </c>
      <c r="BH15" s="328">
        <f ca="1">IFERROR(_xll.qlSmileSectionVolatility($X15,$N15+BH$4%%)-$H15,BI15)</f>
        <v>0</v>
      </c>
      <c r="BI15" s="328">
        <f ca="1">IFERROR(_xll.qlSmileSectionVolatility($X15,$N15+BI$4%%)-$H15,BJ15)</f>
        <v>0</v>
      </c>
      <c r="BJ15" s="328">
        <f ca="1">IFERROR(_xll.qlSmileSectionVolatility($X15,$N15+BJ$4%%)-$H15,BK15)</f>
        <v>0</v>
      </c>
      <c r="BK15" s="328">
        <f ca="1">IFERROR(_xll.qlSmileSectionVolatility($X15,$N15+BK$4%%)-$H15,BL15)</f>
        <v>0</v>
      </c>
      <c r="BL15" s="328">
        <f ca="1">IFERROR(_xll.qlSmileSectionVolatility($X15,$N15+BL$4%%)-$H15,BM15)</f>
        <v>0</v>
      </c>
      <c r="BM15" s="328">
        <f ca="1">IFERROR(_xll.qlSmileSectionVolatility($X15,$N15+BM$4%%)-$H15,BN15)</f>
        <v>0</v>
      </c>
      <c r="BN15" s="328">
        <f ca="1">IFERROR(_xll.qlSmileSectionVolatility($X15,$N15+BN$4%%)-$H15,BO15)</f>
        <v>0</v>
      </c>
      <c r="BO15" s="328">
        <f ca="1">IFERROR(_xll.qlSmileSectionVolatility($X15,$N15+BO$4%%)-$H15,BP15)</f>
        <v>0</v>
      </c>
      <c r="BP15" s="328">
        <f ca="1">IFERROR(_xll.qlSmileSectionVolatility($X15,$N15+BP$4%%)-$H15,BQ15)</f>
        <v>0</v>
      </c>
      <c r="BQ15" s="336">
        <f ca="1">IFERROR(_xll.qlSmileSectionVolatility($X15,$N15+BQ$4%%)-$H15,BR15)</f>
        <v>0</v>
      </c>
      <c r="BR15" s="296">
        <v>0</v>
      </c>
      <c r="BS15" s="327">
        <f ca="1">IFERROR(_xll.qlSmileSectionVolatility($X15,$N15+BS$4%%)-$H15,BR15)</f>
        <v>0</v>
      </c>
      <c r="BT15" s="328">
        <f ca="1">IFERROR(_xll.qlSmileSectionVolatility($X15,$N15+BT$4%%)-$H15,AG15)</f>
        <v>0</v>
      </c>
      <c r="BU15" s="328">
        <f ca="1">IFERROR(_xll.qlSmileSectionVolatility($X15,$N15+BU$4%%)-$H15,BT15)</f>
        <v>0</v>
      </c>
      <c r="BV15" s="328">
        <f ca="1">IFERROR(_xll.qlSmileSectionVolatility($X15,$N15+BV$4%%)-$H15,AI15)</f>
        <v>0</v>
      </c>
      <c r="BW15" s="328">
        <f ca="1">IFERROR(_xll.qlSmileSectionVolatility($X15,$N15+BW$4%%)-$H15,BV15)</f>
        <v>0</v>
      </c>
      <c r="BX15" s="328">
        <f ca="1">IFERROR(_xll.qlSmileSectionVolatility($X15,$N15+BX$4%%)-$H15,AK15)</f>
        <v>0</v>
      </c>
      <c r="BY15" s="328">
        <f ca="1">IFERROR(_xll.qlSmileSectionVolatility($X15,$N15+BY$4%%)-$H15,BX15)</f>
        <v>0</v>
      </c>
      <c r="BZ15" s="328">
        <f ca="1">IFERROR(_xll.qlSmileSectionVolatility($X15,$N15+BZ$4%%)-$H15,AM15)</f>
        <v>0</v>
      </c>
      <c r="CA15" s="328">
        <f ca="1">IFERROR(_xll.qlSmileSectionVolatility($X15,$N15+CA$4%%)-$H15,BZ15)</f>
        <v>0</v>
      </c>
      <c r="CB15" s="328">
        <f ca="1">IFERROR(_xll.qlSmileSectionVolatility($X15,$N15+CB$4%%)-$H15,AO15)</f>
        <v>0</v>
      </c>
      <c r="CC15" s="328">
        <f ca="1">IFERROR(_xll.qlSmileSectionVolatility($X15,$N15+CC$4%%)-$H15,CB15)</f>
        <v>0</v>
      </c>
      <c r="CD15" s="328">
        <f ca="1">IFERROR(_xll.qlSmileSectionVolatility($X15,$N15+CD$4%%)-$H15,AQ15)</f>
        <v>0</v>
      </c>
      <c r="CE15" s="328">
        <f ca="1">IFERROR(_xll.qlSmileSectionVolatility($X15,$N15+CE$4%%)-$H15,CD15)</f>
        <v>0</v>
      </c>
      <c r="CF15" s="328">
        <f ca="1">IFERROR(_xll.qlSmileSectionVolatility($X15,$N15+CF$4%%)-$H15,AS15)</f>
        <v>0</v>
      </c>
      <c r="CG15" s="328">
        <f ca="1">IFERROR(_xll.qlSmileSectionVolatility($X15,$N15+CG$4%%)-$H15,CF15)</f>
        <v>0</v>
      </c>
      <c r="CH15" s="328">
        <f ca="1">IFERROR(_xll.qlSmileSectionVolatility($X15,$N15+CH$4%%)-$H15,AU15)</f>
        <v>0</v>
      </c>
      <c r="CI15" s="328">
        <f ca="1">IFERROR(_xll.qlSmileSectionVolatility($X15,$N15+CI$4%%)-$H15,CH15)</f>
        <v>0</v>
      </c>
      <c r="CJ15" s="328">
        <f ca="1">IFERROR(_xll.qlSmileSectionVolatility($X15,$N15+CJ$4%%)-$H15,AW15)</f>
        <v>0</v>
      </c>
      <c r="CK15" s="328">
        <f ca="1">IFERROR(_xll.qlSmileSectionVolatility($X15,$N15+CK$4%%)-$H15,CJ15)</f>
        <v>0</v>
      </c>
      <c r="CL15" s="328">
        <f ca="1">IFERROR(_xll.qlSmileSectionVolatility($X15,$N15+CL$4%%)-$H15,AY15)</f>
        <v>0</v>
      </c>
      <c r="CM15" s="328">
        <f ca="1">IFERROR(_xll.qlSmileSectionVolatility($X15,$N15+CM$4%%)-$H15,CL15)</f>
        <v>0</v>
      </c>
      <c r="CN15" s="328">
        <f ca="1">IFERROR(_xll.qlSmileSectionVolatility($X15,$N15+CN$4%%)-$H15,BA15)</f>
        <v>0</v>
      </c>
      <c r="CO15" s="328">
        <f ca="1">IFERROR(_xll.qlSmileSectionVolatility($X15,$N15+CO$4%%)-$H15,CN15)</f>
        <v>0</v>
      </c>
      <c r="CP15" s="328">
        <f ca="1">IFERROR(_xll.qlSmileSectionVolatility($X15,$N15+CP$4%%)-$H15,BC15)</f>
        <v>0</v>
      </c>
      <c r="CQ15" s="328">
        <f ca="1">IFERROR(_xll.qlSmileSectionVolatility($X15,$N15+CQ$4%%)-$H15,CP15)</f>
        <v>0</v>
      </c>
      <c r="CR15" s="328">
        <f ca="1">IFERROR(_xll.qlSmileSectionVolatility($X15,$N15+CR$4%%)-$H15,BE15)</f>
        <v>0</v>
      </c>
      <c r="CS15" s="328">
        <f ca="1">IFERROR(_xll.qlSmileSectionVolatility($X15,$N15+CS$4%%)-$H15,CR15)</f>
        <v>0</v>
      </c>
      <c r="CT15" s="328">
        <f ca="1">IFERROR(_xll.qlSmileSectionVolatility($X15,$N15+CT$4%%)-$H15,BG15)</f>
        <v>0</v>
      </c>
      <c r="CU15" s="328">
        <f ca="1">IFERROR(_xll.qlSmileSectionVolatility($X15,$N15+CU$4%%)-$H15,CT15)</f>
        <v>0</v>
      </c>
      <c r="CV15" s="328">
        <f ca="1">IFERROR(_xll.qlSmileSectionVolatility($X15,$N15+CV$4%%)-$H15,BI15)</f>
        <v>0</v>
      </c>
      <c r="CW15" s="328">
        <f ca="1">IFERROR(_xll.qlSmileSectionVolatility($X15,$N15+CW$4%%)-$H15,CV15)</f>
        <v>0</v>
      </c>
      <c r="CX15" s="328">
        <f ca="1">IFERROR(_xll.qlSmileSectionVolatility($X15,$N15+CX$4%%)-$H15,BK15)</f>
        <v>0</v>
      </c>
      <c r="CY15" s="328">
        <f ca="1">IFERROR(_xll.qlSmileSectionVolatility($X15,$N15+CY$4%%)-$H15,CX15)</f>
        <v>0</v>
      </c>
      <c r="CZ15" s="328">
        <f ca="1">IFERROR(_xll.qlSmileSectionVolatility($X15,$N15+CZ$4%%)-$H15,BM15)</f>
        <v>0</v>
      </c>
      <c r="DA15" s="328">
        <f ca="1">IFERROR(_xll.qlSmileSectionVolatility($X15,$N15+DA$4%%)-$H15,CZ15)</f>
        <v>0</v>
      </c>
      <c r="DB15" s="328">
        <f ca="1">IFERROR(_xll.qlSmileSectionVolatility($X15,$N15+DB$4%%)-$H15,BO15)</f>
        <v>0</v>
      </c>
      <c r="DC15" s="328">
        <f ca="1">IFERROR(_xll.qlSmileSectionVolatility($X15,$N15+DC$4%%)-$H15,DB15)</f>
        <v>0</v>
      </c>
      <c r="DD15" s="328">
        <f ca="1">IFERROR(_xll.qlSmileSectionVolatility($X15,$N15+DD$4%%)-$H15,BQ15)</f>
        <v>0</v>
      </c>
      <c r="DE15" s="336" t="e">
        <f ca="1">IFERROR(_xll.qlSmileSectionVolatility($X15,$N15+DE$4%%)-$H15,#REF!)</f>
        <v>#REF!</v>
      </c>
    </row>
    <row r="16" spans="2:116">
      <c r="B16" s="277" t="s">
        <v>54</v>
      </c>
      <c r="C16" s="278" t="s">
        <v>47</v>
      </c>
      <c r="D16" s="282" t="str">
        <f ca="1">IFERROR(VLOOKUP("EUR FWD PREM"&amp;D$4&amp;" "&amp;$B16&amp;$C16,SwaptionVolCalculation!$F:$AR,38,FALSE),"")</f>
        <v/>
      </c>
      <c r="E16" s="283" t="str">
        <f ca="1">IFERROR(VLOOKUP("EUR FWD PREM"&amp;E$4&amp;" "&amp;$B16&amp;$C16,SwaptionVolCalculation!$F:$AR,38,FALSE),"")</f>
        <v/>
      </c>
      <c r="F16" s="283" t="str">
        <f ca="1">IFERROR(VLOOKUP("EUR FWD PREM"&amp;F$4&amp;" "&amp;$B16&amp;$C16,SwaptionVolCalculation!$F:$AR,38,FALSE),"")</f>
        <v/>
      </c>
      <c r="G16" s="283" t="str">
        <f ca="1">IFERROR(VLOOKUP("EUR FWD PREM"&amp;G$4&amp;" "&amp;$B16&amp;$C16,SwaptionVolCalculation!$F:$AR,38,FALSE),"")</f>
        <v/>
      </c>
      <c r="H16" s="283" t="str">
        <f ca="1">IFERROR(VLOOKUP($B16&amp;$C16,SwaptionVolCalculation!$F:$AR,38,FALSE),"")</f>
        <v/>
      </c>
      <c r="I16" s="283" t="str">
        <f ca="1">IFERROR(VLOOKUP("EUR FWD PREM "&amp;I$4&amp;" "&amp;$B16&amp;$C16,SwaptionVolCalculation!$F:$AR,38,FALSE),"")</f>
        <v/>
      </c>
      <c r="J16" s="283" t="str">
        <f ca="1">IFERROR(VLOOKUP("EUR FWD PREM "&amp;J$4&amp;" "&amp;$B16&amp;$C16,SwaptionVolCalculation!$F:$AR,38,FALSE),"")</f>
        <v/>
      </c>
      <c r="K16" s="283" t="str">
        <f ca="1">IFERROR(VLOOKUP("EUR FWD PREM "&amp;K$4&amp;" "&amp;$B16&amp;$C16,SwaptionVolCalculation!$F:$AR,38,FALSE),"")</f>
        <v/>
      </c>
      <c r="L16" s="284" t="str">
        <f ca="1">IFERROR(VLOOKUP("EUR FWD PREM "&amp;L$4&amp;" "&amp;$B16&amp;$C16,SwaptionVolCalculation!$F:$AR,38,FALSE),"")</f>
        <v/>
      </c>
      <c r="M16" s="294">
        <f ca="1">IFERROR(VLOOKUP($B16&amp;$C16,SwaptionVolCalculation!$F:$AR,6,FALSE),"")</f>
        <v>42367</v>
      </c>
      <c r="N16" s="289" t="str">
        <f ca="1">IFERROR(VLOOKUP($B16&amp;$C16,SwaptionVolCalculation!$F:$AR,26,FALSE),"")</f>
        <v/>
      </c>
      <c r="O16" s="314">
        <v>0.10202657804868109</v>
      </c>
      <c r="P16" s="297">
        <v>0.7</v>
      </c>
      <c r="Q16" s="296">
        <v>0.53842516581603128</v>
      </c>
      <c r="R16" s="296">
        <v>-9.6133666356786551E-2</v>
      </c>
      <c r="S16" s="315" t="b">
        <v>0</v>
      </c>
      <c r="T16" s="315" t="b">
        <v>1</v>
      </c>
      <c r="U16" s="315" t="b">
        <v>0</v>
      </c>
      <c r="V16" s="315" t="b">
        <v>0</v>
      </c>
      <c r="W16" s="317">
        <v>0.01</v>
      </c>
      <c r="X16" s="327" t="e">
        <f t="array" aca="1" ref="X16" ca="1">_xll.qlSabrInterpolatedSmileSection(,M16,N16,shrinkTable(E$4:K$4,E16:K16,TRUE)%%,TRUE,H16,shrinkTable(E$4:K$4,E16:K16,FALSE)-H16,O16,P16,Q16,R16,S16,T16,U16,V16,,,,,W16,TRUE)</f>
        <v>#VALUE!</v>
      </c>
      <c r="Y16" s="328" t="e">
        <f ca="1">_xll.qlSabrInterpolatedSmileSectionAlpha(X16)</f>
        <v>#VALUE!</v>
      </c>
      <c r="Z16" s="328" t="e">
        <f ca="1">_xll.qlSabrInterpolatedSmileSectionBeta(X16)</f>
        <v>#VALUE!</v>
      </c>
      <c r="AA16" s="328" t="e">
        <f ca="1">_xll.qlSabrInterpolatedSmileSectionNu(X16)</f>
        <v>#VALUE!</v>
      </c>
      <c r="AB16" s="328" t="e">
        <f ca="1">_xll.qlSabrInterpolatedSmileSectionRho(X16)</f>
        <v>#VALUE!</v>
      </c>
      <c r="AC16" s="329" t="e">
        <f ca="1">_xll.qlSabrInterpolatedSmileSectionError(X16)</f>
        <v>#VALUE!</v>
      </c>
      <c r="AD16" s="330" t="e">
        <f ca="1">_xll.qlSabrInterpolatedSmileSectionMaxError(X16)</f>
        <v>#VALUE!</v>
      </c>
      <c r="AE16" s="327">
        <f ca="1">IFERROR(_xll.qlSmileSectionVolatility($X16,$N16+AE$4%%)-$H16,BO16)</f>
        <v>0</v>
      </c>
      <c r="AF16" s="328">
        <f ca="1">IFERROR(_xll.qlSmileSectionVolatility($X16,$N16+AF$4%%)-$H16,AG16)</f>
        <v>0</v>
      </c>
      <c r="AG16" s="328">
        <f ca="1">IFERROR(_xll.qlSmileSectionVolatility($X16,$N16+AG$4%%)-$H16,AH16)</f>
        <v>0</v>
      </c>
      <c r="AH16" s="328">
        <f ca="1">IFERROR(_xll.qlSmileSectionVolatility($X16,$N16+AH$4%%)-$H16,AI16)</f>
        <v>0</v>
      </c>
      <c r="AI16" s="328">
        <f ca="1">IFERROR(_xll.qlSmileSectionVolatility($X16,$N16+AI$4%%)-$H16,AJ16)</f>
        <v>0</v>
      </c>
      <c r="AJ16" s="328">
        <f ca="1">IFERROR(_xll.qlSmileSectionVolatility($X16,$N16+AJ$4%%)-$H16,AK16)</f>
        <v>0</v>
      </c>
      <c r="AK16" s="328">
        <f ca="1">IFERROR(_xll.qlSmileSectionVolatility($X16,$N16+AK$4%%)-$H16,AL16)</f>
        <v>0</v>
      </c>
      <c r="AL16" s="328">
        <f ca="1">IFERROR(_xll.qlSmileSectionVolatility($X16,$N16+AL$4%%)-$H16,AM16)</f>
        <v>0</v>
      </c>
      <c r="AM16" s="328">
        <f ca="1">IFERROR(_xll.qlSmileSectionVolatility($X16,$N16+AM$4%%)-$H16,AN16)</f>
        <v>0</v>
      </c>
      <c r="AN16" s="328">
        <f ca="1">IFERROR(_xll.qlSmileSectionVolatility($X16,$N16+AN$4%%)-$H16,AO16)</f>
        <v>0</v>
      </c>
      <c r="AO16" s="328">
        <f ca="1">IFERROR(_xll.qlSmileSectionVolatility($X16,$N16+AO$4%%)-$H16,AP16)</f>
        <v>0</v>
      </c>
      <c r="AP16" s="328">
        <f ca="1">IFERROR(_xll.qlSmileSectionVolatility($X16,$N16+AP$4%%)-$H16,AQ16)</f>
        <v>0</v>
      </c>
      <c r="AQ16" s="328">
        <f ca="1">IFERROR(_xll.qlSmileSectionVolatility($X16,$N16+AQ$4%%)-$H16,AR16)</f>
        <v>0</v>
      </c>
      <c r="AR16" s="328">
        <f ca="1">IFERROR(_xll.qlSmileSectionVolatility($X16,$N16+AR$4%%)-$H16,AS16)</f>
        <v>0</v>
      </c>
      <c r="AS16" s="328">
        <f ca="1">IFERROR(_xll.qlSmileSectionVolatility($X16,$N16+AS$4%%)-$H16,AT16)</f>
        <v>0</v>
      </c>
      <c r="AT16" s="328">
        <f ca="1">IFERROR(_xll.qlSmileSectionVolatility($X16,$N16+AT$4%%)-$H16,AU16)</f>
        <v>0</v>
      </c>
      <c r="AU16" s="328">
        <f ca="1">IFERROR(_xll.qlSmileSectionVolatility($X16,$N16+AU$4%%)-$H16,AV16)</f>
        <v>0</v>
      </c>
      <c r="AV16" s="328">
        <f ca="1">IFERROR(_xll.qlSmileSectionVolatility($X16,$N16+AV$4%%)-$H16,AW16)</f>
        <v>0</v>
      </c>
      <c r="AW16" s="328">
        <f ca="1">IFERROR(_xll.qlSmileSectionVolatility($X16,$N16+AW$4%%)-$H16,AX16)</f>
        <v>0</v>
      </c>
      <c r="AX16" s="328">
        <f ca="1">IFERROR(_xll.qlSmileSectionVolatility($X16,$N16+AX$4%%)-$H16,AY16)</f>
        <v>0</v>
      </c>
      <c r="AY16" s="328">
        <f ca="1">IFERROR(_xll.qlSmileSectionVolatility($X16,$N16+AY$4%%)-$H16,AZ16)</f>
        <v>0</v>
      </c>
      <c r="AZ16" s="328">
        <f ca="1">IFERROR(_xll.qlSmileSectionVolatility($X16,$N16+AZ$4%%)-$H16,BA16)</f>
        <v>0</v>
      </c>
      <c r="BA16" s="328">
        <f ca="1">IFERROR(_xll.qlSmileSectionVolatility($X16,$N16+BA$4%%)-$H16,BB16)</f>
        <v>0</v>
      </c>
      <c r="BB16" s="328">
        <f ca="1">IFERROR(_xll.qlSmileSectionVolatility($X16,$N16+BB$4%%)-$H16,BC16)</f>
        <v>0</v>
      </c>
      <c r="BC16" s="328">
        <f ca="1">IFERROR(_xll.qlSmileSectionVolatility($X16,$N16+BC$4%%)-$H16,BD16)</f>
        <v>0</v>
      </c>
      <c r="BD16" s="328">
        <f ca="1">IFERROR(_xll.qlSmileSectionVolatility($X16,$N16+BD$4%%)-$H16,BE16)</f>
        <v>0</v>
      </c>
      <c r="BE16" s="328">
        <f ca="1">IFERROR(_xll.qlSmileSectionVolatility($X16,$N16+BE$4%%)-$H16,BF16)</f>
        <v>0</v>
      </c>
      <c r="BF16" s="328">
        <f ca="1">IFERROR(_xll.qlSmileSectionVolatility($X16,$N16+BF$4%%)-$H16,BG16)</f>
        <v>0</v>
      </c>
      <c r="BG16" s="328">
        <f ca="1">IFERROR(_xll.qlSmileSectionVolatility($X16,$N16+BG$4%%)-$H16,BH16)</f>
        <v>0</v>
      </c>
      <c r="BH16" s="328">
        <f ca="1">IFERROR(_xll.qlSmileSectionVolatility($X16,$N16+BH$4%%)-$H16,BI16)</f>
        <v>0</v>
      </c>
      <c r="BI16" s="328">
        <f ca="1">IFERROR(_xll.qlSmileSectionVolatility($X16,$N16+BI$4%%)-$H16,BJ16)</f>
        <v>0</v>
      </c>
      <c r="BJ16" s="328">
        <f ca="1">IFERROR(_xll.qlSmileSectionVolatility($X16,$N16+BJ$4%%)-$H16,BK16)</f>
        <v>0</v>
      </c>
      <c r="BK16" s="328">
        <f ca="1">IFERROR(_xll.qlSmileSectionVolatility($X16,$N16+BK$4%%)-$H16,BL16)</f>
        <v>0</v>
      </c>
      <c r="BL16" s="328">
        <f ca="1">IFERROR(_xll.qlSmileSectionVolatility($X16,$N16+BL$4%%)-$H16,BM16)</f>
        <v>0</v>
      </c>
      <c r="BM16" s="328">
        <f ca="1">IFERROR(_xll.qlSmileSectionVolatility($X16,$N16+BM$4%%)-$H16,BN16)</f>
        <v>0</v>
      </c>
      <c r="BN16" s="328">
        <f ca="1">IFERROR(_xll.qlSmileSectionVolatility($X16,$N16+BN$4%%)-$H16,BO16)</f>
        <v>0</v>
      </c>
      <c r="BO16" s="328">
        <f ca="1">IFERROR(_xll.qlSmileSectionVolatility($X16,$N16+BO$4%%)-$H16,BP16)</f>
        <v>0</v>
      </c>
      <c r="BP16" s="328">
        <f ca="1">IFERROR(_xll.qlSmileSectionVolatility($X16,$N16+BP$4%%)-$H16,BQ16)</f>
        <v>0</v>
      </c>
      <c r="BQ16" s="336">
        <f ca="1">IFERROR(_xll.qlSmileSectionVolatility($X16,$N16+BQ$4%%)-$H16,BR16)</f>
        <v>0</v>
      </c>
      <c r="BR16" s="296">
        <v>0</v>
      </c>
      <c r="BS16" s="327">
        <f ca="1">IFERROR(_xll.qlSmileSectionVolatility($X16,$N16+BS$4%%)-$H16,BR16)</f>
        <v>0</v>
      </c>
      <c r="BT16" s="328">
        <f ca="1">IFERROR(_xll.qlSmileSectionVolatility($X16,$N16+BT$4%%)-$H16,AG16)</f>
        <v>0</v>
      </c>
      <c r="BU16" s="328">
        <f ca="1">IFERROR(_xll.qlSmileSectionVolatility($X16,$N16+BU$4%%)-$H16,BT16)</f>
        <v>0</v>
      </c>
      <c r="BV16" s="328">
        <f ca="1">IFERROR(_xll.qlSmileSectionVolatility($X16,$N16+BV$4%%)-$H16,AI16)</f>
        <v>0</v>
      </c>
      <c r="BW16" s="328">
        <f ca="1">IFERROR(_xll.qlSmileSectionVolatility($X16,$N16+BW$4%%)-$H16,BV16)</f>
        <v>0</v>
      </c>
      <c r="BX16" s="328">
        <f ca="1">IFERROR(_xll.qlSmileSectionVolatility($X16,$N16+BX$4%%)-$H16,AK16)</f>
        <v>0</v>
      </c>
      <c r="BY16" s="328">
        <f ca="1">IFERROR(_xll.qlSmileSectionVolatility($X16,$N16+BY$4%%)-$H16,BX16)</f>
        <v>0</v>
      </c>
      <c r="BZ16" s="328">
        <f ca="1">IFERROR(_xll.qlSmileSectionVolatility($X16,$N16+BZ$4%%)-$H16,AM16)</f>
        <v>0</v>
      </c>
      <c r="CA16" s="328">
        <f ca="1">IFERROR(_xll.qlSmileSectionVolatility($X16,$N16+CA$4%%)-$H16,BZ16)</f>
        <v>0</v>
      </c>
      <c r="CB16" s="328">
        <f ca="1">IFERROR(_xll.qlSmileSectionVolatility($X16,$N16+CB$4%%)-$H16,AO16)</f>
        <v>0</v>
      </c>
      <c r="CC16" s="328">
        <f ca="1">IFERROR(_xll.qlSmileSectionVolatility($X16,$N16+CC$4%%)-$H16,CB16)</f>
        <v>0</v>
      </c>
      <c r="CD16" s="328">
        <f ca="1">IFERROR(_xll.qlSmileSectionVolatility($X16,$N16+CD$4%%)-$H16,AQ16)</f>
        <v>0</v>
      </c>
      <c r="CE16" s="328">
        <f ca="1">IFERROR(_xll.qlSmileSectionVolatility($X16,$N16+CE$4%%)-$H16,CD16)</f>
        <v>0</v>
      </c>
      <c r="CF16" s="328">
        <f ca="1">IFERROR(_xll.qlSmileSectionVolatility($X16,$N16+CF$4%%)-$H16,AS16)</f>
        <v>0</v>
      </c>
      <c r="CG16" s="328">
        <f ca="1">IFERROR(_xll.qlSmileSectionVolatility($X16,$N16+CG$4%%)-$H16,CF16)</f>
        <v>0</v>
      </c>
      <c r="CH16" s="328">
        <f ca="1">IFERROR(_xll.qlSmileSectionVolatility($X16,$N16+CH$4%%)-$H16,AU16)</f>
        <v>0</v>
      </c>
      <c r="CI16" s="328">
        <f ca="1">IFERROR(_xll.qlSmileSectionVolatility($X16,$N16+CI$4%%)-$H16,CH16)</f>
        <v>0</v>
      </c>
      <c r="CJ16" s="328">
        <f ca="1">IFERROR(_xll.qlSmileSectionVolatility($X16,$N16+CJ$4%%)-$H16,AW16)</f>
        <v>0</v>
      </c>
      <c r="CK16" s="328">
        <f ca="1">IFERROR(_xll.qlSmileSectionVolatility($X16,$N16+CK$4%%)-$H16,CJ16)</f>
        <v>0</v>
      </c>
      <c r="CL16" s="328">
        <f ca="1">IFERROR(_xll.qlSmileSectionVolatility($X16,$N16+CL$4%%)-$H16,AY16)</f>
        <v>0</v>
      </c>
      <c r="CM16" s="328">
        <f ca="1">IFERROR(_xll.qlSmileSectionVolatility($X16,$N16+CM$4%%)-$H16,CL16)</f>
        <v>0</v>
      </c>
      <c r="CN16" s="328">
        <f ca="1">IFERROR(_xll.qlSmileSectionVolatility($X16,$N16+CN$4%%)-$H16,BA16)</f>
        <v>0</v>
      </c>
      <c r="CO16" s="328">
        <f ca="1">IFERROR(_xll.qlSmileSectionVolatility($X16,$N16+CO$4%%)-$H16,CN16)</f>
        <v>0</v>
      </c>
      <c r="CP16" s="328">
        <f ca="1">IFERROR(_xll.qlSmileSectionVolatility($X16,$N16+CP$4%%)-$H16,BC16)</f>
        <v>0</v>
      </c>
      <c r="CQ16" s="328">
        <f ca="1">IFERROR(_xll.qlSmileSectionVolatility($X16,$N16+CQ$4%%)-$H16,CP16)</f>
        <v>0</v>
      </c>
      <c r="CR16" s="328">
        <f ca="1">IFERROR(_xll.qlSmileSectionVolatility($X16,$N16+CR$4%%)-$H16,BE16)</f>
        <v>0</v>
      </c>
      <c r="CS16" s="328">
        <f ca="1">IFERROR(_xll.qlSmileSectionVolatility($X16,$N16+CS$4%%)-$H16,CR16)</f>
        <v>0</v>
      </c>
      <c r="CT16" s="328">
        <f ca="1">IFERROR(_xll.qlSmileSectionVolatility($X16,$N16+CT$4%%)-$H16,BG16)</f>
        <v>0</v>
      </c>
      <c r="CU16" s="328">
        <f ca="1">IFERROR(_xll.qlSmileSectionVolatility($X16,$N16+CU$4%%)-$H16,CT16)</f>
        <v>0</v>
      </c>
      <c r="CV16" s="328">
        <f ca="1">IFERROR(_xll.qlSmileSectionVolatility($X16,$N16+CV$4%%)-$H16,BI16)</f>
        <v>0</v>
      </c>
      <c r="CW16" s="328">
        <f ca="1">IFERROR(_xll.qlSmileSectionVolatility($X16,$N16+CW$4%%)-$H16,CV16)</f>
        <v>0</v>
      </c>
      <c r="CX16" s="328">
        <f ca="1">IFERROR(_xll.qlSmileSectionVolatility($X16,$N16+CX$4%%)-$H16,BK16)</f>
        <v>0</v>
      </c>
      <c r="CY16" s="328">
        <f ca="1">IFERROR(_xll.qlSmileSectionVolatility($X16,$N16+CY$4%%)-$H16,CX16)</f>
        <v>0</v>
      </c>
      <c r="CZ16" s="328">
        <f ca="1">IFERROR(_xll.qlSmileSectionVolatility($X16,$N16+CZ$4%%)-$H16,BM16)</f>
        <v>0</v>
      </c>
      <c r="DA16" s="328">
        <f ca="1">IFERROR(_xll.qlSmileSectionVolatility($X16,$N16+DA$4%%)-$H16,CZ16)</f>
        <v>0</v>
      </c>
      <c r="DB16" s="328">
        <f ca="1">IFERROR(_xll.qlSmileSectionVolatility($X16,$N16+DB$4%%)-$H16,BO16)</f>
        <v>0</v>
      </c>
      <c r="DC16" s="328">
        <f ca="1">IFERROR(_xll.qlSmileSectionVolatility($X16,$N16+DC$4%%)-$H16,DB16)</f>
        <v>0</v>
      </c>
      <c r="DD16" s="328">
        <f ca="1">IFERROR(_xll.qlSmileSectionVolatility($X16,$N16+DD$4%%)-$H16,BQ16)</f>
        <v>0</v>
      </c>
      <c r="DE16" s="336" t="e">
        <f ca="1">IFERROR(_xll.qlSmileSectionVolatility($X16,$N16+DE$4%%)-$H16,#REF!)</f>
        <v>#REF!</v>
      </c>
    </row>
    <row r="17" spans="2:114">
      <c r="B17" s="277" t="s">
        <v>54</v>
      </c>
      <c r="C17" s="278" t="s">
        <v>48</v>
      </c>
      <c r="D17" s="282" t="str">
        <f ca="1">IFERROR(VLOOKUP("EUR FWD PREM"&amp;D$4&amp;" "&amp;$B17&amp;$C17,SwaptionVolCalculation!$F:$AR,38,FALSE),"")</f>
        <v/>
      </c>
      <c r="E17" s="283" t="str">
        <f ca="1">IFERROR(VLOOKUP("EUR FWD PREM"&amp;E$4&amp;" "&amp;$B17&amp;$C17,SwaptionVolCalculation!$F:$AR,38,FALSE),"")</f>
        <v/>
      </c>
      <c r="F17" s="283" t="str">
        <f ca="1">IFERROR(VLOOKUP("EUR FWD PREM"&amp;F$4&amp;" "&amp;$B17&amp;$C17,SwaptionVolCalculation!$F:$AR,38,FALSE),"")</f>
        <v/>
      </c>
      <c r="G17" s="283" t="str">
        <f ca="1">IFERROR(VLOOKUP("EUR FWD PREM"&amp;G$4&amp;" "&amp;$B17&amp;$C17,SwaptionVolCalculation!$F:$AR,38,FALSE),"")</f>
        <v/>
      </c>
      <c r="H17" s="283" t="str">
        <f ca="1">IFERROR(VLOOKUP($B17&amp;$C17,SwaptionVolCalculation!$F:$AR,38,FALSE),"")</f>
        <v/>
      </c>
      <c r="I17" s="283" t="str">
        <f ca="1">IFERROR(VLOOKUP("EUR FWD PREM "&amp;I$4&amp;" "&amp;$B17&amp;$C17,SwaptionVolCalculation!$F:$AR,38,FALSE),"")</f>
        <v/>
      </c>
      <c r="J17" s="283" t="str">
        <f ca="1">IFERROR(VLOOKUP("EUR FWD PREM "&amp;J$4&amp;" "&amp;$B17&amp;$C17,SwaptionVolCalculation!$F:$AR,38,FALSE),"")</f>
        <v/>
      </c>
      <c r="K17" s="283" t="str">
        <f ca="1">IFERROR(VLOOKUP("EUR FWD PREM "&amp;K$4&amp;" "&amp;$B17&amp;$C17,SwaptionVolCalculation!$F:$AR,38,FALSE),"")</f>
        <v/>
      </c>
      <c r="L17" s="284" t="str">
        <f ca="1">IFERROR(VLOOKUP("EUR FWD PREM "&amp;L$4&amp;" "&amp;$B17&amp;$C17,SwaptionVolCalculation!$F:$AR,38,FALSE),"")</f>
        <v/>
      </c>
      <c r="M17" s="294">
        <f ca="1">IFERROR(VLOOKUP($B17&amp;$C17,SwaptionVolCalculation!$F:$AR,6,FALSE),"")</f>
        <v>42367</v>
      </c>
      <c r="N17" s="289" t="str">
        <f ca="1">IFERROR(VLOOKUP($B17&amp;$C17,SwaptionVolCalculation!$F:$AR,26,FALSE),"")</f>
        <v/>
      </c>
      <c r="O17" s="314">
        <v>0.10399168697793146</v>
      </c>
      <c r="P17" s="297">
        <v>0.7</v>
      </c>
      <c r="Q17" s="296">
        <v>0.56824151211481011</v>
      </c>
      <c r="R17" s="296">
        <v>-0.18904572234541242</v>
      </c>
      <c r="S17" s="315" t="b">
        <v>0</v>
      </c>
      <c r="T17" s="315" t="b">
        <v>1</v>
      </c>
      <c r="U17" s="315" t="b">
        <v>0</v>
      </c>
      <c r="V17" s="315" t="b">
        <v>0</v>
      </c>
      <c r="W17" s="317">
        <v>0.01</v>
      </c>
      <c r="X17" s="327" t="e">
        <f t="array" aca="1" ref="X17" ca="1">_xll.qlSabrInterpolatedSmileSection(,M17,N17,shrinkTable(E$4:K$4,E17:K17,TRUE)%%,TRUE,H17,shrinkTable(E$4:K$4,E17:K17,FALSE)-H17,O17,P17,Q17,R17,S17,T17,U17,V17,,,,,W17,TRUE)</f>
        <v>#VALUE!</v>
      </c>
      <c r="Y17" s="328" t="e">
        <f ca="1">_xll.qlSabrInterpolatedSmileSectionAlpha(X17)</f>
        <v>#VALUE!</v>
      </c>
      <c r="Z17" s="328" t="e">
        <f ca="1">_xll.qlSabrInterpolatedSmileSectionBeta(X17)</f>
        <v>#VALUE!</v>
      </c>
      <c r="AA17" s="328" t="e">
        <f ca="1">_xll.qlSabrInterpolatedSmileSectionNu(X17)</f>
        <v>#VALUE!</v>
      </c>
      <c r="AB17" s="328" t="e">
        <f ca="1">_xll.qlSabrInterpolatedSmileSectionRho(X17)</f>
        <v>#VALUE!</v>
      </c>
      <c r="AC17" s="329" t="e">
        <f ca="1">_xll.qlSabrInterpolatedSmileSectionError(X17)</f>
        <v>#VALUE!</v>
      </c>
      <c r="AD17" s="330" t="e">
        <f ca="1">_xll.qlSabrInterpolatedSmileSectionMaxError(X17)</f>
        <v>#VALUE!</v>
      </c>
      <c r="AE17" s="327">
        <f ca="1">IFERROR(_xll.qlSmileSectionVolatility($X17,$N17+AE$4%%)-$H17,BO17)</f>
        <v>0</v>
      </c>
      <c r="AF17" s="328">
        <f ca="1">IFERROR(_xll.qlSmileSectionVolatility($X17,$N17+AF$4%%)-$H17,AG17)</f>
        <v>0</v>
      </c>
      <c r="AG17" s="328">
        <f ca="1">IFERROR(_xll.qlSmileSectionVolatility($X17,$N17+AG$4%%)-$H17,AH17)</f>
        <v>0</v>
      </c>
      <c r="AH17" s="328">
        <f ca="1">IFERROR(_xll.qlSmileSectionVolatility($X17,$N17+AH$4%%)-$H17,AI17)</f>
        <v>0</v>
      </c>
      <c r="AI17" s="328">
        <f ca="1">IFERROR(_xll.qlSmileSectionVolatility($X17,$N17+AI$4%%)-$H17,AJ17)</f>
        <v>0</v>
      </c>
      <c r="AJ17" s="328">
        <f ca="1">IFERROR(_xll.qlSmileSectionVolatility($X17,$N17+AJ$4%%)-$H17,AK17)</f>
        <v>0</v>
      </c>
      <c r="AK17" s="328">
        <f ca="1">IFERROR(_xll.qlSmileSectionVolatility($X17,$N17+AK$4%%)-$H17,AL17)</f>
        <v>0</v>
      </c>
      <c r="AL17" s="328">
        <f ca="1">IFERROR(_xll.qlSmileSectionVolatility($X17,$N17+AL$4%%)-$H17,AM17)</f>
        <v>0</v>
      </c>
      <c r="AM17" s="328">
        <f ca="1">IFERROR(_xll.qlSmileSectionVolatility($X17,$N17+AM$4%%)-$H17,AN17)</f>
        <v>0</v>
      </c>
      <c r="AN17" s="328">
        <f ca="1">IFERROR(_xll.qlSmileSectionVolatility($X17,$N17+AN$4%%)-$H17,AO17)</f>
        <v>0</v>
      </c>
      <c r="AO17" s="328">
        <f ca="1">IFERROR(_xll.qlSmileSectionVolatility($X17,$N17+AO$4%%)-$H17,AP17)</f>
        <v>0</v>
      </c>
      <c r="AP17" s="328">
        <f ca="1">IFERROR(_xll.qlSmileSectionVolatility($X17,$N17+AP$4%%)-$H17,AQ17)</f>
        <v>0</v>
      </c>
      <c r="AQ17" s="328">
        <f ca="1">IFERROR(_xll.qlSmileSectionVolatility($X17,$N17+AQ$4%%)-$H17,AR17)</f>
        <v>0</v>
      </c>
      <c r="AR17" s="328">
        <f ca="1">IFERROR(_xll.qlSmileSectionVolatility($X17,$N17+AR$4%%)-$H17,AS17)</f>
        <v>0</v>
      </c>
      <c r="AS17" s="328">
        <f ca="1">IFERROR(_xll.qlSmileSectionVolatility($X17,$N17+AS$4%%)-$H17,AT17)</f>
        <v>0</v>
      </c>
      <c r="AT17" s="328">
        <f ca="1">IFERROR(_xll.qlSmileSectionVolatility($X17,$N17+AT$4%%)-$H17,AU17)</f>
        <v>0</v>
      </c>
      <c r="AU17" s="328">
        <f ca="1">IFERROR(_xll.qlSmileSectionVolatility($X17,$N17+AU$4%%)-$H17,AV17)</f>
        <v>0</v>
      </c>
      <c r="AV17" s="328">
        <f ca="1">IFERROR(_xll.qlSmileSectionVolatility($X17,$N17+AV$4%%)-$H17,AW17)</f>
        <v>0</v>
      </c>
      <c r="AW17" s="328">
        <f ca="1">IFERROR(_xll.qlSmileSectionVolatility($X17,$N17+AW$4%%)-$H17,AX17)</f>
        <v>0</v>
      </c>
      <c r="AX17" s="328">
        <f ca="1">IFERROR(_xll.qlSmileSectionVolatility($X17,$N17+AX$4%%)-$H17,AY17)</f>
        <v>0</v>
      </c>
      <c r="AY17" s="328">
        <f ca="1">IFERROR(_xll.qlSmileSectionVolatility($X17,$N17+AY$4%%)-$H17,AZ17)</f>
        <v>0</v>
      </c>
      <c r="AZ17" s="328">
        <f ca="1">IFERROR(_xll.qlSmileSectionVolatility($X17,$N17+AZ$4%%)-$H17,BA17)</f>
        <v>0</v>
      </c>
      <c r="BA17" s="328">
        <f ca="1">IFERROR(_xll.qlSmileSectionVolatility($X17,$N17+BA$4%%)-$H17,BB17)</f>
        <v>0</v>
      </c>
      <c r="BB17" s="328">
        <f ca="1">IFERROR(_xll.qlSmileSectionVolatility($X17,$N17+BB$4%%)-$H17,BC17)</f>
        <v>0</v>
      </c>
      <c r="BC17" s="328">
        <f ca="1">IFERROR(_xll.qlSmileSectionVolatility($X17,$N17+BC$4%%)-$H17,BD17)</f>
        <v>0</v>
      </c>
      <c r="BD17" s="328">
        <f ca="1">IFERROR(_xll.qlSmileSectionVolatility($X17,$N17+BD$4%%)-$H17,BE17)</f>
        <v>0</v>
      </c>
      <c r="BE17" s="328">
        <f ca="1">IFERROR(_xll.qlSmileSectionVolatility($X17,$N17+BE$4%%)-$H17,BF17)</f>
        <v>0</v>
      </c>
      <c r="BF17" s="328">
        <f ca="1">IFERROR(_xll.qlSmileSectionVolatility($X17,$N17+BF$4%%)-$H17,BG17)</f>
        <v>0</v>
      </c>
      <c r="BG17" s="328">
        <f ca="1">IFERROR(_xll.qlSmileSectionVolatility($X17,$N17+BG$4%%)-$H17,BH17)</f>
        <v>0</v>
      </c>
      <c r="BH17" s="328">
        <f ca="1">IFERROR(_xll.qlSmileSectionVolatility($X17,$N17+BH$4%%)-$H17,BI17)</f>
        <v>0</v>
      </c>
      <c r="BI17" s="328">
        <f ca="1">IFERROR(_xll.qlSmileSectionVolatility($X17,$N17+BI$4%%)-$H17,BJ17)</f>
        <v>0</v>
      </c>
      <c r="BJ17" s="328">
        <f ca="1">IFERROR(_xll.qlSmileSectionVolatility($X17,$N17+BJ$4%%)-$H17,BK17)</f>
        <v>0</v>
      </c>
      <c r="BK17" s="328">
        <f ca="1">IFERROR(_xll.qlSmileSectionVolatility($X17,$N17+BK$4%%)-$H17,BL17)</f>
        <v>0</v>
      </c>
      <c r="BL17" s="328">
        <f ca="1">IFERROR(_xll.qlSmileSectionVolatility($X17,$N17+BL$4%%)-$H17,BM17)</f>
        <v>0</v>
      </c>
      <c r="BM17" s="328">
        <f ca="1">IFERROR(_xll.qlSmileSectionVolatility($X17,$N17+BM$4%%)-$H17,BN17)</f>
        <v>0</v>
      </c>
      <c r="BN17" s="328">
        <f ca="1">IFERROR(_xll.qlSmileSectionVolatility($X17,$N17+BN$4%%)-$H17,BO17)</f>
        <v>0</v>
      </c>
      <c r="BO17" s="328">
        <f ca="1">IFERROR(_xll.qlSmileSectionVolatility($X17,$N17+BO$4%%)-$H17,BP17)</f>
        <v>0</v>
      </c>
      <c r="BP17" s="328">
        <f ca="1">IFERROR(_xll.qlSmileSectionVolatility($X17,$N17+BP$4%%)-$H17,BQ17)</f>
        <v>0</v>
      </c>
      <c r="BQ17" s="336">
        <f ca="1">IFERROR(_xll.qlSmileSectionVolatility($X17,$N17+BQ$4%%)-$H17,BR17)</f>
        <v>0</v>
      </c>
      <c r="BR17" s="296">
        <v>0</v>
      </c>
      <c r="BS17" s="327">
        <f ca="1">IFERROR(_xll.qlSmileSectionVolatility($X17,$N17+BS$4%%)-$H17,BR17)</f>
        <v>0</v>
      </c>
      <c r="BT17" s="328">
        <f ca="1">IFERROR(_xll.qlSmileSectionVolatility($X17,$N17+BT$4%%)-$H17,AG17)</f>
        <v>0</v>
      </c>
      <c r="BU17" s="328">
        <f ca="1">IFERROR(_xll.qlSmileSectionVolatility($X17,$N17+BU$4%%)-$H17,BT17)</f>
        <v>0</v>
      </c>
      <c r="BV17" s="328">
        <f ca="1">IFERROR(_xll.qlSmileSectionVolatility($X17,$N17+BV$4%%)-$H17,AI17)</f>
        <v>0</v>
      </c>
      <c r="BW17" s="328">
        <f ca="1">IFERROR(_xll.qlSmileSectionVolatility($X17,$N17+BW$4%%)-$H17,BV17)</f>
        <v>0</v>
      </c>
      <c r="BX17" s="328">
        <f ca="1">IFERROR(_xll.qlSmileSectionVolatility($X17,$N17+BX$4%%)-$H17,AK17)</f>
        <v>0</v>
      </c>
      <c r="BY17" s="328">
        <f ca="1">IFERROR(_xll.qlSmileSectionVolatility($X17,$N17+BY$4%%)-$H17,BX17)</f>
        <v>0</v>
      </c>
      <c r="BZ17" s="328">
        <f ca="1">IFERROR(_xll.qlSmileSectionVolatility($X17,$N17+BZ$4%%)-$H17,AM17)</f>
        <v>0</v>
      </c>
      <c r="CA17" s="328">
        <f ca="1">IFERROR(_xll.qlSmileSectionVolatility($X17,$N17+CA$4%%)-$H17,BZ17)</f>
        <v>0</v>
      </c>
      <c r="CB17" s="328">
        <f ca="1">IFERROR(_xll.qlSmileSectionVolatility($X17,$N17+CB$4%%)-$H17,AO17)</f>
        <v>0</v>
      </c>
      <c r="CC17" s="328">
        <f ca="1">IFERROR(_xll.qlSmileSectionVolatility($X17,$N17+CC$4%%)-$H17,CB17)</f>
        <v>0</v>
      </c>
      <c r="CD17" s="328">
        <f ca="1">IFERROR(_xll.qlSmileSectionVolatility($X17,$N17+CD$4%%)-$H17,AQ17)</f>
        <v>0</v>
      </c>
      <c r="CE17" s="328">
        <f ca="1">IFERROR(_xll.qlSmileSectionVolatility($X17,$N17+CE$4%%)-$H17,CD17)</f>
        <v>0</v>
      </c>
      <c r="CF17" s="328">
        <f ca="1">IFERROR(_xll.qlSmileSectionVolatility($X17,$N17+CF$4%%)-$H17,AS17)</f>
        <v>0</v>
      </c>
      <c r="CG17" s="328">
        <f ca="1">IFERROR(_xll.qlSmileSectionVolatility($X17,$N17+CG$4%%)-$H17,CF17)</f>
        <v>0</v>
      </c>
      <c r="CH17" s="328">
        <f ca="1">IFERROR(_xll.qlSmileSectionVolatility($X17,$N17+CH$4%%)-$H17,AU17)</f>
        <v>0</v>
      </c>
      <c r="CI17" s="328">
        <f ca="1">IFERROR(_xll.qlSmileSectionVolatility($X17,$N17+CI$4%%)-$H17,CH17)</f>
        <v>0</v>
      </c>
      <c r="CJ17" s="328">
        <f ca="1">IFERROR(_xll.qlSmileSectionVolatility($X17,$N17+CJ$4%%)-$H17,AW17)</f>
        <v>0</v>
      </c>
      <c r="CK17" s="328">
        <f ca="1">IFERROR(_xll.qlSmileSectionVolatility($X17,$N17+CK$4%%)-$H17,CJ17)</f>
        <v>0</v>
      </c>
      <c r="CL17" s="328">
        <f ca="1">IFERROR(_xll.qlSmileSectionVolatility($X17,$N17+CL$4%%)-$H17,AY17)</f>
        <v>0</v>
      </c>
      <c r="CM17" s="328">
        <f ca="1">IFERROR(_xll.qlSmileSectionVolatility($X17,$N17+CM$4%%)-$H17,CL17)</f>
        <v>0</v>
      </c>
      <c r="CN17" s="328">
        <f ca="1">IFERROR(_xll.qlSmileSectionVolatility($X17,$N17+CN$4%%)-$H17,BA17)</f>
        <v>0</v>
      </c>
      <c r="CO17" s="328">
        <f ca="1">IFERROR(_xll.qlSmileSectionVolatility($X17,$N17+CO$4%%)-$H17,CN17)</f>
        <v>0</v>
      </c>
      <c r="CP17" s="328">
        <f ca="1">IFERROR(_xll.qlSmileSectionVolatility($X17,$N17+CP$4%%)-$H17,BC17)</f>
        <v>0</v>
      </c>
      <c r="CQ17" s="328">
        <f ca="1">IFERROR(_xll.qlSmileSectionVolatility($X17,$N17+CQ$4%%)-$H17,CP17)</f>
        <v>0</v>
      </c>
      <c r="CR17" s="328">
        <f ca="1">IFERROR(_xll.qlSmileSectionVolatility($X17,$N17+CR$4%%)-$H17,BE17)</f>
        <v>0</v>
      </c>
      <c r="CS17" s="328">
        <f ca="1">IFERROR(_xll.qlSmileSectionVolatility($X17,$N17+CS$4%%)-$H17,CR17)</f>
        <v>0</v>
      </c>
      <c r="CT17" s="328">
        <f ca="1">IFERROR(_xll.qlSmileSectionVolatility($X17,$N17+CT$4%%)-$H17,BG17)</f>
        <v>0</v>
      </c>
      <c r="CU17" s="328">
        <f ca="1">IFERROR(_xll.qlSmileSectionVolatility($X17,$N17+CU$4%%)-$H17,CT17)</f>
        <v>0</v>
      </c>
      <c r="CV17" s="328">
        <f ca="1">IFERROR(_xll.qlSmileSectionVolatility($X17,$N17+CV$4%%)-$H17,BI17)</f>
        <v>0</v>
      </c>
      <c r="CW17" s="328">
        <f ca="1">IFERROR(_xll.qlSmileSectionVolatility($X17,$N17+CW$4%%)-$H17,CV17)</f>
        <v>0</v>
      </c>
      <c r="CX17" s="328">
        <f ca="1">IFERROR(_xll.qlSmileSectionVolatility($X17,$N17+CX$4%%)-$H17,BK17)</f>
        <v>0</v>
      </c>
      <c r="CY17" s="328">
        <f ca="1">IFERROR(_xll.qlSmileSectionVolatility($X17,$N17+CY$4%%)-$H17,CX17)</f>
        <v>0</v>
      </c>
      <c r="CZ17" s="328">
        <f ca="1">IFERROR(_xll.qlSmileSectionVolatility($X17,$N17+CZ$4%%)-$H17,BM17)</f>
        <v>0</v>
      </c>
      <c r="DA17" s="328">
        <f ca="1">IFERROR(_xll.qlSmileSectionVolatility($X17,$N17+DA$4%%)-$H17,CZ17)</f>
        <v>0</v>
      </c>
      <c r="DB17" s="328">
        <f ca="1">IFERROR(_xll.qlSmileSectionVolatility($X17,$N17+DB$4%%)-$H17,BO17)</f>
        <v>0</v>
      </c>
      <c r="DC17" s="328">
        <f ca="1">IFERROR(_xll.qlSmileSectionVolatility($X17,$N17+DC$4%%)-$H17,DB17)</f>
        <v>0</v>
      </c>
      <c r="DD17" s="328">
        <f ca="1">IFERROR(_xll.qlSmileSectionVolatility($X17,$N17+DD$4%%)-$H17,BQ17)</f>
        <v>0</v>
      </c>
      <c r="DE17" s="336" t="e">
        <f ca="1">IFERROR(_xll.qlSmileSectionVolatility($X17,$N17+DE$4%%)-$H17,#REF!)</f>
        <v>#REF!</v>
      </c>
    </row>
    <row r="18" spans="2:114">
      <c r="B18" s="273" t="s">
        <v>54</v>
      </c>
      <c r="C18" s="274" t="s">
        <v>50</v>
      </c>
      <c r="D18" s="285" t="str">
        <f ca="1">IFERROR(VLOOKUP("EUR FWD PREM"&amp;D$4&amp;" "&amp;$B18&amp;$C18,SwaptionVolCalculation!$F:$AR,38,FALSE),"")</f>
        <v/>
      </c>
      <c r="E18" s="286" t="str">
        <f ca="1">IFERROR(VLOOKUP("EUR FWD PREM"&amp;E$4&amp;" "&amp;$B18&amp;$C18,SwaptionVolCalculation!$F:$AR,38,FALSE),"")</f>
        <v/>
      </c>
      <c r="F18" s="286" t="str">
        <f ca="1">IFERROR(VLOOKUP("EUR FWD PREM"&amp;F$4&amp;" "&amp;$B18&amp;$C18,SwaptionVolCalculation!$F:$AR,38,FALSE),"")</f>
        <v/>
      </c>
      <c r="G18" s="286" t="str">
        <f ca="1">IFERROR(VLOOKUP("EUR FWD PREM"&amp;G$4&amp;" "&amp;$B18&amp;$C18,SwaptionVolCalculation!$F:$AR,38,FALSE),"")</f>
        <v/>
      </c>
      <c r="H18" s="286" t="str">
        <f ca="1">IFERROR(VLOOKUP($B18&amp;$C18,SwaptionVolCalculation!$F:$AR,38,FALSE),"")</f>
        <v/>
      </c>
      <c r="I18" s="286" t="str">
        <f ca="1">IFERROR(VLOOKUP("EUR FWD PREM "&amp;I$4&amp;" "&amp;$B18&amp;$C18,SwaptionVolCalculation!$F:$AR,38,FALSE),"")</f>
        <v/>
      </c>
      <c r="J18" s="286" t="str">
        <f ca="1">IFERROR(VLOOKUP("EUR FWD PREM "&amp;J$4&amp;" "&amp;$B18&amp;$C18,SwaptionVolCalculation!$F:$AR,38,FALSE),"")</f>
        <v/>
      </c>
      <c r="K18" s="286" t="str">
        <f ca="1">IFERROR(VLOOKUP("EUR FWD PREM "&amp;K$4&amp;" "&amp;$B18&amp;$C18,SwaptionVolCalculation!$F:$AR,38,FALSE),"")</f>
        <v/>
      </c>
      <c r="L18" s="287" t="str">
        <f ca="1">IFERROR(VLOOKUP("EUR FWD PREM "&amp;L$4&amp;" "&amp;$B18&amp;$C18,SwaptionVolCalculation!$F:$AR,38,FALSE),"")</f>
        <v/>
      </c>
      <c r="M18" s="295">
        <f ca="1">IFERROR(VLOOKUP($B18&amp;$C18,SwaptionVolCalculation!$F:$AR,6,FALSE),"")</f>
        <v>42367</v>
      </c>
      <c r="N18" s="290" t="str">
        <f ca="1">IFERROR(VLOOKUP($B18&amp;$C18,SwaptionVolCalculation!$F:$AR,26,FALSE),"")</f>
        <v/>
      </c>
      <c r="O18" s="318">
        <v>0.1065424200213658</v>
      </c>
      <c r="P18" s="319">
        <v>0.7</v>
      </c>
      <c r="Q18" s="320">
        <v>0.42389937843118303</v>
      </c>
      <c r="R18" s="320">
        <v>-0.41238583757189173</v>
      </c>
      <c r="S18" s="321" t="b">
        <v>0</v>
      </c>
      <c r="T18" s="321" t="b">
        <v>1</v>
      </c>
      <c r="U18" s="321" t="b">
        <v>0</v>
      </c>
      <c r="V18" s="321" t="b">
        <v>0</v>
      </c>
      <c r="W18" s="322">
        <v>0.01</v>
      </c>
      <c r="X18" s="331" t="e">
        <f t="array" aca="1" ref="X18" ca="1">_xll.qlSabrInterpolatedSmileSection(,M18,N18,shrinkTable(E$4:K$4,E18:K18,TRUE)%%,TRUE,H18,shrinkTable(E$4:K$4,E18:K18,FALSE)-H18,O18,P18,Q18,R18,S18,T18,U18,V18,,,,,W18,TRUE)</f>
        <v>#VALUE!</v>
      </c>
      <c r="Y18" s="332" t="e">
        <f ca="1">_xll.qlSabrInterpolatedSmileSectionAlpha(X18)</f>
        <v>#VALUE!</v>
      </c>
      <c r="Z18" s="332" t="e">
        <f ca="1">_xll.qlSabrInterpolatedSmileSectionBeta(X18)</f>
        <v>#VALUE!</v>
      </c>
      <c r="AA18" s="332" t="e">
        <f ca="1">_xll.qlSabrInterpolatedSmileSectionNu(X18)</f>
        <v>#VALUE!</v>
      </c>
      <c r="AB18" s="332" t="e">
        <f ca="1">_xll.qlSabrInterpolatedSmileSectionRho(X18)</f>
        <v>#VALUE!</v>
      </c>
      <c r="AC18" s="333" t="e">
        <f ca="1">_xll.qlSabrInterpolatedSmileSectionError(X18)</f>
        <v>#VALUE!</v>
      </c>
      <c r="AD18" s="334" t="e">
        <f ca="1">_xll.qlSabrInterpolatedSmileSectionMaxError(X18)</f>
        <v>#VALUE!</v>
      </c>
      <c r="AE18" s="331">
        <f ca="1">IFERROR(_xll.qlSmileSectionVolatility($X18,$N18+AE$4%%)-$H18,BO18)</f>
        <v>0</v>
      </c>
      <c r="AF18" s="332">
        <f ca="1">IFERROR(_xll.qlSmileSectionVolatility($X18,$N18+AF$4%%)-$H18,AG18)</f>
        <v>0</v>
      </c>
      <c r="AG18" s="332">
        <f ca="1">IFERROR(_xll.qlSmileSectionVolatility($X18,$N18+AG$4%%)-$H18,AH18)</f>
        <v>0</v>
      </c>
      <c r="AH18" s="332">
        <f ca="1">IFERROR(_xll.qlSmileSectionVolatility($X18,$N18+AH$4%%)-$H18,AI18)</f>
        <v>0</v>
      </c>
      <c r="AI18" s="332">
        <f ca="1">IFERROR(_xll.qlSmileSectionVolatility($X18,$N18+AI$4%%)-$H18,AJ18)</f>
        <v>0</v>
      </c>
      <c r="AJ18" s="332">
        <f ca="1">IFERROR(_xll.qlSmileSectionVolatility($X18,$N18+AJ$4%%)-$H18,AK18)</f>
        <v>0</v>
      </c>
      <c r="AK18" s="332">
        <f ca="1">IFERROR(_xll.qlSmileSectionVolatility($X18,$N18+AK$4%%)-$H18,AL18)</f>
        <v>0</v>
      </c>
      <c r="AL18" s="332">
        <f ca="1">IFERROR(_xll.qlSmileSectionVolatility($X18,$N18+AL$4%%)-$H18,AM18)</f>
        <v>0</v>
      </c>
      <c r="AM18" s="332">
        <f ca="1">IFERROR(_xll.qlSmileSectionVolatility($X18,$N18+AM$4%%)-$H18,AN18)</f>
        <v>0</v>
      </c>
      <c r="AN18" s="332">
        <f ca="1">IFERROR(_xll.qlSmileSectionVolatility($X18,$N18+AN$4%%)-$H18,AO18)</f>
        <v>0</v>
      </c>
      <c r="AO18" s="332">
        <f ca="1">IFERROR(_xll.qlSmileSectionVolatility($X18,$N18+AO$4%%)-$H18,AP18)</f>
        <v>0</v>
      </c>
      <c r="AP18" s="332">
        <f ca="1">IFERROR(_xll.qlSmileSectionVolatility($X18,$N18+AP$4%%)-$H18,AQ18)</f>
        <v>0</v>
      </c>
      <c r="AQ18" s="332">
        <f ca="1">IFERROR(_xll.qlSmileSectionVolatility($X18,$N18+AQ$4%%)-$H18,AR18)</f>
        <v>0</v>
      </c>
      <c r="AR18" s="332">
        <f ca="1">IFERROR(_xll.qlSmileSectionVolatility($X18,$N18+AR$4%%)-$H18,AS18)</f>
        <v>0</v>
      </c>
      <c r="AS18" s="332">
        <f ca="1">IFERROR(_xll.qlSmileSectionVolatility($X18,$N18+AS$4%%)-$H18,AT18)</f>
        <v>0</v>
      </c>
      <c r="AT18" s="332">
        <f ca="1">IFERROR(_xll.qlSmileSectionVolatility($X18,$N18+AT$4%%)-$H18,AU18)</f>
        <v>0</v>
      </c>
      <c r="AU18" s="332">
        <f ca="1">IFERROR(_xll.qlSmileSectionVolatility($X18,$N18+AU$4%%)-$H18,AV18)</f>
        <v>0</v>
      </c>
      <c r="AV18" s="332">
        <f ca="1">IFERROR(_xll.qlSmileSectionVolatility($X18,$N18+AV$4%%)-$H18,AW18)</f>
        <v>0</v>
      </c>
      <c r="AW18" s="332">
        <f ca="1">IFERROR(_xll.qlSmileSectionVolatility($X18,$N18+AW$4%%)-$H18,AX18)</f>
        <v>0</v>
      </c>
      <c r="AX18" s="332">
        <f ca="1">IFERROR(_xll.qlSmileSectionVolatility($X18,$N18+AX$4%%)-$H18,AY18)</f>
        <v>0</v>
      </c>
      <c r="AY18" s="332">
        <f ca="1">IFERROR(_xll.qlSmileSectionVolatility($X18,$N18+AY$4%%)-$H18,AZ18)</f>
        <v>0</v>
      </c>
      <c r="AZ18" s="332">
        <f ca="1">IFERROR(_xll.qlSmileSectionVolatility($X18,$N18+AZ$4%%)-$H18,BA18)</f>
        <v>0</v>
      </c>
      <c r="BA18" s="332">
        <f ca="1">IFERROR(_xll.qlSmileSectionVolatility($X18,$N18+BA$4%%)-$H18,BB18)</f>
        <v>0</v>
      </c>
      <c r="BB18" s="332">
        <f ca="1">IFERROR(_xll.qlSmileSectionVolatility($X18,$N18+BB$4%%)-$H18,BC18)</f>
        <v>0</v>
      </c>
      <c r="BC18" s="332">
        <f ca="1">IFERROR(_xll.qlSmileSectionVolatility($X18,$N18+BC$4%%)-$H18,BD18)</f>
        <v>0</v>
      </c>
      <c r="BD18" s="332">
        <f ca="1">IFERROR(_xll.qlSmileSectionVolatility($X18,$N18+BD$4%%)-$H18,BE18)</f>
        <v>0</v>
      </c>
      <c r="BE18" s="332">
        <f ca="1">IFERROR(_xll.qlSmileSectionVolatility($X18,$N18+BE$4%%)-$H18,BF18)</f>
        <v>0</v>
      </c>
      <c r="BF18" s="332">
        <f ca="1">IFERROR(_xll.qlSmileSectionVolatility($X18,$N18+BF$4%%)-$H18,BG18)</f>
        <v>0</v>
      </c>
      <c r="BG18" s="332">
        <f ca="1">IFERROR(_xll.qlSmileSectionVolatility($X18,$N18+BG$4%%)-$H18,BH18)</f>
        <v>0</v>
      </c>
      <c r="BH18" s="332">
        <f ca="1">IFERROR(_xll.qlSmileSectionVolatility($X18,$N18+BH$4%%)-$H18,BI18)</f>
        <v>0</v>
      </c>
      <c r="BI18" s="332">
        <f ca="1">IFERROR(_xll.qlSmileSectionVolatility($X18,$N18+BI$4%%)-$H18,BJ18)</f>
        <v>0</v>
      </c>
      <c r="BJ18" s="332">
        <f ca="1">IFERROR(_xll.qlSmileSectionVolatility($X18,$N18+BJ$4%%)-$H18,BK18)</f>
        <v>0</v>
      </c>
      <c r="BK18" s="332">
        <f ca="1">IFERROR(_xll.qlSmileSectionVolatility($X18,$N18+BK$4%%)-$H18,BL18)</f>
        <v>0</v>
      </c>
      <c r="BL18" s="332">
        <f ca="1">IFERROR(_xll.qlSmileSectionVolatility($X18,$N18+BL$4%%)-$H18,BM18)</f>
        <v>0</v>
      </c>
      <c r="BM18" s="332">
        <f ca="1">IFERROR(_xll.qlSmileSectionVolatility($X18,$N18+BM$4%%)-$H18,BN18)</f>
        <v>0</v>
      </c>
      <c r="BN18" s="332">
        <f ca="1">IFERROR(_xll.qlSmileSectionVolatility($X18,$N18+BN$4%%)-$H18,BO18)</f>
        <v>0</v>
      </c>
      <c r="BO18" s="332">
        <f ca="1">IFERROR(_xll.qlSmileSectionVolatility($X18,$N18+BO$4%%)-$H18,BP18)</f>
        <v>0</v>
      </c>
      <c r="BP18" s="332">
        <f ca="1">IFERROR(_xll.qlSmileSectionVolatility($X18,$N18+BP$4%%)-$H18,BQ18)</f>
        <v>0</v>
      </c>
      <c r="BQ18" s="337">
        <f ca="1">IFERROR(_xll.qlSmileSectionVolatility($X18,$N18+BQ$4%%)-$H18,BR18)</f>
        <v>0</v>
      </c>
      <c r="BR18" s="320">
        <v>0</v>
      </c>
      <c r="BS18" s="331">
        <f ca="1">IFERROR(_xll.qlSmileSectionVolatility($X18,$N18+BS$4%%)-$H18,BR18)</f>
        <v>0</v>
      </c>
      <c r="BT18" s="332">
        <f ca="1">IFERROR(_xll.qlSmileSectionVolatility($X18,$N18+BT$4%%)-$H18,AG18)</f>
        <v>0</v>
      </c>
      <c r="BU18" s="332">
        <f ca="1">IFERROR(_xll.qlSmileSectionVolatility($X18,$N18+BU$4%%)-$H18,BT18)</f>
        <v>0</v>
      </c>
      <c r="BV18" s="332">
        <f ca="1">IFERROR(_xll.qlSmileSectionVolatility($X18,$N18+BV$4%%)-$H18,AI18)</f>
        <v>0</v>
      </c>
      <c r="BW18" s="332">
        <f ca="1">IFERROR(_xll.qlSmileSectionVolatility($X18,$N18+BW$4%%)-$H18,BV18)</f>
        <v>0</v>
      </c>
      <c r="BX18" s="332">
        <f ca="1">IFERROR(_xll.qlSmileSectionVolatility($X18,$N18+BX$4%%)-$H18,AK18)</f>
        <v>0</v>
      </c>
      <c r="BY18" s="332">
        <f ca="1">IFERROR(_xll.qlSmileSectionVolatility($X18,$N18+BY$4%%)-$H18,BX18)</f>
        <v>0</v>
      </c>
      <c r="BZ18" s="332">
        <f ca="1">IFERROR(_xll.qlSmileSectionVolatility($X18,$N18+BZ$4%%)-$H18,AM18)</f>
        <v>0</v>
      </c>
      <c r="CA18" s="332">
        <f ca="1">IFERROR(_xll.qlSmileSectionVolatility($X18,$N18+CA$4%%)-$H18,BZ18)</f>
        <v>0</v>
      </c>
      <c r="CB18" s="332">
        <f ca="1">IFERROR(_xll.qlSmileSectionVolatility($X18,$N18+CB$4%%)-$H18,AO18)</f>
        <v>0</v>
      </c>
      <c r="CC18" s="332">
        <f ca="1">IFERROR(_xll.qlSmileSectionVolatility($X18,$N18+CC$4%%)-$H18,CB18)</f>
        <v>0</v>
      </c>
      <c r="CD18" s="332">
        <f ca="1">IFERROR(_xll.qlSmileSectionVolatility($X18,$N18+CD$4%%)-$H18,AQ18)</f>
        <v>0</v>
      </c>
      <c r="CE18" s="332">
        <f ca="1">IFERROR(_xll.qlSmileSectionVolatility($X18,$N18+CE$4%%)-$H18,CD18)</f>
        <v>0</v>
      </c>
      <c r="CF18" s="332">
        <f ca="1">IFERROR(_xll.qlSmileSectionVolatility($X18,$N18+CF$4%%)-$H18,AS18)</f>
        <v>0</v>
      </c>
      <c r="CG18" s="332">
        <f ca="1">IFERROR(_xll.qlSmileSectionVolatility($X18,$N18+CG$4%%)-$H18,CF18)</f>
        <v>0</v>
      </c>
      <c r="CH18" s="332">
        <f ca="1">IFERROR(_xll.qlSmileSectionVolatility($X18,$N18+CH$4%%)-$H18,AU18)</f>
        <v>0</v>
      </c>
      <c r="CI18" s="332">
        <f ca="1">IFERROR(_xll.qlSmileSectionVolatility($X18,$N18+CI$4%%)-$H18,CH18)</f>
        <v>0</v>
      </c>
      <c r="CJ18" s="332">
        <f ca="1">IFERROR(_xll.qlSmileSectionVolatility($X18,$N18+CJ$4%%)-$H18,AW18)</f>
        <v>0</v>
      </c>
      <c r="CK18" s="332">
        <f ca="1">IFERROR(_xll.qlSmileSectionVolatility($X18,$N18+CK$4%%)-$H18,CJ18)</f>
        <v>0</v>
      </c>
      <c r="CL18" s="332">
        <f ca="1">IFERROR(_xll.qlSmileSectionVolatility($X18,$N18+CL$4%%)-$H18,AY18)</f>
        <v>0</v>
      </c>
      <c r="CM18" s="332">
        <f ca="1">IFERROR(_xll.qlSmileSectionVolatility($X18,$N18+CM$4%%)-$H18,CL18)</f>
        <v>0</v>
      </c>
      <c r="CN18" s="332">
        <f ca="1">IFERROR(_xll.qlSmileSectionVolatility($X18,$N18+CN$4%%)-$H18,BA18)</f>
        <v>0</v>
      </c>
      <c r="CO18" s="332">
        <f ca="1">IFERROR(_xll.qlSmileSectionVolatility($X18,$N18+CO$4%%)-$H18,CN18)</f>
        <v>0</v>
      </c>
      <c r="CP18" s="332">
        <f ca="1">IFERROR(_xll.qlSmileSectionVolatility($X18,$N18+CP$4%%)-$H18,BC18)</f>
        <v>0</v>
      </c>
      <c r="CQ18" s="332">
        <f ca="1">IFERROR(_xll.qlSmileSectionVolatility($X18,$N18+CQ$4%%)-$H18,CP18)</f>
        <v>0</v>
      </c>
      <c r="CR18" s="332">
        <f ca="1">IFERROR(_xll.qlSmileSectionVolatility($X18,$N18+CR$4%%)-$H18,BE18)</f>
        <v>0</v>
      </c>
      <c r="CS18" s="332">
        <f ca="1">IFERROR(_xll.qlSmileSectionVolatility($X18,$N18+CS$4%%)-$H18,CR18)</f>
        <v>0</v>
      </c>
      <c r="CT18" s="332">
        <f ca="1">IFERROR(_xll.qlSmileSectionVolatility($X18,$N18+CT$4%%)-$H18,BG18)</f>
        <v>0</v>
      </c>
      <c r="CU18" s="332">
        <f ca="1">IFERROR(_xll.qlSmileSectionVolatility($X18,$N18+CU$4%%)-$H18,CT18)</f>
        <v>0</v>
      </c>
      <c r="CV18" s="332">
        <f ca="1">IFERROR(_xll.qlSmileSectionVolatility($X18,$N18+CV$4%%)-$H18,BI18)</f>
        <v>0</v>
      </c>
      <c r="CW18" s="332">
        <f ca="1">IFERROR(_xll.qlSmileSectionVolatility($X18,$N18+CW$4%%)-$H18,CV18)</f>
        <v>0</v>
      </c>
      <c r="CX18" s="332">
        <f ca="1">IFERROR(_xll.qlSmileSectionVolatility($X18,$N18+CX$4%%)-$H18,BK18)</f>
        <v>0</v>
      </c>
      <c r="CY18" s="332">
        <f ca="1">IFERROR(_xll.qlSmileSectionVolatility($X18,$N18+CY$4%%)-$H18,CX18)</f>
        <v>0</v>
      </c>
      <c r="CZ18" s="332">
        <f ca="1">IFERROR(_xll.qlSmileSectionVolatility($X18,$N18+CZ$4%%)-$H18,BM18)</f>
        <v>0</v>
      </c>
      <c r="DA18" s="332">
        <f ca="1">IFERROR(_xll.qlSmileSectionVolatility($X18,$N18+DA$4%%)-$H18,CZ18)</f>
        <v>0</v>
      </c>
      <c r="DB18" s="332">
        <f ca="1">IFERROR(_xll.qlSmileSectionVolatility($X18,$N18+DB$4%%)-$H18,BO18)</f>
        <v>0</v>
      </c>
      <c r="DC18" s="332">
        <f ca="1">IFERROR(_xll.qlSmileSectionVolatility($X18,$N18+DC$4%%)-$H18,DB18)</f>
        <v>0</v>
      </c>
      <c r="DD18" s="332">
        <f ca="1">IFERROR(_xll.qlSmileSectionVolatility($X18,$N18+DD$4%%)-$H18,BQ18)</f>
        <v>0</v>
      </c>
      <c r="DE18" s="337" t="e">
        <f ca="1">IFERROR(_xll.qlSmileSectionVolatility($X18,$N18+DE$4%%)-$H18,#REF!)</f>
        <v>#REF!</v>
      </c>
    </row>
    <row r="19" spans="2:114">
      <c r="B19" s="271" t="s">
        <v>58</v>
      </c>
      <c r="C19" s="272" t="s">
        <v>41</v>
      </c>
      <c r="D19" s="279" t="str">
        <f ca="1">IFERROR(VLOOKUP("EUR FWD PREM"&amp;D$4&amp;" "&amp;$B19&amp;$C19,SwaptionVolCalculation!$F:$AR,38,FALSE),"")</f>
        <v/>
      </c>
      <c r="E19" s="280" t="str">
        <f ca="1">IFERROR(VLOOKUP("EUR FWD PREM"&amp;E$4&amp;" "&amp;$B19&amp;$C19,SwaptionVolCalculation!$F:$AR,38,FALSE),"")</f>
        <v/>
      </c>
      <c r="F19" s="280" t="str">
        <f ca="1">IFERROR(VLOOKUP("EUR FWD PREM"&amp;F$4&amp;" "&amp;$B19&amp;$C19,SwaptionVolCalculation!$F:$AR,38,FALSE),"")</f>
        <v/>
      </c>
      <c r="G19" s="280" t="str">
        <f ca="1">IFERROR(VLOOKUP("EUR FWD PREM"&amp;G$4&amp;" "&amp;$B19&amp;$C19,SwaptionVolCalculation!$F:$AR,38,FALSE),"")</f>
        <v/>
      </c>
      <c r="H19" s="280" t="str">
        <f ca="1">IFERROR(VLOOKUP($B19&amp;$C19,SwaptionVolCalculation!$F:$AR,38,FALSE),"")</f>
        <v/>
      </c>
      <c r="I19" s="280" t="str">
        <f ca="1">IFERROR(VLOOKUP("EUR FWD PREM "&amp;I$4&amp;" "&amp;$B19&amp;$C19,SwaptionVolCalculation!$F:$AR,38,FALSE),"")</f>
        <v/>
      </c>
      <c r="J19" s="280" t="str">
        <f ca="1">IFERROR(VLOOKUP("EUR FWD PREM "&amp;J$4&amp;" "&amp;$B19&amp;$C19,SwaptionVolCalculation!$F:$AR,38,FALSE),"")</f>
        <v/>
      </c>
      <c r="K19" s="280" t="str">
        <f ca="1">IFERROR(VLOOKUP("EUR FWD PREM "&amp;K$4&amp;" "&amp;$B19&amp;$C19,SwaptionVolCalculation!$F:$AR,38,FALSE),"")</f>
        <v/>
      </c>
      <c r="L19" s="281" t="str">
        <f ca="1">IFERROR(VLOOKUP("EUR FWD PREM "&amp;L$4&amp;" "&amp;$B19&amp;$C19,SwaptionVolCalculation!$F:$AR,38,FALSE),"")</f>
        <v/>
      </c>
      <c r="M19" s="293">
        <f ca="1">IFERROR(VLOOKUP($B19&amp;$C19,SwaptionVolCalculation!$F:$AR,6,FALSE),"")</f>
        <v>42458</v>
      </c>
      <c r="N19" s="288" t="str">
        <f ca="1">IFERROR(VLOOKUP($B19&amp;$C19,SwaptionVolCalculation!$F:$AR,26,FALSE),"")</f>
        <v/>
      </c>
      <c r="O19" s="308">
        <v>4.1438133614722913E-2</v>
      </c>
      <c r="P19" s="309">
        <v>0.7</v>
      </c>
      <c r="Q19" s="310">
        <v>1.0289097133571716</v>
      </c>
      <c r="R19" s="310">
        <v>-5.2924256544824771E-2</v>
      </c>
      <c r="S19" s="311" t="b">
        <v>0</v>
      </c>
      <c r="T19" s="311" t="b">
        <v>1</v>
      </c>
      <c r="U19" s="311" t="b">
        <v>0</v>
      </c>
      <c r="V19" s="311" t="b">
        <v>0</v>
      </c>
      <c r="W19" s="313">
        <v>0.01</v>
      </c>
      <c r="X19" s="323" t="e">
        <f t="array" aca="1" ref="X19" ca="1">_xll.qlSabrInterpolatedSmileSection(,M19,N19,shrinkTable(E$4:K$4,E19:K19,TRUE)%%,TRUE,H19,shrinkTable(E$4:K$4,E19:K19,FALSE)-H19,O19,P19,Q19,R19,S19,T19,U19,V19,,,,,W19,TRUE)</f>
        <v>#VALUE!</v>
      </c>
      <c r="Y19" s="324" t="e">
        <f ca="1">_xll.qlSabrInterpolatedSmileSectionAlpha(X19)</f>
        <v>#VALUE!</v>
      </c>
      <c r="Z19" s="324" t="e">
        <f ca="1">_xll.qlSabrInterpolatedSmileSectionBeta(X19)</f>
        <v>#VALUE!</v>
      </c>
      <c r="AA19" s="324" t="e">
        <f ca="1">_xll.qlSabrInterpolatedSmileSectionNu(X19)</f>
        <v>#VALUE!</v>
      </c>
      <c r="AB19" s="324" t="e">
        <f ca="1">_xll.qlSabrInterpolatedSmileSectionRho(X19)</f>
        <v>#VALUE!</v>
      </c>
      <c r="AC19" s="325" t="e">
        <f ca="1">_xll.qlSabrInterpolatedSmileSectionError(X19)</f>
        <v>#VALUE!</v>
      </c>
      <c r="AD19" s="326" t="e">
        <f ca="1">_xll.qlSabrInterpolatedSmileSectionMaxError(X19)</f>
        <v>#VALUE!</v>
      </c>
      <c r="AE19" s="323">
        <f ca="1">IFERROR(_xll.qlSmileSectionVolatility($X19,$N19+AE$4%%)-$H19,BO19)</f>
        <v>0</v>
      </c>
      <c r="AF19" s="324">
        <f ca="1">IFERROR(_xll.qlSmileSectionVolatility($X19,$N19+AF$4%%)-$H19,AG19)</f>
        <v>0</v>
      </c>
      <c r="AG19" s="324">
        <f ca="1">IFERROR(_xll.qlSmileSectionVolatility($X19,$N19+AG$4%%)-$H19,AH19)</f>
        <v>0</v>
      </c>
      <c r="AH19" s="324">
        <f ca="1">IFERROR(_xll.qlSmileSectionVolatility($X19,$N19+AH$4%%)-$H19,AI19)</f>
        <v>0</v>
      </c>
      <c r="AI19" s="324">
        <f ca="1">IFERROR(_xll.qlSmileSectionVolatility($X19,$N19+AI$4%%)-$H19,AJ19)</f>
        <v>0</v>
      </c>
      <c r="AJ19" s="324">
        <f ca="1">IFERROR(_xll.qlSmileSectionVolatility($X19,$N19+AJ$4%%)-$H19,AK19)</f>
        <v>0</v>
      </c>
      <c r="AK19" s="324">
        <f ca="1">IFERROR(_xll.qlSmileSectionVolatility($X19,$N19+AK$4%%)-$H19,AL19)</f>
        <v>0</v>
      </c>
      <c r="AL19" s="324">
        <f ca="1">IFERROR(_xll.qlSmileSectionVolatility($X19,$N19+AL$4%%)-$H19,AM19)</f>
        <v>0</v>
      </c>
      <c r="AM19" s="324">
        <f ca="1">IFERROR(_xll.qlSmileSectionVolatility($X19,$N19+AM$4%%)-$H19,AN19)</f>
        <v>0</v>
      </c>
      <c r="AN19" s="324">
        <f ca="1">IFERROR(_xll.qlSmileSectionVolatility($X19,$N19+AN$4%%)-$H19,AO19)</f>
        <v>0</v>
      </c>
      <c r="AO19" s="324">
        <f ca="1">IFERROR(_xll.qlSmileSectionVolatility($X19,$N19+AO$4%%)-$H19,AP19)</f>
        <v>0</v>
      </c>
      <c r="AP19" s="324">
        <f ca="1">IFERROR(_xll.qlSmileSectionVolatility($X19,$N19+AP$4%%)-$H19,AQ19)</f>
        <v>0</v>
      </c>
      <c r="AQ19" s="324">
        <f ca="1">IFERROR(_xll.qlSmileSectionVolatility($X19,$N19+AQ$4%%)-$H19,AR19)</f>
        <v>0</v>
      </c>
      <c r="AR19" s="324">
        <f ca="1">IFERROR(_xll.qlSmileSectionVolatility($X19,$N19+AR$4%%)-$H19,AS19)</f>
        <v>0</v>
      </c>
      <c r="AS19" s="324">
        <f ca="1">IFERROR(_xll.qlSmileSectionVolatility($X19,$N19+AS$4%%)-$H19,AT19)</f>
        <v>0</v>
      </c>
      <c r="AT19" s="324">
        <f ca="1">IFERROR(_xll.qlSmileSectionVolatility($X19,$N19+AT$4%%)-$H19,AU19)</f>
        <v>0</v>
      </c>
      <c r="AU19" s="324">
        <f ca="1">IFERROR(_xll.qlSmileSectionVolatility($X19,$N19+AU$4%%)-$H19,AV19)</f>
        <v>0</v>
      </c>
      <c r="AV19" s="324">
        <f ca="1">IFERROR(_xll.qlSmileSectionVolatility($X19,$N19+AV$4%%)-$H19,AW19)</f>
        <v>0</v>
      </c>
      <c r="AW19" s="324">
        <f ca="1">IFERROR(_xll.qlSmileSectionVolatility($X19,$N19+AW$4%%)-$H19,AX19)</f>
        <v>0</v>
      </c>
      <c r="AX19" s="324">
        <f ca="1">IFERROR(_xll.qlSmileSectionVolatility($X19,$N19+AX$4%%)-$H19,AY19)</f>
        <v>0</v>
      </c>
      <c r="AY19" s="324">
        <f ca="1">IFERROR(_xll.qlSmileSectionVolatility($X19,$N19+AY$4%%)-$H19,AZ19)</f>
        <v>0</v>
      </c>
      <c r="AZ19" s="324">
        <f ca="1">IFERROR(_xll.qlSmileSectionVolatility($X19,$N19+AZ$4%%)-$H19,BA19)</f>
        <v>0</v>
      </c>
      <c r="BA19" s="324">
        <f ca="1">IFERROR(_xll.qlSmileSectionVolatility($X19,$N19+BA$4%%)-$H19,BB19)</f>
        <v>0</v>
      </c>
      <c r="BB19" s="324">
        <f ca="1">IFERROR(_xll.qlSmileSectionVolatility($X19,$N19+BB$4%%)-$H19,BC19)</f>
        <v>0</v>
      </c>
      <c r="BC19" s="324">
        <f ca="1">IFERROR(_xll.qlSmileSectionVolatility($X19,$N19+BC$4%%)-$H19,BD19)</f>
        <v>0</v>
      </c>
      <c r="BD19" s="324">
        <f ca="1">IFERROR(_xll.qlSmileSectionVolatility($X19,$N19+BD$4%%)-$H19,BE19)</f>
        <v>0</v>
      </c>
      <c r="BE19" s="324">
        <f ca="1">IFERROR(_xll.qlSmileSectionVolatility($X19,$N19+BE$4%%)-$H19,BF19)</f>
        <v>0</v>
      </c>
      <c r="BF19" s="324">
        <f ca="1">IFERROR(_xll.qlSmileSectionVolatility($X19,$N19+BF$4%%)-$H19,BG19)</f>
        <v>0</v>
      </c>
      <c r="BG19" s="324">
        <f ca="1">IFERROR(_xll.qlSmileSectionVolatility($X19,$N19+BG$4%%)-$H19,BH19)</f>
        <v>0</v>
      </c>
      <c r="BH19" s="324">
        <f ca="1">IFERROR(_xll.qlSmileSectionVolatility($X19,$N19+BH$4%%)-$H19,BI19)</f>
        <v>0</v>
      </c>
      <c r="BI19" s="324">
        <f ca="1">IFERROR(_xll.qlSmileSectionVolatility($X19,$N19+BI$4%%)-$H19,BJ19)</f>
        <v>0</v>
      </c>
      <c r="BJ19" s="324">
        <f ca="1">IFERROR(_xll.qlSmileSectionVolatility($X19,$N19+BJ$4%%)-$H19,BK19)</f>
        <v>0</v>
      </c>
      <c r="BK19" s="324">
        <f ca="1">IFERROR(_xll.qlSmileSectionVolatility($X19,$N19+BK$4%%)-$H19,BL19)</f>
        <v>0</v>
      </c>
      <c r="BL19" s="324">
        <f ca="1">IFERROR(_xll.qlSmileSectionVolatility($X19,$N19+BL$4%%)-$H19,BM19)</f>
        <v>0</v>
      </c>
      <c r="BM19" s="324">
        <f ca="1">IFERROR(_xll.qlSmileSectionVolatility($X19,$N19+BM$4%%)-$H19,BN19)</f>
        <v>0</v>
      </c>
      <c r="BN19" s="324">
        <f ca="1">IFERROR(_xll.qlSmileSectionVolatility($X19,$N19+BN$4%%)-$H19,BO19)</f>
        <v>0</v>
      </c>
      <c r="BO19" s="324">
        <f ca="1">IFERROR(_xll.qlSmileSectionVolatility($X19,$N19+BO$4%%)-$H19,BP19)</f>
        <v>0</v>
      </c>
      <c r="BP19" s="324">
        <f ca="1">IFERROR(_xll.qlSmileSectionVolatility($X19,$N19+BP$4%%)-$H19,BQ19)</f>
        <v>0</v>
      </c>
      <c r="BQ19" s="335">
        <f ca="1">IFERROR(_xll.qlSmileSectionVolatility($X19,$N19+BQ$4%%)-$H19,BR19)</f>
        <v>0</v>
      </c>
      <c r="BR19" s="310">
        <v>0</v>
      </c>
      <c r="BS19" s="323">
        <f ca="1">IFERROR(_xll.qlSmileSectionVolatility($X19,$N19+BS$4%%)-$H19,BR19)</f>
        <v>0</v>
      </c>
      <c r="BT19" s="324">
        <f ca="1">IFERROR(_xll.qlSmileSectionVolatility($X19,$N19+BT$4%%)-$H19,AG19)</f>
        <v>0</v>
      </c>
      <c r="BU19" s="324">
        <f ca="1">IFERROR(_xll.qlSmileSectionVolatility($X19,$N19+BU$4%%)-$H19,BT19)</f>
        <v>0</v>
      </c>
      <c r="BV19" s="324">
        <f ca="1">IFERROR(_xll.qlSmileSectionVolatility($X19,$N19+BV$4%%)-$H19,AI19)</f>
        <v>0</v>
      </c>
      <c r="BW19" s="324">
        <f ca="1">IFERROR(_xll.qlSmileSectionVolatility($X19,$N19+BW$4%%)-$H19,BV19)</f>
        <v>0</v>
      </c>
      <c r="BX19" s="324">
        <f ca="1">IFERROR(_xll.qlSmileSectionVolatility($X19,$N19+BX$4%%)-$H19,AK19)</f>
        <v>0</v>
      </c>
      <c r="BY19" s="324">
        <f ca="1">IFERROR(_xll.qlSmileSectionVolatility($X19,$N19+BY$4%%)-$H19,BX19)</f>
        <v>0</v>
      </c>
      <c r="BZ19" s="324">
        <f ca="1">IFERROR(_xll.qlSmileSectionVolatility($X19,$N19+BZ$4%%)-$H19,AM19)</f>
        <v>0</v>
      </c>
      <c r="CA19" s="324">
        <f ca="1">IFERROR(_xll.qlSmileSectionVolatility($X19,$N19+CA$4%%)-$H19,BZ19)</f>
        <v>0</v>
      </c>
      <c r="CB19" s="324">
        <f ca="1">IFERROR(_xll.qlSmileSectionVolatility($X19,$N19+CB$4%%)-$H19,AO19)</f>
        <v>0</v>
      </c>
      <c r="CC19" s="324">
        <f ca="1">IFERROR(_xll.qlSmileSectionVolatility($X19,$N19+CC$4%%)-$H19,CB19)</f>
        <v>0</v>
      </c>
      <c r="CD19" s="324">
        <f ca="1">IFERROR(_xll.qlSmileSectionVolatility($X19,$N19+CD$4%%)-$H19,AQ19)</f>
        <v>0</v>
      </c>
      <c r="CE19" s="324">
        <f ca="1">IFERROR(_xll.qlSmileSectionVolatility($X19,$N19+CE$4%%)-$H19,CD19)</f>
        <v>0</v>
      </c>
      <c r="CF19" s="324">
        <f ca="1">IFERROR(_xll.qlSmileSectionVolatility($X19,$N19+CF$4%%)-$H19,AS19)</f>
        <v>0</v>
      </c>
      <c r="CG19" s="324">
        <f ca="1">IFERROR(_xll.qlSmileSectionVolatility($X19,$N19+CG$4%%)-$H19,CF19)</f>
        <v>0</v>
      </c>
      <c r="CH19" s="324">
        <f ca="1">IFERROR(_xll.qlSmileSectionVolatility($X19,$N19+CH$4%%)-$H19,AU19)</f>
        <v>0</v>
      </c>
      <c r="CI19" s="324">
        <f ca="1">IFERROR(_xll.qlSmileSectionVolatility($X19,$N19+CI$4%%)-$H19,CH19)</f>
        <v>0</v>
      </c>
      <c r="CJ19" s="324">
        <f ca="1">IFERROR(_xll.qlSmileSectionVolatility($X19,$N19+CJ$4%%)-$H19,AW19)</f>
        <v>0</v>
      </c>
      <c r="CK19" s="324">
        <f ca="1">IFERROR(_xll.qlSmileSectionVolatility($X19,$N19+CK$4%%)-$H19,CJ19)</f>
        <v>0</v>
      </c>
      <c r="CL19" s="324">
        <f ca="1">IFERROR(_xll.qlSmileSectionVolatility($X19,$N19+CL$4%%)-$H19,AY19)</f>
        <v>0</v>
      </c>
      <c r="CM19" s="324">
        <f ca="1">IFERROR(_xll.qlSmileSectionVolatility($X19,$N19+CM$4%%)-$H19,CL19)</f>
        <v>0</v>
      </c>
      <c r="CN19" s="324">
        <f ca="1">IFERROR(_xll.qlSmileSectionVolatility($X19,$N19+CN$4%%)-$H19,BA19)</f>
        <v>0</v>
      </c>
      <c r="CO19" s="324">
        <f ca="1">IFERROR(_xll.qlSmileSectionVolatility($X19,$N19+CO$4%%)-$H19,CN19)</f>
        <v>0</v>
      </c>
      <c r="CP19" s="324">
        <f ca="1">IFERROR(_xll.qlSmileSectionVolatility($X19,$N19+CP$4%%)-$H19,BC19)</f>
        <v>0</v>
      </c>
      <c r="CQ19" s="324">
        <f ca="1">IFERROR(_xll.qlSmileSectionVolatility($X19,$N19+CQ$4%%)-$H19,CP19)</f>
        <v>0</v>
      </c>
      <c r="CR19" s="324">
        <f ca="1">IFERROR(_xll.qlSmileSectionVolatility($X19,$N19+CR$4%%)-$H19,BE19)</f>
        <v>0</v>
      </c>
      <c r="CS19" s="324">
        <f ca="1">IFERROR(_xll.qlSmileSectionVolatility($X19,$N19+CS$4%%)-$H19,CR19)</f>
        <v>0</v>
      </c>
      <c r="CT19" s="324">
        <f ca="1">IFERROR(_xll.qlSmileSectionVolatility($X19,$N19+CT$4%%)-$H19,BG19)</f>
        <v>0</v>
      </c>
      <c r="CU19" s="324">
        <f ca="1">IFERROR(_xll.qlSmileSectionVolatility($X19,$N19+CU$4%%)-$H19,CT19)</f>
        <v>0</v>
      </c>
      <c r="CV19" s="324">
        <f ca="1">IFERROR(_xll.qlSmileSectionVolatility($X19,$N19+CV$4%%)-$H19,BI19)</f>
        <v>0</v>
      </c>
      <c r="CW19" s="324">
        <f ca="1">IFERROR(_xll.qlSmileSectionVolatility($X19,$N19+CW$4%%)-$H19,CV19)</f>
        <v>0</v>
      </c>
      <c r="CX19" s="324">
        <f ca="1">IFERROR(_xll.qlSmileSectionVolatility($X19,$N19+CX$4%%)-$H19,BK19)</f>
        <v>0</v>
      </c>
      <c r="CY19" s="324">
        <f ca="1">IFERROR(_xll.qlSmileSectionVolatility($X19,$N19+CY$4%%)-$H19,CX19)</f>
        <v>0</v>
      </c>
      <c r="CZ19" s="324">
        <f ca="1">IFERROR(_xll.qlSmileSectionVolatility($X19,$N19+CZ$4%%)-$H19,BM19)</f>
        <v>0</v>
      </c>
      <c r="DA19" s="324">
        <f ca="1">IFERROR(_xll.qlSmileSectionVolatility($X19,$N19+DA$4%%)-$H19,CZ19)</f>
        <v>0</v>
      </c>
      <c r="DB19" s="324">
        <f ca="1">IFERROR(_xll.qlSmileSectionVolatility($X19,$N19+DB$4%%)-$H19,BO19)</f>
        <v>0</v>
      </c>
      <c r="DC19" s="324">
        <f ca="1">IFERROR(_xll.qlSmileSectionVolatility($X19,$N19+DC$4%%)-$H19,DB19)</f>
        <v>0</v>
      </c>
      <c r="DD19" s="324">
        <f ca="1">IFERROR(_xll.qlSmileSectionVolatility($X19,$N19+DD$4%%)-$H19,BQ19)</f>
        <v>0</v>
      </c>
      <c r="DE19" s="335" t="e">
        <f ca="1">IFERROR(_xll.qlSmileSectionVolatility($X19,$N19+DE$4%%)-$H19,#REF!)</f>
        <v>#REF!</v>
      </c>
      <c r="DG19" s="346"/>
      <c r="DH19" s="346"/>
      <c r="DI19" s="347"/>
      <c r="DJ19" s="347"/>
    </row>
    <row r="20" spans="2:114">
      <c r="B20" s="277" t="s">
        <v>58</v>
      </c>
      <c r="C20" s="278" t="s">
        <v>42</v>
      </c>
      <c r="D20" s="282" t="str">
        <f ca="1">IFERROR(VLOOKUP("EUR FWD PREM"&amp;D$4&amp;" "&amp;$B20&amp;$C20,SwaptionVolCalculation!$F:$AR,38,FALSE),"")</f>
        <v/>
      </c>
      <c r="E20" s="283" t="str">
        <f ca="1">IFERROR(VLOOKUP("EUR FWD PREM"&amp;E$4&amp;" "&amp;$B20&amp;$C20,SwaptionVolCalculation!$F:$AR,38,FALSE),"")</f>
        <v/>
      </c>
      <c r="F20" s="283" t="str">
        <f ca="1">IFERROR(VLOOKUP("EUR FWD PREM"&amp;F$4&amp;" "&amp;$B20&amp;$C20,SwaptionVolCalculation!$F:$AR,38,FALSE),"")</f>
        <v/>
      </c>
      <c r="G20" s="283" t="str">
        <f ca="1">IFERROR(VLOOKUP("EUR FWD PREM"&amp;G$4&amp;" "&amp;$B20&amp;$C20,SwaptionVolCalculation!$F:$AR,38,FALSE),"")</f>
        <v/>
      </c>
      <c r="H20" s="283" t="str">
        <f ca="1">IFERROR(VLOOKUP($B20&amp;$C20,SwaptionVolCalculation!$F:$AR,38,FALSE),"")</f>
        <v/>
      </c>
      <c r="I20" s="283" t="str">
        <f ca="1">IFERROR(VLOOKUP("EUR FWD PREM "&amp;I$4&amp;" "&amp;$B20&amp;$C20,SwaptionVolCalculation!$F:$AR,38,FALSE),"")</f>
        <v/>
      </c>
      <c r="J20" s="283" t="str">
        <f ca="1">IFERROR(VLOOKUP("EUR FWD PREM "&amp;J$4&amp;" "&amp;$B20&amp;$C20,SwaptionVolCalculation!$F:$AR,38,FALSE),"")</f>
        <v/>
      </c>
      <c r="K20" s="283" t="str">
        <f ca="1">IFERROR(VLOOKUP("EUR FWD PREM "&amp;K$4&amp;" "&amp;$B20&amp;$C20,SwaptionVolCalculation!$F:$AR,38,FALSE),"")</f>
        <v/>
      </c>
      <c r="L20" s="284" t="str">
        <f ca="1">IFERROR(VLOOKUP("EUR FWD PREM "&amp;L$4&amp;" "&amp;$B20&amp;$C20,SwaptionVolCalculation!$F:$AR,38,FALSE),"")</f>
        <v/>
      </c>
      <c r="M20" s="294">
        <f ca="1">IFERROR(VLOOKUP($B20&amp;$C20,SwaptionVolCalculation!$F:$AR,6,FALSE),"")</f>
        <v>42458</v>
      </c>
      <c r="N20" s="289" t="str">
        <f ca="1">IFERROR(VLOOKUP($B20&amp;$C20,SwaptionVolCalculation!$F:$AR,26,FALSE),"")</f>
        <v/>
      </c>
      <c r="O20" s="314">
        <v>4.4067515017378989E-2</v>
      </c>
      <c r="P20" s="297">
        <v>0.7</v>
      </c>
      <c r="Q20" s="296">
        <v>0.75345306722883842</v>
      </c>
      <c r="R20" s="296">
        <v>0.1344378096201862</v>
      </c>
      <c r="S20" s="315" t="b">
        <v>0</v>
      </c>
      <c r="T20" s="315" t="b">
        <v>1</v>
      </c>
      <c r="U20" s="315" t="b">
        <v>0</v>
      </c>
      <c r="V20" s="315" t="b">
        <v>0</v>
      </c>
      <c r="W20" s="317">
        <v>0.01</v>
      </c>
      <c r="X20" s="327" t="e">
        <f t="array" aca="1" ref="X20" ca="1">_xll.qlSabrInterpolatedSmileSection(,M20,N20,shrinkTable(E$4:K$4,E20:K20,TRUE)%%,TRUE,H20,shrinkTable(E$4:K$4,E20:K20,FALSE)-H20,O20,P20,Q20,R20,S20,T20,U20,V20,,,,,W20,TRUE)</f>
        <v>#VALUE!</v>
      </c>
      <c r="Y20" s="328" t="e">
        <f ca="1">_xll.qlSabrInterpolatedSmileSectionAlpha(X20)</f>
        <v>#VALUE!</v>
      </c>
      <c r="Z20" s="328" t="e">
        <f ca="1">_xll.qlSabrInterpolatedSmileSectionBeta(X20)</f>
        <v>#VALUE!</v>
      </c>
      <c r="AA20" s="328" t="e">
        <f ca="1">_xll.qlSabrInterpolatedSmileSectionNu(X20)</f>
        <v>#VALUE!</v>
      </c>
      <c r="AB20" s="328" t="e">
        <f ca="1">_xll.qlSabrInterpolatedSmileSectionRho(X20)</f>
        <v>#VALUE!</v>
      </c>
      <c r="AC20" s="329" t="e">
        <f ca="1">_xll.qlSabrInterpolatedSmileSectionError(X20)</f>
        <v>#VALUE!</v>
      </c>
      <c r="AD20" s="330" t="e">
        <f ca="1">_xll.qlSabrInterpolatedSmileSectionMaxError(X20)</f>
        <v>#VALUE!</v>
      </c>
      <c r="AE20" s="327">
        <f ca="1">IFERROR(_xll.qlSmileSectionVolatility($X20,$N20+AE$4%%)-$H20,BO20)</f>
        <v>0</v>
      </c>
      <c r="AF20" s="328">
        <f ca="1">IFERROR(_xll.qlSmileSectionVolatility($X20,$N20+AF$4%%)-$H20,AG20)</f>
        <v>0</v>
      </c>
      <c r="AG20" s="328">
        <f ca="1">IFERROR(_xll.qlSmileSectionVolatility($X20,$N20+AG$4%%)-$H20,AH20)</f>
        <v>0</v>
      </c>
      <c r="AH20" s="328">
        <f ca="1">IFERROR(_xll.qlSmileSectionVolatility($X20,$N20+AH$4%%)-$H20,AI20)</f>
        <v>0</v>
      </c>
      <c r="AI20" s="328">
        <f ca="1">IFERROR(_xll.qlSmileSectionVolatility($X20,$N20+AI$4%%)-$H20,AJ20)</f>
        <v>0</v>
      </c>
      <c r="AJ20" s="328">
        <f ca="1">IFERROR(_xll.qlSmileSectionVolatility($X20,$N20+AJ$4%%)-$H20,AK20)</f>
        <v>0</v>
      </c>
      <c r="AK20" s="328">
        <f ca="1">IFERROR(_xll.qlSmileSectionVolatility($X20,$N20+AK$4%%)-$H20,AL20)</f>
        <v>0</v>
      </c>
      <c r="AL20" s="328">
        <f ca="1">IFERROR(_xll.qlSmileSectionVolatility($X20,$N20+AL$4%%)-$H20,AM20)</f>
        <v>0</v>
      </c>
      <c r="AM20" s="328">
        <f ca="1">IFERROR(_xll.qlSmileSectionVolatility($X20,$N20+AM$4%%)-$H20,AN20)</f>
        <v>0</v>
      </c>
      <c r="AN20" s="328">
        <f ca="1">IFERROR(_xll.qlSmileSectionVolatility($X20,$N20+AN$4%%)-$H20,AO20)</f>
        <v>0</v>
      </c>
      <c r="AO20" s="328">
        <f ca="1">IFERROR(_xll.qlSmileSectionVolatility($X20,$N20+AO$4%%)-$H20,AP20)</f>
        <v>0</v>
      </c>
      <c r="AP20" s="328">
        <f ca="1">IFERROR(_xll.qlSmileSectionVolatility($X20,$N20+AP$4%%)-$H20,AQ20)</f>
        <v>0</v>
      </c>
      <c r="AQ20" s="328">
        <f ca="1">IFERROR(_xll.qlSmileSectionVolatility($X20,$N20+AQ$4%%)-$H20,AR20)</f>
        <v>0</v>
      </c>
      <c r="AR20" s="328">
        <f ca="1">IFERROR(_xll.qlSmileSectionVolatility($X20,$N20+AR$4%%)-$H20,AS20)</f>
        <v>0</v>
      </c>
      <c r="AS20" s="328">
        <f ca="1">IFERROR(_xll.qlSmileSectionVolatility($X20,$N20+AS$4%%)-$H20,AT20)</f>
        <v>0</v>
      </c>
      <c r="AT20" s="328">
        <f ca="1">IFERROR(_xll.qlSmileSectionVolatility($X20,$N20+AT$4%%)-$H20,AU20)</f>
        <v>0</v>
      </c>
      <c r="AU20" s="328">
        <f ca="1">IFERROR(_xll.qlSmileSectionVolatility($X20,$N20+AU$4%%)-$H20,AV20)</f>
        <v>0</v>
      </c>
      <c r="AV20" s="328">
        <f ca="1">IFERROR(_xll.qlSmileSectionVolatility($X20,$N20+AV$4%%)-$H20,AW20)</f>
        <v>0</v>
      </c>
      <c r="AW20" s="328">
        <f ca="1">IFERROR(_xll.qlSmileSectionVolatility($X20,$N20+AW$4%%)-$H20,AX20)</f>
        <v>0</v>
      </c>
      <c r="AX20" s="328">
        <f ca="1">IFERROR(_xll.qlSmileSectionVolatility($X20,$N20+AX$4%%)-$H20,AY20)</f>
        <v>0</v>
      </c>
      <c r="AY20" s="328">
        <f ca="1">IFERROR(_xll.qlSmileSectionVolatility($X20,$N20+AY$4%%)-$H20,AZ20)</f>
        <v>0</v>
      </c>
      <c r="AZ20" s="328">
        <f ca="1">IFERROR(_xll.qlSmileSectionVolatility($X20,$N20+AZ$4%%)-$H20,BA20)</f>
        <v>0</v>
      </c>
      <c r="BA20" s="328">
        <f ca="1">IFERROR(_xll.qlSmileSectionVolatility($X20,$N20+BA$4%%)-$H20,BB20)</f>
        <v>0</v>
      </c>
      <c r="BB20" s="328">
        <f ca="1">IFERROR(_xll.qlSmileSectionVolatility($X20,$N20+BB$4%%)-$H20,BC20)</f>
        <v>0</v>
      </c>
      <c r="BC20" s="328">
        <f ca="1">IFERROR(_xll.qlSmileSectionVolatility($X20,$N20+BC$4%%)-$H20,BD20)</f>
        <v>0</v>
      </c>
      <c r="BD20" s="328">
        <f ca="1">IFERROR(_xll.qlSmileSectionVolatility($X20,$N20+BD$4%%)-$H20,BE20)</f>
        <v>0</v>
      </c>
      <c r="BE20" s="328">
        <f ca="1">IFERROR(_xll.qlSmileSectionVolatility($X20,$N20+BE$4%%)-$H20,BF20)</f>
        <v>0</v>
      </c>
      <c r="BF20" s="328">
        <f ca="1">IFERROR(_xll.qlSmileSectionVolatility($X20,$N20+BF$4%%)-$H20,BG20)</f>
        <v>0</v>
      </c>
      <c r="BG20" s="328">
        <f ca="1">IFERROR(_xll.qlSmileSectionVolatility($X20,$N20+BG$4%%)-$H20,BH20)</f>
        <v>0</v>
      </c>
      <c r="BH20" s="328">
        <f ca="1">IFERROR(_xll.qlSmileSectionVolatility($X20,$N20+BH$4%%)-$H20,BI20)</f>
        <v>0</v>
      </c>
      <c r="BI20" s="328">
        <f ca="1">IFERROR(_xll.qlSmileSectionVolatility($X20,$N20+BI$4%%)-$H20,BJ20)</f>
        <v>0</v>
      </c>
      <c r="BJ20" s="328">
        <f ca="1">IFERROR(_xll.qlSmileSectionVolatility($X20,$N20+BJ$4%%)-$H20,BK20)</f>
        <v>0</v>
      </c>
      <c r="BK20" s="328">
        <f ca="1">IFERROR(_xll.qlSmileSectionVolatility($X20,$N20+BK$4%%)-$H20,BL20)</f>
        <v>0</v>
      </c>
      <c r="BL20" s="328">
        <f ca="1">IFERROR(_xll.qlSmileSectionVolatility($X20,$N20+BL$4%%)-$H20,BM20)</f>
        <v>0</v>
      </c>
      <c r="BM20" s="328">
        <f ca="1">IFERROR(_xll.qlSmileSectionVolatility($X20,$N20+BM$4%%)-$H20,BN20)</f>
        <v>0</v>
      </c>
      <c r="BN20" s="328">
        <f ca="1">IFERROR(_xll.qlSmileSectionVolatility($X20,$N20+BN$4%%)-$H20,BO20)</f>
        <v>0</v>
      </c>
      <c r="BO20" s="328">
        <f ca="1">IFERROR(_xll.qlSmileSectionVolatility($X20,$N20+BO$4%%)-$H20,BP20)</f>
        <v>0</v>
      </c>
      <c r="BP20" s="328">
        <f ca="1">IFERROR(_xll.qlSmileSectionVolatility($X20,$N20+BP$4%%)-$H20,BQ20)</f>
        <v>0</v>
      </c>
      <c r="BQ20" s="336">
        <f ca="1">IFERROR(_xll.qlSmileSectionVolatility($X20,$N20+BQ$4%%)-$H20,BR20)</f>
        <v>0</v>
      </c>
      <c r="BR20" s="296">
        <v>0</v>
      </c>
      <c r="BS20" s="327">
        <f ca="1">IFERROR(_xll.qlSmileSectionVolatility($X20,$N20+BS$4%%)-$H20,BR20)</f>
        <v>0</v>
      </c>
      <c r="BT20" s="328">
        <f ca="1">IFERROR(_xll.qlSmileSectionVolatility($X20,$N20+BT$4%%)-$H20,AG20)</f>
        <v>0</v>
      </c>
      <c r="BU20" s="328">
        <f ca="1">IFERROR(_xll.qlSmileSectionVolatility($X20,$N20+BU$4%%)-$H20,BT20)</f>
        <v>0</v>
      </c>
      <c r="BV20" s="328">
        <f ca="1">IFERROR(_xll.qlSmileSectionVolatility($X20,$N20+BV$4%%)-$H20,AI20)</f>
        <v>0</v>
      </c>
      <c r="BW20" s="328">
        <f ca="1">IFERROR(_xll.qlSmileSectionVolatility($X20,$N20+BW$4%%)-$H20,BV20)</f>
        <v>0</v>
      </c>
      <c r="BX20" s="328">
        <f ca="1">IFERROR(_xll.qlSmileSectionVolatility($X20,$N20+BX$4%%)-$H20,AK20)</f>
        <v>0</v>
      </c>
      <c r="BY20" s="328">
        <f ca="1">IFERROR(_xll.qlSmileSectionVolatility($X20,$N20+BY$4%%)-$H20,BX20)</f>
        <v>0</v>
      </c>
      <c r="BZ20" s="328">
        <f ca="1">IFERROR(_xll.qlSmileSectionVolatility($X20,$N20+BZ$4%%)-$H20,AM20)</f>
        <v>0</v>
      </c>
      <c r="CA20" s="328">
        <f ca="1">IFERROR(_xll.qlSmileSectionVolatility($X20,$N20+CA$4%%)-$H20,BZ20)</f>
        <v>0</v>
      </c>
      <c r="CB20" s="328">
        <f ca="1">IFERROR(_xll.qlSmileSectionVolatility($X20,$N20+CB$4%%)-$H20,AO20)</f>
        <v>0</v>
      </c>
      <c r="CC20" s="328">
        <f ca="1">IFERROR(_xll.qlSmileSectionVolatility($X20,$N20+CC$4%%)-$H20,CB20)</f>
        <v>0</v>
      </c>
      <c r="CD20" s="328">
        <f ca="1">IFERROR(_xll.qlSmileSectionVolatility($X20,$N20+CD$4%%)-$H20,AQ20)</f>
        <v>0</v>
      </c>
      <c r="CE20" s="328">
        <f ca="1">IFERROR(_xll.qlSmileSectionVolatility($X20,$N20+CE$4%%)-$H20,CD20)</f>
        <v>0</v>
      </c>
      <c r="CF20" s="328">
        <f ca="1">IFERROR(_xll.qlSmileSectionVolatility($X20,$N20+CF$4%%)-$H20,AS20)</f>
        <v>0</v>
      </c>
      <c r="CG20" s="328">
        <f ca="1">IFERROR(_xll.qlSmileSectionVolatility($X20,$N20+CG$4%%)-$H20,CF20)</f>
        <v>0</v>
      </c>
      <c r="CH20" s="328">
        <f ca="1">IFERROR(_xll.qlSmileSectionVolatility($X20,$N20+CH$4%%)-$H20,AU20)</f>
        <v>0</v>
      </c>
      <c r="CI20" s="328">
        <f ca="1">IFERROR(_xll.qlSmileSectionVolatility($X20,$N20+CI$4%%)-$H20,CH20)</f>
        <v>0</v>
      </c>
      <c r="CJ20" s="328">
        <f ca="1">IFERROR(_xll.qlSmileSectionVolatility($X20,$N20+CJ$4%%)-$H20,AW20)</f>
        <v>0</v>
      </c>
      <c r="CK20" s="328">
        <f ca="1">IFERROR(_xll.qlSmileSectionVolatility($X20,$N20+CK$4%%)-$H20,CJ20)</f>
        <v>0</v>
      </c>
      <c r="CL20" s="328">
        <f ca="1">IFERROR(_xll.qlSmileSectionVolatility($X20,$N20+CL$4%%)-$H20,AY20)</f>
        <v>0</v>
      </c>
      <c r="CM20" s="328">
        <f ca="1">IFERROR(_xll.qlSmileSectionVolatility($X20,$N20+CM$4%%)-$H20,CL20)</f>
        <v>0</v>
      </c>
      <c r="CN20" s="328">
        <f ca="1">IFERROR(_xll.qlSmileSectionVolatility($X20,$N20+CN$4%%)-$H20,BA20)</f>
        <v>0</v>
      </c>
      <c r="CO20" s="328">
        <f ca="1">IFERROR(_xll.qlSmileSectionVolatility($X20,$N20+CO$4%%)-$H20,CN20)</f>
        <v>0</v>
      </c>
      <c r="CP20" s="328">
        <f ca="1">IFERROR(_xll.qlSmileSectionVolatility($X20,$N20+CP$4%%)-$H20,BC20)</f>
        <v>0</v>
      </c>
      <c r="CQ20" s="328">
        <f ca="1">IFERROR(_xll.qlSmileSectionVolatility($X20,$N20+CQ$4%%)-$H20,CP20)</f>
        <v>0</v>
      </c>
      <c r="CR20" s="328">
        <f ca="1">IFERROR(_xll.qlSmileSectionVolatility($X20,$N20+CR$4%%)-$H20,BE20)</f>
        <v>0</v>
      </c>
      <c r="CS20" s="328">
        <f ca="1">IFERROR(_xll.qlSmileSectionVolatility($X20,$N20+CS$4%%)-$H20,CR20)</f>
        <v>0</v>
      </c>
      <c r="CT20" s="328">
        <f ca="1">IFERROR(_xll.qlSmileSectionVolatility($X20,$N20+CT$4%%)-$H20,BG20)</f>
        <v>0</v>
      </c>
      <c r="CU20" s="328">
        <f ca="1">IFERROR(_xll.qlSmileSectionVolatility($X20,$N20+CU$4%%)-$H20,CT20)</f>
        <v>0</v>
      </c>
      <c r="CV20" s="328">
        <f ca="1">IFERROR(_xll.qlSmileSectionVolatility($X20,$N20+CV$4%%)-$H20,BI20)</f>
        <v>0</v>
      </c>
      <c r="CW20" s="328">
        <f ca="1">IFERROR(_xll.qlSmileSectionVolatility($X20,$N20+CW$4%%)-$H20,CV20)</f>
        <v>0</v>
      </c>
      <c r="CX20" s="328">
        <f ca="1">IFERROR(_xll.qlSmileSectionVolatility($X20,$N20+CX$4%%)-$H20,BK20)</f>
        <v>0</v>
      </c>
      <c r="CY20" s="328">
        <f ca="1">IFERROR(_xll.qlSmileSectionVolatility($X20,$N20+CY$4%%)-$H20,CX20)</f>
        <v>0</v>
      </c>
      <c r="CZ20" s="328">
        <f ca="1">IFERROR(_xll.qlSmileSectionVolatility($X20,$N20+CZ$4%%)-$H20,BM20)</f>
        <v>0</v>
      </c>
      <c r="DA20" s="328">
        <f ca="1">IFERROR(_xll.qlSmileSectionVolatility($X20,$N20+DA$4%%)-$H20,CZ20)</f>
        <v>0</v>
      </c>
      <c r="DB20" s="328">
        <f ca="1">IFERROR(_xll.qlSmileSectionVolatility($X20,$N20+DB$4%%)-$H20,BO20)</f>
        <v>0</v>
      </c>
      <c r="DC20" s="328">
        <f ca="1">IFERROR(_xll.qlSmileSectionVolatility($X20,$N20+DC$4%%)-$H20,DB20)</f>
        <v>0</v>
      </c>
      <c r="DD20" s="328">
        <f ca="1">IFERROR(_xll.qlSmileSectionVolatility($X20,$N20+DD$4%%)-$H20,BQ20)</f>
        <v>0</v>
      </c>
      <c r="DE20" s="336" t="e">
        <f ca="1">IFERROR(_xll.qlSmileSectionVolatility($X20,$N20+DE$4%%)-$H20,#REF!)</f>
        <v>#REF!</v>
      </c>
      <c r="DG20" s="346"/>
      <c r="DH20" s="346"/>
      <c r="DI20" s="347"/>
      <c r="DJ20" s="347"/>
    </row>
    <row r="21" spans="2:114">
      <c r="B21" s="277" t="s">
        <v>58</v>
      </c>
      <c r="C21" s="278" t="s">
        <v>44</v>
      </c>
      <c r="D21" s="282" t="str">
        <f ca="1">IFERROR(VLOOKUP("EUR FWD PREM"&amp;D$4&amp;" "&amp;$B21&amp;$C21,SwaptionVolCalculation!$F:$AR,38,FALSE),"")</f>
        <v/>
      </c>
      <c r="E21" s="283" t="str">
        <f ca="1">IFERROR(VLOOKUP("EUR FWD PREM"&amp;E$4&amp;" "&amp;$B21&amp;$C21,SwaptionVolCalculation!$F:$AR,38,FALSE),"")</f>
        <v/>
      </c>
      <c r="F21" s="283" t="str">
        <f ca="1">IFERROR(VLOOKUP("EUR FWD PREM"&amp;F$4&amp;" "&amp;$B21&amp;$C21,SwaptionVolCalculation!$F:$AR,38,FALSE),"")</f>
        <v/>
      </c>
      <c r="G21" s="283" t="str">
        <f ca="1">IFERROR(VLOOKUP("EUR FWD PREM"&amp;G$4&amp;" "&amp;$B21&amp;$C21,SwaptionVolCalculation!$F:$AR,38,FALSE),"")</f>
        <v/>
      </c>
      <c r="H21" s="283" t="str">
        <f ca="1">IFERROR(VLOOKUP($B21&amp;$C21,SwaptionVolCalculation!$F:$AR,38,FALSE),"")</f>
        <v/>
      </c>
      <c r="I21" s="283" t="str">
        <f ca="1">IFERROR(VLOOKUP("EUR FWD PREM "&amp;I$4&amp;" "&amp;$B21&amp;$C21,SwaptionVolCalculation!$F:$AR,38,FALSE),"")</f>
        <v/>
      </c>
      <c r="J21" s="283" t="str">
        <f ca="1">IFERROR(VLOOKUP("EUR FWD PREM "&amp;J$4&amp;" "&amp;$B21&amp;$C21,SwaptionVolCalculation!$F:$AR,38,FALSE),"")</f>
        <v/>
      </c>
      <c r="K21" s="283" t="str">
        <f ca="1">IFERROR(VLOOKUP("EUR FWD PREM "&amp;K$4&amp;" "&amp;$B21&amp;$C21,SwaptionVolCalculation!$F:$AR,38,FALSE),"")</f>
        <v/>
      </c>
      <c r="L21" s="284" t="str">
        <f ca="1">IFERROR(VLOOKUP("EUR FWD PREM "&amp;L$4&amp;" "&amp;$B21&amp;$C21,SwaptionVolCalculation!$F:$AR,38,FALSE),"")</f>
        <v/>
      </c>
      <c r="M21" s="294">
        <f ca="1">IFERROR(VLOOKUP($B21&amp;$C21,SwaptionVolCalculation!$F:$AR,6,FALSE),"")</f>
        <v>42458</v>
      </c>
      <c r="N21" s="289" t="str">
        <f ca="1">IFERROR(VLOOKUP($B21&amp;$C21,SwaptionVolCalculation!$F:$AR,26,FALSE),"")</f>
        <v/>
      </c>
      <c r="O21" s="314">
        <v>7.6234926546648069E-2</v>
      </c>
      <c r="P21" s="297">
        <v>0.7</v>
      </c>
      <c r="Q21" s="296">
        <v>0.51977541192864174</v>
      </c>
      <c r="R21" s="296">
        <v>0.26185099666278855</v>
      </c>
      <c r="S21" s="315" t="b">
        <v>0</v>
      </c>
      <c r="T21" s="315" t="b">
        <v>1</v>
      </c>
      <c r="U21" s="315" t="b">
        <v>0</v>
      </c>
      <c r="V21" s="315" t="b">
        <v>0</v>
      </c>
      <c r="W21" s="317">
        <v>0.01</v>
      </c>
      <c r="X21" s="327" t="e">
        <f t="array" aca="1" ref="X21" ca="1">_xll.qlSabrInterpolatedSmileSection(,M21,N21,shrinkTable(E$4:K$4,E21:K21,TRUE)%%,TRUE,H21,shrinkTable(E$4:K$4,E21:K21,FALSE)-H21,O21,P21,Q21,R21,S21,T21,U21,V21,,,,,W21,TRUE)</f>
        <v>#VALUE!</v>
      </c>
      <c r="Y21" s="328" t="e">
        <f ca="1">_xll.qlSabrInterpolatedSmileSectionAlpha(X21)</f>
        <v>#VALUE!</v>
      </c>
      <c r="Z21" s="328" t="e">
        <f ca="1">_xll.qlSabrInterpolatedSmileSectionBeta(X21)</f>
        <v>#VALUE!</v>
      </c>
      <c r="AA21" s="328" t="e">
        <f ca="1">_xll.qlSabrInterpolatedSmileSectionNu(X21)</f>
        <v>#VALUE!</v>
      </c>
      <c r="AB21" s="328" t="e">
        <f ca="1">_xll.qlSabrInterpolatedSmileSectionRho(X21)</f>
        <v>#VALUE!</v>
      </c>
      <c r="AC21" s="329" t="e">
        <f ca="1">_xll.qlSabrInterpolatedSmileSectionError(X21)</f>
        <v>#VALUE!</v>
      </c>
      <c r="AD21" s="330" t="e">
        <f ca="1">_xll.qlSabrInterpolatedSmileSectionMaxError(X21)</f>
        <v>#VALUE!</v>
      </c>
      <c r="AE21" s="327">
        <f ca="1">IFERROR(_xll.qlSmileSectionVolatility($X21,$N21+AE$4%%)-$H21,BO21)</f>
        <v>0</v>
      </c>
      <c r="AF21" s="328">
        <f ca="1">IFERROR(_xll.qlSmileSectionVolatility($X21,$N21+AF$4%%)-$H21,AG21)</f>
        <v>0</v>
      </c>
      <c r="AG21" s="328">
        <f ca="1">IFERROR(_xll.qlSmileSectionVolatility($X21,$N21+AG$4%%)-$H21,AH21)</f>
        <v>0</v>
      </c>
      <c r="AH21" s="328">
        <f ca="1">IFERROR(_xll.qlSmileSectionVolatility($X21,$N21+AH$4%%)-$H21,AI21)</f>
        <v>0</v>
      </c>
      <c r="AI21" s="328">
        <f ca="1">IFERROR(_xll.qlSmileSectionVolatility($X21,$N21+AI$4%%)-$H21,AJ21)</f>
        <v>0</v>
      </c>
      <c r="AJ21" s="328">
        <f ca="1">IFERROR(_xll.qlSmileSectionVolatility($X21,$N21+AJ$4%%)-$H21,AK21)</f>
        <v>0</v>
      </c>
      <c r="AK21" s="328">
        <f ca="1">IFERROR(_xll.qlSmileSectionVolatility($X21,$N21+AK$4%%)-$H21,AL21)</f>
        <v>0</v>
      </c>
      <c r="AL21" s="328">
        <f ca="1">IFERROR(_xll.qlSmileSectionVolatility($X21,$N21+AL$4%%)-$H21,AM21)</f>
        <v>0</v>
      </c>
      <c r="AM21" s="328">
        <f ca="1">IFERROR(_xll.qlSmileSectionVolatility($X21,$N21+AM$4%%)-$H21,AN21)</f>
        <v>0</v>
      </c>
      <c r="AN21" s="328">
        <f ca="1">IFERROR(_xll.qlSmileSectionVolatility($X21,$N21+AN$4%%)-$H21,AO21)</f>
        <v>0</v>
      </c>
      <c r="AO21" s="328">
        <f ca="1">IFERROR(_xll.qlSmileSectionVolatility($X21,$N21+AO$4%%)-$H21,AP21)</f>
        <v>0</v>
      </c>
      <c r="AP21" s="328">
        <f ca="1">IFERROR(_xll.qlSmileSectionVolatility($X21,$N21+AP$4%%)-$H21,AQ21)</f>
        <v>0</v>
      </c>
      <c r="AQ21" s="328">
        <f ca="1">IFERROR(_xll.qlSmileSectionVolatility($X21,$N21+AQ$4%%)-$H21,AR21)</f>
        <v>0</v>
      </c>
      <c r="AR21" s="328">
        <f ca="1">IFERROR(_xll.qlSmileSectionVolatility($X21,$N21+AR$4%%)-$H21,AS21)</f>
        <v>0</v>
      </c>
      <c r="AS21" s="328">
        <f ca="1">IFERROR(_xll.qlSmileSectionVolatility($X21,$N21+AS$4%%)-$H21,AT21)</f>
        <v>0</v>
      </c>
      <c r="AT21" s="328">
        <f ca="1">IFERROR(_xll.qlSmileSectionVolatility($X21,$N21+AT$4%%)-$H21,AU21)</f>
        <v>0</v>
      </c>
      <c r="AU21" s="328">
        <f ca="1">IFERROR(_xll.qlSmileSectionVolatility($X21,$N21+AU$4%%)-$H21,AV21)</f>
        <v>0</v>
      </c>
      <c r="AV21" s="328">
        <f ca="1">IFERROR(_xll.qlSmileSectionVolatility($X21,$N21+AV$4%%)-$H21,AW21)</f>
        <v>0</v>
      </c>
      <c r="AW21" s="328">
        <f ca="1">IFERROR(_xll.qlSmileSectionVolatility($X21,$N21+AW$4%%)-$H21,AX21)</f>
        <v>0</v>
      </c>
      <c r="AX21" s="328">
        <f ca="1">IFERROR(_xll.qlSmileSectionVolatility($X21,$N21+AX$4%%)-$H21,AY21)</f>
        <v>0</v>
      </c>
      <c r="AY21" s="328">
        <f ca="1">IFERROR(_xll.qlSmileSectionVolatility($X21,$N21+AY$4%%)-$H21,AZ21)</f>
        <v>0</v>
      </c>
      <c r="AZ21" s="328">
        <f ca="1">IFERROR(_xll.qlSmileSectionVolatility($X21,$N21+AZ$4%%)-$H21,BA21)</f>
        <v>0</v>
      </c>
      <c r="BA21" s="328">
        <f ca="1">IFERROR(_xll.qlSmileSectionVolatility($X21,$N21+BA$4%%)-$H21,BB21)</f>
        <v>0</v>
      </c>
      <c r="BB21" s="328">
        <f ca="1">IFERROR(_xll.qlSmileSectionVolatility($X21,$N21+BB$4%%)-$H21,BC21)</f>
        <v>0</v>
      </c>
      <c r="BC21" s="328">
        <f ca="1">IFERROR(_xll.qlSmileSectionVolatility($X21,$N21+BC$4%%)-$H21,BD21)</f>
        <v>0</v>
      </c>
      <c r="BD21" s="328">
        <f ca="1">IFERROR(_xll.qlSmileSectionVolatility($X21,$N21+BD$4%%)-$H21,BE21)</f>
        <v>0</v>
      </c>
      <c r="BE21" s="328">
        <f ca="1">IFERROR(_xll.qlSmileSectionVolatility($X21,$N21+BE$4%%)-$H21,BF21)</f>
        <v>0</v>
      </c>
      <c r="BF21" s="328">
        <f ca="1">IFERROR(_xll.qlSmileSectionVolatility($X21,$N21+BF$4%%)-$H21,BG21)</f>
        <v>0</v>
      </c>
      <c r="BG21" s="328">
        <f ca="1">IFERROR(_xll.qlSmileSectionVolatility($X21,$N21+BG$4%%)-$H21,BH21)</f>
        <v>0</v>
      </c>
      <c r="BH21" s="328">
        <f ca="1">IFERROR(_xll.qlSmileSectionVolatility($X21,$N21+BH$4%%)-$H21,BI21)</f>
        <v>0</v>
      </c>
      <c r="BI21" s="328">
        <f ca="1">IFERROR(_xll.qlSmileSectionVolatility($X21,$N21+BI$4%%)-$H21,BJ21)</f>
        <v>0</v>
      </c>
      <c r="BJ21" s="328">
        <f ca="1">IFERROR(_xll.qlSmileSectionVolatility($X21,$N21+BJ$4%%)-$H21,BK21)</f>
        <v>0</v>
      </c>
      <c r="BK21" s="328">
        <f ca="1">IFERROR(_xll.qlSmileSectionVolatility($X21,$N21+BK$4%%)-$H21,BL21)</f>
        <v>0</v>
      </c>
      <c r="BL21" s="328">
        <f ca="1">IFERROR(_xll.qlSmileSectionVolatility($X21,$N21+BL$4%%)-$H21,BM21)</f>
        <v>0</v>
      </c>
      <c r="BM21" s="328">
        <f ca="1">IFERROR(_xll.qlSmileSectionVolatility($X21,$N21+BM$4%%)-$H21,BN21)</f>
        <v>0</v>
      </c>
      <c r="BN21" s="328">
        <f ca="1">IFERROR(_xll.qlSmileSectionVolatility($X21,$N21+BN$4%%)-$H21,BO21)</f>
        <v>0</v>
      </c>
      <c r="BO21" s="328">
        <f ca="1">IFERROR(_xll.qlSmileSectionVolatility($X21,$N21+BO$4%%)-$H21,BP21)</f>
        <v>0</v>
      </c>
      <c r="BP21" s="328">
        <f ca="1">IFERROR(_xll.qlSmileSectionVolatility($X21,$N21+BP$4%%)-$H21,BQ21)</f>
        <v>0</v>
      </c>
      <c r="BQ21" s="336">
        <f ca="1">IFERROR(_xll.qlSmileSectionVolatility($X21,$N21+BQ$4%%)-$H21,BR21)</f>
        <v>0</v>
      </c>
      <c r="BR21" s="296">
        <v>0</v>
      </c>
      <c r="BS21" s="327">
        <f ca="1">IFERROR(_xll.qlSmileSectionVolatility($X21,$N21+BS$4%%)-$H21,BR21)</f>
        <v>0</v>
      </c>
      <c r="BT21" s="328">
        <f ca="1">IFERROR(_xll.qlSmileSectionVolatility($X21,$N21+BT$4%%)-$H21,AG21)</f>
        <v>0</v>
      </c>
      <c r="BU21" s="328">
        <f ca="1">IFERROR(_xll.qlSmileSectionVolatility($X21,$N21+BU$4%%)-$H21,BT21)</f>
        <v>0</v>
      </c>
      <c r="BV21" s="328">
        <f ca="1">IFERROR(_xll.qlSmileSectionVolatility($X21,$N21+BV$4%%)-$H21,AI21)</f>
        <v>0</v>
      </c>
      <c r="BW21" s="328">
        <f ca="1">IFERROR(_xll.qlSmileSectionVolatility($X21,$N21+BW$4%%)-$H21,BV21)</f>
        <v>0</v>
      </c>
      <c r="BX21" s="328">
        <f ca="1">IFERROR(_xll.qlSmileSectionVolatility($X21,$N21+BX$4%%)-$H21,AK21)</f>
        <v>0</v>
      </c>
      <c r="BY21" s="328">
        <f ca="1">IFERROR(_xll.qlSmileSectionVolatility($X21,$N21+BY$4%%)-$H21,BX21)</f>
        <v>0</v>
      </c>
      <c r="BZ21" s="328">
        <f ca="1">IFERROR(_xll.qlSmileSectionVolatility($X21,$N21+BZ$4%%)-$H21,AM21)</f>
        <v>0</v>
      </c>
      <c r="CA21" s="328">
        <f ca="1">IFERROR(_xll.qlSmileSectionVolatility($X21,$N21+CA$4%%)-$H21,BZ21)</f>
        <v>0</v>
      </c>
      <c r="CB21" s="328">
        <f ca="1">IFERROR(_xll.qlSmileSectionVolatility($X21,$N21+CB$4%%)-$H21,AO21)</f>
        <v>0</v>
      </c>
      <c r="CC21" s="328">
        <f ca="1">IFERROR(_xll.qlSmileSectionVolatility($X21,$N21+CC$4%%)-$H21,CB21)</f>
        <v>0</v>
      </c>
      <c r="CD21" s="328">
        <f ca="1">IFERROR(_xll.qlSmileSectionVolatility($X21,$N21+CD$4%%)-$H21,AQ21)</f>
        <v>0</v>
      </c>
      <c r="CE21" s="328">
        <f ca="1">IFERROR(_xll.qlSmileSectionVolatility($X21,$N21+CE$4%%)-$H21,CD21)</f>
        <v>0</v>
      </c>
      <c r="CF21" s="328">
        <f ca="1">IFERROR(_xll.qlSmileSectionVolatility($X21,$N21+CF$4%%)-$H21,AS21)</f>
        <v>0</v>
      </c>
      <c r="CG21" s="328">
        <f ca="1">IFERROR(_xll.qlSmileSectionVolatility($X21,$N21+CG$4%%)-$H21,CF21)</f>
        <v>0</v>
      </c>
      <c r="CH21" s="328">
        <f ca="1">IFERROR(_xll.qlSmileSectionVolatility($X21,$N21+CH$4%%)-$H21,AU21)</f>
        <v>0</v>
      </c>
      <c r="CI21" s="328">
        <f ca="1">IFERROR(_xll.qlSmileSectionVolatility($X21,$N21+CI$4%%)-$H21,CH21)</f>
        <v>0</v>
      </c>
      <c r="CJ21" s="328">
        <f ca="1">IFERROR(_xll.qlSmileSectionVolatility($X21,$N21+CJ$4%%)-$H21,AW21)</f>
        <v>0</v>
      </c>
      <c r="CK21" s="328">
        <f ca="1">IFERROR(_xll.qlSmileSectionVolatility($X21,$N21+CK$4%%)-$H21,CJ21)</f>
        <v>0</v>
      </c>
      <c r="CL21" s="328">
        <f ca="1">IFERROR(_xll.qlSmileSectionVolatility($X21,$N21+CL$4%%)-$H21,AY21)</f>
        <v>0</v>
      </c>
      <c r="CM21" s="328">
        <f ca="1">IFERROR(_xll.qlSmileSectionVolatility($X21,$N21+CM$4%%)-$H21,CL21)</f>
        <v>0</v>
      </c>
      <c r="CN21" s="328">
        <f ca="1">IFERROR(_xll.qlSmileSectionVolatility($X21,$N21+CN$4%%)-$H21,BA21)</f>
        <v>0</v>
      </c>
      <c r="CO21" s="328">
        <f ca="1">IFERROR(_xll.qlSmileSectionVolatility($X21,$N21+CO$4%%)-$H21,CN21)</f>
        <v>0</v>
      </c>
      <c r="CP21" s="328">
        <f ca="1">IFERROR(_xll.qlSmileSectionVolatility($X21,$N21+CP$4%%)-$H21,BC21)</f>
        <v>0</v>
      </c>
      <c r="CQ21" s="328">
        <f ca="1">IFERROR(_xll.qlSmileSectionVolatility($X21,$N21+CQ$4%%)-$H21,CP21)</f>
        <v>0</v>
      </c>
      <c r="CR21" s="328">
        <f ca="1">IFERROR(_xll.qlSmileSectionVolatility($X21,$N21+CR$4%%)-$H21,BE21)</f>
        <v>0</v>
      </c>
      <c r="CS21" s="328">
        <f ca="1">IFERROR(_xll.qlSmileSectionVolatility($X21,$N21+CS$4%%)-$H21,CR21)</f>
        <v>0</v>
      </c>
      <c r="CT21" s="328">
        <f ca="1">IFERROR(_xll.qlSmileSectionVolatility($X21,$N21+CT$4%%)-$H21,BG21)</f>
        <v>0</v>
      </c>
      <c r="CU21" s="328">
        <f ca="1">IFERROR(_xll.qlSmileSectionVolatility($X21,$N21+CU$4%%)-$H21,CT21)</f>
        <v>0</v>
      </c>
      <c r="CV21" s="328">
        <f ca="1">IFERROR(_xll.qlSmileSectionVolatility($X21,$N21+CV$4%%)-$H21,BI21)</f>
        <v>0</v>
      </c>
      <c r="CW21" s="328">
        <f ca="1">IFERROR(_xll.qlSmileSectionVolatility($X21,$N21+CW$4%%)-$H21,CV21)</f>
        <v>0</v>
      </c>
      <c r="CX21" s="328">
        <f ca="1">IFERROR(_xll.qlSmileSectionVolatility($X21,$N21+CX$4%%)-$H21,BK21)</f>
        <v>0</v>
      </c>
      <c r="CY21" s="328">
        <f ca="1">IFERROR(_xll.qlSmileSectionVolatility($X21,$N21+CY$4%%)-$H21,CX21)</f>
        <v>0</v>
      </c>
      <c r="CZ21" s="328">
        <f ca="1">IFERROR(_xll.qlSmileSectionVolatility($X21,$N21+CZ$4%%)-$H21,BM21)</f>
        <v>0</v>
      </c>
      <c r="DA21" s="328">
        <f ca="1">IFERROR(_xll.qlSmileSectionVolatility($X21,$N21+DA$4%%)-$H21,CZ21)</f>
        <v>0</v>
      </c>
      <c r="DB21" s="328">
        <f ca="1">IFERROR(_xll.qlSmileSectionVolatility($X21,$N21+DB$4%%)-$H21,BO21)</f>
        <v>0</v>
      </c>
      <c r="DC21" s="328">
        <f ca="1">IFERROR(_xll.qlSmileSectionVolatility($X21,$N21+DC$4%%)-$H21,DB21)</f>
        <v>0</v>
      </c>
      <c r="DD21" s="328">
        <f ca="1">IFERROR(_xll.qlSmileSectionVolatility($X21,$N21+DD$4%%)-$H21,BQ21)</f>
        <v>0</v>
      </c>
      <c r="DE21" s="336" t="e">
        <f ca="1">IFERROR(_xll.qlSmileSectionVolatility($X21,$N21+DE$4%%)-$H21,#REF!)</f>
        <v>#REF!</v>
      </c>
      <c r="DG21" s="346"/>
      <c r="DH21" s="346"/>
      <c r="DI21" s="347"/>
      <c r="DJ21" s="347"/>
    </row>
    <row r="22" spans="2:114">
      <c r="B22" s="277" t="s">
        <v>58</v>
      </c>
      <c r="C22" s="278" t="s">
        <v>46</v>
      </c>
      <c r="D22" s="282" t="str">
        <f ca="1">IFERROR(VLOOKUP("EUR FWD PREM"&amp;D$4&amp;" "&amp;$B22&amp;$C22,SwaptionVolCalculation!$F:$AR,38,FALSE),"")</f>
        <v/>
      </c>
      <c r="E22" s="283" t="str">
        <f ca="1">IFERROR(VLOOKUP("EUR FWD PREM"&amp;E$4&amp;" "&amp;$B22&amp;$C22,SwaptionVolCalculation!$F:$AR,38,FALSE),"")</f>
        <v/>
      </c>
      <c r="F22" s="283" t="str">
        <f ca="1">IFERROR(VLOOKUP("EUR FWD PREM"&amp;F$4&amp;" "&amp;$B22&amp;$C22,SwaptionVolCalculation!$F:$AR,38,FALSE),"")</f>
        <v/>
      </c>
      <c r="G22" s="283" t="str">
        <f ca="1">IFERROR(VLOOKUP("EUR FWD PREM"&amp;G$4&amp;" "&amp;$B22&amp;$C22,SwaptionVolCalculation!$F:$AR,38,FALSE),"")</f>
        <v/>
      </c>
      <c r="H22" s="283" t="str">
        <f ca="1">IFERROR(VLOOKUP($B22&amp;$C22,SwaptionVolCalculation!$F:$AR,38,FALSE),"")</f>
        <v/>
      </c>
      <c r="I22" s="283" t="str">
        <f ca="1">IFERROR(VLOOKUP("EUR FWD PREM "&amp;I$4&amp;" "&amp;$B22&amp;$C22,SwaptionVolCalculation!$F:$AR,38,FALSE),"")</f>
        <v/>
      </c>
      <c r="J22" s="283" t="str">
        <f ca="1">IFERROR(VLOOKUP("EUR FWD PREM "&amp;J$4&amp;" "&amp;$B22&amp;$C22,SwaptionVolCalculation!$F:$AR,38,FALSE),"")</f>
        <v/>
      </c>
      <c r="K22" s="283" t="str">
        <f ca="1">IFERROR(VLOOKUP("EUR FWD PREM "&amp;K$4&amp;" "&amp;$B22&amp;$C22,SwaptionVolCalculation!$F:$AR,38,FALSE),"")</f>
        <v/>
      </c>
      <c r="L22" s="284" t="str">
        <f ca="1">IFERROR(VLOOKUP("EUR FWD PREM "&amp;L$4&amp;" "&amp;$B22&amp;$C22,SwaptionVolCalculation!$F:$AR,38,FALSE),"")</f>
        <v/>
      </c>
      <c r="M22" s="294">
        <f ca="1">IFERROR(VLOOKUP($B22&amp;$C22,SwaptionVolCalculation!$F:$AR,6,FALSE),"")</f>
        <v>42458</v>
      </c>
      <c r="N22" s="289" t="str">
        <f ca="1">IFERROR(VLOOKUP($B22&amp;$C22,SwaptionVolCalculation!$F:$AR,26,FALSE),"")</f>
        <v/>
      </c>
      <c r="O22" s="314">
        <v>9.9776828179386698E-2</v>
      </c>
      <c r="P22" s="297">
        <v>0.7</v>
      </c>
      <c r="Q22" s="296">
        <v>0.45139324629364236</v>
      </c>
      <c r="R22" s="296">
        <v>-0.11766702092179408</v>
      </c>
      <c r="S22" s="315" t="b">
        <v>0</v>
      </c>
      <c r="T22" s="315" t="b">
        <v>1</v>
      </c>
      <c r="U22" s="315" t="b">
        <v>0</v>
      </c>
      <c r="V22" s="315" t="b">
        <v>0</v>
      </c>
      <c r="W22" s="317">
        <v>0.01</v>
      </c>
      <c r="X22" s="327" t="e">
        <f t="array" aca="1" ref="X22" ca="1">_xll.qlSabrInterpolatedSmileSection(,M22,N22,shrinkTable(E$4:K$4,E22:K22,TRUE)%%,TRUE,H22,shrinkTable(E$4:K$4,E22:K22,FALSE)-H22,O22,P22,Q22,R22,S22,T22,U22,V22,,,,,W22,TRUE)</f>
        <v>#VALUE!</v>
      </c>
      <c r="Y22" s="328" t="e">
        <f ca="1">_xll.qlSabrInterpolatedSmileSectionAlpha(X22)</f>
        <v>#VALUE!</v>
      </c>
      <c r="Z22" s="328" t="e">
        <f ca="1">_xll.qlSabrInterpolatedSmileSectionBeta(X22)</f>
        <v>#VALUE!</v>
      </c>
      <c r="AA22" s="328" t="e">
        <f ca="1">_xll.qlSabrInterpolatedSmileSectionNu(X22)</f>
        <v>#VALUE!</v>
      </c>
      <c r="AB22" s="328" t="e">
        <f ca="1">_xll.qlSabrInterpolatedSmileSectionRho(X22)</f>
        <v>#VALUE!</v>
      </c>
      <c r="AC22" s="329" t="e">
        <f ca="1">_xll.qlSabrInterpolatedSmileSectionError(X22)</f>
        <v>#VALUE!</v>
      </c>
      <c r="AD22" s="330" t="e">
        <f ca="1">_xll.qlSabrInterpolatedSmileSectionMaxError(X22)</f>
        <v>#VALUE!</v>
      </c>
      <c r="AE22" s="327">
        <f ca="1">IFERROR(_xll.qlSmileSectionVolatility($X22,$N22+AE$4%%)-$H22,BO22)</f>
        <v>0</v>
      </c>
      <c r="AF22" s="328">
        <f ca="1">IFERROR(_xll.qlSmileSectionVolatility($X22,$N22+AF$4%%)-$H22,AG22)</f>
        <v>0</v>
      </c>
      <c r="AG22" s="328">
        <f ca="1">IFERROR(_xll.qlSmileSectionVolatility($X22,$N22+AG$4%%)-$H22,AH22)</f>
        <v>0</v>
      </c>
      <c r="AH22" s="328">
        <f ca="1">IFERROR(_xll.qlSmileSectionVolatility($X22,$N22+AH$4%%)-$H22,AI22)</f>
        <v>0</v>
      </c>
      <c r="AI22" s="328">
        <f ca="1">IFERROR(_xll.qlSmileSectionVolatility($X22,$N22+AI$4%%)-$H22,AJ22)</f>
        <v>0</v>
      </c>
      <c r="AJ22" s="328">
        <f ca="1">IFERROR(_xll.qlSmileSectionVolatility($X22,$N22+AJ$4%%)-$H22,AK22)</f>
        <v>0</v>
      </c>
      <c r="AK22" s="328">
        <f ca="1">IFERROR(_xll.qlSmileSectionVolatility($X22,$N22+AK$4%%)-$H22,AL22)</f>
        <v>0</v>
      </c>
      <c r="AL22" s="328">
        <f ca="1">IFERROR(_xll.qlSmileSectionVolatility($X22,$N22+AL$4%%)-$H22,AM22)</f>
        <v>0</v>
      </c>
      <c r="AM22" s="328">
        <f ca="1">IFERROR(_xll.qlSmileSectionVolatility($X22,$N22+AM$4%%)-$H22,AN22)</f>
        <v>0</v>
      </c>
      <c r="AN22" s="328">
        <f ca="1">IFERROR(_xll.qlSmileSectionVolatility($X22,$N22+AN$4%%)-$H22,AO22)</f>
        <v>0</v>
      </c>
      <c r="AO22" s="328">
        <f ca="1">IFERROR(_xll.qlSmileSectionVolatility($X22,$N22+AO$4%%)-$H22,AP22)</f>
        <v>0</v>
      </c>
      <c r="AP22" s="328">
        <f ca="1">IFERROR(_xll.qlSmileSectionVolatility($X22,$N22+AP$4%%)-$H22,AQ22)</f>
        <v>0</v>
      </c>
      <c r="AQ22" s="328">
        <f ca="1">IFERROR(_xll.qlSmileSectionVolatility($X22,$N22+AQ$4%%)-$H22,AR22)</f>
        <v>0</v>
      </c>
      <c r="AR22" s="328">
        <f ca="1">IFERROR(_xll.qlSmileSectionVolatility($X22,$N22+AR$4%%)-$H22,AS22)</f>
        <v>0</v>
      </c>
      <c r="AS22" s="328">
        <f ca="1">IFERROR(_xll.qlSmileSectionVolatility($X22,$N22+AS$4%%)-$H22,AT22)</f>
        <v>0</v>
      </c>
      <c r="AT22" s="328">
        <f ca="1">IFERROR(_xll.qlSmileSectionVolatility($X22,$N22+AT$4%%)-$H22,AU22)</f>
        <v>0</v>
      </c>
      <c r="AU22" s="328">
        <f ca="1">IFERROR(_xll.qlSmileSectionVolatility($X22,$N22+AU$4%%)-$H22,AV22)</f>
        <v>0</v>
      </c>
      <c r="AV22" s="328">
        <f ca="1">IFERROR(_xll.qlSmileSectionVolatility($X22,$N22+AV$4%%)-$H22,AW22)</f>
        <v>0</v>
      </c>
      <c r="AW22" s="328">
        <f ca="1">IFERROR(_xll.qlSmileSectionVolatility($X22,$N22+AW$4%%)-$H22,AX22)</f>
        <v>0</v>
      </c>
      <c r="AX22" s="328">
        <f ca="1">IFERROR(_xll.qlSmileSectionVolatility($X22,$N22+AX$4%%)-$H22,AY22)</f>
        <v>0</v>
      </c>
      <c r="AY22" s="328">
        <f ca="1">IFERROR(_xll.qlSmileSectionVolatility($X22,$N22+AY$4%%)-$H22,AZ22)</f>
        <v>0</v>
      </c>
      <c r="AZ22" s="328">
        <f ca="1">IFERROR(_xll.qlSmileSectionVolatility($X22,$N22+AZ$4%%)-$H22,BA22)</f>
        <v>0</v>
      </c>
      <c r="BA22" s="328">
        <f ca="1">IFERROR(_xll.qlSmileSectionVolatility($X22,$N22+BA$4%%)-$H22,BB22)</f>
        <v>0</v>
      </c>
      <c r="BB22" s="328">
        <f ca="1">IFERROR(_xll.qlSmileSectionVolatility($X22,$N22+BB$4%%)-$H22,BC22)</f>
        <v>0</v>
      </c>
      <c r="BC22" s="328">
        <f ca="1">IFERROR(_xll.qlSmileSectionVolatility($X22,$N22+BC$4%%)-$H22,BD22)</f>
        <v>0</v>
      </c>
      <c r="BD22" s="328">
        <f ca="1">IFERROR(_xll.qlSmileSectionVolatility($X22,$N22+BD$4%%)-$H22,BE22)</f>
        <v>0</v>
      </c>
      <c r="BE22" s="328">
        <f ca="1">IFERROR(_xll.qlSmileSectionVolatility($X22,$N22+BE$4%%)-$H22,BF22)</f>
        <v>0</v>
      </c>
      <c r="BF22" s="328">
        <f ca="1">IFERROR(_xll.qlSmileSectionVolatility($X22,$N22+BF$4%%)-$H22,BG22)</f>
        <v>0</v>
      </c>
      <c r="BG22" s="328">
        <f ca="1">IFERROR(_xll.qlSmileSectionVolatility($X22,$N22+BG$4%%)-$H22,BH22)</f>
        <v>0</v>
      </c>
      <c r="BH22" s="328">
        <f ca="1">IFERROR(_xll.qlSmileSectionVolatility($X22,$N22+BH$4%%)-$H22,BI22)</f>
        <v>0</v>
      </c>
      <c r="BI22" s="328">
        <f ca="1">IFERROR(_xll.qlSmileSectionVolatility($X22,$N22+BI$4%%)-$H22,BJ22)</f>
        <v>0</v>
      </c>
      <c r="BJ22" s="328">
        <f ca="1">IFERROR(_xll.qlSmileSectionVolatility($X22,$N22+BJ$4%%)-$H22,BK22)</f>
        <v>0</v>
      </c>
      <c r="BK22" s="328">
        <f ca="1">IFERROR(_xll.qlSmileSectionVolatility($X22,$N22+BK$4%%)-$H22,BL22)</f>
        <v>0</v>
      </c>
      <c r="BL22" s="328">
        <f ca="1">IFERROR(_xll.qlSmileSectionVolatility($X22,$N22+BL$4%%)-$H22,BM22)</f>
        <v>0</v>
      </c>
      <c r="BM22" s="328">
        <f ca="1">IFERROR(_xll.qlSmileSectionVolatility($X22,$N22+BM$4%%)-$H22,BN22)</f>
        <v>0</v>
      </c>
      <c r="BN22" s="328">
        <f ca="1">IFERROR(_xll.qlSmileSectionVolatility($X22,$N22+BN$4%%)-$H22,BO22)</f>
        <v>0</v>
      </c>
      <c r="BO22" s="328">
        <f ca="1">IFERROR(_xll.qlSmileSectionVolatility($X22,$N22+BO$4%%)-$H22,BP22)</f>
        <v>0</v>
      </c>
      <c r="BP22" s="328">
        <f ca="1">IFERROR(_xll.qlSmileSectionVolatility($X22,$N22+BP$4%%)-$H22,BQ22)</f>
        <v>0</v>
      </c>
      <c r="BQ22" s="336">
        <f ca="1">IFERROR(_xll.qlSmileSectionVolatility($X22,$N22+BQ$4%%)-$H22,BR22)</f>
        <v>0</v>
      </c>
      <c r="BR22" s="296">
        <v>0</v>
      </c>
      <c r="BS22" s="327">
        <f ca="1">IFERROR(_xll.qlSmileSectionVolatility($X22,$N22+BS$4%%)-$H22,BR22)</f>
        <v>0</v>
      </c>
      <c r="BT22" s="328">
        <f ca="1">IFERROR(_xll.qlSmileSectionVolatility($X22,$N22+BT$4%%)-$H22,AG22)</f>
        <v>0</v>
      </c>
      <c r="BU22" s="328">
        <f ca="1">IFERROR(_xll.qlSmileSectionVolatility($X22,$N22+BU$4%%)-$H22,BT22)</f>
        <v>0</v>
      </c>
      <c r="BV22" s="328">
        <f ca="1">IFERROR(_xll.qlSmileSectionVolatility($X22,$N22+BV$4%%)-$H22,AI22)</f>
        <v>0</v>
      </c>
      <c r="BW22" s="328">
        <f ca="1">IFERROR(_xll.qlSmileSectionVolatility($X22,$N22+BW$4%%)-$H22,BV22)</f>
        <v>0</v>
      </c>
      <c r="BX22" s="328">
        <f ca="1">IFERROR(_xll.qlSmileSectionVolatility($X22,$N22+BX$4%%)-$H22,AK22)</f>
        <v>0</v>
      </c>
      <c r="BY22" s="328">
        <f ca="1">IFERROR(_xll.qlSmileSectionVolatility($X22,$N22+BY$4%%)-$H22,BX22)</f>
        <v>0</v>
      </c>
      <c r="BZ22" s="328">
        <f ca="1">IFERROR(_xll.qlSmileSectionVolatility($X22,$N22+BZ$4%%)-$H22,AM22)</f>
        <v>0</v>
      </c>
      <c r="CA22" s="328">
        <f ca="1">IFERROR(_xll.qlSmileSectionVolatility($X22,$N22+CA$4%%)-$H22,BZ22)</f>
        <v>0</v>
      </c>
      <c r="CB22" s="328">
        <f ca="1">IFERROR(_xll.qlSmileSectionVolatility($X22,$N22+CB$4%%)-$H22,AO22)</f>
        <v>0</v>
      </c>
      <c r="CC22" s="328">
        <f ca="1">IFERROR(_xll.qlSmileSectionVolatility($X22,$N22+CC$4%%)-$H22,CB22)</f>
        <v>0</v>
      </c>
      <c r="CD22" s="328">
        <f ca="1">IFERROR(_xll.qlSmileSectionVolatility($X22,$N22+CD$4%%)-$H22,AQ22)</f>
        <v>0</v>
      </c>
      <c r="CE22" s="328">
        <f ca="1">IFERROR(_xll.qlSmileSectionVolatility($X22,$N22+CE$4%%)-$H22,CD22)</f>
        <v>0</v>
      </c>
      <c r="CF22" s="328">
        <f ca="1">IFERROR(_xll.qlSmileSectionVolatility($X22,$N22+CF$4%%)-$H22,AS22)</f>
        <v>0</v>
      </c>
      <c r="CG22" s="328">
        <f ca="1">IFERROR(_xll.qlSmileSectionVolatility($X22,$N22+CG$4%%)-$H22,CF22)</f>
        <v>0</v>
      </c>
      <c r="CH22" s="328">
        <f ca="1">IFERROR(_xll.qlSmileSectionVolatility($X22,$N22+CH$4%%)-$H22,AU22)</f>
        <v>0</v>
      </c>
      <c r="CI22" s="328">
        <f ca="1">IFERROR(_xll.qlSmileSectionVolatility($X22,$N22+CI$4%%)-$H22,CH22)</f>
        <v>0</v>
      </c>
      <c r="CJ22" s="328">
        <f ca="1">IFERROR(_xll.qlSmileSectionVolatility($X22,$N22+CJ$4%%)-$H22,AW22)</f>
        <v>0</v>
      </c>
      <c r="CK22" s="328">
        <f ca="1">IFERROR(_xll.qlSmileSectionVolatility($X22,$N22+CK$4%%)-$H22,CJ22)</f>
        <v>0</v>
      </c>
      <c r="CL22" s="328">
        <f ca="1">IFERROR(_xll.qlSmileSectionVolatility($X22,$N22+CL$4%%)-$H22,AY22)</f>
        <v>0</v>
      </c>
      <c r="CM22" s="328">
        <f ca="1">IFERROR(_xll.qlSmileSectionVolatility($X22,$N22+CM$4%%)-$H22,CL22)</f>
        <v>0</v>
      </c>
      <c r="CN22" s="328">
        <f ca="1">IFERROR(_xll.qlSmileSectionVolatility($X22,$N22+CN$4%%)-$H22,BA22)</f>
        <v>0</v>
      </c>
      <c r="CO22" s="328">
        <f ca="1">IFERROR(_xll.qlSmileSectionVolatility($X22,$N22+CO$4%%)-$H22,CN22)</f>
        <v>0</v>
      </c>
      <c r="CP22" s="328">
        <f ca="1">IFERROR(_xll.qlSmileSectionVolatility($X22,$N22+CP$4%%)-$H22,BC22)</f>
        <v>0</v>
      </c>
      <c r="CQ22" s="328">
        <f ca="1">IFERROR(_xll.qlSmileSectionVolatility($X22,$N22+CQ$4%%)-$H22,CP22)</f>
        <v>0</v>
      </c>
      <c r="CR22" s="328">
        <f ca="1">IFERROR(_xll.qlSmileSectionVolatility($X22,$N22+CR$4%%)-$H22,BE22)</f>
        <v>0</v>
      </c>
      <c r="CS22" s="328">
        <f ca="1">IFERROR(_xll.qlSmileSectionVolatility($X22,$N22+CS$4%%)-$H22,CR22)</f>
        <v>0</v>
      </c>
      <c r="CT22" s="328">
        <f ca="1">IFERROR(_xll.qlSmileSectionVolatility($X22,$N22+CT$4%%)-$H22,BG22)</f>
        <v>0</v>
      </c>
      <c r="CU22" s="328">
        <f ca="1">IFERROR(_xll.qlSmileSectionVolatility($X22,$N22+CU$4%%)-$H22,CT22)</f>
        <v>0</v>
      </c>
      <c r="CV22" s="328">
        <f ca="1">IFERROR(_xll.qlSmileSectionVolatility($X22,$N22+CV$4%%)-$H22,BI22)</f>
        <v>0</v>
      </c>
      <c r="CW22" s="328">
        <f ca="1">IFERROR(_xll.qlSmileSectionVolatility($X22,$N22+CW$4%%)-$H22,CV22)</f>
        <v>0</v>
      </c>
      <c r="CX22" s="328">
        <f ca="1">IFERROR(_xll.qlSmileSectionVolatility($X22,$N22+CX$4%%)-$H22,BK22)</f>
        <v>0</v>
      </c>
      <c r="CY22" s="328">
        <f ca="1">IFERROR(_xll.qlSmileSectionVolatility($X22,$N22+CY$4%%)-$H22,CX22)</f>
        <v>0</v>
      </c>
      <c r="CZ22" s="328">
        <f ca="1">IFERROR(_xll.qlSmileSectionVolatility($X22,$N22+CZ$4%%)-$H22,BM22)</f>
        <v>0</v>
      </c>
      <c r="DA22" s="328">
        <f ca="1">IFERROR(_xll.qlSmileSectionVolatility($X22,$N22+DA$4%%)-$H22,CZ22)</f>
        <v>0</v>
      </c>
      <c r="DB22" s="328">
        <f ca="1">IFERROR(_xll.qlSmileSectionVolatility($X22,$N22+DB$4%%)-$H22,BO22)</f>
        <v>0</v>
      </c>
      <c r="DC22" s="328">
        <f ca="1">IFERROR(_xll.qlSmileSectionVolatility($X22,$N22+DC$4%%)-$H22,DB22)</f>
        <v>0</v>
      </c>
      <c r="DD22" s="328">
        <f ca="1">IFERROR(_xll.qlSmileSectionVolatility($X22,$N22+DD$4%%)-$H22,BQ22)</f>
        <v>0</v>
      </c>
      <c r="DE22" s="336" t="e">
        <f ca="1">IFERROR(_xll.qlSmileSectionVolatility($X22,$N22+DE$4%%)-$H22,#REF!)</f>
        <v>#REF!</v>
      </c>
      <c r="DG22" s="346"/>
      <c r="DH22" s="346"/>
      <c r="DI22" s="347"/>
      <c r="DJ22" s="347"/>
    </row>
    <row r="23" spans="2:114">
      <c r="B23" s="277" t="s">
        <v>58</v>
      </c>
      <c r="C23" s="278" t="s">
        <v>47</v>
      </c>
      <c r="D23" s="282" t="str">
        <f ca="1">IFERROR(VLOOKUP("EUR FWD PREM"&amp;D$4&amp;" "&amp;$B23&amp;$C23,SwaptionVolCalculation!$F:$AR,38,FALSE),"")</f>
        <v/>
      </c>
      <c r="E23" s="283" t="str">
        <f ca="1">IFERROR(VLOOKUP("EUR FWD PREM"&amp;E$4&amp;" "&amp;$B23&amp;$C23,SwaptionVolCalculation!$F:$AR,38,FALSE),"")</f>
        <v/>
      </c>
      <c r="F23" s="283" t="str">
        <f ca="1">IFERROR(VLOOKUP("EUR FWD PREM"&amp;F$4&amp;" "&amp;$B23&amp;$C23,SwaptionVolCalculation!$F:$AR,38,FALSE),"")</f>
        <v/>
      </c>
      <c r="G23" s="283" t="str">
        <f ca="1">IFERROR(VLOOKUP("EUR FWD PREM"&amp;G$4&amp;" "&amp;$B23&amp;$C23,SwaptionVolCalculation!$F:$AR,38,FALSE),"")</f>
        <v/>
      </c>
      <c r="H23" s="283" t="str">
        <f ca="1">IFERROR(VLOOKUP($B23&amp;$C23,SwaptionVolCalculation!$F:$AR,38,FALSE),"")</f>
        <v/>
      </c>
      <c r="I23" s="283" t="str">
        <f ca="1">IFERROR(VLOOKUP("EUR FWD PREM "&amp;I$4&amp;" "&amp;$B23&amp;$C23,SwaptionVolCalculation!$F:$AR,38,FALSE),"")</f>
        <v/>
      </c>
      <c r="J23" s="283" t="str">
        <f ca="1">IFERROR(VLOOKUP("EUR FWD PREM "&amp;J$4&amp;" "&amp;$B23&amp;$C23,SwaptionVolCalculation!$F:$AR,38,FALSE),"")</f>
        <v/>
      </c>
      <c r="K23" s="283" t="str">
        <f ca="1">IFERROR(VLOOKUP("EUR FWD PREM "&amp;K$4&amp;" "&amp;$B23&amp;$C23,SwaptionVolCalculation!$F:$AR,38,FALSE),"")</f>
        <v/>
      </c>
      <c r="L23" s="284" t="str">
        <f ca="1">IFERROR(VLOOKUP("EUR FWD PREM "&amp;L$4&amp;" "&amp;$B23&amp;$C23,SwaptionVolCalculation!$F:$AR,38,FALSE),"")</f>
        <v/>
      </c>
      <c r="M23" s="294">
        <f ca="1">IFERROR(VLOOKUP($B23&amp;$C23,SwaptionVolCalculation!$F:$AR,6,FALSE),"")</f>
        <v>42458</v>
      </c>
      <c r="N23" s="289" t="str">
        <f ca="1">IFERROR(VLOOKUP($B23&amp;$C23,SwaptionVolCalculation!$F:$AR,26,FALSE),"")</f>
        <v/>
      </c>
      <c r="O23" s="314">
        <v>9.8391079132561926E-2</v>
      </c>
      <c r="P23" s="297">
        <v>0.7</v>
      </c>
      <c r="Q23" s="296">
        <v>0.52389247650518078</v>
      </c>
      <c r="R23" s="296">
        <v>-0.18335563182566561</v>
      </c>
      <c r="S23" s="315" t="b">
        <v>0</v>
      </c>
      <c r="T23" s="315" t="b">
        <v>1</v>
      </c>
      <c r="U23" s="315" t="b">
        <v>0</v>
      </c>
      <c r="V23" s="315" t="b">
        <v>0</v>
      </c>
      <c r="W23" s="317">
        <v>0.01</v>
      </c>
      <c r="X23" s="327" t="e">
        <f t="array" aca="1" ref="X23" ca="1">_xll.qlSabrInterpolatedSmileSection(,M23,N23,shrinkTable(E$4:K$4,E23:K23,TRUE)%%,TRUE,H23,shrinkTable(E$4:K$4,E23:K23,FALSE)-H23,O23,P23,Q23,R23,S23,T23,U23,V23,,,,,W23,TRUE)</f>
        <v>#VALUE!</v>
      </c>
      <c r="Y23" s="328" t="e">
        <f ca="1">_xll.qlSabrInterpolatedSmileSectionAlpha(X23)</f>
        <v>#VALUE!</v>
      </c>
      <c r="Z23" s="328" t="e">
        <f ca="1">_xll.qlSabrInterpolatedSmileSectionBeta(X23)</f>
        <v>#VALUE!</v>
      </c>
      <c r="AA23" s="328" t="e">
        <f ca="1">_xll.qlSabrInterpolatedSmileSectionNu(X23)</f>
        <v>#VALUE!</v>
      </c>
      <c r="AB23" s="328" t="e">
        <f ca="1">_xll.qlSabrInterpolatedSmileSectionRho(X23)</f>
        <v>#VALUE!</v>
      </c>
      <c r="AC23" s="329" t="e">
        <f ca="1">_xll.qlSabrInterpolatedSmileSectionError(X23)</f>
        <v>#VALUE!</v>
      </c>
      <c r="AD23" s="330" t="e">
        <f ca="1">_xll.qlSabrInterpolatedSmileSectionMaxError(X23)</f>
        <v>#VALUE!</v>
      </c>
      <c r="AE23" s="327">
        <f ca="1">IFERROR(_xll.qlSmileSectionVolatility($X23,$N23+AE$4%%)-$H23,BO23)</f>
        <v>0</v>
      </c>
      <c r="AF23" s="328">
        <f ca="1">IFERROR(_xll.qlSmileSectionVolatility($X23,$N23+AF$4%%)-$H23,AG23)</f>
        <v>0</v>
      </c>
      <c r="AG23" s="328">
        <f ca="1">IFERROR(_xll.qlSmileSectionVolatility($X23,$N23+AG$4%%)-$H23,AH23)</f>
        <v>0</v>
      </c>
      <c r="AH23" s="328">
        <f ca="1">IFERROR(_xll.qlSmileSectionVolatility($X23,$N23+AH$4%%)-$H23,AI23)</f>
        <v>0</v>
      </c>
      <c r="AI23" s="328">
        <f ca="1">IFERROR(_xll.qlSmileSectionVolatility($X23,$N23+AI$4%%)-$H23,AJ23)</f>
        <v>0</v>
      </c>
      <c r="AJ23" s="328">
        <f ca="1">IFERROR(_xll.qlSmileSectionVolatility($X23,$N23+AJ$4%%)-$H23,AK23)</f>
        <v>0</v>
      </c>
      <c r="AK23" s="328">
        <f ca="1">IFERROR(_xll.qlSmileSectionVolatility($X23,$N23+AK$4%%)-$H23,AL23)</f>
        <v>0</v>
      </c>
      <c r="AL23" s="328">
        <f ca="1">IFERROR(_xll.qlSmileSectionVolatility($X23,$N23+AL$4%%)-$H23,AM23)</f>
        <v>0</v>
      </c>
      <c r="AM23" s="328">
        <f ca="1">IFERROR(_xll.qlSmileSectionVolatility($X23,$N23+AM$4%%)-$H23,AN23)</f>
        <v>0</v>
      </c>
      <c r="AN23" s="328">
        <f ca="1">IFERROR(_xll.qlSmileSectionVolatility($X23,$N23+AN$4%%)-$H23,AO23)</f>
        <v>0</v>
      </c>
      <c r="AO23" s="328">
        <f ca="1">IFERROR(_xll.qlSmileSectionVolatility($X23,$N23+AO$4%%)-$H23,AP23)</f>
        <v>0</v>
      </c>
      <c r="AP23" s="328">
        <f ca="1">IFERROR(_xll.qlSmileSectionVolatility($X23,$N23+AP$4%%)-$H23,AQ23)</f>
        <v>0</v>
      </c>
      <c r="AQ23" s="328">
        <f ca="1">IFERROR(_xll.qlSmileSectionVolatility($X23,$N23+AQ$4%%)-$H23,AR23)</f>
        <v>0</v>
      </c>
      <c r="AR23" s="328">
        <f ca="1">IFERROR(_xll.qlSmileSectionVolatility($X23,$N23+AR$4%%)-$H23,AS23)</f>
        <v>0</v>
      </c>
      <c r="AS23" s="328">
        <f ca="1">IFERROR(_xll.qlSmileSectionVolatility($X23,$N23+AS$4%%)-$H23,AT23)</f>
        <v>0</v>
      </c>
      <c r="AT23" s="328">
        <f ca="1">IFERROR(_xll.qlSmileSectionVolatility($X23,$N23+AT$4%%)-$H23,AU23)</f>
        <v>0</v>
      </c>
      <c r="AU23" s="328">
        <f ca="1">IFERROR(_xll.qlSmileSectionVolatility($X23,$N23+AU$4%%)-$H23,AV23)</f>
        <v>0</v>
      </c>
      <c r="AV23" s="328">
        <f ca="1">IFERROR(_xll.qlSmileSectionVolatility($X23,$N23+AV$4%%)-$H23,AW23)</f>
        <v>0</v>
      </c>
      <c r="AW23" s="328">
        <f ca="1">IFERROR(_xll.qlSmileSectionVolatility($X23,$N23+AW$4%%)-$H23,AX23)</f>
        <v>0</v>
      </c>
      <c r="AX23" s="328">
        <f ca="1">IFERROR(_xll.qlSmileSectionVolatility($X23,$N23+AX$4%%)-$H23,AY23)</f>
        <v>0</v>
      </c>
      <c r="AY23" s="328">
        <f ca="1">IFERROR(_xll.qlSmileSectionVolatility($X23,$N23+AY$4%%)-$H23,AZ23)</f>
        <v>0</v>
      </c>
      <c r="AZ23" s="328">
        <f ca="1">IFERROR(_xll.qlSmileSectionVolatility($X23,$N23+AZ$4%%)-$H23,BA23)</f>
        <v>0</v>
      </c>
      <c r="BA23" s="328">
        <f ca="1">IFERROR(_xll.qlSmileSectionVolatility($X23,$N23+BA$4%%)-$H23,BB23)</f>
        <v>0</v>
      </c>
      <c r="BB23" s="328">
        <f ca="1">IFERROR(_xll.qlSmileSectionVolatility($X23,$N23+BB$4%%)-$H23,BC23)</f>
        <v>0</v>
      </c>
      <c r="BC23" s="328">
        <f ca="1">IFERROR(_xll.qlSmileSectionVolatility($X23,$N23+BC$4%%)-$H23,BD23)</f>
        <v>0</v>
      </c>
      <c r="BD23" s="328">
        <f ca="1">IFERROR(_xll.qlSmileSectionVolatility($X23,$N23+BD$4%%)-$H23,BE23)</f>
        <v>0</v>
      </c>
      <c r="BE23" s="328">
        <f ca="1">IFERROR(_xll.qlSmileSectionVolatility($X23,$N23+BE$4%%)-$H23,BF23)</f>
        <v>0</v>
      </c>
      <c r="BF23" s="328">
        <f ca="1">IFERROR(_xll.qlSmileSectionVolatility($X23,$N23+BF$4%%)-$H23,BG23)</f>
        <v>0</v>
      </c>
      <c r="BG23" s="328">
        <f ca="1">IFERROR(_xll.qlSmileSectionVolatility($X23,$N23+BG$4%%)-$H23,BH23)</f>
        <v>0</v>
      </c>
      <c r="BH23" s="328">
        <f ca="1">IFERROR(_xll.qlSmileSectionVolatility($X23,$N23+BH$4%%)-$H23,BI23)</f>
        <v>0</v>
      </c>
      <c r="BI23" s="328">
        <f ca="1">IFERROR(_xll.qlSmileSectionVolatility($X23,$N23+BI$4%%)-$H23,BJ23)</f>
        <v>0</v>
      </c>
      <c r="BJ23" s="328">
        <f ca="1">IFERROR(_xll.qlSmileSectionVolatility($X23,$N23+BJ$4%%)-$H23,BK23)</f>
        <v>0</v>
      </c>
      <c r="BK23" s="328">
        <f ca="1">IFERROR(_xll.qlSmileSectionVolatility($X23,$N23+BK$4%%)-$H23,BL23)</f>
        <v>0</v>
      </c>
      <c r="BL23" s="328">
        <f ca="1">IFERROR(_xll.qlSmileSectionVolatility($X23,$N23+BL$4%%)-$H23,BM23)</f>
        <v>0</v>
      </c>
      <c r="BM23" s="328">
        <f ca="1">IFERROR(_xll.qlSmileSectionVolatility($X23,$N23+BM$4%%)-$H23,BN23)</f>
        <v>0</v>
      </c>
      <c r="BN23" s="328">
        <f ca="1">IFERROR(_xll.qlSmileSectionVolatility($X23,$N23+BN$4%%)-$H23,BO23)</f>
        <v>0</v>
      </c>
      <c r="BO23" s="328">
        <f ca="1">IFERROR(_xll.qlSmileSectionVolatility($X23,$N23+BO$4%%)-$H23,BP23)</f>
        <v>0</v>
      </c>
      <c r="BP23" s="328">
        <f ca="1">IFERROR(_xll.qlSmileSectionVolatility($X23,$N23+BP$4%%)-$H23,BQ23)</f>
        <v>0</v>
      </c>
      <c r="BQ23" s="336">
        <f ca="1">IFERROR(_xll.qlSmileSectionVolatility($X23,$N23+BQ$4%%)-$H23,BR23)</f>
        <v>0</v>
      </c>
      <c r="BR23" s="296">
        <v>0</v>
      </c>
      <c r="BS23" s="327">
        <f ca="1">IFERROR(_xll.qlSmileSectionVolatility($X23,$N23+BS$4%%)-$H23,BR23)</f>
        <v>0</v>
      </c>
      <c r="BT23" s="328">
        <f ca="1">IFERROR(_xll.qlSmileSectionVolatility($X23,$N23+BT$4%%)-$H23,AG23)</f>
        <v>0</v>
      </c>
      <c r="BU23" s="328">
        <f ca="1">IFERROR(_xll.qlSmileSectionVolatility($X23,$N23+BU$4%%)-$H23,BT23)</f>
        <v>0</v>
      </c>
      <c r="BV23" s="328">
        <f ca="1">IFERROR(_xll.qlSmileSectionVolatility($X23,$N23+BV$4%%)-$H23,AI23)</f>
        <v>0</v>
      </c>
      <c r="BW23" s="328">
        <f ca="1">IFERROR(_xll.qlSmileSectionVolatility($X23,$N23+BW$4%%)-$H23,BV23)</f>
        <v>0</v>
      </c>
      <c r="BX23" s="328">
        <f ca="1">IFERROR(_xll.qlSmileSectionVolatility($X23,$N23+BX$4%%)-$H23,AK23)</f>
        <v>0</v>
      </c>
      <c r="BY23" s="328">
        <f ca="1">IFERROR(_xll.qlSmileSectionVolatility($X23,$N23+BY$4%%)-$H23,BX23)</f>
        <v>0</v>
      </c>
      <c r="BZ23" s="328">
        <f ca="1">IFERROR(_xll.qlSmileSectionVolatility($X23,$N23+BZ$4%%)-$H23,AM23)</f>
        <v>0</v>
      </c>
      <c r="CA23" s="328">
        <f ca="1">IFERROR(_xll.qlSmileSectionVolatility($X23,$N23+CA$4%%)-$H23,BZ23)</f>
        <v>0</v>
      </c>
      <c r="CB23" s="328">
        <f ca="1">IFERROR(_xll.qlSmileSectionVolatility($X23,$N23+CB$4%%)-$H23,AO23)</f>
        <v>0</v>
      </c>
      <c r="CC23" s="328">
        <f ca="1">IFERROR(_xll.qlSmileSectionVolatility($X23,$N23+CC$4%%)-$H23,CB23)</f>
        <v>0</v>
      </c>
      <c r="CD23" s="328">
        <f ca="1">IFERROR(_xll.qlSmileSectionVolatility($X23,$N23+CD$4%%)-$H23,AQ23)</f>
        <v>0</v>
      </c>
      <c r="CE23" s="328">
        <f ca="1">IFERROR(_xll.qlSmileSectionVolatility($X23,$N23+CE$4%%)-$H23,CD23)</f>
        <v>0</v>
      </c>
      <c r="CF23" s="328">
        <f ca="1">IFERROR(_xll.qlSmileSectionVolatility($X23,$N23+CF$4%%)-$H23,AS23)</f>
        <v>0</v>
      </c>
      <c r="CG23" s="328">
        <f ca="1">IFERROR(_xll.qlSmileSectionVolatility($X23,$N23+CG$4%%)-$H23,CF23)</f>
        <v>0</v>
      </c>
      <c r="CH23" s="328">
        <f ca="1">IFERROR(_xll.qlSmileSectionVolatility($X23,$N23+CH$4%%)-$H23,AU23)</f>
        <v>0</v>
      </c>
      <c r="CI23" s="328">
        <f ca="1">IFERROR(_xll.qlSmileSectionVolatility($X23,$N23+CI$4%%)-$H23,CH23)</f>
        <v>0</v>
      </c>
      <c r="CJ23" s="328">
        <f ca="1">IFERROR(_xll.qlSmileSectionVolatility($X23,$N23+CJ$4%%)-$H23,AW23)</f>
        <v>0</v>
      </c>
      <c r="CK23" s="328">
        <f ca="1">IFERROR(_xll.qlSmileSectionVolatility($X23,$N23+CK$4%%)-$H23,CJ23)</f>
        <v>0</v>
      </c>
      <c r="CL23" s="328">
        <f ca="1">IFERROR(_xll.qlSmileSectionVolatility($X23,$N23+CL$4%%)-$H23,AY23)</f>
        <v>0</v>
      </c>
      <c r="CM23" s="328">
        <f ca="1">IFERROR(_xll.qlSmileSectionVolatility($X23,$N23+CM$4%%)-$H23,CL23)</f>
        <v>0</v>
      </c>
      <c r="CN23" s="328">
        <f ca="1">IFERROR(_xll.qlSmileSectionVolatility($X23,$N23+CN$4%%)-$H23,BA23)</f>
        <v>0</v>
      </c>
      <c r="CO23" s="328">
        <f ca="1">IFERROR(_xll.qlSmileSectionVolatility($X23,$N23+CO$4%%)-$H23,CN23)</f>
        <v>0</v>
      </c>
      <c r="CP23" s="328">
        <f ca="1">IFERROR(_xll.qlSmileSectionVolatility($X23,$N23+CP$4%%)-$H23,BC23)</f>
        <v>0</v>
      </c>
      <c r="CQ23" s="328">
        <f ca="1">IFERROR(_xll.qlSmileSectionVolatility($X23,$N23+CQ$4%%)-$H23,CP23)</f>
        <v>0</v>
      </c>
      <c r="CR23" s="328">
        <f ca="1">IFERROR(_xll.qlSmileSectionVolatility($X23,$N23+CR$4%%)-$H23,BE23)</f>
        <v>0</v>
      </c>
      <c r="CS23" s="328">
        <f ca="1">IFERROR(_xll.qlSmileSectionVolatility($X23,$N23+CS$4%%)-$H23,CR23)</f>
        <v>0</v>
      </c>
      <c r="CT23" s="328">
        <f ca="1">IFERROR(_xll.qlSmileSectionVolatility($X23,$N23+CT$4%%)-$H23,BG23)</f>
        <v>0</v>
      </c>
      <c r="CU23" s="328">
        <f ca="1">IFERROR(_xll.qlSmileSectionVolatility($X23,$N23+CU$4%%)-$H23,CT23)</f>
        <v>0</v>
      </c>
      <c r="CV23" s="328">
        <f ca="1">IFERROR(_xll.qlSmileSectionVolatility($X23,$N23+CV$4%%)-$H23,BI23)</f>
        <v>0</v>
      </c>
      <c r="CW23" s="328">
        <f ca="1">IFERROR(_xll.qlSmileSectionVolatility($X23,$N23+CW$4%%)-$H23,CV23)</f>
        <v>0</v>
      </c>
      <c r="CX23" s="328">
        <f ca="1">IFERROR(_xll.qlSmileSectionVolatility($X23,$N23+CX$4%%)-$H23,BK23)</f>
        <v>0</v>
      </c>
      <c r="CY23" s="328">
        <f ca="1">IFERROR(_xll.qlSmileSectionVolatility($X23,$N23+CY$4%%)-$H23,CX23)</f>
        <v>0</v>
      </c>
      <c r="CZ23" s="328">
        <f ca="1">IFERROR(_xll.qlSmileSectionVolatility($X23,$N23+CZ$4%%)-$H23,BM23)</f>
        <v>0</v>
      </c>
      <c r="DA23" s="328">
        <f ca="1">IFERROR(_xll.qlSmileSectionVolatility($X23,$N23+DA$4%%)-$H23,CZ23)</f>
        <v>0</v>
      </c>
      <c r="DB23" s="328">
        <f ca="1">IFERROR(_xll.qlSmileSectionVolatility($X23,$N23+DB$4%%)-$H23,BO23)</f>
        <v>0</v>
      </c>
      <c r="DC23" s="328">
        <f ca="1">IFERROR(_xll.qlSmileSectionVolatility($X23,$N23+DC$4%%)-$H23,DB23)</f>
        <v>0</v>
      </c>
      <c r="DD23" s="328">
        <f ca="1">IFERROR(_xll.qlSmileSectionVolatility($X23,$N23+DD$4%%)-$H23,BQ23)</f>
        <v>0</v>
      </c>
      <c r="DE23" s="336" t="e">
        <f ca="1">IFERROR(_xll.qlSmileSectionVolatility($X23,$N23+DE$4%%)-$H23,#REF!)</f>
        <v>#REF!</v>
      </c>
      <c r="DG23" s="346"/>
      <c r="DH23" s="346"/>
      <c r="DI23" s="347"/>
      <c r="DJ23" s="347"/>
    </row>
    <row r="24" spans="2:114">
      <c r="B24" s="277" t="s">
        <v>58</v>
      </c>
      <c r="C24" s="278" t="s">
        <v>48</v>
      </c>
      <c r="D24" s="282" t="str">
        <f ca="1">IFERROR(VLOOKUP("EUR FWD PREM"&amp;D$4&amp;" "&amp;$B24&amp;$C24,SwaptionVolCalculation!$F:$AR,38,FALSE),"")</f>
        <v/>
      </c>
      <c r="E24" s="283" t="str">
        <f ca="1">IFERROR(VLOOKUP("EUR FWD PREM"&amp;E$4&amp;" "&amp;$B24&amp;$C24,SwaptionVolCalculation!$F:$AR,38,FALSE),"")</f>
        <v/>
      </c>
      <c r="F24" s="283" t="str">
        <f ca="1">IFERROR(VLOOKUP("EUR FWD PREM"&amp;F$4&amp;" "&amp;$B24&amp;$C24,SwaptionVolCalculation!$F:$AR,38,FALSE),"")</f>
        <v/>
      </c>
      <c r="G24" s="283" t="str">
        <f ca="1">IFERROR(VLOOKUP("EUR FWD PREM"&amp;G$4&amp;" "&amp;$B24&amp;$C24,SwaptionVolCalculation!$F:$AR,38,FALSE),"")</f>
        <v/>
      </c>
      <c r="H24" s="283" t="str">
        <f ca="1">IFERROR(VLOOKUP($B24&amp;$C24,SwaptionVolCalculation!$F:$AR,38,FALSE),"")</f>
        <v/>
      </c>
      <c r="I24" s="283" t="str">
        <f ca="1">IFERROR(VLOOKUP("EUR FWD PREM "&amp;I$4&amp;" "&amp;$B24&amp;$C24,SwaptionVolCalculation!$F:$AR,38,FALSE),"")</f>
        <v/>
      </c>
      <c r="J24" s="283" t="str">
        <f ca="1">IFERROR(VLOOKUP("EUR FWD PREM "&amp;J$4&amp;" "&amp;$B24&amp;$C24,SwaptionVolCalculation!$F:$AR,38,FALSE),"")</f>
        <v/>
      </c>
      <c r="K24" s="283" t="str">
        <f ca="1">IFERROR(VLOOKUP("EUR FWD PREM "&amp;K$4&amp;" "&amp;$B24&amp;$C24,SwaptionVolCalculation!$F:$AR,38,FALSE),"")</f>
        <v/>
      </c>
      <c r="L24" s="284" t="str">
        <f ca="1">IFERROR(VLOOKUP("EUR FWD PREM "&amp;L$4&amp;" "&amp;$B24&amp;$C24,SwaptionVolCalculation!$F:$AR,38,FALSE),"")</f>
        <v/>
      </c>
      <c r="M24" s="294">
        <f ca="1">IFERROR(VLOOKUP($B24&amp;$C24,SwaptionVolCalculation!$F:$AR,6,FALSE),"")</f>
        <v>42458</v>
      </c>
      <c r="N24" s="289" t="str">
        <f ca="1">IFERROR(VLOOKUP($B24&amp;$C24,SwaptionVolCalculation!$F:$AR,26,FALSE),"")</f>
        <v/>
      </c>
      <c r="O24" s="314">
        <v>9.8869109279357353E-2</v>
      </c>
      <c r="P24" s="297">
        <v>0.7</v>
      </c>
      <c r="Q24" s="296">
        <v>0.57955931243745906</v>
      </c>
      <c r="R24" s="296">
        <v>-0.22666719721141759</v>
      </c>
      <c r="S24" s="315" t="b">
        <v>0</v>
      </c>
      <c r="T24" s="315" t="b">
        <v>1</v>
      </c>
      <c r="U24" s="315" t="b">
        <v>0</v>
      </c>
      <c r="V24" s="315" t="b">
        <v>0</v>
      </c>
      <c r="W24" s="317">
        <v>0.01</v>
      </c>
      <c r="X24" s="327" t="e">
        <f t="array" aca="1" ref="X24" ca="1">_xll.qlSabrInterpolatedSmileSection(,M24,N24,shrinkTable(E$4:K$4,E24:K24,TRUE)%%,TRUE,H24,shrinkTable(E$4:K$4,E24:K24,FALSE)-H24,O24,P24,Q24,R24,S24,T24,U24,V24,,,,,W24,TRUE)</f>
        <v>#VALUE!</v>
      </c>
      <c r="Y24" s="328" t="e">
        <f ca="1">_xll.qlSabrInterpolatedSmileSectionAlpha(X24)</f>
        <v>#VALUE!</v>
      </c>
      <c r="Z24" s="328" t="e">
        <f ca="1">_xll.qlSabrInterpolatedSmileSectionBeta(X24)</f>
        <v>#VALUE!</v>
      </c>
      <c r="AA24" s="328" t="e">
        <f ca="1">_xll.qlSabrInterpolatedSmileSectionNu(X24)</f>
        <v>#VALUE!</v>
      </c>
      <c r="AB24" s="328" t="e">
        <f ca="1">_xll.qlSabrInterpolatedSmileSectionRho(X24)</f>
        <v>#VALUE!</v>
      </c>
      <c r="AC24" s="329" t="e">
        <f ca="1">_xll.qlSabrInterpolatedSmileSectionError(X24)</f>
        <v>#VALUE!</v>
      </c>
      <c r="AD24" s="330" t="e">
        <f ca="1">_xll.qlSabrInterpolatedSmileSectionMaxError(X24)</f>
        <v>#VALUE!</v>
      </c>
      <c r="AE24" s="327">
        <f ca="1">IFERROR(_xll.qlSmileSectionVolatility($X24,$N24+AE$4%%)-$H24,BO24)</f>
        <v>0</v>
      </c>
      <c r="AF24" s="328">
        <f ca="1">IFERROR(_xll.qlSmileSectionVolatility($X24,$N24+AF$4%%)-$H24,AG24)</f>
        <v>0</v>
      </c>
      <c r="AG24" s="328">
        <f ca="1">IFERROR(_xll.qlSmileSectionVolatility($X24,$N24+AG$4%%)-$H24,AH24)</f>
        <v>0</v>
      </c>
      <c r="AH24" s="328">
        <f ca="1">IFERROR(_xll.qlSmileSectionVolatility($X24,$N24+AH$4%%)-$H24,AI24)</f>
        <v>0</v>
      </c>
      <c r="AI24" s="328">
        <f ca="1">IFERROR(_xll.qlSmileSectionVolatility($X24,$N24+AI$4%%)-$H24,AJ24)</f>
        <v>0</v>
      </c>
      <c r="AJ24" s="328">
        <f ca="1">IFERROR(_xll.qlSmileSectionVolatility($X24,$N24+AJ$4%%)-$H24,AK24)</f>
        <v>0</v>
      </c>
      <c r="AK24" s="328">
        <f ca="1">IFERROR(_xll.qlSmileSectionVolatility($X24,$N24+AK$4%%)-$H24,AL24)</f>
        <v>0</v>
      </c>
      <c r="AL24" s="328">
        <f ca="1">IFERROR(_xll.qlSmileSectionVolatility($X24,$N24+AL$4%%)-$H24,AM24)</f>
        <v>0</v>
      </c>
      <c r="AM24" s="328">
        <f ca="1">IFERROR(_xll.qlSmileSectionVolatility($X24,$N24+AM$4%%)-$H24,AN24)</f>
        <v>0</v>
      </c>
      <c r="AN24" s="328">
        <f ca="1">IFERROR(_xll.qlSmileSectionVolatility($X24,$N24+AN$4%%)-$H24,AO24)</f>
        <v>0</v>
      </c>
      <c r="AO24" s="328">
        <f ca="1">IFERROR(_xll.qlSmileSectionVolatility($X24,$N24+AO$4%%)-$H24,AP24)</f>
        <v>0</v>
      </c>
      <c r="AP24" s="328">
        <f ca="1">IFERROR(_xll.qlSmileSectionVolatility($X24,$N24+AP$4%%)-$H24,AQ24)</f>
        <v>0</v>
      </c>
      <c r="AQ24" s="328">
        <f ca="1">IFERROR(_xll.qlSmileSectionVolatility($X24,$N24+AQ$4%%)-$H24,AR24)</f>
        <v>0</v>
      </c>
      <c r="AR24" s="328">
        <f ca="1">IFERROR(_xll.qlSmileSectionVolatility($X24,$N24+AR$4%%)-$H24,AS24)</f>
        <v>0</v>
      </c>
      <c r="AS24" s="328">
        <f ca="1">IFERROR(_xll.qlSmileSectionVolatility($X24,$N24+AS$4%%)-$H24,AT24)</f>
        <v>0</v>
      </c>
      <c r="AT24" s="328">
        <f ca="1">IFERROR(_xll.qlSmileSectionVolatility($X24,$N24+AT$4%%)-$H24,AU24)</f>
        <v>0</v>
      </c>
      <c r="AU24" s="328">
        <f ca="1">IFERROR(_xll.qlSmileSectionVolatility($X24,$N24+AU$4%%)-$H24,AV24)</f>
        <v>0</v>
      </c>
      <c r="AV24" s="328">
        <f ca="1">IFERROR(_xll.qlSmileSectionVolatility($X24,$N24+AV$4%%)-$H24,AW24)</f>
        <v>0</v>
      </c>
      <c r="AW24" s="328">
        <f ca="1">IFERROR(_xll.qlSmileSectionVolatility($X24,$N24+AW$4%%)-$H24,AX24)</f>
        <v>0</v>
      </c>
      <c r="AX24" s="328">
        <f ca="1">IFERROR(_xll.qlSmileSectionVolatility($X24,$N24+AX$4%%)-$H24,AY24)</f>
        <v>0</v>
      </c>
      <c r="AY24" s="328">
        <f ca="1">IFERROR(_xll.qlSmileSectionVolatility($X24,$N24+AY$4%%)-$H24,AZ24)</f>
        <v>0</v>
      </c>
      <c r="AZ24" s="328">
        <f ca="1">IFERROR(_xll.qlSmileSectionVolatility($X24,$N24+AZ$4%%)-$H24,BA24)</f>
        <v>0</v>
      </c>
      <c r="BA24" s="328">
        <f ca="1">IFERROR(_xll.qlSmileSectionVolatility($X24,$N24+BA$4%%)-$H24,BB24)</f>
        <v>0</v>
      </c>
      <c r="BB24" s="328">
        <f ca="1">IFERROR(_xll.qlSmileSectionVolatility($X24,$N24+BB$4%%)-$H24,BC24)</f>
        <v>0</v>
      </c>
      <c r="BC24" s="328">
        <f ca="1">IFERROR(_xll.qlSmileSectionVolatility($X24,$N24+BC$4%%)-$H24,BD24)</f>
        <v>0</v>
      </c>
      <c r="BD24" s="328">
        <f ca="1">IFERROR(_xll.qlSmileSectionVolatility($X24,$N24+BD$4%%)-$H24,BE24)</f>
        <v>0</v>
      </c>
      <c r="BE24" s="328">
        <f ca="1">IFERROR(_xll.qlSmileSectionVolatility($X24,$N24+BE$4%%)-$H24,BF24)</f>
        <v>0</v>
      </c>
      <c r="BF24" s="328">
        <f ca="1">IFERROR(_xll.qlSmileSectionVolatility($X24,$N24+BF$4%%)-$H24,BG24)</f>
        <v>0</v>
      </c>
      <c r="BG24" s="328">
        <f ca="1">IFERROR(_xll.qlSmileSectionVolatility($X24,$N24+BG$4%%)-$H24,BH24)</f>
        <v>0</v>
      </c>
      <c r="BH24" s="328">
        <f ca="1">IFERROR(_xll.qlSmileSectionVolatility($X24,$N24+BH$4%%)-$H24,BI24)</f>
        <v>0</v>
      </c>
      <c r="BI24" s="328">
        <f ca="1">IFERROR(_xll.qlSmileSectionVolatility($X24,$N24+BI$4%%)-$H24,BJ24)</f>
        <v>0</v>
      </c>
      <c r="BJ24" s="328">
        <f ca="1">IFERROR(_xll.qlSmileSectionVolatility($X24,$N24+BJ$4%%)-$H24,BK24)</f>
        <v>0</v>
      </c>
      <c r="BK24" s="328">
        <f ca="1">IFERROR(_xll.qlSmileSectionVolatility($X24,$N24+BK$4%%)-$H24,BL24)</f>
        <v>0</v>
      </c>
      <c r="BL24" s="328">
        <f ca="1">IFERROR(_xll.qlSmileSectionVolatility($X24,$N24+BL$4%%)-$H24,BM24)</f>
        <v>0</v>
      </c>
      <c r="BM24" s="328">
        <f ca="1">IFERROR(_xll.qlSmileSectionVolatility($X24,$N24+BM$4%%)-$H24,BN24)</f>
        <v>0</v>
      </c>
      <c r="BN24" s="328">
        <f ca="1">IFERROR(_xll.qlSmileSectionVolatility($X24,$N24+BN$4%%)-$H24,BO24)</f>
        <v>0</v>
      </c>
      <c r="BO24" s="328">
        <f ca="1">IFERROR(_xll.qlSmileSectionVolatility($X24,$N24+BO$4%%)-$H24,BP24)</f>
        <v>0</v>
      </c>
      <c r="BP24" s="328">
        <f ca="1">IFERROR(_xll.qlSmileSectionVolatility($X24,$N24+BP$4%%)-$H24,BQ24)</f>
        <v>0</v>
      </c>
      <c r="BQ24" s="336">
        <f ca="1">IFERROR(_xll.qlSmileSectionVolatility($X24,$N24+BQ$4%%)-$H24,BR24)</f>
        <v>0</v>
      </c>
      <c r="BR24" s="296">
        <v>0</v>
      </c>
      <c r="BS24" s="327">
        <f ca="1">IFERROR(_xll.qlSmileSectionVolatility($X24,$N24+BS$4%%)-$H24,BR24)</f>
        <v>0</v>
      </c>
      <c r="BT24" s="328">
        <f ca="1">IFERROR(_xll.qlSmileSectionVolatility($X24,$N24+BT$4%%)-$H24,AG24)</f>
        <v>0</v>
      </c>
      <c r="BU24" s="328">
        <f ca="1">IFERROR(_xll.qlSmileSectionVolatility($X24,$N24+BU$4%%)-$H24,BT24)</f>
        <v>0</v>
      </c>
      <c r="BV24" s="328">
        <f ca="1">IFERROR(_xll.qlSmileSectionVolatility($X24,$N24+BV$4%%)-$H24,AI24)</f>
        <v>0</v>
      </c>
      <c r="BW24" s="328">
        <f ca="1">IFERROR(_xll.qlSmileSectionVolatility($X24,$N24+BW$4%%)-$H24,BV24)</f>
        <v>0</v>
      </c>
      <c r="BX24" s="328">
        <f ca="1">IFERROR(_xll.qlSmileSectionVolatility($X24,$N24+BX$4%%)-$H24,AK24)</f>
        <v>0</v>
      </c>
      <c r="BY24" s="328">
        <f ca="1">IFERROR(_xll.qlSmileSectionVolatility($X24,$N24+BY$4%%)-$H24,BX24)</f>
        <v>0</v>
      </c>
      <c r="BZ24" s="328">
        <f ca="1">IFERROR(_xll.qlSmileSectionVolatility($X24,$N24+BZ$4%%)-$H24,AM24)</f>
        <v>0</v>
      </c>
      <c r="CA24" s="328">
        <f ca="1">IFERROR(_xll.qlSmileSectionVolatility($X24,$N24+CA$4%%)-$H24,BZ24)</f>
        <v>0</v>
      </c>
      <c r="CB24" s="328">
        <f ca="1">IFERROR(_xll.qlSmileSectionVolatility($X24,$N24+CB$4%%)-$H24,AO24)</f>
        <v>0</v>
      </c>
      <c r="CC24" s="328">
        <f ca="1">IFERROR(_xll.qlSmileSectionVolatility($X24,$N24+CC$4%%)-$H24,CB24)</f>
        <v>0</v>
      </c>
      <c r="CD24" s="328">
        <f ca="1">IFERROR(_xll.qlSmileSectionVolatility($X24,$N24+CD$4%%)-$H24,AQ24)</f>
        <v>0</v>
      </c>
      <c r="CE24" s="328">
        <f ca="1">IFERROR(_xll.qlSmileSectionVolatility($X24,$N24+CE$4%%)-$H24,CD24)</f>
        <v>0</v>
      </c>
      <c r="CF24" s="328">
        <f ca="1">IFERROR(_xll.qlSmileSectionVolatility($X24,$N24+CF$4%%)-$H24,AS24)</f>
        <v>0</v>
      </c>
      <c r="CG24" s="328">
        <f ca="1">IFERROR(_xll.qlSmileSectionVolatility($X24,$N24+CG$4%%)-$H24,CF24)</f>
        <v>0</v>
      </c>
      <c r="CH24" s="328">
        <f ca="1">IFERROR(_xll.qlSmileSectionVolatility($X24,$N24+CH$4%%)-$H24,AU24)</f>
        <v>0</v>
      </c>
      <c r="CI24" s="328">
        <f ca="1">IFERROR(_xll.qlSmileSectionVolatility($X24,$N24+CI$4%%)-$H24,CH24)</f>
        <v>0</v>
      </c>
      <c r="CJ24" s="328">
        <f ca="1">IFERROR(_xll.qlSmileSectionVolatility($X24,$N24+CJ$4%%)-$H24,AW24)</f>
        <v>0</v>
      </c>
      <c r="CK24" s="328">
        <f ca="1">IFERROR(_xll.qlSmileSectionVolatility($X24,$N24+CK$4%%)-$H24,CJ24)</f>
        <v>0</v>
      </c>
      <c r="CL24" s="328">
        <f ca="1">IFERROR(_xll.qlSmileSectionVolatility($X24,$N24+CL$4%%)-$H24,AY24)</f>
        <v>0</v>
      </c>
      <c r="CM24" s="328">
        <f ca="1">IFERROR(_xll.qlSmileSectionVolatility($X24,$N24+CM$4%%)-$H24,CL24)</f>
        <v>0</v>
      </c>
      <c r="CN24" s="328">
        <f ca="1">IFERROR(_xll.qlSmileSectionVolatility($X24,$N24+CN$4%%)-$H24,BA24)</f>
        <v>0</v>
      </c>
      <c r="CO24" s="328">
        <f ca="1">IFERROR(_xll.qlSmileSectionVolatility($X24,$N24+CO$4%%)-$H24,CN24)</f>
        <v>0</v>
      </c>
      <c r="CP24" s="328">
        <f ca="1">IFERROR(_xll.qlSmileSectionVolatility($X24,$N24+CP$4%%)-$H24,BC24)</f>
        <v>0</v>
      </c>
      <c r="CQ24" s="328">
        <f ca="1">IFERROR(_xll.qlSmileSectionVolatility($X24,$N24+CQ$4%%)-$H24,CP24)</f>
        <v>0</v>
      </c>
      <c r="CR24" s="328">
        <f ca="1">IFERROR(_xll.qlSmileSectionVolatility($X24,$N24+CR$4%%)-$H24,BE24)</f>
        <v>0</v>
      </c>
      <c r="CS24" s="328">
        <f ca="1">IFERROR(_xll.qlSmileSectionVolatility($X24,$N24+CS$4%%)-$H24,CR24)</f>
        <v>0</v>
      </c>
      <c r="CT24" s="328">
        <f ca="1">IFERROR(_xll.qlSmileSectionVolatility($X24,$N24+CT$4%%)-$H24,BG24)</f>
        <v>0</v>
      </c>
      <c r="CU24" s="328">
        <f ca="1">IFERROR(_xll.qlSmileSectionVolatility($X24,$N24+CU$4%%)-$H24,CT24)</f>
        <v>0</v>
      </c>
      <c r="CV24" s="328">
        <f ca="1">IFERROR(_xll.qlSmileSectionVolatility($X24,$N24+CV$4%%)-$H24,BI24)</f>
        <v>0</v>
      </c>
      <c r="CW24" s="328">
        <f ca="1">IFERROR(_xll.qlSmileSectionVolatility($X24,$N24+CW$4%%)-$H24,CV24)</f>
        <v>0</v>
      </c>
      <c r="CX24" s="328">
        <f ca="1">IFERROR(_xll.qlSmileSectionVolatility($X24,$N24+CX$4%%)-$H24,BK24)</f>
        <v>0</v>
      </c>
      <c r="CY24" s="328">
        <f ca="1">IFERROR(_xll.qlSmileSectionVolatility($X24,$N24+CY$4%%)-$H24,CX24)</f>
        <v>0</v>
      </c>
      <c r="CZ24" s="328">
        <f ca="1">IFERROR(_xll.qlSmileSectionVolatility($X24,$N24+CZ$4%%)-$H24,BM24)</f>
        <v>0</v>
      </c>
      <c r="DA24" s="328">
        <f ca="1">IFERROR(_xll.qlSmileSectionVolatility($X24,$N24+DA$4%%)-$H24,CZ24)</f>
        <v>0</v>
      </c>
      <c r="DB24" s="328">
        <f ca="1">IFERROR(_xll.qlSmileSectionVolatility($X24,$N24+DB$4%%)-$H24,BO24)</f>
        <v>0</v>
      </c>
      <c r="DC24" s="328">
        <f ca="1">IFERROR(_xll.qlSmileSectionVolatility($X24,$N24+DC$4%%)-$H24,DB24)</f>
        <v>0</v>
      </c>
      <c r="DD24" s="328">
        <f ca="1">IFERROR(_xll.qlSmileSectionVolatility($X24,$N24+DD$4%%)-$H24,BQ24)</f>
        <v>0</v>
      </c>
      <c r="DE24" s="336" t="e">
        <f ca="1">IFERROR(_xll.qlSmileSectionVolatility($X24,$N24+DE$4%%)-$H24,#REF!)</f>
        <v>#REF!</v>
      </c>
      <c r="DG24" s="346"/>
      <c r="DH24" s="346"/>
      <c r="DI24" s="347"/>
      <c r="DJ24" s="347"/>
    </row>
    <row r="25" spans="2:114">
      <c r="B25" s="273" t="s">
        <v>58</v>
      </c>
      <c r="C25" s="274" t="s">
        <v>50</v>
      </c>
      <c r="D25" s="285" t="str">
        <f ca="1">IFERROR(VLOOKUP("EUR FWD PREM"&amp;D$4&amp;" "&amp;$B25&amp;$C25,SwaptionVolCalculation!$F:$AR,38,FALSE),"")</f>
        <v/>
      </c>
      <c r="E25" s="286" t="str">
        <f ca="1">IFERROR(VLOOKUP("EUR FWD PREM"&amp;E$4&amp;" "&amp;$B25&amp;$C25,SwaptionVolCalculation!$F:$AR,38,FALSE),"")</f>
        <v/>
      </c>
      <c r="F25" s="286" t="str">
        <f ca="1">IFERROR(VLOOKUP("EUR FWD PREM"&amp;F$4&amp;" "&amp;$B25&amp;$C25,SwaptionVolCalculation!$F:$AR,38,FALSE),"")</f>
        <v/>
      </c>
      <c r="G25" s="286" t="str">
        <f ca="1">IFERROR(VLOOKUP("EUR FWD PREM"&amp;G$4&amp;" "&amp;$B25&amp;$C25,SwaptionVolCalculation!$F:$AR,38,FALSE),"")</f>
        <v/>
      </c>
      <c r="H25" s="286" t="str">
        <f ca="1">IFERROR(VLOOKUP($B25&amp;$C25,SwaptionVolCalculation!$F:$AR,38,FALSE),"")</f>
        <v/>
      </c>
      <c r="I25" s="286" t="str">
        <f ca="1">IFERROR(VLOOKUP("EUR FWD PREM "&amp;I$4&amp;" "&amp;$B25&amp;$C25,SwaptionVolCalculation!$F:$AR,38,FALSE),"")</f>
        <v/>
      </c>
      <c r="J25" s="286" t="str">
        <f ca="1">IFERROR(VLOOKUP("EUR FWD PREM "&amp;J$4&amp;" "&amp;$B25&amp;$C25,SwaptionVolCalculation!$F:$AR,38,FALSE),"")</f>
        <v/>
      </c>
      <c r="K25" s="286" t="str">
        <f ca="1">IFERROR(VLOOKUP("EUR FWD PREM "&amp;K$4&amp;" "&amp;$B25&amp;$C25,SwaptionVolCalculation!$F:$AR,38,FALSE),"")</f>
        <v/>
      </c>
      <c r="L25" s="287" t="str">
        <f ca="1">IFERROR(VLOOKUP("EUR FWD PREM "&amp;L$4&amp;" "&amp;$B25&amp;$C25,SwaptionVolCalculation!$F:$AR,38,FALSE),"")</f>
        <v/>
      </c>
      <c r="M25" s="295">
        <f ca="1">IFERROR(VLOOKUP($B25&amp;$C25,SwaptionVolCalculation!$F:$AR,6,FALSE),"")</f>
        <v>42458</v>
      </c>
      <c r="N25" s="290" t="str">
        <f ca="1">IFERROR(VLOOKUP($B25&amp;$C25,SwaptionVolCalculation!$F:$AR,26,FALSE),"")</f>
        <v/>
      </c>
      <c r="O25" s="318">
        <v>0.10121723684964171</v>
      </c>
      <c r="P25" s="319">
        <v>0.7</v>
      </c>
      <c r="Q25" s="320">
        <v>0.4447251545375886</v>
      </c>
      <c r="R25" s="320">
        <v>-0.41038764291142488</v>
      </c>
      <c r="S25" s="321" t="b">
        <v>0</v>
      </c>
      <c r="T25" s="321" t="b">
        <v>1</v>
      </c>
      <c r="U25" s="321" t="b">
        <v>0</v>
      </c>
      <c r="V25" s="321" t="b">
        <v>0</v>
      </c>
      <c r="W25" s="322">
        <v>0.01</v>
      </c>
      <c r="X25" s="331" t="e">
        <f t="array" aca="1" ref="X25" ca="1">_xll.qlSabrInterpolatedSmileSection(,M25,N25,shrinkTable(E$4:K$4,E25:K25,TRUE)%%,TRUE,H25,shrinkTable(E$4:K$4,E25:K25,FALSE)-H25,O25,P25,Q25,R25,S25,T25,U25,V25,,,,,W25,TRUE)</f>
        <v>#VALUE!</v>
      </c>
      <c r="Y25" s="332" t="e">
        <f ca="1">_xll.qlSabrInterpolatedSmileSectionAlpha(X25)</f>
        <v>#VALUE!</v>
      </c>
      <c r="Z25" s="332" t="e">
        <f ca="1">_xll.qlSabrInterpolatedSmileSectionBeta(X25)</f>
        <v>#VALUE!</v>
      </c>
      <c r="AA25" s="332" t="e">
        <f ca="1">_xll.qlSabrInterpolatedSmileSectionNu(X25)</f>
        <v>#VALUE!</v>
      </c>
      <c r="AB25" s="332" t="e">
        <f ca="1">_xll.qlSabrInterpolatedSmileSectionRho(X25)</f>
        <v>#VALUE!</v>
      </c>
      <c r="AC25" s="333" t="e">
        <f ca="1">_xll.qlSabrInterpolatedSmileSectionError(X25)</f>
        <v>#VALUE!</v>
      </c>
      <c r="AD25" s="334" t="e">
        <f ca="1">_xll.qlSabrInterpolatedSmileSectionMaxError(X25)</f>
        <v>#VALUE!</v>
      </c>
      <c r="AE25" s="331">
        <f ca="1">IFERROR(_xll.qlSmileSectionVolatility($X25,$N25+AE$4%%)-$H25,BO25)</f>
        <v>0</v>
      </c>
      <c r="AF25" s="332">
        <f ca="1">IFERROR(_xll.qlSmileSectionVolatility($X25,$N25+AF$4%%)-$H25,AG25)</f>
        <v>0</v>
      </c>
      <c r="AG25" s="332">
        <f ca="1">IFERROR(_xll.qlSmileSectionVolatility($X25,$N25+AG$4%%)-$H25,AH25)</f>
        <v>0</v>
      </c>
      <c r="AH25" s="332">
        <f ca="1">IFERROR(_xll.qlSmileSectionVolatility($X25,$N25+AH$4%%)-$H25,AI25)</f>
        <v>0</v>
      </c>
      <c r="AI25" s="332">
        <f ca="1">IFERROR(_xll.qlSmileSectionVolatility($X25,$N25+AI$4%%)-$H25,AJ25)</f>
        <v>0</v>
      </c>
      <c r="AJ25" s="332">
        <f ca="1">IFERROR(_xll.qlSmileSectionVolatility($X25,$N25+AJ$4%%)-$H25,AK25)</f>
        <v>0</v>
      </c>
      <c r="AK25" s="332">
        <f ca="1">IFERROR(_xll.qlSmileSectionVolatility($X25,$N25+AK$4%%)-$H25,AL25)</f>
        <v>0</v>
      </c>
      <c r="AL25" s="332">
        <f ca="1">IFERROR(_xll.qlSmileSectionVolatility($X25,$N25+AL$4%%)-$H25,AM25)</f>
        <v>0</v>
      </c>
      <c r="AM25" s="332">
        <f ca="1">IFERROR(_xll.qlSmileSectionVolatility($X25,$N25+AM$4%%)-$H25,AN25)</f>
        <v>0</v>
      </c>
      <c r="AN25" s="332">
        <f ca="1">IFERROR(_xll.qlSmileSectionVolatility($X25,$N25+AN$4%%)-$H25,AO25)</f>
        <v>0</v>
      </c>
      <c r="AO25" s="332">
        <f ca="1">IFERROR(_xll.qlSmileSectionVolatility($X25,$N25+AO$4%%)-$H25,AP25)</f>
        <v>0</v>
      </c>
      <c r="AP25" s="332">
        <f ca="1">IFERROR(_xll.qlSmileSectionVolatility($X25,$N25+AP$4%%)-$H25,AQ25)</f>
        <v>0</v>
      </c>
      <c r="AQ25" s="332">
        <f ca="1">IFERROR(_xll.qlSmileSectionVolatility($X25,$N25+AQ$4%%)-$H25,AR25)</f>
        <v>0</v>
      </c>
      <c r="AR25" s="332">
        <f ca="1">IFERROR(_xll.qlSmileSectionVolatility($X25,$N25+AR$4%%)-$H25,AS25)</f>
        <v>0</v>
      </c>
      <c r="AS25" s="332">
        <f ca="1">IFERROR(_xll.qlSmileSectionVolatility($X25,$N25+AS$4%%)-$H25,AT25)</f>
        <v>0</v>
      </c>
      <c r="AT25" s="332">
        <f ca="1">IFERROR(_xll.qlSmileSectionVolatility($X25,$N25+AT$4%%)-$H25,AU25)</f>
        <v>0</v>
      </c>
      <c r="AU25" s="332">
        <f ca="1">IFERROR(_xll.qlSmileSectionVolatility($X25,$N25+AU$4%%)-$H25,AV25)</f>
        <v>0</v>
      </c>
      <c r="AV25" s="332">
        <f ca="1">IFERROR(_xll.qlSmileSectionVolatility($X25,$N25+AV$4%%)-$H25,AW25)</f>
        <v>0</v>
      </c>
      <c r="AW25" s="332">
        <f ca="1">IFERROR(_xll.qlSmileSectionVolatility($X25,$N25+AW$4%%)-$H25,AX25)</f>
        <v>0</v>
      </c>
      <c r="AX25" s="332">
        <f ca="1">IFERROR(_xll.qlSmileSectionVolatility($X25,$N25+AX$4%%)-$H25,AY25)</f>
        <v>0</v>
      </c>
      <c r="AY25" s="332">
        <f ca="1">IFERROR(_xll.qlSmileSectionVolatility($X25,$N25+AY$4%%)-$H25,AZ25)</f>
        <v>0</v>
      </c>
      <c r="AZ25" s="332">
        <f ca="1">IFERROR(_xll.qlSmileSectionVolatility($X25,$N25+AZ$4%%)-$H25,BA25)</f>
        <v>0</v>
      </c>
      <c r="BA25" s="332">
        <f ca="1">IFERROR(_xll.qlSmileSectionVolatility($X25,$N25+BA$4%%)-$H25,BB25)</f>
        <v>0</v>
      </c>
      <c r="BB25" s="332">
        <f ca="1">IFERROR(_xll.qlSmileSectionVolatility($X25,$N25+BB$4%%)-$H25,BC25)</f>
        <v>0</v>
      </c>
      <c r="BC25" s="332">
        <f ca="1">IFERROR(_xll.qlSmileSectionVolatility($X25,$N25+BC$4%%)-$H25,BD25)</f>
        <v>0</v>
      </c>
      <c r="BD25" s="332">
        <f ca="1">IFERROR(_xll.qlSmileSectionVolatility($X25,$N25+BD$4%%)-$H25,BE25)</f>
        <v>0</v>
      </c>
      <c r="BE25" s="332">
        <f ca="1">IFERROR(_xll.qlSmileSectionVolatility($X25,$N25+BE$4%%)-$H25,BF25)</f>
        <v>0</v>
      </c>
      <c r="BF25" s="332">
        <f ca="1">IFERROR(_xll.qlSmileSectionVolatility($X25,$N25+BF$4%%)-$H25,BG25)</f>
        <v>0</v>
      </c>
      <c r="BG25" s="332">
        <f ca="1">IFERROR(_xll.qlSmileSectionVolatility($X25,$N25+BG$4%%)-$H25,BH25)</f>
        <v>0</v>
      </c>
      <c r="BH25" s="332">
        <f ca="1">IFERROR(_xll.qlSmileSectionVolatility($X25,$N25+BH$4%%)-$H25,BI25)</f>
        <v>0</v>
      </c>
      <c r="BI25" s="332">
        <f ca="1">IFERROR(_xll.qlSmileSectionVolatility($X25,$N25+BI$4%%)-$H25,BJ25)</f>
        <v>0</v>
      </c>
      <c r="BJ25" s="332">
        <f ca="1">IFERROR(_xll.qlSmileSectionVolatility($X25,$N25+BJ$4%%)-$H25,BK25)</f>
        <v>0</v>
      </c>
      <c r="BK25" s="332">
        <f ca="1">IFERROR(_xll.qlSmileSectionVolatility($X25,$N25+BK$4%%)-$H25,BL25)</f>
        <v>0</v>
      </c>
      <c r="BL25" s="332">
        <f ca="1">IFERROR(_xll.qlSmileSectionVolatility($X25,$N25+BL$4%%)-$H25,BM25)</f>
        <v>0</v>
      </c>
      <c r="BM25" s="332">
        <f ca="1">IFERROR(_xll.qlSmileSectionVolatility($X25,$N25+BM$4%%)-$H25,BN25)</f>
        <v>0</v>
      </c>
      <c r="BN25" s="332">
        <f ca="1">IFERROR(_xll.qlSmileSectionVolatility($X25,$N25+BN$4%%)-$H25,BO25)</f>
        <v>0</v>
      </c>
      <c r="BO25" s="332">
        <f ca="1">IFERROR(_xll.qlSmileSectionVolatility($X25,$N25+BO$4%%)-$H25,BP25)</f>
        <v>0</v>
      </c>
      <c r="BP25" s="332">
        <f ca="1">IFERROR(_xll.qlSmileSectionVolatility($X25,$N25+BP$4%%)-$H25,BQ25)</f>
        <v>0</v>
      </c>
      <c r="BQ25" s="337">
        <f ca="1">IFERROR(_xll.qlSmileSectionVolatility($X25,$N25+BQ$4%%)-$H25,BR25)</f>
        <v>0</v>
      </c>
      <c r="BR25" s="320">
        <v>0</v>
      </c>
      <c r="BS25" s="331">
        <f ca="1">IFERROR(_xll.qlSmileSectionVolatility($X25,$N25+BS$4%%)-$H25,BR25)</f>
        <v>0</v>
      </c>
      <c r="BT25" s="332">
        <f ca="1">IFERROR(_xll.qlSmileSectionVolatility($X25,$N25+BT$4%%)-$H25,AG25)</f>
        <v>0</v>
      </c>
      <c r="BU25" s="332">
        <f ca="1">IFERROR(_xll.qlSmileSectionVolatility($X25,$N25+BU$4%%)-$H25,BT25)</f>
        <v>0</v>
      </c>
      <c r="BV25" s="332">
        <f ca="1">IFERROR(_xll.qlSmileSectionVolatility($X25,$N25+BV$4%%)-$H25,AI25)</f>
        <v>0</v>
      </c>
      <c r="BW25" s="332">
        <f ca="1">IFERROR(_xll.qlSmileSectionVolatility($X25,$N25+BW$4%%)-$H25,BV25)</f>
        <v>0</v>
      </c>
      <c r="BX25" s="332">
        <f ca="1">IFERROR(_xll.qlSmileSectionVolatility($X25,$N25+BX$4%%)-$H25,AK25)</f>
        <v>0</v>
      </c>
      <c r="BY25" s="332">
        <f ca="1">IFERROR(_xll.qlSmileSectionVolatility($X25,$N25+BY$4%%)-$H25,BX25)</f>
        <v>0</v>
      </c>
      <c r="BZ25" s="332">
        <f ca="1">IFERROR(_xll.qlSmileSectionVolatility($X25,$N25+BZ$4%%)-$H25,AM25)</f>
        <v>0</v>
      </c>
      <c r="CA25" s="332">
        <f ca="1">IFERROR(_xll.qlSmileSectionVolatility($X25,$N25+CA$4%%)-$H25,BZ25)</f>
        <v>0</v>
      </c>
      <c r="CB25" s="332">
        <f ca="1">IFERROR(_xll.qlSmileSectionVolatility($X25,$N25+CB$4%%)-$H25,AO25)</f>
        <v>0</v>
      </c>
      <c r="CC25" s="332">
        <f ca="1">IFERROR(_xll.qlSmileSectionVolatility($X25,$N25+CC$4%%)-$H25,CB25)</f>
        <v>0</v>
      </c>
      <c r="CD25" s="332">
        <f ca="1">IFERROR(_xll.qlSmileSectionVolatility($X25,$N25+CD$4%%)-$H25,AQ25)</f>
        <v>0</v>
      </c>
      <c r="CE25" s="332">
        <f ca="1">IFERROR(_xll.qlSmileSectionVolatility($X25,$N25+CE$4%%)-$H25,CD25)</f>
        <v>0</v>
      </c>
      <c r="CF25" s="332">
        <f ca="1">IFERROR(_xll.qlSmileSectionVolatility($X25,$N25+CF$4%%)-$H25,AS25)</f>
        <v>0</v>
      </c>
      <c r="CG25" s="332">
        <f ca="1">IFERROR(_xll.qlSmileSectionVolatility($X25,$N25+CG$4%%)-$H25,CF25)</f>
        <v>0</v>
      </c>
      <c r="CH25" s="332">
        <f ca="1">IFERROR(_xll.qlSmileSectionVolatility($X25,$N25+CH$4%%)-$H25,AU25)</f>
        <v>0</v>
      </c>
      <c r="CI25" s="332">
        <f ca="1">IFERROR(_xll.qlSmileSectionVolatility($X25,$N25+CI$4%%)-$H25,CH25)</f>
        <v>0</v>
      </c>
      <c r="CJ25" s="332">
        <f ca="1">IFERROR(_xll.qlSmileSectionVolatility($X25,$N25+CJ$4%%)-$H25,AW25)</f>
        <v>0</v>
      </c>
      <c r="CK25" s="332">
        <f ca="1">IFERROR(_xll.qlSmileSectionVolatility($X25,$N25+CK$4%%)-$H25,CJ25)</f>
        <v>0</v>
      </c>
      <c r="CL25" s="332">
        <f ca="1">IFERROR(_xll.qlSmileSectionVolatility($X25,$N25+CL$4%%)-$H25,AY25)</f>
        <v>0</v>
      </c>
      <c r="CM25" s="332">
        <f ca="1">IFERROR(_xll.qlSmileSectionVolatility($X25,$N25+CM$4%%)-$H25,CL25)</f>
        <v>0</v>
      </c>
      <c r="CN25" s="332">
        <f ca="1">IFERROR(_xll.qlSmileSectionVolatility($X25,$N25+CN$4%%)-$H25,BA25)</f>
        <v>0</v>
      </c>
      <c r="CO25" s="332">
        <f ca="1">IFERROR(_xll.qlSmileSectionVolatility($X25,$N25+CO$4%%)-$H25,CN25)</f>
        <v>0</v>
      </c>
      <c r="CP25" s="332">
        <f ca="1">IFERROR(_xll.qlSmileSectionVolatility($X25,$N25+CP$4%%)-$H25,BC25)</f>
        <v>0</v>
      </c>
      <c r="CQ25" s="332">
        <f ca="1">IFERROR(_xll.qlSmileSectionVolatility($X25,$N25+CQ$4%%)-$H25,CP25)</f>
        <v>0</v>
      </c>
      <c r="CR25" s="332">
        <f ca="1">IFERROR(_xll.qlSmileSectionVolatility($X25,$N25+CR$4%%)-$H25,BE25)</f>
        <v>0</v>
      </c>
      <c r="CS25" s="332">
        <f ca="1">IFERROR(_xll.qlSmileSectionVolatility($X25,$N25+CS$4%%)-$H25,CR25)</f>
        <v>0</v>
      </c>
      <c r="CT25" s="332">
        <f ca="1">IFERROR(_xll.qlSmileSectionVolatility($X25,$N25+CT$4%%)-$H25,BG25)</f>
        <v>0</v>
      </c>
      <c r="CU25" s="332">
        <f ca="1">IFERROR(_xll.qlSmileSectionVolatility($X25,$N25+CU$4%%)-$H25,CT25)</f>
        <v>0</v>
      </c>
      <c r="CV25" s="332">
        <f ca="1">IFERROR(_xll.qlSmileSectionVolatility($X25,$N25+CV$4%%)-$H25,BI25)</f>
        <v>0</v>
      </c>
      <c r="CW25" s="332">
        <f ca="1">IFERROR(_xll.qlSmileSectionVolatility($X25,$N25+CW$4%%)-$H25,CV25)</f>
        <v>0</v>
      </c>
      <c r="CX25" s="332">
        <f ca="1">IFERROR(_xll.qlSmileSectionVolatility($X25,$N25+CX$4%%)-$H25,BK25)</f>
        <v>0</v>
      </c>
      <c r="CY25" s="332">
        <f ca="1">IFERROR(_xll.qlSmileSectionVolatility($X25,$N25+CY$4%%)-$H25,CX25)</f>
        <v>0</v>
      </c>
      <c r="CZ25" s="332">
        <f ca="1">IFERROR(_xll.qlSmileSectionVolatility($X25,$N25+CZ$4%%)-$H25,BM25)</f>
        <v>0</v>
      </c>
      <c r="DA25" s="332">
        <f ca="1">IFERROR(_xll.qlSmileSectionVolatility($X25,$N25+DA$4%%)-$H25,CZ25)</f>
        <v>0</v>
      </c>
      <c r="DB25" s="332">
        <f ca="1">IFERROR(_xll.qlSmileSectionVolatility($X25,$N25+DB$4%%)-$H25,BO25)</f>
        <v>0</v>
      </c>
      <c r="DC25" s="332">
        <f ca="1">IFERROR(_xll.qlSmileSectionVolatility($X25,$N25+DC$4%%)-$H25,DB25)</f>
        <v>0</v>
      </c>
      <c r="DD25" s="332">
        <f ca="1">IFERROR(_xll.qlSmileSectionVolatility($X25,$N25+DD$4%%)-$H25,BQ25)</f>
        <v>0</v>
      </c>
      <c r="DE25" s="337" t="e">
        <f ca="1">IFERROR(_xll.qlSmileSectionVolatility($X25,$N25+DE$4%%)-$H25,#REF!)</f>
        <v>#REF!</v>
      </c>
      <c r="DG25" s="346"/>
      <c r="DH25" s="346"/>
      <c r="DI25" s="347"/>
      <c r="DJ25" s="347"/>
    </row>
    <row r="26" spans="2:114">
      <c r="B26" s="271" t="s">
        <v>41</v>
      </c>
      <c r="C26" s="272" t="s">
        <v>41</v>
      </c>
      <c r="D26" s="279" t="str">
        <f ca="1">IFERROR(VLOOKUP("EUR FWD PREM"&amp;D$4&amp;" "&amp;$B26&amp;$C26,SwaptionVolCalculation!$F:$AR,38,FALSE),"")</f>
        <v/>
      </c>
      <c r="E26" s="280" t="str">
        <f ca="1">IFERROR(VLOOKUP("EUR FWD PREM"&amp;E$4&amp;" "&amp;$B26&amp;$C26,SwaptionVolCalculation!$F:$AR,38,FALSE),"")</f>
        <v/>
      </c>
      <c r="F26" s="280" t="str">
        <f ca="1">IFERROR(VLOOKUP("EUR FWD PREM"&amp;F$4&amp;" "&amp;$B26&amp;$C26,SwaptionVolCalculation!$F:$AR,38,FALSE),"")</f>
        <v/>
      </c>
      <c r="G26" s="280" t="str">
        <f ca="1">IFERROR(VLOOKUP("EUR FWD PREM"&amp;G$4&amp;" "&amp;$B26&amp;$C26,SwaptionVolCalculation!$F:$AR,38,FALSE),"")</f>
        <v/>
      </c>
      <c r="H26" s="280" t="str">
        <f ca="1">IFERROR(VLOOKUP($B26&amp;$C26,SwaptionVolCalculation!$F:$AR,38,FALSE),"")</f>
        <v/>
      </c>
      <c r="I26" s="280" t="str">
        <f ca="1">IFERROR(VLOOKUP("EUR FWD PREM "&amp;I$4&amp;" "&amp;$B26&amp;$C26,SwaptionVolCalculation!$F:$AR,38,FALSE),"")</f>
        <v/>
      </c>
      <c r="J26" s="280" t="str">
        <f ca="1">IFERROR(VLOOKUP("EUR FWD PREM "&amp;J$4&amp;" "&amp;$B26&amp;$C26,SwaptionVolCalculation!$F:$AR,38,FALSE),"")</f>
        <v/>
      </c>
      <c r="K26" s="280" t="str">
        <f ca="1">IFERROR(VLOOKUP("EUR FWD PREM "&amp;K$4&amp;" "&amp;$B26&amp;$C26,SwaptionVolCalculation!$F:$AR,38,FALSE),"")</f>
        <v/>
      </c>
      <c r="L26" s="281" t="str">
        <f ca="1">IFERROR(VLOOKUP("EUR FWD PREM "&amp;L$4&amp;" "&amp;$B26&amp;$C26,SwaptionVolCalculation!$F:$AR,38,FALSE),"")</f>
        <v/>
      </c>
      <c r="M26" s="293">
        <f ca="1">IFERROR(VLOOKUP($B26&amp;$C26,SwaptionVolCalculation!$F:$AR,6,FALSE),"")</f>
        <v>42642</v>
      </c>
      <c r="N26" s="288" t="str">
        <f ca="1">IFERROR(VLOOKUP($B26&amp;$C26,SwaptionVolCalculation!$F:$AR,26,FALSE),"")</f>
        <v/>
      </c>
      <c r="O26" s="308">
        <v>5.9799511892850786E-2</v>
      </c>
      <c r="P26" s="309">
        <v>0.7</v>
      </c>
      <c r="Q26" s="310">
        <v>0.7548468108110411</v>
      </c>
      <c r="R26" s="310">
        <v>4.8879077834021512E-2</v>
      </c>
      <c r="S26" s="311" t="b">
        <v>0</v>
      </c>
      <c r="T26" s="311" t="b">
        <v>1</v>
      </c>
      <c r="U26" s="311" t="b">
        <v>0</v>
      </c>
      <c r="V26" s="311" t="b">
        <v>0</v>
      </c>
      <c r="W26" s="313">
        <v>0.01</v>
      </c>
      <c r="X26" s="323" t="e">
        <f t="array" aca="1" ref="X26" ca="1">_xll.qlSabrInterpolatedSmileSection(,M26,N26,shrinkTable(E$4:K$4,E26:K26,TRUE)%%,TRUE,H26,shrinkTable(E$4:K$4,E26:K26,FALSE)-H26,O26,P26,Q26,R26,S26,T26,U26,V26,,,,,W26,TRUE)</f>
        <v>#VALUE!</v>
      </c>
      <c r="Y26" s="324" t="e">
        <f ca="1">_xll.qlSabrInterpolatedSmileSectionAlpha(X26)</f>
        <v>#VALUE!</v>
      </c>
      <c r="Z26" s="324" t="e">
        <f ca="1">_xll.qlSabrInterpolatedSmileSectionBeta(X26)</f>
        <v>#VALUE!</v>
      </c>
      <c r="AA26" s="324" t="e">
        <f ca="1">_xll.qlSabrInterpolatedSmileSectionNu(X26)</f>
        <v>#VALUE!</v>
      </c>
      <c r="AB26" s="324" t="e">
        <f ca="1">_xll.qlSabrInterpolatedSmileSectionRho(X26)</f>
        <v>#VALUE!</v>
      </c>
      <c r="AC26" s="325" t="e">
        <f ca="1">_xll.qlSabrInterpolatedSmileSectionError(X26)</f>
        <v>#VALUE!</v>
      </c>
      <c r="AD26" s="326" t="e">
        <f ca="1">_xll.qlSabrInterpolatedSmileSectionMaxError(X26)</f>
        <v>#VALUE!</v>
      </c>
      <c r="AE26" s="323">
        <f ca="1">IFERROR(_xll.qlSmileSectionVolatility($X26,$N26+AE$4%%)-$H26,BO26)</f>
        <v>0</v>
      </c>
      <c r="AF26" s="324">
        <f ca="1">IFERROR(_xll.qlSmileSectionVolatility($X26,$N26+AF$4%%)-$H26,AG26)</f>
        <v>0</v>
      </c>
      <c r="AG26" s="324">
        <f ca="1">IFERROR(_xll.qlSmileSectionVolatility($X26,$N26+AG$4%%)-$H26,AH26)</f>
        <v>0</v>
      </c>
      <c r="AH26" s="324">
        <f ca="1">IFERROR(_xll.qlSmileSectionVolatility($X26,$N26+AH$4%%)-$H26,AI26)</f>
        <v>0</v>
      </c>
      <c r="AI26" s="324">
        <f ca="1">IFERROR(_xll.qlSmileSectionVolatility($X26,$N26+AI$4%%)-$H26,AJ26)</f>
        <v>0</v>
      </c>
      <c r="AJ26" s="324">
        <f ca="1">IFERROR(_xll.qlSmileSectionVolatility($X26,$N26+AJ$4%%)-$H26,AK26)</f>
        <v>0</v>
      </c>
      <c r="AK26" s="324">
        <f ca="1">IFERROR(_xll.qlSmileSectionVolatility($X26,$N26+AK$4%%)-$H26,AL26)</f>
        <v>0</v>
      </c>
      <c r="AL26" s="324">
        <f ca="1">IFERROR(_xll.qlSmileSectionVolatility($X26,$N26+AL$4%%)-$H26,AM26)</f>
        <v>0</v>
      </c>
      <c r="AM26" s="324">
        <f ca="1">IFERROR(_xll.qlSmileSectionVolatility($X26,$N26+AM$4%%)-$H26,AN26)</f>
        <v>0</v>
      </c>
      <c r="AN26" s="324">
        <f ca="1">IFERROR(_xll.qlSmileSectionVolatility($X26,$N26+AN$4%%)-$H26,AO26)</f>
        <v>0</v>
      </c>
      <c r="AO26" s="324">
        <f ca="1">IFERROR(_xll.qlSmileSectionVolatility($X26,$N26+AO$4%%)-$H26,AP26)</f>
        <v>0</v>
      </c>
      <c r="AP26" s="324">
        <f ca="1">IFERROR(_xll.qlSmileSectionVolatility($X26,$N26+AP$4%%)-$H26,AQ26)</f>
        <v>0</v>
      </c>
      <c r="AQ26" s="324">
        <f ca="1">IFERROR(_xll.qlSmileSectionVolatility($X26,$N26+AQ$4%%)-$H26,AR26)</f>
        <v>0</v>
      </c>
      <c r="AR26" s="324">
        <f ca="1">IFERROR(_xll.qlSmileSectionVolatility($X26,$N26+AR$4%%)-$H26,AS26)</f>
        <v>0</v>
      </c>
      <c r="AS26" s="324">
        <f ca="1">IFERROR(_xll.qlSmileSectionVolatility($X26,$N26+AS$4%%)-$H26,AT26)</f>
        <v>0</v>
      </c>
      <c r="AT26" s="324">
        <f ca="1">IFERROR(_xll.qlSmileSectionVolatility($X26,$N26+AT$4%%)-$H26,AU26)</f>
        <v>0</v>
      </c>
      <c r="AU26" s="324">
        <f ca="1">IFERROR(_xll.qlSmileSectionVolatility($X26,$N26+AU$4%%)-$H26,AV26)</f>
        <v>0</v>
      </c>
      <c r="AV26" s="324">
        <f ca="1">IFERROR(_xll.qlSmileSectionVolatility($X26,$N26+AV$4%%)-$H26,AW26)</f>
        <v>0</v>
      </c>
      <c r="AW26" s="324">
        <f ca="1">IFERROR(_xll.qlSmileSectionVolatility($X26,$N26+AW$4%%)-$H26,AX26)</f>
        <v>0</v>
      </c>
      <c r="AX26" s="324">
        <f ca="1">IFERROR(_xll.qlSmileSectionVolatility($X26,$N26+AX$4%%)-$H26,AY26)</f>
        <v>0</v>
      </c>
      <c r="AY26" s="324">
        <f ca="1">IFERROR(_xll.qlSmileSectionVolatility($X26,$N26+AY$4%%)-$H26,AZ26)</f>
        <v>0</v>
      </c>
      <c r="AZ26" s="324">
        <f ca="1">IFERROR(_xll.qlSmileSectionVolatility($X26,$N26+AZ$4%%)-$H26,BA26)</f>
        <v>0</v>
      </c>
      <c r="BA26" s="324">
        <f ca="1">IFERROR(_xll.qlSmileSectionVolatility($X26,$N26+BA$4%%)-$H26,BB26)</f>
        <v>0</v>
      </c>
      <c r="BB26" s="324">
        <f ca="1">IFERROR(_xll.qlSmileSectionVolatility($X26,$N26+BB$4%%)-$H26,BC26)</f>
        <v>0</v>
      </c>
      <c r="BC26" s="324">
        <f ca="1">IFERROR(_xll.qlSmileSectionVolatility($X26,$N26+BC$4%%)-$H26,BD26)</f>
        <v>0</v>
      </c>
      <c r="BD26" s="324">
        <f ca="1">IFERROR(_xll.qlSmileSectionVolatility($X26,$N26+BD$4%%)-$H26,BE26)</f>
        <v>0</v>
      </c>
      <c r="BE26" s="324">
        <f ca="1">IFERROR(_xll.qlSmileSectionVolatility($X26,$N26+BE$4%%)-$H26,BF26)</f>
        <v>0</v>
      </c>
      <c r="BF26" s="324">
        <f ca="1">IFERROR(_xll.qlSmileSectionVolatility($X26,$N26+BF$4%%)-$H26,BG26)</f>
        <v>0</v>
      </c>
      <c r="BG26" s="324">
        <f ca="1">IFERROR(_xll.qlSmileSectionVolatility($X26,$N26+BG$4%%)-$H26,BH26)</f>
        <v>0</v>
      </c>
      <c r="BH26" s="324">
        <f ca="1">IFERROR(_xll.qlSmileSectionVolatility($X26,$N26+BH$4%%)-$H26,BI26)</f>
        <v>0</v>
      </c>
      <c r="BI26" s="324">
        <f ca="1">IFERROR(_xll.qlSmileSectionVolatility($X26,$N26+BI$4%%)-$H26,BJ26)</f>
        <v>0</v>
      </c>
      <c r="BJ26" s="324">
        <f ca="1">IFERROR(_xll.qlSmileSectionVolatility($X26,$N26+BJ$4%%)-$H26,BK26)</f>
        <v>0</v>
      </c>
      <c r="BK26" s="324">
        <f ca="1">IFERROR(_xll.qlSmileSectionVolatility($X26,$N26+BK$4%%)-$H26,BL26)</f>
        <v>0</v>
      </c>
      <c r="BL26" s="324">
        <f ca="1">IFERROR(_xll.qlSmileSectionVolatility($X26,$N26+BL$4%%)-$H26,BM26)</f>
        <v>0</v>
      </c>
      <c r="BM26" s="324">
        <f ca="1">IFERROR(_xll.qlSmileSectionVolatility($X26,$N26+BM$4%%)-$H26,BN26)</f>
        <v>0</v>
      </c>
      <c r="BN26" s="324">
        <f ca="1">IFERROR(_xll.qlSmileSectionVolatility($X26,$N26+BN$4%%)-$H26,BO26)</f>
        <v>0</v>
      </c>
      <c r="BO26" s="324">
        <f ca="1">IFERROR(_xll.qlSmileSectionVolatility($X26,$N26+BO$4%%)-$H26,BP26)</f>
        <v>0</v>
      </c>
      <c r="BP26" s="324">
        <f ca="1">IFERROR(_xll.qlSmileSectionVolatility($X26,$N26+BP$4%%)-$H26,BQ26)</f>
        <v>0</v>
      </c>
      <c r="BQ26" s="335">
        <f ca="1">IFERROR(_xll.qlSmileSectionVolatility($X26,$N26+BQ$4%%)-$H26,BR26)</f>
        <v>0</v>
      </c>
      <c r="BR26" s="310">
        <v>0</v>
      </c>
      <c r="BS26" s="323">
        <f ca="1">IFERROR(_xll.qlSmileSectionVolatility($X26,$N26+BS$4%%)-$H26,BR26)</f>
        <v>0</v>
      </c>
      <c r="BT26" s="324">
        <f ca="1">IFERROR(_xll.qlSmileSectionVolatility($X26,$N26+BT$4%%)-$H26,AG26)</f>
        <v>0</v>
      </c>
      <c r="BU26" s="324">
        <f ca="1">IFERROR(_xll.qlSmileSectionVolatility($X26,$N26+BU$4%%)-$H26,BT26)</f>
        <v>0</v>
      </c>
      <c r="BV26" s="324">
        <f ca="1">IFERROR(_xll.qlSmileSectionVolatility($X26,$N26+BV$4%%)-$H26,AI26)</f>
        <v>0</v>
      </c>
      <c r="BW26" s="324">
        <f ca="1">IFERROR(_xll.qlSmileSectionVolatility($X26,$N26+BW$4%%)-$H26,BV26)</f>
        <v>0</v>
      </c>
      <c r="BX26" s="324">
        <f ca="1">IFERROR(_xll.qlSmileSectionVolatility($X26,$N26+BX$4%%)-$H26,AK26)</f>
        <v>0</v>
      </c>
      <c r="BY26" s="324">
        <f ca="1">IFERROR(_xll.qlSmileSectionVolatility($X26,$N26+BY$4%%)-$H26,BX26)</f>
        <v>0</v>
      </c>
      <c r="BZ26" s="324">
        <f ca="1">IFERROR(_xll.qlSmileSectionVolatility($X26,$N26+BZ$4%%)-$H26,AM26)</f>
        <v>0</v>
      </c>
      <c r="CA26" s="324">
        <f ca="1">IFERROR(_xll.qlSmileSectionVolatility($X26,$N26+CA$4%%)-$H26,BZ26)</f>
        <v>0</v>
      </c>
      <c r="CB26" s="324">
        <f ca="1">IFERROR(_xll.qlSmileSectionVolatility($X26,$N26+CB$4%%)-$H26,AO26)</f>
        <v>0</v>
      </c>
      <c r="CC26" s="324">
        <f ca="1">IFERROR(_xll.qlSmileSectionVolatility($X26,$N26+CC$4%%)-$H26,CB26)</f>
        <v>0</v>
      </c>
      <c r="CD26" s="324">
        <f ca="1">IFERROR(_xll.qlSmileSectionVolatility($X26,$N26+CD$4%%)-$H26,AQ26)</f>
        <v>0</v>
      </c>
      <c r="CE26" s="324">
        <f ca="1">IFERROR(_xll.qlSmileSectionVolatility($X26,$N26+CE$4%%)-$H26,CD26)</f>
        <v>0</v>
      </c>
      <c r="CF26" s="324">
        <f ca="1">IFERROR(_xll.qlSmileSectionVolatility($X26,$N26+CF$4%%)-$H26,AS26)</f>
        <v>0</v>
      </c>
      <c r="CG26" s="324">
        <f ca="1">IFERROR(_xll.qlSmileSectionVolatility($X26,$N26+CG$4%%)-$H26,CF26)</f>
        <v>0</v>
      </c>
      <c r="CH26" s="324">
        <f ca="1">IFERROR(_xll.qlSmileSectionVolatility($X26,$N26+CH$4%%)-$H26,AU26)</f>
        <v>0</v>
      </c>
      <c r="CI26" s="324">
        <f ca="1">IFERROR(_xll.qlSmileSectionVolatility($X26,$N26+CI$4%%)-$H26,CH26)</f>
        <v>0</v>
      </c>
      <c r="CJ26" s="324">
        <f ca="1">IFERROR(_xll.qlSmileSectionVolatility($X26,$N26+CJ$4%%)-$H26,AW26)</f>
        <v>0</v>
      </c>
      <c r="CK26" s="324">
        <f ca="1">IFERROR(_xll.qlSmileSectionVolatility($X26,$N26+CK$4%%)-$H26,CJ26)</f>
        <v>0</v>
      </c>
      <c r="CL26" s="324">
        <f ca="1">IFERROR(_xll.qlSmileSectionVolatility($X26,$N26+CL$4%%)-$H26,AY26)</f>
        <v>0</v>
      </c>
      <c r="CM26" s="324">
        <f ca="1">IFERROR(_xll.qlSmileSectionVolatility($X26,$N26+CM$4%%)-$H26,CL26)</f>
        <v>0</v>
      </c>
      <c r="CN26" s="324">
        <f ca="1">IFERROR(_xll.qlSmileSectionVolatility($X26,$N26+CN$4%%)-$H26,BA26)</f>
        <v>0</v>
      </c>
      <c r="CO26" s="324">
        <f ca="1">IFERROR(_xll.qlSmileSectionVolatility($X26,$N26+CO$4%%)-$H26,CN26)</f>
        <v>0</v>
      </c>
      <c r="CP26" s="324">
        <f ca="1">IFERROR(_xll.qlSmileSectionVolatility($X26,$N26+CP$4%%)-$H26,BC26)</f>
        <v>0</v>
      </c>
      <c r="CQ26" s="324">
        <f ca="1">IFERROR(_xll.qlSmileSectionVolatility($X26,$N26+CQ$4%%)-$H26,CP26)</f>
        <v>0</v>
      </c>
      <c r="CR26" s="324">
        <f ca="1">IFERROR(_xll.qlSmileSectionVolatility($X26,$N26+CR$4%%)-$H26,BE26)</f>
        <v>0</v>
      </c>
      <c r="CS26" s="324">
        <f ca="1">IFERROR(_xll.qlSmileSectionVolatility($X26,$N26+CS$4%%)-$H26,CR26)</f>
        <v>0</v>
      </c>
      <c r="CT26" s="324">
        <f ca="1">IFERROR(_xll.qlSmileSectionVolatility($X26,$N26+CT$4%%)-$H26,BG26)</f>
        <v>0</v>
      </c>
      <c r="CU26" s="324">
        <f ca="1">IFERROR(_xll.qlSmileSectionVolatility($X26,$N26+CU$4%%)-$H26,CT26)</f>
        <v>0</v>
      </c>
      <c r="CV26" s="324">
        <f ca="1">IFERROR(_xll.qlSmileSectionVolatility($X26,$N26+CV$4%%)-$H26,BI26)</f>
        <v>0</v>
      </c>
      <c r="CW26" s="324">
        <f ca="1">IFERROR(_xll.qlSmileSectionVolatility($X26,$N26+CW$4%%)-$H26,CV26)</f>
        <v>0</v>
      </c>
      <c r="CX26" s="324">
        <f ca="1">IFERROR(_xll.qlSmileSectionVolatility($X26,$N26+CX$4%%)-$H26,BK26)</f>
        <v>0</v>
      </c>
      <c r="CY26" s="324">
        <f ca="1">IFERROR(_xll.qlSmileSectionVolatility($X26,$N26+CY$4%%)-$H26,CX26)</f>
        <v>0</v>
      </c>
      <c r="CZ26" s="324">
        <f ca="1">IFERROR(_xll.qlSmileSectionVolatility($X26,$N26+CZ$4%%)-$H26,BM26)</f>
        <v>0</v>
      </c>
      <c r="DA26" s="324">
        <f ca="1">IFERROR(_xll.qlSmileSectionVolatility($X26,$N26+DA$4%%)-$H26,CZ26)</f>
        <v>0</v>
      </c>
      <c r="DB26" s="324">
        <f ca="1">IFERROR(_xll.qlSmileSectionVolatility($X26,$N26+DB$4%%)-$H26,BO26)</f>
        <v>0</v>
      </c>
      <c r="DC26" s="324">
        <f ca="1">IFERROR(_xll.qlSmileSectionVolatility($X26,$N26+DC$4%%)-$H26,DB26)</f>
        <v>0</v>
      </c>
      <c r="DD26" s="324">
        <f ca="1">IFERROR(_xll.qlSmileSectionVolatility($X26,$N26+DD$4%%)-$H26,BQ26)</f>
        <v>0</v>
      </c>
      <c r="DE26" s="335" t="e">
        <f ca="1">IFERROR(_xll.qlSmileSectionVolatility($X26,$N26+DE$4%%)-$H26,#REF!)</f>
        <v>#REF!</v>
      </c>
    </row>
    <row r="27" spans="2:114">
      <c r="B27" s="277" t="s">
        <v>41</v>
      </c>
      <c r="C27" s="278" t="s">
        <v>42</v>
      </c>
      <c r="D27" s="282" t="str">
        <f ca="1">IFERROR(VLOOKUP("EUR FWD PREM"&amp;D$4&amp;" "&amp;$B27&amp;$C27,SwaptionVolCalculation!$F:$AR,38,FALSE),"")</f>
        <v/>
      </c>
      <c r="E27" s="283" t="str">
        <f ca="1">IFERROR(VLOOKUP("EUR FWD PREM"&amp;E$4&amp;" "&amp;$B27&amp;$C27,SwaptionVolCalculation!$F:$AR,38,FALSE),"")</f>
        <v/>
      </c>
      <c r="F27" s="283" t="str">
        <f ca="1">IFERROR(VLOOKUP("EUR FWD PREM"&amp;F$4&amp;" "&amp;$B27&amp;$C27,SwaptionVolCalculation!$F:$AR,38,FALSE),"")</f>
        <v/>
      </c>
      <c r="G27" s="283" t="str">
        <f ca="1">IFERROR(VLOOKUP("EUR FWD PREM"&amp;G$4&amp;" "&amp;$B27&amp;$C27,SwaptionVolCalculation!$F:$AR,38,FALSE),"")</f>
        <v/>
      </c>
      <c r="H27" s="283" t="str">
        <f ca="1">IFERROR(VLOOKUP($B27&amp;$C27,SwaptionVolCalculation!$F:$AR,38,FALSE),"")</f>
        <v/>
      </c>
      <c r="I27" s="283" t="str">
        <f ca="1">IFERROR(VLOOKUP("EUR FWD PREM "&amp;I$4&amp;" "&amp;$B27&amp;$C27,SwaptionVolCalculation!$F:$AR,38,FALSE),"")</f>
        <v/>
      </c>
      <c r="J27" s="283" t="str">
        <f ca="1">IFERROR(VLOOKUP("EUR FWD PREM "&amp;J$4&amp;" "&amp;$B27&amp;$C27,SwaptionVolCalculation!$F:$AR,38,FALSE),"")</f>
        <v/>
      </c>
      <c r="K27" s="283" t="str">
        <f ca="1">IFERROR(VLOOKUP("EUR FWD PREM "&amp;K$4&amp;" "&amp;$B27&amp;$C27,SwaptionVolCalculation!$F:$AR,38,FALSE),"")</f>
        <v/>
      </c>
      <c r="L27" s="284" t="str">
        <f ca="1">IFERROR(VLOOKUP("EUR FWD PREM "&amp;L$4&amp;" "&amp;$B27&amp;$C27,SwaptionVolCalculation!$F:$AR,38,FALSE),"")</f>
        <v/>
      </c>
      <c r="M27" s="294">
        <f ca="1">IFERROR(VLOOKUP($B27&amp;$C27,SwaptionVolCalculation!$F:$AR,6,FALSE),"")</f>
        <v>42642</v>
      </c>
      <c r="N27" s="289" t="str">
        <f ca="1">IFERROR(VLOOKUP($B27&amp;$C27,SwaptionVolCalculation!$F:$AR,26,FALSE),"")</f>
        <v/>
      </c>
      <c r="O27" s="314">
        <v>6.3043638408471089E-2</v>
      </c>
      <c r="P27" s="297">
        <v>0.7</v>
      </c>
      <c r="Q27" s="296">
        <v>0.49457566331345576</v>
      </c>
      <c r="R27" s="296">
        <v>0.34308027573830696</v>
      </c>
      <c r="S27" s="315" t="b">
        <v>0</v>
      </c>
      <c r="T27" s="315" t="b">
        <v>1</v>
      </c>
      <c r="U27" s="315" t="b">
        <v>0</v>
      </c>
      <c r="V27" s="315" t="b">
        <v>0</v>
      </c>
      <c r="W27" s="317">
        <v>0.01</v>
      </c>
      <c r="X27" s="327" t="e">
        <f t="array" aca="1" ref="X27" ca="1">_xll.qlSabrInterpolatedSmileSection(,M27,N27,shrinkTable(E$4:K$4,E27:K27,TRUE)%%,TRUE,H27,shrinkTable(E$4:K$4,E27:K27,FALSE)-H27,O27,P27,Q27,R27,S27,T27,U27,V27,,,,,W27,TRUE)</f>
        <v>#VALUE!</v>
      </c>
      <c r="Y27" s="328" t="e">
        <f ca="1">_xll.qlSabrInterpolatedSmileSectionAlpha(X27)</f>
        <v>#VALUE!</v>
      </c>
      <c r="Z27" s="328" t="e">
        <f ca="1">_xll.qlSabrInterpolatedSmileSectionBeta(X27)</f>
        <v>#VALUE!</v>
      </c>
      <c r="AA27" s="328" t="e">
        <f ca="1">_xll.qlSabrInterpolatedSmileSectionNu(X27)</f>
        <v>#VALUE!</v>
      </c>
      <c r="AB27" s="328" t="e">
        <f ca="1">_xll.qlSabrInterpolatedSmileSectionRho(X27)</f>
        <v>#VALUE!</v>
      </c>
      <c r="AC27" s="329" t="e">
        <f ca="1">_xll.qlSabrInterpolatedSmileSectionError(X27)</f>
        <v>#VALUE!</v>
      </c>
      <c r="AD27" s="330" t="e">
        <f ca="1">_xll.qlSabrInterpolatedSmileSectionMaxError(X27)</f>
        <v>#VALUE!</v>
      </c>
      <c r="AE27" s="327">
        <f ca="1">IFERROR(_xll.qlSmileSectionVolatility($X27,$N27+AE$4%%)-$H27,BO27)</f>
        <v>0</v>
      </c>
      <c r="AF27" s="328">
        <f ca="1">IFERROR(_xll.qlSmileSectionVolatility($X27,$N27+AF$4%%)-$H27,AG27)</f>
        <v>0</v>
      </c>
      <c r="AG27" s="328">
        <f ca="1">IFERROR(_xll.qlSmileSectionVolatility($X27,$N27+AG$4%%)-$H27,AH27)</f>
        <v>0</v>
      </c>
      <c r="AH27" s="328">
        <f ca="1">IFERROR(_xll.qlSmileSectionVolatility($X27,$N27+AH$4%%)-$H27,AI27)</f>
        <v>0</v>
      </c>
      <c r="AI27" s="328">
        <f ca="1">IFERROR(_xll.qlSmileSectionVolatility($X27,$N27+AI$4%%)-$H27,AJ27)</f>
        <v>0</v>
      </c>
      <c r="AJ27" s="328">
        <f ca="1">IFERROR(_xll.qlSmileSectionVolatility($X27,$N27+AJ$4%%)-$H27,AK27)</f>
        <v>0</v>
      </c>
      <c r="AK27" s="328">
        <f ca="1">IFERROR(_xll.qlSmileSectionVolatility($X27,$N27+AK$4%%)-$H27,AL27)</f>
        <v>0</v>
      </c>
      <c r="AL27" s="328">
        <f ca="1">IFERROR(_xll.qlSmileSectionVolatility($X27,$N27+AL$4%%)-$H27,AM27)</f>
        <v>0</v>
      </c>
      <c r="AM27" s="328">
        <f ca="1">IFERROR(_xll.qlSmileSectionVolatility($X27,$N27+AM$4%%)-$H27,AN27)</f>
        <v>0</v>
      </c>
      <c r="AN27" s="328">
        <f ca="1">IFERROR(_xll.qlSmileSectionVolatility($X27,$N27+AN$4%%)-$H27,AO27)</f>
        <v>0</v>
      </c>
      <c r="AO27" s="328">
        <f ca="1">IFERROR(_xll.qlSmileSectionVolatility($X27,$N27+AO$4%%)-$H27,AP27)</f>
        <v>0</v>
      </c>
      <c r="AP27" s="328">
        <f ca="1">IFERROR(_xll.qlSmileSectionVolatility($X27,$N27+AP$4%%)-$H27,AQ27)</f>
        <v>0</v>
      </c>
      <c r="AQ27" s="328">
        <f ca="1">IFERROR(_xll.qlSmileSectionVolatility($X27,$N27+AQ$4%%)-$H27,AR27)</f>
        <v>0</v>
      </c>
      <c r="AR27" s="328">
        <f ca="1">IFERROR(_xll.qlSmileSectionVolatility($X27,$N27+AR$4%%)-$H27,AS27)</f>
        <v>0</v>
      </c>
      <c r="AS27" s="328">
        <f ca="1">IFERROR(_xll.qlSmileSectionVolatility($X27,$N27+AS$4%%)-$H27,AT27)</f>
        <v>0</v>
      </c>
      <c r="AT27" s="328">
        <f ca="1">IFERROR(_xll.qlSmileSectionVolatility($X27,$N27+AT$4%%)-$H27,AU27)</f>
        <v>0</v>
      </c>
      <c r="AU27" s="328">
        <f ca="1">IFERROR(_xll.qlSmileSectionVolatility($X27,$N27+AU$4%%)-$H27,AV27)</f>
        <v>0</v>
      </c>
      <c r="AV27" s="328">
        <f ca="1">IFERROR(_xll.qlSmileSectionVolatility($X27,$N27+AV$4%%)-$H27,AW27)</f>
        <v>0</v>
      </c>
      <c r="AW27" s="328">
        <f ca="1">IFERROR(_xll.qlSmileSectionVolatility($X27,$N27+AW$4%%)-$H27,AX27)</f>
        <v>0</v>
      </c>
      <c r="AX27" s="328">
        <f ca="1">IFERROR(_xll.qlSmileSectionVolatility($X27,$N27+AX$4%%)-$H27,AY27)</f>
        <v>0</v>
      </c>
      <c r="AY27" s="328">
        <f ca="1">IFERROR(_xll.qlSmileSectionVolatility($X27,$N27+AY$4%%)-$H27,AZ27)</f>
        <v>0</v>
      </c>
      <c r="AZ27" s="328">
        <f ca="1">IFERROR(_xll.qlSmileSectionVolatility($X27,$N27+AZ$4%%)-$H27,BA27)</f>
        <v>0</v>
      </c>
      <c r="BA27" s="328">
        <f ca="1">IFERROR(_xll.qlSmileSectionVolatility($X27,$N27+BA$4%%)-$H27,BB27)</f>
        <v>0</v>
      </c>
      <c r="BB27" s="328">
        <f ca="1">IFERROR(_xll.qlSmileSectionVolatility($X27,$N27+BB$4%%)-$H27,BC27)</f>
        <v>0</v>
      </c>
      <c r="BC27" s="328">
        <f ca="1">IFERROR(_xll.qlSmileSectionVolatility($X27,$N27+BC$4%%)-$H27,BD27)</f>
        <v>0</v>
      </c>
      <c r="BD27" s="328">
        <f ca="1">IFERROR(_xll.qlSmileSectionVolatility($X27,$N27+BD$4%%)-$H27,BE27)</f>
        <v>0</v>
      </c>
      <c r="BE27" s="328">
        <f ca="1">IFERROR(_xll.qlSmileSectionVolatility($X27,$N27+BE$4%%)-$H27,BF27)</f>
        <v>0</v>
      </c>
      <c r="BF27" s="328">
        <f ca="1">IFERROR(_xll.qlSmileSectionVolatility($X27,$N27+BF$4%%)-$H27,BG27)</f>
        <v>0</v>
      </c>
      <c r="BG27" s="328">
        <f ca="1">IFERROR(_xll.qlSmileSectionVolatility($X27,$N27+BG$4%%)-$H27,BH27)</f>
        <v>0</v>
      </c>
      <c r="BH27" s="328">
        <f ca="1">IFERROR(_xll.qlSmileSectionVolatility($X27,$N27+BH$4%%)-$H27,BI27)</f>
        <v>0</v>
      </c>
      <c r="BI27" s="328">
        <f ca="1">IFERROR(_xll.qlSmileSectionVolatility($X27,$N27+BI$4%%)-$H27,BJ27)</f>
        <v>0</v>
      </c>
      <c r="BJ27" s="328">
        <f ca="1">IFERROR(_xll.qlSmileSectionVolatility($X27,$N27+BJ$4%%)-$H27,BK27)</f>
        <v>0</v>
      </c>
      <c r="BK27" s="328">
        <f ca="1">IFERROR(_xll.qlSmileSectionVolatility($X27,$N27+BK$4%%)-$H27,BL27)</f>
        <v>0</v>
      </c>
      <c r="BL27" s="328">
        <f ca="1">IFERROR(_xll.qlSmileSectionVolatility($X27,$N27+BL$4%%)-$H27,BM27)</f>
        <v>0</v>
      </c>
      <c r="BM27" s="328">
        <f ca="1">IFERROR(_xll.qlSmileSectionVolatility($X27,$N27+BM$4%%)-$H27,BN27)</f>
        <v>0</v>
      </c>
      <c r="BN27" s="328">
        <f ca="1">IFERROR(_xll.qlSmileSectionVolatility($X27,$N27+BN$4%%)-$H27,BO27)</f>
        <v>0</v>
      </c>
      <c r="BO27" s="328">
        <f ca="1">IFERROR(_xll.qlSmileSectionVolatility($X27,$N27+BO$4%%)-$H27,BP27)</f>
        <v>0</v>
      </c>
      <c r="BP27" s="328">
        <f ca="1">IFERROR(_xll.qlSmileSectionVolatility($X27,$N27+BP$4%%)-$H27,BQ27)</f>
        <v>0</v>
      </c>
      <c r="BQ27" s="336">
        <f ca="1">IFERROR(_xll.qlSmileSectionVolatility($X27,$N27+BQ$4%%)-$H27,BR27)</f>
        <v>0</v>
      </c>
      <c r="BR27" s="296">
        <v>0</v>
      </c>
      <c r="BS27" s="327">
        <f ca="1">IFERROR(_xll.qlSmileSectionVolatility($X27,$N27+BS$4%%)-$H27,BR27)</f>
        <v>0</v>
      </c>
      <c r="BT27" s="328">
        <f ca="1">IFERROR(_xll.qlSmileSectionVolatility($X27,$N27+BT$4%%)-$H27,AG27)</f>
        <v>0</v>
      </c>
      <c r="BU27" s="328">
        <f ca="1">IFERROR(_xll.qlSmileSectionVolatility($X27,$N27+BU$4%%)-$H27,BT27)</f>
        <v>0</v>
      </c>
      <c r="BV27" s="328">
        <f ca="1">IFERROR(_xll.qlSmileSectionVolatility($X27,$N27+BV$4%%)-$H27,AI27)</f>
        <v>0</v>
      </c>
      <c r="BW27" s="328">
        <f ca="1">IFERROR(_xll.qlSmileSectionVolatility($X27,$N27+BW$4%%)-$H27,BV27)</f>
        <v>0</v>
      </c>
      <c r="BX27" s="328">
        <f ca="1">IFERROR(_xll.qlSmileSectionVolatility($X27,$N27+BX$4%%)-$H27,AK27)</f>
        <v>0</v>
      </c>
      <c r="BY27" s="328">
        <f ca="1">IFERROR(_xll.qlSmileSectionVolatility($X27,$N27+BY$4%%)-$H27,BX27)</f>
        <v>0</v>
      </c>
      <c r="BZ27" s="328">
        <f ca="1">IFERROR(_xll.qlSmileSectionVolatility($X27,$N27+BZ$4%%)-$H27,AM27)</f>
        <v>0</v>
      </c>
      <c r="CA27" s="328">
        <f ca="1">IFERROR(_xll.qlSmileSectionVolatility($X27,$N27+CA$4%%)-$H27,BZ27)</f>
        <v>0</v>
      </c>
      <c r="CB27" s="328">
        <f ca="1">IFERROR(_xll.qlSmileSectionVolatility($X27,$N27+CB$4%%)-$H27,AO27)</f>
        <v>0</v>
      </c>
      <c r="CC27" s="328">
        <f ca="1">IFERROR(_xll.qlSmileSectionVolatility($X27,$N27+CC$4%%)-$H27,CB27)</f>
        <v>0</v>
      </c>
      <c r="CD27" s="328">
        <f ca="1">IFERROR(_xll.qlSmileSectionVolatility($X27,$N27+CD$4%%)-$H27,AQ27)</f>
        <v>0</v>
      </c>
      <c r="CE27" s="328">
        <f ca="1">IFERROR(_xll.qlSmileSectionVolatility($X27,$N27+CE$4%%)-$H27,CD27)</f>
        <v>0</v>
      </c>
      <c r="CF27" s="328">
        <f ca="1">IFERROR(_xll.qlSmileSectionVolatility($X27,$N27+CF$4%%)-$H27,AS27)</f>
        <v>0</v>
      </c>
      <c r="CG27" s="328">
        <f ca="1">IFERROR(_xll.qlSmileSectionVolatility($X27,$N27+CG$4%%)-$H27,CF27)</f>
        <v>0</v>
      </c>
      <c r="CH27" s="328">
        <f ca="1">IFERROR(_xll.qlSmileSectionVolatility($X27,$N27+CH$4%%)-$H27,AU27)</f>
        <v>0</v>
      </c>
      <c r="CI27" s="328">
        <f ca="1">IFERROR(_xll.qlSmileSectionVolatility($X27,$N27+CI$4%%)-$H27,CH27)</f>
        <v>0</v>
      </c>
      <c r="CJ27" s="328">
        <f ca="1">IFERROR(_xll.qlSmileSectionVolatility($X27,$N27+CJ$4%%)-$H27,AW27)</f>
        <v>0</v>
      </c>
      <c r="CK27" s="328">
        <f ca="1">IFERROR(_xll.qlSmileSectionVolatility($X27,$N27+CK$4%%)-$H27,CJ27)</f>
        <v>0</v>
      </c>
      <c r="CL27" s="328">
        <f ca="1">IFERROR(_xll.qlSmileSectionVolatility($X27,$N27+CL$4%%)-$H27,AY27)</f>
        <v>0</v>
      </c>
      <c r="CM27" s="328">
        <f ca="1">IFERROR(_xll.qlSmileSectionVolatility($X27,$N27+CM$4%%)-$H27,CL27)</f>
        <v>0</v>
      </c>
      <c r="CN27" s="328">
        <f ca="1">IFERROR(_xll.qlSmileSectionVolatility($X27,$N27+CN$4%%)-$H27,BA27)</f>
        <v>0</v>
      </c>
      <c r="CO27" s="328">
        <f ca="1">IFERROR(_xll.qlSmileSectionVolatility($X27,$N27+CO$4%%)-$H27,CN27)</f>
        <v>0</v>
      </c>
      <c r="CP27" s="328">
        <f ca="1">IFERROR(_xll.qlSmileSectionVolatility($X27,$N27+CP$4%%)-$H27,BC27)</f>
        <v>0</v>
      </c>
      <c r="CQ27" s="328">
        <f ca="1">IFERROR(_xll.qlSmileSectionVolatility($X27,$N27+CQ$4%%)-$H27,CP27)</f>
        <v>0</v>
      </c>
      <c r="CR27" s="328">
        <f ca="1">IFERROR(_xll.qlSmileSectionVolatility($X27,$N27+CR$4%%)-$H27,BE27)</f>
        <v>0</v>
      </c>
      <c r="CS27" s="328">
        <f ca="1">IFERROR(_xll.qlSmileSectionVolatility($X27,$N27+CS$4%%)-$H27,CR27)</f>
        <v>0</v>
      </c>
      <c r="CT27" s="328">
        <f ca="1">IFERROR(_xll.qlSmileSectionVolatility($X27,$N27+CT$4%%)-$H27,BG27)</f>
        <v>0</v>
      </c>
      <c r="CU27" s="328">
        <f ca="1">IFERROR(_xll.qlSmileSectionVolatility($X27,$N27+CU$4%%)-$H27,CT27)</f>
        <v>0</v>
      </c>
      <c r="CV27" s="328">
        <f ca="1">IFERROR(_xll.qlSmileSectionVolatility($X27,$N27+CV$4%%)-$H27,BI27)</f>
        <v>0</v>
      </c>
      <c r="CW27" s="328">
        <f ca="1">IFERROR(_xll.qlSmileSectionVolatility($X27,$N27+CW$4%%)-$H27,CV27)</f>
        <v>0</v>
      </c>
      <c r="CX27" s="328">
        <f ca="1">IFERROR(_xll.qlSmileSectionVolatility($X27,$N27+CX$4%%)-$H27,BK27)</f>
        <v>0</v>
      </c>
      <c r="CY27" s="328">
        <f ca="1">IFERROR(_xll.qlSmileSectionVolatility($X27,$N27+CY$4%%)-$H27,CX27)</f>
        <v>0</v>
      </c>
      <c r="CZ27" s="328">
        <f ca="1">IFERROR(_xll.qlSmileSectionVolatility($X27,$N27+CZ$4%%)-$H27,BM27)</f>
        <v>0</v>
      </c>
      <c r="DA27" s="328">
        <f ca="1">IFERROR(_xll.qlSmileSectionVolatility($X27,$N27+DA$4%%)-$H27,CZ27)</f>
        <v>0</v>
      </c>
      <c r="DB27" s="328">
        <f ca="1">IFERROR(_xll.qlSmileSectionVolatility($X27,$N27+DB$4%%)-$H27,BO27)</f>
        <v>0</v>
      </c>
      <c r="DC27" s="328">
        <f ca="1">IFERROR(_xll.qlSmileSectionVolatility($X27,$N27+DC$4%%)-$H27,DB27)</f>
        <v>0</v>
      </c>
      <c r="DD27" s="328">
        <f ca="1">IFERROR(_xll.qlSmileSectionVolatility($X27,$N27+DD$4%%)-$H27,BQ27)</f>
        <v>0</v>
      </c>
      <c r="DE27" s="336" t="e">
        <f ca="1">IFERROR(_xll.qlSmileSectionVolatility($X27,$N27+DE$4%%)-$H27,#REF!)</f>
        <v>#REF!</v>
      </c>
    </row>
    <row r="28" spans="2:114">
      <c r="B28" s="277" t="s">
        <v>41</v>
      </c>
      <c r="C28" s="278" t="s">
        <v>44</v>
      </c>
      <c r="D28" s="282" t="str">
        <f ca="1">IFERROR(VLOOKUP("EUR FWD PREM"&amp;D$4&amp;" "&amp;$B28&amp;$C28,SwaptionVolCalculation!$F:$AR,38,FALSE),"")</f>
        <v/>
      </c>
      <c r="E28" s="283" t="str">
        <f ca="1">IFERROR(VLOOKUP("EUR FWD PREM"&amp;E$4&amp;" "&amp;$B28&amp;$C28,SwaptionVolCalculation!$F:$AR,38,FALSE),"")</f>
        <v/>
      </c>
      <c r="F28" s="283" t="str">
        <f ca="1">IFERROR(VLOOKUP("EUR FWD PREM"&amp;F$4&amp;" "&amp;$B28&amp;$C28,SwaptionVolCalculation!$F:$AR,38,FALSE),"")</f>
        <v/>
      </c>
      <c r="G28" s="283" t="str">
        <f ca="1">IFERROR(VLOOKUP("EUR FWD PREM"&amp;G$4&amp;" "&amp;$B28&amp;$C28,SwaptionVolCalculation!$F:$AR,38,FALSE),"")</f>
        <v/>
      </c>
      <c r="H28" s="283" t="str">
        <f ca="1">IFERROR(VLOOKUP($B28&amp;$C28,SwaptionVolCalculation!$F:$AR,38,FALSE),"")</f>
        <v/>
      </c>
      <c r="I28" s="283" t="str">
        <f ca="1">IFERROR(VLOOKUP("EUR FWD PREM "&amp;I$4&amp;" "&amp;$B28&amp;$C28,SwaptionVolCalculation!$F:$AR,38,FALSE),"")</f>
        <v/>
      </c>
      <c r="J28" s="283" t="str">
        <f ca="1">IFERROR(VLOOKUP("EUR FWD PREM "&amp;J$4&amp;" "&amp;$B28&amp;$C28,SwaptionVolCalculation!$F:$AR,38,FALSE),"")</f>
        <v/>
      </c>
      <c r="K28" s="283" t="str">
        <f ca="1">IFERROR(VLOOKUP("EUR FWD PREM "&amp;K$4&amp;" "&amp;$B28&amp;$C28,SwaptionVolCalculation!$F:$AR,38,FALSE),"")</f>
        <v/>
      </c>
      <c r="L28" s="284" t="str">
        <f ca="1">IFERROR(VLOOKUP("EUR FWD PREM "&amp;L$4&amp;" "&amp;$B28&amp;$C28,SwaptionVolCalculation!$F:$AR,38,FALSE),"")</f>
        <v/>
      </c>
      <c r="M28" s="294">
        <f ca="1">IFERROR(VLOOKUP($B28&amp;$C28,SwaptionVolCalculation!$F:$AR,6,FALSE),"")</f>
        <v>42642</v>
      </c>
      <c r="N28" s="289" t="str">
        <f ca="1">IFERROR(VLOOKUP($B28&amp;$C28,SwaptionVolCalculation!$F:$AR,26,FALSE),"")</f>
        <v/>
      </c>
      <c r="O28" s="314">
        <v>8.3836222047402362E-2</v>
      </c>
      <c r="P28" s="297">
        <v>0.7</v>
      </c>
      <c r="Q28" s="296">
        <v>0.38862256666714223</v>
      </c>
      <c r="R28" s="296">
        <v>5.9023570725941568E-2</v>
      </c>
      <c r="S28" s="315" t="b">
        <v>0</v>
      </c>
      <c r="T28" s="315" t="b">
        <v>1</v>
      </c>
      <c r="U28" s="315" t="b">
        <v>0</v>
      </c>
      <c r="V28" s="315" t="b">
        <v>0</v>
      </c>
      <c r="W28" s="317">
        <v>0.01</v>
      </c>
      <c r="X28" s="327" t="e">
        <f t="array" aca="1" ref="X28" ca="1">_xll.qlSabrInterpolatedSmileSection(,M28,N28,shrinkTable(E$4:K$4,E28:K28,TRUE)%%,TRUE,H28,shrinkTable(E$4:K$4,E28:K28,FALSE)-H28,O28,P28,Q28,R28,S28,T28,U28,V28,,,,,W28,TRUE)</f>
        <v>#VALUE!</v>
      </c>
      <c r="Y28" s="328" t="e">
        <f ca="1">_xll.qlSabrInterpolatedSmileSectionAlpha(X28)</f>
        <v>#VALUE!</v>
      </c>
      <c r="Z28" s="328" t="e">
        <f ca="1">_xll.qlSabrInterpolatedSmileSectionBeta(X28)</f>
        <v>#VALUE!</v>
      </c>
      <c r="AA28" s="328" t="e">
        <f ca="1">_xll.qlSabrInterpolatedSmileSectionNu(X28)</f>
        <v>#VALUE!</v>
      </c>
      <c r="AB28" s="328" t="e">
        <f ca="1">_xll.qlSabrInterpolatedSmileSectionRho(X28)</f>
        <v>#VALUE!</v>
      </c>
      <c r="AC28" s="329" t="e">
        <f ca="1">_xll.qlSabrInterpolatedSmileSectionError(X28)</f>
        <v>#VALUE!</v>
      </c>
      <c r="AD28" s="330" t="e">
        <f ca="1">_xll.qlSabrInterpolatedSmileSectionMaxError(X28)</f>
        <v>#VALUE!</v>
      </c>
      <c r="AE28" s="327">
        <f ca="1">IFERROR(_xll.qlSmileSectionVolatility($X28,$N28+AE$4%%)-$H28,BO28)</f>
        <v>0</v>
      </c>
      <c r="AF28" s="328">
        <f ca="1">IFERROR(_xll.qlSmileSectionVolatility($X28,$N28+AF$4%%)-$H28,AG28)</f>
        <v>0</v>
      </c>
      <c r="AG28" s="328">
        <f ca="1">IFERROR(_xll.qlSmileSectionVolatility($X28,$N28+AG$4%%)-$H28,AH28)</f>
        <v>0</v>
      </c>
      <c r="AH28" s="328">
        <f ca="1">IFERROR(_xll.qlSmileSectionVolatility($X28,$N28+AH$4%%)-$H28,AI28)</f>
        <v>0</v>
      </c>
      <c r="AI28" s="328">
        <f ca="1">IFERROR(_xll.qlSmileSectionVolatility($X28,$N28+AI$4%%)-$H28,AJ28)</f>
        <v>0</v>
      </c>
      <c r="AJ28" s="328">
        <f ca="1">IFERROR(_xll.qlSmileSectionVolatility($X28,$N28+AJ$4%%)-$H28,AK28)</f>
        <v>0</v>
      </c>
      <c r="AK28" s="328">
        <f ca="1">IFERROR(_xll.qlSmileSectionVolatility($X28,$N28+AK$4%%)-$H28,AL28)</f>
        <v>0</v>
      </c>
      <c r="AL28" s="328">
        <f ca="1">IFERROR(_xll.qlSmileSectionVolatility($X28,$N28+AL$4%%)-$H28,AM28)</f>
        <v>0</v>
      </c>
      <c r="AM28" s="328">
        <f ca="1">IFERROR(_xll.qlSmileSectionVolatility($X28,$N28+AM$4%%)-$H28,AN28)</f>
        <v>0</v>
      </c>
      <c r="AN28" s="328">
        <f ca="1">IFERROR(_xll.qlSmileSectionVolatility($X28,$N28+AN$4%%)-$H28,AO28)</f>
        <v>0</v>
      </c>
      <c r="AO28" s="328">
        <f ca="1">IFERROR(_xll.qlSmileSectionVolatility($X28,$N28+AO$4%%)-$H28,AP28)</f>
        <v>0</v>
      </c>
      <c r="AP28" s="328">
        <f ca="1">IFERROR(_xll.qlSmileSectionVolatility($X28,$N28+AP$4%%)-$H28,AQ28)</f>
        <v>0</v>
      </c>
      <c r="AQ28" s="328">
        <f ca="1">IFERROR(_xll.qlSmileSectionVolatility($X28,$N28+AQ$4%%)-$H28,AR28)</f>
        <v>0</v>
      </c>
      <c r="AR28" s="328">
        <f ca="1">IFERROR(_xll.qlSmileSectionVolatility($X28,$N28+AR$4%%)-$H28,AS28)</f>
        <v>0</v>
      </c>
      <c r="AS28" s="328">
        <f ca="1">IFERROR(_xll.qlSmileSectionVolatility($X28,$N28+AS$4%%)-$H28,AT28)</f>
        <v>0</v>
      </c>
      <c r="AT28" s="328">
        <f ca="1">IFERROR(_xll.qlSmileSectionVolatility($X28,$N28+AT$4%%)-$H28,AU28)</f>
        <v>0</v>
      </c>
      <c r="AU28" s="328">
        <f ca="1">IFERROR(_xll.qlSmileSectionVolatility($X28,$N28+AU$4%%)-$H28,AV28)</f>
        <v>0</v>
      </c>
      <c r="AV28" s="328">
        <f ca="1">IFERROR(_xll.qlSmileSectionVolatility($X28,$N28+AV$4%%)-$H28,AW28)</f>
        <v>0</v>
      </c>
      <c r="AW28" s="328">
        <f ca="1">IFERROR(_xll.qlSmileSectionVolatility($X28,$N28+AW$4%%)-$H28,AX28)</f>
        <v>0</v>
      </c>
      <c r="AX28" s="328">
        <f ca="1">IFERROR(_xll.qlSmileSectionVolatility($X28,$N28+AX$4%%)-$H28,AY28)</f>
        <v>0</v>
      </c>
      <c r="AY28" s="328">
        <f ca="1">IFERROR(_xll.qlSmileSectionVolatility($X28,$N28+AY$4%%)-$H28,AZ28)</f>
        <v>0</v>
      </c>
      <c r="AZ28" s="328">
        <f ca="1">IFERROR(_xll.qlSmileSectionVolatility($X28,$N28+AZ$4%%)-$H28,BA28)</f>
        <v>0</v>
      </c>
      <c r="BA28" s="328">
        <f ca="1">IFERROR(_xll.qlSmileSectionVolatility($X28,$N28+BA$4%%)-$H28,BB28)</f>
        <v>0</v>
      </c>
      <c r="BB28" s="328">
        <f ca="1">IFERROR(_xll.qlSmileSectionVolatility($X28,$N28+BB$4%%)-$H28,BC28)</f>
        <v>0</v>
      </c>
      <c r="BC28" s="328">
        <f ca="1">IFERROR(_xll.qlSmileSectionVolatility($X28,$N28+BC$4%%)-$H28,BD28)</f>
        <v>0</v>
      </c>
      <c r="BD28" s="328">
        <f ca="1">IFERROR(_xll.qlSmileSectionVolatility($X28,$N28+BD$4%%)-$H28,BE28)</f>
        <v>0</v>
      </c>
      <c r="BE28" s="328">
        <f ca="1">IFERROR(_xll.qlSmileSectionVolatility($X28,$N28+BE$4%%)-$H28,BF28)</f>
        <v>0</v>
      </c>
      <c r="BF28" s="328">
        <f ca="1">IFERROR(_xll.qlSmileSectionVolatility($X28,$N28+BF$4%%)-$H28,BG28)</f>
        <v>0</v>
      </c>
      <c r="BG28" s="328">
        <f ca="1">IFERROR(_xll.qlSmileSectionVolatility($X28,$N28+BG$4%%)-$H28,BH28)</f>
        <v>0</v>
      </c>
      <c r="BH28" s="328">
        <f ca="1">IFERROR(_xll.qlSmileSectionVolatility($X28,$N28+BH$4%%)-$H28,BI28)</f>
        <v>0</v>
      </c>
      <c r="BI28" s="328">
        <f ca="1">IFERROR(_xll.qlSmileSectionVolatility($X28,$N28+BI$4%%)-$H28,BJ28)</f>
        <v>0</v>
      </c>
      <c r="BJ28" s="328">
        <f ca="1">IFERROR(_xll.qlSmileSectionVolatility($X28,$N28+BJ$4%%)-$H28,BK28)</f>
        <v>0</v>
      </c>
      <c r="BK28" s="328">
        <f ca="1">IFERROR(_xll.qlSmileSectionVolatility($X28,$N28+BK$4%%)-$H28,BL28)</f>
        <v>0</v>
      </c>
      <c r="BL28" s="328">
        <f ca="1">IFERROR(_xll.qlSmileSectionVolatility($X28,$N28+BL$4%%)-$H28,BM28)</f>
        <v>0</v>
      </c>
      <c r="BM28" s="328">
        <f ca="1">IFERROR(_xll.qlSmileSectionVolatility($X28,$N28+BM$4%%)-$H28,BN28)</f>
        <v>0</v>
      </c>
      <c r="BN28" s="328">
        <f ca="1">IFERROR(_xll.qlSmileSectionVolatility($X28,$N28+BN$4%%)-$H28,BO28)</f>
        <v>0</v>
      </c>
      <c r="BO28" s="328">
        <f ca="1">IFERROR(_xll.qlSmileSectionVolatility($X28,$N28+BO$4%%)-$H28,BP28)</f>
        <v>0</v>
      </c>
      <c r="BP28" s="328">
        <f ca="1">IFERROR(_xll.qlSmileSectionVolatility($X28,$N28+BP$4%%)-$H28,BQ28)</f>
        <v>0</v>
      </c>
      <c r="BQ28" s="336">
        <f ca="1">IFERROR(_xll.qlSmileSectionVolatility($X28,$N28+BQ$4%%)-$H28,BR28)</f>
        <v>0</v>
      </c>
      <c r="BR28" s="296">
        <v>0</v>
      </c>
      <c r="BS28" s="327">
        <f ca="1">IFERROR(_xll.qlSmileSectionVolatility($X28,$N28+BS$4%%)-$H28,BR28)</f>
        <v>0</v>
      </c>
      <c r="BT28" s="328">
        <f ca="1">IFERROR(_xll.qlSmileSectionVolatility($X28,$N28+BT$4%%)-$H28,AG28)</f>
        <v>0</v>
      </c>
      <c r="BU28" s="328">
        <f ca="1">IFERROR(_xll.qlSmileSectionVolatility($X28,$N28+BU$4%%)-$H28,BT28)</f>
        <v>0</v>
      </c>
      <c r="BV28" s="328">
        <f ca="1">IFERROR(_xll.qlSmileSectionVolatility($X28,$N28+BV$4%%)-$H28,AI28)</f>
        <v>0</v>
      </c>
      <c r="BW28" s="328">
        <f ca="1">IFERROR(_xll.qlSmileSectionVolatility($X28,$N28+BW$4%%)-$H28,BV28)</f>
        <v>0</v>
      </c>
      <c r="BX28" s="328">
        <f ca="1">IFERROR(_xll.qlSmileSectionVolatility($X28,$N28+BX$4%%)-$H28,AK28)</f>
        <v>0</v>
      </c>
      <c r="BY28" s="328">
        <f ca="1">IFERROR(_xll.qlSmileSectionVolatility($X28,$N28+BY$4%%)-$H28,BX28)</f>
        <v>0</v>
      </c>
      <c r="BZ28" s="328">
        <f ca="1">IFERROR(_xll.qlSmileSectionVolatility($X28,$N28+BZ$4%%)-$H28,AM28)</f>
        <v>0</v>
      </c>
      <c r="CA28" s="328">
        <f ca="1">IFERROR(_xll.qlSmileSectionVolatility($X28,$N28+CA$4%%)-$H28,BZ28)</f>
        <v>0</v>
      </c>
      <c r="CB28" s="328">
        <f ca="1">IFERROR(_xll.qlSmileSectionVolatility($X28,$N28+CB$4%%)-$H28,AO28)</f>
        <v>0</v>
      </c>
      <c r="CC28" s="328">
        <f ca="1">IFERROR(_xll.qlSmileSectionVolatility($X28,$N28+CC$4%%)-$H28,CB28)</f>
        <v>0</v>
      </c>
      <c r="CD28" s="328">
        <f ca="1">IFERROR(_xll.qlSmileSectionVolatility($X28,$N28+CD$4%%)-$H28,AQ28)</f>
        <v>0</v>
      </c>
      <c r="CE28" s="328">
        <f ca="1">IFERROR(_xll.qlSmileSectionVolatility($X28,$N28+CE$4%%)-$H28,CD28)</f>
        <v>0</v>
      </c>
      <c r="CF28" s="328">
        <f ca="1">IFERROR(_xll.qlSmileSectionVolatility($X28,$N28+CF$4%%)-$H28,AS28)</f>
        <v>0</v>
      </c>
      <c r="CG28" s="328">
        <f ca="1">IFERROR(_xll.qlSmileSectionVolatility($X28,$N28+CG$4%%)-$H28,CF28)</f>
        <v>0</v>
      </c>
      <c r="CH28" s="328">
        <f ca="1">IFERROR(_xll.qlSmileSectionVolatility($X28,$N28+CH$4%%)-$H28,AU28)</f>
        <v>0</v>
      </c>
      <c r="CI28" s="328">
        <f ca="1">IFERROR(_xll.qlSmileSectionVolatility($X28,$N28+CI$4%%)-$H28,CH28)</f>
        <v>0</v>
      </c>
      <c r="CJ28" s="328">
        <f ca="1">IFERROR(_xll.qlSmileSectionVolatility($X28,$N28+CJ$4%%)-$H28,AW28)</f>
        <v>0</v>
      </c>
      <c r="CK28" s="328">
        <f ca="1">IFERROR(_xll.qlSmileSectionVolatility($X28,$N28+CK$4%%)-$H28,CJ28)</f>
        <v>0</v>
      </c>
      <c r="CL28" s="328">
        <f ca="1">IFERROR(_xll.qlSmileSectionVolatility($X28,$N28+CL$4%%)-$H28,AY28)</f>
        <v>0</v>
      </c>
      <c r="CM28" s="328">
        <f ca="1">IFERROR(_xll.qlSmileSectionVolatility($X28,$N28+CM$4%%)-$H28,CL28)</f>
        <v>0</v>
      </c>
      <c r="CN28" s="328">
        <f ca="1">IFERROR(_xll.qlSmileSectionVolatility($X28,$N28+CN$4%%)-$H28,BA28)</f>
        <v>0</v>
      </c>
      <c r="CO28" s="328">
        <f ca="1">IFERROR(_xll.qlSmileSectionVolatility($X28,$N28+CO$4%%)-$H28,CN28)</f>
        <v>0</v>
      </c>
      <c r="CP28" s="328">
        <f ca="1">IFERROR(_xll.qlSmileSectionVolatility($X28,$N28+CP$4%%)-$H28,BC28)</f>
        <v>0</v>
      </c>
      <c r="CQ28" s="328">
        <f ca="1">IFERROR(_xll.qlSmileSectionVolatility($X28,$N28+CQ$4%%)-$H28,CP28)</f>
        <v>0</v>
      </c>
      <c r="CR28" s="328">
        <f ca="1">IFERROR(_xll.qlSmileSectionVolatility($X28,$N28+CR$4%%)-$H28,BE28)</f>
        <v>0</v>
      </c>
      <c r="CS28" s="328">
        <f ca="1">IFERROR(_xll.qlSmileSectionVolatility($X28,$N28+CS$4%%)-$H28,CR28)</f>
        <v>0</v>
      </c>
      <c r="CT28" s="328">
        <f ca="1">IFERROR(_xll.qlSmileSectionVolatility($X28,$N28+CT$4%%)-$H28,BG28)</f>
        <v>0</v>
      </c>
      <c r="CU28" s="328">
        <f ca="1">IFERROR(_xll.qlSmileSectionVolatility($X28,$N28+CU$4%%)-$H28,CT28)</f>
        <v>0</v>
      </c>
      <c r="CV28" s="328">
        <f ca="1">IFERROR(_xll.qlSmileSectionVolatility($X28,$N28+CV$4%%)-$H28,BI28)</f>
        <v>0</v>
      </c>
      <c r="CW28" s="328">
        <f ca="1">IFERROR(_xll.qlSmileSectionVolatility($X28,$N28+CW$4%%)-$H28,CV28)</f>
        <v>0</v>
      </c>
      <c r="CX28" s="328">
        <f ca="1">IFERROR(_xll.qlSmileSectionVolatility($X28,$N28+CX$4%%)-$H28,BK28)</f>
        <v>0</v>
      </c>
      <c r="CY28" s="328">
        <f ca="1">IFERROR(_xll.qlSmileSectionVolatility($X28,$N28+CY$4%%)-$H28,CX28)</f>
        <v>0</v>
      </c>
      <c r="CZ28" s="328">
        <f ca="1">IFERROR(_xll.qlSmileSectionVolatility($X28,$N28+CZ$4%%)-$H28,BM28)</f>
        <v>0</v>
      </c>
      <c r="DA28" s="328">
        <f ca="1">IFERROR(_xll.qlSmileSectionVolatility($X28,$N28+DA$4%%)-$H28,CZ28)</f>
        <v>0</v>
      </c>
      <c r="DB28" s="328">
        <f ca="1">IFERROR(_xll.qlSmileSectionVolatility($X28,$N28+DB$4%%)-$H28,BO28)</f>
        <v>0</v>
      </c>
      <c r="DC28" s="328">
        <f ca="1">IFERROR(_xll.qlSmileSectionVolatility($X28,$N28+DC$4%%)-$H28,DB28)</f>
        <v>0</v>
      </c>
      <c r="DD28" s="328">
        <f ca="1">IFERROR(_xll.qlSmileSectionVolatility($X28,$N28+DD$4%%)-$H28,BQ28)</f>
        <v>0</v>
      </c>
      <c r="DE28" s="336" t="e">
        <f ca="1">IFERROR(_xll.qlSmileSectionVolatility($X28,$N28+DE$4%%)-$H28,#REF!)</f>
        <v>#REF!</v>
      </c>
    </row>
    <row r="29" spans="2:114">
      <c r="B29" s="277" t="s">
        <v>41</v>
      </c>
      <c r="C29" s="278" t="s">
        <v>46</v>
      </c>
      <c r="D29" s="282" t="str">
        <f ca="1">IFERROR(VLOOKUP("EUR FWD PREM"&amp;D$4&amp;" "&amp;$B29&amp;$C29,SwaptionVolCalculation!$F:$AR,38,FALSE),"")</f>
        <v/>
      </c>
      <c r="E29" s="283" t="str">
        <f ca="1">IFERROR(VLOOKUP("EUR FWD PREM"&amp;E$4&amp;" "&amp;$B29&amp;$C29,SwaptionVolCalculation!$F:$AR,38,FALSE),"")</f>
        <v/>
      </c>
      <c r="F29" s="283" t="str">
        <f ca="1">IFERROR(VLOOKUP("EUR FWD PREM"&amp;F$4&amp;" "&amp;$B29&amp;$C29,SwaptionVolCalculation!$F:$AR,38,FALSE),"")</f>
        <v/>
      </c>
      <c r="G29" s="283" t="str">
        <f ca="1">IFERROR(VLOOKUP("EUR FWD PREM"&amp;G$4&amp;" "&amp;$B29&amp;$C29,SwaptionVolCalculation!$F:$AR,38,FALSE),"")</f>
        <v/>
      </c>
      <c r="H29" s="283" t="str">
        <f ca="1">IFERROR(VLOOKUP($B29&amp;$C29,SwaptionVolCalculation!$F:$AR,38,FALSE),"")</f>
        <v/>
      </c>
      <c r="I29" s="283" t="str">
        <f ca="1">IFERROR(VLOOKUP("EUR FWD PREM "&amp;I$4&amp;" "&amp;$B29&amp;$C29,SwaptionVolCalculation!$F:$AR,38,FALSE),"")</f>
        <v/>
      </c>
      <c r="J29" s="283" t="str">
        <f ca="1">IFERROR(VLOOKUP("EUR FWD PREM "&amp;J$4&amp;" "&amp;$B29&amp;$C29,SwaptionVolCalculation!$F:$AR,38,FALSE),"")</f>
        <v/>
      </c>
      <c r="K29" s="283" t="str">
        <f ca="1">IFERROR(VLOOKUP("EUR FWD PREM "&amp;K$4&amp;" "&amp;$B29&amp;$C29,SwaptionVolCalculation!$F:$AR,38,FALSE),"")</f>
        <v/>
      </c>
      <c r="L29" s="284" t="str">
        <f ca="1">IFERROR(VLOOKUP("EUR FWD PREM "&amp;L$4&amp;" "&amp;$B29&amp;$C29,SwaptionVolCalculation!$F:$AR,38,FALSE),"")</f>
        <v/>
      </c>
      <c r="M29" s="294">
        <f ca="1">IFERROR(VLOOKUP($B29&amp;$C29,SwaptionVolCalculation!$F:$AR,6,FALSE),"")</f>
        <v>42642</v>
      </c>
      <c r="N29" s="289" t="str">
        <f ca="1">IFERROR(VLOOKUP($B29&amp;$C29,SwaptionVolCalculation!$F:$AR,26,FALSE),"")</f>
        <v/>
      </c>
      <c r="O29" s="314">
        <v>9.8018837157412983E-2</v>
      </c>
      <c r="P29" s="297">
        <v>0.7</v>
      </c>
      <c r="Q29" s="296">
        <v>0.36745128231591134</v>
      </c>
      <c r="R29" s="296">
        <v>-0.17949052875338184</v>
      </c>
      <c r="S29" s="315" t="b">
        <v>0</v>
      </c>
      <c r="T29" s="315" t="b">
        <v>1</v>
      </c>
      <c r="U29" s="315" t="b">
        <v>0</v>
      </c>
      <c r="V29" s="315" t="b">
        <v>0</v>
      </c>
      <c r="W29" s="317">
        <v>0.01</v>
      </c>
      <c r="X29" s="327" t="e">
        <f t="array" aca="1" ref="X29" ca="1">_xll.qlSabrInterpolatedSmileSection(,M29,N29,shrinkTable(E$4:K$4,E29:K29,TRUE)%%,TRUE,H29,shrinkTable(E$4:K$4,E29:K29,FALSE)-H29,O29,P29,Q29,R29,S29,T29,U29,V29,,,,,W29,TRUE)</f>
        <v>#VALUE!</v>
      </c>
      <c r="Y29" s="328" t="e">
        <f ca="1">_xll.qlSabrInterpolatedSmileSectionAlpha(X29)</f>
        <v>#VALUE!</v>
      </c>
      <c r="Z29" s="328" t="e">
        <f ca="1">_xll.qlSabrInterpolatedSmileSectionBeta(X29)</f>
        <v>#VALUE!</v>
      </c>
      <c r="AA29" s="328" t="e">
        <f ca="1">_xll.qlSabrInterpolatedSmileSectionNu(X29)</f>
        <v>#VALUE!</v>
      </c>
      <c r="AB29" s="328" t="e">
        <f ca="1">_xll.qlSabrInterpolatedSmileSectionRho(X29)</f>
        <v>#VALUE!</v>
      </c>
      <c r="AC29" s="329" t="e">
        <f ca="1">_xll.qlSabrInterpolatedSmileSectionError(X29)</f>
        <v>#VALUE!</v>
      </c>
      <c r="AD29" s="330" t="e">
        <f ca="1">_xll.qlSabrInterpolatedSmileSectionMaxError(X29)</f>
        <v>#VALUE!</v>
      </c>
      <c r="AE29" s="327">
        <f ca="1">IFERROR(_xll.qlSmileSectionVolatility($X29,$N29+AE$4%%)-$H29,BO29)</f>
        <v>0</v>
      </c>
      <c r="AF29" s="328">
        <f ca="1">IFERROR(_xll.qlSmileSectionVolatility($X29,$N29+AF$4%%)-$H29,AG29)</f>
        <v>0</v>
      </c>
      <c r="AG29" s="328">
        <f ca="1">IFERROR(_xll.qlSmileSectionVolatility($X29,$N29+AG$4%%)-$H29,AH29)</f>
        <v>0</v>
      </c>
      <c r="AH29" s="328">
        <f ca="1">IFERROR(_xll.qlSmileSectionVolatility($X29,$N29+AH$4%%)-$H29,AI29)</f>
        <v>0</v>
      </c>
      <c r="AI29" s="328">
        <f ca="1">IFERROR(_xll.qlSmileSectionVolatility($X29,$N29+AI$4%%)-$H29,AJ29)</f>
        <v>0</v>
      </c>
      <c r="AJ29" s="328">
        <f ca="1">IFERROR(_xll.qlSmileSectionVolatility($X29,$N29+AJ$4%%)-$H29,AK29)</f>
        <v>0</v>
      </c>
      <c r="AK29" s="328">
        <f ca="1">IFERROR(_xll.qlSmileSectionVolatility($X29,$N29+AK$4%%)-$H29,AL29)</f>
        <v>0</v>
      </c>
      <c r="AL29" s="328">
        <f ca="1">IFERROR(_xll.qlSmileSectionVolatility($X29,$N29+AL$4%%)-$H29,AM29)</f>
        <v>0</v>
      </c>
      <c r="AM29" s="328">
        <f ca="1">IFERROR(_xll.qlSmileSectionVolatility($X29,$N29+AM$4%%)-$H29,AN29)</f>
        <v>0</v>
      </c>
      <c r="AN29" s="328">
        <f ca="1">IFERROR(_xll.qlSmileSectionVolatility($X29,$N29+AN$4%%)-$H29,AO29)</f>
        <v>0</v>
      </c>
      <c r="AO29" s="328">
        <f ca="1">IFERROR(_xll.qlSmileSectionVolatility($X29,$N29+AO$4%%)-$H29,AP29)</f>
        <v>0</v>
      </c>
      <c r="AP29" s="328">
        <f ca="1">IFERROR(_xll.qlSmileSectionVolatility($X29,$N29+AP$4%%)-$H29,AQ29)</f>
        <v>0</v>
      </c>
      <c r="AQ29" s="328">
        <f ca="1">IFERROR(_xll.qlSmileSectionVolatility($X29,$N29+AQ$4%%)-$H29,AR29)</f>
        <v>0</v>
      </c>
      <c r="AR29" s="328">
        <f ca="1">IFERROR(_xll.qlSmileSectionVolatility($X29,$N29+AR$4%%)-$H29,AS29)</f>
        <v>0</v>
      </c>
      <c r="AS29" s="328">
        <f ca="1">IFERROR(_xll.qlSmileSectionVolatility($X29,$N29+AS$4%%)-$H29,AT29)</f>
        <v>0</v>
      </c>
      <c r="AT29" s="328">
        <f ca="1">IFERROR(_xll.qlSmileSectionVolatility($X29,$N29+AT$4%%)-$H29,AU29)</f>
        <v>0</v>
      </c>
      <c r="AU29" s="328">
        <f ca="1">IFERROR(_xll.qlSmileSectionVolatility($X29,$N29+AU$4%%)-$H29,AV29)</f>
        <v>0</v>
      </c>
      <c r="AV29" s="328">
        <f ca="1">IFERROR(_xll.qlSmileSectionVolatility($X29,$N29+AV$4%%)-$H29,AW29)</f>
        <v>0</v>
      </c>
      <c r="AW29" s="328">
        <f ca="1">IFERROR(_xll.qlSmileSectionVolatility($X29,$N29+AW$4%%)-$H29,AX29)</f>
        <v>0</v>
      </c>
      <c r="AX29" s="328">
        <f ca="1">IFERROR(_xll.qlSmileSectionVolatility($X29,$N29+AX$4%%)-$H29,AY29)</f>
        <v>0</v>
      </c>
      <c r="AY29" s="328">
        <f ca="1">IFERROR(_xll.qlSmileSectionVolatility($X29,$N29+AY$4%%)-$H29,AZ29)</f>
        <v>0</v>
      </c>
      <c r="AZ29" s="328">
        <f ca="1">IFERROR(_xll.qlSmileSectionVolatility($X29,$N29+AZ$4%%)-$H29,BA29)</f>
        <v>0</v>
      </c>
      <c r="BA29" s="328">
        <f ca="1">IFERROR(_xll.qlSmileSectionVolatility($X29,$N29+BA$4%%)-$H29,BB29)</f>
        <v>0</v>
      </c>
      <c r="BB29" s="328">
        <f ca="1">IFERROR(_xll.qlSmileSectionVolatility($X29,$N29+BB$4%%)-$H29,BC29)</f>
        <v>0</v>
      </c>
      <c r="BC29" s="328">
        <f ca="1">IFERROR(_xll.qlSmileSectionVolatility($X29,$N29+BC$4%%)-$H29,BD29)</f>
        <v>0</v>
      </c>
      <c r="BD29" s="328">
        <f ca="1">IFERROR(_xll.qlSmileSectionVolatility($X29,$N29+BD$4%%)-$H29,BE29)</f>
        <v>0</v>
      </c>
      <c r="BE29" s="328">
        <f ca="1">IFERROR(_xll.qlSmileSectionVolatility($X29,$N29+BE$4%%)-$H29,BF29)</f>
        <v>0</v>
      </c>
      <c r="BF29" s="328">
        <f ca="1">IFERROR(_xll.qlSmileSectionVolatility($X29,$N29+BF$4%%)-$H29,BG29)</f>
        <v>0</v>
      </c>
      <c r="BG29" s="328">
        <f ca="1">IFERROR(_xll.qlSmileSectionVolatility($X29,$N29+BG$4%%)-$H29,BH29)</f>
        <v>0</v>
      </c>
      <c r="BH29" s="328">
        <f ca="1">IFERROR(_xll.qlSmileSectionVolatility($X29,$N29+BH$4%%)-$H29,BI29)</f>
        <v>0</v>
      </c>
      <c r="BI29" s="328">
        <f ca="1">IFERROR(_xll.qlSmileSectionVolatility($X29,$N29+BI$4%%)-$H29,BJ29)</f>
        <v>0</v>
      </c>
      <c r="BJ29" s="328">
        <f ca="1">IFERROR(_xll.qlSmileSectionVolatility($X29,$N29+BJ$4%%)-$H29,BK29)</f>
        <v>0</v>
      </c>
      <c r="BK29" s="328">
        <f ca="1">IFERROR(_xll.qlSmileSectionVolatility($X29,$N29+BK$4%%)-$H29,BL29)</f>
        <v>0</v>
      </c>
      <c r="BL29" s="328">
        <f ca="1">IFERROR(_xll.qlSmileSectionVolatility($X29,$N29+BL$4%%)-$H29,BM29)</f>
        <v>0</v>
      </c>
      <c r="BM29" s="328">
        <f ca="1">IFERROR(_xll.qlSmileSectionVolatility($X29,$N29+BM$4%%)-$H29,BN29)</f>
        <v>0</v>
      </c>
      <c r="BN29" s="328">
        <f ca="1">IFERROR(_xll.qlSmileSectionVolatility($X29,$N29+BN$4%%)-$H29,BO29)</f>
        <v>0</v>
      </c>
      <c r="BO29" s="328">
        <f ca="1">IFERROR(_xll.qlSmileSectionVolatility($X29,$N29+BO$4%%)-$H29,BP29)</f>
        <v>0</v>
      </c>
      <c r="BP29" s="328">
        <f ca="1">IFERROR(_xll.qlSmileSectionVolatility($X29,$N29+BP$4%%)-$H29,BQ29)</f>
        <v>0</v>
      </c>
      <c r="BQ29" s="336">
        <f ca="1">IFERROR(_xll.qlSmileSectionVolatility($X29,$N29+BQ$4%%)-$H29,BR29)</f>
        <v>0</v>
      </c>
      <c r="BR29" s="296">
        <v>0</v>
      </c>
      <c r="BS29" s="327">
        <f ca="1">IFERROR(_xll.qlSmileSectionVolatility($X29,$N29+BS$4%%)-$H29,BR29)</f>
        <v>0</v>
      </c>
      <c r="BT29" s="328">
        <f ca="1">IFERROR(_xll.qlSmileSectionVolatility($X29,$N29+BT$4%%)-$H29,AG29)</f>
        <v>0</v>
      </c>
      <c r="BU29" s="328">
        <f ca="1">IFERROR(_xll.qlSmileSectionVolatility($X29,$N29+BU$4%%)-$H29,BT29)</f>
        <v>0</v>
      </c>
      <c r="BV29" s="328">
        <f ca="1">IFERROR(_xll.qlSmileSectionVolatility($X29,$N29+BV$4%%)-$H29,AI29)</f>
        <v>0</v>
      </c>
      <c r="BW29" s="328">
        <f ca="1">IFERROR(_xll.qlSmileSectionVolatility($X29,$N29+BW$4%%)-$H29,BV29)</f>
        <v>0</v>
      </c>
      <c r="BX29" s="328">
        <f ca="1">IFERROR(_xll.qlSmileSectionVolatility($X29,$N29+BX$4%%)-$H29,AK29)</f>
        <v>0</v>
      </c>
      <c r="BY29" s="328">
        <f ca="1">IFERROR(_xll.qlSmileSectionVolatility($X29,$N29+BY$4%%)-$H29,BX29)</f>
        <v>0</v>
      </c>
      <c r="BZ29" s="328">
        <f ca="1">IFERROR(_xll.qlSmileSectionVolatility($X29,$N29+BZ$4%%)-$H29,AM29)</f>
        <v>0</v>
      </c>
      <c r="CA29" s="328">
        <f ca="1">IFERROR(_xll.qlSmileSectionVolatility($X29,$N29+CA$4%%)-$H29,BZ29)</f>
        <v>0</v>
      </c>
      <c r="CB29" s="328">
        <f ca="1">IFERROR(_xll.qlSmileSectionVolatility($X29,$N29+CB$4%%)-$H29,AO29)</f>
        <v>0</v>
      </c>
      <c r="CC29" s="328">
        <f ca="1">IFERROR(_xll.qlSmileSectionVolatility($X29,$N29+CC$4%%)-$H29,CB29)</f>
        <v>0</v>
      </c>
      <c r="CD29" s="328">
        <f ca="1">IFERROR(_xll.qlSmileSectionVolatility($X29,$N29+CD$4%%)-$H29,AQ29)</f>
        <v>0</v>
      </c>
      <c r="CE29" s="328">
        <f ca="1">IFERROR(_xll.qlSmileSectionVolatility($X29,$N29+CE$4%%)-$H29,CD29)</f>
        <v>0</v>
      </c>
      <c r="CF29" s="328">
        <f ca="1">IFERROR(_xll.qlSmileSectionVolatility($X29,$N29+CF$4%%)-$H29,AS29)</f>
        <v>0</v>
      </c>
      <c r="CG29" s="328">
        <f ca="1">IFERROR(_xll.qlSmileSectionVolatility($X29,$N29+CG$4%%)-$H29,CF29)</f>
        <v>0</v>
      </c>
      <c r="CH29" s="328">
        <f ca="1">IFERROR(_xll.qlSmileSectionVolatility($X29,$N29+CH$4%%)-$H29,AU29)</f>
        <v>0</v>
      </c>
      <c r="CI29" s="328">
        <f ca="1">IFERROR(_xll.qlSmileSectionVolatility($X29,$N29+CI$4%%)-$H29,CH29)</f>
        <v>0</v>
      </c>
      <c r="CJ29" s="328">
        <f ca="1">IFERROR(_xll.qlSmileSectionVolatility($X29,$N29+CJ$4%%)-$H29,AW29)</f>
        <v>0</v>
      </c>
      <c r="CK29" s="328">
        <f ca="1">IFERROR(_xll.qlSmileSectionVolatility($X29,$N29+CK$4%%)-$H29,CJ29)</f>
        <v>0</v>
      </c>
      <c r="CL29" s="328">
        <f ca="1">IFERROR(_xll.qlSmileSectionVolatility($X29,$N29+CL$4%%)-$H29,AY29)</f>
        <v>0</v>
      </c>
      <c r="CM29" s="328">
        <f ca="1">IFERROR(_xll.qlSmileSectionVolatility($X29,$N29+CM$4%%)-$H29,CL29)</f>
        <v>0</v>
      </c>
      <c r="CN29" s="328">
        <f ca="1">IFERROR(_xll.qlSmileSectionVolatility($X29,$N29+CN$4%%)-$H29,BA29)</f>
        <v>0</v>
      </c>
      <c r="CO29" s="328">
        <f ca="1">IFERROR(_xll.qlSmileSectionVolatility($X29,$N29+CO$4%%)-$H29,CN29)</f>
        <v>0</v>
      </c>
      <c r="CP29" s="328">
        <f ca="1">IFERROR(_xll.qlSmileSectionVolatility($X29,$N29+CP$4%%)-$H29,BC29)</f>
        <v>0</v>
      </c>
      <c r="CQ29" s="328">
        <f ca="1">IFERROR(_xll.qlSmileSectionVolatility($X29,$N29+CQ$4%%)-$H29,CP29)</f>
        <v>0</v>
      </c>
      <c r="CR29" s="328">
        <f ca="1">IFERROR(_xll.qlSmileSectionVolatility($X29,$N29+CR$4%%)-$H29,BE29)</f>
        <v>0</v>
      </c>
      <c r="CS29" s="328">
        <f ca="1">IFERROR(_xll.qlSmileSectionVolatility($X29,$N29+CS$4%%)-$H29,CR29)</f>
        <v>0</v>
      </c>
      <c r="CT29" s="328">
        <f ca="1">IFERROR(_xll.qlSmileSectionVolatility($X29,$N29+CT$4%%)-$H29,BG29)</f>
        <v>0</v>
      </c>
      <c r="CU29" s="328">
        <f ca="1">IFERROR(_xll.qlSmileSectionVolatility($X29,$N29+CU$4%%)-$H29,CT29)</f>
        <v>0</v>
      </c>
      <c r="CV29" s="328">
        <f ca="1">IFERROR(_xll.qlSmileSectionVolatility($X29,$N29+CV$4%%)-$H29,BI29)</f>
        <v>0</v>
      </c>
      <c r="CW29" s="328">
        <f ca="1">IFERROR(_xll.qlSmileSectionVolatility($X29,$N29+CW$4%%)-$H29,CV29)</f>
        <v>0</v>
      </c>
      <c r="CX29" s="328">
        <f ca="1">IFERROR(_xll.qlSmileSectionVolatility($X29,$N29+CX$4%%)-$H29,BK29)</f>
        <v>0</v>
      </c>
      <c r="CY29" s="328">
        <f ca="1">IFERROR(_xll.qlSmileSectionVolatility($X29,$N29+CY$4%%)-$H29,CX29)</f>
        <v>0</v>
      </c>
      <c r="CZ29" s="328">
        <f ca="1">IFERROR(_xll.qlSmileSectionVolatility($X29,$N29+CZ$4%%)-$H29,BM29)</f>
        <v>0</v>
      </c>
      <c r="DA29" s="328">
        <f ca="1">IFERROR(_xll.qlSmileSectionVolatility($X29,$N29+DA$4%%)-$H29,CZ29)</f>
        <v>0</v>
      </c>
      <c r="DB29" s="328">
        <f ca="1">IFERROR(_xll.qlSmileSectionVolatility($X29,$N29+DB$4%%)-$H29,BO29)</f>
        <v>0</v>
      </c>
      <c r="DC29" s="328">
        <f ca="1">IFERROR(_xll.qlSmileSectionVolatility($X29,$N29+DC$4%%)-$H29,DB29)</f>
        <v>0</v>
      </c>
      <c r="DD29" s="328">
        <f ca="1">IFERROR(_xll.qlSmileSectionVolatility($X29,$N29+DD$4%%)-$H29,BQ29)</f>
        <v>0</v>
      </c>
      <c r="DE29" s="336" t="e">
        <f ca="1">IFERROR(_xll.qlSmileSectionVolatility($X29,$N29+DE$4%%)-$H29,#REF!)</f>
        <v>#REF!</v>
      </c>
    </row>
    <row r="30" spans="2:114">
      <c r="B30" s="277" t="s">
        <v>41</v>
      </c>
      <c r="C30" s="278" t="s">
        <v>47</v>
      </c>
      <c r="D30" s="282" t="str">
        <f ca="1">IFERROR(VLOOKUP("EUR FWD PREM"&amp;D$4&amp;" "&amp;$B30&amp;$C30,SwaptionVolCalculation!$F:$AR,38,FALSE),"")</f>
        <v/>
      </c>
      <c r="E30" s="283" t="str">
        <f ca="1">IFERROR(VLOOKUP("EUR FWD PREM"&amp;E$4&amp;" "&amp;$B30&amp;$C30,SwaptionVolCalculation!$F:$AR,38,FALSE),"")</f>
        <v/>
      </c>
      <c r="F30" s="283" t="str">
        <f ca="1">IFERROR(VLOOKUP("EUR FWD PREM"&amp;F$4&amp;" "&amp;$B30&amp;$C30,SwaptionVolCalculation!$F:$AR,38,FALSE),"")</f>
        <v/>
      </c>
      <c r="G30" s="283" t="str">
        <f ca="1">IFERROR(VLOOKUP("EUR FWD PREM"&amp;G$4&amp;" "&amp;$B30&amp;$C30,SwaptionVolCalculation!$F:$AR,38,FALSE),"")</f>
        <v/>
      </c>
      <c r="H30" s="283" t="str">
        <f ca="1">IFERROR(VLOOKUP($B30&amp;$C30,SwaptionVolCalculation!$F:$AR,38,FALSE),"")</f>
        <v/>
      </c>
      <c r="I30" s="283" t="str">
        <f ca="1">IFERROR(VLOOKUP("EUR FWD PREM "&amp;I$4&amp;" "&amp;$B30&amp;$C30,SwaptionVolCalculation!$F:$AR,38,FALSE),"")</f>
        <v/>
      </c>
      <c r="J30" s="283" t="str">
        <f ca="1">IFERROR(VLOOKUP("EUR FWD PREM "&amp;J$4&amp;" "&amp;$B30&amp;$C30,SwaptionVolCalculation!$F:$AR,38,FALSE),"")</f>
        <v/>
      </c>
      <c r="K30" s="283" t="str">
        <f ca="1">IFERROR(VLOOKUP("EUR FWD PREM "&amp;K$4&amp;" "&amp;$B30&amp;$C30,SwaptionVolCalculation!$F:$AR,38,FALSE),"")</f>
        <v/>
      </c>
      <c r="L30" s="284" t="str">
        <f ca="1">IFERROR(VLOOKUP("EUR FWD PREM "&amp;L$4&amp;" "&amp;$B30&amp;$C30,SwaptionVolCalculation!$F:$AR,38,FALSE),"")</f>
        <v/>
      </c>
      <c r="M30" s="294">
        <f ca="1">IFERROR(VLOOKUP($B30&amp;$C30,SwaptionVolCalculation!$F:$AR,6,FALSE),"")</f>
        <v>42642</v>
      </c>
      <c r="N30" s="289" t="str">
        <f ca="1">IFERROR(VLOOKUP($B30&amp;$C30,SwaptionVolCalculation!$F:$AR,26,FALSE),"")</f>
        <v/>
      </c>
      <c r="O30" s="314">
        <v>9.5110243358905971E-2</v>
      </c>
      <c r="P30" s="297">
        <v>0.7</v>
      </c>
      <c r="Q30" s="296">
        <v>0.41666517391812591</v>
      </c>
      <c r="R30" s="296">
        <v>-0.21751505404086824</v>
      </c>
      <c r="S30" s="315" t="b">
        <v>0</v>
      </c>
      <c r="T30" s="315" t="b">
        <v>1</v>
      </c>
      <c r="U30" s="315" t="b">
        <v>0</v>
      </c>
      <c r="V30" s="315" t="b">
        <v>0</v>
      </c>
      <c r="W30" s="317">
        <v>0.01</v>
      </c>
      <c r="X30" s="327" t="e">
        <f t="array" aca="1" ref="X30" ca="1">_xll.qlSabrInterpolatedSmileSection(,M30,N30,shrinkTable(E$4:K$4,E30:K30,TRUE)%%,TRUE,H30,shrinkTable(E$4:K$4,E30:K30,FALSE)-H30,O30,P30,Q30,R30,S30,T30,U30,V30,,,,,W30,TRUE)</f>
        <v>#VALUE!</v>
      </c>
      <c r="Y30" s="328" t="e">
        <f ca="1">_xll.qlSabrInterpolatedSmileSectionAlpha(X30)</f>
        <v>#VALUE!</v>
      </c>
      <c r="Z30" s="328" t="e">
        <f ca="1">_xll.qlSabrInterpolatedSmileSectionBeta(X30)</f>
        <v>#VALUE!</v>
      </c>
      <c r="AA30" s="328" t="e">
        <f ca="1">_xll.qlSabrInterpolatedSmileSectionNu(X30)</f>
        <v>#VALUE!</v>
      </c>
      <c r="AB30" s="328" t="e">
        <f ca="1">_xll.qlSabrInterpolatedSmileSectionRho(X30)</f>
        <v>#VALUE!</v>
      </c>
      <c r="AC30" s="329" t="e">
        <f ca="1">_xll.qlSabrInterpolatedSmileSectionError(X30)</f>
        <v>#VALUE!</v>
      </c>
      <c r="AD30" s="330" t="e">
        <f ca="1">_xll.qlSabrInterpolatedSmileSectionMaxError(X30)</f>
        <v>#VALUE!</v>
      </c>
      <c r="AE30" s="327">
        <f ca="1">IFERROR(_xll.qlSmileSectionVolatility($X30,$N30+AE$4%%)-$H30,BO30)</f>
        <v>0</v>
      </c>
      <c r="AF30" s="328">
        <f ca="1">IFERROR(_xll.qlSmileSectionVolatility($X30,$N30+AF$4%%)-$H30,AG30)</f>
        <v>0</v>
      </c>
      <c r="AG30" s="328">
        <f ca="1">IFERROR(_xll.qlSmileSectionVolatility($X30,$N30+AG$4%%)-$H30,AH30)</f>
        <v>0</v>
      </c>
      <c r="AH30" s="328">
        <f ca="1">IFERROR(_xll.qlSmileSectionVolatility($X30,$N30+AH$4%%)-$H30,AI30)</f>
        <v>0</v>
      </c>
      <c r="AI30" s="328">
        <f ca="1">IFERROR(_xll.qlSmileSectionVolatility($X30,$N30+AI$4%%)-$H30,AJ30)</f>
        <v>0</v>
      </c>
      <c r="AJ30" s="328">
        <f ca="1">IFERROR(_xll.qlSmileSectionVolatility($X30,$N30+AJ$4%%)-$H30,AK30)</f>
        <v>0</v>
      </c>
      <c r="AK30" s="328">
        <f ca="1">IFERROR(_xll.qlSmileSectionVolatility($X30,$N30+AK$4%%)-$H30,AL30)</f>
        <v>0</v>
      </c>
      <c r="AL30" s="328">
        <f ca="1">IFERROR(_xll.qlSmileSectionVolatility($X30,$N30+AL$4%%)-$H30,AM30)</f>
        <v>0</v>
      </c>
      <c r="AM30" s="328">
        <f ca="1">IFERROR(_xll.qlSmileSectionVolatility($X30,$N30+AM$4%%)-$H30,AN30)</f>
        <v>0</v>
      </c>
      <c r="AN30" s="328">
        <f ca="1">IFERROR(_xll.qlSmileSectionVolatility($X30,$N30+AN$4%%)-$H30,AO30)</f>
        <v>0</v>
      </c>
      <c r="AO30" s="328">
        <f ca="1">IFERROR(_xll.qlSmileSectionVolatility($X30,$N30+AO$4%%)-$H30,AP30)</f>
        <v>0</v>
      </c>
      <c r="AP30" s="328">
        <f ca="1">IFERROR(_xll.qlSmileSectionVolatility($X30,$N30+AP$4%%)-$H30,AQ30)</f>
        <v>0</v>
      </c>
      <c r="AQ30" s="328">
        <f ca="1">IFERROR(_xll.qlSmileSectionVolatility($X30,$N30+AQ$4%%)-$H30,AR30)</f>
        <v>0</v>
      </c>
      <c r="AR30" s="328">
        <f ca="1">IFERROR(_xll.qlSmileSectionVolatility($X30,$N30+AR$4%%)-$H30,AS30)</f>
        <v>0</v>
      </c>
      <c r="AS30" s="328">
        <f ca="1">IFERROR(_xll.qlSmileSectionVolatility($X30,$N30+AS$4%%)-$H30,AT30)</f>
        <v>0</v>
      </c>
      <c r="AT30" s="328">
        <f ca="1">IFERROR(_xll.qlSmileSectionVolatility($X30,$N30+AT$4%%)-$H30,AU30)</f>
        <v>0</v>
      </c>
      <c r="AU30" s="328">
        <f ca="1">IFERROR(_xll.qlSmileSectionVolatility($X30,$N30+AU$4%%)-$H30,AV30)</f>
        <v>0</v>
      </c>
      <c r="AV30" s="328">
        <f ca="1">IFERROR(_xll.qlSmileSectionVolatility($X30,$N30+AV$4%%)-$H30,AW30)</f>
        <v>0</v>
      </c>
      <c r="AW30" s="328">
        <f ca="1">IFERROR(_xll.qlSmileSectionVolatility($X30,$N30+AW$4%%)-$H30,AX30)</f>
        <v>0</v>
      </c>
      <c r="AX30" s="328">
        <f ca="1">IFERROR(_xll.qlSmileSectionVolatility($X30,$N30+AX$4%%)-$H30,AY30)</f>
        <v>0</v>
      </c>
      <c r="AY30" s="328">
        <f ca="1">IFERROR(_xll.qlSmileSectionVolatility($X30,$N30+AY$4%%)-$H30,AZ30)</f>
        <v>0</v>
      </c>
      <c r="AZ30" s="328">
        <f ca="1">IFERROR(_xll.qlSmileSectionVolatility($X30,$N30+AZ$4%%)-$H30,BA30)</f>
        <v>0</v>
      </c>
      <c r="BA30" s="328">
        <f ca="1">IFERROR(_xll.qlSmileSectionVolatility($X30,$N30+BA$4%%)-$H30,BB30)</f>
        <v>0</v>
      </c>
      <c r="BB30" s="328">
        <f ca="1">IFERROR(_xll.qlSmileSectionVolatility($X30,$N30+BB$4%%)-$H30,BC30)</f>
        <v>0</v>
      </c>
      <c r="BC30" s="328">
        <f ca="1">IFERROR(_xll.qlSmileSectionVolatility($X30,$N30+BC$4%%)-$H30,BD30)</f>
        <v>0</v>
      </c>
      <c r="BD30" s="328">
        <f ca="1">IFERROR(_xll.qlSmileSectionVolatility($X30,$N30+BD$4%%)-$H30,BE30)</f>
        <v>0</v>
      </c>
      <c r="BE30" s="328">
        <f ca="1">IFERROR(_xll.qlSmileSectionVolatility($X30,$N30+BE$4%%)-$H30,BF30)</f>
        <v>0</v>
      </c>
      <c r="BF30" s="328">
        <f ca="1">IFERROR(_xll.qlSmileSectionVolatility($X30,$N30+BF$4%%)-$H30,BG30)</f>
        <v>0</v>
      </c>
      <c r="BG30" s="328">
        <f ca="1">IFERROR(_xll.qlSmileSectionVolatility($X30,$N30+BG$4%%)-$H30,BH30)</f>
        <v>0</v>
      </c>
      <c r="BH30" s="328">
        <f ca="1">IFERROR(_xll.qlSmileSectionVolatility($X30,$N30+BH$4%%)-$H30,BI30)</f>
        <v>0</v>
      </c>
      <c r="BI30" s="328">
        <f ca="1">IFERROR(_xll.qlSmileSectionVolatility($X30,$N30+BI$4%%)-$H30,BJ30)</f>
        <v>0</v>
      </c>
      <c r="BJ30" s="328">
        <f ca="1">IFERROR(_xll.qlSmileSectionVolatility($X30,$N30+BJ$4%%)-$H30,BK30)</f>
        <v>0</v>
      </c>
      <c r="BK30" s="328">
        <f ca="1">IFERROR(_xll.qlSmileSectionVolatility($X30,$N30+BK$4%%)-$H30,BL30)</f>
        <v>0</v>
      </c>
      <c r="BL30" s="328">
        <f ca="1">IFERROR(_xll.qlSmileSectionVolatility($X30,$N30+BL$4%%)-$H30,BM30)</f>
        <v>0</v>
      </c>
      <c r="BM30" s="328">
        <f ca="1">IFERROR(_xll.qlSmileSectionVolatility($X30,$N30+BM$4%%)-$H30,BN30)</f>
        <v>0</v>
      </c>
      <c r="BN30" s="328">
        <f ca="1">IFERROR(_xll.qlSmileSectionVolatility($X30,$N30+BN$4%%)-$H30,BO30)</f>
        <v>0</v>
      </c>
      <c r="BO30" s="328">
        <f ca="1">IFERROR(_xll.qlSmileSectionVolatility($X30,$N30+BO$4%%)-$H30,BP30)</f>
        <v>0</v>
      </c>
      <c r="BP30" s="328">
        <f ca="1">IFERROR(_xll.qlSmileSectionVolatility($X30,$N30+BP$4%%)-$H30,BQ30)</f>
        <v>0</v>
      </c>
      <c r="BQ30" s="336">
        <f ca="1">IFERROR(_xll.qlSmileSectionVolatility($X30,$N30+BQ$4%%)-$H30,BR30)</f>
        <v>0</v>
      </c>
      <c r="BR30" s="296">
        <v>0</v>
      </c>
      <c r="BS30" s="327">
        <f ca="1">IFERROR(_xll.qlSmileSectionVolatility($X30,$N30+BS$4%%)-$H30,BR30)</f>
        <v>0</v>
      </c>
      <c r="BT30" s="328">
        <f ca="1">IFERROR(_xll.qlSmileSectionVolatility($X30,$N30+BT$4%%)-$H30,AG30)</f>
        <v>0</v>
      </c>
      <c r="BU30" s="328">
        <f ca="1">IFERROR(_xll.qlSmileSectionVolatility($X30,$N30+BU$4%%)-$H30,BT30)</f>
        <v>0</v>
      </c>
      <c r="BV30" s="328">
        <f ca="1">IFERROR(_xll.qlSmileSectionVolatility($X30,$N30+BV$4%%)-$H30,AI30)</f>
        <v>0</v>
      </c>
      <c r="BW30" s="328">
        <f ca="1">IFERROR(_xll.qlSmileSectionVolatility($X30,$N30+BW$4%%)-$H30,BV30)</f>
        <v>0</v>
      </c>
      <c r="BX30" s="328">
        <f ca="1">IFERROR(_xll.qlSmileSectionVolatility($X30,$N30+BX$4%%)-$H30,AK30)</f>
        <v>0</v>
      </c>
      <c r="BY30" s="328">
        <f ca="1">IFERROR(_xll.qlSmileSectionVolatility($X30,$N30+BY$4%%)-$H30,BX30)</f>
        <v>0</v>
      </c>
      <c r="BZ30" s="328">
        <f ca="1">IFERROR(_xll.qlSmileSectionVolatility($X30,$N30+BZ$4%%)-$H30,AM30)</f>
        <v>0</v>
      </c>
      <c r="CA30" s="328">
        <f ca="1">IFERROR(_xll.qlSmileSectionVolatility($X30,$N30+CA$4%%)-$H30,BZ30)</f>
        <v>0</v>
      </c>
      <c r="CB30" s="328">
        <f ca="1">IFERROR(_xll.qlSmileSectionVolatility($X30,$N30+CB$4%%)-$H30,AO30)</f>
        <v>0</v>
      </c>
      <c r="CC30" s="328">
        <f ca="1">IFERROR(_xll.qlSmileSectionVolatility($X30,$N30+CC$4%%)-$H30,CB30)</f>
        <v>0</v>
      </c>
      <c r="CD30" s="328">
        <f ca="1">IFERROR(_xll.qlSmileSectionVolatility($X30,$N30+CD$4%%)-$H30,AQ30)</f>
        <v>0</v>
      </c>
      <c r="CE30" s="328">
        <f ca="1">IFERROR(_xll.qlSmileSectionVolatility($X30,$N30+CE$4%%)-$H30,CD30)</f>
        <v>0</v>
      </c>
      <c r="CF30" s="328">
        <f ca="1">IFERROR(_xll.qlSmileSectionVolatility($X30,$N30+CF$4%%)-$H30,AS30)</f>
        <v>0</v>
      </c>
      <c r="CG30" s="328">
        <f ca="1">IFERROR(_xll.qlSmileSectionVolatility($X30,$N30+CG$4%%)-$H30,CF30)</f>
        <v>0</v>
      </c>
      <c r="CH30" s="328">
        <f ca="1">IFERROR(_xll.qlSmileSectionVolatility($X30,$N30+CH$4%%)-$H30,AU30)</f>
        <v>0</v>
      </c>
      <c r="CI30" s="328">
        <f ca="1">IFERROR(_xll.qlSmileSectionVolatility($X30,$N30+CI$4%%)-$H30,CH30)</f>
        <v>0</v>
      </c>
      <c r="CJ30" s="328">
        <f ca="1">IFERROR(_xll.qlSmileSectionVolatility($X30,$N30+CJ$4%%)-$H30,AW30)</f>
        <v>0</v>
      </c>
      <c r="CK30" s="328">
        <f ca="1">IFERROR(_xll.qlSmileSectionVolatility($X30,$N30+CK$4%%)-$H30,CJ30)</f>
        <v>0</v>
      </c>
      <c r="CL30" s="328">
        <f ca="1">IFERROR(_xll.qlSmileSectionVolatility($X30,$N30+CL$4%%)-$H30,AY30)</f>
        <v>0</v>
      </c>
      <c r="CM30" s="328">
        <f ca="1">IFERROR(_xll.qlSmileSectionVolatility($X30,$N30+CM$4%%)-$H30,CL30)</f>
        <v>0</v>
      </c>
      <c r="CN30" s="328">
        <f ca="1">IFERROR(_xll.qlSmileSectionVolatility($X30,$N30+CN$4%%)-$H30,BA30)</f>
        <v>0</v>
      </c>
      <c r="CO30" s="328">
        <f ca="1">IFERROR(_xll.qlSmileSectionVolatility($X30,$N30+CO$4%%)-$H30,CN30)</f>
        <v>0</v>
      </c>
      <c r="CP30" s="328">
        <f ca="1">IFERROR(_xll.qlSmileSectionVolatility($X30,$N30+CP$4%%)-$H30,BC30)</f>
        <v>0</v>
      </c>
      <c r="CQ30" s="328">
        <f ca="1">IFERROR(_xll.qlSmileSectionVolatility($X30,$N30+CQ$4%%)-$H30,CP30)</f>
        <v>0</v>
      </c>
      <c r="CR30" s="328">
        <f ca="1">IFERROR(_xll.qlSmileSectionVolatility($X30,$N30+CR$4%%)-$H30,BE30)</f>
        <v>0</v>
      </c>
      <c r="CS30" s="328">
        <f ca="1">IFERROR(_xll.qlSmileSectionVolatility($X30,$N30+CS$4%%)-$H30,CR30)</f>
        <v>0</v>
      </c>
      <c r="CT30" s="328">
        <f ca="1">IFERROR(_xll.qlSmileSectionVolatility($X30,$N30+CT$4%%)-$H30,BG30)</f>
        <v>0</v>
      </c>
      <c r="CU30" s="328">
        <f ca="1">IFERROR(_xll.qlSmileSectionVolatility($X30,$N30+CU$4%%)-$H30,CT30)</f>
        <v>0</v>
      </c>
      <c r="CV30" s="328">
        <f ca="1">IFERROR(_xll.qlSmileSectionVolatility($X30,$N30+CV$4%%)-$H30,BI30)</f>
        <v>0</v>
      </c>
      <c r="CW30" s="328">
        <f ca="1">IFERROR(_xll.qlSmileSectionVolatility($X30,$N30+CW$4%%)-$H30,CV30)</f>
        <v>0</v>
      </c>
      <c r="CX30" s="328">
        <f ca="1">IFERROR(_xll.qlSmileSectionVolatility($X30,$N30+CX$4%%)-$H30,BK30)</f>
        <v>0</v>
      </c>
      <c r="CY30" s="328">
        <f ca="1">IFERROR(_xll.qlSmileSectionVolatility($X30,$N30+CY$4%%)-$H30,CX30)</f>
        <v>0</v>
      </c>
      <c r="CZ30" s="328">
        <f ca="1">IFERROR(_xll.qlSmileSectionVolatility($X30,$N30+CZ$4%%)-$H30,BM30)</f>
        <v>0</v>
      </c>
      <c r="DA30" s="328">
        <f ca="1">IFERROR(_xll.qlSmileSectionVolatility($X30,$N30+DA$4%%)-$H30,CZ30)</f>
        <v>0</v>
      </c>
      <c r="DB30" s="328">
        <f ca="1">IFERROR(_xll.qlSmileSectionVolatility($X30,$N30+DB$4%%)-$H30,BO30)</f>
        <v>0</v>
      </c>
      <c r="DC30" s="328">
        <f ca="1">IFERROR(_xll.qlSmileSectionVolatility($X30,$N30+DC$4%%)-$H30,DB30)</f>
        <v>0</v>
      </c>
      <c r="DD30" s="328">
        <f ca="1">IFERROR(_xll.qlSmileSectionVolatility($X30,$N30+DD$4%%)-$H30,BQ30)</f>
        <v>0</v>
      </c>
      <c r="DE30" s="336" t="e">
        <f ca="1">IFERROR(_xll.qlSmileSectionVolatility($X30,$N30+DE$4%%)-$H30,#REF!)</f>
        <v>#REF!</v>
      </c>
    </row>
    <row r="31" spans="2:114">
      <c r="B31" s="277" t="s">
        <v>41</v>
      </c>
      <c r="C31" s="278" t="s">
        <v>48</v>
      </c>
      <c r="D31" s="282" t="str">
        <f ca="1">IFERROR(VLOOKUP("EUR FWD PREM"&amp;D$4&amp;" "&amp;$B31&amp;$C31,SwaptionVolCalculation!$F:$AR,38,FALSE),"")</f>
        <v/>
      </c>
      <c r="E31" s="283" t="str">
        <f ca="1">IFERROR(VLOOKUP("EUR FWD PREM"&amp;E$4&amp;" "&amp;$B31&amp;$C31,SwaptionVolCalculation!$F:$AR,38,FALSE),"")</f>
        <v/>
      </c>
      <c r="F31" s="283" t="str">
        <f ca="1">IFERROR(VLOOKUP("EUR FWD PREM"&amp;F$4&amp;" "&amp;$B31&amp;$C31,SwaptionVolCalculation!$F:$AR,38,FALSE),"")</f>
        <v/>
      </c>
      <c r="G31" s="283" t="str">
        <f ca="1">IFERROR(VLOOKUP("EUR FWD PREM"&amp;G$4&amp;" "&amp;$B31&amp;$C31,SwaptionVolCalculation!$F:$AR,38,FALSE),"")</f>
        <v/>
      </c>
      <c r="H31" s="283" t="str">
        <f ca="1">IFERROR(VLOOKUP($B31&amp;$C31,SwaptionVolCalculation!$F:$AR,38,FALSE),"")</f>
        <v/>
      </c>
      <c r="I31" s="283" t="str">
        <f ca="1">IFERROR(VLOOKUP("EUR FWD PREM "&amp;I$4&amp;" "&amp;$B31&amp;$C31,SwaptionVolCalculation!$F:$AR,38,FALSE),"")</f>
        <v/>
      </c>
      <c r="J31" s="283" t="str">
        <f ca="1">IFERROR(VLOOKUP("EUR FWD PREM "&amp;J$4&amp;" "&amp;$B31&amp;$C31,SwaptionVolCalculation!$F:$AR,38,FALSE),"")</f>
        <v/>
      </c>
      <c r="K31" s="283" t="str">
        <f ca="1">IFERROR(VLOOKUP("EUR FWD PREM "&amp;K$4&amp;" "&amp;$B31&amp;$C31,SwaptionVolCalculation!$F:$AR,38,FALSE),"")</f>
        <v/>
      </c>
      <c r="L31" s="284" t="str">
        <f ca="1">IFERROR(VLOOKUP("EUR FWD PREM "&amp;L$4&amp;" "&amp;$B31&amp;$C31,SwaptionVolCalculation!$F:$AR,38,FALSE),"")</f>
        <v/>
      </c>
      <c r="M31" s="294">
        <f ca="1">IFERROR(VLOOKUP($B31&amp;$C31,SwaptionVolCalculation!$F:$AR,6,FALSE),"")</f>
        <v>42642</v>
      </c>
      <c r="N31" s="289" t="str">
        <f ca="1">IFERROR(VLOOKUP($B31&amp;$C31,SwaptionVolCalculation!$F:$AR,26,FALSE),"")</f>
        <v/>
      </c>
      <c r="O31" s="314">
        <v>9.4866139724818124E-2</v>
      </c>
      <c r="P31" s="297">
        <v>0.7</v>
      </c>
      <c r="Q31" s="296">
        <v>0.45271963895934264</v>
      </c>
      <c r="R31" s="296">
        <v>-0.24301202725277779</v>
      </c>
      <c r="S31" s="315" t="b">
        <v>0</v>
      </c>
      <c r="T31" s="315" t="b">
        <v>1</v>
      </c>
      <c r="U31" s="315" t="b">
        <v>0</v>
      </c>
      <c r="V31" s="315" t="b">
        <v>0</v>
      </c>
      <c r="W31" s="317">
        <v>0.01</v>
      </c>
      <c r="X31" s="327" t="e">
        <f t="array" aca="1" ref="X31" ca="1">_xll.qlSabrInterpolatedSmileSection(,M31,N31,shrinkTable(E$4:K$4,E31:K31,TRUE)%%,TRUE,H31,shrinkTable(E$4:K$4,E31:K31,FALSE)-H31,O31,P31,Q31,R31,S31,T31,U31,V31,,,,,W31,TRUE)</f>
        <v>#VALUE!</v>
      </c>
      <c r="Y31" s="328" t="e">
        <f ca="1">_xll.qlSabrInterpolatedSmileSectionAlpha(X31)</f>
        <v>#VALUE!</v>
      </c>
      <c r="Z31" s="328" t="e">
        <f ca="1">_xll.qlSabrInterpolatedSmileSectionBeta(X31)</f>
        <v>#VALUE!</v>
      </c>
      <c r="AA31" s="328" t="e">
        <f ca="1">_xll.qlSabrInterpolatedSmileSectionNu(X31)</f>
        <v>#VALUE!</v>
      </c>
      <c r="AB31" s="328" t="e">
        <f ca="1">_xll.qlSabrInterpolatedSmileSectionRho(X31)</f>
        <v>#VALUE!</v>
      </c>
      <c r="AC31" s="329" t="e">
        <f ca="1">_xll.qlSabrInterpolatedSmileSectionError(X31)</f>
        <v>#VALUE!</v>
      </c>
      <c r="AD31" s="330" t="e">
        <f ca="1">_xll.qlSabrInterpolatedSmileSectionMaxError(X31)</f>
        <v>#VALUE!</v>
      </c>
      <c r="AE31" s="327">
        <f ca="1">IFERROR(_xll.qlSmileSectionVolatility($X31,$N31+AE$4%%)-$H31,BO31)</f>
        <v>0</v>
      </c>
      <c r="AF31" s="328">
        <f ca="1">IFERROR(_xll.qlSmileSectionVolatility($X31,$N31+AF$4%%)-$H31,AG31)</f>
        <v>0</v>
      </c>
      <c r="AG31" s="328">
        <f ca="1">IFERROR(_xll.qlSmileSectionVolatility($X31,$N31+AG$4%%)-$H31,AH31)</f>
        <v>0</v>
      </c>
      <c r="AH31" s="328">
        <f ca="1">IFERROR(_xll.qlSmileSectionVolatility($X31,$N31+AH$4%%)-$H31,AI31)</f>
        <v>0</v>
      </c>
      <c r="AI31" s="328">
        <f ca="1">IFERROR(_xll.qlSmileSectionVolatility($X31,$N31+AI$4%%)-$H31,AJ31)</f>
        <v>0</v>
      </c>
      <c r="AJ31" s="328">
        <f ca="1">IFERROR(_xll.qlSmileSectionVolatility($X31,$N31+AJ$4%%)-$H31,AK31)</f>
        <v>0</v>
      </c>
      <c r="AK31" s="328">
        <f ca="1">IFERROR(_xll.qlSmileSectionVolatility($X31,$N31+AK$4%%)-$H31,AL31)</f>
        <v>0</v>
      </c>
      <c r="AL31" s="328">
        <f ca="1">IFERROR(_xll.qlSmileSectionVolatility($X31,$N31+AL$4%%)-$H31,AM31)</f>
        <v>0</v>
      </c>
      <c r="AM31" s="328">
        <f ca="1">IFERROR(_xll.qlSmileSectionVolatility($X31,$N31+AM$4%%)-$H31,AN31)</f>
        <v>0</v>
      </c>
      <c r="AN31" s="328">
        <f ca="1">IFERROR(_xll.qlSmileSectionVolatility($X31,$N31+AN$4%%)-$H31,AO31)</f>
        <v>0</v>
      </c>
      <c r="AO31" s="328">
        <f ca="1">IFERROR(_xll.qlSmileSectionVolatility($X31,$N31+AO$4%%)-$H31,AP31)</f>
        <v>0</v>
      </c>
      <c r="AP31" s="328">
        <f ca="1">IFERROR(_xll.qlSmileSectionVolatility($X31,$N31+AP$4%%)-$H31,AQ31)</f>
        <v>0</v>
      </c>
      <c r="AQ31" s="328">
        <f ca="1">IFERROR(_xll.qlSmileSectionVolatility($X31,$N31+AQ$4%%)-$H31,AR31)</f>
        <v>0</v>
      </c>
      <c r="AR31" s="328">
        <f ca="1">IFERROR(_xll.qlSmileSectionVolatility($X31,$N31+AR$4%%)-$H31,AS31)</f>
        <v>0</v>
      </c>
      <c r="AS31" s="328">
        <f ca="1">IFERROR(_xll.qlSmileSectionVolatility($X31,$N31+AS$4%%)-$H31,AT31)</f>
        <v>0</v>
      </c>
      <c r="AT31" s="328">
        <f ca="1">IFERROR(_xll.qlSmileSectionVolatility($X31,$N31+AT$4%%)-$H31,AU31)</f>
        <v>0</v>
      </c>
      <c r="AU31" s="328">
        <f ca="1">IFERROR(_xll.qlSmileSectionVolatility($X31,$N31+AU$4%%)-$H31,AV31)</f>
        <v>0</v>
      </c>
      <c r="AV31" s="328">
        <f ca="1">IFERROR(_xll.qlSmileSectionVolatility($X31,$N31+AV$4%%)-$H31,AW31)</f>
        <v>0</v>
      </c>
      <c r="AW31" s="328">
        <f ca="1">IFERROR(_xll.qlSmileSectionVolatility($X31,$N31+AW$4%%)-$H31,AX31)</f>
        <v>0</v>
      </c>
      <c r="AX31" s="328">
        <f ca="1">IFERROR(_xll.qlSmileSectionVolatility($X31,$N31+AX$4%%)-$H31,AY31)</f>
        <v>0</v>
      </c>
      <c r="AY31" s="328">
        <f ca="1">IFERROR(_xll.qlSmileSectionVolatility($X31,$N31+AY$4%%)-$H31,AZ31)</f>
        <v>0</v>
      </c>
      <c r="AZ31" s="328">
        <f ca="1">IFERROR(_xll.qlSmileSectionVolatility($X31,$N31+AZ$4%%)-$H31,BA31)</f>
        <v>0</v>
      </c>
      <c r="BA31" s="328">
        <f ca="1">IFERROR(_xll.qlSmileSectionVolatility($X31,$N31+BA$4%%)-$H31,BB31)</f>
        <v>0</v>
      </c>
      <c r="BB31" s="328">
        <f ca="1">IFERROR(_xll.qlSmileSectionVolatility($X31,$N31+BB$4%%)-$H31,BC31)</f>
        <v>0</v>
      </c>
      <c r="BC31" s="328">
        <f ca="1">IFERROR(_xll.qlSmileSectionVolatility($X31,$N31+BC$4%%)-$H31,BD31)</f>
        <v>0</v>
      </c>
      <c r="BD31" s="328">
        <f ca="1">IFERROR(_xll.qlSmileSectionVolatility($X31,$N31+BD$4%%)-$H31,BE31)</f>
        <v>0</v>
      </c>
      <c r="BE31" s="328">
        <f ca="1">IFERROR(_xll.qlSmileSectionVolatility($X31,$N31+BE$4%%)-$H31,BF31)</f>
        <v>0</v>
      </c>
      <c r="BF31" s="328">
        <f ca="1">IFERROR(_xll.qlSmileSectionVolatility($X31,$N31+BF$4%%)-$H31,BG31)</f>
        <v>0</v>
      </c>
      <c r="BG31" s="328">
        <f ca="1">IFERROR(_xll.qlSmileSectionVolatility($X31,$N31+BG$4%%)-$H31,BH31)</f>
        <v>0</v>
      </c>
      <c r="BH31" s="328">
        <f ca="1">IFERROR(_xll.qlSmileSectionVolatility($X31,$N31+BH$4%%)-$H31,BI31)</f>
        <v>0</v>
      </c>
      <c r="BI31" s="328">
        <f ca="1">IFERROR(_xll.qlSmileSectionVolatility($X31,$N31+BI$4%%)-$H31,BJ31)</f>
        <v>0</v>
      </c>
      <c r="BJ31" s="328">
        <f ca="1">IFERROR(_xll.qlSmileSectionVolatility($X31,$N31+BJ$4%%)-$H31,BK31)</f>
        <v>0</v>
      </c>
      <c r="BK31" s="328">
        <f ca="1">IFERROR(_xll.qlSmileSectionVolatility($X31,$N31+BK$4%%)-$H31,BL31)</f>
        <v>0</v>
      </c>
      <c r="BL31" s="328">
        <f ca="1">IFERROR(_xll.qlSmileSectionVolatility($X31,$N31+BL$4%%)-$H31,BM31)</f>
        <v>0</v>
      </c>
      <c r="BM31" s="328">
        <f ca="1">IFERROR(_xll.qlSmileSectionVolatility($X31,$N31+BM$4%%)-$H31,BN31)</f>
        <v>0</v>
      </c>
      <c r="BN31" s="328">
        <f ca="1">IFERROR(_xll.qlSmileSectionVolatility($X31,$N31+BN$4%%)-$H31,BO31)</f>
        <v>0</v>
      </c>
      <c r="BO31" s="328">
        <f ca="1">IFERROR(_xll.qlSmileSectionVolatility($X31,$N31+BO$4%%)-$H31,BP31)</f>
        <v>0</v>
      </c>
      <c r="BP31" s="328">
        <f ca="1">IFERROR(_xll.qlSmileSectionVolatility($X31,$N31+BP$4%%)-$H31,BQ31)</f>
        <v>0</v>
      </c>
      <c r="BQ31" s="336">
        <f ca="1">IFERROR(_xll.qlSmileSectionVolatility($X31,$N31+BQ$4%%)-$H31,BR31)</f>
        <v>0</v>
      </c>
      <c r="BR31" s="296">
        <v>0</v>
      </c>
      <c r="BS31" s="327">
        <f ca="1">IFERROR(_xll.qlSmileSectionVolatility($X31,$N31+BS$4%%)-$H31,BR31)</f>
        <v>0</v>
      </c>
      <c r="BT31" s="328">
        <f ca="1">IFERROR(_xll.qlSmileSectionVolatility($X31,$N31+BT$4%%)-$H31,AG31)</f>
        <v>0</v>
      </c>
      <c r="BU31" s="328">
        <f ca="1">IFERROR(_xll.qlSmileSectionVolatility($X31,$N31+BU$4%%)-$H31,BT31)</f>
        <v>0</v>
      </c>
      <c r="BV31" s="328">
        <f ca="1">IFERROR(_xll.qlSmileSectionVolatility($X31,$N31+BV$4%%)-$H31,AI31)</f>
        <v>0</v>
      </c>
      <c r="BW31" s="328">
        <f ca="1">IFERROR(_xll.qlSmileSectionVolatility($X31,$N31+BW$4%%)-$H31,BV31)</f>
        <v>0</v>
      </c>
      <c r="BX31" s="328">
        <f ca="1">IFERROR(_xll.qlSmileSectionVolatility($X31,$N31+BX$4%%)-$H31,AK31)</f>
        <v>0</v>
      </c>
      <c r="BY31" s="328">
        <f ca="1">IFERROR(_xll.qlSmileSectionVolatility($X31,$N31+BY$4%%)-$H31,BX31)</f>
        <v>0</v>
      </c>
      <c r="BZ31" s="328">
        <f ca="1">IFERROR(_xll.qlSmileSectionVolatility($X31,$N31+BZ$4%%)-$H31,AM31)</f>
        <v>0</v>
      </c>
      <c r="CA31" s="328">
        <f ca="1">IFERROR(_xll.qlSmileSectionVolatility($X31,$N31+CA$4%%)-$H31,BZ31)</f>
        <v>0</v>
      </c>
      <c r="CB31" s="328">
        <f ca="1">IFERROR(_xll.qlSmileSectionVolatility($X31,$N31+CB$4%%)-$H31,AO31)</f>
        <v>0</v>
      </c>
      <c r="CC31" s="328">
        <f ca="1">IFERROR(_xll.qlSmileSectionVolatility($X31,$N31+CC$4%%)-$H31,CB31)</f>
        <v>0</v>
      </c>
      <c r="CD31" s="328">
        <f ca="1">IFERROR(_xll.qlSmileSectionVolatility($X31,$N31+CD$4%%)-$H31,AQ31)</f>
        <v>0</v>
      </c>
      <c r="CE31" s="328">
        <f ca="1">IFERROR(_xll.qlSmileSectionVolatility($X31,$N31+CE$4%%)-$H31,CD31)</f>
        <v>0</v>
      </c>
      <c r="CF31" s="328">
        <f ca="1">IFERROR(_xll.qlSmileSectionVolatility($X31,$N31+CF$4%%)-$H31,AS31)</f>
        <v>0</v>
      </c>
      <c r="CG31" s="328">
        <f ca="1">IFERROR(_xll.qlSmileSectionVolatility($X31,$N31+CG$4%%)-$H31,CF31)</f>
        <v>0</v>
      </c>
      <c r="CH31" s="328">
        <f ca="1">IFERROR(_xll.qlSmileSectionVolatility($X31,$N31+CH$4%%)-$H31,AU31)</f>
        <v>0</v>
      </c>
      <c r="CI31" s="328">
        <f ca="1">IFERROR(_xll.qlSmileSectionVolatility($X31,$N31+CI$4%%)-$H31,CH31)</f>
        <v>0</v>
      </c>
      <c r="CJ31" s="328">
        <f ca="1">IFERROR(_xll.qlSmileSectionVolatility($X31,$N31+CJ$4%%)-$H31,AW31)</f>
        <v>0</v>
      </c>
      <c r="CK31" s="328">
        <f ca="1">IFERROR(_xll.qlSmileSectionVolatility($X31,$N31+CK$4%%)-$H31,CJ31)</f>
        <v>0</v>
      </c>
      <c r="CL31" s="328">
        <f ca="1">IFERROR(_xll.qlSmileSectionVolatility($X31,$N31+CL$4%%)-$H31,AY31)</f>
        <v>0</v>
      </c>
      <c r="CM31" s="328">
        <f ca="1">IFERROR(_xll.qlSmileSectionVolatility($X31,$N31+CM$4%%)-$H31,CL31)</f>
        <v>0</v>
      </c>
      <c r="CN31" s="328">
        <f ca="1">IFERROR(_xll.qlSmileSectionVolatility($X31,$N31+CN$4%%)-$H31,BA31)</f>
        <v>0</v>
      </c>
      <c r="CO31" s="328">
        <f ca="1">IFERROR(_xll.qlSmileSectionVolatility($X31,$N31+CO$4%%)-$H31,CN31)</f>
        <v>0</v>
      </c>
      <c r="CP31" s="328">
        <f ca="1">IFERROR(_xll.qlSmileSectionVolatility($X31,$N31+CP$4%%)-$H31,BC31)</f>
        <v>0</v>
      </c>
      <c r="CQ31" s="328">
        <f ca="1">IFERROR(_xll.qlSmileSectionVolatility($X31,$N31+CQ$4%%)-$H31,CP31)</f>
        <v>0</v>
      </c>
      <c r="CR31" s="328">
        <f ca="1">IFERROR(_xll.qlSmileSectionVolatility($X31,$N31+CR$4%%)-$H31,BE31)</f>
        <v>0</v>
      </c>
      <c r="CS31" s="328">
        <f ca="1">IFERROR(_xll.qlSmileSectionVolatility($X31,$N31+CS$4%%)-$H31,CR31)</f>
        <v>0</v>
      </c>
      <c r="CT31" s="328">
        <f ca="1">IFERROR(_xll.qlSmileSectionVolatility($X31,$N31+CT$4%%)-$H31,BG31)</f>
        <v>0</v>
      </c>
      <c r="CU31" s="328">
        <f ca="1">IFERROR(_xll.qlSmileSectionVolatility($X31,$N31+CU$4%%)-$H31,CT31)</f>
        <v>0</v>
      </c>
      <c r="CV31" s="328">
        <f ca="1">IFERROR(_xll.qlSmileSectionVolatility($X31,$N31+CV$4%%)-$H31,BI31)</f>
        <v>0</v>
      </c>
      <c r="CW31" s="328">
        <f ca="1">IFERROR(_xll.qlSmileSectionVolatility($X31,$N31+CW$4%%)-$H31,CV31)</f>
        <v>0</v>
      </c>
      <c r="CX31" s="328">
        <f ca="1">IFERROR(_xll.qlSmileSectionVolatility($X31,$N31+CX$4%%)-$H31,BK31)</f>
        <v>0</v>
      </c>
      <c r="CY31" s="328">
        <f ca="1">IFERROR(_xll.qlSmileSectionVolatility($X31,$N31+CY$4%%)-$H31,CX31)</f>
        <v>0</v>
      </c>
      <c r="CZ31" s="328">
        <f ca="1">IFERROR(_xll.qlSmileSectionVolatility($X31,$N31+CZ$4%%)-$H31,BM31)</f>
        <v>0</v>
      </c>
      <c r="DA31" s="328">
        <f ca="1">IFERROR(_xll.qlSmileSectionVolatility($X31,$N31+DA$4%%)-$H31,CZ31)</f>
        <v>0</v>
      </c>
      <c r="DB31" s="328">
        <f ca="1">IFERROR(_xll.qlSmileSectionVolatility($X31,$N31+DB$4%%)-$H31,BO31)</f>
        <v>0</v>
      </c>
      <c r="DC31" s="328">
        <f ca="1">IFERROR(_xll.qlSmileSectionVolatility($X31,$N31+DC$4%%)-$H31,DB31)</f>
        <v>0</v>
      </c>
      <c r="DD31" s="328">
        <f ca="1">IFERROR(_xll.qlSmileSectionVolatility($X31,$N31+DD$4%%)-$H31,BQ31)</f>
        <v>0</v>
      </c>
      <c r="DE31" s="336" t="e">
        <f ca="1">IFERROR(_xll.qlSmileSectionVolatility($X31,$N31+DE$4%%)-$H31,#REF!)</f>
        <v>#REF!</v>
      </c>
    </row>
    <row r="32" spans="2:114">
      <c r="B32" s="273" t="s">
        <v>41</v>
      </c>
      <c r="C32" s="274" t="s">
        <v>50</v>
      </c>
      <c r="D32" s="285" t="str">
        <f ca="1">IFERROR(VLOOKUP("EUR FWD PREM"&amp;D$4&amp;" "&amp;$B32&amp;$C32,SwaptionVolCalculation!$F:$AR,38,FALSE),"")</f>
        <v/>
      </c>
      <c r="E32" s="286" t="str">
        <f ca="1">IFERROR(VLOOKUP("EUR FWD PREM"&amp;E$4&amp;" "&amp;$B32&amp;$C32,SwaptionVolCalculation!$F:$AR,38,FALSE),"")</f>
        <v/>
      </c>
      <c r="F32" s="286" t="str">
        <f ca="1">IFERROR(VLOOKUP("EUR FWD PREM"&amp;F$4&amp;" "&amp;$B32&amp;$C32,SwaptionVolCalculation!$F:$AR,38,FALSE),"")</f>
        <v/>
      </c>
      <c r="G32" s="286" t="str">
        <f ca="1">IFERROR(VLOOKUP("EUR FWD PREM"&amp;G$4&amp;" "&amp;$B32&amp;$C32,SwaptionVolCalculation!$F:$AR,38,FALSE),"")</f>
        <v/>
      </c>
      <c r="H32" s="286" t="str">
        <f ca="1">IFERROR(VLOOKUP($B32&amp;$C32,SwaptionVolCalculation!$F:$AR,38,FALSE),"")</f>
        <v/>
      </c>
      <c r="I32" s="286" t="str">
        <f ca="1">IFERROR(VLOOKUP("EUR FWD PREM "&amp;I$4&amp;" "&amp;$B32&amp;$C32,SwaptionVolCalculation!$F:$AR,38,FALSE),"")</f>
        <v/>
      </c>
      <c r="J32" s="286" t="str">
        <f ca="1">IFERROR(VLOOKUP("EUR FWD PREM "&amp;J$4&amp;" "&amp;$B32&amp;$C32,SwaptionVolCalculation!$F:$AR,38,FALSE),"")</f>
        <v/>
      </c>
      <c r="K32" s="286" t="str">
        <f ca="1">IFERROR(VLOOKUP("EUR FWD PREM "&amp;K$4&amp;" "&amp;$B32&amp;$C32,SwaptionVolCalculation!$F:$AR,38,FALSE),"")</f>
        <v/>
      </c>
      <c r="L32" s="287" t="str">
        <f ca="1">IFERROR(VLOOKUP("EUR FWD PREM "&amp;L$4&amp;" "&amp;$B32&amp;$C32,SwaptionVolCalculation!$F:$AR,38,FALSE),"")</f>
        <v/>
      </c>
      <c r="M32" s="295">
        <f ca="1">IFERROR(VLOOKUP($B32&amp;$C32,SwaptionVolCalculation!$F:$AR,6,FALSE),"")</f>
        <v>42642</v>
      </c>
      <c r="N32" s="290" t="str">
        <f ca="1">IFERROR(VLOOKUP($B32&amp;$C32,SwaptionVolCalculation!$F:$AR,26,FALSE),"")</f>
        <v/>
      </c>
      <c r="O32" s="318">
        <v>9.6232714399443961E-2</v>
      </c>
      <c r="P32" s="319">
        <v>0.7</v>
      </c>
      <c r="Q32" s="320">
        <v>0.45376906966499991</v>
      </c>
      <c r="R32" s="320">
        <v>-0.39316479344798444</v>
      </c>
      <c r="S32" s="321" t="b">
        <v>0</v>
      </c>
      <c r="T32" s="321" t="b">
        <v>1</v>
      </c>
      <c r="U32" s="321" t="b">
        <v>0</v>
      </c>
      <c r="V32" s="321" t="b">
        <v>0</v>
      </c>
      <c r="W32" s="322">
        <v>0.01</v>
      </c>
      <c r="X32" s="331" t="e">
        <f t="array" aca="1" ref="X32" ca="1">_xll.qlSabrInterpolatedSmileSection(,M32,N32,shrinkTable(E$4:K$4,E32:K32,TRUE)%%,TRUE,H32,shrinkTable(E$4:K$4,E32:K32,FALSE)-H32,O32,P32,Q32,R32,S32,T32,U32,V32,,,,,W32,TRUE)</f>
        <v>#VALUE!</v>
      </c>
      <c r="Y32" s="332" t="e">
        <f ca="1">_xll.qlSabrInterpolatedSmileSectionAlpha(X32)</f>
        <v>#VALUE!</v>
      </c>
      <c r="Z32" s="332" t="e">
        <f ca="1">_xll.qlSabrInterpolatedSmileSectionBeta(X32)</f>
        <v>#VALUE!</v>
      </c>
      <c r="AA32" s="332" t="e">
        <f ca="1">_xll.qlSabrInterpolatedSmileSectionNu(X32)</f>
        <v>#VALUE!</v>
      </c>
      <c r="AB32" s="332" t="e">
        <f ca="1">_xll.qlSabrInterpolatedSmileSectionRho(X32)</f>
        <v>#VALUE!</v>
      </c>
      <c r="AC32" s="333" t="e">
        <f ca="1">_xll.qlSabrInterpolatedSmileSectionError(X32)</f>
        <v>#VALUE!</v>
      </c>
      <c r="AD32" s="334" t="e">
        <f ca="1">_xll.qlSabrInterpolatedSmileSectionMaxError(X32)</f>
        <v>#VALUE!</v>
      </c>
      <c r="AE32" s="331">
        <f ca="1">IFERROR(_xll.qlSmileSectionVolatility($X32,$N32+AE$4%%)-$H32,BO32)</f>
        <v>0</v>
      </c>
      <c r="AF32" s="332">
        <f ca="1">IFERROR(_xll.qlSmileSectionVolatility($X32,$N32+AF$4%%)-$H32,AG32)</f>
        <v>0</v>
      </c>
      <c r="AG32" s="332">
        <f ca="1">IFERROR(_xll.qlSmileSectionVolatility($X32,$N32+AG$4%%)-$H32,AH32)</f>
        <v>0</v>
      </c>
      <c r="AH32" s="332">
        <f ca="1">IFERROR(_xll.qlSmileSectionVolatility($X32,$N32+AH$4%%)-$H32,AI32)</f>
        <v>0</v>
      </c>
      <c r="AI32" s="332">
        <f ca="1">IFERROR(_xll.qlSmileSectionVolatility($X32,$N32+AI$4%%)-$H32,AJ32)</f>
        <v>0</v>
      </c>
      <c r="AJ32" s="332">
        <f ca="1">IFERROR(_xll.qlSmileSectionVolatility($X32,$N32+AJ$4%%)-$H32,AK32)</f>
        <v>0</v>
      </c>
      <c r="AK32" s="332">
        <f ca="1">IFERROR(_xll.qlSmileSectionVolatility($X32,$N32+AK$4%%)-$H32,AL32)</f>
        <v>0</v>
      </c>
      <c r="AL32" s="332">
        <f ca="1">IFERROR(_xll.qlSmileSectionVolatility($X32,$N32+AL$4%%)-$H32,AM32)</f>
        <v>0</v>
      </c>
      <c r="AM32" s="332">
        <f ca="1">IFERROR(_xll.qlSmileSectionVolatility($X32,$N32+AM$4%%)-$H32,AN32)</f>
        <v>0</v>
      </c>
      <c r="AN32" s="332">
        <f ca="1">IFERROR(_xll.qlSmileSectionVolatility($X32,$N32+AN$4%%)-$H32,AO32)</f>
        <v>0</v>
      </c>
      <c r="AO32" s="332">
        <f ca="1">IFERROR(_xll.qlSmileSectionVolatility($X32,$N32+AO$4%%)-$H32,AP32)</f>
        <v>0</v>
      </c>
      <c r="AP32" s="332">
        <f ca="1">IFERROR(_xll.qlSmileSectionVolatility($X32,$N32+AP$4%%)-$H32,AQ32)</f>
        <v>0</v>
      </c>
      <c r="AQ32" s="332">
        <f ca="1">IFERROR(_xll.qlSmileSectionVolatility($X32,$N32+AQ$4%%)-$H32,AR32)</f>
        <v>0</v>
      </c>
      <c r="AR32" s="332">
        <f ca="1">IFERROR(_xll.qlSmileSectionVolatility($X32,$N32+AR$4%%)-$H32,AS32)</f>
        <v>0</v>
      </c>
      <c r="AS32" s="332">
        <f ca="1">IFERROR(_xll.qlSmileSectionVolatility($X32,$N32+AS$4%%)-$H32,AT32)</f>
        <v>0</v>
      </c>
      <c r="AT32" s="332">
        <f ca="1">IFERROR(_xll.qlSmileSectionVolatility($X32,$N32+AT$4%%)-$H32,AU32)</f>
        <v>0</v>
      </c>
      <c r="AU32" s="332">
        <f ca="1">IFERROR(_xll.qlSmileSectionVolatility($X32,$N32+AU$4%%)-$H32,AV32)</f>
        <v>0</v>
      </c>
      <c r="AV32" s="332">
        <f ca="1">IFERROR(_xll.qlSmileSectionVolatility($X32,$N32+AV$4%%)-$H32,AW32)</f>
        <v>0</v>
      </c>
      <c r="AW32" s="332">
        <f ca="1">IFERROR(_xll.qlSmileSectionVolatility($X32,$N32+AW$4%%)-$H32,AX32)</f>
        <v>0</v>
      </c>
      <c r="AX32" s="332">
        <f ca="1">IFERROR(_xll.qlSmileSectionVolatility($X32,$N32+AX$4%%)-$H32,AY32)</f>
        <v>0</v>
      </c>
      <c r="AY32" s="332">
        <f ca="1">IFERROR(_xll.qlSmileSectionVolatility($X32,$N32+AY$4%%)-$H32,AZ32)</f>
        <v>0</v>
      </c>
      <c r="AZ32" s="332">
        <f ca="1">IFERROR(_xll.qlSmileSectionVolatility($X32,$N32+AZ$4%%)-$H32,BA32)</f>
        <v>0</v>
      </c>
      <c r="BA32" s="332">
        <f ca="1">IFERROR(_xll.qlSmileSectionVolatility($X32,$N32+BA$4%%)-$H32,BB32)</f>
        <v>0</v>
      </c>
      <c r="BB32" s="332">
        <f ca="1">IFERROR(_xll.qlSmileSectionVolatility($X32,$N32+BB$4%%)-$H32,BC32)</f>
        <v>0</v>
      </c>
      <c r="BC32" s="332">
        <f ca="1">IFERROR(_xll.qlSmileSectionVolatility($X32,$N32+BC$4%%)-$H32,BD32)</f>
        <v>0</v>
      </c>
      <c r="BD32" s="332">
        <f ca="1">IFERROR(_xll.qlSmileSectionVolatility($X32,$N32+BD$4%%)-$H32,BE32)</f>
        <v>0</v>
      </c>
      <c r="BE32" s="332">
        <f ca="1">IFERROR(_xll.qlSmileSectionVolatility($X32,$N32+BE$4%%)-$H32,BF32)</f>
        <v>0</v>
      </c>
      <c r="BF32" s="332">
        <f ca="1">IFERROR(_xll.qlSmileSectionVolatility($X32,$N32+BF$4%%)-$H32,BG32)</f>
        <v>0</v>
      </c>
      <c r="BG32" s="332">
        <f ca="1">IFERROR(_xll.qlSmileSectionVolatility($X32,$N32+BG$4%%)-$H32,BH32)</f>
        <v>0</v>
      </c>
      <c r="BH32" s="332">
        <f ca="1">IFERROR(_xll.qlSmileSectionVolatility($X32,$N32+BH$4%%)-$H32,BI32)</f>
        <v>0</v>
      </c>
      <c r="BI32" s="332">
        <f ca="1">IFERROR(_xll.qlSmileSectionVolatility($X32,$N32+BI$4%%)-$H32,BJ32)</f>
        <v>0</v>
      </c>
      <c r="BJ32" s="332">
        <f ca="1">IFERROR(_xll.qlSmileSectionVolatility($X32,$N32+BJ$4%%)-$H32,BK32)</f>
        <v>0</v>
      </c>
      <c r="BK32" s="332">
        <f ca="1">IFERROR(_xll.qlSmileSectionVolatility($X32,$N32+BK$4%%)-$H32,BL32)</f>
        <v>0</v>
      </c>
      <c r="BL32" s="332">
        <f ca="1">IFERROR(_xll.qlSmileSectionVolatility($X32,$N32+BL$4%%)-$H32,BM32)</f>
        <v>0</v>
      </c>
      <c r="BM32" s="332">
        <f ca="1">IFERROR(_xll.qlSmileSectionVolatility($X32,$N32+BM$4%%)-$H32,BN32)</f>
        <v>0</v>
      </c>
      <c r="BN32" s="332">
        <f ca="1">IFERROR(_xll.qlSmileSectionVolatility($X32,$N32+BN$4%%)-$H32,BO32)</f>
        <v>0</v>
      </c>
      <c r="BO32" s="332">
        <f ca="1">IFERROR(_xll.qlSmileSectionVolatility($X32,$N32+BO$4%%)-$H32,BP32)</f>
        <v>0</v>
      </c>
      <c r="BP32" s="332">
        <f ca="1">IFERROR(_xll.qlSmileSectionVolatility($X32,$N32+BP$4%%)-$H32,BQ32)</f>
        <v>0</v>
      </c>
      <c r="BQ32" s="337">
        <f ca="1">IFERROR(_xll.qlSmileSectionVolatility($X32,$N32+BQ$4%%)-$H32,BR32)</f>
        <v>0</v>
      </c>
      <c r="BR32" s="320">
        <v>0</v>
      </c>
      <c r="BS32" s="331">
        <f ca="1">IFERROR(_xll.qlSmileSectionVolatility($X32,$N32+BS$4%%)-$H32,BR32)</f>
        <v>0</v>
      </c>
      <c r="BT32" s="332">
        <f ca="1">IFERROR(_xll.qlSmileSectionVolatility($X32,$N32+BT$4%%)-$H32,AG32)</f>
        <v>0</v>
      </c>
      <c r="BU32" s="332">
        <f ca="1">IFERROR(_xll.qlSmileSectionVolatility($X32,$N32+BU$4%%)-$H32,BT32)</f>
        <v>0</v>
      </c>
      <c r="BV32" s="332">
        <f ca="1">IFERROR(_xll.qlSmileSectionVolatility($X32,$N32+BV$4%%)-$H32,AI32)</f>
        <v>0</v>
      </c>
      <c r="BW32" s="332">
        <f ca="1">IFERROR(_xll.qlSmileSectionVolatility($X32,$N32+BW$4%%)-$H32,BV32)</f>
        <v>0</v>
      </c>
      <c r="BX32" s="332">
        <f ca="1">IFERROR(_xll.qlSmileSectionVolatility($X32,$N32+BX$4%%)-$H32,AK32)</f>
        <v>0</v>
      </c>
      <c r="BY32" s="332">
        <f ca="1">IFERROR(_xll.qlSmileSectionVolatility($X32,$N32+BY$4%%)-$H32,BX32)</f>
        <v>0</v>
      </c>
      <c r="BZ32" s="332">
        <f ca="1">IFERROR(_xll.qlSmileSectionVolatility($X32,$N32+BZ$4%%)-$H32,AM32)</f>
        <v>0</v>
      </c>
      <c r="CA32" s="332">
        <f ca="1">IFERROR(_xll.qlSmileSectionVolatility($X32,$N32+CA$4%%)-$H32,BZ32)</f>
        <v>0</v>
      </c>
      <c r="CB32" s="332">
        <f ca="1">IFERROR(_xll.qlSmileSectionVolatility($X32,$N32+CB$4%%)-$H32,AO32)</f>
        <v>0</v>
      </c>
      <c r="CC32" s="332">
        <f ca="1">IFERROR(_xll.qlSmileSectionVolatility($X32,$N32+CC$4%%)-$H32,CB32)</f>
        <v>0</v>
      </c>
      <c r="CD32" s="332">
        <f ca="1">IFERROR(_xll.qlSmileSectionVolatility($X32,$N32+CD$4%%)-$H32,AQ32)</f>
        <v>0</v>
      </c>
      <c r="CE32" s="332">
        <f ca="1">IFERROR(_xll.qlSmileSectionVolatility($X32,$N32+CE$4%%)-$H32,CD32)</f>
        <v>0</v>
      </c>
      <c r="CF32" s="332">
        <f ca="1">IFERROR(_xll.qlSmileSectionVolatility($X32,$N32+CF$4%%)-$H32,AS32)</f>
        <v>0</v>
      </c>
      <c r="CG32" s="332">
        <f ca="1">IFERROR(_xll.qlSmileSectionVolatility($X32,$N32+CG$4%%)-$H32,CF32)</f>
        <v>0</v>
      </c>
      <c r="CH32" s="332">
        <f ca="1">IFERROR(_xll.qlSmileSectionVolatility($X32,$N32+CH$4%%)-$H32,AU32)</f>
        <v>0</v>
      </c>
      <c r="CI32" s="332">
        <f ca="1">IFERROR(_xll.qlSmileSectionVolatility($X32,$N32+CI$4%%)-$H32,CH32)</f>
        <v>0</v>
      </c>
      <c r="CJ32" s="332">
        <f ca="1">IFERROR(_xll.qlSmileSectionVolatility($X32,$N32+CJ$4%%)-$H32,AW32)</f>
        <v>0</v>
      </c>
      <c r="CK32" s="332">
        <f ca="1">IFERROR(_xll.qlSmileSectionVolatility($X32,$N32+CK$4%%)-$H32,CJ32)</f>
        <v>0</v>
      </c>
      <c r="CL32" s="332">
        <f ca="1">IFERROR(_xll.qlSmileSectionVolatility($X32,$N32+CL$4%%)-$H32,AY32)</f>
        <v>0</v>
      </c>
      <c r="CM32" s="332">
        <f ca="1">IFERROR(_xll.qlSmileSectionVolatility($X32,$N32+CM$4%%)-$H32,CL32)</f>
        <v>0</v>
      </c>
      <c r="CN32" s="332">
        <f ca="1">IFERROR(_xll.qlSmileSectionVolatility($X32,$N32+CN$4%%)-$H32,BA32)</f>
        <v>0</v>
      </c>
      <c r="CO32" s="332">
        <f ca="1">IFERROR(_xll.qlSmileSectionVolatility($X32,$N32+CO$4%%)-$H32,CN32)</f>
        <v>0</v>
      </c>
      <c r="CP32" s="332">
        <f ca="1">IFERROR(_xll.qlSmileSectionVolatility($X32,$N32+CP$4%%)-$H32,BC32)</f>
        <v>0</v>
      </c>
      <c r="CQ32" s="332">
        <f ca="1">IFERROR(_xll.qlSmileSectionVolatility($X32,$N32+CQ$4%%)-$H32,CP32)</f>
        <v>0</v>
      </c>
      <c r="CR32" s="332">
        <f ca="1">IFERROR(_xll.qlSmileSectionVolatility($X32,$N32+CR$4%%)-$H32,BE32)</f>
        <v>0</v>
      </c>
      <c r="CS32" s="332">
        <f ca="1">IFERROR(_xll.qlSmileSectionVolatility($X32,$N32+CS$4%%)-$H32,CR32)</f>
        <v>0</v>
      </c>
      <c r="CT32" s="332">
        <f ca="1">IFERROR(_xll.qlSmileSectionVolatility($X32,$N32+CT$4%%)-$H32,BG32)</f>
        <v>0</v>
      </c>
      <c r="CU32" s="332">
        <f ca="1">IFERROR(_xll.qlSmileSectionVolatility($X32,$N32+CU$4%%)-$H32,CT32)</f>
        <v>0</v>
      </c>
      <c r="CV32" s="332">
        <f ca="1">IFERROR(_xll.qlSmileSectionVolatility($X32,$N32+CV$4%%)-$H32,BI32)</f>
        <v>0</v>
      </c>
      <c r="CW32" s="332">
        <f ca="1">IFERROR(_xll.qlSmileSectionVolatility($X32,$N32+CW$4%%)-$H32,CV32)</f>
        <v>0</v>
      </c>
      <c r="CX32" s="332">
        <f ca="1">IFERROR(_xll.qlSmileSectionVolatility($X32,$N32+CX$4%%)-$H32,BK32)</f>
        <v>0</v>
      </c>
      <c r="CY32" s="332">
        <f ca="1">IFERROR(_xll.qlSmileSectionVolatility($X32,$N32+CY$4%%)-$H32,CX32)</f>
        <v>0</v>
      </c>
      <c r="CZ32" s="332">
        <f ca="1">IFERROR(_xll.qlSmileSectionVolatility($X32,$N32+CZ$4%%)-$H32,BM32)</f>
        <v>0</v>
      </c>
      <c r="DA32" s="332">
        <f ca="1">IFERROR(_xll.qlSmileSectionVolatility($X32,$N32+DA$4%%)-$H32,CZ32)</f>
        <v>0</v>
      </c>
      <c r="DB32" s="332">
        <f ca="1">IFERROR(_xll.qlSmileSectionVolatility($X32,$N32+DB$4%%)-$H32,BO32)</f>
        <v>0</v>
      </c>
      <c r="DC32" s="332">
        <f ca="1">IFERROR(_xll.qlSmileSectionVolatility($X32,$N32+DC$4%%)-$H32,DB32)</f>
        <v>0</v>
      </c>
      <c r="DD32" s="332">
        <f ca="1">IFERROR(_xll.qlSmileSectionVolatility($X32,$N32+DD$4%%)-$H32,BQ32)</f>
        <v>0</v>
      </c>
      <c r="DE32" s="337" t="e">
        <f ca="1">IFERROR(_xll.qlSmileSectionVolatility($X32,$N32+DE$4%%)-$H32,#REF!)</f>
        <v>#REF!</v>
      </c>
    </row>
    <row r="33" spans="2:109">
      <c r="B33" s="271" t="s">
        <v>42</v>
      </c>
      <c r="C33" s="272" t="s">
        <v>41</v>
      </c>
      <c r="D33" s="279" t="str">
        <f ca="1">IFERROR(VLOOKUP("EUR FWD PREM"&amp;D$4&amp;" "&amp;$B33&amp;$C33,SwaptionVolCalculation!$F:$AR,38,FALSE),"")</f>
        <v/>
      </c>
      <c r="E33" s="280" t="str">
        <f ca="1">IFERROR(VLOOKUP("EUR FWD PREM"&amp;E$4&amp;" "&amp;$B33&amp;$C33,SwaptionVolCalculation!$F:$AR,38,FALSE),"")</f>
        <v/>
      </c>
      <c r="F33" s="280" t="str">
        <f ca="1">IFERROR(VLOOKUP("EUR FWD PREM"&amp;F$4&amp;" "&amp;$B33&amp;$C33,SwaptionVolCalculation!$F:$AR,38,FALSE),"")</f>
        <v/>
      </c>
      <c r="G33" s="280" t="str">
        <f ca="1">IFERROR(VLOOKUP("EUR FWD PREM"&amp;G$4&amp;" "&amp;$B33&amp;$C33,SwaptionVolCalculation!$F:$AR,38,FALSE),"")</f>
        <v/>
      </c>
      <c r="H33" s="280" t="str">
        <f ca="1">IFERROR(VLOOKUP($B33&amp;$C33,SwaptionVolCalculation!$F:$AR,38,FALSE),"")</f>
        <v/>
      </c>
      <c r="I33" s="280" t="str">
        <f ca="1">IFERROR(VLOOKUP("EUR FWD PREM "&amp;I$4&amp;" "&amp;$B33&amp;$C33,SwaptionVolCalculation!$F:$AR,38,FALSE),"")</f>
        <v/>
      </c>
      <c r="J33" s="280" t="str">
        <f ca="1">IFERROR(VLOOKUP("EUR FWD PREM "&amp;J$4&amp;" "&amp;$B33&amp;$C33,SwaptionVolCalculation!$F:$AR,38,FALSE),"")</f>
        <v/>
      </c>
      <c r="K33" s="280" t="str">
        <f ca="1">IFERROR(VLOOKUP("EUR FWD PREM "&amp;K$4&amp;" "&amp;$B33&amp;$C33,SwaptionVolCalculation!$F:$AR,38,FALSE),"")</f>
        <v/>
      </c>
      <c r="L33" s="281" t="str">
        <f ca="1">IFERROR(VLOOKUP("EUR FWD PREM "&amp;L$4&amp;" "&amp;$B33&amp;$C33,SwaptionVolCalculation!$F:$AR,38,FALSE),"")</f>
        <v/>
      </c>
      <c r="M33" s="293">
        <f ca="1">IFERROR(VLOOKUP($B33&amp;$C33,SwaptionVolCalculation!$F:$AR,6,FALSE),"")</f>
        <v>43007</v>
      </c>
      <c r="N33" s="288" t="str">
        <f ca="1">IFERROR(VLOOKUP($B33&amp;$C33,SwaptionVolCalculation!$F:$AR,26,FALSE),"")</f>
        <v/>
      </c>
      <c r="O33" s="308">
        <v>8.6596440080414797E-2</v>
      </c>
      <c r="P33" s="309">
        <v>0.7</v>
      </c>
      <c r="Q33" s="310">
        <v>0.37341923309850933</v>
      </c>
      <c r="R33" s="310">
        <v>-0.10236217738866067</v>
      </c>
      <c r="S33" s="311" t="b">
        <v>0</v>
      </c>
      <c r="T33" s="311" t="b">
        <v>1</v>
      </c>
      <c r="U33" s="311" t="b">
        <v>1</v>
      </c>
      <c r="V33" s="311" t="b">
        <v>0</v>
      </c>
      <c r="W33" s="313">
        <v>0.01</v>
      </c>
      <c r="X33" s="323" t="e">
        <f t="array" aca="1" ref="X33" ca="1">_xll.qlSabrInterpolatedSmileSection(,M33,N33,shrinkTable(E$4:K$4,E33:K33,TRUE)%%,TRUE,H33,shrinkTable(E$4:K$4,E33:K33,FALSE)-H33,O33,P33,Q33,R33,S33,T33,U33,V33,,,,,W33,TRUE)</f>
        <v>#VALUE!</v>
      </c>
      <c r="Y33" s="324" t="e">
        <f ca="1">_xll.qlSabrInterpolatedSmileSectionAlpha(X33)</f>
        <v>#VALUE!</v>
      </c>
      <c r="Z33" s="324" t="e">
        <f ca="1">_xll.qlSabrInterpolatedSmileSectionBeta(X33)</f>
        <v>#VALUE!</v>
      </c>
      <c r="AA33" s="324" t="e">
        <f ca="1">_xll.qlSabrInterpolatedSmileSectionNu(X33)</f>
        <v>#VALUE!</v>
      </c>
      <c r="AB33" s="324" t="e">
        <f ca="1">_xll.qlSabrInterpolatedSmileSectionRho(X33)</f>
        <v>#VALUE!</v>
      </c>
      <c r="AC33" s="325" t="e">
        <f ca="1">_xll.qlSabrInterpolatedSmileSectionError(X33)</f>
        <v>#VALUE!</v>
      </c>
      <c r="AD33" s="326" t="e">
        <f ca="1">_xll.qlSabrInterpolatedSmileSectionMaxError(X33)</f>
        <v>#VALUE!</v>
      </c>
      <c r="AE33" s="323">
        <f ca="1">IFERROR(_xll.qlSmileSectionVolatility($X33,$N33+AE$4%%)-$H33,BO33)</f>
        <v>0</v>
      </c>
      <c r="AF33" s="324">
        <f ca="1">IFERROR(_xll.qlSmileSectionVolatility($X33,$N33+AF$4%%)-$H33,AG33)</f>
        <v>0</v>
      </c>
      <c r="AG33" s="324">
        <f ca="1">IFERROR(_xll.qlSmileSectionVolatility($X33,$N33+AG$4%%)-$H33,AH33)</f>
        <v>0</v>
      </c>
      <c r="AH33" s="324">
        <f ca="1">IFERROR(_xll.qlSmileSectionVolatility($X33,$N33+AH$4%%)-$H33,AI33)</f>
        <v>0</v>
      </c>
      <c r="AI33" s="324">
        <f ca="1">IFERROR(_xll.qlSmileSectionVolatility($X33,$N33+AI$4%%)-$H33,AJ33)</f>
        <v>0</v>
      </c>
      <c r="AJ33" s="324">
        <f ca="1">IFERROR(_xll.qlSmileSectionVolatility($X33,$N33+AJ$4%%)-$H33,AK33)</f>
        <v>0</v>
      </c>
      <c r="AK33" s="324">
        <f ca="1">IFERROR(_xll.qlSmileSectionVolatility($X33,$N33+AK$4%%)-$H33,AL33)</f>
        <v>0</v>
      </c>
      <c r="AL33" s="324">
        <f ca="1">IFERROR(_xll.qlSmileSectionVolatility($X33,$N33+AL$4%%)-$H33,AM33)</f>
        <v>0</v>
      </c>
      <c r="AM33" s="324">
        <f ca="1">IFERROR(_xll.qlSmileSectionVolatility($X33,$N33+AM$4%%)-$H33,AN33)</f>
        <v>0</v>
      </c>
      <c r="AN33" s="324">
        <f ca="1">IFERROR(_xll.qlSmileSectionVolatility($X33,$N33+AN$4%%)-$H33,AO33)</f>
        <v>0</v>
      </c>
      <c r="AO33" s="324">
        <f ca="1">IFERROR(_xll.qlSmileSectionVolatility($X33,$N33+AO$4%%)-$H33,AP33)</f>
        <v>0</v>
      </c>
      <c r="AP33" s="324">
        <f ca="1">IFERROR(_xll.qlSmileSectionVolatility($X33,$N33+AP$4%%)-$H33,AQ33)</f>
        <v>0</v>
      </c>
      <c r="AQ33" s="324">
        <f ca="1">IFERROR(_xll.qlSmileSectionVolatility($X33,$N33+AQ$4%%)-$H33,AR33)</f>
        <v>0</v>
      </c>
      <c r="AR33" s="324">
        <f ca="1">IFERROR(_xll.qlSmileSectionVolatility($X33,$N33+AR$4%%)-$H33,AS33)</f>
        <v>0</v>
      </c>
      <c r="AS33" s="324">
        <f ca="1">IFERROR(_xll.qlSmileSectionVolatility($X33,$N33+AS$4%%)-$H33,AT33)</f>
        <v>0</v>
      </c>
      <c r="AT33" s="324">
        <f ca="1">IFERROR(_xll.qlSmileSectionVolatility($X33,$N33+AT$4%%)-$H33,AU33)</f>
        <v>0</v>
      </c>
      <c r="AU33" s="324">
        <f ca="1">IFERROR(_xll.qlSmileSectionVolatility($X33,$N33+AU$4%%)-$H33,AV33)</f>
        <v>0</v>
      </c>
      <c r="AV33" s="324">
        <f ca="1">IFERROR(_xll.qlSmileSectionVolatility($X33,$N33+AV$4%%)-$H33,AW33)</f>
        <v>0</v>
      </c>
      <c r="AW33" s="324">
        <f ca="1">IFERROR(_xll.qlSmileSectionVolatility($X33,$N33+AW$4%%)-$H33,AX33)</f>
        <v>0</v>
      </c>
      <c r="AX33" s="324">
        <f ca="1">IFERROR(_xll.qlSmileSectionVolatility($X33,$N33+AX$4%%)-$H33,AY33)</f>
        <v>0</v>
      </c>
      <c r="AY33" s="324">
        <f ca="1">IFERROR(_xll.qlSmileSectionVolatility($X33,$N33+AY$4%%)-$H33,AZ33)</f>
        <v>0</v>
      </c>
      <c r="AZ33" s="324">
        <f ca="1">IFERROR(_xll.qlSmileSectionVolatility($X33,$N33+AZ$4%%)-$H33,BA33)</f>
        <v>0</v>
      </c>
      <c r="BA33" s="324">
        <f ca="1">IFERROR(_xll.qlSmileSectionVolatility($X33,$N33+BA$4%%)-$H33,BB33)</f>
        <v>0</v>
      </c>
      <c r="BB33" s="324">
        <f ca="1">IFERROR(_xll.qlSmileSectionVolatility($X33,$N33+BB$4%%)-$H33,BC33)</f>
        <v>0</v>
      </c>
      <c r="BC33" s="324">
        <f ca="1">IFERROR(_xll.qlSmileSectionVolatility($X33,$N33+BC$4%%)-$H33,BD33)</f>
        <v>0</v>
      </c>
      <c r="BD33" s="324">
        <f ca="1">IFERROR(_xll.qlSmileSectionVolatility($X33,$N33+BD$4%%)-$H33,BE33)</f>
        <v>0</v>
      </c>
      <c r="BE33" s="324">
        <f ca="1">IFERROR(_xll.qlSmileSectionVolatility($X33,$N33+BE$4%%)-$H33,BF33)</f>
        <v>0</v>
      </c>
      <c r="BF33" s="324">
        <f ca="1">IFERROR(_xll.qlSmileSectionVolatility($X33,$N33+BF$4%%)-$H33,BG33)</f>
        <v>0</v>
      </c>
      <c r="BG33" s="324">
        <f ca="1">IFERROR(_xll.qlSmileSectionVolatility($X33,$N33+BG$4%%)-$H33,BH33)</f>
        <v>0</v>
      </c>
      <c r="BH33" s="324">
        <f ca="1">IFERROR(_xll.qlSmileSectionVolatility($X33,$N33+BH$4%%)-$H33,BI33)</f>
        <v>0</v>
      </c>
      <c r="BI33" s="324">
        <f ca="1">IFERROR(_xll.qlSmileSectionVolatility($X33,$N33+BI$4%%)-$H33,BJ33)</f>
        <v>0</v>
      </c>
      <c r="BJ33" s="324">
        <f ca="1">IFERROR(_xll.qlSmileSectionVolatility($X33,$N33+BJ$4%%)-$H33,BK33)</f>
        <v>0</v>
      </c>
      <c r="BK33" s="324">
        <f ca="1">IFERROR(_xll.qlSmileSectionVolatility($X33,$N33+BK$4%%)-$H33,BL33)</f>
        <v>0</v>
      </c>
      <c r="BL33" s="324">
        <f ca="1">IFERROR(_xll.qlSmileSectionVolatility($X33,$N33+BL$4%%)-$H33,BM33)</f>
        <v>0</v>
      </c>
      <c r="BM33" s="324">
        <f ca="1">IFERROR(_xll.qlSmileSectionVolatility($X33,$N33+BM$4%%)-$H33,BN33)</f>
        <v>0</v>
      </c>
      <c r="BN33" s="324">
        <f ca="1">IFERROR(_xll.qlSmileSectionVolatility($X33,$N33+BN$4%%)-$H33,BO33)</f>
        <v>0</v>
      </c>
      <c r="BO33" s="324">
        <f ca="1">IFERROR(_xll.qlSmileSectionVolatility($X33,$N33+BO$4%%)-$H33,BP33)</f>
        <v>0</v>
      </c>
      <c r="BP33" s="324">
        <f ca="1">IFERROR(_xll.qlSmileSectionVolatility($X33,$N33+BP$4%%)-$H33,BQ33)</f>
        <v>0</v>
      </c>
      <c r="BQ33" s="335">
        <f ca="1">IFERROR(_xll.qlSmileSectionVolatility($X33,$N33+BQ$4%%)-$H33,BR33)</f>
        <v>0</v>
      </c>
      <c r="BR33" s="310">
        <v>0</v>
      </c>
      <c r="BS33" s="323">
        <f ca="1">IFERROR(_xll.qlSmileSectionVolatility($X33,$N33+BS$4%%)-$H33,BR33)</f>
        <v>0</v>
      </c>
      <c r="BT33" s="324">
        <f ca="1">IFERROR(_xll.qlSmileSectionVolatility($X33,$N33+BT$4%%)-$H33,AG33)</f>
        <v>0</v>
      </c>
      <c r="BU33" s="324">
        <f ca="1">IFERROR(_xll.qlSmileSectionVolatility($X33,$N33+BU$4%%)-$H33,BT33)</f>
        <v>0</v>
      </c>
      <c r="BV33" s="324">
        <f ca="1">IFERROR(_xll.qlSmileSectionVolatility($X33,$N33+BV$4%%)-$H33,AI33)</f>
        <v>0</v>
      </c>
      <c r="BW33" s="324">
        <f ca="1">IFERROR(_xll.qlSmileSectionVolatility($X33,$N33+BW$4%%)-$H33,BV33)</f>
        <v>0</v>
      </c>
      <c r="BX33" s="324">
        <f ca="1">IFERROR(_xll.qlSmileSectionVolatility($X33,$N33+BX$4%%)-$H33,AK33)</f>
        <v>0</v>
      </c>
      <c r="BY33" s="324">
        <f ca="1">IFERROR(_xll.qlSmileSectionVolatility($X33,$N33+BY$4%%)-$H33,BX33)</f>
        <v>0</v>
      </c>
      <c r="BZ33" s="324">
        <f ca="1">IFERROR(_xll.qlSmileSectionVolatility($X33,$N33+BZ$4%%)-$H33,AM33)</f>
        <v>0</v>
      </c>
      <c r="CA33" s="324">
        <f ca="1">IFERROR(_xll.qlSmileSectionVolatility($X33,$N33+CA$4%%)-$H33,BZ33)</f>
        <v>0</v>
      </c>
      <c r="CB33" s="324">
        <f ca="1">IFERROR(_xll.qlSmileSectionVolatility($X33,$N33+CB$4%%)-$H33,AO33)</f>
        <v>0</v>
      </c>
      <c r="CC33" s="324">
        <f ca="1">IFERROR(_xll.qlSmileSectionVolatility($X33,$N33+CC$4%%)-$H33,CB33)</f>
        <v>0</v>
      </c>
      <c r="CD33" s="324">
        <f ca="1">IFERROR(_xll.qlSmileSectionVolatility($X33,$N33+CD$4%%)-$H33,AQ33)</f>
        <v>0</v>
      </c>
      <c r="CE33" s="324">
        <f ca="1">IFERROR(_xll.qlSmileSectionVolatility($X33,$N33+CE$4%%)-$H33,CD33)</f>
        <v>0</v>
      </c>
      <c r="CF33" s="324">
        <f ca="1">IFERROR(_xll.qlSmileSectionVolatility($X33,$N33+CF$4%%)-$H33,AS33)</f>
        <v>0</v>
      </c>
      <c r="CG33" s="324">
        <f ca="1">IFERROR(_xll.qlSmileSectionVolatility($X33,$N33+CG$4%%)-$H33,CF33)</f>
        <v>0</v>
      </c>
      <c r="CH33" s="324">
        <f ca="1">IFERROR(_xll.qlSmileSectionVolatility($X33,$N33+CH$4%%)-$H33,AU33)</f>
        <v>0</v>
      </c>
      <c r="CI33" s="324">
        <f ca="1">IFERROR(_xll.qlSmileSectionVolatility($X33,$N33+CI$4%%)-$H33,CH33)</f>
        <v>0</v>
      </c>
      <c r="CJ33" s="324">
        <f ca="1">IFERROR(_xll.qlSmileSectionVolatility($X33,$N33+CJ$4%%)-$H33,AW33)</f>
        <v>0</v>
      </c>
      <c r="CK33" s="324">
        <f ca="1">IFERROR(_xll.qlSmileSectionVolatility($X33,$N33+CK$4%%)-$H33,CJ33)</f>
        <v>0</v>
      </c>
      <c r="CL33" s="324">
        <f ca="1">IFERROR(_xll.qlSmileSectionVolatility($X33,$N33+CL$4%%)-$H33,AY33)</f>
        <v>0</v>
      </c>
      <c r="CM33" s="324">
        <f ca="1">IFERROR(_xll.qlSmileSectionVolatility($X33,$N33+CM$4%%)-$H33,CL33)</f>
        <v>0</v>
      </c>
      <c r="CN33" s="324">
        <f ca="1">IFERROR(_xll.qlSmileSectionVolatility($X33,$N33+CN$4%%)-$H33,BA33)</f>
        <v>0</v>
      </c>
      <c r="CO33" s="324">
        <f ca="1">IFERROR(_xll.qlSmileSectionVolatility($X33,$N33+CO$4%%)-$H33,CN33)</f>
        <v>0</v>
      </c>
      <c r="CP33" s="324">
        <f ca="1">IFERROR(_xll.qlSmileSectionVolatility($X33,$N33+CP$4%%)-$H33,BC33)</f>
        <v>0</v>
      </c>
      <c r="CQ33" s="324">
        <f ca="1">IFERROR(_xll.qlSmileSectionVolatility($X33,$N33+CQ$4%%)-$H33,CP33)</f>
        <v>0</v>
      </c>
      <c r="CR33" s="324">
        <f ca="1">IFERROR(_xll.qlSmileSectionVolatility($X33,$N33+CR$4%%)-$H33,BE33)</f>
        <v>0</v>
      </c>
      <c r="CS33" s="324">
        <f ca="1">IFERROR(_xll.qlSmileSectionVolatility($X33,$N33+CS$4%%)-$H33,CR33)</f>
        <v>0</v>
      </c>
      <c r="CT33" s="324">
        <f ca="1">IFERROR(_xll.qlSmileSectionVolatility($X33,$N33+CT$4%%)-$H33,BG33)</f>
        <v>0</v>
      </c>
      <c r="CU33" s="324">
        <f ca="1">IFERROR(_xll.qlSmileSectionVolatility($X33,$N33+CU$4%%)-$H33,CT33)</f>
        <v>0</v>
      </c>
      <c r="CV33" s="324">
        <f ca="1">IFERROR(_xll.qlSmileSectionVolatility($X33,$N33+CV$4%%)-$H33,BI33)</f>
        <v>0</v>
      </c>
      <c r="CW33" s="324">
        <f ca="1">IFERROR(_xll.qlSmileSectionVolatility($X33,$N33+CW$4%%)-$H33,CV33)</f>
        <v>0</v>
      </c>
      <c r="CX33" s="324">
        <f ca="1">IFERROR(_xll.qlSmileSectionVolatility($X33,$N33+CX$4%%)-$H33,BK33)</f>
        <v>0</v>
      </c>
      <c r="CY33" s="324">
        <f ca="1">IFERROR(_xll.qlSmileSectionVolatility($X33,$N33+CY$4%%)-$H33,CX33)</f>
        <v>0</v>
      </c>
      <c r="CZ33" s="324">
        <f ca="1">IFERROR(_xll.qlSmileSectionVolatility($X33,$N33+CZ$4%%)-$H33,BM33)</f>
        <v>0</v>
      </c>
      <c r="DA33" s="324">
        <f ca="1">IFERROR(_xll.qlSmileSectionVolatility($X33,$N33+DA$4%%)-$H33,CZ33)</f>
        <v>0</v>
      </c>
      <c r="DB33" s="324">
        <f ca="1">IFERROR(_xll.qlSmileSectionVolatility($X33,$N33+DB$4%%)-$H33,BO33)</f>
        <v>0</v>
      </c>
      <c r="DC33" s="324">
        <f ca="1">IFERROR(_xll.qlSmileSectionVolatility($X33,$N33+DC$4%%)-$H33,DB33)</f>
        <v>0</v>
      </c>
      <c r="DD33" s="324">
        <f ca="1">IFERROR(_xll.qlSmileSectionVolatility($X33,$N33+DD$4%%)-$H33,BQ33)</f>
        <v>0</v>
      </c>
      <c r="DE33" s="335" t="e">
        <f ca="1">IFERROR(_xll.qlSmileSectionVolatility($X33,$N33+DE$4%%)-$H33,#REF!)</f>
        <v>#REF!</v>
      </c>
    </row>
    <row r="34" spans="2:109">
      <c r="B34" s="277" t="s">
        <v>42</v>
      </c>
      <c r="C34" s="278" t="s">
        <v>42</v>
      </c>
      <c r="D34" s="282" t="str">
        <f ca="1">IFERROR(VLOOKUP("EUR FWD PREM"&amp;D$4&amp;" "&amp;$B34&amp;$C34,SwaptionVolCalculation!$F:$AR,38,FALSE),"")</f>
        <v/>
      </c>
      <c r="E34" s="283" t="str">
        <f ca="1">IFERROR(VLOOKUP("EUR FWD PREM"&amp;E$4&amp;" "&amp;$B34&amp;$C34,SwaptionVolCalculation!$F:$AR,38,FALSE),"")</f>
        <v/>
      </c>
      <c r="F34" s="283" t="str">
        <f ca="1">IFERROR(VLOOKUP("EUR FWD PREM"&amp;F$4&amp;" "&amp;$B34&amp;$C34,SwaptionVolCalculation!$F:$AR,38,FALSE),"")</f>
        <v/>
      </c>
      <c r="G34" s="283" t="str">
        <f ca="1">IFERROR(VLOOKUP("EUR FWD PREM"&amp;G$4&amp;" "&amp;$B34&amp;$C34,SwaptionVolCalculation!$F:$AR,38,FALSE),"")</f>
        <v/>
      </c>
      <c r="H34" s="283" t="str">
        <f ca="1">IFERROR(VLOOKUP($B34&amp;$C34,SwaptionVolCalculation!$F:$AR,38,FALSE),"")</f>
        <v/>
      </c>
      <c r="I34" s="283" t="str">
        <f ca="1">IFERROR(VLOOKUP("EUR FWD PREM "&amp;I$4&amp;" "&amp;$B34&amp;$C34,SwaptionVolCalculation!$F:$AR,38,FALSE),"")</f>
        <v/>
      </c>
      <c r="J34" s="283" t="str">
        <f ca="1">IFERROR(VLOOKUP("EUR FWD PREM "&amp;J$4&amp;" "&amp;$B34&amp;$C34,SwaptionVolCalculation!$F:$AR,38,FALSE),"")</f>
        <v/>
      </c>
      <c r="K34" s="283" t="str">
        <f ca="1">IFERROR(VLOOKUP("EUR FWD PREM "&amp;K$4&amp;" "&amp;$B34&amp;$C34,SwaptionVolCalculation!$F:$AR,38,FALSE),"")</f>
        <v/>
      </c>
      <c r="L34" s="284" t="str">
        <f ca="1">IFERROR(VLOOKUP("EUR FWD PREM "&amp;L$4&amp;" "&amp;$B34&amp;$C34,SwaptionVolCalculation!$F:$AR,38,FALSE),"")</f>
        <v/>
      </c>
      <c r="M34" s="294">
        <f ca="1">IFERROR(VLOOKUP($B34&amp;$C34,SwaptionVolCalculation!$F:$AR,6,FALSE),"")</f>
        <v>43007</v>
      </c>
      <c r="N34" s="289" t="str">
        <f ca="1">IFERROR(VLOOKUP($B34&amp;$C34,SwaptionVolCalculation!$F:$AR,26,FALSE),"")</f>
        <v/>
      </c>
      <c r="O34" s="314">
        <v>8.6596440080414797E-2</v>
      </c>
      <c r="P34" s="297">
        <v>0.7</v>
      </c>
      <c r="Q34" s="296">
        <v>0.37341923309850933</v>
      </c>
      <c r="R34" s="296">
        <v>-0.10236217738866067</v>
      </c>
      <c r="S34" s="315" t="b">
        <v>0</v>
      </c>
      <c r="T34" s="315" t="b">
        <v>1</v>
      </c>
      <c r="U34" s="315" t="b">
        <v>0</v>
      </c>
      <c r="V34" s="315" t="b">
        <v>0</v>
      </c>
      <c r="W34" s="317">
        <v>0.01</v>
      </c>
      <c r="X34" s="327" t="e">
        <f t="array" aca="1" ref="X34" ca="1">_xll.qlSabrInterpolatedSmileSection(,M34,N34,shrinkTable(E$4:K$4,E34:K34,TRUE)%%,TRUE,H34,shrinkTable(E$4:K$4,E34:K34,FALSE)-H34,O34,P34,Q34,R34,S34,T34,U34,V34,,,,,W34,TRUE)</f>
        <v>#VALUE!</v>
      </c>
      <c r="Y34" s="328" t="e">
        <f ca="1">_xll.qlSabrInterpolatedSmileSectionAlpha(X34)</f>
        <v>#VALUE!</v>
      </c>
      <c r="Z34" s="328" t="e">
        <f ca="1">_xll.qlSabrInterpolatedSmileSectionBeta(X34)</f>
        <v>#VALUE!</v>
      </c>
      <c r="AA34" s="328" t="e">
        <f ca="1">_xll.qlSabrInterpolatedSmileSectionNu(X34)</f>
        <v>#VALUE!</v>
      </c>
      <c r="AB34" s="328" t="e">
        <f ca="1">_xll.qlSabrInterpolatedSmileSectionRho(X34)</f>
        <v>#VALUE!</v>
      </c>
      <c r="AC34" s="329" t="e">
        <f ca="1">_xll.qlSabrInterpolatedSmileSectionError(X34)</f>
        <v>#VALUE!</v>
      </c>
      <c r="AD34" s="330" t="e">
        <f ca="1">_xll.qlSabrInterpolatedSmileSectionMaxError(X34)</f>
        <v>#VALUE!</v>
      </c>
      <c r="AE34" s="327">
        <f ca="1">IFERROR(_xll.qlSmileSectionVolatility($X34,$N34+AE$4%%)-$H34,BO34)</f>
        <v>0</v>
      </c>
      <c r="AF34" s="328">
        <f ca="1">IFERROR(_xll.qlSmileSectionVolatility($X34,$N34+AF$4%%)-$H34,AG34)</f>
        <v>0</v>
      </c>
      <c r="AG34" s="328">
        <f ca="1">IFERROR(_xll.qlSmileSectionVolatility($X34,$N34+AG$4%%)-$H34,AH34)</f>
        <v>0</v>
      </c>
      <c r="AH34" s="328">
        <f ca="1">IFERROR(_xll.qlSmileSectionVolatility($X34,$N34+AH$4%%)-$H34,AI34)</f>
        <v>0</v>
      </c>
      <c r="AI34" s="328">
        <f ca="1">IFERROR(_xll.qlSmileSectionVolatility($X34,$N34+AI$4%%)-$H34,AJ34)</f>
        <v>0</v>
      </c>
      <c r="AJ34" s="328">
        <f ca="1">IFERROR(_xll.qlSmileSectionVolatility($X34,$N34+AJ$4%%)-$H34,AK34)</f>
        <v>0</v>
      </c>
      <c r="AK34" s="328">
        <f ca="1">IFERROR(_xll.qlSmileSectionVolatility($X34,$N34+AK$4%%)-$H34,AL34)</f>
        <v>0</v>
      </c>
      <c r="AL34" s="328">
        <f ca="1">IFERROR(_xll.qlSmileSectionVolatility($X34,$N34+AL$4%%)-$H34,AM34)</f>
        <v>0</v>
      </c>
      <c r="AM34" s="328">
        <f ca="1">IFERROR(_xll.qlSmileSectionVolatility($X34,$N34+AM$4%%)-$H34,AN34)</f>
        <v>0</v>
      </c>
      <c r="AN34" s="328">
        <f ca="1">IFERROR(_xll.qlSmileSectionVolatility($X34,$N34+AN$4%%)-$H34,AO34)</f>
        <v>0</v>
      </c>
      <c r="AO34" s="328">
        <f ca="1">IFERROR(_xll.qlSmileSectionVolatility($X34,$N34+AO$4%%)-$H34,AP34)</f>
        <v>0</v>
      </c>
      <c r="AP34" s="328">
        <f ca="1">IFERROR(_xll.qlSmileSectionVolatility($X34,$N34+AP$4%%)-$H34,AQ34)</f>
        <v>0</v>
      </c>
      <c r="AQ34" s="328">
        <f ca="1">IFERROR(_xll.qlSmileSectionVolatility($X34,$N34+AQ$4%%)-$H34,AR34)</f>
        <v>0</v>
      </c>
      <c r="AR34" s="328">
        <f ca="1">IFERROR(_xll.qlSmileSectionVolatility($X34,$N34+AR$4%%)-$H34,AS34)</f>
        <v>0</v>
      </c>
      <c r="AS34" s="328">
        <f ca="1">IFERROR(_xll.qlSmileSectionVolatility($X34,$N34+AS$4%%)-$H34,AT34)</f>
        <v>0</v>
      </c>
      <c r="AT34" s="328">
        <f ca="1">IFERROR(_xll.qlSmileSectionVolatility($X34,$N34+AT$4%%)-$H34,AU34)</f>
        <v>0</v>
      </c>
      <c r="AU34" s="328">
        <f ca="1">IFERROR(_xll.qlSmileSectionVolatility($X34,$N34+AU$4%%)-$H34,AV34)</f>
        <v>0</v>
      </c>
      <c r="AV34" s="328">
        <f ca="1">IFERROR(_xll.qlSmileSectionVolatility($X34,$N34+AV$4%%)-$H34,AW34)</f>
        <v>0</v>
      </c>
      <c r="AW34" s="328">
        <f ca="1">IFERROR(_xll.qlSmileSectionVolatility($X34,$N34+AW$4%%)-$H34,AX34)</f>
        <v>0</v>
      </c>
      <c r="AX34" s="328">
        <f ca="1">IFERROR(_xll.qlSmileSectionVolatility($X34,$N34+AX$4%%)-$H34,AY34)</f>
        <v>0</v>
      </c>
      <c r="AY34" s="328">
        <f ca="1">IFERROR(_xll.qlSmileSectionVolatility($X34,$N34+AY$4%%)-$H34,AZ34)</f>
        <v>0</v>
      </c>
      <c r="AZ34" s="328">
        <f ca="1">IFERROR(_xll.qlSmileSectionVolatility($X34,$N34+AZ$4%%)-$H34,BA34)</f>
        <v>0</v>
      </c>
      <c r="BA34" s="328">
        <f ca="1">IFERROR(_xll.qlSmileSectionVolatility($X34,$N34+BA$4%%)-$H34,BB34)</f>
        <v>0</v>
      </c>
      <c r="BB34" s="328">
        <f ca="1">IFERROR(_xll.qlSmileSectionVolatility($X34,$N34+BB$4%%)-$H34,BC34)</f>
        <v>0</v>
      </c>
      <c r="BC34" s="328">
        <f ca="1">IFERROR(_xll.qlSmileSectionVolatility($X34,$N34+BC$4%%)-$H34,BD34)</f>
        <v>0</v>
      </c>
      <c r="BD34" s="328">
        <f ca="1">IFERROR(_xll.qlSmileSectionVolatility($X34,$N34+BD$4%%)-$H34,BE34)</f>
        <v>0</v>
      </c>
      <c r="BE34" s="328">
        <f ca="1">IFERROR(_xll.qlSmileSectionVolatility($X34,$N34+BE$4%%)-$H34,BF34)</f>
        <v>0</v>
      </c>
      <c r="BF34" s="328">
        <f ca="1">IFERROR(_xll.qlSmileSectionVolatility($X34,$N34+BF$4%%)-$H34,BG34)</f>
        <v>0</v>
      </c>
      <c r="BG34" s="328">
        <f ca="1">IFERROR(_xll.qlSmileSectionVolatility($X34,$N34+BG$4%%)-$H34,BH34)</f>
        <v>0</v>
      </c>
      <c r="BH34" s="328">
        <f ca="1">IFERROR(_xll.qlSmileSectionVolatility($X34,$N34+BH$4%%)-$H34,BI34)</f>
        <v>0</v>
      </c>
      <c r="BI34" s="328">
        <f ca="1">IFERROR(_xll.qlSmileSectionVolatility($X34,$N34+BI$4%%)-$H34,BJ34)</f>
        <v>0</v>
      </c>
      <c r="BJ34" s="328">
        <f ca="1">IFERROR(_xll.qlSmileSectionVolatility($X34,$N34+BJ$4%%)-$H34,BK34)</f>
        <v>0</v>
      </c>
      <c r="BK34" s="328">
        <f ca="1">IFERROR(_xll.qlSmileSectionVolatility($X34,$N34+BK$4%%)-$H34,BL34)</f>
        <v>0</v>
      </c>
      <c r="BL34" s="328">
        <f ca="1">IFERROR(_xll.qlSmileSectionVolatility($X34,$N34+BL$4%%)-$H34,BM34)</f>
        <v>0</v>
      </c>
      <c r="BM34" s="328">
        <f ca="1">IFERROR(_xll.qlSmileSectionVolatility($X34,$N34+BM$4%%)-$H34,BN34)</f>
        <v>0</v>
      </c>
      <c r="BN34" s="328">
        <f ca="1">IFERROR(_xll.qlSmileSectionVolatility($X34,$N34+BN$4%%)-$H34,BO34)</f>
        <v>0</v>
      </c>
      <c r="BO34" s="328">
        <f ca="1">IFERROR(_xll.qlSmileSectionVolatility($X34,$N34+BO$4%%)-$H34,BP34)</f>
        <v>0</v>
      </c>
      <c r="BP34" s="328">
        <f ca="1">IFERROR(_xll.qlSmileSectionVolatility($X34,$N34+BP$4%%)-$H34,BQ34)</f>
        <v>0</v>
      </c>
      <c r="BQ34" s="336">
        <f ca="1">IFERROR(_xll.qlSmileSectionVolatility($X34,$N34+BQ$4%%)-$H34,BR34)</f>
        <v>0</v>
      </c>
      <c r="BR34" s="296">
        <v>0</v>
      </c>
      <c r="BS34" s="327">
        <f ca="1">IFERROR(_xll.qlSmileSectionVolatility($X34,$N34+BS$4%%)-$H34,BR34)</f>
        <v>0</v>
      </c>
      <c r="BT34" s="328">
        <f ca="1">IFERROR(_xll.qlSmileSectionVolatility($X34,$N34+BT$4%%)-$H34,AG34)</f>
        <v>0</v>
      </c>
      <c r="BU34" s="328">
        <f ca="1">IFERROR(_xll.qlSmileSectionVolatility($X34,$N34+BU$4%%)-$H34,BT34)</f>
        <v>0</v>
      </c>
      <c r="BV34" s="328">
        <f ca="1">IFERROR(_xll.qlSmileSectionVolatility($X34,$N34+BV$4%%)-$H34,AI34)</f>
        <v>0</v>
      </c>
      <c r="BW34" s="328">
        <f ca="1">IFERROR(_xll.qlSmileSectionVolatility($X34,$N34+BW$4%%)-$H34,BV34)</f>
        <v>0</v>
      </c>
      <c r="BX34" s="328">
        <f ca="1">IFERROR(_xll.qlSmileSectionVolatility($X34,$N34+BX$4%%)-$H34,AK34)</f>
        <v>0</v>
      </c>
      <c r="BY34" s="328">
        <f ca="1">IFERROR(_xll.qlSmileSectionVolatility($X34,$N34+BY$4%%)-$H34,BX34)</f>
        <v>0</v>
      </c>
      <c r="BZ34" s="328">
        <f ca="1">IFERROR(_xll.qlSmileSectionVolatility($X34,$N34+BZ$4%%)-$H34,AM34)</f>
        <v>0</v>
      </c>
      <c r="CA34" s="328">
        <f ca="1">IFERROR(_xll.qlSmileSectionVolatility($X34,$N34+CA$4%%)-$H34,BZ34)</f>
        <v>0</v>
      </c>
      <c r="CB34" s="328">
        <f ca="1">IFERROR(_xll.qlSmileSectionVolatility($X34,$N34+CB$4%%)-$H34,AO34)</f>
        <v>0</v>
      </c>
      <c r="CC34" s="328">
        <f ca="1">IFERROR(_xll.qlSmileSectionVolatility($X34,$N34+CC$4%%)-$H34,CB34)</f>
        <v>0</v>
      </c>
      <c r="CD34" s="328">
        <f ca="1">IFERROR(_xll.qlSmileSectionVolatility($X34,$N34+CD$4%%)-$H34,AQ34)</f>
        <v>0</v>
      </c>
      <c r="CE34" s="328">
        <f ca="1">IFERROR(_xll.qlSmileSectionVolatility($X34,$N34+CE$4%%)-$H34,CD34)</f>
        <v>0</v>
      </c>
      <c r="CF34" s="328">
        <f ca="1">IFERROR(_xll.qlSmileSectionVolatility($X34,$N34+CF$4%%)-$H34,AS34)</f>
        <v>0</v>
      </c>
      <c r="CG34" s="328">
        <f ca="1">IFERROR(_xll.qlSmileSectionVolatility($X34,$N34+CG$4%%)-$H34,CF34)</f>
        <v>0</v>
      </c>
      <c r="CH34" s="328">
        <f ca="1">IFERROR(_xll.qlSmileSectionVolatility($X34,$N34+CH$4%%)-$H34,AU34)</f>
        <v>0</v>
      </c>
      <c r="CI34" s="328">
        <f ca="1">IFERROR(_xll.qlSmileSectionVolatility($X34,$N34+CI$4%%)-$H34,CH34)</f>
        <v>0</v>
      </c>
      <c r="CJ34" s="328">
        <f ca="1">IFERROR(_xll.qlSmileSectionVolatility($X34,$N34+CJ$4%%)-$H34,AW34)</f>
        <v>0</v>
      </c>
      <c r="CK34" s="328">
        <f ca="1">IFERROR(_xll.qlSmileSectionVolatility($X34,$N34+CK$4%%)-$H34,CJ34)</f>
        <v>0</v>
      </c>
      <c r="CL34" s="328">
        <f ca="1">IFERROR(_xll.qlSmileSectionVolatility($X34,$N34+CL$4%%)-$H34,AY34)</f>
        <v>0</v>
      </c>
      <c r="CM34" s="328">
        <f ca="1">IFERROR(_xll.qlSmileSectionVolatility($X34,$N34+CM$4%%)-$H34,CL34)</f>
        <v>0</v>
      </c>
      <c r="CN34" s="328">
        <f ca="1">IFERROR(_xll.qlSmileSectionVolatility($X34,$N34+CN$4%%)-$H34,BA34)</f>
        <v>0</v>
      </c>
      <c r="CO34" s="328">
        <f ca="1">IFERROR(_xll.qlSmileSectionVolatility($X34,$N34+CO$4%%)-$H34,CN34)</f>
        <v>0</v>
      </c>
      <c r="CP34" s="328">
        <f ca="1">IFERROR(_xll.qlSmileSectionVolatility($X34,$N34+CP$4%%)-$H34,BC34)</f>
        <v>0</v>
      </c>
      <c r="CQ34" s="328">
        <f ca="1">IFERROR(_xll.qlSmileSectionVolatility($X34,$N34+CQ$4%%)-$H34,CP34)</f>
        <v>0</v>
      </c>
      <c r="CR34" s="328">
        <f ca="1">IFERROR(_xll.qlSmileSectionVolatility($X34,$N34+CR$4%%)-$H34,BE34)</f>
        <v>0</v>
      </c>
      <c r="CS34" s="328">
        <f ca="1">IFERROR(_xll.qlSmileSectionVolatility($X34,$N34+CS$4%%)-$H34,CR34)</f>
        <v>0</v>
      </c>
      <c r="CT34" s="328">
        <f ca="1">IFERROR(_xll.qlSmileSectionVolatility($X34,$N34+CT$4%%)-$H34,BG34)</f>
        <v>0</v>
      </c>
      <c r="CU34" s="328">
        <f ca="1">IFERROR(_xll.qlSmileSectionVolatility($X34,$N34+CU$4%%)-$H34,CT34)</f>
        <v>0</v>
      </c>
      <c r="CV34" s="328">
        <f ca="1">IFERROR(_xll.qlSmileSectionVolatility($X34,$N34+CV$4%%)-$H34,BI34)</f>
        <v>0</v>
      </c>
      <c r="CW34" s="328">
        <f ca="1">IFERROR(_xll.qlSmileSectionVolatility($X34,$N34+CW$4%%)-$H34,CV34)</f>
        <v>0</v>
      </c>
      <c r="CX34" s="328">
        <f ca="1">IFERROR(_xll.qlSmileSectionVolatility($X34,$N34+CX$4%%)-$H34,BK34)</f>
        <v>0</v>
      </c>
      <c r="CY34" s="328">
        <f ca="1">IFERROR(_xll.qlSmileSectionVolatility($X34,$N34+CY$4%%)-$H34,CX34)</f>
        <v>0</v>
      </c>
      <c r="CZ34" s="328">
        <f ca="1">IFERROR(_xll.qlSmileSectionVolatility($X34,$N34+CZ$4%%)-$H34,BM34)</f>
        <v>0</v>
      </c>
      <c r="DA34" s="328">
        <f ca="1">IFERROR(_xll.qlSmileSectionVolatility($X34,$N34+DA$4%%)-$H34,CZ34)</f>
        <v>0</v>
      </c>
      <c r="DB34" s="328">
        <f ca="1">IFERROR(_xll.qlSmileSectionVolatility($X34,$N34+DB$4%%)-$H34,BO34)</f>
        <v>0</v>
      </c>
      <c r="DC34" s="328">
        <f ca="1">IFERROR(_xll.qlSmileSectionVolatility($X34,$N34+DC$4%%)-$H34,DB34)</f>
        <v>0</v>
      </c>
      <c r="DD34" s="328">
        <f ca="1">IFERROR(_xll.qlSmileSectionVolatility($X34,$N34+DD$4%%)-$H34,BQ34)</f>
        <v>0</v>
      </c>
      <c r="DE34" s="336" t="e">
        <f ca="1">IFERROR(_xll.qlSmileSectionVolatility($X34,$N34+DE$4%%)-$H34,#REF!)</f>
        <v>#REF!</v>
      </c>
    </row>
    <row r="35" spans="2:109">
      <c r="B35" s="277" t="s">
        <v>42</v>
      </c>
      <c r="C35" s="278" t="s">
        <v>44</v>
      </c>
      <c r="D35" s="282" t="str">
        <f ca="1">IFERROR(VLOOKUP("EUR FWD PREM"&amp;D$4&amp;" "&amp;$B35&amp;$C35,SwaptionVolCalculation!$F:$AR,38,FALSE),"")</f>
        <v/>
      </c>
      <c r="E35" s="283" t="str">
        <f ca="1">IFERROR(VLOOKUP("EUR FWD PREM"&amp;E$4&amp;" "&amp;$B35&amp;$C35,SwaptionVolCalculation!$F:$AR,38,FALSE),"")</f>
        <v/>
      </c>
      <c r="F35" s="283" t="str">
        <f ca="1">IFERROR(VLOOKUP("EUR FWD PREM"&amp;F$4&amp;" "&amp;$B35&amp;$C35,SwaptionVolCalculation!$F:$AR,38,FALSE),"")</f>
        <v/>
      </c>
      <c r="G35" s="283" t="str">
        <f ca="1">IFERROR(VLOOKUP("EUR FWD PREM"&amp;G$4&amp;" "&amp;$B35&amp;$C35,SwaptionVolCalculation!$F:$AR,38,FALSE),"")</f>
        <v/>
      </c>
      <c r="H35" s="283" t="str">
        <f ca="1">IFERROR(VLOOKUP($B35&amp;$C35,SwaptionVolCalculation!$F:$AR,38,FALSE),"")</f>
        <v/>
      </c>
      <c r="I35" s="283" t="str">
        <f ca="1">IFERROR(VLOOKUP("EUR FWD PREM "&amp;I$4&amp;" "&amp;$B35&amp;$C35,SwaptionVolCalculation!$F:$AR,38,FALSE),"")</f>
        <v/>
      </c>
      <c r="J35" s="283" t="str">
        <f ca="1">IFERROR(VLOOKUP("EUR FWD PREM "&amp;J$4&amp;" "&amp;$B35&amp;$C35,SwaptionVolCalculation!$F:$AR,38,FALSE),"")</f>
        <v/>
      </c>
      <c r="K35" s="283" t="str">
        <f ca="1">IFERROR(VLOOKUP("EUR FWD PREM "&amp;K$4&amp;" "&amp;$B35&amp;$C35,SwaptionVolCalculation!$F:$AR,38,FALSE),"")</f>
        <v/>
      </c>
      <c r="L35" s="284" t="str">
        <f ca="1">IFERROR(VLOOKUP("EUR FWD PREM "&amp;L$4&amp;" "&amp;$B35&amp;$C35,SwaptionVolCalculation!$F:$AR,38,FALSE),"")</f>
        <v/>
      </c>
      <c r="M35" s="294">
        <f ca="1">IFERROR(VLOOKUP($B35&amp;$C35,SwaptionVolCalculation!$F:$AR,6,FALSE),"")</f>
        <v>43007</v>
      </c>
      <c r="N35" s="289" t="str">
        <f ca="1">IFERROR(VLOOKUP($B35&amp;$C35,SwaptionVolCalculation!$F:$AR,26,FALSE),"")</f>
        <v/>
      </c>
      <c r="O35" s="314">
        <v>9.250690019570354E-2</v>
      </c>
      <c r="P35" s="297">
        <v>0.7</v>
      </c>
      <c r="Q35" s="296">
        <v>0.34370668650041003</v>
      </c>
      <c r="R35" s="296">
        <v>-8.9366603791468519E-2</v>
      </c>
      <c r="S35" s="315" t="b">
        <v>0</v>
      </c>
      <c r="T35" s="315" t="b">
        <v>1</v>
      </c>
      <c r="U35" s="315" t="b">
        <v>0</v>
      </c>
      <c r="V35" s="315" t="b">
        <v>0</v>
      </c>
      <c r="W35" s="317">
        <v>0.01</v>
      </c>
      <c r="X35" s="327" t="e">
        <f t="array" aca="1" ref="X35" ca="1">_xll.qlSabrInterpolatedSmileSection(,M35,N35,shrinkTable(E$4:K$4,E35:K35,TRUE)%%,TRUE,H35,shrinkTable(E$4:K$4,E35:K35,FALSE)-H35,O35,P35,Q35,R35,S35,T35,U35,V35,,,,,W35,TRUE)</f>
        <v>#VALUE!</v>
      </c>
      <c r="Y35" s="328" t="e">
        <f ca="1">_xll.qlSabrInterpolatedSmileSectionAlpha(X35)</f>
        <v>#VALUE!</v>
      </c>
      <c r="Z35" s="328" t="e">
        <f ca="1">_xll.qlSabrInterpolatedSmileSectionBeta(X35)</f>
        <v>#VALUE!</v>
      </c>
      <c r="AA35" s="328" t="e">
        <f ca="1">_xll.qlSabrInterpolatedSmileSectionNu(X35)</f>
        <v>#VALUE!</v>
      </c>
      <c r="AB35" s="328" t="e">
        <f ca="1">_xll.qlSabrInterpolatedSmileSectionRho(X35)</f>
        <v>#VALUE!</v>
      </c>
      <c r="AC35" s="329" t="e">
        <f ca="1">_xll.qlSabrInterpolatedSmileSectionError(X35)</f>
        <v>#VALUE!</v>
      </c>
      <c r="AD35" s="330" t="e">
        <f ca="1">_xll.qlSabrInterpolatedSmileSectionMaxError(X35)</f>
        <v>#VALUE!</v>
      </c>
      <c r="AE35" s="327">
        <f ca="1">IFERROR(_xll.qlSmileSectionVolatility($X35,$N35+AE$4%%)-$H35,BO35)</f>
        <v>0</v>
      </c>
      <c r="AF35" s="328">
        <f ca="1">IFERROR(_xll.qlSmileSectionVolatility($X35,$N35+AF$4%%)-$H35,AG35)</f>
        <v>0</v>
      </c>
      <c r="AG35" s="328">
        <f ca="1">IFERROR(_xll.qlSmileSectionVolatility($X35,$N35+AG$4%%)-$H35,AH35)</f>
        <v>0</v>
      </c>
      <c r="AH35" s="328">
        <f ca="1">IFERROR(_xll.qlSmileSectionVolatility($X35,$N35+AH$4%%)-$H35,AI35)</f>
        <v>0</v>
      </c>
      <c r="AI35" s="328">
        <f ca="1">IFERROR(_xll.qlSmileSectionVolatility($X35,$N35+AI$4%%)-$H35,AJ35)</f>
        <v>0</v>
      </c>
      <c r="AJ35" s="328">
        <f ca="1">IFERROR(_xll.qlSmileSectionVolatility($X35,$N35+AJ$4%%)-$H35,AK35)</f>
        <v>0</v>
      </c>
      <c r="AK35" s="328">
        <f ca="1">IFERROR(_xll.qlSmileSectionVolatility($X35,$N35+AK$4%%)-$H35,AL35)</f>
        <v>0</v>
      </c>
      <c r="AL35" s="328">
        <f ca="1">IFERROR(_xll.qlSmileSectionVolatility($X35,$N35+AL$4%%)-$H35,AM35)</f>
        <v>0</v>
      </c>
      <c r="AM35" s="328">
        <f ca="1">IFERROR(_xll.qlSmileSectionVolatility($X35,$N35+AM$4%%)-$H35,AN35)</f>
        <v>0</v>
      </c>
      <c r="AN35" s="328">
        <f ca="1">IFERROR(_xll.qlSmileSectionVolatility($X35,$N35+AN$4%%)-$H35,AO35)</f>
        <v>0</v>
      </c>
      <c r="AO35" s="328">
        <f ca="1">IFERROR(_xll.qlSmileSectionVolatility($X35,$N35+AO$4%%)-$H35,AP35)</f>
        <v>0</v>
      </c>
      <c r="AP35" s="328">
        <f ca="1">IFERROR(_xll.qlSmileSectionVolatility($X35,$N35+AP$4%%)-$H35,AQ35)</f>
        <v>0</v>
      </c>
      <c r="AQ35" s="328">
        <f ca="1">IFERROR(_xll.qlSmileSectionVolatility($X35,$N35+AQ$4%%)-$H35,AR35)</f>
        <v>0</v>
      </c>
      <c r="AR35" s="328">
        <f ca="1">IFERROR(_xll.qlSmileSectionVolatility($X35,$N35+AR$4%%)-$H35,AS35)</f>
        <v>0</v>
      </c>
      <c r="AS35" s="328">
        <f ca="1">IFERROR(_xll.qlSmileSectionVolatility($X35,$N35+AS$4%%)-$H35,AT35)</f>
        <v>0</v>
      </c>
      <c r="AT35" s="328">
        <f ca="1">IFERROR(_xll.qlSmileSectionVolatility($X35,$N35+AT$4%%)-$H35,AU35)</f>
        <v>0</v>
      </c>
      <c r="AU35" s="328">
        <f ca="1">IFERROR(_xll.qlSmileSectionVolatility($X35,$N35+AU$4%%)-$H35,AV35)</f>
        <v>0</v>
      </c>
      <c r="AV35" s="328">
        <f ca="1">IFERROR(_xll.qlSmileSectionVolatility($X35,$N35+AV$4%%)-$H35,AW35)</f>
        <v>0</v>
      </c>
      <c r="AW35" s="328">
        <f ca="1">IFERROR(_xll.qlSmileSectionVolatility($X35,$N35+AW$4%%)-$H35,AX35)</f>
        <v>0</v>
      </c>
      <c r="AX35" s="328">
        <f ca="1">IFERROR(_xll.qlSmileSectionVolatility($X35,$N35+AX$4%%)-$H35,AY35)</f>
        <v>0</v>
      </c>
      <c r="AY35" s="328">
        <f ca="1">IFERROR(_xll.qlSmileSectionVolatility($X35,$N35+AY$4%%)-$H35,AZ35)</f>
        <v>0</v>
      </c>
      <c r="AZ35" s="328">
        <f ca="1">IFERROR(_xll.qlSmileSectionVolatility($X35,$N35+AZ$4%%)-$H35,BA35)</f>
        <v>0</v>
      </c>
      <c r="BA35" s="328">
        <f ca="1">IFERROR(_xll.qlSmileSectionVolatility($X35,$N35+BA$4%%)-$H35,BB35)</f>
        <v>0</v>
      </c>
      <c r="BB35" s="328">
        <f ca="1">IFERROR(_xll.qlSmileSectionVolatility($X35,$N35+BB$4%%)-$H35,BC35)</f>
        <v>0</v>
      </c>
      <c r="BC35" s="328">
        <f ca="1">IFERROR(_xll.qlSmileSectionVolatility($X35,$N35+BC$4%%)-$H35,BD35)</f>
        <v>0</v>
      </c>
      <c r="BD35" s="328">
        <f ca="1">IFERROR(_xll.qlSmileSectionVolatility($X35,$N35+BD$4%%)-$H35,BE35)</f>
        <v>0</v>
      </c>
      <c r="BE35" s="328">
        <f ca="1">IFERROR(_xll.qlSmileSectionVolatility($X35,$N35+BE$4%%)-$H35,BF35)</f>
        <v>0</v>
      </c>
      <c r="BF35" s="328">
        <f ca="1">IFERROR(_xll.qlSmileSectionVolatility($X35,$N35+BF$4%%)-$H35,BG35)</f>
        <v>0</v>
      </c>
      <c r="BG35" s="328">
        <f ca="1">IFERROR(_xll.qlSmileSectionVolatility($X35,$N35+BG$4%%)-$H35,BH35)</f>
        <v>0</v>
      </c>
      <c r="BH35" s="328">
        <f ca="1">IFERROR(_xll.qlSmileSectionVolatility($X35,$N35+BH$4%%)-$H35,BI35)</f>
        <v>0</v>
      </c>
      <c r="BI35" s="328">
        <f ca="1">IFERROR(_xll.qlSmileSectionVolatility($X35,$N35+BI$4%%)-$H35,BJ35)</f>
        <v>0</v>
      </c>
      <c r="BJ35" s="328">
        <f ca="1">IFERROR(_xll.qlSmileSectionVolatility($X35,$N35+BJ$4%%)-$H35,BK35)</f>
        <v>0</v>
      </c>
      <c r="BK35" s="328">
        <f ca="1">IFERROR(_xll.qlSmileSectionVolatility($X35,$N35+BK$4%%)-$H35,BL35)</f>
        <v>0</v>
      </c>
      <c r="BL35" s="328">
        <f ca="1">IFERROR(_xll.qlSmileSectionVolatility($X35,$N35+BL$4%%)-$H35,BM35)</f>
        <v>0</v>
      </c>
      <c r="BM35" s="328">
        <f ca="1">IFERROR(_xll.qlSmileSectionVolatility($X35,$N35+BM$4%%)-$H35,BN35)</f>
        <v>0</v>
      </c>
      <c r="BN35" s="328">
        <f ca="1">IFERROR(_xll.qlSmileSectionVolatility($X35,$N35+BN$4%%)-$H35,BO35)</f>
        <v>0</v>
      </c>
      <c r="BO35" s="328">
        <f ca="1">IFERROR(_xll.qlSmileSectionVolatility($X35,$N35+BO$4%%)-$H35,BP35)</f>
        <v>0</v>
      </c>
      <c r="BP35" s="328">
        <f ca="1">IFERROR(_xll.qlSmileSectionVolatility($X35,$N35+BP$4%%)-$H35,BQ35)</f>
        <v>0</v>
      </c>
      <c r="BQ35" s="336">
        <f ca="1">IFERROR(_xll.qlSmileSectionVolatility($X35,$N35+BQ$4%%)-$H35,BR35)</f>
        <v>0</v>
      </c>
      <c r="BR35" s="296">
        <v>0</v>
      </c>
      <c r="BS35" s="327">
        <f ca="1">IFERROR(_xll.qlSmileSectionVolatility($X35,$N35+BS$4%%)-$H35,BR35)</f>
        <v>0</v>
      </c>
      <c r="BT35" s="328">
        <f ca="1">IFERROR(_xll.qlSmileSectionVolatility($X35,$N35+BT$4%%)-$H35,AG35)</f>
        <v>0</v>
      </c>
      <c r="BU35" s="328">
        <f ca="1">IFERROR(_xll.qlSmileSectionVolatility($X35,$N35+BU$4%%)-$H35,BT35)</f>
        <v>0</v>
      </c>
      <c r="BV35" s="328">
        <f ca="1">IFERROR(_xll.qlSmileSectionVolatility($X35,$N35+BV$4%%)-$H35,AI35)</f>
        <v>0</v>
      </c>
      <c r="BW35" s="328">
        <f ca="1">IFERROR(_xll.qlSmileSectionVolatility($X35,$N35+BW$4%%)-$H35,BV35)</f>
        <v>0</v>
      </c>
      <c r="BX35" s="328">
        <f ca="1">IFERROR(_xll.qlSmileSectionVolatility($X35,$N35+BX$4%%)-$H35,AK35)</f>
        <v>0</v>
      </c>
      <c r="BY35" s="328">
        <f ca="1">IFERROR(_xll.qlSmileSectionVolatility($X35,$N35+BY$4%%)-$H35,BX35)</f>
        <v>0</v>
      </c>
      <c r="BZ35" s="328">
        <f ca="1">IFERROR(_xll.qlSmileSectionVolatility($X35,$N35+BZ$4%%)-$H35,AM35)</f>
        <v>0</v>
      </c>
      <c r="CA35" s="328">
        <f ca="1">IFERROR(_xll.qlSmileSectionVolatility($X35,$N35+CA$4%%)-$H35,BZ35)</f>
        <v>0</v>
      </c>
      <c r="CB35" s="328">
        <f ca="1">IFERROR(_xll.qlSmileSectionVolatility($X35,$N35+CB$4%%)-$H35,AO35)</f>
        <v>0</v>
      </c>
      <c r="CC35" s="328">
        <f ca="1">IFERROR(_xll.qlSmileSectionVolatility($X35,$N35+CC$4%%)-$H35,CB35)</f>
        <v>0</v>
      </c>
      <c r="CD35" s="328">
        <f ca="1">IFERROR(_xll.qlSmileSectionVolatility($X35,$N35+CD$4%%)-$H35,AQ35)</f>
        <v>0</v>
      </c>
      <c r="CE35" s="328">
        <f ca="1">IFERROR(_xll.qlSmileSectionVolatility($X35,$N35+CE$4%%)-$H35,CD35)</f>
        <v>0</v>
      </c>
      <c r="CF35" s="328">
        <f ca="1">IFERROR(_xll.qlSmileSectionVolatility($X35,$N35+CF$4%%)-$H35,AS35)</f>
        <v>0</v>
      </c>
      <c r="CG35" s="328">
        <f ca="1">IFERROR(_xll.qlSmileSectionVolatility($X35,$N35+CG$4%%)-$H35,CF35)</f>
        <v>0</v>
      </c>
      <c r="CH35" s="328">
        <f ca="1">IFERROR(_xll.qlSmileSectionVolatility($X35,$N35+CH$4%%)-$H35,AU35)</f>
        <v>0</v>
      </c>
      <c r="CI35" s="328">
        <f ca="1">IFERROR(_xll.qlSmileSectionVolatility($X35,$N35+CI$4%%)-$H35,CH35)</f>
        <v>0</v>
      </c>
      <c r="CJ35" s="328">
        <f ca="1">IFERROR(_xll.qlSmileSectionVolatility($X35,$N35+CJ$4%%)-$H35,AW35)</f>
        <v>0</v>
      </c>
      <c r="CK35" s="328">
        <f ca="1">IFERROR(_xll.qlSmileSectionVolatility($X35,$N35+CK$4%%)-$H35,CJ35)</f>
        <v>0</v>
      </c>
      <c r="CL35" s="328">
        <f ca="1">IFERROR(_xll.qlSmileSectionVolatility($X35,$N35+CL$4%%)-$H35,AY35)</f>
        <v>0</v>
      </c>
      <c r="CM35" s="328">
        <f ca="1">IFERROR(_xll.qlSmileSectionVolatility($X35,$N35+CM$4%%)-$H35,CL35)</f>
        <v>0</v>
      </c>
      <c r="CN35" s="328">
        <f ca="1">IFERROR(_xll.qlSmileSectionVolatility($X35,$N35+CN$4%%)-$H35,BA35)</f>
        <v>0</v>
      </c>
      <c r="CO35" s="328">
        <f ca="1">IFERROR(_xll.qlSmileSectionVolatility($X35,$N35+CO$4%%)-$H35,CN35)</f>
        <v>0</v>
      </c>
      <c r="CP35" s="328">
        <f ca="1">IFERROR(_xll.qlSmileSectionVolatility($X35,$N35+CP$4%%)-$H35,BC35)</f>
        <v>0</v>
      </c>
      <c r="CQ35" s="328">
        <f ca="1">IFERROR(_xll.qlSmileSectionVolatility($X35,$N35+CQ$4%%)-$H35,CP35)</f>
        <v>0</v>
      </c>
      <c r="CR35" s="328">
        <f ca="1">IFERROR(_xll.qlSmileSectionVolatility($X35,$N35+CR$4%%)-$H35,BE35)</f>
        <v>0</v>
      </c>
      <c r="CS35" s="328">
        <f ca="1">IFERROR(_xll.qlSmileSectionVolatility($X35,$N35+CS$4%%)-$H35,CR35)</f>
        <v>0</v>
      </c>
      <c r="CT35" s="328">
        <f ca="1">IFERROR(_xll.qlSmileSectionVolatility($X35,$N35+CT$4%%)-$H35,BG35)</f>
        <v>0</v>
      </c>
      <c r="CU35" s="328">
        <f ca="1">IFERROR(_xll.qlSmileSectionVolatility($X35,$N35+CU$4%%)-$H35,CT35)</f>
        <v>0</v>
      </c>
      <c r="CV35" s="328">
        <f ca="1">IFERROR(_xll.qlSmileSectionVolatility($X35,$N35+CV$4%%)-$H35,BI35)</f>
        <v>0</v>
      </c>
      <c r="CW35" s="328">
        <f ca="1">IFERROR(_xll.qlSmileSectionVolatility($X35,$N35+CW$4%%)-$H35,CV35)</f>
        <v>0</v>
      </c>
      <c r="CX35" s="328">
        <f ca="1">IFERROR(_xll.qlSmileSectionVolatility($X35,$N35+CX$4%%)-$H35,BK35)</f>
        <v>0</v>
      </c>
      <c r="CY35" s="328">
        <f ca="1">IFERROR(_xll.qlSmileSectionVolatility($X35,$N35+CY$4%%)-$H35,CX35)</f>
        <v>0</v>
      </c>
      <c r="CZ35" s="328">
        <f ca="1">IFERROR(_xll.qlSmileSectionVolatility($X35,$N35+CZ$4%%)-$H35,BM35)</f>
        <v>0</v>
      </c>
      <c r="DA35" s="328">
        <f ca="1">IFERROR(_xll.qlSmileSectionVolatility($X35,$N35+DA$4%%)-$H35,CZ35)</f>
        <v>0</v>
      </c>
      <c r="DB35" s="328">
        <f ca="1">IFERROR(_xll.qlSmileSectionVolatility($X35,$N35+DB$4%%)-$H35,BO35)</f>
        <v>0</v>
      </c>
      <c r="DC35" s="328">
        <f ca="1">IFERROR(_xll.qlSmileSectionVolatility($X35,$N35+DC$4%%)-$H35,DB35)</f>
        <v>0</v>
      </c>
      <c r="DD35" s="328">
        <f ca="1">IFERROR(_xll.qlSmileSectionVolatility($X35,$N35+DD$4%%)-$H35,BQ35)</f>
        <v>0</v>
      </c>
      <c r="DE35" s="336" t="e">
        <f ca="1">IFERROR(_xll.qlSmileSectionVolatility($X35,$N35+DE$4%%)-$H35,#REF!)</f>
        <v>#REF!</v>
      </c>
    </row>
    <row r="36" spans="2:109">
      <c r="B36" s="277" t="s">
        <v>42</v>
      </c>
      <c r="C36" s="278" t="s">
        <v>46</v>
      </c>
      <c r="D36" s="282" t="str">
        <f ca="1">IFERROR(VLOOKUP("EUR FWD PREM"&amp;D$4&amp;" "&amp;$B36&amp;$C36,SwaptionVolCalculation!$F:$AR,38,FALSE),"")</f>
        <v/>
      </c>
      <c r="E36" s="283" t="str">
        <f ca="1">IFERROR(VLOOKUP("EUR FWD PREM"&amp;E$4&amp;" "&amp;$B36&amp;$C36,SwaptionVolCalculation!$F:$AR,38,FALSE),"")</f>
        <v/>
      </c>
      <c r="F36" s="283" t="str">
        <f ca="1">IFERROR(VLOOKUP("EUR FWD PREM"&amp;F$4&amp;" "&amp;$B36&amp;$C36,SwaptionVolCalculation!$F:$AR,38,FALSE),"")</f>
        <v/>
      </c>
      <c r="G36" s="283" t="str">
        <f ca="1">IFERROR(VLOOKUP("EUR FWD PREM"&amp;G$4&amp;" "&amp;$B36&amp;$C36,SwaptionVolCalculation!$F:$AR,38,FALSE),"")</f>
        <v/>
      </c>
      <c r="H36" s="283" t="str">
        <f ca="1">IFERROR(VLOOKUP($B36&amp;$C36,SwaptionVolCalculation!$F:$AR,38,FALSE),"")</f>
        <v/>
      </c>
      <c r="I36" s="283" t="str">
        <f ca="1">IFERROR(VLOOKUP("EUR FWD PREM "&amp;I$4&amp;" "&amp;$B36&amp;$C36,SwaptionVolCalculation!$F:$AR,38,FALSE),"")</f>
        <v/>
      </c>
      <c r="J36" s="283" t="str">
        <f ca="1">IFERROR(VLOOKUP("EUR FWD PREM "&amp;J$4&amp;" "&amp;$B36&amp;$C36,SwaptionVolCalculation!$F:$AR,38,FALSE),"")</f>
        <v/>
      </c>
      <c r="K36" s="283" t="str">
        <f ca="1">IFERROR(VLOOKUP("EUR FWD PREM "&amp;K$4&amp;" "&amp;$B36&amp;$C36,SwaptionVolCalculation!$F:$AR,38,FALSE),"")</f>
        <v/>
      </c>
      <c r="L36" s="284" t="str">
        <f ca="1">IFERROR(VLOOKUP("EUR FWD PREM "&amp;L$4&amp;" "&amp;$B36&amp;$C36,SwaptionVolCalculation!$F:$AR,38,FALSE),"")</f>
        <v/>
      </c>
      <c r="M36" s="294">
        <f ca="1">IFERROR(VLOOKUP($B36&amp;$C36,SwaptionVolCalculation!$F:$AR,6,FALSE),"")</f>
        <v>43007</v>
      </c>
      <c r="N36" s="289" t="str">
        <f ca="1">IFERROR(VLOOKUP($B36&amp;$C36,SwaptionVolCalculation!$F:$AR,26,FALSE),"")</f>
        <v/>
      </c>
      <c r="O36" s="314">
        <v>9.6625390015474405E-2</v>
      </c>
      <c r="P36" s="297">
        <v>0.7</v>
      </c>
      <c r="Q36" s="296">
        <v>0.32573597707275209</v>
      </c>
      <c r="R36" s="296">
        <v>-0.30214129484098495</v>
      </c>
      <c r="S36" s="315" t="b">
        <v>0</v>
      </c>
      <c r="T36" s="315" t="b">
        <v>1</v>
      </c>
      <c r="U36" s="315" t="b">
        <v>0</v>
      </c>
      <c r="V36" s="315" t="b">
        <v>0</v>
      </c>
      <c r="W36" s="317">
        <v>0.01</v>
      </c>
      <c r="X36" s="327" t="e">
        <f t="array" aca="1" ref="X36" ca="1">_xll.qlSabrInterpolatedSmileSection(,M36,N36,shrinkTable(E$4:K$4,E36:K36,TRUE)%%,TRUE,H36,shrinkTable(E$4:K$4,E36:K36,FALSE)-H36,O36,P36,Q36,R36,S36,T36,U36,V36,,,,,W36,TRUE)</f>
        <v>#VALUE!</v>
      </c>
      <c r="Y36" s="328" t="e">
        <f ca="1">_xll.qlSabrInterpolatedSmileSectionAlpha(X36)</f>
        <v>#VALUE!</v>
      </c>
      <c r="Z36" s="328" t="e">
        <f ca="1">_xll.qlSabrInterpolatedSmileSectionBeta(X36)</f>
        <v>#VALUE!</v>
      </c>
      <c r="AA36" s="328" t="e">
        <f ca="1">_xll.qlSabrInterpolatedSmileSectionNu(X36)</f>
        <v>#VALUE!</v>
      </c>
      <c r="AB36" s="328" t="e">
        <f ca="1">_xll.qlSabrInterpolatedSmileSectionRho(X36)</f>
        <v>#VALUE!</v>
      </c>
      <c r="AC36" s="329" t="e">
        <f ca="1">_xll.qlSabrInterpolatedSmileSectionError(X36)</f>
        <v>#VALUE!</v>
      </c>
      <c r="AD36" s="330" t="e">
        <f ca="1">_xll.qlSabrInterpolatedSmileSectionMaxError(X36)</f>
        <v>#VALUE!</v>
      </c>
      <c r="AE36" s="327">
        <f ca="1">IFERROR(_xll.qlSmileSectionVolatility($X36,$N36+AE$4%%)-$H36,BO36)</f>
        <v>0</v>
      </c>
      <c r="AF36" s="328">
        <f ca="1">IFERROR(_xll.qlSmileSectionVolatility($X36,$N36+AF$4%%)-$H36,AG36)</f>
        <v>0</v>
      </c>
      <c r="AG36" s="328">
        <f ca="1">IFERROR(_xll.qlSmileSectionVolatility($X36,$N36+AG$4%%)-$H36,AH36)</f>
        <v>0</v>
      </c>
      <c r="AH36" s="328">
        <f ca="1">IFERROR(_xll.qlSmileSectionVolatility($X36,$N36+AH$4%%)-$H36,AI36)</f>
        <v>0</v>
      </c>
      <c r="AI36" s="328">
        <f ca="1">IFERROR(_xll.qlSmileSectionVolatility($X36,$N36+AI$4%%)-$H36,AJ36)</f>
        <v>0</v>
      </c>
      <c r="AJ36" s="328">
        <f ca="1">IFERROR(_xll.qlSmileSectionVolatility($X36,$N36+AJ$4%%)-$H36,AK36)</f>
        <v>0</v>
      </c>
      <c r="AK36" s="328">
        <f ca="1">IFERROR(_xll.qlSmileSectionVolatility($X36,$N36+AK$4%%)-$H36,AL36)</f>
        <v>0</v>
      </c>
      <c r="AL36" s="328">
        <f ca="1">IFERROR(_xll.qlSmileSectionVolatility($X36,$N36+AL$4%%)-$H36,AM36)</f>
        <v>0</v>
      </c>
      <c r="AM36" s="328">
        <f ca="1">IFERROR(_xll.qlSmileSectionVolatility($X36,$N36+AM$4%%)-$H36,AN36)</f>
        <v>0</v>
      </c>
      <c r="AN36" s="328">
        <f ca="1">IFERROR(_xll.qlSmileSectionVolatility($X36,$N36+AN$4%%)-$H36,AO36)</f>
        <v>0</v>
      </c>
      <c r="AO36" s="328">
        <f ca="1">IFERROR(_xll.qlSmileSectionVolatility($X36,$N36+AO$4%%)-$H36,AP36)</f>
        <v>0</v>
      </c>
      <c r="AP36" s="328">
        <f ca="1">IFERROR(_xll.qlSmileSectionVolatility($X36,$N36+AP$4%%)-$H36,AQ36)</f>
        <v>0</v>
      </c>
      <c r="AQ36" s="328">
        <f ca="1">IFERROR(_xll.qlSmileSectionVolatility($X36,$N36+AQ$4%%)-$H36,AR36)</f>
        <v>0</v>
      </c>
      <c r="AR36" s="328">
        <f ca="1">IFERROR(_xll.qlSmileSectionVolatility($X36,$N36+AR$4%%)-$H36,AS36)</f>
        <v>0</v>
      </c>
      <c r="AS36" s="328">
        <f ca="1">IFERROR(_xll.qlSmileSectionVolatility($X36,$N36+AS$4%%)-$H36,AT36)</f>
        <v>0</v>
      </c>
      <c r="AT36" s="328">
        <f ca="1">IFERROR(_xll.qlSmileSectionVolatility($X36,$N36+AT$4%%)-$H36,AU36)</f>
        <v>0</v>
      </c>
      <c r="AU36" s="328">
        <f ca="1">IFERROR(_xll.qlSmileSectionVolatility($X36,$N36+AU$4%%)-$H36,AV36)</f>
        <v>0</v>
      </c>
      <c r="AV36" s="328">
        <f ca="1">IFERROR(_xll.qlSmileSectionVolatility($X36,$N36+AV$4%%)-$H36,AW36)</f>
        <v>0</v>
      </c>
      <c r="AW36" s="328">
        <f ca="1">IFERROR(_xll.qlSmileSectionVolatility($X36,$N36+AW$4%%)-$H36,AX36)</f>
        <v>0</v>
      </c>
      <c r="AX36" s="328">
        <f ca="1">IFERROR(_xll.qlSmileSectionVolatility($X36,$N36+AX$4%%)-$H36,AY36)</f>
        <v>0</v>
      </c>
      <c r="AY36" s="328">
        <f ca="1">IFERROR(_xll.qlSmileSectionVolatility($X36,$N36+AY$4%%)-$H36,AZ36)</f>
        <v>0</v>
      </c>
      <c r="AZ36" s="328">
        <f ca="1">IFERROR(_xll.qlSmileSectionVolatility($X36,$N36+AZ$4%%)-$H36,BA36)</f>
        <v>0</v>
      </c>
      <c r="BA36" s="328">
        <f ca="1">IFERROR(_xll.qlSmileSectionVolatility($X36,$N36+BA$4%%)-$H36,BB36)</f>
        <v>0</v>
      </c>
      <c r="BB36" s="328">
        <f ca="1">IFERROR(_xll.qlSmileSectionVolatility($X36,$N36+BB$4%%)-$H36,BC36)</f>
        <v>0</v>
      </c>
      <c r="BC36" s="328">
        <f ca="1">IFERROR(_xll.qlSmileSectionVolatility($X36,$N36+BC$4%%)-$H36,BD36)</f>
        <v>0</v>
      </c>
      <c r="BD36" s="328">
        <f ca="1">IFERROR(_xll.qlSmileSectionVolatility($X36,$N36+BD$4%%)-$H36,BE36)</f>
        <v>0</v>
      </c>
      <c r="BE36" s="328">
        <f ca="1">IFERROR(_xll.qlSmileSectionVolatility($X36,$N36+BE$4%%)-$H36,BF36)</f>
        <v>0</v>
      </c>
      <c r="BF36" s="328">
        <f ca="1">IFERROR(_xll.qlSmileSectionVolatility($X36,$N36+BF$4%%)-$H36,BG36)</f>
        <v>0</v>
      </c>
      <c r="BG36" s="328">
        <f ca="1">IFERROR(_xll.qlSmileSectionVolatility($X36,$N36+BG$4%%)-$H36,BH36)</f>
        <v>0</v>
      </c>
      <c r="BH36" s="328">
        <f ca="1">IFERROR(_xll.qlSmileSectionVolatility($X36,$N36+BH$4%%)-$H36,BI36)</f>
        <v>0</v>
      </c>
      <c r="BI36" s="328">
        <f ca="1">IFERROR(_xll.qlSmileSectionVolatility($X36,$N36+BI$4%%)-$H36,BJ36)</f>
        <v>0</v>
      </c>
      <c r="BJ36" s="328">
        <f ca="1">IFERROR(_xll.qlSmileSectionVolatility($X36,$N36+BJ$4%%)-$H36,BK36)</f>
        <v>0</v>
      </c>
      <c r="BK36" s="328">
        <f ca="1">IFERROR(_xll.qlSmileSectionVolatility($X36,$N36+BK$4%%)-$H36,BL36)</f>
        <v>0</v>
      </c>
      <c r="BL36" s="328">
        <f ca="1">IFERROR(_xll.qlSmileSectionVolatility($X36,$N36+BL$4%%)-$H36,BM36)</f>
        <v>0</v>
      </c>
      <c r="BM36" s="328">
        <f ca="1">IFERROR(_xll.qlSmileSectionVolatility($X36,$N36+BM$4%%)-$H36,BN36)</f>
        <v>0</v>
      </c>
      <c r="BN36" s="328">
        <f ca="1">IFERROR(_xll.qlSmileSectionVolatility($X36,$N36+BN$4%%)-$H36,BO36)</f>
        <v>0</v>
      </c>
      <c r="BO36" s="328">
        <f ca="1">IFERROR(_xll.qlSmileSectionVolatility($X36,$N36+BO$4%%)-$H36,BP36)</f>
        <v>0</v>
      </c>
      <c r="BP36" s="328">
        <f ca="1">IFERROR(_xll.qlSmileSectionVolatility($X36,$N36+BP$4%%)-$H36,BQ36)</f>
        <v>0</v>
      </c>
      <c r="BQ36" s="336">
        <f ca="1">IFERROR(_xll.qlSmileSectionVolatility($X36,$N36+BQ$4%%)-$H36,BR36)</f>
        <v>0</v>
      </c>
      <c r="BR36" s="296">
        <v>0</v>
      </c>
      <c r="BS36" s="327">
        <f ca="1">IFERROR(_xll.qlSmileSectionVolatility($X36,$N36+BS$4%%)-$H36,BR36)</f>
        <v>0</v>
      </c>
      <c r="BT36" s="328">
        <f ca="1">IFERROR(_xll.qlSmileSectionVolatility($X36,$N36+BT$4%%)-$H36,AG36)</f>
        <v>0</v>
      </c>
      <c r="BU36" s="328">
        <f ca="1">IFERROR(_xll.qlSmileSectionVolatility($X36,$N36+BU$4%%)-$H36,BT36)</f>
        <v>0</v>
      </c>
      <c r="BV36" s="328">
        <f ca="1">IFERROR(_xll.qlSmileSectionVolatility($X36,$N36+BV$4%%)-$H36,AI36)</f>
        <v>0</v>
      </c>
      <c r="BW36" s="328">
        <f ca="1">IFERROR(_xll.qlSmileSectionVolatility($X36,$N36+BW$4%%)-$H36,BV36)</f>
        <v>0</v>
      </c>
      <c r="BX36" s="328">
        <f ca="1">IFERROR(_xll.qlSmileSectionVolatility($X36,$N36+BX$4%%)-$H36,AK36)</f>
        <v>0</v>
      </c>
      <c r="BY36" s="328">
        <f ca="1">IFERROR(_xll.qlSmileSectionVolatility($X36,$N36+BY$4%%)-$H36,BX36)</f>
        <v>0</v>
      </c>
      <c r="BZ36" s="328">
        <f ca="1">IFERROR(_xll.qlSmileSectionVolatility($X36,$N36+BZ$4%%)-$H36,AM36)</f>
        <v>0</v>
      </c>
      <c r="CA36" s="328">
        <f ca="1">IFERROR(_xll.qlSmileSectionVolatility($X36,$N36+CA$4%%)-$H36,BZ36)</f>
        <v>0</v>
      </c>
      <c r="CB36" s="328">
        <f ca="1">IFERROR(_xll.qlSmileSectionVolatility($X36,$N36+CB$4%%)-$H36,AO36)</f>
        <v>0</v>
      </c>
      <c r="CC36" s="328">
        <f ca="1">IFERROR(_xll.qlSmileSectionVolatility($X36,$N36+CC$4%%)-$H36,CB36)</f>
        <v>0</v>
      </c>
      <c r="CD36" s="328">
        <f ca="1">IFERROR(_xll.qlSmileSectionVolatility($X36,$N36+CD$4%%)-$H36,AQ36)</f>
        <v>0</v>
      </c>
      <c r="CE36" s="328">
        <f ca="1">IFERROR(_xll.qlSmileSectionVolatility($X36,$N36+CE$4%%)-$H36,CD36)</f>
        <v>0</v>
      </c>
      <c r="CF36" s="328">
        <f ca="1">IFERROR(_xll.qlSmileSectionVolatility($X36,$N36+CF$4%%)-$H36,AS36)</f>
        <v>0</v>
      </c>
      <c r="CG36" s="328">
        <f ca="1">IFERROR(_xll.qlSmileSectionVolatility($X36,$N36+CG$4%%)-$H36,CF36)</f>
        <v>0</v>
      </c>
      <c r="CH36" s="328">
        <f ca="1">IFERROR(_xll.qlSmileSectionVolatility($X36,$N36+CH$4%%)-$H36,AU36)</f>
        <v>0</v>
      </c>
      <c r="CI36" s="328">
        <f ca="1">IFERROR(_xll.qlSmileSectionVolatility($X36,$N36+CI$4%%)-$H36,CH36)</f>
        <v>0</v>
      </c>
      <c r="CJ36" s="328">
        <f ca="1">IFERROR(_xll.qlSmileSectionVolatility($X36,$N36+CJ$4%%)-$H36,AW36)</f>
        <v>0</v>
      </c>
      <c r="CK36" s="328">
        <f ca="1">IFERROR(_xll.qlSmileSectionVolatility($X36,$N36+CK$4%%)-$H36,CJ36)</f>
        <v>0</v>
      </c>
      <c r="CL36" s="328">
        <f ca="1">IFERROR(_xll.qlSmileSectionVolatility($X36,$N36+CL$4%%)-$H36,AY36)</f>
        <v>0</v>
      </c>
      <c r="CM36" s="328">
        <f ca="1">IFERROR(_xll.qlSmileSectionVolatility($X36,$N36+CM$4%%)-$H36,CL36)</f>
        <v>0</v>
      </c>
      <c r="CN36" s="328">
        <f ca="1">IFERROR(_xll.qlSmileSectionVolatility($X36,$N36+CN$4%%)-$H36,BA36)</f>
        <v>0</v>
      </c>
      <c r="CO36" s="328">
        <f ca="1">IFERROR(_xll.qlSmileSectionVolatility($X36,$N36+CO$4%%)-$H36,CN36)</f>
        <v>0</v>
      </c>
      <c r="CP36" s="328">
        <f ca="1">IFERROR(_xll.qlSmileSectionVolatility($X36,$N36+CP$4%%)-$H36,BC36)</f>
        <v>0</v>
      </c>
      <c r="CQ36" s="328">
        <f ca="1">IFERROR(_xll.qlSmileSectionVolatility($X36,$N36+CQ$4%%)-$H36,CP36)</f>
        <v>0</v>
      </c>
      <c r="CR36" s="328">
        <f ca="1">IFERROR(_xll.qlSmileSectionVolatility($X36,$N36+CR$4%%)-$H36,BE36)</f>
        <v>0</v>
      </c>
      <c r="CS36" s="328">
        <f ca="1">IFERROR(_xll.qlSmileSectionVolatility($X36,$N36+CS$4%%)-$H36,CR36)</f>
        <v>0</v>
      </c>
      <c r="CT36" s="328">
        <f ca="1">IFERROR(_xll.qlSmileSectionVolatility($X36,$N36+CT$4%%)-$H36,BG36)</f>
        <v>0</v>
      </c>
      <c r="CU36" s="328">
        <f ca="1">IFERROR(_xll.qlSmileSectionVolatility($X36,$N36+CU$4%%)-$H36,CT36)</f>
        <v>0</v>
      </c>
      <c r="CV36" s="328">
        <f ca="1">IFERROR(_xll.qlSmileSectionVolatility($X36,$N36+CV$4%%)-$H36,BI36)</f>
        <v>0</v>
      </c>
      <c r="CW36" s="328">
        <f ca="1">IFERROR(_xll.qlSmileSectionVolatility($X36,$N36+CW$4%%)-$H36,CV36)</f>
        <v>0</v>
      </c>
      <c r="CX36" s="328">
        <f ca="1">IFERROR(_xll.qlSmileSectionVolatility($X36,$N36+CX$4%%)-$H36,BK36)</f>
        <v>0</v>
      </c>
      <c r="CY36" s="328">
        <f ca="1">IFERROR(_xll.qlSmileSectionVolatility($X36,$N36+CY$4%%)-$H36,CX36)</f>
        <v>0</v>
      </c>
      <c r="CZ36" s="328">
        <f ca="1">IFERROR(_xll.qlSmileSectionVolatility($X36,$N36+CZ$4%%)-$H36,BM36)</f>
        <v>0</v>
      </c>
      <c r="DA36" s="328">
        <f ca="1">IFERROR(_xll.qlSmileSectionVolatility($X36,$N36+DA$4%%)-$H36,CZ36)</f>
        <v>0</v>
      </c>
      <c r="DB36" s="328">
        <f ca="1">IFERROR(_xll.qlSmileSectionVolatility($X36,$N36+DB$4%%)-$H36,BO36)</f>
        <v>0</v>
      </c>
      <c r="DC36" s="328">
        <f ca="1">IFERROR(_xll.qlSmileSectionVolatility($X36,$N36+DC$4%%)-$H36,DB36)</f>
        <v>0</v>
      </c>
      <c r="DD36" s="328">
        <f ca="1">IFERROR(_xll.qlSmileSectionVolatility($X36,$N36+DD$4%%)-$H36,BQ36)</f>
        <v>0</v>
      </c>
      <c r="DE36" s="336" t="e">
        <f ca="1">IFERROR(_xll.qlSmileSectionVolatility($X36,$N36+DE$4%%)-$H36,#REF!)</f>
        <v>#REF!</v>
      </c>
    </row>
    <row r="37" spans="2:109">
      <c r="B37" s="277" t="s">
        <v>42</v>
      </c>
      <c r="C37" s="278" t="s">
        <v>47</v>
      </c>
      <c r="D37" s="282" t="str">
        <f ca="1">IFERROR(VLOOKUP("EUR FWD PREM"&amp;D$4&amp;" "&amp;$B37&amp;$C37,SwaptionVolCalculation!$F:$AR,38,FALSE),"")</f>
        <v/>
      </c>
      <c r="E37" s="283" t="str">
        <f ca="1">IFERROR(VLOOKUP("EUR FWD PREM"&amp;E$4&amp;" "&amp;$B37&amp;$C37,SwaptionVolCalculation!$F:$AR,38,FALSE),"")</f>
        <v/>
      </c>
      <c r="F37" s="283" t="str">
        <f ca="1">IFERROR(VLOOKUP("EUR FWD PREM"&amp;F$4&amp;" "&amp;$B37&amp;$C37,SwaptionVolCalculation!$F:$AR,38,FALSE),"")</f>
        <v/>
      </c>
      <c r="G37" s="283" t="str">
        <f ca="1">IFERROR(VLOOKUP("EUR FWD PREM"&amp;G$4&amp;" "&amp;$B37&amp;$C37,SwaptionVolCalculation!$F:$AR,38,FALSE),"")</f>
        <v/>
      </c>
      <c r="H37" s="283" t="str">
        <f ca="1">IFERROR(VLOOKUP($B37&amp;$C37,SwaptionVolCalculation!$F:$AR,38,FALSE),"")</f>
        <v/>
      </c>
      <c r="I37" s="283" t="str">
        <f ca="1">IFERROR(VLOOKUP("EUR FWD PREM "&amp;I$4&amp;" "&amp;$B37&amp;$C37,SwaptionVolCalculation!$F:$AR,38,FALSE),"")</f>
        <v/>
      </c>
      <c r="J37" s="283" t="str">
        <f ca="1">IFERROR(VLOOKUP("EUR FWD PREM "&amp;J$4&amp;" "&amp;$B37&amp;$C37,SwaptionVolCalculation!$F:$AR,38,FALSE),"")</f>
        <v/>
      </c>
      <c r="K37" s="283" t="str">
        <f ca="1">IFERROR(VLOOKUP("EUR FWD PREM "&amp;K$4&amp;" "&amp;$B37&amp;$C37,SwaptionVolCalculation!$F:$AR,38,FALSE),"")</f>
        <v/>
      </c>
      <c r="L37" s="284" t="str">
        <f ca="1">IFERROR(VLOOKUP("EUR FWD PREM "&amp;L$4&amp;" "&amp;$B37&amp;$C37,SwaptionVolCalculation!$F:$AR,38,FALSE),"")</f>
        <v/>
      </c>
      <c r="M37" s="294">
        <f ca="1">IFERROR(VLOOKUP($B37&amp;$C37,SwaptionVolCalculation!$F:$AR,6,FALSE),"")</f>
        <v>43007</v>
      </c>
      <c r="N37" s="289" t="str">
        <f ca="1">IFERROR(VLOOKUP($B37&amp;$C37,SwaptionVolCalculation!$F:$AR,26,FALSE),"")</f>
        <v/>
      </c>
      <c r="O37" s="314">
        <v>9.2922283354794091E-2</v>
      </c>
      <c r="P37" s="297">
        <v>0.7</v>
      </c>
      <c r="Q37" s="296">
        <v>0.33411608660208264</v>
      </c>
      <c r="R37" s="296">
        <v>-0.35619631249437761</v>
      </c>
      <c r="S37" s="315" t="b">
        <v>0</v>
      </c>
      <c r="T37" s="315" t="b">
        <v>1</v>
      </c>
      <c r="U37" s="315" t="b">
        <v>0</v>
      </c>
      <c r="V37" s="315" t="b">
        <v>0</v>
      </c>
      <c r="W37" s="317">
        <v>0.01</v>
      </c>
      <c r="X37" s="327" t="e">
        <f t="array" aca="1" ref="X37" ca="1">_xll.qlSabrInterpolatedSmileSection(,M37,N37,shrinkTable(E$4:K$4,E37:K37,TRUE)%%,TRUE,H37,shrinkTable(E$4:K$4,E37:K37,FALSE)-H37,O37,P37,Q37,R37,S37,T37,U37,V37,,,,,W37,TRUE)</f>
        <v>#VALUE!</v>
      </c>
      <c r="Y37" s="328" t="e">
        <f ca="1">_xll.qlSabrInterpolatedSmileSectionAlpha(X37)</f>
        <v>#VALUE!</v>
      </c>
      <c r="Z37" s="328" t="e">
        <f ca="1">_xll.qlSabrInterpolatedSmileSectionBeta(X37)</f>
        <v>#VALUE!</v>
      </c>
      <c r="AA37" s="328" t="e">
        <f ca="1">_xll.qlSabrInterpolatedSmileSectionNu(X37)</f>
        <v>#VALUE!</v>
      </c>
      <c r="AB37" s="328" t="e">
        <f ca="1">_xll.qlSabrInterpolatedSmileSectionRho(X37)</f>
        <v>#VALUE!</v>
      </c>
      <c r="AC37" s="329" t="e">
        <f ca="1">_xll.qlSabrInterpolatedSmileSectionError(X37)</f>
        <v>#VALUE!</v>
      </c>
      <c r="AD37" s="330" t="e">
        <f ca="1">_xll.qlSabrInterpolatedSmileSectionMaxError(X37)</f>
        <v>#VALUE!</v>
      </c>
      <c r="AE37" s="327">
        <f ca="1">IFERROR(_xll.qlSmileSectionVolatility($X37,$N37+AE$4%%)-$H37,BO37)</f>
        <v>0</v>
      </c>
      <c r="AF37" s="328">
        <f ca="1">IFERROR(_xll.qlSmileSectionVolatility($X37,$N37+AF$4%%)-$H37,AG37)</f>
        <v>0</v>
      </c>
      <c r="AG37" s="328">
        <f ca="1">IFERROR(_xll.qlSmileSectionVolatility($X37,$N37+AG$4%%)-$H37,AH37)</f>
        <v>0</v>
      </c>
      <c r="AH37" s="328">
        <f ca="1">IFERROR(_xll.qlSmileSectionVolatility($X37,$N37+AH$4%%)-$H37,AI37)</f>
        <v>0</v>
      </c>
      <c r="AI37" s="328">
        <f ca="1">IFERROR(_xll.qlSmileSectionVolatility($X37,$N37+AI$4%%)-$H37,AJ37)</f>
        <v>0</v>
      </c>
      <c r="AJ37" s="328">
        <f ca="1">IFERROR(_xll.qlSmileSectionVolatility($X37,$N37+AJ$4%%)-$H37,AK37)</f>
        <v>0</v>
      </c>
      <c r="AK37" s="328">
        <f ca="1">IFERROR(_xll.qlSmileSectionVolatility($X37,$N37+AK$4%%)-$H37,AL37)</f>
        <v>0</v>
      </c>
      <c r="AL37" s="328">
        <f ca="1">IFERROR(_xll.qlSmileSectionVolatility($X37,$N37+AL$4%%)-$H37,AM37)</f>
        <v>0</v>
      </c>
      <c r="AM37" s="328">
        <f ca="1">IFERROR(_xll.qlSmileSectionVolatility($X37,$N37+AM$4%%)-$H37,AN37)</f>
        <v>0</v>
      </c>
      <c r="AN37" s="328">
        <f ca="1">IFERROR(_xll.qlSmileSectionVolatility($X37,$N37+AN$4%%)-$H37,AO37)</f>
        <v>0</v>
      </c>
      <c r="AO37" s="328">
        <f ca="1">IFERROR(_xll.qlSmileSectionVolatility($X37,$N37+AO$4%%)-$H37,AP37)</f>
        <v>0</v>
      </c>
      <c r="AP37" s="328">
        <f ca="1">IFERROR(_xll.qlSmileSectionVolatility($X37,$N37+AP$4%%)-$H37,AQ37)</f>
        <v>0</v>
      </c>
      <c r="AQ37" s="328">
        <f ca="1">IFERROR(_xll.qlSmileSectionVolatility($X37,$N37+AQ$4%%)-$H37,AR37)</f>
        <v>0</v>
      </c>
      <c r="AR37" s="328">
        <f ca="1">IFERROR(_xll.qlSmileSectionVolatility($X37,$N37+AR$4%%)-$H37,AS37)</f>
        <v>0</v>
      </c>
      <c r="AS37" s="328">
        <f ca="1">IFERROR(_xll.qlSmileSectionVolatility($X37,$N37+AS$4%%)-$H37,AT37)</f>
        <v>0</v>
      </c>
      <c r="AT37" s="328">
        <f ca="1">IFERROR(_xll.qlSmileSectionVolatility($X37,$N37+AT$4%%)-$H37,AU37)</f>
        <v>0</v>
      </c>
      <c r="AU37" s="328">
        <f ca="1">IFERROR(_xll.qlSmileSectionVolatility($X37,$N37+AU$4%%)-$H37,AV37)</f>
        <v>0</v>
      </c>
      <c r="AV37" s="328">
        <f ca="1">IFERROR(_xll.qlSmileSectionVolatility($X37,$N37+AV$4%%)-$H37,AW37)</f>
        <v>0</v>
      </c>
      <c r="AW37" s="328">
        <f ca="1">IFERROR(_xll.qlSmileSectionVolatility($X37,$N37+AW$4%%)-$H37,AX37)</f>
        <v>0</v>
      </c>
      <c r="AX37" s="328">
        <f ca="1">IFERROR(_xll.qlSmileSectionVolatility($X37,$N37+AX$4%%)-$H37,AY37)</f>
        <v>0</v>
      </c>
      <c r="AY37" s="328">
        <f ca="1">IFERROR(_xll.qlSmileSectionVolatility($X37,$N37+AY$4%%)-$H37,AZ37)</f>
        <v>0</v>
      </c>
      <c r="AZ37" s="328">
        <f ca="1">IFERROR(_xll.qlSmileSectionVolatility($X37,$N37+AZ$4%%)-$H37,BA37)</f>
        <v>0</v>
      </c>
      <c r="BA37" s="328">
        <f ca="1">IFERROR(_xll.qlSmileSectionVolatility($X37,$N37+BA$4%%)-$H37,BB37)</f>
        <v>0</v>
      </c>
      <c r="BB37" s="328">
        <f ca="1">IFERROR(_xll.qlSmileSectionVolatility($X37,$N37+BB$4%%)-$H37,BC37)</f>
        <v>0</v>
      </c>
      <c r="BC37" s="328">
        <f ca="1">IFERROR(_xll.qlSmileSectionVolatility($X37,$N37+BC$4%%)-$H37,BD37)</f>
        <v>0</v>
      </c>
      <c r="BD37" s="328">
        <f ca="1">IFERROR(_xll.qlSmileSectionVolatility($X37,$N37+BD$4%%)-$H37,BE37)</f>
        <v>0</v>
      </c>
      <c r="BE37" s="328">
        <f ca="1">IFERROR(_xll.qlSmileSectionVolatility($X37,$N37+BE$4%%)-$H37,BF37)</f>
        <v>0</v>
      </c>
      <c r="BF37" s="328">
        <f ca="1">IFERROR(_xll.qlSmileSectionVolatility($X37,$N37+BF$4%%)-$H37,BG37)</f>
        <v>0</v>
      </c>
      <c r="BG37" s="328">
        <f ca="1">IFERROR(_xll.qlSmileSectionVolatility($X37,$N37+BG$4%%)-$H37,BH37)</f>
        <v>0</v>
      </c>
      <c r="BH37" s="328">
        <f ca="1">IFERROR(_xll.qlSmileSectionVolatility($X37,$N37+BH$4%%)-$H37,BI37)</f>
        <v>0</v>
      </c>
      <c r="BI37" s="328">
        <f ca="1">IFERROR(_xll.qlSmileSectionVolatility($X37,$N37+BI$4%%)-$H37,BJ37)</f>
        <v>0</v>
      </c>
      <c r="BJ37" s="328">
        <f ca="1">IFERROR(_xll.qlSmileSectionVolatility($X37,$N37+BJ$4%%)-$H37,BK37)</f>
        <v>0</v>
      </c>
      <c r="BK37" s="328">
        <f ca="1">IFERROR(_xll.qlSmileSectionVolatility($X37,$N37+BK$4%%)-$H37,BL37)</f>
        <v>0</v>
      </c>
      <c r="BL37" s="328">
        <f ca="1">IFERROR(_xll.qlSmileSectionVolatility($X37,$N37+BL$4%%)-$H37,BM37)</f>
        <v>0</v>
      </c>
      <c r="BM37" s="328">
        <f ca="1">IFERROR(_xll.qlSmileSectionVolatility($X37,$N37+BM$4%%)-$H37,BN37)</f>
        <v>0</v>
      </c>
      <c r="BN37" s="328">
        <f ca="1">IFERROR(_xll.qlSmileSectionVolatility($X37,$N37+BN$4%%)-$H37,BO37)</f>
        <v>0</v>
      </c>
      <c r="BO37" s="328">
        <f ca="1">IFERROR(_xll.qlSmileSectionVolatility($X37,$N37+BO$4%%)-$H37,BP37)</f>
        <v>0</v>
      </c>
      <c r="BP37" s="328">
        <f ca="1">IFERROR(_xll.qlSmileSectionVolatility($X37,$N37+BP$4%%)-$H37,BQ37)</f>
        <v>0</v>
      </c>
      <c r="BQ37" s="336">
        <f ca="1">IFERROR(_xll.qlSmileSectionVolatility($X37,$N37+BQ$4%%)-$H37,BR37)</f>
        <v>0</v>
      </c>
      <c r="BR37" s="296">
        <v>0</v>
      </c>
      <c r="BS37" s="327">
        <f ca="1">IFERROR(_xll.qlSmileSectionVolatility($X37,$N37+BS$4%%)-$H37,BR37)</f>
        <v>0</v>
      </c>
      <c r="BT37" s="328">
        <f ca="1">IFERROR(_xll.qlSmileSectionVolatility($X37,$N37+BT$4%%)-$H37,AG37)</f>
        <v>0</v>
      </c>
      <c r="BU37" s="328">
        <f ca="1">IFERROR(_xll.qlSmileSectionVolatility($X37,$N37+BU$4%%)-$H37,BT37)</f>
        <v>0</v>
      </c>
      <c r="BV37" s="328">
        <f ca="1">IFERROR(_xll.qlSmileSectionVolatility($X37,$N37+BV$4%%)-$H37,AI37)</f>
        <v>0</v>
      </c>
      <c r="BW37" s="328">
        <f ca="1">IFERROR(_xll.qlSmileSectionVolatility($X37,$N37+BW$4%%)-$H37,BV37)</f>
        <v>0</v>
      </c>
      <c r="BX37" s="328">
        <f ca="1">IFERROR(_xll.qlSmileSectionVolatility($X37,$N37+BX$4%%)-$H37,AK37)</f>
        <v>0</v>
      </c>
      <c r="BY37" s="328">
        <f ca="1">IFERROR(_xll.qlSmileSectionVolatility($X37,$N37+BY$4%%)-$H37,BX37)</f>
        <v>0</v>
      </c>
      <c r="BZ37" s="328">
        <f ca="1">IFERROR(_xll.qlSmileSectionVolatility($X37,$N37+BZ$4%%)-$H37,AM37)</f>
        <v>0</v>
      </c>
      <c r="CA37" s="328">
        <f ca="1">IFERROR(_xll.qlSmileSectionVolatility($X37,$N37+CA$4%%)-$H37,BZ37)</f>
        <v>0</v>
      </c>
      <c r="CB37" s="328">
        <f ca="1">IFERROR(_xll.qlSmileSectionVolatility($X37,$N37+CB$4%%)-$H37,AO37)</f>
        <v>0</v>
      </c>
      <c r="CC37" s="328">
        <f ca="1">IFERROR(_xll.qlSmileSectionVolatility($X37,$N37+CC$4%%)-$H37,CB37)</f>
        <v>0</v>
      </c>
      <c r="CD37" s="328">
        <f ca="1">IFERROR(_xll.qlSmileSectionVolatility($X37,$N37+CD$4%%)-$H37,AQ37)</f>
        <v>0</v>
      </c>
      <c r="CE37" s="328">
        <f ca="1">IFERROR(_xll.qlSmileSectionVolatility($X37,$N37+CE$4%%)-$H37,CD37)</f>
        <v>0</v>
      </c>
      <c r="CF37" s="328">
        <f ca="1">IFERROR(_xll.qlSmileSectionVolatility($X37,$N37+CF$4%%)-$H37,AS37)</f>
        <v>0</v>
      </c>
      <c r="CG37" s="328">
        <f ca="1">IFERROR(_xll.qlSmileSectionVolatility($X37,$N37+CG$4%%)-$H37,CF37)</f>
        <v>0</v>
      </c>
      <c r="CH37" s="328">
        <f ca="1">IFERROR(_xll.qlSmileSectionVolatility($X37,$N37+CH$4%%)-$H37,AU37)</f>
        <v>0</v>
      </c>
      <c r="CI37" s="328">
        <f ca="1">IFERROR(_xll.qlSmileSectionVolatility($X37,$N37+CI$4%%)-$H37,CH37)</f>
        <v>0</v>
      </c>
      <c r="CJ37" s="328">
        <f ca="1">IFERROR(_xll.qlSmileSectionVolatility($X37,$N37+CJ$4%%)-$H37,AW37)</f>
        <v>0</v>
      </c>
      <c r="CK37" s="328">
        <f ca="1">IFERROR(_xll.qlSmileSectionVolatility($X37,$N37+CK$4%%)-$H37,CJ37)</f>
        <v>0</v>
      </c>
      <c r="CL37" s="328">
        <f ca="1">IFERROR(_xll.qlSmileSectionVolatility($X37,$N37+CL$4%%)-$H37,AY37)</f>
        <v>0</v>
      </c>
      <c r="CM37" s="328">
        <f ca="1">IFERROR(_xll.qlSmileSectionVolatility($X37,$N37+CM$4%%)-$H37,CL37)</f>
        <v>0</v>
      </c>
      <c r="CN37" s="328">
        <f ca="1">IFERROR(_xll.qlSmileSectionVolatility($X37,$N37+CN$4%%)-$H37,BA37)</f>
        <v>0</v>
      </c>
      <c r="CO37" s="328">
        <f ca="1">IFERROR(_xll.qlSmileSectionVolatility($X37,$N37+CO$4%%)-$H37,CN37)</f>
        <v>0</v>
      </c>
      <c r="CP37" s="328">
        <f ca="1">IFERROR(_xll.qlSmileSectionVolatility($X37,$N37+CP$4%%)-$H37,BC37)</f>
        <v>0</v>
      </c>
      <c r="CQ37" s="328">
        <f ca="1">IFERROR(_xll.qlSmileSectionVolatility($X37,$N37+CQ$4%%)-$H37,CP37)</f>
        <v>0</v>
      </c>
      <c r="CR37" s="328">
        <f ca="1">IFERROR(_xll.qlSmileSectionVolatility($X37,$N37+CR$4%%)-$H37,BE37)</f>
        <v>0</v>
      </c>
      <c r="CS37" s="328">
        <f ca="1">IFERROR(_xll.qlSmileSectionVolatility($X37,$N37+CS$4%%)-$H37,CR37)</f>
        <v>0</v>
      </c>
      <c r="CT37" s="328">
        <f ca="1">IFERROR(_xll.qlSmileSectionVolatility($X37,$N37+CT$4%%)-$H37,BG37)</f>
        <v>0</v>
      </c>
      <c r="CU37" s="328">
        <f ca="1">IFERROR(_xll.qlSmileSectionVolatility($X37,$N37+CU$4%%)-$H37,CT37)</f>
        <v>0</v>
      </c>
      <c r="CV37" s="328">
        <f ca="1">IFERROR(_xll.qlSmileSectionVolatility($X37,$N37+CV$4%%)-$H37,BI37)</f>
        <v>0</v>
      </c>
      <c r="CW37" s="328">
        <f ca="1">IFERROR(_xll.qlSmileSectionVolatility($X37,$N37+CW$4%%)-$H37,CV37)</f>
        <v>0</v>
      </c>
      <c r="CX37" s="328">
        <f ca="1">IFERROR(_xll.qlSmileSectionVolatility($X37,$N37+CX$4%%)-$H37,BK37)</f>
        <v>0</v>
      </c>
      <c r="CY37" s="328">
        <f ca="1">IFERROR(_xll.qlSmileSectionVolatility($X37,$N37+CY$4%%)-$H37,CX37)</f>
        <v>0</v>
      </c>
      <c r="CZ37" s="328">
        <f ca="1">IFERROR(_xll.qlSmileSectionVolatility($X37,$N37+CZ$4%%)-$H37,BM37)</f>
        <v>0</v>
      </c>
      <c r="DA37" s="328">
        <f ca="1">IFERROR(_xll.qlSmileSectionVolatility($X37,$N37+DA$4%%)-$H37,CZ37)</f>
        <v>0</v>
      </c>
      <c r="DB37" s="328">
        <f ca="1">IFERROR(_xll.qlSmileSectionVolatility($X37,$N37+DB$4%%)-$H37,BO37)</f>
        <v>0</v>
      </c>
      <c r="DC37" s="328">
        <f ca="1">IFERROR(_xll.qlSmileSectionVolatility($X37,$N37+DC$4%%)-$H37,DB37)</f>
        <v>0</v>
      </c>
      <c r="DD37" s="328">
        <f ca="1">IFERROR(_xll.qlSmileSectionVolatility($X37,$N37+DD$4%%)-$H37,BQ37)</f>
        <v>0</v>
      </c>
      <c r="DE37" s="336" t="e">
        <f ca="1">IFERROR(_xll.qlSmileSectionVolatility($X37,$N37+DE$4%%)-$H37,#REF!)</f>
        <v>#REF!</v>
      </c>
    </row>
    <row r="38" spans="2:109">
      <c r="B38" s="277" t="s">
        <v>42</v>
      </c>
      <c r="C38" s="278" t="s">
        <v>48</v>
      </c>
      <c r="D38" s="282" t="str">
        <f ca="1">IFERROR(VLOOKUP("EUR FWD PREM"&amp;D$4&amp;" "&amp;$B38&amp;$C38,SwaptionVolCalculation!$F:$AR,38,FALSE),"")</f>
        <v/>
      </c>
      <c r="E38" s="283" t="str">
        <f ca="1">IFERROR(VLOOKUP("EUR FWD PREM"&amp;E$4&amp;" "&amp;$B38&amp;$C38,SwaptionVolCalculation!$F:$AR,38,FALSE),"")</f>
        <v/>
      </c>
      <c r="F38" s="283" t="str">
        <f ca="1">IFERROR(VLOOKUP("EUR FWD PREM"&amp;F$4&amp;" "&amp;$B38&amp;$C38,SwaptionVolCalculation!$F:$AR,38,FALSE),"")</f>
        <v/>
      </c>
      <c r="G38" s="283" t="str">
        <f ca="1">IFERROR(VLOOKUP("EUR FWD PREM"&amp;G$4&amp;" "&amp;$B38&amp;$C38,SwaptionVolCalculation!$F:$AR,38,FALSE),"")</f>
        <v/>
      </c>
      <c r="H38" s="283" t="str">
        <f ca="1">IFERROR(VLOOKUP($B38&amp;$C38,SwaptionVolCalculation!$F:$AR,38,FALSE),"")</f>
        <v/>
      </c>
      <c r="I38" s="283" t="str">
        <f ca="1">IFERROR(VLOOKUP("EUR FWD PREM "&amp;I$4&amp;" "&amp;$B38&amp;$C38,SwaptionVolCalculation!$F:$AR,38,FALSE),"")</f>
        <v/>
      </c>
      <c r="J38" s="283" t="str">
        <f ca="1">IFERROR(VLOOKUP("EUR FWD PREM "&amp;J$4&amp;" "&amp;$B38&amp;$C38,SwaptionVolCalculation!$F:$AR,38,FALSE),"")</f>
        <v/>
      </c>
      <c r="K38" s="283" t="str">
        <f ca="1">IFERROR(VLOOKUP("EUR FWD PREM "&amp;K$4&amp;" "&amp;$B38&amp;$C38,SwaptionVolCalculation!$F:$AR,38,FALSE),"")</f>
        <v/>
      </c>
      <c r="L38" s="284" t="str">
        <f ca="1">IFERROR(VLOOKUP("EUR FWD PREM "&amp;L$4&amp;" "&amp;$B38&amp;$C38,SwaptionVolCalculation!$F:$AR,38,FALSE),"")</f>
        <v/>
      </c>
      <c r="M38" s="294">
        <f ca="1">IFERROR(VLOOKUP($B38&amp;$C38,SwaptionVolCalculation!$F:$AR,6,FALSE),"")</f>
        <v>43007</v>
      </c>
      <c r="N38" s="289" t="str">
        <f ca="1">IFERROR(VLOOKUP($B38&amp;$C38,SwaptionVolCalculation!$F:$AR,26,FALSE),"")</f>
        <v/>
      </c>
      <c r="O38" s="314">
        <v>9.155989791424593E-2</v>
      </c>
      <c r="P38" s="297">
        <v>0.7</v>
      </c>
      <c r="Q38" s="296">
        <v>0.33202894263603838</v>
      </c>
      <c r="R38" s="296">
        <v>-0.40073998420523288</v>
      </c>
      <c r="S38" s="315" t="b">
        <v>0</v>
      </c>
      <c r="T38" s="315" t="b">
        <v>1</v>
      </c>
      <c r="U38" s="315" t="b">
        <v>0</v>
      </c>
      <c r="V38" s="315" t="b">
        <v>0</v>
      </c>
      <c r="W38" s="317">
        <v>0.01</v>
      </c>
      <c r="X38" s="327" t="e">
        <f t="array" aca="1" ref="X38" ca="1">_xll.qlSabrInterpolatedSmileSection(,M38,N38,shrinkTable(E$4:K$4,E38:K38,TRUE)%%,TRUE,H38,shrinkTable(E$4:K$4,E38:K38,FALSE)-H38,O38,P38,Q38,R38,S38,T38,U38,V38,,,,,W38,TRUE)</f>
        <v>#VALUE!</v>
      </c>
      <c r="Y38" s="328" t="e">
        <f ca="1">_xll.qlSabrInterpolatedSmileSectionAlpha(X38)</f>
        <v>#VALUE!</v>
      </c>
      <c r="Z38" s="328" t="e">
        <f ca="1">_xll.qlSabrInterpolatedSmileSectionBeta(X38)</f>
        <v>#VALUE!</v>
      </c>
      <c r="AA38" s="328" t="e">
        <f ca="1">_xll.qlSabrInterpolatedSmileSectionNu(X38)</f>
        <v>#VALUE!</v>
      </c>
      <c r="AB38" s="328" t="e">
        <f ca="1">_xll.qlSabrInterpolatedSmileSectionRho(X38)</f>
        <v>#VALUE!</v>
      </c>
      <c r="AC38" s="329" t="e">
        <f ca="1">_xll.qlSabrInterpolatedSmileSectionError(X38)</f>
        <v>#VALUE!</v>
      </c>
      <c r="AD38" s="330" t="e">
        <f ca="1">_xll.qlSabrInterpolatedSmileSectionMaxError(X38)</f>
        <v>#VALUE!</v>
      </c>
      <c r="AE38" s="327">
        <f ca="1">IFERROR(_xll.qlSmileSectionVolatility($X38,$N38+AE$4%%)-$H38,BO38)</f>
        <v>0</v>
      </c>
      <c r="AF38" s="328">
        <f ca="1">IFERROR(_xll.qlSmileSectionVolatility($X38,$N38+AF$4%%)-$H38,AG38)</f>
        <v>0</v>
      </c>
      <c r="AG38" s="328">
        <f ca="1">IFERROR(_xll.qlSmileSectionVolatility($X38,$N38+AG$4%%)-$H38,AH38)</f>
        <v>0</v>
      </c>
      <c r="AH38" s="328">
        <f ca="1">IFERROR(_xll.qlSmileSectionVolatility($X38,$N38+AH$4%%)-$H38,AI38)</f>
        <v>0</v>
      </c>
      <c r="AI38" s="328">
        <f ca="1">IFERROR(_xll.qlSmileSectionVolatility($X38,$N38+AI$4%%)-$H38,AJ38)</f>
        <v>0</v>
      </c>
      <c r="AJ38" s="328">
        <f ca="1">IFERROR(_xll.qlSmileSectionVolatility($X38,$N38+AJ$4%%)-$H38,AK38)</f>
        <v>0</v>
      </c>
      <c r="AK38" s="328">
        <f ca="1">IFERROR(_xll.qlSmileSectionVolatility($X38,$N38+AK$4%%)-$H38,AL38)</f>
        <v>0</v>
      </c>
      <c r="AL38" s="328">
        <f ca="1">IFERROR(_xll.qlSmileSectionVolatility($X38,$N38+AL$4%%)-$H38,AM38)</f>
        <v>0</v>
      </c>
      <c r="AM38" s="328">
        <f ca="1">IFERROR(_xll.qlSmileSectionVolatility($X38,$N38+AM$4%%)-$H38,AN38)</f>
        <v>0</v>
      </c>
      <c r="AN38" s="328">
        <f ca="1">IFERROR(_xll.qlSmileSectionVolatility($X38,$N38+AN$4%%)-$H38,AO38)</f>
        <v>0</v>
      </c>
      <c r="AO38" s="328">
        <f ca="1">IFERROR(_xll.qlSmileSectionVolatility($X38,$N38+AO$4%%)-$H38,AP38)</f>
        <v>0</v>
      </c>
      <c r="AP38" s="328">
        <f ca="1">IFERROR(_xll.qlSmileSectionVolatility($X38,$N38+AP$4%%)-$H38,AQ38)</f>
        <v>0</v>
      </c>
      <c r="AQ38" s="328">
        <f ca="1">IFERROR(_xll.qlSmileSectionVolatility($X38,$N38+AQ$4%%)-$H38,AR38)</f>
        <v>0</v>
      </c>
      <c r="AR38" s="328">
        <f ca="1">IFERROR(_xll.qlSmileSectionVolatility($X38,$N38+AR$4%%)-$H38,AS38)</f>
        <v>0</v>
      </c>
      <c r="AS38" s="328">
        <f ca="1">IFERROR(_xll.qlSmileSectionVolatility($X38,$N38+AS$4%%)-$H38,AT38)</f>
        <v>0</v>
      </c>
      <c r="AT38" s="328">
        <f ca="1">IFERROR(_xll.qlSmileSectionVolatility($X38,$N38+AT$4%%)-$H38,AU38)</f>
        <v>0</v>
      </c>
      <c r="AU38" s="328">
        <f ca="1">IFERROR(_xll.qlSmileSectionVolatility($X38,$N38+AU$4%%)-$H38,AV38)</f>
        <v>0</v>
      </c>
      <c r="AV38" s="328">
        <f ca="1">IFERROR(_xll.qlSmileSectionVolatility($X38,$N38+AV$4%%)-$H38,AW38)</f>
        <v>0</v>
      </c>
      <c r="AW38" s="328">
        <f ca="1">IFERROR(_xll.qlSmileSectionVolatility($X38,$N38+AW$4%%)-$H38,AX38)</f>
        <v>0</v>
      </c>
      <c r="AX38" s="328">
        <f ca="1">IFERROR(_xll.qlSmileSectionVolatility($X38,$N38+AX$4%%)-$H38,AY38)</f>
        <v>0</v>
      </c>
      <c r="AY38" s="328">
        <f ca="1">IFERROR(_xll.qlSmileSectionVolatility($X38,$N38+AY$4%%)-$H38,AZ38)</f>
        <v>0</v>
      </c>
      <c r="AZ38" s="328">
        <f ca="1">IFERROR(_xll.qlSmileSectionVolatility($X38,$N38+AZ$4%%)-$H38,BA38)</f>
        <v>0</v>
      </c>
      <c r="BA38" s="328">
        <f ca="1">IFERROR(_xll.qlSmileSectionVolatility($X38,$N38+BA$4%%)-$H38,BB38)</f>
        <v>0</v>
      </c>
      <c r="BB38" s="328">
        <f ca="1">IFERROR(_xll.qlSmileSectionVolatility($X38,$N38+BB$4%%)-$H38,BC38)</f>
        <v>0</v>
      </c>
      <c r="BC38" s="328">
        <f ca="1">IFERROR(_xll.qlSmileSectionVolatility($X38,$N38+BC$4%%)-$H38,BD38)</f>
        <v>0</v>
      </c>
      <c r="BD38" s="328">
        <f ca="1">IFERROR(_xll.qlSmileSectionVolatility($X38,$N38+BD$4%%)-$H38,BE38)</f>
        <v>0</v>
      </c>
      <c r="BE38" s="328">
        <f ca="1">IFERROR(_xll.qlSmileSectionVolatility($X38,$N38+BE$4%%)-$H38,BF38)</f>
        <v>0</v>
      </c>
      <c r="BF38" s="328">
        <f ca="1">IFERROR(_xll.qlSmileSectionVolatility($X38,$N38+BF$4%%)-$H38,BG38)</f>
        <v>0</v>
      </c>
      <c r="BG38" s="328">
        <f ca="1">IFERROR(_xll.qlSmileSectionVolatility($X38,$N38+BG$4%%)-$H38,BH38)</f>
        <v>0</v>
      </c>
      <c r="BH38" s="328">
        <f ca="1">IFERROR(_xll.qlSmileSectionVolatility($X38,$N38+BH$4%%)-$H38,BI38)</f>
        <v>0</v>
      </c>
      <c r="BI38" s="328">
        <f ca="1">IFERROR(_xll.qlSmileSectionVolatility($X38,$N38+BI$4%%)-$H38,BJ38)</f>
        <v>0</v>
      </c>
      <c r="BJ38" s="328">
        <f ca="1">IFERROR(_xll.qlSmileSectionVolatility($X38,$N38+BJ$4%%)-$H38,BK38)</f>
        <v>0</v>
      </c>
      <c r="BK38" s="328">
        <f ca="1">IFERROR(_xll.qlSmileSectionVolatility($X38,$N38+BK$4%%)-$H38,BL38)</f>
        <v>0</v>
      </c>
      <c r="BL38" s="328">
        <f ca="1">IFERROR(_xll.qlSmileSectionVolatility($X38,$N38+BL$4%%)-$H38,BM38)</f>
        <v>0</v>
      </c>
      <c r="BM38" s="328">
        <f ca="1">IFERROR(_xll.qlSmileSectionVolatility($X38,$N38+BM$4%%)-$H38,BN38)</f>
        <v>0</v>
      </c>
      <c r="BN38" s="328">
        <f ca="1">IFERROR(_xll.qlSmileSectionVolatility($X38,$N38+BN$4%%)-$H38,BO38)</f>
        <v>0</v>
      </c>
      <c r="BO38" s="328">
        <f ca="1">IFERROR(_xll.qlSmileSectionVolatility($X38,$N38+BO$4%%)-$H38,BP38)</f>
        <v>0</v>
      </c>
      <c r="BP38" s="328">
        <f ca="1">IFERROR(_xll.qlSmileSectionVolatility($X38,$N38+BP$4%%)-$H38,BQ38)</f>
        <v>0</v>
      </c>
      <c r="BQ38" s="336">
        <f ca="1">IFERROR(_xll.qlSmileSectionVolatility($X38,$N38+BQ$4%%)-$H38,BR38)</f>
        <v>0</v>
      </c>
      <c r="BR38" s="296">
        <v>0</v>
      </c>
      <c r="BS38" s="327">
        <f ca="1">IFERROR(_xll.qlSmileSectionVolatility($X38,$N38+BS$4%%)-$H38,BR38)</f>
        <v>0</v>
      </c>
      <c r="BT38" s="328">
        <f ca="1">IFERROR(_xll.qlSmileSectionVolatility($X38,$N38+BT$4%%)-$H38,AG38)</f>
        <v>0</v>
      </c>
      <c r="BU38" s="328">
        <f ca="1">IFERROR(_xll.qlSmileSectionVolatility($X38,$N38+BU$4%%)-$H38,BT38)</f>
        <v>0</v>
      </c>
      <c r="BV38" s="328">
        <f ca="1">IFERROR(_xll.qlSmileSectionVolatility($X38,$N38+BV$4%%)-$H38,AI38)</f>
        <v>0</v>
      </c>
      <c r="BW38" s="328">
        <f ca="1">IFERROR(_xll.qlSmileSectionVolatility($X38,$N38+BW$4%%)-$H38,BV38)</f>
        <v>0</v>
      </c>
      <c r="BX38" s="328">
        <f ca="1">IFERROR(_xll.qlSmileSectionVolatility($X38,$N38+BX$4%%)-$H38,AK38)</f>
        <v>0</v>
      </c>
      <c r="BY38" s="328">
        <f ca="1">IFERROR(_xll.qlSmileSectionVolatility($X38,$N38+BY$4%%)-$H38,BX38)</f>
        <v>0</v>
      </c>
      <c r="BZ38" s="328">
        <f ca="1">IFERROR(_xll.qlSmileSectionVolatility($X38,$N38+BZ$4%%)-$H38,AM38)</f>
        <v>0</v>
      </c>
      <c r="CA38" s="328">
        <f ca="1">IFERROR(_xll.qlSmileSectionVolatility($X38,$N38+CA$4%%)-$H38,BZ38)</f>
        <v>0</v>
      </c>
      <c r="CB38" s="328">
        <f ca="1">IFERROR(_xll.qlSmileSectionVolatility($X38,$N38+CB$4%%)-$H38,AO38)</f>
        <v>0</v>
      </c>
      <c r="CC38" s="328">
        <f ca="1">IFERROR(_xll.qlSmileSectionVolatility($X38,$N38+CC$4%%)-$H38,CB38)</f>
        <v>0</v>
      </c>
      <c r="CD38" s="328">
        <f ca="1">IFERROR(_xll.qlSmileSectionVolatility($X38,$N38+CD$4%%)-$H38,AQ38)</f>
        <v>0</v>
      </c>
      <c r="CE38" s="328">
        <f ca="1">IFERROR(_xll.qlSmileSectionVolatility($X38,$N38+CE$4%%)-$H38,CD38)</f>
        <v>0</v>
      </c>
      <c r="CF38" s="328">
        <f ca="1">IFERROR(_xll.qlSmileSectionVolatility($X38,$N38+CF$4%%)-$H38,AS38)</f>
        <v>0</v>
      </c>
      <c r="CG38" s="328">
        <f ca="1">IFERROR(_xll.qlSmileSectionVolatility($X38,$N38+CG$4%%)-$H38,CF38)</f>
        <v>0</v>
      </c>
      <c r="CH38" s="328">
        <f ca="1">IFERROR(_xll.qlSmileSectionVolatility($X38,$N38+CH$4%%)-$H38,AU38)</f>
        <v>0</v>
      </c>
      <c r="CI38" s="328">
        <f ca="1">IFERROR(_xll.qlSmileSectionVolatility($X38,$N38+CI$4%%)-$H38,CH38)</f>
        <v>0</v>
      </c>
      <c r="CJ38" s="328">
        <f ca="1">IFERROR(_xll.qlSmileSectionVolatility($X38,$N38+CJ$4%%)-$H38,AW38)</f>
        <v>0</v>
      </c>
      <c r="CK38" s="328">
        <f ca="1">IFERROR(_xll.qlSmileSectionVolatility($X38,$N38+CK$4%%)-$H38,CJ38)</f>
        <v>0</v>
      </c>
      <c r="CL38" s="328">
        <f ca="1">IFERROR(_xll.qlSmileSectionVolatility($X38,$N38+CL$4%%)-$H38,AY38)</f>
        <v>0</v>
      </c>
      <c r="CM38" s="328">
        <f ca="1">IFERROR(_xll.qlSmileSectionVolatility($X38,$N38+CM$4%%)-$H38,CL38)</f>
        <v>0</v>
      </c>
      <c r="CN38" s="328">
        <f ca="1">IFERROR(_xll.qlSmileSectionVolatility($X38,$N38+CN$4%%)-$H38,BA38)</f>
        <v>0</v>
      </c>
      <c r="CO38" s="328">
        <f ca="1">IFERROR(_xll.qlSmileSectionVolatility($X38,$N38+CO$4%%)-$H38,CN38)</f>
        <v>0</v>
      </c>
      <c r="CP38" s="328">
        <f ca="1">IFERROR(_xll.qlSmileSectionVolatility($X38,$N38+CP$4%%)-$H38,BC38)</f>
        <v>0</v>
      </c>
      <c r="CQ38" s="328">
        <f ca="1">IFERROR(_xll.qlSmileSectionVolatility($X38,$N38+CQ$4%%)-$H38,CP38)</f>
        <v>0</v>
      </c>
      <c r="CR38" s="328">
        <f ca="1">IFERROR(_xll.qlSmileSectionVolatility($X38,$N38+CR$4%%)-$H38,BE38)</f>
        <v>0</v>
      </c>
      <c r="CS38" s="328">
        <f ca="1">IFERROR(_xll.qlSmileSectionVolatility($X38,$N38+CS$4%%)-$H38,CR38)</f>
        <v>0</v>
      </c>
      <c r="CT38" s="328">
        <f ca="1">IFERROR(_xll.qlSmileSectionVolatility($X38,$N38+CT$4%%)-$H38,BG38)</f>
        <v>0</v>
      </c>
      <c r="CU38" s="328">
        <f ca="1">IFERROR(_xll.qlSmileSectionVolatility($X38,$N38+CU$4%%)-$H38,CT38)</f>
        <v>0</v>
      </c>
      <c r="CV38" s="328">
        <f ca="1">IFERROR(_xll.qlSmileSectionVolatility($X38,$N38+CV$4%%)-$H38,BI38)</f>
        <v>0</v>
      </c>
      <c r="CW38" s="328">
        <f ca="1">IFERROR(_xll.qlSmileSectionVolatility($X38,$N38+CW$4%%)-$H38,CV38)</f>
        <v>0</v>
      </c>
      <c r="CX38" s="328">
        <f ca="1">IFERROR(_xll.qlSmileSectionVolatility($X38,$N38+CX$4%%)-$H38,BK38)</f>
        <v>0</v>
      </c>
      <c r="CY38" s="328">
        <f ca="1">IFERROR(_xll.qlSmileSectionVolatility($X38,$N38+CY$4%%)-$H38,CX38)</f>
        <v>0</v>
      </c>
      <c r="CZ38" s="328">
        <f ca="1">IFERROR(_xll.qlSmileSectionVolatility($X38,$N38+CZ$4%%)-$H38,BM38)</f>
        <v>0</v>
      </c>
      <c r="DA38" s="328">
        <f ca="1">IFERROR(_xll.qlSmileSectionVolatility($X38,$N38+DA$4%%)-$H38,CZ38)</f>
        <v>0</v>
      </c>
      <c r="DB38" s="328">
        <f ca="1">IFERROR(_xll.qlSmileSectionVolatility($X38,$N38+DB$4%%)-$H38,BO38)</f>
        <v>0</v>
      </c>
      <c r="DC38" s="328">
        <f ca="1">IFERROR(_xll.qlSmileSectionVolatility($X38,$N38+DC$4%%)-$H38,DB38)</f>
        <v>0</v>
      </c>
      <c r="DD38" s="328">
        <f ca="1">IFERROR(_xll.qlSmileSectionVolatility($X38,$N38+DD$4%%)-$H38,BQ38)</f>
        <v>0</v>
      </c>
      <c r="DE38" s="336" t="e">
        <f ca="1">IFERROR(_xll.qlSmileSectionVolatility($X38,$N38+DE$4%%)-$H38,#REF!)</f>
        <v>#REF!</v>
      </c>
    </row>
    <row r="39" spans="2:109">
      <c r="B39" s="273" t="s">
        <v>42</v>
      </c>
      <c r="C39" s="274" t="s">
        <v>50</v>
      </c>
      <c r="D39" s="285" t="str">
        <f ca="1">IFERROR(VLOOKUP("EUR FWD PREM"&amp;D$4&amp;" "&amp;$B39&amp;$C39,SwaptionVolCalculation!$F:$AR,38,FALSE),"")</f>
        <v/>
      </c>
      <c r="E39" s="286" t="str">
        <f ca="1">IFERROR(VLOOKUP("EUR FWD PREM"&amp;E$4&amp;" "&amp;$B39&amp;$C39,SwaptionVolCalculation!$F:$AR,38,FALSE),"")</f>
        <v/>
      </c>
      <c r="F39" s="286" t="str">
        <f ca="1">IFERROR(VLOOKUP("EUR FWD PREM"&amp;F$4&amp;" "&amp;$B39&amp;$C39,SwaptionVolCalculation!$F:$AR,38,FALSE),"")</f>
        <v/>
      </c>
      <c r="G39" s="286" t="str">
        <f ca="1">IFERROR(VLOOKUP("EUR FWD PREM"&amp;G$4&amp;" "&amp;$B39&amp;$C39,SwaptionVolCalculation!$F:$AR,38,FALSE),"")</f>
        <v/>
      </c>
      <c r="H39" s="286" t="str">
        <f ca="1">IFERROR(VLOOKUP($B39&amp;$C39,SwaptionVolCalculation!$F:$AR,38,FALSE),"")</f>
        <v/>
      </c>
      <c r="I39" s="286" t="str">
        <f ca="1">IFERROR(VLOOKUP("EUR FWD PREM "&amp;I$4&amp;" "&amp;$B39&amp;$C39,SwaptionVolCalculation!$F:$AR,38,FALSE),"")</f>
        <v/>
      </c>
      <c r="J39" s="286" t="str">
        <f ca="1">IFERROR(VLOOKUP("EUR FWD PREM "&amp;J$4&amp;" "&amp;$B39&amp;$C39,SwaptionVolCalculation!$F:$AR,38,FALSE),"")</f>
        <v/>
      </c>
      <c r="K39" s="286" t="str">
        <f ca="1">IFERROR(VLOOKUP("EUR FWD PREM "&amp;K$4&amp;" "&amp;$B39&amp;$C39,SwaptionVolCalculation!$F:$AR,38,FALSE),"")</f>
        <v/>
      </c>
      <c r="L39" s="287" t="str">
        <f ca="1">IFERROR(VLOOKUP("EUR FWD PREM "&amp;L$4&amp;" "&amp;$B39&amp;$C39,SwaptionVolCalculation!$F:$AR,38,FALSE),"")</f>
        <v/>
      </c>
      <c r="M39" s="295">
        <f ca="1">IFERROR(VLOOKUP($B39&amp;$C39,SwaptionVolCalculation!$F:$AR,6,FALSE),"")</f>
        <v>43007</v>
      </c>
      <c r="N39" s="290" t="str">
        <f ca="1">IFERROR(VLOOKUP($B39&amp;$C39,SwaptionVolCalculation!$F:$AR,26,FALSE),"")</f>
        <v/>
      </c>
      <c r="O39" s="318">
        <v>9.3117872819782732E-2</v>
      </c>
      <c r="P39" s="319">
        <v>0.7</v>
      </c>
      <c r="Q39" s="320">
        <v>0.32092565739089307</v>
      </c>
      <c r="R39" s="320">
        <v>-0.43308458222214452</v>
      </c>
      <c r="S39" s="321" t="b">
        <v>0</v>
      </c>
      <c r="T39" s="321" t="b">
        <v>1</v>
      </c>
      <c r="U39" s="321" t="b">
        <v>0</v>
      </c>
      <c r="V39" s="321" t="b">
        <v>0</v>
      </c>
      <c r="W39" s="322">
        <v>0.01</v>
      </c>
      <c r="X39" s="331" t="e">
        <f t="array" aca="1" ref="X39" ca="1">_xll.qlSabrInterpolatedSmileSection(,M39,N39,shrinkTable(E$4:K$4,E39:K39,TRUE)%%,TRUE,H39,shrinkTable(E$4:K$4,E39:K39,FALSE)-H39,O39,P39,Q39,R39,S39,T39,U39,V39,,,,,W39,TRUE)</f>
        <v>#VALUE!</v>
      </c>
      <c r="Y39" s="332" t="e">
        <f ca="1">_xll.qlSabrInterpolatedSmileSectionAlpha(X39)</f>
        <v>#VALUE!</v>
      </c>
      <c r="Z39" s="332" t="e">
        <f ca="1">_xll.qlSabrInterpolatedSmileSectionBeta(X39)</f>
        <v>#VALUE!</v>
      </c>
      <c r="AA39" s="332" t="e">
        <f ca="1">_xll.qlSabrInterpolatedSmileSectionNu(X39)</f>
        <v>#VALUE!</v>
      </c>
      <c r="AB39" s="332" t="e">
        <f ca="1">_xll.qlSabrInterpolatedSmileSectionRho(X39)</f>
        <v>#VALUE!</v>
      </c>
      <c r="AC39" s="333" t="e">
        <f ca="1">_xll.qlSabrInterpolatedSmileSectionError(X39)</f>
        <v>#VALUE!</v>
      </c>
      <c r="AD39" s="334" t="e">
        <f ca="1">_xll.qlSabrInterpolatedSmileSectionMaxError(X39)</f>
        <v>#VALUE!</v>
      </c>
      <c r="AE39" s="331">
        <f ca="1">IFERROR(_xll.qlSmileSectionVolatility($X39,$N39+AE$4%%)-$H39,BO39)</f>
        <v>0</v>
      </c>
      <c r="AF39" s="332">
        <f ca="1">IFERROR(_xll.qlSmileSectionVolatility($X39,$N39+AF$4%%)-$H39,AG39)</f>
        <v>0</v>
      </c>
      <c r="AG39" s="332">
        <f ca="1">IFERROR(_xll.qlSmileSectionVolatility($X39,$N39+AG$4%%)-$H39,AH39)</f>
        <v>0</v>
      </c>
      <c r="AH39" s="332">
        <f ca="1">IFERROR(_xll.qlSmileSectionVolatility($X39,$N39+AH$4%%)-$H39,AI39)</f>
        <v>0</v>
      </c>
      <c r="AI39" s="332">
        <f ca="1">IFERROR(_xll.qlSmileSectionVolatility($X39,$N39+AI$4%%)-$H39,AJ39)</f>
        <v>0</v>
      </c>
      <c r="AJ39" s="332">
        <f ca="1">IFERROR(_xll.qlSmileSectionVolatility($X39,$N39+AJ$4%%)-$H39,AK39)</f>
        <v>0</v>
      </c>
      <c r="AK39" s="332">
        <f ca="1">IFERROR(_xll.qlSmileSectionVolatility($X39,$N39+AK$4%%)-$H39,AL39)</f>
        <v>0</v>
      </c>
      <c r="AL39" s="332">
        <f ca="1">IFERROR(_xll.qlSmileSectionVolatility($X39,$N39+AL$4%%)-$H39,AM39)</f>
        <v>0</v>
      </c>
      <c r="AM39" s="332">
        <f ca="1">IFERROR(_xll.qlSmileSectionVolatility($X39,$N39+AM$4%%)-$H39,AN39)</f>
        <v>0</v>
      </c>
      <c r="AN39" s="332">
        <f ca="1">IFERROR(_xll.qlSmileSectionVolatility($X39,$N39+AN$4%%)-$H39,AO39)</f>
        <v>0</v>
      </c>
      <c r="AO39" s="332">
        <f ca="1">IFERROR(_xll.qlSmileSectionVolatility($X39,$N39+AO$4%%)-$H39,AP39)</f>
        <v>0</v>
      </c>
      <c r="AP39" s="332">
        <f ca="1">IFERROR(_xll.qlSmileSectionVolatility($X39,$N39+AP$4%%)-$H39,AQ39)</f>
        <v>0</v>
      </c>
      <c r="AQ39" s="332">
        <f ca="1">IFERROR(_xll.qlSmileSectionVolatility($X39,$N39+AQ$4%%)-$H39,AR39)</f>
        <v>0</v>
      </c>
      <c r="AR39" s="332">
        <f ca="1">IFERROR(_xll.qlSmileSectionVolatility($X39,$N39+AR$4%%)-$H39,AS39)</f>
        <v>0</v>
      </c>
      <c r="AS39" s="332">
        <f ca="1">IFERROR(_xll.qlSmileSectionVolatility($X39,$N39+AS$4%%)-$H39,AT39)</f>
        <v>0</v>
      </c>
      <c r="AT39" s="332">
        <f ca="1">IFERROR(_xll.qlSmileSectionVolatility($X39,$N39+AT$4%%)-$H39,AU39)</f>
        <v>0</v>
      </c>
      <c r="AU39" s="332">
        <f ca="1">IFERROR(_xll.qlSmileSectionVolatility($X39,$N39+AU$4%%)-$H39,AV39)</f>
        <v>0</v>
      </c>
      <c r="AV39" s="332">
        <f ca="1">IFERROR(_xll.qlSmileSectionVolatility($X39,$N39+AV$4%%)-$H39,AW39)</f>
        <v>0</v>
      </c>
      <c r="AW39" s="332">
        <f ca="1">IFERROR(_xll.qlSmileSectionVolatility($X39,$N39+AW$4%%)-$H39,AX39)</f>
        <v>0</v>
      </c>
      <c r="AX39" s="332">
        <f ca="1">IFERROR(_xll.qlSmileSectionVolatility($X39,$N39+AX$4%%)-$H39,AY39)</f>
        <v>0</v>
      </c>
      <c r="AY39" s="332">
        <f ca="1">IFERROR(_xll.qlSmileSectionVolatility($X39,$N39+AY$4%%)-$H39,AZ39)</f>
        <v>0</v>
      </c>
      <c r="AZ39" s="332">
        <f ca="1">IFERROR(_xll.qlSmileSectionVolatility($X39,$N39+AZ$4%%)-$H39,BA39)</f>
        <v>0</v>
      </c>
      <c r="BA39" s="332">
        <f ca="1">IFERROR(_xll.qlSmileSectionVolatility($X39,$N39+BA$4%%)-$H39,BB39)</f>
        <v>0</v>
      </c>
      <c r="BB39" s="332">
        <f ca="1">IFERROR(_xll.qlSmileSectionVolatility($X39,$N39+BB$4%%)-$H39,BC39)</f>
        <v>0</v>
      </c>
      <c r="BC39" s="332">
        <f ca="1">IFERROR(_xll.qlSmileSectionVolatility($X39,$N39+BC$4%%)-$H39,BD39)</f>
        <v>0</v>
      </c>
      <c r="BD39" s="332">
        <f ca="1">IFERROR(_xll.qlSmileSectionVolatility($X39,$N39+BD$4%%)-$H39,BE39)</f>
        <v>0</v>
      </c>
      <c r="BE39" s="332">
        <f ca="1">IFERROR(_xll.qlSmileSectionVolatility($X39,$N39+BE$4%%)-$H39,BF39)</f>
        <v>0</v>
      </c>
      <c r="BF39" s="332">
        <f ca="1">IFERROR(_xll.qlSmileSectionVolatility($X39,$N39+BF$4%%)-$H39,BG39)</f>
        <v>0</v>
      </c>
      <c r="BG39" s="332">
        <f ca="1">IFERROR(_xll.qlSmileSectionVolatility($X39,$N39+BG$4%%)-$H39,BH39)</f>
        <v>0</v>
      </c>
      <c r="BH39" s="332">
        <f ca="1">IFERROR(_xll.qlSmileSectionVolatility($X39,$N39+BH$4%%)-$H39,BI39)</f>
        <v>0</v>
      </c>
      <c r="BI39" s="332">
        <f ca="1">IFERROR(_xll.qlSmileSectionVolatility($X39,$N39+BI$4%%)-$H39,BJ39)</f>
        <v>0</v>
      </c>
      <c r="BJ39" s="332">
        <f ca="1">IFERROR(_xll.qlSmileSectionVolatility($X39,$N39+BJ$4%%)-$H39,BK39)</f>
        <v>0</v>
      </c>
      <c r="BK39" s="332">
        <f ca="1">IFERROR(_xll.qlSmileSectionVolatility($X39,$N39+BK$4%%)-$H39,BL39)</f>
        <v>0</v>
      </c>
      <c r="BL39" s="332">
        <f ca="1">IFERROR(_xll.qlSmileSectionVolatility($X39,$N39+BL$4%%)-$H39,BM39)</f>
        <v>0</v>
      </c>
      <c r="BM39" s="332">
        <f ca="1">IFERROR(_xll.qlSmileSectionVolatility($X39,$N39+BM$4%%)-$H39,BN39)</f>
        <v>0</v>
      </c>
      <c r="BN39" s="332">
        <f ca="1">IFERROR(_xll.qlSmileSectionVolatility($X39,$N39+BN$4%%)-$H39,BO39)</f>
        <v>0</v>
      </c>
      <c r="BO39" s="332">
        <f ca="1">IFERROR(_xll.qlSmileSectionVolatility($X39,$N39+BO$4%%)-$H39,BP39)</f>
        <v>0</v>
      </c>
      <c r="BP39" s="332">
        <f ca="1">IFERROR(_xll.qlSmileSectionVolatility($X39,$N39+BP$4%%)-$H39,BQ39)</f>
        <v>0</v>
      </c>
      <c r="BQ39" s="337">
        <f ca="1">IFERROR(_xll.qlSmileSectionVolatility($X39,$N39+BQ$4%%)-$H39,BR39)</f>
        <v>0</v>
      </c>
      <c r="BR39" s="320">
        <v>0</v>
      </c>
      <c r="BS39" s="331">
        <f ca="1">IFERROR(_xll.qlSmileSectionVolatility($X39,$N39+BS$4%%)-$H39,BR39)</f>
        <v>0</v>
      </c>
      <c r="BT39" s="332">
        <f ca="1">IFERROR(_xll.qlSmileSectionVolatility($X39,$N39+BT$4%%)-$H39,AG39)</f>
        <v>0</v>
      </c>
      <c r="BU39" s="332">
        <f ca="1">IFERROR(_xll.qlSmileSectionVolatility($X39,$N39+BU$4%%)-$H39,BT39)</f>
        <v>0</v>
      </c>
      <c r="BV39" s="332">
        <f ca="1">IFERROR(_xll.qlSmileSectionVolatility($X39,$N39+BV$4%%)-$H39,AI39)</f>
        <v>0</v>
      </c>
      <c r="BW39" s="332">
        <f ca="1">IFERROR(_xll.qlSmileSectionVolatility($X39,$N39+BW$4%%)-$H39,BV39)</f>
        <v>0</v>
      </c>
      <c r="BX39" s="332">
        <f ca="1">IFERROR(_xll.qlSmileSectionVolatility($X39,$N39+BX$4%%)-$H39,AK39)</f>
        <v>0</v>
      </c>
      <c r="BY39" s="332">
        <f ca="1">IFERROR(_xll.qlSmileSectionVolatility($X39,$N39+BY$4%%)-$H39,BX39)</f>
        <v>0</v>
      </c>
      <c r="BZ39" s="332">
        <f ca="1">IFERROR(_xll.qlSmileSectionVolatility($X39,$N39+BZ$4%%)-$H39,AM39)</f>
        <v>0</v>
      </c>
      <c r="CA39" s="332">
        <f ca="1">IFERROR(_xll.qlSmileSectionVolatility($X39,$N39+CA$4%%)-$H39,BZ39)</f>
        <v>0</v>
      </c>
      <c r="CB39" s="332">
        <f ca="1">IFERROR(_xll.qlSmileSectionVolatility($X39,$N39+CB$4%%)-$H39,AO39)</f>
        <v>0</v>
      </c>
      <c r="CC39" s="332">
        <f ca="1">IFERROR(_xll.qlSmileSectionVolatility($X39,$N39+CC$4%%)-$H39,CB39)</f>
        <v>0</v>
      </c>
      <c r="CD39" s="332">
        <f ca="1">IFERROR(_xll.qlSmileSectionVolatility($X39,$N39+CD$4%%)-$H39,AQ39)</f>
        <v>0</v>
      </c>
      <c r="CE39" s="332">
        <f ca="1">IFERROR(_xll.qlSmileSectionVolatility($X39,$N39+CE$4%%)-$H39,CD39)</f>
        <v>0</v>
      </c>
      <c r="CF39" s="332">
        <f ca="1">IFERROR(_xll.qlSmileSectionVolatility($X39,$N39+CF$4%%)-$H39,AS39)</f>
        <v>0</v>
      </c>
      <c r="CG39" s="332">
        <f ca="1">IFERROR(_xll.qlSmileSectionVolatility($X39,$N39+CG$4%%)-$H39,CF39)</f>
        <v>0</v>
      </c>
      <c r="CH39" s="332">
        <f ca="1">IFERROR(_xll.qlSmileSectionVolatility($X39,$N39+CH$4%%)-$H39,AU39)</f>
        <v>0</v>
      </c>
      <c r="CI39" s="332">
        <f ca="1">IFERROR(_xll.qlSmileSectionVolatility($X39,$N39+CI$4%%)-$H39,CH39)</f>
        <v>0</v>
      </c>
      <c r="CJ39" s="332">
        <f ca="1">IFERROR(_xll.qlSmileSectionVolatility($X39,$N39+CJ$4%%)-$H39,AW39)</f>
        <v>0</v>
      </c>
      <c r="CK39" s="332">
        <f ca="1">IFERROR(_xll.qlSmileSectionVolatility($X39,$N39+CK$4%%)-$H39,CJ39)</f>
        <v>0</v>
      </c>
      <c r="CL39" s="332">
        <f ca="1">IFERROR(_xll.qlSmileSectionVolatility($X39,$N39+CL$4%%)-$H39,AY39)</f>
        <v>0</v>
      </c>
      <c r="CM39" s="332">
        <f ca="1">IFERROR(_xll.qlSmileSectionVolatility($X39,$N39+CM$4%%)-$H39,CL39)</f>
        <v>0</v>
      </c>
      <c r="CN39" s="332">
        <f ca="1">IFERROR(_xll.qlSmileSectionVolatility($X39,$N39+CN$4%%)-$H39,BA39)</f>
        <v>0</v>
      </c>
      <c r="CO39" s="332">
        <f ca="1">IFERROR(_xll.qlSmileSectionVolatility($X39,$N39+CO$4%%)-$H39,CN39)</f>
        <v>0</v>
      </c>
      <c r="CP39" s="332">
        <f ca="1">IFERROR(_xll.qlSmileSectionVolatility($X39,$N39+CP$4%%)-$H39,BC39)</f>
        <v>0</v>
      </c>
      <c r="CQ39" s="332">
        <f ca="1">IFERROR(_xll.qlSmileSectionVolatility($X39,$N39+CQ$4%%)-$H39,CP39)</f>
        <v>0</v>
      </c>
      <c r="CR39" s="332">
        <f ca="1">IFERROR(_xll.qlSmileSectionVolatility($X39,$N39+CR$4%%)-$H39,BE39)</f>
        <v>0</v>
      </c>
      <c r="CS39" s="332">
        <f ca="1">IFERROR(_xll.qlSmileSectionVolatility($X39,$N39+CS$4%%)-$H39,CR39)</f>
        <v>0</v>
      </c>
      <c r="CT39" s="332">
        <f ca="1">IFERROR(_xll.qlSmileSectionVolatility($X39,$N39+CT$4%%)-$H39,BG39)</f>
        <v>0</v>
      </c>
      <c r="CU39" s="332">
        <f ca="1">IFERROR(_xll.qlSmileSectionVolatility($X39,$N39+CU$4%%)-$H39,CT39)</f>
        <v>0</v>
      </c>
      <c r="CV39" s="332">
        <f ca="1">IFERROR(_xll.qlSmileSectionVolatility($X39,$N39+CV$4%%)-$H39,BI39)</f>
        <v>0</v>
      </c>
      <c r="CW39" s="332">
        <f ca="1">IFERROR(_xll.qlSmileSectionVolatility($X39,$N39+CW$4%%)-$H39,CV39)</f>
        <v>0</v>
      </c>
      <c r="CX39" s="332">
        <f ca="1">IFERROR(_xll.qlSmileSectionVolatility($X39,$N39+CX$4%%)-$H39,BK39)</f>
        <v>0</v>
      </c>
      <c r="CY39" s="332">
        <f ca="1">IFERROR(_xll.qlSmileSectionVolatility($X39,$N39+CY$4%%)-$H39,CX39)</f>
        <v>0</v>
      </c>
      <c r="CZ39" s="332">
        <f ca="1">IFERROR(_xll.qlSmileSectionVolatility($X39,$N39+CZ$4%%)-$H39,BM39)</f>
        <v>0</v>
      </c>
      <c r="DA39" s="332">
        <f ca="1">IFERROR(_xll.qlSmileSectionVolatility($X39,$N39+DA$4%%)-$H39,CZ39)</f>
        <v>0</v>
      </c>
      <c r="DB39" s="332">
        <f ca="1">IFERROR(_xll.qlSmileSectionVolatility($X39,$N39+DB$4%%)-$H39,BO39)</f>
        <v>0</v>
      </c>
      <c r="DC39" s="332">
        <f ca="1">IFERROR(_xll.qlSmileSectionVolatility($X39,$N39+DC$4%%)-$H39,DB39)</f>
        <v>0</v>
      </c>
      <c r="DD39" s="332">
        <f ca="1">IFERROR(_xll.qlSmileSectionVolatility($X39,$N39+DD$4%%)-$H39,BQ39)</f>
        <v>0</v>
      </c>
      <c r="DE39" s="337" t="e">
        <f ca="1">IFERROR(_xll.qlSmileSectionVolatility($X39,$N39+DE$4%%)-$H39,#REF!)</f>
        <v>#REF!</v>
      </c>
    </row>
    <row r="40" spans="2:109">
      <c r="B40" s="271" t="s">
        <v>44</v>
      </c>
      <c r="C40" s="272" t="s">
        <v>41</v>
      </c>
      <c r="D40" s="279" t="str">
        <f ca="1">IFERROR(VLOOKUP("EUR FWD PREM"&amp;D$4&amp;" "&amp;$B40&amp;$C40,SwaptionVolCalculation!$F:$AR,38,FALSE),"")</f>
        <v/>
      </c>
      <c r="E40" s="280" t="str">
        <f ca="1">IFERROR(VLOOKUP("EUR FWD PREM"&amp;E$4&amp;" "&amp;$B40&amp;$C40,SwaptionVolCalculation!$F:$AR,38,FALSE),"")</f>
        <v/>
      </c>
      <c r="F40" s="280" t="str">
        <f ca="1">IFERROR(VLOOKUP("EUR FWD PREM"&amp;F$4&amp;" "&amp;$B40&amp;$C40,SwaptionVolCalculation!$F:$AR,38,FALSE),"")</f>
        <v/>
      </c>
      <c r="G40" s="280" t="str">
        <f ca="1">IFERROR(VLOOKUP("EUR FWD PREM"&amp;G$4&amp;" "&amp;$B40&amp;$C40,SwaptionVolCalculation!$F:$AR,38,FALSE),"")</f>
        <v/>
      </c>
      <c r="H40" s="280" t="str">
        <f ca="1">IFERROR(VLOOKUP($B40&amp;$C40,SwaptionVolCalculation!$F:$AR,38,FALSE),"")</f>
        <v/>
      </c>
      <c r="I40" s="280" t="str">
        <f ca="1">IFERROR(VLOOKUP("EUR FWD PREM "&amp;I$4&amp;" "&amp;$B40&amp;$C40,SwaptionVolCalculation!$F:$AR,38,FALSE),"")</f>
        <v/>
      </c>
      <c r="J40" s="299" t="str">
        <f ca="1">IFERROR(VLOOKUP("EUR FWD PREM "&amp;J$4&amp;" "&amp;$B40&amp;$C40,SwaptionVolCalculation!$F:$AR,38,FALSE),"")</f>
        <v/>
      </c>
      <c r="K40" s="299" t="str">
        <f ca="1">IFERROR(VLOOKUP("EUR FWD PREM "&amp;K$4&amp;" "&amp;$B40&amp;$C40,SwaptionVolCalculation!$F:$AR,38,FALSE),"")</f>
        <v/>
      </c>
      <c r="L40" s="281" t="str">
        <f ca="1">IFERROR(VLOOKUP("EUR FWD PREM "&amp;L$4&amp;" "&amp;$B40&amp;$C40,SwaptionVolCalculation!$F:$AR,38,FALSE),"")</f>
        <v/>
      </c>
      <c r="M40" s="293">
        <f ca="1">IFERROR(VLOOKUP($B40&amp;$C40,SwaptionVolCalculation!$F:$AR,6,FALSE),"")</f>
        <v>44103</v>
      </c>
      <c r="N40" s="288" t="str">
        <f ca="1">IFERROR(VLOOKUP($B40&amp;$C40,SwaptionVolCalculation!$F:$AR,26,FALSE),"")</f>
        <v/>
      </c>
      <c r="O40" s="308">
        <v>9.5908396565777959E-2</v>
      </c>
      <c r="P40" s="309">
        <v>0.7</v>
      </c>
      <c r="Q40" s="310">
        <v>0.29608791012513158</v>
      </c>
      <c r="R40" s="310">
        <v>-0.18531081929576229</v>
      </c>
      <c r="S40" s="311" t="b">
        <v>0</v>
      </c>
      <c r="T40" s="311" t="b">
        <v>1</v>
      </c>
      <c r="U40" s="311" t="b">
        <v>0</v>
      </c>
      <c r="V40" s="311" t="b">
        <v>0</v>
      </c>
      <c r="W40" s="313">
        <v>0.01</v>
      </c>
      <c r="X40" s="323" t="e">
        <f t="array" aca="1" ref="X40" ca="1">_xll.qlSabrInterpolatedSmileSection(,M40,N40,shrinkTable(E$4:H$4,E40:H40,TRUE)%%,TRUE,H40,shrinkTable(E$4:H$4,E40:H40,FALSE)-H40,O40,P40,Q40,R40,S40,T40,U40,V40,,,,,W40,TRUE)</f>
        <v>#VALUE!</v>
      </c>
      <c r="Y40" s="324" t="e">
        <f ca="1">_xll.qlSabrInterpolatedSmileSectionAlpha(X40)</f>
        <v>#VALUE!</v>
      </c>
      <c r="Z40" s="324" t="e">
        <f ca="1">_xll.qlSabrInterpolatedSmileSectionBeta(X40)</f>
        <v>#VALUE!</v>
      </c>
      <c r="AA40" s="324" t="e">
        <f ca="1">_xll.qlSabrInterpolatedSmileSectionNu(X40)</f>
        <v>#VALUE!</v>
      </c>
      <c r="AB40" s="324" t="e">
        <f ca="1">_xll.qlSabrInterpolatedSmileSectionRho(X40)</f>
        <v>#VALUE!</v>
      </c>
      <c r="AC40" s="325" t="e">
        <f ca="1">_xll.qlSabrInterpolatedSmileSectionError(X40)</f>
        <v>#VALUE!</v>
      </c>
      <c r="AD40" s="326" t="e">
        <f ca="1">_xll.qlSabrInterpolatedSmileSectionMaxError(X40)</f>
        <v>#VALUE!</v>
      </c>
      <c r="AE40" s="323">
        <f ca="1">IFERROR(_xll.qlSmileSectionVolatility($X40,$N40+AE$4%%)-$H40,BO40)</f>
        <v>0</v>
      </c>
      <c r="AF40" s="324">
        <f ca="1">IFERROR(_xll.qlSmileSectionVolatility($X40,$N40+AF$4%%)-$H40,AG40)</f>
        <v>0</v>
      </c>
      <c r="AG40" s="324">
        <f ca="1">IFERROR(_xll.qlSmileSectionVolatility($X40,$N40+AG$4%%)-$H40,AH40)</f>
        <v>0</v>
      </c>
      <c r="AH40" s="324">
        <f ca="1">IFERROR(_xll.qlSmileSectionVolatility($X40,$N40+AH$4%%)-$H40,AI40)</f>
        <v>0</v>
      </c>
      <c r="AI40" s="324">
        <f ca="1">IFERROR(_xll.qlSmileSectionVolatility($X40,$N40+AI$4%%)-$H40,AJ40)</f>
        <v>0</v>
      </c>
      <c r="AJ40" s="324">
        <f ca="1">IFERROR(_xll.qlSmileSectionVolatility($X40,$N40+AJ$4%%)-$H40,AK40)</f>
        <v>0</v>
      </c>
      <c r="AK40" s="324">
        <f ca="1">IFERROR(_xll.qlSmileSectionVolatility($X40,$N40+AK$4%%)-$H40,AL40)</f>
        <v>0</v>
      </c>
      <c r="AL40" s="324">
        <f ca="1">IFERROR(_xll.qlSmileSectionVolatility($X40,$N40+AL$4%%)-$H40,AM40)</f>
        <v>0</v>
      </c>
      <c r="AM40" s="324">
        <f ca="1">IFERROR(_xll.qlSmileSectionVolatility($X40,$N40+AM$4%%)-$H40,AN40)</f>
        <v>0</v>
      </c>
      <c r="AN40" s="324">
        <f ca="1">IFERROR(_xll.qlSmileSectionVolatility($X40,$N40+AN$4%%)-$H40,AO40)</f>
        <v>0</v>
      </c>
      <c r="AO40" s="324">
        <f ca="1">IFERROR(_xll.qlSmileSectionVolatility($X40,$N40+AO$4%%)-$H40,AP40)</f>
        <v>0</v>
      </c>
      <c r="AP40" s="324">
        <f ca="1">IFERROR(_xll.qlSmileSectionVolatility($X40,$N40+AP$4%%)-$H40,AQ40)</f>
        <v>0</v>
      </c>
      <c r="AQ40" s="324">
        <f ca="1">IFERROR(_xll.qlSmileSectionVolatility($X40,$N40+AQ$4%%)-$H40,AR40)</f>
        <v>0</v>
      </c>
      <c r="AR40" s="324">
        <f ca="1">IFERROR(_xll.qlSmileSectionVolatility($X40,$N40+AR$4%%)-$H40,AS40)</f>
        <v>0</v>
      </c>
      <c r="AS40" s="324">
        <f ca="1">IFERROR(_xll.qlSmileSectionVolatility($X40,$N40+AS$4%%)-$H40,AT40)</f>
        <v>0</v>
      </c>
      <c r="AT40" s="324">
        <f ca="1">IFERROR(_xll.qlSmileSectionVolatility($X40,$N40+AT$4%%)-$H40,AU40)</f>
        <v>0</v>
      </c>
      <c r="AU40" s="324">
        <f ca="1">IFERROR(_xll.qlSmileSectionVolatility($X40,$N40+AU$4%%)-$H40,AV40)</f>
        <v>0</v>
      </c>
      <c r="AV40" s="324">
        <f ca="1">IFERROR(_xll.qlSmileSectionVolatility($X40,$N40+AV$4%%)-$H40,AW40)</f>
        <v>0</v>
      </c>
      <c r="AW40" s="324">
        <f ca="1">IFERROR(_xll.qlSmileSectionVolatility($X40,$N40+AW$4%%)-$H40,AX40)</f>
        <v>0</v>
      </c>
      <c r="AX40" s="324">
        <f ca="1">IFERROR(_xll.qlSmileSectionVolatility($X40,$N40+AX$4%%)-$H40,AY40)</f>
        <v>0</v>
      </c>
      <c r="AY40" s="324">
        <f ca="1">IFERROR(_xll.qlSmileSectionVolatility($X40,$N40+AY$4%%)-$H40,AZ40)</f>
        <v>0</v>
      </c>
      <c r="AZ40" s="324">
        <f ca="1">IFERROR(_xll.qlSmileSectionVolatility($X40,$N40+AZ$4%%)-$H40,BA40)</f>
        <v>0</v>
      </c>
      <c r="BA40" s="324">
        <f ca="1">IFERROR(_xll.qlSmileSectionVolatility($X40,$N40+BA$4%%)-$H40,BB40)</f>
        <v>0</v>
      </c>
      <c r="BB40" s="324">
        <f ca="1">IFERROR(_xll.qlSmileSectionVolatility($X40,$N40+BB$4%%)-$H40,BC40)</f>
        <v>0</v>
      </c>
      <c r="BC40" s="324">
        <f ca="1">IFERROR(_xll.qlSmileSectionVolatility($X40,$N40+BC$4%%)-$H40,BD40)</f>
        <v>0</v>
      </c>
      <c r="BD40" s="324">
        <f ca="1">IFERROR(_xll.qlSmileSectionVolatility($X40,$N40+BD$4%%)-$H40,BE40)</f>
        <v>0</v>
      </c>
      <c r="BE40" s="324">
        <f ca="1">IFERROR(_xll.qlSmileSectionVolatility($X40,$N40+BE$4%%)-$H40,BF40)</f>
        <v>0</v>
      </c>
      <c r="BF40" s="324">
        <f ca="1">IFERROR(_xll.qlSmileSectionVolatility($X40,$N40+BF$4%%)-$H40,BG40)</f>
        <v>0</v>
      </c>
      <c r="BG40" s="324">
        <f ca="1">IFERROR(_xll.qlSmileSectionVolatility($X40,$N40+BG$4%%)-$H40,BH40)</f>
        <v>0</v>
      </c>
      <c r="BH40" s="324">
        <f ca="1">IFERROR(_xll.qlSmileSectionVolatility($X40,$N40+BH$4%%)-$H40,BI40)</f>
        <v>0</v>
      </c>
      <c r="BI40" s="324">
        <f ca="1">IFERROR(_xll.qlSmileSectionVolatility($X40,$N40+BI$4%%)-$H40,BJ40)</f>
        <v>0</v>
      </c>
      <c r="BJ40" s="324">
        <f ca="1">IFERROR(_xll.qlSmileSectionVolatility($X40,$N40+BJ$4%%)-$H40,BK40)</f>
        <v>0</v>
      </c>
      <c r="BK40" s="324">
        <f ca="1">IFERROR(_xll.qlSmileSectionVolatility($X40,$N40+BK$4%%)-$H40,BL40)</f>
        <v>0</v>
      </c>
      <c r="BL40" s="324">
        <f ca="1">IFERROR(_xll.qlSmileSectionVolatility($X40,$N40+BL$4%%)-$H40,BM40)</f>
        <v>0</v>
      </c>
      <c r="BM40" s="324">
        <f ca="1">IFERROR(_xll.qlSmileSectionVolatility($X40,$N40+BM$4%%)-$H40,BN40)</f>
        <v>0</v>
      </c>
      <c r="BN40" s="324">
        <f ca="1">IFERROR(_xll.qlSmileSectionVolatility($X40,$N40+BN$4%%)-$H40,BO40)</f>
        <v>0</v>
      </c>
      <c r="BO40" s="324">
        <f ca="1">IFERROR(_xll.qlSmileSectionVolatility($X40,$N40+BO$4%%)-$H40,BP40)</f>
        <v>0</v>
      </c>
      <c r="BP40" s="324">
        <f ca="1">IFERROR(_xll.qlSmileSectionVolatility($X40,$N40+BP$4%%)-$H40,BQ40)</f>
        <v>0</v>
      </c>
      <c r="BQ40" s="335">
        <f ca="1">IFERROR(_xll.qlSmileSectionVolatility($X40,$N40+BQ$4%%)-$H40,BR40)</f>
        <v>0</v>
      </c>
      <c r="BR40" s="310">
        <v>0</v>
      </c>
      <c r="BS40" s="323">
        <f ca="1">IFERROR(_xll.qlSmileSectionVolatility($X40,$N40+BS$4%%)-$H40,BR40)</f>
        <v>0</v>
      </c>
      <c r="BT40" s="324">
        <f ca="1">IFERROR(_xll.qlSmileSectionVolatility($X40,$N40+BT$4%%)-$H40,AG40)</f>
        <v>0</v>
      </c>
      <c r="BU40" s="324">
        <f ca="1">IFERROR(_xll.qlSmileSectionVolatility($X40,$N40+BU$4%%)-$H40,BT40)</f>
        <v>0</v>
      </c>
      <c r="BV40" s="324">
        <f ca="1">IFERROR(_xll.qlSmileSectionVolatility($X40,$N40+BV$4%%)-$H40,AI40)</f>
        <v>0</v>
      </c>
      <c r="BW40" s="324">
        <f ca="1">IFERROR(_xll.qlSmileSectionVolatility($X40,$N40+BW$4%%)-$H40,BV40)</f>
        <v>0</v>
      </c>
      <c r="BX40" s="324">
        <f ca="1">IFERROR(_xll.qlSmileSectionVolatility($X40,$N40+BX$4%%)-$H40,AK40)</f>
        <v>0</v>
      </c>
      <c r="BY40" s="324">
        <f ca="1">IFERROR(_xll.qlSmileSectionVolatility($X40,$N40+BY$4%%)-$H40,BX40)</f>
        <v>0</v>
      </c>
      <c r="BZ40" s="324">
        <f ca="1">IFERROR(_xll.qlSmileSectionVolatility($X40,$N40+BZ$4%%)-$H40,AM40)</f>
        <v>0</v>
      </c>
      <c r="CA40" s="324">
        <f ca="1">IFERROR(_xll.qlSmileSectionVolatility($X40,$N40+CA$4%%)-$H40,BZ40)</f>
        <v>0</v>
      </c>
      <c r="CB40" s="324">
        <f ca="1">IFERROR(_xll.qlSmileSectionVolatility($X40,$N40+CB$4%%)-$H40,AO40)</f>
        <v>0</v>
      </c>
      <c r="CC40" s="324">
        <f ca="1">IFERROR(_xll.qlSmileSectionVolatility($X40,$N40+CC$4%%)-$H40,CB40)</f>
        <v>0</v>
      </c>
      <c r="CD40" s="324">
        <f ca="1">IFERROR(_xll.qlSmileSectionVolatility($X40,$N40+CD$4%%)-$H40,AQ40)</f>
        <v>0</v>
      </c>
      <c r="CE40" s="324">
        <f ca="1">IFERROR(_xll.qlSmileSectionVolatility($X40,$N40+CE$4%%)-$H40,CD40)</f>
        <v>0</v>
      </c>
      <c r="CF40" s="324">
        <f ca="1">IFERROR(_xll.qlSmileSectionVolatility($X40,$N40+CF$4%%)-$H40,AS40)</f>
        <v>0</v>
      </c>
      <c r="CG40" s="324">
        <f ca="1">IFERROR(_xll.qlSmileSectionVolatility($X40,$N40+CG$4%%)-$H40,CF40)</f>
        <v>0</v>
      </c>
      <c r="CH40" s="324">
        <f ca="1">IFERROR(_xll.qlSmileSectionVolatility($X40,$N40+CH$4%%)-$H40,AU40)</f>
        <v>0</v>
      </c>
      <c r="CI40" s="324">
        <f ca="1">IFERROR(_xll.qlSmileSectionVolatility($X40,$N40+CI$4%%)-$H40,CH40)</f>
        <v>0</v>
      </c>
      <c r="CJ40" s="324">
        <f ca="1">IFERROR(_xll.qlSmileSectionVolatility($X40,$N40+CJ$4%%)-$H40,AW40)</f>
        <v>0</v>
      </c>
      <c r="CK40" s="324">
        <f ca="1">IFERROR(_xll.qlSmileSectionVolatility($X40,$N40+CK$4%%)-$H40,CJ40)</f>
        <v>0</v>
      </c>
      <c r="CL40" s="324">
        <f ca="1">IFERROR(_xll.qlSmileSectionVolatility($X40,$N40+CL$4%%)-$H40,AY40)</f>
        <v>0</v>
      </c>
      <c r="CM40" s="324">
        <f ca="1">IFERROR(_xll.qlSmileSectionVolatility($X40,$N40+CM$4%%)-$H40,CL40)</f>
        <v>0</v>
      </c>
      <c r="CN40" s="324">
        <f ca="1">IFERROR(_xll.qlSmileSectionVolatility($X40,$N40+CN$4%%)-$H40,BA40)</f>
        <v>0</v>
      </c>
      <c r="CO40" s="324">
        <f ca="1">IFERROR(_xll.qlSmileSectionVolatility($X40,$N40+CO$4%%)-$H40,CN40)</f>
        <v>0</v>
      </c>
      <c r="CP40" s="324">
        <f ca="1">IFERROR(_xll.qlSmileSectionVolatility($X40,$N40+CP$4%%)-$H40,BC40)</f>
        <v>0</v>
      </c>
      <c r="CQ40" s="324">
        <f ca="1">IFERROR(_xll.qlSmileSectionVolatility($X40,$N40+CQ$4%%)-$H40,CP40)</f>
        <v>0</v>
      </c>
      <c r="CR40" s="324">
        <f ca="1">IFERROR(_xll.qlSmileSectionVolatility($X40,$N40+CR$4%%)-$H40,BE40)</f>
        <v>0</v>
      </c>
      <c r="CS40" s="324">
        <f ca="1">IFERROR(_xll.qlSmileSectionVolatility($X40,$N40+CS$4%%)-$H40,CR40)</f>
        <v>0</v>
      </c>
      <c r="CT40" s="324">
        <f ca="1">IFERROR(_xll.qlSmileSectionVolatility($X40,$N40+CT$4%%)-$H40,BG40)</f>
        <v>0</v>
      </c>
      <c r="CU40" s="324">
        <f ca="1">IFERROR(_xll.qlSmileSectionVolatility($X40,$N40+CU$4%%)-$H40,CT40)</f>
        <v>0</v>
      </c>
      <c r="CV40" s="324">
        <f ca="1">IFERROR(_xll.qlSmileSectionVolatility($X40,$N40+CV$4%%)-$H40,BI40)</f>
        <v>0</v>
      </c>
      <c r="CW40" s="324">
        <f ca="1">IFERROR(_xll.qlSmileSectionVolatility($X40,$N40+CW$4%%)-$H40,CV40)</f>
        <v>0</v>
      </c>
      <c r="CX40" s="324">
        <f ca="1">IFERROR(_xll.qlSmileSectionVolatility($X40,$N40+CX$4%%)-$H40,BK40)</f>
        <v>0</v>
      </c>
      <c r="CY40" s="324">
        <f ca="1">IFERROR(_xll.qlSmileSectionVolatility($X40,$N40+CY$4%%)-$H40,CX40)</f>
        <v>0</v>
      </c>
      <c r="CZ40" s="324">
        <f ca="1">IFERROR(_xll.qlSmileSectionVolatility($X40,$N40+CZ$4%%)-$H40,BM40)</f>
        <v>0</v>
      </c>
      <c r="DA40" s="324">
        <f ca="1">IFERROR(_xll.qlSmileSectionVolatility($X40,$N40+DA$4%%)-$H40,CZ40)</f>
        <v>0</v>
      </c>
      <c r="DB40" s="324">
        <f ca="1">IFERROR(_xll.qlSmileSectionVolatility($X40,$N40+DB$4%%)-$H40,BO40)</f>
        <v>0</v>
      </c>
      <c r="DC40" s="324">
        <f ca="1">IFERROR(_xll.qlSmileSectionVolatility($X40,$N40+DC$4%%)-$H40,DB40)</f>
        <v>0</v>
      </c>
      <c r="DD40" s="324">
        <f ca="1">IFERROR(_xll.qlSmileSectionVolatility($X40,$N40+DD$4%%)-$H40,BQ40)</f>
        <v>0</v>
      </c>
      <c r="DE40" s="335" t="e">
        <f ca="1">IFERROR(_xll.qlSmileSectionVolatility($X40,$N40+DE$4%%)-$H40,#REF!)</f>
        <v>#REF!</v>
      </c>
    </row>
    <row r="41" spans="2:109">
      <c r="B41" s="277" t="s">
        <v>44</v>
      </c>
      <c r="C41" s="278" t="s">
        <v>42</v>
      </c>
      <c r="D41" s="282" t="str">
        <f ca="1">IFERROR(VLOOKUP("EUR FWD PREM"&amp;D$4&amp;" "&amp;$B41&amp;$C41,SwaptionVolCalculation!$F:$AR,38,FALSE),"")</f>
        <v/>
      </c>
      <c r="E41" s="283" t="str">
        <f ca="1">IFERROR(VLOOKUP("EUR FWD PREM"&amp;E$4&amp;" "&amp;$B41&amp;$C41,SwaptionVolCalculation!$F:$AR,38,FALSE),"")</f>
        <v/>
      </c>
      <c r="F41" s="283" t="str">
        <f ca="1">IFERROR(VLOOKUP("EUR FWD PREM"&amp;F$4&amp;" "&amp;$B41&amp;$C41,SwaptionVolCalculation!$F:$AR,38,FALSE),"")</f>
        <v/>
      </c>
      <c r="G41" s="283" t="str">
        <f ca="1">IFERROR(VLOOKUP("EUR FWD PREM"&amp;G$4&amp;" "&amp;$B41&amp;$C41,SwaptionVolCalculation!$F:$AR,38,FALSE),"")</f>
        <v/>
      </c>
      <c r="H41" s="283" t="str">
        <f ca="1">IFERROR(VLOOKUP($B41&amp;$C41,SwaptionVolCalculation!$F:$AR,38,FALSE),"")</f>
        <v/>
      </c>
      <c r="I41" s="283" t="str">
        <f ca="1">IFERROR(VLOOKUP("EUR FWD PREM "&amp;I$4&amp;" "&amp;$B41&amp;$C41,SwaptionVolCalculation!$F:$AR,38,FALSE),"")</f>
        <v/>
      </c>
      <c r="J41" s="283" t="str">
        <f ca="1">IFERROR(VLOOKUP("EUR FWD PREM "&amp;J$4&amp;" "&amp;$B41&amp;$C41,SwaptionVolCalculation!$F:$AR,38,FALSE),"")</f>
        <v/>
      </c>
      <c r="K41" s="283" t="str">
        <f ca="1">IFERROR(VLOOKUP("EUR FWD PREM "&amp;K$4&amp;" "&amp;$B41&amp;$C41,SwaptionVolCalculation!$F:$AR,38,FALSE),"")</f>
        <v/>
      </c>
      <c r="L41" s="284" t="str">
        <f ca="1">IFERROR(VLOOKUP("EUR FWD PREM "&amp;L$4&amp;" "&amp;$B41&amp;$C41,SwaptionVolCalculation!$F:$AR,38,FALSE),"")</f>
        <v/>
      </c>
      <c r="M41" s="294">
        <f ca="1">IFERROR(VLOOKUP($B41&amp;$C41,SwaptionVolCalculation!$F:$AR,6,FALSE),"")</f>
        <v>44103</v>
      </c>
      <c r="N41" s="289" t="str">
        <f ca="1">IFERROR(VLOOKUP($B41&amp;$C41,SwaptionVolCalculation!$F:$AR,26,FALSE),"")</f>
        <v/>
      </c>
      <c r="O41" s="314">
        <v>9.5908396565777959E-2</v>
      </c>
      <c r="P41" s="297">
        <v>0.7</v>
      </c>
      <c r="Q41" s="296">
        <v>0.29608791012513158</v>
      </c>
      <c r="R41" s="296">
        <v>-0.18531081929576229</v>
      </c>
      <c r="S41" s="315" t="b">
        <v>0</v>
      </c>
      <c r="T41" s="315" t="b">
        <v>1</v>
      </c>
      <c r="U41" s="315" t="b">
        <v>0</v>
      </c>
      <c r="V41" s="315" t="b">
        <v>0</v>
      </c>
      <c r="W41" s="317">
        <v>0.01</v>
      </c>
      <c r="X41" s="327" t="e">
        <f t="array" aca="1" ref="X41" ca="1">_xll.qlSabrInterpolatedSmileSection(,M41,N41,shrinkTable(E$4:K$4,E41:K41,TRUE)%%,TRUE,H41,shrinkTable(E$4:K$4,E41:K41,FALSE)-H41,O41,P41,Q41,R41,S41,T41,U41,V41,,,,,W41,TRUE)</f>
        <v>#VALUE!</v>
      </c>
      <c r="Y41" s="328" t="e">
        <f ca="1">_xll.qlSabrInterpolatedSmileSectionAlpha(X41)</f>
        <v>#VALUE!</v>
      </c>
      <c r="Z41" s="328" t="e">
        <f ca="1">_xll.qlSabrInterpolatedSmileSectionBeta(X41)</f>
        <v>#VALUE!</v>
      </c>
      <c r="AA41" s="328" t="e">
        <f ca="1">_xll.qlSabrInterpolatedSmileSectionNu(X41)</f>
        <v>#VALUE!</v>
      </c>
      <c r="AB41" s="328" t="e">
        <f ca="1">_xll.qlSabrInterpolatedSmileSectionRho(X41)</f>
        <v>#VALUE!</v>
      </c>
      <c r="AC41" s="329" t="e">
        <f ca="1">_xll.qlSabrInterpolatedSmileSectionError(X41)</f>
        <v>#VALUE!</v>
      </c>
      <c r="AD41" s="330" t="e">
        <f ca="1">_xll.qlSabrInterpolatedSmileSectionMaxError(X41)</f>
        <v>#VALUE!</v>
      </c>
      <c r="AE41" s="327">
        <f ca="1">IFERROR(_xll.qlSmileSectionVolatility($X41,$N41+AE$4%%)-$H41,BO41)</f>
        <v>0</v>
      </c>
      <c r="AF41" s="328">
        <f ca="1">IFERROR(_xll.qlSmileSectionVolatility($X41,$N41+AF$4%%)-$H41,AG41)</f>
        <v>0</v>
      </c>
      <c r="AG41" s="328">
        <f ca="1">IFERROR(_xll.qlSmileSectionVolatility($X41,$N41+AG$4%%)-$H41,AH41)</f>
        <v>0</v>
      </c>
      <c r="AH41" s="328">
        <f ca="1">IFERROR(_xll.qlSmileSectionVolatility($X41,$N41+AH$4%%)-$H41,AI41)</f>
        <v>0</v>
      </c>
      <c r="AI41" s="328">
        <f ca="1">IFERROR(_xll.qlSmileSectionVolatility($X41,$N41+AI$4%%)-$H41,AJ41)</f>
        <v>0</v>
      </c>
      <c r="AJ41" s="328">
        <f ca="1">IFERROR(_xll.qlSmileSectionVolatility($X41,$N41+AJ$4%%)-$H41,AK41)</f>
        <v>0</v>
      </c>
      <c r="AK41" s="328">
        <f ca="1">IFERROR(_xll.qlSmileSectionVolatility($X41,$N41+AK$4%%)-$H41,AL41)</f>
        <v>0</v>
      </c>
      <c r="AL41" s="328">
        <f ca="1">IFERROR(_xll.qlSmileSectionVolatility($X41,$N41+AL$4%%)-$H41,AM41)</f>
        <v>0</v>
      </c>
      <c r="AM41" s="328">
        <f ca="1">IFERROR(_xll.qlSmileSectionVolatility($X41,$N41+AM$4%%)-$H41,AN41)</f>
        <v>0</v>
      </c>
      <c r="AN41" s="328">
        <f ca="1">IFERROR(_xll.qlSmileSectionVolatility($X41,$N41+AN$4%%)-$H41,AO41)</f>
        <v>0</v>
      </c>
      <c r="AO41" s="328">
        <f ca="1">IFERROR(_xll.qlSmileSectionVolatility($X41,$N41+AO$4%%)-$H41,AP41)</f>
        <v>0</v>
      </c>
      <c r="AP41" s="328">
        <f ca="1">IFERROR(_xll.qlSmileSectionVolatility($X41,$N41+AP$4%%)-$H41,AQ41)</f>
        <v>0</v>
      </c>
      <c r="AQ41" s="328">
        <f ca="1">IFERROR(_xll.qlSmileSectionVolatility($X41,$N41+AQ$4%%)-$H41,AR41)</f>
        <v>0</v>
      </c>
      <c r="AR41" s="328">
        <f ca="1">IFERROR(_xll.qlSmileSectionVolatility($X41,$N41+AR$4%%)-$H41,AS41)</f>
        <v>0</v>
      </c>
      <c r="AS41" s="328">
        <f ca="1">IFERROR(_xll.qlSmileSectionVolatility($X41,$N41+AS$4%%)-$H41,AT41)</f>
        <v>0</v>
      </c>
      <c r="AT41" s="328">
        <f ca="1">IFERROR(_xll.qlSmileSectionVolatility($X41,$N41+AT$4%%)-$H41,AU41)</f>
        <v>0</v>
      </c>
      <c r="AU41" s="328">
        <f ca="1">IFERROR(_xll.qlSmileSectionVolatility($X41,$N41+AU$4%%)-$H41,AV41)</f>
        <v>0</v>
      </c>
      <c r="AV41" s="328">
        <f ca="1">IFERROR(_xll.qlSmileSectionVolatility($X41,$N41+AV$4%%)-$H41,AW41)</f>
        <v>0</v>
      </c>
      <c r="AW41" s="328">
        <f ca="1">IFERROR(_xll.qlSmileSectionVolatility($X41,$N41+AW$4%%)-$H41,AX41)</f>
        <v>0</v>
      </c>
      <c r="AX41" s="328">
        <f ca="1">IFERROR(_xll.qlSmileSectionVolatility($X41,$N41+AX$4%%)-$H41,AY41)</f>
        <v>0</v>
      </c>
      <c r="AY41" s="328">
        <f ca="1">IFERROR(_xll.qlSmileSectionVolatility($X41,$N41+AY$4%%)-$H41,AZ41)</f>
        <v>0</v>
      </c>
      <c r="AZ41" s="328">
        <f ca="1">IFERROR(_xll.qlSmileSectionVolatility($X41,$N41+AZ$4%%)-$H41,BA41)</f>
        <v>0</v>
      </c>
      <c r="BA41" s="328">
        <f ca="1">IFERROR(_xll.qlSmileSectionVolatility($X41,$N41+BA$4%%)-$H41,BB41)</f>
        <v>0</v>
      </c>
      <c r="BB41" s="328">
        <f ca="1">IFERROR(_xll.qlSmileSectionVolatility($X41,$N41+BB$4%%)-$H41,BC41)</f>
        <v>0</v>
      </c>
      <c r="BC41" s="328">
        <f ca="1">IFERROR(_xll.qlSmileSectionVolatility($X41,$N41+BC$4%%)-$H41,BD41)</f>
        <v>0</v>
      </c>
      <c r="BD41" s="328">
        <f ca="1">IFERROR(_xll.qlSmileSectionVolatility($X41,$N41+BD$4%%)-$H41,BE41)</f>
        <v>0</v>
      </c>
      <c r="BE41" s="328">
        <f ca="1">IFERROR(_xll.qlSmileSectionVolatility($X41,$N41+BE$4%%)-$H41,BF41)</f>
        <v>0</v>
      </c>
      <c r="BF41" s="328">
        <f ca="1">IFERROR(_xll.qlSmileSectionVolatility($X41,$N41+BF$4%%)-$H41,BG41)</f>
        <v>0</v>
      </c>
      <c r="BG41" s="328">
        <f ca="1">IFERROR(_xll.qlSmileSectionVolatility($X41,$N41+BG$4%%)-$H41,BH41)</f>
        <v>0</v>
      </c>
      <c r="BH41" s="328">
        <f ca="1">IFERROR(_xll.qlSmileSectionVolatility($X41,$N41+BH$4%%)-$H41,BI41)</f>
        <v>0</v>
      </c>
      <c r="BI41" s="328">
        <f ca="1">IFERROR(_xll.qlSmileSectionVolatility($X41,$N41+BI$4%%)-$H41,BJ41)</f>
        <v>0</v>
      </c>
      <c r="BJ41" s="328">
        <f ca="1">IFERROR(_xll.qlSmileSectionVolatility($X41,$N41+BJ$4%%)-$H41,BK41)</f>
        <v>0</v>
      </c>
      <c r="BK41" s="328">
        <f ca="1">IFERROR(_xll.qlSmileSectionVolatility($X41,$N41+BK$4%%)-$H41,BL41)</f>
        <v>0</v>
      </c>
      <c r="BL41" s="328">
        <f ca="1">IFERROR(_xll.qlSmileSectionVolatility($X41,$N41+BL$4%%)-$H41,BM41)</f>
        <v>0</v>
      </c>
      <c r="BM41" s="328">
        <f ca="1">IFERROR(_xll.qlSmileSectionVolatility($X41,$N41+BM$4%%)-$H41,BN41)</f>
        <v>0</v>
      </c>
      <c r="BN41" s="328">
        <f ca="1">IFERROR(_xll.qlSmileSectionVolatility($X41,$N41+BN$4%%)-$H41,BO41)</f>
        <v>0</v>
      </c>
      <c r="BO41" s="328">
        <f ca="1">IFERROR(_xll.qlSmileSectionVolatility($X41,$N41+BO$4%%)-$H41,BP41)</f>
        <v>0</v>
      </c>
      <c r="BP41" s="328">
        <f ca="1">IFERROR(_xll.qlSmileSectionVolatility($X41,$N41+BP$4%%)-$H41,BQ41)</f>
        <v>0</v>
      </c>
      <c r="BQ41" s="336">
        <f ca="1">IFERROR(_xll.qlSmileSectionVolatility($X41,$N41+BQ$4%%)-$H41,BR41)</f>
        <v>0</v>
      </c>
      <c r="BR41" s="296">
        <v>0</v>
      </c>
      <c r="BS41" s="327">
        <f ca="1">IFERROR(_xll.qlSmileSectionVolatility($X41,$N41+BS$4%%)-$H41,BR41)</f>
        <v>0</v>
      </c>
      <c r="BT41" s="328">
        <f ca="1">IFERROR(_xll.qlSmileSectionVolatility($X41,$N41+BT$4%%)-$H41,AG41)</f>
        <v>0</v>
      </c>
      <c r="BU41" s="328">
        <f ca="1">IFERROR(_xll.qlSmileSectionVolatility($X41,$N41+BU$4%%)-$H41,BT41)</f>
        <v>0</v>
      </c>
      <c r="BV41" s="328">
        <f ca="1">IFERROR(_xll.qlSmileSectionVolatility($X41,$N41+BV$4%%)-$H41,AI41)</f>
        <v>0</v>
      </c>
      <c r="BW41" s="328">
        <f ca="1">IFERROR(_xll.qlSmileSectionVolatility($X41,$N41+BW$4%%)-$H41,BV41)</f>
        <v>0</v>
      </c>
      <c r="BX41" s="328">
        <f ca="1">IFERROR(_xll.qlSmileSectionVolatility($X41,$N41+BX$4%%)-$H41,AK41)</f>
        <v>0</v>
      </c>
      <c r="BY41" s="328">
        <f ca="1">IFERROR(_xll.qlSmileSectionVolatility($X41,$N41+BY$4%%)-$H41,BX41)</f>
        <v>0</v>
      </c>
      <c r="BZ41" s="328">
        <f ca="1">IFERROR(_xll.qlSmileSectionVolatility($X41,$N41+BZ$4%%)-$H41,AM41)</f>
        <v>0</v>
      </c>
      <c r="CA41" s="328">
        <f ca="1">IFERROR(_xll.qlSmileSectionVolatility($X41,$N41+CA$4%%)-$H41,BZ41)</f>
        <v>0</v>
      </c>
      <c r="CB41" s="328">
        <f ca="1">IFERROR(_xll.qlSmileSectionVolatility($X41,$N41+CB$4%%)-$H41,AO41)</f>
        <v>0</v>
      </c>
      <c r="CC41" s="328">
        <f ca="1">IFERROR(_xll.qlSmileSectionVolatility($X41,$N41+CC$4%%)-$H41,CB41)</f>
        <v>0</v>
      </c>
      <c r="CD41" s="328">
        <f ca="1">IFERROR(_xll.qlSmileSectionVolatility($X41,$N41+CD$4%%)-$H41,AQ41)</f>
        <v>0</v>
      </c>
      <c r="CE41" s="328">
        <f ca="1">IFERROR(_xll.qlSmileSectionVolatility($X41,$N41+CE$4%%)-$H41,CD41)</f>
        <v>0</v>
      </c>
      <c r="CF41" s="328">
        <f ca="1">IFERROR(_xll.qlSmileSectionVolatility($X41,$N41+CF$4%%)-$H41,AS41)</f>
        <v>0</v>
      </c>
      <c r="CG41" s="328">
        <f ca="1">IFERROR(_xll.qlSmileSectionVolatility($X41,$N41+CG$4%%)-$H41,CF41)</f>
        <v>0</v>
      </c>
      <c r="CH41" s="328">
        <f ca="1">IFERROR(_xll.qlSmileSectionVolatility($X41,$N41+CH$4%%)-$H41,AU41)</f>
        <v>0</v>
      </c>
      <c r="CI41" s="328">
        <f ca="1">IFERROR(_xll.qlSmileSectionVolatility($X41,$N41+CI$4%%)-$H41,CH41)</f>
        <v>0</v>
      </c>
      <c r="CJ41" s="328">
        <f ca="1">IFERROR(_xll.qlSmileSectionVolatility($X41,$N41+CJ$4%%)-$H41,AW41)</f>
        <v>0</v>
      </c>
      <c r="CK41" s="328">
        <f ca="1">IFERROR(_xll.qlSmileSectionVolatility($X41,$N41+CK$4%%)-$H41,CJ41)</f>
        <v>0</v>
      </c>
      <c r="CL41" s="328">
        <f ca="1">IFERROR(_xll.qlSmileSectionVolatility($X41,$N41+CL$4%%)-$H41,AY41)</f>
        <v>0</v>
      </c>
      <c r="CM41" s="328">
        <f ca="1">IFERROR(_xll.qlSmileSectionVolatility($X41,$N41+CM$4%%)-$H41,CL41)</f>
        <v>0</v>
      </c>
      <c r="CN41" s="328">
        <f ca="1">IFERROR(_xll.qlSmileSectionVolatility($X41,$N41+CN$4%%)-$H41,BA41)</f>
        <v>0</v>
      </c>
      <c r="CO41" s="328">
        <f ca="1">IFERROR(_xll.qlSmileSectionVolatility($X41,$N41+CO$4%%)-$H41,CN41)</f>
        <v>0</v>
      </c>
      <c r="CP41" s="328">
        <f ca="1">IFERROR(_xll.qlSmileSectionVolatility($X41,$N41+CP$4%%)-$H41,BC41)</f>
        <v>0</v>
      </c>
      <c r="CQ41" s="328">
        <f ca="1">IFERROR(_xll.qlSmileSectionVolatility($X41,$N41+CQ$4%%)-$H41,CP41)</f>
        <v>0</v>
      </c>
      <c r="CR41" s="328">
        <f ca="1">IFERROR(_xll.qlSmileSectionVolatility($X41,$N41+CR$4%%)-$H41,BE41)</f>
        <v>0</v>
      </c>
      <c r="CS41" s="328">
        <f ca="1">IFERROR(_xll.qlSmileSectionVolatility($X41,$N41+CS$4%%)-$H41,CR41)</f>
        <v>0</v>
      </c>
      <c r="CT41" s="328">
        <f ca="1">IFERROR(_xll.qlSmileSectionVolatility($X41,$N41+CT$4%%)-$H41,BG41)</f>
        <v>0</v>
      </c>
      <c r="CU41" s="328">
        <f ca="1">IFERROR(_xll.qlSmileSectionVolatility($X41,$N41+CU$4%%)-$H41,CT41)</f>
        <v>0</v>
      </c>
      <c r="CV41" s="328">
        <f ca="1">IFERROR(_xll.qlSmileSectionVolatility($X41,$N41+CV$4%%)-$H41,BI41)</f>
        <v>0</v>
      </c>
      <c r="CW41" s="328">
        <f ca="1">IFERROR(_xll.qlSmileSectionVolatility($X41,$N41+CW$4%%)-$H41,CV41)</f>
        <v>0</v>
      </c>
      <c r="CX41" s="328">
        <f ca="1">IFERROR(_xll.qlSmileSectionVolatility($X41,$N41+CX$4%%)-$H41,BK41)</f>
        <v>0</v>
      </c>
      <c r="CY41" s="328">
        <f ca="1">IFERROR(_xll.qlSmileSectionVolatility($X41,$N41+CY$4%%)-$H41,CX41)</f>
        <v>0</v>
      </c>
      <c r="CZ41" s="328">
        <f ca="1">IFERROR(_xll.qlSmileSectionVolatility($X41,$N41+CZ$4%%)-$H41,BM41)</f>
        <v>0</v>
      </c>
      <c r="DA41" s="328">
        <f ca="1">IFERROR(_xll.qlSmileSectionVolatility($X41,$N41+DA$4%%)-$H41,CZ41)</f>
        <v>0</v>
      </c>
      <c r="DB41" s="328">
        <f ca="1">IFERROR(_xll.qlSmileSectionVolatility($X41,$N41+DB$4%%)-$H41,BO41)</f>
        <v>0</v>
      </c>
      <c r="DC41" s="328">
        <f ca="1">IFERROR(_xll.qlSmileSectionVolatility($X41,$N41+DC$4%%)-$H41,DB41)</f>
        <v>0</v>
      </c>
      <c r="DD41" s="328">
        <f ca="1">IFERROR(_xll.qlSmileSectionVolatility($X41,$N41+DD$4%%)-$H41,BQ41)</f>
        <v>0</v>
      </c>
      <c r="DE41" s="336" t="e">
        <f ca="1">IFERROR(_xll.qlSmileSectionVolatility($X41,$N41+DE$4%%)-$H41,#REF!)</f>
        <v>#REF!</v>
      </c>
    </row>
    <row r="42" spans="2:109">
      <c r="B42" s="277" t="s">
        <v>44</v>
      </c>
      <c r="C42" s="278" t="s">
        <v>44</v>
      </c>
      <c r="D42" s="282" t="str">
        <f ca="1">IFERROR(VLOOKUP("EUR FWD PREM"&amp;D$4&amp;" "&amp;$B42&amp;$C42,SwaptionVolCalculation!$F:$AR,38,FALSE),"")</f>
        <v/>
      </c>
      <c r="E42" s="283" t="str">
        <f ca="1">IFERROR(VLOOKUP("EUR FWD PREM"&amp;E$4&amp;" "&amp;$B42&amp;$C42,SwaptionVolCalculation!$F:$AR,38,FALSE),"")</f>
        <v/>
      </c>
      <c r="F42" s="283" t="str">
        <f ca="1">IFERROR(VLOOKUP("EUR FWD PREM"&amp;F$4&amp;" "&amp;$B42&amp;$C42,SwaptionVolCalculation!$F:$AR,38,FALSE),"")</f>
        <v/>
      </c>
      <c r="G42" s="283" t="str">
        <f ca="1">IFERROR(VLOOKUP("EUR FWD PREM"&amp;G$4&amp;" "&amp;$B42&amp;$C42,SwaptionVolCalculation!$F:$AR,38,FALSE),"")</f>
        <v/>
      </c>
      <c r="H42" s="283" t="str">
        <f ca="1">IFERROR(VLOOKUP($B42&amp;$C42,SwaptionVolCalculation!$F:$AR,38,FALSE),"")</f>
        <v/>
      </c>
      <c r="I42" s="283" t="str">
        <f ca="1">IFERROR(VLOOKUP("EUR FWD PREM "&amp;I$4&amp;" "&amp;$B42&amp;$C42,SwaptionVolCalculation!$F:$AR,38,FALSE),"")</f>
        <v/>
      </c>
      <c r="J42" s="283" t="str">
        <f ca="1">IFERROR(VLOOKUP("EUR FWD PREM "&amp;J$4&amp;" "&amp;$B42&amp;$C42,SwaptionVolCalculation!$F:$AR,38,FALSE),"")</f>
        <v/>
      </c>
      <c r="K42" s="283" t="str">
        <f ca="1">IFERROR(VLOOKUP("EUR FWD PREM "&amp;K$4&amp;" "&amp;$B42&amp;$C42,SwaptionVolCalculation!$F:$AR,38,FALSE),"")</f>
        <v/>
      </c>
      <c r="L42" s="284" t="str">
        <f ca="1">IFERROR(VLOOKUP("EUR FWD PREM "&amp;L$4&amp;" "&amp;$B42&amp;$C42,SwaptionVolCalculation!$F:$AR,38,FALSE),"")</f>
        <v/>
      </c>
      <c r="M42" s="294">
        <f ca="1">IFERROR(VLOOKUP($B42&amp;$C42,SwaptionVolCalculation!$F:$AR,6,FALSE),"")</f>
        <v>44103</v>
      </c>
      <c r="N42" s="289" t="str">
        <f ca="1">IFERROR(VLOOKUP($B42&amp;$C42,SwaptionVolCalculation!$F:$AR,26,FALSE),"")</f>
        <v/>
      </c>
      <c r="O42" s="314">
        <v>9.0916877308633987E-2</v>
      </c>
      <c r="P42" s="297">
        <v>0.7</v>
      </c>
      <c r="Q42" s="296">
        <v>0.29583027213293556</v>
      </c>
      <c r="R42" s="296">
        <v>-0.30735542483566702</v>
      </c>
      <c r="S42" s="315" t="b">
        <v>0</v>
      </c>
      <c r="T42" s="315" t="b">
        <v>1</v>
      </c>
      <c r="U42" s="315" t="b">
        <v>0</v>
      </c>
      <c r="V42" s="315" t="b">
        <v>0</v>
      </c>
      <c r="W42" s="317">
        <v>0.01</v>
      </c>
      <c r="X42" s="327" t="e">
        <f t="array" aca="1" ref="X42" ca="1">_xll.qlSabrInterpolatedSmileSection(,M42,N42,shrinkTable(E$4:K$4,E42:K42,TRUE)%%,TRUE,H42,shrinkTable(E$4:K$4,E42:K42,FALSE)-H42,O42,P42,Q42,R42,S42,T42,U42,V42,,,,,W42,TRUE)</f>
        <v>#VALUE!</v>
      </c>
      <c r="Y42" s="328" t="e">
        <f ca="1">_xll.qlSabrInterpolatedSmileSectionAlpha(X42)</f>
        <v>#VALUE!</v>
      </c>
      <c r="Z42" s="328" t="e">
        <f ca="1">_xll.qlSabrInterpolatedSmileSectionBeta(X42)</f>
        <v>#VALUE!</v>
      </c>
      <c r="AA42" s="328" t="e">
        <f ca="1">_xll.qlSabrInterpolatedSmileSectionNu(X42)</f>
        <v>#VALUE!</v>
      </c>
      <c r="AB42" s="328" t="e">
        <f ca="1">_xll.qlSabrInterpolatedSmileSectionRho(X42)</f>
        <v>#VALUE!</v>
      </c>
      <c r="AC42" s="329" t="e">
        <f ca="1">_xll.qlSabrInterpolatedSmileSectionError(X42)</f>
        <v>#VALUE!</v>
      </c>
      <c r="AD42" s="330" t="e">
        <f ca="1">_xll.qlSabrInterpolatedSmileSectionMaxError(X42)</f>
        <v>#VALUE!</v>
      </c>
      <c r="AE42" s="327">
        <f ca="1">IFERROR(_xll.qlSmileSectionVolatility($X42,$N42+AE$4%%)-$H42,BO42)</f>
        <v>0</v>
      </c>
      <c r="AF42" s="328">
        <f ca="1">IFERROR(_xll.qlSmileSectionVolatility($X42,$N42+AF$4%%)-$H42,AG42)</f>
        <v>0</v>
      </c>
      <c r="AG42" s="328">
        <f ca="1">IFERROR(_xll.qlSmileSectionVolatility($X42,$N42+AG$4%%)-$H42,AH42)</f>
        <v>0</v>
      </c>
      <c r="AH42" s="328">
        <f ca="1">IFERROR(_xll.qlSmileSectionVolatility($X42,$N42+AH$4%%)-$H42,AI42)</f>
        <v>0</v>
      </c>
      <c r="AI42" s="328">
        <f ca="1">IFERROR(_xll.qlSmileSectionVolatility($X42,$N42+AI$4%%)-$H42,AJ42)</f>
        <v>0</v>
      </c>
      <c r="AJ42" s="328">
        <f ca="1">IFERROR(_xll.qlSmileSectionVolatility($X42,$N42+AJ$4%%)-$H42,AK42)</f>
        <v>0</v>
      </c>
      <c r="AK42" s="328">
        <f ca="1">IFERROR(_xll.qlSmileSectionVolatility($X42,$N42+AK$4%%)-$H42,AL42)</f>
        <v>0</v>
      </c>
      <c r="AL42" s="328">
        <f ca="1">IFERROR(_xll.qlSmileSectionVolatility($X42,$N42+AL$4%%)-$H42,AM42)</f>
        <v>0</v>
      </c>
      <c r="AM42" s="328">
        <f ca="1">IFERROR(_xll.qlSmileSectionVolatility($X42,$N42+AM$4%%)-$H42,AN42)</f>
        <v>0</v>
      </c>
      <c r="AN42" s="328">
        <f ca="1">IFERROR(_xll.qlSmileSectionVolatility($X42,$N42+AN$4%%)-$H42,AO42)</f>
        <v>0</v>
      </c>
      <c r="AO42" s="328">
        <f ca="1">IFERROR(_xll.qlSmileSectionVolatility($X42,$N42+AO$4%%)-$H42,AP42)</f>
        <v>0</v>
      </c>
      <c r="AP42" s="328">
        <f ca="1">IFERROR(_xll.qlSmileSectionVolatility($X42,$N42+AP$4%%)-$H42,AQ42)</f>
        <v>0</v>
      </c>
      <c r="AQ42" s="328">
        <f ca="1">IFERROR(_xll.qlSmileSectionVolatility($X42,$N42+AQ$4%%)-$H42,AR42)</f>
        <v>0</v>
      </c>
      <c r="AR42" s="328">
        <f ca="1">IFERROR(_xll.qlSmileSectionVolatility($X42,$N42+AR$4%%)-$H42,AS42)</f>
        <v>0</v>
      </c>
      <c r="AS42" s="328">
        <f ca="1">IFERROR(_xll.qlSmileSectionVolatility($X42,$N42+AS$4%%)-$H42,AT42)</f>
        <v>0</v>
      </c>
      <c r="AT42" s="328">
        <f ca="1">IFERROR(_xll.qlSmileSectionVolatility($X42,$N42+AT$4%%)-$H42,AU42)</f>
        <v>0</v>
      </c>
      <c r="AU42" s="328">
        <f ca="1">IFERROR(_xll.qlSmileSectionVolatility($X42,$N42+AU$4%%)-$H42,AV42)</f>
        <v>0</v>
      </c>
      <c r="AV42" s="328">
        <f ca="1">IFERROR(_xll.qlSmileSectionVolatility($X42,$N42+AV$4%%)-$H42,AW42)</f>
        <v>0</v>
      </c>
      <c r="AW42" s="328">
        <f ca="1">IFERROR(_xll.qlSmileSectionVolatility($X42,$N42+AW$4%%)-$H42,AX42)</f>
        <v>0</v>
      </c>
      <c r="AX42" s="328">
        <f ca="1">IFERROR(_xll.qlSmileSectionVolatility($X42,$N42+AX$4%%)-$H42,AY42)</f>
        <v>0</v>
      </c>
      <c r="AY42" s="328">
        <f ca="1">IFERROR(_xll.qlSmileSectionVolatility($X42,$N42+AY$4%%)-$H42,AZ42)</f>
        <v>0</v>
      </c>
      <c r="AZ42" s="328">
        <f ca="1">IFERROR(_xll.qlSmileSectionVolatility($X42,$N42+AZ$4%%)-$H42,BA42)</f>
        <v>0</v>
      </c>
      <c r="BA42" s="328">
        <f ca="1">IFERROR(_xll.qlSmileSectionVolatility($X42,$N42+BA$4%%)-$H42,BB42)</f>
        <v>0</v>
      </c>
      <c r="BB42" s="328">
        <f ca="1">IFERROR(_xll.qlSmileSectionVolatility($X42,$N42+BB$4%%)-$H42,BC42)</f>
        <v>0</v>
      </c>
      <c r="BC42" s="328">
        <f ca="1">IFERROR(_xll.qlSmileSectionVolatility($X42,$N42+BC$4%%)-$H42,BD42)</f>
        <v>0</v>
      </c>
      <c r="BD42" s="328">
        <f ca="1">IFERROR(_xll.qlSmileSectionVolatility($X42,$N42+BD$4%%)-$H42,BE42)</f>
        <v>0</v>
      </c>
      <c r="BE42" s="328">
        <f ca="1">IFERROR(_xll.qlSmileSectionVolatility($X42,$N42+BE$4%%)-$H42,BF42)</f>
        <v>0</v>
      </c>
      <c r="BF42" s="328">
        <f ca="1">IFERROR(_xll.qlSmileSectionVolatility($X42,$N42+BF$4%%)-$H42,BG42)</f>
        <v>0</v>
      </c>
      <c r="BG42" s="328">
        <f ca="1">IFERROR(_xll.qlSmileSectionVolatility($X42,$N42+BG$4%%)-$H42,BH42)</f>
        <v>0</v>
      </c>
      <c r="BH42" s="328">
        <f ca="1">IFERROR(_xll.qlSmileSectionVolatility($X42,$N42+BH$4%%)-$H42,BI42)</f>
        <v>0</v>
      </c>
      <c r="BI42" s="328">
        <f ca="1">IFERROR(_xll.qlSmileSectionVolatility($X42,$N42+BI$4%%)-$H42,BJ42)</f>
        <v>0</v>
      </c>
      <c r="BJ42" s="328">
        <f ca="1">IFERROR(_xll.qlSmileSectionVolatility($X42,$N42+BJ$4%%)-$H42,BK42)</f>
        <v>0</v>
      </c>
      <c r="BK42" s="328">
        <f ca="1">IFERROR(_xll.qlSmileSectionVolatility($X42,$N42+BK$4%%)-$H42,BL42)</f>
        <v>0</v>
      </c>
      <c r="BL42" s="328">
        <f ca="1">IFERROR(_xll.qlSmileSectionVolatility($X42,$N42+BL$4%%)-$H42,BM42)</f>
        <v>0</v>
      </c>
      <c r="BM42" s="328">
        <f ca="1">IFERROR(_xll.qlSmileSectionVolatility($X42,$N42+BM$4%%)-$H42,BN42)</f>
        <v>0</v>
      </c>
      <c r="BN42" s="328">
        <f ca="1">IFERROR(_xll.qlSmileSectionVolatility($X42,$N42+BN$4%%)-$H42,BO42)</f>
        <v>0</v>
      </c>
      <c r="BO42" s="328">
        <f ca="1">IFERROR(_xll.qlSmileSectionVolatility($X42,$N42+BO$4%%)-$H42,BP42)</f>
        <v>0</v>
      </c>
      <c r="BP42" s="328">
        <f ca="1">IFERROR(_xll.qlSmileSectionVolatility($X42,$N42+BP$4%%)-$H42,BQ42)</f>
        <v>0</v>
      </c>
      <c r="BQ42" s="336">
        <f ca="1">IFERROR(_xll.qlSmileSectionVolatility($X42,$N42+BQ$4%%)-$H42,BR42)</f>
        <v>0</v>
      </c>
      <c r="BR42" s="296">
        <v>0</v>
      </c>
      <c r="BS42" s="327">
        <f ca="1">IFERROR(_xll.qlSmileSectionVolatility($X42,$N42+BS$4%%)-$H42,BR42)</f>
        <v>0</v>
      </c>
      <c r="BT42" s="328">
        <f ca="1">IFERROR(_xll.qlSmileSectionVolatility($X42,$N42+BT$4%%)-$H42,AG42)</f>
        <v>0</v>
      </c>
      <c r="BU42" s="328">
        <f ca="1">IFERROR(_xll.qlSmileSectionVolatility($X42,$N42+BU$4%%)-$H42,BT42)</f>
        <v>0</v>
      </c>
      <c r="BV42" s="328">
        <f ca="1">IFERROR(_xll.qlSmileSectionVolatility($X42,$N42+BV$4%%)-$H42,AI42)</f>
        <v>0</v>
      </c>
      <c r="BW42" s="328">
        <f ca="1">IFERROR(_xll.qlSmileSectionVolatility($X42,$N42+BW$4%%)-$H42,BV42)</f>
        <v>0</v>
      </c>
      <c r="BX42" s="328">
        <f ca="1">IFERROR(_xll.qlSmileSectionVolatility($X42,$N42+BX$4%%)-$H42,AK42)</f>
        <v>0</v>
      </c>
      <c r="BY42" s="328">
        <f ca="1">IFERROR(_xll.qlSmileSectionVolatility($X42,$N42+BY$4%%)-$H42,BX42)</f>
        <v>0</v>
      </c>
      <c r="BZ42" s="328">
        <f ca="1">IFERROR(_xll.qlSmileSectionVolatility($X42,$N42+BZ$4%%)-$H42,AM42)</f>
        <v>0</v>
      </c>
      <c r="CA42" s="328">
        <f ca="1">IFERROR(_xll.qlSmileSectionVolatility($X42,$N42+CA$4%%)-$H42,BZ42)</f>
        <v>0</v>
      </c>
      <c r="CB42" s="328">
        <f ca="1">IFERROR(_xll.qlSmileSectionVolatility($X42,$N42+CB$4%%)-$H42,AO42)</f>
        <v>0</v>
      </c>
      <c r="CC42" s="328">
        <f ca="1">IFERROR(_xll.qlSmileSectionVolatility($X42,$N42+CC$4%%)-$H42,CB42)</f>
        <v>0</v>
      </c>
      <c r="CD42" s="328">
        <f ca="1">IFERROR(_xll.qlSmileSectionVolatility($X42,$N42+CD$4%%)-$H42,AQ42)</f>
        <v>0</v>
      </c>
      <c r="CE42" s="328">
        <f ca="1">IFERROR(_xll.qlSmileSectionVolatility($X42,$N42+CE$4%%)-$H42,CD42)</f>
        <v>0</v>
      </c>
      <c r="CF42" s="328">
        <f ca="1">IFERROR(_xll.qlSmileSectionVolatility($X42,$N42+CF$4%%)-$H42,AS42)</f>
        <v>0</v>
      </c>
      <c r="CG42" s="328">
        <f ca="1">IFERROR(_xll.qlSmileSectionVolatility($X42,$N42+CG$4%%)-$H42,CF42)</f>
        <v>0</v>
      </c>
      <c r="CH42" s="328">
        <f ca="1">IFERROR(_xll.qlSmileSectionVolatility($X42,$N42+CH$4%%)-$H42,AU42)</f>
        <v>0</v>
      </c>
      <c r="CI42" s="328">
        <f ca="1">IFERROR(_xll.qlSmileSectionVolatility($X42,$N42+CI$4%%)-$H42,CH42)</f>
        <v>0</v>
      </c>
      <c r="CJ42" s="328">
        <f ca="1">IFERROR(_xll.qlSmileSectionVolatility($X42,$N42+CJ$4%%)-$H42,AW42)</f>
        <v>0</v>
      </c>
      <c r="CK42" s="328">
        <f ca="1">IFERROR(_xll.qlSmileSectionVolatility($X42,$N42+CK$4%%)-$H42,CJ42)</f>
        <v>0</v>
      </c>
      <c r="CL42" s="328">
        <f ca="1">IFERROR(_xll.qlSmileSectionVolatility($X42,$N42+CL$4%%)-$H42,AY42)</f>
        <v>0</v>
      </c>
      <c r="CM42" s="328">
        <f ca="1">IFERROR(_xll.qlSmileSectionVolatility($X42,$N42+CM$4%%)-$H42,CL42)</f>
        <v>0</v>
      </c>
      <c r="CN42" s="328">
        <f ca="1">IFERROR(_xll.qlSmileSectionVolatility($X42,$N42+CN$4%%)-$H42,BA42)</f>
        <v>0</v>
      </c>
      <c r="CO42" s="328">
        <f ca="1">IFERROR(_xll.qlSmileSectionVolatility($X42,$N42+CO$4%%)-$H42,CN42)</f>
        <v>0</v>
      </c>
      <c r="CP42" s="328">
        <f ca="1">IFERROR(_xll.qlSmileSectionVolatility($X42,$N42+CP$4%%)-$H42,BC42)</f>
        <v>0</v>
      </c>
      <c r="CQ42" s="328">
        <f ca="1">IFERROR(_xll.qlSmileSectionVolatility($X42,$N42+CQ$4%%)-$H42,CP42)</f>
        <v>0</v>
      </c>
      <c r="CR42" s="328">
        <f ca="1">IFERROR(_xll.qlSmileSectionVolatility($X42,$N42+CR$4%%)-$H42,BE42)</f>
        <v>0</v>
      </c>
      <c r="CS42" s="328">
        <f ca="1">IFERROR(_xll.qlSmileSectionVolatility($X42,$N42+CS$4%%)-$H42,CR42)</f>
        <v>0</v>
      </c>
      <c r="CT42" s="328">
        <f ca="1">IFERROR(_xll.qlSmileSectionVolatility($X42,$N42+CT$4%%)-$H42,BG42)</f>
        <v>0</v>
      </c>
      <c r="CU42" s="328">
        <f ca="1">IFERROR(_xll.qlSmileSectionVolatility($X42,$N42+CU$4%%)-$H42,CT42)</f>
        <v>0</v>
      </c>
      <c r="CV42" s="328">
        <f ca="1">IFERROR(_xll.qlSmileSectionVolatility($X42,$N42+CV$4%%)-$H42,BI42)</f>
        <v>0</v>
      </c>
      <c r="CW42" s="328">
        <f ca="1">IFERROR(_xll.qlSmileSectionVolatility($X42,$N42+CW$4%%)-$H42,CV42)</f>
        <v>0</v>
      </c>
      <c r="CX42" s="328">
        <f ca="1">IFERROR(_xll.qlSmileSectionVolatility($X42,$N42+CX$4%%)-$H42,BK42)</f>
        <v>0</v>
      </c>
      <c r="CY42" s="328">
        <f ca="1">IFERROR(_xll.qlSmileSectionVolatility($X42,$N42+CY$4%%)-$H42,CX42)</f>
        <v>0</v>
      </c>
      <c r="CZ42" s="328">
        <f ca="1">IFERROR(_xll.qlSmileSectionVolatility($X42,$N42+CZ$4%%)-$H42,BM42)</f>
        <v>0</v>
      </c>
      <c r="DA42" s="328">
        <f ca="1">IFERROR(_xll.qlSmileSectionVolatility($X42,$N42+DA$4%%)-$H42,CZ42)</f>
        <v>0</v>
      </c>
      <c r="DB42" s="328">
        <f ca="1">IFERROR(_xll.qlSmileSectionVolatility($X42,$N42+DB$4%%)-$H42,BO42)</f>
        <v>0</v>
      </c>
      <c r="DC42" s="328">
        <f ca="1">IFERROR(_xll.qlSmileSectionVolatility($X42,$N42+DC$4%%)-$H42,DB42)</f>
        <v>0</v>
      </c>
      <c r="DD42" s="328">
        <f ca="1">IFERROR(_xll.qlSmileSectionVolatility($X42,$N42+DD$4%%)-$H42,BQ42)</f>
        <v>0</v>
      </c>
      <c r="DE42" s="336" t="e">
        <f ca="1">IFERROR(_xll.qlSmileSectionVolatility($X42,$N42+DE$4%%)-$H42,#REF!)</f>
        <v>#REF!</v>
      </c>
    </row>
    <row r="43" spans="2:109">
      <c r="B43" s="277" t="s">
        <v>44</v>
      </c>
      <c r="C43" s="278" t="s">
        <v>46</v>
      </c>
      <c r="D43" s="282" t="str">
        <f ca="1">IFERROR(VLOOKUP("EUR FWD PREM"&amp;D$4&amp;" "&amp;$B43&amp;$C43,SwaptionVolCalculation!$F:$AR,38,FALSE),"")</f>
        <v/>
      </c>
      <c r="E43" s="283" t="str">
        <f ca="1">IFERROR(VLOOKUP("EUR FWD PREM"&amp;E$4&amp;" "&amp;$B43&amp;$C43,SwaptionVolCalculation!$F:$AR,38,FALSE),"")</f>
        <v/>
      </c>
      <c r="F43" s="283" t="str">
        <f ca="1">IFERROR(VLOOKUP("EUR FWD PREM"&amp;F$4&amp;" "&amp;$B43&amp;$C43,SwaptionVolCalculation!$F:$AR,38,FALSE),"")</f>
        <v/>
      </c>
      <c r="G43" s="283" t="str">
        <f ca="1">IFERROR(VLOOKUP("EUR FWD PREM"&amp;G$4&amp;" "&amp;$B43&amp;$C43,SwaptionVolCalculation!$F:$AR,38,FALSE),"")</f>
        <v/>
      </c>
      <c r="H43" s="283" t="str">
        <f ca="1">IFERROR(VLOOKUP($B43&amp;$C43,SwaptionVolCalculation!$F:$AR,38,FALSE),"")</f>
        <v/>
      </c>
      <c r="I43" s="283" t="str">
        <f ca="1">IFERROR(VLOOKUP("EUR FWD PREM "&amp;I$4&amp;" "&amp;$B43&amp;$C43,SwaptionVolCalculation!$F:$AR,38,FALSE),"")</f>
        <v/>
      </c>
      <c r="J43" s="283" t="str">
        <f ca="1">IFERROR(VLOOKUP("EUR FWD PREM "&amp;J$4&amp;" "&amp;$B43&amp;$C43,SwaptionVolCalculation!$F:$AR,38,FALSE),"")</f>
        <v/>
      </c>
      <c r="K43" s="283" t="str">
        <f ca="1">IFERROR(VLOOKUP("EUR FWD PREM "&amp;K$4&amp;" "&amp;$B43&amp;$C43,SwaptionVolCalculation!$F:$AR,38,FALSE),"")</f>
        <v/>
      </c>
      <c r="L43" s="284" t="str">
        <f ca="1">IFERROR(VLOOKUP("EUR FWD PREM "&amp;L$4&amp;" "&amp;$B43&amp;$C43,SwaptionVolCalculation!$F:$AR,38,FALSE),"")</f>
        <v/>
      </c>
      <c r="M43" s="294">
        <f ca="1">IFERROR(VLOOKUP($B43&amp;$C43,SwaptionVolCalculation!$F:$AR,6,FALSE),"")</f>
        <v>44103</v>
      </c>
      <c r="N43" s="289" t="str">
        <f ca="1">IFERROR(VLOOKUP($B43&amp;$C43,SwaptionVolCalculation!$F:$AR,26,FALSE),"")</f>
        <v/>
      </c>
      <c r="O43" s="314">
        <v>8.9084131816405551E-2</v>
      </c>
      <c r="P43" s="297">
        <v>0.7</v>
      </c>
      <c r="Q43" s="296">
        <v>0.3135916069874623</v>
      </c>
      <c r="R43" s="296">
        <v>-0.4464547996110721</v>
      </c>
      <c r="S43" s="315" t="b">
        <v>0</v>
      </c>
      <c r="T43" s="315" t="b">
        <v>1</v>
      </c>
      <c r="U43" s="315" t="b">
        <v>0</v>
      </c>
      <c r="V43" s="315" t="b">
        <v>0</v>
      </c>
      <c r="W43" s="317">
        <v>0.01</v>
      </c>
      <c r="X43" s="327" t="e">
        <f t="array" aca="1" ref="X43" ca="1">_xll.qlSabrInterpolatedSmileSection(,M43,N43,shrinkTable(E$4:K$4,E43:K43,TRUE)%%,TRUE,H43,shrinkTable(E$4:K$4,E43:K43,FALSE)-H43,O43,P43,Q43,R43,S43,T43,U43,V43,,,,,W43,TRUE)</f>
        <v>#VALUE!</v>
      </c>
      <c r="Y43" s="328" t="e">
        <f ca="1">_xll.qlSabrInterpolatedSmileSectionAlpha(X43)</f>
        <v>#VALUE!</v>
      </c>
      <c r="Z43" s="328" t="e">
        <f ca="1">_xll.qlSabrInterpolatedSmileSectionBeta(X43)</f>
        <v>#VALUE!</v>
      </c>
      <c r="AA43" s="328" t="e">
        <f ca="1">_xll.qlSabrInterpolatedSmileSectionNu(X43)</f>
        <v>#VALUE!</v>
      </c>
      <c r="AB43" s="328" t="e">
        <f ca="1">_xll.qlSabrInterpolatedSmileSectionRho(X43)</f>
        <v>#VALUE!</v>
      </c>
      <c r="AC43" s="329" t="e">
        <f ca="1">_xll.qlSabrInterpolatedSmileSectionError(X43)</f>
        <v>#VALUE!</v>
      </c>
      <c r="AD43" s="330" t="e">
        <f ca="1">_xll.qlSabrInterpolatedSmileSectionMaxError(X43)</f>
        <v>#VALUE!</v>
      </c>
      <c r="AE43" s="327">
        <f ca="1">IFERROR(_xll.qlSmileSectionVolatility($X43,$N43+AE$4%%)-$H43,BO43)</f>
        <v>0</v>
      </c>
      <c r="AF43" s="328">
        <f ca="1">IFERROR(_xll.qlSmileSectionVolatility($X43,$N43+AF$4%%)-$H43,AG43)</f>
        <v>0</v>
      </c>
      <c r="AG43" s="328">
        <f ca="1">IFERROR(_xll.qlSmileSectionVolatility($X43,$N43+AG$4%%)-$H43,AH43)</f>
        <v>0</v>
      </c>
      <c r="AH43" s="328">
        <f ca="1">IFERROR(_xll.qlSmileSectionVolatility($X43,$N43+AH$4%%)-$H43,AI43)</f>
        <v>0</v>
      </c>
      <c r="AI43" s="328">
        <f ca="1">IFERROR(_xll.qlSmileSectionVolatility($X43,$N43+AI$4%%)-$H43,AJ43)</f>
        <v>0</v>
      </c>
      <c r="AJ43" s="328">
        <f ca="1">IFERROR(_xll.qlSmileSectionVolatility($X43,$N43+AJ$4%%)-$H43,AK43)</f>
        <v>0</v>
      </c>
      <c r="AK43" s="328">
        <f ca="1">IFERROR(_xll.qlSmileSectionVolatility($X43,$N43+AK$4%%)-$H43,AL43)</f>
        <v>0</v>
      </c>
      <c r="AL43" s="328">
        <f ca="1">IFERROR(_xll.qlSmileSectionVolatility($X43,$N43+AL$4%%)-$H43,AM43)</f>
        <v>0</v>
      </c>
      <c r="AM43" s="328">
        <f ca="1">IFERROR(_xll.qlSmileSectionVolatility($X43,$N43+AM$4%%)-$H43,AN43)</f>
        <v>0</v>
      </c>
      <c r="AN43" s="328">
        <f ca="1">IFERROR(_xll.qlSmileSectionVolatility($X43,$N43+AN$4%%)-$H43,AO43)</f>
        <v>0</v>
      </c>
      <c r="AO43" s="328">
        <f ca="1">IFERROR(_xll.qlSmileSectionVolatility($X43,$N43+AO$4%%)-$H43,AP43)</f>
        <v>0</v>
      </c>
      <c r="AP43" s="328">
        <f ca="1">IFERROR(_xll.qlSmileSectionVolatility($X43,$N43+AP$4%%)-$H43,AQ43)</f>
        <v>0</v>
      </c>
      <c r="AQ43" s="328">
        <f ca="1">IFERROR(_xll.qlSmileSectionVolatility($X43,$N43+AQ$4%%)-$H43,AR43)</f>
        <v>0</v>
      </c>
      <c r="AR43" s="328">
        <f ca="1">IFERROR(_xll.qlSmileSectionVolatility($X43,$N43+AR$4%%)-$H43,AS43)</f>
        <v>0</v>
      </c>
      <c r="AS43" s="328">
        <f ca="1">IFERROR(_xll.qlSmileSectionVolatility($X43,$N43+AS$4%%)-$H43,AT43)</f>
        <v>0</v>
      </c>
      <c r="AT43" s="328">
        <f ca="1">IFERROR(_xll.qlSmileSectionVolatility($X43,$N43+AT$4%%)-$H43,AU43)</f>
        <v>0</v>
      </c>
      <c r="AU43" s="328">
        <f ca="1">IFERROR(_xll.qlSmileSectionVolatility($X43,$N43+AU$4%%)-$H43,AV43)</f>
        <v>0</v>
      </c>
      <c r="AV43" s="328">
        <f ca="1">IFERROR(_xll.qlSmileSectionVolatility($X43,$N43+AV$4%%)-$H43,AW43)</f>
        <v>0</v>
      </c>
      <c r="AW43" s="328">
        <f ca="1">IFERROR(_xll.qlSmileSectionVolatility($X43,$N43+AW$4%%)-$H43,AX43)</f>
        <v>0</v>
      </c>
      <c r="AX43" s="328">
        <f ca="1">IFERROR(_xll.qlSmileSectionVolatility($X43,$N43+AX$4%%)-$H43,AY43)</f>
        <v>0</v>
      </c>
      <c r="AY43" s="328">
        <f ca="1">IFERROR(_xll.qlSmileSectionVolatility($X43,$N43+AY$4%%)-$H43,AZ43)</f>
        <v>0</v>
      </c>
      <c r="AZ43" s="328">
        <f ca="1">IFERROR(_xll.qlSmileSectionVolatility($X43,$N43+AZ$4%%)-$H43,BA43)</f>
        <v>0</v>
      </c>
      <c r="BA43" s="328">
        <f ca="1">IFERROR(_xll.qlSmileSectionVolatility($X43,$N43+BA$4%%)-$H43,BB43)</f>
        <v>0</v>
      </c>
      <c r="BB43" s="328">
        <f ca="1">IFERROR(_xll.qlSmileSectionVolatility($X43,$N43+BB$4%%)-$H43,BC43)</f>
        <v>0</v>
      </c>
      <c r="BC43" s="328">
        <f ca="1">IFERROR(_xll.qlSmileSectionVolatility($X43,$N43+BC$4%%)-$H43,BD43)</f>
        <v>0</v>
      </c>
      <c r="BD43" s="328">
        <f ca="1">IFERROR(_xll.qlSmileSectionVolatility($X43,$N43+BD$4%%)-$H43,BE43)</f>
        <v>0</v>
      </c>
      <c r="BE43" s="328">
        <f ca="1">IFERROR(_xll.qlSmileSectionVolatility($X43,$N43+BE$4%%)-$H43,BF43)</f>
        <v>0</v>
      </c>
      <c r="BF43" s="328">
        <f ca="1">IFERROR(_xll.qlSmileSectionVolatility($X43,$N43+BF$4%%)-$H43,BG43)</f>
        <v>0</v>
      </c>
      <c r="BG43" s="328">
        <f ca="1">IFERROR(_xll.qlSmileSectionVolatility($X43,$N43+BG$4%%)-$H43,BH43)</f>
        <v>0</v>
      </c>
      <c r="BH43" s="328">
        <f ca="1">IFERROR(_xll.qlSmileSectionVolatility($X43,$N43+BH$4%%)-$H43,BI43)</f>
        <v>0</v>
      </c>
      <c r="BI43" s="328">
        <f ca="1">IFERROR(_xll.qlSmileSectionVolatility($X43,$N43+BI$4%%)-$H43,BJ43)</f>
        <v>0</v>
      </c>
      <c r="BJ43" s="328">
        <f ca="1">IFERROR(_xll.qlSmileSectionVolatility($X43,$N43+BJ$4%%)-$H43,BK43)</f>
        <v>0</v>
      </c>
      <c r="BK43" s="328">
        <f ca="1">IFERROR(_xll.qlSmileSectionVolatility($X43,$N43+BK$4%%)-$H43,BL43)</f>
        <v>0</v>
      </c>
      <c r="BL43" s="328">
        <f ca="1">IFERROR(_xll.qlSmileSectionVolatility($X43,$N43+BL$4%%)-$H43,BM43)</f>
        <v>0</v>
      </c>
      <c r="BM43" s="328">
        <f ca="1">IFERROR(_xll.qlSmileSectionVolatility($X43,$N43+BM$4%%)-$H43,BN43)</f>
        <v>0</v>
      </c>
      <c r="BN43" s="328">
        <f ca="1">IFERROR(_xll.qlSmileSectionVolatility($X43,$N43+BN$4%%)-$H43,BO43)</f>
        <v>0</v>
      </c>
      <c r="BO43" s="328">
        <f ca="1">IFERROR(_xll.qlSmileSectionVolatility($X43,$N43+BO$4%%)-$H43,BP43)</f>
        <v>0</v>
      </c>
      <c r="BP43" s="328">
        <f ca="1">IFERROR(_xll.qlSmileSectionVolatility($X43,$N43+BP$4%%)-$H43,BQ43)</f>
        <v>0</v>
      </c>
      <c r="BQ43" s="336">
        <f ca="1">IFERROR(_xll.qlSmileSectionVolatility($X43,$N43+BQ$4%%)-$H43,BR43)</f>
        <v>0</v>
      </c>
      <c r="BR43" s="296">
        <v>0</v>
      </c>
      <c r="BS43" s="327">
        <f ca="1">IFERROR(_xll.qlSmileSectionVolatility($X43,$N43+BS$4%%)-$H43,BR43)</f>
        <v>0</v>
      </c>
      <c r="BT43" s="328">
        <f ca="1">IFERROR(_xll.qlSmileSectionVolatility($X43,$N43+BT$4%%)-$H43,AG43)</f>
        <v>0</v>
      </c>
      <c r="BU43" s="328">
        <f ca="1">IFERROR(_xll.qlSmileSectionVolatility($X43,$N43+BU$4%%)-$H43,BT43)</f>
        <v>0</v>
      </c>
      <c r="BV43" s="328">
        <f ca="1">IFERROR(_xll.qlSmileSectionVolatility($X43,$N43+BV$4%%)-$H43,AI43)</f>
        <v>0</v>
      </c>
      <c r="BW43" s="328">
        <f ca="1">IFERROR(_xll.qlSmileSectionVolatility($X43,$N43+BW$4%%)-$H43,BV43)</f>
        <v>0</v>
      </c>
      <c r="BX43" s="328">
        <f ca="1">IFERROR(_xll.qlSmileSectionVolatility($X43,$N43+BX$4%%)-$H43,AK43)</f>
        <v>0</v>
      </c>
      <c r="BY43" s="328">
        <f ca="1">IFERROR(_xll.qlSmileSectionVolatility($X43,$N43+BY$4%%)-$H43,BX43)</f>
        <v>0</v>
      </c>
      <c r="BZ43" s="328">
        <f ca="1">IFERROR(_xll.qlSmileSectionVolatility($X43,$N43+BZ$4%%)-$H43,AM43)</f>
        <v>0</v>
      </c>
      <c r="CA43" s="328">
        <f ca="1">IFERROR(_xll.qlSmileSectionVolatility($X43,$N43+CA$4%%)-$H43,BZ43)</f>
        <v>0</v>
      </c>
      <c r="CB43" s="328">
        <f ca="1">IFERROR(_xll.qlSmileSectionVolatility($X43,$N43+CB$4%%)-$H43,AO43)</f>
        <v>0</v>
      </c>
      <c r="CC43" s="328">
        <f ca="1">IFERROR(_xll.qlSmileSectionVolatility($X43,$N43+CC$4%%)-$H43,CB43)</f>
        <v>0</v>
      </c>
      <c r="CD43" s="328">
        <f ca="1">IFERROR(_xll.qlSmileSectionVolatility($X43,$N43+CD$4%%)-$H43,AQ43)</f>
        <v>0</v>
      </c>
      <c r="CE43" s="328">
        <f ca="1">IFERROR(_xll.qlSmileSectionVolatility($X43,$N43+CE$4%%)-$H43,CD43)</f>
        <v>0</v>
      </c>
      <c r="CF43" s="328">
        <f ca="1">IFERROR(_xll.qlSmileSectionVolatility($X43,$N43+CF$4%%)-$H43,AS43)</f>
        <v>0</v>
      </c>
      <c r="CG43" s="328">
        <f ca="1">IFERROR(_xll.qlSmileSectionVolatility($X43,$N43+CG$4%%)-$H43,CF43)</f>
        <v>0</v>
      </c>
      <c r="CH43" s="328">
        <f ca="1">IFERROR(_xll.qlSmileSectionVolatility($X43,$N43+CH$4%%)-$H43,AU43)</f>
        <v>0</v>
      </c>
      <c r="CI43" s="328">
        <f ca="1">IFERROR(_xll.qlSmileSectionVolatility($X43,$N43+CI$4%%)-$H43,CH43)</f>
        <v>0</v>
      </c>
      <c r="CJ43" s="328">
        <f ca="1">IFERROR(_xll.qlSmileSectionVolatility($X43,$N43+CJ$4%%)-$H43,AW43)</f>
        <v>0</v>
      </c>
      <c r="CK43" s="328">
        <f ca="1">IFERROR(_xll.qlSmileSectionVolatility($X43,$N43+CK$4%%)-$H43,CJ43)</f>
        <v>0</v>
      </c>
      <c r="CL43" s="328">
        <f ca="1">IFERROR(_xll.qlSmileSectionVolatility($X43,$N43+CL$4%%)-$H43,AY43)</f>
        <v>0</v>
      </c>
      <c r="CM43" s="328">
        <f ca="1">IFERROR(_xll.qlSmileSectionVolatility($X43,$N43+CM$4%%)-$H43,CL43)</f>
        <v>0</v>
      </c>
      <c r="CN43" s="328">
        <f ca="1">IFERROR(_xll.qlSmileSectionVolatility($X43,$N43+CN$4%%)-$H43,BA43)</f>
        <v>0</v>
      </c>
      <c r="CO43" s="328">
        <f ca="1">IFERROR(_xll.qlSmileSectionVolatility($X43,$N43+CO$4%%)-$H43,CN43)</f>
        <v>0</v>
      </c>
      <c r="CP43" s="328">
        <f ca="1">IFERROR(_xll.qlSmileSectionVolatility($X43,$N43+CP$4%%)-$H43,BC43)</f>
        <v>0</v>
      </c>
      <c r="CQ43" s="328">
        <f ca="1">IFERROR(_xll.qlSmileSectionVolatility($X43,$N43+CQ$4%%)-$H43,CP43)</f>
        <v>0</v>
      </c>
      <c r="CR43" s="328">
        <f ca="1">IFERROR(_xll.qlSmileSectionVolatility($X43,$N43+CR$4%%)-$H43,BE43)</f>
        <v>0</v>
      </c>
      <c r="CS43" s="328">
        <f ca="1">IFERROR(_xll.qlSmileSectionVolatility($X43,$N43+CS$4%%)-$H43,CR43)</f>
        <v>0</v>
      </c>
      <c r="CT43" s="328">
        <f ca="1">IFERROR(_xll.qlSmileSectionVolatility($X43,$N43+CT$4%%)-$H43,BG43)</f>
        <v>0</v>
      </c>
      <c r="CU43" s="328">
        <f ca="1">IFERROR(_xll.qlSmileSectionVolatility($X43,$N43+CU$4%%)-$H43,CT43)</f>
        <v>0</v>
      </c>
      <c r="CV43" s="328">
        <f ca="1">IFERROR(_xll.qlSmileSectionVolatility($X43,$N43+CV$4%%)-$H43,BI43)</f>
        <v>0</v>
      </c>
      <c r="CW43" s="328">
        <f ca="1">IFERROR(_xll.qlSmileSectionVolatility($X43,$N43+CW$4%%)-$H43,CV43)</f>
        <v>0</v>
      </c>
      <c r="CX43" s="328">
        <f ca="1">IFERROR(_xll.qlSmileSectionVolatility($X43,$N43+CX$4%%)-$H43,BK43)</f>
        <v>0</v>
      </c>
      <c r="CY43" s="328">
        <f ca="1">IFERROR(_xll.qlSmileSectionVolatility($X43,$N43+CY$4%%)-$H43,CX43)</f>
        <v>0</v>
      </c>
      <c r="CZ43" s="328">
        <f ca="1">IFERROR(_xll.qlSmileSectionVolatility($X43,$N43+CZ$4%%)-$H43,BM43)</f>
        <v>0</v>
      </c>
      <c r="DA43" s="328">
        <f ca="1">IFERROR(_xll.qlSmileSectionVolatility($X43,$N43+DA$4%%)-$H43,CZ43)</f>
        <v>0</v>
      </c>
      <c r="DB43" s="328">
        <f ca="1">IFERROR(_xll.qlSmileSectionVolatility($X43,$N43+DB$4%%)-$H43,BO43)</f>
        <v>0</v>
      </c>
      <c r="DC43" s="328">
        <f ca="1">IFERROR(_xll.qlSmileSectionVolatility($X43,$N43+DC$4%%)-$H43,DB43)</f>
        <v>0</v>
      </c>
      <c r="DD43" s="328">
        <f ca="1">IFERROR(_xll.qlSmileSectionVolatility($X43,$N43+DD$4%%)-$H43,BQ43)</f>
        <v>0</v>
      </c>
      <c r="DE43" s="336" t="e">
        <f ca="1">IFERROR(_xll.qlSmileSectionVolatility($X43,$N43+DE$4%%)-$H43,#REF!)</f>
        <v>#REF!</v>
      </c>
    </row>
    <row r="44" spans="2:109">
      <c r="B44" s="277" t="s">
        <v>44</v>
      </c>
      <c r="C44" s="278" t="s">
        <v>47</v>
      </c>
      <c r="D44" s="282" t="str">
        <f ca="1">IFERROR(VLOOKUP("EUR FWD PREM"&amp;D$4&amp;" "&amp;$B44&amp;$C44,SwaptionVolCalculation!$F:$AR,38,FALSE),"")</f>
        <v/>
      </c>
      <c r="E44" s="283" t="str">
        <f ca="1">IFERROR(VLOOKUP("EUR FWD PREM"&amp;E$4&amp;" "&amp;$B44&amp;$C44,SwaptionVolCalculation!$F:$AR,38,FALSE),"")</f>
        <v/>
      </c>
      <c r="F44" s="283" t="str">
        <f ca="1">IFERROR(VLOOKUP("EUR FWD PREM"&amp;F$4&amp;" "&amp;$B44&amp;$C44,SwaptionVolCalculation!$F:$AR,38,FALSE),"")</f>
        <v/>
      </c>
      <c r="G44" s="283" t="str">
        <f ca="1">IFERROR(VLOOKUP("EUR FWD PREM"&amp;G$4&amp;" "&amp;$B44&amp;$C44,SwaptionVolCalculation!$F:$AR,38,FALSE),"")</f>
        <v/>
      </c>
      <c r="H44" s="283" t="str">
        <f ca="1">IFERROR(VLOOKUP($B44&amp;$C44,SwaptionVolCalculation!$F:$AR,38,FALSE),"")</f>
        <v/>
      </c>
      <c r="I44" s="283" t="str">
        <f ca="1">IFERROR(VLOOKUP("EUR FWD PREM "&amp;I$4&amp;" "&amp;$B44&amp;$C44,SwaptionVolCalculation!$F:$AR,38,FALSE),"")</f>
        <v/>
      </c>
      <c r="J44" s="283" t="str">
        <f ca="1">IFERROR(VLOOKUP("EUR FWD PREM "&amp;J$4&amp;" "&amp;$B44&amp;$C44,SwaptionVolCalculation!$F:$AR,38,FALSE),"")</f>
        <v/>
      </c>
      <c r="K44" s="283" t="str">
        <f ca="1">IFERROR(VLOOKUP("EUR FWD PREM "&amp;K$4&amp;" "&amp;$B44&amp;$C44,SwaptionVolCalculation!$F:$AR,38,FALSE),"")</f>
        <v/>
      </c>
      <c r="L44" s="284" t="str">
        <f ca="1">IFERROR(VLOOKUP("EUR FWD PREM "&amp;L$4&amp;" "&amp;$B44&amp;$C44,SwaptionVolCalculation!$F:$AR,38,FALSE),"")</f>
        <v/>
      </c>
      <c r="M44" s="294">
        <f ca="1">IFERROR(VLOOKUP($B44&amp;$C44,SwaptionVolCalculation!$F:$AR,6,FALSE),"")</f>
        <v>44103</v>
      </c>
      <c r="N44" s="289" t="str">
        <f ca="1">IFERROR(VLOOKUP($B44&amp;$C44,SwaptionVolCalculation!$F:$AR,26,FALSE),"")</f>
        <v/>
      </c>
      <c r="O44" s="314">
        <v>8.373413865216911E-2</v>
      </c>
      <c r="P44" s="297">
        <v>0.7</v>
      </c>
      <c r="Q44" s="296">
        <v>0.2965569496650865</v>
      </c>
      <c r="R44" s="296">
        <v>-0.45685208230614249</v>
      </c>
      <c r="S44" s="315" t="b">
        <v>0</v>
      </c>
      <c r="T44" s="315" t="b">
        <v>1</v>
      </c>
      <c r="U44" s="315" t="b">
        <v>0</v>
      </c>
      <c r="V44" s="315" t="b">
        <v>0</v>
      </c>
      <c r="W44" s="317">
        <v>0.01</v>
      </c>
      <c r="X44" s="327" t="e">
        <f t="array" aca="1" ref="X44" ca="1">_xll.qlSabrInterpolatedSmileSection(,M44,N44,shrinkTable(E$4:K$4,E44:K44,TRUE)%%,TRUE,H44,shrinkTable(E$4:K$4,E44:K44,FALSE)-H44,O44,P44,Q44,R44,S44,T44,U44,V44,,,,,W44,TRUE)</f>
        <v>#VALUE!</v>
      </c>
      <c r="Y44" s="328" t="e">
        <f ca="1">_xll.qlSabrInterpolatedSmileSectionAlpha(X44)</f>
        <v>#VALUE!</v>
      </c>
      <c r="Z44" s="328" t="e">
        <f ca="1">_xll.qlSabrInterpolatedSmileSectionBeta(X44)</f>
        <v>#VALUE!</v>
      </c>
      <c r="AA44" s="328" t="e">
        <f ca="1">_xll.qlSabrInterpolatedSmileSectionNu(X44)</f>
        <v>#VALUE!</v>
      </c>
      <c r="AB44" s="328" t="e">
        <f ca="1">_xll.qlSabrInterpolatedSmileSectionRho(X44)</f>
        <v>#VALUE!</v>
      </c>
      <c r="AC44" s="329" t="e">
        <f ca="1">_xll.qlSabrInterpolatedSmileSectionError(X44)</f>
        <v>#VALUE!</v>
      </c>
      <c r="AD44" s="330" t="e">
        <f ca="1">_xll.qlSabrInterpolatedSmileSectionMaxError(X44)</f>
        <v>#VALUE!</v>
      </c>
      <c r="AE44" s="327">
        <f ca="1">IFERROR(_xll.qlSmileSectionVolatility($X44,$N44+AE$4%%)-$H44,BO44)</f>
        <v>0</v>
      </c>
      <c r="AF44" s="328">
        <f ca="1">IFERROR(_xll.qlSmileSectionVolatility($X44,$N44+AF$4%%)-$H44,AG44)</f>
        <v>0</v>
      </c>
      <c r="AG44" s="328">
        <f ca="1">IFERROR(_xll.qlSmileSectionVolatility($X44,$N44+AG$4%%)-$H44,AH44)</f>
        <v>0</v>
      </c>
      <c r="AH44" s="328">
        <f ca="1">IFERROR(_xll.qlSmileSectionVolatility($X44,$N44+AH$4%%)-$H44,AI44)</f>
        <v>0</v>
      </c>
      <c r="AI44" s="328">
        <f ca="1">IFERROR(_xll.qlSmileSectionVolatility($X44,$N44+AI$4%%)-$H44,AJ44)</f>
        <v>0</v>
      </c>
      <c r="AJ44" s="328">
        <f ca="1">IFERROR(_xll.qlSmileSectionVolatility($X44,$N44+AJ$4%%)-$H44,AK44)</f>
        <v>0</v>
      </c>
      <c r="AK44" s="328">
        <f ca="1">IFERROR(_xll.qlSmileSectionVolatility($X44,$N44+AK$4%%)-$H44,AL44)</f>
        <v>0</v>
      </c>
      <c r="AL44" s="328">
        <f ca="1">IFERROR(_xll.qlSmileSectionVolatility($X44,$N44+AL$4%%)-$H44,AM44)</f>
        <v>0</v>
      </c>
      <c r="AM44" s="328">
        <f ca="1">IFERROR(_xll.qlSmileSectionVolatility($X44,$N44+AM$4%%)-$H44,AN44)</f>
        <v>0</v>
      </c>
      <c r="AN44" s="328">
        <f ca="1">IFERROR(_xll.qlSmileSectionVolatility($X44,$N44+AN$4%%)-$H44,AO44)</f>
        <v>0</v>
      </c>
      <c r="AO44" s="328">
        <f ca="1">IFERROR(_xll.qlSmileSectionVolatility($X44,$N44+AO$4%%)-$H44,AP44)</f>
        <v>0</v>
      </c>
      <c r="AP44" s="328">
        <f ca="1">IFERROR(_xll.qlSmileSectionVolatility($X44,$N44+AP$4%%)-$H44,AQ44)</f>
        <v>0</v>
      </c>
      <c r="AQ44" s="328">
        <f ca="1">IFERROR(_xll.qlSmileSectionVolatility($X44,$N44+AQ$4%%)-$H44,AR44)</f>
        <v>0</v>
      </c>
      <c r="AR44" s="328">
        <f ca="1">IFERROR(_xll.qlSmileSectionVolatility($X44,$N44+AR$4%%)-$H44,AS44)</f>
        <v>0</v>
      </c>
      <c r="AS44" s="328">
        <f ca="1">IFERROR(_xll.qlSmileSectionVolatility($X44,$N44+AS$4%%)-$H44,AT44)</f>
        <v>0</v>
      </c>
      <c r="AT44" s="328">
        <f ca="1">IFERROR(_xll.qlSmileSectionVolatility($X44,$N44+AT$4%%)-$H44,AU44)</f>
        <v>0</v>
      </c>
      <c r="AU44" s="328">
        <f ca="1">IFERROR(_xll.qlSmileSectionVolatility($X44,$N44+AU$4%%)-$H44,AV44)</f>
        <v>0</v>
      </c>
      <c r="AV44" s="328">
        <f ca="1">IFERROR(_xll.qlSmileSectionVolatility($X44,$N44+AV$4%%)-$H44,AW44)</f>
        <v>0</v>
      </c>
      <c r="AW44" s="328">
        <f ca="1">IFERROR(_xll.qlSmileSectionVolatility($X44,$N44+AW$4%%)-$H44,AX44)</f>
        <v>0</v>
      </c>
      <c r="AX44" s="328">
        <f ca="1">IFERROR(_xll.qlSmileSectionVolatility($X44,$N44+AX$4%%)-$H44,AY44)</f>
        <v>0</v>
      </c>
      <c r="AY44" s="328">
        <f ca="1">IFERROR(_xll.qlSmileSectionVolatility($X44,$N44+AY$4%%)-$H44,AZ44)</f>
        <v>0</v>
      </c>
      <c r="AZ44" s="328">
        <f ca="1">IFERROR(_xll.qlSmileSectionVolatility($X44,$N44+AZ$4%%)-$H44,BA44)</f>
        <v>0</v>
      </c>
      <c r="BA44" s="328">
        <f ca="1">IFERROR(_xll.qlSmileSectionVolatility($X44,$N44+BA$4%%)-$H44,BB44)</f>
        <v>0</v>
      </c>
      <c r="BB44" s="328">
        <f ca="1">IFERROR(_xll.qlSmileSectionVolatility($X44,$N44+BB$4%%)-$H44,BC44)</f>
        <v>0</v>
      </c>
      <c r="BC44" s="328">
        <f ca="1">IFERROR(_xll.qlSmileSectionVolatility($X44,$N44+BC$4%%)-$H44,BD44)</f>
        <v>0</v>
      </c>
      <c r="BD44" s="328">
        <f ca="1">IFERROR(_xll.qlSmileSectionVolatility($X44,$N44+BD$4%%)-$H44,BE44)</f>
        <v>0</v>
      </c>
      <c r="BE44" s="328">
        <f ca="1">IFERROR(_xll.qlSmileSectionVolatility($X44,$N44+BE$4%%)-$H44,BF44)</f>
        <v>0</v>
      </c>
      <c r="BF44" s="328">
        <f ca="1">IFERROR(_xll.qlSmileSectionVolatility($X44,$N44+BF$4%%)-$H44,BG44)</f>
        <v>0</v>
      </c>
      <c r="BG44" s="328">
        <f ca="1">IFERROR(_xll.qlSmileSectionVolatility($X44,$N44+BG$4%%)-$H44,BH44)</f>
        <v>0</v>
      </c>
      <c r="BH44" s="328">
        <f ca="1">IFERROR(_xll.qlSmileSectionVolatility($X44,$N44+BH$4%%)-$H44,BI44)</f>
        <v>0</v>
      </c>
      <c r="BI44" s="328">
        <f ca="1">IFERROR(_xll.qlSmileSectionVolatility($X44,$N44+BI$4%%)-$H44,BJ44)</f>
        <v>0</v>
      </c>
      <c r="BJ44" s="328">
        <f ca="1">IFERROR(_xll.qlSmileSectionVolatility($X44,$N44+BJ$4%%)-$H44,BK44)</f>
        <v>0</v>
      </c>
      <c r="BK44" s="328">
        <f ca="1">IFERROR(_xll.qlSmileSectionVolatility($X44,$N44+BK$4%%)-$H44,BL44)</f>
        <v>0</v>
      </c>
      <c r="BL44" s="328">
        <f ca="1">IFERROR(_xll.qlSmileSectionVolatility($X44,$N44+BL$4%%)-$H44,BM44)</f>
        <v>0</v>
      </c>
      <c r="BM44" s="328">
        <f ca="1">IFERROR(_xll.qlSmileSectionVolatility($X44,$N44+BM$4%%)-$H44,BN44)</f>
        <v>0</v>
      </c>
      <c r="BN44" s="328">
        <f ca="1">IFERROR(_xll.qlSmileSectionVolatility($X44,$N44+BN$4%%)-$H44,BO44)</f>
        <v>0</v>
      </c>
      <c r="BO44" s="328">
        <f ca="1">IFERROR(_xll.qlSmileSectionVolatility($X44,$N44+BO$4%%)-$H44,BP44)</f>
        <v>0</v>
      </c>
      <c r="BP44" s="328">
        <f ca="1">IFERROR(_xll.qlSmileSectionVolatility($X44,$N44+BP$4%%)-$H44,BQ44)</f>
        <v>0</v>
      </c>
      <c r="BQ44" s="336">
        <f ca="1">IFERROR(_xll.qlSmileSectionVolatility($X44,$N44+BQ$4%%)-$H44,BR44)</f>
        <v>0</v>
      </c>
      <c r="BR44" s="296">
        <v>0</v>
      </c>
      <c r="BS44" s="327">
        <f ca="1">IFERROR(_xll.qlSmileSectionVolatility($X44,$N44+BS$4%%)-$H44,BR44)</f>
        <v>0</v>
      </c>
      <c r="BT44" s="328">
        <f ca="1">IFERROR(_xll.qlSmileSectionVolatility($X44,$N44+BT$4%%)-$H44,AG44)</f>
        <v>0</v>
      </c>
      <c r="BU44" s="328">
        <f ca="1">IFERROR(_xll.qlSmileSectionVolatility($X44,$N44+BU$4%%)-$H44,BT44)</f>
        <v>0</v>
      </c>
      <c r="BV44" s="328">
        <f ca="1">IFERROR(_xll.qlSmileSectionVolatility($X44,$N44+BV$4%%)-$H44,AI44)</f>
        <v>0</v>
      </c>
      <c r="BW44" s="328">
        <f ca="1">IFERROR(_xll.qlSmileSectionVolatility($X44,$N44+BW$4%%)-$H44,BV44)</f>
        <v>0</v>
      </c>
      <c r="BX44" s="328">
        <f ca="1">IFERROR(_xll.qlSmileSectionVolatility($X44,$N44+BX$4%%)-$H44,AK44)</f>
        <v>0</v>
      </c>
      <c r="BY44" s="328">
        <f ca="1">IFERROR(_xll.qlSmileSectionVolatility($X44,$N44+BY$4%%)-$H44,BX44)</f>
        <v>0</v>
      </c>
      <c r="BZ44" s="328">
        <f ca="1">IFERROR(_xll.qlSmileSectionVolatility($X44,$N44+BZ$4%%)-$H44,AM44)</f>
        <v>0</v>
      </c>
      <c r="CA44" s="328">
        <f ca="1">IFERROR(_xll.qlSmileSectionVolatility($X44,$N44+CA$4%%)-$H44,BZ44)</f>
        <v>0</v>
      </c>
      <c r="CB44" s="328">
        <f ca="1">IFERROR(_xll.qlSmileSectionVolatility($X44,$N44+CB$4%%)-$H44,AO44)</f>
        <v>0</v>
      </c>
      <c r="CC44" s="328">
        <f ca="1">IFERROR(_xll.qlSmileSectionVolatility($X44,$N44+CC$4%%)-$H44,CB44)</f>
        <v>0</v>
      </c>
      <c r="CD44" s="328">
        <f ca="1">IFERROR(_xll.qlSmileSectionVolatility($X44,$N44+CD$4%%)-$H44,AQ44)</f>
        <v>0</v>
      </c>
      <c r="CE44" s="328">
        <f ca="1">IFERROR(_xll.qlSmileSectionVolatility($X44,$N44+CE$4%%)-$H44,CD44)</f>
        <v>0</v>
      </c>
      <c r="CF44" s="328">
        <f ca="1">IFERROR(_xll.qlSmileSectionVolatility($X44,$N44+CF$4%%)-$H44,AS44)</f>
        <v>0</v>
      </c>
      <c r="CG44" s="328">
        <f ca="1">IFERROR(_xll.qlSmileSectionVolatility($X44,$N44+CG$4%%)-$H44,CF44)</f>
        <v>0</v>
      </c>
      <c r="CH44" s="328">
        <f ca="1">IFERROR(_xll.qlSmileSectionVolatility($X44,$N44+CH$4%%)-$H44,AU44)</f>
        <v>0</v>
      </c>
      <c r="CI44" s="328">
        <f ca="1">IFERROR(_xll.qlSmileSectionVolatility($X44,$N44+CI$4%%)-$H44,CH44)</f>
        <v>0</v>
      </c>
      <c r="CJ44" s="328">
        <f ca="1">IFERROR(_xll.qlSmileSectionVolatility($X44,$N44+CJ$4%%)-$H44,AW44)</f>
        <v>0</v>
      </c>
      <c r="CK44" s="328">
        <f ca="1">IFERROR(_xll.qlSmileSectionVolatility($X44,$N44+CK$4%%)-$H44,CJ44)</f>
        <v>0</v>
      </c>
      <c r="CL44" s="328">
        <f ca="1">IFERROR(_xll.qlSmileSectionVolatility($X44,$N44+CL$4%%)-$H44,AY44)</f>
        <v>0</v>
      </c>
      <c r="CM44" s="328">
        <f ca="1">IFERROR(_xll.qlSmileSectionVolatility($X44,$N44+CM$4%%)-$H44,CL44)</f>
        <v>0</v>
      </c>
      <c r="CN44" s="328">
        <f ca="1">IFERROR(_xll.qlSmileSectionVolatility($X44,$N44+CN$4%%)-$H44,BA44)</f>
        <v>0</v>
      </c>
      <c r="CO44" s="328">
        <f ca="1">IFERROR(_xll.qlSmileSectionVolatility($X44,$N44+CO$4%%)-$H44,CN44)</f>
        <v>0</v>
      </c>
      <c r="CP44" s="328">
        <f ca="1">IFERROR(_xll.qlSmileSectionVolatility($X44,$N44+CP$4%%)-$H44,BC44)</f>
        <v>0</v>
      </c>
      <c r="CQ44" s="328">
        <f ca="1">IFERROR(_xll.qlSmileSectionVolatility($X44,$N44+CQ$4%%)-$H44,CP44)</f>
        <v>0</v>
      </c>
      <c r="CR44" s="328">
        <f ca="1">IFERROR(_xll.qlSmileSectionVolatility($X44,$N44+CR$4%%)-$H44,BE44)</f>
        <v>0</v>
      </c>
      <c r="CS44" s="328">
        <f ca="1">IFERROR(_xll.qlSmileSectionVolatility($X44,$N44+CS$4%%)-$H44,CR44)</f>
        <v>0</v>
      </c>
      <c r="CT44" s="328">
        <f ca="1">IFERROR(_xll.qlSmileSectionVolatility($X44,$N44+CT$4%%)-$H44,BG44)</f>
        <v>0</v>
      </c>
      <c r="CU44" s="328">
        <f ca="1">IFERROR(_xll.qlSmileSectionVolatility($X44,$N44+CU$4%%)-$H44,CT44)</f>
        <v>0</v>
      </c>
      <c r="CV44" s="328">
        <f ca="1">IFERROR(_xll.qlSmileSectionVolatility($X44,$N44+CV$4%%)-$H44,BI44)</f>
        <v>0</v>
      </c>
      <c r="CW44" s="328">
        <f ca="1">IFERROR(_xll.qlSmileSectionVolatility($X44,$N44+CW$4%%)-$H44,CV44)</f>
        <v>0</v>
      </c>
      <c r="CX44" s="328">
        <f ca="1">IFERROR(_xll.qlSmileSectionVolatility($X44,$N44+CX$4%%)-$H44,BK44)</f>
        <v>0</v>
      </c>
      <c r="CY44" s="328">
        <f ca="1">IFERROR(_xll.qlSmileSectionVolatility($X44,$N44+CY$4%%)-$H44,CX44)</f>
        <v>0</v>
      </c>
      <c r="CZ44" s="328">
        <f ca="1">IFERROR(_xll.qlSmileSectionVolatility($X44,$N44+CZ$4%%)-$H44,BM44)</f>
        <v>0</v>
      </c>
      <c r="DA44" s="328">
        <f ca="1">IFERROR(_xll.qlSmileSectionVolatility($X44,$N44+DA$4%%)-$H44,CZ44)</f>
        <v>0</v>
      </c>
      <c r="DB44" s="328">
        <f ca="1">IFERROR(_xll.qlSmileSectionVolatility($X44,$N44+DB$4%%)-$H44,BO44)</f>
        <v>0</v>
      </c>
      <c r="DC44" s="328">
        <f ca="1">IFERROR(_xll.qlSmileSectionVolatility($X44,$N44+DC$4%%)-$H44,DB44)</f>
        <v>0</v>
      </c>
      <c r="DD44" s="328">
        <f ca="1">IFERROR(_xll.qlSmileSectionVolatility($X44,$N44+DD$4%%)-$H44,BQ44)</f>
        <v>0</v>
      </c>
      <c r="DE44" s="336" t="e">
        <f ca="1">IFERROR(_xll.qlSmileSectionVolatility($X44,$N44+DE$4%%)-$H44,#REF!)</f>
        <v>#REF!</v>
      </c>
    </row>
    <row r="45" spans="2:109">
      <c r="B45" s="277" t="s">
        <v>44</v>
      </c>
      <c r="C45" s="278" t="s">
        <v>48</v>
      </c>
      <c r="D45" s="282" t="str">
        <f ca="1">IFERROR(VLOOKUP("EUR FWD PREM"&amp;D$4&amp;" "&amp;$B45&amp;$C45,SwaptionVolCalculation!$F:$AR,38,FALSE),"")</f>
        <v/>
      </c>
      <c r="E45" s="283" t="str">
        <f ca="1">IFERROR(VLOOKUP("EUR FWD PREM"&amp;E$4&amp;" "&amp;$B45&amp;$C45,SwaptionVolCalculation!$F:$AR,38,FALSE),"")</f>
        <v/>
      </c>
      <c r="F45" s="283" t="str">
        <f ca="1">IFERROR(VLOOKUP("EUR FWD PREM"&amp;F$4&amp;" "&amp;$B45&amp;$C45,SwaptionVolCalculation!$F:$AR,38,FALSE),"")</f>
        <v/>
      </c>
      <c r="G45" s="283" t="str">
        <f ca="1">IFERROR(VLOOKUP("EUR FWD PREM"&amp;G$4&amp;" "&amp;$B45&amp;$C45,SwaptionVolCalculation!$F:$AR,38,FALSE),"")</f>
        <v/>
      </c>
      <c r="H45" s="283" t="str">
        <f ca="1">IFERROR(VLOOKUP($B45&amp;$C45,SwaptionVolCalculation!$F:$AR,38,FALSE),"")</f>
        <v/>
      </c>
      <c r="I45" s="283" t="str">
        <f ca="1">IFERROR(VLOOKUP("EUR FWD PREM "&amp;I$4&amp;" "&amp;$B45&amp;$C45,SwaptionVolCalculation!$F:$AR,38,FALSE),"")</f>
        <v/>
      </c>
      <c r="J45" s="283" t="str">
        <f ca="1">IFERROR(VLOOKUP("EUR FWD PREM "&amp;J$4&amp;" "&amp;$B45&amp;$C45,SwaptionVolCalculation!$F:$AR,38,FALSE),"")</f>
        <v/>
      </c>
      <c r="K45" s="283" t="str">
        <f ca="1">IFERROR(VLOOKUP("EUR FWD PREM "&amp;K$4&amp;" "&amp;$B45&amp;$C45,SwaptionVolCalculation!$F:$AR,38,FALSE),"")</f>
        <v/>
      </c>
      <c r="L45" s="284" t="str">
        <f ca="1">IFERROR(VLOOKUP("EUR FWD PREM "&amp;L$4&amp;" "&amp;$B45&amp;$C45,SwaptionVolCalculation!$F:$AR,38,FALSE),"")</f>
        <v/>
      </c>
      <c r="M45" s="294">
        <f ca="1">IFERROR(VLOOKUP($B45&amp;$C45,SwaptionVolCalculation!$F:$AR,6,FALSE),"")</f>
        <v>44103</v>
      </c>
      <c r="N45" s="289" t="str">
        <f ca="1">IFERROR(VLOOKUP($B45&amp;$C45,SwaptionVolCalculation!$F:$AR,26,FALSE),"")</f>
        <v/>
      </c>
      <c r="O45" s="314">
        <v>8.2788647919562433E-2</v>
      </c>
      <c r="P45" s="297">
        <v>0.7</v>
      </c>
      <c r="Q45" s="296">
        <v>0.27352314589223997</v>
      </c>
      <c r="R45" s="296">
        <v>-0.47335043016719897</v>
      </c>
      <c r="S45" s="315" t="b">
        <v>0</v>
      </c>
      <c r="T45" s="315" t="b">
        <v>1</v>
      </c>
      <c r="U45" s="315" t="b">
        <v>0</v>
      </c>
      <c r="V45" s="315" t="b">
        <v>0</v>
      </c>
      <c r="W45" s="317">
        <v>0.01</v>
      </c>
      <c r="X45" s="327" t="e">
        <f t="array" aca="1" ref="X45" ca="1">_xll.qlSabrInterpolatedSmileSection(,M45,N45,shrinkTable(E$4:K$4,E45:K45,TRUE)%%,TRUE,H45,shrinkTable(E$4:K$4,E45:K45,FALSE)-H45,O45,P45,Q45,R45,S45,T45,U45,V45,,,,,W45,TRUE)</f>
        <v>#VALUE!</v>
      </c>
      <c r="Y45" s="328" t="e">
        <f ca="1">_xll.qlSabrInterpolatedSmileSectionAlpha(X45)</f>
        <v>#VALUE!</v>
      </c>
      <c r="Z45" s="328" t="e">
        <f ca="1">_xll.qlSabrInterpolatedSmileSectionBeta(X45)</f>
        <v>#VALUE!</v>
      </c>
      <c r="AA45" s="328" t="e">
        <f ca="1">_xll.qlSabrInterpolatedSmileSectionNu(X45)</f>
        <v>#VALUE!</v>
      </c>
      <c r="AB45" s="328" t="e">
        <f ca="1">_xll.qlSabrInterpolatedSmileSectionRho(X45)</f>
        <v>#VALUE!</v>
      </c>
      <c r="AC45" s="329" t="e">
        <f ca="1">_xll.qlSabrInterpolatedSmileSectionError(X45)</f>
        <v>#VALUE!</v>
      </c>
      <c r="AD45" s="330" t="e">
        <f ca="1">_xll.qlSabrInterpolatedSmileSectionMaxError(X45)</f>
        <v>#VALUE!</v>
      </c>
      <c r="AE45" s="327">
        <f ca="1">IFERROR(_xll.qlSmileSectionVolatility($X45,$N45+AE$4%%)-$H45,BO45)</f>
        <v>0</v>
      </c>
      <c r="AF45" s="328">
        <f ca="1">IFERROR(_xll.qlSmileSectionVolatility($X45,$N45+AF$4%%)-$H45,AG45)</f>
        <v>0</v>
      </c>
      <c r="AG45" s="328">
        <f ca="1">IFERROR(_xll.qlSmileSectionVolatility($X45,$N45+AG$4%%)-$H45,AH45)</f>
        <v>0</v>
      </c>
      <c r="AH45" s="328">
        <f ca="1">IFERROR(_xll.qlSmileSectionVolatility($X45,$N45+AH$4%%)-$H45,AI45)</f>
        <v>0</v>
      </c>
      <c r="AI45" s="328">
        <f ca="1">IFERROR(_xll.qlSmileSectionVolatility($X45,$N45+AI$4%%)-$H45,AJ45)</f>
        <v>0</v>
      </c>
      <c r="AJ45" s="328">
        <f ca="1">IFERROR(_xll.qlSmileSectionVolatility($X45,$N45+AJ$4%%)-$H45,AK45)</f>
        <v>0</v>
      </c>
      <c r="AK45" s="328">
        <f ca="1">IFERROR(_xll.qlSmileSectionVolatility($X45,$N45+AK$4%%)-$H45,AL45)</f>
        <v>0</v>
      </c>
      <c r="AL45" s="328">
        <f ca="1">IFERROR(_xll.qlSmileSectionVolatility($X45,$N45+AL$4%%)-$H45,AM45)</f>
        <v>0</v>
      </c>
      <c r="AM45" s="328">
        <f ca="1">IFERROR(_xll.qlSmileSectionVolatility($X45,$N45+AM$4%%)-$H45,AN45)</f>
        <v>0</v>
      </c>
      <c r="AN45" s="328">
        <f ca="1">IFERROR(_xll.qlSmileSectionVolatility($X45,$N45+AN$4%%)-$H45,AO45)</f>
        <v>0</v>
      </c>
      <c r="AO45" s="328">
        <f ca="1">IFERROR(_xll.qlSmileSectionVolatility($X45,$N45+AO$4%%)-$H45,AP45)</f>
        <v>0</v>
      </c>
      <c r="AP45" s="328">
        <f ca="1">IFERROR(_xll.qlSmileSectionVolatility($X45,$N45+AP$4%%)-$H45,AQ45)</f>
        <v>0</v>
      </c>
      <c r="AQ45" s="328">
        <f ca="1">IFERROR(_xll.qlSmileSectionVolatility($X45,$N45+AQ$4%%)-$H45,AR45)</f>
        <v>0</v>
      </c>
      <c r="AR45" s="328">
        <f ca="1">IFERROR(_xll.qlSmileSectionVolatility($X45,$N45+AR$4%%)-$H45,AS45)</f>
        <v>0</v>
      </c>
      <c r="AS45" s="328">
        <f ca="1">IFERROR(_xll.qlSmileSectionVolatility($X45,$N45+AS$4%%)-$H45,AT45)</f>
        <v>0</v>
      </c>
      <c r="AT45" s="328">
        <f ca="1">IFERROR(_xll.qlSmileSectionVolatility($X45,$N45+AT$4%%)-$H45,AU45)</f>
        <v>0</v>
      </c>
      <c r="AU45" s="328">
        <f ca="1">IFERROR(_xll.qlSmileSectionVolatility($X45,$N45+AU$4%%)-$H45,AV45)</f>
        <v>0</v>
      </c>
      <c r="AV45" s="328">
        <f ca="1">IFERROR(_xll.qlSmileSectionVolatility($X45,$N45+AV$4%%)-$H45,AW45)</f>
        <v>0</v>
      </c>
      <c r="AW45" s="328">
        <f ca="1">IFERROR(_xll.qlSmileSectionVolatility($X45,$N45+AW$4%%)-$H45,AX45)</f>
        <v>0</v>
      </c>
      <c r="AX45" s="328">
        <f ca="1">IFERROR(_xll.qlSmileSectionVolatility($X45,$N45+AX$4%%)-$H45,AY45)</f>
        <v>0</v>
      </c>
      <c r="AY45" s="328">
        <f ca="1">IFERROR(_xll.qlSmileSectionVolatility($X45,$N45+AY$4%%)-$H45,AZ45)</f>
        <v>0</v>
      </c>
      <c r="AZ45" s="328">
        <f ca="1">IFERROR(_xll.qlSmileSectionVolatility($X45,$N45+AZ$4%%)-$H45,BA45)</f>
        <v>0</v>
      </c>
      <c r="BA45" s="328">
        <f ca="1">IFERROR(_xll.qlSmileSectionVolatility($X45,$N45+BA$4%%)-$H45,BB45)</f>
        <v>0</v>
      </c>
      <c r="BB45" s="328">
        <f ca="1">IFERROR(_xll.qlSmileSectionVolatility($X45,$N45+BB$4%%)-$H45,BC45)</f>
        <v>0</v>
      </c>
      <c r="BC45" s="328">
        <f ca="1">IFERROR(_xll.qlSmileSectionVolatility($X45,$N45+BC$4%%)-$H45,BD45)</f>
        <v>0</v>
      </c>
      <c r="BD45" s="328">
        <f ca="1">IFERROR(_xll.qlSmileSectionVolatility($X45,$N45+BD$4%%)-$H45,BE45)</f>
        <v>0</v>
      </c>
      <c r="BE45" s="328">
        <f ca="1">IFERROR(_xll.qlSmileSectionVolatility($X45,$N45+BE$4%%)-$H45,BF45)</f>
        <v>0</v>
      </c>
      <c r="BF45" s="328">
        <f ca="1">IFERROR(_xll.qlSmileSectionVolatility($X45,$N45+BF$4%%)-$H45,BG45)</f>
        <v>0</v>
      </c>
      <c r="BG45" s="328">
        <f ca="1">IFERROR(_xll.qlSmileSectionVolatility($X45,$N45+BG$4%%)-$H45,BH45)</f>
        <v>0</v>
      </c>
      <c r="BH45" s="328">
        <f ca="1">IFERROR(_xll.qlSmileSectionVolatility($X45,$N45+BH$4%%)-$H45,BI45)</f>
        <v>0</v>
      </c>
      <c r="BI45" s="328">
        <f ca="1">IFERROR(_xll.qlSmileSectionVolatility($X45,$N45+BI$4%%)-$H45,BJ45)</f>
        <v>0</v>
      </c>
      <c r="BJ45" s="328">
        <f ca="1">IFERROR(_xll.qlSmileSectionVolatility($X45,$N45+BJ$4%%)-$H45,BK45)</f>
        <v>0</v>
      </c>
      <c r="BK45" s="328">
        <f ca="1">IFERROR(_xll.qlSmileSectionVolatility($X45,$N45+BK$4%%)-$H45,BL45)</f>
        <v>0</v>
      </c>
      <c r="BL45" s="328">
        <f ca="1">IFERROR(_xll.qlSmileSectionVolatility($X45,$N45+BL$4%%)-$H45,BM45)</f>
        <v>0</v>
      </c>
      <c r="BM45" s="328">
        <f ca="1">IFERROR(_xll.qlSmileSectionVolatility($X45,$N45+BM$4%%)-$H45,BN45)</f>
        <v>0</v>
      </c>
      <c r="BN45" s="328">
        <f ca="1">IFERROR(_xll.qlSmileSectionVolatility($X45,$N45+BN$4%%)-$H45,BO45)</f>
        <v>0</v>
      </c>
      <c r="BO45" s="328">
        <f ca="1">IFERROR(_xll.qlSmileSectionVolatility($X45,$N45+BO$4%%)-$H45,BP45)</f>
        <v>0</v>
      </c>
      <c r="BP45" s="328">
        <f ca="1">IFERROR(_xll.qlSmileSectionVolatility($X45,$N45+BP$4%%)-$H45,BQ45)</f>
        <v>0</v>
      </c>
      <c r="BQ45" s="336">
        <f ca="1">IFERROR(_xll.qlSmileSectionVolatility($X45,$N45+BQ$4%%)-$H45,BR45)</f>
        <v>0</v>
      </c>
      <c r="BR45" s="296">
        <v>0</v>
      </c>
      <c r="BS45" s="327">
        <f ca="1">IFERROR(_xll.qlSmileSectionVolatility($X45,$N45+BS$4%%)-$H45,BR45)</f>
        <v>0</v>
      </c>
      <c r="BT45" s="328">
        <f ca="1">IFERROR(_xll.qlSmileSectionVolatility($X45,$N45+BT$4%%)-$H45,AG45)</f>
        <v>0</v>
      </c>
      <c r="BU45" s="328">
        <f ca="1">IFERROR(_xll.qlSmileSectionVolatility($X45,$N45+BU$4%%)-$H45,BT45)</f>
        <v>0</v>
      </c>
      <c r="BV45" s="328">
        <f ca="1">IFERROR(_xll.qlSmileSectionVolatility($X45,$N45+BV$4%%)-$H45,AI45)</f>
        <v>0</v>
      </c>
      <c r="BW45" s="328">
        <f ca="1">IFERROR(_xll.qlSmileSectionVolatility($X45,$N45+BW$4%%)-$H45,BV45)</f>
        <v>0</v>
      </c>
      <c r="BX45" s="328">
        <f ca="1">IFERROR(_xll.qlSmileSectionVolatility($X45,$N45+BX$4%%)-$H45,AK45)</f>
        <v>0</v>
      </c>
      <c r="BY45" s="328">
        <f ca="1">IFERROR(_xll.qlSmileSectionVolatility($X45,$N45+BY$4%%)-$H45,BX45)</f>
        <v>0</v>
      </c>
      <c r="BZ45" s="328">
        <f ca="1">IFERROR(_xll.qlSmileSectionVolatility($X45,$N45+BZ$4%%)-$H45,AM45)</f>
        <v>0</v>
      </c>
      <c r="CA45" s="328">
        <f ca="1">IFERROR(_xll.qlSmileSectionVolatility($X45,$N45+CA$4%%)-$H45,BZ45)</f>
        <v>0</v>
      </c>
      <c r="CB45" s="328">
        <f ca="1">IFERROR(_xll.qlSmileSectionVolatility($X45,$N45+CB$4%%)-$H45,AO45)</f>
        <v>0</v>
      </c>
      <c r="CC45" s="328">
        <f ca="1">IFERROR(_xll.qlSmileSectionVolatility($X45,$N45+CC$4%%)-$H45,CB45)</f>
        <v>0</v>
      </c>
      <c r="CD45" s="328">
        <f ca="1">IFERROR(_xll.qlSmileSectionVolatility($X45,$N45+CD$4%%)-$H45,AQ45)</f>
        <v>0</v>
      </c>
      <c r="CE45" s="328">
        <f ca="1">IFERROR(_xll.qlSmileSectionVolatility($X45,$N45+CE$4%%)-$H45,CD45)</f>
        <v>0</v>
      </c>
      <c r="CF45" s="328">
        <f ca="1">IFERROR(_xll.qlSmileSectionVolatility($X45,$N45+CF$4%%)-$H45,AS45)</f>
        <v>0</v>
      </c>
      <c r="CG45" s="328">
        <f ca="1">IFERROR(_xll.qlSmileSectionVolatility($X45,$N45+CG$4%%)-$H45,CF45)</f>
        <v>0</v>
      </c>
      <c r="CH45" s="328">
        <f ca="1">IFERROR(_xll.qlSmileSectionVolatility($X45,$N45+CH$4%%)-$H45,AU45)</f>
        <v>0</v>
      </c>
      <c r="CI45" s="328">
        <f ca="1">IFERROR(_xll.qlSmileSectionVolatility($X45,$N45+CI$4%%)-$H45,CH45)</f>
        <v>0</v>
      </c>
      <c r="CJ45" s="328">
        <f ca="1">IFERROR(_xll.qlSmileSectionVolatility($X45,$N45+CJ$4%%)-$H45,AW45)</f>
        <v>0</v>
      </c>
      <c r="CK45" s="328">
        <f ca="1">IFERROR(_xll.qlSmileSectionVolatility($X45,$N45+CK$4%%)-$H45,CJ45)</f>
        <v>0</v>
      </c>
      <c r="CL45" s="328">
        <f ca="1">IFERROR(_xll.qlSmileSectionVolatility($X45,$N45+CL$4%%)-$H45,AY45)</f>
        <v>0</v>
      </c>
      <c r="CM45" s="328">
        <f ca="1">IFERROR(_xll.qlSmileSectionVolatility($X45,$N45+CM$4%%)-$H45,CL45)</f>
        <v>0</v>
      </c>
      <c r="CN45" s="328">
        <f ca="1">IFERROR(_xll.qlSmileSectionVolatility($X45,$N45+CN$4%%)-$H45,BA45)</f>
        <v>0</v>
      </c>
      <c r="CO45" s="328">
        <f ca="1">IFERROR(_xll.qlSmileSectionVolatility($X45,$N45+CO$4%%)-$H45,CN45)</f>
        <v>0</v>
      </c>
      <c r="CP45" s="328">
        <f ca="1">IFERROR(_xll.qlSmileSectionVolatility($X45,$N45+CP$4%%)-$H45,BC45)</f>
        <v>0</v>
      </c>
      <c r="CQ45" s="328">
        <f ca="1">IFERROR(_xll.qlSmileSectionVolatility($X45,$N45+CQ$4%%)-$H45,CP45)</f>
        <v>0</v>
      </c>
      <c r="CR45" s="328">
        <f ca="1">IFERROR(_xll.qlSmileSectionVolatility($X45,$N45+CR$4%%)-$H45,BE45)</f>
        <v>0</v>
      </c>
      <c r="CS45" s="328">
        <f ca="1">IFERROR(_xll.qlSmileSectionVolatility($X45,$N45+CS$4%%)-$H45,CR45)</f>
        <v>0</v>
      </c>
      <c r="CT45" s="328">
        <f ca="1">IFERROR(_xll.qlSmileSectionVolatility($X45,$N45+CT$4%%)-$H45,BG45)</f>
        <v>0</v>
      </c>
      <c r="CU45" s="328">
        <f ca="1">IFERROR(_xll.qlSmileSectionVolatility($X45,$N45+CU$4%%)-$H45,CT45)</f>
        <v>0</v>
      </c>
      <c r="CV45" s="328">
        <f ca="1">IFERROR(_xll.qlSmileSectionVolatility($X45,$N45+CV$4%%)-$H45,BI45)</f>
        <v>0</v>
      </c>
      <c r="CW45" s="328">
        <f ca="1">IFERROR(_xll.qlSmileSectionVolatility($X45,$N45+CW$4%%)-$H45,CV45)</f>
        <v>0</v>
      </c>
      <c r="CX45" s="328">
        <f ca="1">IFERROR(_xll.qlSmileSectionVolatility($X45,$N45+CX$4%%)-$H45,BK45)</f>
        <v>0</v>
      </c>
      <c r="CY45" s="328">
        <f ca="1">IFERROR(_xll.qlSmileSectionVolatility($X45,$N45+CY$4%%)-$H45,CX45)</f>
        <v>0</v>
      </c>
      <c r="CZ45" s="328">
        <f ca="1">IFERROR(_xll.qlSmileSectionVolatility($X45,$N45+CZ$4%%)-$H45,BM45)</f>
        <v>0</v>
      </c>
      <c r="DA45" s="328">
        <f ca="1">IFERROR(_xll.qlSmileSectionVolatility($X45,$N45+DA$4%%)-$H45,CZ45)</f>
        <v>0</v>
      </c>
      <c r="DB45" s="328">
        <f ca="1">IFERROR(_xll.qlSmileSectionVolatility($X45,$N45+DB$4%%)-$H45,BO45)</f>
        <v>0</v>
      </c>
      <c r="DC45" s="328">
        <f ca="1">IFERROR(_xll.qlSmileSectionVolatility($X45,$N45+DC$4%%)-$H45,DB45)</f>
        <v>0</v>
      </c>
      <c r="DD45" s="328">
        <f ca="1">IFERROR(_xll.qlSmileSectionVolatility($X45,$N45+DD$4%%)-$H45,BQ45)</f>
        <v>0</v>
      </c>
      <c r="DE45" s="336" t="e">
        <f ca="1">IFERROR(_xll.qlSmileSectionVolatility($X45,$N45+DE$4%%)-$H45,#REF!)</f>
        <v>#REF!</v>
      </c>
    </row>
    <row r="46" spans="2:109">
      <c r="B46" s="273" t="s">
        <v>44</v>
      </c>
      <c r="C46" s="274" t="s">
        <v>50</v>
      </c>
      <c r="D46" s="285" t="str">
        <f ca="1">IFERROR(VLOOKUP("EUR FWD PREM"&amp;D$4&amp;" "&amp;$B46&amp;$C46,SwaptionVolCalculation!$F:$AR,38,FALSE),"")</f>
        <v/>
      </c>
      <c r="E46" s="286" t="str">
        <f ca="1">IFERROR(VLOOKUP("EUR FWD PREM"&amp;E$4&amp;" "&amp;$B46&amp;$C46,SwaptionVolCalculation!$F:$AR,38,FALSE),"")</f>
        <v/>
      </c>
      <c r="F46" s="286" t="str">
        <f ca="1">IFERROR(VLOOKUP("EUR FWD PREM"&amp;F$4&amp;" "&amp;$B46&amp;$C46,SwaptionVolCalculation!$F:$AR,38,FALSE),"")</f>
        <v/>
      </c>
      <c r="G46" s="286" t="str">
        <f ca="1">IFERROR(VLOOKUP("EUR FWD PREM"&amp;G$4&amp;" "&amp;$B46&amp;$C46,SwaptionVolCalculation!$F:$AR,38,FALSE),"")</f>
        <v/>
      </c>
      <c r="H46" s="286" t="str">
        <f ca="1">IFERROR(VLOOKUP($B46&amp;$C46,SwaptionVolCalculation!$F:$AR,38,FALSE),"")</f>
        <v/>
      </c>
      <c r="I46" s="286" t="str">
        <f ca="1">IFERROR(VLOOKUP("EUR FWD PREM "&amp;I$4&amp;" "&amp;$B46&amp;$C46,SwaptionVolCalculation!$F:$AR,38,FALSE),"")</f>
        <v/>
      </c>
      <c r="J46" s="286" t="str">
        <f ca="1">IFERROR(VLOOKUP("EUR FWD PREM "&amp;J$4&amp;" "&amp;$B46&amp;$C46,SwaptionVolCalculation!$F:$AR,38,FALSE),"")</f>
        <v/>
      </c>
      <c r="K46" s="286" t="str">
        <f ca="1">IFERROR(VLOOKUP("EUR FWD PREM "&amp;K$4&amp;" "&amp;$B46&amp;$C46,SwaptionVolCalculation!$F:$AR,38,FALSE),"")</f>
        <v/>
      </c>
      <c r="L46" s="287" t="str">
        <f ca="1">IFERROR(VLOOKUP("EUR FWD PREM "&amp;L$4&amp;" "&amp;$B46&amp;$C46,SwaptionVolCalculation!$F:$AR,38,FALSE),"")</f>
        <v/>
      </c>
      <c r="M46" s="295">
        <f ca="1">IFERROR(VLOOKUP($B46&amp;$C46,SwaptionVolCalculation!$F:$AR,6,FALSE),"")</f>
        <v>44103</v>
      </c>
      <c r="N46" s="290" t="str">
        <f ca="1">IFERROR(VLOOKUP($B46&amp;$C46,SwaptionVolCalculation!$F:$AR,26,FALSE),"")</f>
        <v/>
      </c>
      <c r="O46" s="318">
        <v>8.1220336062647169E-2</v>
      </c>
      <c r="P46" s="319">
        <v>0.7</v>
      </c>
      <c r="Q46" s="320">
        <v>0.27892181050799225</v>
      </c>
      <c r="R46" s="320">
        <v>-0.43825748611191817</v>
      </c>
      <c r="S46" s="321" t="b">
        <v>0</v>
      </c>
      <c r="T46" s="321" t="b">
        <v>1</v>
      </c>
      <c r="U46" s="321" t="b">
        <v>0</v>
      </c>
      <c r="V46" s="321" t="b">
        <v>0</v>
      </c>
      <c r="W46" s="322">
        <v>0.01</v>
      </c>
      <c r="X46" s="331" t="e">
        <f t="array" aca="1" ref="X46" ca="1">_xll.qlSabrInterpolatedSmileSection(,M46,N46,shrinkTable(E$4:K$4,E46:K46,TRUE)%%,TRUE,H46,shrinkTable(E$4:K$4,E46:K46,FALSE)-H46,O46,P46,Q46,R46,S46,T46,U46,V46,,,,,W46,TRUE)</f>
        <v>#VALUE!</v>
      </c>
      <c r="Y46" s="332" t="e">
        <f ca="1">_xll.qlSabrInterpolatedSmileSectionAlpha(X46)</f>
        <v>#VALUE!</v>
      </c>
      <c r="Z46" s="332" t="e">
        <f ca="1">_xll.qlSabrInterpolatedSmileSectionBeta(X46)</f>
        <v>#VALUE!</v>
      </c>
      <c r="AA46" s="332" t="e">
        <f ca="1">_xll.qlSabrInterpolatedSmileSectionNu(X46)</f>
        <v>#VALUE!</v>
      </c>
      <c r="AB46" s="332" t="e">
        <f ca="1">_xll.qlSabrInterpolatedSmileSectionRho(X46)</f>
        <v>#VALUE!</v>
      </c>
      <c r="AC46" s="333" t="e">
        <f ca="1">_xll.qlSabrInterpolatedSmileSectionError(X46)</f>
        <v>#VALUE!</v>
      </c>
      <c r="AD46" s="334" t="e">
        <f ca="1">_xll.qlSabrInterpolatedSmileSectionMaxError(X46)</f>
        <v>#VALUE!</v>
      </c>
      <c r="AE46" s="331">
        <f ca="1">IFERROR(_xll.qlSmileSectionVolatility($X46,$N46+AE$4%%)-$H46,BO46)</f>
        <v>0</v>
      </c>
      <c r="AF46" s="332">
        <f ca="1">IFERROR(_xll.qlSmileSectionVolatility($X46,$N46+AF$4%%)-$H46,AG46)</f>
        <v>0</v>
      </c>
      <c r="AG46" s="332">
        <f ca="1">IFERROR(_xll.qlSmileSectionVolatility($X46,$N46+AG$4%%)-$H46,AH46)</f>
        <v>0</v>
      </c>
      <c r="AH46" s="332">
        <f ca="1">IFERROR(_xll.qlSmileSectionVolatility($X46,$N46+AH$4%%)-$H46,AI46)</f>
        <v>0</v>
      </c>
      <c r="AI46" s="332">
        <f ca="1">IFERROR(_xll.qlSmileSectionVolatility($X46,$N46+AI$4%%)-$H46,AJ46)</f>
        <v>0</v>
      </c>
      <c r="AJ46" s="332">
        <f ca="1">IFERROR(_xll.qlSmileSectionVolatility($X46,$N46+AJ$4%%)-$H46,AK46)</f>
        <v>0</v>
      </c>
      <c r="AK46" s="332">
        <f ca="1">IFERROR(_xll.qlSmileSectionVolatility($X46,$N46+AK$4%%)-$H46,AL46)</f>
        <v>0</v>
      </c>
      <c r="AL46" s="332">
        <f ca="1">IFERROR(_xll.qlSmileSectionVolatility($X46,$N46+AL$4%%)-$H46,AM46)</f>
        <v>0</v>
      </c>
      <c r="AM46" s="332">
        <f ca="1">IFERROR(_xll.qlSmileSectionVolatility($X46,$N46+AM$4%%)-$H46,AN46)</f>
        <v>0</v>
      </c>
      <c r="AN46" s="332">
        <f ca="1">IFERROR(_xll.qlSmileSectionVolatility($X46,$N46+AN$4%%)-$H46,AO46)</f>
        <v>0</v>
      </c>
      <c r="AO46" s="332">
        <f ca="1">IFERROR(_xll.qlSmileSectionVolatility($X46,$N46+AO$4%%)-$H46,AP46)</f>
        <v>0</v>
      </c>
      <c r="AP46" s="332">
        <f ca="1">IFERROR(_xll.qlSmileSectionVolatility($X46,$N46+AP$4%%)-$H46,AQ46)</f>
        <v>0</v>
      </c>
      <c r="AQ46" s="332">
        <f ca="1">IFERROR(_xll.qlSmileSectionVolatility($X46,$N46+AQ$4%%)-$H46,AR46)</f>
        <v>0</v>
      </c>
      <c r="AR46" s="332">
        <f ca="1">IFERROR(_xll.qlSmileSectionVolatility($X46,$N46+AR$4%%)-$H46,AS46)</f>
        <v>0</v>
      </c>
      <c r="AS46" s="332">
        <f ca="1">IFERROR(_xll.qlSmileSectionVolatility($X46,$N46+AS$4%%)-$H46,AT46)</f>
        <v>0</v>
      </c>
      <c r="AT46" s="332">
        <f ca="1">IFERROR(_xll.qlSmileSectionVolatility($X46,$N46+AT$4%%)-$H46,AU46)</f>
        <v>0</v>
      </c>
      <c r="AU46" s="332">
        <f ca="1">IFERROR(_xll.qlSmileSectionVolatility($X46,$N46+AU$4%%)-$H46,AV46)</f>
        <v>0</v>
      </c>
      <c r="AV46" s="332">
        <f ca="1">IFERROR(_xll.qlSmileSectionVolatility($X46,$N46+AV$4%%)-$H46,AW46)</f>
        <v>0</v>
      </c>
      <c r="AW46" s="332">
        <f ca="1">IFERROR(_xll.qlSmileSectionVolatility($X46,$N46+AW$4%%)-$H46,AX46)</f>
        <v>0</v>
      </c>
      <c r="AX46" s="332">
        <f ca="1">IFERROR(_xll.qlSmileSectionVolatility($X46,$N46+AX$4%%)-$H46,AY46)</f>
        <v>0</v>
      </c>
      <c r="AY46" s="332">
        <f ca="1">IFERROR(_xll.qlSmileSectionVolatility($X46,$N46+AY$4%%)-$H46,AZ46)</f>
        <v>0</v>
      </c>
      <c r="AZ46" s="332">
        <f ca="1">IFERROR(_xll.qlSmileSectionVolatility($X46,$N46+AZ$4%%)-$H46,BA46)</f>
        <v>0</v>
      </c>
      <c r="BA46" s="332">
        <f ca="1">IFERROR(_xll.qlSmileSectionVolatility($X46,$N46+BA$4%%)-$H46,BB46)</f>
        <v>0</v>
      </c>
      <c r="BB46" s="332">
        <f ca="1">IFERROR(_xll.qlSmileSectionVolatility($X46,$N46+BB$4%%)-$H46,BC46)</f>
        <v>0</v>
      </c>
      <c r="BC46" s="332">
        <f ca="1">IFERROR(_xll.qlSmileSectionVolatility($X46,$N46+BC$4%%)-$H46,BD46)</f>
        <v>0</v>
      </c>
      <c r="BD46" s="332">
        <f ca="1">IFERROR(_xll.qlSmileSectionVolatility($X46,$N46+BD$4%%)-$H46,BE46)</f>
        <v>0</v>
      </c>
      <c r="BE46" s="332">
        <f ca="1">IFERROR(_xll.qlSmileSectionVolatility($X46,$N46+BE$4%%)-$H46,BF46)</f>
        <v>0</v>
      </c>
      <c r="BF46" s="332">
        <f ca="1">IFERROR(_xll.qlSmileSectionVolatility($X46,$N46+BF$4%%)-$H46,BG46)</f>
        <v>0</v>
      </c>
      <c r="BG46" s="332">
        <f ca="1">IFERROR(_xll.qlSmileSectionVolatility($X46,$N46+BG$4%%)-$H46,BH46)</f>
        <v>0</v>
      </c>
      <c r="BH46" s="332">
        <f ca="1">IFERROR(_xll.qlSmileSectionVolatility($X46,$N46+BH$4%%)-$H46,BI46)</f>
        <v>0</v>
      </c>
      <c r="BI46" s="332">
        <f ca="1">IFERROR(_xll.qlSmileSectionVolatility($X46,$N46+BI$4%%)-$H46,BJ46)</f>
        <v>0</v>
      </c>
      <c r="BJ46" s="332">
        <f ca="1">IFERROR(_xll.qlSmileSectionVolatility($X46,$N46+BJ$4%%)-$H46,BK46)</f>
        <v>0</v>
      </c>
      <c r="BK46" s="332">
        <f ca="1">IFERROR(_xll.qlSmileSectionVolatility($X46,$N46+BK$4%%)-$H46,BL46)</f>
        <v>0</v>
      </c>
      <c r="BL46" s="332">
        <f ca="1">IFERROR(_xll.qlSmileSectionVolatility($X46,$N46+BL$4%%)-$H46,BM46)</f>
        <v>0</v>
      </c>
      <c r="BM46" s="332">
        <f ca="1">IFERROR(_xll.qlSmileSectionVolatility($X46,$N46+BM$4%%)-$H46,BN46)</f>
        <v>0</v>
      </c>
      <c r="BN46" s="332">
        <f ca="1">IFERROR(_xll.qlSmileSectionVolatility($X46,$N46+BN$4%%)-$H46,BO46)</f>
        <v>0</v>
      </c>
      <c r="BO46" s="332">
        <f ca="1">IFERROR(_xll.qlSmileSectionVolatility($X46,$N46+BO$4%%)-$H46,BP46)</f>
        <v>0</v>
      </c>
      <c r="BP46" s="332">
        <f ca="1">IFERROR(_xll.qlSmileSectionVolatility($X46,$N46+BP$4%%)-$H46,BQ46)</f>
        <v>0</v>
      </c>
      <c r="BQ46" s="337">
        <f ca="1">IFERROR(_xll.qlSmileSectionVolatility($X46,$N46+BQ$4%%)-$H46,BR46)</f>
        <v>0</v>
      </c>
      <c r="BR46" s="320">
        <v>0</v>
      </c>
      <c r="BS46" s="331">
        <f ca="1">IFERROR(_xll.qlSmileSectionVolatility($X46,$N46+BS$4%%)-$H46,BR46)</f>
        <v>0</v>
      </c>
      <c r="BT46" s="332">
        <f ca="1">IFERROR(_xll.qlSmileSectionVolatility($X46,$N46+BT$4%%)-$H46,AG46)</f>
        <v>0</v>
      </c>
      <c r="BU46" s="332">
        <f ca="1">IFERROR(_xll.qlSmileSectionVolatility($X46,$N46+BU$4%%)-$H46,BT46)</f>
        <v>0</v>
      </c>
      <c r="BV46" s="332">
        <f ca="1">IFERROR(_xll.qlSmileSectionVolatility($X46,$N46+BV$4%%)-$H46,AI46)</f>
        <v>0</v>
      </c>
      <c r="BW46" s="332">
        <f ca="1">IFERROR(_xll.qlSmileSectionVolatility($X46,$N46+BW$4%%)-$H46,BV46)</f>
        <v>0</v>
      </c>
      <c r="BX46" s="332">
        <f ca="1">IFERROR(_xll.qlSmileSectionVolatility($X46,$N46+BX$4%%)-$H46,AK46)</f>
        <v>0</v>
      </c>
      <c r="BY46" s="332">
        <f ca="1">IFERROR(_xll.qlSmileSectionVolatility($X46,$N46+BY$4%%)-$H46,BX46)</f>
        <v>0</v>
      </c>
      <c r="BZ46" s="332">
        <f ca="1">IFERROR(_xll.qlSmileSectionVolatility($X46,$N46+BZ$4%%)-$H46,AM46)</f>
        <v>0</v>
      </c>
      <c r="CA46" s="332">
        <f ca="1">IFERROR(_xll.qlSmileSectionVolatility($X46,$N46+CA$4%%)-$H46,BZ46)</f>
        <v>0</v>
      </c>
      <c r="CB46" s="332">
        <f ca="1">IFERROR(_xll.qlSmileSectionVolatility($X46,$N46+CB$4%%)-$H46,AO46)</f>
        <v>0</v>
      </c>
      <c r="CC46" s="332">
        <f ca="1">IFERROR(_xll.qlSmileSectionVolatility($X46,$N46+CC$4%%)-$H46,CB46)</f>
        <v>0</v>
      </c>
      <c r="CD46" s="332">
        <f ca="1">IFERROR(_xll.qlSmileSectionVolatility($X46,$N46+CD$4%%)-$H46,AQ46)</f>
        <v>0</v>
      </c>
      <c r="CE46" s="332">
        <f ca="1">IFERROR(_xll.qlSmileSectionVolatility($X46,$N46+CE$4%%)-$H46,CD46)</f>
        <v>0</v>
      </c>
      <c r="CF46" s="332">
        <f ca="1">IFERROR(_xll.qlSmileSectionVolatility($X46,$N46+CF$4%%)-$H46,AS46)</f>
        <v>0</v>
      </c>
      <c r="CG46" s="332">
        <f ca="1">IFERROR(_xll.qlSmileSectionVolatility($X46,$N46+CG$4%%)-$H46,CF46)</f>
        <v>0</v>
      </c>
      <c r="CH46" s="332">
        <f ca="1">IFERROR(_xll.qlSmileSectionVolatility($X46,$N46+CH$4%%)-$H46,AU46)</f>
        <v>0</v>
      </c>
      <c r="CI46" s="332">
        <f ca="1">IFERROR(_xll.qlSmileSectionVolatility($X46,$N46+CI$4%%)-$H46,CH46)</f>
        <v>0</v>
      </c>
      <c r="CJ46" s="332">
        <f ca="1">IFERROR(_xll.qlSmileSectionVolatility($X46,$N46+CJ$4%%)-$H46,AW46)</f>
        <v>0</v>
      </c>
      <c r="CK46" s="332">
        <f ca="1">IFERROR(_xll.qlSmileSectionVolatility($X46,$N46+CK$4%%)-$H46,CJ46)</f>
        <v>0</v>
      </c>
      <c r="CL46" s="332">
        <f ca="1">IFERROR(_xll.qlSmileSectionVolatility($X46,$N46+CL$4%%)-$H46,AY46)</f>
        <v>0</v>
      </c>
      <c r="CM46" s="332">
        <f ca="1">IFERROR(_xll.qlSmileSectionVolatility($X46,$N46+CM$4%%)-$H46,CL46)</f>
        <v>0</v>
      </c>
      <c r="CN46" s="332">
        <f ca="1">IFERROR(_xll.qlSmileSectionVolatility($X46,$N46+CN$4%%)-$H46,BA46)</f>
        <v>0</v>
      </c>
      <c r="CO46" s="332">
        <f ca="1">IFERROR(_xll.qlSmileSectionVolatility($X46,$N46+CO$4%%)-$H46,CN46)</f>
        <v>0</v>
      </c>
      <c r="CP46" s="332">
        <f ca="1">IFERROR(_xll.qlSmileSectionVolatility($X46,$N46+CP$4%%)-$H46,BC46)</f>
        <v>0</v>
      </c>
      <c r="CQ46" s="332">
        <f ca="1">IFERROR(_xll.qlSmileSectionVolatility($X46,$N46+CQ$4%%)-$H46,CP46)</f>
        <v>0</v>
      </c>
      <c r="CR46" s="332">
        <f ca="1">IFERROR(_xll.qlSmileSectionVolatility($X46,$N46+CR$4%%)-$H46,BE46)</f>
        <v>0</v>
      </c>
      <c r="CS46" s="332">
        <f ca="1">IFERROR(_xll.qlSmileSectionVolatility($X46,$N46+CS$4%%)-$H46,CR46)</f>
        <v>0</v>
      </c>
      <c r="CT46" s="332">
        <f ca="1">IFERROR(_xll.qlSmileSectionVolatility($X46,$N46+CT$4%%)-$H46,BG46)</f>
        <v>0</v>
      </c>
      <c r="CU46" s="332">
        <f ca="1">IFERROR(_xll.qlSmileSectionVolatility($X46,$N46+CU$4%%)-$H46,CT46)</f>
        <v>0</v>
      </c>
      <c r="CV46" s="332">
        <f ca="1">IFERROR(_xll.qlSmileSectionVolatility($X46,$N46+CV$4%%)-$H46,BI46)</f>
        <v>0</v>
      </c>
      <c r="CW46" s="332">
        <f ca="1">IFERROR(_xll.qlSmileSectionVolatility($X46,$N46+CW$4%%)-$H46,CV46)</f>
        <v>0</v>
      </c>
      <c r="CX46" s="332">
        <f ca="1">IFERROR(_xll.qlSmileSectionVolatility($X46,$N46+CX$4%%)-$H46,BK46)</f>
        <v>0</v>
      </c>
      <c r="CY46" s="332">
        <f ca="1">IFERROR(_xll.qlSmileSectionVolatility($X46,$N46+CY$4%%)-$H46,CX46)</f>
        <v>0</v>
      </c>
      <c r="CZ46" s="332">
        <f ca="1">IFERROR(_xll.qlSmileSectionVolatility($X46,$N46+CZ$4%%)-$H46,BM46)</f>
        <v>0</v>
      </c>
      <c r="DA46" s="332">
        <f ca="1">IFERROR(_xll.qlSmileSectionVolatility($X46,$N46+DA$4%%)-$H46,CZ46)</f>
        <v>0</v>
      </c>
      <c r="DB46" s="332">
        <f ca="1">IFERROR(_xll.qlSmileSectionVolatility($X46,$N46+DB$4%%)-$H46,BO46)</f>
        <v>0</v>
      </c>
      <c r="DC46" s="332">
        <f ca="1">IFERROR(_xll.qlSmileSectionVolatility($X46,$N46+DC$4%%)-$H46,DB46)</f>
        <v>0</v>
      </c>
      <c r="DD46" s="332">
        <f ca="1">IFERROR(_xll.qlSmileSectionVolatility($X46,$N46+DD$4%%)-$H46,BQ46)</f>
        <v>0</v>
      </c>
      <c r="DE46" s="337" t="e">
        <f ca="1">IFERROR(_xll.qlSmileSectionVolatility($X46,$N46+DE$4%%)-$H46,#REF!)</f>
        <v>#REF!</v>
      </c>
    </row>
    <row r="47" spans="2:109">
      <c r="B47" s="271" t="s">
        <v>46</v>
      </c>
      <c r="C47" s="272" t="s">
        <v>41</v>
      </c>
      <c r="D47" s="279" t="str">
        <f ca="1">IFERROR(VLOOKUP("EUR FWD PREM"&amp;D$4&amp;" "&amp;$B47&amp;$C47,SwaptionVolCalculation!$F:$AR,38,FALSE),"")</f>
        <v/>
      </c>
      <c r="E47" s="280" t="str">
        <f ca="1">IFERROR(VLOOKUP("EUR FWD PREM"&amp;E$4&amp;" "&amp;$B47&amp;$C47,SwaptionVolCalculation!$F:$AR,38,FALSE),"")</f>
        <v/>
      </c>
      <c r="F47" s="280" t="str">
        <f ca="1">IFERROR(VLOOKUP("EUR FWD PREM"&amp;F$4&amp;" "&amp;$B47&amp;$C47,SwaptionVolCalculation!$F:$AR,38,FALSE),"")</f>
        <v/>
      </c>
      <c r="G47" s="280" t="str">
        <f ca="1">IFERROR(VLOOKUP("EUR FWD PREM"&amp;G$4&amp;" "&amp;$B47&amp;$C47,SwaptionVolCalculation!$F:$AR,38,FALSE),"")</f>
        <v/>
      </c>
      <c r="H47" s="280" t="str">
        <f ca="1">IFERROR(VLOOKUP($B47&amp;$C47,SwaptionVolCalculation!$F:$AR,38,FALSE),"")</f>
        <v/>
      </c>
      <c r="I47" s="280" t="str">
        <f ca="1">IFERROR(VLOOKUP("EUR FWD PREM "&amp;I$4&amp;" "&amp;$B47&amp;$C47,SwaptionVolCalculation!$F:$AR,38,FALSE),"")</f>
        <v/>
      </c>
      <c r="J47" s="280" t="str">
        <f ca="1">IFERROR(VLOOKUP("EUR FWD PREM "&amp;J$4&amp;" "&amp;$B47&amp;$C47,SwaptionVolCalculation!$F:$AR,38,FALSE),"")</f>
        <v/>
      </c>
      <c r="K47" s="280" t="str">
        <f ca="1">IFERROR(VLOOKUP("EUR FWD PREM "&amp;K$4&amp;" "&amp;$B47&amp;$C47,SwaptionVolCalculation!$F:$AR,38,FALSE),"")</f>
        <v/>
      </c>
      <c r="L47" s="281" t="str">
        <f ca="1">IFERROR(VLOOKUP("EUR FWD PREM "&amp;L$4&amp;" "&amp;$B47&amp;$C47,SwaptionVolCalculation!$F:$AR,38,FALSE),"")</f>
        <v/>
      </c>
      <c r="M47" s="293">
        <f ca="1">IFERROR(VLOOKUP($B47&amp;$C47,SwaptionVolCalculation!$F:$AR,6,FALSE),"")</f>
        <v>45929</v>
      </c>
      <c r="N47" s="288" t="str">
        <f ca="1">IFERROR(VLOOKUP($B47&amp;$C47,SwaptionVolCalculation!$F:$AR,26,FALSE),"")</f>
        <v/>
      </c>
      <c r="O47" s="308">
        <v>8.1410339835522538E-2</v>
      </c>
      <c r="P47" s="309">
        <v>0.7</v>
      </c>
      <c r="Q47" s="310">
        <v>0.22536329420573348</v>
      </c>
      <c r="R47" s="310">
        <v>-0.13979538775756453</v>
      </c>
      <c r="S47" s="311" t="b">
        <v>0</v>
      </c>
      <c r="T47" s="311" t="b">
        <v>1</v>
      </c>
      <c r="U47" s="311" t="b">
        <v>0</v>
      </c>
      <c r="V47" s="311" t="b">
        <v>0</v>
      </c>
      <c r="W47" s="313">
        <v>0.01</v>
      </c>
      <c r="X47" s="323" t="e">
        <f t="array" aca="1" ref="X47" ca="1">_xll.qlSabrInterpolatedSmileSection(,M47,N47,shrinkTable(E$4:K$4,E47:K47,TRUE)%%,TRUE,H47,shrinkTable(E$4:K$4,E47:K47,FALSE)-H47,O47,P47,Q47,R47,S47,T47,U47,V47,,,,,W47,TRUE)</f>
        <v>#VALUE!</v>
      </c>
      <c r="Y47" s="324" t="e">
        <f ca="1">_xll.qlSabrInterpolatedSmileSectionAlpha(X47)</f>
        <v>#VALUE!</v>
      </c>
      <c r="Z47" s="324" t="e">
        <f ca="1">_xll.qlSabrInterpolatedSmileSectionBeta(X47)</f>
        <v>#VALUE!</v>
      </c>
      <c r="AA47" s="324" t="e">
        <f ca="1">_xll.qlSabrInterpolatedSmileSectionNu(X47)</f>
        <v>#VALUE!</v>
      </c>
      <c r="AB47" s="324" t="e">
        <f ca="1">_xll.qlSabrInterpolatedSmileSectionRho(X47)</f>
        <v>#VALUE!</v>
      </c>
      <c r="AC47" s="325" t="e">
        <f ca="1">_xll.qlSabrInterpolatedSmileSectionError(X47)</f>
        <v>#VALUE!</v>
      </c>
      <c r="AD47" s="326" t="e">
        <f ca="1">_xll.qlSabrInterpolatedSmileSectionMaxError(X47)</f>
        <v>#VALUE!</v>
      </c>
      <c r="AE47" s="323">
        <f ca="1">IFERROR(_xll.qlSmileSectionVolatility($X47,$N47+AE$4%%)-$H47,BO47)</f>
        <v>0</v>
      </c>
      <c r="AF47" s="324">
        <f ca="1">IFERROR(_xll.qlSmileSectionVolatility($X47,$N47+AF$4%%)-$H47,AG47)</f>
        <v>0</v>
      </c>
      <c r="AG47" s="324">
        <f ca="1">IFERROR(_xll.qlSmileSectionVolatility($X47,$N47+AG$4%%)-$H47,AH47)</f>
        <v>0</v>
      </c>
      <c r="AH47" s="324">
        <f ca="1">IFERROR(_xll.qlSmileSectionVolatility($X47,$N47+AH$4%%)-$H47,AI47)</f>
        <v>0</v>
      </c>
      <c r="AI47" s="324">
        <f ca="1">IFERROR(_xll.qlSmileSectionVolatility($X47,$N47+AI$4%%)-$H47,AJ47)</f>
        <v>0</v>
      </c>
      <c r="AJ47" s="324">
        <f ca="1">IFERROR(_xll.qlSmileSectionVolatility($X47,$N47+AJ$4%%)-$H47,AK47)</f>
        <v>0</v>
      </c>
      <c r="AK47" s="324">
        <f ca="1">IFERROR(_xll.qlSmileSectionVolatility($X47,$N47+AK$4%%)-$H47,AL47)</f>
        <v>0</v>
      </c>
      <c r="AL47" s="324">
        <f ca="1">IFERROR(_xll.qlSmileSectionVolatility($X47,$N47+AL$4%%)-$H47,AM47)</f>
        <v>0</v>
      </c>
      <c r="AM47" s="324">
        <f ca="1">IFERROR(_xll.qlSmileSectionVolatility($X47,$N47+AM$4%%)-$H47,AN47)</f>
        <v>0</v>
      </c>
      <c r="AN47" s="324">
        <f ca="1">IFERROR(_xll.qlSmileSectionVolatility($X47,$N47+AN$4%%)-$H47,AO47)</f>
        <v>0</v>
      </c>
      <c r="AO47" s="324">
        <f ca="1">IFERROR(_xll.qlSmileSectionVolatility($X47,$N47+AO$4%%)-$H47,AP47)</f>
        <v>0</v>
      </c>
      <c r="AP47" s="324">
        <f ca="1">IFERROR(_xll.qlSmileSectionVolatility($X47,$N47+AP$4%%)-$H47,AQ47)</f>
        <v>0</v>
      </c>
      <c r="AQ47" s="324">
        <f ca="1">IFERROR(_xll.qlSmileSectionVolatility($X47,$N47+AQ$4%%)-$H47,AR47)</f>
        <v>0</v>
      </c>
      <c r="AR47" s="324">
        <f ca="1">IFERROR(_xll.qlSmileSectionVolatility($X47,$N47+AR$4%%)-$H47,AS47)</f>
        <v>0</v>
      </c>
      <c r="AS47" s="324">
        <f ca="1">IFERROR(_xll.qlSmileSectionVolatility($X47,$N47+AS$4%%)-$H47,AT47)</f>
        <v>0</v>
      </c>
      <c r="AT47" s="324">
        <f ca="1">IFERROR(_xll.qlSmileSectionVolatility($X47,$N47+AT$4%%)-$H47,AU47)</f>
        <v>0</v>
      </c>
      <c r="AU47" s="324">
        <f ca="1">IFERROR(_xll.qlSmileSectionVolatility($X47,$N47+AU$4%%)-$H47,AV47)</f>
        <v>0</v>
      </c>
      <c r="AV47" s="324">
        <f ca="1">IFERROR(_xll.qlSmileSectionVolatility($X47,$N47+AV$4%%)-$H47,AW47)</f>
        <v>0</v>
      </c>
      <c r="AW47" s="324">
        <f ca="1">IFERROR(_xll.qlSmileSectionVolatility($X47,$N47+AW$4%%)-$H47,AX47)</f>
        <v>0</v>
      </c>
      <c r="AX47" s="324">
        <f ca="1">IFERROR(_xll.qlSmileSectionVolatility($X47,$N47+AX$4%%)-$H47,AY47)</f>
        <v>0</v>
      </c>
      <c r="AY47" s="324">
        <f ca="1">IFERROR(_xll.qlSmileSectionVolatility($X47,$N47+AY$4%%)-$H47,AZ47)</f>
        <v>0</v>
      </c>
      <c r="AZ47" s="324">
        <f ca="1">IFERROR(_xll.qlSmileSectionVolatility($X47,$N47+AZ$4%%)-$H47,BA47)</f>
        <v>0</v>
      </c>
      <c r="BA47" s="324">
        <f ca="1">IFERROR(_xll.qlSmileSectionVolatility($X47,$N47+BA$4%%)-$H47,BB47)</f>
        <v>0</v>
      </c>
      <c r="BB47" s="324">
        <f ca="1">IFERROR(_xll.qlSmileSectionVolatility($X47,$N47+BB$4%%)-$H47,BC47)</f>
        <v>0</v>
      </c>
      <c r="BC47" s="324">
        <f ca="1">IFERROR(_xll.qlSmileSectionVolatility($X47,$N47+BC$4%%)-$H47,BD47)</f>
        <v>0</v>
      </c>
      <c r="BD47" s="324">
        <f ca="1">IFERROR(_xll.qlSmileSectionVolatility($X47,$N47+BD$4%%)-$H47,BE47)</f>
        <v>0</v>
      </c>
      <c r="BE47" s="324">
        <f ca="1">IFERROR(_xll.qlSmileSectionVolatility($X47,$N47+BE$4%%)-$H47,BF47)</f>
        <v>0</v>
      </c>
      <c r="BF47" s="324">
        <f ca="1">IFERROR(_xll.qlSmileSectionVolatility($X47,$N47+BF$4%%)-$H47,BG47)</f>
        <v>0</v>
      </c>
      <c r="BG47" s="324">
        <f ca="1">IFERROR(_xll.qlSmileSectionVolatility($X47,$N47+BG$4%%)-$H47,BH47)</f>
        <v>0</v>
      </c>
      <c r="BH47" s="324">
        <f ca="1">IFERROR(_xll.qlSmileSectionVolatility($X47,$N47+BH$4%%)-$H47,BI47)</f>
        <v>0</v>
      </c>
      <c r="BI47" s="324">
        <f ca="1">IFERROR(_xll.qlSmileSectionVolatility($X47,$N47+BI$4%%)-$H47,BJ47)</f>
        <v>0</v>
      </c>
      <c r="BJ47" s="324">
        <f ca="1">IFERROR(_xll.qlSmileSectionVolatility($X47,$N47+BJ$4%%)-$H47,BK47)</f>
        <v>0</v>
      </c>
      <c r="BK47" s="324">
        <f ca="1">IFERROR(_xll.qlSmileSectionVolatility($X47,$N47+BK$4%%)-$H47,BL47)</f>
        <v>0</v>
      </c>
      <c r="BL47" s="324">
        <f ca="1">IFERROR(_xll.qlSmileSectionVolatility($X47,$N47+BL$4%%)-$H47,BM47)</f>
        <v>0</v>
      </c>
      <c r="BM47" s="324">
        <f ca="1">IFERROR(_xll.qlSmileSectionVolatility($X47,$N47+BM$4%%)-$H47,BN47)</f>
        <v>0</v>
      </c>
      <c r="BN47" s="324">
        <f ca="1">IFERROR(_xll.qlSmileSectionVolatility($X47,$N47+BN$4%%)-$H47,BO47)</f>
        <v>0</v>
      </c>
      <c r="BO47" s="324">
        <f ca="1">IFERROR(_xll.qlSmileSectionVolatility($X47,$N47+BO$4%%)-$H47,BP47)</f>
        <v>0</v>
      </c>
      <c r="BP47" s="324">
        <f ca="1">IFERROR(_xll.qlSmileSectionVolatility($X47,$N47+BP$4%%)-$H47,BQ47)</f>
        <v>0</v>
      </c>
      <c r="BQ47" s="335">
        <f ca="1">IFERROR(_xll.qlSmileSectionVolatility($X47,$N47+BQ$4%%)-$H47,BR47)</f>
        <v>0</v>
      </c>
      <c r="BR47" s="310">
        <v>0</v>
      </c>
      <c r="BS47" s="323">
        <f ca="1">IFERROR(_xll.qlSmileSectionVolatility($X47,$N47+BS$4%%)-$H47,BR47)</f>
        <v>0</v>
      </c>
      <c r="BT47" s="324">
        <f ca="1">IFERROR(_xll.qlSmileSectionVolatility($X47,$N47+BT$4%%)-$H47,AG47)</f>
        <v>0</v>
      </c>
      <c r="BU47" s="324">
        <f ca="1">IFERROR(_xll.qlSmileSectionVolatility($X47,$N47+BU$4%%)-$H47,BT47)</f>
        <v>0</v>
      </c>
      <c r="BV47" s="324">
        <f ca="1">IFERROR(_xll.qlSmileSectionVolatility($X47,$N47+BV$4%%)-$H47,AI47)</f>
        <v>0</v>
      </c>
      <c r="BW47" s="324">
        <f ca="1">IFERROR(_xll.qlSmileSectionVolatility($X47,$N47+BW$4%%)-$H47,BV47)</f>
        <v>0</v>
      </c>
      <c r="BX47" s="324">
        <f ca="1">IFERROR(_xll.qlSmileSectionVolatility($X47,$N47+BX$4%%)-$H47,AK47)</f>
        <v>0</v>
      </c>
      <c r="BY47" s="324">
        <f ca="1">IFERROR(_xll.qlSmileSectionVolatility($X47,$N47+BY$4%%)-$H47,BX47)</f>
        <v>0</v>
      </c>
      <c r="BZ47" s="324">
        <f ca="1">IFERROR(_xll.qlSmileSectionVolatility($X47,$N47+BZ$4%%)-$H47,AM47)</f>
        <v>0</v>
      </c>
      <c r="CA47" s="324">
        <f ca="1">IFERROR(_xll.qlSmileSectionVolatility($X47,$N47+CA$4%%)-$H47,BZ47)</f>
        <v>0</v>
      </c>
      <c r="CB47" s="324">
        <f ca="1">IFERROR(_xll.qlSmileSectionVolatility($X47,$N47+CB$4%%)-$H47,AO47)</f>
        <v>0</v>
      </c>
      <c r="CC47" s="324">
        <f ca="1">IFERROR(_xll.qlSmileSectionVolatility($X47,$N47+CC$4%%)-$H47,CB47)</f>
        <v>0</v>
      </c>
      <c r="CD47" s="324">
        <f ca="1">IFERROR(_xll.qlSmileSectionVolatility($X47,$N47+CD$4%%)-$H47,AQ47)</f>
        <v>0</v>
      </c>
      <c r="CE47" s="324">
        <f ca="1">IFERROR(_xll.qlSmileSectionVolatility($X47,$N47+CE$4%%)-$H47,CD47)</f>
        <v>0</v>
      </c>
      <c r="CF47" s="324">
        <f ca="1">IFERROR(_xll.qlSmileSectionVolatility($X47,$N47+CF$4%%)-$H47,AS47)</f>
        <v>0</v>
      </c>
      <c r="CG47" s="324">
        <f ca="1">IFERROR(_xll.qlSmileSectionVolatility($X47,$N47+CG$4%%)-$H47,CF47)</f>
        <v>0</v>
      </c>
      <c r="CH47" s="324">
        <f ca="1">IFERROR(_xll.qlSmileSectionVolatility($X47,$N47+CH$4%%)-$H47,AU47)</f>
        <v>0</v>
      </c>
      <c r="CI47" s="324">
        <f ca="1">IFERROR(_xll.qlSmileSectionVolatility($X47,$N47+CI$4%%)-$H47,CH47)</f>
        <v>0</v>
      </c>
      <c r="CJ47" s="324">
        <f ca="1">IFERROR(_xll.qlSmileSectionVolatility($X47,$N47+CJ$4%%)-$H47,AW47)</f>
        <v>0</v>
      </c>
      <c r="CK47" s="324">
        <f ca="1">IFERROR(_xll.qlSmileSectionVolatility($X47,$N47+CK$4%%)-$H47,CJ47)</f>
        <v>0</v>
      </c>
      <c r="CL47" s="324">
        <f ca="1">IFERROR(_xll.qlSmileSectionVolatility($X47,$N47+CL$4%%)-$H47,AY47)</f>
        <v>0</v>
      </c>
      <c r="CM47" s="324">
        <f ca="1">IFERROR(_xll.qlSmileSectionVolatility($X47,$N47+CM$4%%)-$H47,CL47)</f>
        <v>0</v>
      </c>
      <c r="CN47" s="324">
        <f ca="1">IFERROR(_xll.qlSmileSectionVolatility($X47,$N47+CN$4%%)-$H47,BA47)</f>
        <v>0</v>
      </c>
      <c r="CO47" s="324">
        <f ca="1">IFERROR(_xll.qlSmileSectionVolatility($X47,$N47+CO$4%%)-$H47,CN47)</f>
        <v>0</v>
      </c>
      <c r="CP47" s="324">
        <f ca="1">IFERROR(_xll.qlSmileSectionVolatility($X47,$N47+CP$4%%)-$H47,BC47)</f>
        <v>0</v>
      </c>
      <c r="CQ47" s="324">
        <f ca="1">IFERROR(_xll.qlSmileSectionVolatility($X47,$N47+CQ$4%%)-$H47,CP47)</f>
        <v>0</v>
      </c>
      <c r="CR47" s="324">
        <f ca="1">IFERROR(_xll.qlSmileSectionVolatility($X47,$N47+CR$4%%)-$H47,BE47)</f>
        <v>0</v>
      </c>
      <c r="CS47" s="324">
        <f ca="1">IFERROR(_xll.qlSmileSectionVolatility($X47,$N47+CS$4%%)-$H47,CR47)</f>
        <v>0</v>
      </c>
      <c r="CT47" s="324">
        <f ca="1">IFERROR(_xll.qlSmileSectionVolatility($X47,$N47+CT$4%%)-$H47,BG47)</f>
        <v>0</v>
      </c>
      <c r="CU47" s="324">
        <f ca="1">IFERROR(_xll.qlSmileSectionVolatility($X47,$N47+CU$4%%)-$H47,CT47)</f>
        <v>0</v>
      </c>
      <c r="CV47" s="324">
        <f ca="1">IFERROR(_xll.qlSmileSectionVolatility($X47,$N47+CV$4%%)-$H47,BI47)</f>
        <v>0</v>
      </c>
      <c r="CW47" s="324">
        <f ca="1">IFERROR(_xll.qlSmileSectionVolatility($X47,$N47+CW$4%%)-$H47,CV47)</f>
        <v>0</v>
      </c>
      <c r="CX47" s="324">
        <f ca="1">IFERROR(_xll.qlSmileSectionVolatility($X47,$N47+CX$4%%)-$H47,BK47)</f>
        <v>0</v>
      </c>
      <c r="CY47" s="324">
        <f ca="1">IFERROR(_xll.qlSmileSectionVolatility($X47,$N47+CY$4%%)-$H47,CX47)</f>
        <v>0</v>
      </c>
      <c r="CZ47" s="324">
        <f ca="1">IFERROR(_xll.qlSmileSectionVolatility($X47,$N47+CZ$4%%)-$H47,BM47)</f>
        <v>0</v>
      </c>
      <c r="DA47" s="324">
        <f ca="1">IFERROR(_xll.qlSmileSectionVolatility($X47,$N47+DA$4%%)-$H47,CZ47)</f>
        <v>0</v>
      </c>
      <c r="DB47" s="324">
        <f ca="1">IFERROR(_xll.qlSmileSectionVolatility($X47,$N47+DB$4%%)-$H47,BO47)</f>
        <v>0</v>
      </c>
      <c r="DC47" s="324">
        <f ca="1">IFERROR(_xll.qlSmileSectionVolatility($X47,$N47+DC$4%%)-$H47,DB47)</f>
        <v>0</v>
      </c>
      <c r="DD47" s="324">
        <f ca="1">IFERROR(_xll.qlSmileSectionVolatility($X47,$N47+DD$4%%)-$H47,BQ47)</f>
        <v>0</v>
      </c>
      <c r="DE47" s="335" t="e">
        <f ca="1">IFERROR(_xll.qlSmileSectionVolatility($X47,$N47+DE$4%%)-$H47,#REF!)</f>
        <v>#REF!</v>
      </c>
    </row>
    <row r="48" spans="2:109">
      <c r="B48" s="277" t="s">
        <v>46</v>
      </c>
      <c r="C48" s="278" t="s">
        <v>42</v>
      </c>
      <c r="D48" s="282" t="str">
        <f ca="1">IFERROR(VLOOKUP("EUR FWD PREM"&amp;D$4&amp;" "&amp;$B48&amp;$C48,SwaptionVolCalculation!$F:$AR,38,FALSE),"")</f>
        <v/>
      </c>
      <c r="E48" s="283" t="str">
        <f ca="1">IFERROR(VLOOKUP("EUR FWD PREM"&amp;E$4&amp;" "&amp;$B48&amp;$C48,SwaptionVolCalculation!$F:$AR,38,FALSE),"")</f>
        <v/>
      </c>
      <c r="F48" s="283" t="str">
        <f ca="1">IFERROR(VLOOKUP("EUR FWD PREM"&amp;F$4&amp;" "&amp;$B48&amp;$C48,SwaptionVolCalculation!$F:$AR,38,FALSE),"")</f>
        <v/>
      </c>
      <c r="G48" s="283" t="str">
        <f ca="1">IFERROR(VLOOKUP("EUR FWD PREM"&amp;G$4&amp;" "&amp;$B48&amp;$C48,SwaptionVolCalculation!$F:$AR,38,FALSE),"")</f>
        <v/>
      </c>
      <c r="H48" s="283" t="str">
        <f ca="1">IFERROR(VLOOKUP($B48&amp;$C48,SwaptionVolCalculation!$F:$AR,38,FALSE),"")</f>
        <v/>
      </c>
      <c r="I48" s="283" t="str">
        <f ca="1">IFERROR(VLOOKUP("EUR FWD PREM "&amp;I$4&amp;" "&amp;$B48&amp;$C48,SwaptionVolCalculation!$F:$AR,38,FALSE),"")</f>
        <v/>
      </c>
      <c r="J48" s="283" t="str">
        <f ca="1">IFERROR(VLOOKUP("EUR FWD PREM "&amp;J$4&amp;" "&amp;$B48&amp;$C48,SwaptionVolCalculation!$F:$AR,38,FALSE),"")</f>
        <v/>
      </c>
      <c r="K48" s="283" t="str">
        <f ca="1">IFERROR(VLOOKUP("EUR FWD PREM "&amp;K$4&amp;" "&amp;$B48&amp;$C48,SwaptionVolCalculation!$F:$AR,38,FALSE),"")</f>
        <v/>
      </c>
      <c r="L48" s="284" t="str">
        <f ca="1">IFERROR(VLOOKUP("EUR FWD PREM "&amp;L$4&amp;" "&amp;$B48&amp;$C48,SwaptionVolCalculation!$F:$AR,38,FALSE),"")</f>
        <v/>
      </c>
      <c r="M48" s="294">
        <f ca="1">IFERROR(VLOOKUP($B48&amp;$C48,SwaptionVolCalculation!$F:$AR,6,FALSE),"")</f>
        <v>45929</v>
      </c>
      <c r="N48" s="289" t="str">
        <f ca="1">IFERROR(VLOOKUP($B48&amp;$C48,SwaptionVolCalculation!$F:$AR,26,FALSE),"")</f>
        <v/>
      </c>
      <c r="O48" s="314">
        <v>8.0804765486630736E-2</v>
      </c>
      <c r="P48" s="297">
        <v>0.7</v>
      </c>
      <c r="Q48" s="296">
        <v>0.26595339212844993</v>
      </c>
      <c r="R48" s="296">
        <v>-0.1970595703670576</v>
      </c>
      <c r="S48" s="315" t="b">
        <v>0</v>
      </c>
      <c r="T48" s="315" t="b">
        <v>1</v>
      </c>
      <c r="U48" s="315" t="b">
        <v>0</v>
      </c>
      <c r="V48" s="315" t="b">
        <v>0</v>
      </c>
      <c r="W48" s="317">
        <v>0.01</v>
      </c>
      <c r="X48" s="327" t="e">
        <f t="array" aca="1" ref="X48" ca="1">_xll.qlSabrInterpolatedSmileSection(,M48,N48,shrinkTable(E$4:K$4,E48:K48,TRUE)%%,TRUE,H48,shrinkTable(E$4:K$4,E48:K48,FALSE)-H48,O48,P48,Q48,R48,S48,T48,U48,V48,,,,,W48,TRUE)</f>
        <v>#VALUE!</v>
      </c>
      <c r="Y48" s="328" t="e">
        <f ca="1">_xll.qlSabrInterpolatedSmileSectionAlpha(X48)</f>
        <v>#VALUE!</v>
      </c>
      <c r="Z48" s="328" t="e">
        <f ca="1">_xll.qlSabrInterpolatedSmileSectionBeta(X48)</f>
        <v>#VALUE!</v>
      </c>
      <c r="AA48" s="328" t="e">
        <f ca="1">_xll.qlSabrInterpolatedSmileSectionNu(X48)</f>
        <v>#VALUE!</v>
      </c>
      <c r="AB48" s="328" t="e">
        <f ca="1">_xll.qlSabrInterpolatedSmileSectionRho(X48)</f>
        <v>#VALUE!</v>
      </c>
      <c r="AC48" s="329" t="e">
        <f ca="1">_xll.qlSabrInterpolatedSmileSectionError(X48)</f>
        <v>#VALUE!</v>
      </c>
      <c r="AD48" s="330" t="e">
        <f ca="1">_xll.qlSabrInterpolatedSmileSectionMaxError(X48)</f>
        <v>#VALUE!</v>
      </c>
      <c r="AE48" s="327">
        <f ca="1">IFERROR(_xll.qlSmileSectionVolatility($X48,$N48+AE$4%%)-$H48,BO48)</f>
        <v>0</v>
      </c>
      <c r="AF48" s="328">
        <f ca="1">IFERROR(_xll.qlSmileSectionVolatility($X48,$N48+AF$4%%)-$H48,AG48)</f>
        <v>0</v>
      </c>
      <c r="AG48" s="328">
        <f ca="1">IFERROR(_xll.qlSmileSectionVolatility($X48,$N48+AG$4%%)-$H48,AH48)</f>
        <v>0</v>
      </c>
      <c r="AH48" s="328">
        <f ca="1">IFERROR(_xll.qlSmileSectionVolatility($X48,$N48+AH$4%%)-$H48,AI48)</f>
        <v>0</v>
      </c>
      <c r="AI48" s="328">
        <f ca="1">IFERROR(_xll.qlSmileSectionVolatility($X48,$N48+AI$4%%)-$H48,AJ48)</f>
        <v>0</v>
      </c>
      <c r="AJ48" s="328">
        <f ca="1">IFERROR(_xll.qlSmileSectionVolatility($X48,$N48+AJ$4%%)-$H48,AK48)</f>
        <v>0</v>
      </c>
      <c r="AK48" s="328">
        <f ca="1">IFERROR(_xll.qlSmileSectionVolatility($X48,$N48+AK$4%%)-$H48,AL48)</f>
        <v>0</v>
      </c>
      <c r="AL48" s="328">
        <f ca="1">IFERROR(_xll.qlSmileSectionVolatility($X48,$N48+AL$4%%)-$H48,AM48)</f>
        <v>0</v>
      </c>
      <c r="AM48" s="328">
        <f ca="1">IFERROR(_xll.qlSmileSectionVolatility($X48,$N48+AM$4%%)-$H48,AN48)</f>
        <v>0</v>
      </c>
      <c r="AN48" s="328">
        <f ca="1">IFERROR(_xll.qlSmileSectionVolatility($X48,$N48+AN$4%%)-$H48,AO48)</f>
        <v>0</v>
      </c>
      <c r="AO48" s="328">
        <f ca="1">IFERROR(_xll.qlSmileSectionVolatility($X48,$N48+AO$4%%)-$H48,AP48)</f>
        <v>0</v>
      </c>
      <c r="AP48" s="328">
        <f ca="1">IFERROR(_xll.qlSmileSectionVolatility($X48,$N48+AP$4%%)-$H48,AQ48)</f>
        <v>0</v>
      </c>
      <c r="AQ48" s="328">
        <f ca="1">IFERROR(_xll.qlSmileSectionVolatility($X48,$N48+AQ$4%%)-$H48,AR48)</f>
        <v>0</v>
      </c>
      <c r="AR48" s="328">
        <f ca="1">IFERROR(_xll.qlSmileSectionVolatility($X48,$N48+AR$4%%)-$H48,AS48)</f>
        <v>0</v>
      </c>
      <c r="AS48" s="328">
        <f ca="1">IFERROR(_xll.qlSmileSectionVolatility($X48,$N48+AS$4%%)-$H48,AT48)</f>
        <v>0</v>
      </c>
      <c r="AT48" s="328">
        <f ca="1">IFERROR(_xll.qlSmileSectionVolatility($X48,$N48+AT$4%%)-$H48,AU48)</f>
        <v>0</v>
      </c>
      <c r="AU48" s="328">
        <f ca="1">IFERROR(_xll.qlSmileSectionVolatility($X48,$N48+AU$4%%)-$H48,AV48)</f>
        <v>0</v>
      </c>
      <c r="AV48" s="328">
        <f ca="1">IFERROR(_xll.qlSmileSectionVolatility($X48,$N48+AV$4%%)-$H48,AW48)</f>
        <v>0</v>
      </c>
      <c r="AW48" s="328">
        <f ca="1">IFERROR(_xll.qlSmileSectionVolatility($X48,$N48+AW$4%%)-$H48,AX48)</f>
        <v>0</v>
      </c>
      <c r="AX48" s="328">
        <f ca="1">IFERROR(_xll.qlSmileSectionVolatility($X48,$N48+AX$4%%)-$H48,AY48)</f>
        <v>0</v>
      </c>
      <c r="AY48" s="328">
        <f ca="1">IFERROR(_xll.qlSmileSectionVolatility($X48,$N48+AY$4%%)-$H48,AZ48)</f>
        <v>0</v>
      </c>
      <c r="AZ48" s="328">
        <f ca="1">IFERROR(_xll.qlSmileSectionVolatility($X48,$N48+AZ$4%%)-$H48,BA48)</f>
        <v>0</v>
      </c>
      <c r="BA48" s="328">
        <f ca="1">IFERROR(_xll.qlSmileSectionVolatility($X48,$N48+BA$4%%)-$H48,BB48)</f>
        <v>0</v>
      </c>
      <c r="BB48" s="328">
        <f ca="1">IFERROR(_xll.qlSmileSectionVolatility($X48,$N48+BB$4%%)-$H48,BC48)</f>
        <v>0</v>
      </c>
      <c r="BC48" s="328">
        <f ca="1">IFERROR(_xll.qlSmileSectionVolatility($X48,$N48+BC$4%%)-$H48,BD48)</f>
        <v>0</v>
      </c>
      <c r="BD48" s="328">
        <f ca="1">IFERROR(_xll.qlSmileSectionVolatility($X48,$N48+BD$4%%)-$H48,BE48)</f>
        <v>0</v>
      </c>
      <c r="BE48" s="328">
        <f ca="1">IFERROR(_xll.qlSmileSectionVolatility($X48,$N48+BE$4%%)-$H48,BF48)</f>
        <v>0</v>
      </c>
      <c r="BF48" s="328">
        <f ca="1">IFERROR(_xll.qlSmileSectionVolatility($X48,$N48+BF$4%%)-$H48,BG48)</f>
        <v>0</v>
      </c>
      <c r="BG48" s="328">
        <f ca="1">IFERROR(_xll.qlSmileSectionVolatility($X48,$N48+BG$4%%)-$H48,BH48)</f>
        <v>0</v>
      </c>
      <c r="BH48" s="328">
        <f ca="1">IFERROR(_xll.qlSmileSectionVolatility($X48,$N48+BH$4%%)-$H48,BI48)</f>
        <v>0</v>
      </c>
      <c r="BI48" s="328">
        <f ca="1">IFERROR(_xll.qlSmileSectionVolatility($X48,$N48+BI$4%%)-$H48,BJ48)</f>
        <v>0</v>
      </c>
      <c r="BJ48" s="328">
        <f ca="1">IFERROR(_xll.qlSmileSectionVolatility($X48,$N48+BJ$4%%)-$H48,BK48)</f>
        <v>0</v>
      </c>
      <c r="BK48" s="328">
        <f ca="1">IFERROR(_xll.qlSmileSectionVolatility($X48,$N48+BK$4%%)-$H48,BL48)</f>
        <v>0</v>
      </c>
      <c r="BL48" s="328">
        <f ca="1">IFERROR(_xll.qlSmileSectionVolatility($X48,$N48+BL$4%%)-$H48,BM48)</f>
        <v>0</v>
      </c>
      <c r="BM48" s="328">
        <f ca="1">IFERROR(_xll.qlSmileSectionVolatility($X48,$N48+BM$4%%)-$H48,BN48)</f>
        <v>0</v>
      </c>
      <c r="BN48" s="328">
        <f ca="1">IFERROR(_xll.qlSmileSectionVolatility($X48,$N48+BN$4%%)-$H48,BO48)</f>
        <v>0</v>
      </c>
      <c r="BO48" s="328">
        <f ca="1">IFERROR(_xll.qlSmileSectionVolatility($X48,$N48+BO$4%%)-$H48,BP48)</f>
        <v>0</v>
      </c>
      <c r="BP48" s="328">
        <f ca="1">IFERROR(_xll.qlSmileSectionVolatility($X48,$N48+BP$4%%)-$H48,BQ48)</f>
        <v>0</v>
      </c>
      <c r="BQ48" s="336">
        <f ca="1">IFERROR(_xll.qlSmileSectionVolatility($X48,$N48+BQ$4%%)-$H48,BR48)</f>
        <v>0</v>
      </c>
      <c r="BR48" s="296">
        <v>0</v>
      </c>
      <c r="BS48" s="327">
        <f ca="1">IFERROR(_xll.qlSmileSectionVolatility($X48,$N48+BS$4%%)-$H48,BR48)</f>
        <v>0</v>
      </c>
      <c r="BT48" s="328">
        <f ca="1">IFERROR(_xll.qlSmileSectionVolatility($X48,$N48+BT$4%%)-$H48,AG48)</f>
        <v>0</v>
      </c>
      <c r="BU48" s="328">
        <f ca="1">IFERROR(_xll.qlSmileSectionVolatility($X48,$N48+BU$4%%)-$H48,BT48)</f>
        <v>0</v>
      </c>
      <c r="BV48" s="328">
        <f ca="1">IFERROR(_xll.qlSmileSectionVolatility($X48,$N48+BV$4%%)-$H48,AI48)</f>
        <v>0</v>
      </c>
      <c r="BW48" s="328">
        <f ca="1">IFERROR(_xll.qlSmileSectionVolatility($X48,$N48+BW$4%%)-$H48,BV48)</f>
        <v>0</v>
      </c>
      <c r="BX48" s="328">
        <f ca="1">IFERROR(_xll.qlSmileSectionVolatility($X48,$N48+BX$4%%)-$H48,AK48)</f>
        <v>0</v>
      </c>
      <c r="BY48" s="328">
        <f ca="1">IFERROR(_xll.qlSmileSectionVolatility($X48,$N48+BY$4%%)-$H48,BX48)</f>
        <v>0</v>
      </c>
      <c r="BZ48" s="328">
        <f ca="1">IFERROR(_xll.qlSmileSectionVolatility($X48,$N48+BZ$4%%)-$H48,AM48)</f>
        <v>0</v>
      </c>
      <c r="CA48" s="328">
        <f ca="1">IFERROR(_xll.qlSmileSectionVolatility($X48,$N48+CA$4%%)-$H48,BZ48)</f>
        <v>0</v>
      </c>
      <c r="CB48" s="328">
        <f ca="1">IFERROR(_xll.qlSmileSectionVolatility($X48,$N48+CB$4%%)-$H48,AO48)</f>
        <v>0</v>
      </c>
      <c r="CC48" s="328">
        <f ca="1">IFERROR(_xll.qlSmileSectionVolatility($X48,$N48+CC$4%%)-$H48,CB48)</f>
        <v>0</v>
      </c>
      <c r="CD48" s="328">
        <f ca="1">IFERROR(_xll.qlSmileSectionVolatility($X48,$N48+CD$4%%)-$H48,AQ48)</f>
        <v>0</v>
      </c>
      <c r="CE48" s="328">
        <f ca="1">IFERROR(_xll.qlSmileSectionVolatility($X48,$N48+CE$4%%)-$H48,CD48)</f>
        <v>0</v>
      </c>
      <c r="CF48" s="328">
        <f ca="1">IFERROR(_xll.qlSmileSectionVolatility($X48,$N48+CF$4%%)-$H48,AS48)</f>
        <v>0</v>
      </c>
      <c r="CG48" s="328">
        <f ca="1">IFERROR(_xll.qlSmileSectionVolatility($X48,$N48+CG$4%%)-$H48,CF48)</f>
        <v>0</v>
      </c>
      <c r="CH48" s="328">
        <f ca="1">IFERROR(_xll.qlSmileSectionVolatility($X48,$N48+CH$4%%)-$H48,AU48)</f>
        <v>0</v>
      </c>
      <c r="CI48" s="328">
        <f ca="1">IFERROR(_xll.qlSmileSectionVolatility($X48,$N48+CI$4%%)-$H48,CH48)</f>
        <v>0</v>
      </c>
      <c r="CJ48" s="328">
        <f ca="1">IFERROR(_xll.qlSmileSectionVolatility($X48,$N48+CJ$4%%)-$H48,AW48)</f>
        <v>0</v>
      </c>
      <c r="CK48" s="328">
        <f ca="1">IFERROR(_xll.qlSmileSectionVolatility($X48,$N48+CK$4%%)-$H48,CJ48)</f>
        <v>0</v>
      </c>
      <c r="CL48" s="328">
        <f ca="1">IFERROR(_xll.qlSmileSectionVolatility($X48,$N48+CL$4%%)-$H48,AY48)</f>
        <v>0</v>
      </c>
      <c r="CM48" s="328">
        <f ca="1">IFERROR(_xll.qlSmileSectionVolatility($X48,$N48+CM$4%%)-$H48,CL48)</f>
        <v>0</v>
      </c>
      <c r="CN48" s="328">
        <f ca="1">IFERROR(_xll.qlSmileSectionVolatility($X48,$N48+CN$4%%)-$H48,BA48)</f>
        <v>0</v>
      </c>
      <c r="CO48" s="328">
        <f ca="1">IFERROR(_xll.qlSmileSectionVolatility($X48,$N48+CO$4%%)-$H48,CN48)</f>
        <v>0</v>
      </c>
      <c r="CP48" s="328">
        <f ca="1">IFERROR(_xll.qlSmileSectionVolatility($X48,$N48+CP$4%%)-$H48,BC48)</f>
        <v>0</v>
      </c>
      <c r="CQ48" s="328">
        <f ca="1">IFERROR(_xll.qlSmileSectionVolatility($X48,$N48+CQ$4%%)-$H48,CP48)</f>
        <v>0</v>
      </c>
      <c r="CR48" s="328">
        <f ca="1">IFERROR(_xll.qlSmileSectionVolatility($X48,$N48+CR$4%%)-$H48,BE48)</f>
        <v>0</v>
      </c>
      <c r="CS48" s="328">
        <f ca="1">IFERROR(_xll.qlSmileSectionVolatility($X48,$N48+CS$4%%)-$H48,CR48)</f>
        <v>0</v>
      </c>
      <c r="CT48" s="328">
        <f ca="1">IFERROR(_xll.qlSmileSectionVolatility($X48,$N48+CT$4%%)-$H48,BG48)</f>
        <v>0</v>
      </c>
      <c r="CU48" s="328">
        <f ca="1">IFERROR(_xll.qlSmileSectionVolatility($X48,$N48+CU$4%%)-$H48,CT48)</f>
        <v>0</v>
      </c>
      <c r="CV48" s="328">
        <f ca="1">IFERROR(_xll.qlSmileSectionVolatility($X48,$N48+CV$4%%)-$H48,BI48)</f>
        <v>0</v>
      </c>
      <c r="CW48" s="328">
        <f ca="1">IFERROR(_xll.qlSmileSectionVolatility($X48,$N48+CW$4%%)-$H48,CV48)</f>
        <v>0</v>
      </c>
      <c r="CX48" s="328">
        <f ca="1">IFERROR(_xll.qlSmileSectionVolatility($X48,$N48+CX$4%%)-$H48,BK48)</f>
        <v>0</v>
      </c>
      <c r="CY48" s="328">
        <f ca="1">IFERROR(_xll.qlSmileSectionVolatility($X48,$N48+CY$4%%)-$H48,CX48)</f>
        <v>0</v>
      </c>
      <c r="CZ48" s="328">
        <f ca="1">IFERROR(_xll.qlSmileSectionVolatility($X48,$N48+CZ$4%%)-$H48,BM48)</f>
        <v>0</v>
      </c>
      <c r="DA48" s="328">
        <f ca="1">IFERROR(_xll.qlSmileSectionVolatility($X48,$N48+DA$4%%)-$H48,CZ48)</f>
        <v>0</v>
      </c>
      <c r="DB48" s="328">
        <f ca="1">IFERROR(_xll.qlSmileSectionVolatility($X48,$N48+DB$4%%)-$H48,BO48)</f>
        <v>0</v>
      </c>
      <c r="DC48" s="328">
        <f ca="1">IFERROR(_xll.qlSmileSectionVolatility($X48,$N48+DC$4%%)-$H48,DB48)</f>
        <v>0</v>
      </c>
      <c r="DD48" s="328">
        <f ca="1">IFERROR(_xll.qlSmileSectionVolatility($X48,$N48+DD$4%%)-$H48,BQ48)</f>
        <v>0</v>
      </c>
      <c r="DE48" s="336" t="e">
        <f ca="1">IFERROR(_xll.qlSmileSectionVolatility($X48,$N48+DE$4%%)-$H48,#REF!)</f>
        <v>#REF!</v>
      </c>
    </row>
    <row r="49" spans="2:109">
      <c r="B49" s="277" t="s">
        <v>46</v>
      </c>
      <c r="C49" s="278" t="s">
        <v>44</v>
      </c>
      <c r="D49" s="282" t="str">
        <f ca="1">IFERROR(VLOOKUP("EUR FWD PREM"&amp;D$4&amp;" "&amp;$B49&amp;$C49,SwaptionVolCalculation!$F:$AR,38,FALSE),"")</f>
        <v/>
      </c>
      <c r="E49" s="283" t="str">
        <f ca="1">IFERROR(VLOOKUP("EUR FWD PREM"&amp;E$4&amp;" "&amp;$B49&amp;$C49,SwaptionVolCalculation!$F:$AR,38,FALSE),"")</f>
        <v/>
      </c>
      <c r="F49" s="283" t="str">
        <f ca="1">IFERROR(VLOOKUP("EUR FWD PREM"&amp;F$4&amp;" "&amp;$B49&amp;$C49,SwaptionVolCalculation!$F:$AR,38,FALSE),"")</f>
        <v/>
      </c>
      <c r="G49" s="283" t="str">
        <f ca="1">IFERROR(VLOOKUP("EUR FWD PREM"&amp;G$4&amp;" "&amp;$B49&amp;$C49,SwaptionVolCalculation!$F:$AR,38,FALSE),"")</f>
        <v/>
      </c>
      <c r="H49" s="283" t="str">
        <f ca="1">IFERROR(VLOOKUP($B49&amp;$C49,SwaptionVolCalculation!$F:$AR,38,FALSE),"")</f>
        <v/>
      </c>
      <c r="I49" s="283" t="str">
        <f ca="1">IFERROR(VLOOKUP("EUR FWD PREM "&amp;I$4&amp;" "&amp;$B49&amp;$C49,SwaptionVolCalculation!$F:$AR,38,FALSE),"")</f>
        <v/>
      </c>
      <c r="J49" s="283" t="str">
        <f ca="1">IFERROR(VLOOKUP("EUR FWD PREM "&amp;J$4&amp;" "&amp;$B49&amp;$C49,SwaptionVolCalculation!$F:$AR,38,FALSE),"")</f>
        <v/>
      </c>
      <c r="K49" s="283" t="str">
        <f ca="1">IFERROR(VLOOKUP("EUR FWD PREM "&amp;K$4&amp;" "&amp;$B49&amp;$C49,SwaptionVolCalculation!$F:$AR,38,FALSE),"")</f>
        <v/>
      </c>
      <c r="L49" s="284" t="str">
        <f ca="1">IFERROR(VLOOKUP("EUR FWD PREM "&amp;L$4&amp;" "&amp;$B49&amp;$C49,SwaptionVolCalculation!$F:$AR,38,FALSE),"")</f>
        <v/>
      </c>
      <c r="M49" s="294">
        <f ca="1">IFERROR(VLOOKUP($B49&amp;$C49,SwaptionVolCalculation!$F:$AR,6,FALSE),"")</f>
        <v>45929</v>
      </c>
      <c r="N49" s="289" t="str">
        <f ca="1">IFERROR(VLOOKUP($B49&amp;$C49,SwaptionVolCalculation!$F:$AR,26,FALSE),"")</f>
        <v/>
      </c>
      <c r="O49" s="314">
        <v>8.2507363760942518E-2</v>
      </c>
      <c r="P49" s="297">
        <v>0.7</v>
      </c>
      <c r="Q49" s="296">
        <v>0.28945805659849366</v>
      </c>
      <c r="R49" s="296">
        <v>-0.407338101226145</v>
      </c>
      <c r="S49" s="315" t="b">
        <v>0</v>
      </c>
      <c r="T49" s="315" t="b">
        <v>1</v>
      </c>
      <c r="U49" s="315" t="b">
        <v>0</v>
      </c>
      <c r="V49" s="315" t="b">
        <v>0</v>
      </c>
      <c r="W49" s="317">
        <v>0.01</v>
      </c>
      <c r="X49" s="327" t="e">
        <f t="array" aca="1" ref="X49" ca="1">_xll.qlSabrInterpolatedSmileSection(,M49,N49,shrinkTable(E$4:K$4,E49:K49,TRUE)%%,TRUE,H49,shrinkTable(E$4:K$4,E49:K49,FALSE)-H49,O49,P49,Q49,R49,S49,T49,U49,V49,,,,,W49,TRUE)</f>
        <v>#VALUE!</v>
      </c>
      <c r="Y49" s="328" t="e">
        <f ca="1">_xll.qlSabrInterpolatedSmileSectionAlpha(X49)</f>
        <v>#VALUE!</v>
      </c>
      <c r="Z49" s="328" t="e">
        <f ca="1">_xll.qlSabrInterpolatedSmileSectionBeta(X49)</f>
        <v>#VALUE!</v>
      </c>
      <c r="AA49" s="328" t="e">
        <f ca="1">_xll.qlSabrInterpolatedSmileSectionNu(X49)</f>
        <v>#VALUE!</v>
      </c>
      <c r="AB49" s="328" t="e">
        <f ca="1">_xll.qlSabrInterpolatedSmileSectionRho(X49)</f>
        <v>#VALUE!</v>
      </c>
      <c r="AC49" s="329" t="e">
        <f ca="1">_xll.qlSabrInterpolatedSmileSectionError(X49)</f>
        <v>#VALUE!</v>
      </c>
      <c r="AD49" s="330" t="e">
        <f ca="1">_xll.qlSabrInterpolatedSmileSectionMaxError(X49)</f>
        <v>#VALUE!</v>
      </c>
      <c r="AE49" s="327">
        <f ca="1">IFERROR(_xll.qlSmileSectionVolatility($X49,$N49+AE$4%%)-$H49,BO49)</f>
        <v>0</v>
      </c>
      <c r="AF49" s="328">
        <f ca="1">IFERROR(_xll.qlSmileSectionVolatility($X49,$N49+AF$4%%)-$H49,AG49)</f>
        <v>0</v>
      </c>
      <c r="AG49" s="328">
        <f ca="1">IFERROR(_xll.qlSmileSectionVolatility($X49,$N49+AG$4%%)-$H49,AH49)</f>
        <v>0</v>
      </c>
      <c r="AH49" s="328">
        <f ca="1">IFERROR(_xll.qlSmileSectionVolatility($X49,$N49+AH$4%%)-$H49,AI49)</f>
        <v>0</v>
      </c>
      <c r="AI49" s="328">
        <f ca="1">IFERROR(_xll.qlSmileSectionVolatility($X49,$N49+AI$4%%)-$H49,AJ49)</f>
        <v>0</v>
      </c>
      <c r="AJ49" s="328">
        <f ca="1">IFERROR(_xll.qlSmileSectionVolatility($X49,$N49+AJ$4%%)-$H49,AK49)</f>
        <v>0</v>
      </c>
      <c r="AK49" s="328">
        <f ca="1">IFERROR(_xll.qlSmileSectionVolatility($X49,$N49+AK$4%%)-$H49,AL49)</f>
        <v>0</v>
      </c>
      <c r="AL49" s="328">
        <f ca="1">IFERROR(_xll.qlSmileSectionVolatility($X49,$N49+AL$4%%)-$H49,AM49)</f>
        <v>0</v>
      </c>
      <c r="AM49" s="328">
        <f ca="1">IFERROR(_xll.qlSmileSectionVolatility($X49,$N49+AM$4%%)-$H49,AN49)</f>
        <v>0</v>
      </c>
      <c r="AN49" s="328">
        <f ca="1">IFERROR(_xll.qlSmileSectionVolatility($X49,$N49+AN$4%%)-$H49,AO49)</f>
        <v>0</v>
      </c>
      <c r="AO49" s="328">
        <f ca="1">IFERROR(_xll.qlSmileSectionVolatility($X49,$N49+AO$4%%)-$H49,AP49)</f>
        <v>0</v>
      </c>
      <c r="AP49" s="328">
        <f ca="1">IFERROR(_xll.qlSmileSectionVolatility($X49,$N49+AP$4%%)-$H49,AQ49)</f>
        <v>0</v>
      </c>
      <c r="AQ49" s="328">
        <f ca="1">IFERROR(_xll.qlSmileSectionVolatility($X49,$N49+AQ$4%%)-$H49,AR49)</f>
        <v>0</v>
      </c>
      <c r="AR49" s="328">
        <f ca="1">IFERROR(_xll.qlSmileSectionVolatility($X49,$N49+AR$4%%)-$H49,AS49)</f>
        <v>0</v>
      </c>
      <c r="AS49" s="328">
        <f ca="1">IFERROR(_xll.qlSmileSectionVolatility($X49,$N49+AS$4%%)-$H49,AT49)</f>
        <v>0</v>
      </c>
      <c r="AT49" s="328">
        <f ca="1">IFERROR(_xll.qlSmileSectionVolatility($X49,$N49+AT$4%%)-$H49,AU49)</f>
        <v>0</v>
      </c>
      <c r="AU49" s="328">
        <f ca="1">IFERROR(_xll.qlSmileSectionVolatility($X49,$N49+AU$4%%)-$H49,AV49)</f>
        <v>0</v>
      </c>
      <c r="AV49" s="328">
        <f ca="1">IFERROR(_xll.qlSmileSectionVolatility($X49,$N49+AV$4%%)-$H49,AW49)</f>
        <v>0</v>
      </c>
      <c r="AW49" s="328">
        <f ca="1">IFERROR(_xll.qlSmileSectionVolatility($X49,$N49+AW$4%%)-$H49,AX49)</f>
        <v>0</v>
      </c>
      <c r="AX49" s="328">
        <f ca="1">IFERROR(_xll.qlSmileSectionVolatility($X49,$N49+AX$4%%)-$H49,AY49)</f>
        <v>0</v>
      </c>
      <c r="AY49" s="328">
        <f ca="1">IFERROR(_xll.qlSmileSectionVolatility($X49,$N49+AY$4%%)-$H49,AZ49)</f>
        <v>0</v>
      </c>
      <c r="AZ49" s="328">
        <f ca="1">IFERROR(_xll.qlSmileSectionVolatility($X49,$N49+AZ$4%%)-$H49,BA49)</f>
        <v>0</v>
      </c>
      <c r="BA49" s="328">
        <f ca="1">IFERROR(_xll.qlSmileSectionVolatility($X49,$N49+BA$4%%)-$H49,BB49)</f>
        <v>0</v>
      </c>
      <c r="BB49" s="328">
        <f ca="1">IFERROR(_xll.qlSmileSectionVolatility($X49,$N49+BB$4%%)-$H49,BC49)</f>
        <v>0</v>
      </c>
      <c r="BC49" s="328">
        <f ca="1">IFERROR(_xll.qlSmileSectionVolatility($X49,$N49+BC$4%%)-$H49,BD49)</f>
        <v>0</v>
      </c>
      <c r="BD49" s="328">
        <f ca="1">IFERROR(_xll.qlSmileSectionVolatility($X49,$N49+BD$4%%)-$H49,BE49)</f>
        <v>0</v>
      </c>
      <c r="BE49" s="328">
        <f ca="1">IFERROR(_xll.qlSmileSectionVolatility($X49,$N49+BE$4%%)-$H49,BF49)</f>
        <v>0</v>
      </c>
      <c r="BF49" s="328">
        <f ca="1">IFERROR(_xll.qlSmileSectionVolatility($X49,$N49+BF$4%%)-$H49,BG49)</f>
        <v>0</v>
      </c>
      <c r="BG49" s="328">
        <f ca="1">IFERROR(_xll.qlSmileSectionVolatility($X49,$N49+BG$4%%)-$H49,BH49)</f>
        <v>0</v>
      </c>
      <c r="BH49" s="328">
        <f ca="1">IFERROR(_xll.qlSmileSectionVolatility($X49,$N49+BH$4%%)-$H49,BI49)</f>
        <v>0</v>
      </c>
      <c r="BI49" s="328">
        <f ca="1">IFERROR(_xll.qlSmileSectionVolatility($X49,$N49+BI$4%%)-$H49,BJ49)</f>
        <v>0</v>
      </c>
      <c r="BJ49" s="328">
        <f ca="1">IFERROR(_xll.qlSmileSectionVolatility($X49,$N49+BJ$4%%)-$H49,BK49)</f>
        <v>0</v>
      </c>
      <c r="BK49" s="328">
        <f ca="1">IFERROR(_xll.qlSmileSectionVolatility($X49,$N49+BK$4%%)-$H49,BL49)</f>
        <v>0</v>
      </c>
      <c r="BL49" s="328">
        <f ca="1">IFERROR(_xll.qlSmileSectionVolatility($X49,$N49+BL$4%%)-$H49,BM49)</f>
        <v>0</v>
      </c>
      <c r="BM49" s="328">
        <f ca="1">IFERROR(_xll.qlSmileSectionVolatility($X49,$N49+BM$4%%)-$H49,BN49)</f>
        <v>0</v>
      </c>
      <c r="BN49" s="328">
        <f ca="1">IFERROR(_xll.qlSmileSectionVolatility($X49,$N49+BN$4%%)-$H49,BO49)</f>
        <v>0</v>
      </c>
      <c r="BO49" s="328">
        <f ca="1">IFERROR(_xll.qlSmileSectionVolatility($X49,$N49+BO$4%%)-$H49,BP49)</f>
        <v>0</v>
      </c>
      <c r="BP49" s="328">
        <f ca="1">IFERROR(_xll.qlSmileSectionVolatility($X49,$N49+BP$4%%)-$H49,BQ49)</f>
        <v>0</v>
      </c>
      <c r="BQ49" s="336">
        <f ca="1">IFERROR(_xll.qlSmileSectionVolatility($X49,$N49+BQ$4%%)-$H49,BR49)</f>
        <v>0</v>
      </c>
      <c r="BR49" s="296">
        <v>0</v>
      </c>
      <c r="BS49" s="327">
        <f ca="1">IFERROR(_xll.qlSmileSectionVolatility($X49,$N49+BS$4%%)-$H49,BR49)</f>
        <v>0</v>
      </c>
      <c r="BT49" s="328">
        <f ca="1">IFERROR(_xll.qlSmileSectionVolatility($X49,$N49+BT$4%%)-$H49,AG49)</f>
        <v>0</v>
      </c>
      <c r="BU49" s="328">
        <f ca="1">IFERROR(_xll.qlSmileSectionVolatility($X49,$N49+BU$4%%)-$H49,BT49)</f>
        <v>0</v>
      </c>
      <c r="BV49" s="328">
        <f ca="1">IFERROR(_xll.qlSmileSectionVolatility($X49,$N49+BV$4%%)-$H49,AI49)</f>
        <v>0</v>
      </c>
      <c r="BW49" s="328">
        <f ca="1">IFERROR(_xll.qlSmileSectionVolatility($X49,$N49+BW$4%%)-$H49,BV49)</f>
        <v>0</v>
      </c>
      <c r="BX49" s="328">
        <f ca="1">IFERROR(_xll.qlSmileSectionVolatility($X49,$N49+BX$4%%)-$H49,AK49)</f>
        <v>0</v>
      </c>
      <c r="BY49" s="328">
        <f ca="1">IFERROR(_xll.qlSmileSectionVolatility($X49,$N49+BY$4%%)-$H49,BX49)</f>
        <v>0</v>
      </c>
      <c r="BZ49" s="328">
        <f ca="1">IFERROR(_xll.qlSmileSectionVolatility($X49,$N49+BZ$4%%)-$H49,AM49)</f>
        <v>0</v>
      </c>
      <c r="CA49" s="328">
        <f ca="1">IFERROR(_xll.qlSmileSectionVolatility($X49,$N49+CA$4%%)-$H49,BZ49)</f>
        <v>0</v>
      </c>
      <c r="CB49" s="328">
        <f ca="1">IFERROR(_xll.qlSmileSectionVolatility($X49,$N49+CB$4%%)-$H49,AO49)</f>
        <v>0</v>
      </c>
      <c r="CC49" s="328">
        <f ca="1">IFERROR(_xll.qlSmileSectionVolatility($X49,$N49+CC$4%%)-$H49,CB49)</f>
        <v>0</v>
      </c>
      <c r="CD49" s="328">
        <f ca="1">IFERROR(_xll.qlSmileSectionVolatility($X49,$N49+CD$4%%)-$H49,AQ49)</f>
        <v>0</v>
      </c>
      <c r="CE49" s="328">
        <f ca="1">IFERROR(_xll.qlSmileSectionVolatility($X49,$N49+CE$4%%)-$H49,CD49)</f>
        <v>0</v>
      </c>
      <c r="CF49" s="328">
        <f ca="1">IFERROR(_xll.qlSmileSectionVolatility($X49,$N49+CF$4%%)-$H49,AS49)</f>
        <v>0</v>
      </c>
      <c r="CG49" s="328">
        <f ca="1">IFERROR(_xll.qlSmileSectionVolatility($X49,$N49+CG$4%%)-$H49,CF49)</f>
        <v>0</v>
      </c>
      <c r="CH49" s="328">
        <f ca="1">IFERROR(_xll.qlSmileSectionVolatility($X49,$N49+CH$4%%)-$H49,AU49)</f>
        <v>0</v>
      </c>
      <c r="CI49" s="328">
        <f ca="1">IFERROR(_xll.qlSmileSectionVolatility($X49,$N49+CI$4%%)-$H49,CH49)</f>
        <v>0</v>
      </c>
      <c r="CJ49" s="328">
        <f ca="1">IFERROR(_xll.qlSmileSectionVolatility($X49,$N49+CJ$4%%)-$H49,AW49)</f>
        <v>0</v>
      </c>
      <c r="CK49" s="328">
        <f ca="1">IFERROR(_xll.qlSmileSectionVolatility($X49,$N49+CK$4%%)-$H49,CJ49)</f>
        <v>0</v>
      </c>
      <c r="CL49" s="328">
        <f ca="1">IFERROR(_xll.qlSmileSectionVolatility($X49,$N49+CL$4%%)-$H49,AY49)</f>
        <v>0</v>
      </c>
      <c r="CM49" s="328">
        <f ca="1">IFERROR(_xll.qlSmileSectionVolatility($X49,$N49+CM$4%%)-$H49,CL49)</f>
        <v>0</v>
      </c>
      <c r="CN49" s="328">
        <f ca="1">IFERROR(_xll.qlSmileSectionVolatility($X49,$N49+CN$4%%)-$H49,BA49)</f>
        <v>0</v>
      </c>
      <c r="CO49" s="328">
        <f ca="1">IFERROR(_xll.qlSmileSectionVolatility($X49,$N49+CO$4%%)-$H49,CN49)</f>
        <v>0</v>
      </c>
      <c r="CP49" s="328">
        <f ca="1">IFERROR(_xll.qlSmileSectionVolatility($X49,$N49+CP$4%%)-$H49,BC49)</f>
        <v>0</v>
      </c>
      <c r="CQ49" s="328">
        <f ca="1">IFERROR(_xll.qlSmileSectionVolatility($X49,$N49+CQ$4%%)-$H49,CP49)</f>
        <v>0</v>
      </c>
      <c r="CR49" s="328">
        <f ca="1">IFERROR(_xll.qlSmileSectionVolatility($X49,$N49+CR$4%%)-$H49,BE49)</f>
        <v>0</v>
      </c>
      <c r="CS49" s="328">
        <f ca="1">IFERROR(_xll.qlSmileSectionVolatility($X49,$N49+CS$4%%)-$H49,CR49)</f>
        <v>0</v>
      </c>
      <c r="CT49" s="328">
        <f ca="1">IFERROR(_xll.qlSmileSectionVolatility($X49,$N49+CT$4%%)-$H49,BG49)</f>
        <v>0</v>
      </c>
      <c r="CU49" s="328">
        <f ca="1">IFERROR(_xll.qlSmileSectionVolatility($X49,$N49+CU$4%%)-$H49,CT49)</f>
        <v>0</v>
      </c>
      <c r="CV49" s="328">
        <f ca="1">IFERROR(_xll.qlSmileSectionVolatility($X49,$N49+CV$4%%)-$H49,BI49)</f>
        <v>0</v>
      </c>
      <c r="CW49" s="328">
        <f ca="1">IFERROR(_xll.qlSmileSectionVolatility($X49,$N49+CW$4%%)-$H49,CV49)</f>
        <v>0</v>
      </c>
      <c r="CX49" s="328">
        <f ca="1">IFERROR(_xll.qlSmileSectionVolatility($X49,$N49+CX$4%%)-$H49,BK49)</f>
        <v>0</v>
      </c>
      <c r="CY49" s="328">
        <f ca="1">IFERROR(_xll.qlSmileSectionVolatility($X49,$N49+CY$4%%)-$H49,CX49)</f>
        <v>0</v>
      </c>
      <c r="CZ49" s="328">
        <f ca="1">IFERROR(_xll.qlSmileSectionVolatility($X49,$N49+CZ$4%%)-$H49,BM49)</f>
        <v>0</v>
      </c>
      <c r="DA49" s="328">
        <f ca="1">IFERROR(_xll.qlSmileSectionVolatility($X49,$N49+DA$4%%)-$H49,CZ49)</f>
        <v>0</v>
      </c>
      <c r="DB49" s="328">
        <f ca="1">IFERROR(_xll.qlSmileSectionVolatility($X49,$N49+DB$4%%)-$H49,BO49)</f>
        <v>0</v>
      </c>
      <c r="DC49" s="328">
        <f ca="1">IFERROR(_xll.qlSmileSectionVolatility($X49,$N49+DC$4%%)-$H49,DB49)</f>
        <v>0</v>
      </c>
      <c r="DD49" s="328">
        <f ca="1">IFERROR(_xll.qlSmileSectionVolatility($X49,$N49+DD$4%%)-$H49,BQ49)</f>
        <v>0</v>
      </c>
      <c r="DE49" s="336" t="e">
        <f ca="1">IFERROR(_xll.qlSmileSectionVolatility($X49,$N49+DE$4%%)-$H49,#REF!)</f>
        <v>#REF!</v>
      </c>
    </row>
    <row r="50" spans="2:109">
      <c r="B50" s="277" t="s">
        <v>46</v>
      </c>
      <c r="C50" s="278" t="s">
        <v>46</v>
      </c>
      <c r="D50" s="282" t="str">
        <f ca="1">IFERROR(VLOOKUP("EUR FWD PREM"&amp;D$4&amp;" "&amp;$B50&amp;$C50,SwaptionVolCalculation!$F:$AR,38,FALSE),"")</f>
        <v/>
      </c>
      <c r="E50" s="283" t="str">
        <f ca="1">IFERROR(VLOOKUP("EUR FWD PREM"&amp;E$4&amp;" "&amp;$B50&amp;$C50,SwaptionVolCalculation!$F:$AR,38,FALSE),"")</f>
        <v/>
      </c>
      <c r="F50" s="283" t="str">
        <f ca="1">IFERROR(VLOOKUP("EUR FWD PREM"&amp;F$4&amp;" "&amp;$B50&amp;$C50,SwaptionVolCalculation!$F:$AR,38,FALSE),"")</f>
        <v/>
      </c>
      <c r="G50" s="283" t="str">
        <f ca="1">IFERROR(VLOOKUP("EUR FWD PREM"&amp;G$4&amp;" "&amp;$B50&amp;$C50,SwaptionVolCalculation!$F:$AR,38,FALSE),"")</f>
        <v/>
      </c>
      <c r="H50" s="283" t="str">
        <f ca="1">IFERROR(VLOOKUP($B50&amp;$C50,SwaptionVolCalculation!$F:$AR,38,FALSE),"")</f>
        <v/>
      </c>
      <c r="I50" s="283" t="str">
        <f ca="1">IFERROR(VLOOKUP("EUR FWD PREM "&amp;I$4&amp;" "&amp;$B50&amp;$C50,SwaptionVolCalculation!$F:$AR,38,FALSE),"")</f>
        <v/>
      </c>
      <c r="J50" s="283" t="str">
        <f ca="1">IFERROR(VLOOKUP("EUR FWD PREM "&amp;J$4&amp;" "&amp;$B50&amp;$C50,SwaptionVolCalculation!$F:$AR,38,FALSE),"")</f>
        <v/>
      </c>
      <c r="K50" s="283" t="str">
        <f ca="1">IFERROR(VLOOKUP("EUR FWD PREM "&amp;K$4&amp;" "&amp;$B50&amp;$C50,SwaptionVolCalculation!$F:$AR,38,FALSE),"")</f>
        <v/>
      </c>
      <c r="L50" s="284" t="str">
        <f ca="1">IFERROR(VLOOKUP("EUR FWD PREM "&amp;L$4&amp;" "&amp;$B50&amp;$C50,SwaptionVolCalculation!$F:$AR,38,FALSE),"")</f>
        <v/>
      </c>
      <c r="M50" s="294">
        <f ca="1">IFERROR(VLOOKUP($B50&amp;$C50,SwaptionVolCalculation!$F:$AR,6,FALSE),"")</f>
        <v>45929</v>
      </c>
      <c r="N50" s="289" t="str">
        <f ca="1">IFERROR(VLOOKUP($B50&amp;$C50,SwaptionVolCalculation!$F:$AR,26,FALSE),"")</f>
        <v/>
      </c>
      <c r="O50" s="314">
        <v>8.2813682716769588E-2</v>
      </c>
      <c r="P50" s="297">
        <v>0.7</v>
      </c>
      <c r="Q50" s="296">
        <v>0.14737849462280572</v>
      </c>
      <c r="R50" s="296">
        <v>-0.17946363921562622</v>
      </c>
      <c r="S50" s="315" t="b">
        <v>0</v>
      </c>
      <c r="T50" s="315" t="b">
        <v>1</v>
      </c>
      <c r="U50" s="315" t="b">
        <v>0</v>
      </c>
      <c r="V50" s="315" t="b">
        <v>0</v>
      </c>
      <c r="W50" s="317">
        <v>0.01</v>
      </c>
      <c r="X50" s="327" t="e">
        <f t="array" aca="1" ref="X50" ca="1">_xll.qlSabrInterpolatedSmileSection(,M50,N50,shrinkTable(E$4:K$4,E50:K50,TRUE)%%,TRUE,H50,shrinkTable(E$4:K$4,E50:K50,FALSE)-H50,O50,P50,Q50,R50,S50,T50,U50,V50,,,,,W50,TRUE)</f>
        <v>#VALUE!</v>
      </c>
      <c r="Y50" s="328" t="e">
        <f ca="1">_xll.qlSabrInterpolatedSmileSectionAlpha(X50)</f>
        <v>#VALUE!</v>
      </c>
      <c r="Z50" s="328" t="e">
        <f ca="1">_xll.qlSabrInterpolatedSmileSectionBeta(X50)</f>
        <v>#VALUE!</v>
      </c>
      <c r="AA50" s="328" t="e">
        <f ca="1">_xll.qlSabrInterpolatedSmileSectionNu(X50)</f>
        <v>#VALUE!</v>
      </c>
      <c r="AB50" s="328" t="e">
        <f ca="1">_xll.qlSabrInterpolatedSmileSectionRho(X50)</f>
        <v>#VALUE!</v>
      </c>
      <c r="AC50" s="329" t="e">
        <f ca="1">_xll.qlSabrInterpolatedSmileSectionError(X50)</f>
        <v>#VALUE!</v>
      </c>
      <c r="AD50" s="330" t="e">
        <f ca="1">_xll.qlSabrInterpolatedSmileSectionMaxError(X50)</f>
        <v>#VALUE!</v>
      </c>
      <c r="AE50" s="327">
        <f ca="1">IFERROR(_xll.qlSmileSectionVolatility($X50,$N50+AE$4%%)-$H50,BO50)</f>
        <v>0</v>
      </c>
      <c r="AF50" s="328">
        <f ca="1">IFERROR(_xll.qlSmileSectionVolatility($X50,$N50+AF$4%%)-$H50,AG50)</f>
        <v>0</v>
      </c>
      <c r="AG50" s="328">
        <f ca="1">IFERROR(_xll.qlSmileSectionVolatility($X50,$N50+AG$4%%)-$H50,AH50)</f>
        <v>0</v>
      </c>
      <c r="AH50" s="328">
        <f ca="1">IFERROR(_xll.qlSmileSectionVolatility($X50,$N50+AH$4%%)-$H50,AI50)</f>
        <v>0</v>
      </c>
      <c r="AI50" s="328">
        <f ca="1">IFERROR(_xll.qlSmileSectionVolatility($X50,$N50+AI$4%%)-$H50,AJ50)</f>
        <v>0</v>
      </c>
      <c r="AJ50" s="328">
        <f ca="1">IFERROR(_xll.qlSmileSectionVolatility($X50,$N50+AJ$4%%)-$H50,AK50)</f>
        <v>0</v>
      </c>
      <c r="AK50" s="328">
        <f ca="1">IFERROR(_xll.qlSmileSectionVolatility($X50,$N50+AK$4%%)-$H50,AL50)</f>
        <v>0</v>
      </c>
      <c r="AL50" s="328">
        <f ca="1">IFERROR(_xll.qlSmileSectionVolatility($X50,$N50+AL$4%%)-$H50,AM50)</f>
        <v>0</v>
      </c>
      <c r="AM50" s="328">
        <f ca="1">IFERROR(_xll.qlSmileSectionVolatility($X50,$N50+AM$4%%)-$H50,AN50)</f>
        <v>0</v>
      </c>
      <c r="AN50" s="328">
        <f ca="1">IFERROR(_xll.qlSmileSectionVolatility($X50,$N50+AN$4%%)-$H50,AO50)</f>
        <v>0</v>
      </c>
      <c r="AO50" s="328">
        <f ca="1">IFERROR(_xll.qlSmileSectionVolatility($X50,$N50+AO$4%%)-$H50,AP50)</f>
        <v>0</v>
      </c>
      <c r="AP50" s="328">
        <f ca="1">IFERROR(_xll.qlSmileSectionVolatility($X50,$N50+AP$4%%)-$H50,AQ50)</f>
        <v>0</v>
      </c>
      <c r="AQ50" s="328">
        <f ca="1">IFERROR(_xll.qlSmileSectionVolatility($X50,$N50+AQ$4%%)-$H50,AR50)</f>
        <v>0</v>
      </c>
      <c r="AR50" s="328">
        <f ca="1">IFERROR(_xll.qlSmileSectionVolatility($X50,$N50+AR$4%%)-$H50,AS50)</f>
        <v>0</v>
      </c>
      <c r="AS50" s="328">
        <f ca="1">IFERROR(_xll.qlSmileSectionVolatility($X50,$N50+AS$4%%)-$H50,AT50)</f>
        <v>0</v>
      </c>
      <c r="AT50" s="328">
        <f ca="1">IFERROR(_xll.qlSmileSectionVolatility($X50,$N50+AT$4%%)-$H50,AU50)</f>
        <v>0</v>
      </c>
      <c r="AU50" s="328">
        <f ca="1">IFERROR(_xll.qlSmileSectionVolatility($X50,$N50+AU$4%%)-$H50,AV50)</f>
        <v>0</v>
      </c>
      <c r="AV50" s="328">
        <f ca="1">IFERROR(_xll.qlSmileSectionVolatility($X50,$N50+AV$4%%)-$H50,AW50)</f>
        <v>0</v>
      </c>
      <c r="AW50" s="328">
        <f ca="1">IFERROR(_xll.qlSmileSectionVolatility($X50,$N50+AW$4%%)-$H50,AX50)</f>
        <v>0</v>
      </c>
      <c r="AX50" s="328">
        <f ca="1">IFERROR(_xll.qlSmileSectionVolatility($X50,$N50+AX$4%%)-$H50,AY50)</f>
        <v>0</v>
      </c>
      <c r="AY50" s="328">
        <f ca="1">IFERROR(_xll.qlSmileSectionVolatility($X50,$N50+AY$4%%)-$H50,AZ50)</f>
        <v>0</v>
      </c>
      <c r="AZ50" s="328">
        <f ca="1">IFERROR(_xll.qlSmileSectionVolatility($X50,$N50+AZ$4%%)-$H50,BA50)</f>
        <v>0</v>
      </c>
      <c r="BA50" s="328">
        <f ca="1">IFERROR(_xll.qlSmileSectionVolatility($X50,$N50+BA$4%%)-$H50,BB50)</f>
        <v>0</v>
      </c>
      <c r="BB50" s="328">
        <f ca="1">IFERROR(_xll.qlSmileSectionVolatility($X50,$N50+BB$4%%)-$H50,BC50)</f>
        <v>0</v>
      </c>
      <c r="BC50" s="328">
        <f ca="1">IFERROR(_xll.qlSmileSectionVolatility($X50,$N50+BC$4%%)-$H50,BD50)</f>
        <v>0</v>
      </c>
      <c r="BD50" s="328">
        <f ca="1">IFERROR(_xll.qlSmileSectionVolatility($X50,$N50+BD$4%%)-$H50,BE50)</f>
        <v>0</v>
      </c>
      <c r="BE50" s="328">
        <f ca="1">IFERROR(_xll.qlSmileSectionVolatility($X50,$N50+BE$4%%)-$H50,BF50)</f>
        <v>0</v>
      </c>
      <c r="BF50" s="328">
        <f ca="1">IFERROR(_xll.qlSmileSectionVolatility($X50,$N50+BF$4%%)-$H50,BG50)</f>
        <v>0</v>
      </c>
      <c r="BG50" s="328">
        <f ca="1">IFERROR(_xll.qlSmileSectionVolatility($X50,$N50+BG$4%%)-$H50,BH50)</f>
        <v>0</v>
      </c>
      <c r="BH50" s="328">
        <f ca="1">IFERROR(_xll.qlSmileSectionVolatility($X50,$N50+BH$4%%)-$H50,BI50)</f>
        <v>0</v>
      </c>
      <c r="BI50" s="328">
        <f ca="1">IFERROR(_xll.qlSmileSectionVolatility($X50,$N50+BI$4%%)-$H50,BJ50)</f>
        <v>0</v>
      </c>
      <c r="BJ50" s="328">
        <f ca="1">IFERROR(_xll.qlSmileSectionVolatility($X50,$N50+BJ$4%%)-$H50,BK50)</f>
        <v>0</v>
      </c>
      <c r="BK50" s="328">
        <f ca="1">IFERROR(_xll.qlSmileSectionVolatility($X50,$N50+BK$4%%)-$H50,BL50)</f>
        <v>0</v>
      </c>
      <c r="BL50" s="328">
        <f ca="1">IFERROR(_xll.qlSmileSectionVolatility($X50,$N50+BL$4%%)-$H50,BM50)</f>
        <v>0</v>
      </c>
      <c r="BM50" s="328">
        <f ca="1">IFERROR(_xll.qlSmileSectionVolatility($X50,$N50+BM$4%%)-$H50,BN50)</f>
        <v>0</v>
      </c>
      <c r="BN50" s="328">
        <f ca="1">IFERROR(_xll.qlSmileSectionVolatility($X50,$N50+BN$4%%)-$H50,BO50)</f>
        <v>0</v>
      </c>
      <c r="BO50" s="328">
        <f ca="1">IFERROR(_xll.qlSmileSectionVolatility($X50,$N50+BO$4%%)-$H50,BP50)</f>
        <v>0</v>
      </c>
      <c r="BP50" s="328">
        <f ca="1">IFERROR(_xll.qlSmileSectionVolatility($X50,$N50+BP$4%%)-$H50,BQ50)</f>
        <v>0</v>
      </c>
      <c r="BQ50" s="336">
        <f ca="1">IFERROR(_xll.qlSmileSectionVolatility($X50,$N50+BQ$4%%)-$H50,BR50)</f>
        <v>0</v>
      </c>
      <c r="BR50" s="296">
        <v>0</v>
      </c>
      <c r="BS50" s="327">
        <f ca="1">IFERROR(_xll.qlSmileSectionVolatility($X50,$N50+BS$4%%)-$H50,BR50)</f>
        <v>0</v>
      </c>
      <c r="BT50" s="328">
        <f ca="1">IFERROR(_xll.qlSmileSectionVolatility($X50,$N50+BT$4%%)-$H50,AG50)</f>
        <v>0</v>
      </c>
      <c r="BU50" s="328">
        <f ca="1">IFERROR(_xll.qlSmileSectionVolatility($X50,$N50+BU$4%%)-$H50,BT50)</f>
        <v>0</v>
      </c>
      <c r="BV50" s="328">
        <f ca="1">IFERROR(_xll.qlSmileSectionVolatility($X50,$N50+BV$4%%)-$H50,AI50)</f>
        <v>0</v>
      </c>
      <c r="BW50" s="328">
        <f ca="1">IFERROR(_xll.qlSmileSectionVolatility($X50,$N50+BW$4%%)-$H50,BV50)</f>
        <v>0</v>
      </c>
      <c r="BX50" s="328">
        <f ca="1">IFERROR(_xll.qlSmileSectionVolatility($X50,$N50+BX$4%%)-$H50,AK50)</f>
        <v>0</v>
      </c>
      <c r="BY50" s="328">
        <f ca="1">IFERROR(_xll.qlSmileSectionVolatility($X50,$N50+BY$4%%)-$H50,BX50)</f>
        <v>0</v>
      </c>
      <c r="BZ50" s="328">
        <f ca="1">IFERROR(_xll.qlSmileSectionVolatility($X50,$N50+BZ$4%%)-$H50,AM50)</f>
        <v>0</v>
      </c>
      <c r="CA50" s="328">
        <f ca="1">IFERROR(_xll.qlSmileSectionVolatility($X50,$N50+CA$4%%)-$H50,BZ50)</f>
        <v>0</v>
      </c>
      <c r="CB50" s="328">
        <f ca="1">IFERROR(_xll.qlSmileSectionVolatility($X50,$N50+CB$4%%)-$H50,AO50)</f>
        <v>0</v>
      </c>
      <c r="CC50" s="328">
        <f ca="1">IFERROR(_xll.qlSmileSectionVolatility($X50,$N50+CC$4%%)-$H50,CB50)</f>
        <v>0</v>
      </c>
      <c r="CD50" s="328">
        <f ca="1">IFERROR(_xll.qlSmileSectionVolatility($X50,$N50+CD$4%%)-$H50,AQ50)</f>
        <v>0</v>
      </c>
      <c r="CE50" s="328">
        <f ca="1">IFERROR(_xll.qlSmileSectionVolatility($X50,$N50+CE$4%%)-$H50,CD50)</f>
        <v>0</v>
      </c>
      <c r="CF50" s="328">
        <f ca="1">IFERROR(_xll.qlSmileSectionVolatility($X50,$N50+CF$4%%)-$H50,AS50)</f>
        <v>0</v>
      </c>
      <c r="CG50" s="328">
        <f ca="1">IFERROR(_xll.qlSmileSectionVolatility($X50,$N50+CG$4%%)-$H50,CF50)</f>
        <v>0</v>
      </c>
      <c r="CH50" s="328">
        <f ca="1">IFERROR(_xll.qlSmileSectionVolatility($X50,$N50+CH$4%%)-$H50,AU50)</f>
        <v>0</v>
      </c>
      <c r="CI50" s="328">
        <f ca="1">IFERROR(_xll.qlSmileSectionVolatility($X50,$N50+CI$4%%)-$H50,CH50)</f>
        <v>0</v>
      </c>
      <c r="CJ50" s="328">
        <f ca="1">IFERROR(_xll.qlSmileSectionVolatility($X50,$N50+CJ$4%%)-$H50,AW50)</f>
        <v>0</v>
      </c>
      <c r="CK50" s="328">
        <f ca="1">IFERROR(_xll.qlSmileSectionVolatility($X50,$N50+CK$4%%)-$H50,CJ50)</f>
        <v>0</v>
      </c>
      <c r="CL50" s="328">
        <f ca="1">IFERROR(_xll.qlSmileSectionVolatility($X50,$N50+CL$4%%)-$H50,AY50)</f>
        <v>0</v>
      </c>
      <c r="CM50" s="328">
        <f ca="1">IFERROR(_xll.qlSmileSectionVolatility($X50,$N50+CM$4%%)-$H50,CL50)</f>
        <v>0</v>
      </c>
      <c r="CN50" s="328">
        <f ca="1">IFERROR(_xll.qlSmileSectionVolatility($X50,$N50+CN$4%%)-$H50,BA50)</f>
        <v>0</v>
      </c>
      <c r="CO50" s="328">
        <f ca="1">IFERROR(_xll.qlSmileSectionVolatility($X50,$N50+CO$4%%)-$H50,CN50)</f>
        <v>0</v>
      </c>
      <c r="CP50" s="328">
        <f ca="1">IFERROR(_xll.qlSmileSectionVolatility($X50,$N50+CP$4%%)-$H50,BC50)</f>
        <v>0</v>
      </c>
      <c r="CQ50" s="328">
        <f ca="1">IFERROR(_xll.qlSmileSectionVolatility($X50,$N50+CQ$4%%)-$H50,CP50)</f>
        <v>0</v>
      </c>
      <c r="CR50" s="328">
        <f ca="1">IFERROR(_xll.qlSmileSectionVolatility($X50,$N50+CR$4%%)-$H50,BE50)</f>
        <v>0</v>
      </c>
      <c r="CS50" s="328">
        <f ca="1">IFERROR(_xll.qlSmileSectionVolatility($X50,$N50+CS$4%%)-$H50,CR50)</f>
        <v>0</v>
      </c>
      <c r="CT50" s="328">
        <f ca="1">IFERROR(_xll.qlSmileSectionVolatility($X50,$N50+CT$4%%)-$H50,BG50)</f>
        <v>0</v>
      </c>
      <c r="CU50" s="328">
        <f ca="1">IFERROR(_xll.qlSmileSectionVolatility($X50,$N50+CU$4%%)-$H50,CT50)</f>
        <v>0</v>
      </c>
      <c r="CV50" s="328">
        <f ca="1">IFERROR(_xll.qlSmileSectionVolatility($X50,$N50+CV$4%%)-$H50,BI50)</f>
        <v>0</v>
      </c>
      <c r="CW50" s="328">
        <f ca="1">IFERROR(_xll.qlSmileSectionVolatility($X50,$N50+CW$4%%)-$H50,CV50)</f>
        <v>0</v>
      </c>
      <c r="CX50" s="328">
        <f ca="1">IFERROR(_xll.qlSmileSectionVolatility($X50,$N50+CX$4%%)-$H50,BK50)</f>
        <v>0</v>
      </c>
      <c r="CY50" s="328">
        <f ca="1">IFERROR(_xll.qlSmileSectionVolatility($X50,$N50+CY$4%%)-$H50,CX50)</f>
        <v>0</v>
      </c>
      <c r="CZ50" s="328">
        <f ca="1">IFERROR(_xll.qlSmileSectionVolatility($X50,$N50+CZ$4%%)-$H50,BM50)</f>
        <v>0</v>
      </c>
      <c r="DA50" s="328">
        <f ca="1">IFERROR(_xll.qlSmileSectionVolatility($X50,$N50+DA$4%%)-$H50,CZ50)</f>
        <v>0</v>
      </c>
      <c r="DB50" s="328">
        <f ca="1">IFERROR(_xll.qlSmileSectionVolatility($X50,$N50+DB$4%%)-$H50,BO50)</f>
        <v>0</v>
      </c>
      <c r="DC50" s="328">
        <f ca="1">IFERROR(_xll.qlSmileSectionVolatility($X50,$N50+DC$4%%)-$H50,DB50)</f>
        <v>0</v>
      </c>
      <c r="DD50" s="328">
        <f ca="1">IFERROR(_xll.qlSmileSectionVolatility($X50,$N50+DD$4%%)-$H50,BQ50)</f>
        <v>0</v>
      </c>
      <c r="DE50" s="336" t="e">
        <f ca="1">IFERROR(_xll.qlSmileSectionVolatility($X50,$N50+DE$4%%)-$H50,#REF!)</f>
        <v>#REF!</v>
      </c>
    </row>
    <row r="51" spans="2:109">
      <c r="B51" s="277" t="s">
        <v>46</v>
      </c>
      <c r="C51" s="278" t="s">
        <v>47</v>
      </c>
      <c r="D51" s="282" t="str">
        <f ca="1">IFERROR(VLOOKUP("EUR FWD PREM"&amp;D$4&amp;" "&amp;$B51&amp;$C51,SwaptionVolCalculation!$F:$AR,38,FALSE),"")</f>
        <v/>
      </c>
      <c r="E51" s="283" t="str">
        <f ca="1">IFERROR(VLOOKUP("EUR FWD PREM"&amp;E$4&amp;" "&amp;$B51&amp;$C51,SwaptionVolCalculation!$F:$AR,38,FALSE),"")</f>
        <v/>
      </c>
      <c r="F51" s="283" t="str">
        <f ca="1">IFERROR(VLOOKUP("EUR FWD PREM"&amp;F$4&amp;" "&amp;$B51&amp;$C51,SwaptionVolCalculation!$F:$AR,38,FALSE),"")</f>
        <v/>
      </c>
      <c r="G51" s="283" t="str">
        <f ca="1">IFERROR(VLOOKUP("EUR FWD PREM"&amp;G$4&amp;" "&amp;$B51&amp;$C51,SwaptionVolCalculation!$F:$AR,38,FALSE),"")</f>
        <v/>
      </c>
      <c r="H51" s="283" t="str">
        <f ca="1">IFERROR(VLOOKUP($B51&amp;$C51,SwaptionVolCalculation!$F:$AR,38,FALSE),"")</f>
        <v/>
      </c>
      <c r="I51" s="283" t="str">
        <f ca="1">IFERROR(VLOOKUP("EUR FWD PREM "&amp;I$4&amp;" "&amp;$B51&amp;$C51,SwaptionVolCalculation!$F:$AR,38,FALSE),"")</f>
        <v/>
      </c>
      <c r="J51" s="283" t="str">
        <f ca="1">IFERROR(VLOOKUP("EUR FWD PREM "&amp;J$4&amp;" "&amp;$B51&amp;$C51,SwaptionVolCalculation!$F:$AR,38,FALSE),"")</f>
        <v/>
      </c>
      <c r="K51" s="283" t="str">
        <f ca="1">IFERROR(VLOOKUP("EUR FWD PREM "&amp;K$4&amp;" "&amp;$B51&amp;$C51,SwaptionVolCalculation!$F:$AR,38,FALSE),"")</f>
        <v/>
      </c>
      <c r="L51" s="284" t="str">
        <f ca="1">IFERROR(VLOOKUP("EUR FWD PREM "&amp;L$4&amp;" "&amp;$B51&amp;$C51,SwaptionVolCalculation!$F:$AR,38,FALSE),"")</f>
        <v/>
      </c>
      <c r="M51" s="294">
        <f ca="1">IFERROR(VLOOKUP($B51&amp;$C51,SwaptionVolCalculation!$F:$AR,6,FALSE),"")</f>
        <v>45929</v>
      </c>
      <c r="N51" s="289" t="str">
        <f ca="1">IFERROR(VLOOKUP($B51&amp;$C51,SwaptionVolCalculation!$F:$AR,26,FALSE),"")</f>
        <v/>
      </c>
      <c r="O51" s="314">
        <v>7.8383208166130078E-2</v>
      </c>
      <c r="P51" s="297">
        <v>0.7</v>
      </c>
      <c r="Q51" s="296">
        <v>0.14177057796312112</v>
      </c>
      <c r="R51" s="296">
        <v>-0.19347741360879367</v>
      </c>
      <c r="S51" s="315" t="b">
        <v>0</v>
      </c>
      <c r="T51" s="315" t="b">
        <v>1</v>
      </c>
      <c r="U51" s="315" t="b">
        <v>0</v>
      </c>
      <c r="V51" s="315" t="b">
        <v>0</v>
      </c>
      <c r="W51" s="317">
        <v>0.01</v>
      </c>
      <c r="X51" s="327" t="e">
        <f t="array" aca="1" ref="X51" ca="1">_xll.qlSabrInterpolatedSmileSection(,M51,N51,shrinkTable(E$4:K$4,E51:K51,TRUE)%%,TRUE,H51,shrinkTable(E$4:K$4,E51:K51,FALSE)-H51,O51,P51,Q51,R51,S51,T51,U51,V51,,,,,W51,TRUE)</f>
        <v>#VALUE!</v>
      </c>
      <c r="Y51" s="328" t="e">
        <f ca="1">_xll.qlSabrInterpolatedSmileSectionAlpha(X51)</f>
        <v>#VALUE!</v>
      </c>
      <c r="Z51" s="328" t="e">
        <f ca="1">_xll.qlSabrInterpolatedSmileSectionBeta(X51)</f>
        <v>#VALUE!</v>
      </c>
      <c r="AA51" s="328" t="e">
        <f ca="1">_xll.qlSabrInterpolatedSmileSectionNu(X51)</f>
        <v>#VALUE!</v>
      </c>
      <c r="AB51" s="328" t="e">
        <f ca="1">_xll.qlSabrInterpolatedSmileSectionRho(X51)</f>
        <v>#VALUE!</v>
      </c>
      <c r="AC51" s="329" t="e">
        <f ca="1">_xll.qlSabrInterpolatedSmileSectionError(X51)</f>
        <v>#VALUE!</v>
      </c>
      <c r="AD51" s="330" t="e">
        <f ca="1">_xll.qlSabrInterpolatedSmileSectionMaxError(X51)</f>
        <v>#VALUE!</v>
      </c>
      <c r="AE51" s="327">
        <f ca="1">IFERROR(_xll.qlSmileSectionVolatility($X51,$N51+AE$4%%)-$H51,BO51)</f>
        <v>0</v>
      </c>
      <c r="AF51" s="328">
        <f ca="1">IFERROR(_xll.qlSmileSectionVolatility($X51,$N51+AF$4%%)-$H51,AG51)</f>
        <v>0</v>
      </c>
      <c r="AG51" s="328">
        <f ca="1">IFERROR(_xll.qlSmileSectionVolatility($X51,$N51+AG$4%%)-$H51,AH51)</f>
        <v>0</v>
      </c>
      <c r="AH51" s="328">
        <f ca="1">IFERROR(_xll.qlSmileSectionVolatility($X51,$N51+AH$4%%)-$H51,AI51)</f>
        <v>0</v>
      </c>
      <c r="AI51" s="328">
        <f ca="1">IFERROR(_xll.qlSmileSectionVolatility($X51,$N51+AI$4%%)-$H51,AJ51)</f>
        <v>0</v>
      </c>
      <c r="AJ51" s="328">
        <f ca="1">IFERROR(_xll.qlSmileSectionVolatility($X51,$N51+AJ$4%%)-$H51,AK51)</f>
        <v>0</v>
      </c>
      <c r="AK51" s="328">
        <f ca="1">IFERROR(_xll.qlSmileSectionVolatility($X51,$N51+AK$4%%)-$H51,AL51)</f>
        <v>0</v>
      </c>
      <c r="AL51" s="328">
        <f ca="1">IFERROR(_xll.qlSmileSectionVolatility($X51,$N51+AL$4%%)-$H51,AM51)</f>
        <v>0</v>
      </c>
      <c r="AM51" s="328">
        <f ca="1">IFERROR(_xll.qlSmileSectionVolatility($X51,$N51+AM$4%%)-$H51,AN51)</f>
        <v>0</v>
      </c>
      <c r="AN51" s="328">
        <f ca="1">IFERROR(_xll.qlSmileSectionVolatility($X51,$N51+AN$4%%)-$H51,AO51)</f>
        <v>0</v>
      </c>
      <c r="AO51" s="328">
        <f ca="1">IFERROR(_xll.qlSmileSectionVolatility($X51,$N51+AO$4%%)-$H51,AP51)</f>
        <v>0</v>
      </c>
      <c r="AP51" s="328">
        <f ca="1">IFERROR(_xll.qlSmileSectionVolatility($X51,$N51+AP$4%%)-$H51,AQ51)</f>
        <v>0</v>
      </c>
      <c r="AQ51" s="328">
        <f ca="1">IFERROR(_xll.qlSmileSectionVolatility($X51,$N51+AQ$4%%)-$H51,AR51)</f>
        <v>0</v>
      </c>
      <c r="AR51" s="328">
        <f ca="1">IFERROR(_xll.qlSmileSectionVolatility($X51,$N51+AR$4%%)-$H51,AS51)</f>
        <v>0</v>
      </c>
      <c r="AS51" s="328">
        <f ca="1">IFERROR(_xll.qlSmileSectionVolatility($X51,$N51+AS$4%%)-$H51,AT51)</f>
        <v>0</v>
      </c>
      <c r="AT51" s="328">
        <f ca="1">IFERROR(_xll.qlSmileSectionVolatility($X51,$N51+AT$4%%)-$H51,AU51)</f>
        <v>0</v>
      </c>
      <c r="AU51" s="328">
        <f ca="1">IFERROR(_xll.qlSmileSectionVolatility($X51,$N51+AU$4%%)-$H51,AV51)</f>
        <v>0</v>
      </c>
      <c r="AV51" s="328">
        <f ca="1">IFERROR(_xll.qlSmileSectionVolatility($X51,$N51+AV$4%%)-$H51,AW51)</f>
        <v>0</v>
      </c>
      <c r="AW51" s="328">
        <f ca="1">IFERROR(_xll.qlSmileSectionVolatility($X51,$N51+AW$4%%)-$H51,AX51)</f>
        <v>0</v>
      </c>
      <c r="AX51" s="328">
        <f ca="1">IFERROR(_xll.qlSmileSectionVolatility($X51,$N51+AX$4%%)-$H51,AY51)</f>
        <v>0</v>
      </c>
      <c r="AY51" s="328">
        <f ca="1">IFERROR(_xll.qlSmileSectionVolatility($X51,$N51+AY$4%%)-$H51,AZ51)</f>
        <v>0</v>
      </c>
      <c r="AZ51" s="328">
        <f ca="1">IFERROR(_xll.qlSmileSectionVolatility($X51,$N51+AZ$4%%)-$H51,BA51)</f>
        <v>0</v>
      </c>
      <c r="BA51" s="328">
        <f ca="1">IFERROR(_xll.qlSmileSectionVolatility($X51,$N51+BA$4%%)-$H51,BB51)</f>
        <v>0</v>
      </c>
      <c r="BB51" s="328">
        <f ca="1">IFERROR(_xll.qlSmileSectionVolatility($X51,$N51+BB$4%%)-$H51,BC51)</f>
        <v>0</v>
      </c>
      <c r="BC51" s="328">
        <f ca="1">IFERROR(_xll.qlSmileSectionVolatility($X51,$N51+BC$4%%)-$H51,BD51)</f>
        <v>0</v>
      </c>
      <c r="BD51" s="328">
        <f ca="1">IFERROR(_xll.qlSmileSectionVolatility($X51,$N51+BD$4%%)-$H51,BE51)</f>
        <v>0</v>
      </c>
      <c r="BE51" s="328">
        <f ca="1">IFERROR(_xll.qlSmileSectionVolatility($X51,$N51+BE$4%%)-$H51,BF51)</f>
        <v>0</v>
      </c>
      <c r="BF51" s="328">
        <f ca="1">IFERROR(_xll.qlSmileSectionVolatility($X51,$N51+BF$4%%)-$H51,BG51)</f>
        <v>0</v>
      </c>
      <c r="BG51" s="328">
        <f ca="1">IFERROR(_xll.qlSmileSectionVolatility($X51,$N51+BG$4%%)-$H51,BH51)</f>
        <v>0</v>
      </c>
      <c r="BH51" s="328">
        <f ca="1">IFERROR(_xll.qlSmileSectionVolatility($X51,$N51+BH$4%%)-$H51,BI51)</f>
        <v>0</v>
      </c>
      <c r="BI51" s="328">
        <f ca="1">IFERROR(_xll.qlSmileSectionVolatility($X51,$N51+BI$4%%)-$H51,BJ51)</f>
        <v>0</v>
      </c>
      <c r="BJ51" s="328">
        <f ca="1">IFERROR(_xll.qlSmileSectionVolatility($X51,$N51+BJ$4%%)-$H51,BK51)</f>
        <v>0</v>
      </c>
      <c r="BK51" s="328">
        <f ca="1">IFERROR(_xll.qlSmileSectionVolatility($X51,$N51+BK$4%%)-$H51,BL51)</f>
        <v>0</v>
      </c>
      <c r="BL51" s="328">
        <f ca="1">IFERROR(_xll.qlSmileSectionVolatility($X51,$N51+BL$4%%)-$H51,BM51)</f>
        <v>0</v>
      </c>
      <c r="BM51" s="328">
        <f ca="1">IFERROR(_xll.qlSmileSectionVolatility($X51,$N51+BM$4%%)-$H51,BN51)</f>
        <v>0</v>
      </c>
      <c r="BN51" s="328">
        <f ca="1">IFERROR(_xll.qlSmileSectionVolatility($X51,$N51+BN$4%%)-$H51,BO51)</f>
        <v>0</v>
      </c>
      <c r="BO51" s="328">
        <f ca="1">IFERROR(_xll.qlSmileSectionVolatility($X51,$N51+BO$4%%)-$H51,BP51)</f>
        <v>0</v>
      </c>
      <c r="BP51" s="328">
        <f ca="1">IFERROR(_xll.qlSmileSectionVolatility($X51,$N51+BP$4%%)-$H51,BQ51)</f>
        <v>0</v>
      </c>
      <c r="BQ51" s="336">
        <f ca="1">IFERROR(_xll.qlSmileSectionVolatility($X51,$N51+BQ$4%%)-$H51,BR51)</f>
        <v>0</v>
      </c>
      <c r="BR51" s="296">
        <v>0</v>
      </c>
      <c r="BS51" s="327">
        <f ca="1">IFERROR(_xll.qlSmileSectionVolatility($X51,$N51+BS$4%%)-$H51,BR51)</f>
        <v>0</v>
      </c>
      <c r="BT51" s="328">
        <f ca="1">IFERROR(_xll.qlSmileSectionVolatility($X51,$N51+BT$4%%)-$H51,AG51)</f>
        <v>0</v>
      </c>
      <c r="BU51" s="328">
        <f ca="1">IFERROR(_xll.qlSmileSectionVolatility($X51,$N51+BU$4%%)-$H51,BT51)</f>
        <v>0</v>
      </c>
      <c r="BV51" s="328">
        <f ca="1">IFERROR(_xll.qlSmileSectionVolatility($X51,$N51+BV$4%%)-$H51,AI51)</f>
        <v>0</v>
      </c>
      <c r="BW51" s="328">
        <f ca="1">IFERROR(_xll.qlSmileSectionVolatility($X51,$N51+BW$4%%)-$H51,BV51)</f>
        <v>0</v>
      </c>
      <c r="BX51" s="328">
        <f ca="1">IFERROR(_xll.qlSmileSectionVolatility($X51,$N51+BX$4%%)-$H51,AK51)</f>
        <v>0</v>
      </c>
      <c r="BY51" s="328">
        <f ca="1">IFERROR(_xll.qlSmileSectionVolatility($X51,$N51+BY$4%%)-$H51,BX51)</f>
        <v>0</v>
      </c>
      <c r="BZ51" s="328">
        <f ca="1">IFERROR(_xll.qlSmileSectionVolatility($X51,$N51+BZ$4%%)-$H51,AM51)</f>
        <v>0</v>
      </c>
      <c r="CA51" s="328">
        <f ca="1">IFERROR(_xll.qlSmileSectionVolatility($X51,$N51+CA$4%%)-$H51,BZ51)</f>
        <v>0</v>
      </c>
      <c r="CB51" s="328">
        <f ca="1">IFERROR(_xll.qlSmileSectionVolatility($X51,$N51+CB$4%%)-$H51,AO51)</f>
        <v>0</v>
      </c>
      <c r="CC51" s="328">
        <f ca="1">IFERROR(_xll.qlSmileSectionVolatility($X51,$N51+CC$4%%)-$H51,CB51)</f>
        <v>0</v>
      </c>
      <c r="CD51" s="328">
        <f ca="1">IFERROR(_xll.qlSmileSectionVolatility($X51,$N51+CD$4%%)-$H51,AQ51)</f>
        <v>0</v>
      </c>
      <c r="CE51" s="328">
        <f ca="1">IFERROR(_xll.qlSmileSectionVolatility($X51,$N51+CE$4%%)-$H51,CD51)</f>
        <v>0</v>
      </c>
      <c r="CF51" s="328">
        <f ca="1">IFERROR(_xll.qlSmileSectionVolatility($X51,$N51+CF$4%%)-$H51,AS51)</f>
        <v>0</v>
      </c>
      <c r="CG51" s="328">
        <f ca="1">IFERROR(_xll.qlSmileSectionVolatility($X51,$N51+CG$4%%)-$H51,CF51)</f>
        <v>0</v>
      </c>
      <c r="CH51" s="328">
        <f ca="1">IFERROR(_xll.qlSmileSectionVolatility($X51,$N51+CH$4%%)-$H51,AU51)</f>
        <v>0</v>
      </c>
      <c r="CI51" s="328">
        <f ca="1">IFERROR(_xll.qlSmileSectionVolatility($X51,$N51+CI$4%%)-$H51,CH51)</f>
        <v>0</v>
      </c>
      <c r="CJ51" s="328">
        <f ca="1">IFERROR(_xll.qlSmileSectionVolatility($X51,$N51+CJ$4%%)-$H51,AW51)</f>
        <v>0</v>
      </c>
      <c r="CK51" s="328">
        <f ca="1">IFERROR(_xll.qlSmileSectionVolatility($X51,$N51+CK$4%%)-$H51,CJ51)</f>
        <v>0</v>
      </c>
      <c r="CL51" s="328">
        <f ca="1">IFERROR(_xll.qlSmileSectionVolatility($X51,$N51+CL$4%%)-$H51,AY51)</f>
        <v>0</v>
      </c>
      <c r="CM51" s="328">
        <f ca="1">IFERROR(_xll.qlSmileSectionVolatility($X51,$N51+CM$4%%)-$H51,CL51)</f>
        <v>0</v>
      </c>
      <c r="CN51" s="328">
        <f ca="1">IFERROR(_xll.qlSmileSectionVolatility($X51,$N51+CN$4%%)-$H51,BA51)</f>
        <v>0</v>
      </c>
      <c r="CO51" s="328">
        <f ca="1">IFERROR(_xll.qlSmileSectionVolatility($X51,$N51+CO$4%%)-$H51,CN51)</f>
        <v>0</v>
      </c>
      <c r="CP51" s="328">
        <f ca="1">IFERROR(_xll.qlSmileSectionVolatility($X51,$N51+CP$4%%)-$H51,BC51)</f>
        <v>0</v>
      </c>
      <c r="CQ51" s="328">
        <f ca="1">IFERROR(_xll.qlSmileSectionVolatility($X51,$N51+CQ$4%%)-$H51,CP51)</f>
        <v>0</v>
      </c>
      <c r="CR51" s="328">
        <f ca="1">IFERROR(_xll.qlSmileSectionVolatility($X51,$N51+CR$4%%)-$H51,BE51)</f>
        <v>0</v>
      </c>
      <c r="CS51" s="328">
        <f ca="1">IFERROR(_xll.qlSmileSectionVolatility($X51,$N51+CS$4%%)-$H51,CR51)</f>
        <v>0</v>
      </c>
      <c r="CT51" s="328">
        <f ca="1">IFERROR(_xll.qlSmileSectionVolatility($X51,$N51+CT$4%%)-$H51,BG51)</f>
        <v>0</v>
      </c>
      <c r="CU51" s="328">
        <f ca="1">IFERROR(_xll.qlSmileSectionVolatility($X51,$N51+CU$4%%)-$H51,CT51)</f>
        <v>0</v>
      </c>
      <c r="CV51" s="328">
        <f ca="1">IFERROR(_xll.qlSmileSectionVolatility($X51,$N51+CV$4%%)-$H51,BI51)</f>
        <v>0</v>
      </c>
      <c r="CW51" s="328">
        <f ca="1">IFERROR(_xll.qlSmileSectionVolatility($X51,$N51+CW$4%%)-$H51,CV51)</f>
        <v>0</v>
      </c>
      <c r="CX51" s="328">
        <f ca="1">IFERROR(_xll.qlSmileSectionVolatility($X51,$N51+CX$4%%)-$H51,BK51)</f>
        <v>0</v>
      </c>
      <c r="CY51" s="328">
        <f ca="1">IFERROR(_xll.qlSmileSectionVolatility($X51,$N51+CY$4%%)-$H51,CX51)</f>
        <v>0</v>
      </c>
      <c r="CZ51" s="328">
        <f ca="1">IFERROR(_xll.qlSmileSectionVolatility($X51,$N51+CZ$4%%)-$H51,BM51)</f>
        <v>0</v>
      </c>
      <c r="DA51" s="328">
        <f ca="1">IFERROR(_xll.qlSmileSectionVolatility($X51,$N51+DA$4%%)-$H51,CZ51)</f>
        <v>0</v>
      </c>
      <c r="DB51" s="328">
        <f ca="1">IFERROR(_xll.qlSmileSectionVolatility($X51,$N51+DB$4%%)-$H51,BO51)</f>
        <v>0</v>
      </c>
      <c r="DC51" s="328">
        <f ca="1">IFERROR(_xll.qlSmileSectionVolatility($X51,$N51+DC$4%%)-$H51,DB51)</f>
        <v>0</v>
      </c>
      <c r="DD51" s="328">
        <f ca="1">IFERROR(_xll.qlSmileSectionVolatility($X51,$N51+DD$4%%)-$H51,BQ51)</f>
        <v>0</v>
      </c>
      <c r="DE51" s="336" t="e">
        <f ca="1">IFERROR(_xll.qlSmileSectionVolatility($X51,$N51+DE$4%%)-$H51,#REF!)</f>
        <v>#REF!</v>
      </c>
    </row>
    <row r="52" spans="2:109">
      <c r="B52" s="277" t="s">
        <v>46</v>
      </c>
      <c r="C52" s="278" t="s">
        <v>48</v>
      </c>
      <c r="D52" s="282" t="str">
        <f ca="1">IFERROR(VLOOKUP("EUR FWD PREM"&amp;D$4&amp;" "&amp;$B52&amp;$C52,SwaptionVolCalculation!$F:$AR,38,FALSE),"")</f>
        <v/>
      </c>
      <c r="E52" s="283" t="str">
        <f ca="1">IFERROR(VLOOKUP("EUR FWD PREM"&amp;E$4&amp;" "&amp;$B52&amp;$C52,SwaptionVolCalculation!$F:$AR,38,FALSE),"")</f>
        <v/>
      </c>
      <c r="F52" s="283" t="str">
        <f ca="1">IFERROR(VLOOKUP("EUR FWD PREM"&amp;F$4&amp;" "&amp;$B52&amp;$C52,SwaptionVolCalculation!$F:$AR,38,FALSE),"")</f>
        <v/>
      </c>
      <c r="G52" s="283" t="str">
        <f ca="1">IFERROR(VLOOKUP("EUR FWD PREM"&amp;G$4&amp;" "&amp;$B52&amp;$C52,SwaptionVolCalculation!$F:$AR,38,FALSE),"")</f>
        <v/>
      </c>
      <c r="H52" s="283" t="str">
        <f ca="1">IFERROR(VLOOKUP($B52&amp;$C52,SwaptionVolCalculation!$F:$AR,38,FALSE),"")</f>
        <v/>
      </c>
      <c r="I52" s="283" t="str">
        <f ca="1">IFERROR(VLOOKUP("EUR FWD PREM "&amp;I$4&amp;" "&amp;$B52&amp;$C52,SwaptionVolCalculation!$F:$AR,38,FALSE),"")</f>
        <v/>
      </c>
      <c r="J52" s="283" t="str">
        <f ca="1">IFERROR(VLOOKUP("EUR FWD PREM "&amp;J$4&amp;" "&amp;$B52&amp;$C52,SwaptionVolCalculation!$F:$AR,38,FALSE),"")</f>
        <v/>
      </c>
      <c r="K52" s="283" t="str">
        <f ca="1">IFERROR(VLOOKUP("EUR FWD PREM "&amp;K$4&amp;" "&amp;$B52&amp;$C52,SwaptionVolCalculation!$F:$AR,38,FALSE),"")</f>
        <v/>
      </c>
      <c r="L52" s="284" t="str">
        <f ca="1">IFERROR(VLOOKUP("EUR FWD PREM "&amp;L$4&amp;" "&amp;$B52&amp;$C52,SwaptionVolCalculation!$F:$AR,38,FALSE),"")</f>
        <v/>
      </c>
      <c r="M52" s="294">
        <f ca="1">IFERROR(VLOOKUP($B52&amp;$C52,SwaptionVolCalculation!$F:$AR,6,FALSE),"")</f>
        <v>45929</v>
      </c>
      <c r="N52" s="289" t="str">
        <f ca="1">IFERROR(VLOOKUP($B52&amp;$C52,SwaptionVolCalculation!$F:$AR,26,FALSE),"")</f>
        <v/>
      </c>
      <c r="O52" s="314">
        <v>7.6968217866416694E-2</v>
      </c>
      <c r="P52" s="297">
        <v>0.7</v>
      </c>
      <c r="Q52" s="296">
        <v>0.28571707740428642</v>
      </c>
      <c r="R52" s="296">
        <v>-0.47525129886508943</v>
      </c>
      <c r="S52" s="315" t="b">
        <v>0</v>
      </c>
      <c r="T52" s="315" t="b">
        <v>1</v>
      </c>
      <c r="U52" s="315" t="b">
        <v>0</v>
      </c>
      <c r="V52" s="315" t="b">
        <v>0</v>
      </c>
      <c r="W52" s="317">
        <v>0.01</v>
      </c>
      <c r="X52" s="327" t="e">
        <f t="array" aca="1" ref="X52" ca="1">_xll.qlSabrInterpolatedSmileSection(,M52,N52,shrinkTable(E$4:K$4,E52:K52,TRUE)%%,TRUE,H52,shrinkTable(E$4:K$4,E52:K52,FALSE)-H52,O52,P52,Q52,R52,S52,T52,U52,V52,,,,,W52,TRUE)</f>
        <v>#VALUE!</v>
      </c>
      <c r="Y52" s="328" t="e">
        <f ca="1">_xll.qlSabrInterpolatedSmileSectionAlpha(X52)</f>
        <v>#VALUE!</v>
      </c>
      <c r="Z52" s="328" t="e">
        <f ca="1">_xll.qlSabrInterpolatedSmileSectionBeta(X52)</f>
        <v>#VALUE!</v>
      </c>
      <c r="AA52" s="328" t="e">
        <f ca="1">_xll.qlSabrInterpolatedSmileSectionNu(X52)</f>
        <v>#VALUE!</v>
      </c>
      <c r="AB52" s="328" t="e">
        <f ca="1">_xll.qlSabrInterpolatedSmileSectionRho(X52)</f>
        <v>#VALUE!</v>
      </c>
      <c r="AC52" s="329" t="e">
        <f ca="1">_xll.qlSabrInterpolatedSmileSectionError(X52)</f>
        <v>#VALUE!</v>
      </c>
      <c r="AD52" s="330" t="e">
        <f ca="1">_xll.qlSabrInterpolatedSmileSectionMaxError(X52)</f>
        <v>#VALUE!</v>
      </c>
      <c r="AE52" s="327">
        <f ca="1">IFERROR(_xll.qlSmileSectionVolatility($X52,$N52+AE$4%%)-$H52,BO52)</f>
        <v>0</v>
      </c>
      <c r="AF52" s="328">
        <f ca="1">IFERROR(_xll.qlSmileSectionVolatility($X52,$N52+AF$4%%)-$H52,AG52)</f>
        <v>0</v>
      </c>
      <c r="AG52" s="328">
        <f ca="1">IFERROR(_xll.qlSmileSectionVolatility($X52,$N52+AG$4%%)-$H52,AH52)</f>
        <v>0</v>
      </c>
      <c r="AH52" s="328">
        <f ca="1">IFERROR(_xll.qlSmileSectionVolatility($X52,$N52+AH$4%%)-$H52,AI52)</f>
        <v>0</v>
      </c>
      <c r="AI52" s="328">
        <f ca="1">IFERROR(_xll.qlSmileSectionVolatility($X52,$N52+AI$4%%)-$H52,AJ52)</f>
        <v>0</v>
      </c>
      <c r="AJ52" s="328">
        <f ca="1">IFERROR(_xll.qlSmileSectionVolatility($X52,$N52+AJ$4%%)-$H52,AK52)</f>
        <v>0</v>
      </c>
      <c r="AK52" s="328">
        <f ca="1">IFERROR(_xll.qlSmileSectionVolatility($X52,$N52+AK$4%%)-$H52,AL52)</f>
        <v>0</v>
      </c>
      <c r="AL52" s="328">
        <f ca="1">IFERROR(_xll.qlSmileSectionVolatility($X52,$N52+AL$4%%)-$H52,AM52)</f>
        <v>0</v>
      </c>
      <c r="AM52" s="328">
        <f ca="1">IFERROR(_xll.qlSmileSectionVolatility($X52,$N52+AM$4%%)-$H52,AN52)</f>
        <v>0</v>
      </c>
      <c r="AN52" s="328">
        <f ca="1">IFERROR(_xll.qlSmileSectionVolatility($X52,$N52+AN$4%%)-$H52,AO52)</f>
        <v>0</v>
      </c>
      <c r="AO52" s="328">
        <f ca="1">IFERROR(_xll.qlSmileSectionVolatility($X52,$N52+AO$4%%)-$H52,AP52)</f>
        <v>0</v>
      </c>
      <c r="AP52" s="328">
        <f ca="1">IFERROR(_xll.qlSmileSectionVolatility($X52,$N52+AP$4%%)-$H52,AQ52)</f>
        <v>0</v>
      </c>
      <c r="AQ52" s="328">
        <f ca="1">IFERROR(_xll.qlSmileSectionVolatility($X52,$N52+AQ$4%%)-$H52,AR52)</f>
        <v>0</v>
      </c>
      <c r="AR52" s="328">
        <f ca="1">IFERROR(_xll.qlSmileSectionVolatility($X52,$N52+AR$4%%)-$H52,AS52)</f>
        <v>0</v>
      </c>
      <c r="AS52" s="328">
        <f ca="1">IFERROR(_xll.qlSmileSectionVolatility($X52,$N52+AS$4%%)-$H52,AT52)</f>
        <v>0</v>
      </c>
      <c r="AT52" s="328">
        <f ca="1">IFERROR(_xll.qlSmileSectionVolatility($X52,$N52+AT$4%%)-$H52,AU52)</f>
        <v>0</v>
      </c>
      <c r="AU52" s="328">
        <f ca="1">IFERROR(_xll.qlSmileSectionVolatility($X52,$N52+AU$4%%)-$H52,AV52)</f>
        <v>0</v>
      </c>
      <c r="AV52" s="328">
        <f ca="1">IFERROR(_xll.qlSmileSectionVolatility($X52,$N52+AV$4%%)-$H52,AW52)</f>
        <v>0</v>
      </c>
      <c r="AW52" s="328">
        <f ca="1">IFERROR(_xll.qlSmileSectionVolatility($X52,$N52+AW$4%%)-$H52,AX52)</f>
        <v>0</v>
      </c>
      <c r="AX52" s="328">
        <f ca="1">IFERROR(_xll.qlSmileSectionVolatility($X52,$N52+AX$4%%)-$H52,AY52)</f>
        <v>0</v>
      </c>
      <c r="AY52" s="328">
        <f ca="1">IFERROR(_xll.qlSmileSectionVolatility($X52,$N52+AY$4%%)-$H52,AZ52)</f>
        <v>0</v>
      </c>
      <c r="AZ52" s="328">
        <f ca="1">IFERROR(_xll.qlSmileSectionVolatility($X52,$N52+AZ$4%%)-$H52,BA52)</f>
        <v>0</v>
      </c>
      <c r="BA52" s="328">
        <f ca="1">IFERROR(_xll.qlSmileSectionVolatility($X52,$N52+BA$4%%)-$H52,BB52)</f>
        <v>0</v>
      </c>
      <c r="BB52" s="328">
        <f ca="1">IFERROR(_xll.qlSmileSectionVolatility($X52,$N52+BB$4%%)-$H52,BC52)</f>
        <v>0</v>
      </c>
      <c r="BC52" s="328">
        <f ca="1">IFERROR(_xll.qlSmileSectionVolatility($X52,$N52+BC$4%%)-$H52,BD52)</f>
        <v>0</v>
      </c>
      <c r="BD52" s="328">
        <f ca="1">IFERROR(_xll.qlSmileSectionVolatility($X52,$N52+BD$4%%)-$H52,BE52)</f>
        <v>0</v>
      </c>
      <c r="BE52" s="328">
        <f ca="1">IFERROR(_xll.qlSmileSectionVolatility($X52,$N52+BE$4%%)-$H52,BF52)</f>
        <v>0</v>
      </c>
      <c r="BF52" s="328">
        <f ca="1">IFERROR(_xll.qlSmileSectionVolatility($X52,$N52+BF$4%%)-$H52,BG52)</f>
        <v>0</v>
      </c>
      <c r="BG52" s="328">
        <f ca="1">IFERROR(_xll.qlSmileSectionVolatility($X52,$N52+BG$4%%)-$H52,BH52)</f>
        <v>0</v>
      </c>
      <c r="BH52" s="328">
        <f ca="1">IFERROR(_xll.qlSmileSectionVolatility($X52,$N52+BH$4%%)-$H52,BI52)</f>
        <v>0</v>
      </c>
      <c r="BI52" s="328">
        <f ca="1">IFERROR(_xll.qlSmileSectionVolatility($X52,$N52+BI$4%%)-$H52,BJ52)</f>
        <v>0</v>
      </c>
      <c r="BJ52" s="328">
        <f ca="1">IFERROR(_xll.qlSmileSectionVolatility($X52,$N52+BJ$4%%)-$H52,BK52)</f>
        <v>0</v>
      </c>
      <c r="BK52" s="328">
        <f ca="1">IFERROR(_xll.qlSmileSectionVolatility($X52,$N52+BK$4%%)-$H52,BL52)</f>
        <v>0</v>
      </c>
      <c r="BL52" s="328">
        <f ca="1">IFERROR(_xll.qlSmileSectionVolatility($X52,$N52+BL$4%%)-$H52,BM52)</f>
        <v>0</v>
      </c>
      <c r="BM52" s="328">
        <f ca="1">IFERROR(_xll.qlSmileSectionVolatility($X52,$N52+BM$4%%)-$H52,BN52)</f>
        <v>0</v>
      </c>
      <c r="BN52" s="328">
        <f ca="1">IFERROR(_xll.qlSmileSectionVolatility($X52,$N52+BN$4%%)-$H52,BO52)</f>
        <v>0</v>
      </c>
      <c r="BO52" s="328">
        <f ca="1">IFERROR(_xll.qlSmileSectionVolatility($X52,$N52+BO$4%%)-$H52,BP52)</f>
        <v>0</v>
      </c>
      <c r="BP52" s="328">
        <f ca="1">IFERROR(_xll.qlSmileSectionVolatility($X52,$N52+BP$4%%)-$H52,BQ52)</f>
        <v>0</v>
      </c>
      <c r="BQ52" s="336">
        <f ca="1">IFERROR(_xll.qlSmileSectionVolatility($X52,$N52+BQ$4%%)-$H52,BR52)</f>
        <v>0</v>
      </c>
      <c r="BR52" s="296">
        <v>0</v>
      </c>
      <c r="BS52" s="327">
        <f ca="1">IFERROR(_xll.qlSmileSectionVolatility($X52,$N52+BS$4%%)-$H52,BR52)</f>
        <v>0</v>
      </c>
      <c r="BT52" s="328">
        <f ca="1">IFERROR(_xll.qlSmileSectionVolatility($X52,$N52+BT$4%%)-$H52,AG52)</f>
        <v>0</v>
      </c>
      <c r="BU52" s="328">
        <f ca="1">IFERROR(_xll.qlSmileSectionVolatility($X52,$N52+BU$4%%)-$H52,BT52)</f>
        <v>0</v>
      </c>
      <c r="BV52" s="328">
        <f ca="1">IFERROR(_xll.qlSmileSectionVolatility($X52,$N52+BV$4%%)-$H52,AI52)</f>
        <v>0</v>
      </c>
      <c r="BW52" s="328">
        <f ca="1">IFERROR(_xll.qlSmileSectionVolatility($X52,$N52+BW$4%%)-$H52,BV52)</f>
        <v>0</v>
      </c>
      <c r="BX52" s="328">
        <f ca="1">IFERROR(_xll.qlSmileSectionVolatility($X52,$N52+BX$4%%)-$H52,AK52)</f>
        <v>0</v>
      </c>
      <c r="BY52" s="328">
        <f ca="1">IFERROR(_xll.qlSmileSectionVolatility($X52,$N52+BY$4%%)-$H52,BX52)</f>
        <v>0</v>
      </c>
      <c r="BZ52" s="328">
        <f ca="1">IFERROR(_xll.qlSmileSectionVolatility($X52,$N52+BZ$4%%)-$H52,AM52)</f>
        <v>0</v>
      </c>
      <c r="CA52" s="328">
        <f ca="1">IFERROR(_xll.qlSmileSectionVolatility($X52,$N52+CA$4%%)-$H52,BZ52)</f>
        <v>0</v>
      </c>
      <c r="CB52" s="328">
        <f ca="1">IFERROR(_xll.qlSmileSectionVolatility($X52,$N52+CB$4%%)-$H52,AO52)</f>
        <v>0</v>
      </c>
      <c r="CC52" s="328">
        <f ca="1">IFERROR(_xll.qlSmileSectionVolatility($X52,$N52+CC$4%%)-$H52,CB52)</f>
        <v>0</v>
      </c>
      <c r="CD52" s="328">
        <f ca="1">IFERROR(_xll.qlSmileSectionVolatility($X52,$N52+CD$4%%)-$H52,AQ52)</f>
        <v>0</v>
      </c>
      <c r="CE52" s="328">
        <f ca="1">IFERROR(_xll.qlSmileSectionVolatility($X52,$N52+CE$4%%)-$H52,CD52)</f>
        <v>0</v>
      </c>
      <c r="CF52" s="328">
        <f ca="1">IFERROR(_xll.qlSmileSectionVolatility($X52,$N52+CF$4%%)-$H52,AS52)</f>
        <v>0</v>
      </c>
      <c r="CG52" s="328">
        <f ca="1">IFERROR(_xll.qlSmileSectionVolatility($X52,$N52+CG$4%%)-$H52,CF52)</f>
        <v>0</v>
      </c>
      <c r="CH52" s="328">
        <f ca="1">IFERROR(_xll.qlSmileSectionVolatility($X52,$N52+CH$4%%)-$H52,AU52)</f>
        <v>0</v>
      </c>
      <c r="CI52" s="328">
        <f ca="1">IFERROR(_xll.qlSmileSectionVolatility($X52,$N52+CI$4%%)-$H52,CH52)</f>
        <v>0</v>
      </c>
      <c r="CJ52" s="328">
        <f ca="1">IFERROR(_xll.qlSmileSectionVolatility($X52,$N52+CJ$4%%)-$H52,AW52)</f>
        <v>0</v>
      </c>
      <c r="CK52" s="328">
        <f ca="1">IFERROR(_xll.qlSmileSectionVolatility($X52,$N52+CK$4%%)-$H52,CJ52)</f>
        <v>0</v>
      </c>
      <c r="CL52" s="328">
        <f ca="1">IFERROR(_xll.qlSmileSectionVolatility($X52,$N52+CL$4%%)-$H52,AY52)</f>
        <v>0</v>
      </c>
      <c r="CM52" s="328">
        <f ca="1">IFERROR(_xll.qlSmileSectionVolatility($X52,$N52+CM$4%%)-$H52,CL52)</f>
        <v>0</v>
      </c>
      <c r="CN52" s="328">
        <f ca="1">IFERROR(_xll.qlSmileSectionVolatility($X52,$N52+CN$4%%)-$H52,BA52)</f>
        <v>0</v>
      </c>
      <c r="CO52" s="328">
        <f ca="1">IFERROR(_xll.qlSmileSectionVolatility($X52,$N52+CO$4%%)-$H52,CN52)</f>
        <v>0</v>
      </c>
      <c r="CP52" s="328">
        <f ca="1">IFERROR(_xll.qlSmileSectionVolatility($X52,$N52+CP$4%%)-$H52,BC52)</f>
        <v>0</v>
      </c>
      <c r="CQ52" s="328">
        <f ca="1">IFERROR(_xll.qlSmileSectionVolatility($X52,$N52+CQ$4%%)-$H52,CP52)</f>
        <v>0</v>
      </c>
      <c r="CR52" s="328">
        <f ca="1">IFERROR(_xll.qlSmileSectionVolatility($X52,$N52+CR$4%%)-$H52,BE52)</f>
        <v>0</v>
      </c>
      <c r="CS52" s="328">
        <f ca="1">IFERROR(_xll.qlSmileSectionVolatility($X52,$N52+CS$4%%)-$H52,CR52)</f>
        <v>0</v>
      </c>
      <c r="CT52" s="328">
        <f ca="1">IFERROR(_xll.qlSmileSectionVolatility($X52,$N52+CT$4%%)-$H52,BG52)</f>
        <v>0</v>
      </c>
      <c r="CU52" s="328">
        <f ca="1">IFERROR(_xll.qlSmileSectionVolatility($X52,$N52+CU$4%%)-$H52,CT52)</f>
        <v>0</v>
      </c>
      <c r="CV52" s="328">
        <f ca="1">IFERROR(_xll.qlSmileSectionVolatility($X52,$N52+CV$4%%)-$H52,BI52)</f>
        <v>0</v>
      </c>
      <c r="CW52" s="328">
        <f ca="1">IFERROR(_xll.qlSmileSectionVolatility($X52,$N52+CW$4%%)-$H52,CV52)</f>
        <v>0</v>
      </c>
      <c r="CX52" s="328">
        <f ca="1">IFERROR(_xll.qlSmileSectionVolatility($X52,$N52+CX$4%%)-$H52,BK52)</f>
        <v>0</v>
      </c>
      <c r="CY52" s="328">
        <f ca="1">IFERROR(_xll.qlSmileSectionVolatility($X52,$N52+CY$4%%)-$H52,CX52)</f>
        <v>0</v>
      </c>
      <c r="CZ52" s="328">
        <f ca="1">IFERROR(_xll.qlSmileSectionVolatility($X52,$N52+CZ$4%%)-$H52,BM52)</f>
        <v>0</v>
      </c>
      <c r="DA52" s="328">
        <f ca="1">IFERROR(_xll.qlSmileSectionVolatility($X52,$N52+DA$4%%)-$H52,CZ52)</f>
        <v>0</v>
      </c>
      <c r="DB52" s="328">
        <f ca="1">IFERROR(_xll.qlSmileSectionVolatility($X52,$N52+DB$4%%)-$H52,BO52)</f>
        <v>0</v>
      </c>
      <c r="DC52" s="328">
        <f ca="1">IFERROR(_xll.qlSmileSectionVolatility($X52,$N52+DC$4%%)-$H52,DB52)</f>
        <v>0</v>
      </c>
      <c r="DD52" s="328">
        <f ca="1">IFERROR(_xll.qlSmileSectionVolatility($X52,$N52+DD$4%%)-$H52,BQ52)</f>
        <v>0</v>
      </c>
      <c r="DE52" s="336" t="e">
        <f ca="1">IFERROR(_xll.qlSmileSectionVolatility($X52,$N52+DE$4%%)-$H52,#REF!)</f>
        <v>#REF!</v>
      </c>
    </row>
    <row r="53" spans="2:109">
      <c r="B53" s="273" t="s">
        <v>46</v>
      </c>
      <c r="C53" s="274" t="s">
        <v>50</v>
      </c>
      <c r="D53" s="285" t="str">
        <f ca="1">IFERROR(VLOOKUP("EUR FWD PREM"&amp;D$4&amp;" "&amp;$B53&amp;$C53,SwaptionVolCalculation!$F:$AR,38,FALSE),"")</f>
        <v/>
      </c>
      <c r="E53" s="286" t="str">
        <f ca="1">IFERROR(VLOOKUP("EUR FWD PREM"&amp;E$4&amp;" "&amp;$B53&amp;$C53,SwaptionVolCalculation!$F:$AR,38,FALSE),"")</f>
        <v/>
      </c>
      <c r="F53" s="286" t="str">
        <f ca="1">IFERROR(VLOOKUP("EUR FWD PREM"&amp;F$4&amp;" "&amp;$B53&amp;$C53,SwaptionVolCalculation!$F:$AR,38,FALSE),"")</f>
        <v/>
      </c>
      <c r="G53" s="286" t="str">
        <f ca="1">IFERROR(VLOOKUP("EUR FWD PREM"&amp;G$4&amp;" "&amp;$B53&amp;$C53,SwaptionVolCalculation!$F:$AR,38,FALSE),"")</f>
        <v/>
      </c>
      <c r="H53" s="286" t="str">
        <f ca="1">IFERROR(VLOOKUP($B53&amp;$C53,SwaptionVolCalculation!$F:$AR,38,FALSE),"")</f>
        <v/>
      </c>
      <c r="I53" s="286" t="str">
        <f ca="1">IFERROR(VLOOKUP("EUR FWD PREM "&amp;I$4&amp;" "&amp;$B53&amp;$C53,SwaptionVolCalculation!$F:$AR,38,FALSE),"")</f>
        <v/>
      </c>
      <c r="J53" s="286" t="str">
        <f ca="1">IFERROR(VLOOKUP("EUR FWD PREM "&amp;J$4&amp;" "&amp;$B53&amp;$C53,SwaptionVolCalculation!$F:$AR,38,FALSE),"")</f>
        <v/>
      </c>
      <c r="K53" s="286" t="str">
        <f ca="1">IFERROR(VLOOKUP("EUR FWD PREM "&amp;K$4&amp;" "&amp;$B53&amp;$C53,SwaptionVolCalculation!$F:$AR,38,FALSE),"")</f>
        <v/>
      </c>
      <c r="L53" s="287" t="str">
        <f ca="1">IFERROR(VLOOKUP("EUR FWD PREM "&amp;L$4&amp;" "&amp;$B53&amp;$C53,SwaptionVolCalculation!$F:$AR,38,FALSE),"")</f>
        <v/>
      </c>
      <c r="M53" s="295">
        <f ca="1">IFERROR(VLOOKUP($B53&amp;$C53,SwaptionVolCalculation!$F:$AR,6,FALSE),"")</f>
        <v>45929</v>
      </c>
      <c r="N53" s="290" t="str">
        <f ca="1">IFERROR(VLOOKUP($B53&amp;$C53,SwaptionVolCalculation!$F:$AR,26,FALSE),"")</f>
        <v/>
      </c>
      <c r="O53" s="318">
        <v>7.4155400297654647E-2</v>
      </c>
      <c r="P53" s="319">
        <v>0.7</v>
      </c>
      <c r="Q53" s="320">
        <v>0.25795841005180808</v>
      </c>
      <c r="R53" s="320">
        <v>-0.44241506253084401</v>
      </c>
      <c r="S53" s="321" t="b">
        <v>0</v>
      </c>
      <c r="T53" s="321" t="b">
        <v>1</v>
      </c>
      <c r="U53" s="321" t="b">
        <v>0</v>
      </c>
      <c r="V53" s="321" t="b">
        <v>0</v>
      </c>
      <c r="W53" s="322">
        <v>0.01</v>
      </c>
      <c r="X53" s="331" t="e">
        <f t="array" aca="1" ref="X53" ca="1">_xll.qlSabrInterpolatedSmileSection(,M53,N53,shrinkTable(E$4:K$4,E53:K53,TRUE)%%,TRUE,H53,shrinkTable(E$4:K$4,E53:K53,FALSE)-H53,O53,P53,Q53,R53,S53,T53,U53,V53,,,,,W53,TRUE)</f>
        <v>#VALUE!</v>
      </c>
      <c r="Y53" s="332" t="e">
        <f ca="1">_xll.qlSabrInterpolatedSmileSectionAlpha(X53)</f>
        <v>#VALUE!</v>
      </c>
      <c r="Z53" s="332" t="e">
        <f ca="1">_xll.qlSabrInterpolatedSmileSectionBeta(X53)</f>
        <v>#VALUE!</v>
      </c>
      <c r="AA53" s="332" t="e">
        <f ca="1">_xll.qlSabrInterpolatedSmileSectionNu(X53)</f>
        <v>#VALUE!</v>
      </c>
      <c r="AB53" s="332" t="e">
        <f ca="1">_xll.qlSabrInterpolatedSmileSectionRho(X53)</f>
        <v>#VALUE!</v>
      </c>
      <c r="AC53" s="333" t="e">
        <f ca="1">_xll.qlSabrInterpolatedSmileSectionError(X53)</f>
        <v>#VALUE!</v>
      </c>
      <c r="AD53" s="334" t="e">
        <f ca="1">_xll.qlSabrInterpolatedSmileSectionMaxError(X53)</f>
        <v>#VALUE!</v>
      </c>
      <c r="AE53" s="331">
        <f ca="1">IFERROR(_xll.qlSmileSectionVolatility($X53,$N53+AE$4%%)-$H53,BO53)</f>
        <v>0</v>
      </c>
      <c r="AF53" s="332">
        <f ca="1">IFERROR(_xll.qlSmileSectionVolatility($X53,$N53+AF$4%%)-$H53,AG53)</f>
        <v>0</v>
      </c>
      <c r="AG53" s="332">
        <f ca="1">IFERROR(_xll.qlSmileSectionVolatility($X53,$N53+AG$4%%)-$H53,AH53)</f>
        <v>0</v>
      </c>
      <c r="AH53" s="332">
        <f ca="1">IFERROR(_xll.qlSmileSectionVolatility($X53,$N53+AH$4%%)-$H53,AI53)</f>
        <v>0</v>
      </c>
      <c r="AI53" s="332">
        <f ca="1">IFERROR(_xll.qlSmileSectionVolatility($X53,$N53+AI$4%%)-$H53,AJ53)</f>
        <v>0</v>
      </c>
      <c r="AJ53" s="332">
        <f ca="1">IFERROR(_xll.qlSmileSectionVolatility($X53,$N53+AJ$4%%)-$H53,AK53)</f>
        <v>0</v>
      </c>
      <c r="AK53" s="332">
        <f ca="1">IFERROR(_xll.qlSmileSectionVolatility($X53,$N53+AK$4%%)-$H53,AL53)</f>
        <v>0</v>
      </c>
      <c r="AL53" s="332">
        <f ca="1">IFERROR(_xll.qlSmileSectionVolatility($X53,$N53+AL$4%%)-$H53,AM53)</f>
        <v>0</v>
      </c>
      <c r="AM53" s="332">
        <f ca="1">IFERROR(_xll.qlSmileSectionVolatility($X53,$N53+AM$4%%)-$H53,AN53)</f>
        <v>0</v>
      </c>
      <c r="AN53" s="332">
        <f ca="1">IFERROR(_xll.qlSmileSectionVolatility($X53,$N53+AN$4%%)-$H53,AO53)</f>
        <v>0</v>
      </c>
      <c r="AO53" s="332">
        <f ca="1">IFERROR(_xll.qlSmileSectionVolatility($X53,$N53+AO$4%%)-$H53,AP53)</f>
        <v>0</v>
      </c>
      <c r="AP53" s="332">
        <f ca="1">IFERROR(_xll.qlSmileSectionVolatility($X53,$N53+AP$4%%)-$H53,AQ53)</f>
        <v>0</v>
      </c>
      <c r="AQ53" s="332">
        <f ca="1">IFERROR(_xll.qlSmileSectionVolatility($X53,$N53+AQ$4%%)-$H53,AR53)</f>
        <v>0</v>
      </c>
      <c r="AR53" s="332">
        <f ca="1">IFERROR(_xll.qlSmileSectionVolatility($X53,$N53+AR$4%%)-$H53,AS53)</f>
        <v>0</v>
      </c>
      <c r="AS53" s="332">
        <f ca="1">IFERROR(_xll.qlSmileSectionVolatility($X53,$N53+AS$4%%)-$H53,AT53)</f>
        <v>0</v>
      </c>
      <c r="AT53" s="332">
        <f ca="1">IFERROR(_xll.qlSmileSectionVolatility($X53,$N53+AT$4%%)-$H53,AU53)</f>
        <v>0</v>
      </c>
      <c r="AU53" s="332">
        <f ca="1">IFERROR(_xll.qlSmileSectionVolatility($X53,$N53+AU$4%%)-$H53,AV53)</f>
        <v>0</v>
      </c>
      <c r="AV53" s="332">
        <f ca="1">IFERROR(_xll.qlSmileSectionVolatility($X53,$N53+AV$4%%)-$H53,AW53)</f>
        <v>0</v>
      </c>
      <c r="AW53" s="332">
        <f ca="1">IFERROR(_xll.qlSmileSectionVolatility($X53,$N53+AW$4%%)-$H53,AX53)</f>
        <v>0</v>
      </c>
      <c r="AX53" s="332">
        <f ca="1">IFERROR(_xll.qlSmileSectionVolatility($X53,$N53+AX$4%%)-$H53,AY53)</f>
        <v>0</v>
      </c>
      <c r="AY53" s="332">
        <f ca="1">IFERROR(_xll.qlSmileSectionVolatility($X53,$N53+AY$4%%)-$H53,AZ53)</f>
        <v>0</v>
      </c>
      <c r="AZ53" s="332">
        <f ca="1">IFERROR(_xll.qlSmileSectionVolatility($X53,$N53+AZ$4%%)-$H53,BA53)</f>
        <v>0</v>
      </c>
      <c r="BA53" s="332">
        <f ca="1">IFERROR(_xll.qlSmileSectionVolatility($X53,$N53+BA$4%%)-$H53,BB53)</f>
        <v>0</v>
      </c>
      <c r="BB53" s="332">
        <f ca="1">IFERROR(_xll.qlSmileSectionVolatility($X53,$N53+BB$4%%)-$H53,BC53)</f>
        <v>0</v>
      </c>
      <c r="BC53" s="332">
        <f ca="1">IFERROR(_xll.qlSmileSectionVolatility($X53,$N53+BC$4%%)-$H53,BD53)</f>
        <v>0</v>
      </c>
      <c r="BD53" s="332">
        <f ca="1">IFERROR(_xll.qlSmileSectionVolatility($X53,$N53+BD$4%%)-$H53,BE53)</f>
        <v>0</v>
      </c>
      <c r="BE53" s="332">
        <f ca="1">IFERROR(_xll.qlSmileSectionVolatility($X53,$N53+BE$4%%)-$H53,BF53)</f>
        <v>0</v>
      </c>
      <c r="BF53" s="332">
        <f ca="1">IFERROR(_xll.qlSmileSectionVolatility($X53,$N53+BF$4%%)-$H53,BG53)</f>
        <v>0</v>
      </c>
      <c r="BG53" s="332">
        <f ca="1">IFERROR(_xll.qlSmileSectionVolatility($X53,$N53+BG$4%%)-$H53,BH53)</f>
        <v>0</v>
      </c>
      <c r="BH53" s="332">
        <f ca="1">IFERROR(_xll.qlSmileSectionVolatility($X53,$N53+BH$4%%)-$H53,BI53)</f>
        <v>0</v>
      </c>
      <c r="BI53" s="332">
        <f ca="1">IFERROR(_xll.qlSmileSectionVolatility($X53,$N53+BI$4%%)-$H53,BJ53)</f>
        <v>0</v>
      </c>
      <c r="BJ53" s="332">
        <f ca="1">IFERROR(_xll.qlSmileSectionVolatility($X53,$N53+BJ$4%%)-$H53,BK53)</f>
        <v>0</v>
      </c>
      <c r="BK53" s="332">
        <f ca="1">IFERROR(_xll.qlSmileSectionVolatility($X53,$N53+BK$4%%)-$H53,BL53)</f>
        <v>0</v>
      </c>
      <c r="BL53" s="332">
        <f ca="1">IFERROR(_xll.qlSmileSectionVolatility($X53,$N53+BL$4%%)-$H53,BM53)</f>
        <v>0</v>
      </c>
      <c r="BM53" s="332">
        <f ca="1">IFERROR(_xll.qlSmileSectionVolatility($X53,$N53+BM$4%%)-$H53,BN53)</f>
        <v>0</v>
      </c>
      <c r="BN53" s="332">
        <f ca="1">IFERROR(_xll.qlSmileSectionVolatility($X53,$N53+BN$4%%)-$H53,BO53)</f>
        <v>0</v>
      </c>
      <c r="BO53" s="332">
        <f ca="1">IFERROR(_xll.qlSmileSectionVolatility($X53,$N53+BO$4%%)-$H53,BP53)</f>
        <v>0</v>
      </c>
      <c r="BP53" s="332">
        <f ca="1">IFERROR(_xll.qlSmileSectionVolatility($X53,$N53+BP$4%%)-$H53,BQ53)</f>
        <v>0</v>
      </c>
      <c r="BQ53" s="337">
        <f ca="1">IFERROR(_xll.qlSmileSectionVolatility($X53,$N53+BQ$4%%)-$H53,BR53)</f>
        <v>0</v>
      </c>
      <c r="BR53" s="320">
        <v>0</v>
      </c>
      <c r="BS53" s="331">
        <f ca="1">IFERROR(_xll.qlSmileSectionVolatility($X53,$N53+BS$4%%)-$H53,BR53)</f>
        <v>0</v>
      </c>
      <c r="BT53" s="332">
        <f ca="1">IFERROR(_xll.qlSmileSectionVolatility($X53,$N53+BT$4%%)-$H53,AG53)</f>
        <v>0</v>
      </c>
      <c r="BU53" s="332">
        <f ca="1">IFERROR(_xll.qlSmileSectionVolatility($X53,$N53+BU$4%%)-$H53,BT53)</f>
        <v>0</v>
      </c>
      <c r="BV53" s="332">
        <f ca="1">IFERROR(_xll.qlSmileSectionVolatility($X53,$N53+BV$4%%)-$H53,AI53)</f>
        <v>0</v>
      </c>
      <c r="BW53" s="332">
        <f ca="1">IFERROR(_xll.qlSmileSectionVolatility($X53,$N53+BW$4%%)-$H53,BV53)</f>
        <v>0</v>
      </c>
      <c r="BX53" s="332">
        <f ca="1">IFERROR(_xll.qlSmileSectionVolatility($X53,$N53+BX$4%%)-$H53,AK53)</f>
        <v>0</v>
      </c>
      <c r="BY53" s="332">
        <f ca="1">IFERROR(_xll.qlSmileSectionVolatility($X53,$N53+BY$4%%)-$H53,BX53)</f>
        <v>0</v>
      </c>
      <c r="BZ53" s="332">
        <f ca="1">IFERROR(_xll.qlSmileSectionVolatility($X53,$N53+BZ$4%%)-$H53,AM53)</f>
        <v>0</v>
      </c>
      <c r="CA53" s="332">
        <f ca="1">IFERROR(_xll.qlSmileSectionVolatility($X53,$N53+CA$4%%)-$H53,BZ53)</f>
        <v>0</v>
      </c>
      <c r="CB53" s="332">
        <f ca="1">IFERROR(_xll.qlSmileSectionVolatility($X53,$N53+CB$4%%)-$H53,AO53)</f>
        <v>0</v>
      </c>
      <c r="CC53" s="332">
        <f ca="1">IFERROR(_xll.qlSmileSectionVolatility($X53,$N53+CC$4%%)-$H53,CB53)</f>
        <v>0</v>
      </c>
      <c r="CD53" s="332">
        <f ca="1">IFERROR(_xll.qlSmileSectionVolatility($X53,$N53+CD$4%%)-$H53,AQ53)</f>
        <v>0</v>
      </c>
      <c r="CE53" s="332">
        <f ca="1">IFERROR(_xll.qlSmileSectionVolatility($X53,$N53+CE$4%%)-$H53,CD53)</f>
        <v>0</v>
      </c>
      <c r="CF53" s="332">
        <f ca="1">IFERROR(_xll.qlSmileSectionVolatility($X53,$N53+CF$4%%)-$H53,AS53)</f>
        <v>0</v>
      </c>
      <c r="CG53" s="332">
        <f ca="1">IFERROR(_xll.qlSmileSectionVolatility($X53,$N53+CG$4%%)-$H53,CF53)</f>
        <v>0</v>
      </c>
      <c r="CH53" s="332">
        <f ca="1">IFERROR(_xll.qlSmileSectionVolatility($X53,$N53+CH$4%%)-$H53,AU53)</f>
        <v>0</v>
      </c>
      <c r="CI53" s="332">
        <f ca="1">IFERROR(_xll.qlSmileSectionVolatility($X53,$N53+CI$4%%)-$H53,CH53)</f>
        <v>0</v>
      </c>
      <c r="CJ53" s="332">
        <f ca="1">IFERROR(_xll.qlSmileSectionVolatility($X53,$N53+CJ$4%%)-$H53,AW53)</f>
        <v>0</v>
      </c>
      <c r="CK53" s="332">
        <f ca="1">IFERROR(_xll.qlSmileSectionVolatility($X53,$N53+CK$4%%)-$H53,CJ53)</f>
        <v>0</v>
      </c>
      <c r="CL53" s="332">
        <f ca="1">IFERROR(_xll.qlSmileSectionVolatility($X53,$N53+CL$4%%)-$H53,AY53)</f>
        <v>0</v>
      </c>
      <c r="CM53" s="332">
        <f ca="1">IFERROR(_xll.qlSmileSectionVolatility($X53,$N53+CM$4%%)-$H53,CL53)</f>
        <v>0</v>
      </c>
      <c r="CN53" s="332">
        <f ca="1">IFERROR(_xll.qlSmileSectionVolatility($X53,$N53+CN$4%%)-$H53,BA53)</f>
        <v>0</v>
      </c>
      <c r="CO53" s="332">
        <f ca="1">IFERROR(_xll.qlSmileSectionVolatility($X53,$N53+CO$4%%)-$H53,CN53)</f>
        <v>0</v>
      </c>
      <c r="CP53" s="332">
        <f ca="1">IFERROR(_xll.qlSmileSectionVolatility($X53,$N53+CP$4%%)-$H53,BC53)</f>
        <v>0</v>
      </c>
      <c r="CQ53" s="332">
        <f ca="1">IFERROR(_xll.qlSmileSectionVolatility($X53,$N53+CQ$4%%)-$H53,CP53)</f>
        <v>0</v>
      </c>
      <c r="CR53" s="332">
        <f ca="1">IFERROR(_xll.qlSmileSectionVolatility($X53,$N53+CR$4%%)-$H53,BE53)</f>
        <v>0</v>
      </c>
      <c r="CS53" s="332">
        <f ca="1">IFERROR(_xll.qlSmileSectionVolatility($X53,$N53+CS$4%%)-$H53,CR53)</f>
        <v>0</v>
      </c>
      <c r="CT53" s="332">
        <f ca="1">IFERROR(_xll.qlSmileSectionVolatility($X53,$N53+CT$4%%)-$H53,BG53)</f>
        <v>0</v>
      </c>
      <c r="CU53" s="332">
        <f ca="1">IFERROR(_xll.qlSmileSectionVolatility($X53,$N53+CU$4%%)-$H53,CT53)</f>
        <v>0</v>
      </c>
      <c r="CV53" s="332">
        <f ca="1">IFERROR(_xll.qlSmileSectionVolatility($X53,$N53+CV$4%%)-$H53,BI53)</f>
        <v>0</v>
      </c>
      <c r="CW53" s="332">
        <f ca="1">IFERROR(_xll.qlSmileSectionVolatility($X53,$N53+CW$4%%)-$H53,CV53)</f>
        <v>0</v>
      </c>
      <c r="CX53" s="332">
        <f ca="1">IFERROR(_xll.qlSmileSectionVolatility($X53,$N53+CX$4%%)-$H53,BK53)</f>
        <v>0</v>
      </c>
      <c r="CY53" s="332">
        <f ca="1">IFERROR(_xll.qlSmileSectionVolatility($X53,$N53+CY$4%%)-$H53,CX53)</f>
        <v>0</v>
      </c>
      <c r="CZ53" s="332">
        <f ca="1">IFERROR(_xll.qlSmileSectionVolatility($X53,$N53+CZ$4%%)-$H53,BM53)</f>
        <v>0</v>
      </c>
      <c r="DA53" s="332">
        <f ca="1">IFERROR(_xll.qlSmileSectionVolatility($X53,$N53+DA$4%%)-$H53,CZ53)</f>
        <v>0</v>
      </c>
      <c r="DB53" s="332">
        <f ca="1">IFERROR(_xll.qlSmileSectionVolatility($X53,$N53+DB$4%%)-$H53,BO53)</f>
        <v>0</v>
      </c>
      <c r="DC53" s="332">
        <f ca="1">IFERROR(_xll.qlSmileSectionVolatility($X53,$N53+DC$4%%)-$H53,DB53)</f>
        <v>0</v>
      </c>
      <c r="DD53" s="332">
        <f ca="1">IFERROR(_xll.qlSmileSectionVolatility($X53,$N53+DD$4%%)-$H53,BQ53)</f>
        <v>0</v>
      </c>
      <c r="DE53" s="337" t="e">
        <f ca="1">IFERROR(_xll.qlSmileSectionVolatility($X53,$N53+DE$4%%)-$H53,#REF!)</f>
        <v>#REF!</v>
      </c>
    </row>
    <row r="54" spans="2:109">
      <c r="B54" s="271" t="s">
        <v>47</v>
      </c>
      <c r="C54" s="272" t="s">
        <v>41</v>
      </c>
      <c r="D54" s="279" t="str">
        <f ca="1">IFERROR(VLOOKUP("EUR FWD PREM"&amp;D$4&amp;" "&amp;$B54&amp;$C54,SwaptionVolCalculation!$F:$AR,38,FALSE),"")</f>
        <v/>
      </c>
      <c r="E54" s="280" t="str">
        <f ca="1">IFERROR(VLOOKUP("EUR FWD PREM"&amp;E$4&amp;" "&amp;$B54&amp;$C54,SwaptionVolCalculation!$F:$AR,38,FALSE),"")</f>
        <v/>
      </c>
      <c r="F54" s="280" t="str">
        <f ca="1">IFERROR(VLOOKUP("EUR FWD PREM"&amp;F$4&amp;" "&amp;$B54&amp;$C54,SwaptionVolCalculation!$F:$AR,38,FALSE),"")</f>
        <v/>
      </c>
      <c r="G54" s="280" t="str">
        <f ca="1">IFERROR(VLOOKUP("EUR FWD PREM"&amp;G$4&amp;" "&amp;$B54&amp;$C54,SwaptionVolCalculation!$F:$AR,38,FALSE),"")</f>
        <v/>
      </c>
      <c r="H54" s="280" t="str">
        <f ca="1">IFERROR(VLOOKUP($B54&amp;$C54,SwaptionVolCalculation!$F:$AR,38,FALSE),"")</f>
        <v/>
      </c>
      <c r="I54" s="280" t="str">
        <f ca="1">IFERROR(VLOOKUP("EUR FWD PREM "&amp;I$4&amp;" "&amp;$B54&amp;$C54,SwaptionVolCalculation!$F:$AR,38,FALSE),"")</f>
        <v/>
      </c>
      <c r="J54" s="280" t="str">
        <f ca="1">IFERROR(VLOOKUP("EUR FWD PREM "&amp;J$4&amp;" "&amp;$B54&amp;$C54,SwaptionVolCalculation!$F:$AR,38,FALSE),"")</f>
        <v/>
      </c>
      <c r="K54" s="280" t="str">
        <f ca="1">IFERROR(VLOOKUP("EUR FWD PREM "&amp;K$4&amp;" "&amp;$B54&amp;$C54,SwaptionVolCalculation!$F:$AR,38,FALSE),"")</f>
        <v/>
      </c>
      <c r="L54" s="281" t="str">
        <f ca="1">IFERROR(VLOOKUP("EUR FWD PREM "&amp;L$4&amp;" "&amp;$B54&amp;$C54,SwaptionVolCalculation!$F:$AR,38,FALSE),"")</f>
        <v/>
      </c>
      <c r="M54" s="293">
        <f ca="1">IFERROR(VLOOKUP($B54&amp;$C54,SwaptionVolCalculation!$F:$AR,6,FALSE),"")</f>
        <v>47756</v>
      </c>
      <c r="N54" s="288" t="str">
        <f ca="1">IFERROR(VLOOKUP($B54&amp;$C54,SwaptionVolCalculation!$F:$AR,26,FALSE),"")</f>
        <v/>
      </c>
      <c r="O54" s="308">
        <v>8.1644321109621276E-2</v>
      </c>
      <c r="P54" s="309">
        <v>0.7</v>
      </c>
      <c r="Q54" s="310">
        <v>0.24973446850140807</v>
      </c>
      <c r="R54" s="310">
        <v>-0.42938904950366286</v>
      </c>
      <c r="S54" s="311" t="b">
        <v>0</v>
      </c>
      <c r="T54" s="311" t="b">
        <v>1</v>
      </c>
      <c r="U54" s="311" t="b">
        <v>0</v>
      </c>
      <c r="V54" s="311" t="b">
        <v>0</v>
      </c>
      <c r="W54" s="313">
        <v>0.01</v>
      </c>
      <c r="X54" s="323" t="e">
        <f t="array" aca="1" ref="X54" ca="1">_xll.qlSabrInterpolatedSmileSection(,M54,N54,shrinkTable(E$4:K$4,E54:K54,TRUE)%%,TRUE,H54,shrinkTable(E$4:K$4,E54:K54,FALSE)-H54,O54,P54,Q54,R54,S54,T54,U54,V54,,,,,W54,TRUE)</f>
        <v>#VALUE!</v>
      </c>
      <c r="Y54" s="324" t="e">
        <f ca="1">_xll.qlSabrInterpolatedSmileSectionAlpha(X54)</f>
        <v>#VALUE!</v>
      </c>
      <c r="Z54" s="324" t="e">
        <f ca="1">_xll.qlSabrInterpolatedSmileSectionBeta(X54)</f>
        <v>#VALUE!</v>
      </c>
      <c r="AA54" s="324" t="e">
        <f ca="1">_xll.qlSabrInterpolatedSmileSectionNu(X54)</f>
        <v>#VALUE!</v>
      </c>
      <c r="AB54" s="324" t="e">
        <f ca="1">_xll.qlSabrInterpolatedSmileSectionRho(X54)</f>
        <v>#VALUE!</v>
      </c>
      <c r="AC54" s="325" t="e">
        <f ca="1">_xll.qlSabrInterpolatedSmileSectionError(X54)</f>
        <v>#VALUE!</v>
      </c>
      <c r="AD54" s="326" t="e">
        <f ca="1">_xll.qlSabrInterpolatedSmileSectionMaxError(X54)</f>
        <v>#VALUE!</v>
      </c>
      <c r="AE54" s="323">
        <f ca="1">IFERROR(_xll.qlSmileSectionVolatility($X54,$N54+AE$4%%)-$H54,BO54)</f>
        <v>0</v>
      </c>
      <c r="AF54" s="324">
        <f ca="1">IFERROR(_xll.qlSmileSectionVolatility($X54,$N54+AF$4%%)-$H54,AG54)</f>
        <v>0</v>
      </c>
      <c r="AG54" s="324">
        <f ca="1">IFERROR(_xll.qlSmileSectionVolatility($X54,$N54+AG$4%%)-$H54,AH54)</f>
        <v>0</v>
      </c>
      <c r="AH54" s="324">
        <f ca="1">IFERROR(_xll.qlSmileSectionVolatility($X54,$N54+AH$4%%)-$H54,AI54)</f>
        <v>0</v>
      </c>
      <c r="AI54" s="324">
        <f ca="1">IFERROR(_xll.qlSmileSectionVolatility($X54,$N54+AI$4%%)-$H54,AJ54)</f>
        <v>0</v>
      </c>
      <c r="AJ54" s="324">
        <f ca="1">IFERROR(_xll.qlSmileSectionVolatility($X54,$N54+AJ$4%%)-$H54,AK54)</f>
        <v>0</v>
      </c>
      <c r="AK54" s="324">
        <f ca="1">IFERROR(_xll.qlSmileSectionVolatility($X54,$N54+AK$4%%)-$H54,AL54)</f>
        <v>0</v>
      </c>
      <c r="AL54" s="324">
        <f ca="1">IFERROR(_xll.qlSmileSectionVolatility($X54,$N54+AL$4%%)-$H54,AM54)</f>
        <v>0</v>
      </c>
      <c r="AM54" s="324">
        <f ca="1">IFERROR(_xll.qlSmileSectionVolatility($X54,$N54+AM$4%%)-$H54,AN54)</f>
        <v>0</v>
      </c>
      <c r="AN54" s="324">
        <f ca="1">IFERROR(_xll.qlSmileSectionVolatility($X54,$N54+AN$4%%)-$H54,AO54)</f>
        <v>0</v>
      </c>
      <c r="AO54" s="324">
        <f ca="1">IFERROR(_xll.qlSmileSectionVolatility($X54,$N54+AO$4%%)-$H54,AP54)</f>
        <v>0</v>
      </c>
      <c r="AP54" s="324">
        <f ca="1">IFERROR(_xll.qlSmileSectionVolatility($X54,$N54+AP$4%%)-$H54,AQ54)</f>
        <v>0</v>
      </c>
      <c r="AQ54" s="324">
        <f ca="1">IFERROR(_xll.qlSmileSectionVolatility($X54,$N54+AQ$4%%)-$H54,AR54)</f>
        <v>0</v>
      </c>
      <c r="AR54" s="324">
        <f ca="1">IFERROR(_xll.qlSmileSectionVolatility($X54,$N54+AR$4%%)-$H54,AS54)</f>
        <v>0</v>
      </c>
      <c r="AS54" s="324">
        <f ca="1">IFERROR(_xll.qlSmileSectionVolatility($X54,$N54+AS$4%%)-$H54,AT54)</f>
        <v>0</v>
      </c>
      <c r="AT54" s="324">
        <f ca="1">IFERROR(_xll.qlSmileSectionVolatility($X54,$N54+AT$4%%)-$H54,AU54)</f>
        <v>0</v>
      </c>
      <c r="AU54" s="324">
        <f ca="1">IFERROR(_xll.qlSmileSectionVolatility($X54,$N54+AU$4%%)-$H54,AV54)</f>
        <v>0</v>
      </c>
      <c r="AV54" s="324">
        <f ca="1">IFERROR(_xll.qlSmileSectionVolatility($X54,$N54+AV$4%%)-$H54,AW54)</f>
        <v>0</v>
      </c>
      <c r="AW54" s="324">
        <f ca="1">IFERROR(_xll.qlSmileSectionVolatility($X54,$N54+AW$4%%)-$H54,AX54)</f>
        <v>0</v>
      </c>
      <c r="AX54" s="324">
        <f ca="1">IFERROR(_xll.qlSmileSectionVolatility($X54,$N54+AX$4%%)-$H54,AY54)</f>
        <v>0</v>
      </c>
      <c r="AY54" s="324">
        <f ca="1">IFERROR(_xll.qlSmileSectionVolatility($X54,$N54+AY$4%%)-$H54,AZ54)</f>
        <v>0</v>
      </c>
      <c r="AZ54" s="324">
        <f ca="1">IFERROR(_xll.qlSmileSectionVolatility($X54,$N54+AZ$4%%)-$H54,BA54)</f>
        <v>0</v>
      </c>
      <c r="BA54" s="324">
        <f ca="1">IFERROR(_xll.qlSmileSectionVolatility($X54,$N54+BA$4%%)-$H54,BB54)</f>
        <v>0</v>
      </c>
      <c r="BB54" s="324">
        <f ca="1">IFERROR(_xll.qlSmileSectionVolatility($X54,$N54+BB$4%%)-$H54,BC54)</f>
        <v>0</v>
      </c>
      <c r="BC54" s="324">
        <f ca="1">IFERROR(_xll.qlSmileSectionVolatility($X54,$N54+BC$4%%)-$H54,BD54)</f>
        <v>0</v>
      </c>
      <c r="BD54" s="324">
        <f ca="1">IFERROR(_xll.qlSmileSectionVolatility($X54,$N54+BD$4%%)-$H54,BE54)</f>
        <v>0</v>
      </c>
      <c r="BE54" s="324">
        <f ca="1">IFERROR(_xll.qlSmileSectionVolatility($X54,$N54+BE$4%%)-$H54,BF54)</f>
        <v>0</v>
      </c>
      <c r="BF54" s="324">
        <f ca="1">IFERROR(_xll.qlSmileSectionVolatility($X54,$N54+BF$4%%)-$H54,BG54)</f>
        <v>0</v>
      </c>
      <c r="BG54" s="324">
        <f ca="1">IFERROR(_xll.qlSmileSectionVolatility($X54,$N54+BG$4%%)-$H54,BH54)</f>
        <v>0</v>
      </c>
      <c r="BH54" s="324">
        <f ca="1">IFERROR(_xll.qlSmileSectionVolatility($X54,$N54+BH$4%%)-$H54,BI54)</f>
        <v>0</v>
      </c>
      <c r="BI54" s="324">
        <f ca="1">IFERROR(_xll.qlSmileSectionVolatility($X54,$N54+BI$4%%)-$H54,BJ54)</f>
        <v>0</v>
      </c>
      <c r="BJ54" s="324">
        <f ca="1">IFERROR(_xll.qlSmileSectionVolatility($X54,$N54+BJ$4%%)-$H54,BK54)</f>
        <v>0</v>
      </c>
      <c r="BK54" s="324">
        <f ca="1">IFERROR(_xll.qlSmileSectionVolatility($X54,$N54+BK$4%%)-$H54,BL54)</f>
        <v>0</v>
      </c>
      <c r="BL54" s="324">
        <f ca="1">IFERROR(_xll.qlSmileSectionVolatility($X54,$N54+BL$4%%)-$H54,BM54)</f>
        <v>0</v>
      </c>
      <c r="BM54" s="324">
        <f ca="1">IFERROR(_xll.qlSmileSectionVolatility($X54,$N54+BM$4%%)-$H54,BN54)</f>
        <v>0</v>
      </c>
      <c r="BN54" s="324">
        <f ca="1">IFERROR(_xll.qlSmileSectionVolatility($X54,$N54+BN$4%%)-$H54,BO54)</f>
        <v>0</v>
      </c>
      <c r="BO54" s="324">
        <f ca="1">IFERROR(_xll.qlSmileSectionVolatility($X54,$N54+BO$4%%)-$H54,BP54)</f>
        <v>0</v>
      </c>
      <c r="BP54" s="324">
        <f ca="1">IFERROR(_xll.qlSmileSectionVolatility($X54,$N54+BP$4%%)-$H54,BQ54)</f>
        <v>0</v>
      </c>
      <c r="BQ54" s="335">
        <f ca="1">IFERROR(_xll.qlSmileSectionVolatility($X54,$N54+BQ$4%%)-$H54,BR54)</f>
        <v>0</v>
      </c>
      <c r="BR54" s="310">
        <v>0</v>
      </c>
      <c r="BS54" s="323">
        <f ca="1">IFERROR(_xll.qlSmileSectionVolatility($X54,$N54+BS$4%%)-$H54,BR54)</f>
        <v>0</v>
      </c>
      <c r="BT54" s="324">
        <f ca="1">IFERROR(_xll.qlSmileSectionVolatility($X54,$N54+BT$4%%)-$H54,AG54)</f>
        <v>0</v>
      </c>
      <c r="BU54" s="324">
        <f ca="1">IFERROR(_xll.qlSmileSectionVolatility($X54,$N54+BU$4%%)-$H54,BT54)</f>
        <v>0</v>
      </c>
      <c r="BV54" s="324">
        <f ca="1">IFERROR(_xll.qlSmileSectionVolatility($X54,$N54+BV$4%%)-$H54,AI54)</f>
        <v>0</v>
      </c>
      <c r="BW54" s="324">
        <f ca="1">IFERROR(_xll.qlSmileSectionVolatility($X54,$N54+BW$4%%)-$H54,BV54)</f>
        <v>0</v>
      </c>
      <c r="BX54" s="324">
        <f ca="1">IFERROR(_xll.qlSmileSectionVolatility($X54,$N54+BX$4%%)-$H54,AK54)</f>
        <v>0</v>
      </c>
      <c r="BY54" s="324">
        <f ca="1">IFERROR(_xll.qlSmileSectionVolatility($X54,$N54+BY$4%%)-$H54,BX54)</f>
        <v>0</v>
      </c>
      <c r="BZ54" s="324">
        <f ca="1">IFERROR(_xll.qlSmileSectionVolatility($X54,$N54+BZ$4%%)-$H54,AM54)</f>
        <v>0</v>
      </c>
      <c r="CA54" s="324">
        <f ca="1">IFERROR(_xll.qlSmileSectionVolatility($X54,$N54+CA$4%%)-$H54,BZ54)</f>
        <v>0</v>
      </c>
      <c r="CB54" s="324">
        <f ca="1">IFERROR(_xll.qlSmileSectionVolatility($X54,$N54+CB$4%%)-$H54,AO54)</f>
        <v>0</v>
      </c>
      <c r="CC54" s="324">
        <f ca="1">IFERROR(_xll.qlSmileSectionVolatility($X54,$N54+CC$4%%)-$H54,CB54)</f>
        <v>0</v>
      </c>
      <c r="CD54" s="324">
        <f ca="1">IFERROR(_xll.qlSmileSectionVolatility($X54,$N54+CD$4%%)-$H54,AQ54)</f>
        <v>0</v>
      </c>
      <c r="CE54" s="324">
        <f ca="1">IFERROR(_xll.qlSmileSectionVolatility($X54,$N54+CE$4%%)-$H54,CD54)</f>
        <v>0</v>
      </c>
      <c r="CF54" s="324">
        <f ca="1">IFERROR(_xll.qlSmileSectionVolatility($X54,$N54+CF$4%%)-$H54,AS54)</f>
        <v>0</v>
      </c>
      <c r="CG54" s="324">
        <f ca="1">IFERROR(_xll.qlSmileSectionVolatility($X54,$N54+CG$4%%)-$H54,CF54)</f>
        <v>0</v>
      </c>
      <c r="CH54" s="324">
        <f ca="1">IFERROR(_xll.qlSmileSectionVolatility($X54,$N54+CH$4%%)-$H54,AU54)</f>
        <v>0</v>
      </c>
      <c r="CI54" s="324">
        <f ca="1">IFERROR(_xll.qlSmileSectionVolatility($X54,$N54+CI$4%%)-$H54,CH54)</f>
        <v>0</v>
      </c>
      <c r="CJ54" s="324">
        <f ca="1">IFERROR(_xll.qlSmileSectionVolatility($X54,$N54+CJ$4%%)-$H54,AW54)</f>
        <v>0</v>
      </c>
      <c r="CK54" s="324">
        <f ca="1">IFERROR(_xll.qlSmileSectionVolatility($X54,$N54+CK$4%%)-$H54,CJ54)</f>
        <v>0</v>
      </c>
      <c r="CL54" s="324">
        <f ca="1">IFERROR(_xll.qlSmileSectionVolatility($X54,$N54+CL$4%%)-$H54,AY54)</f>
        <v>0</v>
      </c>
      <c r="CM54" s="324">
        <f ca="1">IFERROR(_xll.qlSmileSectionVolatility($X54,$N54+CM$4%%)-$H54,CL54)</f>
        <v>0</v>
      </c>
      <c r="CN54" s="324">
        <f ca="1">IFERROR(_xll.qlSmileSectionVolatility($X54,$N54+CN$4%%)-$H54,BA54)</f>
        <v>0</v>
      </c>
      <c r="CO54" s="324">
        <f ca="1">IFERROR(_xll.qlSmileSectionVolatility($X54,$N54+CO$4%%)-$H54,CN54)</f>
        <v>0</v>
      </c>
      <c r="CP54" s="324">
        <f ca="1">IFERROR(_xll.qlSmileSectionVolatility($X54,$N54+CP$4%%)-$H54,BC54)</f>
        <v>0</v>
      </c>
      <c r="CQ54" s="324">
        <f ca="1">IFERROR(_xll.qlSmileSectionVolatility($X54,$N54+CQ$4%%)-$H54,CP54)</f>
        <v>0</v>
      </c>
      <c r="CR54" s="324">
        <f ca="1">IFERROR(_xll.qlSmileSectionVolatility($X54,$N54+CR$4%%)-$H54,BE54)</f>
        <v>0</v>
      </c>
      <c r="CS54" s="324">
        <f ca="1">IFERROR(_xll.qlSmileSectionVolatility($X54,$N54+CS$4%%)-$H54,CR54)</f>
        <v>0</v>
      </c>
      <c r="CT54" s="324">
        <f ca="1">IFERROR(_xll.qlSmileSectionVolatility($X54,$N54+CT$4%%)-$H54,BG54)</f>
        <v>0</v>
      </c>
      <c r="CU54" s="324">
        <f ca="1">IFERROR(_xll.qlSmileSectionVolatility($X54,$N54+CU$4%%)-$H54,CT54)</f>
        <v>0</v>
      </c>
      <c r="CV54" s="324">
        <f ca="1">IFERROR(_xll.qlSmileSectionVolatility($X54,$N54+CV$4%%)-$H54,BI54)</f>
        <v>0</v>
      </c>
      <c r="CW54" s="324">
        <f ca="1">IFERROR(_xll.qlSmileSectionVolatility($X54,$N54+CW$4%%)-$H54,CV54)</f>
        <v>0</v>
      </c>
      <c r="CX54" s="324">
        <f ca="1">IFERROR(_xll.qlSmileSectionVolatility($X54,$N54+CX$4%%)-$H54,BK54)</f>
        <v>0</v>
      </c>
      <c r="CY54" s="324">
        <f ca="1">IFERROR(_xll.qlSmileSectionVolatility($X54,$N54+CY$4%%)-$H54,CX54)</f>
        <v>0</v>
      </c>
      <c r="CZ54" s="324">
        <f ca="1">IFERROR(_xll.qlSmileSectionVolatility($X54,$N54+CZ$4%%)-$H54,BM54)</f>
        <v>0</v>
      </c>
      <c r="DA54" s="324">
        <f ca="1">IFERROR(_xll.qlSmileSectionVolatility($X54,$N54+DA$4%%)-$H54,CZ54)</f>
        <v>0</v>
      </c>
      <c r="DB54" s="324">
        <f ca="1">IFERROR(_xll.qlSmileSectionVolatility($X54,$N54+DB$4%%)-$H54,BO54)</f>
        <v>0</v>
      </c>
      <c r="DC54" s="324">
        <f ca="1">IFERROR(_xll.qlSmileSectionVolatility($X54,$N54+DC$4%%)-$H54,DB54)</f>
        <v>0</v>
      </c>
      <c r="DD54" s="324">
        <f ca="1">IFERROR(_xll.qlSmileSectionVolatility($X54,$N54+DD$4%%)-$H54,BQ54)</f>
        <v>0</v>
      </c>
      <c r="DE54" s="335" t="e">
        <f ca="1">IFERROR(_xll.qlSmileSectionVolatility($X54,$N54+DE$4%%)-$H54,#REF!)</f>
        <v>#REF!</v>
      </c>
    </row>
    <row r="55" spans="2:109">
      <c r="B55" s="277" t="s">
        <v>47</v>
      </c>
      <c r="C55" s="278" t="s">
        <v>42</v>
      </c>
      <c r="D55" s="282" t="str">
        <f ca="1">IFERROR(VLOOKUP("EUR FWD PREM"&amp;D$4&amp;" "&amp;$B55&amp;$C55,SwaptionVolCalculation!$F:$AR,38,FALSE),"")</f>
        <v/>
      </c>
      <c r="E55" s="283" t="str">
        <f ca="1">IFERROR(VLOOKUP("EUR FWD PREM"&amp;E$4&amp;" "&amp;$B55&amp;$C55,SwaptionVolCalculation!$F:$AR,38,FALSE),"")</f>
        <v/>
      </c>
      <c r="F55" s="283" t="str">
        <f ca="1">IFERROR(VLOOKUP("EUR FWD PREM"&amp;F$4&amp;" "&amp;$B55&amp;$C55,SwaptionVolCalculation!$F:$AR,38,FALSE),"")</f>
        <v/>
      </c>
      <c r="G55" s="283" t="str">
        <f ca="1">IFERROR(VLOOKUP("EUR FWD PREM"&amp;G$4&amp;" "&amp;$B55&amp;$C55,SwaptionVolCalculation!$F:$AR,38,FALSE),"")</f>
        <v/>
      </c>
      <c r="H55" s="283" t="str">
        <f ca="1">IFERROR(VLOOKUP($B55&amp;$C55,SwaptionVolCalculation!$F:$AR,38,FALSE),"")</f>
        <v/>
      </c>
      <c r="I55" s="283" t="str">
        <f ca="1">IFERROR(VLOOKUP("EUR FWD PREM "&amp;I$4&amp;" "&amp;$B55&amp;$C55,SwaptionVolCalculation!$F:$AR,38,FALSE),"")</f>
        <v/>
      </c>
      <c r="J55" s="283" t="str">
        <f ca="1">IFERROR(VLOOKUP("EUR FWD PREM "&amp;J$4&amp;" "&amp;$B55&amp;$C55,SwaptionVolCalculation!$F:$AR,38,FALSE),"")</f>
        <v/>
      </c>
      <c r="K55" s="283" t="str">
        <f ca="1">IFERROR(VLOOKUP("EUR FWD PREM "&amp;K$4&amp;" "&amp;$B55&amp;$C55,SwaptionVolCalculation!$F:$AR,38,FALSE),"")</f>
        <v/>
      </c>
      <c r="L55" s="284" t="str">
        <f ca="1">IFERROR(VLOOKUP("EUR FWD PREM "&amp;L$4&amp;" "&amp;$B55&amp;$C55,SwaptionVolCalculation!$F:$AR,38,FALSE),"")</f>
        <v/>
      </c>
      <c r="M55" s="294">
        <f ca="1">IFERROR(VLOOKUP($B55&amp;$C55,SwaptionVolCalculation!$F:$AR,6,FALSE),"")</f>
        <v>47756</v>
      </c>
      <c r="N55" s="289" t="str">
        <f ca="1">IFERROR(VLOOKUP($B55&amp;$C55,SwaptionVolCalculation!$F:$AR,26,FALSE),"")</f>
        <v/>
      </c>
      <c r="O55" s="314">
        <v>8.0044689381572665E-2</v>
      </c>
      <c r="P55" s="297">
        <v>0.7</v>
      </c>
      <c r="Q55" s="296">
        <v>0.23044111394552738</v>
      </c>
      <c r="R55" s="296">
        <v>-0.28119025897532735</v>
      </c>
      <c r="S55" s="315" t="b">
        <v>0</v>
      </c>
      <c r="T55" s="315" t="b">
        <v>1</v>
      </c>
      <c r="U55" s="315" t="b">
        <v>0</v>
      </c>
      <c r="V55" s="315" t="b">
        <v>0</v>
      </c>
      <c r="W55" s="317">
        <v>0.01</v>
      </c>
      <c r="X55" s="327" t="e">
        <f t="array" aca="1" ref="X55" ca="1">_xll.qlSabrInterpolatedSmileSection(,M55,N55,shrinkTable(E$4:K$4,E55:K55,TRUE)%%,TRUE,H55,shrinkTable(E$4:K$4,E55:K55,FALSE)-H55,O55,P55,Q55,R55,S55,T55,U55,V55,,,,,W55,TRUE)</f>
        <v>#VALUE!</v>
      </c>
      <c r="Y55" s="328" t="e">
        <f ca="1">_xll.qlSabrInterpolatedSmileSectionAlpha(X55)</f>
        <v>#VALUE!</v>
      </c>
      <c r="Z55" s="328" t="e">
        <f ca="1">_xll.qlSabrInterpolatedSmileSectionBeta(X55)</f>
        <v>#VALUE!</v>
      </c>
      <c r="AA55" s="328" t="e">
        <f ca="1">_xll.qlSabrInterpolatedSmileSectionNu(X55)</f>
        <v>#VALUE!</v>
      </c>
      <c r="AB55" s="328" t="e">
        <f ca="1">_xll.qlSabrInterpolatedSmileSectionRho(X55)</f>
        <v>#VALUE!</v>
      </c>
      <c r="AC55" s="329" t="e">
        <f ca="1">_xll.qlSabrInterpolatedSmileSectionError(X55)</f>
        <v>#VALUE!</v>
      </c>
      <c r="AD55" s="330" t="e">
        <f ca="1">_xll.qlSabrInterpolatedSmileSectionMaxError(X55)</f>
        <v>#VALUE!</v>
      </c>
      <c r="AE55" s="327">
        <f ca="1">IFERROR(_xll.qlSmileSectionVolatility($X55,$N55+AE$4%%)-$H55,BO55)</f>
        <v>0</v>
      </c>
      <c r="AF55" s="328">
        <f ca="1">IFERROR(_xll.qlSmileSectionVolatility($X55,$N55+AF$4%%)-$H55,AG55)</f>
        <v>0</v>
      </c>
      <c r="AG55" s="328">
        <f ca="1">IFERROR(_xll.qlSmileSectionVolatility($X55,$N55+AG$4%%)-$H55,AH55)</f>
        <v>0</v>
      </c>
      <c r="AH55" s="328">
        <f ca="1">IFERROR(_xll.qlSmileSectionVolatility($X55,$N55+AH$4%%)-$H55,AI55)</f>
        <v>0</v>
      </c>
      <c r="AI55" s="328">
        <f ca="1">IFERROR(_xll.qlSmileSectionVolatility($X55,$N55+AI$4%%)-$H55,AJ55)</f>
        <v>0</v>
      </c>
      <c r="AJ55" s="328">
        <f ca="1">IFERROR(_xll.qlSmileSectionVolatility($X55,$N55+AJ$4%%)-$H55,AK55)</f>
        <v>0</v>
      </c>
      <c r="AK55" s="328">
        <f ca="1">IFERROR(_xll.qlSmileSectionVolatility($X55,$N55+AK$4%%)-$H55,AL55)</f>
        <v>0</v>
      </c>
      <c r="AL55" s="328">
        <f ca="1">IFERROR(_xll.qlSmileSectionVolatility($X55,$N55+AL$4%%)-$H55,AM55)</f>
        <v>0</v>
      </c>
      <c r="AM55" s="328">
        <f ca="1">IFERROR(_xll.qlSmileSectionVolatility($X55,$N55+AM$4%%)-$H55,AN55)</f>
        <v>0</v>
      </c>
      <c r="AN55" s="328">
        <f ca="1">IFERROR(_xll.qlSmileSectionVolatility($X55,$N55+AN$4%%)-$H55,AO55)</f>
        <v>0</v>
      </c>
      <c r="AO55" s="328">
        <f ca="1">IFERROR(_xll.qlSmileSectionVolatility($X55,$N55+AO$4%%)-$H55,AP55)</f>
        <v>0</v>
      </c>
      <c r="AP55" s="328">
        <f ca="1">IFERROR(_xll.qlSmileSectionVolatility($X55,$N55+AP$4%%)-$H55,AQ55)</f>
        <v>0</v>
      </c>
      <c r="AQ55" s="328">
        <f ca="1">IFERROR(_xll.qlSmileSectionVolatility($X55,$N55+AQ$4%%)-$H55,AR55)</f>
        <v>0</v>
      </c>
      <c r="AR55" s="328">
        <f ca="1">IFERROR(_xll.qlSmileSectionVolatility($X55,$N55+AR$4%%)-$H55,AS55)</f>
        <v>0</v>
      </c>
      <c r="AS55" s="328">
        <f ca="1">IFERROR(_xll.qlSmileSectionVolatility($X55,$N55+AS$4%%)-$H55,AT55)</f>
        <v>0</v>
      </c>
      <c r="AT55" s="328">
        <f ca="1">IFERROR(_xll.qlSmileSectionVolatility($X55,$N55+AT$4%%)-$H55,AU55)</f>
        <v>0</v>
      </c>
      <c r="AU55" s="328">
        <f ca="1">IFERROR(_xll.qlSmileSectionVolatility($X55,$N55+AU$4%%)-$H55,AV55)</f>
        <v>0</v>
      </c>
      <c r="AV55" s="328">
        <f ca="1">IFERROR(_xll.qlSmileSectionVolatility($X55,$N55+AV$4%%)-$H55,AW55)</f>
        <v>0</v>
      </c>
      <c r="AW55" s="328">
        <f ca="1">IFERROR(_xll.qlSmileSectionVolatility($X55,$N55+AW$4%%)-$H55,AX55)</f>
        <v>0</v>
      </c>
      <c r="AX55" s="328">
        <f ca="1">IFERROR(_xll.qlSmileSectionVolatility($X55,$N55+AX$4%%)-$H55,AY55)</f>
        <v>0</v>
      </c>
      <c r="AY55" s="328">
        <f ca="1">IFERROR(_xll.qlSmileSectionVolatility($X55,$N55+AY$4%%)-$H55,AZ55)</f>
        <v>0</v>
      </c>
      <c r="AZ55" s="328">
        <f ca="1">IFERROR(_xll.qlSmileSectionVolatility($X55,$N55+AZ$4%%)-$H55,BA55)</f>
        <v>0</v>
      </c>
      <c r="BA55" s="328">
        <f ca="1">IFERROR(_xll.qlSmileSectionVolatility($X55,$N55+BA$4%%)-$H55,BB55)</f>
        <v>0</v>
      </c>
      <c r="BB55" s="328">
        <f ca="1">IFERROR(_xll.qlSmileSectionVolatility($X55,$N55+BB$4%%)-$H55,BC55)</f>
        <v>0</v>
      </c>
      <c r="BC55" s="328">
        <f ca="1">IFERROR(_xll.qlSmileSectionVolatility($X55,$N55+BC$4%%)-$H55,BD55)</f>
        <v>0</v>
      </c>
      <c r="BD55" s="328">
        <f ca="1">IFERROR(_xll.qlSmileSectionVolatility($X55,$N55+BD$4%%)-$H55,BE55)</f>
        <v>0</v>
      </c>
      <c r="BE55" s="328">
        <f ca="1">IFERROR(_xll.qlSmileSectionVolatility($X55,$N55+BE$4%%)-$H55,BF55)</f>
        <v>0</v>
      </c>
      <c r="BF55" s="328">
        <f ca="1">IFERROR(_xll.qlSmileSectionVolatility($X55,$N55+BF$4%%)-$H55,BG55)</f>
        <v>0</v>
      </c>
      <c r="BG55" s="328">
        <f ca="1">IFERROR(_xll.qlSmileSectionVolatility($X55,$N55+BG$4%%)-$H55,BH55)</f>
        <v>0</v>
      </c>
      <c r="BH55" s="328">
        <f ca="1">IFERROR(_xll.qlSmileSectionVolatility($X55,$N55+BH$4%%)-$H55,BI55)</f>
        <v>0</v>
      </c>
      <c r="BI55" s="328">
        <f ca="1">IFERROR(_xll.qlSmileSectionVolatility($X55,$N55+BI$4%%)-$H55,BJ55)</f>
        <v>0</v>
      </c>
      <c r="BJ55" s="328">
        <f ca="1">IFERROR(_xll.qlSmileSectionVolatility($X55,$N55+BJ$4%%)-$H55,BK55)</f>
        <v>0</v>
      </c>
      <c r="BK55" s="328">
        <f ca="1">IFERROR(_xll.qlSmileSectionVolatility($X55,$N55+BK$4%%)-$H55,BL55)</f>
        <v>0</v>
      </c>
      <c r="BL55" s="328">
        <f ca="1">IFERROR(_xll.qlSmileSectionVolatility($X55,$N55+BL$4%%)-$H55,BM55)</f>
        <v>0</v>
      </c>
      <c r="BM55" s="328">
        <f ca="1">IFERROR(_xll.qlSmileSectionVolatility($X55,$N55+BM$4%%)-$H55,BN55)</f>
        <v>0</v>
      </c>
      <c r="BN55" s="328">
        <f ca="1">IFERROR(_xll.qlSmileSectionVolatility($X55,$N55+BN$4%%)-$H55,BO55)</f>
        <v>0</v>
      </c>
      <c r="BO55" s="328">
        <f ca="1">IFERROR(_xll.qlSmileSectionVolatility($X55,$N55+BO$4%%)-$H55,BP55)</f>
        <v>0</v>
      </c>
      <c r="BP55" s="328">
        <f ca="1">IFERROR(_xll.qlSmileSectionVolatility($X55,$N55+BP$4%%)-$H55,BQ55)</f>
        <v>0</v>
      </c>
      <c r="BQ55" s="336">
        <f ca="1">IFERROR(_xll.qlSmileSectionVolatility($X55,$N55+BQ$4%%)-$H55,BR55)</f>
        <v>0</v>
      </c>
      <c r="BR55" s="296">
        <v>0</v>
      </c>
      <c r="BS55" s="327">
        <f ca="1">IFERROR(_xll.qlSmileSectionVolatility($X55,$N55+BS$4%%)-$H55,BR55)</f>
        <v>0</v>
      </c>
      <c r="BT55" s="328">
        <f ca="1">IFERROR(_xll.qlSmileSectionVolatility($X55,$N55+BT$4%%)-$H55,AG55)</f>
        <v>0</v>
      </c>
      <c r="BU55" s="328">
        <f ca="1">IFERROR(_xll.qlSmileSectionVolatility($X55,$N55+BU$4%%)-$H55,BT55)</f>
        <v>0</v>
      </c>
      <c r="BV55" s="328">
        <f ca="1">IFERROR(_xll.qlSmileSectionVolatility($X55,$N55+BV$4%%)-$H55,AI55)</f>
        <v>0</v>
      </c>
      <c r="BW55" s="328">
        <f ca="1">IFERROR(_xll.qlSmileSectionVolatility($X55,$N55+BW$4%%)-$H55,BV55)</f>
        <v>0</v>
      </c>
      <c r="BX55" s="328">
        <f ca="1">IFERROR(_xll.qlSmileSectionVolatility($X55,$N55+BX$4%%)-$H55,AK55)</f>
        <v>0</v>
      </c>
      <c r="BY55" s="328">
        <f ca="1">IFERROR(_xll.qlSmileSectionVolatility($X55,$N55+BY$4%%)-$H55,BX55)</f>
        <v>0</v>
      </c>
      <c r="BZ55" s="328">
        <f ca="1">IFERROR(_xll.qlSmileSectionVolatility($X55,$N55+BZ$4%%)-$H55,AM55)</f>
        <v>0</v>
      </c>
      <c r="CA55" s="328">
        <f ca="1">IFERROR(_xll.qlSmileSectionVolatility($X55,$N55+CA$4%%)-$H55,BZ55)</f>
        <v>0</v>
      </c>
      <c r="CB55" s="328">
        <f ca="1">IFERROR(_xll.qlSmileSectionVolatility($X55,$N55+CB$4%%)-$H55,AO55)</f>
        <v>0</v>
      </c>
      <c r="CC55" s="328">
        <f ca="1">IFERROR(_xll.qlSmileSectionVolatility($X55,$N55+CC$4%%)-$H55,CB55)</f>
        <v>0</v>
      </c>
      <c r="CD55" s="328">
        <f ca="1">IFERROR(_xll.qlSmileSectionVolatility($X55,$N55+CD$4%%)-$H55,AQ55)</f>
        <v>0</v>
      </c>
      <c r="CE55" s="328">
        <f ca="1">IFERROR(_xll.qlSmileSectionVolatility($X55,$N55+CE$4%%)-$H55,CD55)</f>
        <v>0</v>
      </c>
      <c r="CF55" s="328">
        <f ca="1">IFERROR(_xll.qlSmileSectionVolatility($X55,$N55+CF$4%%)-$H55,AS55)</f>
        <v>0</v>
      </c>
      <c r="CG55" s="328">
        <f ca="1">IFERROR(_xll.qlSmileSectionVolatility($X55,$N55+CG$4%%)-$H55,CF55)</f>
        <v>0</v>
      </c>
      <c r="CH55" s="328">
        <f ca="1">IFERROR(_xll.qlSmileSectionVolatility($X55,$N55+CH$4%%)-$H55,AU55)</f>
        <v>0</v>
      </c>
      <c r="CI55" s="328">
        <f ca="1">IFERROR(_xll.qlSmileSectionVolatility($X55,$N55+CI$4%%)-$H55,CH55)</f>
        <v>0</v>
      </c>
      <c r="CJ55" s="328">
        <f ca="1">IFERROR(_xll.qlSmileSectionVolatility($X55,$N55+CJ$4%%)-$H55,AW55)</f>
        <v>0</v>
      </c>
      <c r="CK55" s="328">
        <f ca="1">IFERROR(_xll.qlSmileSectionVolatility($X55,$N55+CK$4%%)-$H55,CJ55)</f>
        <v>0</v>
      </c>
      <c r="CL55" s="328">
        <f ca="1">IFERROR(_xll.qlSmileSectionVolatility($X55,$N55+CL$4%%)-$H55,AY55)</f>
        <v>0</v>
      </c>
      <c r="CM55" s="328">
        <f ca="1">IFERROR(_xll.qlSmileSectionVolatility($X55,$N55+CM$4%%)-$H55,CL55)</f>
        <v>0</v>
      </c>
      <c r="CN55" s="328">
        <f ca="1">IFERROR(_xll.qlSmileSectionVolatility($X55,$N55+CN$4%%)-$H55,BA55)</f>
        <v>0</v>
      </c>
      <c r="CO55" s="328">
        <f ca="1">IFERROR(_xll.qlSmileSectionVolatility($X55,$N55+CO$4%%)-$H55,CN55)</f>
        <v>0</v>
      </c>
      <c r="CP55" s="328">
        <f ca="1">IFERROR(_xll.qlSmileSectionVolatility($X55,$N55+CP$4%%)-$H55,BC55)</f>
        <v>0</v>
      </c>
      <c r="CQ55" s="328">
        <f ca="1">IFERROR(_xll.qlSmileSectionVolatility($X55,$N55+CQ$4%%)-$H55,CP55)</f>
        <v>0</v>
      </c>
      <c r="CR55" s="328">
        <f ca="1">IFERROR(_xll.qlSmileSectionVolatility($X55,$N55+CR$4%%)-$H55,BE55)</f>
        <v>0</v>
      </c>
      <c r="CS55" s="328">
        <f ca="1">IFERROR(_xll.qlSmileSectionVolatility($X55,$N55+CS$4%%)-$H55,CR55)</f>
        <v>0</v>
      </c>
      <c r="CT55" s="328">
        <f ca="1">IFERROR(_xll.qlSmileSectionVolatility($X55,$N55+CT$4%%)-$H55,BG55)</f>
        <v>0</v>
      </c>
      <c r="CU55" s="328">
        <f ca="1">IFERROR(_xll.qlSmileSectionVolatility($X55,$N55+CU$4%%)-$H55,CT55)</f>
        <v>0</v>
      </c>
      <c r="CV55" s="328">
        <f ca="1">IFERROR(_xll.qlSmileSectionVolatility($X55,$N55+CV$4%%)-$H55,BI55)</f>
        <v>0</v>
      </c>
      <c r="CW55" s="328">
        <f ca="1">IFERROR(_xll.qlSmileSectionVolatility($X55,$N55+CW$4%%)-$H55,CV55)</f>
        <v>0</v>
      </c>
      <c r="CX55" s="328">
        <f ca="1">IFERROR(_xll.qlSmileSectionVolatility($X55,$N55+CX$4%%)-$H55,BK55)</f>
        <v>0</v>
      </c>
      <c r="CY55" s="328">
        <f ca="1">IFERROR(_xll.qlSmileSectionVolatility($X55,$N55+CY$4%%)-$H55,CX55)</f>
        <v>0</v>
      </c>
      <c r="CZ55" s="328">
        <f ca="1">IFERROR(_xll.qlSmileSectionVolatility($X55,$N55+CZ$4%%)-$H55,BM55)</f>
        <v>0</v>
      </c>
      <c r="DA55" s="328">
        <f ca="1">IFERROR(_xll.qlSmileSectionVolatility($X55,$N55+DA$4%%)-$H55,CZ55)</f>
        <v>0</v>
      </c>
      <c r="DB55" s="328">
        <f ca="1">IFERROR(_xll.qlSmileSectionVolatility($X55,$N55+DB$4%%)-$H55,BO55)</f>
        <v>0</v>
      </c>
      <c r="DC55" s="328">
        <f ca="1">IFERROR(_xll.qlSmileSectionVolatility($X55,$N55+DC$4%%)-$H55,DB55)</f>
        <v>0</v>
      </c>
      <c r="DD55" s="328">
        <f ca="1">IFERROR(_xll.qlSmileSectionVolatility($X55,$N55+DD$4%%)-$H55,BQ55)</f>
        <v>0</v>
      </c>
      <c r="DE55" s="336" t="e">
        <f ca="1">IFERROR(_xll.qlSmileSectionVolatility($X55,$N55+DE$4%%)-$H55,#REF!)</f>
        <v>#REF!</v>
      </c>
    </row>
    <row r="56" spans="2:109">
      <c r="B56" s="277" t="s">
        <v>47</v>
      </c>
      <c r="C56" s="278" t="s">
        <v>44</v>
      </c>
      <c r="D56" s="282" t="str">
        <f ca="1">IFERROR(VLOOKUP("EUR FWD PREM"&amp;D$4&amp;" "&amp;$B56&amp;$C56,SwaptionVolCalculation!$F:$AR,38,FALSE),"")</f>
        <v/>
      </c>
      <c r="E56" s="283" t="str">
        <f ca="1">IFERROR(VLOOKUP("EUR FWD PREM"&amp;E$4&amp;" "&amp;$B56&amp;$C56,SwaptionVolCalculation!$F:$AR,38,FALSE),"")</f>
        <v/>
      </c>
      <c r="F56" s="283" t="str">
        <f ca="1">IFERROR(VLOOKUP("EUR FWD PREM"&amp;F$4&amp;" "&amp;$B56&amp;$C56,SwaptionVolCalculation!$F:$AR,38,FALSE),"")</f>
        <v/>
      </c>
      <c r="G56" s="283" t="str">
        <f ca="1">IFERROR(VLOOKUP("EUR FWD PREM"&amp;G$4&amp;" "&amp;$B56&amp;$C56,SwaptionVolCalculation!$F:$AR,38,FALSE),"")</f>
        <v/>
      </c>
      <c r="H56" s="283" t="str">
        <f ca="1">IFERROR(VLOOKUP($B56&amp;$C56,SwaptionVolCalculation!$F:$AR,38,FALSE),"")</f>
        <v/>
      </c>
      <c r="I56" s="283" t="str">
        <f ca="1">IFERROR(VLOOKUP("EUR FWD PREM "&amp;I$4&amp;" "&amp;$B56&amp;$C56,SwaptionVolCalculation!$F:$AR,38,FALSE),"")</f>
        <v/>
      </c>
      <c r="J56" s="283" t="str">
        <f ca="1">IFERROR(VLOOKUP("EUR FWD PREM "&amp;J$4&amp;" "&amp;$B56&amp;$C56,SwaptionVolCalculation!$F:$AR,38,FALSE),"")</f>
        <v/>
      </c>
      <c r="K56" s="283" t="str">
        <f ca="1">IFERROR(VLOOKUP("EUR FWD PREM "&amp;K$4&amp;" "&amp;$B56&amp;$C56,SwaptionVolCalculation!$F:$AR,38,FALSE),"")</f>
        <v/>
      </c>
      <c r="L56" s="284" t="str">
        <f ca="1">IFERROR(VLOOKUP("EUR FWD PREM "&amp;L$4&amp;" "&amp;$B56&amp;$C56,SwaptionVolCalculation!$F:$AR,38,FALSE),"")</f>
        <v/>
      </c>
      <c r="M56" s="294">
        <f ca="1">IFERROR(VLOOKUP($B56&amp;$C56,SwaptionVolCalculation!$F:$AR,6,FALSE),"")</f>
        <v>47756</v>
      </c>
      <c r="N56" s="289" t="str">
        <f ca="1">IFERROR(VLOOKUP($B56&amp;$C56,SwaptionVolCalculation!$F:$AR,26,FALSE),"")</f>
        <v/>
      </c>
      <c r="O56" s="314">
        <v>8.3385777461287822E-2</v>
      </c>
      <c r="P56" s="297">
        <v>0.7</v>
      </c>
      <c r="Q56" s="296">
        <v>0.25048878510567524</v>
      </c>
      <c r="R56" s="296">
        <v>-0.40848707910058413</v>
      </c>
      <c r="S56" s="315" t="b">
        <v>0</v>
      </c>
      <c r="T56" s="315" t="b">
        <v>1</v>
      </c>
      <c r="U56" s="315" t="b">
        <v>0</v>
      </c>
      <c r="V56" s="315" t="b">
        <v>0</v>
      </c>
      <c r="W56" s="317">
        <v>0.01</v>
      </c>
      <c r="X56" s="327" t="e">
        <f t="array" aca="1" ref="X56" ca="1">_xll.qlSabrInterpolatedSmileSection(,M56,N56,shrinkTable(E$4:K$4,E56:K56,TRUE)%%,TRUE,H56,shrinkTable(E$4:K$4,E56:K56,FALSE)-H56,O56,P56,Q56,R56,S56,T56,U56,V56,,,,,W56,TRUE)</f>
        <v>#VALUE!</v>
      </c>
      <c r="Y56" s="328" t="e">
        <f ca="1">_xll.qlSabrInterpolatedSmileSectionAlpha(X56)</f>
        <v>#VALUE!</v>
      </c>
      <c r="Z56" s="328" t="e">
        <f ca="1">_xll.qlSabrInterpolatedSmileSectionBeta(X56)</f>
        <v>#VALUE!</v>
      </c>
      <c r="AA56" s="328" t="e">
        <f ca="1">_xll.qlSabrInterpolatedSmileSectionNu(X56)</f>
        <v>#VALUE!</v>
      </c>
      <c r="AB56" s="328" t="e">
        <f ca="1">_xll.qlSabrInterpolatedSmileSectionRho(X56)</f>
        <v>#VALUE!</v>
      </c>
      <c r="AC56" s="329" t="e">
        <f ca="1">_xll.qlSabrInterpolatedSmileSectionError(X56)</f>
        <v>#VALUE!</v>
      </c>
      <c r="AD56" s="330" t="e">
        <f ca="1">_xll.qlSabrInterpolatedSmileSectionMaxError(X56)</f>
        <v>#VALUE!</v>
      </c>
      <c r="AE56" s="327">
        <f ca="1">IFERROR(_xll.qlSmileSectionVolatility($X56,$N56+AE$4%%)-$H56,BO56)</f>
        <v>0</v>
      </c>
      <c r="AF56" s="328">
        <f ca="1">IFERROR(_xll.qlSmileSectionVolatility($X56,$N56+AF$4%%)-$H56,AG56)</f>
        <v>0</v>
      </c>
      <c r="AG56" s="328">
        <f ca="1">IFERROR(_xll.qlSmileSectionVolatility($X56,$N56+AG$4%%)-$H56,AH56)</f>
        <v>0</v>
      </c>
      <c r="AH56" s="328">
        <f ca="1">IFERROR(_xll.qlSmileSectionVolatility($X56,$N56+AH$4%%)-$H56,AI56)</f>
        <v>0</v>
      </c>
      <c r="AI56" s="328">
        <f ca="1">IFERROR(_xll.qlSmileSectionVolatility($X56,$N56+AI$4%%)-$H56,AJ56)</f>
        <v>0</v>
      </c>
      <c r="AJ56" s="328">
        <f ca="1">IFERROR(_xll.qlSmileSectionVolatility($X56,$N56+AJ$4%%)-$H56,AK56)</f>
        <v>0</v>
      </c>
      <c r="AK56" s="328">
        <f ca="1">IFERROR(_xll.qlSmileSectionVolatility($X56,$N56+AK$4%%)-$H56,AL56)</f>
        <v>0</v>
      </c>
      <c r="AL56" s="328">
        <f ca="1">IFERROR(_xll.qlSmileSectionVolatility($X56,$N56+AL$4%%)-$H56,AM56)</f>
        <v>0</v>
      </c>
      <c r="AM56" s="328">
        <f ca="1">IFERROR(_xll.qlSmileSectionVolatility($X56,$N56+AM$4%%)-$H56,AN56)</f>
        <v>0</v>
      </c>
      <c r="AN56" s="328">
        <f ca="1">IFERROR(_xll.qlSmileSectionVolatility($X56,$N56+AN$4%%)-$H56,AO56)</f>
        <v>0</v>
      </c>
      <c r="AO56" s="328">
        <f ca="1">IFERROR(_xll.qlSmileSectionVolatility($X56,$N56+AO$4%%)-$H56,AP56)</f>
        <v>0</v>
      </c>
      <c r="AP56" s="328">
        <f ca="1">IFERROR(_xll.qlSmileSectionVolatility($X56,$N56+AP$4%%)-$H56,AQ56)</f>
        <v>0</v>
      </c>
      <c r="AQ56" s="328">
        <f ca="1">IFERROR(_xll.qlSmileSectionVolatility($X56,$N56+AQ$4%%)-$H56,AR56)</f>
        <v>0</v>
      </c>
      <c r="AR56" s="328">
        <f ca="1">IFERROR(_xll.qlSmileSectionVolatility($X56,$N56+AR$4%%)-$H56,AS56)</f>
        <v>0</v>
      </c>
      <c r="AS56" s="328">
        <f ca="1">IFERROR(_xll.qlSmileSectionVolatility($X56,$N56+AS$4%%)-$H56,AT56)</f>
        <v>0</v>
      </c>
      <c r="AT56" s="328">
        <f ca="1">IFERROR(_xll.qlSmileSectionVolatility($X56,$N56+AT$4%%)-$H56,AU56)</f>
        <v>0</v>
      </c>
      <c r="AU56" s="328">
        <f ca="1">IFERROR(_xll.qlSmileSectionVolatility($X56,$N56+AU$4%%)-$H56,AV56)</f>
        <v>0</v>
      </c>
      <c r="AV56" s="328">
        <f ca="1">IFERROR(_xll.qlSmileSectionVolatility($X56,$N56+AV$4%%)-$H56,AW56)</f>
        <v>0</v>
      </c>
      <c r="AW56" s="328">
        <f ca="1">IFERROR(_xll.qlSmileSectionVolatility($X56,$N56+AW$4%%)-$H56,AX56)</f>
        <v>0</v>
      </c>
      <c r="AX56" s="328">
        <f ca="1">IFERROR(_xll.qlSmileSectionVolatility($X56,$N56+AX$4%%)-$H56,AY56)</f>
        <v>0</v>
      </c>
      <c r="AY56" s="328">
        <f ca="1">IFERROR(_xll.qlSmileSectionVolatility($X56,$N56+AY$4%%)-$H56,AZ56)</f>
        <v>0</v>
      </c>
      <c r="AZ56" s="328">
        <f ca="1">IFERROR(_xll.qlSmileSectionVolatility($X56,$N56+AZ$4%%)-$H56,BA56)</f>
        <v>0</v>
      </c>
      <c r="BA56" s="328">
        <f ca="1">IFERROR(_xll.qlSmileSectionVolatility($X56,$N56+BA$4%%)-$H56,BB56)</f>
        <v>0</v>
      </c>
      <c r="BB56" s="328">
        <f ca="1">IFERROR(_xll.qlSmileSectionVolatility($X56,$N56+BB$4%%)-$H56,BC56)</f>
        <v>0</v>
      </c>
      <c r="BC56" s="328">
        <f ca="1">IFERROR(_xll.qlSmileSectionVolatility($X56,$N56+BC$4%%)-$H56,BD56)</f>
        <v>0</v>
      </c>
      <c r="BD56" s="328">
        <f ca="1">IFERROR(_xll.qlSmileSectionVolatility($X56,$N56+BD$4%%)-$H56,BE56)</f>
        <v>0</v>
      </c>
      <c r="BE56" s="328">
        <f ca="1">IFERROR(_xll.qlSmileSectionVolatility($X56,$N56+BE$4%%)-$H56,BF56)</f>
        <v>0</v>
      </c>
      <c r="BF56" s="328">
        <f ca="1">IFERROR(_xll.qlSmileSectionVolatility($X56,$N56+BF$4%%)-$H56,BG56)</f>
        <v>0</v>
      </c>
      <c r="BG56" s="328">
        <f ca="1">IFERROR(_xll.qlSmileSectionVolatility($X56,$N56+BG$4%%)-$H56,BH56)</f>
        <v>0</v>
      </c>
      <c r="BH56" s="328">
        <f ca="1">IFERROR(_xll.qlSmileSectionVolatility($X56,$N56+BH$4%%)-$H56,BI56)</f>
        <v>0</v>
      </c>
      <c r="BI56" s="328">
        <f ca="1">IFERROR(_xll.qlSmileSectionVolatility($X56,$N56+BI$4%%)-$H56,BJ56)</f>
        <v>0</v>
      </c>
      <c r="BJ56" s="328">
        <f ca="1">IFERROR(_xll.qlSmileSectionVolatility($X56,$N56+BJ$4%%)-$H56,BK56)</f>
        <v>0</v>
      </c>
      <c r="BK56" s="328">
        <f ca="1">IFERROR(_xll.qlSmileSectionVolatility($X56,$N56+BK$4%%)-$H56,BL56)</f>
        <v>0</v>
      </c>
      <c r="BL56" s="328">
        <f ca="1">IFERROR(_xll.qlSmileSectionVolatility($X56,$N56+BL$4%%)-$H56,BM56)</f>
        <v>0</v>
      </c>
      <c r="BM56" s="328">
        <f ca="1">IFERROR(_xll.qlSmileSectionVolatility($X56,$N56+BM$4%%)-$H56,BN56)</f>
        <v>0</v>
      </c>
      <c r="BN56" s="328">
        <f ca="1">IFERROR(_xll.qlSmileSectionVolatility($X56,$N56+BN$4%%)-$H56,BO56)</f>
        <v>0</v>
      </c>
      <c r="BO56" s="328">
        <f ca="1">IFERROR(_xll.qlSmileSectionVolatility($X56,$N56+BO$4%%)-$H56,BP56)</f>
        <v>0</v>
      </c>
      <c r="BP56" s="328">
        <f ca="1">IFERROR(_xll.qlSmileSectionVolatility($X56,$N56+BP$4%%)-$H56,BQ56)</f>
        <v>0</v>
      </c>
      <c r="BQ56" s="336">
        <f ca="1">IFERROR(_xll.qlSmileSectionVolatility($X56,$N56+BQ$4%%)-$H56,BR56)</f>
        <v>0</v>
      </c>
      <c r="BR56" s="296">
        <v>0</v>
      </c>
      <c r="BS56" s="327">
        <f ca="1">IFERROR(_xll.qlSmileSectionVolatility($X56,$N56+BS$4%%)-$H56,BR56)</f>
        <v>0</v>
      </c>
      <c r="BT56" s="328">
        <f ca="1">IFERROR(_xll.qlSmileSectionVolatility($X56,$N56+BT$4%%)-$H56,AG56)</f>
        <v>0</v>
      </c>
      <c r="BU56" s="328">
        <f ca="1">IFERROR(_xll.qlSmileSectionVolatility($X56,$N56+BU$4%%)-$H56,BT56)</f>
        <v>0</v>
      </c>
      <c r="BV56" s="328">
        <f ca="1">IFERROR(_xll.qlSmileSectionVolatility($X56,$N56+BV$4%%)-$H56,AI56)</f>
        <v>0</v>
      </c>
      <c r="BW56" s="328">
        <f ca="1">IFERROR(_xll.qlSmileSectionVolatility($X56,$N56+BW$4%%)-$H56,BV56)</f>
        <v>0</v>
      </c>
      <c r="BX56" s="328">
        <f ca="1">IFERROR(_xll.qlSmileSectionVolatility($X56,$N56+BX$4%%)-$H56,AK56)</f>
        <v>0</v>
      </c>
      <c r="BY56" s="328">
        <f ca="1">IFERROR(_xll.qlSmileSectionVolatility($X56,$N56+BY$4%%)-$H56,BX56)</f>
        <v>0</v>
      </c>
      <c r="BZ56" s="328">
        <f ca="1">IFERROR(_xll.qlSmileSectionVolatility($X56,$N56+BZ$4%%)-$H56,AM56)</f>
        <v>0</v>
      </c>
      <c r="CA56" s="328">
        <f ca="1">IFERROR(_xll.qlSmileSectionVolatility($X56,$N56+CA$4%%)-$H56,BZ56)</f>
        <v>0</v>
      </c>
      <c r="CB56" s="328">
        <f ca="1">IFERROR(_xll.qlSmileSectionVolatility($X56,$N56+CB$4%%)-$H56,AO56)</f>
        <v>0</v>
      </c>
      <c r="CC56" s="328">
        <f ca="1">IFERROR(_xll.qlSmileSectionVolatility($X56,$N56+CC$4%%)-$H56,CB56)</f>
        <v>0</v>
      </c>
      <c r="CD56" s="328">
        <f ca="1">IFERROR(_xll.qlSmileSectionVolatility($X56,$N56+CD$4%%)-$H56,AQ56)</f>
        <v>0</v>
      </c>
      <c r="CE56" s="328">
        <f ca="1">IFERROR(_xll.qlSmileSectionVolatility($X56,$N56+CE$4%%)-$H56,CD56)</f>
        <v>0</v>
      </c>
      <c r="CF56" s="328">
        <f ca="1">IFERROR(_xll.qlSmileSectionVolatility($X56,$N56+CF$4%%)-$H56,AS56)</f>
        <v>0</v>
      </c>
      <c r="CG56" s="328">
        <f ca="1">IFERROR(_xll.qlSmileSectionVolatility($X56,$N56+CG$4%%)-$H56,CF56)</f>
        <v>0</v>
      </c>
      <c r="CH56" s="328">
        <f ca="1">IFERROR(_xll.qlSmileSectionVolatility($X56,$N56+CH$4%%)-$H56,AU56)</f>
        <v>0</v>
      </c>
      <c r="CI56" s="328">
        <f ca="1">IFERROR(_xll.qlSmileSectionVolatility($X56,$N56+CI$4%%)-$H56,CH56)</f>
        <v>0</v>
      </c>
      <c r="CJ56" s="328">
        <f ca="1">IFERROR(_xll.qlSmileSectionVolatility($X56,$N56+CJ$4%%)-$H56,AW56)</f>
        <v>0</v>
      </c>
      <c r="CK56" s="328">
        <f ca="1">IFERROR(_xll.qlSmileSectionVolatility($X56,$N56+CK$4%%)-$H56,CJ56)</f>
        <v>0</v>
      </c>
      <c r="CL56" s="328">
        <f ca="1">IFERROR(_xll.qlSmileSectionVolatility($X56,$N56+CL$4%%)-$H56,AY56)</f>
        <v>0</v>
      </c>
      <c r="CM56" s="328">
        <f ca="1">IFERROR(_xll.qlSmileSectionVolatility($X56,$N56+CM$4%%)-$H56,CL56)</f>
        <v>0</v>
      </c>
      <c r="CN56" s="328">
        <f ca="1">IFERROR(_xll.qlSmileSectionVolatility($X56,$N56+CN$4%%)-$H56,BA56)</f>
        <v>0</v>
      </c>
      <c r="CO56" s="328">
        <f ca="1">IFERROR(_xll.qlSmileSectionVolatility($X56,$N56+CO$4%%)-$H56,CN56)</f>
        <v>0</v>
      </c>
      <c r="CP56" s="328">
        <f ca="1">IFERROR(_xll.qlSmileSectionVolatility($X56,$N56+CP$4%%)-$H56,BC56)</f>
        <v>0</v>
      </c>
      <c r="CQ56" s="328">
        <f ca="1">IFERROR(_xll.qlSmileSectionVolatility($X56,$N56+CQ$4%%)-$H56,CP56)</f>
        <v>0</v>
      </c>
      <c r="CR56" s="328">
        <f ca="1">IFERROR(_xll.qlSmileSectionVolatility($X56,$N56+CR$4%%)-$H56,BE56)</f>
        <v>0</v>
      </c>
      <c r="CS56" s="328">
        <f ca="1">IFERROR(_xll.qlSmileSectionVolatility($X56,$N56+CS$4%%)-$H56,CR56)</f>
        <v>0</v>
      </c>
      <c r="CT56" s="328">
        <f ca="1">IFERROR(_xll.qlSmileSectionVolatility($X56,$N56+CT$4%%)-$H56,BG56)</f>
        <v>0</v>
      </c>
      <c r="CU56" s="328">
        <f ca="1">IFERROR(_xll.qlSmileSectionVolatility($X56,$N56+CU$4%%)-$H56,CT56)</f>
        <v>0</v>
      </c>
      <c r="CV56" s="328">
        <f ca="1">IFERROR(_xll.qlSmileSectionVolatility($X56,$N56+CV$4%%)-$H56,BI56)</f>
        <v>0</v>
      </c>
      <c r="CW56" s="328">
        <f ca="1">IFERROR(_xll.qlSmileSectionVolatility($X56,$N56+CW$4%%)-$H56,CV56)</f>
        <v>0</v>
      </c>
      <c r="CX56" s="328">
        <f ca="1">IFERROR(_xll.qlSmileSectionVolatility($X56,$N56+CX$4%%)-$H56,BK56)</f>
        <v>0</v>
      </c>
      <c r="CY56" s="328">
        <f ca="1">IFERROR(_xll.qlSmileSectionVolatility($X56,$N56+CY$4%%)-$H56,CX56)</f>
        <v>0</v>
      </c>
      <c r="CZ56" s="328">
        <f ca="1">IFERROR(_xll.qlSmileSectionVolatility($X56,$N56+CZ$4%%)-$H56,BM56)</f>
        <v>0</v>
      </c>
      <c r="DA56" s="328">
        <f ca="1">IFERROR(_xll.qlSmileSectionVolatility($X56,$N56+DA$4%%)-$H56,CZ56)</f>
        <v>0</v>
      </c>
      <c r="DB56" s="328">
        <f ca="1">IFERROR(_xll.qlSmileSectionVolatility($X56,$N56+DB$4%%)-$H56,BO56)</f>
        <v>0</v>
      </c>
      <c r="DC56" s="328">
        <f ca="1">IFERROR(_xll.qlSmileSectionVolatility($X56,$N56+DC$4%%)-$H56,DB56)</f>
        <v>0</v>
      </c>
      <c r="DD56" s="328">
        <f ca="1">IFERROR(_xll.qlSmileSectionVolatility($X56,$N56+DD$4%%)-$H56,BQ56)</f>
        <v>0</v>
      </c>
      <c r="DE56" s="336" t="e">
        <f ca="1">IFERROR(_xll.qlSmileSectionVolatility($X56,$N56+DE$4%%)-$H56,#REF!)</f>
        <v>#REF!</v>
      </c>
    </row>
    <row r="57" spans="2:109">
      <c r="B57" s="277" t="s">
        <v>47</v>
      </c>
      <c r="C57" s="278" t="s">
        <v>46</v>
      </c>
      <c r="D57" s="282" t="str">
        <f ca="1">IFERROR(VLOOKUP("EUR FWD PREM"&amp;D$4&amp;" "&amp;$B57&amp;$C57,SwaptionVolCalculation!$F:$AR,38,FALSE),"")</f>
        <v/>
      </c>
      <c r="E57" s="283" t="str">
        <f ca="1">IFERROR(VLOOKUP("EUR FWD PREM"&amp;E$4&amp;" "&amp;$B57&amp;$C57,SwaptionVolCalculation!$F:$AR,38,FALSE),"")</f>
        <v/>
      </c>
      <c r="F57" s="283" t="str">
        <f ca="1">IFERROR(VLOOKUP("EUR FWD PREM"&amp;F$4&amp;" "&amp;$B57&amp;$C57,SwaptionVolCalculation!$F:$AR,38,FALSE),"")</f>
        <v/>
      </c>
      <c r="G57" s="283" t="str">
        <f ca="1">IFERROR(VLOOKUP("EUR FWD PREM"&amp;G$4&amp;" "&amp;$B57&amp;$C57,SwaptionVolCalculation!$F:$AR,38,FALSE),"")</f>
        <v/>
      </c>
      <c r="H57" s="283" t="str">
        <f ca="1">IFERROR(VLOOKUP($B57&amp;$C57,SwaptionVolCalculation!$F:$AR,38,FALSE),"")</f>
        <v/>
      </c>
      <c r="I57" s="283" t="str">
        <f ca="1">IFERROR(VLOOKUP("EUR FWD PREM "&amp;I$4&amp;" "&amp;$B57&amp;$C57,SwaptionVolCalculation!$F:$AR,38,FALSE),"")</f>
        <v/>
      </c>
      <c r="J57" s="283" t="str">
        <f ca="1">IFERROR(VLOOKUP("EUR FWD PREM "&amp;J$4&amp;" "&amp;$B57&amp;$C57,SwaptionVolCalculation!$F:$AR,38,FALSE),"")</f>
        <v/>
      </c>
      <c r="K57" s="283" t="str">
        <f ca="1">IFERROR(VLOOKUP("EUR FWD PREM "&amp;K$4&amp;" "&amp;$B57&amp;$C57,SwaptionVolCalculation!$F:$AR,38,FALSE),"")</f>
        <v/>
      </c>
      <c r="L57" s="284" t="str">
        <f ca="1">IFERROR(VLOOKUP("EUR FWD PREM "&amp;L$4&amp;" "&amp;$B57&amp;$C57,SwaptionVolCalculation!$F:$AR,38,FALSE),"")</f>
        <v/>
      </c>
      <c r="M57" s="294">
        <f ca="1">IFERROR(VLOOKUP($B57&amp;$C57,SwaptionVolCalculation!$F:$AR,6,FALSE),"")</f>
        <v>47756</v>
      </c>
      <c r="N57" s="289" t="str">
        <f ca="1">IFERROR(VLOOKUP($B57&amp;$C57,SwaptionVolCalculation!$F:$AR,26,FALSE),"")</f>
        <v/>
      </c>
      <c r="O57" s="314">
        <v>8.6670184938036771E-2</v>
      </c>
      <c r="P57" s="297">
        <v>0.7</v>
      </c>
      <c r="Q57" s="296">
        <v>0.25273472077071313</v>
      </c>
      <c r="R57" s="296">
        <v>-0.4892313194448259</v>
      </c>
      <c r="S57" s="315" t="b">
        <v>0</v>
      </c>
      <c r="T57" s="315" t="b">
        <v>1</v>
      </c>
      <c r="U57" s="315" t="b">
        <v>0</v>
      </c>
      <c r="V57" s="315" t="b">
        <v>0</v>
      </c>
      <c r="W57" s="317">
        <v>0.01</v>
      </c>
      <c r="X57" s="327" t="e">
        <f t="array" aca="1" ref="X57" ca="1">_xll.qlSabrInterpolatedSmileSection(,M57,N57,shrinkTable(E$4:K$4,E57:K57,TRUE)%%,TRUE,H57,shrinkTable(E$4:K$4,E57:K57,FALSE)-H57,O57,P57,Q57,R57,S57,T57,U57,V57,,,,,W57,TRUE)</f>
        <v>#VALUE!</v>
      </c>
      <c r="Y57" s="328" t="e">
        <f ca="1">_xll.qlSabrInterpolatedSmileSectionAlpha(X57)</f>
        <v>#VALUE!</v>
      </c>
      <c r="Z57" s="328" t="e">
        <f ca="1">_xll.qlSabrInterpolatedSmileSectionBeta(X57)</f>
        <v>#VALUE!</v>
      </c>
      <c r="AA57" s="328" t="e">
        <f ca="1">_xll.qlSabrInterpolatedSmileSectionNu(X57)</f>
        <v>#VALUE!</v>
      </c>
      <c r="AB57" s="328" t="e">
        <f ca="1">_xll.qlSabrInterpolatedSmileSectionRho(X57)</f>
        <v>#VALUE!</v>
      </c>
      <c r="AC57" s="329" t="e">
        <f ca="1">_xll.qlSabrInterpolatedSmileSectionError(X57)</f>
        <v>#VALUE!</v>
      </c>
      <c r="AD57" s="330" t="e">
        <f ca="1">_xll.qlSabrInterpolatedSmileSectionMaxError(X57)</f>
        <v>#VALUE!</v>
      </c>
      <c r="AE57" s="327">
        <f ca="1">IFERROR(_xll.qlSmileSectionVolatility($X57,$N57+AE$4%%)-$H57,BO57)</f>
        <v>0</v>
      </c>
      <c r="AF57" s="328">
        <f ca="1">IFERROR(_xll.qlSmileSectionVolatility($X57,$N57+AF$4%%)-$H57,AG57)</f>
        <v>0</v>
      </c>
      <c r="AG57" s="328">
        <f ca="1">IFERROR(_xll.qlSmileSectionVolatility($X57,$N57+AG$4%%)-$H57,AH57)</f>
        <v>0</v>
      </c>
      <c r="AH57" s="328">
        <f ca="1">IFERROR(_xll.qlSmileSectionVolatility($X57,$N57+AH$4%%)-$H57,AI57)</f>
        <v>0</v>
      </c>
      <c r="AI57" s="328">
        <f ca="1">IFERROR(_xll.qlSmileSectionVolatility($X57,$N57+AI$4%%)-$H57,AJ57)</f>
        <v>0</v>
      </c>
      <c r="AJ57" s="328">
        <f ca="1">IFERROR(_xll.qlSmileSectionVolatility($X57,$N57+AJ$4%%)-$H57,AK57)</f>
        <v>0</v>
      </c>
      <c r="AK57" s="328">
        <f ca="1">IFERROR(_xll.qlSmileSectionVolatility($X57,$N57+AK$4%%)-$H57,AL57)</f>
        <v>0</v>
      </c>
      <c r="AL57" s="328">
        <f ca="1">IFERROR(_xll.qlSmileSectionVolatility($X57,$N57+AL$4%%)-$H57,AM57)</f>
        <v>0</v>
      </c>
      <c r="AM57" s="328">
        <f ca="1">IFERROR(_xll.qlSmileSectionVolatility($X57,$N57+AM$4%%)-$H57,AN57)</f>
        <v>0</v>
      </c>
      <c r="AN57" s="328">
        <f ca="1">IFERROR(_xll.qlSmileSectionVolatility($X57,$N57+AN$4%%)-$H57,AO57)</f>
        <v>0</v>
      </c>
      <c r="AO57" s="328">
        <f ca="1">IFERROR(_xll.qlSmileSectionVolatility($X57,$N57+AO$4%%)-$H57,AP57)</f>
        <v>0</v>
      </c>
      <c r="AP57" s="328">
        <f ca="1">IFERROR(_xll.qlSmileSectionVolatility($X57,$N57+AP$4%%)-$H57,AQ57)</f>
        <v>0</v>
      </c>
      <c r="AQ57" s="328">
        <f ca="1">IFERROR(_xll.qlSmileSectionVolatility($X57,$N57+AQ$4%%)-$H57,AR57)</f>
        <v>0</v>
      </c>
      <c r="AR57" s="328">
        <f ca="1">IFERROR(_xll.qlSmileSectionVolatility($X57,$N57+AR$4%%)-$H57,AS57)</f>
        <v>0</v>
      </c>
      <c r="AS57" s="328">
        <f ca="1">IFERROR(_xll.qlSmileSectionVolatility($X57,$N57+AS$4%%)-$H57,AT57)</f>
        <v>0</v>
      </c>
      <c r="AT57" s="328">
        <f ca="1">IFERROR(_xll.qlSmileSectionVolatility($X57,$N57+AT$4%%)-$H57,AU57)</f>
        <v>0</v>
      </c>
      <c r="AU57" s="328">
        <f ca="1">IFERROR(_xll.qlSmileSectionVolatility($X57,$N57+AU$4%%)-$H57,AV57)</f>
        <v>0</v>
      </c>
      <c r="AV57" s="328">
        <f ca="1">IFERROR(_xll.qlSmileSectionVolatility($X57,$N57+AV$4%%)-$H57,AW57)</f>
        <v>0</v>
      </c>
      <c r="AW57" s="328">
        <f ca="1">IFERROR(_xll.qlSmileSectionVolatility($X57,$N57+AW$4%%)-$H57,AX57)</f>
        <v>0</v>
      </c>
      <c r="AX57" s="328">
        <f ca="1">IFERROR(_xll.qlSmileSectionVolatility($X57,$N57+AX$4%%)-$H57,AY57)</f>
        <v>0</v>
      </c>
      <c r="AY57" s="328">
        <f ca="1">IFERROR(_xll.qlSmileSectionVolatility($X57,$N57+AY$4%%)-$H57,AZ57)</f>
        <v>0</v>
      </c>
      <c r="AZ57" s="328">
        <f ca="1">IFERROR(_xll.qlSmileSectionVolatility($X57,$N57+AZ$4%%)-$H57,BA57)</f>
        <v>0</v>
      </c>
      <c r="BA57" s="328">
        <f ca="1">IFERROR(_xll.qlSmileSectionVolatility($X57,$N57+BA$4%%)-$H57,BB57)</f>
        <v>0</v>
      </c>
      <c r="BB57" s="328">
        <f ca="1">IFERROR(_xll.qlSmileSectionVolatility($X57,$N57+BB$4%%)-$H57,BC57)</f>
        <v>0</v>
      </c>
      <c r="BC57" s="328">
        <f ca="1">IFERROR(_xll.qlSmileSectionVolatility($X57,$N57+BC$4%%)-$H57,BD57)</f>
        <v>0</v>
      </c>
      <c r="BD57" s="328">
        <f ca="1">IFERROR(_xll.qlSmileSectionVolatility($X57,$N57+BD$4%%)-$H57,BE57)</f>
        <v>0</v>
      </c>
      <c r="BE57" s="328">
        <f ca="1">IFERROR(_xll.qlSmileSectionVolatility($X57,$N57+BE$4%%)-$H57,BF57)</f>
        <v>0</v>
      </c>
      <c r="BF57" s="328">
        <f ca="1">IFERROR(_xll.qlSmileSectionVolatility($X57,$N57+BF$4%%)-$H57,BG57)</f>
        <v>0</v>
      </c>
      <c r="BG57" s="328">
        <f ca="1">IFERROR(_xll.qlSmileSectionVolatility($X57,$N57+BG$4%%)-$H57,BH57)</f>
        <v>0</v>
      </c>
      <c r="BH57" s="328">
        <f ca="1">IFERROR(_xll.qlSmileSectionVolatility($X57,$N57+BH$4%%)-$H57,BI57)</f>
        <v>0</v>
      </c>
      <c r="BI57" s="328">
        <f ca="1">IFERROR(_xll.qlSmileSectionVolatility($X57,$N57+BI$4%%)-$H57,BJ57)</f>
        <v>0</v>
      </c>
      <c r="BJ57" s="328">
        <f ca="1">IFERROR(_xll.qlSmileSectionVolatility($X57,$N57+BJ$4%%)-$H57,BK57)</f>
        <v>0</v>
      </c>
      <c r="BK57" s="328">
        <f ca="1">IFERROR(_xll.qlSmileSectionVolatility($X57,$N57+BK$4%%)-$H57,BL57)</f>
        <v>0</v>
      </c>
      <c r="BL57" s="328">
        <f ca="1">IFERROR(_xll.qlSmileSectionVolatility($X57,$N57+BL$4%%)-$H57,BM57)</f>
        <v>0</v>
      </c>
      <c r="BM57" s="328">
        <f ca="1">IFERROR(_xll.qlSmileSectionVolatility($X57,$N57+BM$4%%)-$H57,BN57)</f>
        <v>0</v>
      </c>
      <c r="BN57" s="328">
        <f ca="1">IFERROR(_xll.qlSmileSectionVolatility($X57,$N57+BN$4%%)-$H57,BO57)</f>
        <v>0</v>
      </c>
      <c r="BO57" s="328">
        <f ca="1">IFERROR(_xll.qlSmileSectionVolatility($X57,$N57+BO$4%%)-$H57,BP57)</f>
        <v>0</v>
      </c>
      <c r="BP57" s="328">
        <f ca="1">IFERROR(_xll.qlSmileSectionVolatility($X57,$N57+BP$4%%)-$H57,BQ57)</f>
        <v>0</v>
      </c>
      <c r="BQ57" s="336">
        <f ca="1">IFERROR(_xll.qlSmileSectionVolatility($X57,$N57+BQ$4%%)-$H57,BR57)</f>
        <v>0</v>
      </c>
      <c r="BR57" s="296">
        <v>0</v>
      </c>
      <c r="BS57" s="327">
        <f ca="1">IFERROR(_xll.qlSmileSectionVolatility($X57,$N57+BS$4%%)-$H57,BR57)</f>
        <v>0</v>
      </c>
      <c r="BT57" s="328">
        <f ca="1">IFERROR(_xll.qlSmileSectionVolatility($X57,$N57+BT$4%%)-$H57,AG57)</f>
        <v>0</v>
      </c>
      <c r="BU57" s="328">
        <f ca="1">IFERROR(_xll.qlSmileSectionVolatility($X57,$N57+BU$4%%)-$H57,BT57)</f>
        <v>0</v>
      </c>
      <c r="BV57" s="328">
        <f ca="1">IFERROR(_xll.qlSmileSectionVolatility($X57,$N57+BV$4%%)-$H57,AI57)</f>
        <v>0</v>
      </c>
      <c r="BW57" s="328">
        <f ca="1">IFERROR(_xll.qlSmileSectionVolatility($X57,$N57+BW$4%%)-$H57,BV57)</f>
        <v>0</v>
      </c>
      <c r="BX57" s="328">
        <f ca="1">IFERROR(_xll.qlSmileSectionVolatility($X57,$N57+BX$4%%)-$H57,AK57)</f>
        <v>0</v>
      </c>
      <c r="BY57" s="328">
        <f ca="1">IFERROR(_xll.qlSmileSectionVolatility($X57,$N57+BY$4%%)-$H57,BX57)</f>
        <v>0</v>
      </c>
      <c r="BZ57" s="328">
        <f ca="1">IFERROR(_xll.qlSmileSectionVolatility($X57,$N57+BZ$4%%)-$H57,AM57)</f>
        <v>0</v>
      </c>
      <c r="CA57" s="328">
        <f ca="1">IFERROR(_xll.qlSmileSectionVolatility($X57,$N57+CA$4%%)-$H57,BZ57)</f>
        <v>0</v>
      </c>
      <c r="CB57" s="328">
        <f ca="1">IFERROR(_xll.qlSmileSectionVolatility($X57,$N57+CB$4%%)-$H57,AO57)</f>
        <v>0</v>
      </c>
      <c r="CC57" s="328">
        <f ca="1">IFERROR(_xll.qlSmileSectionVolatility($X57,$N57+CC$4%%)-$H57,CB57)</f>
        <v>0</v>
      </c>
      <c r="CD57" s="328">
        <f ca="1">IFERROR(_xll.qlSmileSectionVolatility($X57,$N57+CD$4%%)-$H57,AQ57)</f>
        <v>0</v>
      </c>
      <c r="CE57" s="328">
        <f ca="1">IFERROR(_xll.qlSmileSectionVolatility($X57,$N57+CE$4%%)-$H57,CD57)</f>
        <v>0</v>
      </c>
      <c r="CF57" s="328">
        <f ca="1">IFERROR(_xll.qlSmileSectionVolatility($X57,$N57+CF$4%%)-$H57,AS57)</f>
        <v>0</v>
      </c>
      <c r="CG57" s="328">
        <f ca="1">IFERROR(_xll.qlSmileSectionVolatility($X57,$N57+CG$4%%)-$H57,CF57)</f>
        <v>0</v>
      </c>
      <c r="CH57" s="328">
        <f ca="1">IFERROR(_xll.qlSmileSectionVolatility($X57,$N57+CH$4%%)-$H57,AU57)</f>
        <v>0</v>
      </c>
      <c r="CI57" s="328">
        <f ca="1">IFERROR(_xll.qlSmileSectionVolatility($X57,$N57+CI$4%%)-$H57,CH57)</f>
        <v>0</v>
      </c>
      <c r="CJ57" s="328">
        <f ca="1">IFERROR(_xll.qlSmileSectionVolatility($X57,$N57+CJ$4%%)-$H57,AW57)</f>
        <v>0</v>
      </c>
      <c r="CK57" s="328">
        <f ca="1">IFERROR(_xll.qlSmileSectionVolatility($X57,$N57+CK$4%%)-$H57,CJ57)</f>
        <v>0</v>
      </c>
      <c r="CL57" s="328">
        <f ca="1">IFERROR(_xll.qlSmileSectionVolatility($X57,$N57+CL$4%%)-$H57,AY57)</f>
        <v>0</v>
      </c>
      <c r="CM57" s="328">
        <f ca="1">IFERROR(_xll.qlSmileSectionVolatility($X57,$N57+CM$4%%)-$H57,CL57)</f>
        <v>0</v>
      </c>
      <c r="CN57" s="328">
        <f ca="1">IFERROR(_xll.qlSmileSectionVolatility($X57,$N57+CN$4%%)-$H57,BA57)</f>
        <v>0</v>
      </c>
      <c r="CO57" s="328">
        <f ca="1">IFERROR(_xll.qlSmileSectionVolatility($X57,$N57+CO$4%%)-$H57,CN57)</f>
        <v>0</v>
      </c>
      <c r="CP57" s="328">
        <f ca="1">IFERROR(_xll.qlSmileSectionVolatility($X57,$N57+CP$4%%)-$H57,BC57)</f>
        <v>0</v>
      </c>
      <c r="CQ57" s="328">
        <f ca="1">IFERROR(_xll.qlSmileSectionVolatility($X57,$N57+CQ$4%%)-$H57,CP57)</f>
        <v>0</v>
      </c>
      <c r="CR57" s="328">
        <f ca="1">IFERROR(_xll.qlSmileSectionVolatility($X57,$N57+CR$4%%)-$H57,BE57)</f>
        <v>0</v>
      </c>
      <c r="CS57" s="328">
        <f ca="1">IFERROR(_xll.qlSmileSectionVolatility($X57,$N57+CS$4%%)-$H57,CR57)</f>
        <v>0</v>
      </c>
      <c r="CT57" s="328">
        <f ca="1">IFERROR(_xll.qlSmileSectionVolatility($X57,$N57+CT$4%%)-$H57,BG57)</f>
        <v>0</v>
      </c>
      <c r="CU57" s="328">
        <f ca="1">IFERROR(_xll.qlSmileSectionVolatility($X57,$N57+CU$4%%)-$H57,CT57)</f>
        <v>0</v>
      </c>
      <c r="CV57" s="328">
        <f ca="1">IFERROR(_xll.qlSmileSectionVolatility($X57,$N57+CV$4%%)-$H57,BI57)</f>
        <v>0</v>
      </c>
      <c r="CW57" s="328">
        <f ca="1">IFERROR(_xll.qlSmileSectionVolatility($X57,$N57+CW$4%%)-$H57,CV57)</f>
        <v>0</v>
      </c>
      <c r="CX57" s="328">
        <f ca="1">IFERROR(_xll.qlSmileSectionVolatility($X57,$N57+CX$4%%)-$H57,BK57)</f>
        <v>0</v>
      </c>
      <c r="CY57" s="328">
        <f ca="1">IFERROR(_xll.qlSmileSectionVolatility($X57,$N57+CY$4%%)-$H57,CX57)</f>
        <v>0</v>
      </c>
      <c r="CZ57" s="328">
        <f ca="1">IFERROR(_xll.qlSmileSectionVolatility($X57,$N57+CZ$4%%)-$H57,BM57)</f>
        <v>0</v>
      </c>
      <c r="DA57" s="328">
        <f ca="1">IFERROR(_xll.qlSmileSectionVolatility($X57,$N57+DA$4%%)-$H57,CZ57)</f>
        <v>0</v>
      </c>
      <c r="DB57" s="328">
        <f ca="1">IFERROR(_xll.qlSmileSectionVolatility($X57,$N57+DB$4%%)-$H57,BO57)</f>
        <v>0</v>
      </c>
      <c r="DC57" s="328">
        <f ca="1">IFERROR(_xll.qlSmileSectionVolatility($X57,$N57+DC$4%%)-$H57,DB57)</f>
        <v>0</v>
      </c>
      <c r="DD57" s="328">
        <f ca="1">IFERROR(_xll.qlSmileSectionVolatility($X57,$N57+DD$4%%)-$H57,BQ57)</f>
        <v>0</v>
      </c>
      <c r="DE57" s="336" t="e">
        <f ca="1">IFERROR(_xll.qlSmileSectionVolatility($X57,$N57+DE$4%%)-$H57,#REF!)</f>
        <v>#REF!</v>
      </c>
    </row>
    <row r="58" spans="2:109">
      <c r="B58" s="277" t="s">
        <v>47</v>
      </c>
      <c r="C58" s="278" t="s">
        <v>47</v>
      </c>
      <c r="D58" s="282" t="str">
        <f ca="1">IFERROR(VLOOKUP("EUR FWD PREM"&amp;D$4&amp;" "&amp;$B58&amp;$C58,SwaptionVolCalculation!$F:$AR,38,FALSE),"")</f>
        <v/>
      </c>
      <c r="E58" s="283" t="str">
        <f ca="1">IFERROR(VLOOKUP("EUR FWD PREM"&amp;E$4&amp;" "&amp;$B58&amp;$C58,SwaptionVolCalculation!$F:$AR,38,FALSE),"")</f>
        <v/>
      </c>
      <c r="F58" s="283" t="str">
        <f ca="1">IFERROR(VLOOKUP("EUR FWD PREM"&amp;F$4&amp;" "&amp;$B58&amp;$C58,SwaptionVolCalculation!$F:$AR,38,FALSE),"")</f>
        <v/>
      </c>
      <c r="G58" s="283" t="str">
        <f ca="1">IFERROR(VLOOKUP("EUR FWD PREM"&amp;G$4&amp;" "&amp;$B58&amp;$C58,SwaptionVolCalculation!$F:$AR,38,FALSE),"")</f>
        <v/>
      </c>
      <c r="H58" s="283" t="str">
        <f ca="1">IFERROR(VLOOKUP($B58&amp;$C58,SwaptionVolCalculation!$F:$AR,38,FALSE),"")</f>
        <v/>
      </c>
      <c r="I58" s="283" t="str">
        <f ca="1">IFERROR(VLOOKUP("EUR FWD PREM "&amp;I$4&amp;" "&amp;$B58&amp;$C58,SwaptionVolCalculation!$F:$AR,38,FALSE),"")</f>
        <v/>
      </c>
      <c r="J58" s="283" t="str">
        <f ca="1">IFERROR(VLOOKUP("EUR FWD PREM "&amp;J$4&amp;" "&amp;$B58&amp;$C58,SwaptionVolCalculation!$F:$AR,38,FALSE),"")</f>
        <v/>
      </c>
      <c r="K58" s="283" t="str">
        <f ca="1">IFERROR(VLOOKUP("EUR FWD PREM "&amp;K$4&amp;" "&amp;$B58&amp;$C58,SwaptionVolCalculation!$F:$AR,38,FALSE),"")</f>
        <v/>
      </c>
      <c r="L58" s="284" t="str">
        <f ca="1">IFERROR(VLOOKUP("EUR FWD PREM "&amp;L$4&amp;" "&amp;$B58&amp;$C58,SwaptionVolCalculation!$F:$AR,38,FALSE),"")</f>
        <v/>
      </c>
      <c r="M58" s="294">
        <f ca="1">IFERROR(VLOOKUP($B58&amp;$C58,SwaptionVolCalculation!$F:$AR,6,FALSE),"")</f>
        <v>47756</v>
      </c>
      <c r="N58" s="289" t="str">
        <f ca="1">IFERROR(VLOOKUP($B58&amp;$C58,SwaptionVolCalculation!$F:$AR,26,FALSE),"")</f>
        <v/>
      </c>
      <c r="O58" s="314">
        <v>8.0099502450206916E-2</v>
      </c>
      <c r="P58" s="297">
        <v>0.7</v>
      </c>
      <c r="Q58" s="296">
        <v>0.25787932164645411</v>
      </c>
      <c r="R58" s="296">
        <v>-0.48279444247143527</v>
      </c>
      <c r="S58" s="315" t="b">
        <v>0</v>
      </c>
      <c r="T58" s="315" t="b">
        <v>1</v>
      </c>
      <c r="U58" s="315" t="b">
        <v>0</v>
      </c>
      <c r="V58" s="315" t="b">
        <v>0</v>
      </c>
      <c r="W58" s="317">
        <v>0.01</v>
      </c>
      <c r="X58" s="327" t="e">
        <f t="array" aca="1" ref="X58" ca="1">_xll.qlSabrInterpolatedSmileSection(,M58,N58,shrinkTable(E$4:K$4,E58:K58,TRUE)%%,TRUE,H58,shrinkTable(E$4:K$4,E58:K58,FALSE)-H58,O58,P58,Q58,R58,S58,T58,U58,V58,,,,,W58,TRUE)</f>
        <v>#VALUE!</v>
      </c>
      <c r="Y58" s="328" t="e">
        <f ca="1">_xll.qlSabrInterpolatedSmileSectionAlpha(X58)</f>
        <v>#VALUE!</v>
      </c>
      <c r="Z58" s="328" t="e">
        <f ca="1">_xll.qlSabrInterpolatedSmileSectionBeta(X58)</f>
        <v>#VALUE!</v>
      </c>
      <c r="AA58" s="328" t="e">
        <f ca="1">_xll.qlSabrInterpolatedSmileSectionNu(X58)</f>
        <v>#VALUE!</v>
      </c>
      <c r="AB58" s="328" t="e">
        <f ca="1">_xll.qlSabrInterpolatedSmileSectionRho(X58)</f>
        <v>#VALUE!</v>
      </c>
      <c r="AC58" s="329" t="e">
        <f ca="1">_xll.qlSabrInterpolatedSmileSectionError(X58)</f>
        <v>#VALUE!</v>
      </c>
      <c r="AD58" s="330" t="e">
        <f ca="1">_xll.qlSabrInterpolatedSmileSectionMaxError(X58)</f>
        <v>#VALUE!</v>
      </c>
      <c r="AE58" s="327">
        <f ca="1">IFERROR(_xll.qlSmileSectionVolatility($X58,$N58+AE$4%%)-$H58,BO58)</f>
        <v>0</v>
      </c>
      <c r="AF58" s="328">
        <f ca="1">IFERROR(_xll.qlSmileSectionVolatility($X58,$N58+AF$4%%)-$H58,AG58)</f>
        <v>0</v>
      </c>
      <c r="AG58" s="328">
        <f ca="1">IFERROR(_xll.qlSmileSectionVolatility($X58,$N58+AG$4%%)-$H58,AH58)</f>
        <v>0</v>
      </c>
      <c r="AH58" s="328">
        <f ca="1">IFERROR(_xll.qlSmileSectionVolatility($X58,$N58+AH$4%%)-$H58,AI58)</f>
        <v>0</v>
      </c>
      <c r="AI58" s="328">
        <f ca="1">IFERROR(_xll.qlSmileSectionVolatility($X58,$N58+AI$4%%)-$H58,AJ58)</f>
        <v>0</v>
      </c>
      <c r="AJ58" s="328">
        <f ca="1">IFERROR(_xll.qlSmileSectionVolatility($X58,$N58+AJ$4%%)-$H58,AK58)</f>
        <v>0</v>
      </c>
      <c r="AK58" s="328">
        <f ca="1">IFERROR(_xll.qlSmileSectionVolatility($X58,$N58+AK$4%%)-$H58,AL58)</f>
        <v>0</v>
      </c>
      <c r="AL58" s="328">
        <f ca="1">IFERROR(_xll.qlSmileSectionVolatility($X58,$N58+AL$4%%)-$H58,AM58)</f>
        <v>0</v>
      </c>
      <c r="AM58" s="328">
        <f ca="1">IFERROR(_xll.qlSmileSectionVolatility($X58,$N58+AM$4%%)-$H58,AN58)</f>
        <v>0</v>
      </c>
      <c r="AN58" s="328">
        <f ca="1">IFERROR(_xll.qlSmileSectionVolatility($X58,$N58+AN$4%%)-$H58,AO58)</f>
        <v>0</v>
      </c>
      <c r="AO58" s="328">
        <f ca="1">IFERROR(_xll.qlSmileSectionVolatility($X58,$N58+AO$4%%)-$H58,AP58)</f>
        <v>0</v>
      </c>
      <c r="AP58" s="328">
        <f ca="1">IFERROR(_xll.qlSmileSectionVolatility($X58,$N58+AP$4%%)-$H58,AQ58)</f>
        <v>0</v>
      </c>
      <c r="AQ58" s="328">
        <f ca="1">IFERROR(_xll.qlSmileSectionVolatility($X58,$N58+AQ$4%%)-$H58,AR58)</f>
        <v>0</v>
      </c>
      <c r="AR58" s="328">
        <f ca="1">IFERROR(_xll.qlSmileSectionVolatility($X58,$N58+AR$4%%)-$H58,AS58)</f>
        <v>0</v>
      </c>
      <c r="AS58" s="328">
        <f ca="1">IFERROR(_xll.qlSmileSectionVolatility($X58,$N58+AS$4%%)-$H58,AT58)</f>
        <v>0</v>
      </c>
      <c r="AT58" s="328">
        <f ca="1">IFERROR(_xll.qlSmileSectionVolatility($X58,$N58+AT$4%%)-$H58,AU58)</f>
        <v>0</v>
      </c>
      <c r="AU58" s="328">
        <f ca="1">IFERROR(_xll.qlSmileSectionVolatility($X58,$N58+AU$4%%)-$H58,AV58)</f>
        <v>0</v>
      </c>
      <c r="AV58" s="328">
        <f ca="1">IFERROR(_xll.qlSmileSectionVolatility($X58,$N58+AV$4%%)-$H58,AW58)</f>
        <v>0</v>
      </c>
      <c r="AW58" s="328">
        <f ca="1">IFERROR(_xll.qlSmileSectionVolatility($X58,$N58+AW$4%%)-$H58,AX58)</f>
        <v>0</v>
      </c>
      <c r="AX58" s="328">
        <f ca="1">IFERROR(_xll.qlSmileSectionVolatility($X58,$N58+AX$4%%)-$H58,AY58)</f>
        <v>0</v>
      </c>
      <c r="AY58" s="328">
        <f ca="1">IFERROR(_xll.qlSmileSectionVolatility($X58,$N58+AY$4%%)-$H58,AZ58)</f>
        <v>0</v>
      </c>
      <c r="AZ58" s="328">
        <f ca="1">IFERROR(_xll.qlSmileSectionVolatility($X58,$N58+AZ$4%%)-$H58,BA58)</f>
        <v>0</v>
      </c>
      <c r="BA58" s="328">
        <f ca="1">IFERROR(_xll.qlSmileSectionVolatility($X58,$N58+BA$4%%)-$H58,BB58)</f>
        <v>0</v>
      </c>
      <c r="BB58" s="328">
        <f ca="1">IFERROR(_xll.qlSmileSectionVolatility($X58,$N58+BB$4%%)-$H58,BC58)</f>
        <v>0</v>
      </c>
      <c r="BC58" s="328">
        <f ca="1">IFERROR(_xll.qlSmileSectionVolatility($X58,$N58+BC$4%%)-$H58,BD58)</f>
        <v>0</v>
      </c>
      <c r="BD58" s="328">
        <f ca="1">IFERROR(_xll.qlSmileSectionVolatility($X58,$N58+BD$4%%)-$H58,BE58)</f>
        <v>0</v>
      </c>
      <c r="BE58" s="328">
        <f ca="1">IFERROR(_xll.qlSmileSectionVolatility($X58,$N58+BE$4%%)-$H58,BF58)</f>
        <v>0</v>
      </c>
      <c r="BF58" s="328">
        <f ca="1">IFERROR(_xll.qlSmileSectionVolatility($X58,$N58+BF$4%%)-$H58,BG58)</f>
        <v>0</v>
      </c>
      <c r="BG58" s="328">
        <f ca="1">IFERROR(_xll.qlSmileSectionVolatility($X58,$N58+BG$4%%)-$H58,BH58)</f>
        <v>0</v>
      </c>
      <c r="BH58" s="328">
        <f ca="1">IFERROR(_xll.qlSmileSectionVolatility($X58,$N58+BH$4%%)-$H58,BI58)</f>
        <v>0</v>
      </c>
      <c r="BI58" s="328">
        <f ca="1">IFERROR(_xll.qlSmileSectionVolatility($X58,$N58+BI$4%%)-$H58,BJ58)</f>
        <v>0</v>
      </c>
      <c r="BJ58" s="328">
        <f ca="1">IFERROR(_xll.qlSmileSectionVolatility($X58,$N58+BJ$4%%)-$H58,BK58)</f>
        <v>0</v>
      </c>
      <c r="BK58" s="328">
        <f ca="1">IFERROR(_xll.qlSmileSectionVolatility($X58,$N58+BK$4%%)-$H58,BL58)</f>
        <v>0</v>
      </c>
      <c r="BL58" s="328">
        <f ca="1">IFERROR(_xll.qlSmileSectionVolatility($X58,$N58+BL$4%%)-$H58,BM58)</f>
        <v>0</v>
      </c>
      <c r="BM58" s="328">
        <f ca="1">IFERROR(_xll.qlSmileSectionVolatility($X58,$N58+BM$4%%)-$H58,BN58)</f>
        <v>0</v>
      </c>
      <c r="BN58" s="328">
        <f ca="1">IFERROR(_xll.qlSmileSectionVolatility($X58,$N58+BN$4%%)-$H58,BO58)</f>
        <v>0</v>
      </c>
      <c r="BO58" s="328">
        <f ca="1">IFERROR(_xll.qlSmileSectionVolatility($X58,$N58+BO$4%%)-$H58,BP58)</f>
        <v>0</v>
      </c>
      <c r="BP58" s="328">
        <f ca="1">IFERROR(_xll.qlSmileSectionVolatility($X58,$N58+BP$4%%)-$H58,BQ58)</f>
        <v>0</v>
      </c>
      <c r="BQ58" s="336">
        <f ca="1">IFERROR(_xll.qlSmileSectionVolatility($X58,$N58+BQ$4%%)-$H58,BR58)</f>
        <v>0</v>
      </c>
      <c r="BR58" s="296">
        <v>0</v>
      </c>
      <c r="BS58" s="327">
        <f ca="1">IFERROR(_xll.qlSmileSectionVolatility($X58,$N58+BS$4%%)-$H58,BR58)</f>
        <v>0</v>
      </c>
      <c r="BT58" s="328">
        <f ca="1">IFERROR(_xll.qlSmileSectionVolatility($X58,$N58+BT$4%%)-$H58,AG58)</f>
        <v>0</v>
      </c>
      <c r="BU58" s="328">
        <f ca="1">IFERROR(_xll.qlSmileSectionVolatility($X58,$N58+BU$4%%)-$H58,BT58)</f>
        <v>0</v>
      </c>
      <c r="BV58" s="328">
        <f ca="1">IFERROR(_xll.qlSmileSectionVolatility($X58,$N58+BV$4%%)-$H58,AI58)</f>
        <v>0</v>
      </c>
      <c r="BW58" s="328">
        <f ca="1">IFERROR(_xll.qlSmileSectionVolatility($X58,$N58+BW$4%%)-$H58,BV58)</f>
        <v>0</v>
      </c>
      <c r="BX58" s="328">
        <f ca="1">IFERROR(_xll.qlSmileSectionVolatility($X58,$N58+BX$4%%)-$H58,AK58)</f>
        <v>0</v>
      </c>
      <c r="BY58" s="328">
        <f ca="1">IFERROR(_xll.qlSmileSectionVolatility($X58,$N58+BY$4%%)-$H58,BX58)</f>
        <v>0</v>
      </c>
      <c r="BZ58" s="328">
        <f ca="1">IFERROR(_xll.qlSmileSectionVolatility($X58,$N58+BZ$4%%)-$H58,AM58)</f>
        <v>0</v>
      </c>
      <c r="CA58" s="328">
        <f ca="1">IFERROR(_xll.qlSmileSectionVolatility($X58,$N58+CA$4%%)-$H58,BZ58)</f>
        <v>0</v>
      </c>
      <c r="CB58" s="328">
        <f ca="1">IFERROR(_xll.qlSmileSectionVolatility($X58,$N58+CB$4%%)-$H58,AO58)</f>
        <v>0</v>
      </c>
      <c r="CC58" s="328">
        <f ca="1">IFERROR(_xll.qlSmileSectionVolatility($X58,$N58+CC$4%%)-$H58,CB58)</f>
        <v>0</v>
      </c>
      <c r="CD58" s="328">
        <f ca="1">IFERROR(_xll.qlSmileSectionVolatility($X58,$N58+CD$4%%)-$H58,AQ58)</f>
        <v>0</v>
      </c>
      <c r="CE58" s="328">
        <f ca="1">IFERROR(_xll.qlSmileSectionVolatility($X58,$N58+CE$4%%)-$H58,CD58)</f>
        <v>0</v>
      </c>
      <c r="CF58" s="328">
        <f ca="1">IFERROR(_xll.qlSmileSectionVolatility($X58,$N58+CF$4%%)-$H58,AS58)</f>
        <v>0</v>
      </c>
      <c r="CG58" s="328">
        <f ca="1">IFERROR(_xll.qlSmileSectionVolatility($X58,$N58+CG$4%%)-$H58,CF58)</f>
        <v>0</v>
      </c>
      <c r="CH58" s="328">
        <f ca="1">IFERROR(_xll.qlSmileSectionVolatility($X58,$N58+CH$4%%)-$H58,AU58)</f>
        <v>0</v>
      </c>
      <c r="CI58" s="328">
        <f ca="1">IFERROR(_xll.qlSmileSectionVolatility($X58,$N58+CI$4%%)-$H58,CH58)</f>
        <v>0</v>
      </c>
      <c r="CJ58" s="328">
        <f ca="1">IFERROR(_xll.qlSmileSectionVolatility($X58,$N58+CJ$4%%)-$H58,AW58)</f>
        <v>0</v>
      </c>
      <c r="CK58" s="328">
        <f ca="1">IFERROR(_xll.qlSmileSectionVolatility($X58,$N58+CK$4%%)-$H58,CJ58)</f>
        <v>0</v>
      </c>
      <c r="CL58" s="328">
        <f ca="1">IFERROR(_xll.qlSmileSectionVolatility($X58,$N58+CL$4%%)-$H58,AY58)</f>
        <v>0</v>
      </c>
      <c r="CM58" s="328">
        <f ca="1">IFERROR(_xll.qlSmileSectionVolatility($X58,$N58+CM$4%%)-$H58,CL58)</f>
        <v>0</v>
      </c>
      <c r="CN58" s="328">
        <f ca="1">IFERROR(_xll.qlSmileSectionVolatility($X58,$N58+CN$4%%)-$H58,BA58)</f>
        <v>0</v>
      </c>
      <c r="CO58" s="328">
        <f ca="1">IFERROR(_xll.qlSmileSectionVolatility($X58,$N58+CO$4%%)-$H58,CN58)</f>
        <v>0</v>
      </c>
      <c r="CP58" s="328">
        <f ca="1">IFERROR(_xll.qlSmileSectionVolatility($X58,$N58+CP$4%%)-$H58,BC58)</f>
        <v>0</v>
      </c>
      <c r="CQ58" s="328">
        <f ca="1">IFERROR(_xll.qlSmileSectionVolatility($X58,$N58+CQ$4%%)-$H58,CP58)</f>
        <v>0</v>
      </c>
      <c r="CR58" s="328">
        <f ca="1">IFERROR(_xll.qlSmileSectionVolatility($X58,$N58+CR$4%%)-$H58,BE58)</f>
        <v>0</v>
      </c>
      <c r="CS58" s="328">
        <f ca="1">IFERROR(_xll.qlSmileSectionVolatility($X58,$N58+CS$4%%)-$H58,CR58)</f>
        <v>0</v>
      </c>
      <c r="CT58" s="328">
        <f ca="1">IFERROR(_xll.qlSmileSectionVolatility($X58,$N58+CT$4%%)-$H58,BG58)</f>
        <v>0</v>
      </c>
      <c r="CU58" s="328">
        <f ca="1">IFERROR(_xll.qlSmileSectionVolatility($X58,$N58+CU$4%%)-$H58,CT58)</f>
        <v>0</v>
      </c>
      <c r="CV58" s="328">
        <f ca="1">IFERROR(_xll.qlSmileSectionVolatility($X58,$N58+CV$4%%)-$H58,BI58)</f>
        <v>0</v>
      </c>
      <c r="CW58" s="328">
        <f ca="1">IFERROR(_xll.qlSmileSectionVolatility($X58,$N58+CW$4%%)-$H58,CV58)</f>
        <v>0</v>
      </c>
      <c r="CX58" s="328">
        <f ca="1">IFERROR(_xll.qlSmileSectionVolatility($X58,$N58+CX$4%%)-$H58,BK58)</f>
        <v>0</v>
      </c>
      <c r="CY58" s="328">
        <f ca="1">IFERROR(_xll.qlSmileSectionVolatility($X58,$N58+CY$4%%)-$H58,CX58)</f>
        <v>0</v>
      </c>
      <c r="CZ58" s="328">
        <f ca="1">IFERROR(_xll.qlSmileSectionVolatility($X58,$N58+CZ$4%%)-$H58,BM58)</f>
        <v>0</v>
      </c>
      <c r="DA58" s="328">
        <f ca="1">IFERROR(_xll.qlSmileSectionVolatility($X58,$N58+DA$4%%)-$H58,CZ58)</f>
        <v>0</v>
      </c>
      <c r="DB58" s="328">
        <f ca="1">IFERROR(_xll.qlSmileSectionVolatility($X58,$N58+DB$4%%)-$H58,BO58)</f>
        <v>0</v>
      </c>
      <c r="DC58" s="328">
        <f ca="1">IFERROR(_xll.qlSmileSectionVolatility($X58,$N58+DC$4%%)-$H58,DB58)</f>
        <v>0</v>
      </c>
      <c r="DD58" s="328">
        <f ca="1">IFERROR(_xll.qlSmileSectionVolatility($X58,$N58+DD$4%%)-$H58,BQ58)</f>
        <v>0</v>
      </c>
      <c r="DE58" s="336" t="e">
        <f ca="1">IFERROR(_xll.qlSmileSectionVolatility($X58,$N58+DE$4%%)-$H58,#REF!)</f>
        <v>#REF!</v>
      </c>
    </row>
    <row r="59" spans="2:109">
      <c r="B59" s="277" t="s">
        <v>47</v>
      </c>
      <c r="C59" s="278" t="s">
        <v>48</v>
      </c>
      <c r="D59" s="282" t="str">
        <f ca="1">IFERROR(VLOOKUP("EUR FWD PREM"&amp;D$4&amp;" "&amp;$B59&amp;$C59,SwaptionVolCalculation!$F:$AR,38,FALSE),"")</f>
        <v/>
      </c>
      <c r="E59" s="283" t="str">
        <f ca="1">IFERROR(VLOOKUP("EUR FWD PREM"&amp;E$4&amp;" "&amp;$B59&amp;$C59,SwaptionVolCalculation!$F:$AR,38,FALSE),"")</f>
        <v/>
      </c>
      <c r="F59" s="283" t="str">
        <f ca="1">IFERROR(VLOOKUP("EUR FWD PREM"&amp;F$4&amp;" "&amp;$B59&amp;$C59,SwaptionVolCalculation!$F:$AR,38,FALSE),"")</f>
        <v/>
      </c>
      <c r="G59" s="283" t="str">
        <f ca="1">IFERROR(VLOOKUP("EUR FWD PREM"&amp;G$4&amp;" "&amp;$B59&amp;$C59,SwaptionVolCalculation!$F:$AR,38,FALSE),"")</f>
        <v/>
      </c>
      <c r="H59" s="283" t="str">
        <f ca="1">IFERROR(VLOOKUP($B59&amp;$C59,SwaptionVolCalculation!$F:$AR,38,FALSE),"")</f>
        <v/>
      </c>
      <c r="I59" s="283" t="str">
        <f ca="1">IFERROR(VLOOKUP("EUR FWD PREM "&amp;I$4&amp;" "&amp;$B59&amp;$C59,SwaptionVolCalculation!$F:$AR,38,FALSE),"")</f>
        <v/>
      </c>
      <c r="J59" s="283" t="str">
        <f ca="1">IFERROR(VLOOKUP("EUR FWD PREM "&amp;J$4&amp;" "&amp;$B59&amp;$C59,SwaptionVolCalculation!$F:$AR,38,FALSE),"")</f>
        <v/>
      </c>
      <c r="K59" s="283" t="str">
        <f ca="1">IFERROR(VLOOKUP("EUR FWD PREM "&amp;K$4&amp;" "&amp;$B59&amp;$C59,SwaptionVolCalculation!$F:$AR,38,FALSE),"")</f>
        <v/>
      </c>
      <c r="L59" s="284" t="str">
        <f ca="1">IFERROR(VLOOKUP("EUR FWD PREM "&amp;L$4&amp;" "&amp;$B59&amp;$C59,SwaptionVolCalculation!$F:$AR,38,FALSE),"")</f>
        <v/>
      </c>
      <c r="M59" s="294">
        <f ca="1">IFERROR(VLOOKUP($B59&amp;$C59,SwaptionVolCalculation!$F:$AR,6,FALSE),"")</f>
        <v>47756</v>
      </c>
      <c r="N59" s="289" t="str">
        <f ca="1">IFERROR(VLOOKUP($B59&amp;$C59,SwaptionVolCalculation!$F:$AR,26,FALSE),"")</f>
        <v/>
      </c>
      <c r="O59" s="314">
        <v>7.5075309144116295E-2</v>
      </c>
      <c r="P59" s="297">
        <v>0.7</v>
      </c>
      <c r="Q59" s="296">
        <v>0.26229179710073147</v>
      </c>
      <c r="R59" s="296">
        <v>-0.47823141253141926</v>
      </c>
      <c r="S59" s="315" t="b">
        <v>0</v>
      </c>
      <c r="T59" s="315" t="b">
        <v>1</v>
      </c>
      <c r="U59" s="315" t="b">
        <v>0</v>
      </c>
      <c r="V59" s="315" t="b">
        <v>0</v>
      </c>
      <c r="W59" s="317">
        <v>0.01</v>
      </c>
      <c r="X59" s="327" t="e">
        <f t="array" aca="1" ref="X59" ca="1">_xll.qlSabrInterpolatedSmileSection(,M59,N59,shrinkTable(E$4:K$4,E59:K59,TRUE)%%,TRUE,H59,shrinkTable(E$4:K$4,E59:K59,FALSE)-H59,O59,P59,Q59,R59,S59,T59,U59,V59,,,,,W59,TRUE)</f>
        <v>#VALUE!</v>
      </c>
      <c r="Y59" s="328" t="e">
        <f ca="1">_xll.qlSabrInterpolatedSmileSectionAlpha(X59)</f>
        <v>#VALUE!</v>
      </c>
      <c r="Z59" s="328" t="e">
        <f ca="1">_xll.qlSabrInterpolatedSmileSectionBeta(X59)</f>
        <v>#VALUE!</v>
      </c>
      <c r="AA59" s="328" t="e">
        <f ca="1">_xll.qlSabrInterpolatedSmileSectionNu(X59)</f>
        <v>#VALUE!</v>
      </c>
      <c r="AB59" s="328" t="e">
        <f ca="1">_xll.qlSabrInterpolatedSmileSectionRho(X59)</f>
        <v>#VALUE!</v>
      </c>
      <c r="AC59" s="329" t="e">
        <f ca="1">_xll.qlSabrInterpolatedSmileSectionError(X59)</f>
        <v>#VALUE!</v>
      </c>
      <c r="AD59" s="330" t="e">
        <f ca="1">_xll.qlSabrInterpolatedSmileSectionMaxError(X59)</f>
        <v>#VALUE!</v>
      </c>
      <c r="AE59" s="327">
        <f ca="1">IFERROR(_xll.qlSmileSectionVolatility($X59,$N59+AE$4%%)-$H59,BO59)</f>
        <v>0</v>
      </c>
      <c r="AF59" s="328">
        <f ca="1">IFERROR(_xll.qlSmileSectionVolatility($X59,$N59+AF$4%%)-$H59,AG59)</f>
        <v>0</v>
      </c>
      <c r="AG59" s="328">
        <f ca="1">IFERROR(_xll.qlSmileSectionVolatility($X59,$N59+AG$4%%)-$H59,AH59)</f>
        <v>0</v>
      </c>
      <c r="AH59" s="328">
        <f ca="1">IFERROR(_xll.qlSmileSectionVolatility($X59,$N59+AH$4%%)-$H59,AI59)</f>
        <v>0</v>
      </c>
      <c r="AI59" s="328">
        <f ca="1">IFERROR(_xll.qlSmileSectionVolatility($X59,$N59+AI$4%%)-$H59,AJ59)</f>
        <v>0</v>
      </c>
      <c r="AJ59" s="328">
        <f ca="1">IFERROR(_xll.qlSmileSectionVolatility($X59,$N59+AJ$4%%)-$H59,AK59)</f>
        <v>0</v>
      </c>
      <c r="AK59" s="328">
        <f ca="1">IFERROR(_xll.qlSmileSectionVolatility($X59,$N59+AK$4%%)-$H59,AL59)</f>
        <v>0</v>
      </c>
      <c r="AL59" s="328">
        <f ca="1">IFERROR(_xll.qlSmileSectionVolatility($X59,$N59+AL$4%%)-$H59,AM59)</f>
        <v>0</v>
      </c>
      <c r="AM59" s="328">
        <f ca="1">IFERROR(_xll.qlSmileSectionVolatility($X59,$N59+AM$4%%)-$H59,AN59)</f>
        <v>0</v>
      </c>
      <c r="AN59" s="328">
        <f ca="1">IFERROR(_xll.qlSmileSectionVolatility($X59,$N59+AN$4%%)-$H59,AO59)</f>
        <v>0</v>
      </c>
      <c r="AO59" s="328">
        <f ca="1">IFERROR(_xll.qlSmileSectionVolatility($X59,$N59+AO$4%%)-$H59,AP59)</f>
        <v>0</v>
      </c>
      <c r="AP59" s="328">
        <f ca="1">IFERROR(_xll.qlSmileSectionVolatility($X59,$N59+AP$4%%)-$H59,AQ59)</f>
        <v>0</v>
      </c>
      <c r="AQ59" s="328">
        <f ca="1">IFERROR(_xll.qlSmileSectionVolatility($X59,$N59+AQ$4%%)-$H59,AR59)</f>
        <v>0</v>
      </c>
      <c r="AR59" s="328">
        <f ca="1">IFERROR(_xll.qlSmileSectionVolatility($X59,$N59+AR$4%%)-$H59,AS59)</f>
        <v>0</v>
      </c>
      <c r="AS59" s="328">
        <f ca="1">IFERROR(_xll.qlSmileSectionVolatility($X59,$N59+AS$4%%)-$H59,AT59)</f>
        <v>0</v>
      </c>
      <c r="AT59" s="328">
        <f ca="1">IFERROR(_xll.qlSmileSectionVolatility($X59,$N59+AT$4%%)-$H59,AU59)</f>
        <v>0</v>
      </c>
      <c r="AU59" s="328">
        <f ca="1">IFERROR(_xll.qlSmileSectionVolatility($X59,$N59+AU$4%%)-$H59,AV59)</f>
        <v>0</v>
      </c>
      <c r="AV59" s="328">
        <f ca="1">IFERROR(_xll.qlSmileSectionVolatility($X59,$N59+AV$4%%)-$H59,AW59)</f>
        <v>0</v>
      </c>
      <c r="AW59" s="328">
        <f ca="1">IFERROR(_xll.qlSmileSectionVolatility($X59,$N59+AW$4%%)-$H59,AX59)</f>
        <v>0</v>
      </c>
      <c r="AX59" s="328">
        <f ca="1">IFERROR(_xll.qlSmileSectionVolatility($X59,$N59+AX$4%%)-$H59,AY59)</f>
        <v>0</v>
      </c>
      <c r="AY59" s="328">
        <f ca="1">IFERROR(_xll.qlSmileSectionVolatility($X59,$N59+AY$4%%)-$H59,AZ59)</f>
        <v>0</v>
      </c>
      <c r="AZ59" s="328">
        <f ca="1">IFERROR(_xll.qlSmileSectionVolatility($X59,$N59+AZ$4%%)-$H59,BA59)</f>
        <v>0</v>
      </c>
      <c r="BA59" s="328">
        <f ca="1">IFERROR(_xll.qlSmileSectionVolatility($X59,$N59+BA$4%%)-$H59,BB59)</f>
        <v>0</v>
      </c>
      <c r="BB59" s="328">
        <f ca="1">IFERROR(_xll.qlSmileSectionVolatility($X59,$N59+BB$4%%)-$H59,BC59)</f>
        <v>0</v>
      </c>
      <c r="BC59" s="328">
        <f ca="1">IFERROR(_xll.qlSmileSectionVolatility($X59,$N59+BC$4%%)-$H59,BD59)</f>
        <v>0</v>
      </c>
      <c r="BD59" s="328">
        <f ca="1">IFERROR(_xll.qlSmileSectionVolatility($X59,$N59+BD$4%%)-$H59,BE59)</f>
        <v>0</v>
      </c>
      <c r="BE59" s="328">
        <f ca="1">IFERROR(_xll.qlSmileSectionVolatility($X59,$N59+BE$4%%)-$H59,BF59)</f>
        <v>0</v>
      </c>
      <c r="BF59" s="328">
        <f ca="1">IFERROR(_xll.qlSmileSectionVolatility($X59,$N59+BF$4%%)-$H59,BG59)</f>
        <v>0</v>
      </c>
      <c r="BG59" s="328">
        <f ca="1">IFERROR(_xll.qlSmileSectionVolatility($X59,$N59+BG$4%%)-$H59,BH59)</f>
        <v>0</v>
      </c>
      <c r="BH59" s="328">
        <f ca="1">IFERROR(_xll.qlSmileSectionVolatility($X59,$N59+BH$4%%)-$H59,BI59)</f>
        <v>0</v>
      </c>
      <c r="BI59" s="328">
        <f ca="1">IFERROR(_xll.qlSmileSectionVolatility($X59,$N59+BI$4%%)-$H59,BJ59)</f>
        <v>0</v>
      </c>
      <c r="BJ59" s="328">
        <f ca="1">IFERROR(_xll.qlSmileSectionVolatility($X59,$N59+BJ$4%%)-$H59,BK59)</f>
        <v>0</v>
      </c>
      <c r="BK59" s="328">
        <f ca="1">IFERROR(_xll.qlSmileSectionVolatility($X59,$N59+BK$4%%)-$H59,BL59)</f>
        <v>0</v>
      </c>
      <c r="BL59" s="328">
        <f ca="1">IFERROR(_xll.qlSmileSectionVolatility($X59,$N59+BL$4%%)-$H59,BM59)</f>
        <v>0</v>
      </c>
      <c r="BM59" s="328">
        <f ca="1">IFERROR(_xll.qlSmileSectionVolatility($X59,$N59+BM$4%%)-$H59,BN59)</f>
        <v>0</v>
      </c>
      <c r="BN59" s="328">
        <f ca="1">IFERROR(_xll.qlSmileSectionVolatility($X59,$N59+BN$4%%)-$H59,BO59)</f>
        <v>0</v>
      </c>
      <c r="BO59" s="328">
        <f ca="1">IFERROR(_xll.qlSmileSectionVolatility($X59,$N59+BO$4%%)-$H59,BP59)</f>
        <v>0</v>
      </c>
      <c r="BP59" s="328">
        <f ca="1">IFERROR(_xll.qlSmileSectionVolatility($X59,$N59+BP$4%%)-$H59,BQ59)</f>
        <v>0</v>
      </c>
      <c r="BQ59" s="336">
        <f ca="1">IFERROR(_xll.qlSmileSectionVolatility($X59,$N59+BQ$4%%)-$H59,BR59)</f>
        <v>0</v>
      </c>
      <c r="BR59" s="296">
        <v>0</v>
      </c>
      <c r="BS59" s="327">
        <f ca="1">IFERROR(_xll.qlSmileSectionVolatility($X59,$N59+BS$4%%)-$H59,BR59)</f>
        <v>0</v>
      </c>
      <c r="BT59" s="328">
        <f ca="1">IFERROR(_xll.qlSmileSectionVolatility($X59,$N59+BT$4%%)-$H59,AG59)</f>
        <v>0</v>
      </c>
      <c r="BU59" s="328">
        <f ca="1">IFERROR(_xll.qlSmileSectionVolatility($X59,$N59+BU$4%%)-$H59,BT59)</f>
        <v>0</v>
      </c>
      <c r="BV59" s="328">
        <f ca="1">IFERROR(_xll.qlSmileSectionVolatility($X59,$N59+BV$4%%)-$H59,AI59)</f>
        <v>0</v>
      </c>
      <c r="BW59" s="328">
        <f ca="1">IFERROR(_xll.qlSmileSectionVolatility($X59,$N59+BW$4%%)-$H59,BV59)</f>
        <v>0</v>
      </c>
      <c r="BX59" s="328">
        <f ca="1">IFERROR(_xll.qlSmileSectionVolatility($X59,$N59+BX$4%%)-$H59,AK59)</f>
        <v>0</v>
      </c>
      <c r="BY59" s="328">
        <f ca="1">IFERROR(_xll.qlSmileSectionVolatility($X59,$N59+BY$4%%)-$H59,BX59)</f>
        <v>0</v>
      </c>
      <c r="BZ59" s="328">
        <f ca="1">IFERROR(_xll.qlSmileSectionVolatility($X59,$N59+BZ$4%%)-$H59,AM59)</f>
        <v>0</v>
      </c>
      <c r="CA59" s="328">
        <f ca="1">IFERROR(_xll.qlSmileSectionVolatility($X59,$N59+CA$4%%)-$H59,BZ59)</f>
        <v>0</v>
      </c>
      <c r="CB59" s="328">
        <f ca="1">IFERROR(_xll.qlSmileSectionVolatility($X59,$N59+CB$4%%)-$H59,AO59)</f>
        <v>0</v>
      </c>
      <c r="CC59" s="328">
        <f ca="1">IFERROR(_xll.qlSmileSectionVolatility($X59,$N59+CC$4%%)-$H59,CB59)</f>
        <v>0</v>
      </c>
      <c r="CD59" s="328">
        <f ca="1">IFERROR(_xll.qlSmileSectionVolatility($X59,$N59+CD$4%%)-$H59,AQ59)</f>
        <v>0</v>
      </c>
      <c r="CE59" s="328">
        <f ca="1">IFERROR(_xll.qlSmileSectionVolatility($X59,$N59+CE$4%%)-$H59,CD59)</f>
        <v>0</v>
      </c>
      <c r="CF59" s="328">
        <f ca="1">IFERROR(_xll.qlSmileSectionVolatility($X59,$N59+CF$4%%)-$H59,AS59)</f>
        <v>0</v>
      </c>
      <c r="CG59" s="328">
        <f ca="1">IFERROR(_xll.qlSmileSectionVolatility($X59,$N59+CG$4%%)-$H59,CF59)</f>
        <v>0</v>
      </c>
      <c r="CH59" s="328">
        <f ca="1">IFERROR(_xll.qlSmileSectionVolatility($X59,$N59+CH$4%%)-$H59,AU59)</f>
        <v>0</v>
      </c>
      <c r="CI59" s="328">
        <f ca="1">IFERROR(_xll.qlSmileSectionVolatility($X59,$N59+CI$4%%)-$H59,CH59)</f>
        <v>0</v>
      </c>
      <c r="CJ59" s="328">
        <f ca="1">IFERROR(_xll.qlSmileSectionVolatility($X59,$N59+CJ$4%%)-$H59,AW59)</f>
        <v>0</v>
      </c>
      <c r="CK59" s="328">
        <f ca="1">IFERROR(_xll.qlSmileSectionVolatility($X59,$N59+CK$4%%)-$H59,CJ59)</f>
        <v>0</v>
      </c>
      <c r="CL59" s="328">
        <f ca="1">IFERROR(_xll.qlSmileSectionVolatility($X59,$N59+CL$4%%)-$H59,AY59)</f>
        <v>0</v>
      </c>
      <c r="CM59" s="328">
        <f ca="1">IFERROR(_xll.qlSmileSectionVolatility($X59,$N59+CM$4%%)-$H59,CL59)</f>
        <v>0</v>
      </c>
      <c r="CN59" s="328">
        <f ca="1">IFERROR(_xll.qlSmileSectionVolatility($X59,$N59+CN$4%%)-$H59,BA59)</f>
        <v>0</v>
      </c>
      <c r="CO59" s="328">
        <f ca="1">IFERROR(_xll.qlSmileSectionVolatility($X59,$N59+CO$4%%)-$H59,CN59)</f>
        <v>0</v>
      </c>
      <c r="CP59" s="328">
        <f ca="1">IFERROR(_xll.qlSmileSectionVolatility($X59,$N59+CP$4%%)-$H59,BC59)</f>
        <v>0</v>
      </c>
      <c r="CQ59" s="328">
        <f ca="1">IFERROR(_xll.qlSmileSectionVolatility($X59,$N59+CQ$4%%)-$H59,CP59)</f>
        <v>0</v>
      </c>
      <c r="CR59" s="328">
        <f ca="1">IFERROR(_xll.qlSmileSectionVolatility($X59,$N59+CR$4%%)-$H59,BE59)</f>
        <v>0</v>
      </c>
      <c r="CS59" s="328">
        <f ca="1">IFERROR(_xll.qlSmileSectionVolatility($X59,$N59+CS$4%%)-$H59,CR59)</f>
        <v>0</v>
      </c>
      <c r="CT59" s="328">
        <f ca="1">IFERROR(_xll.qlSmileSectionVolatility($X59,$N59+CT$4%%)-$H59,BG59)</f>
        <v>0</v>
      </c>
      <c r="CU59" s="328">
        <f ca="1">IFERROR(_xll.qlSmileSectionVolatility($X59,$N59+CU$4%%)-$H59,CT59)</f>
        <v>0</v>
      </c>
      <c r="CV59" s="328">
        <f ca="1">IFERROR(_xll.qlSmileSectionVolatility($X59,$N59+CV$4%%)-$H59,BI59)</f>
        <v>0</v>
      </c>
      <c r="CW59" s="328">
        <f ca="1">IFERROR(_xll.qlSmileSectionVolatility($X59,$N59+CW$4%%)-$H59,CV59)</f>
        <v>0</v>
      </c>
      <c r="CX59" s="328">
        <f ca="1">IFERROR(_xll.qlSmileSectionVolatility($X59,$N59+CX$4%%)-$H59,BK59)</f>
        <v>0</v>
      </c>
      <c r="CY59" s="328">
        <f ca="1">IFERROR(_xll.qlSmileSectionVolatility($X59,$N59+CY$4%%)-$H59,CX59)</f>
        <v>0</v>
      </c>
      <c r="CZ59" s="328">
        <f ca="1">IFERROR(_xll.qlSmileSectionVolatility($X59,$N59+CZ$4%%)-$H59,BM59)</f>
        <v>0</v>
      </c>
      <c r="DA59" s="328">
        <f ca="1">IFERROR(_xll.qlSmileSectionVolatility($X59,$N59+DA$4%%)-$H59,CZ59)</f>
        <v>0</v>
      </c>
      <c r="DB59" s="328">
        <f ca="1">IFERROR(_xll.qlSmileSectionVolatility($X59,$N59+DB$4%%)-$H59,BO59)</f>
        <v>0</v>
      </c>
      <c r="DC59" s="328">
        <f ca="1">IFERROR(_xll.qlSmileSectionVolatility($X59,$N59+DC$4%%)-$H59,DB59)</f>
        <v>0</v>
      </c>
      <c r="DD59" s="328">
        <f ca="1">IFERROR(_xll.qlSmileSectionVolatility($X59,$N59+DD$4%%)-$H59,BQ59)</f>
        <v>0</v>
      </c>
      <c r="DE59" s="336" t="e">
        <f ca="1">IFERROR(_xll.qlSmileSectionVolatility($X59,$N59+DE$4%%)-$H59,#REF!)</f>
        <v>#REF!</v>
      </c>
    </row>
    <row r="60" spans="2:109">
      <c r="B60" s="273" t="s">
        <v>47</v>
      </c>
      <c r="C60" s="274" t="s">
        <v>50</v>
      </c>
      <c r="D60" s="285" t="str">
        <f ca="1">IFERROR(VLOOKUP("EUR FWD PREM"&amp;D$4&amp;" "&amp;$B60&amp;$C60,SwaptionVolCalculation!$F:$AR,38,FALSE),"")</f>
        <v/>
      </c>
      <c r="E60" s="286" t="str">
        <f ca="1">IFERROR(VLOOKUP("EUR FWD PREM"&amp;E$4&amp;" "&amp;$B60&amp;$C60,SwaptionVolCalculation!$F:$AR,38,FALSE),"")</f>
        <v/>
      </c>
      <c r="F60" s="286" t="str">
        <f ca="1">IFERROR(VLOOKUP("EUR FWD PREM"&amp;F$4&amp;" "&amp;$B60&amp;$C60,SwaptionVolCalculation!$F:$AR,38,FALSE),"")</f>
        <v/>
      </c>
      <c r="G60" s="286" t="str">
        <f ca="1">IFERROR(VLOOKUP("EUR FWD PREM"&amp;G$4&amp;" "&amp;$B60&amp;$C60,SwaptionVolCalculation!$F:$AR,38,FALSE),"")</f>
        <v/>
      </c>
      <c r="H60" s="286" t="str">
        <f ca="1">IFERROR(VLOOKUP($B60&amp;$C60,SwaptionVolCalculation!$F:$AR,38,FALSE),"")</f>
        <v/>
      </c>
      <c r="I60" s="286" t="str">
        <f ca="1">IFERROR(VLOOKUP("EUR FWD PREM "&amp;I$4&amp;" "&amp;$B60&amp;$C60,SwaptionVolCalculation!$F:$AR,38,FALSE),"")</f>
        <v/>
      </c>
      <c r="J60" s="286" t="str">
        <f ca="1">IFERROR(VLOOKUP("EUR FWD PREM "&amp;J$4&amp;" "&amp;$B60&amp;$C60,SwaptionVolCalculation!$F:$AR,38,FALSE),"")</f>
        <v/>
      </c>
      <c r="K60" s="286" t="str">
        <f ca="1">IFERROR(VLOOKUP("EUR FWD PREM "&amp;K$4&amp;" "&amp;$B60&amp;$C60,SwaptionVolCalculation!$F:$AR,38,FALSE),"")</f>
        <v/>
      </c>
      <c r="L60" s="287" t="str">
        <f ca="1">IFERROR(VLOOKUP("EUR FWD PREM "&amp;L$4&amp;" "&amp;$B60&amp;$C60,SwaptionVolCalculation!$F:$AR,38,FALSE),"")</f>
        <v/>
      </c>
      <c r="M60" s="295">
        <f ca="1">IFERROR(VLOOKUP($B60&amp;$C60,SwaptionVolCalculation!$F:$AR,6,FALSE),"")</f>
        <v>47756</v>
      </c>
      <c r="N60" s="290" t="str">
        <f ca="1">IFERROR(VLOOKUP($B60&amp;$C60,SwaptionVolCalculation!$F:$AR,26,FALSE),"")</f>
        <v/>
      </c>
      <c r="O60" s="318">
        <v>7.2721357879276041E-2</v>
      </c>
      <c r="P60" s="319">
        <v>0.7</v>
      </c>
      <c r="Q60" s="320">
        <v>0.22958116279477012</v>
      </c>
      <c r="R60" s="320">
        <v>-0.4601378563807324</v>
      </c>
      <c r="S60" s="321" t="b">
        <v>0</v>
      </c>
      <c r="T60" s="321" t="b">
        <v>1</v>
      </c>
      <c r="U60" s="321" t="b">
        <v>0</v>
      </c>
      <c r="V60" s="321" t="b">
        <v>0</v>
      </c>
      <c r="W60" s="322">
        <v>0.01</v>
      </c>
      <c r="X60" s="331" t="e">
        <f t="array" aca="1" ref="X60" ca="1">_xll.qlSabrInterpolatedSmileSection(,M60,N60,shrinkTable(E$4:K$4,E60:K60,TRUE)%%,TRUE,H60,shrinkTable(E$4:K$4,E60:K60,FALSE)-H60,O60,P60,Q60,R60,S60,T60,U60,V60,,,,,W60,TRUE)</f>
        <v>#VALUE!</v>
      </c>
      <c r="Y60" s="332" t="e">
        <f ca="1">_xll.qlSabrInterpolatedSmileSectionAlpha(X60)</f>
        <v>#VALUE!</v>
      </c>
      <c r="Z60" s="332" t="e">
        <f ca="1">_xll.qlSabrInterpolatedSmileSectionBeta(X60)</f>
        <v>#VALUE!</v>
      </c>
      <c r="AA60" s="332" t="e">
        <f ca="1">_xll.qlSabrInterpolatedSmileSectionNu(X60)</f>
        <v>#VALUE!</v>
      </c>
      <c r="AB60" s="332" t="e">
        <f ca="1">_xll.qlSabrInterpolatedSmileSectionRho(X60)</f>
        <v>#VALUE!</v>
      </c>
      <c r="AC60" s="333" t="e">
        <f ca="1">_xll.qlSabrInterpolatedSmileSectionError(X60)</f>
        <v>#VALUE!</v>
      </c>
      <c r="AD60" s="334" t="e">
        <f ca="1">_xll.qlSabrInterpolatedSmileSectionMaxError(X60)</f>
        <v>#VALUE!</v>
      </c>
      <c r="AE60" s="331">
        <f ca="1">IFERROR(_xll.qlSmileSectionVolatility($X60,$N60+AE$4%%)-$H60,BO60)</f>
        <v>0</v>
      </c>
      <c r="AF60" s="332">
        <f ca="1">IFERROR(_xll.qlSmileSectionVolatility($X60,$N60+AF$4%%)-$H60,AG60)</f>
        <v>0</v>
      </c>
      <c r="AG60" s="332">
        <f ca="1">IFERROR(_xll.qlSmileSectionVolatility($X60,$N60+AG$4%%)-$H60,AH60)</f>
        <v>0</v>
      </c>
      <c r="AH60" s="332">
        <f ca="1">IFERROR(_xll.qlSmileSectionVolatility($X60,$N60+AH$4%%)-$H60,AI60)</f>
        <v>0</v>
      </c>
      <c r="AI60" s="332">
        <f ca="1">IFERROR(_xll.qlSmileSectionVolatility($X60,$N60+AI$4%%)-$H60,AJ60)</f>
        <v>0</v>
      </c>
      <c r="AJ60" s="332">
        <f ca="1">IFERROR(_xll.qlSmileSectionVolatility($X60,$N60+AJ$4%%)-$H60,AK60)</f>
        <v>0</v>
      </c>
      <c r="AK60" s="332">
        <f ca="1">IFERROR(_xll.qlSmileSectionVolatility($X60,$N60+AK$4%%)-$H60,AL60)</f>
        <v>0</v>
      </c>
      <c r="AL60" s="332">
        <f ca="1">IFERROR(_xll.qlSmileSectionVolatility($X60,$N60+AL$4%%)-$H60,AM60)</f>
        <v>0</v>
      </c>
      <c r="AM60" s="332">
        <f ca="1">IFERROR(_xll.qlSmileSectionVolatility($X60,$N60+AM$4%%)-$H60,AN60)</f>
        <v>0</v>
      </c>
      <c r="AN60" s="332">
        <f ca="1">IFERROR(_xll.qlSmileSectionVolatility($X60,$N60+AN$4%%)-$H60,AO60)</f>
        <v>0</v>
      </c>
      <c r="AO60" s="332">
        <f ca="1">IFERROR(_xll.qlSmileSectionVolatility($X60,$N60+AO$4%%)-$H60,AP60)</f>
        <v>0</v>
      </c>
      <c r="AP60" s="332">
        <f ca="1">IFERROR(_xll.qlSmileSectionVolatility($X60,$N60+AP$4%%)-$H60,AQ60)</f>
        <v>0</v>
      </c>
      <c r="AQ60" s="332">
        <f ca="1">IFERROR(_xll.qlSmileSectionVolatility($X60,$N60+AQ$4%%)-$H60,AR60)</f>
        <v>0</v>
      </c>
      <c r="AR60" s="332">
        <f ca="1">IFERROR(_xll.qlSmileSectionVolatility($X60,$N60+AR$4%%)-$H60,AS60)</f>
        <v>0</v>
      </c>
      <c r="AS60" s="332">
        <f ca="1">IFERROR(_xll.qlSmileSectionVolatility($X60,$N60+AS$4%%)-$H60,AT60)</f>
        <v>0</v>
      </c>
      <c r="AT60" s="332">
        <f ca="1">IFERROR(_xll.qlSmileSectionVolatility($X60,$N60+AT$4%%)-$H60,AU60)</f>
        <v>0</v>
      </c>
      <c r="AU60" s="332">
        <f ca="1">IFERROR(_xll.qlSmileSectionVolatility($X60,$N60+AU$4%%)-$H60,AV60)</f>
        <v>0</v>
      </c>
      <c r="AV60" s="332">
        <f ca="1">IFERROR(_xll.qlSmileSectionVolatility($X60,$N60+AV$4%%)-$H60,AW60)</f>
        <v>0</v>
      </c>
      <c r="AW60" s="332">
        <f ca="1">IFERROR(_xll.qlSmileSectionVolatility($X60,$N60+AW$4%%)-$H60,AX60)</f>
        <v>0</v>
      </c>
      <c r="AX60" s="332">
        <f ca="1">IFERROR(_xll.qlSmileSectionVolatility($X60,$N60+AX$4%%)-$H60,AY60)</f>
        <v>0</v>
      </c>
      <c r="AY60" s="332">
        <f ca="1">IFERROR(_xll.qlSmileSectionVolatility($X60,$N60+AY$4%%)-$H60,AZ60)</f>
        <v>0</v>
      </c>
      <c r="AZ60" s="332">
        <f ca="1">IFERROR(_xll.qlSmileSectionVolatility($X60,$N60+AZ$4%%)-$H60,BA60)</f>
        <v>0</v>
      </c>
      <c r="BA60" s="332">
        <f ca="1">IFERROR(_xll.qlSmileSectionVolatility($X60,$N60+BA$4%%)-$H60,BB60)</f>
        <v>0</v>
      </c>
      <c r="BB60" s="332">
        <f ca="1">IFERROR(_xll.qlSmileSectionVolatility($X60,$N60+BB$4%%)-$H60,BC60)</f>
        <v>0</v>
      </c>
      <c r="BC60" s="332">
        <f ca="1">IFERROR(_xll.qlSmileSectionVolatility($X60,$N60+BC$4%%)-$H60,BD60)</f>
        <v>0</v>
      </c>
      <c r="BD60" s="332">
        <f ca="1">IFERROR(_xll.qlSmileSectionVolatility($X60,$N60+BD$4%%)-$H60,BE60)</f>
        <v>0</v>
      </c>
      <c r="BE60" s="332">
        <f ca="1">IFERROR(_xll.qlSmileSectionVolatility($X60,$N60+BE$4%%)-$H60,BF60)</f>
        <v>0</v>
      </c>
      <c r="BF60" s="332">
        <f ca="1">IFERROR(_xll.qlSmileSectionVolatility($X60,$N60+BF$4%%)-$H60,BG60)</f>
        <v>0</v>
      </c>
      <c r="BG60" s="332">
        <f ca="1">IFERROR(_xll.qlSmileSectionVolatility($X60,$N60+BG$4%%)-$H60,BH60)</f>
        <v>0</v>
      </c>
      <c r="BH60" s="332">
        <f ca="1">IFERROR(_xll.qlSmileSectionVolatility($X60,$N60+BH$4%%)-$H60,BI60)</f>
        <v>0</v>
      </c>
      <c r="BI60" s="332">
        <f ca="1">IFERROR(_xll.qlSmileSectionVolatility($X60,$N60+BI$4%%)-$H60,BJ60)</f>
        <v>0</v>
      </c>
      <c r="BJ60" s="332">
        <f ca="1">IFERROR(_xll.qlSmileSectionVolatility($X60,$N60+BJ$4%%)-$H60,BK60)</f>
        <v>0</v>
      </c>
      <c r="BK60" s="332">
        <f ca="1">IFERROR(_xll.qlSmileSectionVolatility($X60,$N60+BK$4%%)-$H60,BL60)</f>
        <v>0</v>
      </c>
      <c r="BL60" s="332">
        <f ca="1">IFERROR(_xll.qlSmileSectionVolatility($X60,$N60+BL$4%%)-$H60,BM60)</f>
        <v>0</v>
      </c>
      <c r="BM60" s="332">
        <f ca="1">IFERROR(_xll.qlSmileSectionVolatility($X60,$N60+BM$4%%)-$H60,BN60)</f>
        <v>0</v>
      </c>
      <c r="BN60" s="332">
        <f ca="1">IFERROR(_xll.qlSmileSectionVolatility($X60,$N60+BN$4%%)-$H60,BO60)</f>
        <v>0</v>
      </c>
      <c r="BO60" s="332">
        <f ca="1">IFERROR(_xll.qlSmileSectionVolatility($X60,$N60+BO$4%%)-$H60,BP60)</f>
        <v>0</v>
      </c>
      <c r="BP60" s="332">
        <f ca="1">IFERROR(_xll.qlSmileSectionVolatility($X60,$N60+BP$4%%)-$H60,BQ60)</f>
        <v>0</v>
      </c>
      <c r="BQ60" s="337">
        <f ca="1">IFERROR(_xll.qlSmileSectionVolatility($X60,$N60+BQ$4%%)-$H60,BR60)</f>
        <v>0</v>
      </c>
      <c r="BR60" s="320">
        <v>0</v>
      </c>
      <c r="BS60" s="331">
        <f ca="1">IFERROR(_xll.qlSmileSectionVolatility($X60,$N60+BS$4%%)-$H60,BR60)</f>
        <v>0</v>
      </c>
      <c r="BT60" s="332">
        <f ca="1">IFERROR(_xll.qlSmileSectionVolatility($X60,$N60+BT$4%%)-$H60,AG60)</f>
        <v>0</v>
      </c>
      <c r="BU60" s="332">
        <f ca="1">IFERROR(_xll.qlSmileSectionVolatility($X60,$N60+BU$4%%)-$H60,BT60)</f>
        <v>0</v>
      </c>
      <c r="BV60" s="332">
        <f ca="1">IFERROR(_xll.qlSmileSectionVolatility($X60,$N60+BV$4%%)-$H60,AI60)</f>
        <v>0</v>
      </c>
      <c r="BW60" s="332">
        <f ca="1">IFERROR(_xll.qlSmileSectionVolatility($X60,$N60+BW$4%%)-$H60,BV60)</f>
        <v>0</v>
      </c>
      <c r="BX60" s="332">
        <f ca="1">IFERROR(_xll.qlSmileSectionVolatility($X60,$N60+BX$4%%)-$H60,AK60)</f>
        <v>0</v>
      </c>
      <c r="BY60" s="332">
        <f ca="1">IFERROR(_xll.qlSmileSectionVolatility($X60,$N60+BY$4%%)-$H60,BX60)</f>
        <v>0</v>
      </c>
      <c r="BZ60" s="332">
        <f ca="1">IFERROR(_xll.qlSmileSectionVolatility($X60,$N60+BZ$4%%)-$H60,AM60)</f>
        <v>0</v>
      </c>
      <c r="CA60" s="332">
        <f ca="1">IFERROR(_xll.qlSmileSectionVolatility($X60,$N60+CA$4%%)-$H60,BZ60)</f>
        <v>0</v>
      </c>
      <c r="CB60" s="332">
        <f ca="1">IFERROR(_xll.qlSmileSectionVolatility($X60,$N60+CB$4%%)-$H60,AO60)</f>
        <v>0</v>
      </c>
      <c r="CC60" s="332">
        <f ca="1">IFERROR(_xll.qlSmileSectionVolatility($X60,$N60+CC$4%%)-$H60,CB60)</f>
        <v>0</v>
      </c>
      <c r="CD60" s="332">
        <f ca="1">IFERROR(_xll.qlSmileSectionVolatility($X60,$N60+CD$4%%)-$H60,AQ60)</f>
        <v>0</v>
      </c>
      <c r="CE60" s="332">
        <f ca="1">IFERROR(_xll.qlSmileSectionVolatility($X60,$N60+CE$4%%)-$H60,CD60)</f>
        <v>0</v>
      </c>
      <c r="CF60" s="332">
        <f ca="1">IFERROR(_xll.qlSmileSectionVolatility($X60,$N60+CF$4%%)-$H60,AS60)</f>
        <v>0</v>
      </c>
      <c r="CG60" s="332">
        <f ca="1">IFERROR(_xll.qlSmileSectionVolatility($X60,$N60+CG$4%%)-$H60,CF60)</f>
        <v>0</v>
      </c>
      <c r="CH60" s="332">
        <f ca="1">IFERROR(_xll.qlSmileSectionVolatility($X60,$N60+CH$4%%)-$H60,AU60)</f>
        <v>0</v>
      </c>
      <c r="CI60" s="332">
        <f ca="1">IFERROR(_xll.qlSmileSectionVolatility($X60,$N60+CI$4%%)-$H60,CH60)</f>
        <v>0</v>
      </c>
      <c r="CJ60" s="332">
        <f ca="1">IFERROR(_xll.qlSmileSectionVolatility($X60,$N60+CJ$4%%)-$H60,AW60)</f>
        <v>0</v>
      </c>
      <c r="CK60" s="332">
        <f ca="1">IFERROR(_xll.qlSmileSectionVolatility($X60,$N60+CK$4%%)-$H60,CJ60)</f>
        <v>0</v>
      </c>
      <c r="CL60" s="332">
        <f ca="1">IFERROR(_xll.qlSmileSectionVolatility($X60,$N60+CL$4%%)-$H60,AY60)</f>
        <v>0</v>
      </c>
      <c r="CM60" s="332">
        <f ca="1">IFERROR(_xll.qlSmileSectionVolatility($X60,$N60+CM$4%%)-$H60,CL60)</f>
        <v>0</v>
      </c>
      <c r="CN60" s="332">
        <f ca="1">IFERROR(_xll.qlSmileSectionVolatility($X60,$N60+CN$4%%)-$H60,BA60)</f>
        <v>0</v>
      </c>
      <c r="CO60" s="332">
        <f ca="1">IFERROR(_xll.qlSmileSectionVolatility($X60,$N60+CO$4%%)-$H60,CN60)</f>
        <v>0</v>
      </c>
      <c r="CP60" s="332">
        <f ca="1">IFERROR(_xll.qlSmileSectionVolatility($X60,$N60+CP$4%%)-$H60,BC60)</f>
        <v>0</v>
      </c>
      <c r="CQ60" s="332">
        <f ca="1">IFERROR(_xll.qlSmileSectionVolatility($X60,$N60+CQ$4%%)-$H60,CP60)</f>
        <v>0</v>
      </c>
      <c r="CR60" s="332">
        <f ca="1">IFERROR(_xll.qlSmileSectionVolatility($X60,$N60+CR$4%%)-$H60,BE60)</f>
        <v>0</v>
      </c>
      <c r="CS60" s="332">
        <f ca="1">IFERROR(_xll.qlSmileSectionVolatility($X60,$N60+CS$4%%)-$H60,CR60)</f>
        <v>0</v>
      </c>
      <c r="CT60" s="332">
        <f ca="1">IFERROR(_xll.qlSmileSectionVolatility($X60,$N60+CT$4%%)-$H60,BG60)</f>
        <v>0</v>
      </c>
      <c r="CU60" s="332">
        <f ca="1">IFERROR(_xll.qlSmileSectionVolatility($X60,$N60+CU$4%%)-$H60,CT60)</f>
        <v>0</v>
      </c>
      <c r="CV60" s="332">
        <f ca="1">IFERROR(_xll.qlSmileSectionVolatility($X60,$N60+CV$4%%)-$H60,BI60)</f>
        <v>0</v>
      </c>
      <c r="CW60" s="332">
        <f ca="1">IFERROR(_xll.qlSmileSectionVolatility($X60,$N60+CW$4%%)-$H60,CV60)</f>
        <v>0</v>
      </c>
      <c r="CX60" s="332">
        <f ca="1">IFERROR(_xll.qlSmileSectionVolatility($X60,$N60+CX$4%%)-$H60,BK60)</f>
        <v>0</v>
      </c>
      <c r="CY60" s="332">
        <f ca="1">IFERROR(_xll.qlSmileSectionVolatility($X60,$N60+CY$4%%)-$H60,CX60)</f>
        <v>0</v>
      </c>
      <c r="CZ60" s="332">
        <f ca="1">IFERROR(_xll.qlSmileSectionVolatility($X60,$N60+CZ$4%%)-$H60,BM60)</f>
        <v>0</v>
      </c>
      <c r="DA60" s="332">
        <f ca="1">IFERROR(_xll.qlSmileSectionVolatility($X60,$N60+DA$4%%)-$H60,CZ60)</f>
        <v>0</v>
      </c>
      <c r="DB60" s="332">
        <f ca="1">IFERROR(_xll.qlSmileSectionVolatility($X60,$N60+DB$4%%)-$H60,BO60)</f>
        <v>0</v>
      </c>
      <c r="DC60" s="332">
        <f ca="1">IFERROR(_xll.qlSmileSectionVolatility($X60,$N60+DC$4%%)-$H60,DB60)</f>
        <v>0</v>
      </c>
      <c r="DD60" s="332">
        <f ca="1">IFERROR(_xll.qlSmileSectionVolatility($X60,$N60+DD$4%%)-$H60,BQ60)</f>
        <v>0</v>
      </c>
      <c r="DE60" s="337" t="e">
        <f ca="1">IFERROR(_xll.qlSmileSectionVolatility($X60,$N60+DE$4%%)-$H60,#REF!)</f>
        <v>#REF!</v>
      </c>
    </row>
  </sheetData>
  <conditionalFormatting sqref="D5:L60">
    <cfRule type="cellIs" dxfId="0" priority="1" operator="greaterThan">
      <formula>0.01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B2:AK397"/>
  <sheetViews>
    <sheetView showGridLines="0" tabSelected="1" topLeftCell="A386" zoomScale="70" zoomScaleNormal="70" workbookViewId="0">
      <selection activeCell="D404" sqref="D404"/>
    </sheetView>
  </sheetViews>
  <sheetFormatPr defaultRowHeight="15"/>
  <cols>
    <col min="2" max="2" width="15.5703125" customWidth="1"/>
    <col min="3" max="3" width="12.7109375" customWidth="1"/>
    <col min="4" max="4" width="13" customWidth="1"/>
    <col min="5" max="5" width="13.28515625" customWidth="1"/>
    <col min="6" max="6" width="14.28515625" customWidth="1"/>
    <col min="7" max="7" width="13.5703125" customWidth="1"/>
    <col min="8" max="8" width="13.42578125" bestFit="1" customWidth="1"/>
    <col min="9" max="11" width="13" bestFit="1" customWidth="1"/>
    <col min="12" max="13" width="12.5703125" bestFit="1" customWidth="1"/>
    <col min="14" max="15" width="13" bestFit="1" customWidth="1"/>
    <col min="16" max="16" width="16.28515625" customWidth="1"/>
    <col min="17" max="17" width="13.28515625" customWidth="1"/>
    <col min="18" max="18" width="12.28515625" customWidth="1"/>
    <col min="19" max="19" width="14.5703125" customWidth="1"/>
    <col min="20" max="21" width="15.28515625" bestFit="1" customWidth="1"/>
    <col min="22" max="22" width="13.28515625" customWidth="1"/>
    <col min="23" max="23" width="18.42578125" customWidth="1"/>
    <col min="24" max="24" width="21.42578125" bestFit="1" customWidth="1"/>
    <col min="25" max="25" width="14.42578125" customWidth="1"/>
    <col min="26" max="26" width="17.28515625" bestFit="1" customWidth="1"/>
    <col min="27" max="27" width="10.85546875" customWidth="1"/>
    <col min="28" max="28" width="12.28515625" customWidth="1"/>
    <col min="30" max="30" width="12.140625" customWidth="1"/>
    <col min="31" max="31" width="10.7109375" bestFit="1" customWidth="1"/>
    <col min="32" max="32" width="11.140625" customWidth="1"/>
    <col min="33" max="33" width="11.7109375" customWidth="1"/>
    <col min="34" max="34" width="10.85546875" customWidth="1"/>
  </cols>
  <sheetData>
    <row r="2" spans="2:16">
      <c r="B2" s="358" t="s">
        <v>12206</v>
      </c>
    </row>
    <row r="4" spans="2:16">
      <c r="B4" s="367" t="s">
        <v>12116</v>
      </c>
      <c r="C4" s="361">
        <v>-0.5</v>
      </c>
      <c r="D4" s="361">
        <v>-0.25</v>
      </c>
      <c r="E4" s="362">
        <v>-0.125</v>
      </c>
      <c r="F4" s="361">
        <v>0</v>
      </c>
      <c r="G4" s="362">
        <v>0.125</v>
      </c>
      <c r="H4" s="361">
        <v>0.25</v>
      </c>
      <c r="I4" s="361">
        <v>0.5</v>
      </c>
      <c r="J4" s="361">
        <v>1</v>
      </c>
      <c r="K4" s="361">
        <v>1.5</v>
      </c>
      <c r="L4" s="361">
        <v>2</v>
      </c>
      <c r="M4" s="361">
        <v>3</v>
      </c>
      <c r="N4" s="361">
        <v>5</v>
      </c>
      <c r="O4" s="363">
        <v>10</v>
      </c>
    </row>
    <row r="5" spans="2:16">
      <c r="B5" s="364" t="s">
        <v>41</v>
      </c>
      <c r="C5" s="368" t="s">
        <v>11318</v>
      </c>
      <c r="D5" s="369" t="s">
        <v>11354</v>
      </c>
      <c r="E5" s="369" t="s">
        <v>11386</v>
      </c>
      <c r="F5" s="369" t="s">
        <v>11420</v>
      </c>
      <c r="G5" s="369" t="s">
        <v>11453</v>
      </c>
      <c r="H5" s="369" t="s">
        <v>11485</v>
      </c>
      <c r="I5" s="369" t="s">
        <v>11517</v>
      </c>
      <c r="J5" s="369" t="s">
        <v>11554</v>
      </c>
      <c r="K5" s="369" t="s">
        <v>11588</v>
      </c>
      <c r="L5" s="369" t="s">
        <v>11621</v>
      </c>
      <c r="M5" s="369" t="s">
        <v>11653</v>
      </c>
      <c r="N5" s="369" t="s">
        <v>11685</v>
      </c>
      <c r="O5" s="370" t="s">
        <v>11718</v>
      </c>
      <c r="P5" s="360"/>
    </row>
    <row r="6" spans="2:16">
      <c r="B6" s="365" t="s">
        <v>146</v>
      </c>
      <c r="C6" s="371" t="s">
        <v>11321</v>
      </c>
      <c r="D6" s="372" t="s">
        <v>11356</v>
      </c>
      <c r="E6" s="372" t="s">
        <v>11389</v>
      </c>
      <c r="F6" s="372" t="s">
        <v>11422</v>
      </c>
      <c r="G6" s="372" t="s">
        <v>11455</v>
      </c>
      <c r="H6" s="372" t="s">
        <v>11487</v>
      </c>
      <c r="I6" s="372" t="s">
        <v>11519</v>
      </c>
      <c r="J6" s="372" t="s">
        <v>11557</v>
      </c>
      <c r="K6" s="372" t="s">
        <v>11591</v>
      </c>
      <c r="L6" s="372" t="s">
        <v>11623</v>
      </c>
      <c r="M6" s="372" t="s">
        <v>11655</v>
      </c>
      <c r="N6" s="372" t="s">
        <v>11687</v>
      </c>
      <c r="O6" s="373" t="s">
        <v>11720</v>
      </c>
      <c r="P6" s="360"/>
    </row>
    <row r="7" spans="2:16">
      <c r="B7" s="365" t="s">
        <v>42</v>
      </c>
      <c r="C7" s="380" t="s">
        <v>11324</v>
      </c>
      <c r="D7" s="381" t="s">
        <v>11358</v>
      </c>
      <c r="E7" s="381" t="s">
        <v>11391</v>
      </c>
      <c r="F7" s="381" t="s">
        <v>11424</v>
      </c>
      <c r="G7" s="381" t="s">
        <v>11457</v>
      </c>
      <c r="H7" s="381" t="s">
        <v>11489</v>
      </c>
      <c r="I7" s="381" t="s">
        <v>11522</v>
      </c>
      <c r="J7" s="381" t="s">
        <v>11559</v>
      </c>
      <c r="K7" s="381" t="s">
        <v>11593</v>
      </c>
      <c r="L7" s="381" t="s">
        <v>11625</v>
      </c>
      <c r="M7" s="381" t="s">
        <v>11657</v>
      </c>
      <c r="N7" s="381" t="s">
        <v>11690</v>
      </c>
      <c r="O7" s="382" t="s">
        <v>11722</v>
      </c>
      <c r="P7" s="360"/>
    </row>
    <row r="8" spans="2:16">
      <c r="B8" s="364" t="s">
        <v>43</v>
      </c>
      <c r="C8" s="374" t="s">
        <v>11326</v>
      </c>
      <c r="D8" s="375" t="s">
        <v>11360</v>
      </c>
      <c r="E8" s="375" t="s">
        <v>11393</v>
      </c>
      <c r="F8" s="375" t="s">
        <v>11426</v>
      </c>
      <c r="G8" s="375" t="s">
        <v>11459</v>
      </c>
      <c r="H8" s="375" t="s">
        <v>11491</v>
      </c>
      <c r="I8" s="375" t="s">
        <v>11524</v>
      </c>
      <c r="J8" s="375" t="s">
        <v>11561</v>
      </c>
      <c r="K8" s="375" t="s">
        <v>11595</v>
      </c>
      <c r="L8" s="375" t="s">
        <v>11627</v>
      </c>
      <c r="M8" s="375" t="s">
        <v>11659</v>
      </c>
      <c r="N8" s="375" t="s">
        <v>11692</v>
      </c>
      <c r="O8" s="376" t="s">
        <v>11724</v>
      </c>
      <c r="P8" s="360"/>
    </row>
    <row r="9" spans="2:16">
      <c r="B9" s="365" t="s">
        <v>152</v>
      </c>
      <c r="C9" s="374" t="s">
        <v>11329</v>
      </c>
      <c r="D9" s="375" t="s">
        <v>11362</v>
      </c>
      <c r="E9" s="375" t="s">
        <v>11395</v>
      </c>
      <c r="F9" s="375" t="s">
        <v>11428</v>
      </c>
      <c r="G9" s="375" t="s">
        <v>11461</v>
      </c>
      <c r="H9" s="375" t="s">
        <v>11493</v>
      </c>
      <c r="I9" s="375" t="s">
        <v>11526</v>
      </c>
      <c r="J9" s="375" t="s">
        <v>11563</v>
      </c>
      <c r="K9" s="375" t="s">
        <v>11597</v>
      </c>
      <c r="L9" s="375" t="s">
        <v>11629</v>
      </c>
      <c r="M9" s="375" t="s">
        <v>11661</v>
      </c>
      <c r="N9" s="375" t="s">
        <v>11694</v>
      </c>
      <c r="O9" s="376" t="s">
        <v>11726</v>
      </c>
      <c r="P9" s="360"/>
    </row>
    <row r="10" spans="2:16">
      <c r="B10" s="365" t="s">
        <v>44</v>
      </c>
      <c r="C10" s="374" t="s">
        <v>11331</v>
      </c>
      <c r="D10" s="375" t="s">
        <v>11364</v>
      </c>
      <c r="E10" s="375" t="s">
        <v>11397</v>
      </c>
      <c r="F10" s="375" t="s">
        <v>11430</v>
      </c>
      <c r="G10" s="375" t="s">
        <v>11463</v>
      </c>
      <c r="H10" s="375" t="s">
        <v>11495</v>
      </c>
      <c r="I10" s="375" t="s">
        <v>11528</v>
      </c>
      <c r="J10" s="375" t="s">
        <v>11565</v>
      </c>
      <c r="K10" s="375" t="s">
        <v>11599</v>
      </c>
      <c r="L10" s="375" t="s">
        <v>11631</v>
      </c>
      <c r="M10" s="375" t="s">
        <v>11663</v>
      </c>
      <c r="N10" s="375" t="s">
        <v>11696</v>
      </c>
      <c r="O10" s="376" t="s">
        <v>11728</v>
      </c>
      <c r="P10" s="360"/>
    </row>
    <row r="11" spans="2:16">
      <c r="B11" s="365" t="s">
        <v>155</v>
      </c>
      <c r="C11" s="374" t="s">
        <v>11333</v>
      </c>
      <c r="D11" s="375" t="s">
        <v>11366</v>
      </c>
      <c r="E11" s="375" t="s">
        <v>11399</v>
      </c>
      <c r="F11" s="375" t="s">
        <v>11432</v>
      </c>
      <c r="G11" s="375" t="s">
        <v>11465</v>
      </c>
      <c r="H11" s="375" t="s">
        <v>11497</v>
      </c>
      <c r="I11" s="375" t="s">
        <v>11530</v>
      </c>
      <c r="J11" s="375" t="s">
        <v>11567</v>
      </c>
      <c r="K11" s="375" t="s">
        <v>11601</v>
      </c>
      <c r="L11" s="375" t="s">
        <v>11633</v>
      </c>
      <c r="M11" s="375" t="s">
        <v>11665</v>
      </c>
      <c r="N11" s="375" t="s">
        <v>11698</v>
      </c>
      <c r="O11" s="376" t="s">
        <v>11730</v>
      </c>
      <c r="P11" s="360"/>
    </row>
    <row r="12" spans="2:16">
      <c r="B12" s="365" t="s">
        <v>45</v>
      </c>
      <c r="C12" s="374" t="s">
        <v>11335</v>
      </c>
      <c r="D12" s="375" t="s">
        <v>11368</v>
      </c>
      <c r="E12" s="375" t="s">
        <v>11401</v>
      </c>
      <c r="F12" s="375" t="s">
        <v>11434</v>
      </c>
      <c r="G12" s="375" t="s">
        <v>11467</v>
      </c>
      <c r="H12" s="375" t="s">
        <v>11499</v>
      </c>
      <c r="I12" s="375" t="s">
        <v>11532</v>
      </c>
      <c r="J12" s="375" t="s">
        <v>11569</v>
      </c>
      <c r="K12" s="375" t="s">
        <v>11603</v>
      </c>
      <c r="L12" s="375" t="s">
        <v>11635</v>
      </c>
      <c r="M12" s="375" t="s">
        <v>11667</v>
      </c>
      <c r="N12" s="375" t="s">
        <v>11700</v>
      </c>
      <c r="O12" s="376" t="s">
        <v>11732</v>
      </c>
      <c r="P12" s="360"/>
    </row>
    <row r="13" spans="2:16">
      <c r="B13" s="365" t="s">
        <v>156</v>
      </c>
      <c r="C13" s="374" t="s">
        <v>11337</v>
      </c>
      <c r="D13" s="375" t="s">
        <v>11370</v>
      </c>
      <c r="E13" s="375" t="s">
        <v>11403</v>
      </c>
      <c r="F13" s="375" t="s">
        <v>11436</v>
      </c>
      <c r="G13" s="375" t="s">
        <v>11469</v>
      </c>
      <c r="H13" s="375" t="s">
        <v>11501</v>
      </c>
      <c r="I13" s="375" t="s">
        <v>11534</v>
      </c>
      <c r="J13" s="375" t="s">
        <v>11571</v>
      </c>
      <c r="K13" s="375" t="s">
        <v>11605</v>
      </c>
      <c r="L13" s="375" t="s">
        <v>11637</v>
      </c>
      <c r="M13" s="375" t="s">
        <v>11669</v>
      </c>
      <c r="N13" s="375" t="s">
        <v>11702</v>
      </c>
      <c r="O13" s="376" t="s">
        <v>11734</v>
      </c>
      <c r="P13" s="360"/>
    </row>
    <row r="14" spans="2:16">
      <c r="B14" s="365" t="s">
        <v>157</v>
      </c>
      <c r="C14" s="374" t="s">
        <v>11339</v>
      </c>
      <c r="D14" s="375" t="s">
        <v>11372</v>
      </c>
      <c r="E14" s="375" t="s">
        <v>11405</v>
      </c>
      <c r="F14" s="375" t="s">
        <v>11438</v>
      </c>
      <c r="G14" s="375" t="s">
        <v>11471</v>
      </c>
      <c r="H14" s="375" t="s">
        <v>11503</v>
      </c>
      <c r="I14" s="375" t="s">
        <v>11536</v>
      </c>
      <c r="J14" s="375" t="s">
        <v>11573</v>
      </c>
      <c r="K14" s="375" t="s">
        <v>11607</v>
      </c>
      <c r="L14" s="375" t="s">
        <v>11639</v>
      </c>
      <c r="M14" s="375" t="s">
        <v>11671</v>
      </c>
      <c r="N14" s="375" t="s">
        <v>11704</v>
      </c>
      <c r="O14" s="376" t="s">
        <v>11736</v>
      </c>
      <c r="P14" s="360"/>
    </row>
    <row r="15" spans="2:16">
      <c r="B15" s="365" t="s">
        <v>46</v>
      </c>
      <c r="C15" s="374" t="s">
        <v>11341</v>
      </c>
      <c r="D15" s="375" t="s">
        <v>11374</v>
      </c>
      <c r="E15" s="375" t="s">
        <v>11407</v>
      </c>
      <c r="F15" s="375" t="s">
        <v>11440</v>
      </c>
      <c r="G15" s="375" t="s">
        <v>11473</v>
      </c>
      <c r="H15" s="375" t="s">
        <v>11505</v>
      </c>
      <c r="I15" s="375" t="s">
        <v>11539</v>
      </c>
      <c r="J15" s="375" t="s">
        <v>11575</v>
      </c>
      <c r="K15" s="375" t="s">
        <v>11609</v>
      </c>
      <c r="L15" s="375" t="s">
        <v>11641</v>
      </c>
      <c r="M15" s="375" t="s">
        <v>11673</v>
      </c>
      <c r="N15" s="375" t="s">
        <v>11706</v>
      </c>
      <c r="O15" s="376" t="s">
        <v>11738</v>
      </c>
      <c r="P15" s="360"/>
    </row>
    <row r="16" spans="2:16">
      <c r="B16" s="365" t="s">
        <v>161</v>
      </c>
      <c r="C16" s="374" t="s">
        <v>11343</v>
      </c>
      <c r="D16" s="375" t="s">
        <v>11376</v>
      </c>
      <c r="E16" s="375" t="s">
        <v>11409</v>
      </c>
      <c r="F16" s="375" t="s">
        <v>11442</v>
      </c>
      <c r="G16" s="375" t="s">
        <v>11475</v>
      </c>
      <c r="H16" s="375" t="s">
        <v>11507</v>
      </c>
      <c r="I16" s="375" t="s">
        <v>11541</v>
      </c>
      <c r="J16" s="375" t="s">
        <v>11577</v>
      </c>
      <c r="K16" s="375" t="s">
        <v>11611</v>
      </c>
      <c r="L16" s="375" t="s">
        <v>11643</v>
      </c>
      <c r="M16" s="375" t="s">
        <v>11675</v>
      </c>
      <c r="N16" s="375" t="s">
        <v>11708</v>
      </c>
      <c r="O16" s="376" t="s">
        <v>11740</v>
      </c>
      <c r="P16" s="360"/>
    </row>
    <row r="17" spans="2:17">
      <c r="B17" s="365" t="s">
        <v>47</v>
      </c>
      <c r="C17" s="374" t="s">
        <v>11345</v>
      </c>
      <c r="D17" s="375" t="s">
        <v>11378</v>
      </c>
      <c r="E17" s="375" t="s">
        <v>11411</v>
      </c>
      <c r="F17" s="375" t="s">
        <v>11444</v>
      </c>
      <c r="G17" s="375" t="s">
        <v>11477</v>
      </c>
      <c r="H17" s="375" t="s">
        <v>11509</v>
      </c>
      <c r="I17" s="375" t="s">
        <v>11543</v>
      </c>
      <c r="J17" s="375" t="s">
        <v>11579</v>
      </c>
      <c r="K17" s="375" t="s">
        <v>11613</v>
      </c>
      <c r="L17" s="375" t="s">
        <v>11645</v>
      </c>
      <c r="M17" s="375" t="s">
        <v>11677</v>
      </c>
      <c r="N17" s="375" t="s">
        <v>11710</v>
      </c>
      <c r="O17" s="376" t="s">
        <v>11742</v>
      </c>
      <c r="P17" s="360"/>
    </row>
    <row r="18" spans="2:17">
      <c r="B18" s="365" t="s">
        <v>48</v>
      </c>
      <c r="C18" s="374" t="s">
        <v>11347</v>
      </c>
      <c r="D18" s="375" t="s">
        <v>11380</v>
      </c>
      <c r="E18" s="375" t="s">
        <v>11414</v>
      </c>
      <c r="F18" s="375" t="s">
        <v>11446</v>
      </c>
      <c r="G18" s="375" t="s">
        <v>11479</v>
      </c>
      <c r="H18" s="375" t="s">
        <v>11511</v>
      </c>
      <c r="I18" s="375" t="s">
        <v>11546</v>
      </c>
      <c r="J18" s="375" t="s">
        <v>11582</v>
      </c>
      <c r="K18" s="375" t="s">
        <v>11615</v>
      </c>
      <c r="L18" s="375" t="s">
        <v>11647</v>
      </c>
      <c r="M18" s="375" t="s">
        <v>11679</v>
      </c>
      <c r="N18" s="375" t="s">
        <v>11712</v>
      </c>
      <c r="O18" s="376" t="s">
        <v>11744</v>
      </c>
      <c r="P18" s="360"/>
    </row>
    <row r="19" spans="2:17">
      <c r="B19" s="365" t="s">
        <v>49</v>
      </c>
      <c r="C19" s="374" t="s">
        <v>11349</v>
      </c>
      <c r="D19" s="375" t="s">
        <v>11382</v>
      </c>
      <c r="E19" s="375" t="s">
        <v>11416</v>
      </c>
      <c r="F19" s="375" t="s">
        <v>11448</v>
      </c>
      <c r="G19" s="375" t="s">
        <v>11481</v>
      </c>
      <c r="H19" s="375" t="s">
        <v>11513</v>
      </c>
      <c r="I19" s="375" t="s">
        <v>11549</v>
      </c>
      <c r="J19" s="375" t="s">
        <v>11584</v>
      </c>
      <c r="K19" s="375" t="s">
        <v>11617</v>
      </c>
      <c r="L19" s="375" t="s">
        <v>11649</v>
      </c>
      <c r="M19" s="375" t="s">
        <v>11681</v>
      </c>
      <c r="N19" s="375" t="s">
        <v>11714</v>
      </c>
      <c r="O19" s="376" t="s">
        <v>11746</v>
      </c>
      <c r="P19" s="360"/>
    </row>
    <row r="20" spans="2:17">
      <c r="B20" s="366" t="s">
        <v>50</v>
      </c>
      <c r="C20" s="377" t="s">
        <v>11351</v>
      </c>
      <c r="D20" s="378" t="s">
        <v>11384</v>
      </c>
      <c r="E20" s="378" t="s">
        <v>11418</v>
      </c>
      <c r="F20" s="378" t="s">
        <v>11450</v>
      </c>
      <c r="G20" s="378" t="s">
        <v>11483</v>
      </c>
      <c r="H20" s="378" t="s">
        <v>11515</v>
      </c>
      <c r="I20" s="378" t="s">
        <v>11552</v>
      </c>
      <c r="J20" s="378" t="s">
        <v>11586</v>
      </c>
      <c r="K20" s="378" t="s">
        <v>11619</v>
      </c>
      <c r="L20" s="378" t="s">
        <v>11651</v>
      </c>
      <c r="M20" s="378" t="s">
        <v>11683</v>
      </c>
      <c r="N20" s="378" t="s">
        <v>11716</v>
      </c>
      <c r="O20" s="379" t="s">
        <v>11748</v>
      </c>
      <c r="P20" s="360"/>
    </row>
    <row r="23" spans="2:17">
      <c r="B23" s="383" t="s">
        <v>12117</v>
      </c>
    </row>
    <row r="25" spans="2:17">
      <c r="B25" s="552" t="s">
        <v>12116</v>
      </c>
      <c r="C25" s="499"/>
      <c r="D25" s="483"/>
      <c r="E25" s="361">
        <v>-0.5</v>
      </c>
      <c r="F25" s="361">
        <v>-0.25</v>
      </c>
      <c r="G25" s="362">
        <v>-0.125</v>
      </c>
      <c r="H25" s="361">
        <v>0</v>
      </c>
      <c r="I25" s="362">
        <v>0.125</v>
      </c>
      <c r="J25" s="361">
        <v>0.25</v>
      </c>
      <c r="K25" s="361">
        <v>0.5</v>
      </c>
      <c r="L25" s="361">
        <v>1</v>
      </c>
      <c r="M25" s="361">
        <v>1.5</v>
      </c>
      <c r="N25" s="361">
        <v>2</v>
      </c>
      <c r="O25" s="361">
        <v>3</v>
      </c>
      <c r="P25" s="361">
        <v>5</v>
      </c>
      <c r="Q25" s="363">
        <v>10</v>
      </c>
    </row>
    <row r="26" spans="2:17">
      <c r="B26" s="553" t="s">
        <v>41</v>
      </c>
      <c r="C26" s="307"/>
      <c r="D26" s="545"/>
      <c r="E26" s="384">
        <f ca="1">VLOOKUP(C5,CapVols!$Z:$AE,4,FALSE)</f>
        <v>32.1</v>
      </c>
      <c r="F26" s="385">
        <f ca="1">VLOOKUP(D5,CapVols!$Z:$AE,4,FALSE)</f>
        <v>22.4</v>
      </c>
      <c r="G26" s="385">
        <f ca="1">VLOOKUP(E5,CapVols!$Z:$AE,4,FALSE)</f>
        <v>19.5</v>
      </c>
      <c r="H26" s="385">
        <f ca="1">VLOOKUP(F5,CapVols!$Z:$AE,4,FALSE)</f>
        <v>22.6</v>
      </c>
      <c r="I26" s="385">
        <f ca="1">VLOOKUP(G5,CapVols!$Z:$AE,4,FALSE)</f>
        <v>29.5</v>
      </c>
      <c r="J26" s="385">
        <f ca="1">VLOOKUP(H5,CapVols!$Z:$AE,4,FALSE)</f>
        <v>35.9</v>
      </c>
      <c r="K26" s="385">
        <f ca="1">VLOOKUP(I5,CapVols!$Z:$AE,4,FALSE)</f>
        <v>48.7</v>
      </c>
      <c r="L26" s="385">
        <f ca="1">VLOOKUP(J5,CapVols!$Z:$AE,4,FALSE)</f>
        <v>72.5</v>
      </c>
      <c r="M26" s="385">
        <f ca="1">VLOOKUP(K5,CapVols!$Z:$AE,4,FALSE)</f>
        <v>94.6</v>
      </c>
      <c r="N26" s="385">
        <f ca="1">VLOOKUP(L5,CapVols!$Z:$AE,4,FALSE)</f>
        <v>115.7</v>
      </c>
      <c r="O26" s="385">
        <f ca="1">VLOOKUP(M5,CapVols!$Z:$AE,4,FALSE)</f>
        <v>155.9</v>
      </c>
      <c r="P26" s="385">
        <f ca="1">VLOOKUP(N5,CapVols!$Z:$AE,4,FALSE)</f>
        <v>231.7</v>
      </c>
      <c r="Q26" s="386">
        <f ca="1">VLOOKUP(O5,CapVols!$Z:$AE,4,FALSE)</f>
        <v>407.6</v>
      </c>
    </row>
    <row r="27" spans="2:17">
      <c r="B27" s="548" t="s">
        <v>146</v>
      </c>
      <c r="C27" s="546"/>
      <c r="D27" s="547"/>
      <c r="E27" s="387">
        <f ca="1">VLOOKUP(C6,CapVols!$Z:$AE,4,FALSE)</f>
        <v>32.299999999999997</v>
      </c>
      <c r="F27" s="388">
        <f ca="1">VLOOKUP(D6,CapVols!$Z:$AE,4,FALSE)</f>
        <v>24.3</v>
      </c>
      <c r="G27" s="388">
        <f ca="1">VLOOKUP(E6,CapVols!$Z:$AE,4,FALSE)</f>
        <v>21.8</v>
      </c>
      <c r="H27" s="388">
        <f ca="1">VLOOKUP(F6,CapVols!$Z:$AE,4,FALSE)</f>
        <v>24.2</v>
      </c>
      <c r="I27" s="388">
        <f ca="1">VLOOKUP(G6,CapVols!$Z:$AE,4,FALSE)</f>
        <v>30</v>
      </c>
      <c r="J27" s="388">
        <f ca="1">VLOOKUP(H6,CapVols!$Z:$AE,4,FALSE)</f>
        <v>35.1</v>
      </c>
      <c r="K27" s="388">
        <f ca="1">VLOOKUP(I6,CapVols!$Z:$AE,4,FALSE)</f>
        <v>45.9</v>
      </c>
      <c r="L27" s="388">
        <f ca="1">VLOOKUP(J6,CapVols!$Z:$AE,4,FALSE)</f>
        <v>66</v>
      </c>
      <c r="M27" s="388">
        <f ca="1">VLOOKUP(K6,CapVols!$Z:$AE,4,FALSE)</f>
        <v>84.6</v>
      </c>
      <c r="N27" s="388">
        <f ca="1">VLOOKUP(L6,CapVols!$Z:$AE,4,FALSE)</f>
        <v>102.2</v>
      </c>
      <c r="O27" s="388">
        <f ca="1">VLOOKUP(M6,CapVols!$Z:$AE,4,FALSE)</f>
        <v>135.5</v>
      </c>
      <c r="P27" s="388">
        <f ca="1">VLOOKUP(N6,CapVols!$Z:$AE,4,FALSE)</f>
        <v>197.3</v>
      </c>
      <c r="Q27" s="389">
        <f ca="1">VLOOKUP(O6,CapVols!$Z:$AE,4,FALSE)</f>
        <v>337.3</v>
      </c>
    </row>
    <row r="28" spans="2:17">
      <c r="B28" s="549" t="s">
        <v>42</v>
      </c>
      <c r="C28" s="550"/>
      <c r="D28" s="551"/>
      <c r="E28" s="390">
        <f ca="1">VLOOKUP(C7,CapVols!$Z:$AE,4,FALSE)</f>
        <v>32.5</v>
      </c>
      <c r="F28" s="391">
        <f ca="1">VLOOKUP(D7,CapVols!$Z:$AE,4,FALSE)</f>
        <v>26.5</v>
      </c>
      <c r="G28" s="391">
        <f ca="1">VLOOKUP(E7,CapVols!$Z:$AE,4,FALSE)</f>
        <v>24.7</v>
      </c>
      <c r="H28" s="391">
        <f ca="1">VLOOKUP(F7,CapVols!$Z:$AE,4,FALSE)</f>
        <v>26.3</v>
      </c>
      <c r="I28" s="391">
        <f ca="1">VLOOKUP(G7,CapVols!$Z:$AE,4,FALSE)</f>
        <v>30.6</v>
      </c>
      <c r="J28" s="391">
        <f ca="1">VLOOKUP(H7,CapVols!$Z:$AE,4,FALSE)</f>
        <v>34.200000000000003</v>
      </c>
      <c r="K28" s="391">
        <f ca="1">VLOOKUP(I7,CapVols!$Z:$AE,4,FALSE)</f>
        <v>42.5</v>
      </c>
      <c r="L28" s="391">
        <f ca="1">VLOOKUP(J7,CapVols!$Z:$AE,4,FALSE)</f>
        <v>58.4</v>
      </c>
      <c r="M28" s="391">
        <f ca="1">VLOOKUP(K7,CapVols!$Z:$AE,4,FALSE)</f>
        <v>73.400000000000006</v>
      </c>
      <c r="N28" s="391">
        <f ca="1">VLOOKUP(L7,CapVols!$Z:$AE,4,FALSE)</f>
        <v>87.6</v>
      </c>
      <c r="O28" s="391">
        <f ca="1">VLOOKUP(M7,CapVols!$Z:$AE,4,FALSE)</f>
        <v>114.6</v>
      </c>
      <c r="P28" s="391">
        <f ca="1">VLOOKUP(N7,CapVols!$Z:$AE,4,FALSE)</f>
        <v>165.1</v>
      </c>
      <c r="Q28" s="392">
        <f ca="1">VLOOKUP(O7,CapVols!$Z:$AE,4,FALSE)</f>
        <v>280.3</v>
      </c>
    </row>
    <row r="30" spans="2:17">
      <c r="B30" s="469" t="s">
        <v>12118</v>
      </c>
      <c r="C30" s="472"/>
      <c r="D30" s="473" t="str">
        <f t="array" aca="1" ref="D30" ca="1">_xll.qlCapFloorTermVolSurface(,2,"Target","modified following",B26:B28,E25:P25%,E26:P28%%,"Actual/365 (Fixed)")</f>
        <v>obj_000e2#0037</v>
      </c>
    </row>
    <row r="31" spans="2:17">
      <c r="B31" s="470" t="s">
        <v>12120</v>
      </c>
      <c r="C31" s="474"/>
      <c r="D31" s="475" t="str">
        <f ca="1">_xll.qlOptionletStripper1(,D30,"EUR-EURIBOR3M",,,,"YC-EUR-EONIA","Normal")</f>
        <v>obj_000e3#0037</v>
      </c>
    </row>
    <row r="32" spans="2:17">
      <c r="B32" s="471" t="s">
        <v>12121</v>
      </c>
      <c r="C32" s="476"/>
      <c r="D32" s="477" t="str">
        <f ca="1">_xll.qlStrippedOptionletAdapter(,D31)</f>
        <v>obj_000e4#0037</v>
      </c>
    </row>
    <row r="34" spans="2:37">
      <c r="B34" s="415" t="s">
        <v>12119</v>
      </c>
      <c r="C34" s="393"/>
      <c r="D34" s="359" t="s">
        <v>12122</v>
      </c>
      <c r="E34" s="394">
        <f t="array" aca="1" ref="E34:Q34" ca="1">_xll.qlStrippedOptionletBaseStrikes(D31)</f>
        <v>-5.0000000000000001E-3</v>
      </c>
      <c r="F34" s="394">
        <f ca="1"/>
        <v>-2.5000000000000001E-3</v>
      </c>
      <c r="G34" s="406">
        <f ca="1"/>
        <v>-1.25E-3</v>
      </c>
      <c r="H34" s="394">
        <f ca="1"/>
        <v>0</v>
      </c>
      <c r="I34" s="406">
        <f ca="1"/>
        <v>1.25E-3</v>
      </c>
      <c r="J34" s="394">
        <f ca="1"/>
        <v>2.5000000000000001E-3</v>
      </c>
      <c r="K34" s="394">
        <f ca="1"/>
        <v>5.0000000000000001E-3</v>
      </c>
      <c r="L34" s="394">
        <f ca="1"/>
        <v>0.01</v>
      </c>
      <c r="M34" s="394">
        <f ca="1"/>
        <v>1.4999999999999999E-2</v>
      </c>
      <c r="N34" s="394">
        <f ca="1"/>
        <v>0.02</v>
      </c>
      <c r="O34" s="394">
        <f ca="1"/>
        <v>0.03</v>
      </c>
      <c r="P34" s="394">
        <f ca="1"/>
        <v>0.05</v>
      </c>
      <c r="Q34" s="395" t="e">
        <f ca="1"/>
        <v>#N/A</v>
      </c>
      <c r="S34" s="482" t="s">
        <v>12151</v>
      </c>
      <c r="T34" s="483"/>
      <c r="U34" s="484" t="str">
        <f ca="1">_xll.qlTwoParameterCorrelation(,T36,U36,,T37:U37)</f>
        <v>obj_000b1#0037</v>
      </c>
      <c r="V34" s="604"/>
      <c r="X34" s="358" t="s">
        <v>12152</v>
      </c>
      <c r="AA34" s="358" t="s">
        <v>12164</v>
      </c>
      <c r="AF34" s="360"/>
    </row>
    <row r="35" spans="2:37">
      <c r="B35" s="396">
        <f t="array" aca="1" ref="B35:B41" ca="1">_xll.qlStrippedOptionletBaseOptionletFixingDates(D31)</f>
        <v>42368</v>
      </c>
      <c r="C35" s="398">
        <v>0</v>
      </c>
      <c r="D35" s="412">
        <f t="shared" ref="D35:D41" ca="1" si="0">(B35-RefDate)/365.25</f>
        <v>0.2518822724161533</v>
      </c>
      <c r="E35" s="399">
        <f t="array" aca="1" ref="E35:Q35" ca="1">_xll.qlStrippedOptionletBaseOptionletVolatilities($D$31,C35)</f>
        <v>3.2243147690878857E-3</v>
      </c>
      <c r="F35" s="400">
        <f ca="1"/>
        <v>2.0684188755712139E-3</v>
      </c>
      <c r="G35" s="400">
        <f ca="1"/>
        <v>1.7333163253719507E-3</v>
      </c>
      <c r="H35" s="400">
        <f ca="1"/>
        <v>2.121712459095486E-3</v>
      </c>
      <c r="I35" s="400">
        <f ca="1"/>
        <v>2.9322050431590655E-3</v>
      </c>
      <c r="J35" s="400">
        <f ca="1"/>
        <v>3.7128668325372969E-3</v>
      </c>
      <c r="K35" s="400">
        <f ca="1"/>
        <v>5.2128270764433106E-3</v>
      </c>
      <c r="L35" s="400">
        <f ca="1"/>
        <v>7.999692210974161E-3</v>
      </c>
      <c r="M35" s="400">
        <f ca="1"/>
        <v>1.0593845378096206E-2</v>
      </c>
      <c r="N35" s="400">
        <f ca="1"/>
        <v>1.3086744139114037E-2</v>
      </c>
      <c r="O35" s="400">
        <f ca="1"/>
        <v>1.7859738187122744E-2</v>
      </c>
      <c r="P35" s="400">
        <f ca="1"/>
        <v>2.6959954780023637E-2</v>
      </c>
      <c r="Q35" s="401" t="e">
        <f ca="1"/>
        <v>#N/A</v>
      </c>
    </row>
    <row r="36" spans="2:37">
      <c r="B36" s="397">
        <f ca="1"/>
        <v>42459</v>
      </c>
      <c r="C36" s="402">
        <v>1</v>
      </c>
      <c r="D36" s="413">
        <f t="shared" ca="1" si="0"/>
        <v>0.50102669404517453</v>
      </c>
      <c r="E36" s="403">
        <f t="array" aca="1" ref="E36:Q36" ca="1">_xll.qlStrippedOptionletBaseOptionletVolatilities($D$31,C36)</f>
        <v>3.2182568703618183E-3</v>
      </c>
      <c r="F36" s="404">
        <f ca="1"/>
        <v>2.1825688923426379E-3</v>
      </c>
      <c r="G36" s="404">
        <f ca="1"/>
        <v>1.9159020219544798E-3</v>
      </c>
      <c r="H36" s="404">
        <f ca="1"/>
        <v>2.2496784708779011E-3</v>
      </c>
      <c r="I36" s="404">
        <f ca="1"/>
        <v>2.9538094435830266E-3</v>
      </c>
      <c r="J36" s="404">
        <f ca="1"/>
        <v>3.6355951330505091E-3</v>
      </c>
      <c r="K36" s="404">
        <f ca="1"/>
        <v>5.0031823504203396E-3</v>
      </c>
      <c r="L36" s="404">
        <f ca="1"/>
        <v>7.5751969653373198E-3</v>
      </c>
      <c r="M36" s="404">
        <f ca="1"/>
        <v>9.9779535030041552E-3</v>
      </c>
      <c r="N36" s="404">
        <f ca="1"/>
        <v>1.2283026704494568E-2</v>
      </c>
      <c r="O36" s="404">
        <f ca="1"/>
        <v>1.6691396652827064E-2</v>
      </c>
      <c r="P36" s="404">
        <f ca="1"/>
        <v>2.5068654621868681E-2</v>
      </c>
      <c r="Q36" s="405" t="e">
        <f ca="1"/>
        <v>#N/A</v>
      </c>
      <c r="S36" s="485" t="s">
        <v>12149</v>
      </c>
      <c r="T36" s="487" t="str">
        <f ca="1">_xll.qlInterpolation(,"Linear",S38:S39,T38:T39)</f>
        <v>obj_000af#0037</v>
      </c>
      <c r="U36" s="487" t="str">
        <f ca="1">_xll.qlInterpolation(,"Linear",S38:S39,U38:U39)</f>
        <v>obj_000b0#0037</v>
      </c>
      <c r="V36" s="291" t="s">
        <v>12207</v>
      </c>
      <c r="X36" s="598" t="s">
        <v>12153</v>
      </c>
      <c r="Y36" s="601" t="s">
        <v>7691</v>
      </c>
      <c r="AA36" s="358" t="s">
        <v>12156</v>
      </c>
      <c r="AB36" s="358" t="s">
        <v>12157</v>
      </c>
      <c r="AC36" s="358" t="s">
        <v>12158</v>
      </c>
      <c r="AD36" s="358" t="s">
        <v>12159</v>
      </c>
      <c r="AE36" s="358" t="s">
        <v>12160</v>
      </c>
      <c r="AF36" s="358" t="s">
        <v>12161</v>
      </c>
      <c r="AG36" s="358" t="s">
        <v>12162</v>
      </c>
      <c r="AH36" s="358" t="s">
        <v>12163</v>
      </c>
      <c r="AI36" s="358" t="s">
        <v>12166</v>
      </c>
      <c r="AJ36" s="358" t="s">
        <v>12167</v>
      </c>
      <c r="AK36" s="358" t="s">
        <v>12147</v>
      </c>
    </row>
    <row r="37" spans="2:37">
      <c r="B37" s="397">
        <f ca="1"/>
        <v>42550</v>
      </c>
      <c r="C37" s="402">
        <v>2</v>
      </c>
      <c r="D37" s="413">
        <f t="shared" ca="1" si="0"/>
        <v>0.75017111567419581</v>
      </c>
      <c r="E37" s="403">
        <f t="array" aca="1" ref="E37:Q37" ca="1">_xll.qlStrippedOptionletBaseOptionletVolatilities($D$31,C37)</f>
        <v>3.2264493880557123E-3</v>
      </c>
      <c r="F37" s="404">
        <f ca="1"/>
        <v>2.3205670487270037E-3</v>
      </c>
      <c r="G37" s="404">
        <f ca="1"/>
        <v>2.0915776334379716E-3</v>
      </c>
      <c r="H37" s="404">
        <f ca="1"/>
        <v>2.3684798521459867E-3</v>
      </c>
      <c r="I37" s="404">
        <f ca="1"/>
        <v>2.9867644382484942E-3</v>
      </c>
      <c r="J37" s="404">
        <f ca="1"/>
        <v>3.5684524746119224E-3</v>
      </c>
      <c r="K37" s="404">
        <f ca="1"/>
        <v>4.7962111691589732E-3</v>
      </c>
      <c r="L37" s="404">
        <f ca="1"/>
        <v>7.1167700492465354E-3</v>
      </c>
      <c r="M37" s="404">
        <f ca="1"/>
        <v>9.2863116003235168E-3</v>
      </c>
      <c r="N37" s="404">
        <f ca="1"/>
        <v>1.1361336490135002E-2</v>
      </c>
      <c r="O37" s="404">
        <f ca="1"/>
        <v>1.5322879619026057E-2</v>
      </c>
      <c r="P37" s="404">
        <f ca="1"/>
        <v>2.2799284479338176E-2</v>
      </c>
      <c r="Q37" s="405" t="e">
        <f ca="1"/>
        <v>#N/A</v>
      </c>
      <c r="S37" s="486" t="s">
        <v>12150</v>
      </c>
      <c r="T37" s="462" t="b">
        <f ca="1">_xll.qlExtrapolatorEnableExtrapolation(T36)</f>
        <v>1</v>
      </c>
      <c r="U37" s="462" t="b">
        <f ca="1">_xll.qlExtrapolatorEnableExtrapolation(U36)</f>
        <v>1</v>
      </c>
      <c r="V37" s="605" t="s">
        <v>12165</v>
      </c>
      <c r="X37" s="599" t="s">
        <v>12154</v>
      </c>
      <c r="Y37" s="602" t="str">
        <f ca="1">_xll.qlTenorSwaptionVTS(,Y36,"YC-EUR-EONIA","EUR-EURIBOR3M","EUR-EURIBOR12M","6M","1Y","30/360","Act/360")</f>
        <v>obj_000b4#0037</v>
      </c>
      <c r="AA37" s="416" t="s">
        <v>54</v>
      </c>
      <c r="AB37" s="493">
        <f ca="1">_xll.qlCalendarAdvance("Target",_xll.qlCalendarAdvance("Target",RefDate,AA37,"Modified Following"),"-2D")</f>
        <v>42362</v>
      </c>
      <c r="AC37" s="494">
        <f ca="1">_xll.qlIndexFixing("EUR-EURIBOR3M",AB37)</f>
        <v>-5.4371284719665985E-4</v>
      </c>
      <c r="AD37" s="494">
        <f ca="1">_xll.qlIndexFixing("EUR-EURIBOR12M",AB37)</f>
        <v>1.4121216499332033E-3</v>
      </c>
      <c r="AE37" s="444">
        <f ca="1">_xll.qlSwaptionVTSVolatility($Y$36,AB37,"1Y",AC37)</f>
        <v>1.8714205467469335E-3</v>
      </c>
      <c r="AF37" s="444">
        <f ca="1">_xll.qlSwaptionVTSVolatility($Y$37,AB37,"1Y",AD37)</f>
        <v>1.8454327672365915E-3</v>
      </c>
      <c r="AG37" s="444">
        <f ca="1">_xll.qlOptionletVTSVolatility($D$32,AB37,AC37)</f>
        <v>1.8600426627410514E-3</v>
      </c>
      <c r="AH37" s="444">
        <f ca="1">_xll.qlOptionletVTSVolatility($Y$38,AB37,AD37)</f>
        <v>1.6688322267796186E-3</v>
      </c>
      <c r="AI37" s="495">
        <f ca="1">_xll.qlInterpolationInterpolate($T$36,(_xll.qlCalendarAdvance("Target",AB37,"2d")-RefDate)/365,TRUE)</f>
        <v>0</v>
      </c>
      <c r="AJ37" s="495">
        <f ca="1">_xll.qlInterpolationInterpolate($U$36,(_xll.qlCalendarAdvance("Target",AB37,"2d")-RefDate)/365,TRUE)</f>
        <v>2.0011415525114153</v>
      </c>
      <c r="AK37" s="495">
        <f ca="1">AI37+(1-AI37)*EXP(-AJ37*0.25)</f>
        <v>0.60635758776068693</v>
      </c>
    </row>
    <row r="38" spans="2:37">
      <c r="B38" s="397">
        <f ca="1"/>
        <v>42642</v>
      </c>
      <c r="C38" s="402">
        <v>3</v>
      </c>
      <c r="D38" s="413">
        <f t="shared" ca="1" si="0"/>
        <v>1.0020533880903491</v>
      </c>
      <c r="E38" s="403">
        <f t="array" aca="1" ref="E38:Q38" ca="1">_xll.qlStrippedOptionletBaseOptionletVolatilities($D$31,C38)</f>
        <v>3.2395973215682628E-3</v>
      </c>
      <c r="F38" s="404">
        <f ca="1"/>
        <v>2.4739183455652135E-3</v>
      </c>
      <c r="G38" s="404">
        <f ca="1"/>
        <v>2.2809502025285698E-3</v>
      </c>
      <c r="H38" s="404">
        <f ca="1"/>
        <v>2.4904745797371644E-3</v>
      </c>
      <c r="I38" s="404">
        <f ca="1"/>
        <v>3.0211953275682711E-3</v>
      </c>
      <c r="J38" s="404">
        <f ca="1"/>
        <v>3.5037710036079938E-3</v>
      </c>
      <c r="K38" s="404">
        <f ca="1"/>
        <v>4.5910075427874507E-3</v>
      </c>
      <c r="L38" s="404">
        <f ca="1"/>
        <v>6.6570042836390942E-3</v>
      </c>
      <c r="M38" s="404">
        <f ca="1"/>
        <v>8.5870087974748502E-3</v>
      </c>
      <c r="N38" s="404">
        <f ca="1"/>
        <v>1.0422654508447367E-2</v>
      </c>
      <c r="O38" s="404">
        <f ca="1"/>
        <v>1.3911902119178974E-2</v>
      </c>
      <c r="P38" s="404">
        <f ca="1"/>
        <v>2.0415482661064466E-2</v>
      </c>
      <c r="Q38" s="405" t="e">
        <f ca="1"/>
        <v>#N/A</v>
      </c>
      <c r="S38" s="490">
        <v>0.25</v>
      </c>
      <c r="T38" s="488">
        <v>0</v>
      </c>
      <c r="U38" s="488">
        <v>2</v>
      </c>
      <c r="V38" s="606" t="s">
        <v>12208</v>
      </c>
      <c r="X38" s="600" t="s">
        <v>12155</v>
      </c>
      <c r="Y38" s="603" t="str">
        <f ca="1">_xll.qlTenorOptionletVTS(,D32,"EUR-EURIBOR3M","EUR-EURIBOR12M",U34)</f>
        <v>obj_000e6#0037</v>
      </c>
      <c r="AA38" s="416" t="s">
        <v>58</v>
      </c>
      <c r="AB38" s="493">
        <f ca="1">_xll.qlCalendarAdvance("Target",_xll.qlCalendarAdvance("Target",RefDate,AA38,"Modified Following"),"-2D")</f>
        <v>42452</v>
      </c>
      <c r="AC38" s="494">
        <f ca="1">_xll.qlIndexFixing("EUR-EURIBOR3M",AB38)</f>
        <v>-6.078100636314923E-4</v>
      </c>
      <c r="AD38" s="494">
        <f ca="1">_xll.qlIndexFixing("EUR-EURIBOR12M",AB38)</f>
        <v>1.5507672816237968E-3</v>
      </c>
      <c r="AE38" s="444">
        <f ca="1">_xll.qlSwaptionVTSVolatility($Y$36,AB38,"1Y",AC38)</f>
        <v>1.9466860649174904E-3</v>
      </c>
      <c r="AF38" s="444">
        <f ca="1">_xll.qlSwaptionVTSVolatility($Y$37,AB38,"1Y",AD38)</f>
        <v>1.9251500114399842E-3</v>
      </c>
      <c r="AG38" s="444">
        <f ca="1">_xll.qlOptionletVTSVolatility($D$32,AB38,AC38)</f>
        <v>2.0032370565811483E-3</v>
      </c>
      <c r="AH38" s="444">
        <f ca="1">_xll.qlOptionletVTSVolatility($Y$38,AB38,AD38)</f>
        <v>1.8951165171039266E-3</v>
      </c>
      <c r="AI38" s="495">
        <f ca="1">_xll.qlInterpolationInterpolate($T$36,(_xll.qlCalendarAdvance("Target",AB38,"2d")-RefDate)/365,TRUE)</f>
        <v>0</v>
      </c>
      <c r="AJ38" s="495">
        <f ca="1">_xll.qlInterpolationInterpolate($U$36,(_xll.qlCalendarAdvance("Target",AB38,"2d")-RefDate)/365,TRUE)</f>
        <v>1.5856164383561644</v>
      </c>
      <c r="AK38" s="495">
        <f t="shared" ref="AK38:AK40" ca="1" si="1">AI38+(1-AI38)*EXP(-AJ38*0.25)</f>
        <v>0.67273478242319895</v>
      </c>
    </row>
    <row r="39" spans="2:37">
      <c r="B39" s="397">
        <f ca="1"/>
        <v>42733</v>
      </c>
      <c r="C39" s="402">
        <v>4</v>
      </c>
      <c r="D39" s="413">
        <f t="shared" ca="1" si="0"/>
        <v>1.2511978097193703</v>
      </c>
      <c r="E39" s="403">
        <f t="array" aca="1" ref="E39:Q39" ca="1">_xll.qlStrippedOptionletBaseOptionletVolatilities($D$31,C39)</f>
        <v>3.2531357220861282E-3</v>
      </c>
      <c r="F39" s="404">
        <f ca="1"/>
        <v>2.649746373761828E-3</v>
      </c>
      <c r="G39" s="404">
        <f ca="1"/>
        <v>2.5106451940426649E-3</v>
      </c>
      <c r="H39" s="404">
        <f ca="1"/>
        <v>2.6483110572303598E-3</v>
      </c>
      <c r="I39" s="404">
        <f ca="1"/>
        <v>3.0643168845855429E-3</v>
      </c>
      <c r="J39" s="404">
        <f ca="1"/>
        <v>3.4389260590803636E-3</v>
      </c>
      <c r="K39" s="404">
        <f ca="1"/>
        <v>4.3648503497938822E-3</v>
      </c>
      <c r="L39" s="404">
        <f ca="1"/>
        <v>6.1572150563413757E-3</v>
      </c>
      <c r="M39" s="404">
        <f ca="1"/>
        <v>7.841093196292075E-3</v>
      </c>
      <c r="N39" s="404">
        <f ca="1"/>
        <v>9.434816750681637E-3</v>
      </c>
      <c r="O39" s="404">
        <f ca="1"/>
        <v>1.2453532060022112E-2</v>
      </c>
      <c r="P39" s="404">
        <f ca="1"/>
        <v>1.8020943364665629E-2</v>
      </c>
      <c r="Q39" s="405" t="e">
        <f ca="1"/>
        <v>#N/A</v>
      </c>
      <c r="S39" s="491">
        <v>1</v>
      </c>
      <c r="T39" s="492">
        <v>0</v>
      </c>
      <c r="U39" s="492">
        <v>0.75</v>
      </c>
      <c r="V39" s="608" t="b">
        <v>0</v>
      </c>
      <c r="AA39" s="416" t="s">
        <v>71</v>
      </c>
      <c r="AB39" s="493">
        <f ca="1">_xll.qlCalendarAdvance("Target",_xll.qlCalendarAdvance("Target",RefDate,AA39,"Modified Following"),"-2D")</f>
        <v>42548</v>
      </c>
      <c r="AC39" s="494">
        <f ca="1">_xll.qlIndexFixing("EUR-EURIBOR3M",AB39)</f>
        <v>-6.6218424865427394E-4</v>
      </c>
      <c r="AD39" s="494">
        <f ca="1">_xll.qlIndexFixing("EUR-EURIBOR12M",AB39)</f>
        <v>1.7605468107018466E-3</v>
      </c>
      <c r="AE39" s="444">
        <f ca="1">_xll.qlSwaptionVTSVolatility($Y$36,AB39,"1Y",AC39)</f>
        <v>2.1524504689429415E-3</v>
      </c>
      <c r="AF39" s="444">
        <f ca="1">_xll.qlSwaptionVTSVolatility($Y$37,AB39,"1Y",AD39)</f>
        <v>2.1288560915865722E-3</v>
      </c>
      <c r="AG39" s="444">
        <f ca="1">_xll.qlOptionletVTSVolatility($D$32,AB39,AC39)</f>
        <v>2.1553292564081626E-3</v>
      </c>
      <c r="AH39" s="444">
        <f ca="1">_xll.qlOptionletVTSVolatility($Y$38,AB39,AD39)</f>
        <v>2.181999412971967E-3</v>
      </c>
      <c r="AI39" s="495">
        <f ca="1">_xll.qlInterpolationInterpolate($T$36,(_xll.qlCalendarAdvance("Target",AB39,"2d")-RefDate)/365,TRUE)</f>
        <v>0</v>
      </c>
      <c r="AJ39" s="495">
        <f ca="1">_xll.qlInterpolationInterpolate($U$36,(_xll.qlCalendarAdvance("Target",AB39,"2d")-RefDate)/365,TRUE)</f>
        <v>1.1655251141552512</v>
      </c>
      <c r="AK39" s="495">
        <f t="shared" ca="1" si="1"/>
        <v>0.74723072066015128</v>
      </c>
    </row>
    <row r="40" spans="2:37">
      <c r="B40" s="397">
        <f ca="1"/>
        <v>42824</v>
      </c>
      <c r="C40" s="402">
        <v>5</v>
      </c>
      <c r="D40" s="413">
        <f t="shared" ca="1" si="0"/>
        <v>1.5003422313483916</v>
      </c>
      <c r="E40" s="403">
        <f t="array" aca="1" ref="E40:Q40" ca="1">_xll.qlStrippedOptionletBaseOptionletVolatilities($D$31,C40)</f>
        <v>3.2682830797712784E-3</v>
      </c>
      <c r="F40" s="404">
        <f ca="1"/>
        <v>2.8548079041831307E-3</v>
      </c>
      <c r="G40" s="404">
        <f ca="1"/>
        <v>2.8015853288066773E-3</v>
      </c>
      <c r="H40" s="404">
        <f ca="1"/>
        <v>2.8564468596667517E-3</v>
      </c>
      <c r="I40" s="404">
        <f ca="1"/>
        <v>3.1165901409626437E-3</v>
      </c>
      <c r="J40" s="404">
        <f ca="1"/>
        <v>3.364135326715716E-3</v>
      </c>
      <c r="K40" s="404">
        <f ca="1"/>
        <v>4.0893037316472557E-3</v>
      </c>
      <c r="L40" s="404">
        <f ca="1"/>
        <v>5.5638952579434194E-3</v>
      </c>
      <c r="M40" s="404">
        <f ca="1"/>
        <v>6.9776108123063806E-3</v>
      </c>
      <c r="N40" s="404">
        <f ca="1"/>
        <v>8.311988860313365E-3</v>
      </c>
      <c r="O40" s="404">
        <f ca="1"/>
        <v>1.0839616198613533E-2</v>
      </c>
      <c r="P40" s="404">
        <f ca="1"/>
        <v>1.5518018020337457E-2</v>
      </c>
      <c r="Q40" s="405" t="e">
        <f ca="1"/>
        <v>#N/A</v>
      </c>
      <c r="S40" s="341"/>
      <c r="T40" s="492"/>
      <c r="U40" s="492"/>
      <c r="V40" s="609" t="str">
        <f ca="1">IF(V39,CalibrateLM(U38:U39,AH38:AH40,AF38:AF40,V37,V41),"[DISABLED]")</f>
        <v>[DISABLED]</v>
      </c>
      <c r="AA40" s="416" t="s">
        <v>41</v>
      </c>
      <c r="AB40" s="493">
        <f ca="1">_xll.qlCalendarAdvance("Target",_xll.qlCalendarAdvance("Target",RefDate,AA40,"Modified Following"),"-2D")</f>
        <v>42640</v>
      </c>
      <c r="AC40" s="494">
        <f ca="1">_xll.qlIndexFixing("EUR-EURIBOR3M",AB40)</f>
        <v>-5.7927737775455247E-4</v>
      </c>
      <c r="AD40" s="494">
        <f ca="1">_xll.qlIndexFixing("EUR-EURIBOR12M",AB40)</f>
        <v>2.1115827029309859E-3</v>
      </c>
      <c r="AE40" s="444">
        <f ca="1">_xll.qlSwaptionVTSVolatility($Y$36,AB40,"1Y",AC40)</f>
        <v>2.5564512971443785E-3</v>
      </c>
      <c r="AF40" s="444">
        <f ca="1">_xll.qlSwaptionVTSVolatility($Y$37,AB40,"1Y",AD40)</f>
        <v>2.5288140906882658E-3</v>
      </c>
      <c r="AG40" s="444">
        <f ca="1">_xll.qlOptionletVTSVolatility($D$32,AB40,AC40)</f>
        <v>2.3357107287453717E-3</v>
      </c>
      <c r="AH40" s="444">
        <f ca="1">_xll.qlOptionletVTSVolatility($Y$38,AB40,AD40)</f>
        <v>2.5250202727336189E-3</v>
      </c>
      <c r="AI40" s="495">
        <f ca="1">_xll.qlInterpolationInterpolate($T$36,(_xll.qlCalendarAdvance("Target",AB40,"2d")-RefDate)/365,TRUE)</f>
        <v>0</v>
      </c>
      <c r="AJ40" s="495">
        <f ca="1">_xll.qlInterpolationInterpolate($U$36,(_xll.qlCalendarAdvance("Target",AB40,"2d")-RefDate)/365,TRUE)</f>
        <v>0.74543378995433773</v>
      </c>
      <c r="AK40" s="495">
        <f t="shared" ca="1" si="1"/>
        <v>0.82997603882928717</v>
      </c>
    </row>
    <row r="41" spans="2:37">
      <c r="B41" s="407">
        <f ca="1"/>
        <v>42915</v>
      </c>
      <c r="C41" s="408">
        <v>6</v>
      </c>
      <c r="D41" s="414">
        <f t="shared" ca="1" si="0"/>
        <v>1.7494866529774127</v>
      </c>
      <c r="E41" s="409">
        <f t="array" aca="1" ref="E41:Q41" ca="1">_xll.qlStrippedOptionletBaseOptionletVolatilities($D$31,C41)</f>
        <v>3.2856443612464988E-3</v>
      </c>
      <c r="F41" s="410">
        <f ca="1"/>
        <v>3.0732445646507989E-3</v>
      </c>
      <c r="G41" s="410">
        <f ca="1"/>
        <v>3.1059866438239514E-3</v>
      </c>
      <c r="H41" s="410">
        <f ca="1"/>
        <v>3.0711281720035119E-3</v>
      </c>
      <c r="I41" s="410">
        <f ca="1"/>
        <v>3.1691073371657476E-3</v>
      </c>
      <c r="J41" s="410">
        <f ca="1"/>
        <v>3.2870898586768527E-3</v>
      </c>
      <c r="K41" s="410">
        <f ca="1"/>
        <v>3.8085989919145026E-3</v>
      </c>
      <c r="L41" s="410">
        <f ca="1"/>
        <v>4.9541610421505898E-3</v>
      </c>
      <c r="M41" s="410">
        <f ca="1"/>
        <v>6.0674923678072082E-3</v>
      </c>
      <c r="N41" s="410">
        <f ca="1"/>
        <v>7.0864134834401991E-3</v>
      </c>
      <c r="O41" s="410">
        <f ca="1"/>
        <v>8.9106942684177969E-3</v>
      </c>
      <c r="P41" s="410">
        <f ca="1"/>
        <v>1.1511563145414622E-2</v>
      </c>
      <c r="Q41" s="411" t="e">
        <f ca="1"/>
        <v>#N/A</v>
      </c>
      <c r="R41" s="468"/>
      <c r="S41" s="496"/>
      <c r="T41" s="489"/>
      <c r="U41" s="489"/>
      <c r="V41" s="607">
        <v>1</v>
      </c>
    </row>
    <row r="42" spans="2:37">
      <c r="B42" s="478"/>
      <c r="C42" s="479"/>
      <c r="D42" s="480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  <c r="R42" s="468"/>
      <c r="S42" s="468"/>
      <c r="T42" s="461"/>
    </row>
    <row r="43" spans="2:37">
      <c r="B43" s="523" t="s">
        <v>12168</v>
      </c>
      <c r="C43" s="524"/>
      <c r="D43" s="525" t="str">
        <f ca="1">_xll.qlTenorOptionletVTS(,D32,"EUR-EURIBOR3M","EUR-EURIBOR6M",U34)</f>
        <v>obj_000e5#0037</v>
      </c>
      <c r="G43" s="404"/>
      <c r="H43" s="481"/>
      <c r="I43" s="404"/>
      <c r="J43" s="404"/>
      <c r="K43" s="404"/>
      <c r="L43" s="404"/>
      <c r="M43" s="404"/>
      <c r="N43" s="404"/>
      <c r="O43" s="404"/>
      <c r="P43" s="404"/>
      <c r="Q43" s="404"/>
      <c r="R43" s="468"/>
      <c r="S43" s="468"/>
      <c r="T43" s="461"/>
    </row>
    <row r="44" spans="2:37">
      <c r="B44" s="358"/>
      <c r="C44" s="479"/>
      <c r="D44" s="467"/>
      <c r="G44" s="404"/>
      <c r="H44" s="481"/>
      <c r="I44" s="404"/>
      <c r="J44" s="404"/>
      <c r="K44" s="404"/>
      <c r="L44" s="404"/>
      <c r="M44" s="404"/>
      <c r="N44" s="404"/>
      <c r="O44" s="404"/>
      <c r="P44" s="404"/>
      <c r="Q44" s="404"/>
      <c r="R44" s="468"/>
      <c r="S44" s="468"/>
      <c r="T44" s="461"/>
    </row>
    <row r="45" spans="2:37">
      <c r="B45" s="498" t="s">
        <v>12172</v>
      </c>
      <c r="C45" s="499"/>
      <c r="D45" s="499"/>
      <c r="E45" s="271" t="s">
        <v>12171</v>
      </c>
      <c r="F45" s="307"/>
      <c r="G45" s="500"/>
      <c r="H45" s="307"/>
      <c r="I45" s="500"/>
      <c r="J45" s="500"/>
      <c r="K45" s="500"/>
      <c r="L45" s="500"/>
      <c r="M45" s="500"/>
      <c r="N45" s="500"/>
      <c r="O45" s="500"/>
      <c r="P45" s="500"/>
      <c r="Q45" s="501"/>
      <c r="R45" s="468"/>
      <c r="S45" s="468"/>
      <c r="T45" s="461"/>
    </row>
    <row r="46" spans="2:37">
      <c r="B46" s="506" t="s">
        <v>35</v>
      </c>
      <c r="C46" s="507" t="s">
        <v>12170</v>
      </c>
      <c r="D46" s="508" t="s">
        <v>12169</v>
      </c>
      <c r="E46" s="502">
        <v>-0.5</v>
      </c>
      <c r="F46" s="503">
        <v>-0.25</v>
      </c>
      <c r="G46" s="504">
        <v>-0.125</v>
      </c>
      <c r="H46" s="503">
        <v>0</v>
      </c>
      <c r="I46" s="504">
        <v>0.125</v>
      </c>
      <c r="J46" s="503">
        <v>0.25</v>
      </c>
      <c r="K46" s="503">
        <v>0.5</v>
      </c>
      <c r="L46" s="503">
        <v>1</v>
      </c>
      <c r="M46" s="503">
        <v>1.5</v>
      </c>
      <c r="N46" s="503">
        <v>2</v>
      </c>
      <c r="O46" s="503">
        <v>3</v>
      </c>
      <c r="P46" s="503">
        <v>5</v>
      </c>
      <c r="Q46" s="505">
        <v>10</v>
      </c>
      <c r="R46" s="468"/>
      <c r="S46" s="468"/>
      <c r="T46" s="461"/>
    </row>
    <row r="47" spans="2:37">
      <c r="B47" s="520" t="s">
        <v>41</v>
      </c>
      <c r="C47" s="509" t="str">
        <f ca="1">_xll.qlSchedule(,_xll.qlCalendarAdvance("Target",RefDate,"2d"),_xll.qlCalendarAdvance("Target",_xll.qlCalendarAdvance("Target",RefDate,"2d"),B47,"Unadjusted"),"6M","Target","Modified Following")</f>
        <v>obj_000b5#0037</v>
      </c>
      <c r="D47" s="510" t="str">
        <f ca="1">_xll.qlIborLeg(,,10000,C47,2,,"Act/360",,,"EUR-EURIBOR6M")</f>
        <v>obj_000c1#0037</v>
      </c>
      <c r="E47" s="514" t="str">
        <f ca="1">_xll.qlCapFloor(,IF(E$46&lt;=0,"Floor","Cap"),$D47,E$46%)</f>
        <v>obj_000d7#0037</v>
      </c>
      <c r="F47" s="515" t="str">
        <f ca="1">_xll.qlCapFloor(,IF(F$46&lt;=0,"Floor","Cap"),$D47,F$46%)</f>
        <v>obj_000dc#0037</v>
      </c>
      <c r="G47" s="515" t="str">
        <f ca="1">_xll.qlCapFloor(,IF(G$46&lt;=0,"Floor","Cap"),$D47,G$46%)</f>
        <v>obj_000d8#0037</v>
      </c>
      <c r="H47" s="515" t="str">
        <f ca="1">_xll.qlCapFloor(,IF(H$46&lt;=0,"Floor","Cap"),$D47,H$46%)</f>
        <v>obj_000d6#0037</v>
      </c>
      <c r="I47" s="515" t="str">
        <f ca="1">_xll.qlCapFloor(,IF(I$46&lt;=0,"Floor","Cap"),$D47,I$46%)</f>
        <v>obj_000dd#0037</v>
      </c>
      <c r="J47" s="515" t="str">
        <f ca="1">_xll.qlCapFloor(,IF(J$46&lt;=0,"Floor","Cap"),$D47,J$46%)</f>
        <v>obj_000e0#0037</v>
      </c>
      <c r="K47" s="515" t="str">
        <f ca="1">_xll.qlCapFloor(,IF(K$46&lt;=0,"Floor","Cap"),$D47,K$46%)</f>
        <v>obj_000de#0037</v>
      </c>
      <c r="L47" s="515" t="str">
        <f ca="1">_xll.qlCapFloor(,IF(L$46&lt;=0,"Floor","Cap"),$D47,L$46%)</f>
        <v>obj_000db#0037</v>
      </c>
      <c r="M47" s="515" t="str">
        <f ca="1">_xll.qlCapFloor(,IF(M$46&lt;=0,"Floor","Cap"),$D47,M$46%)</f>
        <v>obj_000df#0037</v>
      </c>
      <c r="N47" s="515" t="str">
        <f ca="1">_xll.qlCapFloor(,IF(N$46&lt;=0,"Floor","Cap"),$D47,N$46%)</f>
        <v>obj_000d9#0037</v>
      </c>
      <c r="O47" s="515" t="str">
        <f ca="1">_xll.qlCapFloor(,IF(O$46&lt;=0,"Floor","Cap"),$D47,O$46%)</f>
        <v>obj_000c4#0037</v>
      </c>
      <c r="P47" s="515" t="str">
        <f ca="1">_xll.qlCapFloor(,IF(P$46&lt;=0,"Floor","Cap"),$D47,P$46%)</f>
        <v>obj_000da#0037</v>
      </c>
      <c r="Q47" s="510" t="str">
        <f ca="1">_xll.qlCapFloor(,IF(Q$46&lt;=0,"Floor","Cap"),$D47,Q$46%)</f>
        <v>obj_000c5#0037</v>
      </c>
      <c r="R47" s="468"/>
      <c r="S47" s="468"/>
      <c r="T47" s="461"/>
    </row>
    <row r="48" spans="2:37">
      <c r="B48" s="521" t="s">
        <v>146</v>
      </c>
      <c r="C48" s="497" t="str">
        <f ca="1">_xll.qlSchedule(,_xll.qlCalendarAdvance("Target",RefDate,"2d"),_xll.qlCalendarAdvance("Target",_xll.qlCalendarAdvance("Target",RefDate,"2d"),B48,"Unadjusted"),"6M","Target","Modified Following")</f>
        <v>obj_000bd#0037</v>
      </c>
      <c r="D48" s="511" t="str">
        <f ca="1">_xll.qlIborLeg(,,10000,C48,2,,"Act/360",,,"EUR-EURIBOR6M")</f>
        <v>obj_000be#0037</v>
      </c>
      <c r="E48" s="516" t="str">
        <f ca="1">_xll.qlCapFloor(,IF(E$46&lt;=0,"Floor","Cap"),$D48,E$46%)</f>
        <v>obj_000cf#0037</v>
      </c>
      <c r="F48" s="517" t="str">
        <f ca="1">_xll.qlCapFloor(,IF(F$46&lt;=0,"Floor","Cap"),$D48,F$46%)</f>
        <v>obj_000c0#0037</v>
      </c>
      <c r="G48" s="517" t="str">
        <f ca="1">_xll.qlCapFloor(,IF(G$46&lt;=0,"Floor","Cap"),$D48,G$46%)</f>
        <v>obj_000d1#0037</v>
      </c>
      <c r="H48" s="517" t="str">
        <f ca="1">_xll.qlCapFloor(,IF(H$46&lt;=0,"Floor","Cap"),$D48,H$46%)</f>
        <v>obj_000d5#0037</v>
      </c>
      <c r="I48" s="517" t="str">
        <f ca="1">_xll.qlCapFloor(,IF(I$46&lt;=0,"Floor","Cap"),$D48,I$46%)</f>
        <v>obj_000d2#0037</v>
      </c>
      <c r="J48" s="517" t="str">
        <f ca="1">_xll.qlCapFloor(,IF(J$46&lt;=0,"Floor","Cap"),$D48,J$46%)</f>
        <v>obj_000c2#0037</v>
      </c>
      <c r="K48" s="517" t="str">
        <f ca="1">_xll.qlCapFloor(,IF(K$46&lt;=0,"Floor","Cap"),$D48,K$46%)</f>
        <v>obj_000ce#0037</v>
      </c>
      <c r="L48" s="517" t="str">
        <f ca="1">_xll.qlCapFloor(,IF(L$46&lt;=0,"Floor","Cap"),$D48,L$46%)</f>
        <v>obj_000d3#0037</v>
      </c>
      <c r="M48" s="517" t="str">
        <f ca="1">_xll.qlCapFloor(,IF(M$46&lt;=0,"Floor","Cap"),$D48,M$46%)</f>
        <v>obj_000d0#0037</v>
      </c>
      <c r="N48" s="517" t="str">
        <f ca="1">_xll.qlCapFloor(,IF(N$46&lt;=0,"Floor","Cap"),$D48,N$46%)</f>
        <v>obj_000cd#0037</v>
      </c>
      <c r="O48" s="517" t="str">
        <f ca="1">_xll.qlCapFloor(,IF(O$46&lt;=0,"Floor","Cap"),$D48,O$46%)</f>
        <v>obj_000cc#0037</v>
      </c>
      <c r="P48" s="517" t="str">
        <f ca="1">_xll.qlCapFloor(,IF(P$46&lt;=0,"Floor","Cap"),$D48,P$46%)</f>
        <v>obj_000c6#0037</v>
      </c>
      <c r="Q48" s="511" t="str">
        <f ca="1">_xll.qlCapFloor(,IF(Q$46&lt;=0,"Floor","Cap"),$D48,Q$46%)</f>
        <v>obj_000d4#0037</v>
      </c>
      <c r="R48" s="468"/>
      <c r="S48" s="468"/>
      <c r="T48" s="461"/>
    </row>
    <row r="49" spans="2:20">
      <c r="B49" s="522" t="s">
        <v>42</v>
      </c>
      <c r="C49" s="512" t="str">
        <f ca="1">_xll.qlSchedule(,_xll.qlCalendarAdvance("Target",RefDate,"2d"),_xll.qlCalendarAdvance("Target",_xll.qlCalendarAdvance("Target",RefDate,"2d"),B49,"Unadjusted"),"6M","Target","Modified Following")</f>
        <v>obj_000b3#0037</v>
      </c>
      <c r="D49" s="513" t="str">
        <f ca="1">_xll.qlIborLeg(,,10000,C49,2,,"Act/360",,,"EUR-EURIBOR6M")</f>
        <v>obj_000b6#0037</v>
      </c>
      <c r="E49" s="518" t="str">
        <f ca="1">_xll.qlCapFloor(,IF(E$46&lt;=0,"Floor","Cap"),$D49,E$46%)</f>
        <v>obj_000cb#0037</v>
      </c>
      <c r="F49" s="519" t="str">
        <f ca="1">_xll.qlCapFloor(,IF(F$46&lt;=0,"Floor","Cap"),$D49,F$46%)</f>
        <v>obj_000ba#0037</v>
      </c>
      <c r="G49" s="519" t="str">
        <f ca="1">_xll.qlCapFloor(,IF(G$46&lt;=0,"Floor","Cap"),$D49,G$46%)</f>
        <v>obj_000ca#0037</v>
      </c>
      <c r="H49" s="519" t="str">
        <f ca="1">_xll.qlCapFloor(,IF(H$46&lt;=0,"Floor","Cap"),$D49,H$46%)</f>
        <v>obj_000bf#0037</v>
      </c>
      <c r="I49" s="519" t="str">
        <f ca="1">_xll.qlCapFloor(,IF(I$46&lt;=0,"Floor","Cap"),$D49,I$46%)</f>
        <v>obj_000c7#0037</v>
      </c>
      <c r="J49" s="519" t="str">
        <f ca="1">_xll.qlCapFloor(,IF(J$46&lt;=0,"Floor","Cap"),$D49,J$46%)</f>
        <v>obj_000c3#0037</v>
      </c>
      <c r="K49" s="519" t="str">
        <f ca="1">_xll.qlCapFloor(,IF(K$46&lt;=0,"Floor","Cap"),$D49,K$46%)</f>
        <v>obj_000c8#0037</v>
      </c>
      <c r="L49" s="519" t="str">
        <f ca="1">_xll.qlCapFloor(,IF(L$46&lt;=0,"Floor","Cap"),$D49,L$46%)</f>
        <v>obj_000b8#0037</v>
      </c>
      <c r="M49" s="519" t="str">
        <f ca="1">_xll.qlCapFloor(,IF(M$46&lt;=0,"Floor","Cap"),$D49,M$46%)</f>
        <v>obj_000bb#0037</v>
      </c>
      <c r="N49" s="519" t="str">
        <f ca="1">_xll.qlCapFloor(,IF(N$46&lt;=0,"Floor","Cap"),$D49,N$46%)</f>
        <v>obj_000b9#0037</v>
      </c>
      <c r="O49" s="519" t="str">
        <f ca="1">_xll.qlCapFloor(,IF(O$46&lt;=0,"Floor","Cap"),$D49,O$46%)</f>
        <v>obj_000b7#0037</v>
      </c>
      <c r="P49" s="519" t="str">
        <f ca="1">_xll.qlCapFloor(,IF(P$46&lt;=0,"Floor","Cap"),$D49,P$46%)</f>
        <v>obj_000c9#0037</v>
      </c>
      <c r="Q49" s="513" t="str">
        <f ca="1">_xll.qlCapFloor(,IF(Q$46&lt;=0,"Floor","Cap"),$D49,Q$46%)</f>
        <v>obj_000bc#0037</v>
      </c>
      <c r="R49" s="468"/>
      <c r="S49" s="468"/>
      <c r="T49" s="461"/>
    </row>
    <row r="50" spans="2:20">
      <c r="B50" s="478"/>
      <c r="C50" s="479"/>
      <c r="D50" s="480"/>
      <c r="E50" s="404"/>
      <c r="F50" s="404"/>
      <c r="G50" s="404"/>
      <c r="H50" s="404"/>
      <c r="I50" s="404"/>
      <c r="J50" s="404"/>
      <c r="K50" s="404"/>
      <c r="L50" s="404"/>
      <c r="M50" s="404"/>
      <c r="N50" s="404"/>
      <c r="O50" s="404"/>
      <c r="P50" s="404"/>
      <c r="Q50" s="404"/>
      <c r="R50" s="468"/>
      <c r="S50" s="468"/>
      <c r="T50" s="461"/>
    </row>
    <row r="51" spans="2:20">
      <c r="B51" s="498" t="s">
        <v>12173</v>
      </c>
      <c r="C51" s="499"/>
      <c r="D51" s="499"/>
      <c r="E51" s="271" t="s">
        <v>12171</v>
      </c>
      <c r="F51" s="307"/>
      <c r="G51" s="500"/>
      <c r="H51" s="307"/>
      <c r="I51" s="500"/>
      <c r="J51" s="500"/>
      <c r="K51" s="500"/>
      <c r="L51" s="500"/>
      <c r="M51" s="500"/>
      <c r="N51" s="500"/>
      <c r="O51" s="500"/>
      <c r="P51" s="500"/>
      <c r="Q51" s="501"/>
      <c r="R51" s="468"/>
      <c r="S51" s="468"/>
      <c r="T51" s="461"/>
    </row>
    <row r="52" spans="2:20">
      <c r="B52" s="506" t="s">
        <v>35</v>
      </c>
      <c r="C52" s="507" t="s">
        <v>12170</v>
      </c>
      <c r="D52" s="508" t="s">
        <v>12169</v>
      </c>
      <c r="E52" s="502">
        <v>-0.5</v>
      </c>
      <c r="F52" s="503">
        <v>-0.25</v>
      </c>
      <c r="G52" s="504">
        <v>-0.125</v>
      </c>
      <c r="H52" s="503">
        <v>0</v>
      </c>
      <c r="I52" s="504">
        <v>0.125</v>
      </c>
      <c r="J52" s="503">
        <v>0.25</v>
      </c>
      <c r="K52" s="503">
        <v>0.5</v>
      </c>
      <c r="L52" s="503">
        <v>1</v>
      </c>
      <c r="M52" s="503">
        <v>1.5</v>
      </c>
      <c r="N52" s="503">
        <v>2</v>
      </c>
      <c r="O52" s="503">
        <v>3</v>
      </c>
      <c r="P52" s="503">
        <v>5</v>
      </c>
      <c r="Q52" s="505">
        <v>10</v>
      </c>
      <c r="R52" s="468"/>
      <c r="S52" s="468"/>
      <c r="T52" s="461"/>
    </row>
    <row r="53" spans="2:20">
      <c r="B53" s="520" t="s">
        <v>41</v>
      </c>
      <c r="C53" s="509"/>
      <c r="D53" s="510"/>
      <c r="E53" s="526">
        <f ca="1">_xll.qlInstrumentNPV(E47,_xll.qlInstrumentSetPricingEngine(E47,_xll.qlBachelierBlackCapFloorEngine(,"YC-EUR-EONIA",$D$43)))</f>
        <v>3.0523410183607075E-2</v>
      </c>
      <c r="F53" s="527">
        <f ca="1">_xll.qlInstrumentNPV(F47,_xll.qlInstrumentSetPricingEngine(F47,_xll.qlBachelierBlackCapFloorEngine(,"YC-EUR-EONIA",$D$43)))</f>
        <v>0.18650543970015981</v>
      </c>
      <c r="G53" s="527">
        <f ca="1">_xll.qlInstrumentNPV(G47,_xll.qlInstrumentSetPricingEngine(G47,_xll.qlBachelierBlackCapFloorEngine(,"YC-EUR-EONIA",$D$43)))</f>
        <v>0.51679615008546465</v>
      </c>
      <c r="H53" s="527">
        <f ca="1">_xll.qlInstrumentNPV(H47,_xll.qlInstrumentSetPricingEngine(H47,_xll.qlBachelierBlackCapFloorEngine(,"YC-EUR-EONIA",$D$43)))</f>
        <v>2.1993456032674374</v>
      </c>
      <c r="I53" s="527">
        <f ca="1">_xll.qlInstrumentNPV(I47,_xll.qlInstrumentSetPricingEngine(I47,_xll.qlBachelierBlackCapFloorEngine(,"YC-EUR-EONIA",$D$43)))</f>
        <v>1.2843008110491714</v>
      </c>
      <c r="J53" s="527">
        <f ca="1">_xll.qlInstrumentNPV(J47,_xll.qlInstrumentSetPricingEngine(J47,_xll.qlBachelierBlackCapFloorEngine(,"YC-EUR-EONIA",$D$43)))</f>
        <v>0.69066752054070357</v>
      </c>
      <c r="K53" s="527">
        <f ca="1">_xll.qlInstrumentNPV(K47,_xll.qlInstrumentSetPricingEngine(K47,_xll.qlBachelierBlackCapFloorEngine(,"YC-EUR-EONIA",$D$43)))</f>
        <v>0.28846387852812827</v>
      </c>
      <c r="L53" s="527">
        <f ca="1">_xll.qlInstrumentNPV(L47,_xll.qlInstrumentSetPricingEngine(L47,_xll.qlBachelierBlackCapFloorEngine(,"YC-EUR-EONIA",$D$43)))</f>
        <v>0.11556037654701926</v>
      </c>
      <c r="M53" s="527">
        <f ca="1">_xll.qlInstrumentNPV(M47,_xll.qlInstrumentSetPricingEngine(M47,_xll.qlBachelierBlackCapFloorEngine(,"YC-EUR-EONIA",$D$43)))</f>
        <v>6.4519493185151253E-2</v>
      </c>
      <c r="N53" s="527">
        <f ca="1">_xll.qlInstrumentNPV(N47,_xll.qlInstrumentSetPricingEngine(N47,_xll.qlBachelierBlackCapFloorEngine(,"YC-EUR-EONIA",$D$43)))</f>
        <v>4.2400296235811839E-2</v>
      </c>
      <c r="O53" s="527">
        <f ca="1">_xll.qlInstrumentNPV(O47,_xll.qlInstrumentSetPricingEngine(O47,_xll.qlBachelierBlackCapFloorEngine(,"YC-EUR-EONIA",$D$43)))</f>
        <v>2.3213457013074684E-2</v>
      </c>
      <c r="P53" s="527">
        <f ca="1">_xll.qlInstrumentNPV(P47,_xll.qlInstrumentSetPricingEngine(P47,_xll.qlBachelierBlackCapFloorEngine(,"YC-EUR-EONIA",$D$43)))</f>
        <v>1.0869877002473986E-2</v>
      </c>
      <c r="Q53" s="528" t="e">
        <f ca="1">_xll.qlInstrumentNPV(Q47,_xll.qlInstrumentSetPricingEngine(Q47,_xll.qlBachelierBlackCapFloorEngine(,"YC-EUR-EONIA",$D$43)))</f>
        <v>#NUM!</v>
      </c>
      <c r="R53" s="468"/>
      <c r="S53" s="468"/>
      <c r="T53" s="461"/>
    </row>
    <row r="54" spans="2:20">
      <c r="B54" s="521" t="s">
        <v>146</v>
      </c>
      <c r="C54" s="497"/>
      <c r="D54" s="511"/>
      <c r="E54" s="529">
        <f ca="1">_xll.qlInstrumentNPV(E48,_xll.qlInstrumentSetPricingEngine(E48,_xll.qlBachelierBlackCapFloorEngine(,"YC-EUR-EONIA",$D$43)))</f>
        <v>0.35019508679240263</v>
      </c>
      <c r="F54" s="530">
        <f ca="1">_xll.qlInstrumentNPV(F48,_xll.qlInstrumentSetPricingEngine(F48,_xll.qlBachelierBlackCapFloorEngine(,"YC-EUR-EONIA",$D$43)))</f>
        <v>1.1168931872754193</v>
      </c>
      <c r="G54" s="530">
        <f ca="1">_xll.qlInstrumentNPV(G48,_xll.qlInstrumentSetPricingEngine(G48,_xll.qlBachelierBlackCapFloorEngine(,"YC-EUR-EONIA",$D$43)))</f>
        <v>2.2124006385473747</v>
      </c>
      <c r="H54" s="530">
        <f ca="1">_xll.qlInstrumentNPV(H48,_xll.qlInstrumentSetPricingEngine(H48,_xll.qlBachelierBlackCapFloorEngine(,"YC-EUR-EONIA",$D$43)))</f>
        <v>5.826255183393072</v>
      </c>
      <c r="I54" s="530">
        <f ca="1">_xll.qlInstrumentNPV(I48,_xll.qlInstrumentSetPricingEngine(I48,_xll.qlBachelierBlackCapFloorEngine(,"YC-EUR-EONIA",$D$43)))</f>
        <v>4.6433806340224137</v>
      </c>
      <c r="J54" s="530">
        <f ca="1">_xll.qlInstrumentNPV(J48,_xll.qlInstrumentSetPricingEngine(J48,_xll.qlBachelierBlackCapFloorEngine(,"YC-EUR-EONIA",$D$43)))</f>
        <v>2.9298871876465791</v>
      </c>
      <c r="K54" s="530">
        <f ca="1">_xll.qlInstrumentNPV(K48,_xll.qlInstrumentSetPricingEngine(K48,_xll.qlBachelierBlackCapFloorEngine(,"YC-EUR-EONIA",$D$43)))</f>
        <v>1.4740724724203651</v>
      </c>
      <c r="L54" s="530">
        <f ca="1">_xll.qlInstrumentNPV(L48,_xll.qlInstrumentSetPricingEngine(L48,_xll.qlBachelierBlackCapFloorEngine(,"YC-EUR-EONIA",$D$43)))</f>
        <v>0.72131504130378943</v>
      </c>
      <c r="M54" s="530">
        <f ca="1">_xll.qlInstrumentNPV(M48,_xll.qlInstrumentSetPricingEngine(M48,_xll.qlBachelierBlackCapFloorEngine(,"YC-EUR-EONIA",$D$43)))</f>
        <v>0.45164221672848942</v>
      </c>
      <c r="N54" s="530">
        <f ca="1">_xll.qlInstrumentNPV(N48,_xll.qlInstrumentSetPricingEngine(N48,_xll.qlBachelierBlackCapFloorEngine(,"YC-EUR-EONIA",$D$43)))</f>
        <v>0.3198632423817625</v>
      </c>
      <c r="O54" s="530">
        <f ca="1">_xll.qlInstrumentNPV(O48,_xll.qlInstrumentSetPricingEngine(O48,_xll.qlBachelierBlackCapFloorEngine(,"YC-EUR-EONIA",$D$43)))</f>
        <v>0.19236038601881658</v>
      </c>
      <c r="P54" s="530">
        <f ca="1">_xll.qlInstrumentNPV(P48,_xll.qlInstrumentSetPricingEngine(P48,_xll.qlBachelierBlackCapFloorEngine(,"YC-EUR-EONIA",$D$43)))</f>
        <v>9.6517624136804814E-2</v>
      </c>
      <c r="Q54" s="531" t="e">
        <f ca="1">_xll.qlInstrumentNPV(Q48,_xll.qlInstrumentSetPricingEngine(Q48,_xll.qlBachelierBlackCapFloorEngine(,"YC-EUR-EONIA",$D$43)))</f>
        <v>#NUM!</v>
      </c>
      <c r="R54" s="468"/>
      <c r="S54" s="468"/>
      <c r="T54" s="461"/>
    </row>
    <row r="55" spans="2:20">
      <c r="B55" s="522" t="s">
        <v>42</v>
      </c>
      <c r="C55" s="512"/>
      <c r="D55" s="513"/>
      <c r="E55" s="532">
        <f ca="1">_xll.qlInstrumentNPV(E49,_xll.qlInstrumentSetPricingEngine(E49,_xll.qlBachelierBlackCapFloorEngine(,"YC-EUR-EONIA",$D$43)))</f>
        <v>1.1909941003316953</v>
      </c>
      <c r="F55" s="533">
        <f ca="1">_xll.qlInstrumentNPV(F49,_xll.qlInstrumentSetPricingEngine(F49,_xll.qlBachelierBlackCapFloorEngine(,"YC-EUR-EONIA",$D$43)))</f>
        <v>2.7727759355632933</v>
      </c>
      <c r="G55" s="533">
        <f ca="1">_xll.qlInstrumentNPV(G49,_xll.qlInstrumentSetPricingEngine(G49,_xll.qlBachelierBlackCapFloorEngine(,"YC-EUR-EONIA",$D$43)))</f>
        <v>5.0662940166738712</v>
      </c>
      <c r="H55" s="533">
        <f ca="1">_xll.qlInstrumentNPV(H49,_xll.qlInstrumentSetPricingEngine(H49,_xll.qlBachelierBlackCapFloorEngine(,"YC-EUR-EONIA",$D$43)))</f>
        <v>10.632502022594853</v>
      </c>
      <c r="I55" s="533">
        <f ca="1">_xll.qlInstrumentNPV(I49,_xll.qlInstrumentSetPricingEngine(I49,_xll.qlBachelierBlackCapFloorEngine(,"YC-EUR-EONIA",$D$43)))</f>
        <v>11.804582567943864</v>
      </c>
      <c r="J55" s="533">
        <f ca="1">_xll.qlInstrumentNPV(J49,_xll.qlInstrumentSetPricingEngine(J49,_xll.qlBachelierBlackCapFloorEngine(,"YC-EUR-EONIA",$D$43)))</f>
        <v>7.8519744832714942</v>
      </c>
      <c r="K55" s="533">
        <f ca="1">_xll.qlInstrumentNPV(K49,_xll.qlInstrumentSetPricingEngine(K49,_xll.qlBachelierBlackCapFloorEngine(,"YC-EUR-EONIA",$D$43)))</f>
        <v>3.9488105930954416</v>
      </c>
      <c r="L55" s="533">
        <f ca="1">_xll.qlInstrumentNPV(L49,_xll.qlInstrumentSetPricingEngine(L49,_xll.qlBachelierBlackCapFloorEngine(,"YC-EUR-EONIA",$D$43)))</f>
        <v>1.7610745163400978</v>
      </c>
      <c r="M55" s="533">
        <f ca="1">_xll.qlInstrumentNPV(M49,_xll.qlInstrumentSetPricingEngine(M49,_xll.qlBachelierBlackCapFloorEngine(,"YC-EUR-EONIA",$D$43)))</f>
        <v>1.0113212942218264</v>
      </c>
      <c r="N55" s="533">
        <f ca="1">_xll.qlInstrumentNPV(N49,_xll.qlInstrumentSetPricingEngine(N49,_xll.qlBachelierBlackCapFloorEngine(,"YC-EUR-EONIA",$D$43)))</f>
        <v>0.66046567614508889</v>
      </c>
      <c r="O55" s="533">
        <f ca="1">_xll.qlInstrumentNPV(O49,_xll.qlInstrumentSetPricingEngine(O49,_xll.qlBachelierBlackCapFloorEngine(,"YC-EUR-EONIA",$D$43)))</f>
        <v>0.34274289968469346</v>
      </c>
      <c r="P55" s="533">
        <f ca="1">_xll.qlInstrumentNPV(P49,_xll.qlInstrumentSetPricingEngine(P49,_xll.qlBachelierBlackCapFloorEngine(,"YC-EUR-EONIA",$D$43)))</f>
        <v>0.13148169978963908</v>
      </c>
      <c r="Q55" s="534" t="e">
        <f ca="1">_xll.qlInstrumentNPV(Q49,_xll.qlInstrumentSetPricingEngine(Q49,_xll.qlBachelierBlackCapFloorEngine(,"YC-EUR-EONIA",$D$43)))</f>
        <v>#NUM!</v>
      </c>
      <c r="R55" s="468"/>
      <c r="S55" s="468"/>
      <c r="T55" s="461"/>
    </row>
    <row r="56" spans="2:20">
      <c r="B56" s="478"/>
      <c r="C56" s="479"/>
      <c r="D56" s="480"/>
      <c r="E56" s="404"/>
      <c r="F56" s="404"/>
      <c r="G56" s="404"/>
      <c r="H56" s="404"/>
      <c r="I56" s="404"/>
      <c r="J56" s="404"/>
      <c r="K56" s="404"/>
      <c r="L56" s="404"/>
      <c r="M56" s="404"/>
      <c r="N56" s="404"/>
      <c r="O56" s="404"/>
      <c r="P56" s="404"/>
      <c r="Q56" s="404"/>
      <c r="R56" s="468"/>
      <c r="S56" s="468"/>
      <c r="T56" s="461"/>
    </row>
    <row r="57" spans="2:20">
      <c r="B57" s="498" t="s">
        <v>12174</v>
      </c>
      <c r="C57" s="499"/>
      <c r="D57" s="499"/>
      <c r="E57" s="271" t="s">
        <v>12171</v>
      </c>
      <c r="F57" s="307"/>
      <c r="G57" s="500"/>
      <c r="H57" s="307"/>
      <c r="I57" s="500"/>
      <c r="J57" s="500"/>
      <c r="K57" s="500"/>
      <c r="L57" s="500"/>
      <c r="M57" s="500"/>
      <c r="N57" s="500"/>
      <c r="O57" s="500"/>
      <c r="P57" s="500"/>
      <c r="Q57" s="501"/>
      <c r="R57" s="468"/>
      <c r="S57" s="468"/>
      <c r="T57" s="461"/>
    </row>
    <row r="58" spans="2:20">
      <c r="B58" s="506" t="s">
        <v>35</v>
      </c>
      <c r="C58" s="507" t="s">
        <v>12170</v>
      </c>
      <c r="D58" s="508" t="s">
        <v>12169</v>
      </c>
      <c r="E58" s="502">
        <v>-0.5</v>
      </c>
      <c r="F58" s="503">
        <v>-0.25</v>
      </c>
      <c r="G58" s="504">
        <v>-0.125</v>
      </c>
      <c r="H58" s="503">
        <v>0</v>
      </c>
      <c r="I58" s="504">
        <v>0.125</v>
      </c>
      <c r="J58" s="503">
        <v>0.25</v>
      </c>
      <c r="K58" s="503">
        <v>0.5</v>
      </c>
      <c r="L58" s="503">
        <v>1</v>
      </c>
      <c r="M58" s="503">
        <v>1.5</v>
      </c>
      <c r="N58" s="503">
        <v>2</v>
      </c>
      <c r="O58" s="503">
        <v>3</v>
      </c>
      <c r="P58" s="503">
        <v>5</v>
      </c>
      <c r="Q58" s="505">
        <v>10</v>
      </c>
      <c r="R58" s="468"/>
      <c r="S58" s="468"/>
      <c r="T58" s="461"/>
    </row>
    <row r="59" spans="2:20">
      <c r="B59" s="520" t="s">
        <v>41</v>
      </c>
      <c r="C59" s="509"/>
      <c r="D59" s="510"/>
      <c r="E59" s="535">
        <f ca="1">_xll.qlCapFloorImpliedVolatility(E47,E53,"YC-EUR-EONIA",,,,,,,"Normal")</f>
        <v>3.0661837490747355E-3</v>
      </c>
      <c r="F59" s="536">
        <f ca="1">_xll.qlCapFloorImpliedVolatility(F47,F53,"YC-EUR-EONIA",,,,,,,"Normal")</f>
        <v>2.3495496585183712E-3</v>
      </c>
      <c r="G59" s="536">
        <f ca="1">_xll.qlCapFloorImpliedVolatility(G47,G53,"YC-EUR-EONIA",,,,,,,"Normal")</f>
        <v>1.9315929821417022E-3</v>
      </c>
      <c r="H59" s="536">
        <f ca="1">_xll.qlCapFloorImpliedVolatility(H47,H53,"YC-EUR-EONIA",,,,,,,"Normal")</f>
        <v>1.8615179456802002E-3</v>
      </c>
      <c r="I59" s="536">
        <f ca="1">_xll.qlCapFloorImpliedVolatility(I47,I53,"YC-EUR-EONIA",,,,,,,"Normal")</f>
        <v>2.2866719341828956E-3</v>
      </c>
      <c r="J59" s="536">
        <f ca="1">_xll.qlCapFloorImpliedVolatility(J47,J53,"YC-EUR-EONIA",,,,,,,"Normal")</f>
        <v>2.9015063819626489E-3</v>
      </c>
      <c r="K59" s="536">
        <f ca="1">_xll.qlCapFloorImpliedVolatility(K47,K53,"YC-EUR-EONIA",,,,,,,"Normal")</f>
        <v>4.0608950567794884E-3</v>
      </c>
      <c r="L59" s="536">
        <f ca="1">_xll.qlCapFloorImpliedVolatility(L47,L53,"YC-EUR-EONIA",,,,,,,"Normal")</f>
        <v>6.3273119443152956E-3</v>
      </c>
      <c r="M59" s="536">
        <f ca="1">_xll.qlCapFloorImpliedVolatility(M47,M53,"YC-EUR-EONIA",,,,,,,"Normal")</f>
        <v>8.4240614812222149E-3</v>
      </c>
      <c r="N59" s="536">
        <f ca="1">_xll.qlCapFloorImpliedVolatility(N47,N53,"YC-EUR-EONIA",,,,,,,"Normal")</f>
        <v>1.0429644632800078E-2</v>
      </c>
      <c r="O59" s="536">
        <f ca="1">_xll.qlCapFloorImpliedVolatility(O47,O53,"YC-EUR-EONIA",,,,,,,"Normal")</f>
        <v>1.4254669110186099E-2</v>
      </c>
      <c r="P59" s="536">
        <f ca="1">_xll.qlCapFloorImpliedVolatility(P47,P53,"YC-EUR-EONIA",,,,,,,"Normal")</f>
        <v>2.1480605906678499E-2</v>
      </c>
      <c r="Q59" s="537"/>
      <c r="R59" s="468"/>
      <c r="S59" s="468"/>
      <c r="T59" s="461"/>
    </row>
    <row r="60" spans="2:20">
      <c r="B60" s="521" t="s">
        <v>146</v>
      </c>
      <c r="C60" s="497"/>
      <c r="D60" s="511"/>
      <c r="E60" s="538">
        <f ca="1">_xll.qlCapFloorImpliedVolatility(E48,E54,"YC-EUR-EONIA",,,,,,,"Normal")</f>
        <v>3.2155660500148824E-3</v>
      </c>
      <c r="F60" s="539">
        <f ca="1">_xll.qlCapFloorImpliedVolatility(F48,F54,"YC-EUR-EONIA",,,,,,,"Normal")</f>
        <v>2.5777948343319724E-3</v>
      </c>
      <c r="G60" s="539">
        <f ca="1">_xll.qlCapFloorImpliedVolatility(G48,G54,"YC-EUR-EONIA",,,,,,,"Normal")</f>
        <v>2.2138841718857684E-3</v>
      </c>
      <c r="H60" s="539">
        <f ca="1">_xll.qlCapFloorImpliedVolatility(H48,H54,"YC-EUR-EONIA",,,,,,,"Normal")</f>
        <v>2.1128567997477088E-3</v>
      </c>
      <c r="I60" s="539">
        <f ca="1">_xll.qlCapFloorImpliedVolatility(I48,I54,"YC-EUR-EONIA",,,,,,,"Normal")</f>
        <v>2.4586021536131229E-3</v>
      </c>
      <c r="J60" s="539">
        <f ca="1">_xll.qlCapFloorImpliedVolatility(J48,J54,"YC-EUR-EONIA",,,,,,,"Normal")</f>
        <v>2.9837881331283402E-3</v>
      </c>
      <c r="K60" s="539">
        <f ca="1">_xll.qlCapFloorImpliedVolatility(K48,K54,"YC-EUR-EONIA",,,,,,,"Normal")</f>
        <v>3.9519473380102343E-3</v>
      </c>
      <c r="L60" s="539">
        <f ca="1">_xll.qlCapFloorImpliedVolatility(L48,L54,"YC-EUR-EONIA",,,,,,,"Normal")</f>
        <v>5.8929986518206452E-3</v>
      </c>
      <c r="M60" s="539">
        <f ca="1">_xll.qlCapFloorImpliedVolatility(M48,M54,"YC-EUR-EONIA",,,,,,,"Normal")</f>
        <v>7.6572855266889943E-3</v>
      </c>
      <c r="N60" s="539">
        <f ca="1">_xll.qlCapFloorImpliedVolatility(N48,N54,"YC-EUR-EONIA",,,,,,,"Normal")</f>
        <v>9.326872677254034E-3</v>
      </c>
      <c r="O60" s="539">
        <f ca="1">_xll.qlCapFloorImpliedVolatility(O48,O54,"YC-EUR-EONIA",,,,,,,"Normal")</f>
        <v>1.2474504536868434E-2</v>
      </c>
      <c r="P60" s="539">
        <f ca="1">_xll.qlCapFloorImpliedVolatility(P48,P54,"YC-EUR-EONIA",,,,,,,"Normal")</f>
        <v>1.8295566950395168E-2</v>
      </c>
      <c r="Q60" s="540"/>
      <c r="R60" s="468"/>
      <c r="S60" s="468"/>
      <c r="T60" s="461"/>
    </row>
    <row r="61" spans="2:20">
      <c r="B61" s="522" t="s">
        <v>42</v>
      </c>
      <c r="C61" s="512"/>
      <c r="D61" s="513"/>
      <c r="E61" s="541">
        <f ca="1">_xll.qlCapFloorImpliedVolatility(E49,E55,"YC-EUR-EONIA",,,,,,,"Normal")</f>
        <v>3.4431823239465184E-3</v>
      </c>
      <c r="F61" s="542">
        <f ca="1">_xll.qlCapFloorImpliedVolatility(F49,F55,"YC-EUR-EONIA",,,,,,,"Normal")</f>
        <v>2.8017993854673523E-3</v>
      </c>
      <c r="G61" s="542">
        <f ca="1">_xll.qlCapFloorImpliedVolatility(G49,G55,"YC-EUR-EONIA",,,,,,,"Normal")</f>
        <v>2.5428690336104058E-3</v>
      </c>
      <c r="H61" s="542">
        <f ca="1">_xll.qlCapFloorImpliedVolatility(H49,H55,"YC-EUR-EONIA",,,,,,,"Normal")</f>
        <v>2.4563118091772557E-3</v>
      </c>
      <c r="I61" s="542">
        <f ca="1">_xll.qlCapFloorImpliedVolatility(I49,I55,"YC-EUR-EONIA",,,,,,,"Normal")</f>
        <v>2.6912780134937882E-3</v>
      </c>
      <c r="J61" s="542">
        <f ca="1">_xll.qlCapFloorImpliedVolatility(J49,J55,"YC-EUR-EONIA",,,,,,,"Normal")</f>
        <v>3.0780451245664081E-3</v>
      </c>
      <c r="K61" s="542">
        <f ca="1">_xll.qlCapFloorImpliedVolatility(K49,K55,"YC-EUR-EONIA",,,,,,,"Normal")</f>
        <v>3.7896842709934098E-3</v>
      </c>
      <c r="L61" s="542">
        <f ca="1">_xll.qlCapFloorImpliedVolatility(L49,L55,"YC-EUR-EONIA",,,,,,,"Normal")</f>
        <v>5.3340497351922929E-3</v>
      </c>
      <c r="M61" s="542">
        <f ca="1">_xll.qlCapFloorImpliedVolatility(M49,M55,"YC-EUR-EONIA",,,,,,,"Normal")</f>
        <v>6.7533455257279698E-3</v>
      </c>
      <c r="N61" s="542">
        <f ca="1">_xll.qlCapFloorImpliedVolatility(N49,N55,"YC-EUR-EONIA",,,,,,,"Normal")</f>
        <v>8.0921231380242237E-3</v>
      </c>
      <c r="O61" s="542">
        <f ca="1">_xll.qlCapFloorImpliedVolatility(O49,O55,"YC-EUR-EONIA",,,,,,,"Normal")</f>
        <v>1.0591941017799379E-2</v>
      </c>
      <c r="P61" s="542">
        <f ca="1">_xll.qlCapFloorImpliedVolatility(P49,P55,"YC-EUR-EONIA",,,,,,,"Normal")</f>
        <v>1.5108316522272175E-2</v>
      </c>
      <c r="Q61" s="543"/>
      <c r="R61" s="468"/>
      <c r="S61" s="468"/>
      <c r="T61" s="461"/>
    </row>
    <row r="62" spans="2:20">
      <c r="B62" s="478"/>
      <c r="C62" s="479"/>
      <c r="D62" s="480"/>
      <c r="E62" s="404"/>
      <c r="F62" s="404"/>
      <c r="G62" s="404"/>
      <c r="H62" s="404"/>
      <c r="I62" s="404"/>
      <c r="J62" s="404"/>
      <c r="K62" s="404"/>
      <c r="L62" s="404"/>
      <c r="M62" s="404"/>
      <c r="N62" s="404"/>
      <c r="O62" s="404"/>
      <c r="P62" s="404"/>
      <c r="Q62" s="404"/>
    </row>
    <row r="63" spans="2:20">
      <c r="B63" s="478"/>
      <c r="C63" s="479"/>
      <c r="D63" s="480"/>
      <c r="E63" s="404"/>
      <c r="F63" s="404"/>
      <c r="G63" s="404"/>
      <c r="H63" s="404"/>
      <c r="I63" s="404"/>
      <c r="J63" s="404"/>
      <c r="K63" s="404"/>
      <c r="L63" s="404"/>
      <c r="M63" s="404"/>
      <c r="N63" s="404"/>
      <c r="O63" s="404"/>
      <c r="P63" s="404"/>
      <c r="Q63" s="404"/>
    </row>
    <row r="64" spans="2:20">
      <c r="B64" s="383" t="s">
        <v>12144</v>
      </c>
    </row>
    <row r="66" spans="2:17">
      <c r="B66" s="554" t="s">
        <v>12116</v>
      </c>
      <c r="C66" s="499"/>
      <c r="D66" s="483"/>
      <c r="E66" s="361">
        <v>-0.5</v>
      </c>
      <c r="F66" s="361">
        <v>-0.25</v>
      </c>
      <c r="G66" s="362">
        <v>-0.125</v>
      </c>
      <c r="H66" s="361">
        <v>0</v>
      </c>
      <c r="I66" s="362">
        <v>0.125</v>
      </c>
      <c r="J66" s="361">
        <v>0.25</v>
      </c>
      <c r="K66" s="361">
        <v>0.5</v>
      </c>
      <c r="L66" s="361">
        <v>1</v>
      </c>
      <c r="M66" s="361">
        <v>1.5</v>
      </c>
      <c r="N66" s="361">
        <v>2</v>
      </c>
      <c r="O66" s="361">
        <v>3</v>
      </c>
      <c r="P66" s="361">
        <v>5</v>
      </c>
      <c r="Q66" s="363">
        <v>10</v>
      </c>
    </row>
    <row r="67" spans="2:17">
      <c r="B67" s="520" t="s">
        <v>41</v>
      </c>
      <c r="C67" s="307"/>
      <c r="D67" s="545"/>
      <c r="E67" s="544">
        <f ca="1">E59*10000</f>
        <v>30.661837490747356</v>
      </c>
      <c r="F67" s="385">
        <f t="shared" ref="F67:Q67" ca="1" si="2">F59*10000</f>
        <v>23.495496585183712</v>
      </c>
      <c r="G67" s="385">
        <f t="shared" ca="1" si="2"/>
        <v>19.315929821417022</v>
      </c>
      <c r="H67" s="385">
        <f t="shared" ca="1" si="2"/>
        <v>18.615179456802004</v>
      </c>
      <c r="I67" s="385">
        <f t="shared" ca="1" si="2"/>
        <v>22.866719341828958</v>
      </c>
      <c r="J67" s="385">
        <f t="shared" ca="1" si="2"/>
        <v>29.015063819626487</v>
      </c>
      <c r="K67" s="385">
        <f t="shared" ca="1" si="2"/>
        <v>40.608950567794885</v>
      </c>
      <c r="L67" s="385">
        <f t="shared" ca="1" si="2"/>
        <v>63.273119443152957</v>
      </c>
      <c r="M67" s="385">
        <f t="shared" ca="1" si="2"/>
        <v>84.240614812222148</v>
      </c>
      <c r="N67" s="385">
        <f t="shared" ca="1" si="2"/>
        <v>104.29644632800078</v>
      </c>
      <c r="O67" s="385">
        <f t="shared" ca="1" si="2"/>
        <v>142.546691101861</v>
      </c>
      <c r="P67" s="385">
        <f t="shared" ca="1" si="2"/>
        <v>214.806059066785</v>
      </c>
      <c r="Q67" s="386">
        <f t="shared" ca="1" si="2"/>
        <v>0</v>
      </c>
    </row>
    <row r="68" spans="2:17">
      <c r="B68" s="521" t="s">
        <v>146</v>
      </c>
      <c r="C68" s="546"/>
      <c r="D68" s="547"/>
      <c r="E68" s="388">
        <f t="shared" ref="E68:Q68" ca="1" si="3">E60*10000</f>
        <v>32.155660500148826</v>
      </c>
      <c r="F68" s="388">
        <f t="shared" ca="1" si="3"/>
        <v>25.777948343319725</v>
      </c>
      <c r="G68" s="388">
        <f t="shared" ca="1" si="3"/>
        <v>22.138841718857684</v>
      </c>
      <c r="H68" s="388">
        <f t="shared" ca="1" si="3"/>
        <v>21.128567997477088</v>
      </c>
      <c r="I68" s="388">
        <f t="shared" ca="1" si="3"/>
        <v>24.586021536131231</v>
      </c>
      <c r="J68" s="388">
        <f t="shared" ca="1" si="3"/>
        <v>29.837881331283402</v>
      </c>
      <c r="K68" s="388">
        <f t="shared" ca="1" si="3"/>
        <v>39.51947338010234</v>
      </c>
      <c r="L68" s="388">
        <f t="shared" ca="1" si="3"/>
        <v>58.929986518206455</v>
      </c>
      <c r="M68" s="388">
        <f t="shared" ca="1" si="3"/>
        <v>76.572855266889945</v>
      </c>
      <c r="N68" s="388">
        <f t="shared" ca="1" si="3"/>
        <v>93.268726772540347</v>
      </c>
      <c r="O68" s="388">
        <f t="shared" ca="1" si="3"/>
        <v>124.74504536868434</v>
      </c>
      <c r="P68" s="388">
        <f t="shared" ca="1" si="3"/>
        <v>182.95566950395167</v>
      </c>
      <c r="Q68" s="389">
        <f t="shared" ca="1" si="3"/>
        <v>0</v>
      </c>
    </row>
    <row r="69" spans="2:17">
      <c r="B69" s="522" t="s">
        <v>42</v>
      </c>
      <c r="C69" s="550"/>
      <c r="D69" s="551"/>
      <c r="E69" s="388">
        <f t="shared" ref="E69:Q69" ca="1" si="4">E61*10000</f>
        <v>34.431823239465182</v>
      </c>
      <c r="F69" s="388">
        <f t="shared" ca="1" si="4"/>
        <v>28.017993854673524</v>
      </c>
      <c r="G69" s="388">
        <f t="shared" ca="1" si="4"/>
        <v>25.428690336104058</v>
      </c>
      <c r="H69" s="388">
        <f t="shared" ca="1" si="4"/>
        <v>24.563118091772555</v>
      </c>
      <c r="I69" s="388">
        <f t="shared" ca="1" si="4"/>
        <v>26.912780134937883</v>
      </c>
      <c r="J69" s="388">
        <f t="shared" ca="1" si="4"/>
        <v>30.780451245664082</v>
      </c>
      <c r="K69" s="388">
        <f t="shared" ca="1" si="4"/>
        <v>37.896842709934099</v>
      </c>
      <c r="L69" s="388">
        <f t="shared" ca="1" si="4"/>
        <v>53.340497351922927</v>
      </c>
      <c r="M69" s="388">
        <f t="shared" ca="1" si="4"/>
        <v>67.533455257279698</v>
      </c>
      <c r="N69" s="388">
        <f t="shared" ca="1" si="4"/>
        <v>80.921231380242233</v>
      </c>
      <c r="O69" s="388">
        <f t="shared" ca="1" si="4"/>
        <v>105.91941017799378</v>
      </c>
      <c r="P69" s="388">
        <f t="shared" ca="1" si="4"/>
        <v>151.08316522272176</v>
      </c>
      <c r="Q69" s="389">
        <f t="shared" ca="1" si="4"/>
        <v>0</v>
      </c>
    </row>
    <row r="70" spans="2:17">
      <c r="B70" s="548" t="s">
        <v>43</v>
      </c>
      <c r="C70" s="546"/>
      <c r="D70" s="547"/>
      <c r="E70" s="544">
        <f ca="1">VLOOKUP(C8,CapVols!$Z:$AE,4,FALSE)</f>
        <v>43.2</v>
      </c>
      <c r="F70" s="385">
        <f ca="1">VLOOKUP(D8,CapVols!$Z:$AE,4,FALSE)</f>
        <v>36.6</v>
      </c>
      <c r="G70" s="385">
        <f ca="1">VLOOKUP(E8,CapVols!$Z:$AE,4,FALSE)</f>
        <v>33.6</v>
      </c>
      <c r="H70" s="385">
        <f ca="1">VLOOKUP(F8,CapVols!$Z:$AE,4,FALSE)</f>
        <v>31.8</v>
      </c>
      <c r="I70" s="385">
        <f ca="1">VLOOKUP(G8,CapVols!$Z:$AE,4,FALSE)</f>
        <v>33.9</v>
      </c>
      <c r="J70" s="385">
        <f ca="1">VLOOKUP(H8,CapVols!$Z:$AE,4,FALSE)</f>
        <v>35.799999999999997</v>
      </c>
      <c r="K70" s="385">
        <f ca="1">VLOOKUP(I8,CapVols!$Z:$AE,4,FALSE)</f>
        <v>42.1</v>
      </c>
      <c r="L70" s="385">
        <f ca="1">VLOOKUP(J8,CapVols!$Z:$AE,4,FALSE)</f>
        <v>56.1</v>
      </c>
      <c r="M70" s="385">
        <f ca="1">VLOOKUP(K8,CapVols!$Z:$AE,4,FALSE)</f>
        <v>70.099999999999994</v>
      </c>
      <c r="N70" s="385">
        <f ca="1">VLOOKUP(L8,CapVols!$Z:$AE,4,FALSE)</f>
        <v>83.6</v>
      </c>
      <c r="O70" s="385">
        <f ca="1">VLOOKUP(M8,CapVols!$Z:$AE,4,FALSE)</f>
        <v>109</v>
      </c>
      <c r="P70" s="385">
        <f ca="1">VLOOKUP(N8,CapVols!$Z:$AE,4,FALSE)</f>
        <v>155.5</v>
      </c>
      <c r="Q70" s="386">
        <f ca="1">VLOOKUP(O8,CapVols!$Z:$AE,4,FALSE)</f>
        <v>257.89999999999998</v>
      </c>
    </row>
    <row r="71" spans="2:17">
      <c r="B71" s="548" t="s">
        <v>152</v>
      </c>
      <c r="C71" s="546"/>
      <c r="D71" s="547"/>
      <c r="E71" s="388">
        <f ca="1">VLOOKUP(C9,CapVols!$Z:$AE,4,FALSE)</f>
        <v>49.9</v>
      </c>
      <c r="F71" s="388">
        <f ca="1">VLOOKUP(D9,CapVols!$Z:$AE,4,FALSE)</f>
        <v>44.2</v>
      </c>
      <c r="G71" s="388">
        <f ca="1">VLOOKUP(E9,CapVols!$Z:$AE,4,FALSE)</f>
        <v>41.7</v>
      </c>
      <c r="H71" s="388">
        <f ca="1">VLOOKUP(F9,CapVols!$Z:$AE,4,FALSE)</f>
        <v>40</v>
      </c>
      <c r="I71" s="388">
        <f ca="1">VLOOKUP(G9,CapVols!$Z:$AE,4,FALSE)</f>
        <v>41.5</v>
      </c>
      <c r="J71" s="388">
        <f ca="1">VLOOKUP(H9,CapVols!$Z:$AE,4,FALSE)</f>
        <v>43</v>
      </c>
      <c r="K71" s="388">
        <f ca="1">VLOOKUP(I9,CapVols!$Z:$AE,4,FALSE)</f>
        <v>47.7</v>
      </c>
      <c r="L71" s="388">
        <f ca="1">VLOOKUP(J9,CapVols!$Z:$AE,4,FALSE)</f>
        <v>57.8</v>
      </c>
      <c r="M71" s="388">
        <f ca="1">VLOOKUP(K9,CapVols!$Z:$AE,4,FALSE)</f>
        <v>68.099999999999994</v>
      </c>
      <c r="N71" s="388">
        <f ca="1">VLOOKUP(L9,CapVols!$Z:$AE,4,FALSE)</f>
        <v>78.599999999999994</v>
      </c>
      <c r="O71" s="388">
        <f ca="1">VLOOKUP(M9,CapVols!$Z:$AE,4,FALSE)</f>
        <v>99</v>
      </c>
      <c r="P71" s="388">
        <f ca="1">VLOOKUP(N9,CapVols!$Z:$AE,4,FALSE)</f>
        <v>137.30000000000001</v>
      </c>
      <c r="Q71" s="389">
        <f ca="1">VLOOKUP(O9,CapVols!$Z:$AE,4,FALSE)</f>
        <v>222.4</v>
      </c>
    </row>
    <row r="72" spans="2:17">
      <c r="B72" s="548" t="s">
        <v>44</v>
      </c>
      <c r="C72" s="546"/>
      <c r="D72" s="547"/>
      <c r="E72" s="388">
        <f ca="1">VLOOKUP(C10,CapVols!$Z:$AE,4,FALSE)</f>
        <v>55.6</v>
      </c>
      <c r="F72" s="388">
        <f ca="1">VLOOKUP(D10,CapVols!$Z:$AE,4,FALSE)</f>
        <v>50.7</v>
      </c>
      <c r="G72" s="388">
        <f ca="1">VLOOKUP(E10,CapVols!$Z:$AE,4,FALSE)</f>
        <v>48.5</v>
      </c>
      <c r="H72" s="388">
        <f ca="1">VLOOKUP(F10,CapVols!$Z:$AE,4,FALSE)</f>
        <v>47.1</v>
      </c>
      <c r="I72" s="388">
        <f ca="1">VLOOKUP(G10,CapVols!$Z:$AE,4,FALSE)</f>
        <v>48.1</v>
      </c>
      <c r="J72" s="388">
        <f ca="1">VLOOKUP(H10,CapVols!$Z:$AE,4,FALSE)</f>
        <v>49.3</v>
      </c>
      <c r="K72" s="388">
        <f ca="1">VLOOKUP(I10,CapVols!$Z:$AE,4,FALSE)</f>
        <v>53.2</v>
      </c>
      <c r="L72" s="388">
        <f ca="1">VLOOKUP(J10,CapVols!$Z:$AE,4,FALSE)</f>
        <v>60.9</v>
      </c>
      <c r="M72" s="388">
        <f ca="1">VLOOKUP(K10,CapVols!$Z:$AE,4,FALSE)</f>
        <v>68.599999999999994</v>
      </c>
      <c r="N72" s="388">
        <f ca="1">VLOOKUP(L10,CapVols!$Z:$AE,4,FALSE)</f>
        <v>76.5</v>
      </c>
      <c r="O72" s="388">
        <f ca="1">VLOOKUP(M10,CapVols!$Z:$AE,4,FALSE)</f>
        <v>92.5</v>
      </c>
      <c r="P72" s="388">
        <f ca="1">VLOOKUP(N10,CapVols!$Z:$AE,4,FALSE)</f>
        <v>124.2</v>
      </c>
      <c r="Q72" s="389">
        <f ca="1">VLOOKUP(O10,CapVols!$Z:$AE,4,FALSE)</f>
        <v>196.7</v>
      </c>
    </row>
    <row r="73" spans="2:17">
      <c r="B73" s="548" t="s">
        <v>155</v>
      </c>
      <c r="C73" s="546"/>
      <c r="D73" s="547"/>
      <c r="E73" s="388">
        <f ca="1">VLOOKUP(C11,CapVols!$Z:$AE,4,FALSE)</f>
        <v>59.9</v>
      </c>
      <c r="F73" s="388">
        <f ca="1">VLOOKUP(D11,CapVols!$Z:$AE,4,FALSE)</f>
        <v>55.5</v>
      </c>
      <c r="G73" s="388">
        <f ca="1">VLOOKUP(E11,CapVols!$Z:$AE,4,FALSE)</f>
        <v>53.6</v>
      </c>
      <c r="H73" s="388">
        <f ca="1">VLOOKUP(F11,CapVols!$Z:$AE,4,FALSE)</f>
        <v>52.3</v>
      </c>
      <c r="I73" s="388">
        <f ca="1">VLOOKUP(G11,CapVols!$Z:$AE,4,FALSE)</f>
        <v>53.1</v>
      </c>
      <c r="J73" s="388">
        <f ca="1">VLOOKUP(H11,CapVols!$Z:$AE,4,FALSE)</f>
        <v>54.1</v>
      </c>
      <c r="K73" s="388">
        <f ca="1">VLOOKUP(I11,CapVols!$Z:$AE,4,FALSE)</f>
        <v>57.4</v>
      </c>
      <c r="L73" s="388">
        <f ca="1">VLOOKUP(J11,CapVols!$Z:$AE,4,FALSE)</f>
        <v>64</v>
      </c>
      <c r="M73" s="388">
        <f ca="1">VLOOKUP(K11,CapVols!$Z:$AE,4,FALSE)</f>
        <v>70.7</v>
      </c>
      <c r="N73" s="388">
        <f ca="1">VLOOKUP(L11,CapVols!$Z:$AE,4,FALSE)</f>
        <v>77.8</v>
      </c>
      <c r="O73" s="388">
        <f ca="1">VLOOKUP(M11,CapVols!$Z:$AE,4,FALSE)</f>
        <v>92.8</v>
      </c>
      <c r="P73" s="388">
        <f ca="1">VLOOKUP(N11,CapVols!$Z:$AE,4,FALSE)</f>
        <v>122.9</v>
      </c>
      <c r="Q73" s="389">
        <f ca="1">VLOOKUP(O11,CapVols!$Z:$AE,4,FALSE)</f>
        <v>192.1</v>
      </c>
    </row>
    <row r="74" spans="2:17">
      <c r="B74" s="548" t="s">
        <v>45</v>
      </c>
      <c r="C74" s="546"/>
      <c r="D74" s="547"/>
      <c r="E74" s="388">
        <f ca="1">VLOOKUP(C12,CapVols!$Z:$AE,4,FALSE)</f>
        <v>62.8</v>
      </c>
      <c r="F74" s="388">
        <f ca="1">VLOOKUP(D12,CapVols!$Z:$AE,4,FALSE)</f>
        <v>59</v>
      </c>
      <c r="G74" s="388">
        <f ca="1">VLOOKUP(E12,CapVols!$Z:$AE,4,FALSE)</f>
        <v>57.3</v>
      </c>
      <c r="H74" s="388">
        <f ca="1">VLOOKUP(F12,CapVols!$Z:$AE,4,FALSE)</f>
        <v>56.2</v>
      </c>
      <c r="I74" s="388">
        <f ca="1">VLOOKUP(G12,CapVols!$Z:$AE,4,FALSE)</f>
        <v>56.8</v>
      </c>
      <c r="J74" s="388">
        <f ca="1">VLOOKUP(H12,CapVols!$Z:$AE,4,FALSE)</f>
        <v>57.7</v>
      </c>
      <c r="K74" s="388">
        <f ca="1">VLOOKUP(I12,CapVols!$Z:$AE,4,FALSE)</f>
        <v>60.5</v>
      </c>
      <c r="L74" s="388">
        <f ca="1">VLOOKUP(J12,CapVols!$Z:$AE,4,FALSE)</f>
        <v>66.2</v>
      </c>
      <c r="M74" s="388">
        <f ca="1">VLOOKUP(K12,CapVols!$Z:$AE,4,FALSE)</f>
        <v>72.099999999999994</v>
      </c>
      <c r="N74" s="388">
        <f ca="1">VLOOKUP(L12,CapVols!$Z:$AE,4,FALSE)</f>
        <v>78.400000000000006</v>
      </c>
      <c r="O74" s="388">
        <f ca="1">VLOOKUP(M12,CapVols!$Z:$AE,4,FALSE)</f>
        <v>92</v>
      </c>
      <c r="P74" s="388">
        <f ca="1">VLOOKUP(N12,CapVols!$Z:$AE,4,FALSE)</f>
        <v>120</v>
      </c>
      <c r="Q74" s="389">
        <f ca="1">VLOOKUP(O12,CapVols!$Z:$AE,4,FALSE)</f>
        <v>185.1</v>
      </c>
    </row>
    <row r="75" spans="2:17">
      <c r="B75" s="548" t="s">
        <v>156</v>
      </c>
      <c r="C75" s="546"/>
      <c r="D75" s="547"/>
      <c r="E75" s="388">
        <f ca="1">VLOOKUP(C13,CapVols!$Z:$AE,4,FALSE)</f>
        <v>64.5</v>
      </c>
      <c r="F75" s="388">
        <f ca="1">VLOOKUP(D13,CapVols!$Z:$AE,4,FALSE)</f>
        <v>61.2</v>
      </c>
      <c r="G75" s="388">
        <f ca="1">VLOOKUP(E13,CapVols!$Z:$AE,4,FALSE)</f>
        <v>59.7</v>
      </c>
      <c r="H75" s="388">
        <f ca="1">VLOOKUP(F13,CapVols!$Z:$AE,4,FALSE)</f>
        <v>58.7</v>
      </c>
      <c r="I75" s="388">
        <f ca="1">VLOOKUP(G13,CapVols!$Z:$AE,4,FALSE)</f>
        <v>59.3</v>
      </c>
      <c r="J75" s="388">
        <f ca="1">VLOOKUP(H13,CapVols!$Z:$AE,4,FALSE)</f>
        <v>60</v>
      </c>
      <c r="K75" s="388">
        <f ca="1">VLOOKUP(I13,CapVols!$Z:$AE,4,FALSE)</f>
        <v>62.5</v>
      </c>
      <c r="L75" s="388">
        <f ca="1">VLOOKUP(J13,CapVols!$Z:$AE,4,FALSE)</f>
        <v>67.599999999999994</v>
      </c>
      <c r="M75" s="388">
        <f ca="1">VLOOKUP(K13,CapVols!$Z:$AE,4,FALSE)</f>
        <v>72.900000000000006</v>
      </c>
      <c r="N75" s="388">
        <f ca="1">VLOOKUP(L13,CapVols!$Z:$AE,4,FALSE)</f>
        <v>78.400000000000006</v>
      </c>
      <c r="O75" s="388">
        <f ca="1">VLOOKUP(M13,CapVols!$Z:$AE,4,FALSE)</f>
        <v>90.4</v>
      </c>
      <c r="P75" s="388">
        <f ca="1">VLOOKUP(N13,CapVols!$Z:$AE,4,FALSE)</f>
        <v>115.5</v>
      </c>
      <c r="Q75" s="389">
        <f ca="1">VLOOKUP(O13,CapVols!$Z:$AE,4,FALSE)</f>
        <v>174.6</v>
      </c>
    </row>
    <row r="76" spans="2:17">
      <c r="B76" s="548" t="s">
        <v>157</v>
      </c>
      <c r="C76" s="546"/>
      <c r="D76" s="547"/>
      <c r="E76" s="388">
        <f ca="1">VLOOKUP(C14,CapVols!$Z:$AE,4,FALSE)</f>
        <v>65.7</v>
      </c>
      <c r="F76" s="388">
        <f ca="1">VLOOKUP(D14,CapVols!$Z:$AE,4,FALSE)</f>
        <v>62.8</v>
      </c>
      <c r="G76" s="388">
        <f ca="1">VLOOKUP(E14,CapVols!$Z:$AE,4,FALSE)</f>
        <v>61.6</v>
      </c>
      <c r="H76" s="388">
        <f ca="1">VLOOKUP(F14,CapVols!$Z:$AE,4,FALSE)</f>
        <v>60.7</v>
      </c>
      <c r="I76" s="388">
        <f ca="1">VLOOKUP(G14,CapVols!$Z:$AE,4,FALSE)</f>
        <v>61.2</v>
      </c>
      <c r="J76" s="388">
        <f ca="1">VLOOKUP(H14,CapVols!$Z:$AE,4,FALSE)</f>
        <v>61.9</v>
      </c>
      <c r="K76" s="388">
        <f ca="1">VLOOKUP(I14,CapVols!$Z:$AE,4,FALSE)</f>
        <v>64.099999999999994</v>
      </c>
      <c r="L76" s="388">
        <f ca="1">VLOOKUP(J14,CapVols!$Z:$AE,4,FALSE)</f>
        <v>68.8</v>
      </c>
      <c r="M76" s="388">
        <f ca="1">VLOOKUP(K14,CapVols!$Z:$AE,4,FALSE)</f>
        <v>73.400000000000006</v>
      </c>
      <c r="N76" s="388">
        <f ca="1">VLOOKUP(L14,CapVols!$Z:$AE,4,FALSE)</f>
        <v>78.400000000000006</v>
      </c>
      <c r="O76" s="388">
        <f ca="1">VLOOKUP(M14,CapVols!$Z:$AE,4,FALSE)</f>
        <v>88.9</v>
      </c>
      <c r="P76" s="388">
        <f ca="1">VLOOKUP(N14,CapVols!$Z:$AE,4,FALSE)</f>
        <v>111</v>
      </c>
      <c r="Q76" s="389">
        <f ca="1">VLOOKUP(O14,CapVols!$Z:$AE,4,FALSE)</f>
        <v>164.4</v>
      </c>
    </row>
    <row r="77" spans="2:17">
      <c r="B77" s="548" t="s">
        <v>46</v>
      </c>
      <c r="C77" s="546"/>
      <c r="D77" s="547"/>
      <c r="E77" s="388">
        <f ca="1">VLOOKUP(C15,CapVols!$Z:$AE,4,FALSE)</f>
        <v>66.599999999999994</v>
      </c>
      <c r="F77" s="388">
        <f ca="1">VLOOKUP(D15,CapVols!$Z:$AE,4,FALSE)</f>
        <v>64.099999999999994</v>
      </c>
      <c r="G77" s="388">
        <f ca="1">VLOOKUP(E15,CapVols!$Z:$AE,4,FALSE)</f>
        <v>63</v>
      </c>
      <c r="H77" s="388">
        <f ca="1">VLOOKUP(F15,CapVols!$Z:$AE,4,FALSE)</f>
        <v>62.3</v>
      </c>
      <c r="I77" s="388">
        <f ca="1">VLOOKUP(G15,CapVols!$Z:$AE,4,FALSE)</f>
        <v>62.7</v>
      </c>
      <c r="J77" s="388">
        <f ca="1">VLOOKUP(H15,CapVols!$Z:$AE,4,FALSE)</f>
        <v>63.3</v>
      </c>
      <c r="K77" s="388">
        <f ca="1">VLOOKUP(I15,CapVols!$Z:$AE,4,FALSE)</f>
        <v>65.400000000000006</v>
      </c>
      <c r="L77" s="388">
        <f ca="1">VLOOKUP(J15,CapVols!$Z:$AE,4,FALSE)</f>
        <v>69.7</v>
      </c>
      <c r="M77" s="388">
        <f ca="1">VLOOKUP(K15,CapVols!$Z:$AE,4,FALSE)</f>
        <v>73.900000000000006</v>
      </c>
      <c r="N77" s="388">
        <f ca="1">VLOOKUP(L15,CapVols!$Z:$AE,4,FALSE)</f>
        <v>78.3</v>
      </c>
      <c r="O77" s="388">
        <f ca="1">VLOOKUP(M15,CapVols!$Z:$AE,4,FALSE)</f>
        <v>87.6</v>
      </c>
      <c r="P77" s="388">
        <f ca="1">VLOOKUP(N15,CapVols!$Z:$AE,4,FALSE)</f>
        <v>107</v>
      </c>
      <c r="Q77" s="389">
        <f ca="1">VLOOKUP(O15,CapVols!$Z:$AE,4,FALSE)</f>
        <v>154.9</v>
      </c>
    </row>
    <row r="78" spans="2:17">
      <c r="B78" s="548" t="s">
        <v>161</v>
      </c>
      <c r="C78" s="546"/>
      <c r="D78" s="547"/>
      <c r="E78" s="388">
        <f ca="1">VLOOKUP(C16,CapVols!$Z:$AE,4,FALSE)</f>
        <v>68.099999999999994</v>
      </c>
      <c r="F78" s="388">
        <f ca="1">VLOOKUP(D16,CapVols!$Z:$AE,4,FALSE)</f>
        <v>66</v>
      </c>
      <c r="G78" s="388">
        <f ca="1">VLOOKUP(E16,CapVols!$Z:$AE,4,FALSE)</f>
        <v>65.2</v>
      </c>
      <c r="H78" s="388">
        <f ca="1">VLOOKUP(F16,CapVols!$Z:$AE,4,FALSE)</f>
        <v>64.599999999999994</v>
      </c>
      <c r="I78" s="388">
        <f ca="1">VLOOKUP(G16,CapVols!$Z:$AE,4,FALSE)</f>
        <v>65</v>
      </c>
      <c r="J78" s="388">
        <f ca="1">VLOOKUP(H16,CapVols!$Z:$AE,4,FALSE)</f>
        <v>65.5</v>
      </c>
      <c r="K78" s="388">
        <f ca="1">VLOOKUP(I16,CapVols!$Z:$AE,4,FALSE)</f>
        <v>67.2</v>
      </c>
      <c r="L78" s="388">
        <f ca="1">VLOOKUP(J16,CapVols!$Z:$AE,4,FALSE)</f>
        <v>70.8</v>
      </c>
      <c r="M78" s="388">
        <f ca="1">VLOOKUP(K16,CapVols!$Z:$AE,4,FALSE)</f>
        <v>74.400000000000006</v>
      </c>
      <c r="N78" s="388">
        <f ca="1">VLOOKUP(L16,CapVols!$Z:$AE,4,FALSE)</f>
        <v>78</v>
      </c>
      <c r="O78" s="388">
        <f ca="1">VLOOKUP(M16,CapVols!$Z:$AE,4,FALSE)</f>
        <v>85.7</v>
      </c>
      <c r="P78" s="388">
        <f ca="1">VLOOKUP(N16,CapVols!$Z:$AE,4,FALSE)</f>
        <v>101.7</v>
      </c>
      <c r="Q78" s="389">
        <f ca="1">VLOOKUP(O16,CapVols!$Z:$AE,4,FALSE)</f>
        <v>142.4</v>
      </c>
    </row>
    <row r="79" spans="2:17">
      <c r="B79" s="548" t="s">
        <v>47</v>
      </c>
      <c r="C79" s="546"/>
      <c r="D79" s="547"/>
      <c r="E79" s="388">
        <f ca="1">VLOOKUP(C17,CapVols!$Z:$AE,4,FALSE)</f>
        <v>69.099999999999994</v>
      </c>
      <c r="F79" s="388">
        <f ca="1">VLOOKUP(D17,CapVols!$Z:$AE,4,FALSE)</f>
        <v>67.599999999999994</v>
      </c>
      <c r="G79" s="388">
        <f ca="1">VLOOKUP(E17,CapVols!$Z:$AE,4,FALSE)</f>
        <v>67</v>
      </c>
      <c r="H79" s="388">
        <f ca="1">VLOOKUP(F17,CapVols!$Z:$AE,4,FALSE)</f>
        <v>66.5</v>
      </c>
      <c r="I79" s="388">
        <f ca="1">VLOOKUP(G17,CapVols!$Z:$AE,4,FALSE)</f>
        <v>66.8</v>
      </c>
      <c r="J79" s="388">
        <f ca="1">VLOOKUP(H17,CapVols!$Z:$AE,4,FALSE)</f>
        <v>67.2</v>
      </c>
      <c r="K79" s="388">
        <f ca="1">VLOOKUP(I17,CapVols!$Z:$AE,4,FALSE)</f>
        <v>68.5</v>
      </c>
      <c r="L79" s="388">
        <f ca="1">VLOOKUP(J17,CapVols!$Z:$AE,4,FALSE)</f>
        <v>71.400000000000006</v>
      </c>
      <c r="M79" s="388">
        <f ca="1">VLOOKUP(K17,CapVols!$Z:$AE,4,FALSE)</f>
        <v>74.2</v>
      </c>
      <c r="N79" s="388">
        <f ca="1">VLOOKUP(L17,CapVols!$Z:$AE,4,FALSE)</f>
        <v>77.2</v>
      </c>
      <c r="O79" s="388">
        <f ca="1">VLOOKUP(M17,CapVols!$Z:$AE,4,FALSE)</f>
        <v>83.4</v>
      </c>
      <c r="P79" s="388">
        <f ca="1">VLOOKUP(N17,CapVols!$Z:$AE,4,FALSE)</f>
        <v>96.9</v>
      </c>
      <c r="Q79" s="389">
        <f ca="1">VLOOKUP(O17,CapVols!$Z:$AE,4,FALSE)</f>
        <v>132.30000000000001</v>
      </c>
    </row>
    <row r="80" spans="2:17">
      <c r="B80" s="548" t="s">
        <v>48</v>
      </c>
      <c r="C80" s="546"/>
      <c r="D80" s="547"/>
      <c r="E80" s="388">
        <f ca="1">VLOOKUP(C18,CapVols!$Z:$AE,4,FALSE)</f>
        <v>68.900000000000006</v>
      </c>
      <c r="F80" s="388">
        <f ca="1">VLOOKUP(D18,CapVols!$Z:$AE,4,FALSE)</f>
        <v>68</v>
      </c>
      <c r="G80" s="388">
        <f ca="1">VLOOKUP(E18,CapVols!$Z:$AE,4,FALSE)</f>
        <v>67.599999999999994</v>
      </c>
      <c r="H80" s="388">
        <f ca="1">VLOOKUP(F18,CapVols!$Z:$AE,4,FALSE)</f>
        <v>67.400000000000006</v>
      </c>
      <c r="I80" s="388">
        <f ca="1">VLOOKUP(G18,CapVols!$Z:$AE,4,FALSE)</f>
        <v>67.599999999999994</v>
      </c>
      <c r="J80" s="388">
        <f ca="1">VLOOKUP(H18,CapVols!$Z:$AE,4,FALSE)</f>
        <v>67.900000000000006</v>
      </c>
      <c r="K80" s="388">
        <f ca="1">VLOOKUP(I18,CapVols!$Z:$AE,4,FALSE)</f>
        <v>68.8</v>
      </c>
      <c r="L80" s="388">
        <f ca="1">VLOOKUP(J18,CapVols!$Z:$AE,4,FALSE)</f>
        <v>71</v>
      </c>
      <c r="M80" s="388">
        <f ca="1">VLOOKUP(K18,CapVols!$Z:$AE,4,FALSE)</f>
        <v>73.099999999999994</v>
      </c>
      <c r="N80" s="388">
        <f ca="1">VLOOKUP(L18,CapVols!$Z:$AE,4,FALSE)</f>
        <v>75.400000000000006</v>
      </c>
      <c r="O80" s="388">
        <f ca="1">VLOOKUP(M18,CapVols!$Z:$AE,4,FALSE)</f>
        <v>80.400000000000006</v>
      </c>
      <c r="P80" s="388">
        <f ca="1">VLOOKUP(N18,CapVols!$Z:$AE,4,FALSE)</f>
        <v>91.4</v>
      </c>
      <c r="Q80" s="389">
        <f ca="1">VLOOKUP(O18,CapVols!$Z:$AE,4,FALSE)</f>
        <v>121</v>
      </c>
    </row>
    <row r="81" spans="2:30">
      <c r="B81" s="548" t="s">
        <v>49</v>
      </c>
      <c r="C81" s="546"/>
      <c r="D81" s="547"/>
      <c r="E81" s="388">
        <f ca="1">VLOOKUP(C19,CapVols!$Z:$AE,4,FALSE)</f>
        <v>67.599999999999994</v>
      </c>
      <c r="F81" s="388">
        <f ca="1">VLOOKUP(D19,CapVols!$Z:$AE,4,FALSE)</f>
        <v>67.099999999999994</v>
      </c>
      <c r="G81" s="388">
        <f ca="1">VLOOKUP(E19,CapVols!$Z:$AE,4,FALSE)</f>
        <v>66.900000000000006</v>
      </c>
      <c r="H81" s="388">
        <f ca="1">VLOOKUP(F19,CapVols!$Z:$AE,4,FALSE)</f>
        <v>66.8</v>
      </c>
      <c r="I81" s="388">
        <f ca="1">VLOOKUP(G19,CapVols!$Z:$AE,4,FALSE)</f>
        <v>67.099999999999994</v>
      </c>
      <c r="J81" s="388">
        <f ca="1">VLOOKUP(H19,CapVols!$Z:$AE,4,FALSE)</f>
        <v>67.3</v>
      </c>
      <c r="K81" s="388">
        <f ca="1">VLOOKUP(I19,CapVols!$Z:$AE,4,FALSE)</f>
        <v>68.2</v>
      </c>
      <c r="L81" s="388">
        <f ca="1">VLOOKUP(J19,CapVols!$Z:$AE,4,FALSE)</f>
        <v>70</v>
      </c>
      <c r="M81" s="388">
        <f ca="1">VLOOKUP(K19,CapVols!$Z:$AE,4,FALSE)</f>
        <v>72</v>
      </c>
      <c r="N81" s="388">
        <f ca="1">VLOOKUP(L19,CapVols!$Z:$AE,4,FALSE)</f>
        <v>73.900000000000006</v>
      </c>
      <c r="O81" s="388">
        <f ca="1">VLOOKUP(M19,CapVols!$Z:$AE,4,FALSE)</f>
        <v>78.2</v>
      </c>
      <c r="P81" s="388">
        <f ca="1">VLOOKUP(N19,CapVols!$Z:$AE,4,FALSE)</f>
        <v>87.6</v>
      </c>
      <c r="Q81" s="389">
        <f ca="1">VLOOKUP(O19,CapVols!$Z:$AE,4,FALSE)</f>
        <v>112.4</v>
      </c>
    </row>
    <row r="82" spans="2:30">
      <c r="B82" s="549" t="s">
        <v>50</v>
      </c>
      <c r="C82" s="550"/>
      <c r="D82" s="551"/>
      <c r="E82" s="391">
        <f ca="1">VLOOKUP(C20,CapVols!$Z:$AE,4,FALSE)</f>
        <v>66</v>
      </c>
      <c r="F82" s="391">
        <f ca="1">VLOOKUP(D20,CapVols!$Z:$AE,4,FALSE)</f>
        <v>65.900000000000006</v>
      </c>
      <c r="G82" s="391">
        <f ca="1">VLOOKUP(E20,CapVols!$Z:$AE,4,FALSE)</f>
        <v>65.8</v>
      </c>
      <c r="H82" s="391">
        <f ca="1">VLOOKUP(F20,CapVols!$Z:$AE,4,FALSE)</f>
        <v>65.8</v>
      </c>
      <c r="I82" s="391">
        <f ca="1">VLOOKUP(G20,CapVols!$Z:$AE,4,FALSE)</f>
        <v>66.099999999999994</v>
      </c>
      <c r="J82" s="391">
        <f ca="1">VLOOKUP(H20,CapVols!$Z:$AE,4,FALSE)</f>
        <v>66.400000000000006</v>
      </c>
      <c r="K82" s="391">
        <f ca="1">VLOOKUP(I20,CapVols!$Z:$AE,4,FALSE)</f>
        <v>67.2</v>
      </c>
      <c r="L82" s="391">
        <f ca="1">VLOOKUP(J20,CapVols!$Z:$AE,4,FALSE)</f>
        <v>68.900000000000006</v>
      </c>
      <c r="M82" s="391">
        <f ca="1">VLOOKUP(K20,CapVols!$Z:$AE,4,FALSE)</f>
        <v>70.599999999999994</v>
      </c>
      <c r="N82" s="391">
        <f ca="1">VLOOKUP(L20,CapVols!$Z:$AE,4,FALSE)</f>
        <v>72.5</v>
      </c>
      <c r="O82" s="391">
        <f ca="1">VLOOKUP(M20,CapVols!$Z:$AE,4,FALSE)</f>
        <v>76.3</v>
      </c>
      <c r="P82" s="391">
        <f ca="1">VLOOKUP(N20,CapVols!$Z:$AE,4,FALSE)</f>
        <v>84.6</v>
      </c>
      <c r="Q82" s="392">
        <f ca="1">VLOOKUP(O20,CapVols!$Z:$AE,4,FALSE)</f>
        <v>106.1</v>
      </c>
    </row>
    <row r="85" spans="2:30">
      <c r="B85" s="469" t="s">
        <v>12118</v>
      </c>
      <c r="C85" s="472"/>
      <c r="D85" s="473" t="str">
        <f t="array" aca="1" ref="D85" ca="1">_xll.qlCapFloorTermVolSurface(,2,"Target","modified following",B70:B82,E66:P66%,E70:P82%%,"Actual/365 (Fixed)")</f>
        <v>obj_000e1#0037</v>
      </c>
    </row>
    <row r="86" spans="2:30">
      <c r="B86" s="470" t="s">
        <v>12120</v>
      </c>
      <c r="C86" s="474"/>
      <c r="D86" s="475" t="str">
        <f ca="1">_xll.qlOptionletStripper1(,D85,"EUR-EURIBOR6M",,,,"YC-EUR-EONIA","Normal")</f>
        <v>obj_0010e#0037</v>
      </c>
    </row>
    <row r="87" spans="2:30">
      <c r="B87" s="471" t="s">
        <v>12121</v>
      </c>
      <c r="C87" s="476"/>
      <c r="D87" s="477" t="str">
        <f ca="1">_xll.qlStrippedOptionletAdapter(,D86)</f>
        <v>obj_0010f#0037</v>
      </c>
    </row>
    <row r="89" spans="2:30">
      <c r="B89" s="556"/>
      <c r="C89" s="499"/>
      <c r="D89" s="483"/>
      <c r="E89" s="555" t="s">
        <v>12171</v>
      </c>
      <c r="F89" s="499"/>
      <c r="G89" s="499"/>
      <c r="H89" s="499"/>
      <c r="I89" s="499"/>
      <c r="J89" s="499"/>
      <c r="K89" s="499"/>
      <c r="L89" s="499"/>
      <c r="M89" s="499"/>
      <c r="N89" s="499"/>
      <c r="O89" s="499"/>
      <c r="P89" s="499"/>
      <c r="Q89" s="483"/>
      <c r="R89" s="652"/>
      <c r="S89" s="654" t="str">
        <f ca="1">_xll.qlInterpolation(,"Linear",R91:R98,S91:S98)</f>
        <v>obj_000ae#0037</v>
      </c>
      <c r="T89" s="655" t="str">
        <f ca="1">_xll.qlInterpolation(,"Linear",R91:R98,T91:T98)</f>
        <v>obj_000ad#0037</v>
      </c>
      <c r="U89" s="556"/>
      <c r="V89" s="499" t="s">
        <v>12177</v>
      </c>
      <c r="W89" s="525" t="str">
        <f ca="1">_xll.qlTwoParameterCorrelation(,S89,T89)</f>
        <v>obj_000b2#0037</v>
      </c>
      <c r="X89" s="669" t="s">
        <v>12209</v>
      </c>
      <c r="Y89" s="499" t="s">
        <v>12176</v>
      </c>
      <c r="Z89" s="525" t="str">
        <f ca="1">_xll.qlTenorOptionletVTS(,D87,"EUR-EURIBOR6M","EUR-EURIBOR12M",W89)</f>
        <v>obj_00110#0037</v>
      </c>
      <c r="AA89" s="672" t="b">
        <v>0</v>
      </c>
      <c r="AB89" s="673" t="str">
        <f ca="1">IF(AA89,CalibrateLM(T91:T98,Z91:Z130,X91:X130,X89,AC89),"[DISABLED]")</f>
        <v>[DISABLED]</v>
      </c>
      <c r="AC89" s="671">
        <v>1</v>
      </c>
      <c r="AD89" s="674"/>
    </row>
    <row r="90" spans="2:30">
      <c r="B90" s="415" t="s">
        <v>12119</v>
      </c>
      <c r="C90" s="393"/>
      <c r="D90" s="359" t="s">
        <v>12122</v>
      </c>
      <c r="E90" s="557">
        <f t="array" aca="1" ref="E90:Q90" ca="1">_xll.qlStrippedOptionletBaseStrikes(D86)</f>
        <v>-5.0000000000000001E-3</v>
      </c>
      <c r="F90" s="558">
        <f ca="1"/>
        <v>-2.5000000000000001E-3</v>
      </c>
      <c r="G90" s="559">
        <f ca="1"/>
        <v>-1.25E-3</v>
      </c>
      <c r="H90" s="558">
        <f ca="1"/>
        <v>0</v>
      </c>
      <c r="I90" s="559">
        <f ca="1"/>
        <v>1.25E-3</v>
      </c>
      <c r="J90" s="558">
        <f ca="1"/>
        <v>2.5000000000000001E-3</v>
      </c>
      <c r="K90" s="558">
        <f ca="1"/>
        <v>5.0000000000000001E-3</v>
      </c>
      <c r="L90" s="558">
        <f ca="1"/>
        <v>0.01</v>
      </c>
      <c r="M90" s="558">
        <f ca="1"/>
        <v>1.4999999999999999E-2</v>
      </c>
      <c r="N90" s="558">
        <f ca="1"/>
        <v>0.02</v>
      </c>
      <c r="O90" s="558">
        <f ca="1"/>
        <v>0.03</v>
      </c>
      <c r="P90" s="558">
        <f ca="1"/>
        <v>0.05</v>
      </c>
      <c r="Q90" s="560" t="e">
        <f ca="1"/>
        <v>#N/A</v>
      </c>
      <c r="R90" s="653" t="s">
        <v>12148</v>
      </c>
      <c r="S90" s="484" t="b">
        <f ca="1">_xll.qlExtrapolatorEnableExtrapolation(S89)</f>
        <v>1</v>
      </c>
      <c r="T90" s="484" t="b">
        <f ca="1">_xll.qlExtrapolatorEnableExtrapolation(T89)</f>
        <v>1</v>
      </c>
      <c r="U90" s="656" t="s">
        <v>12145</v>
      </c>
      <c r="V90" s="657" t="s">
        <v>12146</v>
      </c>
      <c r="W90" s="658" t="s">
        <v>12160</v>
      </c>
      <c r="X90" s="555" t="s">
        <v>12161</v>
      </c>
      <c r="Y90" s="657" t="s">
        <v>12175</v>
      </c>
      <c r="Z90" s="508" t="s">
        <v>12163</v>
      </c>
      <c r="AA90" s="273" t="s">
        <v>12166</v>
      </c>
      <c r="AB90" s="276" t="s">
        <v>12167</v>
      </c>
      <c r="AC90" s="274" t="s">
        <v>12147</v>
      </c>
      <c r="AD90" s="675" t="s">
        <v>12210</v>
      </c>
    </row>
    <row r="91" spans="2:30">
      <c r="B91" s="396">
        <f t="array" aca="1" ref="B91:B151" ca="1">_xll.qlStrippedOptionletBaseOptionletFixingDates(D86)</f>
        <v>42459</v>
      </c>
      <c r="C91" s="398">
        <v>0</v>
      </c>
      <c r="D91" s="412">
        <f t="shared" ref="D91:D151" ca="1" si="5">(B91-RefDate)/365.25</f>
        <v>0.50102669404517453</v>
      </c>
      <c r="E91" s="585">
        <f t="array" aca="1" ref="E91:Q91" ca="1">_xll.qlStrippedOptionletBaseOptionletVolatilities($D$86,C91)*10000</f>
        <v>31.160313069248115</v>
      </c>
      <c r="F91" s="586">
        <f ca="1"/>
        <v>22.741519342070582</v>
      </c>
      <c r="G91" s="586">
        <f ca="1"/>
        <v>19.053951051291616</v>
      </c>
      <c r="H91" s="586">
        <f ca="1"/>
        <v>16.625592463885898</v>
      </c>
      <c r="I91" s="586">
        <f ca="1"/>
        <v>19.913275827331429</v>
      </c>
      <c r="J91" s="586">
        <f ca="1"/>
        <v>22.490791604013666</v>
      </c>
      <c r="K91" s="586">
        <f ca="1"/>
        <v>30.83162560674997</v>
      </c>
      <c r="L91" s="586">
        <f ca="1"/>
        <v>50.860568767260297</v>
      </c>
      <c r="M91" s="586">
        <f ca="1"/>
        <v>71.25540635034173</v>
      </c>
      <c r="N91" s="586">
        <f ca="1"/>
        <v>90.960866738425324</v>
      </c>
      <c r="O91" s="586">
        <f ca="1"/>
        <v>127.04085908319006</v>
      </c>
      <c r="P91" s="586">
        <f ca="1"/>
        <v>189.82387498297882</v>
      </c>
      <c r="Q91" s="587" t="e">
        <f ca="1"/>
        <v>#N/A</v>
      </c>
      <c r="R91" s="589">
        <v>1</v>
      </c>
      <c r="S91" s="651">
        <v>0</v>
      </c>
      <c r="T91" s="463">
        <v>0.55000000000000004</v>
      </c>
      <c r="U91" s="659">
        <f ca="1">_xll.qlIndexFixing("EUR-EURIBOR6M",B91)</f>
        <v>2.0000000000174235E-4</v>
      </c>
      <c r="V91" s="325">
        <f ca="1">_xll.qlIndexFixing("EUR-EURIBOR12M",B91)</f>
        <v>1.5600000000196295E-3</v>
      </c>
      <c r="W91" s="660">
        <f ca="1">_xll.qlSwaptionVTSVolatility($Y$36,B91,"1Y",U91)</f>
        <v>1.9535288632645813E-3</v>
      </c>
      <c r="X91" s="575">
        <f ca="1">_xll.qlSwaptionVTSVolatility($Y$37,B91,"1Y",V91)</f>
        <v>1.9319533104418694E-3</v>
      </c>
      <c r="Y91" s="576">
        <f ca="1">_xll.qlOptionletVTSVolatility($D$87,B91,U91)</f>
        <v>1.6853890954718468E-3</v>
      </c>
      <c r="Z91" s="660">
        <f ca="1">_xll.qlOptionletVTSVolatility($Z$89,B91,V91)</f>
        <v>1.8664565842356131E-3</v>
      </c>
      <c r="AA91" s="663">
        <f ca="1">_xll.qlInterpolationInterpolate($S$89,(_xll.qlCalendarAdvance("Target",B91,"2d")-RefDate)/365,TRUE)</f>
        <v>0</v>
      </c>
      <c r="AB91" s="664">
        <f ca="1">_xll.qlInterpolationInterpolate($T$89,(_xll.qlCalendarAdvance("Target",B91,"2d")-RefDate)/365,TRUE)</f>
        <v>0.55000000000000004</v>
      </c>
      <c r="AC91" s="665">
        <f ca="1">AA91+(1-AA91)*EXP(-AB91*0.5)</f>
        <v>0.75957212322496848</v>
      </c>
      <c r="AD91" s="676">
        <f ca="1">(Z91-X91)*10000</f>
        <v>-0.65496726206256328</v>
      </c>
    </row>
    <row r="92" spans="2:30">
      <c r="B92" s="397">
        <f ca="1"/>
        <v>42642</v>
      </c>
      <c r="C92" s="402">
        <v>1</v>
      </c>
      <c r="D92" s="413">
        <f t="shared" ca="1" si="5"/>
        <v>1.0020533880903491</v>
      </c>
      <c r="E92" s="588">
        <f t="array" aca="1" ref="E92:Q92" ca="1">_xll.qlStrippedOptionletBaseOptionletVolatilities($D$86,C92)*10000</f>
        <v>34.128897273772303</v>
      </c>
      <c r="F92" s="589">
        <f ca="1"/>
        <v>26.814833313476978</v>
      </c>
      <c r="G92" s="589">
        <f ca="1"/>
        <v>23.726751090873588</v>
      </c>
      <c r="H92" s="589">
        <f ca="1"/>
        <v>22.352871243178129</v>
      </c>
      <c r="I92" s="589">
        <f ca="1"/>
        <v>24.758520445886926</v>
      </c>
      <c r="J92" s="589">
        <f ca="1"/>
        <v>26.542362199084771</v>
      </c>
      <c r="K92" s="589">
        <f ca="1"/>
        <v>34.306813061744599</v>
      </c>
      <c r="L92" s="589">
        <f ca="1"/>
        <v>53.275702486112941</v>
      </c>
      <c r="M92" s="589">
        <f ca="1"/>
        <v>72.378201278273423</v>
      </c>
      <c r="N92" s="589">
        <f ca="1"/>
        <v>90.335208795784624</v>
      </c>
      <c r="O92" s="589">
        <f ca="1"/>
        <v>123.34767093974249</v>
      </c>
      <c r="P92" s="589">
        <f ca="1"/>
        <v>182.12901679525928</v>
      </c>
      <c r="Q92" s="590" t="e">
        <f ca="1"/>
        <v>#N/A</v>
      </c>
      <c r="R92" s="589">
        <v>2</v>
      </c>
      <c r="S92" s="651">
        <v>0</v>
      </c>
      <c r="T92" s="463">
        <v>0.55000000000000004</v>
      </c>
      <c r="U92" s="661">
        <f ca="1">_xll.qlIndexFixing("EUR-EURIBOR6M",B92)</f>
        <v>4.2999999999978651E-4</v>
      </c>
      <c r="V92" s="329">
        <f ca="1">_xll.qlIndexFixing("EUR-EURIBOR12M",B92)</f>
        <v>2.1386657946921251E-3</v>
      </c>
      <c r="W92" s="662">
        <f ca="1">_xll.qlSwaptionVTSVolatility($Y$36,B92,"1Y",U92)</f>
        <v>2.5653297566945836E-3</v>
      </c>
      <c r="X92" s="577">
        <f ca="1">_xll.qlSwaptionVTSVolatility($Y$37,B92,"1Y",V92)</f>
        <v>2.5376385782611829E-3</v>
      </c>
      <c r="Y92" s="578">
        <f ca="1">_xll.qlOptionletVTSVolatility($D$87,B92,U92)</f>
        <v>2.2949878086985305E-3</v>
      </c>
      <c r="Z92" s="662">
        <f ca="1">_xll.qlOptionletVTSVolatility($Z$89,B92,V92)</f>
        <v>2.5227164315168721E-3</v>
      </c>
      <c r="AA92" s="666">
        <f ca="1">_xll.qlInterpolationInterpolate($S$89,(_xll.qlCalendarAdvance("Target",B92,"2d")-RefDate)/365,TRUE)</f>
        <v>0</v>
      </c>
      <c r="AB92" s="667">
        <f ca="1">_xll.qlInterpolationInterpolate($T$89,(_xll.qlCalendarAdvance("Target",B92,"2d")-RefDate)/365,TRUE)</f>
        <v>0.55000000000000004</v>
      </c>
      <c r="AC92" s="668">
        <f t="shared" ref="AC92:AC149" ca="1" si="6">AA92+(1-AA92)*EXP(-AB92*0.5)</f>
        <v>0.75957212322496848</v>
      </c>
      <c r="AD92" s="677">
        <f t="shared" ref="AD92:AD149" ca="1" si="7">(Z92-X92)*10000</f>
        <v>-0.14922146744310827</v>
      </c>
    </row>
    <row r="93" spans="2:30">
      <c r="B93" s="397">
        <f ca="1"/>
        <v>42824</v>
      </c>
      <c r="C93" s="402">
        <v>2</v>
      </c>
      <c r="D93" s="413">
        <f t="shared" ca="1" si="5"/>
        <v>1.5003422313483916</v>
      </c>
      <c r="E93" s="588">
        <f t="array" aca="1" ref="E93:Q93" ca="1">_xll.qlStrippedOptionletBaseOptionletVolatilities($D$86,C93)*10000</f>
        <v>38.858054349153292</v>
      </c>
      <c r="F93" s="589">
        <f ca="1"/>
        <v>32.805335795436349</v>
      </c>
      <c r="G93" s="589">
        <f ca="1"/>
        <v>30.342672520464422</v>
      </c>
      <c r="H93" s="589">
        <f ca="1"/>
        <v>29.216214289530946</v>
      </c>
      <c r="I93" s="589">
        <f ca="1"/>
        <v>30.760295319967121</v>
      </c>
      <c r="J93" s="589">
        <f ca="1"/>
        <v>31.852886320563545</v>
      </c>
      <c r="K93" s="589">
        <f ca="1"/>
        <v>38.439242522223914</v>
      </c>
      <c r="L93" s="589">
        <f ca="1"/>
        <v>55.283100530472531</v>
      </c>
      <c r="M93" s="589">
        <f ca="1"/>
        <v>72.378345600531148</v>
      </c>
      <c r="N93" s="589">
        <f ca="1"/>
        <v>88.193797668073188</v>
      </c>
      <c r="O93" s="589">
        <f ca="1"/>
        <v>117.87958763403685</v>
      </c>
      <c r="P93" s="589">
        <f ca="1"/>
        <v>171.9525256256311</v>
      </c>
      <c r="Q93" s="590" t="e">
        <f ca="1"/>
        <v>#N/A</v>
      </c>
      <c r="R93" s="589">
        <v>3</v>
      </c>
      <c r="S93" s="651">
        <v>0</v>
      </c>
      <c r="T93" s="463">
        <v>0.55000000000000004</v>
      </c>
      <c r="U93" s="661">
        <f ca="1">_xll.qlIndexFixing("EUR-EURIBOR6M",B93)</f>
        <v>1.1536421189950281E-3</v>
      </c>
      <c r="V93" s="329">
        <f ca="1">_xll.qlIndexFixing("EUR-EURIBOR12M",B93)</f>
        <v>3.2169929784386748E-3</v>
      </c>
      <c r="W93" s="662">
        <f ca="1">_xll.qlSwaptionVTSVolatility($Y$36,B93,"1Y",U93)</f>
        <v>3.1882001097968795E-3</v>
      </c>
      <c r="X93" s="577">
        <f ca="1">_xll.qlSwaptionVTSVolatility($Y$37,B93,"1Y",V93)</f>
        <v>3.1550187014207204E-3</v>
      </c>
      <c r="Y93" s="578">
        <f ca="1">_xll.qlOptionletVTSVolatility($D$87,B93,U93)</f>
        <v>3.0640174332684242E-3</v>
      </c>
      <c r="Z93" s="662">
        <f ca="1">_xll.qlOptionletVTSVolatility($Z$89,B93,V93)</f>
        <v>3.2256213123034836E-3</v>
      </c>
      <c r="AA93" s="666">
        <f ca="1">_xll.qlInterpolationInterpolate($S$89,(_xll.qlCalendarAdvance("Target",B93,"2d")-RefDate)/365,TRUE)</f>
        <v>0</v>
      </c>
      <c r="AB93" s="667">
        <f ca="1">_xll.qlInterpolationInterpolate($T$89,(_xll.qlCalendarAdvance("Target",B93,"2d")-RefDate)/365,TRUE)</f>
        <v>0.55000000000000004</v>
      </c>
      <c r="AC93" s="668">
        <f t="shared" ca="1" si="6"/>
        <v>0.75957212322496848</v>
      </c>
      <c r="AD93" s="677">
        <f t="shared" ca="1" si="7"/>
        <v>0.70602610882763117</v>
      </c>
    </row>
    <row r="94" spans="2:30">
      <c r="B94" s="397">
        <f ca="1"/>
        <v>43006</v>
      </c>
      <c r="C94" s="402">
        <v>3</v>
      </c>
      <c r="D94" s="413">
        <f t="shared" ca="1" si="5"/>
        <v>1.998631074606434</v>
      </c>
      <c r="E94" s="588">
        <f t="array" aca="1" ref="E94:Q94" ca="1">_xll.qlStrippedOptionletBaseOptionletVolatilities($D$86,C94)*10000</f>
        <v>44.523254382727401</v>
      </c>
      <c r="F94" s="589">
        <f ca="1"/>
        <v>39.66545569639414</v>
      </c>
      <c r="G94" s="589">
        <f ca="1"/>
        <v>37.852341269620112</v>
      </c>
      <c r="H94" s="589">
        <f ca="1"/>
        <v>36.71928177801729</v>
      </c>
      <c r="I94" s="589">
        <f ca="1"/>
        <v>37.625986897697601</v>
      </c>
      <c r="J94" s="589">
        <f ca="1"/>
        <v>38.103222317998963</v>
      </c>
      <c r="K94" s="589">
        <f ca="1"/>
        <v>42.777270773906906</v>
      </c>
      <c r="L94" s="589">
        <f ca="1"/>
        <v>56.343873357003332</v>
      </c>
      <c r="M94" s="589">
        <f ca="1"/>
        <v>70.756989546809805</v>
      </c>
      <c r="N94" s="589">
        <f ca="1"/>
        <v>84.694995479036066</v>
      </c>
      <c r="O94" s="589">
        <f ca="1"/>
        <v>111.08390312078133</v>
      </c>
      <c r="P94" s="589">
        <f ca="1"/>
        <v>159.89793974460156</v>
      </c>
      <c r="Q94" s="590" t="e">
        <f ca="1"/>
        <v>#N/A</v>
      </c>
      <c r="R94" s="589">
        <v>5</v>
      </c>
      <c r="S94" s="651">
        <v>0</v>
      </c>
      <c r="T94" s="463">
        <v>0.64976666675819139</v>
      </c>
      <c r="U94" s="661">
        <f ca="1">_xll.qlIndexFixing("EUR-EURIBOR6M",B94)</f>
        <v>2.0849290807525619E-3</v>
      </c>
      <c r="V94" s="329">
        <f ca="1">_xll.qlIndexFixing("EUR-EURIBOR12M",B94)</f>
        <v>4.2409972419974375E-3</v>
      </c>
      <c r="W94" s="662">
        <f ca="1">_xll.qlSwaptionVTSVolatility($Y$36,B94,"1Y",U94)</f>
        <v>3.8991149714109178E-3</v>
      </c>
      <c r="X94" s="577">
        <f ca="1">_xll.qlSwaptionVTSVolatility($Y$37,B94,"1Y",V94)</f>
        <v>3.8584921932787249E-3</v>
      </c>
      <c r="Y94" s="578">
        <f ca="1">_xll.qlOptionletVTSVolatility($D$87,B94,U94)</f>
        <v>3.7914217344817967E-3</v>
      </c>
      <c r="Z94" s="662">
        <f ca="1">_xll.qlOptionletVTSVolatility($Z$89,B94,V94)</f>
        <v>3.914801996556791E-3</v>
      </c>
      <c r="AA94" s="666">
        <f ca="1">_xll.qlInterpolationInterpolate($S$89,(_xll.qlCalendarAdvance("Target",B94,"2d")-RefDate)/365,TRUE)</f>
        <v>0</v>
      </c>
      <c r="AB94" s="667">
        <f ca="1">_xll.qlInterpolationInterpolate($T$89,(_xll.qlCalendarAdvance("Target",B94,"2d")-RefDate)/365,TRUE)</f>
        <v>0.55000000000000004</v>
      </c>
      <c r="AC94" s="668">
        <f t="shared" ca="1" si="6"/>
        <v>0.75957212322496848</v>
      </c>
      <c r="AD94" s="677">
        <f t="shared" ca="1" si="7"/>
        <v>0.56309803278066073</v>
      </c>
    </row>
    <row r="95" spans="2:30">
      <c r="B95" s="397">
        <f ca="1"/>
        <v>43187</v>
      </c>
      <c r="C95" s="402">
        <v>4</v>
      </c>
      <c r="D95" s="413">
        <f t="shared" ca="1" si="5"/>
        <v>2.4941820670773445</v>
      </c>
      <c r="E95" s="588">
        <f t="array" aca="1" ref="E95:Q95" ca="1">_xll.qlStrippedOptionletBaseOptionletVolatilities($D$86,C95)*10000</f>
        <v>50.801850513450923</v>
      </c>
      <c r="F95" s="589">
        <f ca="1"/>
        <v>47.034520885390457</v>
      </c>
      <c r="G95" s="589">
        <f ca="1"/>
        <v>45.810482158757139</v>
      </c>
      <c r="H95" s="589">
        <f ca="1"/>
        <v>44.579321512827697</v>
      </c>
      <c r="I95" s="589">
        <f ca="1"/>
        <v>44.937775695556795</v>
      </c>
      <c r="J95" s="589">
        <f ca="1"/>
        <v>44.906737694836821</v>
      </c>
      <c r="K95" s="589">
        <f ca="1"/>
        <v>47.420761028992757</v>
      </c>
      <c r="L95" s="589">
        <f ca="1"/>
        <v>57.271621390458634</v>
      </c>
      <c r="M95" s="589">
        <f ca="1"/>
        <v>68.900470375568247</v>
      </c>
      <c r="N95" s="589">
        <f ca="1"/>
        <v>80.624131433516055</v>
      </c>
      <c r="O95" s="589">
        <f ca="1"/>
        <v>103.79230700218179</v>
      </c>
      <c r="P95" s="589">
        <f ca="1"/>
        <v>147.11630945903741</v>
      </c>
      <c r="Q95" s="590" t="e">
        <f ca="1"/>
        <v>#N/A</v>
      </c>
      <c r="R95" s="589">
        <v>7</v>
      </c>
      <c r="S95" s="651">
        <v>0</v>
      </c>
      <c r="T95" s="463">
        <v>0.7253335532591122</v>
      </c>
      <c r="U95" s="661">
        <f ca="1">_xll.qlIndexFixing("EUR-EURIBOR6M",B95)</f>
        <v>3.32339650762396E-3</v>
      </c>
      <c r="V95" s="329">
        <f ca="1">_xll.qlIndexFixing("EUR-EURIBOR12M",B95)</f>
        <v>5.3917879825724066E-3</v>
      </c>
      <c r="W95" s="662">
        <f ca="1">_xll.qlSwaptionVTSVolatility($Y$36,B95,"1Y",U95)</f>
        <v>4.6144717447785324E-3</v>
      </c>
      <c r="X95" s="577">
        <f ca="1">_xll.qlSwaptionVTSVolatility($Y$37,B95,"1Y",V95)</f>
        <v>4.5657515935599155E-3</v>
      </c>
      <c r="Y95" s="578">
        <f ca="1">_xll.qlOptionletVTSVolatility($D$87,B95,U95)</f>
        <v>4.5310283626097281E-3</v>
      </c>
      <c r="Z95" s="662">
        <f ca="1">_xll.qlOptionletVTSVolatility($Z$89,B95,V95)</f>
        <v>4.5864894458621996E-3</v>
      </c>
      <c r="AA95" s="666">
        <f ca="1">_xll.qlInterpolationInterpolate($S$89,(_xll.qlCalendarAdvance("Target",B95,"2d")-RefDate)/365,TRUE)</f>
        <v>0</v>
      </c>
      <c r="AB95" s="667">
        <f ca="1">_xll.qlInterpolationInterpolate($T$89,(_xll.qlCalendarAdvance("Target",B95,"2d")-RefDate)/365,TRUE)</f>
        <v>0.55000000000000004</v>
      </c>
      <c r="AC95" s="668">
        <f t="shared" ca="1" si="6"/>
        <v>0.75957212322496848</v>
      </c>
      <c r="AD95" s="677">
        <f t="shared" ca="1" si="7"/>
        <v>0.20737852302284143</v>
      </c>
    </row>
    <row r="96" spans="2:30">
      <c r="B96" s="397">
        <f ca="1"/>
        <v>43370</v>
      </c>
      <c r="C96" s="402">
        <v>5</v>
      </c>
      <c r="D96" s="413">
        <f t="shared" ca="1" si="5"/>
        <v>2.9952087611225187</v>
      </c>
      <c r="E96" s="588">
        <f t="array" aca="1" ref="E96:Q96" ca="1">_xll.qlStrippedOptionletBaseOptionletVolatilities($D$86,C96)*10000</f>
        <v>56.966516274882188</v>
      </c>
      <c r="F96" s="589">
        <f ca="1"/>
        <v>54.114835915134499</v>
      </c>
      <c r="G96" s="589">
        <f ca="1"/>
        <v>53.312196528113745</v>
      </c>
      <c r="H96" s="589">
        <f ca="1"/>
        <v>52.080941430159321</v>
      </c>
      <c r="I96" s="589">
        <f ca="1"/>
        <v>51.981017748508528</v>
      </c>
      <c r="J96" s="589">
        <f ca="1"/>
        <v>51.593962891609138</v>
      </c>
      <c r="K96" s="589">
        <f ca="1"/>
        <v>52.194211972370425</v>
      </c>
      <c r="L96" s="589">
        <f ca="1"/>
        <v>58.228476239426477</v>
      </c>
      <c r="M96" s="589">
        <f ca="1"/>
        <v>66.992773668377197</v>
      </c>
      <c r="N96" s="589">
        <f ca="1"/>
        <v>76.922190037558792</v>
      </c>
      <c r="O96" s="589">
        <f ca="1"/>
        <v>96.831699599570527</v>
      </c>
      <c r="P96" s="589">
        <f ca="1"/>
        <v>134.60673137102742</v>
      </c>
      <c r="Q96" s="590" t="e">
        <f ca="1"/>
        <v>#N/A</v>
      </c>
      <c r="R96" s="589">
        <v>10</v>
      </c>
      <c r="S96" s="651">
        <v>0</v>
      </c>
      <c r="T96" s="463">
        <v>0.73382140883345215</v>
      </c>
      <c r="U96" s="661">
        <f ca="1">_xll.qlIndexFixing("EUR-EURIBOR6M",B96)</f>
        <v>4.7449132049139043E-3</v>
      </c>
      <c r="V96" s="329">
        <f ca="1">_xll.qlIndexFixing("EUR-EURIBOR12M",B96)</f>
        <v>7.0214498964579078E-3</v>
      </c>
      <c r="W96" s="662">
        <f ca="1">_xll.qlSwaptionVTSVolatility($Y$36,B96,"1Y",U96)</f>
        <v>5.3377799033287885E-3</v>
      </c>
      <c r="X96" s="577">
        <f ca="1">_xll.qlSwaptionVTSVolatility($Y$37,B96,"1Y",V96)</f>
        <v>5.2826232531563624E-3</v>
      </c>
      <c r="Y96" s="578">
        <f ca="1">_xll.qlOptionletVTSVolatility($D$87,B96,U96)</f>
        <v>5.2032254852926512E-3</v>
      </c>
      <c r="Z96" s="662">
        <f ca="1">_xll.qlOptionletVTSVolatility($Z$89,B96,V96)</f>
        <v>5.1719507166058691E-3</v>
      </c>
      <c r="AA96" s="666">
        <f ca="1">_xll.qlInterpolationInterpolate($S$89,(_xll.qlCalendarAdvance("Target",B96,"2d")-RefDate)/365,TRUE)</f>
        <v>0</v>
      </c>
      <c r="AB96" s="667">
        <f ca="1">_xll.qlInterpolationInterpolate($T$89,(_xll.qlCalendarAdvance("Target",B96,"2d")-RefDate)/365,TRUE)</f>
        <v>0.55041000000037621</v>
      </c>
      <c r="AC96" s="668">
        <f t="shared" ca="1" si="6"/>
        <v>0.75941642689898314</v>
      </c>
      <c r="AD96" s="677">
        <f t="shared" ca="1" si="7"/>
        <v>-1.1067253655049329</v>
      </c>
    </row>
    <row r="97" spans="2:30">
      <c r="B97" s="397">
        <f ca="1"/>
        <v>43552</v>
      </c>
      <c r="C97" s="402">
        <v>6</v>
      </c>
      <c r="D97" s="413">
        <f t="shared" ca="1" si="5"/>
        <v>3.4934976043805612</v>
      </c>
      <c r="E97" s="588">
        <f t="array" aca="1" ref="E97:Q97" ca="1">_xll.qlStrippedOptionletBaseOptionletVolatilities($D$86,C97)*10000</f>
        <v>62.560378607477837</v>
      </c>
      <c r="F97" s="589">
        <f ca="1"/>
        <v>60.462900301249675</v>
      </c>
      <c r="G97" s="589">
        <f ca="1"/>
        <v>59.825553314438679</v>
      </c>
      <c r="H97" s="589">
        <f ca="1"/>
        <v>58.866892983398756</v>
      </c>
      <c r="I97" s="589">
        <f ca="1"/>
        <v>58.394321697138324</v>
      </c>
      <c r="J97" s="589">
        <f ca="1"/>
        <v>57.854494168241175</v>
      </c>
      <c r="K97" s="589">
        <f ca="1"/>
        <v>57.434460513628459</v>
      </c>
      <c r="L97" s="589">
        <f ca="1"/>
        <v>60.313717528691718</v>
      </c>
      <c r="M97" s="589">
        <f ca="1"/>
        <v>66.48004138782926</v>
      </c>
      <c r="N97" s="589">
        <f ca="1"/>
        <v>74.272272148573421</v>
      </c>
      <c r="O97" s="589">
        <f ca="1"/>
        <v>90.691193053332881</v>
      </c>
      <c r="P97" s="589">
        <f ca="1"/>
        <v>122.89146774004517</v>
      </c>
      <c r="Q97" s="590" t="e">
        <f ca="1"/>
        <v>#N/A</v>
      </c>
      <c r="R97" s="589">
        <v>15</v>
      </c>
      <c r="S97" s="616">
        <v>0</v>
      </c>
      <c r="T97" s="464">
        <v>0.55180336725319323</v>
      </c>
      <c r="U97" s="661">
        <f ca="1">_xll.qlIndexFixing("EUR-EURIBOR6M",B97)</f>
        <v>6.2431119009658913E-3</v>
      </c>
      <c r="V97" s="329">
        <f ca="1">_xll.qlIndexFixing("EUR-EURIBOR12M",B97)</f>
        <v>8.5624194665063491E-3</v>
      </c>
      <c r="W97" s="662">
        <f ca="1">_xll.qlSwaptionVTSVolatility($Y$36,B97,"1Y",U97)</f>
        <v>5.8027011142112025E-3</v>
      </c>
      <c r="X97" s="577">
        <f ca="1">_xll.qlSwaptionVTSVolatility($Y$37,B97,"1Y",V97)</f>
        <v>5.7276911953911425E-3</v>
      </c>
      <c r="Y97" s="578">
        <f ca="1">_xll.qlOptionletVTSVolatility($D$87,B97,U97)</f>
        <v>5.7721577814519595E-3</v>
      </c>
      <c r="Z97" s="662">
        <f ca="1">_xll.qlOptionletVTSVolatility($Z$89,B97,V97)</f>
        <v>5.6775326266933187E-3</v>
      </c>
      <c r="AA97" s="666">
        <f ca="1">_xll.qlInterpolationInterpolate($S$89,(_xll.qlCalendarAdvance("Target",B97,"2d")-RefDate)/365,TRUE)</f>
        <v>0</v>
      </c>
      <c r="AB97" s="667">
        <f ca="1">_xll.qlInterpolationInterpolate($T$89,(_xll.qlCalendarAdvance("Target",B97,"2d")-RefDate)/365,TRUE)</f>
        <v>0.57528333335652793</v>
      </c>
      <c r="AC97" s="668">
        <f t="shared" ca="1" si="6"/>
        <v>0.75003030494238088</v>
      </c>
      <c r="AD97" s="677">
        <f t="shared" ca="1" si="7"/>
        <v>-0.5015856869782388</v>
      </c>
    </row>
    <row r="98" spans="2:30">
      <c r="B98" s="397">
        <f ca="1"/>
        <v>43735</v>
      </c>
      <c r="C98" s="402">
        <v>7</v>
      </c>
      <c r="D98" s="413">
        <f t="shared" ca="1" si="5"/>
        <v>3.9945242984257359</v>
      </c>
      <c r="E98" s="588">
        <f t="array" aca="1" ref="E98:Q98" ca="1">_xll.qlStrippedOptionletBaseOptionletVolatilities($D$86,C98)*10000</f>
        <v>67.031793992547492</v>
      </c>
      <c r="F98" s="589">
        <f ca="1"/>
        <v>65.491388276537961</v>
      </c>
      <c r="G98" s="589">
        <f ca="1"/>
        <v>64.746444093216837</v>
      </c>
      <c r="H98" s="589">
        <f ca="1"/>
        <v>64.324302244294046</v>
      </c>
      <c r="I98" s="589">
        <f ca="1"/>
        <v>63.586335796423405</v>
      </c>
      <c r="J98" s="589">
        <f ca="1"/>
        <v>63.074663438002744</v>
      </c>
      <c r="K98" s="589">
        <f ca="1"/>
        <v>62.805933892965683</v>
      </c>
      <c r="L98" s="589">
        <f ca="1"/>
        <v>63.839048030109076</v>
      </c>
      <c r="M98" s="589">
        <f ca="1"/>
        <v>67.869212318611119</v>
      </c>
      <c r="N98" s="589">
        <f ca="1"/>
        <v>73.489642103795163</v>
      </c>
      <c r="O98" s="589">
        <f ca="1"/>
        <v>86.505820507085986</v>
      </c>
      <c r="P98" s="589">
        <f ca="1"/>
        <v>114.01841257154419</v>
      </c>
      <c r="Q98" s="590" t="e">
        <f ca="1"/>
        <v>#N/A</v>
      </c>
      <c r="R98" s="589">
        <v>20</v>
      </c>
      <c r="S98" s="616">
        <v>0</v>
      </c>
      <c r="T98" s="464">
        <v>0.46408525721304711</v>
      </c>
      <c r="U98" s="661">
        <f ca="1">_xll.qlIndexFixing("EUR-EURIBOR6M",B98)</f>
        <v>7.7047401249373659E-3</v>
      </c>
      <c r="V98" s="329">
        <f ca="1">_xll.qlIndexFixing("EUR-EURIBOR12M",B98)</f>
        <v>9.9269642132744258E-3</v>
      </c>
      <c r="W98" s="662">
        <f ca="1">_xll.qlSwaptionVTSVolatility($Y$36,B98,"1Y",U98)</f>
        <v>6.2687633983710455E-3</v>
      </c>
      <c r="X98" s="577">
        <f ca="1">_xll.qlSwaptionVTSVolatility($Y$37,B98,"1Y",V98)</f>
        <v>6.1871772127020655E-3</v>
      </c>
      <c r="Y98" s="578">
        <f ca="1">_xll.qlOptionletVTSVolatility($D$87,B98,U98)</f>
        <v>6.304941408883334E-3</v>
      </c>
      <c r="Z98" s="662">
        <f ca="1">_xll.qlOptionletVTSVolatility($Z$89,B98,V98)</f>
        <v>6.1153904110408811E-3</v>
      </c>
      <c r="AA98" s="666">
        <f ca="1">_xll.qlInterpolationInterpolate($S$89,(_xll.qlCalendarAdvance("Target",B98,"2d")-RefDate)/365,TRUE)</f>
        <v>0</v>
      </c>
      <c r="AB98" s="667">
        <f ca="1">_xll.qlInterpolationInterpolate($T$89,(_xll.qlCalendarAdvance("Target",B98,"2d")-RefDate)/365,TRUE)</f>
        <v>0.60029333337947188</v>
      </c>
      <c r="AC98" s="668">
        <f t="shared" ca="1" si="6"/>
        <v>0.74070957529311887</v>
      </c>
      <c r="AD98" s="677">
        <f t="shared" ca="1" si="7"/>
        <v>-0.71786801661184385</v>
      </c>
    </row>
    <row r="99" spans="2:30">
      <c r="B99" s="397">
        <f ca="1"/>
        <v>43920</v>
      </c>
      <c r="C99" s="402">
        <v>8</v>
      </c>
      <c r="D99" s="413">
        <f t="shared" ca="1" si="5"/>
        <v>4.5010266940451746</v>
      </c>
      <c r="E99" s="588">
        <f t="array" aca="1" ref="E99:Q99" ca="1">_xll.qlStrippedOptionletBaseOptionletVolatilities($D$86,C99)*10000</f>
        <v>70.425109439335287</v>
      </c>
      <c r="F99" s="589">
        <f ca="1"/>
        <v>69.02964740615154</v>
      </c>
      <c r="G99" s="589">
        <f ca="1"/>
        <v>68.276983456210289</v>
      </c>
      <c r="H99" s="589">
        <f ca="1"/>
        <v>68.009216664532076</v>
      </c>
      <c r="I99" s="589">
        <f ca="1"/>
        <v>67.35047154228252</v>
      </c>
      <c r="J99" s="589">
        <f ca="1"/>
        <v>66.909557079143497</v>
      </c>
      <c r="K99" s="589">
        <f ca="1"/>
        <v>66.971172976793042</v>
      </c>
      <c r="L99" s="589">
        <f ca="1"/>
        <v>67.525593857143392</v>
      </c>
      <c r="M99" s="589">
        <f ca="1"/>
        <v>70.496053741842957</v>
      </c>
      <c r="N99" s="589">
        <f ca="1"/>
        <v>75.010474455977487</v>
      </c>
      <c r="O99" s="589">
        <f ca="1"/>
        <v>86.756657228138749</v>
      </c>
      <c r="P99" s="589">
        <f ca="1"/>
        <v>113.29633532801508</v>
      </c>
      <c r="Q99" s="590" t="e">
        <f ca="1"/>
        <v>#N/A</v>
      </c>
      <c r="R99" s="589"/>
      <c r="S99" s="616"/>
      <c r="T99" s="464"/>
      <c r="U99" s="661">
        <f ca="1">_xll.qlIndexFixing("EUR-EURIBOR6M",B99)</f>
        <v>9.1197590240955813E-3</v>
      </c>
      <c r="V99" s="329">
        <f ca="1">_xll.qlIndexFixing("EUR-EURIBOR12M",B99)</f>
        <v>1.1265061261118776E-2</v>
      </c>
      <c r="W99" s="662">
        <f ca="1">_xll.qlSwaptionVTSVolatility($Y$36,B99,"1Y",U99)</f>
        <v>6.5613605175426342E-3</v>
      </c>
      <c r="X99" s="577">
        <f ca="1">_xll.qlSwaptionVTSVolatility($Y$37,B99,"1Y",V99)</f>
        <v>6.4925960796151537E-3</v>
      </c>
      <c r="Y99" s="578">
        <f ca="1">_xll.qlOptionletVTSVolatility($D$87,B99,U99)</f>
        <v>6.7307058540930255E-3</v>
      </c>
      <c r="Z99" s="662">
        <f ca="1">_xll.qlOptionletVTSVolatility($Z$89,B99,V99)</f>
        <v>6.4536755109584178E-3</v>
      </c>
      <c r="AA99" s="666">
        <f ca="1">_xll.qlInterpolationInterpolate($S$89,(_xll.qlCalendarAdvance("Target",B99,"2d")-RefDate)/365,TRUE)</f>
        <v>0</v>
      </c>
      <c r="AB99" s="667">
        <f ca="1">_xll.qlInterpolationInterpolate($T$89,(_xll.qlCalendarAdvance("Target",B99,"2d")-RefDate)/365,TRUE)</f>
        <v>0.62530333340241573</v>
      </c>
      <c r="AC99" s="668">
        <f t="shared" ca="1" si="6"/>
        <v>0.73150467563182164</v>
      </c>
      <c r="AD99" s="677">
        <f t="shared" ca="1" si="7"/>
        <v>-0.38920568656735866</v>
      </c>
    </row>
    <row r="100" spans="2:30">
      <c r="B100" s="397">
        <f ca="1"/>
        <v>44103</v>
      </c>
      <c r="C100" s="402">
        <v>9</v>
      </c>
      <c r="D100" s="413">
        <f t="shared" ca="1" si="5"/>
        <v>5.0020533880903493</v>
      </c>
      <c r="E100" s="588">
        <f t="array" aca="1" ref="E100:Q100" ca="1">_xll.qlStrippedOptionletBaseOptionletVolatilities($D$86,C100)*10000</f>
        <v>72.785574470293028</v>
      </c>
      <c r="F100" s="589">
        <f ca="1"/>
        <v>71.11432534482995</v>
      </c>
      <c r="G100" s="589">
        <f ca="1"/>
        <v>70.599586377361931</v>
      </c>
      <c r="H100" s="589">
        <f ca="1"/>
        <v>69.901838326040462</v>
      </c>
      <c r="I100" s="589">
        <f ca="1"/>
        <v>69.691955595467618</v>
      </c>
      <c r="J100" s="589">
        <f ca="1"/>
        <v>69.320303296851009</v>
      </c>
      <c r="K100" s="589">
        <f ca="1"/>
        <v>69.261859221103251</v>
      </c>
      <c r="L100" s="589">
        <f ca="1"/>
        <v>70.345554068967246</v>
      </c>
      <c r="M100" s="589">
        <f ca="1"/>
        <v>73.622905012258229</v>
      </c>
      <c r="N100" s="589">
        <f ca="1"/>
        <v>78.639989545076148</v>
      </c>
      <c r="O100" s="589">
        <f ca="1"/>
        <v>91.621525817527441</v>
      </c>
      <c r="P100" s="589">
        <f ca="1"/>
        <v>119.77955714621065</v>
      </c>
      <c r="Q100" s="590" t="e">
        <f ca="1"/>
        <v>#N/A</v>
      </c>
      <c r="R100" s="589"/>
      <c r="S100" s="616"/>
      <c r="T100" s="464"/>
      <c r="U100" s="661">
        <f ca="1">_xll.qlIndexFixing("EUR-EURIBOR6M",B100)</f>
        <v>1.047411783483183E-2</v>
      </c>
      <c r="V100" s="329">
        <f ca="1">_xll.qlIndexFixing("EUR-EURIBOR12M",B100)</f>
        <v>1.2609625660115533E-2</v>
      </c>
      <c r="W100" s="662">
        <f ca="1">_xll.qlSwaptionVTSVolatility($Y$36,B100,"1Y",U100)</f>
        <v>6.8478829678498953E-3</v>
      </c>
      <c r="X100" s="577">
        <f ca="1">_xll.qlSwaptionVTSVolatility($Y$37,B100,"1Y",V100)</f>
        <v>6.7748380630811688E-3</v>
      </c>
      <c r="Y100" s="578">
        <f ca="1">_xll.qlOptionletVTSVolatility($D$87,B100,U100)</f>
        <v>7.0554140084704417E-3</v>
      </c>
      <c r="Z100" s="662">
        <f ca="1">_xll.qlOptionletVTSVolatility($Z$89,B100,V100)</f>
        <v>6.7241494849218575E-3</v>
      </c>
      <c r="AA100" s="666">
        <f ca="1">_xll.qlInterpolationInterpolate($S$89,(_xll.qlCalendarAdvance("Target",B100,"2d")-RefDate)/365,TRUE)</f>
        <v>0</v>
      </c>
      <c r="AB100" s="667">
        <f ca="1">_xll.qlInterpolationInterpolate($T$89,(_xll.qlCalendarAdvance("Target",B100,"2d")-RefDate)/365,TRUE)</f>
        <v>0.65018073188970327</v>
      </c>
      <c r="AC100" s="668">
        <f t="shared" ca="1" si="6"/>
        <v>0.72246206472507091</v>
      </c>
      <c r="AD100" s="677">
        <f t="shared" ca="1" si="7"/>
        <v>-0.50688578159311348</v>
      </c>
    </row>
    <row r="101" spans="2:30">
      <c r="B101" s="397">
        <f ca="1"/>
        <v>44285</v>
      </c>
      <c r="C101" s="402">
        <v>10</v>
      </c>
      <c r="D101" s="413">
        <f t="shared" ca="1" si="5"/>
        <v>5.5003422313483918</v>
      </c>
      <c r="E101" s="588">
        <f t="array" aca="1" ref="E101:Q101" ca="1">_xll.qlStrippedOptionletBaseOptionletVolatilities($D$86,C101)*10000</f>
        <v>74.264032215623516</v>
      </c>
      <c r="F101" s="589">
        <f ca="1"/>
        <v>72.679838565771476</v>
      </c>
      <c r="G101" s="589">
        <f ca="1"/>
        <v>72.297754709445286</v>
      </c>
      <c r="H101" s="589">
        <f ca="1"/>
        <v>71.505473545064802</v>
      </c>
      <c r="I101" s="589">
        <f ca="1"/>
        <v>71.420434750936167</v>
      </c>
      <c r="J101" s="589">
        <f ca="1"/>
        <v>71.239184569433888</v>
      </c>
      <c r="K101" s="589">
        <f ca="1"/>
        <v>70.925608800743106</v>
      </c>
      <c r="L101" s="589">
        <f ca="1"/>
        <v>72.24350601800144</v>
      </c>
      <c r="M101" s="589">
        <f ca="1"/>
        <v>75.734799826987683</v>
      </c>
      <c r="N101" s="589">
        <f ca="1"/>
        <v>81.090527649560258</v>
      </c>
      <c r="O101" s="589">
        <f ca="1"/>
        <v>94.609783739295295</v>
      </c>
      <c r="P101" s="589">
        <f ca="1"/>
        <v>123.17599317267228</v>
      </c>
      <c r="Q101" s="590" t="e">
        <f ca="1"/>
        <v>#N/A</v>
      </c>
      <c r="R101" s="589"/>
      <c r="S101" s="616"/>
      <c r="T101" s="464"/>
      <c r="U101" s="661">
        <f ca="1">_xll.qlIndexFixing("EUR-EURIBOR6M",B101)</f>
        <v>1.1845214595638254E-2</v>
      </c>
      <c r="V101" s="329">
        <f ca="1">_xll.qlIndexFixing("EUR-EURIBOR12M",B101)</f>
        <v>1.3930406751298604E-2</v>
      </c>
      <c r="W101" s="662">
        <f ca="1">_xll.qlSwaptionVTSVolatility($Y$36,B101,"1Y",U101)</f>
        <v>6.9395264520970045E-3</v>
      </c>
      <c r="X101" s="577">
        <f ca="1">_xll.qlSwaptionVTSVolatility($Y$37,B101,"1Y",V101)</f>
        <v>6.8641931507063443E-3</v>
      </c>
      <c r="Y101" s="578">
        <f ca="1">_xll.qlOptionletVTSVolatility($D$87,B101,U101)</f>
        <v>7.3297518383302566E-3</v>
      </c>
      <c r="Z101" s="662">
        <f ca="1">_xll.qlOptionletVTSVolatility($Z$89,B101,V101)</f>
        <v>6.9072746750970951E-3</v>
      </c>
      <c r="AA101" s="666">
        <f ca="1">_xll.qlInterpolationInterpolate($S$89,(_xll.qlCalendarAdvance("Target",B101,"2d")-RefDate)/365,TRUE)</f>
        <v>0</v>
      </c>
      <c r="AB101" s="667">
        <f ca="1">_xll.qlInterpolationInterpolate($T$89,(_xll.qlCalendarAdvance("Target",B101,"2d")-RefDate)/365,TRUE)</f>
        <v>0.66902069537349451</v>
      </c>
      <c r="AC101" s="668">
        <f t="shared" ca="1" si="6"/>
        <v>0.71568843906980939</v>
      </c>
      <c r="AD101" s="677">
        <f t="shared" ca="1" si="7"/>
        <v>0.43081524390750808</v>
      </c>
    </row>
    <row r="102" spans="2:30">
      <c r="B102" s="397">
        <f ca="1"/>
        <v>44468</v>
      </c>
      <c r="C102" s="402">
        <v>11</v>
      </c>
      <c r="D102" s="413">
        <f t="shared" ca="1" si="5"/>
        <v>6.0013689253935665</v>
      </c>
      <c r="E102" s="588">
        <f t="array" aca="1" ref="E102:Q102" ca="1">_xll.qlStrippedOptionletBaseOptionletVolatilities($D$86,C102)*10000</f>
        <v>74.871288436710941</v>
      </c>
      <c r="F102" s="589">
        <f ca="1"/>
        <v>74.003527371773671</v>
      </c>
      <c r="G102" s="589">
        <f ca="1"/>
        <v>73.511582422210068</v>
      </c>
      <c r="H102" s="589">
        <f ca="1"/>
        <v>73.240401390613812</v>
      </c>
      <c r="I102" s="589">
        <f ca="1"/>
        <v>72.787342010064933</v>
      </c>
      <c r="J102" s="589">
        <f ca="1"/>
        <v>72.897648279467802</v>
      </c>
      <c r="K102" s="589">
        <f ca="1"/>
        <v>72.421300970276377</v>
      </c>
      <c r="L102" s="589">
        <f ca="1"/>
        <v>73.125564432158228</v>
      </c>
      <c r="M102" s="589">
        <f ca="1"/>
        <v>75.927463083408696</v>
      </c>
      <c r="N102" s="589">
        <f ca="1"/>
        <v>80.435696144430423</v>
      </c>
      <c r="O102" s="589">
        <f ca="1"/>
        <v>92.276960371499726</v>
      </c>
      <c r="P102" s="589">
        <f ca="1"/>
        <v>119.03633774766803</v>
      </c>
      <c r="Q102" s="590" t="e">
        <f ca="1"/>
        <v>#N/A</v>
      </c>
      <c r="R102" s="589"/>
      <c r="S102" s="616"/>
      <c r="T102" s="464"/>
      <c r="U102" s="661">
        <f ca="1">_xll.qlIndexFixing("EUR-EURIBOR6M",B102)</f>
        <v>1.3242850563162784E-2</v>
      </c>
      <c r="V102" s="329">
        <f ca="1">_xll.qlIndexFixing("EUR-EURIBOR12M",B102)</f>
        <v>1.5252519336652308E-2</v>
      </c>
      <c r="W102" s="662">
        <f ca="1">_xll.qlSwaptionVTSVolatility($Y$36,B102,"1Y",U102)</f>
        <v>7.031673471971844E-3</v>
      </c>
      <c r="X102" s="577">
        <f ca="1">_xll.qlSwaptionVTSVolatility($Y$37,B102,"1Y",V102)</f>
        <v>6.9544921518621067E-3</v>
      </c>
      <c r="Y102" s="578">
        <f ca="1">_xll.qlOptionletVTSVolatility($D$87,B102,U102)</f>
        <v>7.4742331120276626E-3</v>
      </c>
      <c r="Z102" s="662">
        <f ca="1">_xll.qlOptionletVTSVolatility($Z$89,B102,V102)</f>
        <v>7.0022241693925794E-3</v>
      </c>
      <c r="AA102" s="666">
        <f ca="1">_xll.qlInterpolationInterpolate($S$89,(_xll.qlCalendarAdvance("Target",B102,"2d")-RefDate)/365,TRUE)</f>
        <v>0</v>
      </c>
      <c r="AB102" s="667">
        <f ca="1">_xll.qlInterpolationInterpolate($T$89,(_xll.qlCalendarAdvance("Target",B102,"2d")-RefDate)/365,TRUE)</f>
        <v>0.68796417514016373</v>
      </c>
      <c r="AC102" s="668">
        <f t="shared" ca="1" si="6"/>
        <v>0.70894162680298378</v>
      </c>
      <c r="AD102" s="677">
        <f t="shared" ca="1" si="7"/>
        <v>0.47732017530472715</v>
      </c>
    </row>
    <row r="103" spans="2:30">
      <c r="B103" s="397">
        <f ca="1"/>
        <v>44650</v>
      </c>
      <c r="C103" s="402">
        <v>12</v>
      </c>
      <c r="D103" s="413">
        <f t="shared" ca="1" si="5"/>
        <v>6.4996577686516082</v>
      </c>
      <c r="E103" s="588">
        <f t="array" aca="1" ref="E103:Q103" ca="1">_xll.qlStrippedOptionletBaseOptionletVolatilities($D$86,C103)*10000</f>
        <v>74.623920391834289</v>
      </c>
      <c r="F103" s="589">
        <f ca="1"/>
        <v>74.302148740929752</v>
      </c>
      <c r="G103" s="589">
        <f ca="1"/>
        <v>73.713550026817799</v>
      </c>
      <c r="H103" s="589">
        <f ca="1"/>
        <v>73.701429330106038</v>
      </c>
      <c r="I103" s="589">
        <f ca="1"/>
        <v>73.307138578176193</v>
      </c>
      <c r="J103" s="589">
        <f ca="1"/>
        <v>73.278706039234805</v>
      </c>
      <c r="K103" s="589">
        <f ca="1"/>
        <v>72.963791124052705</v>
      </c>
      <c r="L103" s="589">
        <f ca="1"/>
        <v>73.35735174743111</v>
      </c>
      <c r="M103" s="589">
        <f ca="1"/>
        <v>75.704738742853223</v>
      </c>
      <c r="N103" s="589">
        <f ca="1"/>
        <v>79.17720293395405</v>
      </c>
      <c r="O103" s="589">
        <f ca="1"/>
        <v>89.074846786700476</v>
      </c>
      <c r="P103" s="589">
        <f ca="1"/>
        <v>113.14178781642094</v>
      </c>
      <c r="Q103" s="590" t="e">
        <f ca="1"/>
        <v>#N/A</v>
      </c>
      <c r="R103" s="589"/>
      <c r="S103" s="616"/>
      <c r="T103" s="463">
        <v>0.55000000000000004</v>
      </c>
      <c r="U103" s="661">
        <f ca="1">_xll.qlIndexFixing("EUR-EURIBOR6M",B103)</f>
        <v>1.4604136777337705E-2</v>
      </c>
      <c r="V103" s="329">
        <f ca="1">_xll.qlIndexFixing("EUR-EURIBOR12M",B103)</f>
        <v>1.6534247329704082E-2</v>
      </c>
      <c r="W103" s="662">
        <f ca="1">_xll.qlSwaptionVTSVolatility($Y$36,B103,"1Y",U103)</f>
        <v>7.1233169562189532E-3</v>
      </c>
      <c r="X103" s="577">
        <f ca="1">_xll.qlSwaptionVTSVolatility($Y$37,B103,"1Y",V103)</f>
        <v>7.0446315487278904E-3</v>
      </c>
      <c r="Y103" s="578">
        <f ca="1">_xll.qlOptionletVTSVolatility($D$87,B103,U103)</f>
        <v>7.5470490482205856E-3</v>
      </c>
      <c r="Z103" s="662">
        <f ca="1">_xll.qlOptionletVTSVolatility($Z$89,B103,V103)</f>
        <v>7.0523611470615418E-3</v>
      </c>
      <c r="AA103" s="666">
        <f ca="1">_xll.qlInterpolationInterpolate($S$89,(_xll.qlCalendarAdvance("Target",B103,"2d")-RefDate)/365,TRUE)</f>
        <v>0</v>
      </c>
      <c r="AB103" s="667">
        <f ca="1">_xll.qlInterpolationInterpolate($T$89,(_xll.qlCalendarAdvance("Target",B103,"2d")-RefDate)/365,TRUE)</f>
        <v>0.70680413862395486</v>
      </c>
      <c r="AC103" s="668">
        <f t="shared" ca="1" si="6"/>
        <v>0.70229476543009928</v>
      </c>
      <c r="AD103" s="677">
        <f t="shared" ca="1" si="7"/>
        <v>7.729598333651444E-2</v>
      </c>
    </row>
    <row r="104" spans="2:30">
      <c r="B104" s="397">
        <f ca="1"/>
        <v>44833</v>
      </c>
      <c r="C104" s="402">
        <v>13</v>
      </c>
      <c r="D104" s="413">
        <f t="shared" ca="1" si="5"/>
        <v>7.0006844626967828</v>
      </c>
      <c r="E104" s="588">
        <f t="array" aca="1" ref="E104:Q104" ca="1">_xll.qlStrippedOptionletBaseOptionletVolatilities($D$86,C104)*10000</f>
        <v>73.690347638485875</v>
      </c>
      <c r="F104" s="589">
        <f ca="1"/>
        <v>73.434770176458542</v>
      </c>
      <c r="G104" s="589">
        <f ca="1"/>
        <v>72.929120147166657</v>
      </c>
      <c r="H104" s="589">
        <f ca="1"/>
        <v>72.636591760719568</v>
      </c>
      <c r="I104" s="589">
        <f ca="1"/>
        <v>72.944808300397028</v>
      </c>
      <c r="J104" s="589">
        <f ca="1"/>
        <v>72.300372632521771</v>
      </c>
      <c r="K104" s="589">
        <f ca="1"/>
        <v>72.451802249329816</v>
      </c>
      <c r="L104" s="589">
        <f ca="1"/>
        <v>73.240055496265867</v>
      </c>
      <c r="M104" s="589">
        <f ca="1"/>
        <v>75.735042746956097</v>
      </c>
      <c r="N104" s="589">
        <f ca="1"/>
        <v>78.538124537977879</v>
      </c>
      <c r="O104" s="589">
        <f ca="1"/>
        <v>87.240379053003934</v>
      </c>
      <c r="P104" s="589">
        <f ca="1"/>
        <v>108.72051369017089</v>
      </c>
      <c r="Q104" s="590" t="e">
        <f ca="1"/>
        <v>#N/A</v>
      </c>
      <c r="R104" s="589"/>
      <c r="S104" s="616"/>
      <c r="T104" s="463">
        <v>0.55000000000000004</v>
      </c>
      <c r="U104" s="661">
        <f ca="1">_xll.qlIndexFixing("EUR-EURIBOR6M",B104)</f>
        <v>1.5860092863890542E-2</v>
      </c>
      <c r="V104" s="329">
        <f ca="1">_xll.qlIndexFixing("EUR-EURIBOR12M",B104)</f>
        <v>1.7678273217874248E-2</v>
      </c>
      <c r="W104" s="662">
        <f ca="1">_xll.qlSwaptionVTSVolatility($Y$36,B104,"1Y",U104)</f>
        <v>7.2154639760937936E-3</v>
      </c>
      <c r="X104" s="577">
        <f ca="1">_xll.qlSwaptionVTSVolatility($Y$37,B104,"1Y",V104)</f>
        <v>7.1350446505120419E-3</v>
      </c>
      <c r="Y104" s="578">
        <f ca="1">_xll.qlOptionletVTSVolatility($D$87,B104,U104)</f>
        <v>7.6209946966822222E-3</v>
      </c>
      <c r="Z104" s="662">
        <f ca="1">_xll.qlOptionletVTSVolatility($Z$89,B104,V104)</f>
        <v>7.1049529025638087E-3</v>
      </c>
      <c r="AA104" s="666">
        <f ca="1">_xll.qlInterpolationInterpolate($S$89,(_xll.qlCalendarAdvance("Target",B104,"2d")-RefDate)/365,TRUE)</f>
        <v>0</v>
      </c>
      <c r="AB104" s="667">
        <f ca="1">_xll.qlInterpolationInterpolate($T$89,(_xll.qlCalendarAdvance("Target",B104,"2d")-RefDate)/365,TRUE)</f>
        <v>0.72538006205677985</v>
      </c>
      <c r="AC104" s="668">
        <f t="shared" ca="1" si="6"/>
        <v>0.69580207713024333</v>
      </c>
      <c r="AD104" s="677">
        <f t="shared" ca="1" si="7"/>
        <v>-0.30091747948233183</v>
      </c>
    </row>
    <row r="105" spans="2:30">
      <c r="B105" s="397">
        <f ca="1"/>
        <v>45015</v>
      </c>
      <c r="C105" s="402">
        <v>14</v>
      </c>
      <c r="D105" s="413">
        <f t="shared" ca="1" si="5"/>
        <v>7.4989733059548254</v>
      </c>
      <c r="E105" s="588">
        <f t="array" aca="1" ref="E105:Q105" ca="1">_xll.qlStrippedOptionletBaseOptionletVolatilities($D$86,C105)*10000</f>
        <v>72.999743686153295</v>
      </c>
      <c r="F105" s="589">
        <f ca="1"/>
        <v>72.689187528252972</v>
      </c>
      <c r="G105" s="589">
        <f ca="1"/>
        <v>72.647273773925932</v>
      </c>
      <c r="H105" s="589">
        <f ca="1"/>
        <v>72.13336315244878</v>
      </c>
      <c r="I105" s="589">
        <f ca="1"/>
        <v>72.68399279958355</v>
      </c>
      <c r="J105" s="589">
        <f ca="1"/>
        <v>72.099687361237045</v>
      </c>
      <c r="K105" s="589">
        <f ca="1"/>
        <v>72.314320714642875</v>
      </c>
      <c r="L105" s="589">
        <f ca="1"/>
        <v>73.549846754521582</v>
      </c>
      <c r="M105" s="589">
        <f ca="1"/>
        <v>75.674642660677279</v>
      </c>
      <c r="N105" s="589">
        <f ca="1"/>
        <v>78.313812458125781</v>
      </c>
      <c r="O105" s="589">
        <f ca="1"/>
        <v>85.912730805871533</v>
      </c>
      <c r="P105" s="589">
        <f ca="1"/>
        <v>104.91289029141426</v>
      </c>
      <c r="Q105" s="590" t="e">
        <f ca="1"/>
        <v>#N/A</v>
      </c>
      <c r="R105" s="589"/>
      <c r="S105" s="616"/>
      <c r="T105" s="463">
        <v>0.55000000000000004</v>
      </c>
      <c r="U105" s="661">
        <f ca="1">_xll.qlIndexFixing("EUR-EURIBOR6M",B105)</f>
        <v>1.6897110744714255E-2</v>
      </c>
      <c r="V105" s="329">
        <f ca="1">_xll.qlIndexFixing("EUR-EURIBOR12M",B105)</f>
        <v>1.8528151780590599E-2</v>
      </c>
      <c r="W105" s="662">
        <f ca="1">_xll.qlSwaptionVTSVolatility($Y$36,B105,"1Y",U105)</f>
        <v>7.2388890277161489E-3</v>
      </c>
      <c r="X105" s="577">
        <f ca="1">_xll.qlSwaptionVTSVolatility($Y$37,B105,"1Y",V105)</f>
        <v>7.1375371860626074E-3</v>
      </c>
      <c r="Y105" s="578">
        <f ca="1">_xll.qlOptionletVTSVolatility($D$87,B105,U105)</f>
        <v>7.6617697405599412E-3</v>
      </c>
      <c r="Z105" s="662">
        <f ca="1">_xll.qlOptionletVTSVolatility($Z$89,B105,V105)</f>
        <v>7.1343685794278298E-3</v>
      </c>
      <c r="AA105" s="666">
        <f ca="1">_xll.qlInterpolationInterpolate($S$89,(_xll.qlCalendarAdvance("Target",B105,"2d")-RefDate)/365,TRUE)</f>
        <v>0</v>
      </c>
      <c r="AB105" s="667">
        <f ca="1">_xll.qlInterpolationInterpolate($T$89,(_xll.qlCalendarAdvance("Target",B105,"2d")-RefDate)/365,TRUE)</f>
        <v>0.7267908289193642</v>
      </c>
      <c r="AC105" s="668">
        <f t="shared" ca="1" si="6"/>
        <v>0.69531144293653613</v>
      </c>
      <c r="AD105" s="677">
        <f t="shared" ca="1" si="7"/>
        <v>-3.1686066347775751E-2</v>
      </c>
    </row>
    <row r="106" spans="2:30">
      <c r="B106" s="397">
        <f ca="1"/>
        <v>45197</v>
      </c>
      <c r="C106" s="402">
        <v>15</v>
      </c>
      <c r="D106" s="413">
        <f t="shared" ca="1" si="5"/>
        <v>7.9972621492128679</v>
      </c>
      <c r="E106" s="588">
        <f t="array" aca="1" ref="E106:Q106" ca="1">_xll.qlStrippedOptionletBaseOptionletVolatilities($D$86,C106)*10000</f>
        <v>72.912896302640092</v>
      </c>
      <c r="F106" s="589">
        <f ca="1"/>
        <v>72.59206012963736</v>
      </c>
      <c r="G106" s="589">
        <f ca="1"/>
        <v>73.273751933241513</v>
      </c>
      <c r="H106" s="589">
        <f ca="1"/>
        <v>72.842465211707236</v>
      </c>
      <c r="I106" s="589">
        <f ca="1"/>
        <v>72.875074374630302</v>
      </c>
      <c r="J106" s="589">
        <f ca="1"/>
        <v>73.21413670215783</v>
      </c>
      <c r="K106" s="589">
        <f ca="1"/>
        <v>73.012998455455289</v>
      </c>
      <c r="L106" s="589">
        <f ca="1"/>
        <v>74.484232338165029</v>
      </c>
      <c r="M106" s="589">
        <f ca="1"/>
        <v>75.473737217368168</v>
      </c>
      <c r="N106" s="589">
        <f ca="1"/>
        <v>78.44998005007001</v>
      </c>
      <c r="O106" s="589">
        <f ca="1"/>
        <v>84.824327277307731</v>
      </c>
      <c r="P106" s="589">
        <f ca="1"/>
        <v>101.44644036576057</v>
      </c>
      <c r="Q106" s="590" t="e">
        <f ca="1"/>
        <v>#N/A</v>
      </c>
      <c r="R106" s="589"/>
      <c r="S106" s="616"/>
      <c r="T106" s="463">
        <v>0.64976666675819139</v>
      </c>
      <c r="U106" s="661">
        <f ca="1">_xll.qlIndexFixing("EUR-EURIBOR6M",B106)</f>
        <v>1.7674482065423665E-2</v>
      </c>
      <c r="V106" s="329">
        <f ca="1">_xll.qlIndexFixing("EUR-EURIBOR12M",B106)</f>
        <v>1.9144093655512392E-2</v>
      </c>
      <c r="W106" s="662">
        <f ca="1">_xll.qlSwaptionVTSVolatility($Y$36,B106,"1Y",U106)</f>
        <v>7.2623140793385043E-3</v>
      </c>
      <c r="X106" s="577">
        <f ca="1">_xll.qlSwaptionVTSVolatility($Y$37,B106,"1Y",V106)</f>
        <v>7.1595806385911795E-3</v>
      </c>
      <c r="Y106" s="578">
        <f ca="1">_xll.qlOptionletVTSVolatility($D$87,B106,U106)</f>
        <v>7.6862219145110589E-3</v>
      </c>
      <c r="Z106" s="662">
        <f ca="1">_xll.qlOptionletVTSVolatility($Z$89,B106,V106)</f>
        <v>7.1654398505451283E-3</v>
      </c>
      <c r="AA106" s="666">
        <f ca="1">_xll.qlInterpolationInterpolate($S$89,(_xll.qlCalendarAdvance("Target",B106,"2d")-RefDate)/365,TRUE)</f>
        <v>0</v>
      </c>
      <c r="AB106" s="667">
        <f ca="1">_xll.qlInterpolationInterpolate($T$89,(_xll.qlCalendarAdvance("Target",B106,"2d")-RefDate)/365,TRUE)</f>
        <v>0.72820159578194854</v>
      </c>
      <c r="AC106" s="668">
        <f t="shared" ca="1" si="6"/>
        <v>0.69482115470602723</v>
      </c>
      <c r="AD106" s="677">
        <f t="shared" ca="1" si="7"/>
        <v>5.8592119539487356E-2</v>
      </c>
    </row>
    <row r="107" spans="2:30">
      <c r="B107" s="397">
        <f ca="1"/>
        <v>45378</v>
      </c>
      <c r="C107" s="402">
        <v>16</v>
      </c>
      <c r="D107" s="413">
        <f t="shared" ca="1" si="5"/>
        <v>8.4928131416837775</v>
      </c>
      <c r="E107" s="588">
        <f t="array" aca="1" ref="E107:Q107" ca="1">_xll.qlStrippedOptionletBaseOptionletVolatilities($D$86,C107)*10000</f>
        <v>72.770207648015941</v>
      </c>
      <c r="F107" s="589">
        <f ca="1"/>
        <v>72.677974931201803</v>
      </c>
      <c r="G107" s="589">
        <f ca="1"/>
        <v>73.367583943588002</v>
      </c>
      <c r="H107" s="589">
        <f ca="1"/>
        <v>73.33692657879017</v>
      </c>
      <c r="I107" s="589">
        <f ca="1"/>
        <v>72.97606335883205</v>
      </c>
      <c r="J107" s="589">
        <f ca="1"/>
        <v>73.619318658400118</v>
      </c>
      <c r="K107" s="589">
        <f ca="1"/>
        <v>73.605818752476651</v>
      </c>
      <c r="L107" s="589">
        <f ca="1"/>
        <v>75.072678143261797</v>
      </c>
      <c r="M107" s="589">
        <f ca="1"/>
        <v>75.660276776090029</v>
      </c>
      <c r="N107" s="589">
        <f ca="1"/>
        <v>78.395603620670499</v>
      </c>
      <c r="O107" s="589">
        <f ca="1"/>
        <v>83.853355243907657</v>
      </c>
      <c r="P107" s="589">
        <f ca="1"/>
        <v>98.291041084905061</v>
      </c>
      <c r="Q107" s="590" t="e">
        <f ca="1"/>
        <v>#N/A</v>
      </c>
      <c r="R107" s="589"/>
      <c r="S107" s="616"/>
      <c r="T107" s="463">
        <v>0.7253335532591122</v>
      </c>
      <c r="U107" s="661">
        <f ca="1">_xll.qlIndexFixing("EUR-EURIBOR6M",B107)</f>
        <v>1.826093031327523E-2</v>
      </c>
      <c r="V107" s="329">
        <f ca="1">_xll.qlIndexFixing("EUR-EURIBOR12M",B107)</f>
        <v>1.9646149172853431E-2</v>
      </c>
      <c r="W107" s="662">
        <f ca="1">_xll.qlSwaptionVTSVolatility($Y$36,B107,"1Y",U107)</f>
        <v>7.2856104218860119E-3</v>
      </c>
      <c r="X107" s="577">
        <f ca="1">_xll.qlSwaptionVTSVolatility($Y$37,B107,"1Y",V107)</f>
        <v>7.2017927502573712E-3</v>
      </c>
      <c r="Y107" s="578">
        <f ca="1">_xll.qlOptionletVTSVolatility($D$87,B107,U107)</f>
        <v>7.7269149626588629E-3</v>
      </c>
      <c r="Z107" s="662">
        <f ca="1">_xll.qlOptionletVTSVolatility($Z$89,B107,V107)</f>
        <v>7.1972356426239052E-3</v>
      </c>
      <c r="AA107" s="666">
        <f ca="1">_xll.qlInterpolationInterpolate($S$89,(_xll.qlCalendarAdvance("Target",B107,"2d")-RefDate)/365,TRUE)</f>
        <v>0</v>
      </c>
      <c r="AB107" s="667">
        <f ca="1">_xll.qlInterpolationInterpolate($T$89,(_xll.qlCalendarAdvance("Target",B107,"2d")-RefDate)/365,TRUE)</f>
        <v>0.72962011411081085</v>
      </c>
      <c r="AC107" s="668">
        <f t="shared" ca="1" si="6"/>
        <v>0.69432852115749244</v>
      </c>
      <c r="AD107" s="677">
        <f t="shared" ca="1" si="7"/>
        <v>-4.5571076334660274E-2</v>
      </c>
    </row>
    <row r="108" spans="2:30">
      <c r="B108" s="397">
        <f ca="1"/>
        <v>45562</v>
      </c>
      <c r="C108" s="402">
        <v>17</v>
      </c>
      <c r="D108" s="413">
        <f t="shared" ca="1" si="5"/>
        <v>8.9965776865160851</v>
      </c>
      <c r="E108" s="588">
        <f t="array" aca="1" ref="E108:Q108" ca="1">_xll.qlStrippedOptionletBaseOptionletVolatilities($D$86,C108)*10000</f>
        <v>72.462601518223778</v>
      </c>
      <c r="F108" s="589">
        <f ca="1"/>
        <v>72.797744581206857</v>
      </c>
      <c r="G108" s="589">
        <f ca="1"/>
        <v>72.676308107330456</v>
      </c>
      <c r="H108" s="589">
        <f ca="1"/>
        <v>73.25445325605142</v>
      </c>
      <c r="I108" s="589">
        <f ca="1"/>
        <v>72.888736023378343</v>
      </c>
      <c r="J108" s="589">
        <f ca="1"/>
        <v>72.916150252157053</v>
      </c>
      <c r="K108" s="589">
        <f ca="1"/>
        <v>73.807697267069187</v>
      </c>
      <c r="L108" s="589">
        <f ca="1"/>
        <v>75.008886747980199</v>
      </c>
      <c r="M108" s="589">
        <f ca="1"/>
        <v>76.297373735704184</v>
      </c>
      <c r="N108" s="589">
        <f ca="1"/>
        <v>78.03312472999751</v>
      </c>
      <c r="O108" s="589">
        <f ca="1"/>
        <v>83.030690261554241</v>
      </c>
      <c r="P108" s="589">
        <f ca="1"/>
        <v>95.651395622191501</v>
      </c>
      <c r="Q108" s="590" t="e">
        <f ca="1"/>
        <v>#N/A</v>
      </c>
      <c r="R108" s="589"/>
      <c r="S108" s="616"/>
      <c r="T108" s="463">
        <v>0.73382140883345215</v>
      </c>
      <c r="U108" s="661">
        <f ca="1">_xll.qlIndexFixing("EUR-EURIBOR6M",B108)</f>
        <v>1.8712154156397778E-2</v>
      </c>
      <c r="V108" s="329">
        <f ca="1">_xll.qlIndexFixing("EUR-EURIBOR12M",B108)</f>
        <v>2.011582798309159E-2</v>
      </c>
      <c r="W108" s="662">
        <f ca="1">_xll.qlSwaptionVTSVolatility($Y$36,B108,"1Y",U108)</f>
        <v>7.3092928916580636E-3</v>
      </c>
      <c r="X108" s="577">
        <f ca="1">_xll.qlSwaptionVTSVolatility($Y$37,B108,"1Y",V108)</f>
        <v>7.2246060926138556E-3</v>
      </c>
      <c r="Y108" s="578">
        <f ca="1">_xll.qlOptionletVTSVolatility($D$87,B108,U108)</f>
        <v>7.7537406204909419E-3</v>
      </c>
      <c r="Z108" s="662">
        <f ca="1">_xll.qlOptionletVTSVolatility($Z$89,B108,V108)</f>
        <v>7.2138175002162607E-3</v>
      </c>
      <c r="AA108" s="666">
        <f ca="1">_xll.qlInterpolationInterpolate($S$89,(_xll.qlCalendarAdvance("Target",B108,"2d")-RefDate)/365,TRUE)</f>
        <v>0</v>
      </c>
      <c r="AB108" s="667">
        <f ca="1">_xll.qlInterpolationInterpolate($T$89,(_xll.qlCalendarAdvance("Target",B108,"2d")-RefDate)/365,TRUE)</f>
        <v>0.73103088097339519</v>
      </c>
      <c r="AC108" s="668">
        <f t="shared" ca="1" si="6"/>
        <v>0.69383892601924413</v>
      </c>
      <c r="AD108" s="677">
        <f t="shared" ca="1" si="7"/>
        <v>-0.10788592397594811</v>
      </c>
    </row>
    <row r="109" spans="2:30">
      <c r="B109" s="397">
        <f ca="1"/>
        <v>45744</v>
      </c>
      <c r="C109" s="402">
        <v>18</v>
      </c>
      <c r="D109" s="413">
        <f t="shared" ca="1" si="5"/>
        <v>9.4948665297741268</v>
      </c>
      <c r="E109" s="588">
        <f t="array" aca="1" ref="E109:Q109" ca="1">_xll.qlStrippedOptionletBaseOptionletVolatilities($D$86,C109)*10000</f>
        <v>72.541766125125733</v>
      </c>
      <c r="F109" s="589">
        <f ca="1"/>
        <v>72.942476717014628</v>
      </c>
      <c r="G109" s="589">
        <f ca="1"/>
        <v>72.45947075825562</v>
      </c>
      <c r="H109" s="589">
        <f ca="1"/>
        <v>73.215532068670825</v>
      </c>
      <c r="I109" s="589">
        <f ca="1"/>
        <v>73.037306844063124</v>
      </c>
      <c r="J109" s="589">
        <f ca="1"/>
        <v>72.683557143495904</v>
      </c>
      <c r="K109" s="589">
        <f ca="1"/>
        <v>73.908052644858998</v>
      </c>
      <c r="L109" s="589">
        <f ca="1"/>
        <v>74.846275611655571</v>
      </c>
      <c r="M109" s="589">
        <f ca="1"/>
        <v>76.648789772965046</v>
      </c>
      <c r="N109" s="589">
        <f ca="1"/>
        <v>77.708500098005445</v>
      </c>
      <c r="O109" s="589">
        <f ca="1"/>
        <v>82.446224999346597</v>
      </c>
      <c r="P109" s="589">
        <f ca="1"/>
        <v>93.992358814131578</v>
      </c>
      <c r="Q109" s="590" t="e">
        <f ca="1"/>
        <v>#N/A</v>
      </c>
      <c r="R109" s="589"/>
      <c r="S109" s="616"/>
      <c r="T109" s="464">
        <v>0.55180336725319323</v>
      </c>
      <c r="U109" s="661">
        <f ca="1">_xll.qlIndexFixing("EUR-EURIBOR6M",B109)</f>
        <v>1.9276468906424895E-2</v>
      </c>
      <c r="V109" s="329">
        <f ca="1">_xll.qlIndexFixing("EUR-EURIBOR12M",B109)</f>
        <v>2.0612319013265313E-2</v>
      </c>
      <c r="W109" s="662">
        <f ca="1">_xll.qlSwaptionVTSVolatility($Y$36,B109,"1Y",U109)</f>
        <v>7.3327179432804181E-3</v>
      </c>
      <c r="X109" s="577">
        <f ca="1">_xll.qlSwaptionVTSVolatility($Y$37,B109,"1Y",V109)</f>
        <v>7.2460792972978295E-3</v>
      </c>
      <c r="Y109" s="578">
        <f ca="1">_xll.qlOptionletVTSVolatility($D$87,B109,U109)</f>
        <v>7.7550422848814112E-3</v>
      </c>
      <c r="Z109" s="662">
        <f ca="1">_xll.qlOptionletVTSVolatility($Z$89,B109,V109)</f>
        <v>7.2112654506949533E-3</v>
      </c>
      <c r="AA109" s="666">
        <f ca="1">_xll.qlInterpolationInterpolate($S$89,(_xll.qlCalendarAdvance("Target",B109,"2d")-RefDate)/365,TRUE)</f>
        <v>0</v>
      </c>
      <c r="AB109" s="667">
        <f ca="1">_xll.qlInterpolationInterpolate($T$89,(_xll.qlCalendarAdvance("Target",B109,"2d")-RefDate)/365,TRUE)</f>
        <v>0.73244164783597954</v>
      </c>
      <c r="AC109" s="668">
        <f t="shared" ca="1" si="6"/>
        <v>0.6933496761115201</v>
      </c>
      <c r="AD109" s="677">
        <f t="shared" ca="1" si="7"/>
        <v>-0.34813846602876203</v>
      </c>
    </row>
    <row r="110" spans="2:30">
      <c r="B110" s="397">
        <f ca="1"/>
        <v>45929</v>
      </c>
      <c r="C110" s="402">
        <v>19</v>
      </c>
      <c r="D110" s="413">
        <f t="shared" ca="1" si="5"/>
        <v>10.001368925393566</v>
      </c>
      <c r="E110" s="588">
        <f t="array" aca="1" ref="E110:Q110" ca="1">_xll.qlStrippedOptionletBaseOptionletVolatilities($D$86,C110)*10000</f>
        <v>73.064845395357594</v>
      </c>
      <c r="F110" s="589">
        <f ca="1"/>
        <v>73.050357637404531</v>
      </c>
      <c r="G110" s="589">
        <f ca="1"/>
        <v>72.957994333176046</v>
      </c>
      <c r="H110" s="589">
        <f ca="1"/>
        <v>73.317722825867691</v>
      </c>
      <c r="I110" s="589">
        <f ca="1"/>
        <v>73.449639005724777</v>
      </c>
      <c r="J110" s="589">
        <f ca="1"/>
        <v>73.258309356036932</v>
      </c>
      <c r="K110" s="589">
        <f ca="1"/>
        <v>73.950648402765239</v>
      </c>
      <c r="L110" s="589">
        <f ca="1"/>
        <v>74.735567530508746</v>
      </c>
      <c r="M110" s="589">
        <f ca="1"/>
        <v>76.470714244789335</v>
      </c>
      <c r="N110" s="589">
        <f ca="1"/>
        <v>77.545739162502102</v>
      </c>
      <c r="O110" s="589">
        <f ca="1"/>
        <v>82.118471813860637</v>
      </c>
      <c r="P110" s="589">
        <f ca="1"/>
        <v>93.408538439637141</v>
      </c>
      <c r="Q110" s="590" t="e">
        <f ca="1"/>
        <v>#N/A</v>
      </c>
      <c r="R110" s="589"/>
      <c r="S110" s="616"/>
      <c r="T110" s="464">
        <v>0.46408525721304711</v>
      </c>
      <c r="U110" s="661">
        <f ca="1">_xll.qlIndexFixing("EUR-EURIBOR6M",B110)</f>
        <v>1.9981463811614173E-2</v>
      </c>
      <c r="V110" s="329">
        <f ca="1">_xll.qlIndexFixing("EUR-EURIBOR12M",B110)</f>
        <v>2.1099442276835842E-2</v>
      </c>
      <c r="W110" s="662">
        <f ca="1">_xll.qlSwaptionVTSVolatility($Y$36,B110,"1Y",U110)</f>
        <v>7.3565291221273183E-3</v>
      </c>
      <c r="X110" s="577">
        <f ca="1">_xll.qlSwaptionVTSVolatility($Y$37,B110,"1Y",V110)</f>
        <v>7.2675934794673323E-3</v>
      </c>
      <c r="Y110" s="578">
        <f ca="1">_xll.qlOptionletVTSVolatility($D$87,B110,U110)</f>
        <v>7.7541233627606496E-3</v>
      </c>
      <c r="Z110" s="662">
        <f ca="1">_xll.qlOptionletVTSVolatility($Z$89,B110,V110)</f>
        <v>7.2142753673475205E-3</v>
      </c>
      <c r="AA110" s="666">
        <f ca="1">_xll.qlInterpolationInterpolate($S$89,(_xll.qlCalendarAdvance("Target",B110,"2d")-RefDate)/365,TRUE)</f>
        <v>0</v>
      </c>
      <c r="AB110" s="667">
        <f ca="1">_xll.qlInterpolationInterpolate($T$89,(_xll.qlCalendarAdvance("Target",B110,"2d")-RefDate)/365,TRUE)</f>
        <v>0.73332272926747888</v>
      </c>
      <c r="AC110" s="668">
        <f t="shared" ca="1" si="6"/>
        <v>0.69304429462037032</v>
      </c>
      <c r="AD110" s="677">
        <f t="shared" ca="1" si="7"/>
        <v>-0.53318112119811811</v>
      </c>
    </row>
    <row r="111" spans="2:30">
      <c r="B111" s="397">
        <f ca="1"/>
        <v>46111</v>
      </c>
      <c r="C111" s="402">
        <v>20</v>
      </c>
      <c r="D111" s="413">
        <f t="shared" ca="1" si="5"/>
        <v>10.499657768651609</v>
      </c>
      <c r="E111" s="588">
        <f t="array" aca="1" ref="E111:Q111" ca="1">_xll.qlStrippedOptionletBaseOptionletVolatilities($D$86,C111)*10000</f>
        <v>73.479294295777407</v>
      </c>
      <c r="F111" s="589">
        <f ca="1"/>
        <v>73.057528941743527</v>
      </c>
      <c r="G111" s="589">
        <f ca="1"/>
        <v>73.404529709628122</v>
      </c>
      <c r="H111" s="589">
        <f ca="1"/>
        <v>73.323728224652768</v>
      </c>
      <c r="I111" s="589">
        <f ca="1"/>
        <v>73.721603993739436</v>
      </c>
      <c r="J111" s="589">
        <f ca="1"/>
        <v>73.77000781737334</v>
      </c>
      <c r="K111" s="589">
        <f ca="1"/>
        <v>73.877264409603555</v>
      </c>
      <c r="L111" s="589">
        <f ca="1"/>
        <v>74.577121912212945</v>
      </c>
      <c r="M111" s="589">
        <f ca="1"/>
        <v>76.119985575986945</v>
      </c>
      <c r="N111" s="589">
        <f ca="1"/>
        <v>77.379616263151945</v>
      </c>
      <c r="O111" s="589">
        <f ca="1"/>
        <v>81.818454060546486</v>
      </c>
      <c r="P111" s="589">
        <f ca="1"/>
        <v>93.044422720932346</v>
      </c>
      <c r="Q111" s="590" t="e">
        <f ca="1"/>
        <v>#N/A</v>
      </c>
      <c r="R111" s="589"/>
      <c r="S111" s="616"/>
      <c r="T111" s="464"/>
      <c r="U111" s="661">
        <f ca="1">_xll.qlIndexFixing("EUR-EURIBOR6M",B111)</f>
        <v>2.0550472992684126E-2</v>
      </c>
      <c r="V111" s="329">
        <f ca="1">_xll.qlIndexFixing("EUR-EURIBOR12M",B111)</f>
        <v>2.1502495010941664E-2</v>
      </c>
      <c r="W111" s="662">
        <f ca="1">_xll.qlSwaptionVTSVolatility($Y$36,B111,"1Y",U111)</f>
        <v>7.3310262365106418E-3</v>
      </c>
      <c r="X111" s="577">
        <f ca="1">_xll.qlSwaptionVTSVolatility($Y$37,B111,"1Y",V111)</f>
        <v>7.2412928311135312E-3</v>
      </c>
      <c r="Y111" s="578">
        <f ca="1">_xll.qlOptionletVTSVolatility($D$87,B111,U111)</f>
        <v>7.7543679297094976E-3</v>
      </c>
      <c r="Z111" s="662">
        <f ca="1">_xll.qlOptionletVTSVolatility($Z$89,B111,V111)</f>
        <v>7.2222267389341135E-3</v>
      </c>
      <c r="AA111" s="666">
        <f ca="1">_xll.qlInterpolationInterpolate($S$89,(_xll.qlCalendarAdvance("Target",B111,"2d")-RefDate)/365,TRUE)</f>
        <v>0</v>
      </c>
      <c r="AB111" s="667">
        <f ca="1">_xll.qlInterpolationInterpolate($T$89,(_xll.qlCalendarAdvance("Target",B111,"2d")-RefDate)/365,TRUE)</f>
        <v>0.71517079306605025</v>
      </c>
      <c r="AC111" s="668">
        <f t="shared" ca="1" si="6"/>
        <v>0.69936297321934149</v>
      </c>
      <c r="AD111" s="677">
        <f t="shared" ca="1" si="7"/>
        <v>-0.19066092179417621</v>
      </c>
    </row>
    <row r="112" spans="2:30">
      <c r="B112" s="397">
        <f ca="1"/>
        <v>46294</v>
      </c>
      <c r="C112" s="402">
        <v>21</v>
      </c>
      <c r="D112" s="413">
        <f t="shared" ca="1" si="5"/>
        <v>11.000684462696784</v>
      </c>
      <c r="E112" s="588">
        <f t="array" aca="1" ref="E112:Q112" ca="1">_xll.qlStrippedOptionletBaseOptionletVolatilities($D$86,C112)*10000</f>
        <v>73.602011473889604</v>
      </c>
      <c r="F112" s="589">
        <f ca="1"/>
        <v>72.965563752825688</v>
      </c>
      <c r="G112" s="589">
        <f ca="1"/>
        <v>73.565581224918901</v>
      </c>
      <c r="H112" s="589">
        <f ca="1"/>
        <v>73.185549790531041</v>
      </c>
      <c r="I112" s="589">
        <f ca="1"/>
        <v>73.731919064255209</v>
      </c>
      <c r="J112" s="589">
        <f ca="1"/>
        <v>73.944698320364068</v>
      </c>
      <c r="K112" s="589">
        <f ca="1"/>
        <v>73.687932315631983</v>
      </c>
      <c r="L112" s="589">
        <f ca="1"/>
        <v>74.357470303834873</v>
      </c>
      <c r="M112" s="589">
        <f ca="1"/>
        <v>75.717559282980545</v>
      </c>
      <c r="N112" s="589">
        <f ca="1"/>
        <v>77.15200077132323</v>
      </c>
      <c r="O112" s="589">
        <f ca="1"/>
        <v>81.453861398608083</v>
      </c>
      <c r="P112" s="589">
        <f ca="1"/>
        <v>92.633558840038333</v>
      </c>
      <c r="Q112" s="590" t="e">
        <f ca="1"/>
        <v>#N/A</v>
      </c>
      <c r="R112" s="589"/>
      <c r="S112" s="616"/>
      <c r="T112" s="464"/>
      <c r="U112" s="661">
        <f ca="1">_xll.qlIndexFixing("EUR-EURIBOR6M",B112)</f>
        <v>2.0913207461723295E-2</v>
      </c>
      <c r="V112" s="329">
        <f ca="1">_xll.qlIndexFixing("EUR-EURIBOR12M",B112)</f>
        <v>2.1778225048055242E-2</v>
      </c>
      <c r="W112" s="662">
        <f ca="1">_xll.qlSwaptionVTSVolatility($Y$36,B112,"1Y",U112)</f>
        <v>7.3053832251488192E-3</v>
      </c>
      <c r="X112" s="577">
        <f ca="1">_xll.qlSwaptionVTSVolatility($Y$37,B112,"1Y",V112)</f>
        <v>7.215556980181447E-3</v>
      </c>
      <c r="Y112" s="578">
        <f ca="1">_xll.qlOptionletVTSVolatility($D$87,B112,U112)</f>
        <v>7.7460143482413887E-3</v>
      </c>
      <c r="Z112" s="662">
        <f ca="1">_xll.qlOptionletVTSVolatility($Z$89,B112,V112)</f>
        <v>7.2269621858074944E-3</v>
      </c>
      <c r="AA112" s="666">
        <f ca="1">_xll.qlInterpolationInterpolate($S$89,(_xll.qlCalendarAdvance("Target",B112,"2d")-RefDate)/365,TRUE)</f>
        <v>0</v>
      </c>
      <c r="AB112" s="667">
        <f ca="1">_xll.qlInterpolationInterpolate($T$89,(_xll.qlCalendarAdvance("Target",B112,"2d")-RefDate)/365,TRUE)</f>
        <v>0.69691912095142705</v>
      </c>
      <c r="AC112" s="668">
        <f t="shared" ca="1" si="6"/>
        <v>0.70577445563007923</v>
      </c>
      <c r="AD112" s="677">
        <f t="shared" ca="1" si="7"/>
        <v>0.11405205626047361</v>
      </c>
    </row>
    <row r="113" spans="2:30">
      <c r="B113" s="397">
        <f ca="1"/>
        <v>46476</v>
      </c>
      <c r="C113" s="402">
        <v>22</v>
      </c>
      <c r="D113" s="413">
        <f t="shared" ca="1" si="5"/>
        <v>11.498973305954825</v>
      </c>
      <c r="E113" s="588">
        <f t="array" aca="1" ref="E113:Q113" ca="1">_xll.qlStrippedOptionletBaseOptionletVolatilities($D$86,C113)*10000</f>
        <v>73.438725525725658</v>
      </c>
      <c r="F113" s="589">
        <f ca="1"/>
        <v>72.844530881767099</v>
      </c>
      <c r="G113" s="589">
        <f ca="1"/>
        <v>73.473223719870788</v>
      </c>
      <c r="H113" s="589">
        <f ca="1"/>
        <v>72.978479031259951</v>
      </c>
      <c r="I113" s="589">
        <f ca="1"/>
        <v>73.521548432217088</v>
      </c>
      <c r="J113" s="589">
        <f ca="1"/>
        <v>73.793995886437699</v>
      </c>
      <c r="K113" s="589">
        <f ca="1"/>
        <v>73.435513670558649</v>
      </c>
      <c r="L113" s="589">
        <f ca="1"/>
        <v>74.111577285166035</v>
      </c>
      <c r="M113" s="589">
        <f ca="1"/>
        <v>75.288791756637579</v>
      </c>
      <c r="N113" s="589">
        <f ca="1"/>
        <v>76.848971227001243</v>
      </c>
      <c r="O113" s="589">
        <f ca="1"/>
        <v>80.978991401362393</v>
      </c>
      <c r="P113" s="589">
        <f ca="1"/>
        <v>92.102233287889817</v>
      </c>
      <c r="Q113" s="590" t="e">
        <f ca="1"/>
        <v>#N/A</v>
      </c>
      <c r="R113" s="589"/>
      <c r="S113" s="616"/>
      <c r="T113" s="464"/>
      <c r="U113" s="661">
        <f ca="1">_xll.qlIndexFixing("EUR-EURIBOR6M",B113)</f>
        <v>2.1182827946983278E-2</v>
      </c>
      <c r="V113" s="329">
        <f ca="1">_xll.qlIndexFixing("EUR-EURIBOR12M",B113)</f>
        <v>2.1898393605527016E-2</v>
      </c>
      <c r="W113" s="662">
        <f ca="1">_xll.qlSwaptionVTSVolatility($Y$36,B113,"1Y",U113)</f>
        <v>7.2798803395321418E-3</v>
      </c>
      <c r="X113" s="577">
        <f ca="1">_xll.qlSwaptionVTSVolatility($Y$37,B113,"1Y",V113)</f>
        <v>7.1702185919866835E-3</v>
      </c>
      <c r="Y113" s="578">
        <f ca="1">_xll.qlOptionletVTSVolatility($D$87,B113,U113)</f>
        <v>7.727496523314727E-3</v>
      </c>
      <c r="Z113" s="662">
        <f ca="1">_xll.qlOptionletVTSVolatility($Z$89,B113,V113)</f>
        <v>7.2152256684551242E-3</v>
      </c>
      <c r="AA113" s="666">
        <f ca="1">_xll.qlInterpolationInterpolate($S$89,(_xll.qlCalendarAdvance("Target",B113,"2d")-RefDate)/365,TRUE)</f>
        <v>0</v>
      </c>
      <c r="AB113" s="667">
        <f ca="1">_xll.qlInterpolationInterpolate($T$89,(_xll.qlCalendarAdvance("Target",B113,"2d")-RefDate)/365,TRUE)</f>
        <v>0.67876718474999853</v>
      </c>
      <c r="AC113" s="668">
        <f t="shared" ca="1" si="6"/>
        <v>0.7122091986661403</v>
      </c>
      <c r="AD113" s="677">
        <f t="shared" ca="1" si="7"/>
        <v>0.45007076468440643</v>
      </c>
    </row>
    <row r="114" spans="2:30">
      <c r="B114" s="397">
        <f ca="1"/>
        <v>46659</v>
      </c>
      <c r="C114" s="402">
        <v>23</v>
      </c>
      <c r="D114" s="413">
        <f t="shared" ca="1" si="5"/>
        <v>12</v>
      </c>
      <c r="E114" s="588">
        <f t="array" aca="1" ref="E114:Q114" ca="1">_xll.qlStrippedOptionletBaseOptionletVolatilities($D$86,C114)*10000</f>
        <v>73.008496095231138</v>
      </c>
      <c r="F114" s="589">
        <f ca="1"/>
        <v>72.705101615215881</v>
      </c>
      <c r="G114" s="589">
        <f ca="1"/>
        <v>73.148124185299338</v>
      </c>
      <c r="H114" s="589">
        <f ca="1"/>
        <v>72.722113407274477</v>
      </c>
      <c r="I114" s="589">
        <f ca="1"/>
        <v>73.115083741057461</v>
      </c>
      <c r="J114" s="589">
        <f ca="1"/>
        <v>73.344028260473706</v>
      </c>
      <c r="K114" s="589">
        <f ca="1"/>
        <v>73.136784969847227</v>
      </c>
      <c r="L114" s="589">
        <f ca="1"/>
        <v>73.850745917763163</v>
      </c>
      <c r="M114" s="589">
        <f ca="1"/>
        <v>74.846154393635246</v>
      </c>
      <c r="N114" s="589">
        <f ca="1"/>
        <v>76.466449185522734</v>
      </c>
      <c r="O114" s="589">
        <f ca="1"/>
        <v>80.37408432744283</v>
      </c>
      <c r="P114" s="589">
        <f ca="1"/>
        <v>91.395770455664575</v>
      </c>
      <c r="Q114" s="590" t="e">
        <f ca="1"/>
        <v>#N/A</v>
      </c>
      <c r="R114" s="589"/>
      <c r="S114" s="616"/>
      <c r="T114" s="464"/>
      <c r="U114" s="661">
        <f ca="1">_xll.qlIndexFixing("EUR-EURIBOR6M",B114)</f>
        <v>2.1384507811843007E-2</v>
      </c>
      <c r="V114" s="329">
        <f ca="1">_xll.qlIndexFixing("EUR-EURIBOR12M",B114)</f>
        <v>2.1904475302072512E-2</v>
      </c>
      <c r="W114" s="662">
        <f ca="1">_xll.qlSwaptionVTSVolatility($Y$36,B114,"1Y",U114)</f>
        <v>7.2542373281703192E-3</v>
      </c>
      <c r="X114" s="577">
        <f ca="1">_xll.qlSwaptionVTSVolatility($Y$37,B114,"1Y",V114)</f>
        <v>7.144090727411399E-3</v>
      </c>
      <c r="Y114" s="578">
        <f ca="1">_xll.qlOptionletVTSVolatility($D$87,B114,U114)</f>
        <v>7.6973191165269489E-3</v>
      </c>
      <c r="Z114" s="662">
        <f ca="1">_xll.qlOptionletVTSVolatility($Z$89,B114,V114)</f>
        <v>7.1913904203991129E-3</v>
      </c>
      <c r="AA114" s="666">
        <f ca="1">_xll.qlInterpolationInterpolate($S$89,(_xll.qlCalendarAdvance("Target",B114,"2d")-RefDate)/365,TRUE)</f>
        <v>0</v>
      </c>
      <c r="AB114" s="667">
        <f ca="1">_xll.qlInterpolationInterpolate($T$89,(_xll.qlCalendarAdvance("Target",B114,"2d")-RefDate)/365,TRUE)</f>
        <v>0.66051551263537522</v>
      </c>
      <c r="AC114" s="668">
        <f t="shared" ca="1" si="6"/>
        <v>0.718738450177689</v>
      </c>
      <c r="AD114" s="677">
        <f t="shared" ca="1" si="7"/>
        <v>0.47299692987713865</v>
      </c>
    </row>
    <row r="115" spans="2:30">
      <c r="B115" s="397">
        <f ca="1"/>
        <v>46842</v>
      </c>
      <c r="C115" s="402">
        <v>24</v>
      </c>
      <c r="D115" s="413">
        <f t="shared" ca="1" si="5"/>
        <v>12.501026694045175</v>
      </c>
      <c r="E115" s="588">
        <f t="array" aca="1" ref="E115:Q115" ca="1">_xll.qlStrippedOptionletBaseOptionletVolatilities($D$86,C115)*10000</f>
        <v>72.504221732210226</v>
      </c>
      <c r="F115" s="589">
        <f ca="1"/>
        <v>72.505323963129328</v>
      </c>
      <c r="G115" s="589">
        <f ca="1"/>
        <v>72.733750921564479</v>
      </c>
      <c r="H115" s="589">
        <f ca="1"/>
        <v>72.417128092641406</v>
      </c>
      <c r="I115" s="589">
        <f ca="1"/>
        <v>72.643034149499655</v>
      </c>
      <c r="J115" s="589">
        <f ca="1"/>
        <v>72.813962280704743</v>
      </c>
      <c r="K115" s="589">
        <f ca="1"/>
        <v>72.794286921909588</v>
      </c>
      <c r="L115" s="589">
        <f ca="1"/>
        <v>73.557164670334757</v>
      </c>
      <c r="M115" s="589">
        <f ca="1"/>
        <v>74.391585115928763</v>
      </c>
      <c r="N115" s="589">
        <f ca="1"/>
        <v>76.049692795428584</v>
      </c>
      <c r="O115" s="589">
        <f ca="1"/>
        <v>79.758501277122448</v>
      </c>
      <c r="P115" s="589">
        <f ca="1"/>
        <v>90.689449580658888</v>
      </c>
      <c r="Q115" s="590" t="e">
        <f ca="1"/>
        <v>#N/A</v>
      </c>
      <c r="R115" s="589"/>
      <c r="S115" s="616"/>
      <c r="T115" s="464"/>
      <c r="U115" s="661">
        <f ca="1">_xll.qlIndexFixing("EUR-EURIBOR6M",B115)</f>
        <v>2.147862521721864E-2</v>
      </c>
      <c r="V115" s="329">
        <f ca="1">_xll.qlIndexFixing("EUR-EURIBOR12M",B115)</f>
        <v>2.1859595505515937E-2</v>
      </c>
      <c r="W115" s="662">
        <f ca="1">_xll.qlSwaptionVTSVolatility($Y$36,B115,"1Y",U115)</f>
        <v>7.2285943168084957E-3</v>
      </c>
      <c r="X115" s="577">
        <f ca="1">_xll.qlSwaptionVTSVolatility($Y$37,B115,"1Y",V115)</f>
        <v>7.1374695991546569E-3</v>
      </c>
      <c r="Y115" s="578">
        <f ca="1">_xll.qlOptionletVTSVolatility($D$87,B115,U115)</f>
        <v>7.6592798624422502E-3</v>
      </c>
      <c r="Z115" s="662">
        <f ca="1">_xll.qlOptionletVTSVolatility($Z$89,B115,V115)</f>
        <v>7.1715823064750599E-3</v>
      </c>
      <c r="AA115" s="666">
        <f ca="1">_xll.qlInterpolationInterpolate($S$89,(_xll.qlCalendarAdvance("Target",B115,"2d")-RefDate)/365,TRUE)</f>
        <v>0</v>
      </c>
      <c r="AB115" s="667">
        <f ca="1">_xll.qlInterpolationInterpolate($T$89,(_xll.qlCalendarAdvance("Target",B115,"2d")-RefDate)/365,TRUE)</f>
        <v>0.64206436869436279</v>
      </c>
      <c r="AC115" s="668">
        <f t="shared" ca="1" si="6"/>
        <v>0.72539990409208222</v>
      </c>
      <c r="AD115" s="677">
        <f t="shared" ca="1" si="7"/>
        <v>0.34112707320402974</v>
      </c>
    </row>
    <row r="116" spans="2:30">
      <c r="B116" s="397">
        <f ca="1"/>
        <v>47024</v>
      </c>
      <c r="C116" s="402">
        <v>25</v>
      </c>
      <c r="D116" s="413">
        <f t="shared" ca="1" si="5"/>
        <v>12.999315537303216</v>
      </c>
      <c r="E116" s="588">
        <f t="array" aca="1" ref="E116:Q116" ca="1">_xll.qlStrippedOptionletBaseOptionletVolatilities($D$86,C116)*10000</f>
        <v>71.995179617292123</v>
      </c>
      <c r="F116" s="589">
        <f ca="1"/>
        <v>72.241191568978948</v>
      </c>
      <c r="G116" s="589">
        <f ca="1"/>
        <v>72.286052158809298</v>
      </c>
      <c r="H116" s="589">
        <f ca="1"/>
        <v>72.078157166726314</v>
      </c>
      <c r="I116" s="589">
        <f ca="1"/>
        <v>72.161152801831449</v>
      </c>
      <c r="J116" s="589">
        <f ca="1"/>
        <v>72.286047998464241</v>
      </c>
      <c r="K116" s="589">
        <f ca="1"/>
        <v>72.420136388135887</v>
      </c>
      <c r="L116" s="589">
        <f ca="1"/>
        <v>73.230409477876165</v>
      </c>
      <c r="M116" s="589">
        <f ca="1"/>
        <v>73.929966691092957</v>
      </c>
      <c r="N116" s="589">
        <f ca="1"/>
        <v>75.622666740871935</v>
      </c>
      <c r="O116" s="589">
        <f ca="1"/>
        <v>79.172295336512548</v>
      </c>
      <c r="P116" s="589">
        <f ca="1"/>
        <v>90.012955860858796</v>
      </c>
      <c r="Q116" s="590" t="e">
        <f ca="1"/>
        <v>#N/A</v>
      </c>
      <c r="R116" s="589"/>
      <c r="S116" s="616"/>
      <c r="T116" s="464"/>
      <c r="U116" s="661">
        <f ca="1">_xll.qlIndexFixing("EUR-EURIBOR6M",B116)</f>
        <v>2.1454063826930905E-2</v>
      </c>
      <c r="V116" s="329">
        <f ca="1">_xll.qlIndexFixing("EUR-EURIBOR12M",B116)</f>
        <v>2.1786164873196928E-2</v>
      </c>
      <c r="W116" s="662">
        <f ca="1">_xll.qlSwaptionVTSVolatility($Y$36,B116,"1Y",U116)</f>
        <v>7.2030914311918201E-3</v>
      </c>
      <c r="X116" s="577">
        <f ca="1">_xll.qlSwaptionVTSVolatility($Y$37,B116,"1Y",V116)</f>
        <v>7.1115953847328186E-3</v>
      </c>
      <c r="Y116" s="578">
        <f ca="1">_xll.qlOptionletVTSVolatility($D$87,B116,U116)</f>
        <v>7.6159638695950365E-3</v>
      </c>
      <c r="Z116" s="662">
        <f ca="1">_xll.qlOptionletVTSVolatility($Z$89,B116,V116)</f>
        <v>7.1414342163671042E-3</v>
      </c>
      <c r="AA116" s="666">
        <f ca="1">_xll.qlInterpolationInterpolate($S$89,(_xll.qlCalendarAdvance("Target",B116,"2d")-RefDate)/365,TRUE)</f>
        <v>0</v>
      </c>
      <c r="AB116" s="667">
        <f ca="1">_xll.qlInterpolationInterpolate($T$89,(_xll.qlCalendarAdvance("Target",B116,"2d")-RefDate)/365,TRUE)</f>
        <v>0.62391243249293415</v>
      </c>
      <c r="AC116" s="668">
        <f t="shared" ca="1" si="6"/>
        <v>0.73201357782875598</v>
      </c>
      <c r="AD116" s="677">
        <f t="shared" ca="1" si="7"/>
        <v>0.29838831634285656</v>
      </c>
    </row>
    <row r="117" spans="2:30">
      <c r="B117" s="397">
        <f ca="1"/>
        <v>47205</v>
      </c>
      <c r="C117" s="402">
        <v>26</v>
      </c>
      <c r="D117" s="413">
        <f t="shared" ca="1" si="5"/>
        <v>13.494866529774127</v>
      </c>
      <c r="E117" s="588">
        <f t="array" aca="1" ref="E117:Q117" ca="1">_xll.qlStrippedOptionletBaseOptionletVolatilities($D$86,C117)*10000</f>
        <v>71.502877505433247</v>
      </c>
      <c r="F117" s="589">
        <f ca="1"/>
        <v>71.922348408433734</v>
      </c>
      <c r="G117" s="589">
        <f ca="1"/>
        <v>71.824666691160317</v>
      </c>
      <c r="H117" s="589">
        <f ca="1"/>
        <v>71.7227647436209</v>
      </c>
      <c r="I117" s="589">
        <f ca="1"/>
        <v>71.694153757685243</v>
      </c>
      <c r="J117" s="589">
        <f ca="1"/>
        <v>71.788342597610779</v>
      </c>
      <c r="K117" s="589">
        <f ca="1"/>
        <v>72.033005231335736</v>
      </c>
      <c r="L117" s="589">
        <f ca="1"/>
        <v>72.885703958462358</v>
      </c>
      <c r="M117" s="589">
        <f ca="1"/>
        <v>73.480502520429582</v>
      </c>
      <c r="N117" s="589">
        <f ca="1"/>
        <v>75.181783509148644</v>
      </c>
      <c r="O117" s="589">
        <f ca="1"/>
        <v>78.609395875601663</v>
      </c>
      <c r="P117" s="589">
        <f ca="1"/>
        <v>89.326404332548961</v>
      </c>
      <c r="Q117" s="590" t="e">
        <f ca="1"/>
        <v>#N/A</v>
      </c>
      <c r="R117" s="589"/>
      <c r="S117" s="616"/>
      <c r="T117" s="464"/>
      <c r="U117" s="661">
        <f ca="1">_xll.qlIndexFixing("EUR-EURIBOR6M",B117)</f>
        <v>2.1295033921855427E-2</v>
      </c>
      <c r="V117" s="329">
        <f ca="1">_xll.qlIndexFixing("EUR-EURIBOR12M",B117)</f>
        <v>2.1690040298514901E-2</v>
      </c>
      <c r="W117" s="662">
        <f ca="1">_xll.qlSwaptionVTSVolatility($Y$36,B117,"1Y",U117)</f>
        <v>7.1777286713202906E-3</v>
      </c>
      <c r="X117" s="577">
        <f ca="1">_xll.qlSwaptionVTSVolatility($Y$37,B117,"1Y",V117)</f>
        <v>7.0860138560510872E-3</v>
      </c>
      <c r="Y117" s="578">
        <f ca="1">_xll.qlOptionletVTSVolatility($D$87,B117,U117)</f>
        <v>7.5660528295013168E-3</v>
      </c>
      <c r="Z117" s="662">
        <f ca="1">_xll.qlOptionletVTSVolatility($Z$89,B117,V117)</f>
        <v>7.1055303172977684E-3</v>
      </c>
      <c r="AA117" s="666">
        <f ca="1">_xll.qlInterpolationInterpolate($S$89,(_xll.qlCalendarAdvance("Target",B117,"2d")-RefDate)/365,TRUE)</f>
        <v>0</v>
      </c>
      <c r="AB117" s="667">
        <f ca="1">_xll.qlInterpolationInterpolate($T$89,(_xll.qlCalendarAdvance("Target",B117,"2d")-RefDate)/365,TRUE)</f>
        <v>0.60566076037831096</v>
      </c>
      <c r="AC117" s="668">
        <f t="shared" ca="1" si="6"/>
        <v>0.73872438803517271</v>
      </c>
      <c r="AD117" s="677">
        <f t="shared" ca="1" si="7"/>
        <v>0.19516461246681277</v>
      </c>
    </row>
    <row r="118" spans="2:30">
      <c r="B118" s="397">
        <f ca="1"/>
        <v>47388</v>
      </c>
      <c r="C118" s="402">
        <v>27</v>
      </c>
      <c r="D118" s="413">
        <f t="shared" ca="1" si="5"/>
        <v>13.995893223819301</v>
      </c>
      <c r="E118" s="588">
        <f t="array" aca="1" ref="E118:Q118" ca="1">_xll.qlStrippedOptionletBaseOptionletVolatilities($D$86,C118)*10000</f>
        <v>71.049499906423236</v>
      </c>
      <c r="F118" s="589">
        <f ca="1"/>
        <v>71.562360569931997</v>
      </c>
      <c r="G118" s="589">
        <f ca="1"/>
        <v>71.373708078753552</v>
      </c>
      <c r="H118" s="589">
        <f ca="1"/>
        <v>71.373061271896276</v>
      </c>
      <c r="I118" s="589">
        <f ca="1"/>
        <v>71.270246382142901</v>
      </c>
      <c r="J118" s="589">
        <f ca="1"/>
        <v>71.351338384971257</v>
      </c>
      <c r="K118" s="589">
        <f ca="1"/>
        <v>71.65140491462779</v>
      </c>
      <c r="L118" s="589">
        <f ca="1"/>
        <v>72.534186819544203</v>
      </c>
      <c r="M118" s="589">
        <f ca="1"/>
        <v>73.056262237870925</v>
      </c>
      <c r="N118" s="589">
        <f ca="1"/>
        <v>74.732473050582797</v>
      </c>
      <c r="O118" s="589">
        <f ca="1"/>
        <v>78.074851988611826</v>
      </c>
      <c r="P118" s="589">
        <f ca="1"/>
        <v>88.608789299802098</v>
      </c>
      <c r="Q118" s="590" t="e">
        <f ca="1"/>
        <v>#N/A</v>
      </c>
      <c r="R118" s="589"/>
      <c r="S118" s="616"/>
      <c r="T118" s="464"/>
      <c r="U118" s="661">
        <f ca="1">_xll.qlIndexFixing("EUR-EURIBOR6M",B118)</f>
        <v>2.1037449054711426E-2</v>
      </c>
      <c r="V118" s="329">
        <f ca="1">_xll.qlIndexFixing("EUR-EURIBOR12M",B118)</f>
        <v>2.1580895545653206E-2</v>
      </c>
      <c r="W118" s="662">
        <f ca="1">_xll.qlSwaptionVTSVolatility($Y$36,B118,"1Y",U118)</f>
        <v>7.1520856599584671E-3</v>
      </c>
      <c r="X118" s="577">
        <f ca="1">_xll.qlSwaptionVTSVolatility($Y$37,B118,"1Y",V118)</f>
        <v>7.0603481001181847E-3</v>
      </c>
      <c r="Y118" s="578">
        <f ca="1">_xll.qlOptionletVTSVolatility($D$87,B118,U118)</f>
        <v>7.5113521735919375E-3</v>
      </c>
      <c r="Z118" s="662">
        <f ca="1">_xll.qlOptionletVTSVolatility($Z$89,B118,V118)</f>
        <v>7.0709760974454108E-3</v>
      </c>
      <c r="AA118" s="666">
        <f ca="1">_xll.qlInterpolationInterpolate($S$89,(_xll.qlCalendarAdvance("Target",B118,"2d")-RefDate)/365,TRUE)</f>
        <v>0</v>
      </c>
      <c r="AB118" s="667">
        <f ca="1">_xll.qlInterpolationInterpolate($T$89,(_xll.qlCalendarAdvance("Target",B118,"2d")-RefDate)/365,TRUE)</f>
        <v>0.587608560090077</v>
      </c>
      <c r="AC118" s="668">
        <f t="shared" ca="1" si="6"/>
        <v>0.74542237119995181</v>
      </c>
      <c r="AD118" s="677">
        <f t="shared" ca="1" si="7"/>
        <v>0.10627997327226045</v>
      </c>
    </row>
    <row r="119" spans="2:30">
      <c r="B119" s="397">
        <f ca="1"/>
        <v>47570</v>
      </c>
      <c r="C119" s="402">
        <v>28</v>
      </c>
      <c r="D119" s="413">
        <f t="shared" ca="1" si="5"/>
        <v>14.494182067077345</v>
      </c>
      <c r="E119" s="588">
        <f t="array" aca="1" ref="E119:Q119" ca="1">_xll.qlStrippedOptionletBaseOptionletVolatilities($D$86,C119)*10000</f>
        <v>70.658325131637696</v>
      </c>
      <c r="F119" s="589">
        <f ca="1"/>
        <v>71.186987567533222</v>
      </c>
      <c r="G119" s="589">
        <f ca="1"/>
        <v>70.969114387745179</v>
      </c>
      <c r="H119" s="589">
        <f ca="1"/>
        <v>71.066018695687561</v>
      </c>
      <c r="I119" s="589">
        <f ca="1"/>
        <v>70.928487019853335</v>
      </c>
      <c r="J119" s="589">
        <f ca="1"/>
        <v>71.013901346246953</v>
      </c>
      <c r="K119" s="589">
        <f ca="1"/>
        <v>71.297925662605323</v>
      </c>
      <c r="L119" s="589">
        <f ca="1"/>
        <v>72.184536490247211</v>
      </c>
      <c r="M119" s="589">
        <f ca="1"/>
        <v>72.663993094794236</v>
      </c>
      <c r="N119" s="589">
        <f ca="1"/>
        <v>74.274864718199538</v>
      </c>
      <c r="O119" s="589">
        <f ca="1"/>
        <v>77.574032668193823</v>
      </c>
      <c r="P119" s="589">
        <f ca="1"/>
        <v>87.848655779455768</v>
      </c>
      <c r="Q119" s="590" t="e">
        <f ca="1"/>
        <v>#N/A</v>
      </c>
      <c r="R119" s="589"/>
      <c r="S119" s="616"/>
      <c r="T119" s="464"/>
      <c r="U119" s="661">
        <f ca="1">_xll.qlIndexFixing("EUR-EURIBOR6M",B119)</f>
        <v>2.0845282849785061E-2</v>
      </c>
      <c r="V119" s="329">
        <f ca="1">_xll.qlIndexFixing("EUR-EURIBOR12M",B119)</f>
        <v>2.1461308984422982E-2</v>
      </c>
      <c r="W119" s="662">
        <f ca="1">_xll.qlSwaptionVTSVolatility($Y$36,B119,"1Y",U119)</f>
        <v>7.1265827743417906E-3</v>
      </c>
      <c r="X119" s="577">
        <f ca="1">_xll.qlSwaptionVTSVolatility($Y$37,B119,"1Y",V119)</f>
        <v>7.0350088904008587E-3</v>
      </c>
      <c r="Y119" s="578">
        <f ca="1">_xll.qlOptionletVTSVolatility($D$87,B119,U119)</f>
        <v>7.4578579913038854E-3</v>
      </c>
      <c r="Z119" s="662">
        <f ca="1">_xll.qlOptionletVTSVolatility($Z$89,B119,V119)</f>
        <v>7.0330525470839811E-3</v>
      </c>
      <c r="AA119" s="666">
        <f ca="1">_xll.qlInterpolationInterpolate($S$89,(_xll.qlCalendarAdvance("Target",B119,"2d")-RefDate)/365,TRUE)</f>
        <v>0</v>
      </c>
      <c r="AB119" s="667">
        <f ca="1">_xll.qlInterpolationInterpolate($T$89,(_xll.qlCalendarAdvance("Target",B119,"2d")-RefDate)/365,TRUE)</f>
        <v>0.56945662388864848</v>
      </c>
      <c r="AC119" s="668">
        <f t="shared" ca="1" si="6"/>
        <v>0.75221859536723312</v>
      </c>
      <c r="AD119" s="677">
        <f t="shared" ca="1" si="7"/>
        <v>-1.9563433168775374E-2</v>
      </c>
    </row>
    <row r="120" spans="2:30">
      <c r="B120" s="397">
        <f ca="1"/>
        <v>47753</v>
      </c>
      <c r="C120" s="402">
        <v>29</v>
      </c>
      <c r="D120" s="413">
        <f t="shared" ca="1" si="5"/>
        <v>14.99520876112252</v>
      </c>
      <c r="E120" s="588">
        <f t="array" aca="1" ref="E120:Q120" ca="1">_xll.qlStrippedOptionletBaseOptionletVolatilities($D$86,C120)*10000</f>
        <v>70.323043347571783</v>
      </c>
      <c r="F120" s="589">
        <f ca="1"/>
        <v>70.795133525740539</v>
      </c>
      <c r="G120" s="589">
        <f ca="1"/>
        <v>70.606700004491728</v>
      </c>
      <c r="H120" s="589">
        <f ca="1"/>
        <v>70.796076296954013</v>
      </c>
      <c r="I120" s="589">
        <f ca="1"/>
        <v>70.662670425135715</v>
      </c>
      <c r="J120" s="589">
        <f ca="1"/>
        <v>70.768805105879423</v>
      </c>
      <c r="K120" s="589">
        <f ca="1"/>
        <v>70.973028219155466</v>
      </c>
      <c r="L120" s="589">
        <f ca="1"/>
        <v>71.840426808316906</v>
      </c>
      <c r="M120" s="589">
        <f ca="1"/>
        <v>72.310147952778507</v>
      </c>
      <c r="N120" s="589">
        <f ca="1"/>
        <v>73.816920696710937</v>
      </c>
      <c r="O120" s="589">
        <f ca="1"/>
        <v>77.11323551305226</v>
      </c>
      <c r="P120" s="589">
        <f ca="1"/>
        <v>87.050080073826621</v>
      </c>
      <c r="Q120" s="590" t="e">
        <f ca="1"/>
        <v>#N/A</v>
      </c>
      <c r="R120" s="589"/>
      <c r="S120" s="616"/>
      <c r="T120" s="464"/>
      <c r="U120" s="661">
        <f ca="1">_xll.qlIndexFixing("EUR-EURIBOR6M",B120)</f>
        <v>2.0751266311347213E-2</v>
      </c>
      <c r="V120" s="329">
        <f ca="1">_xll.qlIndexFixing("EUR-EURIBOR12M",B120)</f>
        <v>2.131968301504791E-2</v>
      </c>
      <c r="W120" s="662">
        <f ca="1">_xll.qlSwaptionVTSVolatility($Y$36,B120,"1Y",U120)</f>
        <v>7.100939762979968E-3</v>
      </c>
      <c r="X120" s="577">
        <f ca="1">_xll.qlSwaptionVTSVolatility($Y$37,B120,"1Y",V120)</f>
        <v>7.0096249034658342E-3</v>
      </c>
      <c r="Y120" s="578">
        <f ca="1">_xll.qlOptionletVTSVolatility($D$87,B120,U120)</f>
        <v>7.4075951094520493E-3</v>
      </c>
      <c r="Z120" s="662">
        <f ca="1">_xll.qlOptionletVTSVolatility($Z$89,B120,V120)</f>
        <v>7.0008383719357033E-3</v>
      </c>
      <c r="AA120" s="666">
        <f ca="1">_xll.qlInterpolationInterpolate($S$89,(_xll.qlCalendarAdvance("Target",B120,"2d")-RefDate)/365,TRUE)</f>
        <v>0</v>
      </c>
      <c r="AB120" s="667">
        <f ca="1">_xll.qlInterpolationInterpolate($T$89,(_xll.qlCalendarAdvance("Target",B120,"2d")-RefDate)/365,TRUE)</f>
        <v>0.55151497894621193</v>
      </c>
      <c r="AC120" s="668">
        <f t="shared" ca="1" si="6"/>
        <v>0.75899697320010673</v>
      </c>
      <c r="AD120" s="677">
        <f t="shared" ca="1" si="7"/>
        <v>-8.7865315301308838E-2</v>
      </c>
    </row>
    <row r="121" spans="2:30">
      <c r="B121" s="397">
        <f ca="1"/>
        <v>47935</v>
      </c>
      <c r="C121" s="402">
        <v>30</v>
      </c>
      <c r="D121" s="413">
        <f t="shared" ca="1" si="5"/>
        <v>15.493497604380561</v>
      </c>
      <c r="E121" s="588">
        <f t="array" aca="1" ref="E121:Q121" ca="1">_xll.qlStrippedOptionletBaseOptionletVolatilities($D$86,C121)*10000</f>
        <v>69.982218836817438</v>
      </c>
      <c r="F121" s="589">
        <f ca="1"/>
        <v>70.381239744836734</v>
      </c>
      <c r="G121" s="589">
        <f ca="1"/>
        <v>70.234827516795178</v>
      </c>
      <c r="H121" s="589">
        <f ca="1"/>
        <v>70.508362174605423</v>
      </c>
      <c r="I121" s="589">
        <f ca="1"/>
        <v>70.392112028677445</v>
      </c>
      <c r="J121" s="589">
        <f ca="1"/>
        <v>70.519076137949497</v>
      </c>
      <c r="K121" s="589">
        <f ca="1"/>
        <v>70.641684145670709</v>
      </c>
      <c r="L121" s="589">
        <f ca="1"/>
        <v>71.48662629826903</v>
      </c>
      <c r="M121" s="589">
        <f ca="1"/>
        <v>71.968311498844713</v>
      </c>
      <c r="N121" s="589">
        <f ca="1"/>
        <v>73.365969703775903</v>
      </c>
      <c r="O121" s="589">
        <f ca="1"/>
        <v>76.676884449253322</v>
      </c>
      <c r="P121" s="589">
        <f ca="1"/>
        <v>86.270746350010683</v>
      </c>
      <c r="Q121" s="590" t="e">
        <f ca="1"/>
        <v>#N/A</v>
      </c>
      <c r="R121" s="589"/>
      <c r="S121" s="616"/>
      <c r="T121" s="464"/>
      <c r="U121" s="661">
        <f ca="1">_xll.qlIndexFixing("EUR-EURIBOR6M",B121)</f>
        <v>2.0645752498252939E-2</v>
      </c>
      <c r="V121" s="329">
        <f ca="1">_xll.qlIndexFixing("EUR-EURIBOR12M",B121)</f>
        <v>2.1143636855583139E-2</v>
      </c>
      <c r="W121" s="662">
        <f ca="1">_xll.qlSwaptionVTSVolatility($Y$36,B121,"1Y",U121)</f>
        <v>7.0670396460103656E-3</v>
      </c>
      <c r="X121" s="577">
        <f ca="1">_xll.qlSwaptionVTSVolatility($Y$37,B121,"1Y",V121)</f>
        <v>6.9570545897434145E-3</v>
      </c>
      <c r="Y121" s="578">
        <f ca="1">_xll.qlOptionletVTSVolatility($D$87,B121,U121)</f>
        <v>7.3578269263683063E-3</v>
      </c>
      <c r="Z121" s="662">
        <f ca="1">_xll.qlOptionletVTSVolatility($Z$89,B121,V121)</f>
        <v>6.9575994720097812E-3</v>
      </c>
      <c r="AA121" s="666">
        <f ca="1">_xll.qlInterpolationInterpolate($S$89,(_xll.qlCalendarAdvance("Target",B121,"2d")-RefDate)/365,TRUE)</f>
        <v>0</v>
      </c>
      <c r="AB121" s="667">
        <f ca="1">_xll.qlInterpolationInterpolate($T$89,(_xll.qlCalendarAdvance("Target",B121,"2d")-RefDate)/365,TRUE)</f>
        <v>0.54276720030111247</v>
      </c>
      <c r="AC121" s="668">
        <f t="shared" ca="1" si="6"/>
        <v>0.76232401270421013</v>
      </c>
      <c r="AD121" s="677">
        <f t="shared" ca="1" si="7"/>
        <v>5.4488226636662668E-3</v>
      </c>
    </row>
    <row r="122" spans="2:30">
      <c r="B122" s="397">
        <f ca="1"/>
        <v>48120</v>
      </c>
      <c r="C122" s="402">
        <v>31</v>
      </c>
      <c r="D122" s="413">
        <f t="shared" ca="1" si="5"/>
        <v>16</v>
      </c>
      <c r="E122" s="588">
        <f t="array" aca="1" ref="E122:Q122" ca="1">_xll.qlStrippedOptionletBaseOptionletVolatilities($D$86,C122)*10000</f>
        <v>69.621007326499765</v>
      </c>
      <c r="F122" s="589">
        <f ca="1"/>
        <v>69.946410912329767</v>
      </c>
      <c r="G122" s="589">
        <f ca="1"/>
        <v>69.841786601976651</v>
      </c>
      <c r="H122" s="589">
        <f ca="1"/>
        <v>70.188559618052054</v>
      </c>
      <c r="I122" s="589">
        <f ca="1"/>
        <v>70.096015959489321</v>
      </c>
      <c r="J122" s="589">
        <f ca="1"/>
        <v>70.238901903440109</v>
      </c>
      <c r="K122" s="589">
        <f ca="1"/>
        <v>70.297183288613724</v>
      </c>
      <c r="L122" s="589">
        <f ca="1"/>
        <v>71.121818490640237</v>
      </c>
      <c r="M122" s="589">
        <f ca="1"/>
        <v>71.634678446996119</v>
      </c>
      <c r="N122" s="589">
        <f ca="1"/>
        <v>72.928185307523805</v>
      </c>
      <c r="O122" s="589">
        <f ca="1"/>
        <v>76.262085083366358</v>
      </c>
      <c r="P122" s="589">
        <f ca="1"/>
        <v>85.531545858333544</v>
      </c>
      <c r="Q122" s="590" t="e">
        <f ca="1"/>
        <v>#N/A</v>
      </c>
      <c r="R122" s="589"/>
      <c r="S122" s="616"/>
      <c r="T122" s="464"/>
      <c r="U122" s="661">
        <f ca="1">_xll.qlIndexFixing("EUR-EURIBOR6M",B122)</f>
        <v>2.0497408933426005E-2</v>
      </c>
      <c r="V122" s="329">
        <f ca="1">_xll.qlIndexFixing("EUR-EURIBOR12M",B122)</f>
        <v>2.0929877387514177E-2</v>
      </c>
      <c r="W122" s="662">
        <f ca="1">_xll.qlSwaptionVTSVolatility($Y$36,B122,"1Y",U122)</f>
        <v>7.0324376803633255E-3</v>
      </c>
      <c r="X122" s="577">
        <f ca="1">_xll.qlSwaptionVTSVolatility($Y$37,B122,"1Y",V122)</f>
        <v>6.9229241361152627E-3</v>
      </c>
      <c r="Y122" s="578">
        <f ca="1">_xll.qlOptionletVTSVolatility($D$87,B122,U122)</f>
        <v>7.3083480793699812E-3</v>
      </c>
      <c r="Z122" s="662">
        <f ca="1">_xll.qlOptionletVTSVolatility($Z$89,B122,V122)</f>
        <v>6.9168732078171442E-3</v>
      </c>
      <c r="AA122" s="666">
        <f ca="1">_xll.qlInterpolationInterpolate($S$89,(_xll.qlCalendarAdvance("Target",B122,"2d")-RefDate)/365,TRUE)</f>
        <v>0</v>
      </c>
      <c r="AB122" s="667">
        <f ca="1">_xll.qlInterpolationInterpolate($T$89,(_xll.qlCalendarAdvance("Target",B122,"2d")-RefDate)/365,TRUE)</f>
        <v>0.53397135693818276</v>
      </c>
      <c r="AC122" s="668">
        <f t="shared" ca="1" si="6"/>
        <v>0.76568403715445532</v>
      </c>
      <c r="AD122" s="677">
        <f t="shared" ca="1" si="7"/>
        <v>-6.0509282981185616E-2</v>
      </c>
    </row>
    <row r="123" spans="2:30">
      <c r="B123" s="397">
        <f ca="1"/>
        <v>48303</v>
      </c>
      <c r="C123" s="402">
        <v>32</v>
      </c>
      <c r="D123" s="413">
        <f t="shared" ca="1" si="5"/>
        <v>16.501026694045173</v>
      </c>
      <c r="E123" s="588">
        <f t="array" aca="1" ref="E123:Q123" ca="1">_xll.qlStrippedOptionletBaseOptionletVolatilities($D$86,C123)*10000</f>
        <v>69.24409099918644</v>
      </c>
      <c r="F123" s="589">
        <f ca="1"/>
        <v>69.499705526299067</v>
      </c>
      <c r="G123" s="589">
        <f ca="1"/>
        <v>69.436424413396864</v>
      </c>
      <c r="H123" s="589">
        <f ca="1"/>
        <v>69.843785116187064</v>
      </c>
      <c r="I123" s="589">
        <f ca="1"/>
        <v>69.781352013153096</v>
      </c>
      <c r="J123" s="589">
        <f ca="1"/>
        <v>69.93388977303934</v>
      </c>
      <c r="K123" s="589">
        <f ca="1"/>
        <v>69.947278276288174</v>
      </c>
      <c r="L123" s="589">
        <f ca="1"/>
        <v>70.751832963571559</v>
      </c>
      <c r="M123" s="589">
        <f ca="1"/>
        <v>71.313813512400984</v>
      </c>
      <c r="N123" s="589">
        <f ca="1"/>
        <v>72.508443352604573</v>
      </c>
      <c r="O123" s="589">
        <f ca="1"/>
        <v>75.866657135361336</v>
      </c>
      <c r="P123" s="589">
        <f ca="1"/>
        <v>84.826930204009201</v>
      </c>
      <c r="Q123" s="590" t="e">
        <f ca="1"/>
        <v>#N/A</v>
      </c>
      <c r="R123" s="589"/>
      <c r="S123" s="616"/>
      <c r="T123" s="464"/>
      <c r="U123" s="661">
        <f ca="1">_xll.qlIndexFixing("EUR-EURIBOR6M",B123)</f>
        <v>2.0308602147141031E-2</v>
      </c>
      <c r="V123" s="329">
        <f ca="1">_xll.qlIndexFixing("EUR-EURIBOR12M",B123)</f>
        <v>2.068193306637078E-2</v>
      </c>
      <c r="W123" s="662">
        <f ca="1">_xll.qlSwaptionVTSVolatility($Y$36,B123,"1Y",U123)</f>
        <v>6.9982097900205768E-3</v>
      </c>
      <c r="X123" s="577">
        <f ca="1">_xll.qlSwaptionVTSVolatility($Y$37,B123,"1Y",V123)</f>
        <v>6.9080177965083998E-3</v>
      </c>
      <c r="Y123" s="578">
        <f ca="1">_xll.qlOptionletVTSVolatility($D$87,B123,U123)</f>
        <v>7.2599323519930486E-3</v>
      </c>
      <c r="Z123" s="662">
        <f ca="1">_xll.qlOptionletVTSVolatility($Z$89,B123,V123)</f>
        <v>6.8773697462207409E-3</v>
      </c>
      <c r="AA123" s="666">
        <f ca="1">_xll.qlInterpolationInterpolate($S$89,(_xll.qlCalendarAdvance("Target",B123,"2d")-RefDate)/365,TRUE)</f>
        <v>0</v>
      </c>
      <c r="AB123" s="667">
        <f ca="1">_xll.qlInterpolationInterpolate($T$89,(_xll.qlCalendarAdvance("Target",B123,"2d")-RefDate)/365,TRUE)</f>
        <v>0.52517551357525294</v>
      </c>
      <c r="AC123" s="668">
        <f t="shared" ca="1" si="6"/>
        <v>0.76905887127108674</v>
      </c>
      <c r="AD123" s="677">
        <f t="shared" ca="1" si="7"/>
        <v>-0.3064805028765889</v>
      </c>
    </row>
    <row r="124" spans="2:30">
      <c r="B124" s="397">
        <f ca="1"/>
        <v>48486</v>
      </c>
      <c r="C124" s="402">
        <v>33</v>
      </c>
      <c r="D124" s="413">
        <f t="shared" ca="1" si="5"/>
        <v>17.002053388090349</v>
      </c>
      <c r="E124" s="588">
        <f t="array" aca="1" ref="E124:Q124" ca="1">_xll.qlStrippedOptionletBaseOptionletVolatilities($D$86,C124)*10000</f>
        <v>68.855514689569446</v>
      </c>
      <c r="F124" s="589">
        <f ca="1"/>
        <v>69.047633173046492</v>
      </c>
      <c r="G124" s="589">
        <f ca="1"/>
        <v>69.024674790261301</v>
      </c>
      <c r="H124" s="589">
        <f ca="1"/>
        <v>69.477772459645351</v>
      </c>
      <c r="I124" s="589">
        <f ca="1"/>
        <v>69.452121609485076</v>
      </c>
      <c r="J124" s="589">
        <f ca="1"/>
        <v>69.60711663956927</v>
      </c>
      <c r="K124" s="589">
        <f ca="1"/>
        <v>69.598113438191547</v>
      </c>
      <c r="L124" s="589">
        <f ca="1"/>
        <v>70.382578563945913</v>
      </c>
      <c r="M124" s="589">
        <f ca="1"/>
        <v>71.011640312561482</v>
      </c>
      <c r="N124" s="589">
        <f ca="1"/>
        <v>72.113887327509005</v>
      </c>
      <c r="O124" s="589">
        <f ca="1"/>
        <v>75.492615166424642</v>
      </c>
      <c r="P124" s="589">
        <f ca="1"/>
        <v>84.161524260091241</v>
      </c>
      <c r="Q124" s="590" t="e">
        <f ca="1"/>
        <v>#N/A</v>
      </c>
      <c r="R124" s="589"/>
      <c r="S124" s="616"/>
      <c r="T124" s="464"/>
      <c r="U124" s="661">
        <f ca="1">_xll.qlIndexFixing("EUR-EURIBOR6M",B124)</f>
        <v>2.0081025088190645E-2</v>
      </c>
      <c r="V124" s="329">
        <f ca="1">_xll.qlIndexFixing("EUR-EURIBOR12M",B124)</f>
        <v>2.0401403788926756E-2</v>
      </c>
      <c r="W124" s="662">
        <f ca="1">_xll.qlSwaptionVTSVolatility($Y$36,B124,"1Y",U124)</f>
        <v>6.9639818996778298E-3</v>
      </c>
      <c r="X124" s="577">
        <f ca="1">_xll.qlSwaptionVTSVolatility($Y$37,B124,"1Y",V124)</f>
        <v>6.8741785616000146E-3</v>
      </c>
      <c r="Y124" s="578">
        <f ca="1">_xll.qlOptionletVTSVolatility($D$87,B124,U124)</f>
        <v>7.2136184418176924E-3</v>
      </c>
      <c r="Z124" s="662">
        <f ca="1">_xll.qlOptionletVTSVolatility($Z$89,B124,V124)</f>
        <v>6.8420602357256782E-3</v>
      </c>
      <c r="AA124" s="666">
        <f ca="1">_xll.qlInterpolationInterpolate($S$89,(_xll.qlCalendarAdvance("Target",B124,"2d")-RefDate)/365,TRUE)</f>
        <v>0</v>
      </c>
      <c r="AB124" s="667">
        <f ca="1">_xll.qlInterpolationInterpolate($T$89,(_xll.qlCalendarAdvance("Target",B124,"2d")-RefDate)/365,TRUE)</f>
        <v>0.51637967021232323</v>
      </c>
      <c r="AC124" s="668">
        <f t="shared" ca="1" si="6"/>
        <v>0.77244858032928942</v>
      </c>
      <c r="AD124" s="677">
        <f t="shared" ca="1" si="7"/>
        <v>-0.32118325874336445</v>
      </c>
    </row>
    <row r="125" spans="2:30">
      <c r="B125" s="397">
        <f ca="1"/>
        <v>48668</v>
      </c>
      <c r="C125" s="402">
        <v>34</v>
      </c>
      <c r="D125" s="413">
        <f t="shared" ca="1" si="5"/>
        <v>17.500342231348391</v>
      </c>
      <c r="E125" s="588">
        <f t="array" aca="1" ref="E125:Q125" ca="1">_xll.qlStrippedOptionletBaseOptionletVolatilities($D$86,C125)*10000</f>
        <v>68.454811845844347</v>
      </c>
      <c r="F125" s="589">
        <f ca="1"/>
        <v>68.592906989993836</v>
      </c>
      <c r="G125" s="589">
        <f ca="1"/>
        <v>68.609503728928544</v>
      </c>
      <c r="H125" s="589">
        <f ca="1"/>
        <v>69.092307735799821</v>
      </c>
      <c r="I125" s="589">
        <f ca="1"/>
        <v>69.110515011132918</v>
      </c>
      <c r="J125" s="589">
        <f ca="1"/>
        <v>69.259576499329953</v>
      </c>
      <c r="K125" s="589">
        <f ca="1"/>
        <v>69.252737514081744</v>
      </c>
      <c r="L125" s="589">
        <f ca="1"/>
        <v>70.015391712875655</v>
      </c>
      <c r="M125" s="589">
        <f ca="1"/>
        <v>70.729372621982904</v>
      </c>
      <c r="N125" s="589">
        <f ca="1"/>
        <v>71.745237503572241</v>
      </c>
      <c r="O125" s="589">
        <f ca="1"/>
        <v>75.134301839457279</v>
      </c>
      <c r="P125" s="589">
        <f ca="1"/>
        <v>83.524889346903038</v>
      </c>
      <c r="Q125" s="590" t="e">
        <f ca="1"/>
        <v>#N/A</v>
      </c>
      <c r="R125" s="589"/>
      <c r="S125" s="616"/>
      <c r="T125" s="464"/>
      <c r="U125" s="661">
        <f ca="1">_xll.qlIndexFixing("EUR-EURIBOR6M",B125)</f>
        <v>1.9816896580972514E-2</v>
      </c>
      <c r="V125" s="329">
        <f ca="1">_xll.qlIndexFixing("EUR-EURIBOR12M",B125)</f>
        <v>2.0093317191592651E-2</v>
      </c>
      <c r="W125" s="662">
        <f ca="1">_xll.qlSwaptionVTSVolatility($Y$36,B125,"1Y",U125)</f>
        <v>6.9299410469872277E-3</v>
      </c>
      <c r="X125" s="577">
        <f ca="1">_xll.qlSwaptionVTSVolatility($Y$37,B125,"1Y",V125)</f>
        <v>6.8405041761189205E-3</v>
      </c>
      <c r="Y125" s="578">
        <f ca="1">_xll.qlOptionletVTSVolatility($D$87,B125,U125)</f>
        <v>7.1698798794932461E-3</v>
      </c>
      <c r="Z125" s="662">
        <f ca="1">_xll.qlOptionletVTSVolatility($Z$89,B125,V125)</f>
        <v>6.8018641578294365E-3</v>
      </c>
      <c r="AA125" s="666">
        <f ca="1">_xll.qlInterpolationInterpolate($S$89,(_xll.qlCalendarAdvance("Target",B125,"2d")-RefDate)/365,TRUE)</f>
        <v>0</v>
      </c>
      <c r="AB125" s="667">
        <f ca="1">_xll.qlInterpolationInterpolate($T$89,(_xll.qlCalendarAdvance("Target",B125,"2d")-RefDate)/365,TRUE)</f>
        <v>0.50763189156722377</v>
      </c>
      <c r="AC125" s="668">
        <f t="shared" ca="1" si="6"/>
        <v>0.77583458453271659</v>
      </c>
      <c r="AD125" s="677">
        <f t="shared" ca="1" si="7"/>
        <v>-0.38640018289484018</v>
      </c>
    </row>
    <row r="126" spans="2:30">
      <c r="B126" s="397">
        <f ca="1"/>
        <v>48851</v>
      </c>
      <c r="C126" s="402">
        <v>35</v>
      </c>
      <c r="D126" s="413">
        <f t="shared" ca="1" si="5"/>
        <v>18.001368925393567</v>
      </c>
      <c r="E126" s="588">
        <f t="array" aca="1" ref="E126:Q126" ca="1">_xll.qlStrippedOptionletBaseOptionletVolatilities($D$86,C126)*10000</f>
        <v>68.0477020086918</v>
      </c>
      <c r="F126" s="589">
        <f ca="1"/>
        <v>68.143412447147099</v>
      </c>
      <c r="G126" s="589">
        <f ca="1"/>
        <v>68.197889137073176</v>
      </c>
      <c r="H126" s="589">
        <f ca="1"/>
        <v>68.691774535339889</v>
      </c>
      <c r="I126" s="589">
        <f ca="1"/>
        <v>68.761085629524445</v>
      </c>
      <c r="J126" s="589">
        <f ca="1"/>
        <v>68.894961682766834</v>
      </c>
      <c r="K126" s="589">
        <f ca="1"/>
        <v>68.918254888058769</v>
      </c>
      <c r="L126" s="589">
        <f ca="1"/>
        <v>69.657727835024303</v>
      </c>
      <c r="M126" s="589">
        <f ca="1"/>
        <v>70.474691978288803</v>
      </c>
      <c r="N126" s="589">
        <f ca="1"/>
        <v>71.412061531016889</v>
      </c>
      <c r="O126" s="589">
        <f ca="1"/>
        <v>74.79615518723493</v>
      </c>
      <c r="P126" s="589">
        <f ca="1"/>
        <v>82.925202465732852</v>
      </c>
      <c r="Q126" s="590" t="e">
        <f ca="1"/>
        <v>#N/A</v>
      </c>
      <c r="R126" s="589"/>
      <c r="S126" s="616"/>
      <c r="T126" s="464"/>
      <c r="U126" s="661">
        <f ca="1">_xll.qlIndexFixing("EUR-EURIBOR6M",B126)</f>
        <v>1.9513633491309901E-2</v>
      </c>
      <c r="V126" s="329">
        <f ca="1">_xll.qlIndexFixing("EUR-EURIBOR12M",B126)</f>
        <v>1.975335563408798E-2</v>
      </c>
      <c r="W126" s="662">
        <f ca="1">_xll.qlSwaptionVTSVolatility($Y$36,B126,"1Y",U126)</f>
        <v>6.8957131566444799E-3</v>
      </c>
      <c r="X126" s="577">
        <f ca="1">_xll.qlSwaptionVTSVolatility($Y$37,B126,"1Y",V126)</f>
        <v>6.8066296500536982E-3</v>
      </c>
      <c r="Y126" s="578">
        <f ca="1">_xll.qlOptionletVTSVolatility($D$87,B126,U126)</f>
        <v>7.1300290487093659E-3</v>
      </c>
      <c r="Z126" s="662">
        <f ca="1">_xll.qlOptionletVTSVolatility($Z$89,B126,V126)</f>
        <v>6.7775923516681371E-3</v>
      </c>
      <c r="AA126" s="666">
        <f ca="1">_xll.qlInterpolationInterpolate($S$89,(_xll.qlCalendarAdvance("Target",B126,"2d")-RefDate)/365,TRUE)</f>
        <v>0</v>
      </c>
      <c r="AB126" s="667">
        <f ca="1">_xll.qlInterpolationInterpolate($T$89,(_xll.qlCalendarAdvance("Target",B126,"2d")-RefDate)/365,TRUE)</f>
        <v>0.49873991876863361</v>
      </c>
      <c r="AC126" s="668">
        <f t="shared" ca="1" si="6"/>
        <v>0.77929161380167711</v>
      </c>
      <c r="AD126" s="677">
        <f t="shared" ca="1" si="7"/>
        <v>-0.29037298385561039</v>
      </c>
    </row>
    <row r="127" spans="2:30">
      <c r="B127" s="397">
        <f ca="1"/>
        <v>49033</v>
      </c>
      <c r="C127" s="402">
        <v>36</v>
      </c>
      <c r="D127" s="413">
        <f t="shared" ca="1" si="5"/>
        <v>18.499657768651609</v>
      </c>
      <c r="E127" s="588">
        <f t="array" aca="1" ref="E127:Q127" ca="1">_xll.qlStrippedOptionletBaseOptionletVolatilities($D$86,C127)*10000</f>
        <v>67.639425734165926</v>
      </c>
      <c r="F127" s="589">
        <f ca="1"/>
        <v>67.708018180202146</v>
      </c>
      <c r="G127" s="589">
        <f ca="1"/>
        <v>67.798309291766259</v>
      </c>
      <c r="H127" s="589">
        <f ca="1"/>
        <v>68.283291511299851</v>
      </c>
      <c r="I127" s="589">
        <f ca="1"/>
        <v>68.410518761869611</v>
      </c>
      <c r="J127" s="589">
        <f ca="1"/>
        <v>68.519023858760519</v>
      </c>
      <c r="K127" s="589">
        <f ca="1"/>
        <v>68.601956321719953</v>
      </c>
      <c r="L127" s="589">
        <f ca="1"/>
        <v>69.315582822621423</v>
      </c>
      <c r="M127" s="589">
        <f ca="1"/>
        <v>70.25184832290401</v>
      </c>
      <c r="N127" s="589">
        <f ca="1"/>
        <v>71.122130643724731</v>
      </c>
      <c r="O127" s="589">
        <f ca="1"/>
        <v>74.479622252996691</v>
      </c>
      <c r="P127" s="589">
        <f ca="1"/>
        <v>82.36455813773911</v>
      </c>
      <c r="Q127" s="590" t="e">
        <f ca="1"/>
        <v>#N/A</v>
      </c>
      <c r="R127" s="589"/>
      <c r="S127" s="616"/>
      <c r="T127" s="464"/>
      <c r="U127" s="661">
        <f ca="1">_xll.qlIndexFixing("EUR-EURIBOR6M",B127)</f>
        <v>1.9179974045333194E-2</v>
      </c>
      <c r="V127" s="329">
        <f ca="1">_xll.qlIndexFixing("EUR-EURIBOR12M",B127)</f>
        <v>1.9393311908321789E-2</v>
      </c>
      <c r="W127" s="662">
        <f ca="1">_xll.qlSwaptionVTSVolatility($Y$36,B127,"1Y",U127)</f>
        <v>6.8616723039538786E-3</v>
      </c>
      <c r="X127" s="577">
        <f ca="1">_xll.qlSwaptionVTSVolatility($Y$37,B127,"1Y",V127)</f>
        <v>6.772962646029685E-3</v>
      </c>
      <c r="Y127" s="578">
        <f ca="1">_xll.qlOptionletVTSVolatility($D$87,B127,U127)</f>
        <v>7.0954191259895646E-3</v>
      </c>
      <c r="Z127" s="662">
        <f ca="1">_xll.qlOptionletVTSVolatility($Z$89,B127,V127)</f>
        <v>6.7505131832405292E-3</v>
      </c>
      <c r="AA127" s="666">
        <f ca="1">_xll.qlInterpolationInterpolate($S$89,(_xll.qlCalendarAdvance("Target",B127,"2d")-RefDate)/365,TRUE)</f>
        <v>0</v>
      </c>
      <c r="AB127" s="667">
        <f ca="1">_xll.qlInterpolationInterpolate($T$89,(_xll.qlCalendarAdvance("Target",B127,"2d")-RefDate)/365,TRUE)</f>
        <v>0.48999214012353415</v>
      </c>
      <c r="AC127" s="668">
        <f t="shared" ca="1" si="6"/>
        <v>0.78270761422840229</v>
      </c>
      <c r="AD127" s="677">
        <f t="shared" ca="1" si="7"/>
        <v>-0.22449462789155861</v>
      </c>
    </row>
    <row r="128" spans="2:30">
      <c r="B128" s="397">
        <f ca="1"/>
        <v>49215</v>
      </c>
      <c r="C128" s="402">
        <v>37</v>
      </c>
      <c r="D128" s="413">
        <f t="shared" ca="1" si="5"/>
        <v>18.997946611909651</v>
      </c>
      <c r="E128" s="588">
        <f t="array" aca="1" ref="E128:Q128" ca="1">_xll.qlStrippedOptionletBaseOptionletVolatilities($D$86,C128)*10000</f>
        <v>67.231936941924886</v>
      </c>
      <c r="F128" s="589">
        <f ca="1"/>
        <v>67.291052919240045</v>
      </c>
      <c r="G128" s="589">
        <f ca="1"/>
        <v>67.415172586972091</v>
      </c>
      <c r="H128" s="589">
        <f ca="1"/>
        <v>67.869822124899329</v>
      </c>
      <c r="I128" s="589">
        <f ca="1"/>
        <v>68.06239924871322</v>
      </c>
      <c r="J128" s="589">
        <f ca="1"/>
        <v>68.134370883035615</v>
      </c>
      <c r="K128" s="589">
        <f ca="1"/>
        <v>68.309197732881202</v>
      </c>
      <c r="L128" s="589">
        <f ca="1"/>
        <v>68.99385000310852</v>
      </c>
      <c r="M128" s="589">
        <f ca="1"/>
        <v>70.066861333211619</v>
      </c>
      <c r="N128" s="589">
        <f ca="1"/>
        <v>70.873948123040122</v>
      </c>
      <c r="O128" s="589">
        <f ca="1"/>
        <v>74.178130197293214</v>
      </c>
      <c r="P128" s="589">
        <f ca="1"/>
        <v>81.834181494873548</v>
      </c>
      <c r="Q128" s="590" t="e">
        <f ca="1"/>
        <v>#N/A</v>
      </c>
      <c r="R128" s="589"/>
      <c r="S128" s="616"/>
      <c r="T128" s="464"/>
      <c r="U128" s="661">
        <f ca="1">_xll.qlIndexFixing("EUR-EURIBOR6M",B128)</f>
        <v>1.8814952189014585E-2</v>
      </c>
      <c r="V128" s="329">
        <f ca="1">_xll.qlIndexFixing("EUR-EURIBOR12M",B128)</f>
        <v>1.9010887691149392E-2</v>
      </c>
      <c r="W128" s="662">
        <f ca="1">_xll.qlSwaptionVTSVolatility($Y$36,B128,"1Y",U128)</f>
        <v>6.8276314512632774E-3</v>
      </c>
      <c r="X128" s="577">
        <f ca="1">_xll.qlSwaptionVTSVolatility($Y$37,B128,"1Y",V128)</f>
        <v>6.7393010830608044E-3</v>
      </c>
      <c r="Y128" s="578">
        <f ca="1">_xll.qlOptionletVTSVolatility($D$87,B128,U128)</f>
        <v>7.0663433542857979E-3</v>
      </c>
      <c r="Z128" s="662">
        <f ca="1">_xll.qlOptionletVTSVolatility($Z$89,B128,V128)</f>
        <v>6.7330890079073816E-3</v>
      </c>
      <c r="AA128" s="666">
        <f ca="1">_xll.qlInterpolationInterpolate($S$89,(_xll.qlCalendarAdvance("Target",B128,"2d")-RefDate)/365,TRUE)</f>
        <v>0</v>
      </c>
      <c r="AB128" s="667">
        <f ca="1">_xll.qlInterpolationInterpolate($T$89,(_xll.qlCalendarAdvance("Target",B128,"2d")-RefDate)/365,TRUE)</f>
        <v>0.48124436147843458</v>
      </c>
      <c r="AC128" s="668">
        <f t="shared" ca="1" si="6"/>
        <v>0.78613858858620633</v>
      </c>
      <c r="AD128" s="677">
        <f t="shared" ca="1" si="7"/>
        <v>-6.2120751534227789E-2</v>
      </c>
    </row>
    <row r="129" spans="2:30">
      <c r="B129" s="397">
        <f ca="1"/>
        <v>49397</v>
      </c>
      <c r="C129" s="402">
        <v>38</v>
      </c>
      <c r="D129" s="413">
        <f t="shared" ca="1" si="5"/>
        <v>19.496235455167692</v>
      </c>
      <c r="E129" s="588">
        <f t="array" aca="1" ref="E129:Q129" ca="1">_xll.qlStrippedOptionletBaseOptionletVolatilities($D$86,C129)*10000</f>
        <v>66.82455707922081</v>
      </c>
      <c r="F129" s="589">
        <f ca="1"/>
        <v>66.894350468986332</v>
      </c>
      <c r="G129" s="589">
        <f ca="1"/>
        <v>67.049969171649948</v>
      </c>
      <c r="H129" s="589">
        <f ca="1"/>
        <v>67.451140915013752</v>
      </c>
      <c r="I129" s="589">
        <f ca="1"/>
        <v>67.716557554717767</v>
      </c>
      <c r="J129" s="589">
        <f ca="1"/>
        <v>67.739754092468701</v>
      </c>
      <c r="K129" s="589">
        <f ca="1"/>
        <v>68.040919796052734</v>
      </c>
      <c r="L129" s="589">
        <f ca="1"/>
        <v>68.692257113429079</v>
      </c>
      <c r="M129" s="589">
        <f ca="1"/>
        <v>69.918780352607442</v>
      </c>
      <c r="N129" s="589">
        <f ca="1"/>
        <v>70.678617968246385</v>
      </c>
      <c r="O129" s="589">
        <f ca="1"/>
        <v>73.895643544285377</v>
      </c>
      <c r="P129" s="589">
        <f ca="1"/>
        <v>81.336220462522675</v>
      </c>
      <c r="Q129" s="590" t="e">
        <f ca="1"/>
        <v>#N/A</v>
      </c>
      <c r="R129" s="589"/>
      <c r="S129" s="616"/>
      <c r="T129" s="464"/>
      <c r="U129" s="661">
        <f ca="1">_xll.qlIndexFixing("EUR-EURIBOR6M",B129)</f>
        <v>1.8418036250373859E-2</v>
      </c>
      <c r="V129" s="329">
        <f ca="1">_xll.qlIndexFixing("EUR-EURIBOR12M",B129)</f>
        <v>1.860993574881559E-2</v>
      </c>
      <c r="W129" s="662">
        <f ca="1">_xll.qlSwaptionVTSVolatility($Y$36,B129,"1Y",U129)</f>
        <v>6.7935905985726753E-3</v>
      </c>
      <c r="X129" s="577">
        <f ca="1">_xll.qlSwaptionVTSVolatility($Y$37,B129,"1Y",V129)</f>
        <v>6.6873261812690739E-3</v>
      </c>
      <c r="Y129" s="578">
        <f ca="1">_xll.qlOptionletVTSVolatility($D$87,B129,U129)</f>
        <v>7.0438557746957927E-3</v>
      </c>
      <c r="Z129" s="662">
        <f ca="1">_xll.qlOptionletVTSVolatility($Z$89,B129,V129)</f>
        <v>6.7177255374219749E-3</v>
      </c>
      <c r="AA129" s="666">
        <f ca="1">_xll.qlInterpolationInterpolate($S$89,(_xll.qlCalendarAdvance("Target",B129,"2d")-RefDate)/365,TRUE)</f>
        <v>0</v>
      </c>
      <c r="AB129" s="667">
        <f ca="1">_xll.qlInterpolationInterpolate($T$89,(_xll.qlCalendarAdvance("Target",B129,"2d")-RefDate)/365,TRUE)</f>
        <v>0.47249658283333512</v>
      </c>
      <c r="AC129" s="668">
        <f t="shared" ca="1" si="6"/>
        <v>0.7895846025128479</v>
      </c>
      <c r="AD129" s="677">
        <f t="shared" ca="1" si="7"/>
        <v>0.30399356152900969</v>
      </c>
    </row>
    <row r="130" spans="2:30">
      <c r="B130" s="397">
        <f ca="1"/>
        <v>49579</v>
      </c>
      <c r="C130" s="402">
        <v>39</v>
      </c>
      <c r="D130" s="413">
        <f t="shared" ca="1" si="5"/>
        <v>19.994524298425734</v>
      </c>
      <c r="E130" s="588">
        <f t="array" aca="1" ref="E130:Q130" ca="1">_xll.qlStrippedOptionletBaseOptionletVolatilities($D$86,C130)*10000</f>
        <v>66.421721301529388</v>
      </c>
      <c r="F130" s="589">
        <f ca="1"/>
        <v>66.521507699659253</v>
      </c>
      <c r="G130" s="589">
        <f ca="1"/>
        <v>66.70613099991229</v>
      </c>
      <c r="H130" s="589">
        <f ca="1"/>
        <v>67.034291995927774</v>
      </c>
      <c r="I130" s="589">
        <f ca="1"/>
        <v>67.377864882165113</v>
      </c>
      <c r="J130" s="589">
        <f ca="1"/>
        <v>67.343025851942556</v>
      </c>
      <c r="K130" s="589">
        <f ca="1"/>
        <v>67.799117788010506</v>
      </c>
      <c r="L130" s="589">
        <f ca="1"/>
        <v>68.414988886746386</v>
      </c>
      <c r="M130" s="589">
        <f ca="1"/>
        <v>69.807148973497235</v>
      </c>
      <c r="N130" s="589">
        <f ca="1"/>
        <v>70.523838162326129</v>
      </c>
      <c r="O130" s="589">
        <f ca="1"/>
        <v>73.623623758748764</v>
      </c>
      <c r="P130" s="589">
        <f ca="1"/>
        <v>80.863224451349438</v>
      </c>
      <c r="Q130" s="590" t="e">
        <f ca="1"/>
        <v>#N/A</v>
      </c>
      <c r="R130" s="589"/>
      <c r="S130" s="616"/>
      <c r="T130" s="464"/>
      <c r="U130" s="661">
        <f ca="1">_xll.qlIndexFixing("EUR-EURIBOR6M",B130)</f>
        <v>1.7998735808419274E-2</v>
      </c>
      <c r="V130" s="329">
        <f ca="1">_xll.qlIndexFixing("EUR-EURIBOR12M",B130)</f>
        <v>1.8205258099741606E-2</v>
      </c>
      <c r="W130" s="662">
        <f ca="1">_xll.qlSwaptionVTSVolatility($Y$36,B130,"1Y",U130)</f>
        <v>6.7595497458820732E-3</v>
      </c>
      <c r="X130" s="577">
        <f ca="1">_xll.qlSwaptionVTSVolatility($Y$37,B130,"1Y",V130)</f>
        <v>6.6537084858084416E-3</v>
      </c>
      <c r="Y130" s="578">
        <f ca="1">_xll.qlOptionletVTSVolatility($D$87,B130,U130)</f>
        <v>7.0270294705495132E-3</v>
      </c>
      <c r="Z130" s="662">
        <f ca="1">_xll.qlOptionletVTSVolatility($Z$89,B130,V130)</f>
        <v>6.7074423325600447E-3</v>
      </c>
      <c r="AA130" s="666">
        <f ca="1">_xll.qlInterpolationInterpolate($S$89,(_xll.qlCalendarAdvance("Target",B130,"2d")-RefDate)/365,TRUE)</f>
        <v>0</v>
      </c>
      <c r="AB130" s="667">
        <f ca="1">_xll.qlInterpolationInterpolate($T$89,(_xll.qlCalendarAdvance("Target",B130,"2d")-RefDate)/365,TRUE)</f>
        <v>0.46374880418823555</v>
      </c>
      <c r="AC130" s="668">
        <f t="shared" ca="1" si="6"/>
        <v>0.79304572193380696</v>
      </c>
      <c r="AD130" s="677">
        <f t="shared" ca="1" si="7"/>
        <v>0.53733846751603109</v>
      </c>
    </row>
    <row r="131" spans="2:30">
      <c r="B131" s="397">
        <f ca="1"/>
        <v>49762</v>
      </c>
      <c r="C131" s="402">
        <v>40</v>
      </c>
      <c r="D131" s="413">
        <f t="shared" ca="1" si="5"/>
        <v>20.495550992470911</v>
      </c>
      <c r="E131" s="588">
        <f t="array" aca="1" ref="E131:Q131" ca="1">_xll.qlStrippedOptionletBaseOptionletVolatilities($D$86,C131)*10000</f>
        <v>66.018393116788943</v>
      </c>
      <c r="F131" s="589">
        <f ca="1"/>
        <v>66.15357199938498</v>
      </c>
      <c r="G131" s="589">
        <f ca="1"/>
        <v>66.363531367825743</v>
      </c>
      <c r="H131" s="589">
        <f ca="1"/>
        <v>66.61914669574918</v>
      </c>
      <c r="I131" s="589">
        <f ca="1"/>
        <v>67.035046941805774</v>
      </c>
      <c r="J131" s="589">
        <f ca="1"/>
        <v>66.948673247555675</v>
      </c>
      <c r="K131" s="589">
        <f ca="1"/>
        <v>67.553178294466051</v>
      </c>
      <c r="L131" s="589">
        <f ca="1"/>
        <v>68.140596484005272</v>
      </c>
      <c r="M131" s="589">
        <f ca="1"/>
        <v>69.685323126893209</v>
      </c>
      <c r="N131" s="589">
        <f ca="1"/>
        <v>70.377980519929068</v>
      </c>
      <c r="O131" s="589">
        <f ca="1"/>
        <v>73.361093017253211</v>
      </c>
      <c r="P131" s="589">
        <f ca="1"/>
        <v>80.417535657486013</v>
      </c>
      <c r="Q131" s="590" t="e">
        <f ca="1"/>
        <v>#N/A</v>
      </c>
      <c r="R131" s="589"/>
      <c r="S131" s="616"/>
      <c r="T131" s="464"/>
      <c r="U131" s="661">
        <f ca="1">_xll.qlIndexFixing("EUR-EURIBOR6M",B131)</f>
        <v>1.7581690686542705E-2</v>
      </c>
      <c r="V131" s="329">
        <f ca="1">_xll.qlIndexFixing("EUR-EURIBOR12M",B131)</f>
        <v>1.7809326698943122E-2</v>
      </c>
      <c r="W131" s="662" t="e">
        <f ca="1">_xll.qlSwaptionVTSVolatility($Y$36,B131,"1Y",U131)</f>
        <v>#NUM!</v>
      </c>
      <c r="X131" s="577" t="e">
        <f ca="1">_xll.qlSwaptionVTSVolatility($Y$37,B131,"1Y",V131)</f>
        <v>#NUM!</v>
      </c>
      <c r="Y131" s="578">
        <f ca="1">_xll.qlOptionletVTSVolatility($D$87,B131,U131)</f>
        <v>7.0113508093343465E-3</v>
      </c>
      <c r="Z131" s="662">
        <f ca="1">_xll.qlOptionletVTSVolatility($Z$89,B131,V131)</f>
        <v>6.6970233878334831E-3</v>
      </c>
      <c r="AA131" s="666">
        <f ca="1">_xll.qlInterpolationInterpolate($S$89,(_xll.qlCalendarAdvance("Target",B131,"2d")-RefDate)/365,TRUE)</f>
        <v>0</v>
      </c>
      <c r="AB131" s="667">
        <f ca="1">_xll.qlInterpolationInterpolate($T$89,(_xll.qlCalendarAdvance("Target",B131,"2d")-RefDate)/365,TRUE)</f>
        <v>0.4549529608253059</v>
      </c>
      <c r="AC131" s="668">
        <f t="shared" ca="1" si="6"/>
        <v>0.79654115559646654</v>
      </c>
      <c r="AD131" s="677" t="e">
        <f t="shared" ca="1" si="7"/>
        <v>#NUM!</v>
      </c>
    </row>
    <row r="132" spans="2:30">
      <c r="B132" s="397">
        <f ca="1"/>
        <v>49947</v>
      </c>
      <c r="C132" s="402">
        <v>41</v>
      </c>
      <c r="D132" s="413">
        <f t="shared" ca="1" si="5"/>
        <v>21.002053388090349</v>
      </c>
      <c r="E132" s="588">
        <f t="array" aca="1" ref="E132:Q132" ca="1">_xll.qlStrippedOptionletBaseOptionletVolatilities($D$86,C132)*10000</f>
        <v>65.618984250505733</v>
      </c>
      <c r="F132" s="589">
        <f ca="1"/>
        <v>65.791285962421952</v>
      </c>
      <c r="G132" s="589">
        <f ca="1"/>
        <v>66.022198208757516</v>
      </c>
      <c r="H132" s="589">
        <f ca="1"/>
        <v>66.212346474172023</v>
      </c>
      <c r="I132" s="589">
        <f ca="1"/>
        <v>66.690536777941873</v>
      </c>
      <c r="J132" s="589">
        <f ca="1"/>
        <v>66.564707104405798</v>
      </c>
      <c r="K132" s="589">
        <f ca="1"/>
        <v>67.29927210258974</v>
      </c>
      <c r="L132" s="589">
        <f ca="1"/>
        <v>67.868819428716051</v>
      </c>
      <c r="M132" s="589">
        <f ca="1"/>
        <v>69.542718296152529</v>
      </c>
      <c r="N132" s="589">
        <f ca="1"/>
        <v>70.228806819620189</v>
      </c>
      <c r="O132" s="589">
        <f ca="1"/>
        <v>73.105780960642377</v>
      </c>
      <c r="P132" s="589">
        <f ca="1"/>
        <v>80.000017029951408</v>
      </c>
      <c r="Q132" s="590" t="e">
        <f ca="1"/>
        <v>#N/A</v>
      </c>
      <c r="R132" s="589"/>
      <c r="S132" s="616"/>
      <c r="T132" s="464"/>
      <c r="U132" s="661">
        <f ca="1">_xll.qlIndexFixing("EUR-EURIBOR6M",B132)</f>
        <v>1.7180969783166675E-2</v>
      </c>
      <c r="V132" s="329">
        <f ca="1">_xll.qlIndexFixing("EUR-EURIBOR12M",B132)</f>
        <v>1.7430042617660117E-2</v>
      </c>
      <c r="W132" s="662" t="e">
        <f ca="1">_xll.qlSwaptionVTSVolatility($Y$36,B132,"1Y",U132)</f>
        <v>#NUM!</v>
      </c>
      <c r="X132" s="577" t="e">
        <f ca="1">_xll.qlSwaptionVTSVolatility($Y$37,B132,"1Y",V132)</f>
        <v>#NUM!</v>
      </c>
      <c r="Y132" s="578">
        <f ca="1">_xll.qlOptionletVTSVolatility($D$87,B132,U132)</f>
        <v>6.9944969101820723E-3</v>
      </c>
      <c r="Z132" s="662">
        <f ca="1">_xll.qlOptionletVTSVolatility($Z$89,B132,V132)</f>
        <v>6.6867272484653559E-3</v>
      </c>
      <c r="AA132" s="666">
        <f ca="1">_xll.qlInterpolationInterpolate($S$89,(_xll.qlCalendarAdvance("Target",B132,"2d")-RefDate)/365,TRUE)</f>
        <v>0</v>
      </c>
      <c r="AB132" s="667">
        <f ca="1">_xll.qlInterpolationInterpolate($T$89,(_xll.qlCalendarAdvance("Target",B132,"2d")-RefDate)/365,TRUE)</f>
        <v>0.44615711746237613</v>
      </c>
      <c r="AC132" s="668">
        <f t="shared" ca="1" si="6"/>
        <v>0.80005199575606833</v>
      </c>
      <c r="AD132" s="677" t="e">
        <f t="shared" ca="1" si="7"/>
        <v>#NUM!</v>
      </c>
    </row>
    <row r="133" spans="2:30">
      <c r="B133" s="397">
        <f ca="1"/>
        <v>50129</v>
      </c>
      <c r="C133" s="402">
        <v>42</v>
      </c>
      <c r="D133" s="413">
        <f t="shared" ca="1" si="5"/>
        <v>21.500342231348391</v>
      </c>
      <c r="E133" s="588">
        <f t="array" aca="1" ref="E133:Q133" ca="1">_xll.qlStrippedOptionletBaseOptionletVolatilities($D$86,C133)*10000</f>
        <v>65.221956448320668</v>
      </c>
      <c r="F133" s="589">
        <f ca="1"/>
        <v>65.434264766384572</v>
      </c>
      <c r="G133" s="589">
        <f ca="1"/>
        <v>65.68185016268265</v>
      </c>
      <c r="H133" s="589">
        <f ca="1"/>
        <v>65.814973582431435</v>
      </c>
      <c r="I133" s="589">
        <f ca="1"/>
        <v>66.344487901526492</v>
      </c>
      <c r="J133" s="589">
        <f ca="1"/>
        <v>66.192416995019201</v>
      </c>
      <c r="K133" s="589">
        <f ca="1"/>
        <v>67.036348733255224</v>
      </c>
      <c r="L133" s="589">
        <f ca="1"/>
        <v>67.598739960593036</v>
      </c>
      <c r="M133" s="589">
        <f ca="1"/>
        <v>69.374403418700012</v>
      </c>
      <c r="N133" s="589">
        <f ca="1"/>
        <v>70.07156612667886</v>
      </c>
      <c r="O133" s="589">
        <f ca="1"/>
        <v>72.851819923155588</v>
      </c>
      <c r="P133" s="589">
        <f ca="1"/>
        <v>79.599551662889382</v>
      </c>
      <c r="Q133" s="590" t="e">
        <f ca="1"/>
        <v>#N/A</v>
      </c>
      <c r="R133" s="589"/>
      <c r="S133" s="616"/>
      <c r="T133" s="464"/>
      <c r="U133" s="661">
        <f ca="1">_xll.qlIndexFixing("EUR-EURIBOR6M",B133)</f>
        <v>1.6801831905986452E-2</v>
      </c>
      <c r="V133" s="329">
        <f ca="1">_xll.qlIndexFixing("EUR-EURIBOR12M",B133)</f>
        <v>1.7074771249706314E-2</v>
      </c>
      <c r="W133" s="662" t="e">
        <f ca="1">_xll.qlSwaptionVTSVolatility($Y$36,B133,"1Y",U133)</f>
        <v>#NUM!</v>
      </c>
      <c r="X133" s="577" t="e">
        <f ca="1">_xll.qlSwaptionVTSVolatility($Y$37,B133,"1Y",V133)</f>
        <v>#NUM!</v>
      </c>
      <c r="Y133" s="578">
        <f ca="1">_xll.qlOptionletVTSVolatility($D$87,B133,U133)</f>
        <v>6.9749800794980553E-3</v>
      </c>
      <c r="Z133" s="662">
        <f ca="1">_xll.qlOptionletVTSVolatility($Z$89,B133,V133)</f>
        <v>6.6699558946172102E-3</v>
      </c>
      <c r="AA133" s="666">
        <f ca="1">_xll.qlInterpolationInterpolate($S$89,(_xll.qlCalendarAdvance("Target",B133,"2d")-RefDate)/365,TRUE)</f>
        <v>0</v>
      </c>
      <c r="AB133" s="667">
        <f ca="1">_xll.qlInterpolationInterpolate($T$89,(_xll.qlCalendarAdvance("Target",B133,"2d")-RefDate)/365,TRUE)</f>
        <v>0.43740933881727667</v>
      </c>
      <c r="AC133" s="668">
        <f t="shared" ca="1" si="6"/>
        <v>0.80355899866807523</v>
      </c>
      <c r="AD133" s="677" t="e">
        <f t="shared" ca="1" si="7"/>
        <v>#NUM!</v>
      </c>
    </row>
    <row r="134" spans="2:30">
      <c r="B134" s="397">
        <f ca="1"/>
        <v>50312</v>
      </c>
      <c r="C134" s="402">
        <v>43</v>
      </c>
      <c r="D134" s="413">
        <f t="shared" ca="1" si="5"/>
        <v>22.001368925393567</v>
      </c>
      <c r="E134" s="588">
        <f t="array" aca="1" ref="E134:Q134" ca="1">_xll.qlStrippedOptionletBaseOptionletVolatilities($D$86,C134)*10000</f>
        <v>64.83050291023136</v>
      </c>
      <c r="F134" s="589">
        <f ca="1"/>
        <v>65.085437001606095</v>
      </c>
      <c r="G134" s="589">
        <f ca="1"/>
        <v>65.344745457364994</v>
      </c>
      <c r="H134" s="589">
        <f ca="1"/>
        <v>65.430438628498976</v>
      </c>
      <c r="I134" s="589">
        <f ca="1"/>
        <v>65.998870799659031</v>
      </c>
      <c r="J134" s="589">
        <f ca="1"/>
        <v>65.835415805986102</v>
      </c>
      <c r="K134" s="589">
        <f ca="1"/>
        <v>66.765313711106998</v>
      </c>
      <c r="L134" s="589">
        <f ca="1"/>
        <v>67.33262102766939</v>
      </c>
      <c r="M134" s="589">
        <f ca="1"/>
        <v>69.178405209783307</v>
      </c>
      <c r="N134" s="589">
        <f ca="1"/>
        <v>69.905630905638674</v>
      </c>
      <c r="O134" s="589">
        <f ca="1"/>
        <v>72.599667879203523</v>
      </c>
      <c r="P134" s="589">
        <f ca="1"/>
        <v>79.218709160018463</v>
      </c>
      <c r="Q134" s="590" t="e">
        <f ca="1"/>
        <v>#N/A</v>
      </c>
      <c r="R134" s="589"/>
      <c r="S134" s="616"/>
      <c r="T134" s="464"/>
      <c r="U134" s="661">
        <f ca="1">_xll.qlIndexFixing("EUR-EURIBOR6M",B134)</f>
        <v>1.6447790242215713E-2</v>
      </c>
      <c r="V134" s="329">
        <f ca="1">_xll.qlIndexFixing("EUR-EURIBOR12M",B134)</f>
        <v>1.6744429469057024E-2</v>
      </c>
      <c r="W134" s="662" t="e">
        <f ca="1">_xll.qlSwaptionVTSVolatility($Y$36,B134,"1Y",U134)</f>
        <v>#NUM!</v>
      </c>
      <c r="X134" s="577" t="e">
        <f ca="1">_xll.qlSwaptionVTSVolatility($Y$37,B134,"1Y",V134)</f>
        <v>#NUM!</v>
      </c>
      <c r="Y134" s="578">
        <f ca="1">_xll.qlOptionletVTSVolatility($D$87,B134,U134)</f>
        <v>6.9519055209648498E-3</v>
      </c>
      <c r="Z134" s="662">
        <f ca="1">_xll.qlOptionletVTSVolatility($Z$89,B134,V134)</f>
        <v>6.6529795551073774E-3</v>
      </c>
      <c r="AA134" s="666">
        <f ca="1">_xll.qlInterpolationInterpolate($S$89,(_xll.qlCalendarAdvance("Target",B134,"2d")-RefDate)/365,TRUE)</f>
        <v>0</v>
      </c>
      <c r="AB134" s="667">
        <f ca="1">_xll.qlInterpolationInterpolate($T$89,(_xll.qlCalendarAdvance("Target",B134,"2d")-RefDate)/365,TRUE)</f>
        <v>0.4286134954543469</v>
      </c>
      <c r="AC134" s="668">
        <f t="shared" ca="1" si="6"/>
        <v>0.80710077072004249</v>
      </c>
      <c r="AD134" s="677" t="e">
        <f t="shared" ca="1" si="7"/>
        <v>#NUM!</v>
      </c>
    </row>
    <row r="135" spans="2:30">
      <c r="B135" s="397">
        <f ca="1"/>
        <v>50494</v>
      </c>
      <c r="C135" s="402">
        <v>44</v>
      </c>
      <c r="D135" s="413">
        <f t="shared" ca="1" si="5"/>
        <v>22.499657768651609</v>
      </c>
      <c r="E135" s="588">
        <f t="array" aca="1" ref="E135:Q135" ca="1">_xll.qlStrippedOptionletBaseOptionletVolatilities($D$86,C135)*10000</f>
        <v>64.445194664436883</v>
      </c>
      <c r="F135" s="589">
        <f ca="1"/>
        <v>64.746083186413045</v>
      </c>
      <c r="G135" s="589">
        <f ca="1"/>
        <v>65.01195391998769</v>
      </c>
      <c r="H135" s="589">
        <f ca="1"/>
        <v>65.061314287787297</v>
      </c>
      <c r="I135" s="589">
        <f ca="1"/>
        <v>65.654954499773851</v>
      </c>
      <c r="J135" s="589">
        <f ca="1"/>
        <v>65.496457930851108</v>
      </c>
      <c r="K135" s="589">
        <f ca="1"/>
        <v>66.486032340788029</v>
      </c>
      <c r="L135" s="589">
        <f ca="1"/>
        <v>67.070943624894795</v>
      </c>
      <c r="M135" s="589">
        <f ca="1"/>
        <v>68.950710505167876</v>
      </c>
      <c r="N135" s="589">
        <f ca="1"/>
        <v>69.727657019069198</v>
      </c>
      <c r="O135" s="589">
        <f ca="1"/>
        <v>72.345822287009128</v>
      </c>
      <c r="P135" s="589">
        <f ca="1"/>
        <v>78.851645467962825</v>
      </c>
      <c r="Q135" s="590" t="e">
        <f ca="1"/>
        <v>#N/A</v>
      </c>
      <c r="R135" s="589"/>
      <c r="S135" s="616"/>
      <c r="T135" s="464"/>
      <c r="U135" s="661">
        <f ca="1">_xll.qlIndexFixing("EUR-EURIBOR6M",B135)</f>
        <v>1.6125583596054309E-2</v>
      </c>
      <c r="V135" s="329">
        <f ca="1">_xll.qlIndexFixing("EUR-EURIBOR12M",B135)</f>
        <v>1.6447409018082837E-2</v>
      </c>
      <c r="W135" s="662" t="e">
        <f ca="1">_xll.qlSwaptionVTSVolatility($Y$36,B135,"1Y",U135)</f>
        <v>#NUM!</v>
      </c>
      <c r="X135" s="577" t="e">
        <f ca="1">_xll.qlSwaptionVTSVolatility($Y$37,B135,"1Y",V135)</f>
        <v>#NUM!</v>
      </c>
      <c r="Y135" s="578">
        <f ca="1">_xll.qlOptionletVTSVolatility($D$87,B135,U135)</f>
        <v>6.9245894641347698E-3</v>
      </c>
      <c r="Z135" s="662">
        <f ca="1">_xll.qlOptionletVTSVolatility($Z$89,B135,V135)</f>
        <v>6.6285731997216355E-3</v>
      </c>
      <c r="AA135" s="666">
        <f ca="1">_xll.qlInterpolationInterpolate($S$89,(_xll.qlCalendarAdvance("Target",B135,"2d")-RefDate)/365,TRUE)</f>
        <v>0</v>
      </c>
      <c r="AB135" s="667">
        <f ca="1">_xll.qlInterpolationInterpolate($T$89,(_xll.qlCalendarAdvance("Target",B135,"2d")-RefDate)/365,TRUE)</f>
        <v>0.41986571680924745</v>
      </c>
      <c r="AC135" s="668">
        <f t="shared" ca="1" si="6"/>
        <v>0.81063867171674364</v>
      </c>
      <c r="AD135" s="677" t="e">
        <f t="shared" ca="1" si="7"/>
        <v>#NUM!</v>
      </c>
    </row>
    <row r="136" spans="2:30">
      <c r="B136" s="397">
        <f ca="1"/>
        <v>50677</v>
      </c>
      <c r="C136" s="402">
        <v>45</v>
      </c>
      <c r="D136" s="413">
        <f t="shared" ca="1" si="5"/>
        <v>23.000684462696782</v>
      </c>
      <c r="E136" s="588">
        <f t="array" aca="1" ref="E136:Q136" ca="1">_xll.qlStrippedOptionletBaseOptionletVolatilities($D$86,C136)*10000</f>
        <v>64.068877910584405</v>
      </c>
      <c r="F136" s="589">
        <f ca="1"/>
        <v>64.419062855478742</v>
      </c>
      <c r="G136" s="589">
        <f ca="1"/>
        <v>64.68576150356607</v>
      </c>
      <c r="H136" s="589">
        <f ca="1"/>
        <v>64.711240870781367</v>
      </c>
      <c r="I136" s="589">
        <f ca="1"/>
        <v>65.314864801072858</v>
      </c>
      <c r="J136" s="589">
        <f ca="1"/>
        <v>65.17933058115743</v>
      </c>
      <c r="K136" s="589">
        <f ca="1"/>
        <v>66.199318579263547</v>
      </c>
      <c r="L136" s="589">
        <f ca="1"/>
        <v>66.815673040089621</v>
      </c>
      <c r="M136" s="589">
        <f ca="1"/>
        <v>68.688874825733834</v>
      </c>
      <c r="N136" s="589">
        <f ca="1"/>
        <v>69.536330678911739</v>
      </c>
      <c r="O136" s="589">
        <f ca="1"/>
        <v>72.089678015754799</v>
      </c>
      <c r="P136" s="589">
        <f ca="1"/>
        <v>78.498213282576103</v>
      </c>
      <c r="Q136" s="590" t="e">
        <f ca="1"/>
        <v>#N/A</v>
      </c>
      <c r="R136" s="589"/>
      <c r="S136" s="616"/>
      <c r="T136" s="464"/>
      <c r="U136" s="661">
        <f ca="1">_xll.qlIndexFixing("EUR-EURIBOR6M",B136)</f>
        <v>1.5838830943302868E-2</v>
      </c>
      <c r="V136" s="329">
        <f ca="1">_xll.qlIndexFixing("EUR-EURIBOR12M",B136)</f>
        <v>1.6184735344218489E-2</v>
      </c>
      <c r="W136" s="662" t="e">
        <f ca="1">_xll.qlSwaptionVTSVolatility($Y$36,B136,"1Y",U136)</f>
        <v>#NUM!</v>
      </c>
      <c r="X136" s="577" t="e">
        <f ca="1">_xll.qlSwaptionVTSVolatility($Y$37,B136,"1Y",V136)</f>
        <v>#NUM!</v>
      </c>
      <c r="Y136" s="578">
        <f ca="1">_xll.qlOptionletVTSVolatility($D$87,B136,U136)</f>
        <v>6.892887769078297E-3</v>
      </c>
      <c r="Z136" s="662">
        <f ca="1">_xll.qlOptionletVTSVolatility($Z$89,B136,V136)</f>
        <v>6.6032514473401338E-3</v>
      </c>
      <c r="AA136" s="666">
        <f ca="1">_xll.qlInterpolationInterpolate($S$89,(_xll.qlCalendarAdvance("Target",B136,"2d")-RefDate)/365,TRUE)</f>
        <v>0</v>
      </c>
      <c r="AB136" s="667">
        <f ca="1">_xll.qlInterpolationInterpolate($T$89,(_xll.qlCalendarAdvance("Target",B136,"2d")-RefDate)/365,TRUE)</f>
        <v>0.41106987344631768</v>
      </c>
      <c r="AC136" s="668">
        <f t="shared" ca="1" si="6"/>
        <v>0.81421164818329961</v>
      </c>
      <c r="AD136" s="677" t="e">
        <f t="shared" ca="1" si="7"/>
        <v>#NUM!</v>
      </c>
    </row>
    <row r="137" spans="2:30">
      <c r="B137" s="397">
        <f ca="1"/>
        <v>50859</v>
      </c>
      <c r="C137" s="402">
        <v>46</v>
      </c>
      <c r="D137" s="413">
        <f t="shared" ca="1" si="5"/>
        <v>23.498973305954827</v>
      </c>
      <c r="E137" s="588">
        <f t="array" aca="1" ref="E137:Q137" ca="1">_xll.qlStrippedOptionletBaseOptionletVolatilities($D$86,C137)*10000</f>
        <v>63.699668073208215</v>
      </c>
      <c r="F137" s="589">
        <f ca="1"/>
        <v>64.103692496231517</v>
      </c>
      <c r="G137" s="589">
        <f ca="1"/>
        <v>64.36523093150906</v>
      </c>
      <c r="H137" s="589">
        <f ca="1"/>
        <v>64.38089222816366</v>
      </c>
      <c r="I137" s="589">
        <f ca="1"/>
        <v>64.977790964294343</v>
      </c>
      <c r="J137" s="589">
        <f ca="1"/>
        <v>64.885122173300488</v>
      </c>
      <c r="K137" s="589">
        <f ca="1"/>
        <v>65.903058699942562</v>
      </c>
      <c r="L137" s="589">
        <f ca="1"/>
        <v>66.565606767794833</v>
      </c>
      <c r="M137" s="589">
        <f ca="1"/>
        <v>68.386633489369771</v>
      </c>
      <c r="N137" s="589">
        <f ca="1"/>
        <v>69.326635624293687</v>
      </c>
      <c r="O137" s="589">
        <f ca="1"/>
        <v>71.825604744280156</v>
      </c>
      <c r="P137" s="589">
        <f ca="1"/>
        <v>78.149326907111032</v>
      </c>
      <c r="Q137" s="590" t="e">
        <f ca="1"/>
        <v>#N/A</v>
      </c>
      <c r="R137" s="589"/>
      <c r="S137" s="616"/>
      <c r="T137" s="464"/>
      <c r="U137" s="661">
        <f ca="1">_xll.qlIndexFixing("EUR-EURIBOR6M",B137)</f>
        <v>1.559366830104352E-2</v>
      </c>
      <c r="V137" s="329">
        <f ca="1">_xll.qlIndexFixing("EUR-EURIBOR12M",B137)</f>
        <v>1.5965178747183513E-2</v>
      </c>
      <c r="W137" s="662" t="e">
        <f ca="1">_xll.qlSwaptionVTSVolatility($Y$36,B137,"1Y",U137)</f>
        <v>#NUM!</v>
      </c>
      <c r="X137" s="577" t="e">
        <f ca="1">_xll.qlSwaptionVTSVolatility($Y$37,B137,"1Y",V137)</f>
        <v>#NUM!</v>
      </c>
      <c r="Y137" s="578">
        <f ca="1">_xll.qlOptionletVTSVolatility($D$87,B137,U137)</f>
        <v>6.8566911565126594E-3</v>
      </c>
      <c r="Z137" s="662">
        <f ca="1">_xll.qlOptionletVTSVolatility($Z$89,B137,V137)</f>
        <v>6.567878825072245E-3</v>
      </c>
      <c r="AA137" s="666">
        <f ca="1">_xll.qlInterpolationInterpolate($S$89,(_xll.qlCalendarAdvance("Target",B137,"2d")-RefDate)/365,TRUE)</f>
        <v>0</v>
      </c>
      <c r="AB137" s="667">
        <f ca="1">_xll.qlInterpolationInterpolate($T$89,(_xll.qlCalendarAdvance("Target",B137,"2d")-RefDate)/365,TRUE)</f>
        <v>0.40232209480121817</v>
      </c>
      <c r="AC137" s="668">
        <f t="shared" ca="1" si="6"/>
        <v>0.81778071948905928</v>
      </c>
      <c r="AD137" s="677" t="e">
        <f t="shared" ca="1" si="7"/>
        <v>#NUM!</v>
      </c>
    </row>
    <row r="138" spans="2:30">
      <c r="B138" s="397">
        <f ca="1"/>
        <v>51042</v>
      </c>
      <c r="C138" s="402">
        <v>47</v>
      </c>
      <c r="D138" s="413">
        <f t="shared" ca="1" si="5"/>
        <v>24</v>
      </c>
      <c r="E138" s="588">
        <f t="array" aca="1" ref="E138:Q138" ca="1">_xll.qlStrippedOptionletBaseOptionletVolatilities($D$86,C138)*10000</f>
        <v>63.342564894196173</v>
      </c>
      <c r="F138" s="589">
        <f ca="1"/>
        <v>63.804713284166439</v>
      </c>
      <c r="G138" s="589">
        <f ca="1"/>
        <v>64.054332365198803</v>
      </c>
      <c r="H138" s="589">
        <f ca="1"/>
        <v>64.07588236240025</v>
      </c>
      <c r="I138" s="589">
        <f ca="1"/>
        <v>64.647453030092962</v>
      </c>
      <c r="J138" s="589">
        <f ca="1"/>
        <v>64.61947071251204</v>
      </c>
      <c r="K138" s="589">
        <f ca="1"/>
        <v>65.599249428207131</v>
      </c>
      <c r="L138" s="589">
        <f ca="1"/>
        <v>66.32408348006831</v>
      </c>
      <c r="M138" s="589">
        <f ca="1"/>
        <v>68.04242692847177</v>
      </c>
      <c r="N138" s="589">
        <f ca="1"/>
        <v>69.098236283258004</v>
      </c>
      <c r="O138" s="589">
        <f ca="1"/>
        <v>71.554453938436765</v>
      </c>
      <c r="P138" s="589">
        <f ca="1"/>
        <v>77.80701971726134</v>
      </c>
      <c r="Q138" s="590" t="e">
        <f ca="1"/>
        <v>#N/A</v>
      </c>
      <c r="R138" s="589"/>
      <c r="S138" s="616"/>
      <c r="T138" s="464"/>
      <c r="U138" s="661">
        <f ca="1">_xll.qlIndexFixing("EUR-EURIBOR6M",B138)</f>
        <v>1.5393282847733881E-2</v>
      </c>
      <c r="V138" s="329">
        <f ca="1">_xll.qlIndexFixing("EUR-EURIBOR12M",B138)</f>
        <v>1.5789244422734227E-2</v>
      </c>
      <c r="W138" s="662" t="e">
        <f ca="1">_xll.qlSwaptionVTSVolatility($Y$36,B138,"1Y",U138)</f>
        <v>#NUM!</v>
      </c>
      <c r="X138" s="577" t="e">
        <f ca="1">_xll.qlSwaptionVTSVolatility($Y$37,B138,"1Y",V138)</f>
        <v>#NUM!</v>
      </c>
      <c r="Y138" s="578">
        <f ca="1">_xll.qlOptionletVTSVolatility($D$87,B138,U138)</f>
        <v>6.8165211561196518E-3</v>
      </c>
      <c r="Z138" s="662">
        <f ca="1">_xll.qlOptionletVTSVolatility($Z$89,B138,V138)</f>
        <v>6.5368353187489131E-3</v>
      </c>
      <c r="AA138" s="666">
        <f ca="1">_xll.qlInterpolationInterpolate($S$89,(_xll.qlCalendarAdvance("Target",B138,"2d")-RefDate)/365,TRUE)</f>
        <v>0</v>
      </c>
      <c r="AB138" s="667">
        <f ca="1">_xll.qlInterpolationInterpolate($T$89,(_xll.qlCalendarAdvance("Target",B138,"2d")-RefDate)/365,TRUE)</f>
        <v>0.39343012200262806</v>
      </c>
      <c r="AC138" s="668">
        <f t="shared" ca="1" si="6"/>
        <v>0.8214246558889402</v>
      </c>
      <c r="AD138" s="677" t="e">
        <f t="shared" ca="1" si="7"/>
        <v>#NUM!</v>
      </c>
    </row>
    <row r="139" spans="2:30">
      <c r="B139" s="397">
        <f ca="1"/>
        <v>51223</v>
      </c>
      <c r="C139" s="402">
        <v>48</v>
      </c>
      <c r="D139" s="413">
        <f t="shared" ca="1" si="5"/>
        <v>24.495550992470911</v>
      </c>
      <c r="E139" s="588">
        <f t="array" aca="1" ref="E139:Q139" ca="1">_xll.qlStrippedOptionletBaseOptionletVolatilities($D$86,C139)*10000</f>
        <v>63.003590534109328</v>
      </c>
      <c r="F139" s="589">
        <f ca="1"/>
        <v>63.527957400234577</v>
      </c>
      <c r="G139" s="589">
        <f ca="1"/>
        <v>63.758738205625896</v>
      </c>
      <c r="H139" s="589">
        <f ca="1"/>
        <v>63.80331783220268</v>
      </c>
      <c r="I139" s="589">
        <f ca="1"/>
        <v>64.329889718269357</v>
      </c>
      <c r="J139" s="589">
        <f ca="1"/>
        <v>64.389073008362402</v>
      </c>
      <c r="K139" s="589">
        <f ca="1"/>
        <v>65.292140141402172</v>
      </c>
      <c r="L139" s="589">
        <f ca="1"/>
        <v>66.095168236299557</v>
      </c>
      <c r="M139" s="589">
        <f ca="1"/>
        <v>67.657623706622886</v>
      </c>
      <c r="N139" s="589">
        <f ca="1"/>
        <v>68.851333980053454</v>
      </c>
      <c r="O139" s="589">
        <f ca="1"/>
        <v>71.277007760427878</v>
      </c>
      <c r="P139" s="589">
        <f ca="1"/>
        <v>77.471391841010316</v>
      </c>
      <c r="Q139" s="590" t="e">
        <f ca="1"/>
        <v>#N/A</v>
      </c>
      <c r="R139" s="589"/>
      <c r="S139" s="616"/>
      <c r="T139" s="464"/>
      <c r="U139" s="661">
        <f ca="1">_xll.qlIndexFixing("EUR-EURIBOR6M",B139)</f>
        <v>1.5246848206822938E-2</v>
      </c>
      <c r="V139" s="329">
        <f ca="1">_xll.qlIndexFixing("EUR-EURIBOR12M",B139)</f>
        <v>1.5662379590540603E-2</v>
      </c>
      <c r="W139" s="662" t="e">
        <f ca="1">_xll.qlSwaptionVTSVolatility($Y$36,B139,"1Y",U139)</f>
        <v>#NUM!</v>
      </c>
      <c r="X139" s="577" t="e">
        <f ca="1">_xll.qlSwaptionVTSVolatility($Y$37,B139,"1Y",V139)</f>
        <v>#NUM!</v>
      </c>
      <c r="Y139" s="578">
        <f ca="1">_xll.qlOptionletVTSVolatility($D$87,B139,U139)</f>
        <v>6.773408516839774E-3</v>
      </c>
      <c r="Z139" s="662">
        <f ca="1">_xll.qlOptionletVTSVolatility($Z$89,B139,V139)</f>
        <v>6.4997753221681135E-3</v>
      </c>
      <c r="AA139" s="666">
        <f ca="1">_xll.qlInterpolationInterpolate($S$89,(_xll.qlCalendarAdvance("Target",B139,"2d")-RefDate)/365,TRUE)</f>
        <v>0</v>
      </c>
      <c r="AB139" s="667">
        <f ca="1">_xll.qlInterpolationInterpolate($T$89,(_xll.qlCalendarAdvance("Target",B139,"2d")-RefDate)/365,TRUE)</f>
        <v>0.38463427863969835</v>
      </c>
      <c r="AC139" s="668">
        <f t="shared" ca="1" si="6"/>
        <v>0.82504517273194311</v>
      </c>
      <c r="AD139" s="677" t="e">
        <f t="shared" ca="1" si="7"/>
        <v>#NUM!</v>
      </c>
    </row>
    <row r="140" spans="2:30">
      <c r="B140" s="397">
        <f ca="1"/>
        <v>51406</v>
      </c>
      <c r="C140" s="402">
        <v>49</v>
      </c>
      <c r="D140" s="413">
        <f t="shared" ca="1" si="5"/>
        <v>24.996577686516083</v>
      </c>
      <c r="E140" s="588">
        <f t="array" aca="1" ref="E140:Q140" ca="1">_xll.qlStrippedOptionletBaseOptionletVolatilities($D$86,C140)*10000</f>
        <v>62.679031160891114</v>
      </c>
      <c r="F140" s="589">
        <f ca="1"/>
        <v>63.269581462044755</v>
      </c>
      <c r="G140" s="589">
        <f ca="1"/>
        <v>63.475577583547185</v>
      </c>
      <c r="H140" s="589">
        <f ca="1"/>
        <v>63.558390267607493</v>
      </c>
      <c r="I140" s="589">
        <f ca="1"/>
        <v>64.022726775393366</v>
      </c>
      <c r="J140" s="589">
        <f ca="1"/>
        <v>64.188783476724211</v>
      </c>
      <c r="K140" s="589">
        <f ca="1"/>
        <v>64.981253636156069</v>
      </c>
      <c r="L140" s="589">
        <f ca="1"/>
        <v>65.876026208600393</v>
      </c>
      <c r="M140" s="589">
        <f ca="1"/>
        <v>67.235799056751148</v>
      </c>
      <c r="N140" s="589">
        <f ca="1"/>
        <v>68.586842339505907</v>
      </c>
      <c r="O140" s="589">
        <f ca="1"/>
        <v>70.991961141356555</v>
      </c>
      <c r="P140" s="589">
        <f ca="1"/>
        <v>77.138463504768794</v>
      </c>
      <c r="Q140" s="590" t="e">
        <f ca="1"/>
        <v>#N/A</v>
      </c>
      <c r="R140" s="589"/>
      <c r="S140" s="616"/>
      <c r="T140" s="464"/>
      <c r="U140" s="661">
        <f ca="1">_xll.qlIndexFixing("EUR-EURIBOR6M",B140)</f>
        <v>1.5149952716416129E-2</v>
      </c>
      <c r="V140" s="329">
        <f ca="1">_xll.qlIndexFixing("EUR-EURIBOR12M",B140)</f>
        <v>1.5569151048455651E-2</v>
      </c>
      <c r="W140" s="662" t="e">
        <f ca="1">_xll.qlSwaptionVTSVolatility($Y$36,B140,"1Y",U140)</f>
        <v>#NUM!</v>
      </c>
      <c r="X140" s="577" t="e">
        <f ca="1">_xll.qlSwaptionVTSVolatility($Y$37,B140,"1Y",V140)</f>
        <v>#NUM!</v>
      </c>
      <c r="Y140" s="578">
        <f ca="1">_xll.qlOptionletVTSVolatility($D$87,B140,U140)</f>
        <v>6.728039780534243E-3</v>
      </c>
      <c r="Z140" s="662">
        <f ca="1">_xll.qlOptionletVTSVolatility($Z$89,B140,V140)</f>
        <v>6.4640811635154147E-3</v>
      </c>
      <c r="AA140" s="666">
        <f ca="1">_xll.qlInterpolationInterpolate($S$89,(_xll.qlCalendarAdvance("Target",B140,"2d")-RefDate)/365,TRUE)</f>
        <v>0</v>
      </c>
      <c r="AB140" s="667">
        <f ca="1">_xll.qlInterpolationInterpolate($T$89,(_xll.qlCalendarAdvance("Target",B140,"2d")-RefDate)/365,TRUE)</f>
        <v>0.37593456471242903</v>
      </c>
      <c r="AC140" s="668">
        <f t="shared" ca="1" si="6"/>
        <v>0.82864181799700498</v>
      </c>
      <c r="AD140" s="677" t="e">
        <f t="shared" ca="1" si="7"/>
        <v>#NUM!</v>
      </c>
    </row>
    <row r="141" spans="2:30">
      <c r="B141" s="397">
        <f ca="1"/>
        <v>51588</v>
      </c>
      <c r="C141" s="402">
        <v>50</v>
      </c>
      <c r="D141" s="413">
        <f t="shared" ca="1" si="5"/>
        <v>25.494866529774129</v>
      </c>
      <c r="E141" s="588">
        <f t="array" aca="1" ref="E141:Q141" ca="1">_xll.qlStrippedOptionletBaseOptionletVolatilities($D$86,C141)*10000</f>
        <v>62.354581017022561</v>
      </c>
      <c r="F141" s="589">
        <f ca="1"/>
        <v>63.013219937000471</v>
      </c>
      <c r="G141" s="589">
        <f ca="1"/>
        <v>63.194551441786544</v>
      </c>
      <c r="H141" s="589">
        <f ca="1"/>
        <v>63.318422710736598</v>
      </c>
      <c r="I141" s="589">
        <f ca="1"/>
        <v>63.718702558552273</v>
      </c>
      <c r="J141" s="589">
        <f ca="1"/>
        <v>63.993554847088518</v>
      </c>
      <c r="K141" s="589">
        <f ca="1"/>
        <v>64.670933982519557</v>
      </c>
      <c r="L141" s="589">
        <f ca="1"/>
        <v>65.657126828539305</v>
      </c>
      <c r="M141" s="589">
        <f ca="1"/>
        <v>66.808247480767207</v>
      </c>
      <c r="N141" s="589">
        <f ca="1"/>
        <v>68.31621717129542</v>
      </c>
      <c r="O141" s="589">
        <f ca="1"/>
        <v>70.700528893905229</v>
      </c>
      <c r="P141" s="589">
        <f ca="1"/>
        <v>76.796715252262388</v>
      </c>
      <c r="Q141" s="590" t="e">
        <f ca="1"/>
        <v>#N/A</v>
      </c>
      <c r="R141" s="589"/>
      <c r="S141" s="616"/>
      <c r="T141" s="464"/>
      <c r="U141" s="661">
        <f ca="1">_xll.qlIndexFixing("EUR-EURIBOR6M",B141)</f>
        <v>1.507225766506839E-2</v>
      </c>
      <c r="V141" s="329">
        <f ca="1">_xll.qlIndexFixing("EUR-EURIBOR12M",B141)</f>
        <v>1.5491959270335259E-2</v>
      </c>
      <c r="W141" s="662" t="e">
        <f ca="1">_xll.qlSwaptionVTSVolatility($Y$36,B141,"1Y",U141)</f>
        <v>#NUM!</v>
      </c>
      <c r="X141" s="577" t="e">
        <f ca="1">_xll.qlSwaptionVTSVolatility($Y$37,B141,"1Y",V141)</f>
        <v>#NUM!</v>
      </c>
      <c r="Y141" s="578">
        <f ca="1">_xll.qlOptionletVTSVolatility($D$87,B141,U141)</f>
        <v>6.6828549665716701E-3</v>
      </c>
      <c r="Z141" s="662">
        <f ca="1">_xll.qlOptionletVTSVolatility($Z$89,B141,V141)</f>
        <v>6.4259465132859728E-3</v>
      </c>
      <c r="AA141" s="666">
        <f ca="1">_xll.qlInterpolationInterpolate($S$89,(_xll.qlCalendarAdvance("Target",B141,"2d")-RefDate)/365,TRUE)</f>
        <v>0</v>
      </c>
      <c r="AB141" s="667">
        <f ca="1">_xll.qlInterpolationInterpolate($T$89,(_xll.qlCalendarAdvance("Target",B141,"2d")-RefDate)/365,TRUE)</f>
        <v>0.36718678606732957</v>
      </c>
      <c r="AC141" s="668">
        <f t="shared" ca="1" si="6"/>
        <v>0.83227414350102413</v>
      </c>
      <c r="AD141" s="677" t="e">
        <f t="shared" ca="1" si="7"/>
        <v>#NUM!</v>
      </c>
    </row>
    <row r="142" spans="2:30">
      <c r="B142" s="397">
        <f ca="1"/>
        <v>51771</v>
      </c>
      <c r="C142" s="402">
        <v>51</v>
      </c>
      <c r="D142" s="413">
        <f t="shared" ca="1" si="5"/>
        <v>25.995893223819301</v>
      </c>
      <c r="E142" s="588">
        <f t="array" aca="1" ref="E142:Q142" ca="1">_xll.qlStrippedOptionletBaseOptionletVolatilities($D$86,C142)*10000</f>
        <v>62.030863473713175</v>
      </c>
      <c r="F142" s="589">
        <f ca="1"/>
        <v>62.757994598669463</v>
      </c>
      <c r="G142" s="589">
        <f ca="1"/>
        <v>62.916767244378271</v>
      </c>
      <c r="H142" s="589">
        <f ca="1"/>
        <v>63.080688996481641</v>
      </c>
      <c r="I142" s="589">
        <f ca="1"/>
        <v>63.420074905831292</v>
      </c>
      <c r="J142" s="589">
        <f ca="1"/>
        <v>63.799348956384108</v>
      </c>
      <c r="K142" s="589">
        <f ca="1"/>
        <v>64.366473906836504</v>
      </c>
      <c r="L142" s="589">
        <f ca="1"/>
        <v>65.438593853687578</v>
      </c>
      <c r="M142" s="589">
        <f ca="1"/>
        <v>66.388773440470288</v>
      </c>
      <c r="N142" s="589">
        <f ca="1"/>
        <v>68.046030756092918</v>
      </c>
      <c r="O142" s="589">
        <f ca="1"/>
        <v>70.406816153212461</v>
      </c>
      <c r="P142" s="589">
        <f ca="1"/>
        <v>76.448511715999345</v>
      </c>
      <c r="Q142" s="590" t="e">
        <f ca="1"/>
        <v>#N/A</v>
      </c>
      <c r="R142" s="589"/>
      <c r="S142" s="616"/>
      <c r="T142" s="464"/>
      <c r="U142" s="661">
        <f ca="1">_xll.qlIndexFixing("EUR-EURIBOR6M",B142)</f>
        <v>1.5007186040662188E-2</v>
      </c>
      <c r="V142" s="329">
        <f ca="1">_xll.qlIndexFixing("EUR-EURIBOR12M",B142)</f>
        <v>1.5428848521324045E-2</v>
      </c>
      <c r="W142" s="662" t="e">
        <f ca="1">_xll.qlSwaptionVTSVolatility($Y$36,B142,"1Y",U142)</f>
        <v>#NUM!</v>
      </c>
      <c r="X142" s="577" t="e">
        <f ca="1">_xll.qlSwaptionVTSVolatility($Y$37,B142,"1Y",V142)</f>
        <v>#NUM!</v>
      </c>
      <c r="Y142" s="578">
        <f ca="1">_xll.qlOptionletVTSVolatility($D$87,B142,U142)</f>
        <v>6.6390661116115532E-3</v>
      </c>
      <c r="Z142" s="662">
        <f ca="1">_xll.qlOptionletVTSVolatility($Z$89,B142,V142)</f>
        <v>6.3919260225526464E-3</v>
      </c>
      <c r="AA142" s="666">
        <f ca="1">_xll.qlInterpolationInterpolate($S$89,(_xll.qlCalendarAdvance("Target",B142,"2d")-RefDate)/365,TRUE)</f>
        <v>0</v>
      </c>
      <c r="AB142" s="667">
        <f ca="1">_xll.qlInterpolationInterpolate($T$89,(_xll.qlCalendarAdvance("Target",B142,"2d")-RefDate)/365,TRUE)</f>
        <v>0.35839094270439981</v>
      </c>
      <c r="AC142" s="668">
        <f t="shared" ca="1" si="6"/>
        <v>0.83594248061866316</v>
      </c>
      <c r="AD142" s="677" t="e">
        <f t="shared" ca="1" si="7"/>
        <v>#NUM!</v>
      </c>
    </row>
    <row r="143" spans="2:30">
      <c r="B143" s="397">
        <f ca="1"/>
        <v>51953</v>
      </c>
      <c r="C143" s="402">
        <v>52</v>
      </c>
      <c r="D143" s="413">
        <f t="shared" ca="1" si="5"/>
        <v>26.494182067077343</v>
      </c>
      <c r="E143" s="588">
        <f t="array" aca="1" ref="E143:Q143" ca="1">_xll.qlStrippedOptionletBaseOptionletVolatilities($D$86,C143)*10000</f>
        <v>61.706943269827974</v>
      </c>
      <c r="F143" s="589">
        <f ca="1"/>
        <v>62.503344135909998</v>
      </c>
      <c r="G143" s="589">
        <f ca="1"/>
        <v>62.642272345345212</v>
      </c>
      <c r="H143" s="589">
        <f ca="1"/>
        <v>62.845024331119788</v>
      </c>
      <c r="I143" s="589">
        <f ca="1"/>
        <v>63.127458939719929</v>
      </c>
      <c r="J143" s="589">
        <f ca="1"/>
        <v>63.605748129070982</v>
      </c>
      <c r="K143" s="589">
        <f ca="1"/>
        <v>64.068541395653682</v>
      </c>
      <c r="L143" s="589">
        <f ca="1"/>
        <v>65.219677043266046</v>
      </c>
      <c r="M143" s="589">
        <f ca="1"/>
        <v>65.978315868315448</v>
      </c>
      <c r="N143" s="589">
        <f ca="1"/>
        <v>67.775294401758671</v>
      </c>
      <c r="O143" s="589">
        <f ca="1"/>
        <v>70.108582198046662</v>
      </c>
      <c r="P143" s="589">
        <f ca="1"/>
        <v>76.088790874776009</v>
      </c>
      <c r="Q143" s="590" t="e">
        <f ca="1"/>
        <v>#N/A</v>
      </c>
      <c r="R143" s="589"/>
      <c r="S143" s="616"/>
      <c r="T143" s="464"/>
      <c r="U143" s="661">
        <f ca="1">_xll.qlIndexFixing("EUR-EURIBOR6M",B143)</f>
        <v>1.4957334075568481E-2</v>
      </c>
      <c r="V143" s="329">
        <f ca="1">_xll.qlIndexFixing("EUR-EURIBOR12M",B143)</f>
        <v>1.5381822225118979E-2</v>
      </c>
      <c r="W143" s="662" t="e">
        <f ca="1">_xll.qlSwaptionVTSVolatility($Y$36,B143,"1Y",U143)</f>
        <v>#NUM!</v>
      </c>
      <c r="X143" s="577" t="e">
        <f ca="1">_xll.qlSwaptionVTSVolatility($Y$37,B143,"1Y",V143)</f>
        <v>#NUM!</v>
      </c>
      <c r="Y143" s="578">
        <f ca="1">_xll.qlOptionletVTSVolatility($D$87,B143,U143)</f>
        <v>6.5967922403131285E-3</v>
      </c>
      <c r="Z143" s="662">
        <f ca="1">_xll.qlOptionletVTSVolatility($Z$89,B143,V143)</f>
        <v>6.3568372074751618E-3</v>
      </c>
      <c r="AA143" s="666">
        <f ca="1">_xll.qlInterpolationInterpolate($S$89,(_xll.qlCalendarAdvance("Target",B143,"2d")-RefDate)/365,TRUE)</f>
        <v>0</v>
      </c>
      <c r="AB143" s="667">
        <f ca="1">_xll.qlInterpolationInterpolate($T$89,(_xll.qlCalendarAdvance("Target",B143,"2d")-RefDate)/365,TRUE)</f>
        <v>0.34964316405930029</v>
      </c>
      <c r="AC143" s="668">
        <f t="shared" ca="1" si="6"/>
        <v>0.83960680834904955</v>
      </c>
      <c r="AD143" s="677" t="e">
        <f t="shared" ca="1" si="7"/>
        <v>#NUM!</v>
      </c>
    </row>
    <row r="144" spans="2:30">
      <c r="B144" s="397">
        <f ca="1"/>
        <v>52138</v>
      </c>
      <c r="C144" s="402">
        <v>53</v>
      </c>
      <c r="D144" s="413">
        <f t="shared" ca="1" si="5"/>
        <v>27.000684462696782</v>
      </c>
      <c r="E144" s="588">
        <f t="array" aca="1" ref="E144:Q144" ca="1">_xll.qlStrippedOptionletBaseOptionletVolatilities($D$86,C144)*10000</f>
        <v>61.385243759161867</v>
      </c>
      <c r="F144" s="589">
        <f ca="1"/>
        <v>62.251180404518074</v>
      </c>
      <c r="G144" s="589">
        <f ca="1"/>
        <v>62.373333659506827</v>
      </c>
      <c r="H144" s="589">
        <f ca="1"/>
        <v>62.613280941680216</v>
      </c>
      <c r="I144" s="589">
        <f ca="1"/>
        <v>62.843425356161454</v>
      </c>
      <c r="J144" s="589">
        <f ca="1"/>
        <v>63.414138228969421</v>
      </c>
      <c r="K144" s="589">
        <f ca="1"/>
        <v>63.779706612054049</v>
      </c>
      <c r="L144" s="589">
        <f ca="1"/>
        <v>65.001734683942132</v>
      </c>
      <c r="M144" s="589">
        <f ca="1"/>
        <v>65.580318727536422</v>
      </c>
      <c r="N144" s="589">
        <f ca="1"/>
        <v>67.505610980604246</v>
      </c>
      <c r="O144" s="589">
        <f ca="1"/>
        <v>69.807251913715504</v>
      </c>
      <c r="P144" s="589">
        <f ca="1"/>
        <v>75.719503467666641</v>
      </c>
      <c r="Q144" s="590" t="e">
        <f ca="1"/>
        <v>#N/A</v>
      </c>
      <c r="R144" s="589"/>
      <c r="S144" s="616"/>
      <c r="T144" s="464"/>
      <c r="U144" s="661">
        <f ca="1">_xll.qlIndexFixing("EUR-EURIBOR6M",B144)</f>
        <v>1.4922746323306327E-2</v>
      </c>
      <c r="V144" s="329">
        <f ca="1">_xll.qlIndexFixing("EUR-EURIBOR12M",B144)</f>
        <v>1.5351687389959798E-2</v>
      </c>
      <c r="W144" s="662" t="e">
        <f ca="1">_xll.qlSwaptionVTSVolatility($Y$36,B144,"1Y",U144)</f>
        <v>#NUM!</v>
      </c>
      <c r="X144" s="577" t="e">
        <f ca="1">_xll.qlSwaptionVTSVolatility($Y$37,B144,"1Y",V144)</f>
        <v>#NUM!</v>
      </c>
      <c r="Y144" s="578">
        <f ca="1">_xll.qlOptionletVTSVolatility($D$87,B144,U144)</f>
        <v>6.556295103538271E-3</v>
      </c>
      <c r="Z144" s="662">
        <f ca="1">_xll.qlOptionletVTSVolatility($Z$89,B144,V144)</f>
        <v>6.3259552310977029E-3</v>
      </c>
      <c r="AA144" s="666">
        <f ca="1">_xll.qlInterpolationInterpolate($S$89,(_xll.qlCalendarAdvance("Target",B144,"2d")-RefDate)/365,TRUE)</f>
        <v>0</v>
      </c>
      <c r="AB144" s="667">
        <f ca="1">_xll.qlInterpolationInterpolate($T$89,(_xll.qlCalendarAdvance("Target",B144,"2d")-RefDate)/365,TRUE)</f>
        <v>0.34084732069637058</v>
      </c>
      <c r="AC144" s="668">
        <f t="shared" ca="1" si="6"/>
        <v>0.84330746496963516</v>
      </c>
      <c r="AD144" s="677" t="e">
        <f t="shared" ca="1" si="7"/>
        <v>#NUM!</v>
      </c>
    </row>
    <row r="145" spans="2:30">
      <c r="B145" s="397">
        <f ca="1"/>
        <v>52316</v>
      </c>
      <c r="C145" s="402">
        <v>54</v>
      </c>
      <c r="D145" s="413">
        <f t="shared" ca="1" si="5"/>
        <v>27.488021902806295</v>
      </c>
      <c r="E145" s="588">
        <f t="array" aca="1" ref="E145:Q145" ca="1">_xll.qlStrippedOptionletBaseOptionletVolatilities($D$86,C145)*10000</f>
        <v>61.061715350265686</v>
      </c>
      <c r="F145" s="589">
        <f ca="1"/>
        <v>61.998671270916638</v>
      </c>
      <c r="G145" s="589">
        <f ca="1"/>
        <v>62.107927497177037</v>
      </c>
      <c r="H145" s="589">
        <f ca="1"/>
        <v>62.38343785922428</v>
      </c>
      <c r="I145" s="589">
        <f ca="1"/>
        <v>62.566732645209235</v>
      </c>
      <c r="J145" s="589">
        <f ca="1"/>
        <v>63.222473547688551</v>
      </c>
      <c r="K145" s="589">
        <f ca="1"/>
        <v>63.498834848791809</v>
      </c>
      <c r="L145" s="589">
        <f ca="1"/>
        <v>64.782131338990069</v>
      </c>
      <c r="M145" s="589">
        <f ca="1"/>
        <v>65.193290559337925</v>
      </c>
      <c r="N145" s="589">
        <f ca="1"/>
        <v>67.233584476428561</v>
      </c>
      <c r="O145" s="589">
        <f ca="1"/>
        <v>69.497035939223522</v>
      </c>
      <c r="P145" s="589">
        <f ca="1"/>
        <v>75.328139277385745</v>
      </c>
      <c r="Q145" s="590" t="e">
        <f ca="1"/>
        <v>#N/A</v>
      </c>
      <c r="R145" s="589"/>
      <c r="S145" s="616"/>
      <c r="T145" s="464"/>
      <c r="U145" s="661">
        <f ca="1">_xll.qlIndexFixing("EUR-EURIBOR6M",B145)</f>
        <v>1.4906007822804039E-2</v>
      </c>
      <c r="V145" s="329">
        <f ca="1">_xll.qlIndexFixing("EUR-EURIBOR12M",B145)</f>
        <v>1.5340425961311369E-2</v>
      </c>
      <c r="W145" s="662" t="e">
        <f ca="1">_xll.qlSwaptionVTSVolatility($Y$36,B145,"1Y",U145)</f>
        <v>#NUM!</v>
      </c>
      <c r="X145" s="577" t="e">
        <f ca="1">_xll.qlSwaptionVTSVolatility($Y$37,B145,"1Y",V145)</f>
        <v>#NUM!</v>
      </c>
      <c r="Y145" s="578">
        <f ca="1">_xll.qlOptionletVTSVolatility($D$87,B145,U145)</f>
        <v>6.517379856973188E-3</v>
      </c>
      <c r="Z145" s="662">
        <f ca="1">_xll.qlOptionletVTSVolatility($Z$89,B145,V145)</f>
        <v>6.2944097872234253E-3</v>
      </c>
      <c r="AA145" s="666">
        <f ca="1">_xll.qlInterpolationInterpolate($S$89,(_xll.qlCalendarAdvance("Target",B145,"2d")-RefDate)/365,TRUE)</f>
        <v>0</v>
      </c>
      <c r="AB145" s="667">
        <f ca="1">_xll.qlInterpolationInterpolate($T$89,(_xll.qlCalendarAdvance("Target",B145,"2d")-RefDate)/365,TRUE)</f>
        <v>0.33209954205127112</v>
      </c>
      <c r="AC145" s="668">
        <f t="shared" ca="1" si="6"/>
        <v>0.84700407687867829</v>
      </c>
      <c r="AD145" s="677" t="e">
        <f t="shared" ca="1" si="7"/>
        <v>#NUM!</v>
      </c>
    </row>
    <row r="146" spans="2:30">
      <c r="B146" s="397">
        <f ca="1"/>
        <v>52503</v>
      </c>
      <c r="C146" s="402">
        <v>55</v>
      </c>
      <c r="D146" s="413">
        <f t="shared" ca="1" si="5"/>
        <v>28</v>
      </c>
      <c r="E146" s="588">
        <f t="array" aca="1" ref="E146:Q146" ca="1">_xll.qlStrippedOptionletBaseOptionletVolatilities($D$86,C146)*10000</f>
        <v>60.742246634148607</v>
      </c>
      <c r="F146" s="589">
        <f ca="1"/>
        <v>61.7502224192867</v>
      </c>
      <c r="G146" s="589">
        <f ca="1"/>
        <v>61.850554975857072</v>
      </c>
      <c r="H146" s="589">
        <f ca="1"/>
        <v>62.159348794588595</v>
      </c>
      <c r="I146" s="589">
        <f ca="1"/>
        <v>62.301894233146761</v>
      </c>
      <c r="J146" s="589">
        <f ca="1"/>
        <v>63.033890859651244</v>
      </c>
      <c r="K146" s="589">
        <f ca="1"/>
        <v>63.230337164178628</v>
      </c>
      <c r="L146" s="589">
        <f ca="1"/>
        <v>64.564229297990252</v>
      </c>
      <c r="M146" s="589">
        <f ca="1"/>
        <v>64.823087287511896</v>
      </c>
      <c r="N146" s="589">
        <f ca="1"/>
        <v>66.963414481233514</v>
      </c>
      <c r="O146" s="589">
        <f ca="1"/>
        <v>69.183456757913191</v>
      </c>
      <c r="P146" s="589">
        <f ca="1"/>
        <v>74.926116651892471</v>
      </c>
      <c r="Q146" s="590" t="e">
        <f ca="1"/>
        <v>#N/A</v>
      </c>
      <c r="R146" s="589"/>
      <c r="S146" s="616"/>
      <c r="T146" s="464"/>
      <c r="U146" s="661">
        <f ca="1">_xll.qlIndexFixing("EUR-EURIBOR6M",B146)</f>
        <v>1.4907517760565748E-2</v>
      </c>
      <c r="V146" s="329">
        <f ca="1">_xll.qlIndexFixing("EUR-EURIBOR12M",B146)</f>
        <v>1.5349409388316953E-2</v>
      </c>
      <c r="W146" s="662" t="e">
        <f ca="1">_xll.qlSwaptionVTSVolatility($Y$36,B146,"1Y",U146)</f>
        <v>#NUM!</v>
      </c>
      <c r="X146" s="577" t="e">
        <f ca="1">_xll.qlSwaptionVTSVolatility($Y$37,B146,"1Y",V146)</f>
        <v>#NUM!</v>
      </c>
      <c r="Y146" s="578">
        <f ca="1">_xll.qlOptionletVTSVolatility($D$87,B146,U146)</f>
        <v>6.4805296940021861E-3</v>
      </c>
      <c r="Z146" s="662">
        <f ca="1">_xll.qlOptionletVTSVolatility($Z$89,B146,V146)</f>
        <v>6.2658936782874954E-3</v>
      </c>
      <c r="AA146" s="666">
        <f ca="1">_xll.qlInterpolationInterpolate($S$89,(_xll.qlCalendarAdvance("Target",B146,"2d")-RefDate)/365,TRUE)</f>
        <v>0</v>
      </c>
      <c r="AB146" s="667">
        <f ca="1">_xll.qlInterpolationInterpolate($T$89,(_xll.qlCalendarAdvance("Target",B146,"2d")-RefDate)/365,TRUE)</f>
        <v>0.32330369868834136</v>
      </c>
      <c r="AC146" s="668">
        <f t="shared" ca="1" si="6"/>
        <v>0.8507373377498324</v>
      </c>
      <c r="AD146" s="677" t="e">
        <f t="shared" ca="1" si="7"/>
        <v>#NUM!</v>
      </c>
    </row>
    <row r="147" spans="2:30">
      <c r="B147" s="397">
        <f ca="1"/>
        <v>52686</v>
      </c>
      <c r="C147" s="402">
        <v>56</v>
      </c>
      <c r="D147" s="413">
        <f t="shared" ca="1" si="5"/>
        <v>28.501026694045173</v>
      </c>
      <c r="E147" s="588">
        <f t="array" aca="1" ref="E147:Q147" ca="1">_xll.qlStrippedOptionletBaseOptionletVolatilities($D$86,C147)*10000</f>
        <v>60.420607208383814</v>
      </c>
      <c r="F147" s="589">
        <f ca="1"/>
        <v>61.501391935941847</v>
      </c>
      <c r="G147" s="589">
        <f ca="1"/>
        <v>61.597697852040604</v>
      </c>
      <c r="H147" s="589">
        <f ca="1"/>
        <v>61.937654641307105</v>
      </c>
      <c r="I147" s="589">
        <f ca="1"/>
        <v>62.04629642452818</v>
      </c>
      <c r="J147" s="589">
        <f ca="1"/>
        <v>62.845169133626605</v>
      </c>
      <c r="K147" s="589">
        <f ca="1"/>
        <v>62.971725471358866</v>
      </c>
      <c r="L147" s="589">
        <f ca="1"/>
        <v>64.344009100798019</v>
      </c>
      <c r="M147" s="589">
        <f ca="1"/>
        <v>64.466352483598854</v>
      </c>
      <c r="N147" s="589">
        <f ca="1"/>
        <v>66.689946269928384</v>
      </c>
      <c r="O147" s="589">
        <f ca="1"/>
        <v>68.858287348583602</v>
      </c>
      <c r="P147" s="589">
        <f ca="1"/>
        <v>74.496451395009899</v>
      </c>
      <c r="Q147" s="590" t="e">
        <f ca="1"/>
        <v>#N/A</v>
      </c>
      <c r="R147" s="589"/>
      <c r="S147" s="616"/>
      <c r="T147" s="464"/>
      <c r="U147" s="661">
        <f ca="1">_xll.qlIndexFixing("EUR-EURIBOR6M",B147)</f>
        <v>1.4929804175314719E-2</v>
      </c>
      <c r="V147" s="329">
        <f ca="1">_xll.qlIndexFixing("EUR-EURIBOR12M",B147)</f>
        <v>1.5378453824928579E-2</v>
      </c>
      <c r="W147" s="662" t="e">
        <f ca="1">_xll.qlSwaptionVTSVolatility($Y$36,B147,"1Y",U147)</f>
        <v>#NUM!</v>
      </c>
      <c r="X147" s="577" t="e">
        <f ca="1">_xll.qlSwaptionVTSVolatility($Y$37,B147,"1Y",V147)</f>
        <v>#NUM!</v>
      </c>
      <c r="Y147" s="578">
        <f ca="1">_xll.qlOptionletVTSVolatility($D$87,B147,U147)</f>
        <v>6.4453669411402448E-3</v>
      </c>
      <c r="Z147" s="662">
        <f ca="1">_xll.qlOptionletVTSVolatility($Z$89,B147,V147)</f>
        <v>6.2370171774952677E-3</v>
      </c>
      <c r="AA147" s="666">
        <f ca="1">_xll.qlInterpolationInterpolate($S$89,(_xll.qlCalendarAdvance("Target",B147,"2d")-RefDate)/365,TRUE)</f>
        <v>0</v>
      </c>
      <c r="AB147" s="667">
        <f ca="1">_xll.qlInterpolationInterpolate($T$89,(_xll.qlCalendarAdvance("Target",B147,"2d")-RefDate)/365,TRUE)</f>
        <v>0.31450785532541159</v>
      </c>
      <c r="AC147" s="668">
        <f t="shared" ca="1" si="6"/>
        <v>0.85448705336673381</v>
      </c>
      <c r="AD147" s="677" t="e">
        <f t="shared" ca="1" si="7"/>
        <v>#NUM!</v>
      </c>
    </row>
    <row r="148" spans="2:30">
      <c r="B148" s="397">
        <f ca="1"/>
        <v>52869</v>
      </c>
      <c r="C148" s="402">
        <v>57</v>
      </c>
      <c r="D148" s="413">
        <f t="shared" ca="1" si="5"/>
        <v>29.002053388090349</v>
      </c>
      <c r="E148" s="588">
        <f t="array" aca="1" ref="E148:Q148" ca="1">_xll.qlStrippedOptionletBaseOptionletVolatilities($D$86,C148)*10000</f>
        <v>60.102998872984685</v>
      </c>
      <c r="F148" s="589">
        <f ca="1"/>
        <v>61.257000161732499</v>
      </c>
      <c r="G148" s="589">
        <f ca="1"/>
        <v>61.354590397589341</v>
      </c>
      <c r="H148" s="589">
        <f ca="1"/>
        <v>61.72279321927558</v>
      </c>
      <c r="I148" s="589">
        <f ca="1"/>
        <v>61.805498978748957</v>
      </c>
      <c r="J148" s="589">
        <f ca="1"/>
        <v>62.659871529057909</v>
      </c>
      <c r="K148" s="589">
        <f ca="1"/>
        <v>62.728552083691184</v>
      </c>
      <c r="L148" s="589">
        <f ca="1"/>
        <v>64.125323133506882</v>
      </c>
      <c r="M148" s="589">
        <f ca="1"/>
        <v>64.130520866485128</v>
      </c>
      <c r="N148" s="589">
        <f ca="1"/>
        <v>66.417855417619847</v>
      </c>
      <c r="O148" s="589">
        <f ca="1"/>
        <v>68.526681905540769</v>
      </c>
      <c r="P148" s="589">
        <f ca="1"/>
        <v>74.046435591560368</v>
      </c>
      <c r="Q148" s="590" t="e">
        <f ca="1"/>
        <v>#N/A</v>
      </c>
      <c r="R148" s="589"/>
      <c r="S148" s="616"/>
      <c r="T148" s="464"/>
      <c r="U148" s="661">
        <f ca="1">_xll.qlIndexFixing("EUR-EURIBOR6M",B148)</f>
        <v>1.4971882940701904E-2</v>
      </c>
      <c r="V148" s="329">
        <f ca="1">_xll.qlIndexFixing("EUR-EURIBOR12M",B148)</f>
        <v>1.5430065925908419E-2</v>
      </c>
      <c r="W148" s="662" t="e">
        <f ca="1">_xll.qlSwaptionVTSVolatility($Y$36,B148,"1Y",U148)</f>
        <v>#NUM!</v>
      </c>
      <c r="X148" s="577" t="e">
        <f ca="1">_xll.qlSwaptionVTSVolatility($Y$37,B148,"1Y",V148)</f>
        <v>#NUM!</v>
      </c>
      <c r="Y148" s="578">
        <f ca="1">_xll.qlOptionletVTSVolatility($D$87,B148,U148)</f>
        <v>6.4125652656848399E-3</v>
      </c>
      <c r="Z148" s="662">
        <f ca="1">_xll.qlOptionletVTSVolatility($Z$89,B148,V148)</f>
        <v>6.2164452803318854E-3</v>
      </c>
      <c r="AA148" s="666">
        <f ca="1">_xll.qlInterpolationInterpolate($S$89,(_xll.qlCalendarAdvance("Target",B148,"2d")-RefDate)/365,TRUE)</f>
        <v>0</v>
      </c>
      <c r="AB148" s="667">
        <f ca="1">_xll.qlInterpolationInterpolate($T$89,(_xll.qlCalendarAdvance("Target",B148,"2d")-RefDate)/365,TRUE)</f>
        <v>0.30561588252682148</v>
      </c>
      <c r="AC148" s="668">
        <f t="shared" ca="1" si="6"/>
        <v>0.85829454894933388</v>
      </c>
      <c r="AD148" s="677" t="e">
        <f t="shared" ca="1" si="7"/>
        <v>#NUM!</v>
      </c>
    </row>
    <row r="149" spans="2:30">
      <c r="B149" s="397">
        <f ca="1"/>
        <v>53051</v>
      </c>
      <c r="C149" s="402">
        <v>58</v>
      </c>
      <c r="D149" s="413">
        <f t="shared" ca="1" si="5"/>
        <v>29.500342231348391</v>
      </c>
      <c r="E149" s="588">
        <f t="array" aca="1" ref="E149:Q149" ca="1">_xll.qlStrippedOptionletBaseOptionletVolatilities($D$86,C149)*10000</f>
        <v>59.791002505126869</v>
      </c>
      <c r="F149" s="589">
        <f ca="1"/>
        <v>61.018629336759155</v>
      </c>
      <c r="G149" s="589">
        <f ca="1"/>
        <v>61.123385088605581</v>
      </c>
      <c r="H149" s="589">
        <f ca="1"/>
        <v>61.516591680194381</v>
      </c>
      <c r="I149" s="589">
        <f ca="1"/>
        <v>61.582185283554459</v>
      </c>
      <c r="J149" s="589">
        <f ca="1"/>
        <v>62.47947881477792</v>
      </c>
      <c r="K149" s="589">
        <f ca="1"/>
        <v>62.503600437186329</v>
      </c>
      <c r="L149" s="589">
        <f ca="1"/>
        <v>63.90966529197533</v>
      </c>
      <c r="M149" s="589">
        <f ca="1"/>
        <v>63.819267277954253</v>
      </c>
      <c r="N149" s="589">
        <f ca="1"/>
        <v>66.146536230460839</v>
      </c>
      <c r="O149" s="589">
        <f ca="1"/>
        <v>68.187648812990219</v>
      </c>
      <c r="P149" s="589">
        <f ca="1"/>
        <v>73.574347065827084</v>
      </c>
      <c r="Q149" s="590" t="e">
        <f ca="1"/>
        <v>#N/A</v>
      </c>
      <c r="R149" s="589"/>
      <c r="S149" s="616"/>
      <c r="T149" s="464"/>
      <c r="U149" s="661">
        <f ca="1">_xll.qlIndexFixing("EUR-EURIBOR6M",B149)</f>
        <v>1.5037577304066196E-2</v>
      </c>
      <c r="V149" s="329">
        <f ca="1">_xll.qlIndexFixing("EUR-EURIBOR12M",B149)</f>
        <v>1.5502524692736115E-2</v>
      </c>
      <c r="W149" s="662" t="e">
        <f ca="1">_xll.qlSwaptionVTSVolatility($Y$36,B149,"1Y",U149)</f>
        <v>#NUM!</v>
      </c>
      <c r="X149" s="577" t="e">
        <f ca="1">_xll.qlSwaptionVTSVolatility($Y$37,B149,"1Y",V149)</f>
        <v>#NUM!</v>
      </c>
      <c r="Y149" s="578">
        <f ca="1">_xll.qlOptionletVTSVolatility($D$87,B149,U149)</f>
        <v>6.3825670769267588E-3</v>
      </c>
      <c r="Z149" s="662">
        <f ca="1">_xll.qlOptionletVTSVolatility($Z$89,B149,V149)</f>
        <v>6.1927329087467214E-3</v>
      </c>
      <c r="AA149" s="666">
        <f ca="1">_xll.qlInterpolationInterpolate($S$89,(_xll.qlCalendarAdvance("Target",B149,"2d")-RefDate)/365,TRUE)</f>
        <v>0</v>
      </c>
      <c r="AB149" s="667">
        <f ca="1">_xll.qlInterpolationInterpolate($T$89,(_xll.qlCalendarAdvance("Target",B149,"2d")-RefDate)/365,TRUE)</f>
        <v>0.29686810388172197</v>
      </c>
      <c r="AC149" s="668">
        <f t="shared" ca="1" si="6"/>
        <v>0.86205685627247275</v>
      </c>
      <c r="AD149" s="677" t="e">
        <f t="shared" ca="1" si="7"/>
        <v>#NUM!</v>
      </c>
    </row>
    <row r="150" spans="2:30">
      <c r="B150" s="397" t="e">
        <f ca="1"/>
        <v>#N/A</v>
      </c>
      <c r="C150" s="402">
        <v>59</v>
      </c>
      <c r="D150" s="413" t="e">
        <f t="shared" ca="1" si="5"/>
        <v>#N/A</v>
      </c>
      <c r="E150" s="588" t="e">
        <f t="array" aca="1" ref="E150:Q150" ca="1">_xll.qlStrippedOptionletBaseOptionletVolatilities($D$86,C150)*10000</f>
        <v>#NUM!</v>
      </c>
      <c r="F150" s="589" t="e">
        <f ca="1"/>
        <v>#NUM!</v>
      </c>
      <c r="G150" s="589" t="e">
        <f ca="1"/>
        <v>#NUM!</v>
      </c>
      <c r="H150" s="589" t="e">
        <f ca="1"/>
        <v>#NUM!</v>
      </c>
      <c r="I150" s="589" t="e">
        <f ca="1"/>
        <v>#NUM!</v>
      </c>
      <c r="J150" s="589" t="e">
        <f ca="1"/>
        <v>#NUM!</v>
      </c>
      <c r="K150" s="589" t="e">
        <f ca="1"/>
        <v>#NUM!</v>
      </c>
      <c r="L150" s="589" t="e">
        <f ca="1"/>
        <v>#NUM!</v>
      </c>
      <c r="M150" s="589" t="e">
        <f ca="1"/>
        <v>#NUM!</v>
      </c>
      <c r="N150" s="589" t="e">
        <f ca="1"/>
        <v>#NUM!</v>
      </c>
      <c r="O150" s="589" t="e">
        <f ca="1"/>
        <v>#NUM!</v>
      </c>
      <c r="P150" s="589" t="e">
        <f ca="1"/>
        <v>#NUM!</v>
      </c>
      <c r="Q150" s="590" t="e">
        <f ca="1"/>
        <v>#NUM!</v>
      </c>
      <c r="R150" s="589"/>
      <c r="S150" s="565"/>
      <c r="T150" s="465"/>
      <c r="U150" s="474"/>
      <c r="V150" s="546"/>
      <c r="W150" s="565"/>
      <c r="X150" s="474"/>
      <c r="Y150" s="546"/>
      <c r="Z150" s="565"/>
      <c r="AA150" s="474"/>
      <c r="AB150" s="546"/>
      <c r="AC150" s="565"/>
      <c r="AD150" s="465"/>
    </row>
    <row r="151" spans="2:30">
      <c r="B151" s="407" t="e">
        <f ca="1"/>
        <v>#N/A</v>
      </c>
      <c r="C151" s="408">
        <v>60</v>
      </c>
      <c r="D151" s="414" t="e">
        <f t="shared" ca="1" si="5"/>
        <v>#N/A</v>
      </c>
      <c r="E151" s="591" t="e">
        <f t="array" aca="1" ref="E151:Q151" ca="1">_xll.qlStrippedOptionletBaseOptionletVolatilities($D$86,C151)*10000</f>
        <v>#NUM!</v>
      </c>
      <c r="F151" s="592" t="e">
        <f ca="1"/>
        <v>#NUM!</v>
      </c>
      <c r="G151" s="592" t="e">
        <f ca="1"/>
        <v>#NUM!</v>
      </c>
      <c r="H151" s="592" t="e">
        <f ca="1"/>
        <v>#NUM!</v>
      </c>
      <c r="I151" s="592" t="e">
        <f ca="1"/>
        <v>#NUM!</v>
      </c>
      <c r="J151" s="592" t="e">
        <f ca="1"/>
        <v>#NUM!</v>
      </c>
      <c r="K151" s="592" t="e">
        <f ca="1"/>
        <v>#NUM!</v>
      </c>
      <c r="L151" s="592" t="e">
        <f ca="1"/>
        <v>#NUM!</v>
      </c>
      <c r="M151" s="592" t="e">
        <f ca="1"/>
        <v>#NUM!</v>
      </c>
      <c r="N151" s="592" t="e">
        <f ca="1"/>
        <v>#NUM!</v>
      </c>
      <c r="O151" s="592" t="e">
        <f ca="1"/>
        <v>#NUM!</v>
      </c>
      <c r="P151" s="592" t="e">
        <f ca="1"/>
        <v>#NUM!</v>
      </c>
      <c r="Q151" s="593" t="e">
        <f ca="1"/>
        <v>#NUM!</v>
      </c>
      <c r="R151" s="591"/>
      <c r="S151" s="551"/>
      <c r="T151" s="466"/>
      <c r="U151" s="476"/>
      <c r="V151" s="550"/>
      <c r="W151" s="551"/>
      <c r="X151" s="476"/>
      <c r="Y151" s="550"/>
      <c r="Z151" s="551"/>
      <c r="AA151" s="476"/>
      <c r="AB151" s="550"/>
      <c r="AC151" s="551"/>
      <c r="AD151" s="466"/>
    </row>
    <row r="152" spans="2:30">
      <c r="R152" s="546"/>
      <c r="S152" s="546"/>
    </row>
    <row r="154" spans="2:30">
      <c r="B154" s="358" t="s">
        <v>12178</v>
      </c>
    </row>
    <row r="156" spans="2:30">
      <c r="B156" s="598" t="s">
        <v>12183</v>
      </c>
      <c r="C156" s="472"/>
      <c r="D156" s="510" t="str">
        <f t="array" aca="1" ref="D156" ca="1">_xll.qlStrippedOptionlet(,2,"Target","Modified Following","EUR-EURIBOR3M",C165:C172,{-1;1},F165:G172,"Act/365 (Fixed)","Normal")</f>
        <v>obj_00114#0037</v>
      </c>
    </row>
    <row r="157" spans="2:30">
      <c r="B157" s="599" t="s">
        <v>12181</v>
      </c>
      <c r="C157" s="474"/>
      <c r="D157" s="610" t="str">
        <f ca="1">_xll.qlStrippedOptionletAdapter(,D156)</f>
        <v>obj_00116#0037</v>
      </c>
    </row>
    <row r="158" spans="2:30">
      <c r="B158" s="599" t="s">
        <v>12177</v>
      </c>
      <c r="C158" s="474"/>
      <c r="D158" s="610" t="str">
        <f ca="1">_xll.qlTwoParameterCorrelation(,H162,I162)</f>
        <v>obj_00115#0037</v>
      </c>
    </row>
    <row r="159" spans="2:30">
      <c r="B159" s="599" t="s">
        <v>12182</v>
      </c>
      <c r="C159" s="474"/>
      <c r="D159" s="610" t="str">
        <f ca="1">_xll.qlTenorOptionletVTS(,D157,"EUR-EURIBOR3M","EUR-EURIBOR6M",D158)</f>
        <v>obj_00119#0037</v>
      </c>
      <c r="P159" s="472"/>
      <c r="Q159" s="307"/>
      <c r="R159" s="648" t="s">
        <v>12192</v>
      </c>
      <c r="S159" s="545"/>
    </row>
    <row r="160" spans="2:30">
      <c r="B160" s="600" t="s">
        <v>12184</v>
      </c>
      <c r="C160" s="476"/>
      <c r="D160" s="513" t="str">
        <f ca="1">_xll.qlTenorOptionletVTS(,D157,"EUR-EURIBOR3M","EUR-EURIBOR12M",D158)</f>
        <v>obj_0011a#0037</v>
      </c>
      <c r="P160" s="642" t="s">
        <v>12195</v>
      </c>
      <c r="Q160" s="644" t="b">
        <v>0</v>
      </c>
      <c r="R160" s="645" t="str">
        <f ca="1">IF(Q160,CalibrateLM(E165:E172,N165:N172,P165:P172,R159,S160),"[DISABLED]")</f>
        <v>[DISABLED]</v>
      </c>
      <c r="S160" s="649">
        <v>2</v>
      </c>
    </row>
    <row r="161" spans="2:23">
      <c r="B161" s="358"/>
      <c r="D161" s="467"/>
      <c r="P161" s="643" t="s">
        <v>12196</v>
      </c>
      <c r="Q161" s="646" t="b">
        <v>0</v>
      </c>
      <c r="R161" s="647" t="str">
        <f ca="1">IF(Q161,CalibrateLM(I165:I172,O165:O172,Q165:Q172,R159,S161),"DISABLED")</f>
        <v>DISABLED</v>
      </c>
      <c r="S161" s="650">
        <v>2</v>
      </c>
    </row>
    <row r="162" spans="2:23">
      <c r="B162" s="472"/>
      <c r="C162" s="307"/>
      <c r="D162" s="545"/>
      <c r="E162" s="472"/>
      <c r="F162" s="307"/>
      <c r="G162" s="545"/>
      <c r="H162" s="514" t="str">
        <f ca="1">_xll.qlInterpolation(,"Linear",D165:D172,H165:H172)</f>
        <v>obj_00111#0037</v>
      </c>
      <c r="I162" s="510" t="str">
        <f ca="1">_xll.qlInterpolation(,"Linear",D165:D172,I165:I172)</f>
        <v>obj_00112#0037</v>
      </c>
      <c r="J162" s="472"/>
      <c r="K162" s="307"/>
      <c r="L162" s="545"/>
      <c r="M162" s="472"/>
      <c r="N162" s="307"/>
      <c r="O162" s="545"/>
      <c r="P162" s="472"/>
      <c r="Q162" s="307"/>
      <c r="R162" s="307"/>
      <c r="S162" s="545"/>
      <c r="T162" s="678"/>
      <c r="U162" s="679"/>
      <c r="V162" s="679"/>
      <c r="W162" s="680"/>
    </row>
    <row r="163" spans="2:23">
      <c r="B163" s="474"/>
      <c r="C163" s="546"/>
      <c r="D163" s="565"/>
      <c r="E163" s="474"/>
      <c r="F163" s="546"/>
      <c r="G163" s="565"/>
      <c r="H163" s="611" t="b">
        <f ca="1">_xll.qlExtrapolatorEnableExtrapolation(H162)</f>
        <v>1</v>
      </c>
      <c r="I163" s="612" t="b">
        <f ca="1">_xll.qlExtrapolatorEnableExtrapolation(I162)</f>
        <v>1</v>
      </c>
      <c r="J163" s="474"/>
      <c r="K163" s="546"/>
      <c r="L163" s="565"/>
      <c r="M163" s="474"/>
      <c r="N163" s="546"/>
      <c r="O163" s="565"/>
      <c r="P163" s="277" t="s">
        <v>7611</v>
      </c>
      <c r="Q163" s="546"/>
      <c r="R163" s="546"/>
      <c r="S163" s="565"/>
      <c r="T163" s="642"/>
      <c r="U163" s="681"/>
      <c r="V163" s="681"/>
      <c r="W163" s="682"/>
    </row>
    <row r="164" spans="2:23">
      <c r="B164" s="273" t="s">
        <v>12156</v>
      </c>
      <c r="C164" s="276" t="s">
        <v>12157</v>
      </c>
      <c r="D164" s="274" t="s">
        <v>12148</v>
      </c>
      <c r="E164" s="273" t="s">
        <v>12179</v>
      </c>
      <c r="F164" s="276" t="s">
        <v>12188</v>
      </c>
      <c r="G164" s="274" t="s">
        <v>12189</v>
      </c>
      <c r="H164" s="273" t="s">
        <v>12180</v>
      </c>
      <c r="I164" s="274" t="s">
        <v>7697</v>
      </c>
      <c r="J164" s="273" t="s">
        <v>12158</v>
      </c>
      <c r="K164" s="276" t="s">
        <v>12145</v>
      </c>
      <c r="L164" s="274" t="s">
        <v>12146</v>
      </c>
      <c r="M164" s="273" t="s">
        <v>12185</v>
      </c>
      <c r="N164" s="276" t="s">
        <v>12186</v>
      </c>
      <c r="O164" s="274" t="s">
        <v>12187</v>
      </c>
      <c r="P164" s="273" t="s">
        <v>12190</v>
      </c>
      <c r="Q164" s="276" t="s">
        <v>12191</v>
      </c>
      <c r="R164" s="276" t="s">
        <v>12193</v>
      </c>
      <c r="S164" s="274" t="s">
        <v>12194</v>
      </c>
      <c r="T164" s="273" t="s">
        <v>12147</v>
      </c>
      <c r="U164" s="276" t="s">
        <v>12211</v>
      </c>
      <c r="V164" s="276" t="s">
        <v>12212</v>
      </c>
      <c r="W164" s="274" t="s">
        <v>12213</v>
      </c>
    </row>
    <row r="165" spans="2:23">
      <c r="B165" s="271" t="s">
        <v>41</v>
      </c>
      <c r="C165" s="619">
        <f ca="1">_xll.qlCalendarAdvance("Target",_xll.qlCalendarAdvance("Target",RefDate,B165,"Modified Following"),"-2D")</f>
        <v>42640</v>
      </c>
      <c r="D165" s="579">
        <f t="shared" ref="D165:D172" ca="1" si="8">(C165-RefDate)/365</f>
        <v>0.99726027397260275</v>
      </c>
      <c r="E165" s="623">
        <v>2.1804872819601783E-3</v>
      </c>
      <c r="F165" s="624">
        <f ca="1">E165</f>
        <v>2.1804872819601783E-3</v>
      </c>
      <c r="G165" s="625">
        <f ca="1">E165</f>
        <v>2.1804872819601783E-3</v>
      </c>
      <c r="H165" s="613">
        <v>0</v>
      </c>
      <c r="I165" s="614">
        <v>0.65</v>
      </c>
      <c r="J165" s="323">
        <f ca="1">_xll.qlIndexFixing("EUR-EURIBOR3M",C165)</f>
        <v>-5.7927737775455247E-4</v>
      </c>
      <c r="K165" s="324">
        <f ca="1">_xll.qlIndexFixing("EUR-EURIBOR6M",C165)</f>
        <v>4.1659275303628174E-4</v>
      </c>
      <c r="L165" s="335">
        <f ca="1">_xll.qlIndexFixing("EUR-EURIBOR12M",C165)</f>
        <v>2.1115827029309859E-3</v>
      </c>
      <c r="M165" s="594">
        <f ca="1">_xll.qlOptionletVTSVolatility($D$157,C165,J165,TRUE)*10000</f>
        <v>21.804872819601783</v>
      </c>
      <c r="N165" s="595">
        <f ca="1">_xll.qlOptionletVTSVolatility($D$159,C165,K165,TRUE)*10000</f>
        <v>22.862604807437386</v>
      </c>
      <c r="O165" s="633">
        <f ca="1">_xll.qlOptionletVTSVolatility($D$160,C165,K165,TRUE)*10000</f>
        <v>25.259015921042671</v>
      </c>
      <c r="P165" s="594">
        <f ca="1">_xll.qlOptionletVTSVolatility($D$87,C165,K165,TRUE)*10000</f>
        <v>22.862604807437393</v>
      </c>
      <c r="Q165" s="595">
        <f ca="1">_xll.qlSwaptionVTSVolatility($Y$37,C165,"1Y",L165)*10000</f>
        <v>25.288140906882656</v>
      </c>
      <c r="R165" s="582">
        <f ca="1">(N165-P165)</f>
        <v>-7.1054273576010019E-15</v>
      </c>
      <c r="S165" s="638">
        <f ca="1">(O165-Q165)</f>
        <v>-2.9124985839985129E-2</v>
      </c>
      <c r="T165" s="683">
        <f ca="1">$H165+(1-$H165)*EXP(-$I165*0.25)</f>
        <v>0.85001609022539815</v>
      </c>
      <c r="U165" s="684">
        <f ca="1">$H165+(1-$H165)*EXP(-$I165*0.5)</f>
        <v>0.72252735364207221</v>
      </c>
      <c r="V165" s="684">
        <f ca="1">$H165+(1-$H165)*EXP(-$I165*0.75)</f>
        <v>0.6141598762237378</v>
      </c>
      <c r="W165" s="685">
        <f ca="1">$H165+(1-$H165)*EXP(-$I165*1)</f>
        <v>0.52204577676101604</v>
      </c>
    </row>
    <row r="166" spans="2:23">
      <c r="B166" s="277" t="s">
        <v>42</v>
      </c>
      <c r="C166" s="620">
        <f ca="1">_xll.qlCalendarAdvance("Target",_xll.qlCalendarAdvance("Target",RefDate,B166,"Modified Following"),"-2D")</f>
        <v>43005</v>
      </c>
      <c r="D166" s="580">
        <f t="shared" ca="1" si="8"/>
        <v>1.9972602739726026</v>
      </c>
      <c r="E166" s="626">
        <v>3.7539675669664191E-3</v>
      </c>
      <c r="F166" s="627">
        <f t="shared" ref="F166:F172" ca="1" si="9">E166</f>
        <v>3.7539675669664191E-3</v>
      </c>
      <c r="G166" s="628">
        <f t="shared" ref="G166:G168" ca="1" si="10">E166</f>
        <v>3.7539675669664191E-3</v>
      </c>
      <c r="H166" s="615">
        <v>0</v>
      </c>
      <c r="I166" s="616">
        <v>0.7</v>
      </c>
      <c r="J166" s="327">
        <f ca="1">_xll.qlIndexFixing("EUR-EURIBOR3M",C166)</f>
        <v>7.0828976846000502E-4</v>
      </c>
      <c r="K166" s="328">
        <f ca="1">_xll.qlIndexFixing("EUR-EURIBOR6M",C166)</f>
        <v>2.0604372254936702E-3</v>
      </c>
      <c r="L166" s="632">
        <f ca="1">_xll.qlIndexFixing("EUR-EURIBOR12M",C166)</f>
        <v>4.2258145986299872E-3</v>
      </c>
      <c r="M166" s="596">
        <f ca="1">_xll.qlOptionletVTSVolatility($D$157,C166,J166,TRUE)*10000</f>
        <v>37.539675669664192</v>
      </c>
      <c r="N166" s="597">
        <f ca="1">_xll.qlOptionletVTSVolatility($D$159,C166,K166,TRUE)*10000</f>
        <v>37.87158319382084</v>
      </c>
      <c r="O166" s="634">
        <f ca="1">_xll.qlOptionletVTSVolatility($D$160,C166,K166,TRUE)*10000</f>
        <v>39.297993848146398</v>
      </c>
      <c r="P166" s="596">
        <f ca="1">_xll.qlOptionletVTSVolatility($D$87,C166,K166,TRUE)*10000</f>
        <v>37.87158319382084</v>
      </c>
      <c r="Q166" s="597">
        <f ca="1">_xll.qlSwaptionVTSVolatility($Y$37,C166,"1Y",L166)*10000</f>
        <v>38.546457011859005</v>
      </c>
      <c r="R166" s="584">
        <f t="shared" ref="R166:R172" ca="1" si="11">(N166-P166)</f>
        <v>0</v>
      </c>
      <c r="S166" s="639">
        <f t="shared" ref="S166:S171" ca="1" si="12">(O166-Q166)</f>
        <v>0.75153683628739287</v>
      </c>
      <c r="T166" s="686">
        <f t="shared" ref="T166:T172" ca="1" si="13">$H166+(1-$H166)*EXP(-I166*0.25)</f>
        <v>0.83945702076920736</v>
      </c>
      <c r="U166" s="687">
        <f t="shared" ref="U166:U172" ca="1" si="14">$H166+(1-$H166)*EXP(-$I166*0.5)</f>
        <v>0.70468808971871344</v>
      </c>
      <c r="V166" s="687">
        <f t="shared" ref="V166:V172" ca="1" si="15">$H166+(1-$H166)*EXP(-$I166*0.75)</f>
        <v>0.59155536436681511</v>
      </c>
      <c r="W166" s="688">
        <f t="shared" ref="W166:W172" ca="1" si="16">$H166+(1-$H166)*EXP(-$I166*1)</f>
        <v>0.49658530379140953</v>
      </c>
    </row>
    <row r="167" spans="2:23">
      <c r="B167" s="277" t="s">
        <v>43</v>
      </c>
      <c r="C167" s="620">
        <f ca="1">_xll.qlCalendarAdvance("Target",_xll.qlCalendarAdvance("Target",RefDate,B167,"Modified Following"),"-2D")</f>
        <v>43369</v>
      </c>
      <c r="D167" s="580">
        <f t="shared" ca="1" si="8"/>
        <v>2.9945205479452053</v>
      </c>
      <c r="E167" s="626">
        <v>5.2915326913938673E-3</v>
      </c>
      <c r="F167" s="627">
        <f t="shared" ca="1" si="9"/>
        <v>5.2915326913938673E-3</v>
      </c>
      <c r="G167" s="628">
        <f t="shared" ca="1" si="10"/>
        <v>5.2915326913938673E-3</v>
      </c>
      <c r="H167" s="615">
        <v>0</v>
      </c>
      <c r="I167" s="616">
        <v>0.7</v>
      </c>
      <c r="J167" s="327">
        <f ca="1">_xll.qlIndexFixing("EUR-EURIBOR3M",C167)</f>
        <v>3.198857521257455E-3</v>
      </c>
      <c r="K167" s="328">
        <f ca="1">_xll.qlIndexFixing("EUR-EURIBOR6M",C167)</f>
        <v>4.7203878117558088E-3</v>
      </c>
      <c r="L167" s="632">
        <f ca="1">_xll.qlIndexFixing("EUR-EURIBOR12M",C167)</f>
        <v>7.0028301031657796E-3</v>
      </c>
      <c r="M167" s="596">
        <f ca="1">_xll.qlOptionletVTSVolatility($D$157,C167,J167,TRUE)*10000</f>
        <v>52.915326913938671</v>
      </c>
      <c r="N167" s="597">
        <f ca="1">_xll.qlOptionletVTSVolatility($D$159,C167,K167,TRUE)*10000</f>
        <v>51.990223038238888</v>
      </c>
      <c r="O167" s="634">
        <f ca="1">_xll.qlOptionletVTSVolatility($D$160,C167,K167,TRUE)*10000</f>
        <v>51.462851194770302</v>
      </c>
      <c r="P167" s="596">
        <f ca="1">_xll.qlOptionletVTSVolatility($D$87,C167,K167,TRUE)*10000</f>
        <v>51.990223038238888</v>
      </c>
      <c r="Q167" s="597">
        <f ca="1">_xll.qlSwaptionVTSVolatility($Y$37,C167,"1Y",L167)*10000</f>
        <v>52.788148886077011</v>
      </c>
      <c r="R167" s="584">
        <f t="shared" ca="1" si="11"/>
        <v>0</v>
      </c>
      <c r="S167" s="639">
        <f t="shared" ca="1" si="12"/>
        <v>-1.3252976913067087</v>
      </c>
      <c r="T167" s="686">
        <f t="shared" ca="1" si="13"/>
        <v>0.83945702076920736</v>
      </c>
      <c r="U167" s="687">
        <f t="shared" ca="1" si="14"/>
        <v>0.70468808971871344</v>
      </c>
      <c r="V167" s="687">
        <f t="shared" ca="1" si="15"/>
        <v>0.59155536436681511</v>
      </c>
      <c r="W167" s="688">
        <f t="shared" ca="1" si="16"/>
        <v>0.49658530379140953</v>
      </c>
    </row>
    <row r="168" spans="2:23">
      <c r="B168" s="277" t="s">
        <v>44</v>
      </c>
      <c r="C168" s="620">
        <f ca="1">_xll.qlCalendarAdvance("Target",_xll.qlCalendarAdvance("Target",RefDate,B168,"Modified Following"),"-2D")</f>
        <v>44099</v>
      </c>
      <c r="D168" s="580">
        <f t="shared" ca="1" si="8"/>
        <v>4.9945205479452053</v>
      </c>
      <c r="E168" s="626">
        <v>7.2869294170103301E-3</v>
      </c>
      <c r="F168" s="627">
        <f t="shared" ca="1" si="9"/>
        <v>7.2869294170103301E-3</v>
      </c>
      <c r="G168" s="628">
        <f t="shared" ca="1" si="10"/>
        <v>7.2869294170103301E-3</v>
      </c>
      <c r="H168" s="615">
        <v>0</v>
      </c>
      <c r="I168" s="616">
        <v>0.7</v>
      </c>
      <c r="J168" s="327">
        <f ca="1">_xll.qlIndexFixing("EUR-EURIBOR3M",C168)</f>
        <v>8.9583642413940037E-3</v>
      </c>
      <c r="K168" s="328">
        <f ca="1">_xll.qlIndexFixing("EUR-EURIBOR6M",C168)</f>
        <v>1.0455448108675698E-2</v>
      </c>
      <c r="L168" s="632">
        <f ca="1">_xll.qlIndexFixing("EUR-EURIBOR12M",C168)</f>
        <v>1.2595001648997847E-2</v>
      </c>
      <c r="M168" s="596">
        <f ca="1">_xll.qlOptionletVTSVolatility($D$157,C168,J168,TRUE)*10000</f>
        <v>72.869294170103302</v>
      </c>
      <c r="N168" s="597">
        <f ca="1">_xll.qlOptionletVTSVolatility($D$159,C168,K168,TRUE)*10000</f>
        <v>70.482853757245095</v>
      </c>
      <c r="O168" s="634">
        <f ca="1">_xll.qlOptionletVTSVolatility($D$160,C168,K168,TRUE)*10000</f>
        <v>67.5314361275734</v>
      </c>
      <c r="P168" s="596">
        <f ca="1">_xll.qlOptionletVTSVolatility($D$87,C168,K168,TRUE)*10000</f>
        <v>70.482853757245095</v>
      </c>
      <c r="Q168" s="597">
        <f ca="1">_xll.qlSwaptionVTSVolatility($Y$37,C168,"1Y",L168)*10000</f>
        <v>67.686584139081219</v>
      </c>
      <c r="R168" s="584">
        <f t="shared" ca="1" si="11"/>
        <v>0</v>
      </c>
      <c r="S168" s="639">
        <f t="shared" ca="1" si="12"/>
        <v>-0.15514801150781921</v>
      </c>
      <c r="T168" s="686">
        <f t="shared" ca="1" si="13"/>
        <v>0.83945702076920736</v>
      </c>
      <c r="U168" s="687">
        <f t="shared" ca="1" si="14"/>
        <v>0.70468808971871344</v>
      </c>
      <c r="V168" s="687">
        <f t="shared" ca="1" si="15"/>
        <v>0.59155536436681511</v>
      </c>
      <c r="W168" s="688">
        <f t="shared" ca="1" si="16"/>
        <v>0.49658530379140953</v>
      </c>
    </row>
    <row r="169" spans="2:23">
      <c r="B169" s="277" t="s">
        <v>45</v>
      </c>
      <c r="C169" s="620">
        <f ca="1">_xll.qlCalendarAdvance("Target",_xll.qlCalendarAdvance("Target",RefDate,B169,"Modified Following"),"-2D")</f>
        <v>44831</v>
      </c>
      <c r="D169" s="580">
        <f t="shared" ca="1" si="8"/>
        <v>7</v>
      </c>
      <c r="E169" s="626">
        <v>7.9496990885340527E-3</v>
      </c>
      <c r="F169" s="627">
        <f t="shared" ca="1" si="9"/>
        <v>7.9496990885340527E-3</v>
      </c>
      <c r="G169" s="628">
        <f t="shared" ref="G169:G172" ca="1" si="17">E169</f>
        <v>7.9496990885340527E-3</v>
      </c>
      <c r="H169" s="615">
        <v>0</v>
      </c>
      <c r="I169" s="616">
        <v>0.8</v>
      </c>
      <c r="J169" s="327">
        <f ca="1">_xll.qlIndexFixing("EUR-EURIBOR3M",C169)</f>
        <v>1.4664301433155539E-2</v>
      </c>
      <c r="K169" s="328">
        <f ca="1">_xll.qlIndexFixing("EUR-EURIBOR6M",C169)</f>
        <v>1.5831166583017975E-2</v>
      </c>
      <c r="L169" s="632">
        <f ca="1">_xll.qlIndexFixing("EUR-EURIBOR12M",C169)</f>
        <v>1.7656259542855057E-2</v>
      </c>
      <c r="M169" s="596">
        <f ca="1">_xll.qlOptionletVTSVolatility($D$157,C169,J169,TRUE)*10000</f>
        <v>79.496990885340523</v>
      </c>
      <c r="N169" s="597">
        <f ca="1">_xll.qlOptionletVTSVolatility($D$159,C169,K169,TRUE)*10000</f>
        <v>76.194460642259315</v>
      </c>
      <c r="O169" s="634">
        <f ca="1">_xll.qlOptionletVTSVolatility($D$160,C169,K169,TRUE)*10000</f>
        <v>71.976415236739442</v>
      </c>
      <c r="P169" s="596">
        <f ca="1">_xll.qlOptionletVTSVolatility($D$87,C169,K169,TRUE)*10000</f>
        <v>76.194460642259315</v>
      </c>
      <c r="Q169" s="597">
        <f ca="1">_xll.qlSwaptionVTSVolatility($Y$37,C169,"1Y",L169)*10000</f>
        <v>71.340679447640554</v>
      </c>
      <c r="R169" s="584">
        <f t="shared" ca="1" si="11"/>
        <v>0</v>
      </c>
      <c r="S169" s="639">
        <f t="shared" ca="1" si="12"/>
        <v>0.63573578909888795</v>
      </c>
      <c r="T169" s="686">
        <f t="shared" ca="1" si="13"/>
        <v>0.81873075307798182</v>
      </c>
      <c r="U169" s="687">
        <f t="shared" ca="1" si="14"/>
        <v>0.67032004603563933</v>
      </c>
      <c r="V169" s="687">
        <f t="shared" ca="1" si="15"/>
        <v>0.54881163609402639</v>
      </c>
      <c r="W169" s="688">
        <f t="shared" ca="1" si="16"/>
        <v>0.44932896411722156</v>
      </c>
    </row>
    <row r="170" spans="2:23">
      <c r="B170" s="277" t="s">
        <v>46</v>
      </c>
      <c r="C170" s="620">
        <f ca="1">_xll.qlCalendarAdvance("Target",_xll.qlCalendarAdvance("Target",RefDate,B170,"Modified Following"),"-2D")</f>
        <v>45925</v>
      </c>
      <c r="D170" s="580">
        <f t="shared" ca="1" si="8"/>
        <v>9.9972602739726035</v>
      </c>
      <c r="E170" s="626">
        <v>8.0990045885147421E-3</v>
      </c>
      <c r="F170" s="627">
        <f t="shared" ca="1" si="9"/>
        <v>8.0990045885147421E-3</v>
      </c>
      <c r="G170" s="628">
        <f t="shared" ca="1" si="17"/>
        <v>8.0990045885147421E-3</v>
      </c>
      <c r="H170" s="615">
        <v>0</v>
      </c>
      <c r="I170" s="616">
        <v>0.8</v>
      </c>
      <c r="J170" s="327">
        <f ca="1">_xll.qlIndexFixing("EUR-EURIBOR3M",C170)</f>
        <v>1.9339154799939851E-2</v>
      </c>
      <c r="K170" s="328">
        <f ca="1">_xll.qlIndexFixing("EUR-EURIBOR6M",C170)</f>
        <v>1.9974032420762476E-2</v>
      </c>
      <c r="L170" s="632">
        <f ca="1">_xll.qlIndexFixing("EUR-EURIBOR12M",C170)</f>
        <v>2.1094451426265544E-2</v>
      </c>
      <c r="M170" s="596">
        <f ca="1">_xll.qlOptionletVTSVolatility($D$157,C170,J170,TRUE)*10000</f>
        <v>80.990045885147424</v>
      </c>
      <c r="N170" s="597">
        <f ca="1">_xll.qlOptionletVTSVolatility($D$159,C170,K170,TRUE)*10000</f>
        <v>77.542954583946781</v>
      </c>
      <c r="O170" s="634">
        <f ca="1">_xll.qlOptionletVTSVolatility($D$160,C170,K170,TRUE)*10000</f>
        <v>73.072048664520409</v>
      </c>
      <c r="P170" s="596">
        <f ca="1">_xll.qlOptionletVTSVolatility($D$87,C170,K170,TRUE)*10000</f>
        <v>77.542954583946781</v>
      </c>
      <c r="Q170" s="597">
        <f ca="1">_xll.qlSwaptionVTSVolatility($Y$37,C170,"1Y",L170)*10000</f>
        <v>72.671036715167261</v>
      </c>
      <c r="R170" s="584">
        <f t="shared" ca="1" si="11"/>
        <v>0</v>
      </c>
      <c r="S170" s="639">
        <f t="shared" ca="1" si="12"/>
        <v>0.40101194935314766</v>
      </c>
      <c r="T170" s="686">
        <f t="shared" ca="1" si="13"/>
        <v>0.81873075307798182</v>
      </c>
      <c r="U170" s="687">
        <f t="shared" ca="1" si="14"/>
        <v>0.67032004603563933</v>
      </c>
      <c r="V170" s="687">
        <f t="shared" ca="1" si="15"/>
        <v>0.54881163609402639</v>
      </c>
      <c r="W170" s="688">
        <f t="shared" ca="1" si="16"/>
        <v>0.44932896411722156</v>
      </c>
    </row>
    <row r="171" spans="2:23">
      <c r="B171" s="277" t="s">
        <v>47</v>
      </c>
      <c r="C171" s="620">
        <f ca="1">_xll.qlCalendarAdvance("Target",_xll.qlCalendarAdvance("Target",RefDate,B171,"Modified Following"),"-2D")</f>
        <v>47752</v>
      </c>
      <c r="D171" s="580">
        <f t="shared" ca="1" si="8"/>
        <v>15.002739726027396</v>
      </c>
      <c r="E171" s="626">
        <v>7.6929312088756668E-3</v>
      </c>
      <c r="F171" s="627">
        <f t="shared" ca="1" si="9"/>
        <v>7.6929312088756668E-3</v>
      </c>
      <c r="G171" s="628">
        <f t="shared" ca="1" si="17"/>
        <v>7.6929312088756668E-3</v>
      </c>
      <c r="H171" s="615">
        <v>0</v>
      </c>
      <c r="I171" s="616">
        <v>0.7</v>
      </c>
      <c r="J171" s="327">
        <f ca="1">_xll.qlIndexFixing("EUR-EURIBOR3M",C171)</f>
        <v>2.0698877786941065E-2</v>
      </c>
      <c r="K171" s="328">
        <f ca="1">_xll.qlIndexFixing("EUR-EURIBOR6M",C171)</f>
        <v>2.0751729638491777E-2</v>
      </c>
      <c r="L171" s="632">
        <f ca="1">_xll.qlIndexFixing("EUR-EURIBOR12M",C171)</f>
        <v>2.1320546054343827E-2</v>
      </c>
      <c r="M171" s="596">
        <f ca="1">_xll.qlOptionletVTSVolatility($D$157,C171,J171,TRUE)*10000</f>
        <v>76.929312088756674</v>
      </c>
      <c r="N171" s="597">
        <f ca="1">_xll.qlOptionletVTSVolatility($D$159,C171,K171,TRUE)*10000</f>
        <v>74.078674034563392</v>
      </c>
      <c r="O171" s="634">
        <f ca="1">_xll.qlOptionletVTSVolatility($D$160,C171,K171,TRUE)*10000</f>
        <v>70.322767382892096</v>
      </c>
      <c r="P171" s="596">
        <f ca="1">_xll.qlOptionletVTSVolatility($D$87,C171,K171,TRUE)*10000</f>
        <v>74.078674034563392</v>
      </c>
      <c r="Q171" s="597">
        <f ca="1">_xll.qlSwaptionVTSVolatility($Y$37,C171,"1Y",L171)*10000</f>
        <v>70.097638076936335</v>
      </c>
      <c r="R171" s="584">
        <f t="shared" ca="1" si="11"/>
        <v>0</v>
      </c>
      <c r="S171" s="639">
        <f t="shared" ca="1" si="12"/>
        <v>0.22512930595576108</v>
      </c>
      <c r="T171" s="686">
        <f t="shared" ca="1" si="13"/>
        <v>0.83945702076920736</v>
      </c>
      <c r="U171" s="687">
        <f t="shared" ca="1" si="14"/>
        <v>0.70468808971871344</v>
      </c>
      <c r="V171" s="687">
        <f t="shared" ca="1" si="15"/>
        <v>0.59155536436681511</v>
      </c>
      <c r="W171" s="688">
        <f t="shared" ca="1" si="16"/>
        <v>0.49658530379140953</v>
      </c>
    </row>
    <row r="172" spans="2:23">
      <c r="B172" s="273" t="s">
        <v>48</v>
      </c>
      <c r="C172" s="621">
        <f ca="1">_xll.qlCalendarAdvance("Target",_xll.qlCalendarAdvance("Target",RefDate,B172,"Modified Following"),"-2D")</f>
        <v>49578</v>
      </c>
      <c r="D172" s="622">
        <f t="shared" ca="1" si="8"/>
        <v>20.005479452054793</v>
      </c>
      <c r="E172" s="629">
        <v>7.3025955548615493E-3</v>
      </c>
      <c r="F172" s="630">
        <f t="shared" ca="1" si="9"/>
        <v>7.3025955548615493E-3</v>
      </c>
      <c r="G172" s="631">
        <f t="shared" ca="1" si="17"/>
        <v>7.3025955548615493E-3</v>
      </c>
      <c r="H172" s="617">
        <v>0</v>
      </c>
      <c r="I172" s="618">
        <v>0.7</v>
      </c>
      <c r="J172" s="331">
        <f ca="1">_xll.qlIndexFixing("EUR-EURIBOR3M",C172)</f>
        <v>1.7842814539740022E-2</v>
      </c>
      <c r="K172" s="332">
        <f ca="1">_xll.qlIndexFixing("EUR-EURIBOR6M",C172)</f>
        <v>1.8004268032460174E-2</v>
      </c>
      <c r="L172" s="337">
        <f ca="1">_xll.qlIndexFixing("EUR-EURIBOR12M",C172)</f>
        <v>1.8210607252788492E-2</v>
      </c>
      <c r="M172" s="635">
        <f ca="1">_xll.qlOptionletVTSVolatility($D$157,C172,J172,TRUE)*10000</f>
        <v>73.025955548615485</v>
      </c>
      <c r="N172" s="636">
        <f ca="1">_xll.qlOptionletVTSVolatility($D$159,C172,K172,TRUE)*10000</f>
        <v>70.271544444489322</v>
      </c>
      <c r="O172" s="637">
        <f ca="1">_xll.qlOptionletVTSVolatility($D$160,C172,K172,TRUE)*10000</f>
        <v>66.561254190842689</v>
      </c>
      <c r="P172" s="635">
        <f ca="1">_xll.qlOptionletVTSVolatility($D$87,C172,K172,TRUE)*10000</f>
        <v>70.271544444489322</v>
      </c>
      <c r="Q172" s="636">
        <f ca="1">_xll.qlSwaptionVTSVolatility($Y$37,C172,"1Y",L172)*10000</f>
        <v>66.539002745360591</v>
      </c>
      <c r="R172" s="640">
        <f t="shared" ca="1" si="11"/>
        <v>0</v>
      </c>
      <c r="S172" s="641">
        <f ca="1">(O172-Q172)</f>
        <v>2.225144548209812E-2</v>
      </c>
      <c r="T172" s="689">
        <f t="shared" ca="1" si="13"/>
        <v>0.83945702076920736</v>
      </c>
      <c r="U172" s="690">
        <f t="shared" ca="1" si="14"/>
        <v>0.70468808971871344</v>
      </c>
      <c r="V172" s="690">
        <f t="shared" ca="1" si="15"/>
        <v>0.59155536436681511</v>
      </c>
      <c r="W172" s="691">
        <f t="shared" ca="1" si="16"/>
        <v>0.49658530379140953</v>
      </c>
    </row>
    <row r="174" spans="2:23">
      <c r="I174" s="561"/>
    </row>
    <row r="175" spans="2:23">
      <c r="B175" s="562" t="s">
        <v>12197</v>
      </c>
      <c r="I175" s="561"/>
    </row>
    <row r="176" spans="2:23">
      <c r="I176" s="561"/>
    </row>
    <row r="177" spans="2:16">
      <c r="B177" s="598" t="s">
        <v>12199</v>
      </c>
      <c r="C177" s="472"/>
      <c r="D177" s="510" t="str">
        <f t="array" aca="1" ref="D177" ca="1">_xll.qlStrippedOptionlet(,2,"Target","Modified Following","EUR-EURIBOR3M",B186:B244,E185:L185,E186:L244,"Act/365 (Fixed)","Normal")</f>
        <v>obj_00113#0037</v>
      </c>
      <c r="I177" s="561"/>
    </row>
    <row r="178" spans="2:16">
      <c r="B178" s="599" t="s">
        <v>12200</v>
      </c>
      <c r="C178" s="474"/>
      <c r="D178" s="610" t="str">
        <f ca="1">_xll.qlStrippedOptionletAdapter(,D177)</f>
        <v>obj_00117#0037</v>
      </c>
      <c r="I178" s="561"/>
    </row>
    <row r="179" spans="2:16">
      <c r="B179" s="600" t="s">
        <v>12214</v>
      </c>
      <c r="C179" s="476"/>
      <c r="D179" s="513" t="str">
        <f ca="1">_xll.qlTenorOptionletVTS(,D178,"EUR-EURIBOR3M","EUR-EURIBOR6M",D158)</f>
        <v>obj_00118#0037</v>
      </c>
      <c r="I179" s="561"/>
    </row>
    <row r="180" spans="2:16">
      <c r="D180" s="467"/>
      <c r="I180" s="561"/>
    </row>
    <row r="181" spans="2:16">
      <c r="D181" s="467"/>
      <c r="I181" s="561"/>
    </row>
    <row r="182" spans="2:16">
      <c r="I182" s="561"/>
    </row>
    <row r="183" spans="2:16">
      <c r="I183" s="561"/>
    </row>
    <row r="184" spans="2:16">
      <c r="B184" s="300" t="s">
        <v>12201</v>
      </c>
      <c r="C184" s="307"/>
      <c r="D184" s="545"/>
      <c r="E184" s="472" t="s">
        <v>12171</v>
      </c>
      <c r="F184" s="307"/>
      <c r="G184" s="307"/>
      <c r="H184" s="307"/>
      <c r="I184" s="307"/>
      <c r="J184" s="307"/>
      <c r="K184" s="307"/>
      <c r="L184" s="307"/>
      <c r="M184" s="545"/>
      <c r="N184" s="472"/>
      <c r="O184" s="307"/>
      <c r="P184" s="545"/>
    </row>
    <row r="185" spans="2:16">
      <c r="B185" s="273" t="s">
        <v>12157</v>
      </c>
      <c r="C185" s="276" t="s">
        <v>12198</v>
      </c>
      <c r="D185" s="274" t="s">
        <v>12148</v>
      </c>
      <c r="E185" s="568">
        <f ca="1">E90</f>
        <v>-5.0000000000000001E-3</v>
      </c>
      <c r="F185" s="569">
        <f ca="1">H90</f>
        <v>0</v>
      </c>
      <c r="G185" s="569">
        <f t="shared" ref="G185:M185" ca="1" si="18">K90</f>
        <v>5.0000000000000001E-3</v>
      </c>
      <c r="H185" s="569">
        <f t="shared" ca="1" si="18"/>
        <v>0.01</v>
      </c>
      <c r="I185" s="569">
        <f t="shared" ca="1" si="18"/>
        <v>1.4999999999999999E-2</v>
      </c>
      <c r="J185" s="569">
        <f t="shared" ca="1" si="18"/>
        <v>0.02</v>
      </c>
      <c r="K185" s="569">
        <f t="shared" ca="1" si="18"/>
        <v>0.03</v>
      </c>
      <c r="L185" s="569">
        <f t="shared" ca="1" si="18"/>
        <v>0.05</v>
      </c>
      <c r="M185" s="570" t="e">
        <f t="shared" ca="1" si="18"/>
        <v>#N/A</v>
      </c>
      <c r="N185" s="692" t="s">
        <v>12202</v>
      </c>
      <c r="O185" s="321" t="s">
        <v>12203</v>
      </c>
      <c r="P185" s="551"/>
    </row>
    <row r="186" spans="2:16">
      <c r="B186" s="563">
        <f t="array" aca="1" ref="B186:B246" ca="1">B91:B151</f>
        <v>42459</v>
      </c>
      <c r="C186" s="307">
        <v>0</v>
      </c>
      <c r="D186" s="579">
        <f t="shared" ref="D186:D217" ca="1" si="19">(B186-RefDate)/365</f>
        <v>0.50136986301369868</v>
      </c>
      <c r="E186" s="571">
        <v>2.6779217834362336E-3</v>
      </c>
      <c r="F186" s="572">
        <v>2.3507840443554857E-3</v>
      </c>
      <c r="G186" s="572">
        <v>4.6843741681868584E-3</v>
      </c>
      <c r="H186" s="572">
        <v>7.0706724359345758E-3</v>
      </c>
      <c r="I186" s="572">
        <v>9.3378947655400422E-3</v>
      </c>
      <c r="J186" s="572">
        <v>1.1468655301376106E-2</v>
      </c>
      <c r="K186" s="572">
        <v>1.5591428355991081E-2</v>
      </c>
      <c r="L186" s="572">
        <v>2.3372172035625045E-2</v>
      </c>
      <c r="M186" s="545"/>
      <c r="N186" s="670" t="b">
        <v>0</v>
      </c>
      <c r="O186" s="693" t="str">
        <f ca="1">IF(N186,CalibrateLM(E186:L186,E250:P250,E91:P91,O$185,P186),"[DISABLED]")</f>
        <v>[DISABLED]</v>
      </c>
      <c r="P186" s="671">
        <v>3</v>
      </c>
    </row>
    <row r="187" spans="2:16">
      <c r="B187" s="564">
        <f ca="1"/>
        <v>42642</v>
      </c>
      <c r="C187" s="546">
        <v>1</v>
      </c>
      <c r="D187" s="580">
        <f t="shared" ca="1" si="19"/>
        <v>1.0027397260273974</v>
      </c>
      <c r="E187" s="573">
        <v>3.0100939440041424E-3</v>
      </c>
      <c r="F187" s="574">
        <v>2.6280649172070029E-3</v>
      </c>
      <c r="G187" s="574">
        <v>4.5611803829310313E-3</v>
      </c>
      <c r="H187" s="574">
        <v>6.7312677968091187E-3</v>
      </c>
      <c r="I187" s="574">
        <v>8.6785719707849554E-3</v>
      </c>
      <c r="J187" s="574">
        <v>1.0570881374298286E-2</v>
      </c>
      <c r="K187" s="574">
        <v>1.414955163754863E-2</v>
      </c>
      <c r="L187" s="574">
        <v>2.1000637533127246E-2</v>
      </c>
      <c r="M187" s="565"/>
      <c r="N187" s="694" t="b">
        <v>0</v>
      </c>
      <c r="O187" s="695" t="str">
        <f ca="1">IF(N187,CalibrateLM(E187:L187,E251:P251,E92:P92,O$185,P187),"[DISABLED]")</f>
        <v>[DISABLED]</v>
      </c>
      <c r="P187" s="649">
        <v>3</v>
      </c>
    </row>
    <row r="188" spans="2:16">
      <c r="B188" s="564">
        <f ca="1"/>
        <v>42824</v>
      </c>
      <c r="C188" s="546">
        <v>2</v>
      </c>
      <c r="D188" s="580">
        <f t="shared" ca="1" si="19"/>
        <v>1.5013698630136987</v>
      </c>
      <c r="E188" s="573">
        <v>3.3482229639836669E-3</v>
      </c>
      <c r="F188" s="574">
        <v>3.0539451281561022E-3</v>
      </c>
      <c r="G188" s="574">
        <v>4.034917255000446E-3</v>
      </c>
      <c r="H188" s="574">
        <v>5.5746402231091072E-3</v>
      </c>
      <c r="I188" s="574">
        <v>6.8150654685449974E-3</v>
      </c>
      <c r="J188" s="574">
        <v>8.0463197558180329E-3</v>
      </c>
      <c r="K188" s="574">
        <v>1.0270041500301582E-2</v>
      </c>
      <c r="L188" s="574">
        <v>1.39515965881939E-2</v>
      </c>
      <c r="M188" s="565"/>
      <c r="N188" s="694" t="b">
        <v>0</v>
      </c>
      <c r="O188" s="695" t="str">
        <f ca="1">IF(N188,CalibrateLM(E188:L188,E252:P252,E93:P93,O$185,P188),"[DISABLED]")</f>
        <v>[DISABLED]</v>
      </c>
      <c r="P188" s="649">
        <v>3</v>
      </c>
    </row>
    <row r="189" spans="2:16">
      <c r="B189" s="564">
        <f ca="1"/>
        <v>43006</v>
      </c>
      <c r="C189" s="546">
        <v>3</v>
      </c>
      <c r="D189" s="580">
        <f t="shared" ca="1" si="19"/>
        <v>2</v>
      </c>
      <c r="E189" s="573">
        <v>4.1737147825621872E-3</v>
      </c>
      <c r="F189" s="574">
        <v>3.7270388590011903E-3</v>
      </c>
      <c r="G189" s="574">
        <v>4.1802634328753346E-3</v>
      </c>
      <c r="H189" s="574">
        <v>5.7260826677101757E-3</v>
      </c>
      <c r="I189" s="574">
        <v>6.905876390113341E-3</v>
      </c>
      <c r="J189" s="574">
        <v>8.2635141115917563E-3</v>
      </c>
      <c r="K189" s="574">
        <v>1.0555395080126078E-2</v>
      </c>
      <c r="L189" s="574">
        <v>1.497652349495191E-2</v>
      </c>
      <c r="M189" s="565"/>
      <c r="N189" s="694" t="b">
        <v>0</v>
      </c>
      <c r="O189" s="695" t="str">
        <f ca="1">IF(N189,CalibrateLM(E189:L189,E253:P253,E94:P94,O$185,P189),"[DISABLED]")</f>
        <v>[DISABLED]</v>
      </c>
      <c r="P189" s="649">
        <v>3</v>
      </c>
    </row>
    <row r="190" spans="2:16">
      <c r="B190" s="564">
        <f ca="1"/>
        <v>43187</v>
      </c>
      <c r="C190" s="546">
        <v>4</v>
      </c>
      <c r="D190" s="580">
        <f t="shared" ca="1" si="19"/>
        <v>2.495890410958904</v>
      </c>
      <c r="E190" s="573">
        <v>5.1941739858255244E-3</v>
      </c>
      <c r="F190" s="574">
        <v>4.5273131763676495E-3</v>
      </c>
      <c r="G190" s="574">
        <v>5.0148718792111212E-3</v>
      </c>
      <c r="H190" s="574">
        <v>6.7011682408516697E-3</v>
      </c>
      <c r="I190" s="574">
        <v>8.054386695278944E-3</v>
      </c>
      <c r="J190" s="574">
        <v>9.5368717036605072E-3</v>
      </c>
      <c r="K190" s="574">
        <v>1.2162371141029268E-2</v>
      </c>
      <c r="L190" s="574">
        <v>1.7127160767769239E-2</v>
      </c>
      <c r="M190" s="565"/>
      <c r="N190" s="694" t="b">
        <v>0</v>
      </c>
      <c r="O190" s="695" t="str">
        <f ca="1">IF(N190,CalibrateLM(E190:L190,E254:P254,E95:P95,O$185,P190),"[DISABLED]")</f>
        <v>[DISABLED]</v>
      </c>
      <c r="P190" s="649">
        <v>3</v>
      </c>
    </row>
    <row r="191" spans="2:16">
      <c r="B191" s="564">
        <f ca="1"/>
        <v>43370</v>
      </c>
      <c r="C191" s="546">
        <v>5</v>
      </c>
      <c r="D191" s="580">
        <f t="shared" ca="1" si="19"/>
        <v>2.9972602739726026</v>
      </c>
      <c r="E191" s="573">
        <v>5.8701428467462695E-3</v>
      </c>
      <c r="F191" s="574">
        <v>5.3345261065766113E-3</v>
      </c>
      <c r="G191" s="574">
        <v>5.5997754113053548E-3</v>
      </c>
      <c r="H191" s="574">
        <v>6.6339871408437629E-3</v>
      </c>
      <c r="I191" s="574">
        <v>7.7733168474748721E-3</v>
      </c>
      <c r="J191" s="574">
        <v>9.0365805691125893E-3</v>
      </c>
      <c r="K191" s="574">
        <v>1.1474390759700796E-2</v>
      </c>
      <c r="L191" s="574">
        <v>1.6277548652588417E-2</v>
      </c>
      <c r="M191" s="565"/>
      <c r="N191" s="694" t="b">
        <v>0</v>
      </c>
      <c r="O191" s="695" t="str">
        <f ca="1">IF(N191,CalibrateLM(E191:L191,E255:P255,E96:P96,O$185,P191),"[DISABLED]")</f>
        <v>[DISABLED]</v>
      </c>
      <c r="P191" s="649">
        <v>3</v>
      </c>
    </row>
    <row r="192" spans="2:16">
      <c r="B192" s="564">
        <f ca="1"/>
        <v>43552</v>
      </c>
      <c r="C192" s="546">
        <v>6</v>
      </c>
      <c r="D192" s="580">
        <f t="shared" ca="1" si="19"/>
        <v>3.495890410958904</v>
      </c>
      <c r="E192" s="573">
        <v>6.2408775128764216E-3</v>
      </c>
      <c r="F192" s="574">
        <v>5.9134354202322022E-3</v>
      </c>
      <c r="G192" s="574">
        <v>5.5213682743953576E-3</v>
      </c>
      <c r="H192" s="574">
        <v>6.4248627079417451E-3</v>
      </c>
      <c r="I192" s="574">
        <v>6.5966987022272067E-3</v>
      </c>
      <c r="J192" s="574">
        <v>7.8607134725630391E-3</v>
      </c>
      <c r="K192" s="574">
        <v>8.9592144112583972E-3</v>
      </c>
      <c r="L192" s="574">
        <v>1.2461100778148869E-2</v>
      </c>
      <c r="M192" s="565"/>
      <c r="N192" s="694" t="b">
        <v>0</v>
      </c>
      <c r="O192" s="695" t="str">
        <f ca="1">IF(N192,CalibrateLM(E192:L192,E256:P256,E97:P97,O$185,P192),"[DISABLED]")</f>
        <v>[DISABLED]</v>
      </c>
      <c r="P192" s="649">
        <v>2</v>
      </c>
    </row>
    <row r="193" spans="2:16">
      <c r="B193" s="564">
        <f ca="1"/>
        <v>43735</v>
      </c>
      <c r="C193" s="546">
        <v>7</v>
      </c>
      <c r="D193" s="580">
        <f t="shared" ca="1" si="19"/>
        <v>3.9972602739726026</v>
      </c>
      <c r="E193" s="573">
        <v>6.7889959337590258E-3</v>
      </c>
      <c r="F193" s="574">
        <v>6.5182905451368093E-3</v>
      </c>
      <c r="G193" s="574">
        <v>6.1475128064124003E-3</v>
      </c>
      <c r="H193" s="574">
        <v>6.6992730189468211E-3</v>
      </c>
      <c r="I193" s="574">
        <v>6.8235127020427706E-3</v>
      </c>
      <c r="J193" s="574">
        <v>7.7304627019464623E-3</v>
      </c>
      <c r="K193" s="574">
        <v>8.7363047404095916E-3</v>
      </c>
      <c r="L193" s="574">
        <v>1.1801091626464888E-2</v>
      </c>
      <c r="M193" s="565"/>
      <c r="N193" s="694" t="b">
        <v>0</v>
      </c>
      <c r="O193" s="695" t="str">
        <f ca="1">IF(N193,CalibrateLM(E193:L193,E257:P257,E98:P98,O$185,P193),"[DISABLED]")</f>
        <v>[DISABLED]</v>
      </c>
      <c r="P193" s="649">
        <v>3</v>
      </c>
    </row>
    <row r="194" spans="2:16">
      <c r="B194" s="564">
        <f ca="1"/>
        <v>43920</v>
      </c>
      <c r="C194" s="546">
        <v>8</v>
      </c>
      <c r="D194" s="580">
        <f t="shared" ca="1" si="19"/>
        <v>4.5041095890410956</v>
      </c>
      <c r="E194" s="573">
        <v>7.1929191752055704E-3</v>
      </c>
      <c r="F194" s="574">
        <v>6.9347050067504381E-3</v>
      </c>
      <c r="G194" s="574">
        <v>6.9190963519955512E-3</v>
      </c>
      <c r="H194" s="574">
        <v>7.0392453334272454E-3</v>
      </c>
      <c r="I194" s="574">
        <v>7.473682345547455E-3</v>
      </c>
      <c r="J194" s="574">
        <v>7.9383716349386482E-3</v>
      </c>
      <c r="K194" s="574">
        <v>9.2632110248865793E-3</v>
      </c>
      <c r="L194" s="574">
        <v>1.2021585793640873E-2</v>
      </c>
      <c r="M194" s="565"/>
      <c r="N194" s="694" t="b">
        <v>0</v>
      </c>
      <c r="O194" s="695" t="str">
        <f ca="1">IF(N194,CalibrateLM(E194:L194,E258:P258,E99:P99,O$185,P194),"[DISABLED]")</f>
        <v>[DISABLED]</v>
      </c>
      <c r="P194" s="649">
        <v>3</v>
      </c>
    </row>
    <row r="195" spans="2:16">
      <c r="B195" s="564">
        <f ca="1"/>
        <v>44103</v>
      </c>
      <c r="C195" s="546">
        <v>9</v>
      </c>
      <c r="D195" s="580">
        <f t="shared" ca="1" si="19"/>
        <v>5.0054794520547947</v>
      </c>
      <c r="E195" s="573">
        <v>7.4585965378872222E-3</v>
      </c>
      <c r="F195" s="574">
        <v>7.2075224324706305E-3</v>
      </c>
      <c r="G195" s="574">
        <v>7.2639953755824728E-3</v>
      </c>
      <c r="H195" s="574">
        <v>7.3087274319310405E-3</v>
      </c>
      <c r="I195" s="574">
        <v>7.8135857666257382E-3</v>
      </c>
      <c r="J195" s="574">
        <v>8.2748577744851844E-3</v>
      </c>
      <c r="K195" s="574">
        <v>9.7439878030598902E-3</v>
      </c>
      <c r="L195" s="574">
        <v>1.2555170537067404E-2</v>
      </c>
      <c r="M195" s="565"/>
      <c r="N195" s="694" t="b">
        <v>0</v>
      </c>
      <c r="O195" s="695" t="str">
        <f ca="1">IF(N195,CalibrateLM(E195:L195,E259:P259,E100:P100,O$185,P195),"[DISABLED]")</f>
        <v>[DISABLED]</v>
      </c>
      <c r="P195" s="649">
        <v>4</v>
      </c>
    </row>
    <row r="196" spans="2:16">
      <c r="B196" s="564">
        <f ca="1"/>
        <v>44285</v>
      </c>
      <c r="C196" s="546">
        <v>10</v>
      </c>
      <c r="D196" s="580">
        <f t="shared" ca="1" si="19"/>
        <v>5.5041095890410956</v>
      </c>
      <c r="E196" s="573">
        <v>7.6067994099200589E-3</v>
      </c>
      <c r="F196" s="574">
        <v>7.3770669341202176E-3</v>
      </c>
      <c r="G196" s="574">
        <v>7.33411892542064E-3</v>
      </c>
      <c r="H196" s="574">
        <v>7.5158543753503435E-3</v>
      </c>
      <c r="I196" s="574">
        <v>7.9219659374364024E-3</v>
      </c>
      <c r="J196" s="574">
        <v>8.5347895108791455E-3</v>
      </c>
      <c r="K196" s="574">
        <v>9.9879765614139925E-3</v>
      </c>
      <c r="L196" s="574">
        <v>1.2966326284210385E-2</v>
      </c>
      <c r="M196" s="565"/>
      <c r="N196" s="694" t="b">
        <v>0</v>
      </c>
      <c r="O196" s="695" t="str">
        <f ca="1">IF(N196,CalibrateLM(E196:L196,E260:P260,E101:P101,O$185,P196),"[DISABLED]")</f>
        <v>[DISABLED]</v>
      </c>
      <c r="P196" s="649">
        <v>4</v>
      </c>
    </row>
    <row r="197" spans="2:16">
      <c r="B197" s="564">
        <f ca="1"/>
        <v>44468</v>
      </c>
      <c r="C197" s="546">
        <v>11</v>
      </c>
      <c r="D197" s="580">
        <f t="shared" ca="1" si="19"/>
        <v>6.0054794520547947</v>
      </c>
      <c r="E197" s="573">
        <v>7.7614962358015212E-3</v>
      </c>
      <c r="F197" s="574">
        <v>7.5968422739688783E-3</v>
      </c>
      <c r="G197" s="574">
        <v>7.5121161155225344E-3</v>
      </c>
      <c r="H197" s="574">
        <v>7.6602307308548416E-3</v>
      </c>
      <c r="I197" s="574">
        <v>7.9781300202574779E-3</v>
      </c>
      <c r="J197" s="574">
        <v>8.5246212881878412E-3</v>
      </c>
      <c r="K197" s="574">
        <v>9.8165521205687088E-3</v>
      </c>
      <c r="L197" s="574">
        <v>1.2680662979365077E-2</v>
      </c>
      <c r="M197" s="565"/>
      <c r="N197" s="694" t="b">
        <v>0</v>
      </c>
      <c r="O197" s="695" t="str">
        <f ca="1">IF(N197,CalibrateLM(E197:L197,E261:P261,E102:P102,O$185,P197),"[DISABLED]")</f>
        <v>[DISABLED]</v>
      </c>
      <c r="P197" s="649">
        <v>4</v>
      </c>
    </row>
    <row r="198" spans="2:16">
      <c r="B198" s="564">
        <f ca="1"/>
        <v>44650</v>
      </c>
      <c r="C198" s="546">
        <v>12</v>
      </c>
      <c r="D198" s="580">
        <f t="shared" ca="1" si="19"/>
        <v>6.5041095890410956</v>
      </c>
      <c r="E198" s="573">
        <v>7.789174890331662E-3</v>
      </c>
      <c r="F198" s="574">
        <v>7.6762216630724784E-3</v>
      </c>
      <c r="G198" s="574">
        <v>7.6048651678829226E-3</v>
      </c>
      <c r="H198" s="574">
        <v>7.6871517571550658E-3</v>
      </c>
      <c r="I198" s="574">
        <v>7.9627021794591198E-3</v>
      </c>
      <c r="J198" s="574">
        <v>8.374175449056491E-3</v>
      </c>
      <c r="K198" s="574">
        <v>9.4758205448974946E-3</v>
      </c>
      <c r="L198" s="574">
        <v>1.2074700441468746E-2</v>
      </c>
      <c r="M198" s="565"/>
      <c r="N198" s="694" t="b">
        <v>0</v>
      </c>
      <c r="O198" s="695" t="str">
        <f ca="1">IF(N198,CalibrateLM(E198:L198,E262:P262,E103:P103,O$185,P198),"[DISABLED]")</f>
        <v>[DISABLED]</v>
      </c>
      <c r="P198" s="649">
        <v>4</v>
      </c>
    </row>
    <row r="199" spans="2:16">
      <c r="B199" s="564">
        <f ca="1"/>
        <v>44833</v>
      </c>
      <c r="C199" s="546">
        <v>13</v>
      </c>
      <c r="D199" s="580">
        <f t="shared" ca="1" si="19"/>
        <v>7.0054794520547947</v>
      </c>
      <c r="E199" s="573">
        <v>7.7115311643909659E-3</v>
      </c>
      <c r="F199" s="574">
        <v>7.6088261870659053E-3</v>
      </c>
      <c r="G199" s="574">
        <v>7.5728164287257975E-3</v>
      </c>
      <c r="H199" s="574">
        <v>7.6841072212998646E-3</v>
      </c>
      <c r="I199" s="574">
        <v>7.9719316839046307E-3</v>
      </c>
      <c r="J199" s="574">
        <v>8.2831181263921718E-3</v>
      </c>
      <c r="K199" s="574">
        <v>9.2688278292120466E-3</v>
      </c>
      <c r="L199" s="574">
        <v>1.1574082799046965E-2</v>
      </c>
      <c r="M199" s="565"/>
      <c r="N199" s="694" t="b">
        <v>0</v>
      </c>
      <c r="O199" s="695" t="str">
        <f ca="1">IF(N199,CalibrateLM(E199:L199,E263:P263,E104:P104,O$185,P199),"[DISABLED]")</f>
        <v>[DISABLED]</v>
      </c>
      <c r="P199" s="649">
        <v>1</v>
      </c>
    </row>
    <row r="200" spans="2:16">
      <c r="B200" s="564">
        <f ca="1"/>
        <v>45015</v>
      </c>
      <c r="C200" s="546">
        <v>14</v>
      </c>
      <c r="D200" s="580">
        <f t="shared" ca="1" si="19"/>
        <v>7.5041095890410956</v>
      </c>
      <c r="E200" s="573">
        <v>7.6030429918453671E-3</v>
      </c>
      <c r="F200" s="574">
        <v>7.5289144244167416E-3</v>
      </c>
      <c r="G200" s="574">
        <v>7.5380125005454707E-3</v>
      </c>
      <c r="H200" s="574">
        <v>7.6719626207142214E-3</v>
      </c>
      <c r="I200" s="574">
        <v>7.9413251743958649E-3</v>
      </c>
      <c r="J200" s="574">
        <v>8.2044574720142455E-3</v>
      </c>
      <c r="K200" s="574">
        <v>9.0739365403862109E-3</v>
      </c>
      <c r="L200" s="574">
        <v>1.1101732660299653E-2</v>
      </c>
      <c r="M200" s="565"/>
      <c r="N200" s="694" t="b">
        <v>0</v>
      </c>
      <c r="O200" s="695" t="str">
        <f ca="1">IF(N200,CalibrateLM(E200:L200,E264:P264,E105:P105,O$185,P200),"[DISABLED]")</f>
        <v>[DISABLED]</v>
      </c>
      <c r="P200" s="649">
        <v>1</v>
      </c>
    </row>
    <row r="201" spans="2:16">
      <c r="B201" s="564">
        <f ca="1"/>
        <v>45197</v>
      </c>
      <c r="C201" s="546">
        <v>15</v>
      </c>
      <c r="D201" s="580">
        <f t="shared" ca="1" si="19"/>
        <v>8.0027397260273965</v>
      </c>
      <c r="E201" s="573">
        <v>7.6042576035416434E-3</v>
      </c>
      <c r="F201" s="574">
        <v>7.5995210151348054E-3</v>
      </c>
      <c r="G201" s="574">
        <v>7.6396575252058157E-3</v>
      </c>
      <c r="H201" s="574">
        <v>7.7666434904568784E-3</v>
      </c>
      <c r="I201" s="574">
        <v>7.907102611022742E-3</v>
      </c>
      <c r="J201" s="574">
        <v>8.2389599945945063E-3</v>
      </c>
      <c r="K201" s="574">
        <v>8.9333634993471467E-3</v>
      </c>
      <c r="L201" s="574">
        <v>1.0767745566340572E-2</v>
      </c>
      <c r="M201" s="565"/>
      <c r="N201" s="694" t="b">
        <v>0</v>
      </c>
      <c r="O201" s="695" t="str">
        <f ca="1">IF(N201,CalibrateLM(E201:L201,E265:P265,E106:P106,O$185,P201),"[DISABLED]")</f>
        <v>[DISABLED]</v>
      </c>
      <c r="P201" s="649">
        <v>1</v>
      </c>
    </row>
    <row r="202" spans="2:16">
      <c r="B202" s="564">
        <f ca="1"/>
        <v>45378</v>
      </c>
      <c r="C202" s="546">
        <v>16</v>
      </c>
      <c r="D202" s="580">
        <f t="shared" ca="1" si="19"/>
        <v>8.4986301369863018</v>
      </c>
      <c r="E202" s="573">
        <v>7.5962564221351151E-3</v>
      </c>
      <c r="F202" s="574">
        <v>7.6389765019645069E-3</v>
      </c>
      <c r="G202" s="574">
        <v>7.6872870654927849E-3</v>
      </c>
      <c r="H202" s="574">
        <v>7.8392717360041206E-3</v>
      </c>
      <c r="I202" s="574">
        <v>7.888879022357834E-3</v>
      </c>
      <c r="J202" s="574">
        <v>8.2377428287365526E-3</v>
      </c>
      <c r="K202" s="574">
        <v>8.8021190825949662E-3</v>
      </c>
      <c r="L202" s="574">
        <v>1.0428429958769414E-2</v>
      </c>
      <c r="M202" s="565"/>
      <c r="N202" s="694" t="b">
        <v>0</v>
      </c>
      <c r="O202" s="695" t="str">
        <f ca="1">IF(N202,CalibrateLM(E202:L202,E266:P266,E107:P107,O$185,P202),"[DISABLED]")</f>
        <v>[DISABLED]</v>
      </c>
      <c r="P202" s="649">
        <v>1</v>
      </c>
    </row>
    <row r="203" spans="2:16">
      <c r="B203" s="564">
        <f ca="1"/>
        <v>45562</v>
      </c>
      <c r="C203" s="546">
        <v>17</v>
      </c>
      <c r="D203" s="580">
        <f t="shared" ca="1" si="19"/>
        <v>9.0027397260273965</v>
      </c>
      <c r="E203" s="573">
        <v>7.581422275622242E-3</v>
      </c>
      <c r="F203" s="574">
        <v>7.6220164828720328E-3</v>
      </c>
      <c r="G203" s="574">
        <v>7.6823777467817152E-3</v>
      </c>
      <c r="H203" s="574">
        <v>7.8662707416164504E-3</v>
      </c>
      <c r="I203" s="574">
        <v>7.9710401591708748E-3</v>
      </c>
      <c r="J203" s="574">
        <v>8.1967563320068468E-3</v>
      </c>
      <c r="K203" s="574">
        <v>8.7300973122617729E-3</v>
      </c>
      <c r="L203" s="574">
        <v>1.0108951729773139E-2</v>
      </c>
      <c r="M203" s="565"/>
      <c r="N203" s="694" t="b">
        <v>0</v>
      </c>
      <c r="O203" s="695" t="str">
        <f ca="1">IF(N203,CalibrateLM(E203:L203,E267:P267,E108:P108,O$185,P203),"[DISABLED]")</f>
        <v>[DISABLED]</v>
      </c>
      <c r="P203" s="649">
        <v>1</v>
      </c>
    </row>
    <row r="204" spans="2:16">
      <c r="B204" s="564">
        <f ca="1"/>
        <v>45744</v>
      </c>
      <c r="C204" s="546">
        <v>18</v>
      </c>
      <c r="D204" s="580">
        <f t="shared" ca="1" si="19"/>
        <v>9.5013698630136982</v>
      </c>
      <c r="E204" s="573">
        <v>7.5593869907213526E-3</v>
      </c>
      <c r="F204" s="574">
        <v>7.5893134264763762E-3</v>
      </c>
      <c r="G204" s="574">
        <v>7.6685979957172648E-3</v>
      </c>
      <c r="H204" s="574">
        <v>7.8316590493163404E-3</v>
      </c>
      <c r="I204" s="574">
        <v>8.0065446760586179E-3</v>
      </c>
      <c r="J204" s="574">
        <v>8.1193418135653284E-3</v>
      </c>
      <c r="K204" s="574">
        <v>8.644146744446829E-3</v>
      </c>
      <c r="L204" s="574">
        <v>9.8391297410868935E-3</v>
      </c>
      <c r="M204" s="565"/>
      <c r="N204" s="694" t="b">
        <v>0</v>
      </c>
      <c r="O204" s="695" t="str">
        <f ca="1">IF(N204,CalibrateLM(E204:L204,E268:P268,E109:P109,O$185,P204),"[DISABLED]")</f>
        <v>[DISABLED]</v>
      </c>
      <c r="P204" s="649">
        <v>1</v>
      </c>
    </row>
    <row r="205" spans="2:16">
      <c r="B205" s="564">
        <f ca="1"/>
        <v>45929</v>
      </c>
      <c r="C205" s="546">
        <v>19</v>
      </c>
      <c r="D205" s="580">
        <f t="shared" ca="1" si="19"/>
        <v>10.008219178082191</v>
      </c>
      <c r="E205" s="573">
        <v>7.6196052377341134E-3</v>
      </c>
      <c r="F205" s="574">
        <v>7.6390593978832144E-3</v>
      </c>
      <c r="G205" s="574">
        <v>7.7198253703682704E-3</v>
      </c>
      <c r="H205" s="574">
        <v>7.8233725018968005E-3</v>
      </c>
      <c r="I205" s="574">
        <v>8.0081303607658465E-3</v>
      </c>
      <c r="J205" s="574">
        <v>8.1133836157809055E-3</v>
      </c>
      <c r="K205" s="574">
        <v>8.6163740981574297E-3</v>
      </c>
      <c r="L205" s="574">
        <v>9.7854360749300932E-3</v>
      </c>
      <c r="M205" s="565"/>
      <c r="N205" s="694" t="b">
        <v>0</v>
      </c>
      <c r="O205" s="695" t="str">
        <f ca="1">IF(N205,CalibrateLM(E205:L205,E269:P269,E110:P110,O$185,P205),"[DISABLED]")</f>
        <v>[DISABLED]</v>
      </c>
      <c r="P205" s="649">
        <v>1</v>
      </c>
    </row>
    <row r="206" spans="2:16">
      <c r="B206" s="564">
        <f ca="1"/>
        <v>46111</v>
      </c>
      <c r="C206" s="546">
        <v>20</v>
      </c>
      <c r="D206" s="580">
        <f t="shared" ca="1" si="19"/>
        <v>10.506849315068493</v>
      </c>
      <c r="E206" s="573">
        <v>7.6364165084256861E-3</v>
      </c>
      <c r="F206" s="574">
        <v>7.643579160121065E-3</v>
      </c>
      <c r="G206" s="574">
        <v>7.7215746099903405E-3</v>
      </c>
      <c r="H206" s="574">
        <v>7.772794804041876E-3</v>
      </c>
      <c r="I206" s="574">
        <v>7.9476159919013231E-3</v>
      </c>
      <c r="J206" s="574">
        <v>8.071559845071961E-3</v>
      </c>
      <c r="K206" s="574">
        <v>8.5529672887024889E-3</v>
      </c>
      <c r="L206" s="574">
        <v>9.7206726170218586E-3</v>
      </c>
      <c r="M206" s="565"/>
      <c r="N206" s="694" t="b">
        <v>0</v>
      </c>
      <c r="O206" s="695" t="str">
        <f ca="1">IF(N206,CalibrateLM(E206:L206,E270:P270,E111:P111,O$185,P206),"[DISABLED]")</f>
        <v>[DISABLED]</v>
      </c>
      <c r="P206" s="649">
        <v>1</v>
      </c>
    </row>
    <row r="207" spans="2:16">
      <c r="B207" s="564">
        <f ca="1"/>
        <v>46294</v>
      </c>
      <c r="C207" s="546">
        <v>21</v>
      </c>
      <c r="D207" s="580">
        <f t="shared" ca="1" si="19"/>
        <v>11.008219178082191</v>
      </c>
      <c r="E207" s="573">
        <v>7.6723237538046767E-3</v>
      </c>
      <c r="F207" s="574">
        <v>7.6703922955008745E-3</v>
      </c>
      <c r="G207" s="574">
        <v>7.7435311628989414E-3</v>
      </c>
      <c r="H207" s="574">
        <v>7.7673954995089948E-3</v>
      </c>
      <c r="I207" s="574">
        <v>7.9299526205497146E-3</v>
      </c>
      <c r="J207" s="574">
        <v>8.0740671493602072E-3</v>
      </c>
      <c r="K207" s="574">
        <v>8.5402863705205199E-3</v>
      </c>
      <c r="L207" s="574">
        <v>9.7124557539890397E-3</v>
      </c>
      <c r="M207" s="565"/>
      <c r="N207" s="694" t="b">
        <v>0</v>
      </c>
      <c r="O207" s="695" t="str">
        <f ca="1">IF(N207,CalibrateLM(E207:L207,E271:P271,E112:P112,O$185,P207),"[DISABLED]")</f>
        <v>[DISABLED]</v>
      </c>
      <c r="P207" s="649">
        <v>1</v>
      </c>
    </row>
    <row r="208" spans="2:16">
      <c r="B208" s="564">
        <f ca="1"/>
        <v>46476</v>
      </c>
      <c r="C208" s="546">
        <v>22</v>
      </c>
      <c r="D208" s="580">
        <f t="shared" ca="1" si="19"/>
        <v>11.506849315068493</v>
      </c>
      <c r="E208" s="573">
        <v>7.6326926319283672E-3</v>
      </c>
      <c r="F208" s="574">
        <v>7.6298163097325003E-3</v>
      </c>
      <c r="G208" s="574">
        <v>7.6908199234002163E-3</v>
      </c>
      <c r="H208" s="574">
        <v>7.7118788640622689E-3</v>
      </c>
      <c r="I208" s="574">
        <v>7.8572620977624841E-3</v>
      </c>
      <c r="J208" s="574">
        <v>8.0171481912930404E-3</v>
      </c>
      <c r="K208" s="574">
        <v>8.4640154481315944E-3</v>
      </c>
      <c r="L208" s="574">
        <v>9.6341385763039564E-3</v>
      </c>
      <c r="M208" s="565"/>
      <c r="N208" s="694" t="b">
        <v>0</v>
      </c>
      <c r="O208" s="695" t="str">
        <f ca="1">IF(N208,CalibrateLM(E208:L208,E272:P272,E113:P113,O$185,P208),"[DISABLED]")</f>
        <v>[DISABLED]</v>
      </c>
      <c r="P208" s="649">
        <v>1</v>
      </c>
    </row>
    <row r="209" spans="2:16">
      <c r="B209" s="564">
        <f ca="1"/>
        <v>46659</v>
      </c>
      <c r="C209" s="546">
        <v>23</v>
      </c>
      <c r="D209" s="580">
        <f t="shared" ca="1" si="19"/>
        <v>12.008219178082191</v>
      </c>
      <c r="E209" s="573">
        <v>7.6101678721933646E-3</v>
      </c>
      <c r="F209" s="574">
        <v>7.6160579976425136E-3</v>
      </c>
      <c r="G209" s="574">
        <v>7.659516849639625E-3</v>
      </c>
      <c r="H209" s="574">
        <v>7.7043538382045671E-3</v>
      </c>
      <c r="I209" s="574">
        <v>7.8259733258972328E-3</v>
      </c>
      <c r="J209" s="574">
        <v>7.9971098987563181E-3</v>
      </c>
      <c r="K209" s="574">
        <v>8.4176426596157764E-3</v>
      </c>
      <c r="L209" s="574">
        <v>9.5882773905395739E-3</v>
      </c>
      <c r="M209" s="565"/>
      <c r="N209" s="694" t="b">
        <v>0</v>
      </c>
      <c r="O209" s="695" t="str">
        <f ca="1">IF(N209,CalibrateLM(E209:L209,E273:P273,E114:P114,O$185,P209),"[DISABLED]")</f>
        <v>[DISABLED]</v>
      </c>
      <c r="P209" s="649">
        <v>1</v>
      </c>
    </row>
    <row r="210" spans="2:16">
      <c r="B210" s="564">
        <f ca="1"/>
        <v>46842</v>
      </c>
      <c r="C210" s="546">
        <v>24</v>
      </c>
      <c r="D210" s="580">
        <f t="shared" ca="1" si="19"/>
        <v>12.509589041095891</v>
      </c>
      <c r="E210" s="573">
        <v>7.545740743154959E-3</v>
      </c>
      <c r="F210" s="574">
        <v>7.5596093400229127E-3</v>
      </c>
      <c r="G210" s="574">
        <v>7.5878272544502526E-3</v>
      </c>
      <c r="H210" s="574">
        <v>7.6583715316492036E-3</v>
      </c>
      <c r="I210" s="574">
        <v>7.7567690206299788E-3</v>
      </c>
      <c r="J210" s="574">
        <v>7.9351100081585576E-3</v>
      </c>
      <c r="K210" s="574">
        <v>8.3292052925026845E-3</v>
      </c>
      <c r="L210" s="574">
        <v>9.4960305701317672E-3</v>
      </c>
      <c r="M210" s="565"/>
      <c r="N210" s="694" t="b">
        <v>0</v>
      </c>
      <c r="O210" s="695" t="str">
        <f ca="1">IF(N210,CalibrateLM(E210:L210,E274:P274,E115:P115,O$185,P210),"[DISABLED]")</f>
        <v>[DISABLED]</v>
      </c>
      <c r="P210" s="649">
        <v>1</v>
      </c>
    </row>
    <row r="211" spans="2:16">
      <c r="B211" s="564">
        <f ca="1"/>
        <v>47024</v>
      </c>
      <c r="C211" s="546">
        <v>25</v>
      </c>
      <c r="D211" s="580">
        <f t="shared" ca="1" si="19"/>
        <v>13.008219178082191</v>
      </c>
      <c r="E211" s="573">
        <v>7.5031442936623269E-3</v>
      </c>
      <c r="F211" s="574">
        <v>7.5222820640612415E-3</v>
      </c>
      <c r="G211" s="574">
        <v>7.539241177995982E-3</v>
      </c>
      <c r="H211" s="574">
        <v>7.6308234160248683E-3</v>
      </c>
      <c r="I211" s="574">
        <v>7.7094065140229217E-3</v>
      </c>
      <c r="J211" s="574">
        <v>7.8944587907665946E-3</v>
      </c>
      <c r="K211" s="574">
        <v>8.2676434784849269E-3</v>
      </c>
      <c r="L211" s="574">
        <v>9.4312639059101807E-3</v>
      </c>
      <c r="M211" s="565"/>
      <c r="N211" s="694" t="b">
        <v>0</v>
      </c>
      <c r="O211" s="695" t="str">
        <f ca="1">IF(N211,CalibrateLM(E211:L211,E275:P275,E116:P116,O$185,P211),"[DISABLED]")</f>
        <v>[DISABLED]</v>
      </c>
      <c r="P211" s="649">
        <v>1</v>
      </c>
    </row>
    <row r="212" spans="2:16">
      <c r="B212" s="564">
        <f ca="1"/>
        <v>47205</v>
      </c>
      <c r="C212" s="546">
        <v>26</v>
      </c>
      <c r="D212" s="580">
        <f t="shared" ca="1" si="19"/>
        <v>13.504109589041096</v>
      </c>
      <c r="E212" s="573">
        <v>7.4444452608625217E-3</v>
      </c>
      <c r="F212" s="574">
        <v>7.4669402151067684E-3</v>
      </c>
      <c r="G212" s="574">
        <v>7.4770571350191786E-3</v>
      </c>
      <c r="H212" s="574">
        <v>7.5823427308957265E-3</v>
      </c>
      <c r="I212" s="574">
        <v>7.6456607080044123E-3</v>
      </c>
      <c r="J212" s="574">
        <v>7.8315140468322997E-3</v>
      </c>
      <c r="K212" s="574">
        <v>8.1895483366025302E-3</v>
      </c>
      <c r="L212" s="574">
        <v>9.3373820941969003E-3</v>
      </c>
      <c r="M212" s="565"/>
      <c r="N212" s="694" t="b">
        <v>0</v>
      </c>
      <c r="O212" s="695" t="str">
        <f ca="1">IF(N212,CalibrateLM(E212:L212,E276:P276,E117:P117,O$185,P212),"[DISABLED]")</f>
        <v>[DISABLED]</v>
      </c>
      <c r="P212" s="649">
        <v>1</v>
      </c>
    </row>
    <row r="213" spans="2:16">
      <c r="B213" s="564">
        <f ca="1"/>
        <v>47388</v>
      </c>
      <c r="C213" s="546">
        <v>27</v>
      </c>
      <c r="D213" s="580">
        <f t="shared" ca="1" si="19"/>
        <v>14.005479452054795</v>
      </c>
      <c r="E213" s="573">
        <v>7.4049585788974973E-3</v>
      </c>
      <c r="F213" s="574">
        <v>7.4333243238333454E-3</v>
      </c>
      <c r="G213" s="574">
        <v>7.4407675621725334E-3</v>
      </c>
      <c r="H213" s="574">
        <v>7.5527417912500307E-3</v>
      </c>
      <c r="I213" s="574">
        <v>7.6053077918438981E-3</v>
      </c>
      <c r="J213" s="574">
        <v>7.7856519139206555E-3</v>
      </c>
      <c r="K213" s="574">
        <v>8.1352028935098072E-3</v>
      </c>
      <c r="L213" s="574">
        <v>9.255390896707941E-3</v>
      </c>
      <c r="M213" s="565"/>
      <c r="N213" s="694" t="b">
        <v>0</v>
      </c>
      <c r="O213" s="695" t="str">
        <f ca="1">IF(N213,CalibrateLM(E213:L213,E277:P277,E118:P118,O$185,P213),"[DISABLED]")</f>
        <v>[DISABLED]</v>
      </c>
      <c r="P213" s="649">
        <v>1</v>
      </c>
    </row>
    <row r="214" spans="2:16">
      <c r="B214" s="564">
        <f ca="1"/>
        <v>47570</v>
      </c>
      <c r="C214" s="546">
        <v>28</v>
      </c>
      <c r="D214" s="580">
        <f t="shared" ca="1" si="19"/>
        <v>14.504109589041096</v>
      </c>
      <c r="E214" s="573">
        <v>7.3423682326603833E-3</v>
      </c>
      <c r="F214" s="574">
        <v>7.3785971979706206E-3</v>
      </c>
      <c r="G214" s="574">
        <v>7.3874044594148753E-3</v>
      </c>
      <c r="H214" s="574">
        <v>7.4974625579378859E-3</v>
      </c>
      <c r="I214" s="574">
        <v>7.5441704208416395E-3</v>
      </c>
      <c r="J214" s="574">
        <v>7.7158689398539827E-3</v>
      </c>
      <c r="K214" s="574">
        <v>8.0596747626710524E-3</v>
      </c>
      <c r="L214" s="574">
        <v>9.1460203807078328E-3</v>
      </c>
      <c r="M214" s="565"/>
      <c r="N214" s="694" t="b">
        <v>0</v>
      </c>
      <c r="O214" s="695" t="str">
        <f ca="1">IF(N214,CalibrateLM(E214:L214,E278:P278,E119:P119,O$185,P214),"[DISABLED]")</f>
        <v>[DISABLED]</v>
      </c>
      <c r="P214" s="649">
        <v>1</v>
      </c>
    </row>
    <row r="215" spans="2:16">
      <c r="B215" s="564">
        <f ca="1"/>
        <v>47753</v>
      </c>
      <c r="C215" s="546">
        <v>29</v>
      </c>
      <c r="D215" s="580">
        <f t="shared" ca="1" si="19"/>
        <v>15.005479452054795</v>
      </c>
      <c r="E215" s="573">
        <v>7.3121991269174767E-3</v>
      </c>
      <c r="F215" s="574">
        <v>7.3529925743841488E-3</v>
      </c>
      <c r="G215" s="574">
        <v>7.3691158650833191E-3</v>
      </c>
      <c r="H215" s="574">
        <v>7.4683328475665311E-3</v>
      </c>
      <c r="I215" s="574">
        <v>7.5156567345196221E-3</v>
      </c>
      <c r="J215" s="574">
        <v>7.6769502525622394E-3</v>
      </c>
      <c r="K215" s="574">
        <v>8.0204471944606143E-3</v>
      </c>
      <c r="L215" s="574">
        <v>9.0727692427291871E-3</v>
      </c>
      <c r="M215" s="565"/>
      <c r="N215" s="694" t="b">
        <v>0</v>
      </c>
      <c r="O215" s="695" t="str">
        <f ca="1">IF(N215,CalibrateLM(E215:L215,E279:P279,E120:P120,O$185,P215),"[DISABLED]")</f>
        <v>[DISABLED]</v>
      </c>
      <c r="P215" s="649">
        <v>1</v>
      </c>
    </row>
    <row r="216" spans="2:16">
      <c r="B216" s="564">
        <f ca="1"/>
        <v>47935</v>
      </c>
      <c r="C216" s="546">
        <v>30</v>
      </c>
      <c r="D216" s="580">
        <f t="shared" ca="1" si="19"/>
        <v>15.504109589041096</v>
      </c>
      <c r="E216" s="573">
        <v>7.2625289895710005E-3</v>
      </c>
      <c r="F216" s="574">
        <v>7.3062670560977375E-3</v>
      </c>
      <c r="G216" s="574">
        <v>7.3309514030563848E-3</v>
      </c>
      <c r="H216" s="574">
        <v>7.4179377120723745E-3</v>
      </c>
      <c r="I216" s="574">
        <v>7.4683139379258211E-3</v>
      </c>
      <c r="J216" s="574">
        <v>7.618403725692593E-3</v>
      </c>
      <c r="K216" s="574">
        <v>7.963052625498979E-3</v>
      </c>
      <c r="L216" s="574">
        <v>8.9774428129834587E-3</v>
      </c>
      <c r="M216" s="565"/>
      <c r="N216" s="694" t="b">
        <v>0</v>
      </c>
      <c r="O216" s="695" t="str">
        <f ca="1">IF(N216,CalibrateLM(E216:L216,E280:P280,E121:P121,O$185,P216),"[DISABLED]")</f>
        <v>[DISABLED]</v>
      </c>
      <c r="P216" s="649">
        <v>1</v>
      </c>
    </row>
    <row r="217" spans="2:16">
      <c r="B217" s="564">
        <f ca="1"/>
        <v>48120</v>
      </c>
      <c r="C217" s="546">
        <v>31</v>
      </c>
      <c r="D217" s="580">
        <f t="shared" ca="1" si="19"/>
        <v>16.010958904109589</v>
      </c>
      <c r="E217" s="573">
        <v>7.2365733253239514E-3</v>
      </c>
      <c r="F217" s="574">
        <v>7.2824948781507089E-3</v>
      </c>
      <c r="G217" s="574">
        <v>7.3159319979617544E-3</v>
      </c>
      <c r="H217" s="574">
        <v>7.3925329074280141E-3</v>
      </c>
      <c r="I217" s="574">
        <v>7.4478051266402895E-3</v>
      </c>
      <c r="J217" s="574">
        <v>7.5875402678250601E-3</v>
      </c>
      <c r="K217" s="574">
        <v>7.9360029436933884E-3</v>
      </c>
      <c r="L217" s="574">
        <v>8.9168552072505635E-3</v>
      </c>
      <c r="M217" s="565"/>
      <c r="N217" s="694" t="b">
        <v>0</v>
      </c>
      <c r="O217" s="695" t="str">
        <f ca="1">IF(N217,CalibrateLM(E217:L217,E281:P281,E122:P122,O$185,P217),"[DISABLED]")</f>
        <v>[DISABLED]</v>
      </c>
      <c r="P217" s="649">
        <v>1</v>
      </c>
    </row>
    <row r="218" spans="2:16">
      <c r="B218" s="564">
        <f ca="1"/>
        <v>48303</v>
      </c>
      <c r="C218" s="546">
        <v>32</v>
      </c>
      <c r="D218" s="580">
        <f t="shared" ref="D218:D244" ca="1" si="20">(B218-RefDate)/365</f>
        <v>16.512328767123286</v>
      </c>
      <c r="E218" s="573">
        <v>7.1829941316361896E-3</v>
      </c>
      <c r="F218" s="574">
        <v>7.2304843723542339E-3</v>
      </c>
      <c r="G218" s="574">
        <v>7.2725033456079013E-3</v>
      </c>
      <c r="H218" s="574">
        <v>7.339825038589631E-3</v>
      </c>
      <c r="I218" s="574">
        <v>7.4011866613107862E-3</v>
      </c>
      <c r="J218" s="574">
        <v>7.5304474378749152E-3</v>
      </c>
      <c r="K218" s="574">
        <v>7.8819959094052518E-3</v>
      </c>
      <c r="L218" s="574">
        <v>8.8266084665640735E-3</v>
      </c>
      <c r="M218" s="565"/>
      <c r="N218" s="694" t="b">
        <v>0</v>
      </c>
      <c r="O218" s="695" t="str">
        <f ca="1">IF(N218,CalibrateLM(E218:L218,E282:P282,E123:P123,O$185,P218),"[DISABLED]")</f>
        <v>[DISABLED]</v>
      </c>
      <c r="P218" s="649">
        <v>1</v>
      </c>
    </row>
    <row r="219" spans="2:16">
      <c r="B219" s="564">
        <f ca="1"/>
        <v>48486</v>
      </c>
      <c r="C219" s="546">
        <v>33</v>
      </c>
      <c r="D219" s="580">
        <f t="shared" ca="1" si="20"/>
        <v>17.013698630136986</v>
      </c>
      <c r="E219" s="573">
        <v>7.1587705674682192E-3</v>
      </c>
      <c r="F219" s="574">
        <v>7.2078257621550233E-3</v>
      </c>
      <c r="G219" s="574">
        <v>7.2580784052256155E-3</v>
      </c>
      <c r="H219" s="574">
        <v>7.3185069566103428E-3</v>
      </c>
      <c r="I219" s="574">
        <v>7.3877549999199054E-3</v>
      </c>
      <c r="J219" s="574">
        <v>7.5072892961660963E-3</v>
      </c>
      <c r="K219" s="574">
        <v>7.8634906897956606E-3</v>
      </c>
      <c r="L219" s="574">
        <v>8.7764452154378593E-3</v>
      </c>
      <c r="M219" s="565"/>
      <c r="N219" s="694" t="b">
        <v>0</v>
      </c>
      <c r="O219" s="695" t="str">
        <f ca="1">IF(N219,CalibrateLM(E219:L219,E283:P283,E124:P124,O$185,P219),"[DISABLED]")</f>
        <v>[DISABLED]</v>
      </c>
      <c r="P219" s="649">
        <v>1</v>
      </c>
    </row>
    <row r="220" spans="2:16">
      <c r="B220" s="564">
        <f ca="1"/>
        <v>48668</v>
      </c>
      <c r="C220" s="546">
        <v>34</v>
      </c>
      <c r="D220" s="580">
        <f t="shared" ca="1" si="20"/>
        <v>17.512328767123286</v>
      </c>
      <c r="E220" s="573">
        <v>7.1028905913926655E-3</v>
      </c>
      <c r="F220" s="574">
        <v>7.1532765688710901E-3</v>
      </c>
      <c r="G220" s="574">
        <v>7.211595288773659E-3</v>
      </c>
      <c r="H220" s="574">
        <v>7.2661925721809149E-3</v>
      </c>
      <c r="I220" s="574">
        <v>7.3443436186535031E-3</v>
      </c>
      <c r="J220" s="574">
        <v>7.4541668931280341E-3</v>
      </c>
      <c r="K220" s="574">
        <v>7.8126450754688603E-3</v>
      </c>
      <c r="L220" s="574">
        <v>8.691562913261678E-3</v>
      </c>
      <c r="M220" s="565"/>
      <c r="N220" s="694" t="b">
        <v>0</v>
      </c>
      <c r="O220" s="695" t="str">
        <f ca="1">IF(N220,CalibrateLM(E220:L220,E284:P284,E125:P125,O$185,P220),"[DISABLED]")</f>
        <v>[DISABLED]</v>
      </c>
      <c r="P220" s="649">
        <v>1</v>
      </c>
    </row>
    <row r="221" spans="2:16">
      <c r="B221" s="564">
        <f ca="1"/>
        <v>48851</v>
      </c>
      <c r="C221" s="546">
        <v>35</v>
      </c>
      <c r="D221" s="580">
        <f t="shared" ca="1" si="20"/>
        <v>18.013698630136986</v>
      </c>
      <c r="E221" s="573">
        <v>7.0668992283941818E-3</v>
      </c>
      <c r="F221" s="574">
        <v>7.1189120172802326E-3</v>
      </c>
      <c r="G221" s="574">
        <v>7.1847648118844587E-3</v>
      </c>
      <c r="H221" s="574">
        <v>7.2360964321877561E-3</v>
      </c>
      <c r="I221" s="574">
        <v>7.3248743505789247E-3</v>
      </c>
      <c r="J221" s="574">
        <v>7.4254816017916662E-3</v>
      </c>
      <c r="K221" s="574">
        <v>7.7857711277822504E-3</v>
      </c>
      <c r="L221" s="574">
        <v>8.6345390607408638E-3</v>
      </c>
      <c r="M221" s="565"/>
      <c r="N221" s="694" t="b">
        <v>0</v>
      </c>
      <c r="O221" s="695" t="str">
        <f ca="1">IF(N221,CalibrateLM(E221:L221,E285:P285,E126:P126,O$185,P221),"[DISABLED]")</f>
        <v>[DISABLED]</v>
      </c>
      <c r="P221" s="649">
        <v>1</v>
      </c>
    </row>
    <row r="222" spans="2:16">
      <c r="B222" s="564">
        <f ca="1"/>
        <v>49033</v>
      </c>
      <c r="C222" s="546">
        <v>36</v>
      </c>
      <c r="D222" s="580">
        <f t="shared" ca="1" si="20"/>
        <v>18.512328767123286</v>
      </c>
      <c r="E222" s="573">
        <v>7.018408770813298E-3</v>
      </c>
      <c r="F222" s="574">
        <v>7.0721253097232404E-3</v>
      </c>
      <c r="G222" s="574">
        <v>7.1447543021255638E-3</v>
      </c>
      <c r="H222" s="574">
        <v>7.1947942762486429E-3</v>
      </c>
      <c r="I222" s="574">
        <v>7.2951009640861812E-3</v>
      </c>
      <c r="J222" s="574">
        <v>7.3878486355470263E-3</v>
      </c>
      <c r="K222" s="574">
        <v>7.7469299353979636E-3</v>
      </c>
      <c r="L222" s="574">
        <v>8.5667643441630758E-3</v>
      </c>
      <c r="M222" s="565"/>
      <c r="N222" s="694" t="b">
        <v>0</v>
      </c>
      <c r="O222" s="695" t="str">
        <f ca="1">IF(N222,CalibrateLM(E222:L222,E286:P286,E127:P127,O$185,P222),"[DISABLED]")</f>
        <v>[DISABLED]</v>
      </c>
      <c r="P222" s="649">
        <v>1</v>
      </c>
    </row>
    <row r="223" spans="2:16">
      <c r="B223" s="564">
        <f ca="1"/>
        <v>49215</v>
      </c>
      <c r="C223" s="546">
        <v>37</v>
      </c>
      <c r="D223" s="580">
        <f t="shared" ca="1" si="20"/>
        <v>19.010958904109589</v>
      </c>
      <c r="E223" s="573">
        <v>6.9833319759623645E-3</v>
      </c>
      <c r="F223" s="574">
        <v>7.0393492563155958E-3</v>
      </c>
      <c r="G223" s="574">
        <v>7.1181542698518048E-3</v>
      </c>
      <c r="H223" s="574">
        <v>7.1695236931122305E-3</v>
      </c>
      <c r="I223" s="574">
        <v>7.282996738836256E-3</v>
      </c>
      <c r="J223" s="574">
        <v>7.3676689484311296E-3</v>
      </c>
      <c r="K223" s="574">
        <v>7.723015264860595E-3</v>
      </c>
      <c r="L223" s="574">
        <v>8.5176195786352982E-3</v>
      </c>
      <c r="M223" s="565"/>
      <c r="N223" s="694" t="b">
        <v>0</v>
      </c>
      <c r="O223" s="695" t="str">
        <f ca="1">IF(N223,CalibrateLM(E223:L223,E287:P287,E128:P128,O$185,P223),"[DISABLED]")</f>
        <v>[DISABLED]</v>
      </c>
      <c r="P223" s="649">
        <v>1</v>
      </c>
    </row>
    <row r="224" spans="2:16">
      <c r="B224" s="564">
        <f ca="1"/>
        <v>49397</v>
      </c>
      <c r="C224" s="546">
        <v>38</v>
      </c>
      <c r="D224" s="580">
        <f t="shared" ca="1" si="20"/>
        <v>19.509589041095889</v>
      </c>
      <c r="E224" s="573">
        <v>6.934208744672675E-3</v>
      </c>
      <c r="F224" s="574">
        <v>6.9923353077245244E-3</v>
      </c>
      <c r="G224" s="574">
        <v>7.0766211849170877E-3</v>
      </c>
      <c r="H224" s="574">
        <v>7.1312989142811685E-3</v>
      </c>
      <c r="I224" s="574">
        <v>7.2585765819586246E-3</v>
      </c>
      <c r="J224" s="574">
        <v>7.337451858542442E-3</v>
      </c>
      <c r="K224" s="574">
        <v>7.6844122193296741E-3</v>
      </c>
      <c r="L224" s="574">
        <v>8.455341868894857E-3</v>
      </c>
      <c r="M224" s="565"/>
      <c r="N224" s="694" t="b">
        <v>0</v>
      </c>
      <c r="O224" s="695" t="str">
        <f ca="1">IF(N224,CalibrateLM(E224:L224,E288:P288,E129:P129,O$185,P224),"[DISABLED]")</f>
        <v>[DISABLED]</v>
      </c>
      <c r="P224" s="649">
        <v>1</v>
      </c>
    </row>
    <row r="225" spans="2:16">
      <c r="B225" s="564">
        <f ca="1"/>
        <v>49579</v>
      </c>
      <c r="C225" s="546">
        <v>39</v>
      </c>
      <c r="D225" s="580">
        <f t="shared" ca="1" si="20"/>
        <v>20.008219178082193</v>
      </c>
      <c r="E225" s="573">
        <v>6.9058512150265046E-3</v>
      </c>
      <c r="F225" s="574">
        <v>6.9663154910734491E-3</v>
      </c>
      <c r="G225" s="574">
        <v>7.0564127845235951E-3</v>
      </c>
      <c r="H225" s="574">
        <v>7.1164944345832922E-3</v>
      </c>
      <c r="I225" s="574">
        <v>7.2596609487249955E-3</v>
      </c>
      <c r="J225" s="574">
        <v>7.3330802621283456E-3</v>
      </c>
      <c r="K225" s="574">
        <v>7.6675629889696372E-3</v>
      </c>
      <c r="L225" s="574">
        <v>8.4196964106736244E-3</v>
      </c>
      <c r="M225" s="565"/>
      <c r="N225" s="694" t="b">
        <v>0</v>
      </c>
      <c r="O225" s="695" t="str">
        <f ca="1">IF(N225,CalibrateLM(E225:L225,E289:P289,E130:P130,O$185,P225),"[DISABLED]")</f>
        <v>[DISABLED]</v>
      </c>
      <c r="P225" s="649">
        <v>1</v>
      </c>
    </row>
    <row r="226" spans="2:16">
      <c r="B226" s="564">
        <f ca="1"/>
        <v>49762</v>
      </c>
      <c r="C226" s="546">
        <v>40</v>
      </c>
      <c r="D226" s="580">
        <f t="shared" ca="1" si="20"/>
        <v>20.509589041095889</v>
      </c>
      <c r="E226" s="573">
        <v>6.8542662125388757E-3</v>
      </c>
      <c r="F226" s="574">
        <v>6.9165978886781858E-3</v>
      </c>
      <c r="G226" s="574">
        <v>7.0120777340487812E-3</v>
      </c>
      <c r="H226" s="574">
        <v>7.0776509007830606E-3</v>
      </c>
      <c r="I226" s="574">
        <v>7.235039949104875E-3</v>
      </c>
      <c r="J226" s="574">
        <v>7.3052902734778227E-3</v>
      </c>
      <c r="K226" s="574">
        <v>7.6256654875965892E-3</v>
      </c>
      <c r="L226" s="574">
        <v>8.3584203564114699E-3</v>
      </c>
      <c r="M226" s="565"/>
      <c r="N226" s="694" t="b">
        <v>0</v>
      </c>
      <c r="O226" s="695" t="str">
        <f ca="1">IF(N226,CalibrateLM(E226:L226,E290:P290,E131:P131,O$185,P226),"[DISABLED]")</f>
        <v>[DISABLED]</v>
      </c>
      <c r="P226" s="649">
        <v>1</v>
      </c>
    </row>
    <row r="227" spans="2:16">
      <c r="B227" s="564">
        <f ca="1"/>
        <v>49947</v>
      </c>
      <c r="C227" s="546">
        <v>41</v>
      </c>
      <c r="D227" s="580">
        <f t="shared" ca="1" si="20"/>
        <v>21.016438356164382</v>
      </c>
      <c r="E227" s="573">
        <v>6.8275325253078917E-3</v>
      </c>
      <c r="F227" s="574">
        <v>6.8918714401272445E-3</v>
      </c>
      <c r="G227" s="574">
        <v>6.9927570127191613E-3</v>
      </c>
      <c r="H227" s="574">
        <v>7.0641011596502329E-3</v>
      </c>
      <c r="I227" s="574">
        <v>7.2342257501617083E-3</v>
      </c>
      <c r="J227" s="574">
        <v>7.3037104843974498E-3</v>
      </c>
      <c r="K227" s="574">
        <v>7.6121020352655526E-3</v>
      </c>
      <c r="L227" s="574">
        <v>8.3303254682490085E-3</v>
      </c>
      <c r="M227" s="565"/>
      <c r="N227" s="694" t="b">
        <v>0</v>
      </c>
      <c r="O227" s="695" t="str">
        <f ca="1">IF(N227,CalibrateLM(E227:L227,E291:P291,E132:P132,O$185,P227),"[DISABLED]")</f>
        <v>[DISABLED]</v>
      </c>
      <c r="P227" s="649">
        <v>1</v>
      </c>
    </row>
    <row r="228" spans="2:16">
      <c r="B228" s="564">
        <f ca="1"/>
        <v>50129</v>
      </c>
      <c r="C228" s="546">
        <v>42</v>
      </c>
      <c r="D228" s="580">
        <f t="shared" ca="1" si="20"/>
        <v>21.515068493150686</v>
      </c>
      <c r="E228" s="573">
        <v>6.773784213761398E-3</v>
      </c>
      <c r="F228" s="574">
        <v>6.8400537181307697E-3</v>
      </c>
      <c r="G228" s="574">
        <v>6.9452475811067798E-3</v>
      </c>
      <c r="H228" s="574">
        <v>7.022097275329005E-3</v>
      </c>
      <c r="I228" s="574">
        <v>7.2015869400055069E-3</v>
      </c>
      <c r="J228" s="574">
        <v>7.2719731324370094E-3</v>
      </c>
      <c r="K228" s="574">
        <v>7.5683573689121755E-3</v>
      </c>
      <c r="L228" s="574">
        <v>8.2707675005930462E-3</v>
      </c>
      <c r="M228" s="565"/>
      <c r="N228" s="694" t="b">
        <v>0</v>
      </c>
      <c r="O228" s="695" t="str">
        <f ca="1">IF(N228,CalibrateLM(E228:L228,E292:P292,E133:P133,O$185,P228),"[DISABLED]")</f>
        <v>[DISABLED]</v>
      </c>
      <c r="P228" s="649">
        <v>1</v>
      </c>
    </row>
    <row r="229" spans="2:16">
      <c r="B229" s="564">
        <f ca="1"/>
        <v>50312</v>
      </c>
      <c r="C229" s="546">
        <v>43</v>
      </c>
      <c r="D229" s="580">
        <f t="shared" ca="1" si="20"/>
        <v>22.016438356164382</v>
      </c>
      <c r="E229" s="573">
        <v>6.7560074660764245E-3</v>
      </c>
      <c r="F229" s="574">
        <v>6.8251372579445392E-3</v>
      </c>
      <c r="G229" s="574">
        <v>6.935089051609649E-3</v>
      </c>
      <c r="H229" s="574">
        <v>7.0174674378372329E-3</v>
      </c>
      <c r="I229" s="574">
        <v>7.2046497734078738E-3</v>
      </c>
      <c r="J229" s="574">
        <v>7.278482687577646E-3</v>
      </c>
      <c r="K229" s="574">
        <v>7.5653323635851422E-3</v>
      </c>
      <c r="L229" s="574">
        <v>8.2571312818627389E-3</v>
      </c>
      <c r="M229" s="565"/>
      <c r="N229" s="694" t="b">
        <v>0</v>
      </c>
      <c r="O229" s="695" t="str">
        <f ca="1">IF(N229,CalibrateLM(E229:L229,E293:P293,E134:P134,O$185,P229),"[DISABLED]")</f>
        <v>[DISABLED]</v>
      </c>
      <c r="P229" s="649">
        <v>1</v>
      </c>
    </row>
    <row r="230" spans="2:16">
      <c r="B230" s="564">
        <f ca="1"/>
        <v>50494</v>
      </c>
      <c r="C230" s="546">
        <v>44</v>
      </c>
      <c r="D230" s="580">
        <f t="shared" ca="1" si="20"/>
        <v>22.515068493150686</v>
      </c>
      <c r="E230" s="573">
        <v>6.697952679818652E-3</v>
      </c>
      <c r="F230" s="574">
        <v>6.7697384823616992E-3</v>
      </c>
      <c r="G230" s="574">
        <v>6.8825549345090612E-3</v>
      </c>
      <c r="H230" s="574">
        <v>6.9702988828269823E-3</v>
      </c>
      <c r="I230" s="574">
        <v>7.160408241266362E-3</v>
      </c>
      <c r="J230" s="574">
        <v>7.2390929215359221E-3</v>
      </c>
      <c r="K230" s="574">
        <v>7.5161602770921106E-3</v>
      </c>
      <c r="L230" s="574">
        <v>8.1948908956882543E-3</v>
      </c>
      <c r="M230" s="565"/>
      <c r="N230" s="694" t="b">
        <v>0</v>
      </c>
      <c r="O230" s="695" t="str">
        <f ca="1">IF(N230,CalibrateLM(E230:L230,E294:P294,E135:P135,O$185,P230),"[DISABLED]")</f>
        <v>[DISABLED]</v>
      </c>
      <c r="P230" s="649">
        <v>1</v>
      </c>
    </row>
    <row r="231" spans="2:16">
      <c r="B231" s="564">
        <f ca="1"/>
        <v>50677</v>
      </c>
      <c r="C231" s="546">
        <v>45</v>
      </c>
      <c r="D231" s="580">
        <f t="shared" ca="1" si="20"/>
        <v>23.016438356164382</v>
      </c>
      <c r="E231" s="573">
        <v>6.6755085801231996E-3</v>
      </c>
      <c r="F231" s="574">
        <v>6.7512955047667276E-3</v>
      </c>
      <c r="G231" s="574">
        <v>6.8673950660377448E-3</v>
      </c>
      <c r="H231" s="574">
        <v>6.9602596961759406E-3</v>
      </c>
      <c r="I231" s="574">
        <v>7.1507295274707821E-3</v>
      </c>
      <c r="J231" s="574">
        <v>7.2369047754887207E-3</v>
      </c>
      <c r="K231" s="574">
        <v>7.506776124950861E-3</v>
      </c>
      <c r="L231" s="574">
        <v>8.1774207498963754E-3</v>
      </c>
      <c r="M231" s="565"/>
      <c r="N231" s="694" t="b">
        <v>0</v>
      </c>
      <c r="O231" s="695" t="str">
        <f ca="1">IF(N231,CalibrateLM(E231:L231,E295:P295,E136:P136,O$185,P231),"[DISABLED]")</f>
        <v>[DISABLED]</v>
      </c>
      <c r="P231" s="649">
        <v>1</v>
      </c>
    </row>
    <row r="232" spans="2:16">
      <c r="B232" s="564">
        <f ca="1"/>
        <v>50859</v>
      </c>
      <c r="C232" s="546">
        <v>46</v>
      </c>
      <c r="D232" s="580">
        <f t="shared" ca="1" si="20"/>
        <v>23.515068493150686</v>
      </c>
      <c r="E232" s="573">
        <v>6.6251207739058855E-3</v>
      </c>
      <c r="F232" s="574">
        <v>6.7053502913009553E-3</v>
      </c>
      <c r="G232" s="574">
        <v>6.823063579685755E-3</v>
      </c>
      <c r="H232" s="574">
        <v>6.9206915054072227E-3</v>
      </c>
      <c r="I232" s="574">
        <v>7.1065260672056275E-3</v>
      </c>
      <c r="J232" s="574">
        <v>7.2017411743599208E-3</v>
      </c>
      <c r="K232" s="574">
        <v>7.4645985982434151E-3</v>
      </c>
      <c r="L232" s="574">
        <v>8.1256396070512812E-3</v>
      </c>
      <c r="M232" s="565"/>
      <c r="N232" s="694" t="b">
        <v>0</v>
      </c>
      <c r="O232" s="695" t="str">
        <f ca="1">IF(N232,CalibrateLM(E232:L232,E296:P296,E137:P137,O$185,P232),"[DISABLED]")</f>
        <v>[DISABLED]</v>
      </c>
      <c r="P232" s="649">
        <v>1</v>
      </c>
    </row>
    <row r="233" spans="2:16">
      <c r="B233" s="564">
        <f ca="1"/>
        <v>51042</v>
      </c>
      <c r="C233" s="546">
        <v>47</v>
      </c>
      <c r="D233" s="580">
        <f t="shared" ca="1" si="20"/>
        <v>24.016438356164382</v>
      </c>
      <c r="E233" s="573">
        <v>6.5948063883235226E-3</v>
      </c>
      <c r="F233" s="574">
        <v>6.6808987190788488E-3</v>
      </c>
      <c r="G233" s="574">
        <v>6.7998486837821245E-3</v>
      </c>
      <c r="H233" s="574">
        <v>6.9019799973219628E-3</v>
      </c>
      <c r="I233" s="574">
        <v>7.0789787788431494E-3</v>
      </c>
      <c r="J233" s="574">
        <v>7.1859317167298408E-3</v>
      </c>
      <c r="K233" s="574">
        <v>7.4438144586980101E-3</v>
      </c>
      <c r="L233" s="574">
        <v>8.0986279811855744E-3</v>
      </c>
      <c r="M233" s="565"/>
      <c r="N233" s="694" t="b">
        <v>0</v>
      </c>
      <c r="O233" s="695" t="str">
        <f ca="1">IF(N233,CalibrateLM(E233:L233,E297:P297,E138:P138,O$185,P233),"[DISABLED]")</f>
        <v>[DISABLED]</v>
      </c>
      <c r="P233" s="649">
        <v>1</v>
      </c>
    </row>
    <row r="234" spans="2:16">
      <c r="B234" s="564">
        <f ca="1"/>
        <v>51223</v>
      </c>
      <c r="C234" s="546">
        <v>48</v>
      </c>
      <c r="D234" s="580">
        <f t="shared" ca="1" si="20"/>
        <v>24.512328767123286</v>
      </c>
      <c r="E234" s="573">
        <v>6.5522014948641797E-3</v>
      </c>
      <c r="F234" s="574">
        <v>6.6451378870756583E-3</v>
      </c>
      <c r="G234" s="574">
        <v>6.7641407221607315E-3</v>
      </c>
      <c r="H234" s="574">
        <v>6.8697709764605529E-3</v>
      </c>
      <c r="I234" s="574">
        <v>7.0330338197180904E-3</v>
      </c>
      <c r="J234" s="574">
        <v>7.1533773658013673E-3</v>
      </c>
      <c r="K234" s="574">
        <v>7.407026173727755E-3</v>
      </c>
      <c r="L234" s="574">
        <v>8.055423040327565E-3</v>
      </c>
      <c r="M234" s="565"/>
      <c r="N234" s="694" t="b">
        <v>0</v>
      </c>
      <c r="O234" s="695" t="str">
        <f ca="1">IF(N234,CalibrateLM(E234:L234,E298:P298,E139:P139,O$185,P234),"[DISABLED]")</f>
        <v>[DISABLED]</v>
      </c>
      <c r="P234" s="649">
        <v>1</v>
      </c>
    </row>
    <row r="235" spans="2:16">
      <c r="B235" s="564">
        <f ca="1"/>
        <v>51406</v>
      </c>
      <c r="C235" s="546">
        <v>49</v>
      </c>
      <c r="D235" s="580">
        <f t="shared" ca="1" si="20"/>
        <v>25.013698630136986</v>
      </c>
      <c r="E235" s="573">
        <v>6.5295533265724371E-3</v>
      </c>
      <c r="F235" s="574">
        <v>6.6307307862295646E-3</v>
      </c>
      <c r="G235" s="574">
        <v>6.7490217097217909E-3</v>
      </c>
      <c r="H235" s="574">
        <v>6.8580265171122147E-3</v>
      </c>
      <c r="I235" s="574">
        <v>7.0019594846330259E-3</v>
      </c>
      <c r="J235" s="574">
        <v>7.1390969125719583E-3</v>
      </c>
      <c r="K235" s="574">
        <v>7.3904035571597734E-3</v>
      </c>
      <c r="L235" s="574">
        <v>8.036255078308548E-3</v>
      </c>
      <c r="M235" s="565"/>
      <c r="N235" s="694" t="b">
        <v>0</v>
      </c>
      <c r="O235" s="695" t="str">
        <f ca="1">IF(N235,CalibrateLM(E235:L235,E299:P299,E140:P140,O$185,P235),"[DISABLED]")</f>
        <v>[DISABLED]</v>
      </c>
      <c r="P235" s="649">
        <v>1</v>
      </c>
    </row>
    <row r="236" spans="2:16">
      <c r="B236" s="564">
        <f ca="1"/>
        <v>51588</v>
      </c>
      <c r="C236" s="546">
        <v>50</v>
      </c>
      <c r="D236" s="580">
        <f t="shared" ca="1" si="20"/>
        <v>25.512328767123286</v>
      </c>
      <c r="E236" s="573">
        <v>6.4847178467853034E-3</v>
      </c>
      <c r="F236" s="574">
        <v>6.5941232886957135E-3</v>
      </c>
      <c r="G236" s="574">
        <v>6.7106937389681967E-3</v>
      </c>
      <c r="H236" s="574">
        <v>6.822654475112295E-3</v>
      </c>
      <c r="I236" s="574">
        <v>6.946080482189582E-3</v>
      </c>
      <c r="J236" s="574">
        <v>7.0996037020988299E-3</v>
      </c>
      <c r="K236" s="574">
        <v>7.3475896276203158E-3</v>
      </c>
      <c r="L236" s="574">
        <v>7.9888142563185049E-3</v>
      </c>
      <c r="M236" s="565"/>
      <c r="N236" s="694" t="b">
        <v>0</v>
      </c>
      <c r="O236" s="695" t="str">
        <f ca="1">IF(N236,CalibrateLM(E236:L236,E300:P300,E141:P141,O$185,P236),"[DISABLED]")</f>
        <v>[DISABLED]</v>
      </c>
      <c r="P236" s="649">
        <v>1</v>
      </c>
    </row>
    <row r="237" spans="2:16">
      <c r="B237" s="564">
        <f ca="1"/>
        <v>51771</v>
      </c>
      <c r="C237" s="546">
        <v>51</v>
      </c>
      <c r="D237" s="580">
        <f t="shared" ca="1" si="20"/>
        <v>26.013698630136986</v>
      </c>
      <c r="E237" s="573">
        <v>6.4626012131385859E-3</v>
      </c>
      <c r="F237" s="574">
        <v>6.5806151519840414E-3</v>
      </c>
      <c r="G237" s="574">
        <v>6.6960538564790305E-3</v>
      </c>
      <c r="H237" s="574">
        <v>6.810963640336635E-3</v>
      </c>
      <c r="I237" s="574">
        <v>6.9150088378682941E-3</v>
      </c>
      <c r="J237" s="574">
        <v>7.0848375185462954E-3</v>
      </c>
      <c r="K237" s="574">
        <v>7.3299893021785533E-3</v>
      </c>
      <c r="L237" s="574">
        <v>7.9684725369701653E-3</v>
      </c>
      <c r="M237" s="565"/>
      <c r="N237" s="694" t="b">
        <v>0</v>
      </c>
      <c r="O237" s="695" t="str">
        <f ca="1">IF(N237,CalibrateLM(E237:L237,E301:P301,E142:P142,O$185,P237),"[DISABLED]")</f>
        <v>[DISABLED]</v>
      </c>
      <c r="P237" s="649">
        <v>1</v>
      </c>
    </row>
    <row r="238" spans="2:16">
      <c r="B238" s="564">
        <f ca="1"/>
        <v>51953</v>
      </c>
      <c r="C238" s="546">
        <v>52</v>
      </c>
      <c r="D238" s="580">
        <f t="shared" ca="1" si="20"/>
        <v>26.512328767123286</v>
      </c>
      <c r="E238" s="573">
        <v>6.4175853009463815E-3</v>
      </c>
      <c r="F238" s="574">
        <v>6.5439567018727197E-3</v>
      </c>
      <c r="G238" s="574">
        <v>6.6581221609144439E-3</v>
      </c>
      <c r="H238" s="574">
        <v>6.7752750232317758E-3</v>
      </c>
      <c r="I238" s="574">
        <v>6.8602301384818069E-3</v>
      </c>
      <c r="J238" s="574">
        <v>7.0451050816356681E-3</v>
      </c>
      <c r="K238" s="574">
        <v>7.2859904153728819E-3</v>
      </c>
      <c r="L238" s="574">
        <v>7.9188695044826746E-3</v>
      </c>
      <c r="M238" s="565"/>
      <c r="N238" s="694" t="b">
        <v>0</v>
      </c>
      <c r="O238" s="695" t="str">
        <f ca="1">IF(N238,CalibrateLM(E238:L238,E302:P302,E143:P143,O$185,P238),"[DISABLED]")</f>
        <v>[DISABLED]</v>
      </c>
      <c r="P238" s="649">
        <v>1</v>
      </c>
    </row>
    <row r="239" spans="2:16">
      <c r="B239" s="564">
        <f ca="1"/>
        <v>52138</v>
      </c>
      <c r="C239" s="546">
        <v>53</v>
      </c>
      <c r="D239" s="580">
        <f t="shared" ca="1" si="20"/>
        <v>27.019178082191782</v>
      </c>
      <c r="E239" s="573">
        <v>6.3967054301862503E-3</v>
      </c>
      <c r="F239" s="574">
        <v>6.5320621503483474E-3</v>
      </c>
      <c r="G239" s="574">
        <v>6.6452737712899357E-3</v>
      </c>
      <c r="H239" s="574">
        <v>6.7646390793032682E-3</v>
      </c>
      <c r="I239" s="574">
        <v>6.8320172782970782E-3</v>
      </c>
      <c r="J239" s="574">
        <v>7.0313719660149111E-3</v>
      </c>
      <c r="K239" s="574">
        <v>7.2685727148522079E-3</v>
      </c>
      <c r="L239" s="574">
        <v>7.8975742625181106E-3</v>
      </c>
      <c r="M239" s="565"/>
      <c r="N239" s="694" t="b">
        <v>0</v>
      </c>
      <c r="O239" s="695" t="str">
        <f ca="1">IF(N239,CalibrateLM(E239:L239,E303:P303,E144:P144,O$185,P239),"[DISABLED]")</f>
        <v>[DISABLED]</v>
      </c>
      <c r="P239" s="649">
        <v>1</v>
      </c>
    </row>
    <row r="240" spans="2:16">
      <c r="B240" s="564">
        <f ca="1"/>
        <v>52316</v>
      </c>
      <c r="C240" s="546">
        <v>54</v>
      </c>
      <c r="D240" s="580">
        <f t="shared" ca="1" si="20"/>
        <v>27.506849315068493</v>
      </c>
      <c r="E240" s="573">
        <v>6.3495912506149393E-3</v>
      </c>
      <c r="F240" s="574">
        <v>6.4937364554765852E-3</v>
      </c>
      <c r="G240" s="574">
        <v>6.6057314998718931E-3</v>
      </c>
      <c r="H240" s="574">
        <v>6.7262404791459084E-3</v>
      </c>
      <c r="I240" s="574">
        <v>6.7770897266993535E-3</v>
      </c>
      <c r="J240" s="574">
        <v>6.9886780253425639E-3</v>
      </c>
      <c r="K240" s="574">
        <v>7.2205331999443513E-3</v>
      </c>
      <c r="L240" s="574">
        <v>7.8418939049439262E-3</v>
      </c>
      <c r="M240" s="565"/>
      <c r="N240" s="694" t="b">
        <v>0</v>
      </c>
      <c r="O240" s="695" t="str">
        <f ca="1">IF(N240,CalibrateLM(E240:L240,E304:P304,E145:P145,O$185,P240),"[DISABLED]")</f>
        <v>[DISABLED]</v>
      </c>
      <c r="P240" s="649">
        <v>1</v>
      </c>
    </row>
    <row r="241" spans="2:17">
      <c r="B241" s="564">
        <f ca="1"/>
        <v>52503</v>
      </c>
      <c r="C241" s="546">
        <v>55</v>
      </c>
      <c r="D241" s="580">
        <f t="shared" ca="1" si="20"/>
        <v>28.019178082191782</v>
      </c>
      <c r="E241" s="573">
        <v>6.3376420637387791E-3</v>
      </c>
      <c r="F241" s="574">
        <v>6.4911303374959222E-3</v>
      </c>
      <c r="G241" s="574">
        <v>6.6029368566864685E-3</v>
      </c>
      <c r="H241" s="574">
        <v>6.7253722316717264E-3</v>
      </c>
      <c r="I241" s="574">
        <v>6.7606588099985892E-3</v>
      </c>
      <c r="J241" s="574">
        <v>6.9845922552276259E-3</v>
      </c>
      <c r="K241" s="574">
        <v>7.2118758759424518E-3</v>
      </c>
      <c r="L241" s="574">
        <v>7.827862810985636E-3</v>
      </c>
      <c r="M241" s="565"/>
      <c r="N241" s="694" t="b">
        <v>0</v>
      </c>
      <c r="O241" s="695" t="str">
        <f ca="1">IF(N241,CalibrateLM(E241:L241,E305:P305,E146:P146,O$185,P241),"[DISABLED]")</f>
        <v>[DISABLED]</v>
      </c>
      <c r="P241" s="649">
        <v>1</v>
      </c>
    </row>
    <row r="242" spans="2:17">
      <c r="B242" s="564">
        <f ca="1"/>
        <v>52686</v>
      </c>
      <c r="C242" s="546">
        <v>56</v>
      </c>
      <c r="D242" s="580">
        <f t="shared" ca="1" si="20"/>
        <v>28.520547945205479</v>
      </c>
      <c r="E242" s="573">
        <v>6.2896683915961982E-3</v>
      </c>
      <c r="F242" s="574">
        <v>6.4531801944259313E-3</v>
      </c>
      <c r="G242" s="574">
        <v>6.563306103696865E-3</v>
      </c>
      <c r="H242" s="574">
        <v>6.6858303572109199E-3</v>
      </c>
      <c r="I242" s="574">
        <v>6.7074700385000106E-3</v>
      </c>
      <c r="J242" s="574">
        <v>6.9401666224485738E-3</v>
      </c>
      <c r="K242" s="574">
        <v>7.1610021760962041E-3</v>
      </c>
      <c r="L242" s="574">
        <v>7.7662798273667542E-3</v>
      </c>
      <c r="M242" s="565"/>
      <c r="N242" s="694" t="b">
        <v>0</v>
      </c>
      <c r="O242" s="695" t="str">
        <f ca="1">IF(N242,CalibrateLM(E242:L242,E306:P306,E147:P147,O$185,P242),"[DISABLED]")</f>
        <v>[DISABLED]</v>
      </c>
      <c r="P242" s="649">
        <v>1</v>
      </c>
    </row>
    <row r="243" spans="2:17">
      <c r="B243" s="564">
        <f ca="1"/>
        <v>52869</v>
      </c>
      <c r="C243" s="546">
        <v>57</v>
      </c>
      <c r="D243" s="580">
        <f t="shared" ca="1" si="20"/>
        <v>29.021917808219179</v>
      </c>
      <c r="E243" s="573">
        <v>6.2614018627067808E-3</v>
      </c>
      <c r="F243" s="574">
        <v>6.4350782452327433E-3</v>
      </c>
      <c r="G243" s="574">
        <v>6.5446642750782835E-3</v>
      </c>
      <c r="H243" s="574">
        <v>6.6673902107516839E-3</v>
      </c>
      <c r="I243" s="574">
        <v>6.6767102035747332E-3</v>
      </c>
      <c r="J243" s="574">
        <v>6.917219772047266E-3</v>
      </c>
      <c r="K243" s="574">
        <v>7.1318352572379614E-3</v>
      </c>
      <c r="L243" s="574">
        <v>7.7263812648370629E-3</v>
      </c>
      <c r="M243" s="565"/>
      <c r="N243" s="694" t="b">
        <v>0</v>
      </c>
      <c r="O243" s="695" t="str">
        <f ca="1">IF(N243,CalibrateLM(E243:L243,E307:P307,E148:P148,O$185,P243),"[DISABLED]")</f>
        <v>[DISABLED]</v>
      </c>
      <c r="P243" s="649">
        <v>1</v>
      </c>
    </row>
    <row r="244" spans="2:17">
      <c r="B244" s="564">
        <f ca="1"/>
        <v>53051</v>
      </c>
      <c r="C244" s="546">
        <v>58</v>
      </c>
      <c r="D244" s="580">
        <f t="shared" ca="1" si="20"/>
        <v>29.520547945205479</v>
      </c>
      <c r="E244" s="573">
        <v>6.2254817949496518E-3</v>
      </c>
      <c r="F244" s="574">
        <v>6.4040121386450162E-3</v>
      </c>
      <c r="G244" s="574">
        <v>6.5159399844369973E-3</v>
      </c>
      <c r="H244" s="574">
        <v>6.6422725034655213E-3</v>
      </c>
      <c r="I244" s="574">
        <v>6.6408869876511123E-3</v>
      </c>
      <c r="J244" s="574">
        <v>6.885712964122449E-3</v>
      </c>
      <c r="K244" s="574">
        <v>7.0930244500940565E-3</v>
      </c>
      <c r="L244" s="574">
        <v>7.6737298012220295E-3</v>
      </c>
      <c r="M244" s="565"/>
      <c r="N244" s="694" t="b">
        <v>0</v>
      </c>
      <c r="O244" s="695" t="str">
        <f ca="1">IF(N244,CalibrateLM(E244:L244,E308:P308,E149:P149,O$185,P244),"[DISABLED]")</f>
        <v>[DISABLED]</v>
      </c>
      <c r="P244" s="649">
        <v>1</v>
      </c>
    </row>
    <row r="245" spans="2:17">
      <c r="B245" s="564" t="e">
        <f ca="1"/>
        <v>#N/A</v>
      </c>
      <c r="C245" s="546"/>
      <c r="D245" s="565"/>
      <c r="E245" s="474"/>
      <c r="F245" s="546"/>
      <c r="G245" s="546"/>
      <c r="H245" s="546"/>
      <c r="I245" s="546"/>
      <c r="J245" s="546"/>
      <c r="K245" s="546"/>
      <c r="L245" s="546"/>
      <c r="M245" s="565"/>
      <c r="N245" s="474"/>
      <c r="O245" s="546"/>
      <c r="P245" s="565"/>
    </row>
    <row r="246" spans="2:17">
      <c r="B246" s="566" t="e">
        <f ca="1"/>
        <v>#N/A</v>
      </c>
      <c r="C246" s="550"/>
      <c r="D246" s="551"/>
      <c r="E246" s="476"/>
      <c r="F246" s="550"/>
      <c r="G246" s="550"/>
      <c r="H246" s="550"/>
      <c r="I246" s="550"/>
      <c r="J246" s="550"/>
      <c r="K246" s="550"/>
      <c r="L246" s="550"/>
      <c r="M246" s="551"/>
      <c r="N246" s="476"/>
      <c r="O246" s="550"/>
      <c r="P246" s="551"/>
    </row>
    <row r="248" spans="2:17">
      <c r="B248" s="300" t="s">
        <v>12204</v>
      </c>
      <c r="C248" s="307"/>
      <c r="D248" s="545"/>
      <c r="E248" s="472" t="s">
        <v>12171</v>
      </c>
      <c r="F248" s="307"/>
      <c r="G248" s="307"/>
      <c r="H248" s="307"/>
      <c r="I248" s="567"/>
      <c r="J248" s="307"/>
      <c r="K248" s="307"/>
      <c r="L248" s="307"/>
      <c r="M248" s="307"/>
      <c r="N248" s="307"/>
      <c r="O248" s="307"/>
      <c r="P248" s="307"/>
      <c r="Q248" s="545"/>
    </row>
    <row r="249" spans="2:17">
      <c r="B249" s="273" t="s">
        <v>12157</v>
      </c>
      <c r="C249" s="276" t="s">
        <v>12198</v>
      </c>
      <c r="D249" s="274" t="s">
        <v>12148</v>
      </c>
      <c r="E249" s="568">
        <f t="array" aca="1" ref="E249:Q249" ca="1">E90:Q90</f>
        <v>-5.0000000000000001E-3</v>
      </c>
      <c r="F249" s="569">
        <f ca="1"/>
        <v>-2.5000000000000001E-3</v>
      </c>
      <c r="G249" s="569">
        <f ca="1"/>
        <v>-1.25E-3</v>
      </c>
      <c r="H249" s="569">
        <f ca="1"/>
        <v>0</v>
      </c>
      <c r="I249" s="569">
        <f ca="1"/>
        <v>1.25E-3</v>
      </c>
      <c r="J249" s="569">
        <f ca="1"/>
        <v>2.5000000000000001E-3</v>
      </c>
      <c r="K249" s="569">
        <f ca="1"/>
        <v>5.0000000000000001E-3</v>
      </c>
      <c r="L249" s="569">
        <f ca="1"/>
        <v>0.01</v>
      </c>
      <c r="M249" s="569">
        <f ca="1"/>
        <v>1.4999999999999999E-2</v>
      </c>
      <c r="N249" s="569">
        <f ca="1"/>
        <v>0.02</v>
      </c>
      <c r="O249" s="569">
        <f ca="1"/>
        <v>0.03</v>
      </c>
      <c r="P249" s="569">
        <f ca="1"/>
        <v>0.05</v>
      </c>
      <c r="Q249" s="570" t="e">
        <f ca="1"/>
        <v>#N/A</v>
      </c>
    </row>
    <row r="250" spans="2:17">
      <c r="B250" s="563">
        <f t="array" aca="1" ref="B250:B310" ca="1">B91:B151</f>
        <v>42459</v>
      </c>
      <c r="C250" s="307">
        <v>0</v>
      </c>
      <c r="D250" s="579">
        <f t="shared" ref="D250:D281" ca="1" si="21">(B250-RefDate)/365</f>
        <v>0.50136986301369868</v>
      </c>
      <c r="E250" s="594">
        <f ca="1">_xll.qlOptionletVTSVolatility($D$179,$B250,E$249)*10000</f>
        <v>31.22070433531038</v>
      </c>
      <c r="F250" s="595">
        <f ca="1">_xll.qlOptionletVTSVolatility($D$179,$B250,F$249)*10000</f>
        <v>21.250891819133223</v>
      </c>
      <c r="G250" s="595">
        <f ca="1">_xll.qlOptionletVTSVolatility($D$179,$B250,G$249)*10000</f>
        <v>20.245316357883322</v>
      </c>
      <c r="H250" s="595">
        <f ca="1">_xll.qlOptionletVTSVolatility($D$179,$B250,H$249)*10000</f>
        <v>21.450078059137645</v>
      </c>
      <c r="I250" s="595">
        <f ca="1">_xll.qlOptionletVTSVolatility($D$179,$B250,I$249)*10000</f>
        <v>24.532564434932183</v>
      </c>
      <c r="J250" s="595">
        <f ca="1">_xll.qlOptionletVTSVolatility($D$179,$B250,J$249)*10000</f>
        <v>29.100089650617075</v>
      </c>
      <c r="K250" s="595">
        <f ca="1">_xll.qlOptionletVTSVolatility($D$179,$B250,K$249)*10000</f>
        <v>40.739452355429428</v>
      </c>
      <c r="L250" s="595">
        <f ca="1">_xll.qlOptionletVTSVolatility($D$179,$B250,L$249)*10000</f>
        <v>63.703286012282099</v>
      </c>
      <c r="M250" s="595">
        <f ca="1">_xll.qlOptionletVTSVolatility($D$179,$B250,M$249)*10000</f>
        <v>84.925341869966744</v>
      </c>
      <c r="N250" s="595">
        <f ca="1">_xll.qlOptionletVTSVolatility($D$179,$B250,N$249)*10000</f>
        <v>105.04274830878882</v>
      </c>
      <c r="O250" s="595">
        <f ca="1">_xll.qlOptionletVTSVolatility($D$179,$B250,O$249)*10000</f>
        <v>143.57844957285607</v>
      </c>
      <c r="P250" s="595">
        <f ca="1">_xll.qlOptionletVTSVolatility($D$179,$B250,P$249)*10000</f>
        <v>216.46671860616533</v>
      </c>
      <c r="Q250" s="545"/>
    </row>
    <row r="251" spans="2:17">
      <c r="B251" s="564">
        <f ca="1"/>
        <v>42642</v>
      </c>
      <c r="C251" s="546">
        <v>1</v>
      </c>
      <c r="D251" s="580">
        <f t="shared" ca="1" si="21"/>
        <v>1.0027397260273974</v>
      </c>
      <c r="E251" s="596">
        <f ca="1">_xll.qlOptionletVTSVolatility($D$179,$B251,E$249)*10000</f>
        <v>33.762507495554317</v>
      </c>
      <c r="F251" s="597">
        <f ca="1">_xll.qlOptionletVTSVolatility($D$179,$B251,F$249)*10000</f>
        <v>25.472601304988927</v>
      </c>
      <c r="G251" s="597">
        <f ca="1">_xll.qlOptionletVTSVolatility($D$179,$B251,G$249)*10000</f>
        <v>24.365455797729009</v>
      </c>
      <c r="H251" s="597">
        <f ca="1">_xll.qlOptionletVTSVolatility($D$179,$B251,H$249)*10000</f>
        <v>24.95794692127954</v>
      </c>
      <c r="I251" s="597">
        <f ca="1">_xll.qlOptionletVTSVolatility($D$179,$B251,I$249)*10000</f>
        <v>27.007144537314641</v>
      </c>
      <c r="J251" s="597">
        <f ca="1">_xll.qlOptionletVTSVolatility($D$179,$B251,J$249)*10000</f>
        <v>30.248316026916374</v>
      </c>
      <c r="K251" s="597">
        <f ca="1">_xll.qlOptionletVTSVolatility($D$179,$B251,K$249)*10000</f>
        <v>39.066197682436979</v>
      </c>
      <c r="L251" s="597">
        <f ca="1">_xll.qlOptionletVTSVolatility($D$179,$B251,L$249)*10000</f>
        <v>58.659399148884376</v>
      </c>
      <c r="M251" s="597">
        <f ca="1">_xll.qlOptionletVTSVolatility($D$179,$B251,M$249)*10000</f>
        <v>76.01996163176581</v>
      </c>
      <c r="N251" s="597">
        <f ca="1">_xll.qlOptionletVTSVolatility($D$179,$B251,N$249)*10000</f>
        <v>92.657377030532658</v>
      </c>
      <c r="O251" s="597">
        <f ca="1">_xll.qlOptionletVTSVolatility($D$179,$B251,O$249)*10000</f>
        <v>124.07307333106738</v>
      </c>
      <c r="P251" s="597">
        <f ca="1">_xll.qlOptionletVTSVolatility($D$179,$B251,P$249)*10000</f>
        <v>182.45399772282022</v>
      </c>
      <c r="Q251" s="565"/>
    </row>
    <row r="252" spans="2:17">
      <c r="B252" s="564">
        <f ca="1"/>
        <v>42824</v>
      </c>
      <c r="C252" s="546">
        <v>2</v>
      </c>
      <c r="D252" s="580">
        <f t="shared" ca="1" si="21"/>
        <v>1.5013698630136987</v>
      </c>
      <c r="E252" s="596">
        <f ca="1">_xll.qlOptionletVTSVolatility($D$179,$B252,E$249)*10000</f>
        <v>36.792090366937067</v>
      </c>
      <c r="F252" s="597">
        <f ca="1">_xll.qlOptionletVTSVolatility($D$179,$B252,F$249)*10000</f>
        <v>31.826910960486078</v>
      </c>
      <c r="G252" s="597">
        <f ca="1">_xll.qlOptionletVTSVolatility($D$179,$B252,G$249)*10000</f>
        <v>30.77280121063643</v>
      </c>
      <c r="H252" s="597">
        <f ca="1">_xll.qlOptionletVTSVolatility($D$179,$B252,H$249)*10000</f>
        <v>30.550381010281164</v>
      </c>
      <c r="I252" s="597">
        <f ca="1">_xll.qlOptionletVTSVolatility($D$179,$B252,I$249)*10000</f>
        <v>31.069779776471304</v>
      </c>
      <c r="J252" s="597">
        <f ca="1">_xll.qlOptionletVTSVolatility($D$179,$B252,J$249)*10000</f>
        <v>32.26219354609519</v>
      </c>
      <c r="K252" s="597">
        <f ca="1">_xll.qlOptionletVTSVolatility($D$179,$B252,K$249)*10000</f>
        <v>36.564017569766008</v>
      </c>
      <c r="L252" s="597">
        <f ca="1">_xll.qlOptionletVTSVolatility($D$179,$B252,L$249)*10000</f>
        <v>50.881048954743811</v>
      </c>
      <c r="M252" s="597">
        <f ca="1">_xll.qlOptionletVTSVolatility($D$179,$B252,M$249)*10000</f>
        <v>63.326952594989756</v>
      </c>
      <c r="N252" s="597">
        <f ca="1">_xll.qlOptionletVTSVolatility($D$179,$B252,N$249)*10000</f>
        <v>75.274136313630933</v>
      </c>
      <c r="O252" s="597">
        <f ca="1">_xll.qlOptionletVTSVolatility($D$179,$B252,O$249)*10000</f>
        <v>97.261716241468093</v>
      </c>
      <c r="P252" s="597">
        <f ca="1">_xll.qlOptionletVTSVolatility($D$179,$B252,P$249)*10000</f>
        <v>134.64418610328332</v>
      </c>
      <c r="Q252" s="565"/>
    </row>
    <row r="253" spans="2:17">
      <c r="B253" s="564">
        <f ca="1"/>
        <v>43006</v>
      </c>
      <c r="C253" s="546">
        <v>3</v>
      </c>
      <c r="D253" s="580">
        <f t="shared" ca="1" si="21"/>
        <v>2</v>
      </c>
      <c r="E253" s="596">
        <f ca="1">_xll.qlOptionletVTSVolatility($D$179,$B253,E$249)*10000</f>
        <v>44.586190612976651</v>
      </c>
      <c r="F253" s="597">
        <f ca="1">_xll.qlOptionletVTSVolatility($D$179,$B253,F$249)*10000</f>
        <v>40.278498864771606</v>
      </c>
      <c r="G253" s="597">
        <f ca="1">_xll.qlOptionletVTSVolatility($D$179,$B253,G$249)*10000</f>
        <v>38.909627491274314</v>
      </c>
      <c r="H253" s="597">
        <f ca="1">_xll.qlOptionletVTSVolatility($D$179,$B253,H$249)*10000</f>
        <v>38.039805594040047</v>
      </c>
      <c r="I253" s="597">
        <f ca="1">_xll.qlOptionletVTSVolatility($D$179,$B253,I$249)*10000</f>
        <v>37.651367885908982</v>
      </c>
      <c r="J253" s="597">
        <f ca="1">_xll.qlOptionletVTSVolatility($D$179,$B253,J$249)*10000</f>
        <v>37.767930806666108</v>
      </c>
      <c r="K253" s="597">
        <f ca="1">_xll.qlOptionletVTSVolatility($D$179,$B253,K$249)*10000</f>
        <v>40.04136582970402</v>
      </c>
      <c r="L253" s="597">
        <f ca="1">_xll.qlOptionletVTSVolatility($D$179,$B253,L$249)*10000</f>
        <v>53.904552206330955</v>
      </c>
      <c r="M253" s="597">
        <f ca="1">_xll.qlOptionletVTSVolatility($D$179,$B253,M$249)*10000</f>
        <v>66.518158425476187</v>
      </c>
      <c r="N253" s="597">
        <f ca="1">_xll.qlOptionletVTSVolatility($D$179,$B253,N$249)*10000</f>
        <v>79.326924900116438</v>
      </c>
      <c r="O253" s="597">
        <f ca="1">_xll.qlOptionletVTSVolatility($D$179,$B253,O$249)*10000</f>
        <v>102.82454038483218</v>
      </c>
      <c r="P253" s="597">
        <f ca="1">_xll.qlOptionletVTSVolatility($D$179,$B253,P$249)*10000</f>
        <v>146.02734315336585</v>
      </c>
      <c r="Q253" s="565"/>
    </row>
    <row r="254" spans="2:17">
      <c r="B254" s="564">
        <f ca="1"/>
        <v>43187</v>
      </c>
      <c r="C254" s="546">
        <v>4</v>
      </c>
      <c r="D254" s="580">
        <f t="shared" ca="1" si="21"/>
        <v>2.495890410958904</v>
      </c>
      <c r="E254" s="596">
        <f ca="1">_xll.qlOptionletVTSVolatility($D$179,$B254,E$249)*10000</f>
        <v>54.397297819570007</v>
      </c>
      <c r="F254" s="597">
        <f ca="1">_xll.qlOptionletVTSVolatility($D$179,$B254,F$249)*10000</f>
        <v>48.940301453915339</v>
      </c>
      <c r="G254" s="597">
        <f ca="1">_xll.qlOptionletVTSVolatility($D$179,$B254,G$249)*10000</f>
        <v>47.179966817512081</v>
      </c>
      <c r="H254" s="597">
        <f ca="1">_xll.qlOptionletVTSVolatility($D$179,$B254,H$249)*10000</f>
        <v>46.024729219610812</v>
      </c>
      <c r="I254" s="597">
        <f ca="1">_xll.qlOptionletVTSVolatility($D$179,$B254,I$249)*10000</f>
        <v>45.444763016752063</v>
      </c>
      <c r="J254" s="597">
        <f ca="1">_xll.qlOptionletVTSVolatility($D$179,$B254,J$249)*10000</f>
        <v>45.439248494578919</v>
      </c>
      <c r="K254" s="597">
        <f ca="1">_xll.qlOptionletVTSVolatility($D$179,$B254,K$249)*10000</f>
        <v>47.501212407707229</v>
      </c>
      <c r="L254" s="597">
        <f ca="1">_xll.qlOptionletVTSVolatility($D$179,$B254,L$249)*10000</f>
        <v>60.596930641853469</v>
      </c>
      <c r="M254" s="597">
        <f ca="1">_xll.qlOptionletVTSVolatility($D$179,$B254,M$249)*10000</f>
        <v>73.833748049838164</v>
      </c>
      <c r="N254" s="597">
        <f ca="1">_xll.qlOptionletVTSVolatility($D$179,$B254,N$249)*10000</f>
        <v>87.086885084513128</v>
      </c>
      <c r="O254" s="597">
        <f ca="1">_xll.qlOptionletVTSVolatility($D$179,$B254,O$249)*10000</f>
        <v>112.37982019176836</v>
      </c>
      <c r="P254" s="597">
        <f ca="1">_xll.qlOptionletVTSVolatility($D$179,$B254,P$249)*10000</f>
        <v>159.37060666064093</v>
      </c>
      <c r="Q254" s="565"/>
    </row>
    <row r="255" spans="2:17">
      <c r="B255" s="564">
        <f ca="1"/>
        <v>43370</v>
      </c>
      <c r="C255" s="546">
        <v>5</v>
      </c>
      <c r="D255" s="580">
        <f t="shared" ca="1" si="21"/>
        <v>2.9972602739726026</v>
      </c>
      <c r="E255" s="596">
        <f ca="1">_xll.qlOptionletVTSVolatility($D$179,$B255,E$249)*10000</f>
        <v>59.092338367197883</v>
      </c>
      <c r="F255" s="597">
        <f ca="1">_xll.qlOptionletVTSVolatility($D$179,$B255,F$249)*10000</f>
        <v>55.715965462369681</v>
      </c>
      <c r="G255" s="597">
        <f ca="1">_xll.qlOptionletVTSVolatility($D$179,$B255,G$249)*10000</f>
        <v>54.371715688264217</v>
      </c>
      <c r="H255" s="597">
        <f ca="1">_xll.qlOptionletVTSVolatility($D$179,$B255,H$249)*10000</f>
        <v>53.274136891107332</v>
      </c>
      <c r="I255" s="597">
        <f ca="1">_xll.qlOptionletVTSVolatility($D$179,$B255,I$249)*10000</f>
        <v>52.437522439330607</v>
      </c>
      <c r="J255" s="597">
        <f ca="1">_xll.qlOptionletVTSVolatility($D$179,$B255,J$249)*10000</f>
        <v>51.91859886746397</v>
      </c>
      <c r="K255" s="597">
        <f ca="1">_xll.qlOptionletVTSVolatility($D$179,$B255,K$249)*10000</f>
        <v>52.37670110967008</v>
      </c>
      <c r="L255" s="597">
        <f ca="1">_xll.qlOptionletVTSVolatility($D$179,$B255,L$249)*10000</f>
        <v>60.727315728925049</v>
      </c>
      <c r="M255" s="597">
        <f ca="1">_xll.qlOptionletVTSVolatility($D$179,$B255,M$249)*10000</f>
        <v>69.449549784912861</v>
      </c>
      <c r="N255" s="597">
        <f ca="1">_xll.qlOptionletVTSVolatility($D$179,$B255,N$249)*10000</f>
        <v>80.972626564147362</v>
      </c>
      <c r="O255" s="597">
        <f ca="1">_xll.qlOptionletVTSVolatility($D$179,$B255,O$249)*10000</f>
        <v>101.81258395661477</v>
      </c>
      <c r="P255" s="597">
        <f ca="1">_xll.qlOptionletVTSVolatility($D$179,$B255,P$249)*10000</f>
        <v>143.97527912460143</v>
      </c>
      <c r="Q255" s="565"/>
    </row>
    <row r="256" spans="2:17">
      <c r="B256" s="564">
        <f ca="1"/>
        <v>43552</v>
      </c>
      <c r="C256" s="546">
        <v>6</v>
      </c>
      <c r="D256" s="580">
        <f t="shared" ca="1" si="21"/>
        <v>3.495890410958904</v>
      </c>
      <c r="E256" s="596">
        <f ca="1">_xll.qlOptionletVTSVolatility($D$179,$B256,E$249)*10000</f>
        <v>60.560171800943913</v>
      </c>
      <c r="F256" s="597">
        <f ca="1">_xll.qlOptionletVTSVolatility($D$179,$B256,F$249)*10000</f>
        <v>61.281618351501329</v>
      </c>
      <c r="G256" s="597">
        <f ca="1">_xll.qlOptionletVTSVolatility($D$179,$B256,G$249)*10000</f>
        <v>60.706956908458785</v>
      </c>
      <c r="H256" s="597">
        <f ca="1">_xll.qlOptionletVTSVolatility($D$179,$B256,H$249)*10000</f>
        <v>59.655612209059278</v>
      </c>
      <c r="I256" s="597">
        <f ca="1">_xll.qlOptionletVTSVolatility($D$179,$B256,I$249)*10000</f>
        <v>58.238594852482137</v>
      </c>
      <c r="J256" s="597">
        <f ca="1">_xll.qlOptionletVTSVolatility($D$179,$B256,J$249)*10000</f>
        <v>56.632301642032004</v>
      </c>
      <c r="K256" s="597">
        <f ca="1">_xll.qlOptionletVTSVolatility($D$179,$B256,K$249)*10000</f>
        <v>54.386236307079436</v>
      </c>
      <c r="L256" s="597">
        <f ca="1">_xll.qlOptionletVTSVolatility($D$179,$B256,L$249)*10000</f>
        <v>60.621152484067323</v>
      </c>
      <c r="M256" s="597">
        <f ca="1">_xll.qlOptionletVTSVolatility($D$179,$B256,M$249)*10000</f>
        <v>63.176166339435596</v>
      </c>
      <c r="N256" s="597">
        <f ca="1">_xll.qlOptionletVTSVolatility($D$179,$B256,N$249)*10000</f>
        <v>72.019273575741039</v>
      </c>
      <c r="O256" s="597">
        <f ca="1">_xll.qlOptionletVTSVolatility($D$179,$B256,O$249)*10000</f>
        <v>85.01802799201694</v>
      </c>
      <c r="P256" s="597">
        <f ca="1">_xll.qlOptionletVTSVolatility($D$179,$B256,P$249)*10000</f>
        <v>113.45446622011487</v>
      </c>
      <c r="Q256" s="565"/>
    </row>
    <row r="257" spans="2:17">
      <c r="B257" s="564">
        <f ca="1"/>
        <v>43735</v>
      </c>
      <c r="C257" s="546">
        <v>7</v>
      </c>
      <c r="D257" s="580">
        <f t="shared" ca="1" si="21"/>
        <v>3.9972602739726026</v>
      </c>
      <c r="E257" s="596">
        <f ca="1">_xll.qlOptionletVTSVolatility($D$179,$B257,E$249)*10000</f>
        <v>65.830827751996921</v>
      </c>
      <c r="F257" s="597">
        <f ca="1">_xll.qlOptionletVTSVolatility($D$179,$B257,F$249)*10000</f>
        <v>65.904925570257774</v>
      </c>
      <c r="G257" s="597">
        <f ca="1">_xll.qlOptionletVTSVolatility($D$179,$B257,G$249)*10000</f>
        <v>65.408423160542938</v>
      </c>
      <c r="H257" s="597">
        <f ca="1">_xll.qlOptionletVTSVolatility($D$179,$B257,H$249)*10000</f>
        <v>64.645928431960613</v>
      </c>
      <c r="I257" s="597">
        <f ca="1">_xll.qlOptionletVTSVolatility($D$179,$B257,I$249)*10000</f>
        <v>63.685082691374596</v>
      </c>
      <c r="J257" s="597">
        <f ca="1">_xll.qlOptionletVTSVolatility($D$179,$B257,J$249)*10000</f>
        <v>62.617793245157209</v>
      </c>
      <c r="K257" s="597">
        <f ca="1">_xll.qlOptionletVTSVolatility($D$179,$B257,K$249)*10000</f>
        <v>60.986240323629033</v>
      </c>
      <c r="L257" s="597">
        <f ca="1">_xll.qlOptionletVTSVolatility($D$179,$B257,L$249)*10000</f>
        <v>63.99671309818968</v>
      </c>
      <c r="M257" s="597">
        <f ca="1">_xll.qlOptionletVTSVolatility($D$179,$B257,M$249)*10000</f>
        <v>66.399074427057386</v>
      </c>
      <c r="N257" s="597">
        <f ca="1">_xll.qlOptionletVTSVolatility($D$179,$B257,N$249)*10000</f>
        <v>72.422666659479731</v>
      </c>
      <c r="O257" s="597">
        <f ca="1">_xll.qlOptionletVTSVolatility($D$179,$B257,O$249)*10000</f>
        <v>84.19563490890782</v>
      </c>
      <c r="P257" s="597">
        <f ca="1">_xll.qlOptionletVTSVolatility($D$179,$B257,P$249)*10000</f>
        <v>110.4772368010545</v>
      </c>
      <c r="Q257" s="565"/>
    </row>
    <row r="258" spans="2:17">
      <c r="B258" s="564">
        <f ca="1"/>
        <v>43920</v>
      </c>
      <c r="C258" s="546">
        <v>8</v>
      </c>
      <c r="D258" s="580">
        <f t="shared" ca="1" si="21"/>
        <v>4.5041095890410956</v>
      </c>
      <c r="E258" s="596">
        <f ca="1">_xll.qlOptionletVTSVolatility($D$179,$B258,E$249)*10000</f>
        <v>70.932909371382934</v>
      </c>
      <c r="F258" s="597">
        <f ca="1">_xll.qlOptionletVTSVolatility($D$179,$B258,F$249)*10000</f>
        <v>68.855050774866172</v>
      </c>
      <c r="G258" s="597">
        <f ca="1">_xll.qlOptionletVTSVolatility($D$179,$B258,G$249)*10000</f>
        <v>68.154010135789065</v>
      </c>
      <c r="H258" s="597">
        <f ca="1">_xll.qlOptionletVTSVolatility($D$179,$B258,H$249)*10000</f>
        <v>67.661435899740866</v>
      </c>
      <c r="I258" s="597">
        <f ca="1">_xll.qlOptionletVTSVolatility($D$179,$B258,I$249)*10000</f>
        <v>67.36459567422439</v>
      </c>
      <c r="J258" s="597">
        <f ca="1">_xll.qlOptionletVTSVolatility($D$179,$B258,J$249)*10000</f>
        <v>67.239585193647045</v>
      </c>
      <c r="K258" s="597">
        <f ca="1">_xll.qlOptionletVTSVolatility($D$179,$B258,K$249)*10000</f>
        <v>67.295898631989047</v>
      </c>
      <c r="L258" s="597">
        <f ca="1">_xll.qlOptionletVTSVolatility($D$179,$B258,L$249)*10000</f>
        <v>67.810818141347283</v>
      </c>
      <c r="M258" s="597">
        <f ca="1">_xll.qlOptionletVTSVolatility($D$179,$B258,M$249)*10000</f>
        <v>71.478580436158083</v>
      </c>
      <c r="N258" s="597">
        <f ca="1">_xll.qlOptionletVTSVolatility($D$179,$B258,N$249)*10000</f>
        <v>75.95242854811022</v>
      </c>
      <c r="O258" s="597">
        <f ca="1">_xll.qlOptionletVTSVolatility($D$179,$B258,O$249)*10000</f>
        <v>88.310002658898938</v>
      </c>
      <c r="P258" s="597">
        <f ca="1">_xll.qlOptionletVTSVolatility($D$179,$B258,P$249)*10000</f>
        <v>115.59535528330299</v>
      </c>
      <c r="Q258" s="565"/>
    </row>
    <row r="259" spans="2:17">
      <c r="B259" s="564">
        <f ca="1"/>
        <v>44103</v>
      </c>
      <c r="C259" s="546">
        <v>9</v>
      </c>
      <c r="D259" s="580">
        <f t="shared" ca="1" si="21"/>
        <v>5.0054794520547947</v>
      </c>
      <c r="E259" s="596">
        <f ca="1">_xll.qlOptionletVTSVolatility($D$179,$B259,E$249)*10000</f>
        <v>73.100629653862427</v>
      </c>
      <c r="F259" s="597">
        <f ca="1">_xll.qlOptionletVTSVolatility($D$179,$B259,F$249)*10000</f>
        <v>70.915066149831915</v>
      </c>
      <c r="G259" s="597">
        <f ca="1">_xll.qlOptionletVTSVolatility($D$179,$B259,G$249)*10000</f>
        <v>70.229931893780375</v>
      </c>
      <c r="H259" s="597">
        <f ca="1">_xll.qlOptionletVTSVolatility($D$179,$B259,H$249)*10000</f>
        <v>69.790776691064451</v>
      </c>
      <c r="I259" s="597">
        <f ca="1">_xll.qlOptionletVTSVolatility($D$179,$B259,I$249)*10000</f>
        <v>69.578005087866401</v>
      </c>
      <c r="J259" s="597">
        <f ca="1">_xll.qlOptionletVTSVolatility($D$179,$B259,J$249)*10000</f>
        <v>69.559600089995712</v>
      </c>
      <c r="K259" s="597">
        <f ca="1">_xll.qlOptionletVTSVolatility($D$179,$B259,K$249)*10000</f>
        <v>69.817733218092101</v>
      </c>
      <c r="L259" s="597">
        <f ca="1">_xll.qlOptionletVTSVolatility($D$179,$B259,L$249)*10000</f>
        <v>70.252735323450707</v>
      </c>
      <c r="M259" s="597">
        <f ca="1">_xll.qlOptionletVTSVolatility($D$179,$B259,M$249)*10000</f>
        <v>74.082404068838514</v>
      </c>
      <c r="N259" s="597">
        <f ca="1">_xll.qlOptionletVTSVolatility($D$179,$B259,N$249)*10000</f>
        <v>78.952978042445721</v>
      </c>
      <c r="O259" s="597">
        <f ca="1">_xll.qlOptionletVTSVolatility($D$179,$B259,O$249)*10000</f>
        <v>92.24074751987709</v>
      </c>
      <c r="P259" s="597">
        <f ca="1">_xll.qlOptionletVTSVolatility($D$179,$B259,P$249)*10000</f>
        <v>120.4952740362008</v>
      </c>
      <c r="Q259" s="565"/>
    </row>
    <row r="260" spans="2:17">
      <c r="B260" s="564">
        <f ca="1"/>
        <v>44285</v>
      </c>
      <c r="C260" s="546">
        <v>10</v>
      </c>
      <c r="D260" s="580">
        <f t="shared" ca="1" si="21"/>
        <v>5.5041095890410956</v>
      </c>
      <c r="E260" s="596">
        <f ca="1">_xll.qlOptionletVTSVolatility($D$179,$B260,E$249)*10000</f>
        <v>74.019946914525235</v>
      </c>
      <c r="F260" s="597">
        <f ca="1">_xll.qlOptionletVTSVolatility($D$179,$B260,F$249)*10000</f>
        <v>72.732864309065022</v>
      </c>
      <c r="G260" s="597">
        <f ca="1">_xll.qlOptionletVTSVolatility($D$179,$B260,G$249)*10000</f>
        <v>72.188828381832224</v>
      </c>
      <c r="H260" s="597">
        <f ca="1">_xll.qlOptionletVTSVolatility($D$179,$B260,H$249)*10000</f>
        <v>71.721926261602604</v>
      </c>
      <c r="I260" s="597">
        <f ca="1">_xll.qlOptionletVTSVolatility($D$179,$B260,I$249)*10000</f>
        <v>71.34038319620457</v>
      </c>
      <c r="J260" s="597">
        <f ca="1">_xll.qlOptionletVTSVolatility($D$179,$B260,J$249)*10000</f>
        <v>71.055378482663599</v>
      </c>
      <c r="K260" s="597">
        <f ca="1">_xll.qlOptionletVTSVolatility($D$179,$B260,K$249)*10000</f>
        <v>70.83501693584914</v>
      </c>
      <c r="L260" s="597">
        <f ca="1">_xll.qlOptionletVTSVolatility($D$179,$B260,L$249)*10000</f>
        <v>72.058672114415401</v>
      </c>
      <c r="M260" s="597">
        <f ca="1">_xll.qlOptionletVTSVolatility($D$179,$B260,M$249)*10000</f>
        <v>75.30496205050062</v>
      </c>
      <c r="N260" s="597">
        <f ca="1">_xll.qlOptionletVTSVolatility($D$179,$B260,N$249)*10000</f>
        <v>80.669178068151453</v>
      </c>
      <c r="O260" s="597">
        <f ca="1">_xll.qlOptionletVTSVolatility($D$179,$B260,O$249)*10000</f>
        <v>94.005034148441155</v>
      </c>
      <c r="P260" s="597">
        <f ca="1">_xll.qlOptionletVTSVolatility($D$179,$B260,P$249)*10000</f>
        <v>122.46085101098498</v>
      </c>
      <c r="Q260" s="565"/>
    </row>
    <row r="261" spans="2:17">
      <c r="B261" s="564">
        <f ca="1"/>
        <v>44468</v>
      </c>
      <c r="C261" s="546">
        <v>11</v>
      </c>
      <c r="D261" s="580">
        <f t="shared" ca="1" si="21"/>
        <v>6.0054794520547947</v>
      </c>
      <c r="E261" s="596">
        <f ca="1">_xll.qlOptionletVTSVolatility($D$179,$B261,E$249)*10000</f>
        <v>74.697423257445081</v>
      </c>
      <c r="F261" s="597">
        <f ca="1">_xll.qlOptionletVTSVolatility($D$179,$B261,F$249)*10000</f>
        <v>74.016893357980578</v>
      </c>
      <c r="G261" s="597">
        <f ca="1">_xll.qlOptionletVTSVolatility($D$179,$B261,G$249)*10000</f>
        <v>73.644254036076219</v>
      </c>
      <c r="H261" s="597">
        <f ca="1">_xll.qlOptionletVTSVolatility($D$179,$B261,H$249)*10000</f>
        <v>73.273076175463729</v>
      </c>
      <c r="I261" s="597">
        <f ca="1">_xll.qlOptionletVTSVolatility($D$179,$B261,I$249)*10000</f>
        <v>72.920810474803304</v>
      </c>
      <c r="J261" s="597">
        <f ca="1">_xll.qlOptionletVTSVolatility($D$179,$B261,J$249)*10000</f>
        <v>72.609379003900202</v>
      </c>
      <c r="K261" s="597">
        <f ca="1">_xll.qlOptionletVTSVolatility($D$179,$B261,K$249)*10000</f>
        <v>72.23505914888554</v>
      </c>
      <c r="L261" s="597">
        <f ca="1">_xll.qlOptionletVTSVolatility($D$179,$B261,L$249)*10000</f>
        <v>73.102738812561256</v>
      </c>
      <c r="M261" s="597">
        <f ca="1">_xll.qlOptionletVTSVolatility($D$179,$B261,M$249)*10000</f>
        <v>75.706018367939564</v>
      </c>
      <c r="N261" s="597">
        <f ca="1">_xll.qlOptionletVTSVolatility($D$179,$B261,N$249)*10000</f>
        <v>80.263726862774377</v>
      </c>
      <c r="O261" s="597">
        <f ca="1">_xll.qlOptionletVTSVolatility($D$179,$B261,O$249)*10000</f>
        <v>91.987917793430313</v>
      </c>
      <c r="P261" s="597">
        <f ca="1">_xll.qlOptionletVTSVolatility($D$179,$B261,P$249)*10000</f>
        <v>118.70681473904877</v>
      </c>
      <c r="Q261" s="565"/>
    </row>
    <row r="262" spans="2:17">
      <c r="B262" s="564">
        <f ca="1"/>
        <v>44650</v>
      </c>
      <c r="C262" s="546">
        <v>12</v>
      </c>
      <c r="D262" s="580">
        <f t="shared" ca="1" si="21"/>
        <v>6.5041095890410956</v>
      </c>
      <c r="E262" s="596">
        <f ca="1">_xll.qlOptionletVTSVolatility($D$179,$B262,E$249)*10000</f>
        <v>74.644840044242457</v>
      </c>
      <c r="F262" s="597">
        <f ca="1">_xll.qlOptionletVTSVolatility($D$179,$B262,F$249)*10000</f>
        <v>74.160129329886601</v>
      </c>
      <c r="G262" s="597">
        <f ca="1">_xll.qlOptionletVTSVolatility($D$179,$B262,G$249)*10000</f>
        <v>73.890324613099736</v>
      </c>
      <c r="H262" s="597">
        <f ca="1">_xll.qlOptionletVTSVolatility($D$179,$B262,H$249)*10000</f>
        <v>73.622068915333472</v>
      </c>
      <c r="I262" s="597">
        <f ca="1">_xll.qlOptionletVTSVolatility($D$179,$B262,I$249)*10000</f>
        <v>73.370265920032296</v>
      </c>
      <c r="J262" s="597">
        <f ca="1">_xll.qlOptionletVTSVolatility($D$179,$B262,J$249)*10000</f>
        <v>73.150385057995408</v>
      </c>
      <c r="K262" s="597">
        <f ca="1">_xll.qlOptionletVTSVolatility($D$179,$B262,K$249)*10000</f>
        <v>72.873786653485141</v>
      </c>
      <c r="L262" s="597">
        <f ca="1">_xll.qlOptionletVTSVolatility($D$179,$B262,L$249)*10000</f>
        <v>73.4107874682431</v>
      </c>
      <c r="M262" s="597">
        <f ca="1">_xll.qlOptionletVTSVolatility($D$179,$B262,M$249)*10000</f>
        <v>75.778544202482408</v>
      </c>
      <c r="N262" s="597">
        <f ca="1">_xll.qlOptionletVTSVolatility($D$179,$B262,N$249)*10000</f>
        <v>79.282816193042436</v>
      </c>
      <c r="O262" s="597">
        <f ca="1">_xll.qlOptionletVTSVolatility($D$179,$B262,O$249)*10000</f>
        <v>89.215689774967487</v>
      </c>
      <c r="P262" s="597">
        <f ca="1">_xll.qlOptionletVTSVolatility($D$179,$B262,P$249)*10000</f>
        <v>113.36145262948604</v>
      </c>
      <c r="Q262" s="565"/>
    </row>
    <row r="263" spans="2:17">
      <c r="B263" s="564">
        <f ca="1"/>
        <v>44833</v>
      </c>
      <c r="C263" s="546">
        <v>13</v>
      </c>
      <c r="D263" s="580">
        <f t="shared" ca="1" si="21"/>
        <v>7.0054794520547947</v>
      </c>
      <c r="E263" s="596">
        <f ca="1">_xll.qlOptionletVTSVolatility($D$179,$B263,E$249)*10000</f>
        <v>73.719636099849893</v>
      </c>
      <c r="F263" s="597">
        <f ca="1">_xll.qlOptionletVTSVolatility($D$179,$B263,F$249)*10000</f>
        <v>73.217111675566684</v>
      </c>
      <c r="G263" s="597">
        <f ca="1">_xll.qlOptionletVTSVolatility($D$179,$B263,G$249)*10000</f>
        <v>72.981505432537176</v>
      </c>
      <c r="H263" s="597">
        <f ca="1">_xll.qlOptionletVTSVolatility($D$179,$B263,H$249)*10000</f>
        <v>72.770812455793248</v>
      </c>
      <c r="I263" s="597">
        <f ca="1">_xll.qlOptionletVTSVolatility($D$179,$B263,I$249)*10000</f>
        <v>72.595856304521206</v>
      </c>
      <c r="J263" s="597">
        <f ca="1">_xll.qlOptionletVTSVolatility($D$179,$B263,J$249)*10000</f>
        <v>72.466823862456849</v>
      </c>
      <c r="K263" s="597">
        <f ca="1">_xll.qlOptionletVTSVolatility($D$179,$B263,K$249)*10000</f>
        <v>72.384005573747061</v>
      </c>
      <c r="L263" s="597">
        <f ca="1">_xll.qlOptionletVTSVolatility($D$179,$B263,L$249)*10000</f>
        <v>73.215438173240628</v>
      </c>
      <c r="M263" s="597">
        <f ca="1">_xll.qlOptionletVTSVolatility($D$179,$B263,M$249)*10000</f>
        <v>75.739473163478635</v>
      </c>
      <c r="N263" s="597">
        <f ca="1">_xll.qlOptionletVTSVolatility($D$179,$B263,N$249)*10000</f>
        <v>78.541101682055739</v>
      </c>
      <c r="O263" s="597">
        <f ca="1">_xll.qlOptionletVTSVolatility($D$179,$B263,O$249)*10000</f>
        <v>87.260941136710429</v>
      </c>
      <c r="P263" s="597">
        <f ca="1">_xll.qlOptionletVTSVolatility($D$179,$B263,P$249)*10000</f>
        <v>108.76114890466579</v>
      </c>
      <c r="Q263" s="565"/>
    </row>
    <row r="264" spans="2:17">
      <c r="B264" s="564">
        <f ca="1"/>
        <v>45015</v>
      </c>
      <c r="C264" s="546">
        <v>14</v>
      </c>
      <c r="D264" s="580">
        <f t="shared" ca="1" si="21"/>
        <v>7.5041095890410956</v>
      </c>
      <c r="E264" s="596">
        <f ca="1">_xll.qlOptionletVTSVolatility($D$179,$B264,E$249)*10000</f>
        <v>72.959136894974677</v>
      </c>
      <c r="F264" s="597">
        <f ca="1">_xll.qlOptionletVTSVolatility($D$179,$B264,F$249)*10000</f>
        <v>72.598519947692566</v>
      </c>
      <c r="G264" s="597">
        <f ca="1">_xll.qlOptionletVTSVolatility($D$179,$B264,G$249)*10000</f>
        <v>72.456715123691652</v>
      </c>
      <c r="H264" s="597">
        <f ca="1">_xll.qlOptionletVTSVolatility($D$179,$B264,H$249)*10000</f>
        <v>72.348066032698327</v>
      </c>
      <c r="I264" s="597">
        <f ca="1">_xll.qlOptionletVTSVolatility($D$179,$B264,I$249)*10000</f>
        <v>72.278320650289885</v>
      </c>
      <c r="J264" s="597">
        <f ca="1">_xll.qlOptionletVTSVolatility($D$179,$B264,J$249)*10000</f>
        <v>72.254719655327861</v>
      </c>
      <c r="K264" s="597">
        <f ca="1">_xll.qlOptionletVTSVolatility($D$179,$B264,K$249)*10000</f>
        <v>72.377309946398185</v>
      </c>
      <c r="L264" s="597">
        <f ca="1">_xll.qlOptionletVTSVolatility($D$179,$B264,L$249)*10000</f>
        <v>73.450987267680105</v>
      </c>
      <c r="M264" s="597">
        <f ca="1">_xll.qlOptionletVTSVolatility($D$179,$B264,M$249)*10000</f>
        <v>75.598097305131091</v>
      </c>
      <c r="N264" s="597">
        <f ca="1">_xll.qlOptionletVTSVolatility($D$179,$B264,N$249)*10000</f>
        <v>78.214867160298297</v>
      </c>
      <c r="O264" s="597">
        <f ca="1">_xll.qlOptionletVTSVolatility($D$179,$B264,O$249)*10000</f>
        <v>85.799325513660548</v>
      </c>
      <c r="P264" s="597">
        <f ca="1">_xll.qlOptionletVTSVolatility($D$179,$B264,P$249)*10000</f>
        <v>104.75909390389653</v>
      </c>
      <c r="Q264" s="565"/>
    </row>
    <row r="265" spans="2:17">
      <c r="B265" s="564">
        <f ca="1"/>
        <v>45197</v>
      </c>
      <c r="C265" s="546">
        <v>15</v>
      </c>
      <c r="D265" s="580">
        <f t="shared" ca="1" si="21"/>
        <v>8.0027397260273965</v>
      </c>
      <c r="E265" s="596">
        <f ca="1">_xll.qlOptionletVTSVolatility($D$179,$B265,E$249)*10000</f>
        <v>72.804453698628407</v>
      </c>
      <c r="F265" s="597">
        <f ca="1">_xll.qlOptionletVTSVolatility($D$179,$B265,F$249)*10000</f>
        <v>72.836520452219062</v>
      </c>
      <c r="G265" s="597">
        <f ca="1">_xll.qlOptionletVTSVolatility($D$179,$B265,G$249)*10000</f>
        <v>72.850002041697152</v>
      </c>
      <c r="H265" s="597">
        <f ca="1">_xll.qlOptionletVTSVolatility($D$179,$B265,H$249)*10000</f>
        <v>72.865729323214637</v>
      </c>
      <c r="I265" s="597">
        <f ca="1">_xll.qlOptionletVTSVolatility($D$179,$B265,I$249)*10000</f>
        <v>72.887346735033972</v>
      </c>
      <c r="J265" s="597">
        <f ca="1">_xll.qlOptionletVTSVolatility($D$179,$B265,J$249)*10000</f>
        <v>72.929102848865156</v>
      </c>
      <c r="K265" s="597">
        <f ca="1">_xll.qlOptionletVTSVolatility($D$179,$B265,K$249)*10000</f>
        <v>73.168374291709569</v>
      </c>
      <c r="L265" s="597">
        <f ca="1">_xll.qlOptionletVTSVolatility($D$179,$B265,L$249)*10000</f>
        <v>74.402147473066108</v>
      </c>
      <c r="M265" s="597">
        <f ca="1">_xll.qlOptionletVTSVolatility($D$179,$B265,M$249)*10000</f>
        <v>75.419264638566361</v>
      </c>
      <c r="N265" s="597">
        <f ca="1">_xll.qlOptionletVTSVolatility($D$179,$B265,N$249)*10000</f>
        <v>78.388683601484345</v>
      </c>
      <c r="O265" s="597">
        <f ca="1">_xll.qlOptionletVTSVolatility($D$179,$B265,O$249)*10000</f>
        <v>84.75451408136405</v>
      </c>
      <c r="P265" s="597">
        <f ca="1">_xll.qlOptionletVTSVolatility($D$179,$B265,P$249)*10000</f>
        <v>101.35954227753811</v>
      </c>
      <c r="Q265" s="565"/>
    </row>
    <row r="266" spans="2:17">
      <c r="B266" s="564">
        <f ca="1"/>
        <v>45378</v>
      </c>
      <c r="C266" s="546">
        <v>16</v>
      </c>
      <c r="D266" s="580">
        <f t="shared" ca="1" si="21"/>
        <v>8.4986301369863018</v>
      </c>
      <c r="E266" s="596">
        <f ca="1">_xll.qlOptionletVTSVolatility($D$179,$B266,E$249)*10000</f>
        <v>72.680281402897151</v>
      </c>
      <c r="F266" s="597">
        <f ca="1">_xll.qlOptionletVTSVolatility($D$179,$B266,F$249)*10000</f>
        <v>72.974771715798724</v>
      </c>
      <c r="G266" s="597">
        <f ca="1">_xll.qlOptionletVTSVolatility($D$179,$B266,G$249)*10000</f>
        <v>73.070384771983726</v>
      </c>
      <c r="H266" s="597">
        <f ca="1">_xll.qlOptionletVTSVolatility($D$179,$B266,H$249)*10000</f>
        <v>73.138878060723926</v>
      </c>
      <c r="I266" s="597">
        <f ca="1">_xll.qlOptionletVTSVolatility($D$179,$B266,I$249)*10000</f>
        <v>73.186824630845734</v>
      </c>
      <c r="J266" s="597">
        <f ca="1">_xll.qlOptionletVTSVolatility($D$179,$B266,J$249)*10000</f>
        <v>73.239314473892449</v>
      </c>
      <c r="K266" s="597">
        <f ca="1">_xll.qlOptionletVTSVolatility($D$179,$B266,K$249)*10000</f>
        <v>73.525233774071708</v>
      </c>
      <c r="L266" s="597">
        <f ca="1">_xll.qlOptionletVTSVolatility($D$179,$B266,L$249)*10000</f>
        <v>75.062423072333104</v>
      </c>
      <c r="M266" s="597">
        <f ca="1">_xll.qlOptionletVTSVolatility($D$179,$B266,M$249)*10000</f>
        <v>75.623979050164792</v>
      </c>
      <c r="N266" s="597">
        <f ca="1">_xll.qlOptionletVTSVolatility($D$179,$B266,N$249)*10000</f>
        <v>78.37580792443481</v>
      </c>
      <c r="O266" s="597">
        <f ca="1">_xll.qlOptionletVTSVolatility($D$179,$B266,O$249)*10000</f>
        <v>83.829612543062524</v>
      </c>
      <c r="P266" s="597">
        <f ca="1">_xll.qlOptionletVTSVolatility($D$179,$B266,P$249)*10000</f>
        <v>98.275115401087902</v>
      </c>
      <c r="Q266" s="565"/>
    </row>
    <row r="267" spans="2:17">
      <c r="B267" s="564">
        <f ca="1"/>
        <v>45562</v>
      </c>
      <c r="C267" s="546">
        <v>17</v>
      </c>
      <c r="D267" s="580">
        <f t="shared" ca="1" si="21"/>
        <v>9.0027397260273965</v>
      </c>
      <c r="E267" s="596">
        <f ca="1">_xll.qlOptionletVTSVolatility($D$179,$B267,E$249)*10000</f>
        <v>72.476149269657157</v>
      </c>
      <c r="F267" s="597">
        <f ca="1">_xll.qlOptionletVTSVolatility($D$179,$B267,F$249)*10000</f>
        <v>72.704808018422327</v>
      </c>
      <c r="G267" s="597">
        <f ca="1">_xll.qlOptionletVTSVolatility($D$179,$B267,G$249)*10000</f>
        <v>72.791209730151323</v>
      </c>
      <c r="H267" s="597">
        <f ca="1">_xll.qlOptionletVTSVolatility($D$179,$B267,H$249)*10000</f>
        <v>72.867457950552009</v>
      </c>
      <c r="I267" s="597">
        <f ca="1">_xll.qlOptionletVTSVolatility($D$179,$B267,I$249)*10000</f>
        <v>72.94063424909271</v>
      </c>
      <c r="J267" s="597">
        <f ca="1">_xll.qlOptionletVTSVolatility($D$179,$B267,J$249)*10000</f>
        <v>73.030567494459348</v>
      </c>
      <c r="K267" s="597">
        <f ca="1">_xll.qlOptionletVTSVolatility($D$179,$B267,K$249)*10000</f>
        <v>73.386667711429027</v>
      </c>
      <c r="L267" s="597">
        <f ca="1">_xll.qlOptionletVTSVolatility($D$179,$B267,L$249)*10000</f>
        <v>75.045529715544831</v>
      </c>
      <c r="M267" s="597">
        <f ca="1">_xll.qlOptionletVTSVolatility($D$179,$B267,M$249)*10000</f>
        <v>76.248276034051116</v>
      </c>
      <c r="N267" s="597">
        <f ca="1">_xll.qlOptionletVTSVolatility($D$179,$B267,N$249)*10000</f>
        <v>78.002877564520503</v>
      </c>
      <c r="O267" s="597">
        <f ca="1">_xll.qlOptionletVTSVolatility($D$179,$B267,O$249)*10000</f>
        <v>82.992888652686005</v>
      </c>
      <c r="P267" s="597">
        <f ca="1">_xll.qlOptionletVTSVolatility($D$179,$B267,P$249)*10000</f>
        <v>95.61506035982093</v>
      </c>
      <c r="Q267" s="565"/>
    </row>
    <row r="268" spans="2:17">
      <c r="B268" s="564">
        <f ca="1"/>
        <v>45744</v>
      </c>
      <c r="C268" s="546">
        <v>18</v>
      </c>
      <c r="D268" s="580">
        <f t="shared" ca="1" si="21"/>
        <v>9.5013698630136982</v>
      </c>
      <c r="E268" s="596">
        <f ca="1">_xll.qlOptionletVTSVolatility($D$179,$B268,E$249)*10000</f>
        <v>72.592072536294324</v>
      </c>
      <c r="F268" s="597">
        <f ca="1">_xll.qlOptionletVTSVolatility($D$179,$B268,F$249)*10000</f>
        <v>72.656475333247172</v>
      </c>
      <c r="G268" s="597">
        <f ca="1">_xll.qlOptionletVTSVolatility($D$179,$B268,G$249)*10000</f>
        <v>72.725088959111872</v>
      </c>
      <c r="H268" s="597">
        <f ca="1">_xll.qlOptionletVTSVolatility($D$179,$B268,H$249)*10000</f>
        <v>72.82072409600886</v>
      </c>
      <c r="I268" s="597">
        <f ca="1">_xll.qlOptionletVTSVolatility($D$179,$B268,I$249)*10000</f>
        <v>72.945359270274935</v>
      </c>
      <c r="J268" s="597">
        <f ca="1">_xll.qlOptionletVTSVolatility($D$179,$B268,J$249)*10000</f>
        <v>73.101342237476459</v>
      </c>
      <c r="K268" s="597">
        <f ca="1">_xll.qlOptionletVTSVolatility($D$179,$B268,K$249)*10000</f>
        <v>73.521038389911539</v>
      </c>
      <c r="L268" s="597">
        <f ca="1">_xll.qlOptionletVTSVolatility($D$179,$B268,L$249)*10000</f>
        <v>74.86697643611825</v>
      </c>
      <c r="M268" s="597">
        <f ca="1">_xll.qlOptionletVTSVolatility($D$179,$B268,M$249)*10000</f>
        <v>76.599024699040484</v>
      </c>
      <c r="N268" s="597">
        <f ca="1">_xll.qlOptionletVTSVolatility($D$179,$B268,N$249)*10000</f>
        <v>77.667421307267844</v>
      </c>
      <c r="O268" s="597">
        <f ca="1">_xll.qlOptionletVTSVolatility($D$179,$B268,O$249)*10000</f>
        <v>82.39770428921517</v>
      </c>
      <c r="P268" s="597">
        <f ca="1">_xll.qlOptionletVTSVolatility($D$179,$B268,P$249)*10000</f>
        <v>93.932821471276128</v>
      </c>
      <c r="Q268" s="565"/>
    </row>
    <row r="269" spans="2:17">
      <c r="B269" s="564">
        <f ca="1"/>
        <v>45929</v>
      </c>
      <c r="C269" s="546">
        <v>19</v>
      </c>
      <c r="D269" s="580">
        <f t="shared" ca="1" si="21"/>
        <v>10.008219178082191</v>
      </c>
      <c r="E269" s="596">
        <f ca="1">_xll.qlOptionletVTSVolatility($D$179,$B269,E$249)*10000</f>
        <v>73.031897482513386</v>
      </c>
      <c r="F269" s="597">
        <f ca="1">_xll.qlOptionletVTSVolatility($D$179,$B269,F$249)*10000</f>
        <v>72.969170474523494</v>
      </c>
      <c r="G269" s="597">
        <f ca="1">_xll.qlOptionletVTSVolatility($D$179,$B269,G$249)*10000</f>
        <v>73.025074609598576</v>
      </c>
      <c r="H269" s="597">
        <f ca="1">_xll.qlOptionletVTSVolatility($D$179,$B269,H$249)*10000</f>
        <v>73.134251109891622</v>
      </c>
      <c r="I269" s="597">
        <f ca="1">_xll.qlOptionletVTSVolatility($D$179,$B269,I$249)*10000</f>
        <v>73.291638210045875</v>
      </c>
      <c r="J269" s="597">
        <f ca="1">_xll.qlOptionletVTSVolatility($D$179,$B269,J$249)*10000</f>
        <v>73.482185596172897</v>
      </c>
      <c r="K269" s="597">
        <f ca="1">_xll.qlOptionletVTSVolatility($D$179,$B269,K$249)*10000</f>
        <v>73.881975878096497</v>
      </c>
      <c r="L269" s="597">
        <f ca="1">_xll.qlOptionletVTSVolatility($D$179,$B269,L$249)*10000</f>
        <v>74.69899266254194</v>
      </c>
      <c r="M269" s="597">
        <f ca="1">_xll.qlOptionletVTSVolatility($D$179,$B269,M$249)*10000</f>
        <v>76.428680192603053</v>
      </c>
      <c r="N269" s="597">
        <f ca="1">_xll.qlOptionletVTSVolatility($D$179,$B269,N$249)*10000</f>
        <v>77.502739019030798</v>
      </c>
      <c r="O269" s="597">
        <f ca="1">_xll.qlOptionletVTSVolatility($D$179,$B269,O$249)*10000</f>
        <v>82.071740632638551</v>
      </c>
      <c r="P269" s="597">
        <f ca="1">_xll.qlOptionletVTSVolatility($D$179,$B269,P$249)*10000</f>
        <v>93.350046770281963</v>
      </c>
      <c r="Q269" s="565"/>
    </row>
    <row r="270" spans="2:17">
      <c r="B270" s="564">
        <f ca="1"/>
        <v>46111</v>
      </c>
      <c r="C270" s="546">
        <v>20</v>
      </c>
      <c r="D270" s="580">
        <f t="shared" ca="1" si="21"/>
        <v>10.506849315068493</v>
      </c>
      <c r="E270" s="596">
        <f ca="1">_xll.qlOptionletVTSVolatility($D$179,$B270,E$249)*10000</f>
        <v>73.374431331448505</v>
      </c>
      <c r="F270" s="597">
        <f ca="1">_xll.qlOptionletVTSVolatility($D$179,$B270,F$249)*10000</f>
        <v>73.20707728199109</v>
      </c>
      <c r="G270" s="597">
        <f ca="1">_xll.qlOptionletVTSVolatility($D$179,$B270,G$249)*10000</f>
        <v>73.247408973659162</v>
      </c>
      <c r="H270" s="597">
        <f ca="1">_xll.qlOptionletVTSVolatility($D$179,$B270,H$249)*10000</f>
        <v>73.359062652624218</v>
      </c>
      <c r="I270" s="597">
        <f ca="1">_xll.qlOptionletVTSVolatility($D$179,$B270,I$249)*10000</f>
        <v>73.53113712705445</v>
      </c>
      <c r="J270" s="597">
        <f ca="1">_xll.qlOptionletVTSVolatility($D$179,$B270,J$249)*10000</f>
        <v>73.735619486068842</v>
      </c>
      <c r="K270" s="597">
        <f ca="1">_xll.qlOptionletVTSVolatility($D$179,$B270,K$249)*10000</f>
        <v>74.097956926042656</v>
      </c>
      <c r="L270" s="597">
        <f ca="1">_xll.qlOptionletVTSVolatility($D$179,$B270,L$249)*10000</f>
        <v>74.490582174515509</v>
      </c>
      <c r="M270" s="597">
        <f ca="1">_xll.qlOptionletVTSVolatility($D$179,$B270,M$249)*10000</f>
        <v>76.091308644414227</v>
      </c>
      <c r="N270" s="597">
        <f ca="1">_xll.qlOptionletVTSVolatility($D$179,$B270,N$249)*10000</f>
        <v>77.340597571881204</v>
      </c>
      <c r="O270" s="597">
        <f ca="1">_xll.qlOptionletVTSVolatility($D$179,$B270,O$249)*10000</f>
        <v>81.779849430851385</v>
      </c>
      <c r="P270" s="597">
        <f ca="1">_xll.qlOptionletVTSVolatility($D$179,$B270,P$249)*10000</f>
        <v>92.997273588414586</v>
      </c>
      <c r="Q270" s="565"/>
    </row>
    <row r="271" spans="2:17">
      <c r="B271" s="564">
        <f ca="1"/>
        <v>46294</v>
      </c>
      <c r="C271" s="546">
        <v>21</v>
      </c>
      <c r="D271" s="580">
        <f t="shared" ca="1" si="21"/>
        <v>11.008219178082191</v>
      </c>
      <c r="E271" s="596">
        <f ca="1">_xll.qlOptionletVTSVolatility($D$179,$B271,E$249)*10000</f>
        <v>73.462831116719641</v>
      </c>
      <c r="F271" s="597">
        <f ca="1">_xll.qlOptionletVTSVolatility($D$179,$B271,F$249)*10000</f>
        <v>73.244965691275283</v>
      </c>
      <c r="G271" s="597">
        <f ca="1">_xll.qlOptionletVTSVolatility($D$179,$B271,G$249)*10000</f>
        <v>73.269298068879493</v>
      </c>
      <c r="H271" s="597">
        <f ca="1">_xll.qlOptionletVTSVolatility($D$179,$B271,H$249)*10000</f>
        <v>73.368924456920354</v>
      </c>
      <c r="I271" s="597">
        <f ca="1">_xll.qlOptionletVTSVolatility($D$179,$B271,I$249)*10000</f>
        <v>73.531382891856168</v>
      </c>
      <c r="J271" s="597">
        <f ca="1">_xll.qlOptionletVTSVolatility($D$179,$B271,J$249)*10000</f>
        <v>73.725823068621125</v>
      </c>
      <c r="K271" s="597">
        <f ca="1">_xll.qlOptionletVTSVolatility($D$179,$B271,K$249)*10000</f>
        <v>74.051304598581609</v>
      </c>
      <c r="L271" s="597">
        <f ca="1">_xll.qlOptionletVTSVolatility($D$179,$B271,L$249)*10000</f>
        <v>74.246490312299741</v>
      </c>
      <c r="M271" s="597">
        <f ca="1">_xll.qlOptionletVTSVolatility($D$179,$B271,M$249)*10000</f>
        <v>75.695056308558733</v>
      </c>
      <c r="N271" s="597">
        <f ca="1">_xll.qlOptionletVTSVolatility($D$179,$B271,N$249)*10000</f>
        <v>77.11469768842143</v>
      </c>
      <c r="O271" s="597">
        <f ca="1">_xll.qlOptionletVTSVolatility($D$179,$B271,O$249)*10000</f>
        <v>81.419275605393409</v>
      </c>
      <c r="P271" s="597">
        <f ca="1">_xll.qlOptionletVTSVolatility($D$179,$B271,P$249)*10000</f>
        <v>92.59125444159109</v>
      </c>
      <c r="Q271" s="565"/>
    </row>
    <row r="272" spans="2:17">
      <c r="B272" s="564">
        <f ca="1"/>
        <v>46476</v>
      </c>
      <c r="C272" s="546">
        <v>22</v>
      </c>
      <c r="D272" s="580">
        <f t="shared" ca="1" si="21"/>
        <v>11.506849315068493</v>
      </c>
      <c r="E272" s="596">
        <f ca="1">_xll.qlOptionletVTSVolatility($D$179,$B272,E$249)*10000</f>
        <v>73.301845465040259</v>
      </c>
      <c r="F272" s="597">
        <f ca="1">_xll.qlOptionletVTSVolatility($D$179,$B272,F$249)*10000</f>
        <v>73.133231283703154</v>
      </c>
      <c r="G272" s="597">
        <f ca="1">_xll.qlOptionletVTSVolatility($D$179,$B272,G$249)*10000</f>
        <v>73.150827427641175</v>
      </c>
      <c r="H272" s="597">
        <f ca="1">_xll.qlOptionletVTSVolatility($D$179,$B272,H$249)*10000</f>
        <v>73.22655645635669</v>
      </c>
      <c r="I272" s="597">
        <f ca="1">_xll.qlOptionletVTSVolatility($D$179,$B272,I$249)*10000</f>
        <v>73.351688922056965</v>
      </c>
      <c r="J272" s="597">
        <f ca="1">_xll.qlOptionletVTSVolatility($D$179,$B272,J$249)*10000</f>
        <v>73.50436478806779</v>
      </c>
      <c r="K272" s="597">
        <f ca="1">_xll.qlOptionletVTSVolatility($D$179,$B272,K$249)*10000</f>
        <v>73.775496941304766</v>
      </c>
      <c r="L272" s="597">
        <f ca="1">_xll.qlOptionletVTSVolatility($D$179,$B272,L$249)*10000</f>
        <v>74.008593171988451</v>
      </c>
      <c r="M272" s="597">
        <f ca="1">_xll.qlOptionletVTSVolatility($D$179,$B272,M$249)*10000</f>
        <v>75.265819008148824</v>
      </c>
      <c r="N272" s="597">
        <f ca="1">_xll.qlOptionletVTSVolatility($D$179,$B272,N$249)*10000</f>
        <v>76.813297892139303</v>
      </c>
      <c r="O272" s="597">
        <f ca="1">_xll.qlOptionletVTSVolatility($D$179,$B272,O$249)*10000</f>
        <v>80.945899408005914</v>
      </c>
      <c r="P272" s="597">
        <f ca="1">_xll.qlOptionletVTSVolatility($D$179,$B272,P$249)*10000</f>
        <v>92.061908542161575</v>
      </c>
      <c r="Q272" s="565"/>
    </row>
    <row r="273" spans="2:17">
      <c r="B273" s="564">
        <f ca="1"/>
        <v>46659</v>
      </c>
      <c r="C273" s="546">
        <v>23</v>
      </c>
      <c r="D273" s="580">
        <f t="shared" ca="1" si="21"/>
        <v>12.008219178082191</v>
      </c>
      <c r="E273" s="596">
        <f ca="1">_xll.qlOptionletVTSVolatility($D$179,$B273,E$249)*10000</f>
        <v>72.908311204152568</v>
      </c>
      <c r="F273" s="597">
        <f ca="1">_xll.qlOptionletVTSVolatility($D$179,$B273,F$249)*10000</f>
        <v>72.875677538179488</v>
      </c>
      <c r="G273" s="597">
        <f ca="1">_xll.qlOptionletVTSVolatility($D$179,$B273,G$249)*10000</f>
        <v>72.899940529086493</v>
      </c>
      <c r="H273" s="597">
        <f ca="1">_xll.qlOptionletVTSVolatility($D$179,$B273,H$249)*10000</f>
        <v>72.949370076977885</v>
      </c>
      <c r="I273" s="597">
        <f ca="1">_xll.qlOptionletVTSVolatility($D$179,$B273,I$249)*10000</f>
        <v>73.022236420798535</v>
      </c>
      <c r="J273" s="597">
        <f ca="1">_xll.qlOptionletVTSVolatility($D$179,$B273,J$249)*10000</f>
        <v>73.113110471105259</v>
      </c>
      <c r="K273" s="597">
        <f ca="1">_xll.qlOptionletVTSVolatility($D$179,$B273,K$249)*10000</f>
        <v>73.317491311633546</v>
      </c>
      <c r="L273" s="597">
        <f ca="1">_xll.qlOptionletVTSVolatility($D$179,$B273,L$249)*10000</f>
        <v>73.77823570562154</v>
      </c>
      <c r="M273" s="597">
        <f ca="1">_xll.qlOptionletVTSVolatility($D$179,$B273,M$249)*10000</f>
        <v>74.81802681032481</v>
      </c>
      <c r="N273" s="597">
        <f ca="1">_xll.qlOptionletVTSVolatility($D$179,$B273,N$249)*10000</f>
        <v>76.431095708714366</v>
      </c>
      <c r="O273" s="597">
        <f ca="1">_xll.qlOptionletVTSVolatility($D$179,$B273,O$249)*10000</f>
        <v>80.339457206974203</v>
      </c>
      <c r="P273" s="597">
        <f ca="1">_xll.qlOptionletVTSVolatility($D$179,$B273,P$249)*10000</f>
        <v>91.35302753975985</v>
      </c>
      <c r="Q273" s="565"/>
    </row>
    <row r="274" spans="2:17">
      <c r="B274" s="564">
        <f ca="1"/>
        <v>46842</v>
      </c>
      <c r="C274" s="546">
        <v>24</v>
      </c>
      <c r="D274" s="580">
        <f t="shared" ca="1" si="21"/>
        <v>12.509589041095891</v>
      </c>
      <c r="E274" s="596">
        <f ca="1">_xll.qlOptionletVTSVolatility($D$179,$B274,E$249)*10000</f>
        <v>72.450176986528376</v>
      </c>
      <c r="F274" s="597">
        <f ca="1">_xll.qlOptionletVTSVolatility($D$179,$B274,F$249)*10000</f>
        <v>72.544939275432327</v>
      </c>
      <c r="G274" s="597">
        <f ca="1">_xll.qlOptionletVTSVolatility($D$179,$B274,G$249)*10000</f>
        <v>72.577548057867375</v>
      </c>
      <c r="H274" s="597">
        <f ca="1">_xll.qlOptionletVTSVolatility($D$179,$B274,H$249)*10000</f>
        <v>72.605497719121587</v>
      </c>
      <c r="I274" s="597">
        <f ca="1">_xll.qlOptionletVTSVolatility($D$179,$B274,I$249)*10000</f>
        <v>72.633083015705594</v>
      </c>
      <c r="J274" s="597">
        <f ca="1">_xll.qlOptionletVTSVolatility($D$179,$B274,J$249)*10000</f>
        <v>72.669313871902872</v>
      </c>
      <c r="K274" s="597">
        <f ca="1">_xll.qlOptionletVTSVolatility($D$179,$B274,K$249)*10000</f>
        <v>72.816041489337309</v>
      </c>
      <c r="L274" s="597">
        <f ca="1">_xll.qlOptionletVTSVolatility($D$179,$B274,L$249)*10000</f>
        <v>73.513998910390953</v>
      </c>
      <c r="M274" s="597">
        <f ca="1">_xll.qlOptionletVTSVolatility($D$179,$B274,M$249)*10000</f>
        <v>74.361306417214237</v>
      </c>
      <c r="N274" s="597">
        <f ca="1">_xll.qlOptionletVTSVolatility($D$179,$B274,N$249)*10000</f>
        <v>76.015440528115278</v>
      </c>
      <c r="O274" s="597">
        <f ca="1">_xll.qlOptionletVTSVolatility($D$179,$B274,O$249)*10000</f>
        <v>79.723823184386703</v>
      </c>
      <c r="P274" s="597">
        <f ca="1">_xll.qlOptionletVTSVolatility($D$179,$B274,P$249)*10000</f>
        <v>90.646934247865502</v>
      </c>
      <c r="Q274" s="565"/>
    </row>
    <row r="275" spans="2:17">
      <c r="B275" s="564">
        <f ca="1"/>
        <v>47024</v>
      </c>
      <c r="C275" s="546">
        <v>25</v>
      </c>
      <c r="D275" s="580">
        <f t="shared" ca="1" si="21"/>
        <v>13.008219178082191</v>
      </c>
      <c r="E275" s="596">
        <f ca="1">_xll.qlOptionletVTSVolatility($D$179,$B275,E$249)*10000</f>
        <v>71.990451902930104</v>
      </c>
      <c r="F275" s="597">
        <f ca="1">_xll.qlOptionletVTSVolatility($D$179,$B275,F$249)*10000</f>
        <v>72.17131770741031</v>
      </c>
      <c r="G275" s="597">
        <f ca="1">_xll.qlOptionletVTSVolatility($D$179,$B275,G$249)*10000</f>
        <v>72.207883946437335</v>
      </c>
      <c r="H275" s="597">
        <f ca="1">_xll.qlOptionletVTSVolatility($D$179,$B275,H$249)*10000</f>
        <v>72.218688694106049</v>
      </c>
      <c r="I275" s="597">
        <f ca="1">_xll.qlOptionletVTSVolatility($D$179,$B275,I$249)*10000</f>
        <v>72.21245300957257</v>
      </c>
      <c r="J275" s="597">
        <f ca="1">_xll.qlOptionletVTSVolatility($D$179,$B275,J$249)*10000</f>
        <v>72.209384112576004</v>
      </c>
      <c r="K275" s="597">
        <f ca="1">_xll.qlOptionletVTSVolatility($D$179,$B275,K$249)*10000</f>
        <v>72.320840867492166</v>
      </c>
      <c r="L275" s="597">
        <f ca="1">_xll.qlOptionletVTSVolatility($D$179,$B275,L$249)*10000</f>
        <v>73.207824534443986</v>
      </c>
      <c r="M275" s="597">
        <f ca="1">_xll.qlOptionletVTSVolatility($D$179,$B275,M$249)*10000</f>
        <v>73.89700280749301</v>
      </c>
      <c r="N275" s="597">
        <f ca="1">_xll.qlOptionletVTSVolatility($D$179,$B275,N$249)*10000</f>
        <v>75.587492290895796</v>
      </c>
      <c r="O275" s="597">
        <f ca="1">_xll.qlOptionletVTSVolatility($D$179,$B275,O$249)*10000</f>
        <v>79.136085651164635</v>
      </c>
      <c r="P275" s="597">
        <f ca="1">_xll.qlOptionletVTSVolatility($D$179,$B275,P$249)*10000</f>
        <v>89.968405517116111</v>
      </c>
      <c r="Q275" s="565"/>
    </row>
    <row r="276" spans="2:17">
      <c r="B276" s="564">
        <f ca="1"/>
        <v>47205</v>
      </c>
      <c r="C276" s="546">
        <v>26</v>
      </c>
      <c r="D276" s="580">
        <f t="shared" ca="1" si="21"/>
        <v>13.504109589041096</v>
      </c>
      <c r="E276" s="596">
        <f ca="1">_xll.qlOptionletVTSVolatility($D$179,$B276,E$249)*10000</f>
        <v>71.545669502769996</v>
      </c>
      <c r="F276" s="597">
        <f ca="1">_xll.qlOptionletVTSVolatility($D$179,$B276,F$249)*10000</f>
        <v>71.774149619190538</v>
      </c>
      <c r="G276" s="597">
        <f ca="1">_xll.qlOptionletVTSVolatility($D$179,$B276,G$249)*10000</f>
        <v>71.810979359154288</v>
      </c>
      <c r="H276" s="597">
        <f ca="1">_xll.qlOptionletVTSVolatility($D$179,$B276,H$249)*10000</f>
        <v>71.809410972698998</v>
      </c>
      <c r="I276" s="597">
        <f ca="1">_xll.qlOptionletVTSVolatility($D$179,$B276,I$249)*10000</f>
        <v>71.781707435167661</v>
      </c>
      <c r="J276" s="597">
        <f ca="1">_xll.qlOptionletVTSVolatility($D$179,$B276,J$249)*10000</f>
        <v>71.757073387117543</v>
      </c>
      <c r="K276" s="597">
        <f ca="1">_xll.qlOptionletVTSVolatility($D$179,$B276,K$249)*10000</f>
        <v>71.863524961060662</v>
      </c>
      <c r="L276" s="597">
        <f ca="1">_xll.qlOptionletVTSVolatility($D$179,$B276,L$249)*10000</f>
        <v>72.878494842605676</v>
      </c>
      <c r="M276" s="597">
        <f ca="1">_xll.qlOptionletVTSVolatility($D$179,$B276,M$249)*10000</f>
        <v>73.445308346974983</v>
      </c>
      <c r="N276" s="597">
        <f ca="1">_xll.qlOptionletVTSVolatility($D$179,$B276,N$249)*10000</f>
        <v>75.146849574079951</v>
      </c>
      <c r="O276" s="597">
        <f ca="1">_xll.qlOptionletVTSVolatility($D$179,$B276,O$249)*10000</f>
        <v>78.572769564426054</v>
      </c>
      <c r="P276" s="597">
        <f ca="1">_xll.qlOptionletVTSVolatility($D$179,$B276,P$249)*10000</f>
        <v>89.281089504727049</v>
      </c>
      <c r="Q276" s="565"/>
    </row>
    <row r="277" spans="2:17">
      <c r="B277" s="564">
        <f ca="1"/>
        <v>47388</v>
      </c>
      <c r="C277" s="546">
        <v>27</v>
      </c>
      <c r="D277" s="580">
        <f t="shared" ca="1" si="21"/>
        <v>14.005479452054795</v>
      </c>
      <c r="E277" s="596">
        <f ca="1">_xll.qlOptionletVTSVolatility($D$179,$B277,E$249)*10000</f>
        <v>71.107182625006644</v>
      </c>
      <c r="F277" s="597">
        <f ca="1">_xll.qlOptionletVTSVolatility($D$179,$B277,F$249)*10000</f>
        <v>71.367460817324982</v>
      </c>
      <c r="G277" s="597">
        <f ca="1">_xll.qlOptionletVTSVolatility($D$179,$B277,G$249)*10000</f>
        <v>71.407587616517063</v>
      </c>
      <c r="H277" s="597">
        <f ca="1">_xll.qlOptionletVTSVolatility($D$179,$B277,H$249)*10000</f>
        <v>71.402585160514846</v>
      </c>
      <c r="I277" s="597">
        <f ca="1">_xll.qlOptionletVTSVolatility($D$179,$B277,I$249)*10000</f>
        <v>71.368118356604811</v>
      </c>
      <c r="J277" s="597">
        <f ca="1">_xll.qlOptionletVTSVolatility($D$179,$B277,J$249)*10000</f>
        <v>71.339869644889902</v>
      </c>
      <c r="K277" s="597">
        <f ca="1">_xll.qlOptionletVTSVolatility($D$179,$B277,K$249)*10000</f>
        <v>71.467036005634412</v>
      </c>
      <c r="L277" s="597">
        <f ca="1">_xll.qlOptionletVTSVolatility($D$179,$B277,L$249)*10000</f>
        <v>72.534649408549043</v>
      </c>
      <c r="M277" s="597">
        <f ca="1">_xll.qlOptionletVTSVolatility($D$179,$B277,M$249)*10000</f>
        <v>73.018183731506156</v>
      </c>
      <c r="N277" s="597">
        <f ca="1">_xll.qlOptionletVTSVolatility($D$179,$B277,N$249)*10000</f>
        <v>74.698146474484787</v>
      </c>
      <c r="O277" s="597">
        <f ca="1">_xll.qlOptionletVTSVolatility($D$179,$B277,O$249)*10000</f>
        <v>78.037702279809494</v>
      </c>
      <c r="P277" s="597">
        <f ca="1">_xll.qlOptionletVTSVolatility($D$179,$B277,P$249)*10000</f>
        <v>88.563237610339414</v>
      </c>
      <c r="Q277" s="565"/>
    </row>
    <row r="278" spans="2:17">
      <c r="B278" s="564">
        <f ca="1"/>
        <v>47570</v>
      </c>
      <c r="C278" s="546">
        <v>28</v>
      </c>
      <c r="D278" s="580">
        <f t="shared" ca="1" si="21"/>
        <v>14.504109589041096</v>
      </c>
      <c r="E278" s="596">
        <f ca="1">_xll.qlOptionletVTSVolatility($D$179,$B278,E$249)*10000</f>
        <v>70.696512715363653</v>
      </c>
      <c r="F278" s="597">
        <f ca="1">_xll.qlOptionletVTSVolatility($D$179,$B278,F$249)*10000</f>
        <v>70.983358550404546</v>
      </c>
      <c r="G278" s="597">
        <f ca="1">_xll.qlOptionletVTSVolatility($D$179,$B278,G$249)*10000</f>
        <v>71.035767090704752</v>
      </c>
      <c r="H278" s="597">
        <f ca="1">_xll.qlOptionletVTSVolatility($D$179,$B278,H$249)*10000</f>
        <v>71.042193131933004</v>
      </c>
      <c r="I278" s="597">
        <f ca="1">_xll.qlOptionletVTSVolatility($D$179,$B278,I$249)*10000</f>
        <v>71.019165016921946</v>
      </c>
      <c r="J278" s="597">
        <f ca="1">_xll.qlOptionletVTSVolatility($D$179,$B278,J$249)*10000</f>
        <v>71.002547444642303</v>
      </c>
      <c r="K278" s="597">
        <f ca="1">_xll.qlOptionletVTSVolatility($D$179,$B278,K$249)*10000</f>
        <v>71.149034114343067</v>
      </c>
      <c r="L278" s="597">
        <f ca="1">_xll.qlOptionletVTSVolatility($D$179,$B278,L$249)*10000</f>
        <v>72.179823638584665</v>
      </c>
      <c r="M278" s="597">
        <f ca="1">_xll.qlOptionletVTSVolatility($D$179,$B278,M$249)*10000</f>
        <v>72.626653006341243</v>
      </c>
      <c r="N278" s="597">
        <f ca="1">_xll.qlOptionletVTSVolatility($D$179,$B278,N$249)*10000</f>
        <v>74.241283965148227</v>
      </c>
      <c r="O278" s="597">
        <f ca="1">_xll.qlOptionletVTSVolatility($D$179,$B278,O$249)*10000</f>
        <v>77.53725851046957</v>
      </c>
      <c r="P278" s="597">
        <f ca="1">_xll.qlOptionletVTSVolatility($D$179,$B278,P$249)*10000</f>
        <v>87.803893069180958</v>
      </c>
      <c r="Q278" s="565"/>
    </row>
    <row r="279" spans="2:17">
      <c r="B279" s="564">
        <f ca="1"/>
        <v>47753</v>
      </c>
      <c r="C279" s="546">
        <v>29</v>
      </c>
      <c r="D279" s="580">
        <f t="shared" ca="1" si="21"/>
        <v>15.005479452054795</v>
      </c>
      <c r="E279" s="596">
        <f ca="1">_xll.qlOptionletVTSVolatility($D$179,$B279,E$249)*10000</f>
        <v>70.327715553250826</v>
      </c>
      <c r="F279" s="597">
        <f ca="1">_xll.qlOptionletVTSVolatility($D$179,$B279,F$249)*10000</f>
        <v>70.619382698841065</v>
      </c>
      <c r="G279" s="597">
        <f ca="1">_xll.qlOptionletVTSVolatility($D$179,$B279,G$249)*10000</f>
        <v>70.689131795591408</v>
      </c>
      <c r="H279" s="597">
        <f ca="1">_xll.qlOptionletVTSVolatility($D$179,$B279,H$249)*10000</f>
        <v>70.720202721558351</v>
      </c>
      <c r="I279" s="597">
        <f ca="1">_xll.qlOptionletVTSVolatility($D$179,$B279,I$249)*10000</f>
        <v>70.725814783383882</v>
      </c>
      <c r="J279" s="597">
        <f ca="1">_xll.qlOptionletVTSVolatility($D$179,$B279,J$249)*10000</f>
        <v>70.735022833529172</v>
      </c>
      <c r="K279" s="597">
        <f ca="1">_xll.qlOptionletVTSVolatility($D$179,$B279,K$249)*10000</f>
        <v>70.89553871658552</v>
      </c>
      <c r="L279" s="597">
        <f ca="1">_xll.qlOptionletVTSVolatility($D$179,$B279,L$249)*10000</f>
        <v>71.818074768732757</v>
      </c>
      <c r="M279" s="597">
        <f ca="1">_xll.qlOptionletVTSVolatility($D$179,$B279,M$249)*10000</f>
        <v>72.275462892136261</v>
      </c>
      <c r="N279" s="597">
        <f ca="1">_xll.qlOptionletVTSVolatility($D$179,$B279,N$249)*10000</f>
        <v>73.782358333270992</v>
      </c>
      <c r="O279" s="597">
        <f ca="1">_xll.qlOptionletVTSVolatility($D$179,$B279,O$249)*10000</f>
        <v>77.076028840015567</v>
      </c>
      <c r="P279" s="597">
        <f ca="1">_xll.qlOptionletVTSVolatility($D$179,$B279,P$249)*10000</f>
        <v>87.005338091814025</v>
      </c>
      <c r="Q279" s="565"/>
    </row>
    <row r="280" spans="2:17">
      <c r="B280" s="564">
        <f ca="1"/>
        <v>47935</v>
      </c>
      <c r="C280" s="546">
        <v>30</v>
      </c>
      <c r="D280" s="580">
        <f t="shared" ca="1" si="21"/>
        <v>15.504109589041096</v>
      </c>
      <c r="E280" s="596">
        <f ca="1">_xll.qlOptionletVTSVolatility($D$179,$B280,E$249)*10000</f>
        <v>69.959705213293063</v>
      </c>
      <c r="F280" s="597">
        <f ca="1">_xll.qlOptionletVTSVolatility($D$179,$B280,F$249)*10000</f>
        <v>70.24489773492283</v>
      </c>
      <c r="G280" s="597">
        <f ca="1">_xll.qlOptionletVTSVolatility($D$179,$B280,G$249)*10000</f>
        <v>70.330390250182973</v>
      </c>
      <c r="H280" s="597">
        <f ca="1">_xll.qlOptionletVTSVolatility($D$179,$B280,H$249)*10000</f>
        <v>70.386749128141702</v>
      </c>
      <c r="I280" s="597">
        <f ca="1">_xll.qlOptionletVTSVolatility($D$179,$B280,I$249)*10000</f>
        <v>70.423391275530832</v>
      </c>
      <c r="J280" s="597">
        <f ca="1">_xll.qlOptionletVTSVolatility($D$179,$B280,J$249)*10000</f>
        <v>70.461484786880334</v>
      </c>
      <c r="K280" s="597">
        <f ca="1">_xll.qlOptionletVTSVolatility($D$179,$B280,K$249)*10000</f>
        <v>70.639556628683493</v>
      </c>
      <c r="L280" s="597">
        <f ca="1">_xll.qlOptionletVTSVolatility($D$179,$B280,L$249)*10000</f>
        <v>71.449810448782557</v>
      </c>
      <c r="M280" s="597">
        <f ca="1">_xll.qlOptionletVTSVolatility($D$179,$B280,M$249)*10000</f>
        <v>71.938668044305146</v>
      </c>
      <c r="N280" s="597">
        <f ca="1">_xll.qlOptionletVTSVolatility($D$179,$B280,N$249)*10000</f>
        <v>73.333409190371185</v>
      </c>
      <c r="O280" s="597">
        <f ca="1">_xll.qlOptionletVTSVolatility($D$179,$B280,O$249)*10000</f>
        <v>76.642294031503624</v>
      </c>
      <c r="P280" s="597">
        <f ca="1">_xll.qlOptionletVTSVolatility($D$179,$B280,P$249)*10000</f>
        <v>86.229504205601259</v>
      </c>
      <c r="Q280" s="565"/>
    </row>
    <row r="281" spans="2:17">
      <c r="B281" s="564">
        <f ca="1"/>
        <v>48120</v>
      </c>
      <c r="C281" s="546">
        <v>31</v>
      </c>
      <c r="D281" s="580">
        <f t="shared" ca="1" si="21"/>
        <v>16.010958904109589</v>
      </c>
      <c r="E281" s="596">
        <f ca="1">_xll.qlOptionletVTSVolatility($D$179,$B281,E$249)*10000</f>
        <v>69.575065953108151</v>
      </c>
      <c r="F281" s="597">
        <f ca="1">_xll.qlOptionletVTSVolatility($D$179,$B281,F$249)*10000</f>
        <v>69.846354884556206</v>
      </c>
      <c r="G281" s="597">
        <f ca="1">_xll.qlOptionletVTSVolatility($D$179,$B281,G$249)*10000</f>
        <v>69.944733338058413</v>
      </c>
      <c r="H281" s="597">
        <f ca="1">_xll.qlOptionletVTSVolatility($D$179,$B281,H$249)*10000</f>
        <v>70.024157180136285</v>
      </c>
      <c r="I281" s="597">
        <f ca="1">_xll.qlOptionletVTSVolatility($D$179,$B281,I$249)*10000</f>
        <v>70.090623451345422</v>
      </c>
      <c r="J281" s="597">
        <f ca="1">_xll.qlOptionletVTSVolatility($D$179,$B281,J$249)*10000</f>
        <v>70.157838927056702</v>
      </c>
      <c r="K281" s="597">
        <f ca="1">_xll.qlOptionletVTSVolatility($D$179,$B281,K$249)*10000</f>
        <v>70.358885436829027</v>
      </c>
      <c r="L281" s="597">
        <f ca="1">_xll.qlOptionletVTSVolatility($D$179,$B281,L$249)*10000</f>
        <v>71.070787602404408</v>
      </c>
      <c r="M281" s="597">
        <f ca="1">_xll.qlOptionletVTSVolatility($D$179,$B281,M$249)*10000</f>
        <v>71.60630447850825</v>
      </c>
      <c r="N281" s="597">
        <f ca="1">_xll.qlOptionletVTSVolatility($D$179,$B281,N$249)*10000</f>
        <v>72.895004874162851</v>
      </c>
      <c r="O281" s="597">
        <f ca="1">_xll.qlOptionletVTSVolatility($D$179,$B281,O$249)*10000</f>
        <v>76.227094358343336</v>
      </c>
      <c r="P281" s="597">
        <f ca="1">_xll.qlOptionletVTSVolatility($D$179,$B281,P$249)*10000</f>
        <v>85.490392636853372</v>
      </c>
      <c r="Q281" s="565"/>
    </row>
    <row r="282" spans="2:17">
      <c r="B282" s="564">
        <f ca="1"/>
        <v>48303</v>
      </c>
      <c r="C282" s="546">
        <v>32</v>
      </c>
      <c r="D282" s="580">
        <f t="shared" ref="D282:D308" ca="1" si="22">(B282-RefDate)/365</f>
        <v>16.512328767123286</v>
      </c>
      <c r="E282" s="596">
        <f ca="1">_xll.qlOptionletVTSVolatility($D$179,$B282,E$249)*10000</f>
        <v>69.18124161535107</v>
      </c>
      <c r="F282" s="597">
        <f ca="1">_xll.qlOptionletVTSVolatility($D$179,$B282,F$249)*10000</f>
        <v>69.434845505805157</v>
      </c>
      <c r="G282" s="597">
        <f ca="1">_xll.qlOptionletVTSVolatility($D$179,$B282,G$249)*10000</f>
        <v>69.543977914133734</v>
      </c>
      <c r="H282" s="597">
        <f ca="1">_xll.qlOptionletVTSVolatility($D$179,$B282,H$249)*10000</f>
        <v>69.644372843839179</v>
      </c>
      <c r="I282" s="597">
        <f ca="1">_xll.qlOptionletVTSVolatility($D$179,$B282,I$249)*10000</f>
        <v>69.739029310295322</v>
      </c>
      <c r="J282" s="597">
        <f ca="1">_xll.qlOptionletVTSVolatility($D$179,$B282,J$249)*10000</f>
        <v>69.834807236581057</v>
      </c>
      <c r="K282" s="597">
        <f ca="1">_xll.qlOptionletVTSVolatility($D$179,$B282,K$249)*10000</f>
        <v>70.062436368915996</v>
      </c>
      <c r="L282" s="597">
        <f ca="1">_xll.qlOptionletVTSVolatility($D$179,$B282,L$249)*10000</f>
        <v>70.690442765810104</v>
      </c>
      <c r="M282" s="597">
        <f ca="1">_xll.qlOptionletVTSVolatility($D$179,$B282,M$249)*10000</f>
        <v>71.286653461926775</v>
      </c>
      <c r="N282" s="597">
        <f ca="1">_xll.qlOptionletVTSVolatility($D$179,$B282,N$249)*10000</f>
        <v>72.475557290432462</v>
      </c>
      <c r="O282" s="597">
        <f ca="1">_xll.qlOptionletVTSVolatility($D$179,$B282,O$249)*10000</f>
        <v>75.832048910354132</v>
      </c>
      <c r="P282" s="597">
        <f ca="1">_xll.qlOptionletVTSVolatility($D$179,$B282,P$249)*10000</f>
        <v>84.786626601945045</v>
      </c>
      <c r="Q282" s="565"/>
    </row>
    <row r="283" spans="2:17">
      <c r="B283" s="564">
        <f ca="1"/>
        <v>48486</v>
      </c>
      <c r="C283" s="546">
        <v>33</v>
      </c>
      <c r="D283" s="580">
        <f t="shared" ca="1" si="22"/>
        <v>17.013698630136986</v>
      </c>
      <c r="E283" s="596">
        <f ca="1">_xll.qlOptionletVTSVolatility($D$179,$B283,E$249)*10000</f>
        <v>68.78043452279519</v>
      </c>
      <c r="F283" s="597">
        <f ca="1">_xll.qlOptionletVTSVolatility($D$179,$B283,F$249)*10000</f>
        <v>69.015742917287284</v>
      </c>
      <c r="G283" s="597">
        <f ca="1">_xll.qlOptionletVTSVolatility($D$179,$B283,G$249)*10000</f>
        <v>69.133749713389534</v>
      </c>
      <c r="H283" s="597">
        <f ca="1">_xll.qlOptionletVTSVolatility($D$179,$B283,H$249)*10000</f>
        <v>69.252574060133696</v>
      </c>
      <c r="I283" s="597">
        <f ca="1">_xll.qlOptionletVTSVolatility($D$179,$B283,I$249)*10000</f>
        <v>69.372742673651388</v>
      </c>
      <c r="J283" s="597">
        <f ca="1">_xll.qlOptionletVTSVolatility($D$179,$B283,J$249)*10000</f>
        <v>69.49518474174485</v>
      </c>
      <c r="K283" s="597">
        <f ca="1">_xll.qlOptionletVTSVolatility($D$179,$B283,K$249)*10000</f>
        <v>69.751013658432484</v>
      </c>
      <c r="L283" s="597">
        <f ca="1">_xll.qlOptionletVTSVolatility($D$179,$B283,L$249)*10000</f>
        <v>70.313845357413726</v>
      </c>
      <c r="M283" s="597">
        <f ca="1">_xll.qlOptionletVTSVolatility($D$179,$B283,M$249)*10000</f>
        <v>70.984369657705628</v>
      </c>
      <c r="N283" s="597">
        <f ca="1">_xll.qlOptionletVTSVolatility($D$179,$B283,N$249)*10000</f>
        <v>72.080861812795064</v>
      </c>
      <c r="O283" s="597">
        <f ca="1">_xll.qlOptionletVTSVolatility($D$179,$B283,O$249)*10000</f>
        <v>75.457817834484473</v>
      </c>
      <c r="P283" s="597">
        <f ca="1">_xll.qlOptionletVTSVolatility($D$179,$B283,P$249)*10000</f>
        <v>84.121430850454161</v>
      </c>
      <c r="Q283" s="565"/>
    </row>
    <row r="284" spans="2:17">
      <c r="B284" s="564">
        <f ca="1"/>
        <v>48668</v>
      </c>
      <c r="C284" s="546">
        <v>34</v>
      </c>
      <c r="D284" s="580">
        <f t="shared" ca="1" si="22"/>
        <v>17.512328767123286</v>
      </c>
      <c r="E284" s="596">
        <f ca="1">_xll.qlOptionletVTSVolatility($D$179,$B284,E$249)*10000</f>
        <v>68.371791629972606</v>
      </c>
      <c r="F284" s="597">
        <f ca="1">_xll.qlOptionletVTSVolatility($D$179,$B284,F$249)*10000</f>
        <v>68.588892641529256</v>
      </c>
      <c r="G284" s="597">
        <f ca="1">_xll.qlOptionletVTSVolatility($D$179,$B284,G$249)*10000</f>
        <v>68.715011092791272</v>
      </c>
      <c r="H284" s="597">
        <f ca="1">_xll.qlOptionletVTSVolatility($D$179,$B284,H$249)*10000</f>
        <v>68.8512026339274</v>
      </c>
      <c r="I284" s="597">
        <f ca="1">_xll.qlOptionletVTSVolatility($D$179,$B284,I$249)*10000</f>
        <v>68.995830165551041</v>
      </c>
      <c r="J284" s="597">
        <f ca="1">_xll.qlOptionletVTSVolatility($D$179,$B284,J$249)*10000</f>
        <v>69.144424411664644</v>
      </c>
      <c r="K284" s="597">
        <f ca="1">_xll.qlOptionletVTSVolatility($D$179,$B284,K$249)*10000</f>
        <v>69.430702274151827</v>
      </c>
      <c r="L284" s="597">
        <f ca="1">_xll.qlOptionletVTSVolatility($D$179,$B284,L$249)*10000</f>
        <v>69.942450360972387</v>
      </c>
      <c r="M284" s="597">
        <f ca="1">_xll.qlOptionletVTSVolatility($D$179,$B284,M$249)*10000</f>
        <v>70.702092341433925</v>
      </c>
      <c r="N284" s="597">
        <f ca="1">_xll.qlOptionletVTSVolatility($D$179,$B284,N$249)*10000</f>
        <v>71.712550477535913</v>
      </c>
      <c r="O284" s="597">
        <f ca="1">_xll.qlOptionletVTSVolatility($D$179,$B284,O$249)*10000</f>
        <v>75.099819370669778</v>
      </c>
      <c r="P284" s="597">
        <f ca="1">_xll.qlOptionletVTSVolatility($D$179,$B284,P$249)*10000</f>
        <v>83.485296327581807</v>
      </c>
      <c r="Q284" s="565"/>
    </row>
    <row r="285" spans="2:17">
      <c r="B285" s="564">
        <f ca="1"/>
        <v>48851</v>
      </c>
      <c r="C285" s="546">
        <v>35</v>
      </c>
      <c r="D285" s="580">
        <f t="shared" ca="1" si="22"/>
        <v>18.013698630136986</v>
      </c>
      <c r="E285" s="596">
        <f ca="1">_xll.qlOptionletVTSVolatility($D$179,$B285,E$249)*10000</f>
        <v>67.959759526241825</v>
      </c>
      <c r="F285" s="597">
        <f ca="1">_xll.qlOptionletVTSVolatility($D$179,$B285,F$249)*10000</f>
        <v>68.16296608548636</v>
      </c>
      <c r="G285" s="597">
        <f ca="1">_xll.qlOptionletVTSVolatility($D$179,$B285,G$249)*10000</f>
        <v>68.296379470486244</v>
      </c>
      <c r="H285" s="597">
        <f ca="1">_xll.qlOptionletVTSVolatility($D$179,$B285,H$249)*10000</f>
        <v>68.447696182140021</v>
      </c>
      <c r="I285" s="597">
        <f ca="1">_xll.qlOptionletVTSVolatility($D$179,$B285,I$249)*10000</f>
        <v>68.613652734942733</v>
      </c>
      <c r="J285" s="597">
        <f ca="1">_xll.qlOptionletVTSVolatility($D$179,$B285,J$249)*10000</f>
        <v>68.785409419325347</v>
      </c>
      <c r="K285" s="597">
        <f ca="1">_xll.qlOptionletVTSVolatility($D$179,$B285,K$249)*10000</f>
        <v>69.101009111595289</v>
      </c>
      <c r="L285" s="597">
        <f ca="1">_xll.qlOptionletVTSVolatility($D$179,$B285,L$249)*10000</f>
        <v>69.58361411612411</v>
      </c>
      <c r="M285" s="597">
        <f ca="1">_xll.qlOptionletVTSVolatility($D$179,$B285,M$249)*10000</f>
        <v>70.446241609476033</v>
      </c>
      <c r="N285" s="597">
        <f ca="1">_xll.qlOptionletVTSVolatility($D$179,$B285,N$249)*10000</f>
        <v>71.378983297718833</v>
      </c>
      <c r="O285" s="597">
        <f ca="1">_xll.qlOptionletVTSVolatility($D$179,$B285,O$249)*10000</f>
        <v>74.761348455519439</v>
      </c>
      <c r="P285" s="597">
        <f ca="1">_xll.qlOptionletVTSVolatility($D$179,$B285,P$249)*10000</f>
        <v>82.885384699226478</v>
      </c>
      <c r="Q285" s="565"/>
    </row>
    <row r="286" spans="2:17">
      <c r="B286" s="564">
        <f ca="1"/>
        <v>49033</v>
      </c>
      <c r="C286" s="546">
        <v>36</v>
      </c>
      <c r="D286" s="580">
        <f t="shared" ca="1" si="22"/>
        <v>18.512328767123286</v>
      </c>
      <c r="E286" s="596">
        <f ca="1">_xll.qlOptionletVTSVolatility($D$179,$B286,E$249)*10000</f>
        <v>67.55132069208463</v>
      </c>
      <c r="F286" s="597">
        <f ca="1">_xll.qlOptionletVTSVolatility($D$179,$B286,F$249)*10000</f>
        <v>67.746263892791859</v>
      </c>
      <c r="G286" s="597">
        <f ca="1">_xll.qlOptionletVTSVolatility($D$179,$B286,G$249)*10000</f>
        <v>67.886840391770406</v>
      </c>
      <c r="H286" s="597">
        <f ca="1">_xll.qlOptionletVTSVolatility($D$179,$B286,H$249)*10000</f>
        <v>68.051702039471436</v>
      </c>
      <c r="I286" s="597">
        <f ca="1">_xll.qlOptionletVTSVolatility($D$179,$B286,I$249)*10000</f>
        <v>68.236403238026938</v>
      </c>
      <c r="J286" s="597">
        <f ca="1">_xll.qlOptionletVTSVolatility($D$179,$B286,J$249)*10000</f>
        <v>68.42859739034327</v>
      </c>
      <c r="K286" s="597">
        <f ca="1">_xll.qlOptionletVTSVolatility($D$179,$B286,K$249)*10000</f>
        <v>68.771848784326139</v>
      </c>
      <c r="L286" s="597">
        <f ca="1">_xll.qlOptionletVTSVolatility($D$179,$B286,L$249)*10000</f>
        <v>69.245601596874096</v>
      </c>
      <c r="M286" s="597">
        <f ca="1">_xll.qlOptionletVTSVolatility($D$179,$B286,M$249)*10000</f>
        <v>70.224010675954133</v>
      </c>
      <c r="N286" s="597">
        <f ca="1">_xll.qlOptionletVTSVolatility($D$179,$B286,N$249)*10000</f>
        <v>71.090599456496307</v>
      </c>
      <c r="O286" s="597">
        <f ca="1">_xll.qlOptionletVTSVolatility($D$179,$B286,O$249)*10000</f>
        <v>74.446538981758735</v>
      </c>
      <c r="P286" s="597">
        <f ca="1">_xll.qlOptionletVTSVolatility($D$179,$B286,P$249)*10000</f>
        <v>82.326697572666362</v>
      </c>
      <c r="Q286" s="565"/>
    </row>
    <row r="287" spans="2:17">
      <c r="B287" s="564">
        <f ca="1"/>
        <v>49215</v>
      </c>
      <c r="C287" s="546">
        <v>37</v>
      </c>
      <c r="D287" s="580">
        <f t="shared" ca="1" si="22"/>
        <v>19.010958904109589</v>
      </c>
      <c r="E287" s="596">
        <f ca="1">_xll.qlOptionletVTSVolatility($D$179,$B287,E$249)*10000</f>
        <v>67.145341635728883</v>
      </c>
      <c r="F287" s="597">
        <f ca="1">_xll.qlOptionletVTSVolatility($D$179,$B287,F$249)*10000</f>
        <v>67.339190931242271</v>
      </c>
      <c r="G287" s="597">
        <f ca="1">_xll.qlOptionletVTSVolatility($D$179,$B287,G$249)*10000</f>
        <v>67.487121969072049</v>
      </c>
      <c r="H287" s="597">
        <f ca="1">_xll.qlOptionletVTSVolatility($D$179,$B287,H$249)*10000</f>
        <v>67.664043547517252</v>
      </c>
      <c r="I287" s="597">
        <f ca="1">_xll.qlOptionletVTSVolatility($D$179,$B287,I$249)*10000</f>
        <v>67.864785148887506</v>
      </c>
      <c r="J287" s="597">
        <f ca="1">_xll.qlOptionletVTSVolatility($D$179,$B287,J$249)*10000</f>
        <v>68.074363375244161</v>
      </c>
      <c r="K287" s="597">
        <f ca="1">_xll.qlOptionletVTSVolatility($D$179,$B287,K$249)*10000</f>
        <v>68.442756380983511</v>
      </c>
      <c r="L287" s="597">
        <f ca="1">_xll.qlOptionletVTSVolatility($D$179,$B287,L$249)*10000</f>
        <v>68.930304621222803</v>
      </c>
      <c r="M287" s="597">
        <f ca="1">_xll.qlOptionletVTSVolatility($D$179,$B287,M$249)*10000</f>
        <v>70.037915820524915</v>
      </c>
      <c r="N287" s="597">
        <f ca="1">_xll.qlOptionletVTSVolatility($D$179,$B287,N$249)*10000</f>
        <v>70.842402719398251</v>
      </c>
      <c r="O287" s="597">
        <f ca="1">_xll.qlOptionletVTSVolatility($D$179,$B287,O$249)*10000</f>
        <v>74.145104672394993</v>
      </c>
      <c r="P287" s="597">
        <f ca="1">_xll.qlOptionletVTSVolatility($D$179,$B287,P$249)*10000</f>
        <v>81.796416696594207</v>
      </c>
      <c r="Q287" s="565"/>
    </row>
    <row r="288" spans="2:17">
      <c r="B288" s="564">
        <f ca="1"/>
        <v>49397</v>
      </c>
      <c r="C288" s="546">
        <v>38</v>
      </c>
      <c r="D288" s="580">
        <f t="shared" ca="1" si="22"/>
        <v>19.509589041095889</v>
      </c>
      <c r="E288" s="596">
        <f ca="1">_xll.qlOptionletVTSVolatility($D$179,$B288,E$249)*10000</f>
        <v>66.745544176065607</v>
      </c>
      <c r="F288" s="597">
        <f ca="1">_xll.qlOptionletVTSVolatility($D$179,$B288,F$249)*10000</f>
        <v>66.94201036979625</v>
      </c>
      <c r="G288" s="597">
        <f ca="1">_xll.qlOptionletVTSVolatility($D$179,$B288,G$249)*10000</f>
        <v>67.097250517741983</v>
      </c>
      <c r="H288" s="597">
        <f ca="1">_xll.qlOptionletVTSVolatility($D$179,$B288,H$249)*10000</f>
        <v>67.285266336794663</v>
      </c>
      <c r="I288" s="597">
        <f ca="1">_xll.qlOptionletVTSVolatility($D$179,$B288,I$249)*10000</f>
        <v>67.50038498082553</v>
      </c>
      <c r="J288" s="597">
        <f ca="1">_xll.qlOptionletVTSVolatility($D$179,$B288,J$249)*10000</f>
        <v>67.725487871900981</v>
      </c>
      <c r="K288" s="597">
        <f ca="1">_xll.qlOptionletVTSVolatility($D$179,$B288,K$249)*10000</f>
        <v>68.117997541948299</v>
      </c>
      <c r="L288" s="597">
        <f ca="1">_xll.qlOptionletVTSVolatility($D$179,$B288,L$249)*10000</f>
        <v>68.639767157454486</v>
      </c>
      <c r="M288" s="597">
        <f ca="1">_xll.qlOptionletVTSVolatility($D$179,$B288,M$249)*10000</f>
        <v>69.889376624015114</v>
      </c>
      <c r="N288" s="597">
        <f ca="1">_xll.qlOptionletVTSVolatility($D$179,$B288,N$249)*10000</f>
        <v>70.647979219722117</v>
      </c>
      <c r="O288" s="597">
        <f ca="1">_xll.qlOptionletVTSVolatility($D$179,$B288,O$249)*10000</f>
        <v>73.863560412092525</v>
      </c>
      <c r="P288" s="597">
        <f ca="1">_xll.qlOptionletVTSVolatility($D$179,$B288,P$249)*10000</f>
        <v>81.299980104480198</v>
      </c>
      <c r="Q288" s="565"/>
    </row>
    <row r="289" spans="2:17">
      <c r="B289" s="564">
        <f ca="1"/>
        <v>49579</v>
      </c>
      <c r="C289" s="546">
        <v>39</v>
      </c>
      <c r="D289" s="580">
        <f t="shared" ca="1" si="22"/>
        <v>20.008219178082193</v>
      </c>
      <c r="E289" s="596">
        <f ca="1">_xll.qlOptionletVTSVolatility($D$179,$B289,E$249)*10000</f>
        <v>66.355084728005124</v>
      </c>
      <c r="F289" s="597">
        <f ca="1">_xll.qlOptionletVTSVolatility($D$179,$B289,F$249)*10000</f>
        <v>66.55636517242138</v>
      </c>
      <c r="G289" s="597">
        <f ca="1">_xll.qlOptionletVTSVolatility($D$179,$B289,G$249)*10000</f>
        <v>66.719122890349965</v>
      </c>
      <c r="H289" s="597">
        <f ca="1">_xll.qlOptionletVTSVolatility($D$179,$B289,H$249)*10000</f>
        <v>66.918027869280735</v>
      </c>
      <c r="I289" s="597">
        <f ca="1">_xll.qlOptionletVTSVolatility($D$179,$B289,I$249)*10000</f>
        <v>67.146955246262777</v>
      </c>
      <c r="J289" s="597">
        <f ca="1">_xll.qlOptionletVTSVolatility($D$179,$B289,J$249)*10000</f>
        <v>67.386842246469087</v>
      </c>
      <c r="K289" s="597">
        <f ca="1">_xll.qlOptionletVTSVolatility($D$179,$B289,K$249)*10000</f>
        <v>67.803338951184045</v>
      </c>
      <c r="L289" s="597">
        <f ca="1">_xll.qlOptionletVTSVolatility($D$179,$B289,L$249)*10000</f>
        <v>68.374975664888225</v>
      </c>
      <c r="M289" s="597">
        <f ca="1">_xll.qlOptionletVTSVolatility($D$179,$B289,M$249)*10000</f>
        <v>69.775116631443069</v>
      </c>
      <c r="N289" s="597">
        <f ca="1">_xll.qlOptionletVTSVolatility($D$179,$B289,N$249)*10000</f>
        <v>70.492372210164902</v>
      </c>
      <c r="O289" s="597">
        <f ca="1">_xll.qlOptionletVTSVolatility($D$179,$B289,O$249)*10000</f>
        <v>73.590571525031535</v>
      </c>
      <c r="P289" s="597">
        <f ca="1">_xll.qlOptionletVTSVolatility($D$179,$B289,P$249)*10000</f>
        <v>80.827735921806408</v>
      </c>
      <c r="Q289" s="565"/>
    </row>
    <row r="290" spans="2:17">
      <c r="B290" s="564">
        <f ca="1"/>
        <v>49762</v>
      </c>
      <c r="C290" s="546">
        <v>40</v>
      </c>
      <c r="D290" s="580">
        <f t="shared" ca="1" si="22"/>
        <v>20.509589041095889</v>
      </c>
      <c r="E290" s="596">
        <f ca="1">_xll.qlOptionletVTSVolatility($D$179,$B290,E$249)*10000</f>
        <v>65.96875813982281</v>
      </c>
      <c r="F290" s="597">
        <f ca="1">_xll.qlOptionletVTSVolatility($D$179,$B290,F$249)*10000</f>
        <v>66.174593542283048</v>
      </c>
      <c r="G290" s="597">
        <f ca="1">_xll.qlOptionletVTSVolatility($D$179,$B290,G$249)*10000</f>
        <v>66.344590052151972</v>
      </c>
      <c r="H290" s="597">
        <f ca="1">_xll.qlOptionletVTSVolatility($D$179,$B290,H$249)*10000</f>
        <v>66.553946008640025</v>
      </c>
      <c r="I290" s="597">
        <f ca="1">_xll.qlOptionletVTSVolatility($D$179,$B290,I$249)*10000</f>
        <v>66.796023264642344</v>
      </c>
      <c r="J290" s="597">
        <f ca="1">_xll.qlOptionletVTSVolatility($D$179,$B290,J$249)*10000</f>
        <v>67.049982663070523</v>
      </c>
      <c r="K290" s="597">
        <f ca="1">_xll.qlOptionletVTSVolatility($D$179,$B290,K$249)*10000</f>
        <v>67.490194749191943</v>
      </c>
      <c r="L290" s="597">
        <f ca="1">_xll.qlOptionletVTSVolatility($D$179,$B290,L$249)*10000</f>
        <v>68.116018951760438</v>
      </c>
      <c r="M290" s="597">
        <f ca="1">_xll.qlOptionletVTSVolatility($D$179,$B290,M$249)*10000</f>
        <v>69.653268478959362</v>
      </c>
      <c r="N290" s="597">
        <f ca="1">_xll.qlOptionletVTSVolatility($D$179,$B290,N$249)*10000</f>
        <v>70.348667074961156</v>
      </c>
      <c r="O290" s="597">
        <f ca="1">_xll.qlOptionletVTSVolatility($D$179,$B290,O$249)*10000</f>
        <v>73.330032270168104</v>
      </c>
      <c r="P290" s="597">
        <f ca="1">_xll.qlOptionletVTSVolatility($D$179,$B290,P$249)*10000</f>
        <v>80.384126734847086</v>
      </c>
      <c r="Q290" s="565"/>
    </row>
    <row r="291" spans="2:17">
      <c r="B291" s="564">
        <f ca="1"/>
        <v>49947</v>
      </c>
      <c r="C291" s="546">
        <v>41</v>
      </c>
      <c r="D291" s="580">
        <f t="shared" ca="1" si="22"/>
        <v>21.016438356164382</v>
      </c>
      <c r="E291" s="596">
        <f ca="1">_xll.qlOptionletVTSVolatility($D$179,$B291,E$249)*10000</f>
        <v>65.583604766110383</v>
      </c>
      <c r="F291" s="597">
        <f ca="1">_xll.qlOptionletVTSVolatility($D$179,$B291,F$249)*10000</f>
        <v>65.795197545839173</v>
      </c>
      <c r="G291" s="597">
        <f ca="1">_xll.qlOptionletVTSVolatility($D$179,$B291,G$249)*10000</f>
        <v>65.97218077595312</v>
      </c>
      <c r="H291" s="597">
        <f ca="1">_xll.qlOptionletVTSVolatility($D$179,$B291,H$249)*10000</f>
        <v>66.191163073031277</v>
      </c>
      <c r="I291" s="597">
        <f ca="1">_xll.qlOptionletVTSVolatility($D$179,$B291,I$249)*10000</f>
        <v>66.445031474436703</v>
      </c>
      <c r="J291" s="597">
        <f ca="1">_xll.qlOptionletVTSVolatility($D$179,$B291,J$249)*10000</f>
        <v>66.711571438106262</v>
      </c>
      <c r="K291" s="597">
        <f ca="1">_xll.qlOptionletVTSVolatility($D$179,$B291,K$249)*10000</f>
        <v>67.174166739133199</v>
      </c>
      <c r="L291" s="597">
        <f ca="1">_xll.qlOptionletVTSVolatility($D$179,$B291,L$249)*10000</f>
        <v>67.855630307298554</v>
      </c>
      <c r="M291" s="597">
        <f ca="1">_xll.qlOptionletVTSVolatility($D$179,$B291,M$249)*10000</f>
        <v>69.507436521370238</v>
      </c>
      <c r="N291" s="597">
        <f ca="1">_xll.qlOptionletVTSVolatility($D$179,$B291,N$249)*10000</f>
        <v>70.198479207213438</v>
      </c>
      <c r="O291" s="597">
        <f ca="1">_xll.qlOptionletVTSVolatility($D$179,$B291,O$249)*10000</f>
        <v>73.073363483500088</v>
      </c>
      <c r="P291" s="597">
        <f ca="1">_xll.qlOptionletVTSVolatility($D$179,$B291,P$249)*10000</f>
        <v>79.965061748455781</v>
      </c>
      <c r="Q291" s="565"/>
    </row>
    <row r="292" spans="2:17">
      <c r="B292" s="564">
        <f ca="1"/>
        <v>50129</v>
      </c>
      <c r="C292" s="546">
        <v>42</v>
      </c>
      <c r="D292" s="580">
        <f t="shared" ca="1" si="22"/>
        <v>21.515068493150686</v>
      </c>
      <c r="E292" s="596">
        <f ca="1">_xll.qlOptionletVTSVolatility($D$179,$B292,E$249)*10000</f>
        <v>65.202948528383516</v>
      </c>
      <c r="F292" s="597">
        <f ca="1">_xll.qlOptionletVTSVolatility($D$179,$B292,F$249)*10000</f>
        <v>65.423699947637502</v>
      </c>
      <c r="G292" s="597">
        <f ca="1">_xll.qlOptionletVTSVolatility($D$179,$B292,G$249)*10000</f>
        <v>65.607902965771217</v>
      </c>
      <c r="H292" s="597">
        <f ca="1">_xll.qlOptionletVTSVolatility($D$179,$B292,H$249)*10000</f>
        <v>65.835823649747255</v>
      </c>
      <c r="I292" s="597">
        <f ca="1">_xll.qlOptionletVTSVolatility($D$179,$B292,I$249)*10000</f>
        <v>66.099999839726564</v>
      </c>
      <c r="J292" s="597">
        <f ca="1">_xll.qlOptionletVTSVolatility($D$179,$B292,J$249)*10000</f>
        <v>66.377383687912683</v>
      </c>
      <c r="K292" s="597">
        <f ca="1">_xll.qlOptionletVTSVolatility($D$179,$B292,K$249)*10000</f>
        <v>66.860697689014742</v>
      </c>
      <c r="L292" s="597">
        <f ca="1">_xll.qlOptionletVTSVolatility($D$179,$B292,L$249)*10000</f>
        <v>67.598077501641527</v>
      </c>
      <c r="M292" s="597">
        <f ca="1">_xll.qlOptionletVTSVolatility($D$179,$B292,M$249)*10000</f>
        <v>69.338488613046906</v>
      </c>
      <c r="N292" s="597">
        <f ca="1">_xll.qlOptionletVTSVolatility($D$179,$B292,N$249)*10000</f>
        <v>70.042812769035592</v>
      </c>
      <c r="O292" s="597">
        <f ca="1">_xll.qlOptionletVTSVolatility($D$179,$B292,O$249)*10000</f>
        <v>72.820688475908739</v>
      </c>
      <c r="P292" s="597">
        <f ca="1">_xll.qlOptionletVTSVolatility($D$179,$B292,P$249)*10000</f>
        <v>79.565922277793007</v>
      </c>
      <c r="Q292" s="565"/>
    </row>
    <row r="293" spans="2:17">
      <c r="B293" s="564">
        <f ca="1"/>
        <v>50312</v>
      </c>
      <c r="C293" s="546">
        <v>43</v>
      </c>
      <c r="D293" s="580">
        <f t="shared" ca="1" si="22"/>
        <v>22.016438356164382</v>
      </c>
      <c r="E293" s="596">
        <f ca="1">_xll.qlOptionletVTSVolatility($D$179,$B293,E$249)*10000</f>
        <v>64.82476889075825</v>
      </c>
      <c r="F293" s="597">
        <f ca="1">_xll.qlOptionletVTSVolatility($D$179,$B293,F$249)*10000</f>
        <v>65.058445923400313</v>
      </c>
      <c r="G293" s="597">
        <f ca="1">_xll.qlOptionletVTSVolatility($D$179,$B293,G$249)*10000</f>
        <v>65.250360132947506</v>
      </c>
      <c r="H293" s="597">
        <f ca="1">_xll.qlOptionletVTSVolatility($D$179,$B293,H$249)*10000</f>
        <v>65.486799200128232</v>
      </c>
      <c r="I293" s="597">
        <f ca="1">_xll.qlOptionletVTSVolatility($D$179,$B293,I$249)*10000</f>
        <v>65.760070870493877</v>
      </c>
      <c r="J293" s="597">
        <f ca="1">_xll.qlOptionletVTSVolatility($D$179,$B293,J$249)*10000</f>
        <v>66.046819157261268</v>
      </c>
      <c r="K293" s="597">
        <f ca="1">_xll.qlOptionletVTSVolatility($D$179,$B293,K$249)*10000</f>
        <v>66.549418600935724</v>
      </c>
      <c r="L293" s="597">
        <f ca="1">_xll.qlOptionletVTSVolatility($D$179,$B293,L$249)*10000</f>
        <v>67.340164688039479</v>
      </c>
      <c r="M293" s="597">
        <f ca="1">_xll.qlOptionletVTSVolatility($D$179,$B293,M$249)*10000</f>
        <v>69.14009404947592</v>
      </c>
      <c r="N293" s="597">
        <f ca="1">_xll.qlOptionletVTSVolatility($D$179,$B293,N$249)*10000</f>
        <v>69.876267684011992</v>
      </c>
      <c r="O293" s="597">
        <f ca="1">_xll.qlOptionletVTSVolatility($D$179,$B293,O$249)*10000</f>
        <v>72.567604671664867</v>
      </c>
      <c r="P293" s="597">
        <f ca="1">_xll.qlOptionletVTSVolatility($D$179,$B293,P$249)*10000</f>
        <v>79.184006502173844</v>
      </c>
      <c r="Q293" s="565"/>
    </row>
    <row r="294" spans="2:17">
      <c r="B294" s="564">
        <f ca="1"/>
        <v>50494</v>
      </c>
      <c r="C294" s="546">
        <v>44</v>
      </c>
      <c r="D294" s="580">
        <f t="shared" ca="1" si="22"/>
        <v>22.515068493150686</v>
      </c>
      <c r="E294" s="596">
        <f ca="1">_xll.qlOptionletVTSVolatility($D$179,$B294,E$249)*10000</f>
        <v>64.451212617660872</v>
      </c>
      <c r="F294" s="597">
        <f ca="1">_xll.qlOptionletVTSVolatility($D$179,$B294,F$249)*10000</f>
        <v>64.703180745348263</v>
      </c>
      <c r="G294" s="597">
        <f ca="1">_xll.qlOptionletVTSVolatility($D$179,$B294,G$249)*10000</f>
        <v>64.902895937184184</v>
      </c>
      <c r="H294" s="597">
        <f ca="1">_xll.qlOptionletVTSVolatility($D$179,$B294,H$249)*10000</f>
        <v>65.146398304646837</v>
      </c>
      <c r="I294" s="597">
        <f ca="1">_xll.qlOptionletVTSVolatility($D$179,$B294,I$249)*10000</f>
        <v>65.426084490394643</v>
      </c>
      <c r="J294" s="597">
        <f ca="1">_xll.qlOptionletVTSVolatility($D$179,$B294,J$249)*10000</f>
        <v>65.719221736100295</v>
      </c>
      <c r="K294" s="597">
        <f ca="1">_xll.qlOptionletVTSVolatility($D$179,$B294,K$249)*10000</f>
        <v>66.238463931707031</v>
      </c>
      <c r="L294" s="597">
        <f ca="1">_xll.qlOptionletVTSVolatility($D$179,$B294,L$249)*10000</f>
        <v>67.084365643367477</v>
      </c>
      <c r="M294" s="597">
        <f ca="1">_xll.qlOptionletVTSVolatility($D$179,$B294,M$249)*10000</f>
        <v>68.9095906055976</v>
      </c>
      <c r="N294" s="597">
        <f ca="1">_xll.qlOptionletVTSVolatility($D$179,$B294,N$249)*10000</f>
        <v>69.696987840899624</v>
      </c>
      <c r="O294" s="597">
        <f ca="1">_xll.qlOptionletVTSVolatility($D$179,$B294,O$249)*10000</f>
        <v>72.312118282865981</v>
      </c>
      <c r="P294" s="597">
        <f ca="1">_xll.qlOptionletVTSVolatility($D$179,$B294,P$249)*10000</f>
        <v>78.815071886110701</v>
      </c>
      <c r="Q294" s="565"/>
    </row>
    <row r="295" spans="2:17">
      <c r="B295" s="564">
        <f ca="1"/>
        <v>50677</v>
      </c>
      <c r="C295" s="546">
        <v>45</v>
      </c>
      <c r="D295" s="580">
        <f t="shared" ca="1" si="22"/>
        <v>23.016438356164382</v>
      </c>
      <c r="E295" s="596">
        <f ca="1">_xll.qlOptionletVTSVolatility($D$179,$B295,E$249)*10000</f>
        <v>64.083862905769521</v>
      </c>
      <c r="F295" s="597">
        <f ca="1">_xll.qlOptionletVTSVolatility($D$179,$B295,F$249)*10000</f>
        <v>64.360116188739553</v>
      </c>
      <c r="G295" s="597">
        <f ca="1">_xll.qlOptionletVTSVolatility($D$179,$B295,G$249)*10000</f>
        <v>64.568782590674459</v>
      </c>
      <c r="H295" s="597">
        <f ca="1">_xll.qlOptionletVTSVolatility($D$179,$B295,H$249)*10000</f>
        <v>64.819292044709385</v>
      </c>
      <c r="I295" s="597">
        <f ca="1">_xll.qlOptionletVTSVolatility($D$179,$B295,I$249)*10000</f>
        <v>65.104311298336157</v>
      </c>
      <c r="J295" s="597">
        <f ca="1">_xll.qlOptionletVTSVolatility($D$179,$B295,J$249)*10000</f>
        <v>65.402348286627827</v>
      </c>
      <c r="K295" s="597">
        <f ca="1">_xll.qlOptionletVTSVolatility($D$179,$B295,K$249)*10000</f>
        <v>65.936615917440704</v>
      </c>
      <c r="L295" s="597">
        <f ca="1">_xll.qlOptionletVTSVolatility($D$179,$B295,L$249)*10000</f>
        <v>66.831315871909169</v>
      </c>
      <c r="M295" s="597">
        <f ca="1">_xll.qlOptionletVTSVolatility($D$179,$B295,M$249)*10000</f>
        <v>68.645774843609857</v>
      </c>
      <c r="N295" s="597">
        <f ca="1">_xll.qlOptionletVTSVolatility($D$179,$B295,N$249)*10000</f>
        <v>69.50419814690558</v>
      </c>
      <c r="O295" s="597">
        <f ca="1">_xll.qlOptionletVTSVolatility($D$179,$B295,O$249)*10000</f>
        <v>72.054321883885876</v>
      </c>
      <c r="P295" s="597">
        <f ca="1">_xll.qlOptionletVTSVolatility($D$179,$B295,P$249)*10000</f>
        <v>78.459713830831319</v>
      </c>
      <c r="Q295" s="565"/>
    </row>
    <row r="296" spans="2:17">
      <c r="B296" s="564">
        <f ca="1"/>
        <v>50859</v>
      </c>
      <c r="C296" s="546">
        <v>46</v>
      </c>
      <c r="D296" s="580">
        <f t="shared" ca="1" si="22"/>
        <v>23.515068493150686</v>
      </c>
      <c r="E296" s="596">
        <f ca="1">_xll.qlOptionletVTSVolatility($D$179,$B296,E$249)*10000</f>
        <v>63.72311973834487</v>
      </c>
      <c r="F296" s="597">
        <f ca="1">_xll.qlOptionletVTSVolatility($D$179,$B296,F$249)*10000</f>
        <v>64.03211462661109</v>
      </c>
      <c r="G296" s="597">
        <f ca="1">_xll.qlOptionletVTSVolatility($D$179,$B296,G$249)*10000</f>
        <v>64.250543622459986</v>
      </c>
      <c r="H296" s="597">
        <f ca="1">_xll.qlOptionletVTSVolatility($D$179,$B296,H$249)*10000</f>
        <v>64.506835842798196</v>
      </c>
      <c r="I296" s="597">
        <f ca="1">_xll.qlOptionletVTSVolatility($D$179,$B296,I$249)*10000</f>
        <v>64.794339204246526</v>
      </c>
      <c r="J296" s="597">
        <f ca="1">_xll.qlOptionletVTSVolatility($D$179,$B296,J$249)*10000</f>
        <v>65.093910668119676</v>
      </c>
      <c r="K296" s="597">
        <f ca="1">_xll.qlOptionletVTSVolatility($D$179,$B296,K$249)*10000</f>
        <v>65.639821560632512</v>
      </c>
      <c r="L296" s="597">
        <f ca="1">_xll.qlOptionletVTSVolatility($D$179,$B296,L$249)*10000</f>
        <v>66.582446777509162</v>
      </c>
      <c r="M296" s="597">
        <f ca="1">_xll.qlOptionletVTSVolatility($D$179,$B296,M$249)*10000</f>
        <v>68.343978642372292</v>
      </c>
      <c r="N296" s="597">
        <f ca="1">_xll.qlOptionletVTSVolatility($D$179,$B296,N$249)*10000</f>
        <v>69.294754986552405</v>
      </c>
      <c r="O296" s="597">
        <f ca="1">_xll.qlOptionletVTSVolatility($D$179,$B296,O$249)*10000</f>
        <v>71.790522128647382</v>
      </c>
      <c r="P296" s="597">
        <f ca="1">_xll.qlOptionletVTSVolatility($D$179,$B296,P$249)*10000</f>
        <v>78.110991068063839</v>
      </c>
      <c r="Q296" s="565"/>
    </row>
    <row r="297" spans="2:17">
      <c r="B297" s="564">
        <f ca="1"/>
        <v>51042</v>
      </c>
      <c r="C297" s="546">
        <v>47</v>
      </c>
      <c r="D297" s="580">
        <f t="shared" ca="1" si="22"/>
        <v>24.016438356164382</v>
      </c>
      <c r="E297" s="596">
        <f ca="1">_xll.qlOptionletVTSVolatility($D$179,$B297,E$249)*10000</f>
        <v>63.369658607310576</v>
      </c>
      <c r="F297" s="597">
        <f ca="1">_xll.qlOptionletVTSVolatility($D$179,$B297,F$249)*10000</f>
        <v>63.72024038364232</v>
      </c>
      <c r="G297" s="597">
        <f ca="1">_xll.qlOptionletVTSVolatility($D$179,$B297,G$249)*10000</f>
        <v>63.949931001110215</v>
      </c>
      <c r="H297" s="597">
        <f ca="1">_xll.qlOptionletVTSVolatility($D$179,$B297,H$249)*10000</f>
        <v>64.211681756116661</v>
      </c>
      <c r="I297" s="597">
        <f ca="1">_xll.qlOptionletVTSVolatility($D$179,$B297,I$249)*10000</f>
        <v>64.499821599026262</v>
      </c>
      <c r="J297" s="597">
        <f ca="1">_xll.qlOptionletVTSVolatility($D$179,$B297,J$249)*10000</f>
        <v>64.798447484566225</v>
      </c>
      <c r="K297" s="597">
        <f ca="1">_xll.qlOptionletVTSVolatility($D$179,$B297,K$249)*10000</f>
        <v>65.353028110949495</v>
      </c>
      <c r="L297" s="597">
        <f ca="1">_xll.qlOptionletVTSVolatility($D$179,$B297,L$249)*10000</f>
        <v>66.336978182106833</v>
      </c>
      <c r="M297" s="597">
        <f ca="1">_xll.qlOptionletVTSVolatility($D$179,$B297,M$249)*10000</f>
        <v>68.000195585983988</v>
      </c>
      <c r="N297" s="597">
        <f ca="1">_xll.qlOptionletVTSVolatility($D$179,$B297,N$249)*10000</f>
        <v>69.065410027575865</v>
      </c>
      <c r="O297" s="597">
        <f ca="1">_xll.qlOptionletVTSVolatility($D$179,$B297,O$249)*10000</f>
        <v>71.518660461943227</v>
      </c>
      <c r="P297" s="597">
        <f ca="1">_xll.qlOptionletVTSVolatility($D$179,$B297,P$249)*10000</f>
        <v>77.767094007505818</v>
      </c>
      <c r="Q297" s="565"/>
    </row>
    <row r="298" spans="2:17">
      <c r="B298" s="564">
        <f ca="1"/>
        <v>51223</v>
      </c>
      <c r="C298" s="546">
        <v>48</v>
      </c>
      <c r="D298" s="580">
        <f t="shared" ca="1" si="22"/>
        <v>24.512328767123286</v>
      </c>
      <c r="E298" s="596">
        <f ca="1">_xll.qlOptionletVTSVolatility($D$179,$B298,E$249)*10000</f>
        <v>63.031895126201505</v>
      </c>
      <c r="F298" s="597">
        <f ca="1">_xll.qlOptionletVTSVolatility($D$179,$B298,F$249)*10000</f>
        <v>63.433696082048023</v>
      </c>
      <c r="G298" s="597">
        <f ca="1">_xll.qlOptionletVTSVolatility($D$179,$B298,G$249)*10000</f>
        <v>63.676166045170845</v>
      </c>
      <c r="H298" s="597">
        <f ca="1">_xll.qlOptionletVTSVolatility($D$179,$B298,H$249)*10000</f>
        <v>63.942863046366647</v>
      </c>
      <c r="I298" s="597">
        <f ca="1">_xll.qlOptionletVTSVolatility($D$179,$B298,I$249)*10000</f>
        <v>64.229404841111588</v>
      </c>
      <c r="J298" s="597">
        <f ca="1">_xll.qlOptionletVTSVolatility($D$179,$B298,J$249)*10000</f>
        <v>64.524072016004652</v>
      </c>
      <c r="K298" s="597">
        <f ca="1">_xll.qlOptionletVTSVolatility($D$179,$B298,K$249)*10000</f>
        <v>65.083247142840932</v>
      </c>
      <c r="L298" s="597">
        <f ca="1">_xll.qlOptionletVTSVolatility($D$179,$B298,L$249)*10000</f>
        <v>66.101822981459918</v>
      </c>
      <c r="M298" s="597">
        <f ca="1">_xll.qlOptionletVTSVolatility($D$179,$B298,M$249)*10000</f>
        <v>67.61862789909415</v>
      </c>
      <c r="N298" s="597">
        <f ca="1">_xll.qlOptionletVTSVolatility($D$179,$B298,N$249)*10000</f>
        <v>68.819304049757619</v>
      </c>
      <c r="O298" s="597">
        <f ca="1">_xll.qlOptionletVTSVolatility($D$179,$B298,O$249)*10000</f>
        <v>71.242557491542328</v>
      </c>
      <c r="P298" s="597">
        <f ca="1">_xll.qlOptionletVTSVolatility($D$179,$B298,P$249)*10000</f>
        <v>77.430805384614246</v>
      </c>
      <c r="Q298" s="565"/>
    </row>
    <row r="299" spans="2:17">
      <c r="B299" s="564">
        <f ca="1"/>
        <v>51406</v>
      </c>
      <c r="C299" s="546">
        <v>49</v>
      </c>
      <c r="D299" s="580">
        <f t="shared" ca="1" si="22"/>
        <v>25.013698630136986</v>
      </c>
      <c r="E299" s="596">
        <f ca="1">_xll.qlOptionletVTSVolatility($D$179,$B299,E$249)*10000</f>
        <v>62.7042107455487</v>
      </c>
      <c r="F299" s="597">
        <f ca="1">_xll.qlOptionletVTSVolatility($D$179,$B299,F$249)*10000</f>
        <v>63.16510886221117</v>
      </c>
      <c r="G299" s="597">
        <f ca="1">_xll.qlOptionletVTSVolatility($D$179,$B299,G$249)*10000</f>
        <v>63.421346885988285</v>
      </c>
      <c r="H299" s="597">
        <f ca="1">_xll.qlOptionletVTSVolatility($D$179,$B299,H$249)*10000</f>
        <v>63.692174437918773</v>
      </c>
      <c r="I299" s="597">
        <f ca="1">_xll.qlOptionletVTSVolatility($D$179,$B299,I$249)*10000</f>
        <v>63.974746819679005</v>
      </c>
      <c r="J299" s="597">
        <f ca="1">_xll.qlOptionletVTSVolatility($D$179,$B299,J$249)*10000</f>
        <v>64.262399346555895</v>
      </c>
      <c r="K299" s="597">
        <f ca="1">_xll.qlOptionletVTSVolatility($D$179,$B299,K$249)*10000</f>
        <v>64.822184867487792</v>
      </c>
      <c r="L299" s="597">
        <f ca="1">_xll.qlOptionletVTSVolatility($D$179,$B299,L$249)*10000</f>
        <v>65.872452121053058</v>
      </c>
      <c r="M299" s="597">
        <f ca="1">_xll.qlOptionletVTSVolatility($D$179,$B299,M$249)*10000</f>
        <v>67.19956697392297</v>
      </c>
      <c r="N299" s="597">
        <f ca="1">_xll.qlOptionletVTSVolatility($D$179,$B299,N$249)*10000</f>
        <v>68.554401242702014</v>
      </c>
      <c r="O299" s="597">
        <f ca="1">_xll.qlOptionletVTSVolatility($D$179,$B299,O$249)*10000</f>
        <v>70.957767734039166</v>
      </c>
      <c r="P299" s="597">
        <f ca="1">_xll.qlOptionletVTSVolatility($D$179,$B299,P$249)*10000</f>
        <v>77.098043007237976</v>
      </c>
      <c r="Q299" s="565"/>
    </row>
    <row r="300" spans="2:17">
      <c r="B300" s="564">
        <f ca="1"/>
        <v>51588</v>
      </c>
      <c r="C300" s="546">
        <v>50</v>
      </c>
      <c r="D300" s="580">
        <f t="shared" ca="1" si="22"/>
        <v>25.512328767123286</v>
      </c>
      <c r="E300" s="596">
        <f ca="1">_xll.qlOptionletVTSVolatility($D$179,$B300,E$249)*10000</f>
        <v>62.376329117277372</v>
      </c>
      <c r="F300" s="597">
        <f ca="1">_xll.qlOptionletVTSVolatility($D$179,$B300,F$249)*10000</f>
        <v>62.900313520273713</v>
      </c>
      <c r="G300" s="597">
        <f ca="1">_xll.qlOptionletVTSVolatility($D$179,$B300,G$249)*10000</f>
        <v>63.170969723029764</v>
      </c>
      <c r="H300" s="597">
        <f ca="1">_xll.qlOptionletVTSVolatility($D$179,$B300,H$249)*10000</f>
        <v>63.44583754405452</v>
      </c>
      <c r="I300" s="597">
        <f ca="1">_xll.qlOptionletVTSVolatility($D$179,$B300,I$249)*10000</f>
        <v>63.723695811004994</v>
      </c>
      <c r="J300" s="597">
        <f ca="1">_xll.qlOptionletVTSVolatility($D$179,$B300,J$249)*10000</f>
        <v>64.003151911237268</v>
      </c>
      <c r="K300" s="597">
        <f ca="1">_xll.qlOptionletVTSVolatility($D$179,$B300,K$249)*10000</f>
        <v>64.561143285940318</v>
      </c>
      <c r="L300" s="597">
        <f ca="1">_xll.qlOptionletVTSVolatility($D$179,$B300,L$249)*10000</f>
        <v>65.643189957670288</v>
      </c>
      <c r="M300" s="597">
        <f ca="1">_xll.qlOptionletVTSVolatility($D$179,$B300,M$249)*10000</f>
        <v>66.774348210796788</v>
      </c>
      <c r="N300" s="597">
        <f ca="1">_xll.qlOptionletVTSVolatility($D$179,$B300,N$249)*10000</f>
        <v>68.283011930500436</v>
      </c>
      <c r="O300" s="597">
        <f ca="1">_xll.qlOptionletVTSVolatility($D$179,$B300,O$249)*10000</f>
        <v>70.666246394624196</v>
      </c>
      <c r="P300" s="597">
        <f ca="1">_xll.qlOptionletVTSVolatility($D$179,$B300,P$249)*10000</f>
        <v>76.75591375904699</v>
      </c>
      <c r="Q300" s="565"/>
    </row>
    <row r="301" spans="2:17">
      <c r="B301" s="564">
        <f ca="1"/>
        <v>51771</v>
      </c>
      <c r="C301" s="546">
        <v>51</v>
      </c>
      <c r="D301" s="580">
        <f t="shared" ca="1" si="22"/>
        <v>26.013698630136986</v>
      </c>
      <c r="E301" s="596">
        <f ca="1">_xll.qlOptionletVTSVolatility($D$179,$B301,E$249)*10000</f>
        <v>62.047998304175096</v>
      </c>
      <c r="F301" s="597">
        <f ca="1">_xll.qlOptionletVTSVolatility($D$179,$B301,F$249)*10000</f>
        <v>62.63488846252401</v>
      </c>
      <c r="G301" s="597">
        <f ca="1">_xll.qlOptionletVTSVolatility($D$179,$B301,G$249)*10000</f>
        <v>62.920461716262842</v>
      </c>
      <c r="H301" s="597">
        <f ca="1">_xll.qlOptionletVTSVolatility($D$179,$B301,H$249)*10000</f>
        <v>63.200204240849366</v>
      </c>
      <c r="I301" s="597">
        <f ca="1">_xll.qlOptionletVTSVolatility($D$179,$B301,I$249)*10000</f>
        <v>63.474376368751244</v>
      </c>
      <c r="J301" s="597">
        <f ca="1">_xll.qlOptionletVTSVolatility($D$179,$B301,J$249)*10000</f>
        <v>63.746513324635906</v>
      </c>
      <c r="K301" s="597">
        <f ca="1">_xll.qlOptionletVTSVolatility($D$179,$B301,K$249)*10000</f>
        <v>64.302670387545007</v>
      </c>
      <c r="L301" s="597">
        <f ca="1">_xll.qlOptionletVTSVolatility($D$179,$B301,L$249)*10000</f>
        <v>65.413573698340358</v>
      </c>
      <c r="M301" s="597">
        <f ca="1">_xll.qlOptionletVTSVolatility($D$179,$B301,M$249)*10000</f>
        <v>66.355785140446102</v>
      </c>
      <c r="N301" s="597">
        <f ca="1">_xll.qlOptionletVTSVolatility($D$179,$B301,N$249)*10000</f>
        <v>68.010820288112313</v>
      </c>
      <c r="O301" s="597">
        <f ca="1">_xll.qlOptionletVTSVolatility($D$179,$B301,O$249)*10000</f>
        <v>70.371098442854873</v>
      </c>
      <c r="P301" s="597">
        <f ca="1">_xll.qlOptionletVTSVolatility($D$179,$B301,P$249)*10000</f>
        <v>76.405957837246973</v>
      </c>
      <c r="Q301" s="565"/>
    </row>
    <row r="302" spans="2:17">
      <c r="B302" s="564">
        <f ca="1"/>
        <v>51953</v>
      </c>
      <c r="C302" s="546">
        <v>52</v>
      </c>
      <c r="D302" s="580">
        <f t="shared" ca="1" si="22"/>
        <v>26.512328767123286</v>
      </c>
      <c r="E302" s="596">
        <f ca="1">_xll.qlOptionletVTSVolatility($D$179,$B302,E$249)*10000</f>
        <v>61.723654574371743</v>
      </c>
      <c r="F302" s="597">
        <f ca="1">_xll.qlOptionletVTSVolatility($D$179,$B302,F$249)*10000</f>
        <v>62.373856839867152</v>
      </c>
      <c r="G302" s="597">
        <f ca="1">_xll.qlOptionletVTSVolatility($D$179,$B302,G$249)*10000</f>
        <v>62.674932003676666</v>
      </c>
      <c r="H302" s="597">
        <f ca="1">_xll.qlOptionletVTSVolatility($D$179,$B302,H$249)*10000</f>
        <v>62.960370849471431</v>
      </c>
      <c r="I302" s="597">
        <f ca="1">_xll.qlOptionletVTSVolatility($D$179,$B302,I$249)*10000</f>
        <v>63.231821580950793</v>
      </c>
      <c r="J302" s="597">
        <f ca="1">_xll.qlOptionletVTSVolatility($D$179,$B302,J$249)*10000</f>
        <v>63.497447121042036</v>
      </c>
      <c r="K302" s="597">
        <f ca="1">_xll.qlOptionletVTSVolatility($D$179,$B302,K$249)*10000</f>
        <v>64.051661241081305</v>
      </c>
      <c r="L302" s="597">
        <f ca="1">_xll.qlOptionletVTSVolatility($D$179,$B302,L$249)*10000</f>
        <v>65.188445038722108</v>
      </c>
      <c r="M302" s="597">
        <f ca="1">_xll.qlOptionletVTSVolatility($D$179,$B302,M$249)*10000</f>
        <v>65.950165449717346</v>
      </c>
      <c r="N302" s="597">
        <f ca="1">_xll.qlOptionletVTSVolatility($D$179,$B302,N$249)*10000</f>
        <v>67.742453907618625</v>
      </c>
      <c r="O302" s="597">
        <f ca="1">_xll.qlOptionletVTSVolatility($D$179,$B302,O$249)*10000</f>
        <v>70.075857842152686</v>
      </c>
      <c r="P302" s="597">
        <f ca="1">_xll.qlOptionletVTSVolatility($D$179,$B302,P$249)*10000</f>
        <v>76.049429857397584</v>
      </c>
      <c r="Q302" s="565"/>
    </row>
    <row r="303" spans="2:17">
      <c r="B303" s="564">
        <f ca="1"/>
        <v>52138</v>
      </c>
      <c r="C303" s="546">
        <v>53</v>
      </c>
      <c r="D303" s="580">
        <f t="shared" ca="1" si="22"/>
        <v>27.019178082191782</v>
      </c>
      <c r="E303" s="596">
        <f ca="1">_xll.qlOptionletVTSVolatility($D$179,$B303,E$249)*10000</f>
        <v>61.399234187465247</v>
      </c>
      <c r="F303" s="597">
        <f ca="1">_xll.qlOptionletVTSVolatility($D$179,$B303,F$249)*10000</f>
        <v>62.114619077520189</v>
      </c>
      <c r="G303" s="597">
        <f ca="1">_xll.qlOptionletVTSVolatility($D$179,$B303,G$249)*10000</f>
        <v>62.43193044831208</v>
      </c>
      <c r="H303" s="597">
        <f ca="1">_xll.qlOptionletVTSVolatility($D$179,$B303,H$249)*10000</f>
        <v>62.723744976800475</v>
      </c>
      <c r="I303" s="597">
        <f ca="1">_xll.qlOptionletVTSVolatility($D$179,$B303,I$249)*10000</f>
        <v>62.993090967710145</v>
      </c>
      <c r="J303" s="597">
        <f ca="1">_xll.qlOptionletVTSVolatility($D$179,$B303,J$249)*10000</f>
        <v>63.252539097463533</v>
      </c>
      <c r="K303" s="597">
        <f ca="1">_xll.qlOptionletVTSVolatility($D$179,$B303,K$249)*10000</f>
        <v>63.803626431725107</v>
      </c>
      <c r="L303" s="597">
        <f ca="1">_xll.qlOptionletVTSVolatility($D$179,$B303,L$249)*10000</f>
        <v>64.96185296750599</v>
      </c>
      <c r="M303" s="597">
        <f ca="1">_xll.qlOptionletVTSVolatility($D$179,$B303,M$249)*10000</f>
        <v>65.553701332823067</v>
      </c>
      <c r="N303" s="597">
        <f ca="1">_xll.qlOptionletVTSVolatility($D$179,$B303,N$249)*10000</f>
        <v>67.471921946756353</v>
      </c>
      <c r="O303" s="597">
        <f ca="1">_xll.qlOptionletVTSVolatility($D$179,$B303,O$249)*10000</f>
        <v>69.774165115987586</v>
      </c>
      <c r="P303" s="597">
        <f ca="1">_xll.qlOptionletVTSVolatility($D$179,$B303,P$249)*10000</f>
        <v>75.68023962964341</v>
      </c>
      <c r="Q303" s="565"/>
    </row>
    <row r="304" spans="2:17">
      <c r="B304" s="564">
        <f ca="1"/>
        <v>52316</v>
      </c>
      <c r="C304" s="546">
        <v>54</v>
      </c>
      <c r="D304" s="580">
        <f t="shared" ca="1" si="22"/>
        <v>27.506849315068493</v>
      </c>
      <c r="E304" s="596">
        <f ca="1">_xll.qlOptionletVTSVolatility($D$179,$B304,E$249)*10000</f>
        <v>61.080441533930767</v>
      </c>
      <c r="F304" s="597">
        <f ca="1">_xll.qlOptionletVTSVolatility($D$179,$B304,F$249)*10000</f>
        <v>61.861503004048586</v>
      </c>
      <c r="G304" s="597">
        <f ca="1">_xll.qlOptionletVTSVolatility($D$179,$B304,G$249)*10000</f>
        <v>62.195749240284563</v>
      </c>
      <c r="H304" s="597">
        <f ca="1">_xll.qlOptionletVTSVolatility($D$179,$B304,H$249)*10000</f>
        <v>62.49492693616827</v>
      </c>
      <c r="I304" s="597">
        <f ca="1">_xll.qlOptionletVTSVolatility($D$179,$B304,I$249)*10000</f>
        <v>62.763376559951979</v>
      </c>
      <c r="J304" s="597">
        <f ca="1">_xll.qlOptionletVTSVolatility($D$179,$B304,J$249)*10000</f>
        <v>63.017751411698129</v>
      </c>
      <c r="K304" s="597">
        <f ca="1">_xll.qlOptionletVTSVolatility($D$179,$B304,K$249)*10000</f>
        <v>63.566030928163542</v>
      </c>
      <c r="L304" s="597">
        <f ca="1">_xll.qlOptionletVTSVolatility($D$179,$B304,L$249)*10000</f>
        <v>64.741732226331308</v>
      </c>
      <c r="M304" s="597">
        <f ca="1">_xll.qlOptionletVTSVolatility($D$179,$B304,M$249)*10000</f>
        <v>65.17511406353502</v>
      </c>
      <c r="N304" s="597">
        <f ca="1">_xll.qlOptionletVTSVolatility($D$179,$B304,N$249)*10000</f>
        <v>67.20674305986978</v>
      </c>
      <c r="O304" s="597">
        <f ca="1">_xll.qlOptionletVTSVolatility($D$179,$B304,O$249)*10000</f>
        <v>69.471309227904598</v>
      </c>
      <c r="P304" s="597">
        <f ca="1">_xll.qlOptionletVTSVolatility($D$179,$B304,P$249)*10000</f>
        <v>75.299079837846591</v>
      </c>
      <c r="Q304" s="565"/>
    </row>
    <row r="305" spans="2:17">
      <c r="B305" s="564">
        <f ca="1"/>
        <v>52503</v>
      </c>
      <c r="C305" s="546">
        <v>55</v>
      </c>
      <c r="D305" s="580">
        <f t="shared" ca="1" si="22"/>
        <v>28.019178082191782</v>
      </c>
      <c r="E305" s="596">
        <f ca="1">_xll.qlOptionletVTSVolatility($D$179,$B305,E$249)*10000</f>
        <v>60.777844248276686</v>
      </c>
      <c r="F305" s="597">
        <f ca="1">_xll.qlOptionletVTSVolatility($D$179,$B305,F$249)*10000</f>
        <v>61.62414471324864</v>
      </c>
      <c r="G305" s="597">
        <f ca="1">_xll.qlOptionletVTSVolatility($D$179,$B305,G$249)*10000</f>
        <v>61.975457536002828</v>
      </c>
      <c r="H305" s="597">
        <f ca="1">_xll.qlOptionletVTSVolatility($D$179,$B305,H$249)*10000</f>
        <v>62.282394018478591</v>
      </c>
      <c r="I305" s="597">
        <f ca="1">_xll.qlOptionletVTSVolatility($D$179,$B305,I$249)*10000</f>
        <v>62.550595046101115</v>
      </c>
      <c r="J305" s="597">
        <f ca="1">_xll.qlOptionletVTSVolatility($D$179,$B305,J$249)*10000</f>
        <v>62.80056022557249</v>
      </c>
      <c r="K305" s="597">
        <f ca="1">_xll.qlOptionletVTSVolatility($D$179,$B305,K$249)*10000</f>
        <v>63.346124372827923</v>
      </c>
      <c r="L305" s="597">
        <f ca="1">_xll.qlOptionletVTSVolatility($D$179,$B305,L$249)*10000</f>
        <v>64.536842799612913</v>
      </c>
      <c r="M305" s="597">
        <f ca="1">_xll.qlOptionletVTSVolatility($D$179,$B305,M$249)*10000</f>
        <v>64.825279765822003</v>
      </c>
      <c r="N305" s="597">
        <f ca="1">_xll.qlOptionletVTSVolatility($D$179,$B305,N$249)*10000</f>
        <v>66.956442327622398</v>
      </c>
      <c r="O305" s="597">
        <f ca="1">_xll.qlOptionletVTSVolatility($D$179,$B305,O$249)*10000</f>
        <v>69.178137821200153</v>
      </c>
      <c r="P305" s="597">
        <f ca="1">_xll.qlOptionletVTSVolatility($D$179,$B305,P$249)*10000</f>
        <v>74.920312968869354</v>
      </c>
      <c r="Q305" s="565"/>
    </row>
    <row r="306" spans="2:17">
      <c r="B306" s="564">
        <f ca="1"/>
        <v>52686</v>
      </c>
      <c r="C306" s="546">
        <v>56</v>
      </c>
      <c r="D306" s="580">
        <f t="shared" ca="1" si="22"/>
        <v>28.520547945205479</v>
      </c>
      <c r="E306" s="596">
        <f ca="1">_xll.qlOptionletVTSVolatility($D$179,$B306,E$249)*10000</f>
        <v>60.459594120676968</v>
      </c>
      <c r="F306" s="597">
        <f ca="1">_xll.qlOptionletVTSVolatility($D$179,$B306,F$249)*10000</f>
        <v>61.380306105609442</v>
      </c>
      <c r="G306" s="597">
        <f ca="1">_xll.qlOptionletVTSVolatility($D$179,$B306,G$249)*10000</f>
        <v>61.750975180251622</v>
      </c>
      <c r="H306" s="597">
        <f ca="1">_xll.qlOptionletVTSVolatility($D$179,$B306,H$249)*10000</f>
        <v>62.066815122147588</v>
      </c>
      <c r="I306" s="597">
        <f ca="1">_xll.qlOptionletVTSVolatility($D$179,$B306,I$249)*10000</f>
        <v>62.335023921912374</v>
      </c>
      <c r="J306" s="597">
        <f ca="1">_xll.qlOptionletVTSVolatility($D$179,$B306,J$249)*10000</f>
        <v>62.579975746246035</v>
      </c>
      <c r="K306" s="597">
        <f ca="1">_xll.qlOptionletVTSVolatility($D$179,$B306,K$249)*10000</f>
        <v>63.118797468854154</v>
      </c>
      <c r="L306" s="597">
        <f ca="1">_xll.qlOptionletVTSVolatility($D$179,$B306,L$249)*10000</f>
        <v>64.314952478002894</v>
      </c>
      <c r="M306" s="597">
        <f ca="1">_xll.qlOptionletVTSVolatility($D$179,$B306,M$249)*10000</f>
        <v>64.473571189577484</v>
      </c>
      <c r="N306" s="597">
        <f ca="1">_xll.qlOptionletVTSVolatility($D$179,$B306,N$249)*10000</f>
        <v>66.686752969747531</v>
      </c>
      <c r="O306" s="597">
        <f ca="1">_xll.qlOptionletVTSVolatility($D$179,$B306,O$249)*10000</f>
        <v>68.857093559360635</v>
      </c>
      <c r="P306" s="597">
        <f ca="1">_xll.qlOptionletVTSVolatility($D$179,$B306,P$249)*10000</f>
        <v>74.494927405211499</v>
      </c>
      <c r="Q306" s="565"/>
    </row>
    <row r="307" spans="2:17">
      <c r="B307" s="564">
        <f ca="1"/>
        <v>52869</v>
      </c>
      <c r="C307" s="546">
        <v>57</v>
      </c>
      <c r="D307" s="580">
        <f t="shared" ca="1" si="22"/>
        <v>29.021917808219179</v>
      </c>
      <c r="E307" s="596">
        <f ca="1">_xll.qlOptionletVTSVolatility($D$179,$B307,E$249)*10000</f>
        <v>60.142288460148137</v>
      </c>
      <c r="F307" s="597">
        <f ca="1">_xll.qlOptionletVTSVolatility($D$179,$B307,F$249)*10000</f>
        <v>61.122590818963459</v>
      </c>
      <c r="G307" s="597">
        <f ca="1">_xll.qlOptionletVTSVolatility($D$179,$B307,G$249)*10000</f>
        <v>61.50995591394549</v>
      </c>
      <c r="H307" s="597">
        <f ca="1">_xll.qlOptionletVTSVolatility($D$179,$B307,H$249)*10000</f>
        <v>61.834658814517539</v>
      </c>
      <c r="I307" s="597">
        <f ca="1">_xll.qlOptionletVTSVolatility($D$179,$B307,I$249)*10000</f>
        <v>62.105017325102295</v>
      </c>
      <c r="J307" s="597">
        <f ca="1">_xll.qlOptionletVTSVolatility($D$179,$B307,J$249)*10000</f>
        <v>62.348489888299348</v>
      </c>
      <c r="K307" s="597">
        <f ca="1">_xll.qlOptionletVTSVolatility($D$179,$B307,K$249)*10000</f>
        <v>62.887962915453798</v>
      </c>
      <c r="L307" s="597">
        <f ca="1">_xll.qlOptionletVTSVolatility($D$179,$B307,L$249)*10000</f>
        <v>64.095066377255307</v>
      </c>
      <c r="M307" s="597">
        <f ca="1">_xll.qlOptionletVTSVolatility($D$179,$B307,M$249)*10000</f>
        <v>64.13897562143552</v>
      </c>
      <c r="N307" s="597">
        <f ca="1">_xll.qlOptionletVTSVolatility($D$179,$B307,N$249)*10000</f>
        <v>66.415596704971577</v>
      </c>
      <c r="O307" s="597">
        <f ca="1">_xll.qlOptionletVTSVolatility($D$179,$B307,O$249)*10000</f>
        <v>68.526498027910094</v>
      </c>
      <c r="P307" s="597">
        <f ca="1">_xll.qlOptionletVTSVolatility($D$179,$B307,P$249)*10000</f>
        <v>74.046068115141978</v>
      </c>
      <c r="Q307" s="565"/>
    </row>
    <row r="308" spans="2:17">
      <c r="B308" s="564">
        <f ca="1"/>
        <v>53051</v>
      </c>
      <c r="C308" s="546">
        <v>58</v>
      </c>
      <c r="D308" s="580">
        <f t="shared" ca="1" si="22"/>
        <v>29.520547945205479</v>
      </c>
      <c r="E308" s="596">
        <f ca="1">_xll.qlOptionletVTSVolatility($D$179,$B308,E$249)*10000</f>
        <v>59.827243960236864</v>
      </c>
      <c r="F308" s="597">
        <f ca="1">_xll.qlOptionletVTSVolatility($D$179,$B308,F$249)*10000</f>
        <v>60.83673156060717</v>
      </c>
      <c r="G308" s="597">
        <f ca="1">_xll.qlOptionletVTSVolatility($D$179,$B308,G$249)*10000</f>
        <v>61.234142626604545</v>
      </c>
      <c r="H308" s="597">
        <f ca="1">_xll.qlOptionletVTSVolatility($D$179,$B308,H$249)*10000</f>
        <v>61.565743608778398</v>
      </c>
      <c r="I308" s="597">
        <f ca="1">_xll.qlOptionletVTSVolatility($D$179,$B308,I$249)*10000</f>
        <v>61.840219041779086</v>
      </c>
      <c r="J308" s="597">
        <f ca="1">_xll.qlOptionletVTSVolatility($D$179,$B308,J$249)*10000</f>
        <v>62.087149301857941</v>
      </c>
      <c r="K308" s="597">
        <f ca="1">_xll.qlOptionletVTSVolatility($D$179,$B308,K$249)*10000</f>
        <v>62.641681908692526</v>
      </c>
      <c r="L308" s="597">
        <f ca="1">_xll.qlOptionletVTSVolatility($D$179,$B308,L$249)*10000</f>
        <v>63.884619260634338</v>
      </c>
      <c r="M308" s="597">
        <f ca="1">_xll.qlOptionletVTSVolatility($D$179,$B308,M$249)*10000</f>
        <v>63.826473311558388</v>
      </c>
      <c r="N308" s="597">
        <f ca="1">_xll.qlOptionletVTSVolatility($D$179,$B308,N$249)*10000</f>
        <v>66.145124036145674</v>
      </c>
      <c r="O308" s="597">
        <f ca="1">_xll.qlOptionletVTSVolatility($D$179,$B308,O$249)*10000</f>
        <v>68.187825818791396</v>
      </c>
      <c r="P308" s="597">
        <f ca="1">_xll.qlOptionletVTSVolatility($D$179,$B308,P$249)*10000</f>
        <v>73.574617368436236</v>
      </c>
      <c r="Q308" s="565"/>
    </row>
    <row r="309" spans="2:17">
      <c r="B309" s="564" t="e">
        <f ca="1"/>
        <v>#N/A</v>
      </c>
      <c r="C309" s="546"/>
      <c r="D309" s="565"/>
      <c r="E309" s="474"/>
      <c r="F309" s="546"/>
      <c r="G309" s="546"/>
      <c r="H309" s="546"/>
      <c r="I309" s="546"/>
      <c r="J309" s="546"/>
      <c r="K309" s="546"/>
      <c r="L309" s="546"/>
      <c r="M309" s="546"/>
      <c r="N309" s="546"/>
      <c r="O309" s="546"/>
      <c r="P309" s="546"/>
      <c r="Q309" s="565"/>
    </row>
    <row r="310" spans="2:17">
      <c r="B310" s="566" t="e">
        <f ca="1"/>
        <v>#N/A</v>
      </c>
      <c r="C310" s="550"/>
      <c r="D310" s="551"/>
      <c r="E310" s="476"/>
      <c r="F310" s="550"/>
      <c r="G310" s="550"/>
      <c r="H310" s="550"/>
      <c r="I310" s="550"/>
      <c r="J310" s="550"/>
      <c r="K310" s="550"/>
      <c r="L310" s="550"/>
      <c r="M310" s="550"/>
      <c r="N310" s="550"/>
      <c r="O310" s="550"/>
      <c r="P310" s="550"/>
      <c r="Q310" s="551"/>
    </row>
    <row r="313" spans="2:17">
      <c r="B313" s="300" t="s">
        <v>12205</v>
      </c>
      <c r="C313" s="307"/>
      <c r="D313" s="545"/>
      <c r="E313" s="472" t="s">
        <v>12171</v>
      </c>
      <c r="F313" s="307"/>
      <c r="G313" s="307"/>
      <c r="H313" s="307"/>
      <c r="I313" s="567"/>
      <c r="J313" s="307"/>
      <c r="K313" s="307"/>
      <c r="L313" s="307"/>
      <c r="M313" s="307"/>
      <c r="N313" s="307"/>
      <c r="O313" s="307"/>
      <c r="P313" s="307"/>
      <c r="Q313" s="545"/>
    </row>
    <row r="314" spans="2:17">
      <c r="B314" s="273" t="s">
        <v>12157</v>
      </c>
      <c r="C314" s="276" t="s">
        <v>12198</v>
      </c>
      <c r="D314" s="274" t="s">
        <v>12148</v>
      </c>
      <c r="E314" s="568">
        <f ca="1">E249</f>
        <v>-5.0000000000000001E-3</v>
      </c>
      <c r="F314" s="569">
        <f t="shared" ref="F314:Q314" ca="1" si="23">F249</f>
        <v>-2.5000000000000001E-3</v>
      </c>
      <c r="G314" s="569">
        <f t="shared" ca="1" si="23"/>
        <v>-1.25E-3</v>
      </c>
      <c r="H314" s="569">
        <f t="shared" ca="1" si="23"/>
        <v>0</v>
      </c>
      <c r="I314" s="569">
        <f t="shared" ca="1" si="23"/>
        <v>1.25E-3</v>
      </c>
      <c r="J314" s="569">
        <f t="shared" ca="1" si="23"/>
        <v>2.5000000000000001E-3</v>
      </c>
      <c r="K314" s="569">
        <f t="shared" ca="1" si="23"/>
        <v>5.0000000000000001E-3</v>
      </c>
      <c r="L314" s="569">
        <f t="shared" ca="1" si="23"/>
        <v>0.01</v>
      </c>
      <c r="M314" s="569">
        <f t="shared" ca="1" si="23"/>
        <v>1.4999999999999999E-2</v>
      </c>
      <c r="N314" s="569">
        <f t="shared" ca="1" si="23"/>
        <v>0.02</v>
      </c>
      <c r="O314" s="569">
        <f t="shared" ca="1" si="23"/>
        <v>0.03</v>
      </c>
      <c r="P314" s="569">
        <f t="shared" ca="1" si="23"/>
        <v>0.05</v>
      </c>
      <c r="Q314" s="570" t="e">
        <f t="shared" ca="1" si="23"/>
        <v>#N/A</v>
      </c>
    </row>
    <row r="315" spans="2:17">
      <c r="B315" s="563">
        <f t="array" aca="1" ref="B315:B375" ca="1">B91:B151</f>
        <v>42459</v>
      </c>
      <c r="C315" s="307"/>
      <c r="D315" s="545"/>
      <c r="E315" s="581">
        <f ca="1">(E250-E91)</f>
        <v>6.0391266062264748E-2</v>
      </c>
      <c r="F315" s="582">
        <f t="shared" ref="F315:P315" ca="1" si="24">(F250-F91)</f>
        <v>-1.4906275229373591</v>
      </c>
      <c r="G315" s="582">
        <f t="shared" ca="1" si="24"/>
        <v>1.191365306591706</v>
      </c>
      <c r="H315" s="582">
        <f t="shared" ca="1" si="24"/>
        <v>4.8244855952517476</v>
      </c>
      <c r="I315" s="582">
        <f t="shared" ca="1" si="24"/>
        <v>4.6192886076007547</v>
      </c>
      <c r="J315" s="582">
        <f t="shared" ca="1" si="24"/>
        <v>6.6092980466034099</v>
      </c>
      <c r="K315" s="582">
        <f t="shared" ca="1" si="24"/>
        <v>9.907826748679458</v>
      </c>
      <c r="L315" s="582">
        <f t="shared" ca="1" si="24"/>
        <v>12.842717245021802</v>
      </c>
      <c r="M315" s="582">
        <f t="shared" ca="1" si="24"/>
        <v>13.669935519625014</v>
      </c>
      <c r="N315" s="582">
        <f t="shared" ca="1" si="24"/>
        <v>14.081881570363493</v>
      </c>
      <c r="O315" s="582">
        <f t="shared" ca="1" si="24"/>
        <v>16.537590489666016</v>
      </c>
      <c r="P315" s="582">
        <f t="shared" ca="1" si="24"/>
        <v>26.642843623186508</v>
      </c>
      <c r="Q315" s="545"/>
    </row>
    <row r="316" spans="2:17">
      <c r="B316" s="564">
        <f ca="1"/>
        <v>42642</v>
      </c>
      <c r="C316" s="546"/>
      <c r="D316" s="565"/>
      <c r="E316" s="583">
        <f t="shared" ref="E316:P316" ca="1" si="25">(E251-E92)</f>
        <v>-0.36638977821798591</v>
      </c>
      <c r="F316" s="584">
        <f t="shared" ca="1" si="25"/>
        <v>-1.3422320084880504</v>
      </c>
      <c r="G316" s="584">
        <f t="shared" ca="1" si="25"/>
        <v>0.63870470685542102</v>
      </c>
      <c r="H316" s="584">
        <f t="shared" ca="1" si="25"/>
        <v>2.6050756781014108</v>
      </c>
      <c r="I316" s="584">
        <f t="shared" ca="1" si="25"/>
        <v>2.2486240914277147</v>
      </c>
      <c r="J316" s="584">
        <f t="shared" ca="1" si="25"/>
        <v>3.7059538278316033</v>
      </c>
      <c r="K316" s="584">
        <f t="shared" ca="1" si="25"/>
        <v>4.75938462069238</v>
      </c>
      <c r="L316" s="584">
        <f t="shared" ca="1" si="25"/>
        <v>5.3836966627714347</v>
      </c>
      <c r="M316" s="584">
        <f t="shared" ca="1" si="25"/>
        <v>3.641760353492387</v>
      </c>
      <c r="N316" s="584">
        <f t="shared" ca="1" si="25"/>
        <v>2.3221682347480339</v>
      </c>
      <c r="O316" s="584">
        <f t="shared" ca="1" si="25"/>
        <v>0.72540239132489148</v>
      </c>
      <c r="P316" s="584">
        <f t="shared" ca="1" si="25"/>
        <v>0.32498092756094366</v>
      </c>
      <c r="Q316" s="565"/>
    </row>
    <row r="317" spans="2:17">
      <c r="B317" s="564">
        <f ca="1"/>
        <v>42824</v>
      </c>
      <c r="C317" s="546"/>
      <c r="D317" s="565"/>
      <c r="E317" s="583">
        <f t="shared" ref="E317:P317" ca="1" si="26">(E252-E93)</f>
        <v>-2.0659639822162248</v>
      </c>
      <c r="F317" s="584">
        <f t="shared" ca="1" si="26"/>
        <v>-0.97842483495027111</v>
      </c>
      <c r="G317" s="584">
        <f t="shared" ca="1" si="26"/>
        <v>0.43012869017200828</v>
      </c>
      <c r="H317" s="584">
        <f t="shared" ca="1" si="26"/>
        <v>1.3341667207502184</v>
      </c>
      <c r="I317" s="584">
        <f t="shared" ca="1" si="26"/>
        <v>0.30948445650418321</v>
      </c>
      <c r="J317" s="584">
        <f t="shared" ca="1" si="26"/>
        <v>0.409307225531645</v>
      </c>
      <c r="K317" s="584">
        <f t="shared" ca="1" si="26"/>
        <v>-1.8752249524579057</v>
      </c>
      <c r="L317" s="584">
        <f t="shared" ca="1" si="26"/>
        <v>-4.40205157572872</v>
      </c>
      <c r="M317" s="584">
        <f t="shared" ca="1" si="26"/>
        <v>-9.0513930055413923</v>
      </c>
      <c r="N317" s="584">
        <f t="shared" ca="1" si="26"/>
        <v>-12.919661354442255</v>
      </c>
      <c r="O317" s="584">
        <f t="shared" ca="1" si="26"/>
        <v>-20.617871392568759</v>
      </c>
      <c r="P317" s="584">
        <f t="shared" ca="1" si="26"/>
        <v>-37.308339522347779</v>
      </c>
      <c r="Q317" s="565"/>
    </row>
    <row r="318" spans="2:17">
      <c r="B318" s="564">
        <f ca="1"/>
        <v>43006</v>
      </c>
      <c r="C318" s="546"/>
      <c r="D318" s="565"/>
      <c r="E318" s="583">
        <f t="shared" ref="E318:P318" ca="1" si="27">(E253-E94)</f>
        <v>6.2936230249249547E-2</v>
      </c>
      <c r="F318" s="584">
        <f t="shared" ca="1" si="27"/>
        <v>0.61304316837746597</v>
      </c>
      <c r="G318" s="584">
        <f t="shared" ca="1" si="27"/>
        <v>1.0572862216542021</v>
      </c>
      <c r="H318" s="584">
        <f t="shared" ca="1" si="27"/>
        <v>1.3205238160227566</v>
      </c>
      <c r="I318" s="584">
        <f t="shared" ca="1" si="27"/>
        <v>2.538098821138135E-2</v>
      </c>
      <c r="J318" s="584">
        <f t="shared" ca="1" si="27"/>
        <v>-0.33529151133285495</v>
      </c>
      <c r="K318" s="584">
        <f t="shared" ca="1" si="27"/>
        <v>-2.7359049442028862</v>
      </c>
      <c r="L318" s="584">
        <f t="shared" ca="1" si="27"/>
        <v>-2.4393211506723773</v>
      </c>
      <c r="M318" s="584">
        <f t="shared" ca="1" si="27"/>
        <v>-4.2388311213336181</v>
      </c>
      <c r="N318" s="584">
        <f t="shared" ca="1" si="27"/>
        <v>-5.3680705789196281</v>
      </c>
      <c r="O318" s="584">
        <f t="shared" ca="1" si="27"/>
        <v>-8.2593627359491535</v>
      </c>
      <c r="P318" s="584">
        <f t="shared" ca="1" si="27"/>
        <v>-13.87059659123571</v>
      </c>
      <c r="Q318" s="565"/>
    </row>
    <row r="319" spans="2:17">
      <c r="B319" s="564">
        <f ca="1"/>
        <v>43187</v>
      </c>
      <c r="C319" s="546"/>
      <c r="D319" s="565"/>
      <c r="E319" s="583">
        <f t="shared" ref="E319:P319" ca="1" si="28">(E254-E95)</f>
        <v>3.5954473061190839</v>
      </c>
      <c r="F319" s="584">
        <f t="shared" ca="1" si="28"/>
        <v>1.9057805685248823</v>
      </c>
      <c r="G319" s="584">
        <f t="shared" ca="1" si="28"/>
        <v>1.3694846587549421</v>
      </c>
      <c r="H319" s="584">
        <f t="shared" ca="1" si="28"/>
        <v>1.445407706783115</v>
      </c>
      <c r="I319" s="584">
        <f t="shared" ca="1" si="28"/>
        <v>0.50698732119526824</v>
      </c>
      <c r="J319" s="584">
        <f t="shared" ca="1" si="28"/>
        <v>0.53251079974209858</v>
      </c>
      <c r="K319" s="584">
        <f t="shared" ca="1" si="28"/>
        <v>8.0451378714471389E-2</v>
      </c>
      <c r="L319" s="584">
        <f t="shared" ca="1" si="28"/>
        <v>3.3253092513948346</v>
      </c>
      <c r="M319" s="584">
        <f t="shared" ca="1" si="28"/>
        <v>4.9332776742699167</v>
      </c>
      <c r="N319" s="584">
        <f t="shared" ca="1" si="28"/>
        <v>6.4627536509970724</v>
      </c>
      <c r="O319" s="584">
        <f t="shared" ca="1" si="28"/>
        <v>8.5875131895865735</v>
      </c>
      <c r="P319" s="584">
        <f t="shared" ca="1" si="28"/>
        <v>12.254297201603521</v>
      </c>
      <c r="Q319" s="565"/>
    </row>
    <row r="320" spans="2:17">
      <c r="B320" s="564">
        <f ca="1"/>
        <v>43370</v>
      </c>
      <c r="C320" s="546"/>
      <c r="D320" s="565"/>
      <c r="E320" s="583">
        <f t="shared" ref="E320:P320" ca="1" si="29">(E255-E96)</f>
        <v>2.1258220923156941</v>
      </c>
      <c r="F320" s="584">
        <f t="shared" ca="1" si="29"/>
        <v>1.6011295472351819</v>
      </c>
      <c r="G320" s="584">
        <f t="shared" ca="1" si="29"/>
        <v>1.0595191601504723</v>
      </c>
      <c r="H320" s="584">
        <f t="shared" ca="1" si="29"/>
        <v>1.1931954609480115</v>
      </c>
      <c r="I320" s="584">
        <f t="shared" ca="1" si="29"/>
        <v>0.45650469082207934</v>
      </c>
      <c r="J320" s="584">
        <f t="shared" ca="1" si="29"/>
        <v>0.32463597585483228</v>
      </c>
      <c r="K320" s="584">
        <f t="shared" ca="1" si="29"/>
        <v>0.18248913729965466</v>
      </c>
      <c r="L320" s="584">
        <f t="shared" ca="1" si="29"/>
        <v>2.4988394894985717</v>
      </c>
      <c r="M320" s="584">
        <f t="shared" ca="1" si="29"/>
        <v>2.4567761165356643</v>
      </c>
      <c r="N320" s="584">
        <f t="shared" ca="1" si="29"/>
        <v>4.0504365265885696</v>
      </c>
      <c r="O320" s="584">
        <f t="shared" ca="1" si="29"/>
        <v>4.9808843570442463</v>
      </c>
      <c r="P320" s="584">
        <f t="shared" ca="1" si="29"/>
        <v>9.3685477535740063</v>
      </c>
      <c r="Q320" s="565"/>
    </row>
    <row r="321" spans="2:17">
      <c r="B321" s="564">
        <f ca="1"/>
        <v>43552</v>
      </c>
      <c r="C321" s="546"/>
      <c r="D321" s="565"/>
      <c r="E321" s="583">
        <f t="shared" ref="E321:P321" ca="1" si="30">(E256-E97)</f>
        <v>-2.0002068065339245</v>
      </c>
      <c r="F321" s="584">
        <f t="shared" ca="1" si="30"/>
        <v>0.81871805025165401</v>
      </c>
      <c r="G321" s="584">
        <f t="shared" ca="1" si="30"/>
        <v>0.8814035940201066</v>
      </c>
      <c r="H321" s="584">
        <f t="shared" ca="1" si="30"/>
        <v>0.78871922566052177</v>
      </c>
      <c r="I321" s="584">
        <f t="shared" ca="1" si="30"/>
        <v>-0.15572684465618636</v>
      </c>
      <c r="J321" s="584">
        <f t="shared" ca="1" si="30"/>
        <v>-1.2221925262091702</v>
      </c>
      <c r="K321" s="584">
        <f t="shared" ca="1" si="30"/>
        <v>-3.0482242065490226</v>
      </c>
      <c r="L321" s="584">
        <f t="shared" ca="1" si="30"/>
        <v>0.30743495537560506</v>
      </c>
      <c r="M321" s="584">
        <f t="shared" ca="1" si="30"/>
        <v>-3.3038750483936639</v>
      </c>
      <c r="N321" s="584">
        <f t="shared" ca="1" si="30"/>
        <v>-2.2529985728323823</v>
      </c>
      <c r="O321" s="584">
        <f t="shared" ca="1" si="30"/>
        <v>-5.6731650613159417</v>
      </c>
      <c r="P321" s="584">
        <f t="shared" ca="1" si="30"/>
        <v>-9.4370015199303054</v>
      </c>
      <c r="Q321" s="565"/>
    </row>
    <row r="322" spans="2:17">
      <c r="B322" s="564">
        <f ca="1"/>
        <v>43735</v>
      </c>
      <c r="C322" s="546"/>
      <c r="D322" s="565"/>
      <c r="E322" s="583">
        <f t="shared" ref="E322:P322" ca="1" si="31">(E257-E98)</f>
        <v>-1.2009662405505708</v>
      </c>
      <c r="F322" s="584">
        <f t="shared" ca="1" si="31"/>
        <v>0.41353729371981274</v>
      </c>
      <c r="G322" s="584">
        <f t="shared" ca="1" si="31"/>
        <v>0.66197906732610079</v>
      </c>
      <c r="H322" s="584">
        <f t="shared" ca="1" si="31"/>
        <v>0.32162618766656692</v>
      </c>
      <c r="I322" s="584">
        <f t="shared" ca="1" si="31"/>
        <v>9.8746894951190711E-2</v>
      </c>
      <c r="J322" s="584">
        <f t="shared" ca="1" si="31"/>
        <v>-0.45687019284553543</v>
      </c>
      <c r="K322" s="584">
        <f t="shared" ca="1" si="31"/>
        <v>-1.8196935693366498</v>
      </c>
      <c r="L322" s="584">
        <f t="shared" ca="1" si="31"/>
        <v>0.15766506808060399</v>
      </c>
      <c r="M322" s="584">
        <f t="shared" ca="1" si="31"/>
        <v>-1.4701378915537333</v>
      </c>
      <c r="N322" s="584">
        <f t="shared" ca="1" si="31"/>
        <v>-1.0669754443154318</v>
      </c>
      <c r="O322" s="584">
        <f t="shared" ca="1" si="31"/>
        <v>-2.3101855981781654</v>
      </c>
      <c r="P322" s="584">
        <f t="shared" ca="1" si="31"/>
        <v>-3.5411757704896871</v>
      </c>
      <c r="Q322" s="565"/>
    </row>
    <row r="323" spans="2:17">
      <c r="B323" s="564">
        <f ca="1"/>
        <v>43920</v>
      </c>
      <c r="C323" s="546"/>
      <c r="D323" s="565"/>
      <c r="E323" s="583">
        <f t="shared" ref="E323:P323" ca="1" si="32">(E258-E99)</f>
        <v>0.50779993204764651</v>
      </c>
      <c r="F323" s="584">
        <f t="shared" ca="1" si="32"/>
        <v>-0.17459663128536818</v>
      </c>
      <c r="G323" s="584">
        <f t="shared" ca="1" si="32"/>
        <v>-0.12297332042122378</v>
      </c>
      <c r="H323" s="584">
        <f t="shared" ca="1" si="32"/>
        <v>-0.34778076479121012</v>
      </c>
      <c r="I323" s="584">
        <f t="shared" ca="1" si="32"/>
        <v>1.4124131941869678E-2</v>
      </c>
      <c r="J323" s="584">
        <f t="shared" ca="1" si="32"/>
        <v>0.33002811450354841</v>
      </c>
      <c r="K323" s="584">
        <f t="shared" ca="1" si="32"/>
        <v>0.32472565519600494</v>
      </c>
      <c r="L323" s="584">
        <f t="shared" ca="1" si="32"/>
        <v>0.2852242842038919</v>
      </c>
      <c r="M323" s="584">
        <f t="shared" ca="1" si="32"/>
        <v>0.98252669431512629</v>
      </c>
      <c r="N323" s="584">
        <f t="shared" ca="1" si="32"/>
        <v>0.94195409213273251</v>
      </c>
      <c r="O323" s="584">
        <f t="shared" ca="1" si="32"/>
        <v>1.5533454307601886</v>
      </c>
      <c r="P323" s="584">
        <f t="shared" ca="1" si="32"/>
        <v>2.2990199552879176</v>
      </c>
      <c r="Q323" s="565"/>
    </row>
    <row r="324" spans="2:17">
      <c r="B324" s="564">
        <f ca="1"/>
        <v>44103</v>
      </c>
      <c r="C324" s="546"/>
      <c r="D324" s="565"/>
      <c r="E324" s="583">
        <f t="shared" ref="E324:P324" ca="1" si="33">(E259-E100)</f>
        <v>0.31505518356939888</v>
      </c>
      <c r="F324" s="584">
        <f t="shared" ca="1" si="33"/>
        <v>-0.19925919499803513</v>
      </c>
      <c r="G324" s="584">
        <f t="shared" ca="1" si="33"/>
        <v>-0.36965448358155584</v>
      </c>
      <c r="H324" s="584">
        <f t="shared" ca="1" si="33"/>
        <v>-0.11106163497601074</v>
      </c>
      <c r="I324" s="584">
        <f t="shared" ca="1" si="33"/>
        <v>-0.11395050760121705</v>
      </c>
      <c r="J324" s="584">
        <f t="shared" ca="1" si="33"/>
        <v>0.2392967931447032</v>
      </c>
      <c r="K324" s="584">
        <f t="shared" ca="1" si="33"/>
        <v>0.55587399698885065</v>
      </c>
      <c r="L324" s="584">
        <f t="shared" ca="1" si="33"/>
        <v>-9.281874551653857E-2</v>
      </c>
      <c r="M324" s="584">
        <f t="shared" ca="1" si="33"/>
        <v>0.45949905658028456</v>
      </c>
      <c r="N324" s="584">
        <f t="shared" ca="1" si="33"/>
        <v>0.31298849736957379</v>
      </c>
      <c r="O324" s="584">
        <f t="shared" ca="1" si="33"/>
        <v>0.61922170234964824</v>
      </c>
      <c r="P324" s="584">
        <f t="shared" ca="1" si="33"/>
        <v>0.71571688999014782</v>
      </c>
      <c r="Q324" s="565"/>
    </row>
    <row r="325" spans="2:17">
      <c r="B325" s="564">
        <f ca="1"/>
        <v>44285</v>
      </c>
      <c r="C325" s="546"/>
      <c r="D325" s="565"/>
      <c r="E325" s="583">
        <f t="shared" ref="E325:P325" ca="1" si="34">(E260-E101)</f>
        <v>-0.24408530109828064</v>
      </c>
      <c r="F325" s="584">
        <f t="shared" ca="1" si="34"/>
        <v>5.3025743293545702E-2</v>
      </c>
      <c r="G325" s="584">
        <f t="shared" ca="1" si="34"/>
        <v>-0.10892632761306231</v>
      </c>
      <c r="H325" s="584">
        <f t="shared" ca="1" si="34"/>
        <v>0.21645271653780185</v>
      </c>
      <c r="I325" s="584">
        <f t="shared" ca="1" si="34"/>
        <v>-8.0051554731596752E-2</v>
      </c>
      <c r="J325" s="584">
        <f t="shared" ca="1" si="34"/>
        <v>-0.18380608677028931</v>
      </c>
      <c r="K325" s="584">
        <f t="shared" ca="1" si="34"/>
        <v>-9.059186489396609E-2</v>
      </c>
      <c r="L325" s="584">
        <f t="shared" ca="1" si="34"/>
        <v>-0.18483390358603913</v>
      </c>
      <c r="M325" s="584">
        <f t="shared" ca="1" si="34"/>
        <v>-0.42983777648706223</v>
      </c>
      <c r="N325" s="584">
        <f t="shared" ca="1" si="34"/>
        <v>-0.42134958140880485</v>
      </c>
      <c r="O325" s="584">
        <f t="shared" ca="1" si="34"/>
        <v>-0.60474959085414071</v>
      </c>
      <c r="P325" s="584">
        <f t="shared" ca="1" si="34"/>
        <v>-0.71514216168729661</v>
      </c>
      <c r="Q325" s="565"/>
    </row>
    <row r="326" spans="2:17">
      <c r="B326" s="564">
        <f ca="1"/>
        <v>44468</v>
      </c>
      <c r="C326" s="546"/>
      <c r="D326" s="565"/>
      <c r="E326" s="583">
        <f t="shared" ref="E326:P326" ca="1" si="35">(E261-E102)</f>
        <v>-0.17386517926586009</v>
      </c>
      <c r="F326" s="584">
        <f t="shared" ca="1" si="35"/>
        <v>1.3365986206906655E-2</v>
      </c>
      <c r="G326" s="584">
        <f t="shared" ca="1" si="35"/>
        <v>0.13267161386615101</v>
      </c>
      <c r="H326" s="584">
        <f t="shared" ca="1" si="35"/>
        <v>3.2674784849916705E-2</v>
      </c>
      <c r="I326" s="584">
        <f t="shared" ca="1" si="35"/>
        <v>0.13346846473837104</v>
      </c>
      <c r="J326" s="584">
        <f t="shared" ca="1" si="35"/>
        <v>-0.2882692755676004</v>
      </c>
      <c r="K326" s="584">
        <f t="shared" ca="1" si="35"/>
        <v>-0.186241821390837</v>
      </c>
      <c r="L326" s="584">
        <f t="shared" ca="1" si="35"/>
        <v>-2.2825619596972047E-2</v>
      </c>
      <c r="M326" s="584">
        <f t="shared" ca="1" si="35"/>
        <v>-0.2214447154691328</v>
      </c>
      <c r="N326" s="584">
        <f t="shared" ca="1" si="35"/>
        <v>-0.17196928165604675</v>
      </c>
      <c r="O326" s="584">
        <f t="shared" ca="1" si="35"/>
        <v>-0.28904257806941303</v>
      </c>
      <c r="P326" s="584">
        <f t="shared" ca="1" si="35"/>
        <v>-0.32952300861926176</v>
      </c>
      <c r="Q326" s="565"/>
    </row>
    <row r="327" spans="2:17">
      <c r="B327" s="564">
        <f ca="1"/>
        <v>44650</v>
      </c>
      <c r="C327" s="546"/>
      <c r="D327" s="565"/>
      <c r="E327" s="583">
        <f t="shared" ref="E327:P327" ca="1" si="36">(E262-E103)</f>
        <v>2.0919652408167622E-2</v>
      </c>
      <c r="F327" s="584">
        <f t="shared" ca="1" si="36"/>
        <v>-0.14201941104315097</v>
      </c>
      <c r="G327" s="584">
        <f t="shared" ca="1" si="36"/>
        <v>0.17677458628193676</v>
      </c>
      <c r="H327" s="584">
        <f t="shared" ca="1" si="36"/>
        <v>-7.9360414772565946E-2</v>
      </c>
      <c r="I327" s="584">
        <f t="shared" ca="1" si="36"/>
        <v>6.3127341856102248E-2</v>
      </c>
      <c r="J327" s="584">
        <f t="shared" ca="1" si="36"/>
        <v>-0.12832098123939772</v>
      </c>
      <c r="K327" s="584">
        <f t="shared" ca="1" si="36"/>
        <v>-9.0004470567563999E-2</v>
      </c>
      <c r="L327" s="584">
        <f t="shared" ca="1" si="36"/>
        <v>5.3435720811989995E-2</v>
      </c>
      <c r="M327" s="584">
        <f t="shared" ca="1" si="36"/>
        <v>7.3805459629184611E-2</v>
      </c>
      <c r="N327" s="584">
        <f t="shared" ca="1" si="36"/>
        <v>0.10561325908838626</v>
      </c>
      <c r="O327" s="584">
        <f t="shared" ca="1" si="36"/>
        <v>0.14084298826701058</v>
      </c>
      <c r="P327" s="584">
        <f t="shared" ca="1" si="36"/>
        <v>0.21966481306509422</v>
      </c>
      <c r="Q327" s="565"/>
    </row>
    <row r="328" spans="2:17">
      <c r="B328" s="564">
        <f ca="1"/>
        <v>44833</v>
      </c>
      <c r="C328" s="546"/>
      <c r="D328" s="565"/>
      <c r="E328" s="583">
        <f t="shared" ref="E328:P328" ca="1" si="37">(E263-E104)</f>
        <v>2.9288461364018303E-2</v>
      </c>
      <c r="F328" s="584">
        <f t="shared" ca="1" si="37"/>
        <v>-0.2176585008918579</v>
      </c>
      <c r="G328" s="584">
        <f t="shared" ca="1" si="37"/>
        <v>5.2385285370519341E-2</v>
      </c>
      <c r="H328" s="584">
        <f t="shared" ca="1" si="37"/>
        <v>0.13422069507367951</v>
      </c>
      <c r="I328" s="584">
        <f t="shared" ca="1" si="37"/>
        <v>-0.34895199587582226</v>
      </c>
      <c r="J328" s="584">
        <f t="shared" ca="1" si="37"/>
        <v>0.16645122993507755</v>
      </c>
      <c r="K328" s="584">
        <f t="shared" ca="1" si="37"/>
        <v>-6.7796675582755483E-2</v>
      </c>
      <c r="L328" s="584">
        <f t="shared" ca="1" si="37"/>
        <v>-2.4617323025239557E-2</v>
      </c>
      <c r="M328" s="584">
        <f t="shared" ca="1" si="37"/>
        <v>4.430416522538394E-3</v>
      </c>
      <c r="N328" s="584">
        <f t="shared" ca="1" si="37"/>
        <v>2.9771440778603164E-3</v>
      </c>
      <c r="O328" s="584">
        <f t="shared" ca="1" si="37"/>
        <v>2.056208370649415E-2</v>
      </c>
      <c r="P328" s="584">
        <f t="shared" ca="1" si="37"/>
        <v>4.0635214494898264E-2</v>
      </c>
      <c r="Q328" s="565"/>
    </row>
    <row r="329" spans="2:17">
      <c r="B329" s="564">
        <f ca="1"/>
        <v>45015</v>
      </c>
      <c r="C329" s="546"/>
      <c r="D329" s="565"/>
      <c r="E329" s="583">
        <f t="shared" ref="E329:P329" ca="1" si="38">(E264-E105)</f>
        <v>-4.0606791178618096E-2</v>
      </c>
      <c r="F329" s="584">
        <f t="shared" ca="1" si="38"/>
        <v>-9.0667580560406691E-2</v>
      </c>
      <c r="G329" s="584">
        <f t="shared" ca="1" si="38"/>
        <v>-0.19055865023427998</v>
      </c>
      <c r="H329" s="584">
        <f t="shared" ca="1" si="38"/>
        <v>0.21470288024954698</v>
      </c>
      <c r="I329" s="584">
        <f t="shared" ca="1" si="38"/>
        <v>-0.40567214929366457</v>
      </c>
      <c r="J329" s="584">
        <f t="shared" ca="1" si="38"/>
        <v>0.15503229409081598</v>
      </c>
      <c r="K329" s="584">
        <f t="shared" ca="1" si="38"/>
        <v>6.2989231755310016E-2</v>
      </c>
      <c r="L329" s="584">
        <f t="shared" ca="1" si="38"/>
        <v>-9.8859486841476496E-2</v>
      </c>
      <c r="M329" s="584">
        <f t="shared" ca="1" si="38"/>
        <v>-7.6545355546187466E-2</v>
      </c>
      <c r="N329" s="584">
        <f t="shared" ca="1" si="38"/>
        <v>-9.8945297827484069E-2</v>
      </c>
      <c r="O329" s="584">
        <f t="shared" ca="1" si="38"/>
        <v>-0.1134052922109845</v>
      </c>
      <c r="P329" s="584">
        <f t="shared" ca="1" si="38"/>
        <v>-0.15379638751772973</v>
      </c>
      <c r="Q329" s="565"/>
    </row>
    <row r="330" spans="2:17">
      <c r="B330" s="564">
        <f ca="1"/>
        <v>45197</v>
      </c>
      <c r="C330" s="546"/>
      <c r="D330" s="565"/>
      <c r="E330" s="583">
        <f t="shared" ref="E330:P330" ca="1" si="39">(E265-E106)</f>
        <v>-0.10844260401168526</v>
      </c>
      <c r="F330" s="584">
        <f t="shared" ca="1" si="39"/>
        <v>0.24446032258170192</v>
      </c>
      <c r="G330" s="584">
        <f t="shared" ca="1" si="39"/>
        <v>-0.42374989154436093</v>
      </c>
      <c r="H330" s="584">
        <f t="shared" ca="1" si="39"/>
        <v>2.3264111507401708E-2</v>
      </c>
      <c r="I330" s="584">
        <f t="shared" ca="1" si="39"/>
        <v>1.2272360403670746E-2</v>
      </c>
      <c r="J330" s="584">
        <f t="shared" ca="1" si="39"/>
        <v>-0.28503385329267417</v>
      </c>
      <c r="K330" s="584">
        <f t="shared" ca="1" si="39"/>
        <v>0.15537583625427942</v>
      </c>
      <c r="L330" s="584">
        <f t="shared" ca="1" si="39"/>
        <v>-8.2084865098920545E-2</v>
      </c>
      <c r="M330" s="584">
        <f t="shared" ca="1" si="39"/>
        <v>-5.4472578801807003E-2</v>
      </c>
      <c r="N330" s="584">
        <f t="shared" ca="1" si="39"/>
        <v>-6.1296448585665075E-2</v>
      </c>
      <c r="O330" s="584">
        <f t="shared" ca="1" si="39"/>
        <v>-6.9813195943680739E-2</v>
      </c>
      <c r="P330" s="584">
        <f t="shared" ca="1" si="39"/>
        <v>-8.6898088222454817E-2</v>
      </c>
      <c r="Q330" s="565"/>
    </row>
    <row r="331" spans="2:17">
      <c r="B331" s="564">
        <f ca="1"/>
        <v>45378</v>
      </c>
      <c r="C331" s="546"/>
      <c r="D331" s="565"/>
      <c r="E331" s="583">
        <f t="shared" ref="E331:P331" ca="1" si="40">(E266-E107)</f>
        <v>-8.9926245118789438E-2</v>
      </c>
      <c r="F331" s="584">
        <f t="shared" ca="1" si="40"/>
        <v>0.29679678459692127</v>
      </c>
      <c r="G331" s="584">
        <f t="shared" ca="1" si="40"/>
        <v>-0.29719917160427656</v>
      </c>
      <c r="H331" s="584">
        <f t="shared" ca="1" si="40"/>
        <v>-0.19804851806624413</v>
      </c>
      <c r="I331" s="584">
        <f t="shared" ca="1" si="40"/>
        <v>0.21076127201368422</v>
      </c>
      <c r="J331" s="584">
        <f t="shared" ca="1" si="40"/>
        <v>-0.38000418450766915</v>
      </c>
      <c r="K331" s="584">
        <f t="shared" ca="1" si="40"/>
        <v>-8.0584978404942831E-2</v>
      </c>
      <c r="L331" s="584">
        <f t="shared" ca="1" si="40"/>
        <v>-1.0255070928693044E-2</v>
      </c>
      <c r="M331" s="584">
        <f t="shared" ca="1" si="40"/>
        <v>-3.6297725925237501E-2</v>
      </c>
      <c r="N331" s="584">
        <f t="shared" ca="1" si="40"/>
        <v>-1.9795696235689775E-2</v>
      </c>
      <c r="O331" s="584">
        <f t="shared" ca="1" si="40"/>
        <v>-2.3742700845133413E-2</v>
      </c>
      <c r="P331" s="584">
        <f t="shared" ca="1" si="40"/>
        <v>-1.5925683817158642E-2</v>
      </c>
      <c r="Q331" s="565"/>
    </row>
    <row r="332" spans="2:17">
      <c r="B332" s="564">
        <f ca="1"/>
        <v>45562</v>
      </c>
      <c r="C332" s="546"/>
      <c r="D332" s="565"/>
      <c r="E332" s="583">
        <f t="shared" ref="E332:P332" ca="1" si="41">(E267-E108)</f>
        <v>1.3547751433378608E-2</v>
      </c>
      <c r="F332" s="584">
        <f t="shared" ca="1" si="41"/>
        <v>-9.2936562784529997E-2</v>
      </c>
      <c r="G332" s="584">
        <f t="shared" ca="1" si="41"/>
        <v>0.11490162282086658</v>
      </c>
      <c r="H332" s="584">
        <f t="shared" ca="1" si="41"/>
        <v>-0.3869953054994113</v>
      </c>
      <c r="I332" s="584">
        <f t="shared" ca="1" si="41"/>
        <v>5.1898225714367641E-2</v>
      </c>
      <c r="J332" s="584">
        <f t="shared" ca="1" si="41"/>
        <v>0.11441724230229511</v>
      </c>
      <c r="K332" s="584">
        <f t="shared" ca="1" si="41"/>
        <v>-0.42102955564016042</v>
      </c>
      <c r="L332" s="584">
        <f t="shared" ca="1" si="41"/>
        <v>3.664296756463159E-2</v>
      </c>
      <c r="M332" s="584">
        <f t="shared" ca="1" si="41"/>
        <v>-4.9097701653067816E-2</v>
      </c>
      <c r="N332" s="584">
        <f t="shared" ca="1" si="41"/>
        <v>-3.0247165477007343E-2</v>
      </c>
      <c r="O332" s="584">
        <f t="shared" ca="1" si="41"/>
        <v>-3.7801608868235803E-2</v>
      </c>
      <c r="P332" s="584">
        <f t="shared" ca="1" si="41"/>
        <v>-3.6335262370570831E-2</v>
      </c>
      <c r="Q332" s="565"/>
    </row>
    <row r="333" spans="2:17">
      <c r="B333" s="564">
        <f ca="1"/>
        <v>45744</v>
      </c>
      <c r="C333" s="546"/>
      <c r="D333" s="565"/>
      <c r="E333" s="583">
        <f t="shared" ref="E333:P333" ca="1" si="42">(E268-E109)</f>
        <v>5.030641116859158E-2</v>
      </c>
      <c r="F333" s="584">
        <f t="shared" ca="1" si="42"/>
        <v>-0.28600138376745576</v>
      </c>
      <c r="G333" s="584">
        <f t="shared" ca="1" si="42"/>
        <v>0.26561820085625243</v>
      </c>
      <c r="H333" s="584">
        <f t="shared" ca="1" si="42"/>
        <v>-0.39480797266196532</v>
      </c>
      <c r="I333" s="584">
        <f t="shared" ca="1" si="42"/>
        <v>-9.1947573788189629E-2</v>
      </c>
      <c r="J333" s="584">
        <f t="shared" ca="1" si="42"/>
        <v>0.41778509398055519</v>
      </c>
      <c r="K333" s="584">
        <f t="shared" ca="1" si="42"/>
        <v>-0.38701425494745934</v>
      </c>
      <c r="L333" s="584">
        <f t="shared" ca="1" si="42"/>
        <v>2.0700824462679179E-2</v>
      </c>
      <c r="M333" s="584">
        <f t="shared" ca="1" si="42"/>
        <v>-4.976507392456142E-2</v>
      </c>
      <c r="N333" s="584">
        <f t="shared" ca="1" si="42"/>
        <v>-4.1078790737600457E-2</v>
      </c>
      <c r="O333" s="584">
        <f t="shared" ca="1" si="42"/>
        <v>-4.8520710131427336E-2</v>
      </c>
      <c r="P333" s="584">
        <f t="shared" ca="1" si="42"/>
        <v>-5.9537342855449538E-2</v>
      </c>
      <c r="Q333" s="565"/>
    </row>
    <row r="334" spans="2:17">
      <c r="B334" s="564">
        <f ca="1"/>
        <v>45929</v>
      </c>
      <c r="C334" s="546"/>
      <c r="D334" s="565"/>
      <c r="E334" s="583">
        <f t="shared" ref="E334:P334" ca="1" si="43">(E269-E110)</f>
        <v>-3.2947912844207394E-2</v>
      </c>
      <c r="F334" s="584">
        <f t="shared" ca="1" si="43"/>
        <v>-8.1187162881036556E-2</v>
      </c>
      <c r="G334" s="584">
        <f t="shared" ca="1" si="43"/>
        <v>6.7080276422530005E-2</v>
      </c>
      <c r="H334" s="584">
        <f t="shared" ca="1" si="43"/>
        <v>-0.18347171597606859</v>
      </c>
      <c r="I334" s="584">
        <f t="shared" ca="1" si="43"/>
        <v>-0.1580007956789018</v>
      </c>
      <c r="J334" s="584">
        <f t="shared" ca="1" si="43"/>
        <v>0.22387624013596508</v>
      </c>
      <c r="K334" s="584">
        <f t="shared" ca="1" si="43"/>
        <v>-6.867252466874163E-2</v>
      </c>
      <c r="L334" s="584">
        <f t="shared" ca="1" si="43"/>
        <v>-3.6574867966805868E-2</v>
      </c>
      <c r="M334" s="584">
        <f t="shared" ca="1" si="43"/>
        <v>-4.2034052186281201E-2</v>
      </c>
      <c r="N334" s="584">
        <f t="shared" ca="1" si="43"/>
        <v>-4.3000143471303431E-2</v>
      </c>
      <c r="O334" s="584">
        <f t="shared" ca="1" si="43"/>
        <v>-4.6731181222085638E-2</v>
      </c>
      <c r="P334" s="584">
        <f t="shared" ca="1" si="43"/>
        <v>-5.8491669355177578E-2</v>
      </c>
      <c r="Q334" s="565"/>
    </row>
    <row r="335" spans="2:17">
      <c r="B335" s="564">
        <f ca="1"/>
        <v>46111</v>
      </c>
      <c r="C335" s="546"/>
      <c r="D335" s="565"/>
      <c r="E335" s="583">
        <f t="shared" ref="E335:P335" ca="1" si="44">(E270-E111)</f>
        <v>-0.10486296432890185</v>
      </c>
      <c r="F335" s="584">
        <f t="shared" ca="1" si="44"/>
        <v>0.14954834024756281</v>
      </c>
      <c r="G335" s="584">
        <f t="shared" ca="1" si="44"/>
        <v>-0.15712073596895948</v>
      </c>
      <c r="H335" s="584">
        <f t="shared" ca="1" si="44"/>
        <v>3.5334427971449145E-2</v>
      </c>
      <c r="I335" s="584">
        <f t="shared" ca="1" si="44"/>
        <v>-0.1904668666849858</v>
      </c>
      <c r="J335" s="584">
        <f t="shared" ca="1" si="44"/>
        <v>-3.4388331304498365E-2</v>
      </c>
      <c r="K335" s="584">
        <f t="shared" ca="1" si="44"/>
        <v>0.22069251643910093</v>
      </c>
      <c r="L335" s="584">
        <f t="shared" ca="1" si="44"/>
        <v>-8.6539737697435726E-2</v>
      </c>
      <c r="M335" s="584">
        <f t="shared" ca="1" si="44"/>
        <v>-2.8676931572718445E-2</v>
      </c>
      <c r="N335" s="584">
        <f t="shared" ca="1" si="44"/>
        <v>-3.9018691270740646E-2</v>
      </c>
      <c r="O335" s="584">
        <f t="shared" ca="1" si="44"/>
        <v>-3.8604629695100812E-2</v>
      </c>
      <c r="P335" s="584">
        <f t="shared" ca="1" si="44"/>
        <v>-4.714913251775954E-2</v>
      </c>
      <c r="Q335" s="565"/>
    </row>
    <row r="336" spans="2:17">
      <c r="B336" s="564">
        <f ca="1"/>
        <v>46294</v>
      </c>
      <c r="C336" s="546"/>
      <c r="D336" s="565"/>
      <c r="E336" s="583">
        <f t="shared" ref="E336:P336" ca="1" si="45">(E271-E112)</f>
        <v>-0.13918035716996258</v>
      </c>
      <c r="F336" s="584">
        <f t="shared" ca="1" si="45"/>
        <v>0.27940193844959538</v>
      </c>
      <c r="G336" s="584">
        <f t="shared" ca="1" si="45"/>
        <v>-0.29628315603940791</v>
      </c>
      <c r="H336" s="584">
        <f t="shared" ca="1" si="45"/>
        <v>0.18337466638931232</v>
      </c>
      <c r="I336" s="584">
        <f t="shared" ca="1" si="45"/>
        <v>-0.20053617239904042</v>
      </c>
      <c r="J336" s="584">
        <f t="shared" ca="1" si="45"/>
        <v>-0.21887525174294353</v>
      </c>
      <c r="K336" s="584">
        <f t="shared" ca="1" si="45"/>
        <v>0.36337228294962642</v>
      </c>
      <c r="L336" s="584">
        <f t="shared" ca="1" si="45"/>
        <v>-0.11097999153513172</v>
      </c>
      <c r="M336" s="584">
        <f t="shared" ca="1" si="45"/>
        <v>-2.2502974421811928E-2</v>
      </c>
      <c r="N336" s="584">
        <f t="shared" ca="1" si="45"/>
        <v>-3.7303082901800622E-2</v>
      </c>
      <c r="O336" s="584">
        <f t="shared" ca="1" si="45"/>
        <v>-3.4585793214674254E-2</v>
      </c>
      <c r="P336" s="584">
        <f t="shared" ca="1" si="45"/>
        <v>-4.2304398447242875E-2</v>
      </c>
      <c r="Q336" s="565"/>
    </row>
    <row r="337" spans="2:17">
      <c r="B337" s="564">
        <f ca="1"/>
        <v>46476</v>
      </c>
      <c r="C337" s="546"/>
      <c r="D337" s="565"/>
      <c r="E337" s="583">
        <f t="shared" ref="E337:P337" ca="1" si="46">(E272-E113)</f>
        <v>-0.13688006068539949</v>
      </c>
      <c r="F337" s="584">
        <f t="shared" ca="1" si="46"/>
        <v>0.28870040193605462</v>
      </c>
      <c r="G337" s="584">
        <f t="shared" ca="1" si="46"/>
        <v>-0.32239629222961241</v>
      </c>
      <c r="H337" s="584">
        <f t="shared" ca="1" si="46"/>
        <v>0.24807742509673858</v>
      </c>
      <c r="I337" s="584">
        <f t="shared" ca="1" si="46"/>
        <v>-0.1698595101601228</v>
      </c>
      <c r="J337" s="584">
        <f t="shared" ca="1" si="46"/>
        <v>-0.28963109836990952</v>
      </c>
      <c r="K337" s="584">
        <f t="shared" ca="1" si="46"/>
        <v>0.33998327074611723</v>
      </c>
      <c r="L337" s="584">
        <f t="shared" ca="1" si="46"/>
        <v>-0.10298411317758394</v>
      </c>
      <c r="M337" s="584">
        <f t="shared" ca="1" si="46"/>
        <v>-2.2972748488754746E-2</v>
      </c>
      <c r="N337" s="584">
        <f t="shared" ca="1" si="46"/>
        <v>-3.567333486194002E-2</v>
      </c>
      <c r="O337" s="584">
        <f t="shared" ca="1" si="46"/>
        <v>-3.3091993356478611E-2</v>
      </c>
      <c r="P337" s="584">
        <f t="shared" ca="1" si="46"/>
        <v>-4.0324745728241851E-2</v>
      </c>
      <c r="Q337" s="565"/>
    </row>
    <row r="338" spans="2:17">
      <c r="B338" s="564">
        <f ca="1"/>
        <v>46659</v>
      </c>
      <c r="C338" s="546"/>
      <c r="D338" s="565"/>
      <c r="E338" s="583">
        <f t="shared" ref="E338:P338" ca="1" si="47">(E273-E114)</f>
        <v>-0.10018489107856965</v>
      </c>
      <c r="F338" s="584">
        <f t="shared" ca="1" si="47"/>
        <v>0.17057592296360724</v>
      </c>
      <c r="G338" s="584">
        <f t="shared" ca="1" si="47"/>
        <v>-0.24818365621284499</v>
      </c>
      <c r="H338" s="584">
        <f t="shared" ca="1" si="47"/>
        <v>0.22725666970340797</v>
      </c>
      <c r="I338" s="584">
        <f t="shared" ca="1" si="47"/>
        <v>-9.2847320258925947E-2</v>
      </c>
      <c r="J338" s="584">
        <f t="shared" ca="1" si="47"/>
        <v>-0.23091778936844776</v>
      </c>
      <c r="K338" s="584">
        <f t="shared" ca="1" si="47"/>
        <v>0.18070634178631906</v>
      </c>
      <c r="L338" s="584">
        <f t="shared" ca="1" si="47"/>
        <v>-7.2510212141622787E-2</v>
      </c>
      <c r="M338" s="584">
        <f t="shared" ca="1" si="47"/>
        <v>-2.8127583310435966E-2</v>
      </c>
      <c r="N338" s="584">
        <f t="shared" ca="1" si="47"/>
        <v>-3.5353476808367645E-2</v>
      </c>
      <c r="O338" s="584">
        <f t="shared" ca="1" si="47"/>
        <v>-3.4627120468627481E-2</v>
      </c>
      <c r="P338" s="584">
        <f t="shared" ca="1" si="47"/>
        <v>-4.274291590472501E-2</v>
      </c>
      <c r="Q338" s="565"/>
    </row>
    <row r="339" spans="2:17">
      <c r="B339" s="564">
        <f ca="1"/>
        <v>46842</v>
      </c>
      <c r="C339" s="546"/>
      <c r="D339" s="565"/>
      <c r="E339" s="583">
        <f t="shared" ref="E339:P339" ca="1" si="48">(E274-E115)</f>
        <v>-5.4044745681849804E-2</v>
      </c>
      <c r="F339" s="584">
        <f t="shared" ca="1" si="48"/>
        <v>3.9615312302998973E-2</v>
      </c>
      <c r="G339" s="584">
        <f t="shared" ca="1" si="48"/>
        <v>-0.15620286369710357</v>
      </c>
      <c r="H339" s="584">
        <f t="shared" ca="1" si="48"/>
        <v>0.1883696264801813</v>
      </c>
      <c r="I339" s="584">
        <f t="shared" ca="1" si="48"/>
        <v>-9.9511337940612066E-3</v>
      </c>
      <c r="J339" s="584">
        <f t="shared" ca="1" si="48"/>
        <v>-0.14464840880187069</v>
      </c>
      <c r="K339" s="584">
        <f t="shared" ca="1" si="48"/>
        <v>2.1754567427720417E-2</v>
      </c>
      <c r="L339" s="584">
        <f t="shared" ca="1" si="48"/>
        <v>-4.3165759943804005E-2</v>
      </c>
      <c r="M339" s="584">
        <f t="shared" ca="1" si="48"/>
        <v>-3.0278698714525376E-2</v>
      </c>
      <c r="N339" s="584">
        <f t="shared" ca="1" si="48"/>
        <v>-3.4252267313306106E-2</v>
      </c>
      <c r="O339" s="584">
        <f t="shared" ca="1" si="48"/>
        <v>-3.4678092735745736E-2</v>
      </c>
      <c r="P339" s="584">
        <f t="shared" ca="1" si="48"/>
        <v>-4.2515332793385596E-2</v>
      </c>
      <c r="Q339" s="565"/>
    </row>
    <row r="340" spans="2:17">
      <c r="B340" s="564">
        <f ca="1"/>
        <v>47024</v>
      </c>
      <c r="C340" s="546"/>
      <c r="D340" s="565"/>
      <c r="E340" s="583">
        <f t="shared" ref="E340:P340" ca="1" si="49">(E275-E116)</f>
        <v>-4.7277143620192419E-3</v>
      </c>
      <c r="F340" s="584">
        <f t="shared" ca="1" si="49"/>
        <v>-6.9873861568638063E-2</v>
      </c>
      <c r="G340" s="584">
        <f t="shared" ca="1" si="49"/>
        <v>-7.8168212371963364E-2</v>
      </c>
      <c r="H340" s="584">
        <f t="shared" ca="1" si="49"/>
        <v>0.14053152737973562</v>
      </c>
      <c r="I340" s="584">
        <f t="shared" ca="1" si="49"/>
        <v>5.130020774112154E-2</v>
      </c>
      <c r="J340" s="584">
        <f t="shared" ca="1" si="49"/>
        <v>-7.666388588823736E-2</v>
      </c>
      <c r="K340" s="584">
        <f t="shared" ca="1" si="49"/>
        <v>-9.9295520643721602E-2</v>
      </c>
      <c r="L340" s="584">
        <f t="shared" ca="1" si="49"/>
        <v>-2.2584943432178761E-2</v>
      </c>
      <c r="M340" s="584">
        <f t="shared" ca="1" si="49"/>
        <v>-3.2963883599947508E-2</v>
      </c>
      <c r="N340" s="584">
        <f t="shared" ca="1" si="49"/>
        <v>-3.5174449976139499E-2</v>
      </c>
      <c r="O340" s="584">
        <f t="shared" ca="1" si="49"/>
        <v>-3.6209685347913023E-2</v>
      </c>
      <c r="P340" s="584">
        <f t="shared" ca="1" si="49"/>
        <v>-4.4550343742685072E-2</v>
      </c>
      <c r="Q340" s="565"/>
    </row>
    <row r="341" spans="2:17">
      <c r="B341" s="564">
        <f ca="1"/>
        <v>47205</v>
      </c>
      <c r="C341" s="546"/>
      <c r="D341" s="565"/>
      <c r="E341" s="583">
        <f t="shared" ref="E341:P341" ca="1" si="50">(E276-E117)</f>
        <v>4.2791997336749432E-2</v>
      </c>
      <c r="F341" s="584">
        <f t="shared" ca="1" si="50"/>
        <v>-0.14819878924319596</v>
      </c>
      <c r="G341" s="584">
        <f t="shared" ca="1" si="50"/>
        <v>-1.3687332006028896E-2</v>
      </c>
      <c r="H341" s="584">
        <f t="shared" ca="1" si="50"/>
        <v>8.6646229078098713E-2</v>
      </c>
      <c r="I341" s="584">
        <f t="shared" ca="1" si="50"/>
        <v>8.7553677482418379E-2</v>
      </c>
      <c r="J341" s="584">
        <f t="shared" ca="1" si="50"/>
        <v>-3.1269210493235278E-2</v>
      </c>
      <c r="K341" s="584">
        <f t="shared" ca="1" si="50"/>
        <v>-0.16948027027507351</v>
      </c>
      <c r="L341" s="584">
        <f t="shared" ca="1" si="50"/>
        <v>-7.2091158566820468E-3</v>
      </c>
      <c r="M341" s="584">
        <f t="shared" ca="1" si="50"/>
        <v>-3.5194173454598854E-2</v>
      </c>
      <c r="N341" s="584">
        <f t="shared" ca="1" si="50"/>
        <v>-3.4933935068693245E-2</v>
      </c>
      <c r="O341" s="584">
        <f t="shared" ca="1" si="50"/>
        <v>-3.6626311175609771E-2</v>
      </c>
      <c r="P341" s="584">
        <f t="shared" ca="1" si="50"/>
        <v>-4.5314827821911763E-2</v>
      </c>
      <c r="Q341" s="565"/>
    </row>
    <row r="342" spans="2:17">
      <c r="B342" s="564">
        <f ca="1"/>
        <v>47388</v>
      </c>
      <c r="C342" s="546"/>
      <c r="D342" s="565"/>
      <c r="E342" s="583">
        <f t="shared" ref="E342:P342" ca="1" si="51">(E277-E118)</f>
        <v>5.7682718583407677E-2</v>
      </c>
      <c r="F342" s="584">
        <f t="shared" ca="1" si="51"/>
        <v>-0.19489975260701442</v>
      </c>
      <c r="G342" s="584">
        <f t="shared" ca="1" si="51"/>
        <v>3.3879537763510825E-2</v>
      </c>
      <c r="H342" s="584">
        <f t="shared" ca="1" si="51"/>
        <v>2.9523888618570027E-2</v>
      </c>
      <c r="I342" s="584">
        <f t="shared" ca="1" si="51"/>
        <v>9.7871974461909872E-2</v>
      </c>
      <c r="J342" s="584">
        <f t="shared" ca="1" si="51"/>
        <v>-1.1468740081355122E-2</v>
      </c>
      <c r="K342" s="584">
        <f t="shared" ca="1" si="51"/>
        <v>-0.18436890899337754</v>
      </c>
      <c r="L342" s="584">
        <f t="shared" ca="1" si="51"/>
        <v>4.6258900484019705E-4</v>
      </c>
      <c r="M342" s="584">
        <f t="shared" ca="1" si="51"/>
        <v>-3.8078506364769282E-2</v>
      </c>
      <c r="N342" s="584">
        <f t="shared" ca="1" si="51"/>
        <v>-3.4326576098010264E-2</v>
      </c>
      <c r="O342" s="584">
        <f t="shared" ca="1" si="51"/>
        <v>-3.7149708802331816E-2</v>
      </c>
      <c r="P342" s="584">
        <f t="shared" ca="1" si="51"/>
        <v>-4.5551689462683953E-2</v>
      </c>
      <c r="Q342" s="565"/>
    </row>
    <row r="343" spans="2:17">
      <c r="B343" s="564">
        <f ca="1"/>
        <v>47570</v>
      </c>
      <c r="C343" s="546"/>
      <c r="D343" s="565"/>
      <c r="E343" s="583">
        <f t="shared" ref="E343:P343" ca="1" si="52">(E278-E119)</f>
        <v>3.8187583725957097E-2</v>
      </c>
      <c r="F343" s="584">
        <f t="shared" ca="1" si="52"/>
        <v>-0.20362901712867654</v>
      </c>
      <c r="G343" s="584">
        <f t="shared" ca="1" si="52"/>
        <v>6.6652702959572707E-2</v>
      </c>
      <c r="H343" s="584">
        <f t="shared" ca="1" si="52"/>
        <v>-2.3825563754556356E-2</v>
      </c>
      <c r="I343" s="584">
        <f t="shared" ca="1" si="52"/>
        <v>9.0677997068610239E-2</v>
      </c>
      <c r="J343" s="584">
        <f t="shared" ca="1" si="52"/>
        <v>-1.1353901604650218E-2</v>
      </c>
      <c r="K343" s="584">
        <f t="shared" ca="1" si="52"/>
        <v>-0.14889154826225592</v>
      </c>
      <c r="L343" s="584">
        <f t="shared" ca="1" si="52"/>
        <v>-4.7128516625463135E-3</v>
      </c>
      <c r="M343" s="584">
        <f t="shared" ca="1" si="52"/>
        <v>-3.7340088452992859E-2</v>
      </c>
      <c r="N343" s="584">
        <f t="shared" ca="1" si="52"/>
        <v>-3.3580753051310808E-2</v>
      </c>
      <c r="O343" s="584">
        <f t="shared" ca="1" si="52"/>
        <v>-3.6774157724252632E-2</v>
      </c>
      <c r="P343" s="584">
        <f t="shared" ca="1" si="52"/>
        <v>-4.4762710274810047E-2</v>
      </c>
      <c r="Q343" s="565"/>
    </row>
    <row r="344" spans="2:17">
      <c r="B344" s="564">
        <f ca="1"/>
        <v>47753</v>
      </c>
      <c r="C344" s="546"/>
      <c r="D344" s="565"/>
      <c r="E344" s="583">
        <f t="shared" ref="E344:P344" ca="1" si="53">(E279-E120)</f>
        <v>4.6722056790429178E-3</v>
      </c>
      <c r="F344" s="584">
        <f t="shared" ca="1" si="53"/>
        <v>-0.17575082689947408</v>
      </c>
      <c r="G344" s="584">
        <f t="shared" ca="1" si="53"/>
        <v>8.2431791099679685E-2</v>
      </c>
      <c r="H344" s="584">
        <f t="shared" ca="1" si="53"/>
        <v>-7.5873575395661419E-2</v>
      </c>
      <c r="I344" s="584">
        <f t="shared" ca="1" si="53"/>
        <v>6.3144358248166554E-2</v>
      </c>
      <c r="J344" s="584">
        <f t="shared" ca="1" si="53"/>
        <v>-3.3782272350251219E-2</v>
      </c>
      <c r="K344" s="584">
        <f t="shared" ca="1" si="53"/>
        <v>-7.7489502569946467E-2</v>
      </c>
      <c r="L344" s="584">
        <f t="shared" ca="1" si="53"/>
        <v>-2.2352039584148997E-2</v>
      </c>
      <c r="M344" s="584">
        <f t="shared" ca="1" si="53"/>
        <v>-3.4685060642246412E-2</v>
      </c>
      <c r="N344" s="584">
        <f t="shared" ca="1" si="53"/>
        <v>-3.4562363439945898E-2</v>
      </c>
      <c r="O344" s="584">
        <f t="shared" ca="1" si="53"/>
        <v>-3.720667303669245E-2</v>
      </c>
      <c r="P344" s="584">
        <f t="shared" ca="1" si="53"/>
        <v>-4.4741982012595827E-2</v>
      </c>
      <c r="Q344" s="565"/>
    </row>
    <row r="345" spans="2:17">
      <c r="B345" s="564">
        <f ca="1"/>
        <v>47935</v>
      </c>
      <c r="C345" s="546"/>
      <c r="D345" s="565"/>
      <c r="E345" s="583">
        <f t="shared" ref="E345:P345" ca="1" si="54">(E280-E121)</f>
        <v>-2.2513623524375248E-2</v>
      </c>
      <c r="F345" s="584">
        <f t="shared" ca="1" si="54"/>
        <v>-0.13634200991390344</v>
      </c>
      <c r="G345" s="584">
        <f t="shared" ca="1" si="54"/>
        <v>9.5562733387794196E-2</v>
      </c>
      <c r="H345" s="584">
        <f t="shared" ca="1" si="54"/>
        <v>-0.12161304646372173</v>
      </c>
      <c r="I345" s="584">
        <f t="shared" ca="1" si="54"/>
        <v>3.1279246853387122E-2</v>
      </c>
      <c r="J345" s="584">
        <f t="shared" ca="1" si="54"/>
        <v>-5.7591351069163466E-2</v>
      </c>
      <c r="K345" s="584">
        <f t="shared" ca="1" si="54"/>
        <v>-2.127516987215472E-3</v>
      </c>
      <c r="L345" s="584">
        <f t="shared" ca="1" si="54"/>
        <v>-3.6815849486472985E-2</v>
      </c>
      <c r="M345" s="584">
        <f t="shared" ca="1" si="54"/>
        <v>-2.964345453956696E-2</v>
      </c>
      <c r="N345" s="584">
        <f t="shared" ca="1" si="54"/>
        <v>-3.2560513404717994E-2</v>
      </c>
      <c r="O345" s="584">
        <f t="shared" ca="1" si="54"/>
        <v>-3.4590417749697622E-2</v>
      </c>
      <c r="P345" s="584">
        <f t="shared" ca="1" si="54"/>
        <v>-4.1242144409423531E-2</v>
      </c>
      <c r="Q345" s="565"/>
    </row>
    <row r="346" spans="2:17">
      <c r="B346" s="564">
        <f ca="1"/>
        <v>48120</v>
      </c>
      <c r="C346" s="546"/>
      <c r="D346" s="565"/>
      <c r="E346" s="583">
        <f t="shared" ref="E346:P346" ca="1" si="55">(E281-E122)</f>
        <v>-4.5941373391613638E-2</v>
      </c>
      <c r="F346" s="584">
        <f t="shared" ca="1" si="55"/>
        <v>-0.1000560277735616</v>
      </c>
      <c r="G346" s="584">
        <f t="shared" ca="1" si="55"/>
        <v>0.10294673608176197</v>
      </c>
      <c r="H346" s="584">
        <f t="shared" ca="1" si="55"/>
        <v>-0.16440243791576847</v>
      </c>
      <c r="I346" s="584">
        <f t="shared" ca="1" si="55"/>
        <v>-5.3925081438990219E-3</v>
      </c>
      <c r="J346" s="584">
        <f t="shared" ca="1" si="55"/>
        <v>-8.1062976383407204E-2</v>
      </c>
      <c r="K346" s="584">
        <f t="shared" ca="1" si="55"/>
        <v>6.1702148215303509E-2</v>
      </c>
      <c r="L346" s="584">
        <f t="shared" ca="1" si="55"/>
        <v>-5.1030888235828797E-2</v>
      </c>
      <c r="M346" s="584">
        <f t="shared" ca="1" si="55"/>
        <v>-2.8373968487869661E-2</v>
      </c>
      <c r="N346" s="584">
        <f t="shared" ca="1" si="55"/>
        <v>-3.3180433360953998E-2</v>
      </c>
      <c r="O346" s="584">
        <f t="shared" ca="1" si="55"/>
        <v>-3.4990725023021696E-2</v>
      </c>
      <c r="P346" s="584">
        <f t="shared" ca="1" si="55"/>
        <v>-4.1153221480172419E-2</v>
      </c>
      <c r="Q346" s="565"/>
    </row>
    <row r="347" spans="2:17">
      <c r="B347" s="564">
        <f ca="1"/>
        <v>48303</v>
      </c>
      <c r="C347" s="546"/>
      <c r="D347" s="565"/>
      <c r="E347" s="583">
        <f t="shared" ref="E347:P347" ca="1" si="56">(E282-E123)</f>
        <v>-6.2849383835370531E-2</v>
      </c>
      <c r="F347" s="584">
        <f t="shared" ca="1" si="56"/>
        <v>-6.4860020493910042E-2</v>
      </c>
      <c r="G347" s="584">
        <f t="shared" ca="1" si="56"/>
        <v>0.10755350073686998</v>
      </c>
      <c r="H347" s="584">
        <f t="shared" ca="1" si="56"/>
        <v>-0.19941227234788528</v>
      </c>
      <c r="I347" s="584">
        <f t="shared" ca="1" si="56"/>
        <v>-4.2322702857774175E-2</v>
      </c>
      <c r="J347" s="584">
        <f t="shared" ca="1" si="56"/>
        <v>-9.9082536458283244E-2</v>
      </c>
      <c r="K347" s="584">
        <f t="shared" ca="1" si="56"/>
        <v>0.11515809262782284</v>
      </c>
      <c r="L347" s="584">
        <f t="shared" ca="1" si="56"/>
        <v>-6.1390197761454601E-2</v>
      </c>
      <c r="M347" s="584">
        <f t="shared" ca="1" si="56"/>
        <v>-2.7160050474208219E-2</v>
      </c>
      <c r="N347" s="584">
        <f t="shared" ca="1" si="56"/>
        <v>-3.2886062172110542E-2</v>
      </c>
      <c r="O347" s="584">
        <f t="shared" ca="1" si="56"/>
        <v>-3.4608225007204396E-2</v>
      </c>
      <c r="P347" s="584">
        <f t="shared" ca="1" si="56"/>
        <v>-4.0303602064156507E-2</v>
      </c>
      <c r="Q347" s="565"/>
    </row>
    <row r="348" spans="2:17">
      <c r="B348" s="564">
        <f ca="1"/>
        <v>48486</v>
      </c>
      <c r="C348" s="546"/>
      <c r="D348" s="565"/>
      <c r="E348" s="583">
        <f t="shared" ref="E348:P348" ca="1" si="57">(E283-E124)</f>
        <v>-7.508016677425644E-2</v>
      </c>
      <c r="F348" s="584">
        <f t="shared" ca="1" si="57"/>
        <v>-3.189025575920823E-2</v>
      </c>
      <c r="G348" s="584">
        <f t="shared" ca="1" si="57"/>
        <v>0.10907492312823308</v>
      </c>
      <c r="H348" s="584">
        <f t="shared" ca="1" si="57"/>
        <v>-0.22519839951165466</v>
      </c>
      <c r="I348" s="584">
        <f t="shared" ca="1" si="57"/>
        <v>-7.9378935833688047E-2</v>
      </c>
      <c r="J348" s="584">
        <f t="shared" ca="1" si="57"/>
        <v>-0.11193189782441948</v>
      </c>
      <c r="K348" s="584">
        <f t="shared" ca="1" si="57"/>
        <v>0.1529002202409373</v>
      </c>
      <c r="L348" s="584">
        <f t="shared" ca="1" si="57"/>
        <v>-6.8733206532186841E-2</v>
      </c>
      <c r="M348" s="584">
        <f t="shared" ca="1" si="57"/>
        <v>-2.7270654855854559E-2</v>
      </c>
      <c r="N348" s="584">
        <f t="shared" ca="1" si="57"/>
        <v>-3.3025514713941106E-2</v>
      </c>
      <c r="O348" s="584">
        <f t="shared" ca="1" si="57"/>
        <v>-3.4797331940168874E-2</v>
      </c>
      <c r="P348" s="584">
        <f t="shared" ca="1" si="57"/>
        <v>-4.0093409637080413E-2</v>
      </c>
      <c r="Q348" s="565"/>
    </row>
    <row r="349" spans="2:17">
      <c r="B349" s="564">
        <f ca="1"/>
        <v>48668</v>
      </c>
      <c r="C349" s="546"/>
      <c r="D349" s="565"/>
      <c r="E349" s="583">
        <f t="shared" ref="E349:P349" ca="1" si="58">(E284-E125)</f>
        <v>-8.3020215871741243E-2</v>
      </c>
      <c r="F349" s="584">
        <f t="shared" ca="1" si="58"/>
        <v>-4.0143484645795979E-3</v>
      </c>
      <c r="G349" s="584">
        <f t="shared" ca="1" si="58"/>
        <v>0.10550736386272774</v>
      </c>
      <c r="H349" s="584">
        <f t="shared" ca="1" si="58"/>
        <v>-0.24110510187242085</v>
      </c>
      <c r="I349" s="584">
        <f t="shared" ca="1" si="58"/>
        <v>-0.11468484558187697</v>
      </c>
      <c r="J349" s="584">
        <f t="shared" ca="1" si="58"/>
        <v>-0.11515208766530804</v>
      </c>
      <c r="K349" s="584">
        <f t="shared" ca="1" si="58"/>
        <v>0.17796476007008266</v>
      </c>
      <c r="L349" s="584">
        <f t="shared" ca="1" si="58"/>
        <v>-7.2941351903267559E-2</v>
      </c>
      <c r="M349" s="584">
        <f t="shared" ca="1" si="58"/>
        <v>-2.7280280548978908E-2</v>
      </c>
      <c r="N349" s="584">
        <f t="shared" ca="1" si="58"/>
        <v>-3.2687026036327893E-2</v>
      </c>
      <c r="O349" s="584">
        <f t="shared" ca="1" si="58"/>
        <v>-3.448246878750183E-2</v>
      </c>
      <c r="P349" s="584">
        <f t="shared" ca="1" si="58"/>
        <v>-3.9593019321230827E-2</v>
      </c>
      <c r="Q349" s="565"/>
    </row>
    <row r="350" spans="2:17">
      <c r="B350" s="564">
        <f ca="1"/>
        <v>48851</v>
      </c>
      <c r="C350" s="546"/>
      <c r="D350" s="565"/>
      <c r="E350" s="583">
        <f t="shared" ref="E350:P350" ca="1" si="59">(E285-E126)</f>
        <v>-8.7942482449975046E-2</v>
      </c>
      <c r="F350" s="584">
        <f t="shared" ca="1" si="59"/>
        <v>1.9553638339260715E-2</v>
      </c>
      <c r="G350" s="584">
        <f t="shared" ca="1" si="59"/>
        <v>9.8490333413067788E-2</v>
      </c>
      <c r="H350" s="584">
        <f t="shared" ca="1" si="59"/>
        <v>-0.24407835319986759</v>
      </c>
      <c r="I350" s="584">
        <f t="shared" ca="1" si="59"/>
        <v>-0.14743289458171205</v>
      </c>
      <c r="J350" s="584">
        <f t="shared" ca="1" si="59"/>
        <v>-0.10955226344148628</v>
      </c>
      <c r="K350" s="584">
        <f t="shared" ca="1" si="59"/>
        <v>0.18275422353652004</v>
      </c>
      <c r="L350" s="584">
        <f t="shared" ca="1" si="59"/>
        <v>-7.4113718900193248E-2</v>
      </c>
      <c r="M350" s="584">
        <f t="shared" ca="1" si="59"/>
        <v>-2.8450368812769966E-2</v>
      </c>
      <c r="N350" s="584">
        <f t="shared" ca="1" si="59"/>
        <v>-3.3078233298056148E-2</v>
      </c>
      <c r="O350" s="584">
        <f t="shared" ca="1" si="59"/>
        <v>-3.4806731715491424E-2</v>
      </c>
      <c r="P350" s="584">
        <f t="shared" ca="1" si="59"/>
        <v>-3.9817766506374141E-2</v>
      </c>
      <c r="Q350" s="565"/>
    </row>
    <row r="351" spans="2:17">
      <c r="B351" s="564">
        <f ca="1"/>
        <v>49033</v>
      </c>
      <c r="C351" s="546"/>
      <c r="D351" s="565"/>
      <c r="E351" s="583">
        <f t="shared" ref="E351:P351" ca="1" si="60">(E286-E127)</f>
        <v>-8.8105042081295437E-2</v>
      </c>
      <c r="F351" s="584">
        <f t="shared" ca="1" si="60"/>
        <v>3.8245712589713321E-2</v>
      </c>
      <c r="G351" s="584">
        <f t="shared" ca="1" si="60"/>
        <v>8.8531100004146879E-2</v>
      </c>
      <c r="H351" s="584">
        <f t="shared" ca="1" si="60"/>
        <v>-0.23158947182841416</v>
      </c>
      <c r="I351" s="584">
        <f t="shared" ca="1" si="60"/>
        <v>-0.17411552384267281</v>
      </c>
      <c r="J351" s="584">
        <f t="shared" ca="1" si="60"/>
        <v>-9.0426468417248884E-2</v>
      </c>
      <c r="K351" s="584">
        <f t="shared" ca="1" si="60"/>
        <v>0.16989246260618529</v>
      </c>
      <c r="L351" s="584">
        <f t="shared" ca="1" si="60"/>
        <v>-6.9981225747326903E-2</v>
      </c>
      <c r="M351" s="584">
        <f t="shared" ca="1" si="60"/>
        <v>-2.7837646949876671E-2</v>
      </c>
      <c r="N351" s="584">
        <f t="shared" ca="1" si="60"/>
        <v>-3.1531187228424074E-2</v>
      </c>
      <c r="O351" s="584">
        <f t="shared" ca="1" si="60"/>
        <v>-3.3083271237956069E-2</v>
      </c>
      <c r="P351" s="584">
        <f t="shared" ca="1" si="60"/>
        <v>-3.7860565072747931E-2</v>
      </c>
      <c r="Q351" s="565"/>
    </row>
    <row r="352" spans="2:17">
      <c r="B352" s="564">
        <f ca="1"/>
        <v>49215</v>
      </c>
      <c r="C352" s="546"/>
      <c r="D352" s="565"/>
      <c r="E352" s="583">
        <f t="shared" ref="E352:P352" ca="1" si="61">(E287-E128)</f>
        <v>-8.6595306196002753E-2</v>
      </c>
      <c r="F352" s="584">
        <f t="shared" ca="1" si="61"/>
        <v>4.813801200222656E-2</v>
      </c>
      <c r="G352" s="584">
        <f t="shared" ca="1" si="61"/>
        <v>7.1949382099958825E-2</v>
      </c>
      <c r="H352" s="584">
        <f t="shared" ca="1" si="61"/>
        <v>-0.20577857738207683</v>
      </c>
      <c r="I352" s="584">
        <f t="shared" ca="1" si="61"/>
        <v>-0.19761409982571365</v>
      </c>
      <c r="J352" s="584">
        <f t="shared" ca="1" si="61"/>
        <v>-6.0007507791453918E-2</v>
      </c>
      <c r="K352" s="584">
        <f t="shared" ca="1" si="61"/>
        <v>0.13355864810230855</v>
      </c>
      <c r="L352" s="584">
        <f t="shared" ca="1" si="61"/>
        <v>-6.3545381885717234E-2</v>
      </c>
      <c r="M352" s="584">
        <f t="shared" ca="1" si="61"/>
        <v>-2.8945512686703978E-2</v>
      </c>
      <c r="N352" s="584">
        <f t="shared" ca="1" si="61"/>
        <v>-3.1545403641871417E-2</v>
      </c>
      <c r="O352" s="584">
        <f t="shared" ca="1" si="61"/>
        <v>-3.3025524898221192E-2</v>
      </c>
      <c r="P352" s="584">
        <f t="shared" ca="1" si="61"/>
        <v>-3.7764798279340539E-2</v>
      </c>
      <c r="Q352" s="565"/>
    </row>
    <row r="353" spans="2:17">
      <c r="B353" s="564">
        <f ca="1"/>
        <v>49397</v>
      </c>
      <c r="C353" s="546"/>
      <c r="D353" s="565"/>
      <c r="E353" s="583">
        <f t="shared" ref="E353:P353" ca="1" si="62">(E288-E129)</f>
        <v>-7.9012903155202707E-2</v>
      </c>
      <c r="F353" s="584">
        <f t="shared" ca="1" si="62"/>
        <v>4.7659900809918554E-2</v>
      </c>
      <c r="G353" s="584">
        <f t="shared" ca="1" si="62"/>
        <v>4.7281346092034937E-2</v>
      </c>
      <c r="H353" s="584">
        <f t="shared" ca="1" si="62"/>
        <v>-0.16587457821908913</v>
      </c>
      <c r="I353" s="584">
        <f t="shared" ca="1" si="62"/>
        <v>-0.2161725738922371</v>
      </c>
      <c r="J353" s="584">
        <f t="shared" ca="1" si="62"/>
        <v>-1.4266220567719756E-2</v>
      </c>
      <c r="K353" s="584">
        <f t="shared" ca="1" si="62"/>
        <v>7.7077745895564931E-2</v>
      </c>
      <c r="L353" s="584">
        <f t="shared" ca="1" si="62"/>
        <v>-5.2489955974593272E-2</v>
      </c>
      <c r="M353" s="584">
        <f t="shared" ca="1" si="62"/>
        <v>-2.9403728592328093E-2</v>
      </c>
      <c r="N353" s="584">
        <f t="shared" ca="1" si="62"/>
        <v>-3.0638748524268067E-2</v>
      </c>
      <c r="O353" s="584">
        <f t="shared" ca="1" si="62"/>
        <v>-3.2083132192852304E-2</v>
      </c>
      <c r="P353" s="584">
        <f t="shared" ca="1" si="62"/>
        <v>-3.6240358042476828E-2</v>
      </c>
      <c r="Q353" s="565"/>
    </row>
    <row r="354" spans="2:17">
      <c r="B354" s="564">
        <f ca="1"/>
        <v>49579</v>
      </c>
      <c r="C354" s="546"/>
      <c r="D354" s="565"/>
      <c r="E354" s="583">
        <f t="shared" ref="E354:P354" ca="1" si="63">(E289-E130)</f>
        <v>-6.6636573524263554E-2</v>
      </c>
      <c r="F354" s="584">
        <f t="shared" ca="1" si="63"/>
        <v>3.4857472762126918E-2</v>
      </c>
      <c r="G354" s="584">
        <f t="shared" ca="1" si="63"/>
        <v>1.2991890437675124E-2</v>
      </c>
      <c r="H354" s="584">
        <f t="shared" ca="1" si="63"/>
        <v>-0.11626412664703878</v>
      </c>
      <c r="I354" s="584">
        <f t="shared" ca="1" si="63"/>
        <v>-0.23090963590233571</v>
      </c>
      <c r="J354" s="584">
        <f t="shared" ca="1" si="63"/>
        <v>4.3816394526530189E-2</v>
      </c>
      <c r="K354" s="584">
        <f t="shared" ca="1" si="63"/>
        <v>4.2211631735398214E-3</v>
      </c>
      <c r="L354" s="584">
        <f t="shared" ca="1" si="63"/>
        <v>-4.0013221858160364E-2</v>
      </c>
      <c r="M354" s="584">
        <f t="shared" ca="1" si="63"/>
        <v>-3.2032342054165497E-2</v>
      </c>
      <c r="N354" s="584">
        <f t="shared" ca="1" si="63"/>
        <v>-3.1465952161227051E-2</v>
      </c>
      <c r="O354" s="584">
        <f t="shared" ca="1" si="63"/>
        <v>-3.3052233717228319E-2</v>
      </c>
      <c r="P354" s="584">
        <f t="shared" ca="1" si="63"/>
        <v>-3.5488529543030722E-2</v>
      </c>
      <c r="Q354" s="565"/>
    </row>
    <row r="355" spans="2:17">
      <c r="B355" s="564">
        <f ca="1"/>
        <v>49762</v>
      </c>
      <c r="C355" s="546"/>
      <c r="D355" s="565"/>
      <c r="E355" s="583">
        <f t="shared" ref="E355:P355" ca="1" si="64">(E290-E131)</f>
        <v>-4.9634976966132172E-2</v>
      </c>
      <c r="F355" s="584">
        <f t="shared" ca="1" si="64"/>
        <v>2.1021542898068901E-2</v>
      </c>
      <c r="G355" s="584">
        <f t="shared" ca="1" si="64"/>
        <v>-1.8941315673771442E-2</v>
      </c>
      <c r="H355" s="584">
        <f t="shared" ca="1" si="64"/>
        <v>-6.5200687109154387E-2</v>
      </c>
      <c r="I355" s="584">
        <f t="shared" ca="1" si="64"/>
        <v>-0.23902367716343065</v>
      </c>
      <c r="J355" s="584">
        <f t="shared" ca="1" si="64"/>
        <v>0.10130941551484796</v>
      </c>
      <c r="K355" s="584">
        <f t="shared" ca="1" si="64"/>
        <v>-6.2983545274107655E-2</v>
      </c>
      <c r="L355" s="584">
        <f t="shared" ca="1" si="64"/>
        <v>-2.4577532244833833E-2</v>
      </c>
      <c r="M355" s="584">
        <f t="shared" ca="1" si="64"/>
        <v>-3.2054647933847491E-2</v>
      </c>
      <c r="N355" s="584">
        <f t="shared" ca="1" si="64"/>
        <v>-2.9313444967911551E-2</v>
      </c>
      <c r="O355" s="584">
        <f t="shared" ca="1" si="64"/>
        <v>-3.1060747085106755E-2</v>
      </c>
      <c r="P355" s="584">
        <f t="shared" ca="1" si="64"/>
        <v>-3.3408922638926697E-2</v>
      </c>
      <c r="Q355" s="565"/>
    </row>
    <row r="356" spans="2:17">
      <c r="B356" s="564">
        <f ca="1"/>
        <v>49947</v>
      </c>
      <c r="C356" s="546"/>
      <c r="D356" s="565"/>
      <c r="E356" s="583">
        <f t="shared" ref="E356:P356" ca="1" si="65">(E291-E132)</f>
        <v>-3.5379484395349436E-2</v>
      </c>
      <c r="F356" s="584">
        <f t="shared" ca="1" si="65"/>
        <v>3.9115834172207542E-3</v>
      </c>
      <c r="G356" s="584">
        <f t="shared" ca="1" si="65"/>
        <v>-5.0017432804395412E-2</v>
      </c>
      <c r="H356" s="584">
        <f t="shared" ca="1" si="65"/>
        <v>-2.1183401140746128E-2</v>
      </c>
      <c r="I356" s="584">
        <f t="shared" ca="1" si="65"/>
        <v>-0.24550530350516908</v>
      </c>
      <c r="J356" s="584">
        <f t="shared" ca="1" si="65"/>
        <v>0.14686433370046359</v>
      </c>
      <c r="K356" s="584">
        <f t="shared" ca="1" si="65"/>
        <v>-0.12510536345654089</v>
      </c>
      <c r="L356" s="584">
        <f t="shared" ca="1" si="65"/>
        <v>-1.3189121417497063E-2</v>
      </c>
      <c r="M356" s="584">
        <f t="shared" ca="1" si="65"/>
        <v>-3.5281774782291109E-2</v>
      </c>
      <c r="N356" s="584">
        <f t="shared" ca="1" si="65"/>
        <v>-3.0327612406750859E-2</v>
      </c>
      <c r="O356" s="584">
        <f t="shared" ca="1" si="65"/>
        <v>-3.2417477142288931E-2</v>
      </c>
      <c r="P356" s="584">
        <f t="shared" ca="1" si="65"/>
        <v>-3.4955281495626878E-2</v>
      </c>
      <c r="Q356" s="565"/>
    </row>
    <row r="357" spans="2:17">
      <c r="B357" s="564">
        <f ca="1"/>
        <v>50129</v>
      </c>
      <c r="C357" s="546"/>
      <c r="D357" s="565"/>
      <c r="E357" s="583">
        <f t="shared" ref="E357:P357" ca="1" si="66">(E292-E133)</f>
        <v>-1.9007919937152451E-2</v>
      </c>
      <c r="F357" s="584">
        <f t="shared" ca="1" si="66"/>
        <v>-1.0564818747070603E-2</v>
      </c>
      <c r="G357" s="584">
        <f t="shared" ca="1" si="66"/>
        <v>-7.3947196911433366E-2</v>
      </c>
      <c r="H357" s="584">
        <f t="shared" ca="1" si="66"/>
        <v>2.0850067315819842E-2</v>
      </c>
      <c r="I357" s="584">
        <f t="shared" ca="1" si="66"/>
        <v>-0.24448806179992744</v>
      </c>
      <c r="J357" s="584">
        <f t="shared" ca="1" si="66"/>
        <v>0.18496669289348233</v>
      </c>
      <c r="K357" s="584">
        <f t="shared" ca="1" si="66"/>
        <v>-0.17565104424048172</v>
      </c>
      <c r="L357" s="584">
        <f t="shared" ca="1" si="66"/>
        <v>-6.6245895150984779E-4</v>
      </c>
      <c r="M357" s="584">
        <f t="shared" ca="1" si="66"/>
        <v>-3.5914805653106896E-2</v>
      </c>
      <c r="N357" s="584">
        <f t="shared" ca="1" si="66"/>
        <v>-2.8753357643267918E-2</v>
      </c>
      <c r="O357" s="584">
        <f t="shared" ca="1" si="66"/>
        <v>-3.1131447246849575E-2</v>
      </c>
      <c r="P357" s="584">
        <f t="shared" ca="1" si="66"/>
        <v>-3.3629385096375586E-2</v>
      </c>
      <c r="Q357" s="565"/>
    </row>
    <row r="358" spans="2:17">
      <c r="B358" s="564">
        <f ca="1"/>
        <v>50312</v>
      </c>
      <c r="C358" s="546"/>
      <c r="D358" s="565"/>
      <c r="E358" s="583">
        <f t="shared" ref="E358:P358" ca="1" si="67">(E293-E134)</f>
        <v>-5.7340194731096972E-3</v>
      </c>
      <c r="F358" s="584">
        <f t="shared" ca="1" si="67"/>
        <v>-2.699107820578206E-2</v>
      </c>
      <c r="G358" s="584">
        <f t="shared" ca="1" si="67"/>
        <v>-9.4385324417487482E-2</v>
      </c>
      <c r="H358" s="584">
        <f t="shared" ca="1" si="67"/>
        <v>5.6360571629255674E-2</v>
      </c>
      <c r="I358" s="584">
        <f t="shared" ca="1" si="67"/>
        <v>-0.23879992916515391</v>
      </c>
      <c r="J358" s="584">
        <f t="shared" ca="1" si="67"/>
        <v>0.21140335127516607</v>
      </c>
      <c r="K358" s="584">
        <f t="shared" ca="1" si="67"/>
        <v>-0.2158951101712745</v>
      </c>
      <c r="L358" s="584">
        <f t="shared" ca="1" si="67"/>
        <v>7.5436603700893556E-3</v>
      </c>
      <c r="M358" s="584">
        <f t="shared" ca="1" si="67"/>
        <v>-3.8311160307387127E-2</v>
      </c>
      <c r="N358" s="584">
        <f t="shared" ca="1" si="67"/>
        <v>-2.9363221626681479E-2</v>
      </c>
      <c r="O358" s="584">
        <f t="shared" ca="1" si="67"/>
        <v>-3.2063207538655547E-2</v>
      </c>
      <c r="P358" s="584">
        <f t="shared" ca="1" si="67"/>
        <v>-3.4702657844619011E-2</v>
      </c>
      <c r="Q358" s="565"/>
    </row>
    <row r="359" spans="2:17">
      <c r="B359" s="564">
        <f ca="1"/>
        <v>50494</v>
      </c>
      <c r="C359" s="546"/>
      <c r="D359" s="565"/>
      <c r="E359" s="583">
        <f t="shared" ref="E359:P359" ca="1" si="68">(E294-E135)</f>
        <v>6.0179532239885702E-3</v>
      </c>
      <c r="F359" s="584">
        <f t="shared" ca="1" si="68"/>
        <v>-4.2902441064782693E-2</v>
      </c>
      <c r="G359" s="584">
        <f t="shared" ca="1" si="68"/>
        <v>-0.10905798280350609</v>
      </c>
      <c r="H359" s="584">
        <f t="shared" ca="1" si="68"/>
        <v>8.5084016859539702E-2</v>
      </c>
      <c r="I359" s="584">
        <f t="shared" ca="1" si="68"/>
        <v>-0.22887000937920732</v>
      </c>
      <c r="J359" s="584">
        <f t="shared" ca="1" si="68"/>
        <v>0.22276380524918693</v>
      </c>
      <c r="K359" s="584">
        <f t="shared" ca="1" si="68"/>
        <v>-0.24756840908099775</v>
      </c>
      <c r="L359" s="584">
        <f t="shared" ca="1" si="68"/>
        <v>1.342201847268143E-2</v>
      </c>
      <c r="M359" s="584">
        <f t="shared" ca="1" si="68"/>
        <v>-4.1119899570276175E-2</v>
      </c>
      <c r="N359" s="584">
        <f t="shared" ca="1" si="68"/>
        <v>-3.0669178169574707E-2</v>
      </c>
      <c r="O359" s="584">
        <f t="shared" ca="1" si="68"/>
        <v>-3.3704004143146449E-2</v>
      </c>
      <c r="P359" s="584">
        <f t="shared" ca="1" si="68"/>
        <v>-3.6573581852124448E-2</v>
      </c>
      <c r="Q359" s="565"/>
    </row>
    <row r="360" spans="2:17">
      <c r="B360" s="564">
        <f ca="1"/>
        <v>50677</v>
      </c>
      <c r="C360" s="546"/>
      <c r="D360" s="565"/>
      <c r="E360" s="583">
        <f t="shared" ref="E360:P360" ca="1" si="69">(E295-E136)</f>
        <v>1.4984995185116645E-2</v>
      </c>
      <c r="F360" s="584">
        <f t="shared" ca="1" si="69"/>
        <v>-5.8946666739188913E-2</v>
      </c>
      <c r="G360" s="584">
        <f t="shared" ca="1" si="69"/>
        <v>-0.11697891289161078</v>
      </c>
      <c r="H360" s="584">
        <f t="shared" ca="1" si="69"/>
        <v>0.10805117392801833</v>
      </c>
      <c r="I360" s="584">
        <f t="shared" ca="1" si="69"/>
        <v>-0.21055350273670115</v>
      </c>
      <c r="J360" s="584">
        <f t="shared" ca="1" si="69"/>
        <v>0.22301770547039723</v>
      </c>
      <c r="K360" s="584">
        <f t="shared" ca="1" si="69"/>
        <v>-0.26270266182284274</v>
      </c>
      <c r="L360" s="584">
        <f t="shared" ca="1" si="69"/>
        <v>1.5642831819548064E-2</v>
      </c>
      <c r="M360" s="584">
        <f t="shared" ca="1" si="69"/>
        <v>-4.3099982123976588E-2</v>
      </c>
      <c r="N360" s="584">
        <f t="shared" ca="1" si="69"/>
        <v>-3.2132532006158954E-2</v>
      </c>
      <c r="O360" s="584">
        <f t="shared" ca="1" si="69"/>
        <v>-3.5356131868923057E-2</v>
      </c>
      <c r="P360" s="584">
        <f t="shared" ca="1" si="69"/>
        <v>-3.8499451744783642E-2</v>
      </c>
      <c r="Q360" s="565"/>
    </row>
    <row r="361" spans="2:17">
      <c r="B361" s="564">
        <f ca="1"/>
        <v>50859</v>
      </c>
      <c r="C361" s="546"/>
      <c r="D361" s="565"/>
      <c r="E361" s="583">
        <f t="shared" ref="E361:P361" ca="1" si="70">(E296-E137)</f>
        <v>2.3451665136654753E-2</v>
      </c>
      <c r="F361" s="584">
        <f t="shared" ca="1" si="70"/>
        <v>-7.1577869620426782E-2</v>
      </c>
      <c r="G361" s="584">
        <f t="shared" ca="1" si="70"/>
        <v>-0.11468730904907432</v>
      </c>
      <c r="H361" s="584">
        <f t="shared" ca="1" si="70"/>
        <v>0.12594361463453652</v>
      </c>
      <c r="I361" s="584">
        <f t="shared" ca="1" si="70"/>
        <v>-0.18345176004781649</v>
      </c>
      <c r="J361" s="584">
        <f t="shared" ca="1" si="70"/>
        <v>0.20878849481918849</v>
      </c>
      <c r="K361" s="584">
        <f t="shared" ca="1" si="70"/>
        <v>-0.26323713931004988</v>
      </c>
      <c r="L361" s="584">
        <f t="shared" ca="1" si="70"/>
        <v>1.6840009714329085E-2</v>
      </c>
      <c r="M361" s="584">
        <f t="shared" ca="1" si="70"/>
        <v>-4.2654846997479012E-2</v>
      </c>
      <c r="N361" s="584">
        <f t="shared" ca="1" si="70"/>
        <v>-3.1880637741281248E-2</v>
      </c>
      <c r="O361" s="584">
        <f t="shared" ca="1" si="70"/>
        <v>-3.508261563277415E-2</v>
      </c>
      <c r="P361" s="584">
        <f t="shared" ca="1" si="70"/>
        <v>-3.8335839047192621E-2</v>
      </c>
      <c r="Q361" s="565"/>
    </row>
    <row r="362" spans="2:17">
      <c r="B362" s="564">
        <f ca="1"/>
        <v>51042</v>
      </c>
      <c r="C362" s="546"/>
      <c r="D362" s="565"/>
      <c r="E362" s="583">
        <f t="shared" ref="E362:P362" ca="1" si="71">(E297-E138)</f>
        <v>2.7093713114403783E-2</v>
      </c>
      <c r="F362" s="584">
        <f t="shared" ca="1" si="71"/>
        <v>-8.4472900524119154E-2</v>
      </c>
      <c r="G362" s="584">
        <f t="shared" ca="1" si="71"/>
        <v>-0.10440136408858791</v>
      </c>
      <c r="H362" s="584">
        <f t="shared" ca="1" si="71"/>
        <v>0.13579939371641103</v>
      </c>
      <c r="I362" s="584">
        <f t="shared" ca="1" si="71"/>
        <v>-0.14763143106669929</v>
      </c>
      <c r="J362" s="584">
        <f t="shared" ca="1" si="71"/>
        <v>0.17897677205418461</v>
      </c>
      <c r="K362" s="584">
        <f t="shared" ca="1" si="71"/>
        <v>-0.24622131725763552</v>
      </c>
      <c r="L362" s="584">
        <f t="shared" ca="1" si="71"/>
        <v>1.289470203852261E-2</v>
      </c>
      <c r="M362" s="584">
        <f t="shared" ca="1" si="71"/>
        <v>-4.2231342487781376E-2</v>
      </c>
      <c r="N362" s="584">
        <f t="shared" ca="1" si="71"/>
        <v>-3.2826255682138594E-2</v>
      </c>
      <c r="O362" s="584">
        <f t="shared" ca="1" si="71"/>
        <v>-3.5793476493537923E-2</v>
      </c>
      <c r="P362" s="584">
        <f t="shared" ca="1" si="71"/>
        <v>-3.9925709755522121E-2</v>
      </c>
      <c r="Q362" s="565"/>
    </row>
    <row r="363" spans="2:17">
      <c r="B363" s="564">
        <f ca="1"/>
        <v>51223</v>
      </c>
      <c r="C363" s="546"/>
      <c r="D363" s="565"/>
      <c r="E363" s="583">
        <f t="shared" ref="E363:P363" ca="1" si="72">(E298-E139)</f>
        <v>2.8304592092176506E-2</v>
      </c>
      <c r="F363" s="584">
        <f t="shared" ca="1" si="72"/>
        <v>-9.4261318186553922E-2</v>
      </c>
      <c r="G363" s="584">
        <f t="shared" ca="1" si="72"/>
        <v>-8.2572160455050891E-2</v>
      </c>
      <c r="H363" s="584">
        <f t="shared" ca="1" si="72"/>
        <v>0.13954521416396659</v>
      </c>
      <c r="I363" s="584">
        <f t="shared" ca="1" si="72"/>
        <v>-0.10048487715776844</v>
      </c>
      <c r="J363" s="584">
        <f t="shared" ca="1" si="72"/>
        <v>0.13499900764225004</v>
      </c>
      <c r="K363" s="584">
        <f t="shared" ca="1" si="72"/>
        <v>-0.20889299856123955</v>
      </c>
      <c r="L363" s="584">
        <f t="shared" ca="1" si="72"/>
        <v>6.6547451603611307E-3</v>
      </c>
      <c r="M363" s="584">
        <f t="shared" ca="1" si="72"/>
        <v>-3.8995807528735327E-2</v>
      </c>
      <c r="N363" s="584">
        <f t="shared" ca="1" si="72"/>
        <v>-3.2029930295834674E-2</v>
      </c>
      <c r="O363" s="584">
        <f t="shared" ca="1" si="72"/>
        <v>-3.4450268885549917E-2</v>
      </c>
      <c r="P363" s="584">
        <f t="shared" ca="1" si="72"/>
        <v>-4.0586456396070503E-2</v>
      </c>
      <c r="Q363" s="565"/>
    </row>
    <row r="364" spans="2:17">
      <c r="B364" s="564">
        <f ca="1"/>
        <v>51406</v>
      </c>
      <c r="C364" s="546"/>
      <c r="D364" s="565"/>
      <c r="E364" s="583">
        <f t="shared" ref="E364:P364" ca="1" si="73">(E299-E140)</f>
        <v>2.5179584657585963E-2</v>
      </c>
      <c r="F364" s="584">
        <f t="shared" ca="1" si="73"/>
        <v>-0.10447259983358492</v>
      </c>
      <c r="G364" s="584">
        <f t="shared" ca="1" si="73"/>
        <v>-5.4230697558899976E-2</v>
      </c>
      <c r="H364" s="584">
        <f t="shared" ca="1" si="73"/>
        <v>0.13378417031128009</v>
      </c>
      <c r="I364" s="584">
        <f t="shared" ca="1" si="73"/>
        <v>-4.7979955714360756E-2</v>
      </c>
      <c r="J364" s="584">
        <f t="shared" ca="1" si="73"/>
        <v>7.3615869831684222E-2</v>
      </c>
      <c r="K364" s="584">
        <f t="shared" ca="1" si="73"/>
        <v>-0.15906876866827702</v>
      </c>
      <c r="L364" s="584">
        <f t="shared" ca="1" si="73"/>
        <v>-3.5740875473351252E-3</v>
      </c>
      <c r="M364" s="584">
        <f t="shared" ca="1" si="73"/>
        <v>-3.6232082828178136E-2</v>
      </c>
      <c r="N364" s="584">
        <f t="shared" ca="1" si="73"/>
        <v>-3.2441096803893288E-2</v>
      </c>
      <c r="O364" s="584">
        <f t="shared" ca="1" si="73"/>
        <v>-3.4193407317388846E-2</v>
      </c>
      <c r="P364" s="584">
        <f t="shared" ca="1" si="73"/>
        <v>-4.0420497530817556E-2</v>
      </c>
      <c r="Q364" s="565"/>
    </row>
    <row r="365" spans="2:17">
      <c r="B365" s="564">
        <f ca="1"/>
        <v>51588</v>
      </c>
      <c r="C365" s="546"/>
      <c r="D365" s="565"/>
      <c r="E365" s="583">
        <f t="shared" ref="E365:P365" ca="1" si="74">(E300-E141)</f>
        <v>2.174810025481122E-2</v>
      </c>
      <c r="F365" s="584">
        <f t="shared" ca="1" si="74"/>
        <v>-0.11290641672675861</v>
      </c>
      <c r="G365" s="584">
        <f t="shared" ca="1" si="74"/>
        <v>-2.358171875678039E-2</v>
      </c>
      <c r="H365" s="584">
        <f t="shared" ca="1" si="74"/>
        <v>0.12741483331792125</v>
      </c>
      <c r="I365" s="584">
        <f t="shared" ca="1" si="74"/>
        <v>4.9932524527207534E-3</v>
      </c>
      <c r="J365" s="584">
        <f t="shared" ca="1" si="74"/>
        <v>9.5970641487497232E-3</v>
      </c>
      <c r="K365" s="584">
        <f t="shared" ca="1" si="74"/>
        <v>-0.10979069657923901</v>
      </c>
      <c r="L365" s="584">
        <f t="shared" ca="1" si="74"/>
        <v>-1.3936870869017071E-2</v>
      </c>
      <c r="M365" s="584">
        <f t="shared" ca="1" si="74"/>
        <v>-3.3899269970419255E-2</v>
      </c>
      <c r="N365" s="584">
        <f t="shared" ca="1" si="74"/>
        <v>-3.3205240794984547E-2</v>
      </c>
      <c r="O365" s="584">
        <f t="shared" ca="1" si="74"/>
        <v>-3.4282499281033552E-2</v>
      </c>
      <c r="P365" s="584">
        <f t="shared" ca="1" si="74"/>
        <v>-4.08014932153975E-2</v>
      </c>
      <c r="Q365" s="565"/>
    </row>
    <row r="366" spans="2:17">
      <c r="B366" s="564">
        <f ca="1"/>
        <v>51771</v>
      </c>
      <c r="C366" s="546"/>
      <c r="D366" s="565"/>
      <c r="E366" s="583">
        <f t="shared" ref="E366:P366" ca="1" si="75">(E301-E142)</f>
        <v>1.7134830461920103E-2</v>
      </c>
      <c r="F366" s="584">
        <f t="shared" ca="1" si="75"/>
        <v>-0.12310613614545218</v>
      </c>
      <c r="G366" s="584">
        <f t="shared" ca="1" si="75"/>
        <v>3.6944718845717262E-3</v>
      </c>
      <c r="H366" s="584">
        <f t="shared" ca="1" si="75"/>
        <v>0.11951524436772587</v>
      </c>
      <c r="I366" s="584">
        <f t="shared" ca="1" si="75"/>
        <v>5.4301462919951859E-2</v>
      </c>
      <c r="J366" s="584">
        <f t="shared" ca="1" si="75"/>
        <v>-5.2835631748202161E-2</v>
      </c>
      <c r="K366" s="584">
        <f t="shared" ca="1" si="75"/>
        <v>-6.3803519291496968E-2</v>
      </c>
      <c r="L366" s="584">
        <f t="shared" ca="1" si="75"/>
        <v>-2.5020155347220907E-2</v>
      </c>
      <c r="M366" s="584">
        <f t="shared" ca="1" si="75"/>
        <v>-3.2988300024186401E-2</v>
      </c>
      <c r="N366" s="584">
        <f t="shared" ca="1" si="75"/>
        <v>-3.5210467980604676E-2</v>
      </c>
      <c r="O366" s="584">
        <f t="shared" ca="1" si="75"/>
        <v>-3.5717710357587862E-2</v>
      </c>
      <c r="P366" s="584">
        <f t="shared" ca="1" si="75"/>
        <v>-4.2553878752372043E-2</v>
      </c>
      <c r="Q366" s="565"/>
    </row>
    <row r="367" spans="2:17">
      <c r="B367" s="564">
        <f ca="1"/>
        <v>51953</v>
      </c>
      <c r="C367" s="546"/>
      <c r="D367" s="565"/>
      <c r="E367" s="583">
        <f t="shared" ref="E367:P367" ca="1" si="76">(E302-E143)</f>
        <v>1.671130454376879E-2</v>
      </c>
      <c r="F367" s="584">
        <f t="shared" ca="1" si="76"/>
        <v>-0.12948729604284637</v>
      </c>
      <c r="G367" s="584">
        <f t="shared" ca="1" si="76"/>
        <v>3.2659658331454011E-2</v>
      </c>
      <c r="H367" s="584">
        <f t="shared" ca="1" si="76"/>
        <v>0.11534651835164311</v>
      </c>
      <c r="I367" s="584">
        <f t="shared" ca="1" si="76"/>
        <v>0.10436264123086403</v>
      </c>
      <c r="J367" s="584">
        <f t="shared" ca="1" si="76"/>
        <v>-0.10830100802894549</v>
      </c>
      <c r="K367" s="584">
        <f t="shared" ca="1" si="76"/>
        <v>-1.6880154572376682E-2</v>
      </c>
      <c r="L367" s="584">
        <f t="shared" ca="1" si="76"/>
        <v>-3.1232004543937819E-2</v>
      </c>
      <c r="M367" s="584">
        <f t="shared" ca="1" si="76"/>
        <v>-2.8150418598102078E-2</v>
      </c>
      <c r="N367" s="584">
        <f t="shared" ca="1" si="76"/>
        <v>-3.2840494140046417E-2</v>
      </c>
      <c r="O367" s="584">
        <f t="shared" ca="1" si="76"/>
        <v>-3.2724355893975599E-2</v>
      </c>
      <c r="P367" s="584">
        <f t="shared" ca="1" si="76"/>
        <v>-3.9361017378425345E-2</v>
      </c>
      <c r="Q367" s="565"/>
    </row>
    <row r="368" spans="2:17">
      <c r="B368" s="564">
        <f ca="1"/>
        <v>52138</v>
      </c>
      <c r="C368" s="546"/>
      <c r="D368" s="565"/>
      <c r="E368" s="583">
        <f t="shared" ref="E368:P368" ca="1" si="77">(E303-E144)</f>
        <v>1.3990428303380043E-2</v>
      </c>
      <c r="F368" s="584">
        <f t="shared" ca="1" si="77"/>
        <v>-0.13656132699788515</v>
      </c>
      <c r="G368" s="584">
        <f t="shared" ca="1" si="77"/>
        <v>5.8596788805253652E-2</v>
      </c>
      <c r="H368" s="584">
        <f t="shared" ca="1" si="77"/>
        <v>0.11046403512025904</v>
      </c>
      <c r="I368" s="584">
        <f t="shared" ca="1" si="77"/>
        <v>0.1496656115486914</v>
      </c>
      <c r="J368" s="584">
        <f t="shared" ca="1" si="77"/>
        <v>-0.16159913150588778</v>
      </c>
      <c r="K368" s="584">
        <f t="shared" ca="1" si="77"/>
        <v>2.3919819671057496E-2</v>
      </c>
      <c r="L368" s="584">
        <f t="shared" ca="1" si="77"/>
        <v>-3.9881716436141801E-2</v>
      </c>
      <c r="M368" s="584">
        <f t="shared" ca="1" si="77"/>
        <v>-2.6617394713355225E-2</v>
      </c>
      <c r="N368" s="584">
        <f t="shared" ca="1" si="77"/>
        <v>-3.3689033847892347E-2</v>
      </c>
      <c r="O368" s="584">
        <f t="shared" ca="1" si="77"/>
        <v>-3.3086797727918338E-2</v>
      </c>
      <c r="P368" s="584">
        <f t="shared" ca="1" si="77"/>
        <v>-3.9263838023231301E-2</v>
      </c>
      <c r="Q368" s="565"/>
    </row>
    <row r="369" spans="2:23">
      <c r="B369" s="564">
        <f ca="1"/>
        <v>52316</v>
      </c>
      <c r="C369" s="546"/>
      <c r="D369" s="565"/>
      <c r="E369" s="583">
        <f t="shared" ref="E369:P369" ca="1" si="78">(E304-E145)</f>
        <v>1.8726183665080498E-2</v>
      </c>
      <c r="F369" s="584">
        <f t="shared" ca="1" si="78"/>
        <v>-0.13716826686805206</v>
      </c>
      <c r="G369" s="584">
        <f t="shared" ca="1" si="78"/>
        <v>8.7821743107525663E-2</v>
      </c>
      <c r="H369" s="584">
        <f t="shared" ca="1" si="78"/>
        <v>0.11148907694398957</v>
      </c>
      <c r="I369" s="584">
        <f t="shared" ca="1" si="78"/>
        <v>0.19664391474274368</v>
      </c>
      <c r="J369" s="584">
        <f t="shared" ca="1" si="78"/>
        <v>-0.20472213599042277</v>
      </c>
      <c r="K369" s="584">
        <f t="shared" ca="1" si="78"/>
        <v>6.7196079371733219E-2</v>
      </c>
      <c r="L369" s="584">
        <f t="shared" ca="1" si="78"/>
        <v>-4.0399112658761283E-2</v>
      </c>
      <c r="M369" s="584">
        <f t="shared" ca="1" si="78"/>
        <v>-1.8176495802904924E-2</v>
      </c>
      <c r="N369" s="584">
        <f t="shared" ca="1" si="78"/>
        <v>-2.6841416558781361E-2</v>
      </c>
      <c r="O369" s="584">
        <f t="shared" ca="1" si="78"/>
        <v>-2.5726711318924345E-2</v>
      </c>
      <c r="P369" s="584">
        <f t="shared" ca="1" si="78"/>
        <v>-2.9059439539153686E-2</v>
      </c>
      <c r="Q369" s="565"/>
    </row>
    <row r="370" spans="2:23">
      <c r="B370" s="564">
        <f ca="1"/>
        <v>52503</v>
      </c>
      <c r="C370" s="546"/>
      <c r="D370" s="565"/>
      <c r="E370" s="583">
        <f t="shared" ref="E370:P370" ca="1" si="79">(E305-E146)</f>
        <v>3.5597614128079158E-2</v>
      </c>
      <c r="F370" s="584">
        <f t="shared" ca="1" si="79"/>
        <v>-0.12607770603806046</v>
      </c>
      <c r="G370" s="584">
        <f t="shared" ca="1" si="79"/>
        <v>0.12490256014575607</v>
      </c>
      <c r="H370" s="584">
        <f t="shared" ca="1" si="79"/>
        <v>0.12304522388999573</v>
      </c>
      <c r="I370" s="584">
        <f t="shared" ca="1" si="79"/>
        <v>0.24870081295435398</v>
      </c>
      <c r="J370" s="584">
        <f t="shared" ca="1" si="79"/>
        <v>-0.23333063407875443</v>
      </c>
      <c r="K370" s="584">
        <f t="shared" ca="1" si="79"/>
        <v>0.11578720864929437</v>
      </c>
      <c r="L370" s="584">
        <f t="shared" ca="1" si="79"/>
        <v>-2.7386498377339308E-2</v>
      </c>
      <c r="M370" s="584">
        <f t="shared" ca="1" si="79"/>
        <v>2.1924783101070489E-3</v>
      </c>
      <c r="N370" s="584">
        <f t="shared" ca="1" si="79"/>
        <v>-6.9721536111160276E-3</v>
      </c>
      <c r="O370" s="584">
        <f t="shared" ca="1" si="79"/>
        <v>-5.3189367130386245E-3</v>
      </c>
      <c r="P370" s="584">
        <f t="shared" ca="1" si="79"/>
        <v>-5.8036830231174008E-3</v>
      </c>
      <c r="Q370" s="565"/>
    </row>
    <row r="371" spans="2:23">
      <c r="B371" s="564">
        <f ca="1"/>
        <v>52686</v>
      </c>
      <c r="C371" s="546"/>
      <c r="D371" s="565"/>
      <c r="E371" s="583">
        <f t="shared" ref="E371:P371" ca="1" si="80">(E306-E147)</f>
        <v>3.8986912293154319E-2</v>
      </c>
      <c r="F371" s="584">
        <f t="shared" ca="1" si="80"/>
        <v>-0.1210858303324045</v>
      </c>
      <c r="G371" s="584">
        <f t="shared" ca="1" si="80"/>
        <v>0.15327732821101847</v>
      </c>
      <c r="H371" s="584">
        <f t="shared" ca="1" si="80"/>
        <v>0.12916048084048271</v>
      </c>
      <c r="I371" s="584">
        <f t="shared" ca="1" si="80"/>
        <v>0.28872749738419401</v>
      </c>
      <c r="J371" s="584">
        <f t="shared" ca="1" si="80"/>
        <v>-0.2651933873805703</v>
      </c>
      <c r="K371" s="584">
        <f t="shared" ca="1" si="80"/>
        <v>0.14707199749528854</v>
      </c>
      <c r="L371" s="584">
        <f t="shared" ca="1" si="80"/>
        <v>-2.9056622795124554E-2</v>
      </c>
      <c r="M371" s="584">
        <f t="shared" ca="1" si="80"/>
        <v>7.2187059786301688E-3</v>
      </c>
      <c r="N371" s="584">
        <f t="shared" ca="1" si="80"/>
        <v>-3.193300180853953E-3</v>
      </c>
      <c r="O371" s="584">
        <f t="shared" ca="1" si="80"/>
        <v>-1.1937892229667568E-3</v>
      </c>
      <c r="P371" s="584">
        <f t="shared" ca="1" si="80"/>
        <v>-1.5239897984002937E-3</v>
      </c>
      <c r="Q371" s="565"/>
    </row>
    <row r="372" spans="2:23">
      <c r="B372" s="564">
        <f ca="1"/>
        <v>52869</v>
      </c>
      <c r="C372" s="546"/>
      <c r="D372" s="565"/>
      <c r="E372" s="583">
        <f t="shared" ref="E372:P372" ca="1" si="81">(E307-E148)</f>
        <v>3.9289587163452211E-2</v>
      </c>
      <c r="F372" s="584">
        <f t="shared" ca="1" si="81"/>
        <v>-0.1344093427690396</v>
      </c>
      <c r="G372" s="584">
        <f t="shared" ca="1" si="81"/>
        <v>0.1553655163561487</v>
      </c>
      <c r="H372" s="584">
        <f t="shared" ca="1" si="81"/>
        <v>0.11186559524195872</v>
      </c>
      <c r="I372" s="584">
        <f t="shared" ca="1" si="81"/>
        <v>0.29951834635333796</v>
      </c>
      <c r="J372" s="584">
        <f t="shared" ca="1" si="81"/>
        <v>-0.31138164075856167</v>
      </c>
      <c r="K372" s="584">
        <f t="shared" ca="1" si="81"/>
        <v>0.15941083176261373</v>
      </c>
      <c r="L372" s="584">
        <f t="shared" ca="1" si="81"/>
        <v>-3.0256756251574757E-2</v>
      </c>
      <c r="M372" s="584">
        <f t="shared" ca="1" si="81"/>
        <v>8.4547549503923847E-3</v>
      </c>
      <c r="N372" s="584">
        <f t="shared" ca="1" si="81"/>
        <v>-2.2587126482704889E-3</v>
      </c>
      <c r="O372" s="584">
        <f t="shared" ca="1" si="81"/>
        <v>-1.8387763067551077E-4</v>
      </c>
      <c r="P372" s="584">
        <f t="shared" ca="1" si="81"/>
        <v>-3.6747641838985601E-4</v>
      </c>
      <c r="Q372" s="565"/>
    </row>
    <row r="373" spans="2:23">
      <c r="B373" s="564">
        <f ca="1"/>
        <v>53051</v>
      </c>
      <c r="C373" s="546"/>
      <c r="D373" s="565"/>
      <c r="E373" s="583">
        <f t="shared" ref="E373:P373" ca="1" si="82">(E308-E149)</f>
        <v>3.6241455109994547E-2</v>
      </c>
      <c r="F373" s="584">
        <f t="shared" ca="1" si="82"/>
        <v>-0.18189777615198466</v>
      </c>
      <c r="G373" s="584">
        <f t="shared" ca="1" si="82"/>
        <v>0.11075753799896404</v>
      </c>
      <c r="H373" s="584">
        <f t="shared" ca="1" si="82"/>
        <v>4.9151928584016957E-2</v>
      </c>
      <c r="I373" s="584">
        <f t="shared" ca="1" si="82"/>
        <v>0.25803375822462726</v>
      </c>
      <c r="J373" s="584">
        <f t="shared" ca="1" si="82"/>
        <v>-0.39232951291997864</v>
      </c>
      <c r="K373" s="584">
        <f t="shared" ca="1" si="82"/>
        <v>0.13808147150619732</v>
      </c>
      <c r="L373" s="584">
        <f t="shared" ca="1" si="82"/>
        <v>-2.5046031340991703E-2</v>
      </c>
      <c r="M373" s="584">
        <f t="shared" ca="1" si="82"/>
        <v>7.2060336041346318E-3</v>
      </c>
      <c r="N373" s="584">
        <f t="shared" ca="1" si="82"/>
        <v>-1.4121943151650385E-3</v>
      </c>
      <c r="O373" s="584">
        <f t="shared" ca="1" si="82"/>
        <v>1.77005801177188E-4</v>
      </c>
      <c r="P373" s="584">
        <f t="shared" ca="1" si="82"/>
        <v>2.7030260915239523E-4</v>
      </c>
      <c r="Q373" s="565"/>
    </row>
    <row r="374" spans="2:23">
      <c r="B374" s="564" t="e">
        <f ca="1"/>
        <v>#N/A</v>
      </c>
      <c r="C374" s="546"/>
      <c r="D374" s="565"/>
      <c r="E374" s="474"/>
      <c r="F374" s="546"/>
      <c r="G374" s="546"/>
      <c r="H374" s="546"/>
      <c r="I374" s="546"/>
      <c r="J374" s="546"/>
      <c r="K374" s="546"/>
      <c r="L374" s="546"/>
      <c r="M374" s="546"/>
      <c r="N374" s="546"/>
      <c r="O374" s="546"/>
      <c r="P374" s="546"/>
      <c r="Q374" s="565"/>
    </row>
    <row r="375" spans="2:23">
      <c r="B375" s="566" t="e">
        <f ca="1"/>
        <v>#N/A</v>
      </c>
      <c r="C375" s="550"/>
      <c r="D375" s="551"/>
      <c r="E375" s="476"/>
      <c r="F375" s="550"/>
      <c r="G375" s="550"/>
      <c r="H375" s="550"/>
      <c r="I375" s="550"/>
      <c r="J375" s="550"/>
      <c r="K375" s="550"/>
      <c r="L375" s="550"/>
      <c r="M375" s="550"/>
      <c r="N375" s="550"/>
      <c r="O375" s="550"/>
      <c r="P375" s="550"/>
      <c r="Q375" s="551"/>
    </row>
    <row r="378" spans="2:23">
      <c r="B378" s="358" t="s">
        <v>12215</v>
      </c>
    </row>
    <row r="380" spans="2:23">
      <c r="B380" s="598" t="s">
        <v>12216</v>
      </c>
      <c r="C380" s="472"/>
      <c r="D380" s="510" t="str">
        <f ca="1">_xll.qlStrippedOptionlet(,2,"Target","Modified Following","EUR-EURIBOR1M",C390:C397,{-1;1},F390:G397,"Act/365 (Fixed)","Normal")</f>
        <v>obj_000ab#5795</v>
      </c>
    </row>
    <row r="381" spans="2:23">
      <c r="B381" s="599" t="s">
        <v>12217</v>
      </c>
      <c r="C381" s="474"/>
      <c r="D381" s="610" t="str">
        <f ca="1">_xll.qlStrippedOptionletAdapter(,D380)</f>
        <v>obj_000ac#5795</v>
      </c>
    </row>
    <row r="382" spans="2:23">
      <c r="B382" s="599" t="s">
        <v>12177</v>
      </c>
      <c r="C382" s="474"/>
      <c r="D382" s="610" t="str">
        <f ca="1">_xll.qlTwoParameterCorrelation(,H387,I387)</f>
        <v>obj_0011d#5795</v>
      </c>
    </row>
    <row r="383" spans="2:23">
      <c r="B383" s="599" t="s">
        <v>12181</v>
      </c>
      <c r="C383" s="474"/>
      <c r="D383" s="610" t="str">
        <f ca="1">_xll.qlTenorOptionletVTS(,D381,"EUR-EURIBOR1M","EUR-EURIBOR3M",D382)</f>
        <v>obj_00120#5796</v>
      </c>
      <c r="R383" s="472"/>
      <c r="S383" s="307"/>
      <c r="T383" s="307"/>
      <c r="U383" s="307"/>
      <c r="V383" s="648" t="s">
        <v>12224</v>
      </c>
      <c r="W383" s="545"/>
    </row>
    <row r="384" spans="2:23">
      <c r="B384" s="599" t="s">
        <v>12182</v>
      </c>
      <c r="C384" s="474"/>
      <c r="D384" s="610" t="str">
        <f ca="1">_xll.qlTenorOptionletVTS(,D381,"EUR-EURIBOR1M","EUR-EURIBOR6M",D382)</f>
        <v>obj_0011f#5796</v>
      </c>
      <c r="R384" s="642" t="s">
        <v>12221</v>
      </c>
      <c r="S384" s="681"/>
      <c r="T384" s="681"/>
      <c r="U384" s="644" t="b">
        <v>0</v>
      </c>
      <c r="V384" s="645" t="str">
        <f ca="1">IF(U384,CalibrateLM(E390:E397,O390:O397,R390:R397,V383,W384),"[DISABLED]")</f>
        <v>[DISABLED]</v>
      </c>
      <c r="W384" s="649">
        <v>2</v>
      </c>
    </row>
    <row r="385" spans="2:27">
      <c r="B385" s="600" t="s">
        <v>12184</v>
      </c>
      <c r="C385" s="476"/>
      <c r="D385" s="513" t="str">
        <f ca="1">_xll.qlTenorOptionletVTS(,D381,"EUR-EURIBOR1M","EUR-EURIBOR12M",D382)</f>
        <v>obj_0011e#5795</v>
      </c>
      <c r="R385" s="642" t="s">
        <v>12222</v>
      </c>
      <c r="S385" s="681"/>
      <c r="T385" s="681"/>
      <c r="U385" s="644" t="b">
        <v>0</v>
      </c>
      <c r="V385" s="700" t="str">
        <f ca="1">IF(U385,CalibrateLM(I390:I397,P390:P397,S390:S397,V383,W385),"[DISABLED]")</f>
        <v>[DISABLED]</v>
      </c>
      <c r="W385" s="649">
        <v>2</v>
      </c>
    </row>
    <row r="386" spans="2:27">
      <c r="B386" s="358"/>
      <c r="D386" s="467"/>
      <c r="R386" s="643" t="s">
        <v>12223</v>
      </c>
      <c r="S386" s="698"/>
      <c r="T386" s="698"/>
      <c r="U386" s="646" t="b">
        <v>0</v>
      </c>
      <c r="V386" s="647" t="str">
        <f ca="1">IF(U386,CalibrateLM(H390:H397,Q390:Q397,T390:T397,V383,W386),"[DISABLED]")</f>
        <v>[DISABLED]</v>
      </c>
      <c r="W386" s="650">
        <v>2</v>
      </c>
    </row>
    <row r="387" spans="2:27">
      <c r="B387" s="472"/>
      <c r="C387" s="307"/>
      <c r="D387" s="545"/>
      <c r="E387" s="472"/>
      <c r="F387" s="307"/>
      <c r="G387" s="545"/>
      <c r="H387" s="514" t="str">
        <f ca="1">_xll.qlInterpolation(,"Linear",D390:D397,H390:H397)</f>
        <v>obj_0011c#5794</v>
      </c>
      <c r="I387" s="510" t="str">
        <f ca="1">_xll.qlInterpolation(,"Linear",D390:D397,I390:I397)</f>
        <v>obj_0011b#5794</v>
      </c>
      <c r="J387" s="472"/>
      <c r="K387" s="307"/>
      <c r="L387" s="307"/>
      <c r="M387" s="545"/>
      <c r="N387" s="472"/>
      <c r="O387" s="307"/>
      <c r="P387" s="307"/>
      <c r="Q387" s="545"/>
      <c r="R387" s="472"/>
      <c r="S387" s="307"/>
      <c r="T387" s="307"/>
      <c r="U387" s="307"/>
      <c r="V387" s="307"/>
      <c r="W387" s="545"/>
      <c r="X387" s="678"/>
      <c r="Y387" s="679"/>
      <c r="Z387" s="679"/>
      <c r="AA387" s="680"/>
    </row>
    <row r="388" spans="2:27">
      <c r="B388" s="474"/>
      <c r="C388" s="546"/>
      <c r="D388" s="565"/>
      <c r="E388" s="474"/>
      <c r="F388" s="546"/>
      <c r="G388" s="565"/>
      <c r="H388" s="611" t="b">
        <f ca="1">_xll.qlExtrapolatorEnableExtrapolation(H387)</f>
        <v>1</v>
      </c>
      <c r="I388" s="612" t="b">
        <f ca="1">_xll.qlExtrapolatorEnableExtrapolation(I387)</f>
        <v>1</v>
      </c>
      <c r="J388" s="474"/>
      <c r="K388" s="546"/>
      <c r="L388" s="546"/>
      <c r="M388" s="565"/>
      <c r="N388" s="474"/>
      <c r="O388" s="546"/>
      <c r="P388" s="546"/>
      <c r="Q388" s="565"/>
      <c r="R388" s="277" t="s">
        <v>7611</v>
      </c>
      <c r="S388" s="699" t="s">
        <v>7611</v>
      </c>
      <c r="T388" s="546"/>
      <c r="U388" s="546"/>
      <c r="V388" s="546"/>
      <c r="W388" s="565"/>
      <c r="X388" s="642"/>
      <c r="Y388" s="681"/>
      <c r="Z388" s="681"/>
      <c r="AA388" s="682"/>
    </row>
    <row r="389" spans="2:27">
      <c r="B389" s="273" t="s">
        <v>12156</v>
      </c>
      <c r="C389" s="276" t="s">
        <v>12157</v>
      </c>
      <c r="D389" s="274" t="s">
        <v>12148</v>
      </c>
      <c r="E389" s="273" t="s">
        <v>12179</v>
      </c>
      <c r="F389" s="276" t="s">
        <v>12188</v>
      </c>
      <c r="G389" s="274" t="s">
        <v>12189</v>
      </c>
      <c r="H389" s="273" t="s">
        <v>12180</v>
      </c>
      <c r="I389" s="274" t="s">
        <v>7697</v>
      </c>
      <c r="J389" s="273" t="s">
        <v>12218</v>
      </c>
      <c r="K389" s="276" t="s">
        <v>12158</v>
      </c>
      <c r="L389" s="276" t="s">
        <v>12145</v>
      </c>
      <c r="M389" s="274" t="s">
        <v>12146</v>
      </c>
      <c r="N389" s="273" t="s">
        <v>12219</v>
      </c>
      <c r="O389" s="276" t="s">
        <v>12185</v>
      </c>
      <c r="P389" s="276" t="s">
        <v>12186</v>
      </c>
      <c r="Q389" s="274" t="s">
        <v>12187</v>
      </c>
      <c r="R389" s="273" t="s">
        <v>54</v>
      </c>
      <c r="S389" s="276" t="s">
        <v>58</v>
      </c>
      <c r="T389" s="276" t="s">
        <v>12191</v>
      </c>
      <c r="U389" s="276" t="s">
        <v>12220</v>
      </c>
      <c r="V389" s="276" t="s">
        <v>12193</v>
      </c>
      <c r="W389" s="274" t="s">
        <v>12194</v>
      </c>
      <c r="X389" s="273" t="s">
        <v>12147</v>
      </c>
      <c r="Y389" s="276" t="s">
        <v>12211</v>
      </c>
      <c r="Z389" s="276" t="s">
        <v>12225</v>
      </c>
      <c r="AA389" s="274" t="s">
        <v>12226</v>
      </c>
    </row>
    <row r="390" spans="2:27">
      <c r="B390" s="271" t="s">
        <v>41</v>
      </c>
      <c r="C390" s="619">
        <f ca="1">_xll.qlCalendarAdvance("Target",_xll.qlCalendarAdvance("Target",RefDate,B390,"Modified Following"),"-2D")</f>
        <v>42640</v>
      </c>
      <c r="D390" s="579">
        <f t="shared" ref="D390:D397" ca="1" si="83">(C390-RefDate)/365</f>
        <v>0.99726027397260275</v>
      </c>
      <c r="E390" s="623">
        <v>2.1500289706890508E-3</v>
      </c>
      <c r="F390" s="624">
        <f ca="1">E390</f>
        <v>2.1500289706890508E-3</v>
      </c>
      <c r="G390" s="625">
        <f ca="1">E390</f>
        <v>2.1500289706890508E-3</v>
      </c>
      <c r="H390" s="613">
        <v>0.3</v>
      </c>
      <c r="I390" s="614">
        <v>1.65</v>
      </c>
      <c r="J390" s="323">
        <f ca="1">_xll.qlIndexFixing("EUR-EURIBOR1M",C390)</f>
        <v>-1.6846203866645315E-3</v>
      </c>
      <c r="K390" s="324">
        <f ca="1">_xll.qlIndexFixing("EUR-EURIBOR3M",C390)</f>
        <v>-5.7927737775455247E-4</v>
      </c>
      <c r="L390" s="324">
        <f ca="1">_xll.qlIndexFixing("EUR-EURIBOR6M",C390)</f>
        <v>4.1659275303628174E-4</v>
      </c>
      <c r="M390" s="335">
        <f ca="1">_xll.qlIndexFixing("EUR-EURIBOR12M",C390)</f>
        <v>2.1115827029309859E-3</v>
      </c>
      <c r="N390" s="594">
        <f ca="1">_xll.qlOptionletVTSVolatility($D$381,C390,J390,TRUE)*10000</f>
        <v>21.500289706890509</v>
      </c>
      <c r="O390" s="595">
        <f ca="1">_xll.qlOptionletVTSVolatility($D$383,C390,K390,TRUE)*10000</f>
        <v>21.891090917410342</v>
      </c>
      <c r="P390" s="595">
        <f ca="1">_xll.qlOptionletVTSVolatility($D$384,C390,L390,TRUE)*10000</f>
        <v>22.847002382878038</v>
      </c>
      <c r="Q390" s="633">
        <f ca="1">_xll.qlOptionletVTSVolatility($D$385,C390,M390,TRUE)*10000</f>
        <v>24.90841103349489</v>
      </c>
      <c r="R390" s="594">
        <f ca="1">_xll.qlOptionletVTSVolatility($D$157,B390,K390,TRUE)*10000</f>
        <v>21.891090917410342</v>
      </c>
      <c r="S390" s="595">
        <f ca="1">_xll.qlOptionletVTSVolatility($D$87,C390,L390,TRUE)*10000</f>
        <v>22.862604807437393</v>
      </c>
      <c r="T390" s="595">
        <f ca="1">_xll.qlSwaptionVTSVolatility($Y$37,C390,"1Y",M390)*10000</f>
        <v>25.288140906882656</v>
      </c>
      <c r="U390" s="582">
        <f ca="1">(O390-R390)</f>
        <v>0</v>
      </c>
      <c r="V390" s="582">
        <f ca="1">(P390-S390)</f>
        <v>-1.5602424559354233E-2</v>
      </c>
      <c r="W390" s="638">
        <f ca="1">(Q390-T390)</f>
        <v>-0.37972987338776676</v>
      </c>
      <c r="X390" s="683">
        <f ca="1">$H390+(1-$H390)*EXP(-$I390*1/12)</f>
        <v>0.91007404499801048</v>
      </c>
      <c r="Y390" s="684">
        <f ca="1">$H390+(1-$H390)*EXP(-$I390*2/12)</f>
        <v>0.83170048625747794</v>
      </c>
      <c r="Z390" s="684">
        <f ca="1">$H390+(1-$H390)*EXP(-$I390*0.5)</f>
        <v>0.60676449472546445</v>
      </c>
      <c r="AA390" s="685">
        <f ca="1">$H390+(1-$H390)*EXP(-$I390*1)</f>
        <v>0.43443493603452787</v>
      </c>
    </row>
    <row r="391" spans="2:27">
      <c r="B391" s="277" t="s">
        <v>42</v>
      </c>
      <c r="C391" s="620">
        <f ca="1">_xll.qlCalendarAdvance("Target",_xll.qlCalendarAdvance("Target",RefDate,B391,"Modified Following"),"-2D")</f>
        <v>43005</v>
      </c>
      <c r="D391" s="580">
        <f t="shared" ca="1" si="83"/>
        <v>1.9972602739726026</v>
      </c>
      <c r="E391" s="626">
        <v>3.787145964077874E-3</v>
      </c>
      <c r="F391" s="627">
        <f t="shared" ref="F391:F397" ca="1" si="84">E391</f>
        <v>3.787145964077874E-3</v>
      </c>
      <c r="G391" s="628">
        <f t="shared" ref="G391:G397" ca="1" si="85">E391</f>
        <v>3.787145964077874E-3</v>
      </c>
      <c r="H391" s="615">
        <v>0.3</v>
      </c>
      <c r="I391" s="616">
        <v>1.7</v>
      </c>
      <c r="J391" s="327">
        <f ca="1">_xll.qlIndexFixing("EUR-EURIBOR1M",C391)</f>
        <v>-4.0989003019242798E-4</v>
      </c>
      <c r="K391" s="328">
        <f ca="1">_xll.qlIndexFixing("EUR-EURIBOR3M",C391)</f>
        <v>7.0828976846000502E-4</v>
      </c>
      <c r="L391" s="328">
        <f ca="1">_xll.qlIndexFixing("EUR-EURIBOR6M",C391)</f>
        <v>2.0604372254936702E-3</v>
      </c>
      <c r="M391" s="632">
        <f ca="1">_xll.qlIndexFixing("EUR-EURIBOR12M",C391)</f>
        <v>4.2258145986299872E-3</v>
      </c>
      <c r="N391" s="596">
        <f ca="1">_xll.qlOptionletVTSVolatility($D$381,C391,J391,TRUE)*10000</f>
        <v>37.871459640778738</v>
      </c>
      <c r="O391" s="597">
        <f ca="1">_xll.qlOptionletVTSVolatility($D$383,C391,K391,TRUE)*10000</f>
        <v>37.62415726990745</v>
      </c>
      <c r="P391" s="597">
        <f ca="1">_xll.qlOptionletVTSVolatility($D$384,C391,L391,TRUE)*10000</f>
        <v>37.916310252196276</v>
      </c>
      <c r="Q391" s="634">
        <f ca="1">_xll.qlOptionletVTSVolatility($D$385,C391,M391,TRUE)*10000</f>
        <v>38.990935935612129</v>
      </c>
      <c r="R391" s="596">
        <f ca="1">_xll.qlOptionletVTSVolatility($D$157,B391,K391,TRUE)*10000</f>
        <v>37.624157269907457</v>
      </c>
      <c r="S391" s="597">
        <f ca="1">_xll.qlOptionletVTSVolatility($D$87,C391,L391,TRUE)*10000</f>
        <v>37.87158319382084</v>
      </c>
      <c r="T391" s="597">
        <f ca="1">_xll.qlSwaptionVTSVolatility($Y$37,C391,"1Y",M391)*10000</f>
        <v>38.546457011859005</v>
      </c>
      <c r="U391" s="584">
        <f ca="1">(O391-R391)</f>
        <v>-7.1054273576010019E-15</v>
      </c>
      <c r="V391" s="584">
        <f ca="1">(P391-S391)</f>
        <v>4.4727058375436002E-2</v>
      </c>
      <c r="W391" s="639">
        <f ca="1">(Q391-T391)</f>
        <v>0.44447892375312392</v>
      </c>
      <c r="X391" s="686">
        <f t="shared" ref="X391:X397" ca="1" si="86">$H391+(1-$H391)*EXP(-$I391*1/12)</f>
        <v>0.9075373582445625</v>
      </c>
      <c r="Y391" s="687">
        <f t="shared" ref="Y391:Y397" ca="1" si="87">$H391+(1-$H391)*EXP(-$I391*2/12)</f>
        <v>0.82728805951825968</v>
      </c>
      <c r="Z391" s="687">
        <f t="shared" ref="Z391:Z397" ca="1" si="88">$H391+(1-$H391)*EXP(-$I391*0.5)</f>
        <v>0.59919045236410873</v>
      </c>
      <c r="AA391" s="688">
        <f t="shared" ref="AA391:AA397" ca="1" si="89">$H391+(1-$H391)*EXP(-$I391*1)</f>
        <v>0.42787846683691422</v>
      </c>
    </row>
    <row r="392" spans="2:27">
      <c r="B392" s="277" t="s">
        <v>43</v>
      </c>
      <c r="C392" s="620">
        <f ca="1">_xll.qlCalendarAdvance("Target",_xll.qlCalendarAdvance("Target",RefDate,B392,"Modified Following"),"-2D")</f>
        <v>43369</v>
      </c>
      <c r="D392" s="580">
        <f t="shared" ca="1" si="83"/>
        <v>2.9945205479452053</v>
      </c>
      <c r="E392" s="626">
        <v>5.4351779152050613E-3</v>
      </c>
      <c r="F392" s="627">
        <f t="shared" ca="1" si="84"/>
        <v>5.4351779152050613E-3</v>
      </c>
      <c r="G392" s="628">
        <f t="shared" ca="1" si="85"/>
        <v>5.4351779152050613E-3</v>
      </c>
      <c r="H392" s="615">
        <v>0.3</v>
      </c>
      <c r="I392" s="616">
        <v>1.7</v>
      </c>
      <c r="J392" s="327">
        <f ca="1">_xll.qlIndexFixing("EUR-EURIBOR1M",C392)</f>
        <v>1.7348418359014967E-3</v>
      </c>
      <c r="K392" s="328">
        <f ca="1">_xll.qlIndexFixing("EUR-EURIBOR3M",C392)</f>
        <v>3.198857521257455E-3</v>
      </c>
      <c r="L392" s="328">
        <f ca="1">_xll.qlIndexFixing("EUR-EURIBOR6M",C392)</f>
        <v>4.7203878117558088E-3</v>
      </c>
      <c r="M392" s="632">
        <f ca="1">_xll.qlIndexFixing("EUR-EURIBOR12M",C392)</f>
        <v>7.0028301031657796E-3</v>
      </c>
      <c r="N392" s="596">
        <f ca="1">_xll.qlOptionletVTSVolatility($D$381,C392,J392,TRUE)*10000</f>
        <v>54.351779152050611</v>
      </c>
      <c r="O392" s="597">
        <f ca="1">_xll.qlOptionletVTSVolatility($D$383,C392,K392,TRUE)*10000</f>
        <v>52.997329519100994</v>
      </c>
      <c r="P392" s="597">
        <f ca="1">_xll.qlOptionletVTSVolatility($D$384,C392,L392,TRUE)*10000</f>
        <v>51.989276221708764</v>
      </c>
      <c r="Q392" s="634">
        <f ca="1">_xll.qlOptionletVTSVolatility($D$385,C392,M392,TRUE)*10000</f>
        <v>50.914672616694567</v>
      </c>
      <c r="R392" s="596">
        <f ca="1">_xll.qlOptionletVTSVolatility($D$157,B392,K392,TRUE)*10000</f>
        <v>52.997329519100994</v>
      </c>
      <c r="S392" s="597">
        <f ca="1">_xll.qlOptionletVTSVolatility($D$87,C392,L392,TRUE)*10000</f>
        <v>51.990223038238888</v>
      </c>
      <c r="T392" s="597">
        <f ca="1">_xll.qlSwaptionVTSVolatility($Y$37,C392,"1Y",M392)*10000</f>
        <v>52.788148886077011</v>
      </c>
      <c r="U392" s="584">
        <f ca="1">(O392-R392)</f>
        <v>0</v>
      </c>
      <c r="V392" s="584">
        <f ca="1">(P392-S392)</f>
        <v>-9.4681653012429479E-4</v>
      </c>
      <c r="W392" s="639">
        <f ca="1">(Q392-T392)</f>
        <v>-1.8734762693824436</v>
      </c>
      <c r="X392" s="686">
        <f t="shared" ca="1" si="86"/>
        <v>0.9075373582445625</v>
      </c>
      <c r="Y392" s="687">
        <f t="shared" ca="1" si="87"/>
        <v>0.82728805951825968</v>
      </c>
      <c r="Z392" s="687">
        <f t="shared" ca="1" si="88"/>
        <v>0.59919045236410873</v>
      </c>
      <c r="AA392" s="688">
        <f t="shared" ca="1" si="89"/>
        <v>0.42787846683691422</v>
      </c>
    </row>
    <row r="393" spans="2:27">
      <c r="B393" s="277" t="s">
        <v>44</v>
      </c>
      <c r="C393" s="620">
        <f ca="1">_xll.qlCalendarAdvance("Target",_xll.qlCalendarAdvance("Target",RefDate,B393,"Modified Following"),"-2D")</f>
        <v>44099</v>
      </c>
      <c r="D393" s="580">
        <f t="shared" ca="1" si="83"/>
        <v>4.9945205479452053</v>
      </c>
      <c r="E393" s="626">
        <v>7.5570739201852952E-3</v>
      </c>
      <c r="F393" s="627">
        <f t="shared" ca="1" si="84"/>
        <v>7.5570739201852952E-3</v>
      </c>
      <c r="G393" s="628">
        <f t="shared" ca="1" si="85"/>
        <v>7.5570739201852952E-3</v>
      </c>
      <c r="H393" s="615">
        <v>0.3</v>
      </c>
      <c r="I393" s="616">
        <v>1.7</v>
      </c>
      <c r="J393" s="327">
        <f ca="1">_xll.qlIndexFixing("EUR-EURIBOR1M",C393)</f>
        <v>7.6078246132658123E-3</v>
      </c>
      <c r="K393" s="328">
        <f ca="1">_xll.qlIndexFixing("EUR-EURIBOR3M",C393)</f>
        <v>8.9583642413940037E-3</v>
      </c>
      <c r="L393" s="328">
        <f ca="1">_xll.qlIndexFixing("EUR-EURIBOR6M",C393)</f>
        <v>1.0455448108675698E-2</v>
      </c>
      <c r="M393" s="632">
        <f ca="1">_xll.qlIndexFixing("EUR-EURIBOR12M",C393)</f>
        <v>1.2595001648997847E-2</v>
      </c>
      <c r="N393" s="596">
        <f ca="1">_xll.qlOptionletVTSVolatility($D$381,C393,J393,TRUE)*10000</f>
        <v>75.570739201852945</v>
      </c>
      <c r="O393" s="597">
        <f ca="1">_xll.qlOptionletVTSVolatility($D$383,C393,K393,TRUE)*10000</f>
        <v>72.905511092044463</v>
      </c>
      <c r="P393" s="597">
        <f ca="1">_xll.qlOptionletVTSVolatility($D$384,C393,L393,TRUE)*10000</f>
        <v>70.385036667884251</v>
      </c>
      <c r="Q393" s="634">
        <f ca="1">_xll.qlOptionletVTSVolatility($D$385,C393,M393,TRUE)*10000</f>
        <v>66.700389865669578</v>
      </c>
      <c r="R393" s="596">
        <f ca="1">_xll.qlOptionletVTSVolatility($D$157,B393,K393,TRUE)*10000</f>
        <v>72.905511092044478</v>
      </c>
      <c r="S393" s="597">
        <f ca="1">_xll.qlOptionletVTSVolatility($D$87,C393,L393,TRUE)*10000</f>
        <v>70.482853757245095</v>
      </c>
      <c r="T393" s="597">
        <f ca="1">_xll.qlSwaptionVTSVolatility($Y$37,C393,"1Y",M393)*10000</f>
        <v>67.686584139081219</v>
      </c>
      <c r="U393" s="584">
        <f ca="1">(O393-R393)</f>
        <v>-1.4210854715202004E-14</v>
      </c>
      <c r="V393" s="584">
        <f ca="1">(P393-S393)</f>
        <v>-9.7817089360844989E-2</v>
      </c>
      <c r="W393" s="639">
        <f ca="1">(Q393-T393)</f>
        <v>-0.98619427341164112</v>
      </c>
      <c r="X393" s="686">
        <f t="shared" ca="1" si="86"/>
        <v>0.9075373582445625</v>
      </c>
      <c r="Y393" s="687">
        <f t="shared" ca="1" si="87"/>
        <v>0.82728805951825968</v>
      </c>
      <c r="Z393" s="687">
        <f t="shared" ca="1" si="88"/>
        <v>0.59919045236410873</v>
      </c>
      <c r="AA393" s="688">
        <f t="shared" ca="1" si="89"/>
        <v>0.42787846683691422</v>
      </c>
    </row>
    <row r="394" spans="2:27">
      <c r="B394" s="277" t="s">
        <v>45</v>
      </c>
      <c r="C394" s="620">
        <f ca="1">_xll.qlCalendarAdvance("Target",_xll.qlCalendarAdvance("Target",RefDate,B394,"Modified Following"),"-2D")</f>
        <v>44831</v>
      </c>
      <c r="D394" s="580">
        <f t="shared" ca="1" si="83"/>
        <v>7</v>
      </c>
      <c r="E394" s="626">
        <v>8.2937657043952121E-3</v>
      </c>
      <c r="F394" s="627">
        <f t="shared" ca="1" si="84"/>
        <v>8.2937657043952121E-3</v>
      </c>
      <c r="G394" s="628">
        <f t="shared" ca="1" si="85"/>
        <v>8.2937657043952121E-3</v>
      </c>
      <c r="H394" s="615">
        <v>0.3</v>
      </c>
      <c r="I394" s="616">
        <v>1.85</v>
      </c>
      <c r="J394" s="327">
        <f ca="1">_xll.qlIndexFixing("EUR-EURIBOR1M",C394)</f>
        <v>1.3326677592317426E-2</v>
      </c>
      <c r="K394" s="328">
        <f ca="1">_xll.qlIndexFixing("EUR-EURIBOR3M",C394)</f>
        <v>1.4664301433155539E-2</v>
      </c>
      <c r="L394" s="328">
        <f ca="1">_xll.qlIndexFixing("EUR-EURIBOR6M",C394)</f>
        <v>1.5831166583017975E-2</v>
      </c>
      <c r="M394" s="632">
        <f ca="1">_xll.qlIndexFixing("EUR-EURIBOR12M",C394)</f>
        <v>1.7656259542855057E-2</v>
      </c>
      <c r="N394" s="596">
        <f ca="1">_xll.qlOptionletVTSVolatility($D$381,C394,J394,TRUE)*10000</f>
        <v>82.937657043952115</v>
      </c>
      <c r="O394" s="597">
        <f ca="1">_xll.qlOptionletVTSVolatility($D$383,C394,K394,TRUE)*10000</f>
        <v>79.499720419161022</v>
      </c>
      <c r="P394" s="597">
        <f ca="1">_xll.qlOptionletVTSVolatility($D$384,C394,L394,TRUE)*10000</f>
        <v>76.228545632509949</v>
      </c>
      <c r="Q394" s="634">
        <f ca="1">_xll.qlOptionletVTSVolatility($D$385,C394,M394,TRUE)*10000</f>
        <v>71.458264752915071</v>
      </c>
      <c r="R394" s="596">
        <f ca="1">_xll.qlOptionletVTSVolatility($D$157,B394,K394,TRUE)*10000</f>
        <v>79.499720419161022</v>
      </c>
      <c r="S394" s="597">
        <f ca="1">_xll.qlOptionletVTSVolatility($D$87,C394,L394,TRUE)*10000</f>
        <v>76.194460642259315</v>
      </c>
      <c r="T394" s="597">
        <f ca="1">_xll.qlSwaptionVTSVolatility($Y$37,C394,"1Y",M394)*10000</f>
        <v>71.340679447640554</v>
      </c>
      <c r="U394" s="584">
        <f ca="1">(O394-R394)</f>
        <v>0</v>
      </c>
      <c r="V394" s="584">
        <f ca="1">(P394-S394)</f>
        <v>3.4084990250633496E-2</v>
      </c>
      <c r="W394" s="639">
        <f ca="1">(Q394-T394)</f>
        <v>0.11758530527451683</v>
      </c>
      <c r="X394" s="686">
        <f t="shared" ca="1" si="86"/>
        <v>0.89999040797302832</v>
      </c>
      <c r="Y394" s="687">
        <f t="shared" ca="1" si="87"/>
        <v>0.81426927094234425</v>
      </c>
      <c r="Z394" s="687">
        <f t="shared" ca="1" si="88"/>
        <v>0.57757199335249498</v>
      </c>
      <c r="AA394" s="688">
        <f t="shared" ca="1" si="89"/>
        <v>0.41006601641953933</v>
      </c>
    </row>
    <row r="395" spans="2:27">
      <c r="B395" s="277" t="s">
        <v>46</v>
      </c>
      <c r="C395" s="620">
        <f ca="1">_xll.qlCalendarAdvance("Target",_xll.qlCalendarAdvance("Target",RefDate,B395,"Modified Following"),"-2D")</f>
        <v>45925</v>
      </c>
      <c r="D395" s="580">
        <f t="shared" ca="1" si="83"/>
        <v>9.9972602739726035</v>
      </c>
      <c r="E395" s="626">
        <v>8.4450577137311373E-3</v>
      </c>
      <c r="F395" s="627">
        <f t="shared" ca="1" si="84"/>
        <v>8.4450577137311373E-3</v>
      </c>
      <c r="G395" s="628">
        <f t="shared" ca="1" si="85"/>
        <v>8.4450577137311373E-3</v>
      </c>
      <c r="H395" s="615">
        <v>0.3</v>
      </c>
      <c r="I395" s="616">
        <v>1.85</v>
      </c>
      <c r="J395" s="327">
        <f ca="1">_xll.qlIndexFixing("EUR-EURIBOR1M",C395)</f>
        <v>1.8214245312939248E-2</v>
      </c>
      <c r="K395" s="328">
        <f ca="1">_xll.qlIndexFixing("EUR-EURIBOR3M",C395)</f>
        <v>1.9339154799939851E-2</v>
      </c>
      <c r="L395" s="328">
        <f ca="1">_xll.qlIndexFixing("EUR-EURIBOR6M",C395)</f>
        <v>1.9974032420762476E-2</v>
      </c>
      <c r="M395" s="632">
        <f ca="1">_xll.qlIndexFixing("EUR-EURIBOR12M",C395)</f>
        <v>2.1094451426265544E-2</v>
      </c>
      <c r="N395" s="596">
        <f ca="1">_xll.qlOptionletVTSVolatility($D$381,C395,J395,TRUE)*10000</f>
        <v>84.45057713731137</v>
      </c>
      <c r="O395" s="597">
        <f ca="1">_xll.qlOptionletVTSVolatility($D$383,C395,K395,TRUE)*10000</f>
        <v>80.981155389698287</v>
      </c>
      <c r="P395" s="597">
        <f ca="1">_xll.qlOptionletVTSVolatility($D$384,C395,L395,TRUE)*10000</f>
        <v>77.51849590401558</v>
      </c>
      <c r="Q395" s="634">
        <f ca="1">_xll.qlOptionletVTSVolatility($D$385,C395,M395,TRUE)*10000</f>
        <v>72.478523866574562</v>
      </c>
      <c r="R395" s="596">
        <f ca="1">_xll.qlOptionletVTSVolatility($D$157,B395,K395,TRUE)*10000</f>
        <v>80.981155389698287</v>
      </c>
      <c r="S395" s="597">
        <f ca="1">_xll.qlOptionletVTSVolatility($D$87,C395,L395,TRUE)*10000</f>
        <v>77.542954583946781</v>
      </c>
      <c r="T395" s="597">
        <f ca="1">_xll.qlSwaptionVTSVolatility($Y$37,C395,"1Y",M395)*10000</f>
        <v>72.671036715167261</v>
      </c>
      <c r="U395" s="584">
        <f ca="1">(O395-R395)</f>
        <v>0</v>
      </c>
      <c r="V395" s="584">
        <f ca="1">(P395-S395)</f>
        <v>-2.4458679931200322E-2</v>
      </c>
      <c r="W395" s="639">
        <f ca="1">(Q395-T395)</f>
        <v>-0.19251284859269902</v>
      </c>
      <c r="X395" s="686">
        <f t="shared" ca="1" si="86"/>
        <v>0.89999040797302832</v>
      </c>
      <c r="Y395" s="687">
        <f t="shared" ca="1" si="87"/>
        <v>0.81426927094234425</v>
      </c>
      <c r="Z395" s="687">
        <f t="shared" ca="1" si="88"/>
        <v>0.57757199335249498</v>
      </c>
      <c r="AA395" s="688">
        <f t="shared" ca="1" si="89"/>
        <v>0.41006601641953933</v>
      </c>
    </row>
    <row r="396" spans="2:27">
      <c r="B396" s="277" t="s">
        <v>47</v>
      </c>
      <c r="C396" s="620">
        <f ca="1">_xll.qlCalendarAdvance("Target",_xll.qlCalendarAdvance("Target",RefDate,B396,"Modified Following"),"-2D")</f>
        <v>47752</v>
      </c>
      <c r="D396" s="580">
        <f t="shared" ca="1" si="83"/>
        <v>15.002739726027396</v>
      </c>
      <c r="E396" s="626">
        <v>7.9745501275388948E-3</v>
      </c>
      <c r="F396" s="627">
        <f t="shared" ca="1" si="84"/>
        <v>7.9745501275388948E-3</v>
      </c>
      <c r="G396" s="628">
        <f t="shared" ca="1" si="85"/>
        <v>7.9745501275388948E-3</v>
      </c>
      <c r="H396" s="615">
        <v>0.3</v>
      </c>
      <c r="I396" s="616">
        <v>1.6</v>
      </c>
      <c r="J396" s="327">
        <f ca="1">_xll.qlIndexFixing("EUR-EURIBOR1M",C396)</f>
        <v>2.0079232714373521E-2</v>
      </c>
      <c r="K396" s="328">
        <f ca="1">_xll.qlIndexFixing("EUR-EURIBOR3M",C396)</f>
        <v>2.0698877786941065E-2</v>
      </c>
      <c r="L396" s="328">
        <f ca="1">_xll.qlIndexFixing("EUR-EURIBOR6M",C396)</f>
        <v>2.0751729638491777E-2</v>
      </c>
      <c r="M396" s="632">
        <f ca="1">_xll.qlIndexFixing("EUR-EURIBOR12M",C396)</f>
        <v>2.1320546054343827E-2</v>
      </c>
      <c r="N396" s="596">
        <f ca="1">_xll.qlOptionletVTSVolatility($D$381,C396,J396,TRUE)*10000</f>
        <v>79.745501275388946</v>
      </c>
      <c r="O396" s="597">
        <f ca="1">_xll.qlOptionletVTSVolatility($D$383,C396,K396,TRUE)*10000</f>
        <v>76.922899126204427</v>
      </c>
      <c r="P396" s="597">
        <f ca="1">_xll.qlOptionletVTSVolatility($D$384,C396,L396,TRUE)*10000</f>
        <v>74.037892877287831</v>
      </c>
      <c r="Q396" s="634">
        <f ca="1">_xll.qlOptionletVTSVolatility($D$385,C396,M396,TRUE)*10000</f>
        <v>69.675258779466333</v>
      </c>
      <c r="R396" s="596">
        <f ca="1">_xll.qlOptionletVTSVolatility($D$157,B396,K396,TRUE)*10000</f>
        <v>76.922899126204413</v>
      </c>
      <c r="S396" s="597">
        <f ca="1">_xll.qlOptionletVTSVolatility($D$87,C396,L396,TRUE)*10000</f>
        <v>74.078674034563392</v>
      </c>
      <c r="T396" s="597">
        <f ca="1">_xll.qlSwaptionVTSVolatility($Y$37,C396,"1Y",M396)*10000</f>
        <v>70.097638076936335</v>
      </c>
      <c r="U396" s="584">
        <f ca="1">(O396-R396)</f>
        <v>1.4210854715202004E-14</v>
      </c>
      <c r="V396" s="584">
        <f ca="1">(P396-S396)</f>
        <v>-4.0781157275560531E-2</v>
      </c>
      <c r="W396" s="639">
        <f ca="1">(Q396-T396)</f>
        <v>-0.4223792974700018</v>
      </c>
      <c r="X396" s="686">
        <f t="shared" ca="1" si="86"/>
        <v>0.91262132333006329</v>
      </c>
      <c r="Y396" s="687">
        <f t="shared" ca="1" si="87"/>
        <v>0.83614983685525401</v>
      </c>
      <c r="Z396" s="687">
        <f t="shared" ca="1" si="88"/>
        <v>0.61453027488205514</v>
      </c>
      <c r="AA396" s="688">
        <f t="shared" ca="1" si="89"/>
        <v>0.44132756259625872</v>
      </c>
    </row>
    <row r="397" spans="2:27">
      <c r="B397" s="273" t="s">
        <v>48</v>
      </c>
      <c r="C397" s="621">
        <f ca="1">_xll.qlCalendarAdvance("Target",_xll.qlCalendarAdvance("Target",RefDate,B397,"Modified Following"),"-2D")</f>
        <v>49578</v>
      </c>
      <c r="D397" s="622">
        <f t="shared" ca="1" si="83"/>
        <v>20.005479452054793</v>
      </c>
      <c r="E397" s="629">
        <v>7.5782227248597832E-3</v>
      </c>
      <c r="F397" s="630">
        <f t="shared" ca="1" si="84"/>
        <v>7.5782227248597832E-3</v>
      </c>
      <c r="G397" s="631">
        <f t="shared" ca="1" si="85"/>
        <v>7.5782227248597832E-3</v>
      </c>
      <c r="H397" s="617">
        <v>0.3</v>
      </c>
      <c r="I397" s="618">
        <v>1.6</v>
      </c>
      <c r="J397" s="331">
        <f ca="1">_xll.qlIndexFixing("EUR-EURIBOR1M",C397)</f>
        <v>1.7544112536805979E-2</v>
      </c>
      <c r="K397" s="332">
        <f ca="1">_xll.qlIndexFixing("EUR-EURIBOR3M",C397)</f>
        <v>1.7842814539740022E-2</v>
      </c>
      <c r="L397" s="332">
        <f ca="1">_xll.qlIndexFixing("EUR-EURIBOR6M",C397)</f>
        <v>1.8004268032460174E-2</v>
      </c>
      <c r="M397" s="337">
        <f ca="1">_xll.qlIndexFixing("EUR-EURIBOR12M",C397)</f>
        <v>1.8210607252788492E-2</v>
      </c>
      <c r="N397" s="635">
        <f ca="1">_xll.qlOptionletVTSVolatility($D$381,C397,J397,TRUE)*10000</f>
        <v>75.782227248597835</v>
      </c>
      <c r="O397" s="636">
        <f ca="1">_xll.qlOptionletVTSVolatility($D$383,C397,K397,TRUE)*10000</f>
        <v>73.019542586063238</v>
      </c>
      <c r="P397" s="636">
        <f ca="1">_xll.qlOptionletVTSVolatility($D$384,C397,L397,TRUE)*10000</f>
        <v>70.241080327735972</v>
      </c>
      <c r="Q397" s="637">
        <f ca="1">_xll.qlOptionletVTSVolatility($D$385,C397,M397,TRUE)*10000</f>
        <v>65.986965006836087</v>
      </c>
      <c r="R397" s="635">
        <f ca="1">_xll.qlOptionletVTSVolatility($D$157,B397,K397,TRUE)*10000</f>
        <v>73.019542586063238</v>
      </c>
      <c r="S397" s="636">
        <f ca="1">_xll.qlOptionletVTSVolatility($D$87,C397,L397,TRUE)*10000</f>
        <v>70.271544444489322</v>
      </c>
      <c r="T397" s="636">
        <f ca="1">_xll.qlSwaptionVTSVolatility($Y$37,C397,"1Y",M397)*10000</f>
        <v>66.539002745360591</v>
      </c>
      <c r="U397" s="640" t="e">
        <f ca="1">(O397-R397)</f>
        <v>#NUM!</v>
      </c>
      <c r="V397" s="640" t="e">
        <f ca="1">(P397-S397)</f>
        <v>#NUM!</v>
      </c>
      <c r="W397" s="641" t="e">
        <f ca="1">(Q397-T397)</f>
        <v>#NUM!</v>
      </c>
      <c r="X397" s="689">
        <f t="shared" ca="1" si="86"/>
        <v>0.91262132333006329</v>
      </c>
      <c r="Y397" s="690">
        <f t="shared" ca="1" si="87"/>
        <v>0.83614983685525401</v>
      </c>
      <c r="Z397" s="690">
        <f t="shared" ca="1" si="88"/>
        <v>0.61453027488205514</v>
      </c>
      <c r="AA397" s="691">
        <f t="shared" ca="1" si="89"/>
        <v>0.44132756259625872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"/>
  <sheetViews>
    <sheetView workbookViewId="0">
      <selection activeCell="N6" sqref="N6"/>
    </sheetView>
  </sheetViews>
  <sheetFormatPr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Y614"/>
  <sheetViews>
    <sheetView topLeftCell="R1" workbookViewId="0">
      <selection activeCell="W22" sqref="W22"/>
    </sheetView>
  </sheetViews>
  <sheetFormatPr defaultColWidth="9.140625" defaultRowHeight="15"/>
  <cols>
    <col min="2" max="2" width="6.85546875" bestFit="1" customWidth="1"/>
    <col min="4" max="4" width="12.85546875" bestFit="1" customWidth="1"/>
    <col min="5" max="5" width="24.42578125" bestFit="1" customWidth="1"/>
    <col min="6" max="6" width="14.140625" bestFit="1" customWidth="1"/>
    <col min="7" max="7" width="9.5703125" bestFit="1" customWidth="1"/>
    <col min="8" max="8" width="16.28515625" bestFit="1" customWidth="1"/>
    <col min="9" max="9" width="16.7109375" customWidth="1"/>
    <col min="10" max="10" width="16.28515625" bestFit="1" customWidth="1"/>
    <col min="13" max="13" width="26.28515625" bestFit="1" customWidth="1"/>
    <col min="14" max="14" width="24.7109375" bestFit="1" customWidth="1"/>
    <col min="15" max="15" width="26.28515625" bestFit="1" customWidth="1"/>
    <col min="16" max="16" width="23.42578125" bestFit="1" customWidth="1"/>
    <col min="17" max="17" width="26.28515625" bestFit="1" customWidth="1"/>
    <col min="18" max="19" width="25" bestFit="1" customWidth="1"/>
    <col min="20" max="20" width="23.42578125" bestFit="1" customWidth="1"/>
    <col min="21" max="21" width="25" bestFit="1" customWidth="1"/>
    <col min="22" max="22" width="23.42578125" bestFit="1" customWidth="1"/>
    <col min="23" max="23" width="24.42578125" bestFit="1" customWidth="1"/>
    <col min="25" max="25" width="24.42578125" bestFit="1" customWidth="1"/>
  </cols>
  <sheetData>
    <row r="2" spans="2:25">
      <c r="B2" s="1" t="s">
        <v>5231</v>
      </c>
      <c r="C2" s="1" t="s">
        <v>33</v>
      </c>
      <c r="D2" s="1" t="s">
        <v>277</v>
      </c>
      <c r="E2" s="1"/>
      <c r="F2" s="1" t="s">
        <v>1</v>
      </c>
      <c r="G2" s="1" t="s">
        <v>7715</v>
      </c>
      <c r="H2" s="1" t="s">
        <v>36</v>
      </c>
      <c r="I2" s="1" t="s">
        <v>74</v>
      </c>
      <c r="J2" s="1" t="s">
        <v>72</v>
      </c>
      <c r="M2" t="s">
        <v>11318</v>
      </c>
      <c r="N2" t="s">
        <v>11354</v>
      </c>
      <c r="O2" t="s">
        <v>11386</v>
      </c>
      <c r="P2" t="s">
        <v>11420</v>
      </c>
      <c r="Q2" t="s">
        <v>11453</v>
      </c>
      <c r="R2" t="s">
        <v>11485</v>
      </c>
      <c r="S2" t="s">
        <v>11517</v>
      </c>
      <c r="T2" t="s">
        <v>11554</v>
      </c>
      <c r="U2" t="s">
        <v>11588</v>
      </c>
      <c r="V2" t="s">
        <v>11621</v>
      </c>
      <c r="W2" t="s">
        <v>11653</v>
      </c>
      <c r="X2" t="s">
        <v>11685</v>
      </c>
      <c r="Y2" t="s">
        <v>11718</v>
      </c>
    </row>
    <row r="3" spans="2:25">
      <c r="M3" t="s">
        <v>11321</v>
      </c>
      <c r="N3" t="s">
        <v>11356</v>
      </c>
      <c r="O3" t="s">
        <v>11389</v>
      </c>
      <c r="P3" t="s">
        <v>11422</v>
      </c>
      <c r="Q3" t="s">
        <v>11455</v>
      </c>
      <c r="R3" t="s">
        <v>11487</v>
      </c>
      <c r="S3" t="s">
        <v>11519</v>
      </c>
      <c r="T3" t="s">
        <v>11557</v>
      </c>
      <c r="U3" t="s">
        <v>11591</v>
      </c>
      <c r="V3" t="s">
        <v>11623</v>
      </c>
      <c r="W3" t="s">
        <v>11655</v>
      </c>
      <c r="X3" t="s">
        <v>11687</v>
      </c>
      <c r="Y3" t="s">
        <v>11720</v>
      </c>
    </row>
    <row r="4" spans="2:25">
      <c r="B4" s="351" t="s">
        <v>34</v>
      </c>
      <c r="C4" s="351" t="s">
        <v>33</v>
      </c>
      <c r="D4" s="351" t="s">
        <v>277</v>
      </c>
      <c r="E4" s="351"/>
      <c r="F4" s="351" t="s">
        <v>1</v>
      </c>
      <c r="G4" s="351" t="s">
        <v>7716</v>
      </c>
      <c r="H4" s="351" t="s">
        <v>36</v>
      </c>
      <c r="I4" s="351" t="s">
        <v>74</v>
      </c>
      <c r="J4" s="351" t="s">
        <v>72</v>
      </c>
      <c r="M4" t="s">
        <v>11324</v>
      </c>
      <c r="N4" t="s">
        <v>11358</v>
      </c>
      <c r="O4" t="s">
        <v>11391</v>
      </c>
      <c r="P4" t="s">
        <v>11424</v>
      </c>
      <c r="Q4" t="s">
        <v>11457</v>
      </c>
      <c r="R4" t="s">
        <v>11489</v>
      </c>
      <c r="S4" t="s">
        <v>11522</v>
      </c>
      <c r="T4" t="s">
        <v>11559</v>
      </c>
      <c r="U4" t="s">
        <v>11593</v>
      </c>
      <c r="V4" t="s">
        <v>11625</v>
      </c>
      <c r="W4" t="s">
        <v>11657</v>
      </c>
      <c r="X4" t="s">
        <v>11690</v>
      </c>
      <c r="Y4" t="s">
        <v>11722</v>
      </c>
    </row>
    <row r="5" spans="2:25">
      <c r="B5" s="351"/>
      <c r="C5" s="352"/>
      <c r="D5" s="353"/>
      <c r="E5" s="353"/>
      <c r="F5" s="353"/>
      <c r="G5" s="353"/>
      <c r="H5" s="353"/>
      <c r="I5" s="353"/>
      <c r="J5" s="353"/>
      <c r="M5" t="s">
        <v>11326</v>
      </c>
      <c r="N5" t="s">
        <v>11360</v>
      </c>
      <c r="O5" t="s">
        <v>11393</v>
      </c>
      <c r="P5" t="s">
        <v>11426</v>
      </c>
      <c r="Q5" t="s">
        <v>11459</v>
      </c>
      <c r="R5" t="s">
        <v>11491</v>
      </c>
      <c r="S5" t="s">
        <v>11524</v>
      </c>
      <c r="T5" t="s">
        <v>11561</v>
      </c>
      <c r="U5" t="s">
        <v>11595</v>
      </c>
      <c r="V5" t="s">
        <v>11627</v>
      </c>
      <c r="W5" t="s">
        <v>11659</v>
      </c>
      <c r="X5" t="s">
        <v>11692</v>
      </c>
      <c r="Y5" t="s">
        <v>11724</v>
      </c>
    </row>
    <row r="6" spans="2:25">
      <c r="C6" t="s">
        <v>0</v>
      </c>
      <c r="M6" t="s">
        <v>11329</v>
      </c>
      <c r="N6" t="s">
        <v>11362</v>
      </c>
      <c r="O6" t="s">
        <v>11395</v>
      </c>
      <c r="P6" t="s">
        <v>11428</v>
      </c>
      <c r="Q6" t="s">
        <v>11461</v>
      </c>
      <c r="R6" t="s">
        <v>11493</v>
      </c>
      <c r="S6" t="s">
        <v>11526</v>
      </c>
      <c r="T6" t="s">
        <v>11563</v>
      </c>
      <c r="U6" t="s">
        <v>11597</v>
      </c>
      <c r="V6" t="s">
        <v>11629</v>
      </c>
      <c r="W6" t="s">
        <v>11661</v>
      </c>
      <c r="X6" t="s">
        <v>11694</v>
      </c>
      <c r="Y6" t="s">
        <v>11726</v>
      </c>
    </row>
    <row r="7" spans="2:25">
      <c r="C7" t="s">
        <v>0</v>
      </c>
      <c r="D7" t="s">
        <v>7717</v>
      </c>
      <c r="F7" t="s">
        <v>41</v>
      </c>
      <c r="H7" t="s">
        <v>7716</v>
      </c>
      <c r="I7" t="s">
        <v>7718</v>
      </c>
      <c r="J7" t="s">
        <v>73</v>
      </c>
      <c r="M7" t="s">
        <v>11331</v>
      </c>
      <c r="N7" t="s">
        <v>11364</v>
      </c>
      <c r="O7" t="s">
        <v>11397</v>
      </c>
      <c r="P7" t="s">
        <v>11430</v>
      </c>
      <c r="Q7" t="s">
        <v>11463</v>
      </c>
      <c r="R7" t="s">
        <v>11495</v>
      </c>
      <c r="S7" t="s">
        <v>11528</v>
      </c>
      <c r="T7" t="s">
        <v>11565</v>
      </c>
      <c r="U7" t="s">
        <v>11599</v>
      </c>
      <c r="V7" t="s">
        <v>11631</v>
      </c>
      <c r="W7" t="s">
        <v>11663</v>
      </c>
      <c r="X7" t="s">
        <v>11696</v>
      </c>
      <c r="Y7" t="s">
        <v>11728</v>
      </c>
    </row>
    <row r="8" spans="2:25">
      <c r="C8" t="s">
        <v>0</v>
      </c>
      <c r="D8" t="s">
        <v>7717</v>
      </c>
      <c r="F8" t="s">
        <v>146</v>
      </c>
      <c r="H8" t="s">
        <v>7716</v>
      </c>
      <c r="I8" t="s">
        <v>7719</v>
      </c>
      <c r="J8" t="s">
        <v>73</v>
      </c>
      <c r="M8" t="s">
        <v>11333</v>
      </c>
      <c r="N8" t="s">
        <v>11366</v>
      </c>
      <c r="O8" t="s">
        <v>11399</v>
      </c>
      <c r="P8" t="s">
        <v>11432</v>
      </c>
      <c r="Q8" t="s">
        <v>11465</v>
      </c>
      <c r="R8" t="s">
        <v>11497</v>
      </c>
      <c r="S8" t="s">
        <v>11530</v>
      </c>
      <c r="T8" t="s">
        <v>11567</v>
      </c>
      <c r="U8" t="s">
        <v>11601</v>
      </c>
      <c r="V8" t="s">
        <v>11633</v>
      </c>
      <c r="W8" t="s">
        <v>11665</v>
      </c>
      <c r="X8" t="s">
        <v>11698</v>
      </c>
      <c r="Y8" t="s">
        <v>11730</v>
      </c>
    </row>
    <row r="9" spans="2:25">
      <c r="C9" t="s">
        <v>0</v>
      </c>
      <c r="D9" t="s">
        <v>7717</v>
      </c>
      <c r="F9" t="s">
        <v>42</v>
      </c>
      <c r="H9" t="s">
        <v>7716</v>
      </c>
      <c r="I9" t="s">
        <v>7720</v>
      </c>
      <c r="J9" t="s">
        <v>73</v>
      </c>
      <c r="M9" t="s">
        <v>11335</v>
      </c>
      <c r="N9" t="s">
        <v>11368</v>
      </c>
      <c r="O9" t="s">
        <v>11401</v>
      </c>
      <c r="P9" t="s">
        <v>11434</v>
      </c>
      <c r="Q9" t="s">
        <v>11467</v>
      </c>
      <c r="R9" t="s">
        <v>11499</v>
      </c>
      <c r="S9" t="s">
        <v>11532</v>
      </c>
      <c r="T9" t="s">
        <v>11569</v>
      </c>
      <c r="U9" t="s">
        <v>11603</v>
      </c>
      <c r="V9" t="s">
        <v>11635</v>
      </c>
      <c r="W9" t="s">
        <v>11667</v>
      </c>
      <c r="X9" t="s">
        <v>11700</v>
      </c>
      <c r="Y9" t="s">
        <v>11732</v>
      </c>
    </row>
    <row r="10" spans="2:25">
      <c r="C10" t="s">
        <v>0</v>
      </c>
      <c r="D10" t="s">
        <v>7721</v>
      </c>
      <c r="F10" t="s">
        <v>43</v>
      </c>
      <c r="H10" t="s">
        <v>7716</v>
      </c>
      <c r="I10" t="s">
        <v>7722</v>
      </c>
      <c r="J10" t="s">
        <v>73</v>
      </c>
      <c r="M10" t="s">
        <v>11337</v>
      </c>
      <c r="N10" t="s">
        <v>11370</v>
      </c>
      <c r="O10" t="s">
        <v>11403</v>
      </c>
      <c r="P10" t="s">
        <v>11436</v>
      </c>
      <c r="Q10" t="s">
        <v>11469</v>
      </c>
      <c r="R10" t="s">
        <v>11501</v>
      </c>
      <c r="S10" t="s">
        <v>11534</v>
      </c>
      <c r="T10" t="s">
        <v>11571</v>
      </c>
      <c r="U10" t="s">
        <v>11605</v>
      </c>
      <c r="V10" t="s">
        <v>11637</v>
      </c>
      <c r="W10" t="s">
        <v>11669</v>
      </c>
      <c r="X10" t="s">
        <v>11702</v>
      </c>
      <c r="Y10" t="s">
        <v>11734</v>
      </c>
    </row>
    <row r="11" spans="2:25">
      <c r="C11" t="s">
        <v>0</v>
      </c>
      <c r="D11" t="s">
        <v>7721</v>
      </c>
      <c r="F11" t="s">
        <v>152</v>
      </c>
      <c r="H11" t="s">
        <v>7716</v>
      </c>
      <c r="I11" t="s">
        <v>7723</v>
      </c>
      <c r="J11" t="s">
        <v>73</v>
      </c>
      <c r="M11" t="s">
        <v>11339</v>
      </c>
      <c r="N11" t="s">
        <v>11372</v>
      </c>
      <c r="O11" t="s">
        <v>11405</v>
      </c>
      <c r="P11" t="s">
        <v>11438</v>
      </c>
      <c r="Q11" t="s">
        <v>11471</v>
      </c>
      <c r="R11" t="s">
        <v>11503</v>
      </c>
      <c r="S11" t="s">
        <v>11536</v>
      </c>
      <c r="T11" t="s">
        <v>11573</v>
      </c>
      <c r="U11" t="s">
        <v>11607</v>
      </c>
      <c r="V11" t="s">
        <v>11639</v>
      </c>
      <c r="W11" t="s">
        <v>11671</v>
      </c>
      <c r="X11" t="s">
        <v>11704</v>
      </c>
      <c r="Y11" t="s">
        <v>11736</v>
      </c>
    </row>
    <row r="12" spans="2:25">
      <c r="C12" t="s">
        <v>0</v>
      </c>
      <c r="D12" t="s">
        <v>7721</v>
      </c>
      <c r="F12" t="s">
        <v>44</v>
      </c>
      <c r="H12" t="s">
        <v>7716</v>
      </c>
      <c r="I12" t="s">
        <v>7724</v>
      </c>
      <c r="J12" t="s">
        <v>73</v>
      </c>
      <c r="M12" t="s">
        <v>11341</v>
      </c>
      <c r="N12" t="s">
        <v>11374</v>
      </c>
      <c r="O12" t="s">
        <v>11407</v>
      </c>
      <c r="P12" t="s">
        <v>11440</v>
      </c>
      <c r="Q12" t="s">
        <v>11473</v>
      </c>
      <c r="R12" t="s">
        <v>11505</v>
      </c>
      <c r="S12" t="s">
        <v>11539</v>
      </c>
      <c r="T12" t="s">
        <v>11575</v>
      </c>
      <c r="U12" t="s">
        <v>11609</v>
      </c>
      <c r="V12" t="s">
        <v>11641</v>
      </c>
      <c r="W12" t="s">
        <v>11673</v>
      </c>
      <c r="X12" t="s">
        <v>11706</v>
      </c>
      <c r="Y12" t="s">
        <v>11738</v>
      </c>
    </row>
    <row r="13" spans="2:25">
      <c r="C13" t="s">
        <v>0</v>
      </c>
      <c r="D13" t="s">
        <v>7721</v>
      </c>
      <c r="F13" t="s">
        <v>155</v>
      </c>
      <c r="H13" t="s">
        <v>7716</v>
      </c>
      <c r="I13" t="s">
        <v>7725</v>
      </c>
      <c r="J13" t="s">
        <v>73</v>
      </c>
      <c r="M13" t="s">
        <v>11343</v>
      </c>
      <c r="N13" t="s">
        <v>11376</v>
      </c>
      <c r="O13" t="s">
        <v>11409</v>
      </c>
      <c r="P13" t="s">
        <v>11442</v>
      </c>
      <c r="Q13" t="s">
        <v>11475</v>
      </c>
      <c r="R13" t="s">
        <v>11507</v>
      </c>
      <c r="S13" t="s">
        <v>11541</v>
      </c>
      <c r="T13" t="s">
        <v>11577</v>
      </c>
      <c r="U13" t="s">
        <v>11611</v>
      </c>
      <c r="V13" t="s">
        <v>11643</v>
      </c>
      <c r="W13" t="s">
        <v>11675</v>
      </c>
      <c r="X13" t="s">
        <v>11708</v>
      </c>
      <c r="Y13" t="s">
        <v>11740</v>
      </c>
    </row>
    <row r="14" spans="2:25">
      <c r="C14" t="s">
        <v>0</v>
      </c>
      <c r="D14" t="s">
        <v>7721</v>
      </c>
      <c r="F14" t="s">
        <v>45</v>
      </c>
      <c r="H14" t="s">
        <v>7716</v>
      </c>
      <c r="I14" t="s">
        <v>7726</v>
      </c>
      <c r="J14" t="s">
        <v>73</v>
      </c>
      <c r="M14" t="s">
        <v>11345</v>
      </c>
      <c r="N14" t="s">
        <v>11378</v>
      </c>
      <c r="O14" t="s">
        <v>11411</v>
      </c>
      <c r="P14" t="s">
        <v>11444</v>
      </c>
      <c r="Q14" t="s">
        <v>11477</v>
      </c>
      <c r="R14" t="s">
        <v>11509</v>
      </c>
      <c r="S14" t="s">
        <v>11543</v>
      </c>
      <c r="T14" t="s">
        <v>11579</v>
      </c>
      <c r="U14" t="s">
        <v>11613</v>
      </c>
      <c r="V14" t="s">
        <v>11645</v>
      </c>
      <c r="W14" t="s">
        <v>11677</v>
      </c>
      <c r="X14" t="s">
        <v>11710</v>
      </c>
      <c r="Y14" t="s">
        <v>11742</v>
      </c>
    </row>
    <row r="15" spans="2:25">
      <c r="C15" t="s">
        <v>0</v>
      </c>
      <c r="D15" t="s">
        <v>7721</v>
      </c>
      <c r="F15" t="s">
        <v>156</v>
      </c>
      <c r="H15" t="s">
        <v>7716</v>
      </c>
      <c r="I15" t="s">
        <v>7727</v>
      </c>
      <c r="J15" t="s">
        <v>73</v>
      </c>
      <c r="M15" t="s">
        <v>11347</v>
      </c>
      <c r="N15" t="s">
        <v>11380</v>
      </c>
      <c r="O15" t="s">
        <v>11414</v>
      </c>
      <c r="P15" t="s">
        <v>11446</v>
      </c>
      <c r="Q15" t="s">
        <v>11479</v>
      </c>
      <c r="R15" t="s">
        <v>11511</v>
      </c>
      <c r="S15" t="s">
        <v>11546</v>
      </c>
      <c r="T15" t="s">
        <v>11582</v>
      </c>
      <c r="U15" t="s">
        <v>11615</v>
      </c>
      <c r="V15" t="s">
        <v>11647</v>
      </c>
      <c r="W15" t="s">
        <v>11679</v>
      </c>
      <c r="X15" t="s">
        <v>11712</v>
      </c>
      <c r="Y15" t="s">
        <v>11744</v>
      </c>
    </row>
    <row r="16" spans="2:25">
      <c r="C16" t="s">
        <v>0</v>
      </c>
      <c r="D16" t="s">
        <v>7721</v>
      </c>
      <c r="F16" t="s">
        <v>157</v>
      </c>
      <c r="H16" t="s">
        <v>7716</v>
      </c>
      <c r="I16" t="s">
        <v>7728</v>
      </c>
      <c r="J16" t="s">
        <v>73</v>
      </c>
      <c r="M16" t="s">
        <v>11349</v>
      </c>
      <c r="N16" t="s">
        <v>11382</v>
      </c>
      <c r="O16" t="s">
        <v>11416</v>
      </c>
      <c r="P16" t="s">
        <v>11448</v>
      </c>
      <c r="Q16" t="s">
        <v>11481</v>
      </c>
      <c r="R16" t="s">
        <v>11513</v>
      </c>
      <c r="S16" t="s">
        <v>11549</v>
      </c>
      <c r="T16" t="s">
        <v>11584</v>
      </c>
      <c r="U16" t="s">
        <v>11617</v>
      </c>
      <c r="V16" t="s">
        <v>11649</v>
      </c>
      <c r="W16" t="s">
        <v>11681</v>
      </c>
      <c r="X16" t="s">
        <v>11714</v>
      </c>
      <c r="Y16" t="s">
        <v>11746</v>
      </c>
    </row>
    <row r="17" spans="3:25">
      <c r="C17" t="s">
        <v>0</v>
      </c>
      <c r="D17" t="s">
        <v>7721</v>
      </c>
      <c r="F17" t="s">
        <v>46</v>
      </c>
      <c r="H17" t="s">
        <v>7716</v>
      </c>
      <c r="I17" t="s">
        <v>7729</v>
      </c>
      <c r="J17" t="s">
        <v>73</v>
      </c>
      <c r="M17" t="s">
        <v>11351</v>
      </c>
      <c r="N17" t="s">
        <v>11384</v>
      </c>
      <c r="O17" t="s">
        <v>11418</v>
      </c>
      <c r="P17" t="s">
        <v>11450</v>
      </c>
      <c r="Q17" t="s">
        <v>11483</v>
      </c>
      <c r="R17" t="s">
        <v>11515</v>
      </c>
      <c r="S17" t="s">
        <v>11552</v>
      </c>
      <c r="T17" t="s">
        <v>11586</v>
      </c>
      <c r="U17" t="s">
        <v>11619</v>
      </c>
      <c r="V17" t="s">
        <v>11651</v>
      </c>
      <c r="W17" t="s">
        <v>11683</v>
      </c>
      <c r="X17" t="s">
        <v>11716</v>
      </c>
      <c r="Y17" t="s">
        <v>11748</v>
      </c>
    </row>
    <row r="18" spans="3:25">
      <c r="C18" t="s">
        <v>0</v>
      </c>
      <c r="D18" t="s">
        <v>7721</v>
      </c>
      <c r="F18" t="s">
        <v>161</v>
      </c>
      <c r="H18" t="s">
        <v>7716</v>
      </c>
      <c r="I18" t="s">
        <v>7730</v>
      </c>
      <c r="J18" t="s">
        <v>73</v>
      </c>
    </row>
    <row r="19" spans="3:25">
      <c r="C19" t="s">
        <v>0</v>
      </c>
      <c r="D19" t="s">
        <v>7721</v>
      </c>
      <c r="F19" t="s">
        <v>47</v>
      </c>
      <c r="H19" t="s">
        <v>7716</v>
      </c>
      <c r="I19" t="s">
        <v>7731</v>
      </c>
      <c r="J19" t="s">
        <v>73</v>
      </c>
    </row>
    <row r="20" spans="3:25">
      <c r="C20" t="s">
        <v>0</v>
      </c>
      <c r="D20" t="s">
        <v>7721</v>
      </c>
      <c r="F20" t="s">
        <v>48</v>
      </c>
      <c r="H20" t="s">
        <v>7716</v>
      </c>
      <c r="I20" t="s">
        <v>7732</v>
      </c>
      <c r="J20" t="s">
        <v>73</v>
      </c>
    </row>
    <row r="21" spans="3:25">
      <c r="C21" t="s">
        <v>0</v>
      </c>
      <c r="D21" t="s">
        <v>7721</v>
      </c>
      <c r="F21" t="s">
        <v>49</v>
      </c>
      <c r="H21" t="s">
        <v>7716</v>
      </c>
      <c r="I21" t="s">
        <v>7733</v>
      </c>
      <c r="J21" t="s">
        <v>73</v>
      </c>
    </row>
    <row r="22" spans="3:25">
      <c r="C22" t="s">
        <v>0</v>
      </c>
      <c r="D22" t="s">
        <v>7721</v>
      </c>
      <c r="F22" t="s">
        <v>50</v>
      </c>
      <c r="H22" t="s">
        <v>7716</v>
      </c>
      <c r="I22" t="s">
        <v>7734</v>
      </c>
      <c r="J22" t="s">
        <v>73</v>
      </c>
    </row>
    <row r="23" spans="3:25">
      <c r="C23" t="s">
        <v>0</v>
      </c>
      <c r="D23" t="s">
        <v>7717</v>
      </c>
      <c r="F23" t="s">
        <v>41</v>
      </c>
      <c r="H23" t="s">
        <v>7735</v>
      </c>
      <c r="I23" t="s">
        <v>7736</v>
      </c>
      <c r="J23" t="s">
        <v>73</v>
      </c>
    </row>
    <row r="24" spans="3:25">
      <c r="C24" t="s">
        <v>0</v>
      </c>
      <c r="D24" t="s">
        <v>7717</v>
      </c>
      <c r="F24" t="s">
        <v>146</v>
      </c>
      <c r="H24" t="s">
        <v>7735</v>
      </c>
      <c r="I24" t="s">
        <v>7737</v>
      </c>
      <c r="J24" t="s">
        <v>73</v>
      </c>
    </row>
    <row r="25" spans="3:25">
      <c r="C25" t="s">
        <v>0</v>
      </c>
      <c r="D25" t="s">
        <v>7717</v>
      </c>
      <c r="F25" t="s">
        <v>42</v>
      </c>
      <c r="H25" t="s">
        <v>7735</v>
      </c>
      <c r="I25" t="s">
        <v>7738</v>
      </c>
      <c r="J25" t="s">
        <v>73</v>
      </c>
    </row>
    <row r="26" spans="3:25">
      <c r="C26" t="s">
        <v>0</v>
      </c>
      <c r="D26" t="s">
        <v>7721</v>
      </c>
      <c r="F26" t="s">
        <v>43</v>
      </c>
      <c r="H26" t="s">
        <v>7735</v>
      </c>
      <c r="I26" t="s">
        <v>7739</v>
      </c>
      <c r="J26" t="s">
        <v>73</v>
      </c>
    </row>
    <row r="27" spans="3:25">
      <c r="C27" t="s">
        <v>0</v>
      </c>
      <c r="D27" t="s">
        <v>7721</v>
      </c>
      <c r="F27" t="s">
        <v>152</v>
      </c>
      <c r="H27" t="s">
        <v>7735</v>
      </c>
      <c r="I27" t="s">
        <v>7740</v>
      </c>
      <c r="J27" t="s">
        <v>73</v>
      </c>
    </row>
    <row r="28" spans="3:25">
      <c r="C28" t="s">
        <v>0</v>
      </c>
      <c r="D28" t="s">
        <v>7721</v>
      </c>
      <c r="F28" t="s">
        <v>44</v>
      </c>
      <c r="H28" t="s">
        <v>7735</v>
      </c>
      <c r="I28" t="s">
        <v>7741</v>
      </c>
      <c r="J28" t="s">
        <v>73</v>
      </c>
    </row>
    <row r="29" spans="3:25">
      <c r="C29" t="s">
        <v>0</v>
      </c>
      <c r="D29" t="s">
        <v>7721</v>
      </c>
      <c r="F29" t="s">
        <v>155</v>
      </c>
      <c r="H29" t="s">
        <v>7735</v>
      </c>
      <c r="I29" t="s">
        <v>7742</v>
      </c>
      <c r="J29" t="s">
        <v>73</v>
      </c>
    </row>
    <row r="30" spans="3:25">
      <c r="C30" t="s">
        <v>0</v>
      </c>
      <c r="D30" t="s">
        <v>7721</v>
      </c>
      <c r="F30" t="s">
        <v>45</v>
      </c>
      <c r="H30" t="s">
        <v>7735</v>
      </c>
      <c r="I30" t="s">
        <v>7743</v>
      </c>
      <c r="J30" t="s">
        <v>73</v>
      </c>
    </row>
    <row r="31" spans="3:25">
      <c r="C31" t="s">
        <v>0</v>
      </c>
      <c r="D31" t="s">
        <v>7721</v>
      </c>
      <c r="F31" t="s">
        <v>156</v>
      </c>
      <c r="H31" t="s">
        <v>7735</v>
      </c>
      <c r="I31" t="s">
        <v>7744</v>
      </c>
      <c r="J31" t="s">
        <v>73</v>
      </c>
    </row>
    <row r="32" spans="3:25">
      <c r="C32" t="s">
        <v>0</v>
      </c>
      <c r="D32" t="s">
        <v>7721</v>
      </c>
      <c r="F32" t="s">
        <v>157</v>
      </c>
      <c r="H32" t="s">
        <v>7735</v>
      </c>
      <c r="I32" t="s">
        <v>7745</v>
      </c>
      <c r="J32" t="s">
        <v>73</v>
      </c>
    </row>
    <row r="33" spans="3:10">
      <c r="C33" t="s">
        <v>0</v>
      </c>
      <c r="D33" t="s">
        <v>7721</v>
      </c>
      <c r="F33" t="s">
        <v>46</v>
      </c>
      <c r="H33" t="s">
        <v>7735</v>
      </c>
      <c r="I33" t="s">
        <v>7746</v>
      </c>
      <c r="J33" t="s">
        <v>73</v>
      </c>
    </row>
    <row r="34" spans="3:10">
      <c r="C34" t="s">
        <v>0</v>
      </c>
      <c r="D34" t="s">
        <v>7721</v>
      </c>
      <c r="F34" t="s">
        <v>161</v>
      </c>
      <c r="H34" t="s">
        <v>7735</v>
      </c>
      <c r="I34" t="s">
        <v>7747</v>
      </c>
      <c r="J34" t="s">
        <v>73</v>
      </c>
    </row>
    <row r="35" spans="3:10">
      <c r="C35" t="s">
        <v>0</v>
      </c>
      <c r="D35" t="s">
        <v>7721</v>
      </c>
      <c r="F35" t="s">
        <v>47</v>
      </c>
      <c r="H35" t="s">
        <v>7735</v>
      </c>
      <c r="I35" t="s">
        <v>7748</v>
      </c>
      <c r="J35" t="s">
        <v>73</v>
      </c>
    </row>
    <row r="36" spans="3:10">
      <c r="C36" t="s">
        <v>0</v>
      </c>
      <c r="D36" t="s">
        <v>7721</v>
      </c>
      <c r="F36" t="s">
        <v>48</v>
      </c>
      <c r="H36" t="s">
        <v>7735</v>
      </c>
      <c r="I36" t="s">
        <v>7749</v>
      </c>
      <c r="J36" t="s">
        <v>73</v>
      </c>
    </row>
    <row r="37" spans="3:10">
      <c r="C37" t="s">
        <v>0</v>
      </c>
      <c r="D37" t="s">
        <v>7721</v>
      </c>
      <c r="F37" t="s">
        <v>49</v>
      </c>
      <c r="H37" t="s">
        <v>7735</v>
      </c>
      <c r="I37" t="s">
        <v>7750</v>
      </c>
      <c r="J37" t="s">
        <v>73</v>
      </c>
    </row>
    <row r="38" spans="3:10">
      <c r="C38" t="s">
        <v>0</v>
      </c>
      <c r="D38" t="s">
        <v>7721</v>
      </c>
      <c r="F38" t="s">
        <v>50</v>
      </c>
      <c r="H38" t="s">
        <v>7735</v>
      </c>
      <c r="I38" t="s">
        <v>7751</v>
      </c>
      <c r="J38" t="s">
        <v>73</v>
      </c>
    </row>
    <row r="39" spans="3:10">
      <c r="C39" t="s">
        <v>0</v>
      </c>
      <c r="D39" t="s">
        <v>7717</v>
      </c>
      <c r="F39" t="s">
        <v>41</v>
      </c>
      <c r="G39">
        <v>-50</v>
      </c>
      <c r="H39" t="s">
        <v>7752</v>
      </c>
      <c r="I39" t="s">
        <v>7753</v>
      </c>
      <c r="J39" t="s">
        <v>73</v>
      </c>
    </row>
    <row r="40" spans="3:10">
      <c r="C40" t="s">
        <v>0</v>
      </c>
      <c r="D40" t="s">
        <v>7717</v>
      </c>
      <c r="F40" t="s">
        <v>146</v>
      </c>
      <c r="G40">
        <v>-50</v>
      </c>
      <c r="H40" t="s">
        <v>7752</v>
      </c>
      <c r="I40" t="s">
        <v>7754</v>
      </c>
      <c r="J40" t="s">
        <v>73</v>
      </c>
    </row>
    <row r="41" spans="3:10">
      <c r="C41" t="s">
        <v>0</v>
      </c>
      <c r="D41" t="s">
        <v>7717</v>
      </c>
      <c r="F41" t="s">
        <v>42</v>
      </c>
      <c r="G41">
        <v>-50</v>
      </c>
      <c r="H41" t="s">
        <v>7752</v>
      </c>
      <c r="I41" t="s">
        <v>7755</v>
      </c>
      <c r="J41" t="s">
        <v>73</v>
      </c>
    </row>
    <row r="42" spans="3:10">
      <c r="C42" t="s">
        <v>0</v>
      </c>
      <c r="D42" t="s">
        <v>7721</v>
      </c>
      <c r="F42" t="s">
        <v>43</v>
      </c>
      <c r="G42">
        <v>-50</v>
      </c>
      <c r="H42" t="s">
        <v>7752</v>
      </c>
      <c r="I42" t="s">
        <v>7756</v>
      </c>
      <c r="J42" t="s">
        <v>73</v>
      </c>
    </row>
    <row r="43" spans="3:10">
      <c r="C43" t="s">
        <v>0</v>
      </c>
      <c r="D43" t="s">
        <v>7721</v>
      </c>
      <c r="F43" t="s">
        <v>152</v>
      </c>
      <c r="G43">
        <v>-50</v>
      </c>
      <c r="H43" t="s">
        <v>7752</v>
      </c>
      <c r="I43" t="s">
        <v>7757</v>
      </c>
      <c r="J43" t="s">
        <v>73</v>
      </c>
    </row>
    <row r="44" spans="3:10">
      <c r="C44" t="s">
        <v>0</v>
      </c>
      <c r="D44" t="s">
        <v>7721</v>
      </c>
      <c r="F44" t="s">
        <v>44</v>
      </c>
      <c r="G44">
        <v>-50</v>
      </c>
      <c r="H44" t="s">
        <v>7752</v>
      </c>
      <c r="I44" t="s">
        <v>7758</v>
      </c>
      <c r="J44" t="s">
        <v>73</v>
      </c>
    </row>
    <row r="45" spans="3:10">
      <c r="C45" t="s">
        <v>0</v>
      </c>
      <c r="D45" t="s">
        <v>7721</v>
      </c>
      <c r="F45" t="s">
        <v>155</v>
      </c>
      <c r="G45">
        <v>-50</v>
      </c>
      <c r="H45" t="s">
        <v>7752</v>
      </c>
      <c r="I45" t="s">
        <v>7759</v>
      </c>
      <c r="J45" t="s">
        <v>73</v>
      </c>
    </row>
    <row r="46" spans="3:10">
      <c r="C46" t="s">
        <v>0</v>
      </c>
      <c r="D46" t="s">
        <v>7721</v>
      </c>
      <c r="F46" t="s">
        <v>45</v>
      </c>
      <c r="G46">
        <v>-50</v>
      </c>
      <c r="H46" t="s">
        <v>7752</v>
      </c>
      <c r="I46" t="s">
        <v>7760</v>
      </c>
      <c r="J46" t="s">
        <v>73</v>
      </c>
    </row>
    <row r="47" spans="3:10">
      <c r="C47" t="s">
        <v>0</v>
      </c>
      <c r="D47" t="s">
        <v>7721</v>
      </c>
      <c r="F47" t="s">
        <v>156</v>
      </c>
      <c r="G47">
        <v>-50</v>
      </c>
      <c r="H47" t="s">
        <v>7752</v>
      </c>
      <c r="I47" t="s">
        <v>7761</v>
      </c>
      <c r="J47" t="s">
        <v>73</v>
      </c>
    </row>
    <row r="48" spans="3:10">
      <c r="C48" t="s">
        <v>0</v>
      </c>
      <c r="D48" t="s">
        <v>7721</v>
      </c>
      <c r="F48" t="s">
        <v>157</v>
      </c>
      <c r="G48">
        <v>-50</v>
      </c>
      <c r="H48" t="s">
        <v>7752</v>
      </c>
      <c r="I48" t="s">
        <v>7762</v>
      </c>
      <c r="J48" t="s">
        <v>73</v>
      </c>
    </row>
    <row r="49" spans="3:10">
      <c r="C49" t="s">
        <v>0</v>
      </c>
      <c r="D49" t="s">
        <v>7721</v>
      </c>
      <c r="F49" t="s">
        <v>46</v>
      </c>
      <c r="G49">
        <v>-50</v>
      </c>
      <c r="H49" t="s">
        <v>7752</v>
      </c>
      <c r="I49" t="s">
        <v>7763</v>
      </c>
      <c r="J49" t="s">
        <v>73</v>
      </c>
    </row>
    <row r="50" spans="3:10">
      <c r="C50" t="s">
        <v>0</v>
      </c>
      <c r="D50" t="s">
        <v>7721</v>
      </c>
      <c r="F50" t="s">
        <v>161</v>
      </c>
      <c r="G50">
        <v>-50</v>
      </c>
      <c r="H50" t="s">
        <v>7752</v>
      </c>
      <c r="I50" t="s">
        <v>7764</v>
      </c>
      <c r="J50" t="s">
        <v>73</v>
      </c>
    </row>
    <row r="51" spans="3:10">
      <c r="C51" t="s">
        <v>0</v>
      </c>
      <c r="D51" t="s">
        <v>7721</v>
      </c>
      <c r="F51" t="s">
        <v>47</v>
      </c>
      <c r="G51">
        <v>-50</v>
      </c>
      <c r="H51" t="s">
        <v>7752</v>
      </c>
      <c r="I51" t="s">
        <v>7765</v>
      </c>
      <c r="J51" t="s">
        <v>73</v>
      </c>
    </row>
    <row r="52" spans="3:10">
      <c r="C52" t="s">
        <v>0</v>
      </c>
      <c r="D52" t="s">
        <v>7721</v>
      </c>
      <c r="F52" t="s">
        <v>48</v>
      </c>
      <c r="G52">
        <v>-50</v>
      </c>
      <c r="H52" t="s">
        <v>7752</v>
      </c>
      <c r="I52" t="s">
        <v>7766</v>
      </c>
      <c r="J52" t="s">
        <v>73</v>
      </c>
    </row>
    <row r="53" spans="3:10">
      <c r="C53" t="s">
        <v>0</v>
      </c>
      <c r="D53" t="s">
        <v>7721</v>
      </c>
      <c r="F53" t="s">
        <v>49</v>
      </c>
      <c r="G53">
        <v>-50</v>
      </c>
      <c r="H53" t="s">
        <v>7752</v>
      </c>
      <c r="I53" t="s">
        <v>7767</v>
      </c>
      <c r="J53" t="s">
        <v>73</v>
      </c>
    </row>
    <row r="54" spans="3:10">
      <c r="C54" t="s">
        <v>0</v>
      </c>
      <c r="D54" t="s">
        <v>7721</v>
      </c>
      <c r="F54" t="s">
        <v>50</v>
      </c>
      <c r="G54">
        <v>-50</v>
      </c>
      <c r="H54" t="s">
        <v>7752</v>
      </c>
      <c r="I54" t="s">
        <v>7768</v>
      </c>
      <c r="J54" t="s">
        <v>73</v>
      </c>
    </row>
    <row r="55" spans="3:10">
      <c r="C55" t="s">
        <v>0</v>
      </c>
      <c r="D55" t="s">
        <v>7717</v>
      </c>
      <c r="F55" t="s">
        <v>41</v>
      </c>
      <c r="G55">
        <v>-25</v>
      </c>
      <c r="H55" t="s">
        <v>7752</v>
      </c>
      <c r="I55" t="s">
        <v>7769</v>
      </c>
      <c r="J55" t="s">
        <v>73</v>
      </c>
    </row>
    <row r="56" spans="3:10">
      <c r="C56" t="s">
        <v>0</v>
      </c>
      <c r="D56" t="s">
        <v>7717</v>
      </c>
      <c r="F56" t="s">
        <v>146</v>
      </c>
      <c r="G56">
        <v>-25</v>
      </c>
      <c r="H56" t="s">
        <v>7752</v>
      </c>
      <c r="I56" t="s">
        <v>7770</v>
      </c>
      <c r="J56" t="s">
        <v>73</v>
      </c>
    </row>
    <row r="57" spans="3:10">
      <c r="C57" t="s">
        <v>0</v>
      </c>
      <c r="D57" t="s">
        <v>7717</v>
      </c>
      <c r="F57" t="s">
        <v>42</v>
      </c>
      <c r="G57">
        <v>-25</v>
      </c>
      <c r="H57" t="s">
        <v>7752</v>
      </c>
      <c r="I57" t="s">
        <v>7771</v>
      </c>
      <c r="J57" t="s">
        <v>73</v>
      </c>
    </row>
    <row r="58" spans="3:10">
      <c r="C58" t="s">
        <v>0</v>
      </c>
      <c r="D58" t="s">
        <v>7721</v>
      </c>
      <c r="F58" t="s">
        <v>43</v>
      </c>
      <c r="G58">
        <v>-25</v>
      </c>
      <c r="H58" t="s">
        <v>7752</v>
      </c>
      <c r="I58" t="s">
        <v>7772</v>
      </c>
      <c r="J58" t="s">
        <v>73</v>
      </c>
    </row>
    <row r="59" spans="3:10">
      <c r="C59" t="s">
        <v>0</v>
      </c>
      <c r="D59" t="s">
        <v>7721</v>
      </c>
      <c r="F59" t="s">
        <v>152</v>
      </c>
      <c r="G59">
        <v>-25</v>
      </c>
      <c r="H59" t="s">
        <v>7752</v>
      </c>
      <c r="I59" t="s">
        <v>7773</v>
      </c>
      <c r="J59" t="s">
        <v>73</v>
      </c>
    </row>
    <row r="60" spans="3:10">
      <c r="C60" t="s">
        <v>0</v>
      </c>
      <c r="D60" t="s">
        <v>7721</v>
      </c>
      <c r="F60" t="s">
        <v>44</v>
      </c>
      <c r="G60">
        <v>-25</v>
      </c>
      <c r="H60" t="s">
        <v>7752</v>
      </c>
      <c r="I60" t="s">
        <v>7774</v>
      </c>
      <c r="J60" t="s">
        <v>73</v>
      </c>
    </row>
    <row r="61" spans="3:10">
      <c r="C61" t="s">
        <v>0</v>
      </c>
      <c r="D61" t="s">
        <v>7721</v>
      </c>
      <c r="F61" t="s">
        <v>155</v>
      </c>
      <c r="G61">
        <v>-25</v>
      </c>
      <c r="H61" t="s">
        <v>7752</v>
      </c>
      <c r="I61" t="s">
        <v>7775</v>
      </c>
      <c r="J61" t="s">
        <v>73</v>
      </c>
    </row>
    <row r="62" spans="3:10">
      <c r="C62" t="s">
        <v>0</v>
      </c>
      <c r="D62" t="s">
        <v>7721</v>
      </c>
      <c r="F62" t="s">
        <v>45</v>
      </c>
      <c r="G62">
        <v>-25</v>
      </c>
      <c r="H62" t="s">
        <v>7752</v>
      </c>
      <c r="I62" t="s">
        <v>7776</v>
      </c>
      <c r="J62" t="s">
        <v>73</v>
      </c>
    </row>
    <row r="63" spans="3:10">
      <c r="C63" t="s">
        <v>0</v>
      </c>
      <c r="D63" t="s">
        <v>7721</v>
      </c>
      <c r="F63" t="s">
        <v>156</v>
      </c>
      <c r="G63">
        <v>-25</v>
      </c>
      <c r="H63" t="s">
        <v>7752</v>
      </c>
      <c r="I63" t="s">
        <v>7777</v>
      </c>
      <c r="J63" t="s">
        <v>73</v>
      </c>
    </row>
    <row r="64" spans="3:10">
      <c r="C64" t="s">
        <v>0</v>
      </c>
      <c r="D64" t="s">
        <v>7721</v>
      </c>
      <c r="F64" t="s">
        <v>157</v>
      </c>
      <c r="G64">
        <v>-25</v>
      </c>
      <c r="H64" t="s">
        <v>7752</v>
      </c>
      <c r="I64" t="s">
        <v>7778</v>
      </c>
      <c r="J64" t="s">
        <v>73</v>
      </c>
    </row>
    <row r="65" spans="3:10">
      <c r="C65" t="s">
        <v>0</v>
      </c>
      <c r="D65" t="s">
        <v>7721</v>
      </c>
      <c r="F65" t="s">
        <v>46</v>
      </c>
      <c r="G65">
        <v>-25</v>
      </c>
      <c r="H65" t="s">
        <v>7752</v>
      </c>
      <c r="I65" t="s">
        <v>7779</v>
      </c>
      <c r="J65" t="s">
        <v>73</v>
      </c>
    </row>
    <row r="66" spans="3:10">
      <c r="C66" t="s">
        <v>0</v>
      </c>
      <c r="D66" t="s">
        <v>7721</v>
      </c>
      <c r="F66" t="s">
        <v>161</v>
      </c>
      <c r="G66">
        <v>-25</v>
      </c>
      <c r="H66" t="s">
        <v>7752</v>
      </c>
      <c r="I66" t="s">
        <v>7780</v>
      </c>
      <c r="J66" t="s">
        <v>73</v>
      </c>
    </row>
    <row r="67" spans="3:10">
      <c r="C67" t="s">
        <v>0</v>
      </c>
      <c r="D67" t="s">
        <v>7721</v>
      </c>
      <c r="F67" t="s">
        <v>47</v>
      </c>
      <c r="G67">
        <v>-25</v>
      </c>
      <c r="H67" t="s">
        <v>7752</v>
      </c>
      <c r="I67" t="s">
        <v>7781</v>
      </c>
      <c r="J67" t="s">
        <v>73</v>
      </c>
    </row>
    <row r="68" spans="3:10">
      <c r="C68" t="s">
        <v>0</v>
      </c>
      <c r="D68" t="s">
        <v>7721</v>
      </c>
      <c r="F68" t="s">
        <v>48</v>
      </c>
      <c r="G68">
        <v>-25</v>
      </c>
      <c r="H68" t="s">
        <v>7752</v>
      </c>
      <c r="I68" t="s">
        <v>7782</v>
      </c>
      <c r="J68" t="s">
        <v>73</v>
      </c>
    </row>
    <row r="69" spans="3:10">
      <c r="C69" t="s">
        <v>0</v>
      </c>
      <c r="D69" t="s">
        <v>7721</v>
      </c>
      <c r="F69" t="s">
        <v>49</v>
      </c>
      <c r="G69">
        <v>-25</v>
      </c>
      <c r="H69" t="s">
        <v>7752</v>
      </c>
      <c r="I69" t="s">
        <v>7783</v>
      </c>
      <c r="J69" t="s">
        <v>73</v>
      </c>
    </row>
    <row r="70" spans="3:10">
      <c r="C70" t="s">
        <v>0</v>
      </c>
      <c r="D70" t="s">
        <v>7721</v>
      </c>
      <c r="F70" t="s">
        <v>50</v>
      </c>
      <c r="G70">
        <v>-25</v>
      </c>
      <c r="H70" t="s">
        <v>7752</v>
      </c>
      <c r="I70" t="s">
        <v>7784</v>
      </c>
      <c r="J70" t="s">
        <v>73</v>
      </c>
    </row>
    <row r="71" spans="3:10">
      <c r="C71" t="s">
        <v>0</v>
      </c>
      <c r="D71" t="s">
        <v>7717</v>
      </c>
      <c r="F71" t="s">
        <v>41</v>
      </c>
      <c r="G71">
        <v>-13</v>
      </c>
      <c r="H71" t="s">
        <v>7752</v>
      </c>
      <c r="I71" t="s">
        <v>7785</v>
      </c>
      <c r="J71" t="s">
        <v>73</v>
      </c>
    </row>
    <row r="72" spans="3:10">
      <c r="C72" t="s">
        <v>0</v>
      </c>
      <c r="D72" t="s">
        <v>7717</v>
      </c>
      <c r="F72" t="s">
        <v>146</v>
      </c>
      <c r="G72">
        <v>-13</v>
      </c>
      <c r="H72" t="s">
        <v>7752</v>
      </c>
      <c r="I72" t="s">
        <v>7786</v>
      </c>
      <c r="J72" t="s">
        <v>73</v>
      </c>
    </row>
    <row r="73" spans="3:10">
      <c r="C73" t="s">
        <v>0</v>
      </c>
      <c r="D73" t="s">
        <v>7717</v>
      </c>
      <c r="F73" t="s">
        <v>42</v>
      </c>
      <c r="G73">
        <v>-13</v>
      </c>
      <c r="H73" t="s">
        <v>7752</v>
      </c>
      <c r="I73" t="s">
        <v>7787</v>
      </c>
      <c r="J73" t="s">
        <v>73</v>
      </c>
    </row>
    <row r="74" spans="3:10">
      <c r="C74" t="s">
        <v>0</v>
      </c>
      <c r="D74" t="s">
        <v>7721</v>
      </c>
      <c r="F74" t="s">
        <v>43</v>
      </c>
      <c r="G74">
        <v>-13</v>
      </c>
      <c r="H74" t="s">
        <v>7752</v>
      </c>
      <c r="I74" t="s">
        <v>7788</v>
      </c>
      <c r="J74" t="s">
        <v>73</v>
      </c>
    </row>
    <row r="75" spans="3:10">
      <c r="C75" t="s">
        <v>0</v>
      </c>
      <c r="D75" t="s">
        <v>7721</v>
      </c>
      <c r="F75" t="s">
        <v>152</v>
      </c>
      <c r="G75">
        <v>-13</v>
      </c>
      <c r="H75" t="s">
        <v>7752</v>
      </c>
      <c r="I75" t="s">
        <v>7789</v>
      </c>
      <c r="J75" t="s">
        <v>73</v>
      </c>
    </row>
    <row r="76" spans="3:10">
      <c r="C76" t="s">
        <v>0</v>
      </c>
      <c r="D76" t="s">
        <v>7721</v>
      </c>
      <c r="F76" t="s">
        <v>44</v>
      </c>
      <c r="G76">
        <v>-13</v>
      </c>
      <c r="H76" t="s">
        <v>7752</v>
      </c>
      <c r="I76" t="s">
        <v>7790</v>
      </c>
      <c r="J76" t="s">
        <v>73</v>
      </c>
    </row>
    <row r="77" spans="3:10">
      <c r="C77" t="s">
        <v>0</v>
      </c>
      <c r="D77" t="s">
        <v>7721</v>
      </c>
      <c r="F77" t="s">
        <v>155</v>
      </c>
      <c r="G77">
        <v>-13</v>
      </c>
      <c r="H77" t="s">
        <v>7752</v>
      </c>
      <c r="I77" t="s">
        <v>7791</v>
      </c>
      <c r="J77" t="s">
        <v>73</v>
      </c>
    </row>
    <row r="78" spans="3:10">
      <c r="C78" t="s">
        <v>0</v>
      </c>
      <c r="D78" t="s">
        <v>7721</v>
      </c>
      <c r="F78" t="s">
        <v>45</v>
      </c>
      <c r="G78">
        <v>-13</v>
      </c>
      <c r="H78" t="s">
        <v>7752</v>
      </c>
      <c r="I78" t="s">
        <v>7792</v>
      </c>
      <c r="J78" t="s">
        <v>73</v>
      </c>
    </row>
    <row r="79" spans="3:10">
      <c r="C79" t="s">
        <v>0</v>
      </c>
      <c r="D79" t="s">
        <v>7721</v>
      </c>
      <c r="F79" t="s">
        <v>156</v>
      </c>
      <c r="G79">
        <v>-13</v>
      </c>
      <c r="H79" t="s">
        <v>7752</v>
      </c>
      <c r="I79" t="s">
        <v>7793</v>
      </c>
      <c r="J79" t="s">
        <v>73</v>
      </c>
    </row>
    <row r="80" spans="3:10">
      <c r="C80" t="s">
        <v>0</v>
      </c>
      <c r="D80" t="s">
        <v>7721</v>
      </c>
      <c r="F80" t="s">
        <v>157</v>
      </c>
      <c r="G80">
        <v>-13</v>
      </c>
      <c r="H80" t="s">
        <v>7752</v>
      </c>
      <c r="I80" t="s">
        <v>7794</v>
      </c>
      <c r="J80" t="s">
        <v>73</v>
      </c>
    </row>
    <row r="81" spans="3:10">
      <c r="C81" t="s">
        <v>0</v>
      </c>
      <c r="D81" t="s">
        <v>7721</v>
      </c>
      <c r="F81" t="s">
        <v>46</v>
      </c>
      <c r="G81">
        <v>-13</v>
      </c>
      <c r="H81" t="s">
        <v>7752</v>
      </c>
      <c r="I81" t="s">
        <v>7795</v>
      </c>
      <c r="J81" t="s">
        <v>73</v>
      </c>
    </row>
    <row r="82" spans="3:10">
      <c r="C82" t="s">
        <v>0</v>
      </c>
      <c r="D82" t="s">
        <v>7721</v>
      </c>
      <c r="F82" t="s">
        <v>161</v>
      </c>
      <c r="G82">
        <v>-13</v>
      </c>
      <c r="H82" t="s">
        <v>7752</v>
      </c>
      <c r="I82" t="s">
        <v>7796</v>
      </c>
      <c r="J82" t="s">
        <v>73</v>
      </c>
    </row>
    <row r="83" spans="3:10">
      <c r="C83" t="s">
        <v>0</v>
      </c>
      <c r="D83" t="s">
        <v>7721</v>
      </c>
      <c r="F83" t="s">
        <v>47</v>
      </c>
      <c r="G83">
        <v>-13</v>
      </c>
      <c r="H83" t="s">
        <v>7752</v>
      </c>
      <c r="I83" t="s">
        <v>7797</v>
      </c>
      <c r="J83" t="s">
        <v>73</v>
      </c>
    </row>
    <row r="84" spans="3:10">
      <c r="C84" t="s">
        <v>0</v>
      </c>
      <c r="D84" t="s">
        <v>7721</v>
      </c>
      <c r="F84" t="s">
        <v>48</v>
      </c>
      <c r="G84">
        <v>-13</v>
      </c>
      <c r="H84" t="s">
        <v>7752</v>
      </c>
      <c r="I84" t="s">
        <v>7798</v>
      </c>
      <c r="J84" t="s">
        <v>73</v>
      </c>
    </row>
    <row r="85" spans="3:10">
      <c r="C85" t="s">
        <v>0</v>
      </c>
      <c r="D85" t="s">
        <v>7721</v>
      </c>
      <c r="F85" t="s">
        <v>49</v>
      </c>
      <c r="G85">
        <v>-13</v>
      </c>
      <c r="H85" t="s">
        <v>7752</v>
      </c>
      <c r="I85" t="s">
        <v>7799</v>
      </c>
      <c r="J85" t="s">
        <v>73</v>
      </c>
    </row>
    <row r="86" spans="3:10">
      <c r="C86" t="s">
        <v>0</v>
      </c>
      <c r="D86" t="s">
        <v>7721</v>
      </c>
      <c r="F86" t="s">
        <v>50</v>
      </c>
      <c r="G86">
        <v>-13</v>
      </c>
      <c r="H86" t="s">
        <v>7752</v>
      </c>
      <c r="I86" t="s">
        <v>7800</v>
      </c>
      <c r="J86" t="s">
        <v>73</v>
      </c>
    </row>
    <row r="87" spans="3:10">
      <c r="C87" t="s">
        <v>0</v>
      </c>
      <c r="D87" t="s">
        <v>7717</v>
      </c>
      <c r="F87" t="s">
        <v>41</v>
      </c>
      <c r="G87">
        <v>0</v>
      </c>
      <c r="H87" t="s">
        <v>7752</v>
      </c>
      <c r="I87" t="s">
        <v>7801</v>
      </c>
      <c r="J87" t="s">
        <v>73</v>
      </c>
    </row>
    <row r="88" spans="3:10">
      <c r="C88" t="s">
        <v>0</v>
      </c>
      <c r="D88" t="s">
        <v>7717</v>
      </c>
      <c r="F88" t="s">
        <v>146</v>
      </c>
      <c r="G88">
        <v>0</v>
      </c>
      <c r="H88" t="s">
        <v>7752</v>
      </c>
      <c r="I88" t="s">
        <v>7802</v>
      </c>
      <c r="J88" t="s">
        <v>73</v>
      </c>
    </row>
    <row r="89" spans="3:10">
      <c r="C89" t="s">
        <v>0</v>
      </c>
      <c r="D89" t="s">
        <v>7717</v>
      </c>
      <c r="F89" t="s">
        <v>42</v>
      </c>
      <c r="G89">
        <v>0</v>
      </c>
      <c r="H89" t="s">
        <v>7752</v>
      </c>
      <c r="I89" t="s">
        <v>7803</v>
      </c>
      <c r="J89" t="s">
        <v>73</v>
      </c>
    </row>
    <row r="90" spans="3:10">
      <c r="C90" t="s">
        <v>0</v>
      </c>
      <c r="D90" t="s">
        <v>7721</v>
      </c>
      <c r="F90" t="s">
        <v>43</v>
      </c>
      <c r="G90">
        <v>0</v>
      </c>
      <c r="H90" t="s">
        <v>7752</v>
      </c>
      <c r="I90" t="s">
        <v>7804</v>
      </c>
      <c r="J90" t="s">
        <v>73</v>
      </c>
    </row>
    <row r="91" spans="3:10">
      <c r="C91" t="s">
        <v>0</v>
      </c>
      <c r="D91" t="s">
        <v>7721</v>
      </c>
      <c r="F91" t="s">
        <v>152</v>
      </c>
      <c r="G91">
        <v>0</v>
      </c>
      <c r="H91" t="s">
        <v>7752</v>
      </c>
      <c r="I91" t="s">
        <v>7805</v>
      </c>
      <c r="J91" t="s">
        <v>73</v>
      </c>
    </row>
    <row r="92" spans="3:10">
      <c r="C92" t="s">
        <v>0</v>
      </c>
      <c r="D92" t="s">
        <v>7721</v>
      </c>
      <c r="F92" t="s">
        <v>44</v>
      </c>
      <c r="G92">
        <v>0</v>
      </c>
      <c r="H92" t="s">
        <v>7752</v>
      </c>
      <c r="I92" t="s">
        <v>7806</v>
      </c>
      <c r="J92" t="s">
        <v>73</v>
      </c>
    </row>
    <row r="93" spans="3:10">
      <c r="C93" t="s">
        <v>0</v>
      </c>
      <c r="D93" t="s">
        <v>7721</v>
      </c>
      <c r="F93" t="s">
        <v>155</v>
      </c>
      <c r="G93">
        <v>0</v>
      </c>
      <c r="H93" t="s">
        <v>7752</v>
      </c>
      <c r="I93" t="s">
        <v>7807</v>
      </c>
      <c r="J93" t="s">
        <v>73</v>
      </c>
    </row>
    <row r="94" spans="3:10">
      <c r="C94" t="s">
        <v>0</v>
      </c>
      <c r="D94" t="s">
        <v>7721</v>
      </c>
      <c r="F94" t="s">
        <v>45</v>
      </c>
      <c r="G94">
        <v>0</v>
      </c>
      <c r="H94" t="s">
        <v>7752</v>
      </c>
      <c r="I94" t="s">
        <v>7808</v>
      </c>
      <c r="J94" t="s">
        <v>73</v>
      </c>
    </row>
    <row r="95" spans="3:10">
      <c r="C95" t="s">
        <v>0</v>
      </c>
      <c r="D95" t="s">
        <v>7721</v>
      </c>
      <c r="F95" t="s">
        <v>156</v>
      </c>
      <c r="G95">
        <v>0</v>
      </c>
      <c r="H95" t="s">
        <v>7752</v>
      </c>
      <c r="I95" t="s">
        <v>7809</v>
      </c>
      <c r="J95" t="s">
        <v>73</v>
      </c>
    </row>
    <row r="96" spans="3:10">
      <c r="C96" t="s">
        <v>0</v>
      </c>
      <c r="D96" t="s">
        <v>7721</v>
      </c>
      <c r="F96" t="s">
        <v>157</v>
      </c>
      <c r="G96">
        <v>0</v>
      </c>
      <c r="H96" t="s">
        <v>7752</v>
      </c>
      <c r="I96" t="s">
        <v>7810</v>
      </c>
      <c r="J96" t="s">
        <v>73</v>
      </c>
    </row>
    <row r="97" spans="3:10">
      <c r="C97" t="s">
        <v>0</v>
      </c>
      <c r="D97" t="s">
        <v>7721</v>
      </c>
      <c r="F97" t="s">
        <v>46</v>
      </c>
      <c r="G97">
        <v>0</v>
      </c>
      <c r="H97" t="s">
        <v>7752</v>
      </c>
      <c r="I97" t="s">
        <v>7811</v>
      </c>
      <c r="J97" t="s">
        <v>73</v>
      </c>
    </row>
    <row r="98" spans="3:10">
      <c r="C98" t="s">
        <v>0</v>
      </c>
      <c r="D98" t="s">
        <v>7721</v>
      </c>
      <c r="F98" t="s">
        <v>161</v>
      </c>
      <c r="G98">
        <v>0</v>
      </c>
      <c r="H98" t="s">
        <v>7752</v>
      </c>
      <c r="I98" t="s">
        <v>7812</v>
      </c>
      <c r="J98" t="s">
        <v>73</v>
      </c>
    </row>
    <row r="99" spans="3:10">
      <c r="C99" t="s">
        <v>0</v>
      </c>
      <c r="D99" t="s">
        <v>7721</v>
      </c>
      <c r="F99" t="s">
        <v>47</v>
      </c>
      <c r="G99">
        <v>0</v>
      </c>
      <c r="H99" t="s">
        <v>7752</v>
      </c>
      <c r="I99" t="s">
        <v>7813</v>
      </c>
      <c r="J99" t="s">
        <v>73</v>
      </c>
    </row>
    <row r="100" spans="3:10">
      <c r="C100" t="s">
        <v>0</v>
      </c>
      <c r="D100" t="s">
        <v>7721</v>
      </c>
      <c r="F100" t="s">
        <v>48</v>
      </c>
      <c r="G100">
        <v>0</v>
      </c>
      <c r="H100" t="s">
        <v>7752</v>
      </c>
      <c r="I100" t="s">
        <v>7814</v>
      </c>
      <c r="J100" t="s">
        <v>73</v>
      </c>
    </row>
    <row r="101" spans="3:10">
      <c r="C101" t="s">
        <v>0</v>
      </c>
      <c r="D101" t="s">
        <v>7721</v>
      </c>
      <c r="F101" t="s">
        <v>49</v>
      </c>
      <c r="G101">
        <v>0</v>
      </c>
      <c r="H101" t="s">
        <v>7752</v>
      </c>
      <c r="I101" t="s">
        <v>7815</v>
      </c>
      <c r="J101" t="s">
        <v>73</v>
      </c>
    </row>
    <row r="102" spans="3:10">
      <c r="C102" t="s">
        <v>0</v>
      </c>
      <c r="D102" t="s">
        <v>7721</v>
      </c>
      <c r="F102" t="s">
        <v>50</v>
      </c>
      <c r="G102">
        <v>0</v>
      </c>
      <c r="H102" t="s">
        <v>7752</v>
      </c>
      <c r="I102" t="s">
        <v>7816</v>
      </c>
      <c r="J102" t="s">
        <v>73</v>
      </c>
    </row>
    <row r="103" spans="3:10">
      <c r="C103" t="s">
        <v>0</v>
      </c>
      <c r="D103" t="s">
        <v>7717</v>
      </c>
      <c r="F103" t="s">
        <v>41</v>
      </c>
      <c r="G103">
        <v>12.5</v>
      </c>
      <c r="H103" t="s">
        <v>7752</v>
      </c>
      <c r="I103" t="s">
        <v>7817</v>
      </c>
      <c r="J103" t="s">
        <v>73</v>
      </c>
    </row>
    <row r="104" spans="3:10">
      <c r="C104" t="s">
        <v>0</v>
      </c>
      <c r="D104" t="s">
        <v>7717</v>
      </c>
      <c r="F104" t="s">
        <v>146</v>
      </c>
      <c r="G104">
        <v>12.5</v>
      </c>
      <c r="H104" t="s">
        <v>7752</v>
      </c>
      <c r="I104" t="s">
        <v>7818</v>
      </c>
      <c r="J104" t="s">
        <v>73</v>
      </c>
    </row>
    <row r="105" spans="3:10">
      <c r="C105" t="s">
        <v>0</v>
      </c>
      <c r="D105" t="s">
        <v>7717</v>
      </c>
      <c r="F105" t="s">
        <v>42</v>
      </c>
      <c r="G105">
        <v>12.5</v>
      </c>
      <c r="H105" t="s">
        <v>7752</v>
      </c>
      <c r="I105" t="s">
        <v>7819</v>
      </c>
      <c r="J105" t="s">
        <v>73</v>
      </c>
    </row>
    <row r="106" spans="3:10">
      <c r="C106" t="s">
        <v>0</v>
      </c>
      <c r="D106" t="s">
        <v>7721</v>
      </c>
      <c r="F106" t="s">
        <v>43</v>
      </c>
      <c r="G106">
        <v>12.5</v>
      </c>
      <c r="H106" t="s">
        <v>7752</v>
      </c>
      <c r="I106" t="s">
        <v>7820</v>
      </c>
      <c r="J106" t="s">
        <v>73</v>
      </c>
    </row>
    <row r="107" spans="3:10">
      <c r="C107" t="s">
        <v>0</v>
      </c>
      <c r="D107" t="s">
        <v>7721</v>
      </c>
      <c r="F107" t="s">
        <v>152</v>
      </c>
      <c r="G107">
        <v>12.5</v>
      </c>
      <c r="H107" t="s">
        <v>7752</v>
      </c>
      <c r="I107" t="s">
        <v>7821</v>
      </c>
      <c r="J107" t="s">
        <v>73</v>
      </c>
    </row>
    <row r="108" spans="3:10">
      <c r="C108" t="s">
        <v>0</v>
      </c>
      <c r="D108" t="s">
        <v>7721</v>
      </c>
      <c r="F108" t="s">
        <v>44</v>
      </c>
      <c r="G108">
        <v>12.5</v>
      </c>
      <c r="H108" t="s">
        <v>7752</v>
      </c>
      <c r="I108" t="s">
        <v>7822</v>
      </c>
      <c r="J108" t="s">
        <v>73</v>
      </c>
    </row>
    <row r="109" spans="3:10">
      <c r="C109" t="s">
        <v>0</v>
      </c>
      <c r="D109" t="s">
        <v>7721</v>
      </c>
      <c r="F109" t="s">
        <v>155</v>
      </c>
      <c r="G109">
        <v>12.5</v>
      </c>
      <c r="H109" t="s">
        <v>7752</v>
      </c>
      <c r="I109" t="s">
        <v>7823</v>
      </c>
      <c r="J109" t="s">
        <v>73</v>
      </c>
    </row>
    <row r="110" spans="3:10">
      <c r="C110" t="s">
        <v>0</v>
      </c>
      <c r="D110" t="s">
        <v>7721</v>
      </c>
      <c r="F110" t="s">
        <v>45</v>
      </c>
      <c r="G110">
        <v>12.5</v>
      </c>
      <c r="H110" t="s">
        <v>7752</v>
      </c>
      <c r="I110" t="s">
        <v>7824</v>
      </c>
      <c r="J110" t="s">
        <v>73</v>
      </c>
    </row>
    <row r="111" spans="3:10">
      <c r="C111" t="s">
        <v>0</v>
      </c>
      <c r="D111" t="s">
        <v>7721</v>
      </c>
      <c r="F111" t="s">
        <v>156</v>
      </c>
      <c r="G111">
        <v>12.5</v>
      </c>
      <c r="H111" t="s">
        <v>7752</v>
      </c>
      <c r="I111" t="s">
        <v>7825</v>
      </c>
      <c r="J111" t="s">
        <v>73</v>
      </c>
    </row>
    <row r="112" spans="3:10">
      <c r="C112" t="s">
        <v>0</v>
      </c>
      <c r="D112" t="s">
        <v>7721</v>
      </c>
      <c r="F112" t="s">
        <v>157</v>
      </c>
      <c r="G112">
        <v>12.5</v>
      </c>
      <c r="H112" t="s">
        <v>7752</v>
      </c>
      <c r="I112" t="s">
        <v>7826</v>
      </c>
      <c r="J112" t="s">
        <v>73</v>
      </c>
    </row>
    <row r="113" spans="3:10">
      <c r="C113" t="s">
        <v>0</v>
      </c>
      <c r="D113" t="s">
        <v>7721</v>
      </c>
      <c r="F113" t="s">
        <v>46</v>
      </c>
      <c r="G113">
        <v>12.5</v>
      </c>
      <c r="H113" t="s">
        <v>7752</v>
      </c>
      <c r="I113" t="s">
        <v>7827</v>
      </c>
      <c r="J113" t="s">
        <v>73</v>
      </c>
    </row>
    <row r="114" spans="3:10">
      <c r="C114" t="s">
        <v>0</v>
      </c>
      <c r="D114" t="s">
        <v>7721</v>
      </c>
      <c r="F114" t="s">
        <v>161</v>
      </c>
      <c r="G114">
        <v>12.5</v>
      </c>
      <c r="H114" t="s">
        <v>7752</v>
      </c>
      <c r="I114" t="s">
        <v>7828</v>
      </c>
      <c r="J114" t="s">
        <v>73</v>
      </c>
    </row>
    <row r="115" spans="3:10">
      <c r="C115" t="s">
        <v>0</v>
      </c>
      <c r="D115" t="s">
        <v>7721</v>
      </c>
      <c r="F115" t="s">
        <v>47</v>
      </c>
      <c r="G115">
        <v>12.5</v>
      </c>
      <c r="H115" t="s">
        <v>7752</v>
      </c>
      <c r="I115" t="s">
        <v>7829</v>
      </c>
      <c r="J115" t="s">
        <v>73</v>
      </c>
    </row>
    <row r="116" spans="3:10">
      <c r="C116" t="s">
        <v>0</v>
      </c>
      <c r="D116" t="s">
        <v>7721</v>
      </c>
      <c r="F116" t="s">
        <v>48</v>
      </c>
      <c r="G116">
        <v>12.5</v>
      </c>
      <c r="H116" t="s">
        <v>7752</v>
      </c>
      <c r="I116" t="s">
        <v>7830</v>
      </c>
      <c r="J116" t="s">
        <v>73</v>
      </c>
    </row>
    <row r="117" spans="3:10">
      <c r="C117" t="s">
        <v>0</v>
      </c>
      <c r="D117" t="s">
        <v>7721</v>
      </c>
      <c r="F117" t="s">
        <v>49</v>
      </c>
      <c r="G117">
        <v>12.5</v>
      </c>
      <c r="H117" t="s">
        <v>7752</v>
      </c>
      <c r="I117" t="s">
        <v>7831</v>
      </c>
      <c r="J117" t="s">
        <v>73</v>
      </c>
    </row>
    <row r="118" spans="3:10">
      <c r="C118" t="s">
        <v>0</v>
      </c>
      <c r="D118" t="s">
        <v>7721</v>
      </c>
      <c r="F118" t="s">
        <v>50</v>
      </c>
      <c r="G118">
        <v>12.5</v>
      </c>
      <c r="H118" t="s">
        <v>7752</v>
      </c>
      <c r="I118" t="s">
        <v>7832</v>
      </c>
      <c r="J118" t="s">
        <v>73</v>
      </c>
    </row>
    <row r="119" spans="3:10">
      <c r="C119" t="s">
        <v>0</v>
      </c>
      <c r="D119" t="s">
        <v>7717</v>
      </c>
      <c r="F119" t="s">
        <v>41</v>
      </c>
      <c r="G119">
        <v>25</v>
      </c>
      <c r="H119" t="s">
        <v>7752</v>
      </c>
      <c r="I119" t="s">
        <v>7833</v>
      </c>
      <c r="J119" t="s">
        <v>73</v>
      </c>
    </row>
    <row r="120" spans="3:10">
      <c r="C120" t="s">
        <v>0</v>
      </c>
      <c r="D120" t="s">
        <v>7717</v>
      </c>
      <c r="F120" t="s">
        <v>146</v>
      </c>
      <c r="G120">
        <v>25</v>
      </c>
      <c r="H120" t="s">
        <v>7752</v>
      </c>
      <c r="I120" t="s">
        <v>7834</v>
      </c>
      <c r="J120" t="s">
        <v>73</v>
      </c>
    </row>
    <row r="121" spans="3:10">
      <c r="C121" t="s">
        <v>0</v>
      </c>
      <c r="D121" t="s">
        <v>7717</v>
      </c>
      <c r="F121" t="s">
        <v>42</v>
      </c>
      <c r="G121">
        <v>25</v>
      </c>
      <c r="H121" t="s">
        <v>7752</v>
      </c>
      <c r="I121" t="s">
        <v>7835</v>
      </c>
      <c r="J121" t="s">
        <v>73</v>
      </c>
    </row>
    <row r="122" spans="3:10">
      <c r="C122" t="s">
        <v>0</v>
      </c>
      <c r="D122" t="s">
        <v>7721</v>
      </c>
      <c r="F122" t="s">
        <v>43</v>
      </c>
      <c r="G122">
        <v>25</v>
      </c>
      <c r="H122" t="s">
        <v>7752</v>
      </c>
      <c r="I122" t="s">
        <v>7836</v>
      </c>
      <c r="J122" t="s">
        <v>73</v>
      </c>
    </row>
    <row r="123" spans="3:10">
      <c r="C123" t="s">
        <v>0</v>
      </c>
      <c r="D123" t="s">
        <v>7721</v>
      </c>
      <c r="F123" t="s">
        <v>152</v>
      </c>
      <c r="G123">
        <v>25</v>
      </c>
      <c r="H123" t="s">
        <v>7752</v>
      </c>
      <c r="I123" t="s">
        <v>7837</v>
      </c>
      <c r="J123" t="s">
        <v>73</v>
      </c>
    </row>
    <row r="124" spans="3:10">
      <c r="C124" t="s">
        <v>0</v>
      </c>
      <c r="D124" t="s">
        <v>7721</v>
      </c>
      <c r="F124" t="s">
        <v>44</v>
      </c>
      <c r="G124">
        <v>25</v>
      </c>
      <c r="H124" t="s">
        <v>7752</v>
      </c>
      <c r="I124" t="s">
        <v>7838</v>
      </c>
      <c r="J124" t="s">
        <v>73</v>
      </c>
    </row>
    <row r="125" spans="3:10">
      <c r="C125" t="s">
        <v>0</v>
      </c>
      <c r="D125" t="s">
        <v>7721</v>
      </c>
      <c r="F125" t="s">
        <v>155</v>
      </c>
      <c r="G125">
        <v>25</v>
      </c>
      <c r="H125" t="s">
        <v>7752</v>
      </c>
      <c r="I125" t="s">
        <v>7839</v>
      </c>
      <c r="J125" t="s">
        <v>73</v>
      </c>
    </row>
    <row r="126" spans="3:10">
      <c r="C126" t="s">
        <v>0</v>
      </c>
      <c r="D126" t="s">
        <v>7721</v>
      </c>
      <c r="F126" t="s">
        <v>45</v>
      </c>
      <c r="G126">
        <v>25</v>
      </c>
      <c r="H126" t="s">
        <v>7752</v>
      </c>
      <c r="I126" t="s">
        <v>7840</v>
      </c>
      <c r="J126" t="s">
        <v>73</v>
      </c>
    </row>
    <row r="127" spans="3:10">
      <c r="C127" t="s">
        <v>0</v>
      </c>
      <c r="D127" t="s">
        <v>7721</v>
      </c>
      <c r="F127" t="s">
        <v>156</v>
      </c>
      <c r="G127">
        <v>25</v>
      </c>
      <c r="H127" t="s">
        <v>7752</v>
      </c>
      <c r="I127" t="s">
        <v>7841</v>
      </c>
      <c r="J127" t="s">
        <v>73</v>
      </c>
    </row>
    <row r="128" spans="3:10">
      <c r="C128" t="s">
        <v>0</v>
      </c>
      <c r="D128" t="s">
        <v>7721</v>
      </c>
      <c r="F128" t="s">
        <v>157</v>
      </c>
      <c r="G128">
        <v>25</v>
      </c>
      <c r="H128" t="s">
        <v>7752</v>
      </c>
      <c r="I128" t="s">
        <v>7842</v>
      </c>
      <c r="J128" t="s">
        <v>73</v>
      </c>
    </row>
    <row r="129" spans="3:10">
      <c r="C129" t="s">
        <v>0</v>
      </c>
      <c r="D129" t="s">
        <v>7721</v>
      </c>
      <c r="F129" t="s">
        <v>46</v>
      </c>
      <c r="G129">
        <v>25</v>
      </c>
      <c r="H129" t="s">
        <v>7752</v>
      </c>
      <c r="I129" t="s">
        <v>7843</v>
      </c>
      <c r="J129" t="s">
        <v>73</v>
      </c>
    </row>
    <row r="130" spans="3:10">
      <c r="C130" t="s">
        <v>0</v>
      </c>
      <c r="D130" t="s">
        <v>7721</v>
      </c>
      <c r="F130" t="s">
        <v>161</v>
      </c>
      <c r="G130">
        <v>25</v>
      </c>
      <c r="H130" t="s">
        <v>7752</v>
      </c>
      <c r="I130" t="s">
        <v>7844</v>
      </c>
      <c r="J130" t="s">
        <v>73</v>
      </c>
    </row>
    <row r="131" spans="3:10">
      <c r="C131" t="s">
        <v>0</v>
      </c>
      <c r="D131" t="s">
        <v>7721</v>
      </c>
      <c r="F131" t="s">
        <v>47</v>
      </c>
      <c r="G131">
        <v>25</v>
      </c>
      <c r="H131" t="s">
        <v>7752</v>
      </c>
      <c r="I131" t="s">
        <v>7845</v>
      </c>
      <c r="J131" t="s">
        <v>73</v>
      </c>
    </row>
    <row r="132" spans="3:10">
      <c r="C132" t="s">
        <v>0</v>
      </c>
      <c r="D132" t="s">
        <v>7721</v>
      </c>
      <c r="F132" t="s">
        <v>48</v>
      </c>
      <c r="G132">
        <v>25</v>
      </c>
      <c r="H132" t="s">
        <v>7752</v>
      </c>
      <c r="I132" t="s">
        <v>7846</v>
      </c>
      <c r="J132" t="s">
        <v>73</v>
      </c>
    </row>
    <row r="133" spans="3:10">
      <c r="C133" t="s">
        <v>0</v>
      </c>
      <c r="D133" t="s">
        <v>7721</v>
      </c>
      <c r="F133" t="s">
        <v>49</v>
      </c>
      <c r="G133">
        <v>25</v>
      </c>
      <c r="H133" t="s">
        <v>7752</v>
      </c>
      <c r="I133" t="s">
        <v>7847</v>
      </c>
      <c r="J133" t="s">
        <v>73</v>
      </c>
    </row>
    <row r="134" spans="3:10">
      <c r="C134" t="s">
        <v>0</v>
      </c>
      <c r="D134" t="s">
        <v>7721</v>
      </c>
      <c r="F134" t="s">
        <v>50</v>
      </c>
      <c r="G134">
        <v>25</v>
      </c>
      <c r="H134" t="s">
        <v>7752</v>
      </c>
      <c r="I134" t="s">
        <v>7848</v>
      </c>
      <c r="J134" t="s">
        <v>73</v>
      </c>
    </row>
    <row r="135" spans="3:10">
      <c r="C135" t="s">
        <v>0</v>
      </c>
      <c r="D135" t="s">
        <v>7717</v>
      </c>
      <c r="F135" t="s">
        <v>41</v>
      </c>
      <c r="G135">
        <v>50</v>
      </c>
      <c r="H135" t="s">
        <v>7752</v>
      </c>
      <c r="I135" t="s">
        <v>7849</v>
      </c>
      <c r="J135" t="s">
        <v>73</v>
      </c>
    </row>
    <row r="136" spans="3:10">
      <c r="C136" t="s">
        <v>0</v>
      </c>
      <c r="D136" t="s">
        <v>7717</v>
      </c>
      <c r="F136" t="s">
        <v>146</v>
      </c>
      <c r="G136">
        <v>50</v>
      </c>
      <c r="H136" t="s">
        <v>7752</v>
      </c>
      <c r="I136" t="s">
        <v>7850</v>
      </c>
      <c r="J136" t="s">
        <v>73</v>
      </c>
    </row>
    <row r="137" spans="3:10">
      <c r="C137" t="s">
        <v>0</v>
      </c>
      <c r="D137" t="s">
        <v>7717</v>
      </c>
      <c r="F137" t="s">
        <v>42</v>
      </c>
      <c r="G137">
        <v>50</v>
      </c>
      <c r="H137" t="s">
        <v>7752</v>
      </c>
      <c r="I137" t="s">
        <v>7851</v>
      </c>
      <c r="J137" t="s">
        <v>73</v>
      </c>
    </row>
    <row r="138" spans="3:10">
      <c r="C138" t="s">
        <v>0</v>
      </c>
      <c r="D138" t="s">
        <v>7721</v>
      </c>
      <c r="F138" t="s">
        <v>43</v>
      </c>
      <c r="G138">
        <v>50</v>
      </c>
      <c r="H138" t="s">
        <v>7752</v>
      </c>
      <c r="I138" t="s">
        <v>7852</v>
      </c>
      <c r="J138" t="s">
        <v>73</v>
      </c>
    </row>
    <row r="139" spans="3:10">
      <c r="C139" t="s">
        <v>0</v>
      </c>
      <c r="D139" t="s">
        <v>7721</v>
      </c>
      <c r="F139" t="s">
        <v>152</v>
      </c>
      <c r="G139">
        <v>50</v>
      </c>
      <c r="H139" t="s">
        <v>7752</v>
      </c>
      <c r="I139" t="s">
        <v>7853</v>
      </c>
      <c r="J139" t="s">
        <v>73</v>
      </c>
    </row>
    <row r="140" spans="3:10">
      <c r="C140" t="s">
        <v>0</v>
      </c>
      <c r="D140" t="s">
        <v>7721</v>
      </c>
      <c r="F140" t="s">
        <v>44</v>
      </c>
      <c r="G140">
        <v>50</v>
      </c>
      <c r="H140" t="s">
        <v>7752</v>
      </c>
      <c r="I140" t="s">
        <v>7854</v>
      </c>
      <c r="J140" t="s">
        <v>73</v>
      </c>
    </row>
    <row r="141" spans="3:10">
      <c r="C141" t="s">
        <v>0</v>
      </c>
      <c r="D141" t="s">
        <v>7721</v>
      </c>
      <c r="F141" t="s">
        <v>155</v>
      </c>
      <c r="G141">
        <v>50</v>
      </c>
      <c r="H141" t="s">
        <v>7752</v>
      </c>
      <c r="I141" t="s">
        <v>7855</v>
      </c>
      <c r="J141" t="s">
        <v>73</v>
      </c>
    </row>
    <row r="142" spans="3:10">
      <c r="C142" t="s">
        <v>0</v>
      </c>
      <c r="D142" t="s">
        <v>7721</v>
      </c>
      <c r="F142" t="s">
        <v>45</v>
      </c>
      <c r="G142">
        <v>50</v>
      </c>
      <c r="H142" t="s">
        <v>7752</v>
      </c>
      <c r="I142" t="s">
        <v>7856</v>
      </c>
      <c r="J142" t="s">
        <v>73</v>
      </c>
    </row>
    <row r="143" spans="3:10">
      <c r="C143" t="s">
        <v>0</v>
      </c>
      <c r="D143" t="s">
        <v>7721</v>
      </c>
      <c r="F143" t="s">
        <v>156</v>
      </c>
      <c r="G143">
        <v>50</v>
      </c>
      <c r="H143" t="s">
        <v>7752</v>
      </c>
      <c r="I143" t="s">
        <v>7857</v>
      </c>
      <c r="J143" t="s">
        <v>73</v>
      </c>
    </row>
    <row r="144" spans="3:10">
      <c r="C144" t="s">
        <v>0</v>
      </c>
      <c r="D144" t="s">
        <v>7721</v>
      </c>
      <c r="F144" t="s">
        <v>157</v>
      </c>
      <c r="G144">
        <v>50</v>
      </c>
      <c r="H144" t="s">
        <v>7752</v>
      </c>
      <c r="I144" t="s">
        <v>7858</v>
      </c>
      <c r="J144" t="s">
        <v>73</v>
      </c>
    </row>
    <row r="145" spans="3:10">
      <c r="C145" t="s">
        <v>0</v>
      </c>
      <c r="D145" t="s">
        <v>7721</v>
      </c>
      <c r="F145" t="s">
        <v>46</v>
      </c>
      <c r="G145">
        <v>50</v>
      </c>
      <c r="H145" t="s">
        <v>7752</v>
      </c>
      <c r="I145" t="s">
        <v>7859</v>
      </c>
      <c r="J145" t="s">
        <v>73</v>
      </c>
    </row>
    <row r="146" spans="3:10">
      <c r="C146" t="s">
        <v>0</v>
      </c>
      <c r="D146" t="s">
        <v>7721</v>
      </c>
      <c r="F146" t="s">
        <v>161</v>
      </c>
      <c r="G146">
        <v>50</v>
      </c>
      <c r="H146" t="s">
        <v>7752</v>
      </c>
      <c r="I146" t="s">
        <v>7860</v>
      </c>
      <c r="J146" t="s">
        <v>73</v>
      </c>
    </row>
    <row r="147" spans="3:10">
      <c r="C147" t="s">
        <v>0</v>
      </c>
      <c r="D147" t="s">
        <v>7721</v>
      </c>
      <c r="F147" t="s">
        <v>47</v>
      </c>
      <c r="G147">
        <v>50</v>
      </c>
      <c r="H147" t="s">
        <v>7752</v>
      </c>
      <c r="I147" t="s">
        <v>7861</v>
      </c>
      <c r="J147" t="s">
        <v>73</v>
      </c>
    </row>
    <row r="148" spans="3:10">
      <c r="C148" t="s">
        <v>0</v>
      </c>
      <c r="D148" t="s">
        <v>7721</v>
      </c>
      <c r="F148" t="s">
        <v>48</v>
      </c>
      <c r="G148">
        <v>50</v>
      </c>
      <c r="H148" t="s">
        <v>7752</v>
      </c>
      <c r="I148" t="s">
        <v>7862</v>
      </c>
      <c r="J148" t="s">
        <v>73</v>
      </c>
    </row>
    <row r="149" spans="3:10">
      <c r="C149" t="s">
        <v>0</v>
      </c>
      <c r="D149" t="s">
        <v>7721</v>
      </c>
      <c r="F149" t="s">
        <v>49</v>
      </c>
      <c r="G149">
        <v>50</v>
      </c>
      <c r="H149" t="s">
        <v>7752</v>
      </c>
      <c r="I149" t="s">
        <v>7863</v>
      </c>
      <c r="J149" t="s">
        <v>73</v>
      </c>
    </row>
    <row r="150" spans="3:10">
      <c r="C150" t="s">
        <v>0</v>
      </c>
      <c r="D150" t="s">
        <v>7721</v>
      </c>
      <c r="F150" t="s">
        <v>50</v>
      </c>
      <c r="G150">
        <v>50</v>
      </c>
      <c r="H150" t="s">
        <v>7752</v>
      </c>
      <c r="I150" t="s">
        <v>7864</v>
      </c>
      <c r="J150" t="s">
        <v>73</v>
      </c>
    </row>
    <row r="151" spans="3:10">
      <c r="C151" t="s">
        <v>0</v>
      </c>
      <c r="D151" t="s">
        <v>7717</v>
      </c>
      <c r="F151" t="s">
        <v>41</v>
      </c>
      <c r="G151">
        <v>100</v>
      </c>
      <c r="H151" t="s">
        <v>7752</v>
      </c>
      <c r="I151" t="s">
        <v>7865</v>
      </c>
      <c r="J151" t="s">
        <v>73</v>
      </c>
    </row>
    <row r="152" spans="3:10">
      <c r="C152" t="s">
        <v>0</v>
      </c>
      <c r="D152" t="s">
        <v>7717</v>
      </c>
      <c r="F152" t="s">
        <v>146</v>
      </c>
      <c r="G152">
        <v>100</v>
      </c>
      <c r="H152" t="s">
        <v>7752</v>
      </c>
      <c r="I152" t="s">
        <v>7866</v>
      </c>
      <c r="J152" t="s">
        <v>73</v>
      </c>
    </row>
    <row r="153" spans="3:10">
      <c r="C153" t="s">
        <v>0</v>
      </c>
      <c r="D153" t="s">
        <v>7717</v>
      </c>
      <c r="F153" t="s">
        <v>42</v>
      </c>
      <c r="G153">
        <v>100</v>
      </c>
      <c r="H153" t="s">
        <v>7752</v>
      </c>
      <c r="I153" t="s">
        <v>7867</v>
      </c>
      <c r="J153" t="s">
        <v>73</v>
      </c>
    </row>
    <row r="154" spans="3:10">
      <c r="C154" t="s">
        <v>0</v>
      </c>
      <c r="D154" t="s">
        <v>7721</v>
      </c>
      <c r="F154" t="s">
        <v>43</v>
      </c>
      <c r="G154">
        <v>100</v>
      </c>
      <c r="H154" t="s">
        <v>7752</v>
      </c>
      <c r="I154" t="s">
        <v>7868</v>
      </c>
      <c r="J154" t="s">
        <v>73</v>
      </c>
    </row>
    <row r="155" spans="3:10">
      <c r="C155" t="s">
        <v>0</v>
      </c>
      <c r="D155" t="s">
        <v>7721</v>
      </c>
      <c r="F155" t="s">
        <v>152</v>
      </c>
      <c r="G155">
        <v>100</v>
      </c>
      <c r="H155" t="s">
        <v>7752</v>
      </c>
      <c r="I155" t="s">
        <v>7869</v>
      </c>
      <c r="J155" t="s">
        <v>73</v>
      </c>
    </row>
    <row r="156" spans="3:10">
      <c r="C156" t="s">
        <v>0</v>
      </c>
      <c r="D156" t="s">
        <v>7721</v>
      </c>
      <c r="F156" t="s">
        <v>44</v>
      </c>
      <c r="G156">
        <v>100</v>
      </c>
      <c r="H156" t="s">
        <v>7752</v>
      </c>
      <c r="I156" t="s">
        <v>7870</v>
      </c>
      <c r="J156" t="s">
        <v>73</v>
      </c>
    </row>
    <row r="157" spans="3:10">
      <c r="C157" t="s">
        <v>0</v>
      </c>
      <c r="D157" t="s">
        <v>7721</v>
      </c>
      <c r="F157" t="s">
        <v>155</v>
      </c>
      <c r="G157">
        <v>100</v>
      </c>
      <c r="H157" t="s">
        <v>7752</v>
      </c>
      <c r="I157" t="s">
        <v>7871</v>
      </c>
      <c r="J157" t="s">
        <v>73</v>
      </c>
    </row>
    <row r="158" spans="3:10">
      <c r="C158" t="s">
        <v>0</v>
      </c>
      <c r="D158" t="s">
        <v>7721</v>
      </c>
      <c r="F158" t="s">
        <v>45</v>
      </c>
      <c r="G158">
        <v>100</v>
      </c>
      <c r="H158" t="s">
        <v>7752</v>
      </c>
      <c r="I158" t="s">
        <v>7872</v>
      </c>
      <c r="J158" t="s">
        <v>73</v>
      </c>
    </row>
    <row r="159" spans="3:10">
      <c r="C159" t="s">
        <v>0</v>
      </c>
      <c r="D159" t="s">
        <v>7721</v>
      </c>
      <c r="F159" t="s">
        <v>156</v>
      </c>
      <c r="G159">
        <v>100</v>
      </c>
      <c r="H159" t="s">
        <v>7752</v>
      </c>
      <c r="I159" t="s">
        <v>7873</v>
      </c>
      <c r="J159" t="s">
        <v>73</v>
      </c>
    </row>
    <row r="160" spans="3:10">
      <c r="C160" t="s">
        <v>0</v>
      </c>
      <c r="D160" t="s">
        <v>7721</v>
      </c>
      <c r="F160" t="s">
        <v>157</v>
      </c>
      <c r="G160">
        <v>100</v>
      </c>
      <c r="H160" t="s">
        <v>7752</v>
      </c>
      <c r="I160" t="s">
        <v>7874</v>
      </c>
      <c r="J160" t="s">
        <v>73</v>
      </c>
    </row>
    <row r="161" spans="3:10">
      <c r="C161" t="s">
        <v>0</v>
      </c>
      <c r="D161" t="s">
        <v>7721</v>
      </c>
      <c r="F161" t="s">
        <v>46</v>
      </c>
      <c r="G161">
        <v>100</v>
      </c>
      <c r="H161" t="s">
        <v>7752</v>
      </c>
      <c r="I161" t="s">
        <v>7875</v>
      </c>
      <c r="J161" t="s">
        <v>73</v>
      </c>
    </row>
    <row r="162" spans="3:10">
      <c r="C162" t="s">
        <v>0</v>
      </c>
      <c r="D162" t="s">
        <v>7721</v>
      </c>
      <c r="F162" t="s">
        <v>161</v>
      </c>
      <c r="G162">
        <v>100</v>
      </c>
      <c r="H162" t="s">
        <v>7752</v>
      </c>
      <c r="I162" t="s">
        <v>7876</v>
      </c>
      <c r="J162" t="s">
        <v>73</v>
      </c>
    </row>
    <row r="163" spans="3:10">
      <c r="C163" t="s">
        <v>0</v>
      </c>
      <c r="D163" t="s">
        <v>7721</v>
      </c>
      <c r="F163" t="s">
        <v>47</v>
      </c>
      <c r="G163">
        <v>100</v>
      </c>
      <c r="H163" t="s">
        <v>7752</v>
      </c>
      <c r="I163" t="s">
        <v>7877</v>
      </c>
      <c r="J163" t="s">
        <v>73</v>
      </c>
    </row>
    <row r="164" spans="3:10">
      <c r="C164" t="s">
        <v>0</v>
      </c>
      <c r="D164" t="s">
        <v>7721</v>
      </c>
      <c r="F164" t="s">
        <v>48</v>
      </c>
      <c r="G164">
        <v>100</v>
      </c>
      <c r="H164" t="s">
        <v>7752</v>
      </c>
      <c r="I164" t="s">
        <v>7878</v>
      </c>
      <c r="J164" t="s">
        <v>73</v>
      </c>
    </row>
    <row r="165" spans="3:10">
      <c r="C165" t="s">
        <v>0</v>
      </c>
      <c r="D165" t="s">
        <v>7721</v>
      </c>
      <c r="F165" t="s">
        <v>49</v>
      </c>
      <c r="G165">
        <v>100</v>
      </c>
      <c r="H165" t="s">
        <v>7752</v>
      </c>
      <c r="I165" t="s">
        <v>7879</v>
      </c>
      <c r="J165" t="s">
        <v>73</v>
      </c>
    </row>
    <row r="166" spans="3:10">
      <c r="C166" t="s">
        <v>0</v>
      </c>
      <c r="D166" t="s">
        <v>7721</v>
      </c>
      <c r="F166" t="s">
        <v>50</v>
      </c>
      <c r="G166">
        <v>100</v>
      </c>
      <c r="H166" t="s">
        <v>7752</v>
      </c>
      <c r="I166" t="s">
        <v>7880</v>
      </c>
      <c r="J166" t="s">
        <v>73</v>
      </c>
    </row>
    <row r="167" spans="3:10">
      <c r="C167" t="s">
        <v>0</v>
      </c>
      <c r="D167" t="s">
        <v>7717</v>
      </c>
      <c r="F167" t="s">
        <v>41</v>
      </c>
      <c r="G167">
        <v>150</v>
      </c>
      <c r="H167" t="s">
        <v>7752</v>
      </c>
      <c r="I167" t="s">
        <v>7881</v>
      </c>
      <c r="J167" t="s">
        <v>73</v>
      </c>
    </row>
    <row r="168" spans="3:10">
      <c r="C168" t="s">
        <v>0</v>
      </c>
      <c r="D168" t="s">
        <v>7717</v>
      </c>
      <c r="F168" t="s">
        <v>146</v>
      </c>
      <c r="G168">
        <v>150</v>
      </c>
      <c r="H168" t="s">
        <v>7752</v>
      </c>
      <c r="I168" t="s">
        <v>7882</v>
      </c>
      <c r="J168" t="s">
        <v>73</v>
      </c>
    </row>
    <row r="169" spans="3:10">
      <c r="C169" t="s">
        <v>0</v>
      </c>
      <c r="D169" t="s">
        <v>7717</v>
      </c>
      <c r="F169" t="s">
        <v>42</v>
      </c>
      <c r="G169">
        <v>150</v>
      </c>
      <c r="H169" t="s">
        <v>7752</v>
      </c>
      <c r="I169" t="s">
        <v>7883</v>
      </c>
      <c r="J169" t="s">
        <v>73</v>
      </c>
    </row>
    <row r="170" spans="3:10">
      <c r="C170" t="s">
        <v>0</v>
      </c>
      <c r="D170" t="s">
        <v>7721</v>
      </c>
      <c r="F170" t="s">
        <v>43</v>
      </c>
      <c r="G170">
        <v>150</v>
      </c>
      <c r="H170" t="s">
        <v>7752</v>
      </c>
      <c r="I170" t="s">
        <v>7884</v>
      </c>
      <c r="J170" t="s">
        <v>73</v>
      </c>
    </row>
    <row r="171" spans="3:10">
      <c r="C171" t="s">
        <v>0</v>
      </c>
      <c r="D171" t="s">
        <v>7721</v>
      </c>
      <c r="F171" t="s">
        <v>152</v>
      </c>
      <c r="G171">
        <v>150</v>
      </c>
      <c r="H171" t="s">
        <v>7752</v>
      </c>
      <c r="I171" t="s">
        <v>7885</v>
      </c>
      <c r="J171" t="s">
        <v>73</v>
      </c>
    </row>
    <row r="172" spans="3:10">
      <c r="C172" t="s">
        <v>0</v>
      </c>
      <c r="D172" t="s">
        <v>7721</v>
      </c>
      <c r="F172" t="s">
        <v>44</v>
      </c>
      <c r="G172">
        <v>150</v>
      </c>
      <c r="H172" t="s">
        <v>7752</v>
      </c>
      <c r="I172" t="s">
        <v>7886</v>
      </c>
      <c r="J172" t="s">
        <v>73</v>
      </c>
    </row>
    <row r="173" spans="3:10">
      <c r="C173" t="s">
        <v>0</v>
      </c>
      <c r="D173" t="s">
        <v>7721</v>
      </c>
      <c r="F173" t="s">
        <v>155</v>
      </c>
      <c r="G173">
        <v>150</v>
      </c>
      <c r="H173" t="s">
        <v>7752</v>
      </c>
      <c r="I173" t="s">
        <v>7887</v>
      </c>
      <c r="J173" t="s">
        <v>73</v>
      </c>
    </row>
    <row r="174" spans="3:10">
      <c r="C174" t="s">
        <v>0</v>
      </c>
      <c r="D174" t="s">
        <v>7721</v>
      </c>
      <c r="F174" t="s">
        <v>45</v>
      </c>
      <c r="G174">
        <v>150</v>
      </c>
      <c r="H174" t="s">
        <v>7752</v>
      </c>
      <c r="I174" t="s">
        <v>7888</v>
      </c>
      <c r="J174" t="s">
        <v>73</v>
      </c>
    </row>
    <row r="175" spans="3:10">
      <c r="C175" t="s">
        <v>0</v>
      </c>
      <c r="D175" t="s">
        <v>7721</v>
      </c>
      <c r="F175" t="s">
        <v>156</v>
      </c>
      <c r="G175">
        <v>150</v>
      </c>
      <c r="H175" t="s">
        <v>7752</v>
      </c>
      <c r="I175" t="s">
        <v>7889</v>
      </c>
      <c r="J175" t="s">
        <v>73</v>
      </c>
    </row>
    <row r="176" spans="3:10">
      <c r="C176" t="s">
        <v>0</v>
      </c>
      <c r="D176" t="s">
        <v>7721</v>
      </c>
      <c r="F176" t="s">
        <v>157</v>
      </c>
      <c r="G176">
        <v>150</v>
      </c>
      <c r="H176" t="s">
        <v>7752</v>
      </c>
      <c r="I176" t="s">
        <v>7890</v>
      </c>
      <c r="J176" t="s">
        <v>73</v>
      </c>
    </row>
    <row r="177" spans="3:10">
      <c r="C177" t="s">
        <v>0</v>
      </c>
      <c r="D177" t="s">
        <v>7721</v>
      </c>
      <c r="F177" t="s">
        <v>46</v>
      </c>
      <c r="G177">
        <v>150</v>
      </c>
      <c r="H177" t="s">
        <v>7752</v>
      </c>
      <c r="I177" t="s">
        <v>7891</v>
      </c>
      <c r="J177" t="s">
        <v>73</v>
      </c>
    </row>
    <row r="178" spans="3:10">
      <c r="C178" t="s">
        <v>0</v>
      </c>
      <c r="D178" t="s">
        <v>7721</v>
      </c>
      <c r="F178" t="s">
        <v>161</v>
      </c>
      <c r="G178">
        <v>150</v>
      </c>
      <c r="H178" t="s">
        <v>7752</v>
      </c>
      <c r="I178" t="s">
        <v>7892</v>
      </c>
      <c r="J178" t="s">
        <v>73</v>
      </c>
    </row>
    <row r="179" spans="3:10">
      <c r="C179" t="s">
        <v>0</v>
      </c>
      <c r="D179" t="s">
        <v>7721</v>
      </c>
      <c r="F179" t="s">
        <v>47</v>
      </c>
      <c r="G179">
        <v>150</v>
      </c>
      <c r="H179" t="s">
        <v>7752</v>
      </c>
      <c r="I179" t="s">
        <v>7893</v>
      </c>
      <c r="J179" t="s">
        <v>73</v>
      </c>
    </row>
    <row r="180" spans="3:10">
      <c r="C180" t="s">
        <v>0</v>
      </c>
      <c r="D180" t="s">
        <v>7721</v>
      </c>
      <c r="F180" t="s">
        <v>48</v>
      </c>
      <c r="G180">
        <v>150</v>
      </c>
      <c r="H180" t="s">
        <v>7752</v>
      </c>
      <c r="I180" t="s">
        <v>7894</v>
      </c>
      <c r="J180" t="s">
        <v>73</v>
      </c>
    </row>
    <row r="181" spans="3:10">
      <c r="C181" t="s">
        <v>0</v>
      </c>
      <c r="D181" t="s">
        <v>7721</v>
      </c>
      <c r="F181" t="s">
        <v>49</v>
      </c>
      <c r="G181">
        <v>150</v>
      </c>
      <c r="H181" t="s">
        <v>7752</v>
      </c>
      <c r="I181" t="s">
        <v>7895</v>
      </c>
      <c r="J181" t="s">
        <v>73</v>
      </c>
    </row>
    <row r="182" spans="3:10">
      <c r="C182" t="s">
        <v>0</v>
      </c>
      <c r="D182" t="s">
        <v>7721</v>
      </c>
      <c r="F182" t="s">
        <v>50</v>
      </c>
      <c r="G182">
        <v>150</v>
      </c>
      <c r="H182" t="s">
        <v>7752</v>
      </c>
      <c r="I182" t="s">
        <v>7896</v>
      </c>
      <c r="J182" t="s">
        <v>73</v>
      </c>
    </row>
    <row r="183" spans="3:10">
      <c r="C183" t="s">
        <v>0</v>
      </c>
      <c r="D183" t="s">
        <v>7717</v>
      </c>
      <c r="F183" t="s">
        <v>41</v>
      </c>
      <c r="G183">
        <v>200</v>
      </c>
      <c r="H183" t="s">
        <v>7752</v>
      </c>
      <c r="I183" t="s">
        <v>7897</v>
      </c>
      <c r="J183" t="s">
        <v>73</v>
      </c>
    </row>
    <row r="184" spans="3:10">
      <c r="C184" t="s">
        <v>0</v>
      </c>
      <c r="D184" t="s">
        <v>7717</v>
      </c>
      <c r="F184" t="s">
        <v>146</v>
      </c>
      <c r="G184">
        <v>200</v>
      </c>
      <c r="H184" t="s">
        <v>7752</v>
      </c>
      <c r="I184" t="s">
        <v>7898</v>
      </c>
      <c r="J184" t="s">
        <v>73</v>
      </c>
    </row>
    <row r="185" spans="3:10">
      <c r="C185" t="s">
        <v>0</v>
      </c>
      <c r="D185" t="s">
        <v>7717</v>
      </c>
      <c r="F185" t="s">
        <v>42</v>
      </c>
      <c r="G185">
        <v>200</v>
      </c>
      <c r="H185" t="s">
        <v>7752</v>
      </c>
      <c r="I185" t="s">
        <v>7899</v>
      </c>
      <c r="J185" t="s">
        <v>73</v>
      </c>
    </row>
    <row r="186" spans="3:10">
      <c r="C186" t="s">
        <v>0</v>
      </c>
      <c r="D186" t="s">
        <v>7721</v>
      </c>
      <c r="F186" t="s">
        <v>43</v>
      </c>
      <c r="G186">
        <v>200</v>
      </c>
      <c r="H186" t="s">
        <v>7752</v>
      </c>
      <c r="I186" t="s">
        <v>7900</v>
      </c>
      <c r="J186" t="s">
        <v>73</v>
      </c>
    </row>
    <row r="187" spans="3:10">
      <c r="C187" t="s">
        <v>0</v>
      </c>
      <c r="D187" t="s">
        <v>7721</v>
      </c>
      <c r="F187" t="s">
        <v>152</v>
      </c>
      <c r="G187">
        <v>200</v>
      </c>
      <c r="H187" t="s">
        <v>7752</v>
      </c>
      <c r="I187" t="s">
        <v>7901</v>
      </c>
      <c r="J187" t="s">
        <v>73</v>
      </c>
    </row>
    <row r="188" spans="3:10">
      <c r="C188" t="s">
        <v>0</v>
      </c>
      <c r="D188" t="s">
        <v>7721</v>
      </c>
      <c r="F188" t="s">
        <v>44</v>
      </c>
      <c r="G188">
        <v>200</v>
      </c>
      <c r="H188" t="s">
        <v>7752</v>
      </c>
      <c r="I188" t="s">
        <v>7902</v>
      </c>
      <c r="J188" t="s">
        <v>73</v>
      </c>
    </row>
    <row r="189" spans="3:10">
      <c r="C189" t="s">
        <v>0</v>
      </c>
      <c r="D189" t="s">
        <v>7721</v>
      </c>
      <c r="F189" t="s">
        <v>155</v>
      </c>
      <c r="G189">
        <v>200</v>
      </c>
      <c r="H189" t="s">
        <v>7752</v>
      </c>
      <c r="I189" t="s">
        <v>7903</v>
      </c>
      <c r="J189" t="s">
        <v>73</v>
      </c>
    </row>
    <row r="190" spans="3:10">
      <c r="C190" t="s">
        <v>0</v>
      </c>
      <c r="D190" t="s">
        <v>7721</v>
      </c>
      <c r="F190" t="s">
        <v>45</v>
      </c>
      <c r="G190">
        <v>200</v>
      </c>
      <c r="H190" t="s">
        <v>7752</v>
      </c>
      <c r="I190" t="s">
        <v>7904</v>
      </c>
      <c r="J190" t="s">
        <v>73</v>
      </c>
    </row>
    <row r="191" spans="3:10">
      <c r="C191" t="s">
        <v>0</v>
      </c>
      <c r="D191" t="s">
        <v>7721</v>
      </c>
      <c r="F191" t="s">
        <v>156</v>
      </c>
      <c r="G191">
        <v>200</v>
      </c>
      <c r="H191" t="s">
        <v>7752</v>
      </c>
      <c r="I191" t="s">
        <v>7905</v>
      </c>
      <c r="J191" t="s">
        <v>73</v>
      </c>
    </row>
    <row r="192" spans="3:10">
      <c r="C192" t="s">
        <v>0</v>
      </c>
      <c r="D192" t="s">
        <v>7721</v>
      </c>
      <c r="F192" t="s">
        <v>157</v>
      </c>
      <c r="G192">
        <v>200</v>
      </c>
      <c r="H192" t="s">
        <v>7752</v>
      </c>
      <c r="I192" t="s">
        <v>7906</v>
      </c>
      <c r="J192" t="s">
        <v>73</v>
      </c>
    </row>
    <row r="193" spans="3:10">
      <c r="C193" t="s">
        <v>0</v>
      </c>
      <c r="D193" t="s">
        <v>7721</v>
      </c>
      <c r="F193" t="s">
        <v>46</v>
      </c>
      <c r="G193">
        <v>200</v>
      </c>
      <c r="H193" t="s">
        <v>7752</v>
      </c>
      <c r="I193" t="s">
        <v>7907</v>
      </c>
      <c r="J193" t="s">
        <v>73</v>
      </c>
    </row>
    <row r="194" spans="3:10">
      <c r="C194" t="s">
        <v>0</v>
      </c>
      <c r="D194" t="s">
        <v>7721</v>
      </c>
      <c r="F194" t="s">
        <v>161</v>
      </c>
      <c r="G194">
        <v>200</v>
      </c>
      <c r="H194" t="s">
        <v>7752</v>
      </c>
      <c r="I194" t="s">
        <v>7908</v>
      </c>
      <c r="J194" t="s">
        <v>73</v>
      </c>
    </row>
    <row r="195" spans="3:10">
      <c r="C195" t="s">
        <v>0</v>
      </c>
      <c r="D195" t="s">
        <v>7721</v>
      </c>
      <c r="F195" t="s">
        <v>47</v>
      </c>
      <c r="G195">
        <v>200</v>
      </c>
      <c r="H195" t="s">
        <v>7752</v>
      </c>
      <c r="I195" t="s">
        <v>7909</v>
      </c>
      <c r="J195" t="s">
        <v>73</v>
      </c>
    </row>
    <row r="196" spans="3:10">
      <c r="C196" t="s">
        <v>0</v>
      </c>
      <c r="D196" t="s">
        <v>7721</v>
      </c>
      <c r="F196" t="s">
        <v>48</v>
      </c>
      <c r="G196">
        <v>200</v>
      </c>
      <c r="H196" t="s">
        <v>7752</v>
      </c>
      <c r="I196" t="s">
        <v>7910</v>
      </c>
      <c r="J196" t="s">
        <v>73</v>
      </c>
    </row>
    <row r="197" spans="3:10">
      <c r="C197" t="s">
        <v>0</v>
      </c>
      <c r="D197" t="s">
        <v>7721</v>
      </c>
      <c r="F197" t="s">
        <v>49</v>
      </c>
      <c r="G197">
        <v>200</v>
      </c>
      <c r="H197" t="s">
        <v>7752</v>
      </c>
      <c r="I197" t="s">
        <v>7911</v>
      </c>
      <c r="J197" t="s">
        <v>73</v>
      </c>
    </row>
    <row r="198" spans="3:10">
      <c r="C198" t="s">
        <v>0</v>
      </c>
      <c r="D198" t="s">
        <v>7721</v>
      </c>
      <c r="F198" t="s">
        <v>50</v>
      </c>
      <c r="G198">
        <v>200</v>
      </c>
      <c r="H198" t="s">
        <v>7752</v>
      </c>
      <c r="I198" t="s">
        <v>7912</v>
      </c>
      <c r="J198" t="s">
        <v>73</v>
      </c>
    </row>
    <row r="199" spans="3:10">
      <c r="C199" t="s">
        <v>0</v>
      </c>
      <c r="D199" t="s">
        <v>7717</v>
      </c>
      <c r="F199" t="s">
        <v>41</v>
      </c>
      <c r="G199">
        <v>300</v>
      </c>
      <c r="H199" t="s">
        <v>7752</v>
      </c>
      <c r="I199" t="s">
        <v>7913</v>
      </c>
      <c r="J199" t="s">
        <v>73</v>
      </c>
    </row>
    <row r="200" spans="3:10">
      <c r="C200" t="s">
        <v>0</v>
      </c>
      <c r="D200" t="s">
        <v>7717</v>
      </c>
      <c r="F200" t="s">
        <v>146</v>
      </c>
      <c r="G200">
        <v>300</v>
      </c>
      <c r="H200" t="s">
        <v>7752</v>
      </c>
      <c r="I200" t="s">
        <v>7914</v>
      </c>
      <c r="J200" t="s">
        <v>73</v>
      </c>
    </row>
    <row r="201" spans="3:10">
      <c r="C201" t="s">
        <v>0</v>
      </c>
      <c r="D201" t="s">
        <v>7717</v>
      </c>
      <c r="F201" t="s">
        <v>42</v>
      </c>
      <c r="G201">
        <v>300</v>
      </c>
      <c r="H201" t="s">
        <v>7752</v>
      </c>
      <c r="I201" t="s">
        <v>7915</v>
      </c>
      <c r="J201" t="s">
        <v>73</v>
      </c>
    </row>
    <row r="202" spans="3:10">
      <c r="C202" t="s">
        <v>0</v>
      </c>
      <c r="D202" t="s">
        <v>7721</v>
      </c>
      <c r="F202" t="s">
        <v>43</v>
      </c>
      <c r="G202">
        <v>300</v>
      </c>
      <c r="H202" t="s">
        <v>7752</v>
      </c>
      <c r="I202" t="s">
        <v>7916</v>
      </c>
      <c r="J202" t="s">
        <v>73</v>
      </c>
    </row>
    <row r="203" spans="3:10">
      <c r="C203" t="s">
        <v>0</v>
      </c>
      <c r="D203" t="s">
        <v>7721</v>
      </c>
      <c r="F203" t="s">
        <v>152</v>
      </c>
      <c r="G203">
        <v>300</v>
      </c>
      <c r="H203" t="s">
        <v>7752</v>
      </c>
      <c r="I203" t="s">
        <v>7917</v>
      </c>
      <c r="J203" t="s">
        <v>73</v>
      </c>
    </row>
    <row r="204" spans="3:10">
      <c r="C204" t="s">
        <v>0</v>
      </c>
      <c r="D204" t="s">
        <v>7721</v>
      </c>
      <c r="F204" t="s">
        <v>44</v>
      </c>
      <c r="G204">
        <v>300</v>
      </c>
      <c r="H204" t="s">
        <v>7752</v>
      </c>
      <c r="I204" t="s">
        <v>7918</v>
      </c>
      <c r="J204" t="s">
        <v>73</v>
      </c>
    </row>
    <row r="205" spans="3:10">
      <c r="C205" t="s">
        <v>0</v>
      </c>
      <c r="D205" t="s">
        <v>7721</v>
      </c>
      <c r="F205" t="s">
        <v>155</v>
      </c>
      <c r="G205">
        <v>300</v>
      </c>
      <c r="H205" t="s">
        <v>7752</v>
      </c>
      <c r="I205" t="s">
        <v>7919</v>
      </c>
      <c r="J205" t="s">
        <v>73</v>
      </c>
    </row>
    <row r="206" spans="3:10">
      <c r="C206" t="s">
        <v>0</v>
      </c>
      <c r="D206" t="s">
        <v>7721</v>
      </c>
      <c r="F206" t="s">
        <v>45</v>
      </c>
      <c r="G206">
        <v>300</v>
      </c>
      <c r="H206" t="s">
        <v>7752</v>
      </c>
      <c r="I206" t="s">
        <v>7920</v>
      </c>
      <c r="J206" t="s">
        <v>73</v>
      </c>
    </row>
    <row r="207" spans="3:10">
      <c r="C207" t="s">
        <v>0</v>
      </c>
      <c r="D207" t="s">
        <v>7721</v>
      </c>
      <c r="F207" t="s">
        <v>156</v>
      </c>
      <c r="G207">
        <v>300</v>
      </c>
      <c r="H207" t="s">
        <v>7752</v>
      </c>
      <c r="I207" t="s">
        <v>7921</v>
      </c>
      <c r="J207" t="s">
        <v>73</v>
      </c>
    </row>
    <row r="208" spans="3:10">
      <c r="C208" t="s">
        <v>0</v>
      </c>
      <c r="D208" t="s">
        <v>7721</v>
      </c>
      <c r="F208" t="s">
        <v>157</v>
      </c>
      <c r="G208">
        <v>300</v>
      </c>
      <c r="H208" t="s">
        <v>7752</v>
      </c>
      <c r="I208" t="s">
        <v>7922</v>
      </c>
      <c r="J208" t="s">
        <v>73</v>
      </c>
    </row>
    <row r="209" spans="3:10">
      <c r="C209" t="s">
        <v>0</v>
      </c>
      <c r="D209" t="s">
        <v>7721</v>
      </c>
      <c r="F209" t="s">
        <v>46</v>
      </c>
      <c r="G209">
        <v>300</v>
      </c>
      <c r="H209" t="s">
        <v>7752</v>
      </c>
      <c r="I209" t="s">
        <v>7923</v>
      </c>
      <c r="J209" t="s">
        <v>73</v>
      </c>
    </row>
    <row r="210" spans="3:10">
      <c r="C210" t="s">
        <v>0</v>
      </c>
      <c r="D210" t="s">
        <v>7721</v>
      </c>
      <c r="F210" t="s">
        <v>161</v>
      </c>
      <c r="G210">
        <v>300</v>
      </c>
      <c r="H210" t="s">
        <v>7752</v>
      </c>
      <c r="I210" t="s">
        <v>7924</v>
      </c>
      <c r="J210" t="s">
        <v>73</v>
      </c>
    </row>
    <row r="211" spans="3:10">
      <c r="C211" t="s">
        <v>0</v>
      </c>
      <c r="D211" t="s">
        <v>7721</v>
      </c>
      <c r="F211" t="s">
        <v>47</v>
      </c>
      <c r="G211">
        <v>300</v>
      </c>
      <c r="H211" t="s">
        <v>7752</v>
      </c>
      <c r="I211" t="s">
        <v>7925</v>
      </c>
      <c r="J211" t="s">
        <v>73</v>
      </c>
    </row>
    <row r="212" spans="3:10">
      <c r="C212" t="s">
        <v>0</v>
      </c>
      <c r="D212" t="s">
        <v>7721</v>
      </c>
      <c r="F212" t="s">
        <v>48</v>
      </c>
      <c r="G212">
        <v>300</v>
      </c>
      <c r="H212" t="s">
        <v>7752</v>
      </c>
      <c r="I212" t="s">
        <v>7926</v>
      </c>
      <c r="J212" t="s">
        <v>73</v>
      </c>
    </row>
    <row r="213" spans="3:10">
      <c r="C213" t="s">
        <v>0</v>
      </c>
      <c r="D213" t="s">
        <v>7721</v>
      </c>
      <c r="F213" t="s">
        <v>49</v>
      </c>
      <c r="G213">
        <v>300</v>
      </c>
      <c r="H213" t="s">
        <v>7752</v>
      </c>
      <c r="I213" t="s">
        <v>7927</v>
      </c>
      <c r="J213" t="s">
        <v>73</v>
      </c>
    </row>
    <row r="214" spans="3:10">
      <c r="C214" t="s">
        <v>0</v>
      </c>
      <c r="D214" t="s">
        <v>7721</v>
      </c>
      <c r="F214" t="s">
        <v>50</v>
      </c>
      <c r="G214">
        <v>300</v>
      </c>
      <c r="H214" t="s">
        <v>7752</v>
      </c>
      <c r="I214" t="s">
        <v>7928</v>
      </c>
      <c r="J214" t="s">
        <v>73</v>
      </c>
    </row>
    <row r="215" spans="3:10">
      <c r="C215" t="s">
        <v>0</v>
      </c>
      <c r="D215" t="s">
        <v>7717</v>
      </c>
      <c r="F215" t="s">
        <v>41</v>
      </c>
      <c r="G215">
        <v>500</v>
      </c>
      <c r="H215" t="s">
        <v>7752</v>
      </c>
      <c r="I215" t="s">
        <v>7929</v>
      </c>
      <c r="J215" t="s">
        <v>73</v>
      </c>
    </row>
    <row r="216" spans="3:10">
      <c r="C216" t="s">
        <v>0</v>
      </c>
      <c r="D216" t="s">
        <v>7717</v>
      </c>
      <c r="F216" t="s">
        <v>146</v>
      </c>
      <c r="G216">
        <v>500</v>
      </c>
      <c r="H216" t="s">
        <v>7752</v>
      </c>
      <c r="I216" t="s">
        <v>7930</v>
      </c>
      <c r="J216" t="s">
        <v>73</v>
      </c>
    </row>
    <row r="217" spans="3:10">
      <c r="C217" t="s">
        <v>0</v>
      </c>
      <c r="D217" t="s">
        <v>7717</v>
      </c>
      <c r="F217" t="s">
        <v>42</v>
      </c>
      <c r="G217">
        <v>500</v>
      </c>
      <c r="H217" t="s">
        <v>7752</v>
      </c>
      <c r="I217" t="s">
        <v>7931</v>
      </c>
      <c r="J217" t="s">
        <v>73</v>
      </c>
    </row>
    <row r="218" spans="3:10">
      <c r="C218" t="s">
        <v>0</v>
      </c>
      <c r="D218" t="s">
        <v>7721</v>
      </c>
      <c r="F218" t="s">
        <v>43</v>
      </c>
      <c r="G218">
        <v>500</v>
      </c>
      <c r="H218" t="s">
        <v>7752</v>
      </c>
      <c r="I218" t="s">
        <v>7932</v>
      </c>
      <c r="J218" t="s">
        <v>73</v>
      </c>
    </row>
    <row r="219" spans="3:10">
      <c r="C219" t="s">
        <v>0</v>
      </c>
      <c r="D219" t="s">
        <v>7721</v>
      </c>
      <c r="F219" t="s">
        <v>152</v>
      </c>
      <c r="G219">
        <v>500</v>
      </c>
      <c r="H219" t="s">
        <v>7752</v>
      </c>
      <c r="I219" t="s">
        <v>7933</v>
      </c>
      <c r="J219" t="s">
        <v>73</v>
      </c>
    </row>
    <row r="220" spans="3:10">
      <c r="C220" t="s">
        <v>0</v>
      </c>
      <c r="D220" t="s">
        <v>7721</v>
      </c>
      <c r="F220" t="s">
        <v>44</v>
      </c>
      <c r="G220">
        <v>500</v>
      </c>
      <c r="H220" t="s">
        <v>7752</v>
      </c>
      <c r="I220" t="s">
        <v>7934</v>
      </c>
      <c r="J220" t="s">
        <v>73</v>
      </c>
    </row>
    <row r="221" spans="3:10">
      <c r="C221" t="s">
        <v>0</v>
      </c>
      <c r="D221" t="s">
        <v>7721</v>
      </c>
      <c r="F221" t="s">
        <v>155</v>
      </c>
      <c r="G221">
        <v>500</v>
      </c>
      <c r="H221" t="s">
        <v>7752</v>
      </c>
      <c r="I221" t="s">
        <v>7935</v>
      </c>
      <c r="J221" t="s">
        <v>73</v>
      </c>
    </row>
    <row r="222" spans="3:10">
      <c r="C222" t="s">
        <v>0</v>
      </c>
      <c r="D222" t="s">
        <v>7721</v>
      </c>
      <c r="F222" t="s">
        <v>45</v>
      </c>
      <c r="G222">
        <v>500</v>
      </c>
      <c r="H222" t="s">
        <v>7752</v>
      </c>
      <c r="I222" t="s">
        <v>7936</v>
      </c>
      <c r="J222" t="s">
        <v>73</v>
      </c>
    </row>
    <row r="223" spans="3:10">
      <c r="C223" t="s">
        <v>0</v>
      </c>
      <c r="D223" t="s">
        <v>7721</v>
      </c>
      <c r="F223" t="s">
        <v>156</v>
      </c>
      <c r="G223">
        <v>500</v>
      </c>
      <c r="H223" t="s">
        <v>7752</v>
      </c>
      <c r="I223" t="s">
        <v>7937</v>
      </c>
      <c r="J223" t="s">
        <v>73</v>
      </c>
    </row>
    <row r="224" spans="3:10">
      <c r="C224" t="s">
        <v>0</v>
      </c>
      <c r="D224" t="s">
        <v>7721</v>
      </c>
      <c r="F224" t="s">
        <v>157</v>
      </c>
      <c r="G224">
        <v>500</v>
      </c>
      <c r="H224" t="s">
        <v>7752</v>
      </c>
      <c r="I224" t="s">
        <v>7938</v>
      </c>
      <c r="J224" t="s">
        <v>73</v>
      </c>
    </row>
    <row r="225" spans="3:10">
      <c r="C225" t="s">
        <v>0</v>
      </c>
      <c r="D225" t="s">
        <v>7721</v>
      </c>
      <c r="F225" t="s">
        <v>46</v>
      </c>
      <c r="G225">
        <v>500</v>
      </c>
      <c r="H225" t="s">
        <v>7752</v>
      </c>
      <c r="I225" t="s">
        <v>7939</v>
      </c>
      <c r="J225" t="s">
        <v>73</v>
      </c>
    </row>
    <row r="226" spans="3:10">
      <c r="C226" t="s">
        <v>0</v>
      </c>
      <c r="D226" t="s">
        <v>7721</v>
      </c>
      <c r="F226" t="s">
        <v>161</v>
      </c>
      <c r="G226">
        <v>500</v>
      </c>
      <c r="H226" t="s">
        <v>7752</v>
      </c>
      <c r="I226" t="s">
        <v>7940</v>
      </c>
      <c r="J226" t="s">
        <v>73</v>
      </c>
    </row>
    <row r="227" spans="3:10">
      <c r="C227" t="s">
        <v>0</v>
      </c>
      <c r="D227" t="s">
        <v>7721</v>
      </c>
      <c r="F227" t="s">
        <v>47</v>
      </c>
      <c r="G227">
        <v>500</v>
      </c>
      <c r="H227" t="s">
        <v>7752</v>
      </c>
      <c r="I227" t="s">
        <v>7941</v>
      </c>
      <c r="J227" t="s">
        <v>73</v>
      </c>
    </row>
    <row r="228" spans="3:10">
      <c r="C228" t="s">
        <v>0</v>
      </c>
      <c r="D228" t="s">
        <v>7721</v>
      </c>
      <c r="F228" t="s">
        <v>48</v>
      </c>
      <c r="G228">
        <v>500</v>
      </c>
      <c r="H228" t="s">
        <v>7752</v>
      </c>
      <c r="I228" t="s">
        <v>7942</v>
      </c>
      <c r="J228" t="s">
        <v>73</v>
      </c>
    </row>
    <row r="229" spans="3:10">
      <c r="C229" t="s">
        <v>0</v>
      </c>
      <c r="D229" t="s">
        <v>7721</v>
      </c>
      <c r="F229" t="s">
        <v>49</v>
      </c>
      <c r="G229">
        <v>500</v>
      </c>
      <c r="H229" t="s">
        <v>7752</v>
      </c>
      <c r="I229" t="s">
        <v>7943</v>
      </c>
      <c r="J229" t="s">
        <v>73</v>
      </c>
    </row>
    <row r="230" spans="3:10">
      <c r="C230" t="s">
        <v>0</v>
      </c>
      <c r="D230" t="s">
        <v>7721</v>
      </c>
      <c r="F230" t="s">
        <v>50</v>
      </c>
      <c r="G230">
        <v>500</v>
      </c>
      <c r="H230" t="s">
        <v>7752</v>
      </c>
      <c r="I230" t="s">
        <v>7944</v>
      </c>
      <c r="J230" t="s">
        <v>73</v>
      </c>
    </row>
    <row r="231" spans="3:10">
      <c r="C231" t="s">
        <v>0</v>
      </c>
      <c r="D231" t="s">
        <v>7717</v>
      </c>
      <c r="F231" t="s">
        <v>41</v>
      </c>
      <c r="G231">
        <v>1000</v>
      </c>
      <c r="H231" t="s">
        <v>7752</v>
      </c>
      <c r="I231" t="s">
        <v>7945</v>
      </c>
      <c r="J231" t="s">
        <v>73</v>
      </c>
    </row>
    <row r="232" spans="3:10">
      <c r="C232" t="s">
        <v>0</v>
      </c>
      <c r="D232" t="s">
        <v>7717</v>
      </c>
      <c r="F232" t="s">
        <v>146</v>
      </c>
      <c r="G232">
        <v>1000</v>
      </c>
      <c r="H232" t="s">
        <v>7752</v>
      </c>
      <c r="I232" t="s">
        <v>7946</v>
      </c>
      <c r="J232" t="s">
        <v>73</v>
      </c>
    </row>
    <row r="233" spans="3:10">
      <c r="C233" t="s">
        <v>0</v>
      </c>
      <c r="D233" t="s">
        <v>7717</v>
      </c>
      <c r="F233" t="s">
        <v>42</v>
      </c>
      <c r="G233">
        <v>1000</v>
      </c>
      <c r="H233" t="s">
        <v>7752</v>
      </c>
      <c r="I233" t="s">
        <v>7947</v>
      </c>
      <c r="J233" t="s">
        <v>73</v>
      </c>
    </row>
    <row r="234" spans="3:10">
      <c r="C234" t="s">
        <v>0</v>
      </c>
      <c r="D234" t="s">
        <v>7721</v>
      </c>
      <c r="F234" t="s">
        <v>43</v>
      </c>
      <c r="G234">
        <v>1000</v>
      </c>
      <c r="H234" t="s">
        <v>7752</v>
      </c>
      <c r="I234" t="s">
        <v>7948</v>
      </c>
      <c r="J234" t="s">
        <v>73</v>
      </c>
    </row>
    <row r="235" spans="3:10">
      <c r="C235" t="s">
        <v>0</v>
      </c>
      <c r="D235" t="s">
        <v>7721</v>
      </c>
      <c r="F235" t="s">
        <v>152</v>
      </c>
      <c r="G235">
        <v>1000</v>
      </c>
      <c r="H235" t="s">
        <v>7752</v>
      </c>
      <c r="I235" t="s">
        <v>7949</v>
      </c>
      <c r="J235" t="s">
        <v>73</v>
      </c>
    </row>
    <row r="236" spans="3:10">
      <c r="C236" t="s">
        <v>0</v>
      </c>
      <c r="D236" t="s">
        <v>7721</v>
      </c>
      <c r="F236" t="s">
        <v>44</v>
      </c>
      <c r="G236">
        <v>1000</v>
      </c>
      <c r="H236" t="s">
        <v>7752</v>
      </c>
      <c r="I236" t="s">
        <v>7950</v>
      </c>
      <c r="J236" t="s">
        <v>73</v>
      </c>
    </row>
    <row r="237" spans="3:10">
      <c r="C237" t="s">
        <v>0</v>
      </c>
      <c r="D237" t="s">
        <v>7721</v>
      </c>
      <c r="F237" t="s">
        <v>155</v>
      </c>
      <c r="G237">
        <v>1000</v>
      </c>
      <c r="H237" t="s">
        <v>7752</v>
      </c>
      <c r="I237" t="s">
        <v>7951</v>
      </c>
      <c r="J237" t="s">
        <v>73</v>
      </c>
    </row>
    <row r="238" spans="3:10">
      <c r="C238" t="s">
        <v>0</v>
      </c>
      <c r="D238" t="s">
        <v>7721</v>
      </c>
      <c r="F238" t="s">
        <v>45</v>
      </c>
      <c r="G238">
        <v>1000</v>
      </c>
      <c r="H238" t="s">
        <v>7752</v>
      </c>
      <c r="I238" t="s">
        <v>7952</v>
      </c>
      <c r="J238" t="s">
        <v>73</v>
      </c>
    </row>
    <row r="239" spans="3:10">
      <c r="C239" t="s">
        <v>0</v>
      </c>
      <c r="D239" t="s">
        <v>7721</v>
      </c>
      <c r="F239" t="s">
        <v>156</v>
      </c>
      <c r="G239">
        <v>1000</v>
      </c>
      <c r="H239" t="s">
        <v>7752</v>
      </c>
      <c r="I239" t="s">
        <v>7953</v>
      </c>
      <c r="J239" t="s">
        <v>73</v>
      </c>
    </row>
    <row r="240" spans="3:10">
      <c r="C240" t="s">
        <v>0</v>
      </c>
      <c r="D240" t="s">
        <v>7721</v>
      </c>
      <c r="F240" t="s">
        <v>157</v>
      </c>
      <c r="G240">
        <v>1000</v>
      </c>
      <c r="H240" t="s">
        <v>7752</v>
      </c>
      <c r="I240" t="s">
        <v>7954</v>
      </c>
      <c r="J240" t="s">
        <v>73</v>
      </c>
    </row>
    <row r="241" spans="3:10">
      <c r="C241" t="s">
        <v>0</v>
      </c>
      <c r="D241" t="s">
        <v>7721</v>
      </c>
      <c r="F241" t="s">
        <v>46</v>
      </c>
      <c r="G241">
        <v>1000</v>
      </c>
      <c r="H241" t="s">
        <v>7752</v>
      </c>
      <c r="I241" t="s">
        <v>7955</v>
      </c>
      <c r="J241" t="s">
        <v>73</v>
      </c>
    </row>
    <row r="242" spans="3:10">
      <c r="C242" t="s">
        <v>0</v>
      </c>
      <c r="D242" t="s">
        <v>7721</v>
      </c>
      <c r="F242" t="s">
        <v>161</v>
      </c>
      <c r="G242">
        <v>1000</v>
      </c>
      <c r="H242" t="s">
        <v>7752</v>
      </c>
      <c r="I242" t="s">
        <v>7956</v>
      </c>
      <c r="J242" t="s">
        <v>73</v>
      </c>
    </row>
    <row r="243" spans="3:10">
      <c r="C243" t="s">
        <v>0</v>
      </c>
      <c r="D243" t="s">
        <v>7721</v>
      </c>
      <c r="F243" t="s">
        <v>47</v>
      </c>
      <c r="G243">
        <v>1000</v>
      </c>
      <c r="H243" t="s">
        <v>7752</v>
      </c>
      <c r="I243" t="s">
        <v>7957</v>
      </c>
      <c r="J243" t="s">
        <v>73</v>
      </c>
    </row>
    <row r="244" spans="3:10">
      <c r="C244" t="s">
        <v>0</v>
      </c>
      <c r="D244" t="s">
        <v>7721</v>
      </c>
      <c r="F244" t="s">
        <v>48</v>
      </c>
      <c r="G244">
        <v>1000</v>
      </c>
      <c r="H244" t="s">
        <v>7752</v>
      </c>
      <c r="I244" t="s">
        <v>7958</v>
      </c>
      <c r="J244" t="s">
        <v>73</v>
      </c>
    </row>
    <row r="245" spans="3:10">
      <c r="C245" t="s">
        <v>0</v>
      </c>
      <c r="D245" t="s">
        <v>7721</v>
      </c>
      <c r="F245" t="s">
        <v>49</v>
      </c>
      <c r="G245">
        <v>1000</v>
      </c>
      <c r="H245" t="s">
        <v>7752</v>
      </c>
      <c r="I245" t="s">
        <v>7959</v>
      </c>
      <c r="J245" t="s">
        <v>73</v>
      </c>
    </row>
    <row r="246" spans="3:10">
      <c r="C246" t="s">
        <v>0</v>
      </c>
      <c r="D246" t="s">
        <v>7721</v>
      </c>
      <c r="F246" t="s">
        <v>50</v>
      </c>
      <c r="G246">
        <v>1000</v>
      </c>
      <c r="H246" t="s">
        <v>7752</v>
      </c>
      <c r="I246" t="s">
        <v>7960</v>
      </c>
      <c r="J246" t="s">
        <v>73</v>
      </c>
    </row>
    <row r="248" spans="3:10">
      <c r="C248" t="s">
        <v>2</v>
      </c>
    </row>
    <row r="249" spans="3:10">
      <c r="C249" t="s">
        <v>2</v>
      </c>
      <c r="D249" t="s">
        <v>7961</v>
      </c>
      <c r="F249" t="s">
        <v>41</v>
      </c>
      <c r="H249" t="s">
        <v>7716</v>
      </c>
      <c r="I249" t="s">
        <v>7962</v>
      </c>
      <c r="J249" t="s">
        <v>73</v>
      </c>
    </row>
    <row r="250" spans="3:10">
      <c r="C250" t="s">
        <v>2</v>
      </c>
      <c r="D250" t="s">
        <v>7961</v>
      </c>
      <c r="F250" t="s">
        <v>42</v>
      </c>
      <c r="H250" t="s">
        <v>7716</v>
      </c>
      <c r="I250" t="s">
        <v>7963</v>
      </c>
      <c r="J250" t="s">
        <v>73</v>
      </c>
    </row>
    <row r="251" spans="3:10">
      <c r="C251" t="s">
        <v>2</v>
      </c>
      <c r="D251" t="s">
        <v>7961</v>
      </c>
      <c r="F251" t="s">
        <v>43</v>
      </c>
      <c r="H251" t="s">
        <v>7716</v>
      </c>
      <c r="I251" t="s">
        <v>7964</v>
      </c>
      <c r="J251" t="s">
        <v>73</v>
      </c>
    </row>
    <row r="252" spans="3:10">
      <c r="C252" t="s">
        <v>2</v>
      </c>
      <c r="D252" t="s">
        <v>7961</v>
      </c>
      <c r="F252" t="s">
        <v>152</v>
      </c>
      <c r="H252" t="s">
        <v>7716</v>
      </c>
      <c r="I252" t="s">
        <v>7965</v>
      </c>
      <c r="J252" t="s">
        <v>73</v>
      </c>
    </row>
    <row r="253" spans="3:10">
      <c r="C253" t="s">
        <v>2</v>
      </c>
      <c r="D253" t="s">
        <v>7961</v>
      </c>
      <c r="F253" t="s">
        <v>44</v>
      </c>
      <c r="H253" t="s">
        <v>7716</v>
      </c>
      <c r="I253" t="s">
        <v>7966</v>
      </c>
      <c r="J253" t="s">
        <v>73</v>
      </c>
    </row>
    <row r="254" spans="3:10">
      <c r="C254" t="s">
        <v>2</v>
      </c>
      <c r="D254" t="s">
        <v>7961</v>
      </c>
      <c r="F254" t="s">
        <v>155</v>
      </c>
      <c r="H254" t="s">
        <v>7716</v>
      </c>
      <c r="I254" t="s">
        <v>7967</v>
      </c>
      <c r="J254" t="s">
        <v>73</v>
      </c>
    </row>
    <row r="255" spans="3:10">
      <c r="C255" t="s">
        <v>2</v>
      </c>
      <c r="D255" t="s">
        <v>7961</v>
      </c>
      <c r="F255" t="s">
        <v>45</v>
      </c>
      <c r="H255" t="s">
        <v>7716</v>
      </c>
      <c r="I255" t="s">
        <v>7968</v>
      </c>
      <c r="J255" t="s">
        <v>73</v>
      </c>
    </row>
    <row r="256" spans="3:10">
      <c r="C256" t="s">
        <v>2</v>
      </c>
      <c r="D256" t="s">
        <v>7961</v>
      </c>
      <c r="F256" t="s">
        <v>156</v>
      </c>
      <c r="H256" t="s">
        <v>7716</v>
      </c>
      <c r="I256" t="s">
        <v>7969</v>
      </c>
      <c r="J256" t="s">
        <v>73</v>
      </c>
    </row>
    <row r="257" spans="3:10">
      <c r="C257" t="s">
        <v>2</v>
      </c>
      <c r="D257" t="s">
        <v>7961</v>
      </c>
      <c r="F257" t="s">
        <v>157</v>
      </c>
      <c r="H257" t="s">
        <v>7716</v>
      </c>
      <c r="I257" t="s">
        <v>7970</v>
      </c>
      <c r="J257" t="s">
        <v>73</v>
      </c>
    </row>
    <row r="258" spans="3:10">
      <c r="C258" t="s">
        <v>2</v>
      </c>
      <c r="D258" t="s">
        <v>7961</v>
      </c>
      <c r="F258" t="s">
        <v>46</v>
      </c>
      <c r="H258" t="s">
        <v>7716</v>
      </c>
      <c r="I258" t="s">
        <v>7971</v>
      </c>
      <c r="J258" t="s">
        <v>73</v>
      </c>
    </row>
    <row r="259" spans="3:10">
      <c r="C259" t="s">
        <v>2</v>
      </c>
      <c r="D259" t="s">
        <v>7961</v>
      </c>
      <c r="F259" t="s">
        <v>161</v>
      </c>
      <c r="H259" t="s">
        <v>7716</v>
      </c>
      <c r="I259" t="s">
        <v>7972</v>
      </c>
      <c r="J259" t="s">
        <v>73</v>
      </c>
    </row>
    <row r="260" spans="3:10">
      <c r="C260" t="s">
        <v>2</v>
      </c>
      <c r="D260" t="s">
        <v>7961</v>
      </c>
      <c r="F260" t="s">
        <v>47</v>
      </c>
      <c r="H260" t="s">
        <v>7716</v>
      </c>
      <c r="I260" t="s">
        <v>7973</v>
      </c>
      <c r="J260" t="s">
        <v>73</v>
      </c>
    </row>
    <row r="261" spans="3:10">
      <c r="C261" t="s">
        <v>2</v>
      </c>
      <c r="D261" t="s">
        <v>7961</v>
      </c>
      <c r="F261" t="s">
        <v>48</v>
      </c>
      <c r="H261" t="s">
        <v>7716</v>
      </c>
      <c r="I261" t="s">
        <v>7974</v>
      </c>
      <c r="J261" t="s">
        <v>73</v>
      </c>
    </row>
    <row r="262" spans="3:10">
      <c r="C262" t="s">
        <v>2</v>
      </c>
      <c r="D262" t="s">
        <v>7961</v>
      </c>
      <c r="F262" t="s">
        <v>41</v>
      </c>
      <c r="H262" t="s">
        <v>7975</v>
      </c>
      <c r="I262" t="s">
        <v>7976</v>
      </c>
      <c r="J262" t="s">
        <v>73</v>
      </c>
    </row>
    <row r="263" spans="3:10">
      <c r="C263" t="s">
        <v>2</v>
      </c>
      <c r="D263" t="s">
        <v>7961</v>
      </c>
      <c r="F263" t="s">
        <v>42</v>
      </c>
      <c r="H263" t="s">
        <v>7975</v>
      </c>
      <c r="I263" t="s">
        <v>7977</v>
      </c>
      <c r="J263" t="s">
        <v>73</v>
      </c>
    </row>
    <row r="264" spans="3:10">
      <c r="C264" t="s">
        <v>2</v>
      </c>
      <c r="D264" t="s">
        <v>7961</v>
      </c>
      <c r="F264" t="s">
        <v>43</v>
      </c>
      <c r="H264" t="s">
        <v>7975</v>
      </c>
      <c r="I264" t="s">
        <v>7978</v>
      </c>
      <c r="J264" t="s">
        <v>73</v>
      </c>
    </row>
    <row r="265" spans="3:10">
      <c r="C265" t="s">
        <v>2</v>
      </c>
      <c r="D265" t="s">
        <v>7961</v>
      </c>
      <c r="F265" t="s">
        <v>152</v>
      </c>
      <c r="H265" t="s">
        <v>7975</v>
      </c>
      <c r="I265" t="s">
        <v>7979</v>
      </c>
      <c r="J265" t="s">
        <v>73</v>
      </c>
    </row>
    <row r="266" spans="3:10">
      <c r="C266" t="s">
        <v>2</v>
      </c>
      <c r="D266" t="s">
        <v>7961</v>
      </c>
      <c r="F266" t="s">
        <v>44</v>
      </c>
      <c r="H266" t="s">
        <v>7975</v>
      </c>
      <c r="I266" t="s">
        <v>7980</v>
      </c>
      <c r="J266" t="s">
        <v>73</v>
      </c>
    </row>
    <row r="267" spans="3:10">
      <c r="C267" t="s">
        <v>2</v>
      </c>
      <c r="D267" t="s">
        <v>7961</v>
      </c>
      <c r="F267" t="s">
        <v>155</v>
      </c>
      <c r="H267" t="s">
        <v>7975</v>
      </c>
      <c r="I267" t="s">
        <v>7981</v>
      </c>
      <c r="J267" t="s">
        <v>73</v>
      </c>
    </row>
    <row r="268" spans="3:10">
      <c r="C268" t="s">
        <v>2</v>
      </c>
      <c r="D268" t="s">
        <v>7961</v>
      </c>
      <c r="F268" t="s">
        <v>45</v>
      </c>
      <c r="H268" t="s">
        <v>7975</v>
      </c>
      <c r="I268" t="s">
        <v>7982</v>
      </c>
      <c r="J268" t="s">
        <v>73</v>
      </c>
    </row>
    <row r="269" spans="3:10">
      <c r="C269" t="s">
        <v>2</v>
      </c>
      <c r="D269" t="s">
        <v>7961</v>
      </c>
      <c r="F269" t="s">
        <v>156</v>
      </c>
      <c r="H269" t="s">
        <v>7975</v>
      </c>
      <c r="I269" t="s">
        <v>7983</v>
      </c>
      <c r="J269" t="s">
        <v>73</v>
      </c>
    </row>
    <row r="270" spans="3:10">
      <c r="C270" t="s">
        <v>2</v>
      </c>
      <c r="D270" t="s">
        <v>7961</v>
      </c>
      <c r="F270" t="s">
        <v>157</v>
      </c>
      <c r="H270" t="s">
        <v>7975</v>
      </c>
      <c r="I270" t="s">
        <v>7984</v>
      </c>
      <c r="J270" t="s">
        <v>73</v>
      </c>
    </row>
    <row r="271" spans="3:10">
      <c r="C271" t="s">
        <v>2</v>
      </c>
      <c r="D271" t="s">
        <v>7961</v>
      </c>
      <c r="F271" t="s">
        <v>46</v>
      </c>
      <c r="H271" t="s">
        <v>7975</v>
      </c>
      <c r="I271" t="s">
        <v>7985</v>
      </c>
      <c r="J271" t="s">
        <v>73</v>
      </c>
    </row>
    <row r="272" spans="3:10">
      <c r="C272" t="s">
        <v>2</v>
      </c>
      <c r="D272" t="s">
        <v>7961</v>
      </c>
      <c r="F272" t="s">
        <v>161</v>
      </c>
      <c r="H272" t="s">
        <v>7975</v>
      </c>
      <c r="I272" t="s">
        <v>7986</v>
      </c>
      <c r="J272" t="s">
        <v>73</v>
      </c>
    </row>
    <row r="273" spans="3:10">
      <c r="C273" t="s">
        <v>2</v>
      </c>
      <c r="D273" t="s">
        <v>7961</v>
      </c>
      <c r="F273" t="s">
        <v>47</v>
      </c>
      <c r="H273" t="s">
        <v>7975</v>
      </c>
      <c r="I273" t="s">
        <v>7987</v>
      </c>
      <c r="J273" t="s">
        <v>73</v>
      </c>
    </row>
    <row r="274" spans="3:10">
      <c r="C274" t="s">
        <v>2</v>
      </c>
      <c r="D274" t="s">
        <v>7961</v>
      </c>
      <c r="F274" t="s">
        <v>48</v>
      </c>
      <c r="H274" t="s">
        <v>7975</v>
      </c>
      <c r="I274" t="s">
        <v>7988</v>
      </c>
      <c r="J274" t="s">
        <v>73</v>
      </c>
    </row>
    <row r="275" spans="3:10">
      <c r="C275" t="s">
        <v>2</v>
      </c>
      <c r="D275" t="s">
        <v>7961</v>
      </c>
      <c r="F275" t="s">
        <v>41</v>
      </c>
      <c r="G275">
        <v>25</v>
      </c>
      <c r="H275" t="s">
        <v>7989</v>
      </c>
      <c r="I275" t="s">
        <v>7990</v>
      </c>
      <c r="J275" t="s">
        <v>73</v>
      </c>
    </row>
    <row r="276" spans="3:10">
      <c r="C276" t="s">
        <v>2</v>
      </c>
      <c r="D276" t="s">
        <v>7961</v>
      </c>
      <c r="F276" t="s">
        <v>42</v>
      </c>
      <c r="G276">
        <v>25</v>
      </c>
      <c r="H276" t="s">
        <v>7989</v>
      </c>
      <c r="I276" t="s">
        <v>7991</v>
      </c>
      <c r="J276" t="s">
        <v>73</v>
      </c>
    </row>
    <row r="277" spans="3:10">
      <c r="C277" t="s">
        <v>2</v>
      </c>
      <c r="D277" t="s">
        <v>7961</v>
      </c>
      <c r="F277" t="s">
        <v>43</v>
      </c>
      <c r="G277">
        <v>25</v>
      </c>
      <c r="H277" t="s">
        <v>7989</v>
      </c>
      <c r="I277" t="s">
        <v>7992</v>
      </c>
      <c r="J277" t="s">
        <v>73</v>
      </c>
    </row>
    <row r="278" spans="3:10">
      <c r="C278" t="s">
        <v>2</v>
      </c>
      <c r="D278" t="s">
        <v>7961</v>
      </c>
      <c r="F278" t="s">
        <v>152</v>
      </c>
      <c r="G278">
        <v>25</v>
      </c>
      <c r="H278" t="s">
        <v>7989</v>
      </c>
      <c r="I278" t="s">
        <v>7993</v>
      </c>
      <c r="J278" t="s">
        <v>73</v>
      </c>
    </row>
    <row r="279" spans="3:10">
      <c r="C279" t="s">
        <v>2</v>
      </c>
      <c r="D279" t="s">
        <v>7961</v>
      </c>
      <c r="F279" t="s">
        <v>44</v>
      </c>
      <c r="G279">
        <v>25</v>
      </c>
      <c r="H279" t="s">
        <v>7989</v>
      </c>
      <c r="I279" t="s">
        <v>7994</v>
      </c>
      <c r="J279" t="s">
        <v>73</v>
      </c>
    </row>
    <row r="280" spans="3:10">
      <c r="C280" t="s">
        <v>2</v>
      </c>
      <c r="D280" t="s">
        <v>7961</v>
      </c>
      <c r="F280" t="s">
        <v>155</v>
      </c>
      <c r="G280">
        <v>25</v>
      </c>
      <c r="H280" t="s">
        <v>7989</v>
      </c>
      <c r="I280" t="s">
        <v>7995</v>
      </c>
      <c r="J280" t="s">
        <v>73</v>
      </c>
    </row>
    <row r="281" spans="3:10">
      <c r="C281" t="s">
        <v>2</v>
      </c>
      <c r="D281" t="s">
        <v>7961</v>
      </c>
      <c r="F281" t="s">
        <v>45</v>
      </c>
      <c r="G281">
        <v>25</v>
      </c>
      <c r="H281" t="s">
        <v>7989</v>
      </c>
      <c r="I281" t="s">
        <v>7996</v>
      </c>
      <c r="J281" t="s">
        <v>73</v>
      </c>
    </row>
    <row r="282" spans="3:10">
      <c r="C282" t="s">
        <v>2</v>
      </c>
      <c r="D282" t="s">
        <v>7961</v>
      </c>
      <c r="F282" t="s">
        <v>156</v>
      </c>
      <c r="G282">
        <v>25</v>
      </c>
      <c r="H282" t="s">
        <v>7989</v>
      </c>
      <c r="I282" t="s">
        <v>7997</v>
      </c>
      <c r="J282" t="s">
        <v>73</v>
      </c>
    </row>
    <row r="283" spans="3:10">
      <c r="C283" t="s">
        <v>2</v>
      </c>
      <c r="D283" t="s">
        <v>7961</v>
      </c>
      <c r="F283" t="s">
        <v>157</v>
      </c>
      <c r="G283">
        <v>25</v>
      </c>
      <c r="H283" t="s">
        <v>7989</v>
      </c>
      <c r="I283" t="s">
        <v>7998</v>
      </c>
      <c r="J283" t="s">
        <v>73</v>
      </c>
    </row>
    <row r="284" spans="3:10">
      <c r="C284" t="s">
        <v>2</v>
      </c>
      <c r="D284" t="s">
        <v>7961</v>
      </c>
      <c r="F284" t="s">
        <v>46</v>
      </c>
      <c r="G284">
        <v>25</v>
      </c>
      <c r="H284" t="s">
        <v>7989</v>
      </c>
      <c r="I284" t="s">
        <v>7999</v>
      </c>
      <c r="J284" t="s">
        <v>73</v>
      </c>
    </row>
    <row r="285" spans="3:10">
      <c r="C285" t="s">
        <v>2</v>
      </c>
      <c r="D285" t="s">
        <v>7961</v>
      </c>
      <c r="F285" t="s">
        <v>161</v>
      </c>
      <c r="G285">
        <v>25</v>
      </c>
      <c r="H285" t="s">
        <v>7989</v>
      </c>
      <c r="I285" t="s">
        <v>8000</v>
      </c>
      <c r="J285" t="s">
        <v>73</v>
      </c>
    </row>
    <row r="286" spans="3:10">
      <c r="C286" t="s">
        <v>2</v>
      </c>
      <c r="D286" t="s">
        <v>7961</v>
      </c>
      <c r="F286" t="s">
        <v>47</v>
      </c>
      <c r="G286">
        <v>25</v>
      </c>
      <c r="H286" t="s">
        <v>7989</v>
      </c>
      <c r="I286" t="s">
        <v>8001</v>
      </c>
      <c r="J286" t="s">
        <v>73</v>
      </c>
    </row>
    <row r="287" spans="3:10">
      <c r="C287" t="s">
        <v>2</v>
      </c>
      <c r="D287" t="s">
        <v>7961</v>
      </c>
      <c r="F287" t="s">
        <v>48</v>
      </c>
      <c r="G287">
        <v>25</v>
      </c>
      <c r="H287" t="s">
        <v>7989</v>
      </c>
      <c r="I287" t="s">
        <v>8002</v>
      </c>
      <c r="J287" t="s">
        <v>73</v>
      </c>
    </row>
    <row r="288" spans="3:10">
      <c r="C288" t="s">
        <v>2</v>
      </c>
      <c r="D288" t="s">
        <v>7961</v>
      </c>
      <c r="F288" t="s">
        <v>41</v>
      </c>
      <c r="G288">
        <v>50</v>
      </c>
      <c r="H288" t="s">
        <v>7989</v>
      </c>
      <c r="I288" t="s">
        <v>8003</v>
      </c>
      <c r="J288" t="s">
        <v>73</v>
      </c>
    </row>
    <row r="289" spans="3:10">
      <c r="C289" t="s">
        <v>2</v>
      </c>
      <c r="D289" t="s">
        <v>7961</v>
      </c>
      <c r="F289" t="s">
        <v>42</v>
      </c>
      <c r="G289">
        <v>50</v>
      </c>
      <c r="H289" t="s">
        <v>7989</v>
      </c>
      <c r="I289" t="s">
        <v>8004</v>
      </c>
      <c r="J289" t="s">
        <v>73</v>
      </c>
    </row>
    <row r="290" spans="3:10">
      <c r="C290" t="s">
        <v>2</v>
      </c>
      <c r="D290" t="s">
        <v>7961</v>
      </c>
      <c r="F290" t="s">
        <v>43</v>
      </c>
      <c r="G290">
        <v>50</v>
      </c>
      <c r="H290" t="s">
        <v>7989</v>
      </c>
      <c r="I290" t="s">
        <v>8005</v>
      </c>
      <c r="J290" t="s">
        <v>73</v>
      </c>
    </row>
    <row r="291" spans="3:10">
      <c r="C291" t="s">
        <v>2</v>
      </c>
      <c r="D291" t="s">
        <v>7961</v>
      </c>
      <c r="F291" t="s">
        <v>152</v>
      </c>
      <c r="G291">
        <v>50</v>
      </c>
      <c r="H291" t="s">
        <v>7989</v>
      </c>
      <c r="I291" t="s">
        <v>8006</v>
      </c>
      <c r="J291" t="s">
        <v>73</v>
      </c>
    </row>
    <row r="292" spans="3:10">
      <c r="C292" t="s">
        <v>2</v>
      </c>
      <c r="D292" t="s">
        <v>7961</v>
      </c>
      <c r="F292" t="s">
        <v>44</v>
      </c>
      <c r="G292">
        <v>50</v>
      </c>
      <c r="H292" t="s">
        <v>7989</v>
      </c>
      <c r="I292" t="s">
        <v>8007</v>
      </c>
      <c r="J292" t="s">
        <v>73</v>
      </c>
    </row>
    <row r="293" spans="3:10">
      <c r="C293" t="s">
        <v>2</v>
      </c>
      <c r="D293" t="s">
        <v>7961</v>
      </c>
      <c r="F293" t="s">
        <v>155</v>
      </c>
      <c r="G293">
        <v>50</v>
      </c>
      <c r="H293" t="s">
        <v>7989</v>
      </c>
      <c r="I293" t="s">
        <v>8008</v>
      </c>
      <c r="J293" t="s">
        <v>73</v>
      </c>
    </row>
    <row r="294" spans="3:10">
      <c r="C294" t="s">
        <v>2</v>
      </c>
      <c r="D294" t="s">
        <v>7961</v>
      </c>
      <c r="F294" t="s">
        <v>45</v>
      </c>
      <c r="G294">
        <v>50</v>
      </c>
      <c r="H294" t="s">
        <v>7989</v>
      </c>
      <c r="I294" t="s">
        <v>8009</v>
      </c>
      <c r="J294" t="s">
        <v>73</v>
      </c>
    </row>
    <row r="295" spans="3:10">
      <c r="C295" t="s">
        <v>2</v>
      </c>
      <c r="D295" t="s">
        <v>7961</v>
      </c>
      <c r="F295" t="s">
        <v>156</v>
      </c>
      <c r="G295">
        <v>50</v>
      </c>
      <c r="H295" t="s">
        <v>7989</v>
      </c>
      <c r="I295" t="s">
        <v>8010</v>
      </c>
      <c r="J295" t="s">
        <v>73</v>
      </c>
    </row>
    <row r="296" spans="3:10">
      <c r="C296" t="s">
        <v>2</v>
      </c>
      <c r="D296" t="s">
        <v>7961</v>
      </c>
      <c r="F296" t="s">
        <v>157</v>
      </c>
      <c r="G296">
        <v>50</v>
      </c>
      <c r="H296" t="s">
        <v>7989</v>
      </c>
      <c r="I296" t="s">
        <v>8011</v>
      </c>
      <c r="J296" t="s">
        <v>73</v>
      </c>
    </row>
    <row r="297" spans="3:10">
      <c r="C297" t="s">
        <v>2</v>
      </c>
      <c r="D297" t="s">
        <v>7961</v>
      </c>
      <c r="F297" t="s">
        <v>46</v>
      </c>
      <c r="G297">
        <v>50</v>
      </c>
      <c r="H297" t="s">
        <v>7989</v>
      </c>
      <c r="I297" t="s">
        <v>8012</v>
      </c>
      <c r="J297" t="s">
        <v>73</v>
      </c>
    </row>
    <row r="298" spans="3:10">
      <c r="C298" t="s">
        <v>2</v>
      </c>
      <c r="D298" t="s">
        <v>7961</v>
      </c>
      <c r="F298" t="s">
        <v>161</v>
      </c>
      <c r="G298">
        <v>50</v>
      </c>
      <c r="H298" t="s">
        <v>7989</v>
      </c>
      <c r="I298" t="s">
        <v>8013</v>
      </c>
      <c r="J298" t="s">
        <v>73</v>
      </c>
    </row>
    <row r="299" spans="3:10">
      <c r="C299" t="s">
        <v>2</v>
      </c>
      <c r="D299" t="s">
        <v>7961</v>
      </c>
      <c r="F299" t="s">
        <v>47</v>
      </c>
      <c r="G299">
        <v>50</v>
      </c>
      <c r="H299" t="s">
        <v>7989</v>
      </c>
      <c r="I299" t="s">
        <v>8014</v>
      </c>
      <c r="J299" t="s">
        <v>73</v>
      </c>
    </row>
    <row r="300" spans="3:10">
      <c r="C300" t="s">
        <v>2</v>
      </c>
      <c r="D300" t="s">
        <v>7961</v>
      </c>
      <c r="F300" t="s">
        <v>48</v>
      </c>
      <c r="G300">
        <v>50</v>
      </c>
      <c r="H300" t="s">
        <v>7989</v>
      </c>
      <c r="I300" t="s">
        <v>8015</v>
      </c>
      <c r="J300" t="s">
        <v>73</v>
      </c>
    </row>
    <row r="301" spans="3:10">
      <c r="C301" t="s">
        <v>2</v>
      </c>
      <c r="D301" t="s">
        <v>7961</v>
      </c>
      <c r="F301" t="s">
        <v>41</v>
      </c>
      <c r="G301">
        <v>75</v>
      </c>
      <c r="H301" t="s">
        <v>7989</v>
      </c>
      <c r="I301" t="s">
        <v>8016</v>
      </c>
      <c r="J301" t="s">
        <v>73</v>
      </c>
    </row>
    <row r="302" spans="3:10">
      <c r="C302" t="s">
        <v>2</v>
      </c>
      <c r="D302" t="s">
        <v>7961</v>
      </c>
      <c r="F302" t="s">
        <v>42</v>
      </c>
      <c r="G302">
        <v>75</v>
      </c>
      <c r="H302" t="s">
        <v>7989</v>
      </c>
      <c r="I302" t="s">
        <v>8017</v>
      </c>
      <c r="J302" t="s">
        <v>73</v>
      </c>
    </row>
    <row r="303" spans="3:10">
      <c r="C303" t="s">
        <v>2</v>
      </c>
      <c r="D303" t="s">
        <v>7961</v>
      </c>
      <c r="F303" t="s">
        <v>43</v>
      </c>
      <c r="G303">
        <v>75</v>
      </c>
      <c r="H303" t="s">
        <v>7989</v>
      </c>
      <c r="I303" t="s">
        <v>8018</v>
      </c>
      <c r="J303" t="s">
        <v>73</v>
      </c>
    </row>
    <row r="304" spans="3:10">
      <c r="C304" t="s">
        <v>2</v>
      </c>
      <c r="D304" t="s">
        <v>7961</v>
      </c>
      <c r="F304" t="s">
        <v>152</v>
      </c>
      <c r="G304">
        <v>75</v>
      </c>
      <c r="H304" t="s">
        <v>7989</v>
      </c>
      <c r="I304" t="s">
        <v>8019</v>
      </c>
      <c r="J304" t="s">
        <v>73</v>
      </c>
    </row>
    <row r="305" spans="3:10">
      <c r="C305" t="s">
        <v>2</v>
      </c>
      <c r="D305" t="s">
        <v>7961</v>
      </c>
      <c r="F305" t="s">
        <v>44</v>
      </c>
      <c r="G305">
        <v>75</v>
      </c>
      <c r="H305" t="s">
        <v>7989</v>
      </c>
      <c r="I305" t="s">
        <v>8020</v>
      </c>
      <c r="J305" t="s">
        <v>73</v>
      </c>
    </row>
    <row r="306" spans="3:10">
      <c r="C306" t="s">
        <v>2</v>
      </c>
      <c r="D306" t="s">
        <v>7961</v>
      </c>
      <c r="F306" t="s">
        <v>155</v>
      </c>
      <c r="G306">
        <v>75</v>
      </c>
      <c r="H306" t="s">
        <v>7989</v>
      </c>
      <c r="I306" t="s">
        <v>8021</v>
      </c>
      <c r="J306" t="s">
        <v>73</v>
      </c>
    </row>
    <row r="307" spans="3:10">
      <c r="C307" t="s">
        <v>2</v>
      </c>
      <c r="D307" t="s">
        <v>7961</v>
      </c>
      <c r="F307" t="s">
        <v>45</v>
      </c>
      <c r="G307">
        <v>75</v>
      </c>
      <c r="H307" t="s">
        <v>7989</v>
      </c>
      <c r="I307" t="s">
        <v>8022</v>
      </c>
      <c r="J307" t="s">
        <v>73</v>
      </c>
    </row>
    <row r="308" spans="3:10">
      <c r="C308" t="s">
        <v>2</v>
      </c>
      <c r="D308" t="s">
        <v>7961</v>
      </c>
      <c r="F308" t="s">
        <v>156</v>
      </c>
      <c r="G308">
        <v>75</v>
      </c>
      <c r="H308" t="s">
        <v>7989</v>
      </c>
      <c r="I308" t="s">
        <v>8023</v>
      </c>
      <c r="J308" t="s">
        <v>73</v>
      </c>
    </row>
    <row r="309" spans="3:10">
      <c r="C309" t="s">
        <v>2</v>
      </c>
      <c r="D309" t="s">
        <v>7961</v>
      </c>
      <c r="F309" t="s">
        <v>157</v>
      </c>
      <c r="G309">
        <v>75</v>
      </c>
      <c r="H309" t="s">
        <v>7989</v>
      </c>
      <c r="I309" t="s">
        <v>8024</v>
      </c>
      <c r="J309" t="s">
        <v>73</v>
      </c>
    </row>
    <row r="310" spans="3:10">
      <c r="C310" t="s">
        <v>2</v>
      </c>
      <c r="D310" t="s">
        <v>7961</v>
      </c>
      <c r="F310" t="s">
        <v>46</v>
      </c>
      <c r="G310">
        <v>75</v>
      </c>
      <c r="H310" t="s">
        <v>7989</v>
      </c>
      <c r="I310" t="s">
        <v>8025</v>
      </c>
      <c r="J310" t="s">
        <v>73</v>
      </c>
    </row>
    <row r="311" spans="3:10">
      <c r="C311" t="s">
        <v>2</v>
      </c>
      <c r="D311" t="s">
        <v>7961</v>
      </c>
      <c r="F311" t="s">
        <v>161</v>
      </c>
      <c r="G311">
        <v>75</v>
      </c>
      <c r="H311" t="s">
        <v>7989</v>
      </c>
      <c r="I311" t="s">
        <v>8026</v>
      </c>
      <c r="J311" t="s">
        <v>73</v>
      </c>
    </row>
    <row r="312" spans="3:10">
      <c r="C312" t="s">
        <v>2</v>
      </c>
      <c r="D312" t="s">
        <v>7961</v>
      </c>
      <c r="F312" t="s">
        <v>47</v>
      </c>
      <c r="G312">
        <v>75</v>
      </c>
      <c r="H312" t="s">
        <v>7989</v>
      </c>
      <c r="I312" t="s">
        <v>8027</v>
      </c>
      <c r="J312" t="s">
        <v>73</v>
      </c>
    </row>
    <row r="313" spans="3:10">
      <c r="C313" t="s">
        <v>2</v>
      </c>
      <c r="D313" t="s">
        <v>7961</v>
      </c>
      <c r="F313" t="s">
        <v>48</v>
      </c>
      <c r="G313">
        <v>75</v>
      </c>
      <c r="H313" t="s">
        <v>7989</v>
      </c>
      <c r="I313" t="s">
        <v>8028</v>
      </c>
      <c r="J313" t="s">
        <v>73</v>
      </c>
    </row>
    <row r="314" spans="3:10">
      <c r="C314" t="s">
        <v>2</v>
      </c>
      <c r="D314" t="s">
        <v>7961</v>
      </c>
      <c r="F314" t="s">
        <v>41</v>
      </c>
      <c r="G314">
        <v>100</v>
      </c>
      <c r="H314" t="s">
        <v>7989</v>
      </c>
      <c r="I314" t="s">
        <v>8029</v>
      </c>
      <c r="J314" t="s">
        <v>73</v>
      </c>
    </row>
    <row r="315" spans="3:10">
      <c r="C315" t="s">
        <v>2</v>
      </c>
      <c r="D315" t="s">
        <v>7961</v>
      </c>
      <c r="F315" t="s">
        <v>42</v>
      </c>
      <c r="G315">
        <v>100</v>
      </c>
      <c r="H315" t="s">
        <v>7989</v>
      </c>
      <c r="I315" t="s">
        <v>8030</v>
      </c>
      <c r="J315" t="s">
        <v>73</v>
      </c>
    </row>
    <row r="316" spans="3:10">
      <c r="C316" t="s">
        <v>2</v>
      </c>
      <c r="D316" t="s">
        <v>7961</v>
      </c>
      <c r="F316" t="s">
        <v>43</v>
      </c>
      <c r="G316">
        <v>100</v>
      </c>
      <c r="H316" t="s">
        <v>7989</v>
      </c>
      <c r="I316" t="s">
        <v>8031</v>
      </c>
      <c r="J316" t="s">
        <v>73</v>
      </c>
    </row>
    <row r="317" spans="3:10">
      <c r="C317" t="s">
        <v>2</v>
      </c>
      <c r="D317" t="s">
        <v>7961</v>
      </c>
      <c r="F317" t="s">
        <v>152</v>
      </c>
      <c r="G317">
        <v>100</v>
      </c>
      <c r="H317" t="s">
        <v>7989</v>
      </c>
      <c r="I317" t="s">
        <v>8032</v>
      </c>
      <c r="J317" t="s">
        <v>73</v>
      </c>
    </row>
    <row r="318" spans="3:10">
      <c r="C318" t="s">
        <v>2</v>
      </c>
      <c r="D318" t="s">
        <v>7961</v>
      </c>
      <c r="F318" t="s">
        <v>44</v>
      </c>
      <c r="G318">
        <v>100</v>
      </c>
      <c r="H318" t="s">
        <v>7989</v>
      </c>
      <c r="I318" t="s">
        <v>8033</v>
      </c>
      <c r="J318" t="s">
        <v>73</v>
      </c>
    </row>
    <row r="319" spans="3:10">
      <c r="C319" t="s">
        <v>2</v>
      </c>
      <c r="D319" t="s">
        <v>7961</v>
      </c>
      <c r="F319" t="s">
        <v>155</v>
      </c>
      <c r="G319">
        <v>100</v>
      </c>
      <c r="H319" t="s">
        <v>7989</v>
      </c>
      <c r="I319" t="s">
        <v>8034</v>
      </c>
      <c r="J319" t="s">
        <v>73</v>
      </c>
    </row>
    <row r="320" spans="3:10">
      <c r="C320" t="s">
        <v>2</v>
      </c>
      <c r="D320" t="s">
        <v>7961</v>
      </c>
      <c r="F320" t="s">
        <v>45</v>
      </c>
      <c r="G320">
        <v>100</v>
      </c>
      <c r="H320" t="s">
        <v>7989</v>
      </c>
      <c r="I320" t="s">
        <v>8035</v>
      </c>
      <c r="J320" t="s">
        <v>73</v>
      </c>
    </row>
    <row r="321" spans="3:10">
      <c r="C321" t="s">
        <v>2</v>
      </c>
      <c r="D321" t="s">
        <v>7961</v>
      </c>
      <c r="F321" t="s">
        <v>156</v>
      </c>
      <c r="G321">
        <v>100</v>
      </c>
      <c r="H321" t="s">
        <v>7989</v>
      </c>
      <c r="I321" t="s">
        <v>8036</v>
      </c>
      <c r="J321" t="s">
        <v>73</v>
      </c>
    </row>
    <row r="322" spans="3:10">
      <c r="C322" t="s">
        <v>2</v>
      </c>
      <c r="D322" t="s">
        <v>7961</v>
      </c>
      <c r="F322" t="s">
        <v>157</v>
      </c>
      <c r="G322">
        <v>100</v>
      </c>
      <c r="H322" t="s">
        <v>7989</v>
      </c>
      <c r="I322" t="s">
        <v>8037</v>
      </c>
      <c r="J322" t="s">
        <v>73</v>
      </c>
    </row>
    <row r="323" spans="3:10">
      <c r="C323" t="s">
        <v>2</v>
      </c>
      <c r="D323" t="s">
        <v>7961</v>
      </c>
      <c r="F323" t="s">
        <v>46</v>
      </c>
      <c r="G323">
        <v>100</v>
      </c>
      <c r="H323" t="s">
        <v>7989</v>
      </c>
      <c r="I323" t="s">
        <v>8038</v>
      </c>
      <c r="J323" t="s">
        <v>73</v>
      </c>
    </row>
    <row r="324" spans="3:10">
      <c r="C324" t="s">
        <v>2</v>
      </c>
      <c r="D324" t="s">
        <v>7961</v>
      </c>
      <c r="F324" t="s">
        <v>161</v>
      </c>
      <c r="G324">
        <v>100</v>
      </c>
      <c r="H324" t="s">
        <v>7989</v>
      </c>
      <c r="I324" t="s">
        <v>8039</v>
      </c>
      <c r="J324" t="s">
        <v>73</v>
      </c>
    </row>
    <row r="325" spans="3:10">
      <c r="C325" t="s">
        <v>2</v>
      </c>
      <c r="D325" t="s">
        <v>7961</v>
      </c>
      <c r="F325" t="s">
        <v>47</v>
      </c>
      <c r="G325">
        <v>100</v>
      </c>
      <c r="H325" t="s">
        <v>7989</v>
      </c>
      <c r="I325" t="s">
        <v>8040</v>
      </c>
      <c r="J325" t="s">
        <v>73</v>
      </c>
    </row>
    <row r="326" spans="3:10">
      <c r="C326" t="s">
        <v>2</v>
      </c>
      <c r="D326" t="s">
        <v>7961</v>
      </c>
      <c r="F326" t="s">
        <v>48</v>
      </c>
      <c r="G326">
        <v>100</v>
      </c>
      <c r="H326" t="s">
        <v>7989</v>
      </c>
      <c r="I326" t="s">
        <v>8041</v>
      </c>
      <c r="J326" t="s">
        <v>73</v>
      </c>
    </row>
    <row r="327" spans="3:10">
      <c r="C327" t="s">
        <v>2</v>
      </c>
      <c r="D327" t="s">
        <v>7961</v>
      </c>
      <c r="F327" t="s">
        <v>41</v>
      </c>
      <c r="G327">
        <v>150</v>
      </c>
      <c r="H327" t="s">
        <v>7989</v>
      </c>
      <c r="I327" t="s">
        <v>8042</v>
      </c>
      <c r="J327" t="s">
        <v>73</v>
      </c>
    </row>
    <row r="328" spans="3:10">
      <c r="C328" t="s">
        <v>2</v>
      </c>
      <c r="D328" t="s">
        <v>7961</v>
      </c>
      <c r="F328" t="s">
        <v>42</v>
      </c>
      <c r="G328">
        <v>150</v>
      </c>
      <c r="H328" t="s">
        <v>7989</v>
      </c>
      <c r="I328" t="s">
        <v>8043</v>
      </c>
      <c r="J328" t="s">
        <v>73</v>
      </c>
    </row>
    <row r="329" spans="3:10">
      <c r="C329" t="s">
        <v>2</v>
      </c>
      <c r="D329" t="s">
        <v>7961</v>
      </c>
      <c r="F329" t="s">
        <v>43</v>
      </c>
      <c r="G329">
        <v>150</v>
      </c>
      <c r="H329" t="s">
        <v>7989</v>
      </c>
      <c r="I329" t="s">
        <v>8044</v>
      </c>
      <c r="J329" t="s">
        <v>73</v>
      </c>
    </row>
    <row r="330" spans="3:10">
      <c r="C330" t="s">
        <v>2</v>
      </c>
      <c r="D330" t="s">
        <v>7961</v>
      </c>
      <c r="F330" t="s">
        <v>152</v>
      </c>
      <c r="G330">
        <v>150</v>
      </c>
      <c r="H330" t="s">
        <v>7989</v>
      </c>
      <c r="I330" t="s">
        <v>8045</v>
      </c>
      <c r="J330" t="s">
        <v>73</v>
      </c>
    </row>
    <row r="331" spans="3:10">
      <c r="C331" t="s">
        <v>2</v>
      </c>
      <c r="D331" t="s">
        <v>7961</v>
      </c>
      <c r="F331" t="s">
        <v>44</v>
      </c>
      <c r="G331">
        <v>150</v>
      </c>
      <c r="H331" t="s">
        <v>7989</v>
      </c>
      <c r="I331" t="s">
        <v>8046</v>
      </c>
      <c r="J331" t="s">
        <v>73</v>
      </c>
    </row>
    <row r="332" spans="3:10">
      <c r="C332" t="s">
        <v>2</v>
      </c>
      <c r="D332" t="s">
        <v>7961</v>
      </c>
      <c r="F332" t="s">
        <v>155</v>
      </c>
      <c r="G332">
        <v>150</v>
      </c>
      <c r="H332" t="s">
        <v>7989</v>
      </c>
      <c r="I332" t="s">
        <v>8047</v>
      </c>
      <c r="J332" t="s">
        <v>73</v>
      </c>
    </row>
    <row r="333" spans="3:10">
      <c r="C333" t="s">
        <v>2</v>
      </c>
      <c r="D333" t="s">
        <v>7961</v>
      </c>
      <c r="F333" t="s">
        <v>45</v>
      </c>
      <c r="G333">
        <v>150</v>
      </c>
      <c r="H333" t="s">
        <v>7989</v>
      </c>
      <c r="I333" t="s">
        <v>8048</v>
      </c>
      <c r="J333" t="s">
        <v>73</v>
      </c>
    </row>
    <row r="334" spans="3:10">
      <c r="C334" t="s">
        <v>2</v>
      </c>
      <c r="D334" t="s">
        <v>7961</v>
      </c>
      <c r="F334" t="s">
        <v>156</v>
      </c>
      <c r="G334">
        <v>150</v>
      </c>
      <c r="H334" t="s">
        <v>7989</v>
      </c>
      <c r="I334" t="s">
        <v>8049</v>
      </c>
      <c r="J334" t="s">
        <v>73</v>
      </c>
    </row>
    <row r="335" spans="3:10">
      <c r="C335" t="s">
        <v>2</v>
      </c>
      <c r="D335" t="s">
        <v>7961</v>
      </c>
      <c r="F335" t="s">
        <v>157</v>
      </c>
      <c r="G335">
        <v>150</v>
      </c>
      <c r="H335" t="s">
        <v>7989</v>
      </c>
      <c r="I335" t="s">
        <v>8050</v>
      </c>
      <c r="J335" t="s">
        <v>73</v>
      </c>
    </row>
    <row r="336" spans="3:10">
      <c r="C336" t="s">
        <v>2</v>
      </c>
      <c r="D336" t="s">
        <v>7961</v>
      </c>
      <c r="F336" t="s">
        <v>46</v>
      </c>
      <c r="G336">
        <v>150</v>
      </c>
      <c r="H336" t="s">
        <v>7989</v>
      </c>
      <c r="I336" t="s">
        <v>8051</v>
      </c>
      <c r="J336" t="s">
        <v>73</v>
      </c>
    </row>
    <row r="337" spans="3:10">
      <c r="C337" t="s">
        <v>2</v>
      </c>
      <c r="D337" t="s">
        <v>7961</v>
      </c>
      <c r="F337" t="s">
        <v>161</v>
      </c>
      <c r="G337">
        <v>150</v>
      </c>
      <c r="H337" t="s">
        <v>7989</v>
      </c>
      <c r="I337" t="s">
        <v>8052</v>
      </c>
      <c r="J337" t="s">
        <v>73</v>
      </c>
    </row>
    <row r="338" spans="3:10">
      <c r="C338" t="s">
        <v>2</v>
      </c>
      <c r="D338" t="s">
        <v>7961</v>
      </c>
      <c r="F338" t="s">
        <v>47</v>
      </c>
      <c r="G338">
        <v>150</v>
      </c>
      <c r="H338" t="s">
        <v>7989</v>
      </c>
      <c r="I338" t="s">
        <v>8053</v>
      </c>
      <c r="J338" t="s">
        <v>73</v>
      </c>
    </row>
    <row r="339" spans="3:10">
      <c r="C339" t="s">
        <v>2</v>
      </c>
      <c r="D339" t="s">
        <v>7961</v>
      </c>
      <c r="F339" t="s">
        <v>48</v>
      </c>
      <c r="G339">
        <v>150</v>
      </c>
      <c r="H339" t="s">
        <v>7989</v>
      </c>
      <c r="I339" t="s">
        <v>8054</v>
      </c>
      <c r="J339" t="s">
        <v>73</v>
      </c>
    </row>
    <row r="340" spans="3:10">
      <c r="C340" t="s">
        <v>2</v>
      </c>
      <c r="D340" t="s">
        <v>7961</v>
      </c>
      <c r="F340" t="s">
        <v>41</v>
      </c>
      <c r="G340">
        <v>200</v>
      </c>
      <c r="H340" t="s">
        <v>7989</v>
      </c>
      <c r="I340" t="s">
        <v>8055</v>
      </c>
      <c r="J340" t="s">
        <v>73</v>
      </c>
    </row>
    <row r="341" spans="3:10">
      <c r="C341" t="s">
        <v>2</v>
      </c>
      <c r="D341" t="s">
        <v>7961</v>
      </c>
      <c r="F341" t="s">
        <v>42</v>
      </c>
      <c r="G341">
        <v>200</v>
      </c>
      <c r="H341" t="s">
        <v>7989</v>
      </c>
      <c r="I341" t="s">
        <v>8056</v>
      </c>
      <c r="J341" t="s">
        <v>73</v>
      </c>
    </row>
    <row r="342" spans="3:10">
      <c r="C342" t="s">
        <v>2</v>
      </c>
      <c r="D342" t="s">
        <v>7961</v>
      </c>
      <c r="F342" t="s">
        <v>43</v>
      </c>
      <c r="G342">
        <v>200</v>
      </c>
      <c r="H342" t="s">
        <v>7989</v>
      </c>
      <c r="I342" t="s">
        <v>8057</v>
      </c>
      <c r="J342" t="s">
        <v>73</v>
      </c>
    </row>
    <row r="343" spans="3:10">
      <c r="C343" t="s">
        <v>2</v>
      </c>
      <c r="D343" t="s">
        <v>7961</v>
      </c>
      <c r="F343" t="s">
        <v>152</v>
      </c>
      <c r="G343">
        <v>200</v>
      </c>
      <c r="H343" t="s">
        <v>7989</v>
      </c>
      <c r="I343" t="s">
        <v>8058</v>
      </c>
      <c r="J343" t="s">
        <v>73</v>
      </c>
    </row>
    <row r="344" spans="3:10">
      <c r="C344" t="s">
        <v>2</v>
      </c>
      <c r="D344" t="s">
        <v>7961</v>
      </c>
      <c r="F344" t="s">
        <v>44</v>
      </c>
      <c r="G344">
        <v>200</v>
      </c>
      <c r="H344" t="s">
        <v>7989</v>
      </c>
      <c r="I344" t="s">
        <v>8059</v>
      </c>
      <c r="J344" t="s">
        <v>73</v>
      </c>
    </row>
    <row r="345" spans="3:10">
      <c r="C345" t="s">
        <v>2</v>
      </c>
      <c r="D345" t="s">
        <v>7961</v>
      </c>
      <c r="F345" t="s">
        <v>155</v>
      </c>
      <c r="G345">
        <v>200</v>
      </c>
      <c r="H345" t="s">
        <v>7989</v>
      </c>
      <c r="I345" t="s">
        <v>8060</v>
      </c>
      <c r="J345" t="s">
        <v>73</v>
      </c>
    </row>
    <row r="346" spans="3:10">
      <c r="C346" t="s">
        <v>2</v>
      </c>
      <c r="D346" t="s">
        <v>7961</v>
      </c>
      <c r="F346" t="s">
        <v>45</v>
      </c>
      <c r="G346">
        <v>200</v>
      </c>
      <c r="H346" t="s">
        <v>7989</v>
      </c>
      <c r="I346" t="s">
        <v>8061</v>
      </c>
      <c r="J346" t="s">
        <v>73</v>
      </c>
    </row>
    <row r="347" spans="3:10">
      <c r="C347" t="s">
        <v>2</v>
      </c>
      <c r="D347" t="s">
        <v>7961</v>
      </c>
      <c r="F347" t="s">
        <v>156</v>
      </c>
      <c r="G347">
        <v>200</v>
      </c>
      <c r="H347" t="s">
        <v>7989</v>
      </c>
      <c r="I347" t="s">
        <v>8062</v>
      </c>
      <c r="J347" t="s">
        <v>73</v>
      </c>
    </row>
    <row r="348" spans="3:10">
      <c r="C348" t="s">
        <v>2</v>
      </c>
      <c r="D348" t="s">
        <v>7961</v>
      </c>
      <c r="F348" t="s">
        <v>157</v>
      </c>
      <c r="G348">
        <v>200</v>
      </c>
      <c r="H348" t="s">
        <v>7989</v>
      </c>
      <c r="I348" t="s">
        <v>8063</v>
      </c>
      <c r="J348" t="s">
        <v>73</v>
      </c>
    </row>
    <row r="349" spans="3:10">
      <c r="C349" t="s">
        <v>2</v>
      </c>
      <c r="D349" t="s">
        <v>7961</v>
      </c>
      <c r="F349" t="s">
        <v>46</v>
      </c>
      <c r="G349">
        <v>200</v>
      </c>
      <c r="H349" t="s">
        <v>7989</v>
      </c>
      <c r="I349" t="s">
        <v>8064</v>
      </c>
      <c r="J349" t="s">
        <v>73</v>
      </c>
    </row>
    <row r="350" spans="3:10">
      <c r="C350" t="s">
        <v>2</v>
      </c>
      <c r="D350" t="s">
        <v>7961</v>
      </c>
      <c r="F350" t="s">
        <v>161</v>
      </c>
      <c r="G350">
        <v>200</v>
      </c>
      <c r="H350" t="s">
        <v>7989</v>
      </c>
      <c r="I350" t="s">
        <v>8065</v>
      </c>
      <c r="J350" t="s">
        <v>73</v>
      </c>
    </row>
    <row r="351" spans="3:10">
      <c r="C351" t="s">
        <v>2</v>
      </c>
      <c r="D351" t="s">
        <v>7961</v>
      </c>
      <c r="F351" t="s">
        <v>47</v>
      </c>
      <c r="G351">
        <v>200</v>
      </c>
      <c r="H351" t="s">
        <v>7989</v>
      </c>
      <c r="I351" t="s">
        <v>8066</v>
      </c>
      <c r="J351" t="s">
        <v>73</v>
      </c>
    </row>
    <row r="352" spans="3:10">
      <c r="C352" t="s">
        <v>2</v>
      </c>
      <c r="D352" t="s">
        <v>7961</v>
      </c>
      <c r="F352" t="s">
        <v>48</v>
      </c>
      <c r="G352">
        <v>200</v>
      </c>
      <c r="H352" t="s">
        <v>7989</v>
      </c>
      <c r="I352" t="s">
        <v>8067</v>
      </c>
      <c r="J352" t="s">
        <v>73</v>
      </c>
    </row>
    <row r="353" spans="3:10">
      <c r="C353" t="s">
        <v>2</v>
      </c>
      <c r="D353" t="s">
        <v>7961</v>
      </c>
      <c r="F353" t="s">
        <v>41</v>
      </c>
      <c r="G353">
        <v>250</v>
      </c>
      <c r="H353" t="s">
        <v>7989</v>
      </c>
      <c r="I353" t="s">
        <v>8068</v>
      </c>
      <c r="J353" t="s">
        <v>73</v>
      </c>
    </row>
    <row r="354" spans="3:10">
      <c r="C354" t="s">
        <v>2</v>
      </c>
      <c r="D354" t="s">
        <v>7961</v>
      </c>
      <c r="F354" t="s">
        <v>42</v>
      </c>
      <c r="G354">
        <v>250</v>
      </c>
      <c r="H354" t="s">
        <v>7989</v>
      </c>
      <c r="I354" t="s">
        <v>8069</v>
      </c>
      <c r="J354" t="s">
        <v>73</v>
      </c>
    </row>
    <row r="355" spans="3:10">
      <c r="C355" t="s">
        <v>2</v>
      </c>
      <c r="D355" t="s">
        <v>7961</v>
      </c>
      <c r="F355" t="s">
        <v>43</v>
      </c>
      <c r="G355">
        <v>250</v>
      </c>
      <c r="H355" t="s">
        <v>7989</v>
      </c>
      <c r="I355" t="s">
        <v>8070</v>
      </c>
      <c r="J355" t="s">
        <v>73</v>
      </c>
    </row>
    <row r="356" spans="3:10">
      <c r="C356" t="s">
        <v>2</v>
      </c>
      <c r="D356" t="s">
        <v>7961</v>
      </c>
      <c r="F356" t="s">
        <v>152</v>
      </c>
      <c r="G356">
        <v>250</v>
      </c>
      <c r="H356" t="s">
        <v>7989</v>
      </c>
      <c r="I356" t="s">
        <v>8071</v>
      </c>
      <c r="J356" t="s">
        <v>73</v>
      </c>
    </row>
    <row r="357" spans="3:10">
      <c r="C357" t="s">
        <v>2</v>
      </c>
      <c r="D357" t="s">
        <v>7961</v>
      </c>
      <c r="F357" t="s">
        <v>44</v>
      </c>
      <c r="G357">
        <v>250</v>
      </c>
      <c r="H357" t="s">
        <v>7989</v>
      </c>
      <c r="I357" t="s">
        <v>8072</v>
      </c>
      <c r="J357" t="s">
        <v>73</v>
      </c>
    </row>
    <row r="358" spans="3:10">
      <c r="C358" t="s">
        <v>2</v>
      </c>
      <c r="D358" t="s">
        <v>7961</v>
      </c>
      <c r="F358" t="s">
        <v>155</v>
      </c>
      <c r="G358">
        <v>250</v>
      </c>
      <c r="H358" t="s">
        <v>7989</v>
      </c>
      <c r="I358" t="s">
        <v>8073</v>
      </c>
      <c r="J358" t="s">
        <v>73</v>
      </c>
    </row>
    <row r="359" spans="3:10">
      <c r="C359" t="s">
        <v>2</v>
      </c>
      <c r="D359" t="s">
        <v>7961</v>
      </c>
      <c r="F359" t="s">
        <v>45</v>
      </c>
      <c r="G359">
        <v>250</v>
      </c>
      <c r="H359" t="s">
        <v>7989</v>
      </c>
      <c r="I359" t="s">
        <v>8074</v>
      </c>
      <c r="J359" t="s">
        <v>73</v>
      </c>
    </row>
    <row r="360" spans="3:10">
      <c r="C360" t="s">
        <v>2</v>
      </c>
      <c r="D360" t="s">
        <v>7961</v>
      </c>
      <c r="F360" t="s">
        <v>156</v>
      </c>
      <c r="G360">
        <v>250</v>
      </c>
      <c r="H360" t="s">
        <v>7989</v>
      </c>
      <c r="I360" t="s">
        <v>8075</v>
      </c>
      <c r="J360" t="s">
        <v>73</v>
      </c>
    </row>
    <row r="361" spans="3:10">
      <c r="C361" t="s">
        <v>2</v>
      </c>
      <c r="D361" t="s">
        <v>7961</v>
      </c>
      <c r="F361" t="s">
        <v>157</v>
      </c>
      <c r="G361">
        <v>250</v>
      </c>
      <c r="H361" t="s">
        <v>7989</v>
      </c>
      <c r="I361" t="s">
        <v>8076</v>
      </c>
      <c r="J361" t="s">
        <v>73</v>
      </c>
    </row>
    <row r="362" spans="3:10">
      <c r="C362" t="s">
        <v>2</v>
      </c>
      <c r="D362" t="s">
        <v>7961</v>
      </c>
      <c r="F362" t="s">
        <v>46</v>
      </c>
      <c r="G362">
        <v>250</v>
      </c>
      <c r="H362" t="s">
        <v>7989</v>
      </c>
      <c r="I362" t="s">
        <v>8077</v>
      </c>
      <c r="J362" t="s">
        <v>73</v>
      </c>
    </row>
    <row r="363" spans="3:10">
      <c r="C363" t="s">
        <v>2</v>
      </c>
      <c r="D363" t="s">
        <v>7961</v>
      </c>
      <c r="F363" t="s">
        <v>161</v>
      </c>
      <c r="G363">
        <v>250</v>
      </c>
      <c r="H363" t="s">
        <v>7989</v>
      </c>
      <c r="I363" t="s">
        <v>8078</v>
      </c>
      <c r="J363" t="s">
        <v>73</v>
      </c>
    </row>
    <row r="364" spans="3:10">
      <c r="C364" t="s">
        <v>2</v>
      </c>
      <c r="D364" t="s">
        <v>7961</v>
      </c>
      <c r="F364" t="s">
        <v>47</v>
      </c>
      <c r="G364">
        <v>250</v>
      </c>
      <c r="H364" t="s">
        <v>7989</v>
      </c>
      <c r="I364" t="s">
        <v>8079</v>
      </c>
      <c r="J364" t="s">
        <v>73</v>
      </c>
    </row>
    <row r="365" spans="3:10">
      <c r="C365" t="s">
        <v>2</v>
      </c>
      <c r="D365" t="s">
        <v>7961</v>
      </c>
      <c r="F365" t="s">
        <v>48</v>
      </c>
      <c r="G365">
        <v>250</v>
      </c>
      <c r="H365" t="s">
        <v>7989</v>
      </c>
      <c r="I365" t="s">
        <v>8080</v>
      </c>
      <c r="J365" t="s">
        <v>73</v>
      </c>
    </row>
    <row r="366" spans="3:10">
      <c r="C366" t="s">
        <v>2</v>
      </c>
      <c r="D366" t="s">
        <v>7961</v>
      </c>
      <c r="F366" t="s">
        <v>41</v>
      </c>
      <c r="G366">
        <v>300</v>
      </c>
      <c r="H366" t="s">
        <v>7989</v>
      </c>
      <c r="I366" t="s">
        <v>8081</v>
      </c>
      <c r="J366" t="s">
        <v>73</v>
      </c>
    </row>
    <row r="367" spans="3:10">
      <c r="C367" t="s">
        <v>2</v>
      </c>
      <c r="D367" t="s">
        <v>7961</v>
      </c>
      <c r="F367" t="s">
        <v>42</v>
      </c>
      <c r="G367">
        <v>300</v>
      </c>
      <c r="H367" t="s">
        <v>7989</v>
      </c>
      <c r="I367" t="s">
        <v>8082</v>
      </c>
      <c r="J367" t="s">
        <v>73</v>
      </c>
    </row>
    <row r="368" spans="3:10">
      <c r="C368" t="s">
        <v>2</v>
      </c>
      <c r="D368" t="s">
        <v>7961</v>
      </c>
      <c r="F368" t="s">
        <v>43</v>
      </c>
      <c r="G368">
        <v>300</v>
      </c>
      <c r="H368" t="s">
        <v>7989</v>
      </c>
      <c r="I368" t="s">
        <v>8083</v>
      </c>
      <c r="J368" t="s">
        <v>73</v>
      </c>
    </row>
    <row r="369" spans="3:10">
      <c r="C369" t="s">
        <v>2</v>
      </c>
      <c r="D369" t="s">
        <v>7961</v>
      </c>
      <c r="F369" t="s">
        <v>152</v>
      </c>
      <c r="G369">
        <v>300</v>
      </c>
      <c r="H369" t="s">
        <v>7989</v>
      </c>
      <c r="I369" t="s">
        <v>8084</v>
      </c>
      <c r="J369" t="s">
        <v>73</v>
      </c>
    </row>
    <row r="370" spans="3:10">
      <c r="C370" t="s">
        <v>2</v>
      </c>
      <c r="D370" t="s">
        <v>7961</v>
      </c>
      <c r="F370" t="s">
        <v>44</v>
      </c>
      <c r="G370">
        <v>300</v>
      </c>
      <c r="H370" t="s">
        <v>7989</v>
      </c>
      <c r="I370" t="s">
        <v>8085</v>
      </c>
      <c r="J370" t="s">
        <v>73</v>
      </c>
    </row>
    <row r="371" spans="3:10">
      <c r="C371" t="s">
        <v>2</v>
      </c>
      <c r="D371" t="s">
        <v>7961</v>
      </c>
      <c r="F371" t="s">
        <v>155</v>
      </c>
      <c r="G371">
        <v>300</v>
      </c>
      <c r="H371" t="s">
        <v>7989</v>
      </c>
      <c r="I371" t="s">
        <v>8086</v>
      </c>
      <c r="J371" t="s">
        <v>73</v>
      </c>
    </row>
    <row r="372" spans="3:10">
      <c r="C372" t="s">
        <v>2</v>
      </c>
      <c r="D372" t="s">
        <v>7961</v>
      </c>
      <c r="F372" t="s">
        <v>45</v>
      </c>
      <c r="G372">
        <v>300</v>
      </c>
      <c r="H372" t="s">
        <v>7989</v>
      </c>
      <c r="I372" t="s">
        <v>8087</v>
      </c>
      <c r="J372" t="s">
        <v>73</v>
      </c>
    </row>
    <row r="373" spans="3:10">
      <c r="C373" t="s">
        <v>2</v>
      </c>
      <c r="D373" t="s">
        <v>7961</v>
      </c>
      <c r="F373" t="s">
        <v>156</v>
      </c>
      <c r="G373">
        <v>300</v>
      </c>
      <c r="H373" t="s">
        <v>7989</v>
      </c>
      <c r="I373" t="s">
        <v>8088</v>
      </c>
      <c r="J373" t="s">
        <v>73</v>
      </c>
    </row>
    <row r="374" spans="3:10">
      <c r="C374" t="s">
        <v>2</v>
      </c>
      <c r="D374" t="s">
        <v>7961</v>
      </c>
      <c r="F374" t="s">
        <v>157</v>
      </c>
      <c r="G374">
        <v>300</v>
      </c>
      <c r="H374" t="s">
        <v>7989</v>
      </c>
      <c r="I374" t="s">
        <v>8089</v>
      </c>
      <c r="J374" t="s">
        <v>73</v>
      </c>
    </row>
    <row r="375" spans="3:10">
      <c r="C375" t="s">
        <v>2</v>
      </c>
      <c r="D375" t="s">
        <v>7961</v>
      </c>
      <c r="F375" t="s">
        <v>46</v>
      </c>
      <c r="G375">
        <v>300</v>
      </c>
      <c r="H375" t="s">
        <v>7989</v>
      </c>
      <c r="I375" t="s">
        <v>8090</v>
      </c>
      <c r="J375" t="s">
        <v>73</v>
      </c>
    </row>
    <row r="376" spans="3:10">
      <c r="C376" t="s">
        <v>2</v>
      </c>
      <c r="D376" t="s">
        <v>7961</v>
      </c>
      <c r="F376" t="s">
        <v>161</v>
      </c>
      <c r="G376">
        <v>300</v>
      </c>
      <c r="H376" t="s">
        <v>7989</v>
      </c>
      <c r="I376" t="s">
        <v>8091</v>
      </c>
      <c r="J376" t="s">
        <v>73</v>
      </c>
    </row>
    <row r="377" spans="3:10">
      <c r="C377" t="s">
        <v>2</v>
      </c>
      <c r="D377" t="s">
        <v>7961</v>
      </c>
      <c r="F377" t="s">
        <v>47</v>
      </c>
      <c r="G377">
        <v>300</v>
      </c>
      <c r="H377" t="s">
        <v>7989</v>
      </c>
      <c r="I377" t="s">
        <v>8092</v>
      </c>
      <c r="J377" t="s">
        <v>73</v>
      </c>
    </row>
    <row r="378" spans="3:10">
      <c r="C378" t="s">
        <v>2</v>
      </c>
      <c r="D378" t="s">
        <v>7961</v>
      </c>
      <c r="F378" t="s">
        <v>48</v>
      </c>
      <c r="G378">
        <v>300</v>
      </c>
      <c r="H378" t="s">
        <v>7989</v>
      </c>
      <c r="I378" t="s">
        <v>8093</v>
      </c>
      <c r="J378" t="s">
        <v>73</v>
      </c>
    </row>
    <row r="379" spans="3:10">
      <c r="C379" t="s">
        <v>2</v>
      </c>
      <c r="D379" t="s">
        <v>7961</v>
      </c>
      <c r="F379" t="s">
        <v>41</v>
      </c>
      <c r="G379">
        <v>400</v>
      </c>
      <c r="H379" t="s">
        <v>7989</v>
      </c>
      <c r="I379" t="s">
        <v>8094</v>
      </c>
      <c r="J379" t="s">
        <v>73</v>
      </c>
    </row>
    <row r="380" spans="3:10">
      <c r="C380" t="s">
        <v>2</v>
      </c>
      <c r="D380" t="s">
        <v>7961</v>
      </c>
      <c r="F380" t="s">
        <v>42</v>
      </c>
      <c r="G380">
        <v>400</v>
      </c>
      <c r="H380" t="s">
        <v>7989</v>
      </c>
      <c r="I380" t="s">
        <v>8095</v>
      </c>
      <c r="J380" t="s">
        <v>73</v>
      </c>
    </row>
    <row r="381" spans="3:10">
      <c r="C381" t="s">
        <v>2</v>
      </c>
      <c r="D381" t="s">
        <v>7961</v>
      </c>
      <c r="F381" t="s">
        <v>43</v>
      </c>
      <c r="G381">
        <v>400</v>
      </c>
      <c r="H381" t="s">
        <v>7989</v>
      </c>
      <c r="I381" t="s">
        <v>8096</v>
      </c>
      <c r="J381" t="s">
        <v>73</v>
      </c>
    </row>
    <row r="382" spans="3:10">
      <c r="C382" t="s">
        <v>2</v>
      </c>
      <c r="D382" t="s">
        <v>7961</v>
      </c>
      <c r="F382" t="s">
        <v>152</v>
      </c>
      <c r="G382">
        <v>400</v>
      </c>
      <c r="H382" t="s">
        <v>7989</v>
      </c>
      <c r="I382" t="s">
        <v>8097</v>
      </c>
      <c r="J382" t="s">
        <v>73</v>
      </c>
    </row>
    <row r="383" spans="3:10">
      <c r="C383" t="s">
        <v>2</v>
      </c>
      <c r="D383" t="s">
        <v>7961</v>
      </c>
      <c r="F383" t="s">
        <v>44</v>
      </c>
      <c r="G383">
        <v>400</v>
      </c>
      <c r="H383" t="s">
        <v>7989</v>
      </c>
      <c r="I383" t="s">
        <v>8098</v>
      </c>
      <c r="J383" t="s">
        <v>73</v>
      </c>
    </row>
    <row r="384" spans="3:10">
      <c r="C384" t="s">
        <v>2</v>
      </c>
      <c r="D384" t="s">
        <v>7961</v>
      </c>
      <c r="F384" t="s">
        <v>155</v>
      </c>
      <c r="G384">
        <v>400</v>
      </c>
      <c r="H384" t="s">
        <v>7989</v>
      </c>
      <c r="I384" t="s">
        <v>8099</v>
      </c>
      <c r="J384" t="s">
        <v>73</v>
      </c>
    </row>
    <row r="385" spans="3:10">
      <c r="C385" t="s">
        <v>2</v>
      </c>
      <c r="D385" t="s">
        <v>7961</v>
      </c>
      <c r="F385" t="s">
        <v>45</v>
      </c>
      <c r="G385">
        <v>400</v>
      </c>
      <c r="H385" t="s">
        <v>7989</v>
      </c>
      <c r="I385" t="s">
        <v>8100</v>
      </c>
      <c r="J385" t="s">
        <v>73</v>
      </c>
    </row>
    <row r="386" spans="3:10">
      <c r="C386" t="s">
        <v>2</v>
      </c>
      <c r="D386" t="s">
        <v>7961</v>
      </c>
      <c r="F386" t="s">
        <v>156</v>
      </c>
      <c r="G386">
        <v>400</v>
      </c>
      <c r="H386" t="s">
        <v>7989</v>
      </c>
      <c r="I386" t="s">
        <v>8101</v>
      </c>
      <c r="J386" t="s">
        <v>73</v>
      </c>
    </row>
    <row r="387" spans="3:10">
      <c r="C387" t="s">
        <v>2</v>
      </c>
      <c r="D387" t="s">
        <v>7961</v>
      </c>
      <c r="F387" t="s">
        <v>157</v>
      </c>
      <c r="G387">
        <v>400</v>
      </c>
      <c r="H387" t="s">
        <v>7989</v>
      </c>
      <c r="I387" t="s">
        <v>8102</v>
      </c>
      <c r="J387" t="s">
        <v>73</v>
      </c>
    </row>
    <row r="388" spans="3:10">
      <c r="C388" t="s">
        <v>2</v>
      </c>
      <c r="D388" t="s">
        <v>7961</v>
      </c>
      <c r="F388" t="s">
        <v>46</v>
      </c>
      <c r="G388">
        <v>400</v>
      </c>
      <c r="H388" t="s">
        <v>7989</v>
      </c>
      <c r="I388" t="s">
        <v>8103</v>
      </c>
      <c r="J388" t="s">
        <v>73</v>
      </c>
    </row>
    <row r="389" spans="3:10">
      <c r="C389" t="s">
        <v>2</v>
      </c>
      <c r="D389" t="s">
        <v>7961</v>
      </c>
      <c r="F389" t="s">
        <v>161</v>
      </c>
      <c r="G389">
        <v>400</v>
      </c>
      <c r="H389" t="s">
        <v>7989</v>
      </c>
      <c r="I389" t="s">
        <v>8104</v>
      </c>
      <c r="J389" t="s">
        <v>73</v>
      </c>
    </row>
    <row r="390" spans="3:10">
      <c r="C390" t="s">
        <v>2</v>
      </c>
      <c r="D390" t="s">
        <v>7961</v>
      </c>
      <c r="F390" t="s">
        <v>47</v>
      </c>
      <c r="G390">
        <v>400</v>
      </c>
      <c r="H390" t="s">
        <v>7989</v>
      </c>
      <c r="I390" t="s">
        <v>8105</v>
      </c>
      <c r="J390" t="s">
        <v>73</v>
      </c>
    </row>
    <row r="391" spans="3:10">
      <c r="C391" t="s">
        <v>2</v>
      </c>
      <c r="D391" t="s">
        <v>7961</v>
      </c>
      <c r="F391" t="s">
        <v>48</v>
      </c>
      <c r="G391">
        <v>400</v>
      </c>
      <c r="H391" t="s">
        <v>7989</v>
      </c>
      <c r="I391" t="s">
        <v>8106</v>
      </c>
      <c r="J391" t="s">
        <v>73</v>
      </c>
    </row>
    <row r="392" spans="3:10">
      <c r="C392" t="s">
        <v>2</v>
      </c>
      <c r="D392" t="s">
        <v>7961</v>
      </c>
      <c r="F392" t="s">
        <v>41</v>
      </c>
      <c r="G392">
        <v>500</v>
      </c>
      <c r="H392" t="s">
        <v>7989</v>
      </c>
      <c r="I392" t="s">
        <v>8107</v>
      </c>
      <c r="J392" t="s">
        <v>73</v>
      </c>
    </row>
    <row r="393" spans="3:10">
      <c r="C393" t="s">
        <v>2</v>
      </c>
      <c r="D393" t="s">
        <v>7961</v>
      </c>
      <c r="F393" t="s">
        <v>42</v>
      </c>
      <c r="G393">
        <v>500</v>
      </c>
      <c r="H393" t="s">
        <v>7989</v>
      </c>
      <c r="I393" t="s">
        <v>8108</v>
      </c>
      <c r="J393" t="s">
        <v>73</v>
      </c>
    </row>
    <row r="394" spans="3:10">
      <c r="C394" t="s">
        <v>2</v>
      </c>
      <c r="D394" t="s">
        <v>7961</v>
      </c>
      <c r="F394" t="s">
        <v>43</v>
      </c>
      <c r="G394">
        <v>500</v>
      </c>
      <c r="H394" t="s">
        <v>7989</v>
      </c>
      <c r="I394" t="s">
        <v>8109</v>
      </c>
      <c r="J394" t="s">
        <v>73</v>
      </c>
    </row>
    <row r="395" spans="3:10">
      <c r="C395" t="s">
        <v>2</v>
      </c>
      <c r="D395" t="s">
        <v>7961</v>
      </c>
      <c r="F395" t="s">
        <v>152</v>
      </c>
      <c r="G395">
        <v>500</v>
      </c>
      <c r="H395" t="s">
        <v>7989</v>
      </c>
      <c r="I395" t="s">
        <v>8110</v>
      </c>
      <c r="J395" t="s">
        <v>73</v>
      </c>
    </row>
    <row r="396" spans="3:10">
      <c r="C396" t="s">
        <v>2</v>
      </c>
      <c r="D396" t="s">
        <v>7961</v>
      </c>
      <c r="F396" t="s">
        <v>44</v>
      </c>
      <c r="G396">
        <v>500</v>
      </c>
      <c r="H396" t="s">
        <v>7989</v>
      </c>
      <c r="I396" t="s">
        <v>8111</v>
      </c>
      <c r="J396" t="s">
        <v>73</v>
      </c>
    </row>
    <row r="397" spans="3:10">
      <c r="C397" t="s">
        <v>2</v>
      </c>
      <c r="D397" t="s">
        <v>7961</v>
      </c>
      <c r="F397" t="s">
        <v>155</v>
      </c>
      <c r="G397">
        <v>500</v>
      </c>
      <c r="H397" t="s">
        <v>7989</v>
      </c>
      <c r="I397" t="s">
        <v>8112</v>
      </c>
      <c r="J397" t="s">
        <v>73</v>
      </c>
    </row>
    <row r="398" spans="3:10">
      <c r="C398" t="s">
        <v>2</v>
      </c>
      <c r="D398" t="s">
        <v>7961</v>
      </c>
      <c r="F398" t="s">
        <v>45</v>
      </c>
      <c r="G398">
        <v>500</v>
      </c>
      <c r="H398" t="s">
        <v>7989</v>
      </c>
      <c r="I398" t="s">
        <v>8113</v>
      </c>
      <c r="J398" t="s">
        <v>73</v>
      </c>
    </row>
    <row r="399" spans="3:10">
      <c r="C399" t="s">
        <v>2</v>
      </c>
      <c r="D399" t="s">
        <v>7961</v>
      </c>
      <c r="F399" t="s">
        <v>156</v>
      </c>
      <c r="G399">
        <v>500</v>
      </c>
      <c r="H399" t="s">
        <v>7989</v>
      </c>
      <c r="I399" t="s">
        <v>8114</v>
      </c>
      <c r="J399" t="s">
        <v>73</v>
      </c>
    </row>
    <row r="400" spans="3:10">
      <c r="C400" t="s">
        <v>2</v>
      </c>
      <c r="D400" t="s">
        <v>7961</v>
      </c>
      <c r="F400" t="s">
        <v>157</v>
      </c>
      <c r="G400">
        <v>500</v>
      </c>
      <c r="H400" t="s">
        <v>7989</v>
      </c>
      <c r="I400" t="s">
        <v>8115</v>
      </c>
      <c r="J400" t="s">
        <v>73</v>
      </c>
    </row>
    <row r="401" spans="3:10">
      <c r="C401" t="s">
        <v>2</v>
      </c>
      <c r="D401" t="s">
        <v>7961</v>
      </c>
      <c r="F401" t="s">
        <v>46</v>
      </c>
      <c r="G401">
        <v>500</v>
      </c>
      <c r="H401" t="s">
        <v>7989</v>
      </c>
      <c r="I401" t="s">
        <v>8116</v>
      </c>
      <c r="J401" t="s">
        <v>73</v>
      </c>
    </row>
    <row r="402" spans="3:10">
      <c r="C402" t="s">
        <v>2</v>
      </c>
      <c r="D402" t="s">
        <v>7961</v>
      </c>
      <c r="F402" t="s">
        <v>161</v>
      </c>
      <c r="G402">
        <v>500</v>
      </c>
      <c r="H402" t="s">
        <v>7989</v>
      </c>
      <c r="I402" t="s">
        <v>8117</v>
      </c>
      <c r="J402" t="s">
        <v>73</v>
      </c>
    </row>
    <row r="403" spans="3:10">
      <c r="C403" t="s">
        <v>2</v>
      </c>
      <c r="D403" t="s">
        <v>7961</v>
      </c>
      <c r="F403" t="s">
        <v>47</v>
      </c>
      <c r="G403">
        <v>500</v>
      </c>
      <c r="H403" t="s">
        <v>7989</v>
      </c>
      <c r="I403" t="s">
        <v>8118</v>
      </c>
      <c r="J403" t="s">
        <v>73</v>
      </c>
    </row>
    <row r="404" spans="3:10">
      <c r="C404" t="s">
        <v>2</v>
      </c>
      <c r="D404" t="s">
        <v>7961</v>
      </c>
      <c r="F404" t="s">
        <v>48</v>
      </c>
      <c r="G404">
        <v>500</v>
      </c>
      <c r="H404" t="s">
        <v>7989</v>
      </c>
      <c r="I404" t="s">
        <v>8119</v>
      </c>
      <c r="J404" t="s">
        <v>73</v>
      </c>
    </row>
    <row r="405" spans="3:10">
      <c r="C405" t="s">
        <v>2</v>
      </c>
      <c r="D405" t="s">
        <v>7961</v>
      </c>
      <c r="F405" t="s">
        <v>41</v>
      </c>
      <c r="G405">
        <v>600</v>
      </c>
      <c r="H405" t="s">
        <v>7989</v>
      </c>
      <c r="I405" t="s">
        <v>8120</v>
      </c>
      <c r="J405" t="s">
        <v>73</v>
      </c>
    </row>
    <row r="406" spans="3:10">
      <c r="C406" t="s">
        <v>2</v>
      </c>
      <c r="D406" t="s">
        <v>7961</v>
      </c>
      <c r="F406" t="s">
        <v>42</v>
      </c>
      <c r="G406">
        <v>600</v>
      </c>
      <c r="H406" t="s">
        <v>7989</v>
      </c>
      <c r="I406" t="s">
        <v>8121</v>
      </c>
      <c r="J406" t="s">
        <v>73</v>
      </c>
    </row>
    <row r="407" spans="3:10">
      <c r="C407" t="s">
        <v>2</v>
      </c>
      <c r="D407" t="s">
        <v>7961</v>
      </c>
      <c r="F407" t="s">
        <v>43</v>
      </c>
      <c r="G407">
        <v>600</v>
      </c>
      <c r="H407" t="s">
        <v>7989</v>
      </c>
      <c r="I407" t="s">
        <v>8122</v>
      </c>
      <c r="J407" t="s">
        <v>73</v>
      </c>
    </row>
    <row r="408" spans="3:10">
      <c r="C408" t="s">
        <v>2</v>
      </c>
      <c r="D408" t="s">
        <v>7961</v>
      </c>
      <c r="F408" t="s">
        <v>152</v>
      </c>
      <c r="G408">
        <v>600</v>
      </c>
      <c r="H408" t="s">
        <v>7989</v>
      </c>
      <c r="I408" t="s">
        <v>8123</v>
      </c>
      <c r="J408" t="s">
        <v>73</v>
      </c>
    </row>
    <row r="409" spans="3:10">
      <c r="C409" t="s">
        <v>2</v>
      </c>
      <c r="D409" t="s">
        <v>7961</v>
      </c>
      <c r="F409" t="s">
        <v>44</v>
      </c>
      <c r="G409">
        <v>600</v>
      </c>
      <c r="H409" t="s">
        <v>7989</v>
      </c>
      <c r="I409" t="s">
        <v>8124</v>
      </c>
      <c r="J409" t="s">
        <v>73</v>
      </c>
    </row>
    <row r="410" spans="3:10">
      <c r="C410" t="s">
        <v>2</v>
      </c>
      <c r="D410" t="s">
        <v>7961</v>
      </c>
      <c r="F410" t="s">
        <v>155</v>
      </c>
      <c r="G410">
        <v>600</v>
      </c>
      <c r="H410" t="s">
        <v>7989</v>
      </c>
      <c r="I410" t="s">
        <v>8125</v>
      </c>
      <c r="J410" t="s">
        <v>73</v>
      </c>
    </row>
    <row r="411" spans="3:10">
      <c r="C411" t="s">
        <v>2</v>
      </c>
      <c r="D411" t="s">
        <v>7961</v>
      </c>
      <c r="F411" t="s">
        <v>45</v>
      </c>
      <c r="G411">
        <v>600</v>
      </c>
      <c r="H411" t="s">
        <v>7989</v>
      </c>
      <c r="I411" t="s">
        <v>8126</v>
      </c>
      <c r="J411" t="s">
        <v>73</v>
      </c>
    </row>
    <row r="412" spans="3:10">
      <c r="C412" t="s">
        <v>2</v>
      </c>
      <c r="D412" t="s">
        <v>7961</v>
      </c>
      <c r="F412" t="s">
        <v>156</v>
      </c>
      <c r="G412">
        <v>600</v>
      </c>
      <c r="H412" t="s">
        <v>7989</v>
      </c>
      <c r="I412" t="s">
        <v>8127</v>
      </c>
      <c r="J412" t="s">
        <v>73</v>
      </c>
    </row>
    <row r="413" spans="3:10">
      <c r="C413" t="s">
        <v>2</v>
      </c>
      <c r="D413" t="s">
        <v>7961</v>
      </c>
      <c r="F413" t="s">
        <v>157</v>
      </c>
      <c r="G413">
        <v>600</v>
      </c>
      <c r="H413" t="s">
        <v>7989</v>
      </c>
      <c r="I413" t="s">
        <v>8128</v>
      </c>
      <c r="J413" t="s">
        <v>73</v>
      </c>
    </row>
    <row r="414" spans="3:10">
      <c r="C414" t="s">
        <v>2</v>
      </c>
      <c r="D414" t="s">
        <v>7961</v>
      </c>
      <c r="F414" t="s">
        <v>46</v>
      </c>
      <c r="G414">
        <v>600</v>
      </c>
      <c r="H414" t="s">
        <v>7989</v>
      </c>
      <c r="I414" t="s">
        <v>8129</v>
      </c>
      <c r="J414" t="s">
        <v>73</v>
      </c>
    </row>
    <row r="415" spans="3:10">
      <c r="C415" t="s">
        <v>2</v>
      </c>
      <c r="D415" t="s">
        <v>7961</v>
      </c>
      <c r="F415" t="s">
        <v>161</v>
      </c>
      <c r="G415">
        <v>600</v>
      </c>
      <c r="H415" t="s">
        <v>7989</v>
      </c>
      <c r="I415" t="s">
        <v>8130</v>
      </c>
      <c r="J415" t="s">
        <v>73</v>
      </c>
    </row>
    <row r="416" spans="3:10">
      <c r="C416" t="s">
        <v>2</v>
      </c>
      <c r="D416" t="s">
        <v>7961</v>
      </c>
      <c r="F416" t="s">
        <v>47</v>
      </c>
      <c r="G416">
        <v>600</v>
      </c>
      <c r="H416" t="s">
        <v>7989</v>
      </c>
      <c r="I416" t="s">
        <v>8131</v>
      </c>
      <c r="J416" t="s">
        <v>73</v>
      </c>
    </row>
    <row r="417" spans="3:10">
      <c r="C417" t="s">
        <v>2</v>
      </c>
      <c r="D417" t="s">
        <v>7961</v>
      </c>
      <c r="F417" t="s">
        <v>48</v>
      </c>
      <c r="G417">
        <v>600</v>
      </c>
      <c r="H417" t="s">
        <v>7989</v>
      </c>
      <c r="I417" t="s">
        <v>8132</v>
      </c>
      <c r="J417" t="s">
        <v>73</v>
      </c>
    </row>
    <row r="418" spans="3:10">
      <c r="C418" t="s">
        <v>2</v>
      </c>
      <c r="D418" t="s">
        <v>7961</v>
      </c>
      <c r="F418" t="s">
        <v>41</v>
      </c>
      <c r="G418">
        <v>700</v>
      </c>
      <c r="H418" t="s">
        <v>7989</v>
      </c>
      <c r="I418" t="s">
        <v>8133</v>
      </c>
      <c r="J418" t="s">
        <v>73</v>
      </c>
    </row>
    <row r="419" spans="3:10">
      <c r="C419" t="s">
        <v>2</v>
      </c>
      <c r="D419" t="s">
        <v>7961</v>
      </c>
      <c r="F419" t="s">
        <v>42</v>
      </c>
      <c r="G419">
        <v>700</v>
      </c>
      <c r="H419" t="s">
        <v>7989</v>
      </c>
      <c r="I419" t="s">
        <v>8134</v>
      </c>
      <c r="J419" t="s">
        <v>73</v>
      </c>
    </row>
    <row r="420" spans="3:10">
      <c r="C420" t="s">
        <v>2</v>
      </c>
      <c r="D420" t="s">
        <v>7961</v>
      </c>
      <c r="F420" t="s">
        <v>43</v>
      </c>
      <c r="G420">
        <v>700</v>
      </c>
      <c r="H420" t="s">
        <v>7989</v>
      </c>
      <c r="I420" t="s">
        <v>8135</v>
      </c>
      <c r="J420" t="s">
        <v>73</v>
      </c>
    </row>
    <row r="421" spans="3:10">
      <c r="C421" t="s">
        <v>2</v>
      </c>
      <c r="D421" t="s">
        <v>7961</v>
      </c>
      <c r="F421" t="s">
        <v>152</v>
      </c>
      <c r="G421">
        <v>700</v>
      </c>
      <c r="H421" t="s">
        <v>7989</v>
      </c>
      <c r="I421" t="s">
        <v>8136</v>
      </c>
      <c r="J421" t="s">
        <v>73</v>
      </c>
    </row>
    <row r="422" spans="3:10">
      <c r="C422" t="s">
        <v>2</v>
      </c>
      <c r="D422" t="s">
        <v>7961</v>
      </c>
      <c r="F422" t="s">
        <v>44</v>
      </c>
      <c r="G422">
        <v>700</v>
      </c>
      <c r="H422" t="s">
        <v>7989</v>
      </c>
      <c r="I422" t="s">
        <v>8137</v>
      </c>
      <c r="J422" t="s">
        <v>73</v>
      </c>
    </row>
    <row r="423" spans="3:10">
      <c r="C423" t="s">
        <v>2</v>
      </c>
      <c r="D423" t="s">
        <v>7961</v>
      </c>
      <c r="F423" t="s">
        <v>155</v>
      </c>
      <c r="G423">
        <v>700</v>
      </c>
      <c r="H423" t="s">
        <v>7989</v>
      </c>
      <c r="I423" t="s">
        <v>8138</v>
      </c>
      <c r="J423" t="s">
        <v>73</v>
      </c>
    </row>
    <row r="424" spans="3:10">
      <c r="C424" t="s">
        <v>2</v>
      </c>
      <c r="D424" t="s">
        <v>7961</v>
      </c>
      <c r="F424" t="s">
        <v>45</v>
      </c>
      <c r="G424">
        <v>700</v>
      </c>
      <c r="H424" t="s">
        <v>7989</v>
      </c>
      <c r="I424" t="s">
        <v>8139</v>
      </c>
      <c r="J424" t="s">
        <v>73</v>
      </c>
    </row>
    <row r="425" spans="3:10">
      <c r="C425" t="s">
        <v>2</v>
      </c>
      <c r="D425" t="s">
        <v>7961</v>
      </c>
      <c r="F425" t="s">
        <v>156</v>
      </c>
      <c r="G425">
        <v>700</v>
      </c>
      <c r="H425" t="s">
        <v>7989</v>
      </c>
      <c r="I425" t="s">
        <v>8140</v>
      </c>
      <c r="J425" t="s">
        <v>73</v>
      </c>
    </row>
    <row r="426" spans="3:10">
      <c r="C426" t="s">
        <v>2</v>
      </c>
      <c r="D426" t="s">
        <v>7961</v>
      </c>
      <c r="F426" t="s">
        <v>157</v>
      </c>
      <c r="G426">
        <v>700</v>
      </c>
      <c r="H426" t="s">
        <v>7989</v>
      </c>
      <c r="I426" t="s">
        <v>8141</v>
      </c>
      <c r="J426" t="s">
        <v>73</v>
      </c>
    </row>
    <row r="427" spans="3:10">
      <c r="C427" t="s">
        <v>2</v>
      </c>
      <c r="D427" t="s">
        <v>7961</v>
      </c>
      <c r="F427" t="s">
        <v>46</v>
      </c>
      <c r="G427">
        <v>700</v>
      </c>
      <c r="H427" t="s">
        <v>7989</v>
      </c>
      <c r="I427" t="s">
        <v>8142</v>
      </c>
      <c r="J427" t="s">
        <v>73</v>
      </c>
    </row>
    <row r="428" spans="3:10">
      <c r="C428" t="s">
        <v>2</v>
      </c>
      <c r="D428" t="s">
        <v>7961</v>
      </c>
      <c r="F428" t="s">
        <v>161</v>
      </c>
      <c r="G428">
        <v>700</v>
      </c>
      <c r="H428" t="s">
        <v>7989</v>
      </c>
      <c r="I428" t="s">
        <v>8143</v>
      </c>
      <c r="J428" t="s">
        <v>73</v>
      </c>
    </row>
    <row r="429" spans="3:10">
      <c r="C429" t="s">
        <v>2</v>
      </c>
      <c r="D429" t="s">
        <v>7961</v>
      </c>
      <c r="F429" t="s">
        <v>47</v>
      </c>
      <c r="G429">
        <v>700</v>
      </c>
      <c r="H429" t="s">
        <v>7989</v>
      </c>
      <c r="I429" t="s">
        <v>8144</v>
      </c>
      <c r="J429" t="s">
        <v>73</v>
      </c>
    </row>
    <row r="430" spans="3:10">
      <c r="C430" t="s">
        <v>2</v>
      </c>
      <c r="D430" t="s">
        <v>7961</v>
      </c>
      <c r="F430" t="s">
        <v>48</v>
      </c>
      <c r="G430">
        <v>700</v>
      </c>
      <c r="H430" t="s">
        <v>7989</v>
      </c>
      <c r="I430" t="s">
        <v>8145</v>
      </c>
      <c r="J430" t="s">
        <v>73</v>
      </c>
    </row>
    <row r="432" spans="3:10">
      <c r="C432" t="s">
        <v>4</v>
      </c>
    </row>
    <row r="433" spans="3:10">
      <c r="C433" t="s">
        <v>4</v>
      </c>
      <c r="F433" t="s">
        <v>41</v>
      </c>
      <c r="H433" t="s">
        <v>7716</v>
      </c>
      <c r="I433" t="s">
        <v>8146</v>
      </c>
      <c r="J433" t="s">
        <v>73</v>
      </c>
    </row>
    <row r="434" spans="3:10">
      <c r="C434" t="s">
        <v>4</v>
      </c>
      <c r="F434" t="s">
        <v>42</v>
      </c>
      <c r="H434" t="s">
        <v>7716</v>
      </c>
      <c r="I434" t="s">
        <v>8147</v>
      </c>
      <c r="J434" t="s">
        <v>73</v>
      </c>
    </row>
    <row r="435" spans="3:10">
      <c r="C435" t="s">
        <v>4</v>
      </c>
      <c r="F435" t="s">
        <v>43</v>
      </c>
      <c r="H435" t="s">
        <v>7716</v>
      </c>
      <c r="I435" t="s">
        <v>8148</v>
      </c>
      <c r="J435" t="s">
        <v>73</v>
      </c>
    </row>
    <row r="436" spans="3:10">
      <c r="C436" t="s">
        <v>4</v>
      </c>
      <c r="F436" t="s">
        <v>152</v>
      </c>
      <c r="H436" t="s">
        <v>7716</v>
      </c>
      <c r="I436" t="s">
        <v>8149</v>
      </c>
      <c r="J436" t="s">
        <v>73</v>
      </c>
    </row>
    <row r="437" spans="3:10">
      <c r="C437" t="s">
        <v>4</v>
      </c>
      <c r="F437" t="s">
        <v>44</v>
      </c>
      <c r="H437" t="s">
        <v>7716</v>
      </c>
      <c r="I437" t="s">
        <v>8150</v>
      </c>
      <c r="J437" t="s">
        <v>73</v>
      </c>
    </row>
    <row r="438" spans="3:10">
      <c r="C438" t="s">
        <v>4</v>
      </c>
      <c r="F438" t="s">
        <v>155</v>
      </c>
      <c r="H438" t="s">
        <v>7716</v>
      </c>
      <c r="I438" t="s">
        <v>8151</v>
      </c>
      <c r="J438" t="s">
        <v>73</v>
      </c>
    </row>
    <row r="439" spans="3:10">
      <c r="C439" t="s">
        <v>4</v>
      </c>
      <c r="F439" t="s">
        <v>45</v>
      </c>
      <c r="H439" t="s">
        <v>7716</v>
      </c>
      <c r="I439" t="s">
        <v>8152</v>
      </c>
      <c r="J439" t="s">
        <v>73</v>
      </c>
    </row>
    <row r="440" spans="3:10">
      <c r="C440" t="s">
        <v>4</v>
      </c>
      <c r="F440" t="s">
        <v>156</v>
      </c>
      <c r="H440" t="s">
        <v>7716</v>
      </c>
      <c r="I440" t="s">
        <v>8153</v>
      </c>
      <c r="J440" t="s">
        <v>73</v>
      </c>
    </row>
    <row r="441" spans="3:10">
      <c r="C441" t="s">
        <v>4</v>
      </c>
      <c r="F441" t="s">
        <v>157</v>
      </c>
      <c r="H441" t="s">
        <v>7716</v>
      </c>
      <c r="I441" t="s">
        <v>8154</v>
      </c>
      <c r="J441" t="s">
        <v>73</v>
      </c>
    </row>
    <row r="442" spans="3:10">
      <c r="C442" t="s">
        <v>4</v>
      </c>
      <c r="F442" t="s">
        <v>46</v>
      </c>
      <c r="H442" t="s">
        <v>7716</v>
      </c>
      <c r="I442" t="s">
        <v>8155</v>
      </c>
      <c r="J442" t="s">
        <v>73</v>
      </c>
    </row>
    <row r="443" spans="3:10">
      <c r="C443" t="s">
        <v>4</v>
      </c>
      <c r="F443" t="s">
        <v>161</v>
      </c>
      <c r="H443" t="s">
        <v>7716</v>
      </c>
      <c r="I443" t="s">
        <v>8156</v>
      </c>
      <c r="J443" t="s">
        <v>73</v>
      </c>
    </row>
    <row r="444" spans="3:10">
      <c r="C444" t="s">
        <v>4</v>
      </c>
      <c r="F444" t="s">
        <v>47</v>
      </c>
      <c r="H444" t="s">
        <v>7716</v>
      </c>
      <c r="I444" t="s">
        <v>8157</v>
      </c>
      <c r="J444" t="s">
        <v>73</v>
      </c>
    </row>
    <row r="445" spans="3:10">
      <c r="C445" t="s">
        <v>4</v>
      </c>
      <c r="F445" t="s">
        <v>48</v>
      </c>
      <c r="H445" t="s">
        <v>7716</v>
      </c>
      <c r="I445" t="s">
        <v>8158</v>
      </c>
      <c r="J445" t="s">
        <v>73</v>
      </c>
    </row>
    <row r="446" spans="3:10">
      <c r="C446" t="s">
        <v>4</v>
      </c>
      <c r="F446" t="s">
        <v>41</v>
      </c>
      <c r="H446" t="s">
        <v>7975</v>
      </c>
      <c r="I446" t="s">
        <v>8159</v>
      </c>
      <c r="J446" t="s">
        <v>73</v>
      </c>
    </row>
    <row r="447" spans="3:10">
      <c r="C447" t="s">
        <v>4</v>
      </c>
      <c r="F447" t="s">
        <v>42</v>
      </c>
      <c r="H447" t="s">
        <v>7975</v>
      </c>
      <c r="I447" t="s">
        <v>8160</v>
      </c>
      <c r="J447" t="s">
        <v>73</v>
      </c>
    </row>
    <row r="448" spans="3:10">
      <c r="C448" t="s">
        <v>4</v>
      </c>
      <c r="F448" t="s">
        <v>43</v>
      </c>
      <c r="H448" t="s">
        <v>7975</v>
      </c>
      <c r="I448" t="s">
        <v>8161</v>
      </c>
      <c r="J448" t="s">
        <v>73</v>
      </c>
    </row>
    <row r="449" spans="3:10">
      <c r="C449" t="s">
        <v>4</v>
      </c>
      <c r="F449" t="s">
        <v>152</v>
      </c>
      <c r="H449" t="s">
        <v>7975</v>
      </c>
      <c r="I449" t="s">
        <v>8162</v>
      </c>
      <c r="J449" t="s">
        <v>73</v>
      </c>
    </row>
    <row r="450" spans="3:10">
      <c r="C450" t="s">
        <v>4</v>
      </c>
      <c r="F450" t="s">
        <v>44</v>
      </c>
      <c r="H450" t="s">
        <v>7975</v>
      </c>
      <c r="I450" t="s">
        <v>8163</v>
      </c>
      <c r="J450" t="s">
        <v>73</v>
      </c>
    </row>
    <row r="451" spans="3:10">
      <c r="C451" t="s">
        <v>4</v>
      </c>
      <c r="F451" t="s">
        <v>155</v>
      </c>
      <c r="H451" t="s">
        <v>7975</v>
      </c>
      <c r="I451" t="s">
        <v>8164</v>
      </c>
      <c r="J451" t="s">
        <v>73</v>
      </c>
    </row>
    <row r="452" spans="3:10">
      <c r="C452" t="s">
        <v>4</v>
      </c>
      <c r="F452" t="s">
        <v>45</v>
      </c>
      <c r="H452" t="s">
        <v>7975</v>
      </c>
      <c r="I452" t="s">
        <v>8165</v>
      </c>
      <c r="J452" t="s">
        <v>73</v>
      </c>
    </row>
    <row r="453" spans="3:10">
      <c r="C453" t="s">
        <v>4</v>
      </c>
      <c r="F453" t="s">
        <v>156</v>
      </c>
      <c r="H453" t="s">
        <v>7975</v>
      </c>
      <c r="I453" t="s">
        <v>8166</v>
      </c>
      <c r="J453" t="s">
        <v>73</v>
      </c>
    </row>
    <row r="454" spans="3:10">
      <c r="C454" t="s">
        <v>4</v>
      </c>
      <c r="F454" t="s">
        <v>157</v>
      </c>
      <c r="H454" t="s">
        <v>7975</v>
      </c>
      <c r="I454" t="s">
        <v>8167</v>
      </c>
      <c r="J454" t="s">
        <v>73</v>
      </c>
    </row>
    <row r="455" spans="3:10">
      <c r="C455" t="s">
        <v>4</v>
      </c>
      <c r="F455" t="s">
        <v>46</v>
      </c>
      <c r="H455" t="s">
        <v>7975</v>
      </c>
      <c r="I455" t="s">
        <v>8168</v>
      </c>
      <c r="J455" t="s">
        <v>73</v>
      </c>
    </row>
    <row r="456" spans="3:10">
      <c r="C456" t="s">
        <v>4</v>
      </c>
      <c r="F456" t="s">
        <v>161</v>
      </c>
      <c r="H456" t="s">
        <v>7975</v>
      </c>
      <c r="I456" t="s">
        <v>8169</v>
      </c>
      <c r="J456" t="s">
        <v>73</v>
      </c>
    </row>
    <row r="457" spans="3:10">
      <c r="C457" t="s">
        <v>4</v>
      </c>
      <c r="F457" t="s">
        <v>47</v>
      </c>
      <c r="H457" t="s">
        <v>7975</v>
      </c>
      <c r="I457" t="s">
        <v>8170</v>
      </c>
      <c r="J457" t="s">
        <v>73</v>
      </c>
    </row>
    <row r="458" spans="3:10">
      <c r="C458" t="s">
        <v>4</v>
      </c>
      <c r="F458" t="s">
        <v>48</v>
      </c>
      <c r="H458" t="s">
        <v>7975</v>
      </c>
      <c r="I458" t="s">
        <v>8171</v>
      </c>
      <c r="J458" t="s">
        <v>73</v>
      </c>
    </row>
    <row r="459" spans="3:10">
      <c r="C459" t="s">
        <v>4</v>
      </c>
      <c r="F459" t="s">
        <v>41</v>
      </c>
      <c r="G459">
        <v>50</v>
      </c>
      <c r="H459" t="s">
        <v>7989</v>
      </c>
      <c r="I459" t="s">
        <v>8172</v>
      </c>
      <c r="J459" t="s">
        <v>73</v>
      </c>
    </row>
    <row r="460" spans="3:10">
      <c r="C460" t="s">
        <v>4</v>
      </c>
      <c r="F460" t="s">
        <v>42</v>
      </c>
      <c r="G460">
        <v>50</v>
      </c>
      <c r="H460" t="s">
        <v>7989</v>
      </c>
      <c r="I460" t="s">
        <v>8173</v>
      </c>
      <c r="J460" t="s">
        <v>73</v>
      </c>
    </row>
    <row r="461" spans="3:10">
      <c r="C461" t="s">
        <v>4</v>
      </c>
      <c r="F461" t="s">
        <v>43</v>
      </c>
      <c r="G461">
        <v>50</v>
      </c>
      <c r="H461" t="s">
        <v>7989</v>
      </c>
      <c r="I461" t="s">
        <v>8174</v>
      </c>
      <c r="J461" t="s">
        <v>73</v>
      </c>
    </row>
    <row r="462" spans="3:10">
      <c r="C462" t="s">
        <v>4</v>
      </c>
      <c r="F462" t="s">
        <v>152</v>
      </c>
      <c r="G462">
        <v>50</v>
      </c>
      <c r="H462" t="s">
        <v>7989</v>
      </c>
      <c r="I462" t="s">
        <v>8175</v>
      </c>
      <c r="J462" t="s">
        <v>73</v>
      </c>
    </row>
    <row r="463" spans="3:10">
      <c r="C463" t="s">
        <v>4</v>
      </c>
      <c r="F463" t="s">
        <v>44</v>
      </c>
      <c r="G463">
        <v>50</v>
      </c>
      <c r="H463" t="s">
        <v>7989</v>
      </c>
      <c r="I463" t="s">
        <v>8176</v>
      </c>
      <c r="J463" t="s">
        <v>73</v>
      </c>
    </row>
    <row r="464" spans="3:10">
      <c r="C464" t="s">
        <v>4</v>
      </c>
      <c r="F464" t="s">
        <v>155</v>
      </c>
      <c r="G464">
        <v>50</v>
      </c>
      <c r="H464" t="s">
        <v>7989</v>
      </c>
      <c r="I464" t="s">
        <v>8177</v>
      </c>
      <c r="J464" t="s">
        <v>73</v>
      </c>
    </row>
    <row r="465" spans="3:10">
      <c r="C465" t="s">
        <v>4</v>
      </c>
      <c r="F465" t="s">
        <v>45</v>
      </c>
      <c r="G465">
        <v>50</v>
      </c>
      <c r="H465" t="s">
        <v>7989</v>
      </c>
      <c r="I465" t="s">
        <v>8178</v>
      </c>
      <c r="J465" t="s">
        <v>73</v>
      </c>
    </row>
    <row r="466" spans="3:10">
      <c r="C466" t="s">
        <v>4</v>
      </c>
      <c r="F466" t="s">
        <v>156</v>
      </c>
      <c r="G466">
        <v>50</v>
      </c>
      <c r="H466" t="s">
        <v>7989</v>
      </c>
      <c r="I466" t="s">
        <v>8179</v>
      </c>
      <c r="J466" t="s">
        <v>73</v>
      </c>
    </row>
    <row r="467" spans="3:10">
      <c r="C467" t="s">
        <v>4</v>
      </c>
      <c r="F467" t="s">
        <v>157</v>
      </c>
      <c r="G467">
        <v>50</v>
      </c>
      <c r="H467" t="s">
        <v>7989</v>
      </c>
      <c r="I467" t="s">
        <v>8180</v>
      </c>
      <c r="J467" t="s">
        <v>73</v>
      </c>
    </row>
    <row r="468" spans="3:10">
      <c r="C468" t="s">
        <v>4</v>
      </c>
      <c r="F468" t="s">
        <v>46</v>
      </c>
      <c r="G468">
        <v>50</v>
      </c>
      <c r="H468" t="s">
        <v>7989</v>
      </c>
      <c r="I468" t="s">
        <v>8181</v>
      </c>
      <c r="J468" t="s">
        <v>73</v>
      </c>
    </row>
    <row r="469" spans="3:10">
      <c r="C469" t="s">
        <v>4</v>
      </c>
      <c r="F469" t="s">
        <v>161</v>
      </c>
      <c r="G469">
        <v>50</v>
      </c>
      <c r="H469" t="s">
        <v>7989</v>
      </c>
      <c r="I469" t="s">
        <v>8182</v>
      </c>
      <c r="J469" t="s">
        <v>73</v>
      </c>
    </row>
    <row r="470" spans="3:10">
      <c r="C470" t="s">
        <v>4</v>
      </c>
      <c r="F470" t="s">
        <v>47</v>
      </c>
      <c r="G470">
        <v>50</v>
      </c>
      <c r="H470" t="s">
        <v>7989</v>
      </c>
      <c r="I470" t="s">
        <v>8183</v>
      </c>
      <c r="J470" t="s">
        <v>73</v>
      </c>
    </row>
    <row r="471" spans="3:10">
      <c r="C471" t="s">
        <v>4</v>
      </c>
      <c r="F471" t="s">
        <v>48</v>
      </c>
      <c r="G471">
        <v>50</v>
      </c>
      <c r="H471" t="s">
        <v>7989</v>
      </c>
      <c r="I471" t="s">
        <v>8184</v>
      </c>
      <c r="J471" t="s">
        <v>73</v>
      </c>
    </row>
    <row r="472" spans="3:10">
      <c r="C472" t="s">
        <v>4</v>
      </c>
      <c r="F472" t="s">
        <v>41</v>
      </c>
      <c r="G472">
        <v>100</v>
      </c>
      <c r="H472" t="s">
        <v>7989</v>
      </c>
      <c r="I472" t="s">
        <v>8185</v>
      </c>
      <c r="J472" t="s">
        <v>73</v>
      </c>
    </row>
    <row r="473" spans="3:10">
      <c r="C473" t="s">
        <v>4</v>
      </c>
      <c r="F473" t="s">
        <v>42</v>
      </c>
      <c r="G473">
        <v>100</v>
      </c>
      <c r="H473" t="s">
        <v>7989</v>
      </c>
      <c r="I473" t="s">
        <v>8186</v>
      </c>
      <c r="J473" t="s">
        <v>73</v>
      </c>
    </row>
    <row r="474" spans="3:10">
      <c r="C474" t="s">
        <v>4</v>
      </c>
      <c r="F474" t="s">
        <v>43</v>
      </c>
      <c r="G474">
        <v>100</v>
      </c>
      <c r="H474" t="s">
        <v>7989</v>
      </c>
      <c r="I474" t="s">
        <v>8187</v>
      </c>
      <c r="J474" t="s">
        <v>73</v>
      </c>
    </row>
    <row r="475" spans="3:10">
      <c r="C475" t="s">
        <v>4</v>
      </c>
      <c r="F475" t="s">
        <v>152</v>
      </c>
      <c r="G475">
        <v>100</v>
      </c>
      <c r="H475" t="s">
        <v>7989</v>
      </c>
      <c r="I475" t="s">
        <v>8188</v>
      </c>
      <c r="J475" t="s">
        <v>73</v>
      </c>
    </row>
    <row r="476" spans="3:10">
      <c r="C476" t="s">
        <v>4</v>
      </c>
      <c r="F476" t="s">
        <v>44</v>
      </c>
      <c r="G476">
        <v>100</v>
      </c>
      <c r="H476" t="s">
        <v>7989</v>
      </c>
      <c r="I476" t="s">
        <v>8189</v>
      </c>
      <c r="J476" t="s">
        <v>73</v>
      </c>
    </row>
    <row r="477" spans="3:10">
      <c r="C477" t="s">
        <v>4</v>
      </c>
      <c r="F477" t="s">
        <v>155</v>
      </c>
      <c r="G477">
        <v>100</v>
      </c>
      <c r="H477" t="s">
        <v>7989</v>
      </c>
      <c r="I477" t="s">
        <v>8190</v>
      </c>
      <c r="J477" t="s">
        <v>73</v>
      </c>
    </row>
    <row r="478" spans="3:10">
      <c r="C478" t="s">
        <v>4</v>
      </c>
      <c r="F478" t="s">
        <v>45</v>
      </c>
      <c r="G478">
        <v>100</v>
      </c>
      <c r="H478" t="s">
        <v>7989</v>
      </c>
      <c r="I478" t="s">
        <v>8191</v>
      </c>
      <c r="J478" t="s">
        <v>73</v>
      </c>
    </row>
    <row r="479" spans="3:10">
      <c r="C479" t="s">
        <v>4</v>
      </c>
      <c r="F479" t="s">
        <v>156</v>
      </c>
      <c r="G479">
        <v>100</v>
      </c>
      <c r="H479" t="s">
        <v>7989</v>
      </c>
      <c r="I479" t="s">
        <v>8192</v>
      </c>
      <c r="J479" t="s">
        <v>73</v>
      </c>
    </row>
    <row r="480" spans="3:10">
      <c r="C480" t="s">
        <v>4</v>
      </c>
      <c r="F480" t="s">
        <v>157</v>
      </c>
      <c r="G480">
        <v>100</v>
      </c>
      <c r="H480" t="s">
        <v>7989</v>
      </c>
      <c r="I480" t="s">
        <v>8193</v>
      </c>
      <c r="J480" t="s">
        <v>73</v>
      </c>
    </row>
    <row r="481" spans="3:10">
      <c r="C481" t="s">
        <v>4</v>
      </c>
      <c r="F481" t="s">
        <v>46</v>
      </c>
      <c r="G481">
        <v>100</v>
      </c>
      <c r="H481" t="s">
        <v>7989</v>
      </c>
      <c r="I481" t="s">
        <v>8194</v>
      </c>
      <c r="J481" t="s">
        <v>73</v>
      </c>
    </row>
    <row r="482" spans="3:10">
      <c r="C482" t="s">
        <v>4</v>
      </c>
      <c r="F482" t="s">
        <v>161</v>
      </c>
      <c r="G482">
        <v>100</v>
      </c>
      <c r="H482" t="s">
        <v>7989</v>
      </c>
      <c r="I482" t="s">
        <v>8195</v>
      </c>
      <c r="J482" t="s">
        <v>73</v>
      </c>
    </row>
    <row r="483" spans="3:10">
      <c r="C483" t="s">
        <v>4</v>
      </c>
      <c r="F483" t="s">
        <v>47</v>
      </c>
      <c r="G483">
        <v>100</v>
      </c>
      <c r="H483" t="s">
        <v>7989</v>
      </c>
      <c r="I483" t="s">
        <v>8196</v>
      </c>
      <c r="J483" t="s">
        <v>73</v>
      </c>
    </row>
    <row r="484" spans="3:10">
      <c r="C484" t="s">
        <v>4</v>
      </c>
      <c r="F484" t="s">
        <v>48</v>
      </c>
      <c r="G484">
        <v>100</v>
      </c>
      <c r="H484" t="s">
        <v>7989</v>
      </c>
      <c r="I484" t="s">
        <v>8197</v>
      </c>
      <c r="J484" t="s">
        <v>73</v>
      </c>
    </row>
    <row r="485" spans="3:10">
      <c r="C485" t="s">
        <v>4</v>
      </c>
      <c r="F485" t="s">
        <v>41</v>
      </c>
      <c r="G485">
        <v>150</v>
      </c>
      <c r="H485" t="s">
        <v>7989</v>
      </c>
      <c r="I485" t="s">
        <v>8198</v>
      </c>
      <c r="J485" t="s">
        <v>73</v>
      </c>
    </row>
    <row r="486" spans="3:10">
      <c r="C486" t="s">
        <v>4</v>
      </c>
      <c r="F486" t="s">
        <v>42</v>
      </c>
      <c r="G486">
        <v>150</v>
      </c>
      <c r="H486" t="s">
        <v>7989</v>
      </c>
      <c r="I486" t="s">
        <v>8199</v>
      </c>
      <c r="J486" t="s">
        <v>73</v>
      </c>
    </row>
    <row r="487" spans="3:10">
      <c r="C487" t="s">
        <v>4</v>
      </c>
      <c r="F487" t="s">
        <v>43</v>
      </c>
      <c r="G487">
        <v>150</v>
      </c>
      <c r="H487" t="s">
        <v>7989</v>
      </c>
      <c r="I487" t="s">
        <v>8200</v>
      </c>
      <c r="J487" t="s">
        <v>73</v>
      </c>
    </row>
    <row r="488" spans="3:10">
      <c r="C488" t="s">
        <v>4</v>
      </c>
      <c r="F488" t="s">
        <v>152</v>
      </c>
      <c r="G488">
        <v>150</v>
      </c>
      <c r="H488" t="s">
        <v>7989</v>
      </c>
      <c r="I488" t="s">
        <v>8201</v>
      </c>
      <c r="J488" t="s">
        <v>73</v>
      </c>
    </row>
    <row r="489" spans="3:10">
      <c r="C489" t="s">
        <v>4</v>
      </c>
      <c r="F489" t="s">
        <v>44</v>
      </c>
      <c r="G489">
        <v>150</v>
      </c>
      <c r="H489" t="s">
        <v>7989</v>
      </c>
      <c r="I489" t="s">
        <v>8202</v>
      </c>
      <c r="J489" t="s">
        <v>73</v>
      </c>
    </row>
    <row r="490" spans="3:10">
      <c r="C490" t="s">
        <v>4</v>
      </c>
      <c r="F490" t="s">
        <v>155</v>
      </c>
      <c r="G490">
        <v>150</v>
      </c>
      <c r="H490" t="s">
        <v>7989</v>
      </c>
      <c r="I490" t="s">
        <v>8203</v>
      </c>
      <c r="J490" t="s">
        <v>73</v>
      </c>
    </row>
    <row r="491" spans="3:10">
      <c r="C491" t="s">
        <v>4</v>
      </c>
      <c r="F491" t="s">
        <v>45</v>
      </c>
      <c r="G491">
        <v>150</v>
      </c>
      <c r="H491" t="s">
        <v>7989</v>
      </c>
      <c r="I491" t="s">
        <v>8204</v>
      </c>
      <c r="J491" t="s">
        <v>73</v>
      </c>
    </row>
    <row r="492" spans="3:10">
      <c r="C492" t="s">
        <v>4</v>
      </c>
      <c r="F492" t="s">
        <v>156</v>
      </c>
      <c r="G492">
        <v>150</v>
      </c>
      <c r="H492" t="s">
        <v>7989</v>
      </c>
      <c r="I492" t="s">
        <v>8205</v>
      </c>
      <c r="J492" t="s">
        <v>73</v>
      </c>
    </row>
    <row r="493" spans="3:10">
      <c r="C493" t="s">
        <v>4</v>
      </c>
      <c r="F493" t="s">
        <v>157</v>
      </c>
      <c r="G493">
        <v>150</v>
      </c>
      <c r="H493" t="s">
        <v>7989</v>
      </c>
      <c r="I493" t="s">
        <v>8206</v>
      </c>
      <c r="J493" t="s">
        <v>73</v>
      </c>
    </row>
    <row r="494" spans="3:10">
      <c r="C494" t="s">
        <v>4</v>
      </c>
      <c r="F494" t="s">
        <v>46</v>
      </c>
      <c r="G494">
        <v>150</v>
      </c>
      <c r="H494" t="s">
        <v>7989</v>
      </c>
      <c r="I494" t="s">
        <v>8207</v>
      </c>
      <c r="J494" t="s">
        <v>73</v>
      </c>
    </row>
    <row r="495" spans="3:10">
      <c r="C495" t="s">
        <v>4</v>
      </c>
      <c r="F495" t="s">
        <v>161</v>
      </c>
      <c r="G495">
        <v>150</v>
      </c>
      <c r="H495" t="s">
        <v>7989</v>
      </c>
      <c r="I495" t="s">
        <v>8208</v>
      </c>
      <c r="J495" t="s">
        <v>73</v>
      </c>
    </row>
    <row r="496" spans="3:10">
      <c r="C496" t="s">
        <v>4</v>
      </c>
      <c r="F496" t="s">
        <v>47</v>
      </c>
      <c r="G496">
        <v>150</v>
      </c>
      <c r="H496" t="s">
        <v>7989</v>
      </c>
      <c r="I496" t="s">
        <v>8209</v>
      </c>
      <c r="J496" t="s">
        <v>73</v>
      </c>
    </row>
    <row r="497" spans="3:10">
      <c r="C497" t="s">
        <v>4</v>
      </c>
      <c r="F497" t="s">
        <v>48</v>
      </c>
      <c r="G497">
        <v>150</v>
      </c>
      <c r="H497" t="s">
        <v>7989</v>
      </c>
      <c r="I497" t="s">
        <v>8210</v>
      </c>
      <c r="J497" t="s">
        <v>73</v>
      </c>
    </row>
    <row r="498" spans="3:10">
      <c r="C498" t="s">
        <v>4</v>
      </c>
      <c r="F498" t="s">
        <v>41</v>
      </c>
      <c r="G498">
        <v>200</v>
      </c>
      <c r="H498" t="s">
        <v>7989</v>
      </c>
      <c r="I498" t="s">
        <v>8211</v>
      </c>
      <c r="J498" t="s">
        <v>73</v>
      </c>
    </row>
    <row r="499" spans="3:10">
      <c r="C499" t="s">
        <v>4</v>
      </c>
      <c r="F499" t="s">
        <v>42</v>
      </c>
      <c r="G499">
        <v>200</v>
      </c>
      <c r="H499" t="s">
        <v>7989</v>
      </c>
      <c r="I499" t="s">
        <v>8212</v>
      </c>
      <c r="J499" t="s">
        <v>73</v>
      </c>
    </row>
    <row r="500" spans="3:10">
      <c r="C500" t="s">
        <v>4</v>
      </c>
      <c r="F500" t="s">
        <v>43</v>
      </c>
      <c r="G500">
        <v>200</v>
      </c>
      <c r="H500" t="s">
        <v>7989</v>
      </c>
      <c r="I500" t="s">
        <v>8213</v>
      </c>
      <c r="J500" t="s">
        <v>73</v>
      </c>
    </row>
    <row r="501" spans="3:10">
      <c r="C501" t="s">
        <v>4</v>
      </c>
      <c r="F501" t="s">
        <v>152</v>
      </c>
      <c r="G501">
        <v>200</v>
      </c>
      <c r="H501" t="s">
        <v>7989</v>
      </c>
      <c r="I501" t="s">
        <v>8214</v>
      </c>
      <c r="J501" t="s">
        <v>73</v>
      </c>
    </row>
    <row r="502" spans="3:10">
      <c r="C502" t="s">
        <v>4</v>
      </c>
      <c r="F502" t="s">
        <v>44</v>
      </c>
      <c r="G502">
        <v>200</v>
      </c>
      <c r="H502" t="s">
        <v>7989</v>
      </c>
      <c r="I502" t="s">
        <v>8215</v>
      </c>
      <c r="J502" t="s">
        <v>73</v>
      </c>
    </row>
    <row r="503" spans="3:10">
      <c r="C503" t="s">
        <v>4</v>
      </c>
      <c r="F503" t="s">
        <v>155</v>
      </c>
      <c r="G503">
        <v>200</v>
      </c>
      <c r="H503" t="s">
        <v>7989</v>
      </c>
      <c r="I503" t="s">
        <v>8216</v>
      </c>
      <c r="J503" t="s">
        <v>73</v>
      </c>
    </row>
    <row r="504" spans="3:10">
      <c r="C504" t="s">
        <v>4</v>
      </c>
      <c r="F504" t="s">
        <v>45</v>
      </c>
      <c r="G504">
        <v>200</v>
      </c>
      <c r="H504" t="s">
        <v>7989</v>
      </c>
      <c r="I504" t="s">
        <v>8217</v>
      </c>
      <c r="J504" t="s">
        <v>73</v>
      </c>
    </row>
    <row r="505" spans="3:10">
      <c r="C505" t="s">
        <v>4</v>
      </c>
      <c r="F505" t="s">
        <v>156</v>
      </c>
      <c r="G505">
        <v>200</v>
      </c>
      <c r="H505" t="s">
        <v>7989</v>
      </c>
      <c r="I505" t="s">
        <v>8218</v>
      </c>
      <c r="J505" t="s">
        <v>73</v>
      </c>
    </row>
    <row r="506" spans="3:10">
      <c r="C506" t="s">
        <v>4</v>
      </c>
      <c r="F506" t="s">
        <v>157</v>
      </c>
      <c r="G506">
        <v>200</v>
      </c>
      <c r="H506" t="s">
        <v>7989</v>
      </c>
      <c r="I506" t="s">
        <v>8219</v>
      </c>
      <c r="J506" t="s">
        <v>73</v>
      </c>
    </row>
    <row r="507" spans="3:10">
      <c r="C507" t="s">
        <v>4</v>
      </c>
      <c r="F507" t="s">
        <v>46</v>
      </c>
      <c r="G507">
        <v>200</v>
      </c>
      <c r="H507" t="s">
        <v>7989</v>
      </c>
      <c r="I507" t="s">
        <v>8220</v>
      </c>
      <c r="J507" t="s">
        <v>73</v>
      </c>
    </row>
    <row r="508" spans="3:10">
      <c r="C508" t="s">
        <v>4</v>
      </c>
      <c r="F508" t="s">
        <v>161</v>
      </c>
      <c r="G508">
        <v>200</v>
      </c>
      <c r="H508" t="s">
        <v>7989</v>
      </c>
      <c r="I508" t="s">
        <v>8221</v>
      </c>
      <c r="J508" t="s">
        <v>73</v>
      </c>
    </row>
    <row r="509" spans="3:10">
      <c r="C509" t="s">
        <v>4</v>
      </c>
      <c r="F509" t="s">
        <v>47</v>
      </c>
      <c r="G509">
        <v>200</v>
      </c>
      <c r="H509" t="s">
        <v>7989</v>
      </c>
      <c r="I509" t="s">
        <v>8222</v>
      </c>
      <c r="J509" t="s">
        <v>73</v>
      </c>
    </row>
    <row r="510" spans="3:10">
      <c r="C510" t="s">
        <v>4</v>
      </c>
      <c r="F510" t="s">
        <v>48</v>
      </c>
      <c r="G510">
        <v>200</v>
      </c>
      <c r="H510" t="s">
        <v>7989</v>
      </c>
      <c r="I510" t="s">
        <v>8223</v>
      </c>
      <c r="J510" t="s">
        <v>73</v>
      </c>
    </row>
    <row r="511" spans="3:10">
      <c r="C511" t="s">
        <v>4</v>
      </c>
      <c r="F511" t="s">
        <v>41</v>
      </c>
      <c r="G511">
        <v>250</v>
      </c>
      <c r="H511" t="s">
        <v>7989</v>
      </c>
      <c r="I511" t="s">
        <v>8224</v>
      </c>
      <c r="J511" t="s">
        <v>73</v>
      </c>
    </row>
    <row r="512" spans="3:10">
      <c r="C512" t="s">
        <v>4</v>
      </c>
      <c r="F512" t="s">
        <v>42</v>
      </c>
      <c r="G512">
        <v>250</v>
      </c>
      <c r="H512" t="s">
        <v>7989</v>
      </c>
      <c r="I512" t="s">
        <v>8225</v>
      </c>
      <c r="J512" t="s">
        <v>73</v>
      </c>
    </row>
    <row r="513" spans="3:10">
      <c r="C513" t="s">
        <v>4</v>
      </c>
      <c r="F513" t="s">
        <v>43</v>
      </c>
      <c r="G513">
        <v>250</v>
      </c>
      <c r="H513" t="s">
        <v>7989</v>
      </c>
      <c r="I513" t="s">
        <v>8226</v>
      </c>
      <c r="J513" t="s">
        <v>73</v>
      </c>
    </row>
    <row r="514" spans="3:10">
      <c r="C514" t="s">
        <v>4</v>
      </c>
      <c r="F514" t="s">
        <v>152</v>
      </c>
      <c r="G514">
        <v>250</v>
      </c>
      <c r="H514" t="s">
        <v>7989</v>
      </c>
      <c r="I514" t="s">
        <v>8227</v>
      </c>
      <c r="J514" t="s">
        <v>73</v>
      </c>
    </row>
    <row r="515" spans="3:10">
      <c r="C515" t="s">
        <v>4</v>
      </c>
      <c r="F515" t="s">
        <v>44</v>
      </c>
      <c r="G515">
        <v>250</v>
      </c>
      <c r="H515" t="s">
        <v>7989</v>
      </c>
      <c r="I515" t="s">
        <v>8228</v>
      </c>
      <c r="J515" t="s">
        <v>73</v>
      </c>
    </row>
    <row r="516" spans="3:10">
      <c r="C516" t="s">
        <v>4</v>
      </c>
      <c r="F516" t="s">
        <v>155</v>
      </c>
      <c r="G516">
        <v>250</v>
      </c>
      <c r="H516" t="s">
        <v>7989</v>
      </c>
      <c r="I516" t="s">
        <v>8229</v>
      </c>
      <c r="J516" t="s">
        <v>73</v>
      </c>
    </row>
    <row r="517" spans="3:10">
      <c r="C517" t="s">
        <v>4</v>
      </c>
      <c r="F517" t="s">
        <v>45</v>
      </c>
      <c r="G517">
        <v>250</v>
      </c>
      <c r="H517" t="s">
        <v>7989</v>
      </c>
      <c r="I517" t="s">
        <v>8230</v>
      </c>
      <c r="J517" t="s">
        <v>73</v>
      </c>
    </row>
    <row r="518" spans="3:10">
      <c r="C518" t="s">
        <v>4</v>
      </c>
      <c r="F518" t="s">
        <v>156</v>
      </c>
      <c r="G518">
        <v>250</v>
      </c>
      <c r="H518" t="s">
        <v>7989</v>
      </c>
      <c r="I518" t="s">
        <v>8231</v>
      </c>
      <c r="J518" t="s">
        <v>73</v>
      </c>
    </row>
    <row r="519" spans="3:10">
      <c r="C519" t="s">
        <v>4</v>
      </c>
      <c r="F519" t="s">
        <v>157</v>
      </c>
      <c r="G519">
        <v>250</v>
      </c>
      <c r="H519" t="s">
        <v>7989</v>
      </c>
      <c r="I519" t="s">
        <v>8232</v>
      </c>
      <c r="J519" t="s">
        <v>73</v>
      </c>
    </row>
    <row r="520" spans="3:10">
      <c r="C520" t="s">
        <v>4</v>
      </c>
      <c r="F520" t="s">
        <v>46</v>
      </c>
      <c r="G520">
        <v>250</v>
      </c>
      <c r="H520" t="s">
        <v>7989</v>
      </c>
      <c r="I520" t="s">
        <v>8233</v>
      </c>
      <c r="J520" t="s">
        <v>73</v>
      </c>
    </row>
    <row r="521" spans="3:10">
      <c r="C521" t="s">
        <v>4</v>
      </c>
      <c r="F521" t="s">
        <v>161</v>
      </c>
      <c r="G521">
        <v>250</v>
      </c>
      <c r="H521" t="s">
        <v>7989</v>
      </c>
      <c r="I521" t="s">
        <v>8234</v>
      </c>
      <c r="J521" t="s">
        <v>73</v>
      </c>
    </row>
    <row r="522" spans="3:10">
      <c r="C522" t="s">
        <v>4</v>
      </c>
      <c r="F522" t="s">
        <v>47</v>
      </c>
      <c r="G522">
        <v>250</v>
      </c>
      <c r="H522" t="s">
        <v>7989</v>
      </c>
      <c r="I522" t="s">
        <v>8235</v>
      </c>
      <c r="J522" t="s">
        <v>73</v>
      </c>
    </row>
    <row r="523" spans="3:10">
      <c r="C523" t="s">
        <v>4</v>
      </c>
      <c r="F523" t="s">
        <v>48</v>
      </c>
      <c r="G523">
        <v>250</v>
      </c>
      <c r="H523" t="s">
        <v>7989</v>
      </c>
      <c r="I523" t="s">
        <v>8236</v>
      </c>
      <c r="J523" t="s">
        <v>73</v>
      </c>
    </row>
    <row r="524" spans="3:10">
      <c r="C524" t="s">
        <v>4</v>
      </c>
      <c r="F524" t="s">
        <v>41</v>
      </c>
      <c r="G524">
        <v>300</v>
      </c>
      <c r="H524" t="s">
        <v>7989</v>
      </c>
      <c r="I524" t="s">
        <v>8237</v>
      </c>
      <c r="J524" t="s">
        <v>73</v>
      </c>
    </row>
    <row r="525" spans="3:10">
      <c r="C525" t="s">
        <v>4</v>
      </c>
      <c r="F525" t="s">
        <v>42</v>
      </c>
      <c r="G525">
        <v>300</v>
      </c>
      <c r="H525" t="s">
        <v>7989</v>
      </c>
      <c r="I525" t="s">
        <v>8238</v>
      </c>
      <c r="J525" t="s">
        <v>73</v>
      </c>
    </row>
    <row r="526" spans="3:10">
      <c r="C526" t="s">
        <v>4</v>
      </c>
      <c r="F526" t="s">
        <v>43</v>
      </c>
      <c r="G526">
        <v>300</v>
      </c>
      <c r="H526" t="s">
        <v>7989</v>
      </c>
      <c r="I526" t="s">
        <v>8239</v>
      </c>
      <c r="J526" t="s">
        <v>73</v>
      </c>
    </row>
    <row r="527" spans="3:10">
      <c r="C527" t="s">
        <v>4</v>
      </c>
      <c r="F527" t="s">
        <v>152</v>
      </c>
      <c r="G527">
        <v>300</v>
      </c>
      <c r="H527" t="s">
        <v>7989</v>
      </c>
      <c r="I527" t="s">
        <v>8240</v>
      </c>
      <c r="J527" t="s">
        <v>73</v>
      </c>
    </row>
    <row r="528" spans="3:10">
      <c r="C528" t="s">
        <v>4</v>
      </c>
      <c r="F528" t="s">
        <v>44</v>
      </c>
      <c r="G528">
        <v>300</v>
      </c>
      <c r="H528" t="s">
        <v>7989</v>
      </c>
      <c r="I528" t="s">
        <v>8241</v>
      </c>
      <c r="J528" t="s">
        <v>73</v>
      </c>
    </row>
    <row r="529" spans="3:10">
      <c r="C529" t="s">
        <v>4</v>
      </c>
      <c r="F529" t="s">
        <v>155</v>
      </c>
      <c r="G529">
        <v>300</v>
      </c>
      <c r="H529" t="s">
        <v>7989</v>
      </c>
      <c r="I529" t="s">
        <v>8242</v>
      </c>
      <c r="J529" t="s">
        <v>73</v>
      </c>
    </row>
    <row r="530" spans="3:10">
      <c r="C530" t="s">
        <v>4</v>
      </c>
      <c r="F530" t="s">
        <v>45</v>
      </c>
      <c r="G530">
        <v>300</v>
      </c>
      <c r="H530" t="s">
        <v>7989</v>
      </c>
      <c r="I530" t="s">
        <v>8243</v>
      </c>
      <c r="J530" t="s">
        <v>73</v>
      </c>
    </row>
    <row r="531" spans="3:10">
      <c r="C531" t="s">
        <v>4</v>
      </c>
      <c r="F531" t="s">
        <v>156</v>
      </c>
      <c r="G531">
        <v>300</v>
      </c>
      <c r="H531" t="s">
        <v>7989</v>
      </c>
      <c r="I531" t="s">
        <v>8244</v>
      </c>
      <c r="J531" t="s">
        <v>73</v>
      </c>
    </row>
    <row r="532" spans="3:10">
      <c r="C532" t="s">
        <v>4</v>
      </c>
      <c r="F532" t="s">
        <v>157</v>
      </c>
      <c r="G532">
        <v>300</v>
      </c>
      <c r="H532" t="s">
        <v>7989</v>
      </c>
      <c r="I532" t="s">
        <v>8245</v>
      </c>
      <c r="J532" t="s">
        <v>73</v>
      </c>
    </row>
    <row r="533" spans="3:10">
      <c r="C533" t="s">
        <v>4</v>
      </c>
      <c r="F533" t="s">
        <v>46</v>
      </c>
      <c r="G533">
        <v>300</v>
      </c>
      <c r="H533" t="s">
        <v>7989</v>
      </c>
      <c r="I533" t="s">
        <v>8246</v>
      </c>
      <c r="J533" t="s">
        <v>73</v>
      </c>
    </row>
    <row r="534" spans="3:10">
      <c r="C534" t="s">
        <v>4</v>
      </c>
      <c r="F534" t="s">
        <v>161</v>
      </c>
      <c r="G534">
        <v>300</v>
      </c>
      <c r="H534" t="s">
        <v>7989</v>
      </c>
      <c r="I534" t="s">
        <v>8247</v>
      </c>
      <c r="J534" t="s">
        <v>73</v>
      </c>
    </row>
    <row r="535" spans="3:10">
      <c r="C535" t="s">
        <v>4</v>
      </c>
      <c r="F535" t="s">
        <v>47</v>
      </c>
      <c r="G535">
        <v>300</v>
      </c>
      <c r="H535" t="s">
        <v>7989</v>
      </c>
      <c r="I535" t="s">
        <v>8248</v>
      </c>
      <c r="J535" t="s">
        <v>73</v>
      </c>
    </row>
    <row r="536" spans="3:10">
      <c r="C536" t="s">
        <v>4</v>
      </c>
      <c r="F536" t="s">
        <v>48</v>
      </c>
      <c r="G536">
        <v>300</v>
      </c>
      <c r="H536" t="s">
        <v>7989</v>
      </c>
      <c r="I536" t="s">
        <v>8249</v>
      </c>
      <c r="J536" t="s">
        <v>73</v>
      </c>
    </row>
    <row r="537" spans="3:10">
      <c r="C537" t="s">
        <v>4</v>
      </c>
      <c r="F537" t="s">
        <v>41</v>
      </c>
      <c r="G537">
        <v>350</v>
      </c>
      <c r="H537" t="s">
        <v>7989</v>
      </c>
      <c r="I537" t="s">
        <v>8250</v>
      </c>
      <c r="J537" t="s">
        <v>73</v>
      </c>
    </row>
    <row r="538" spans="3:10">
      <c r="C538" t="s">
        <v>4</v>
      </c>
      <c r="F538" t="s">
        <v>42</v>
      </c>
      <c r="G538">
        <v>350</v>
      </c>
      <c r="H538" t="s">
        <v>7989</v>
      </c>
      <c r="I538" t="s">
        <v>8251</v>
      </c>
      <c r="J538" t="s">
        <v>73</v>
      </c>
    </row>
    <row r="539" spans="3:10">
      <c r="C539" t="s">
        <v>4</v>
      </c>
      <c r="F539" t="s">
        <v>43</v>
      </c>
      <c r="G539">
        <v>350</v>
      </c>
      <c r="H539" t="s">
        <v>7989</v>
      </c>
      <c r="I539" t="s">
        <v>8252</v>
      </c>
      <c r="J539" t="s">
        <v>73</v>
      </c>
    </row>
    <row r="540" spans="3:10">
      <c r="C540" t="s">
        <v>4</v>
      </c>
      <c r="F540" t="s">
        <v>152</v>
      </c>
      <c r="G540">
        <v>350</v>
      </c>
      <c r="H540" t="s">
        <v>7989</v>
      </c>
      <c r="I540" t="s">
        <v>8253</v>
      </c>
      <c r="J540" t="s">
        <v>73</v>
      </c>
    </row>
    <row r="541" spans="3:10">
      <c r="C541" t="s">
        <v>4</v>
      </c>
      <c r="F541" t="s">
        <v>44</v>
      </c>
      <c r="G541">
        <v>350</v>
      </c>
      <c r="H541" t="s">
        <v>7989</v>
      </c>
      <c r="I541" t="s">
        <v>8254</v>
      </c>
      <c r="J541" t="s">
        <v>73</v>
      </c>
    </row>
    <row r="542" spans="3:10">
      <c r="C542" t="s">
        <v>4</v>
      </c>
      <c r="F542" t="s">
        <v>155</v>
      </c>
      <c r="G542">
        <v>350</v>
      </c>
      <c r="H542" t="s">
        <v>7989</v>
      </c>
      <c r="I542" t="s">
        <v>8255</v>
      </c>
      <c r="J542" t="s">
        <v>73</v>
      </c>
    </row>
    <row r="543" spans="3:10">
      <c r="C543" t="s">
        <v>4</v>
      </c>
      <c r="F543" t="s">
        <v>45</v>
      </c>
      <c r="G543">
        <v>350</v>
      </c>
      <c r="H543" t="s">
        <v>7989</v>
      </c>
      <c r="I543" t="s">
        <v>8256</v>
      </c>
      <c r="J543" t="s">
        <v>73</v>
      </c>
    </row>
    <row r="544" spans="3:10">
      <c r="C544" t="s">
        <v>4</v>
      </c>
      <c r="F544" t="s">
        <v>156</v>
      </c>
      <c r="G544">
        <v>350</v>
      </c>
      <c r="H544" t="s">
        <v>7989</v>
      </c>
      <c r="I544" t="s">
        <v>8257</v>
      </c>
      <c r="J544" t="s">
        <v>73</v>
      </c>
    </row>
    <row r="545" spans="3:10">
      <c r="C545" t="s">
        <v>4</v>
      </c>
      <c r="F545" t="s">
        <v>157</v>
      </c>
      <c r="G545">
        <v>350</v>
      </c>
      <c r="H545" t="s">
        <v>7989</v>
      </c>
      <c r="I545" t="s">
        <v>8258</v>
      </c>
      <c r="J545" t="s">
        <v>73</v>
      </c>
    </row>
    <row r="546" spans="3:10">
      <c r="C546" t="s">
        <v>4</v>
      </c>
      <c r="F546" t="s">
        <v>46</v>
      </c>
      <c r="G546">
        <v>350</v>
      </c>
      <c r="H546" t="s">
        <v>7989</v>
      </c>
      <c r="I546" t="s">
        <v>8259</v>
      </c>
      <c r="J546" t="s">
        <v>73</v>
      </c>
    </row>
    <row r="547" spans="3:10">
      <c r="C547" t="s">
        <v>4</v>
      </c>
      <c r="F547" t="s">
        <v>161</v>
      </c>
      <c r="G547">
        <v>350</v>
      </c>
      <c r="H547" t="s">
        <v>7989</v>
      </c>
      <c r="I547" t="s">
        <v>8260</v>
      </c>
      <c r="J547" t="s">
        <v>73</v>
      </c>
    </row>
    <row r="548" spans="3:10">
      <c r="C548" t="s">
        <v>4</v>
      </c>
      <c r="F548" t="s">
        <v>47</v>
      </c>
      <c r="G548">
        <v>350</v>
      </c>
      <c r="H548" t="s">
        <v>7989</v>
      </c>
      <c r="I548" t="s">
        <v>8261</v>
      </c>
      <c r="J548" t="s">
        <v>73</v>
      </c>
    </row>
    <row r="549" spans="3:10">
      <c r="C549" t="s">
        <v>4</v>
      </c>
      <c r="F549" t="s">
        <v>48</v>
      </c>
      <c r="G549">
        <v>350</v>
      </c>
      <c r="H549" t="s">
        <v>7989</v>
      </c>
      <c r="I549" t="s">
        <v>8262</v>
      </c>
      <c r="J549" t="s">
        <v>73</v>
      </c>
    </row>
    <row r="550" spans="3:10">
      <c r="C550" t="s">
        <v>4</v>
      </c>
      <c r="F550" t="s">
        <v>41</v>
      </c>
      <c r="G550">
        <v>400</v>
      </c>
      <c r="H550" t="s">
        <v>7989</v>
      </c>
      <c r="I550" t="s">
        <v>8263</v>
      </c>
      <c r="J550" t="s">
        <v>73</v>
      </c>
    </row>
    <row r="551" spans="3:10">
      <c r="C551" t="s">
        <v>4</v>
      </c>
      <c r="F551" t="s">
        <v>42</v>
      </c>
      <c r="G551">
        <v>400</v>
      </c>
      <c r="H551" t="s">
        <v>7989</v>
      </c>
      <c r="I551" t="s">
        <v>8264</v>
      </c>
      <c r="J551" t="s">
        <v>73</v>
      </c>
    </row>
    <row r="552" spans="3:10">
      <c r="C552" t="s">
        <v>4</v>
      </c>
      <c r="F552" t="s">
        <v>43</v>
      </c>
      <c r="G552">
        <v>400</v>
      </c>
      <c r="H552" t="s">
        <v>7989</v>
      </c>
      <c r="I552" t="s">
        <v>8265</v>
      </c>
      <c r="J552" t="s">
        <v>73</v>
      </c>
    </row>
    <row r="553" spans="3:10">
      <c r="C553" t="s">
        <v>4</v>
      </c>
      <c r="F553" t="s">
        <v>152</v>
      </c>
      <c r="G553">
        <v>400</v>
      </c>
      <c r="H553" t="s">
        <v>7989</v>
      </c>
      <c r="I553" t="s">
        <v>8266</v>
      </c>
      <c r="J553" t="s">
        <v>73</v>
      </c>
    </row>
    <row r="554" spans="3:10">
      <c r="C554" t="s">
        <v>4</v>
      </c>
      <c r="F554" t="s">
        <v>44</v>
      </c>
      <c r="G554">
        <v>400</v>
      </c>
      <c r="H554" t="s">
        <v>7989</v>
      </c>
      <c r="I554" t="s">
        <v>8267</v>
      </c>
      <c r="J554" t="s">
        <v>73</v>
      </c>
    </row>
    <row r="555" spans="3:10">
      <c r="C555" t="s">
        <v>4</v>
      </c>
      <c r="F555" t="s">
        <v>155</v>
      </c>
      <c r="G555">
        <v>400</v>
      </c>
      <c r="H555" t="s">
        <v>7989</v>
      </c>
      <c r="I555" t="s">
        <v>8268</v>
      </c>
      <c r="J555" t="s">
        <v>73</v>
      </c>
    </row>
    <row r="556" spans="3:10">
      <c r="C556" t="s">
        <v>4</v>
      </c>
      <c r="F556" t="s">
        <v>45</v>
      </c>
      <c r="G556">
        <v>400</v>
      </c>
      <c r="H556" t="s">
        <v>7989</v>
      </c>
      <c r="I556" t="s">
        <v>8269</v>
      </c>
      <c r="J556" t="s">
        <v>73</v>
      </c>
    </row>
    <row r="557" spans="3:10">
      <c r="C557" t="s">
        <v>4</v>
      </c>
      <c r="F557" t="s">
        <v>156</v>
      </c>
      <c r="G557">
        <v>400</v>
      </c>
      <c r="H557" t="s">
        <v>7989</v>
      </c>
      <c r="I557" t="s">
        <v>8270</v>
      </c>
      <c r="J557" t="s">
        <v>73</v>
      </c>
    </row>
    <row r="558" spans="3:10">
      <c r="C558" t="s">
        <v>4</v>
      </c>
      <c r="F558" t="s">
        <v>157</v>
      </c>
      <c r="G558">
        <v>400</v>
      </c>
      <c r="H558" t="s">
        <v>7989</v>
      </c>
      <c r="I558" t="s">
        <v>8271</v>
      </c>
      <c r="J558" t="s">
        <v>73</v>
      </c>
    </row>
    <row r="559" spans="3:10">
      <c r="C559" t="s">
        <v>4</v>
      </c>
      <c r="F559" t="s">
        <v>46</v>
      </c>
      <c r="G559">
        <v>400</v>
      </c>
      <c r="H559" t="s">
        <v>7989</v>
      </c>
      <c r="I559" t="s">
        <v>8272</v>
      </c>
      <c r="J559" t="s">
        <v>73</v>
      </c>
    </row>
    <row r="560" spans="3:10">
      <c r="C560" t="s">
        <v>4</v>
      </c>
      <c r="F560" t="s">
        <v>161</v>
      </c>
      <c r="G560">
        <v>400</v>
      </c>
      <c r="H560" t="s">
        <v>7989</v>
      </c>
      <c r="I560" t="s">
        <v>8273</v>
      </c>
      <c r="J560" t="s">
        <v>73</v>
      </c>
    </row>
    <row r="561" spans="3:10">
      <c r="C561" t="s">
        <v>4</v>
      </c>
      <c r="F561" t="s">
        <v>47</v>
      </c>
      <c r="G561">
        <v>400</v>
      </c>
      <c r="H561" t="s">
        <v>7989</v>
      </c>
      <c r="I561" t="s">
        <v>8274</v>
      </c>
      <c r="J561" t="s">
        <v>73</v>
      </c>
    </row>
    <row r="562" spans="3:10">
      <c r="C562" t="s">
        <v>4</v>
      </c>
      <c r="F562" t="s">
        <v>48</v>
      </c>
      <c r="G562">
        <v>400</v>
      </c>
      <c r="H562" t="s">
        <v>7989</v>
      </c>
      <c r="I562" t="s">
        <v>8275</v>
      </c>
      <c r="J562" t="s">
        <v>73</v>
      </c>
    </row>
    <row r="563" spans="3:10">
      <c r="C563" t="s">
        <v>4</v>
      </c>
      <c r="F563" t="s">
        <v>41</v>
      </c>
      <c r="G563">
        <v>450</v>
      </c>
      <c r="H563" t="s">
        <v>7989</v>
      </c>
      <c r="I563" t="s">
        <v>8276</v>
      </c>
      <c r="J563" t="s">
        <v>73</v>
      </c>
    </row>
    <row r="564" spans="3:10">
      <c r="C564" t="s">
        <v>4</v>
      </c>
      <c r="F564" t="s">
        <v>42</v>
      </c>
      <c r="G564">
        <v>450</v>
      </c>
      <c r="H564" t="s">
        <v>7989</v>
      </c>
      <c r="I564" t="s">
        <v>8277</v>
      </c>
      <c r="J564" t="s">
        <v>73</v>
      </c>
    </row>
    <row r="565" spans="3:10">
      <c r="C565" t="s">
        <v>4</v>
      </c>
      <c r="F565" t="s">
        <v>43</v>
      </c>
      <c r="G565">
        <v>450</v>
      </c>
      <c r="H565" t="s">
        <v>7989</v>
      </c>
      <c r="I565" t="s">
        <v>8278</v>
      </c>
      <c r="J565" t="s">
        <v>73</v>
      </c>
    </row>
    <row r="566" spans="3:10">
      <c r="C566" t="s">
        <v>4</v>
      </c>
      <c r="F566" t="s">
        <v>152</v>
      </c>
      <c r="G566">
        <v>450</v>
      </c>
      <c r="H566" t="s">
        <v>7989</v>
      </c>
      <c r="I566" t="s">
        <v>8279</v>
      </c>
      <c r="J566" t="s">
        <v>73</v>
      </c>
    </row>
    <row r="567" spans="3:10">
      <c r="C567" t="s">
        <v>4</v>
      </c>
      <c r="F567" t="s">
        <v>44</v>
      </c>
      <c r="G567">
        <v>450</v>
      </c>
      <c r="H567" t="s">
        <v>7989</v>
      </c>
      <c r="I567" t="s">
        <v>8280</v>
      </c>
      <c r="J567" t="s">
        <v>73</v>
      </c>
    </row>
    <row r="568" spans="3:10">
      <c r="C568" t="s">
        <v>4</v>
      </c>
      <c r="F568" t="s">
        <v>155</v>
      </c>
      <c r="G568">
        <v>450</v>
      </c>
      <c r="H568" t="s">
        <v>7989</v>
      </c>
      <c r="I568" t="s">
        <v>8281</v>
      </c>
      <c r="J568" t="s">
        <v>73</v>
      </c>
    </row>
    <row r="569" spans="3:10">
      <c r="C569" t="s">
        <v>4</v>
      </c>
      <c r="F569" t="s">
        <v>45</v>
      </c>
      <c r="G569">
        <v>450</v>
      </c>
      <c r="H569" t="s">
        <v>7989</v>
      </c>
      <c r="I569" t="s">
        <v>8282</v>
      </c>
      <c r="J569" t="s">
        <v>73</v>
      </c>
    </row>
    <row r="570" spans="3:10">
      <c r="C570" t="s">
        <v>4</v>
      </c>
      <c r="F570" t="s">
        <v>156</v>
      </c>
      <c r="G570">
        <v>450</v>
      </c>
      <c r="H570" t="s">
        <v>7989</v>
      </c>
      <c r="I570" t="s">
        <v>8283</v>
      </c>
      <c r="J570" t="s">
        <v>73</v>
      </c>
    </row>
    <row r="571" spans="3:10">
      <c r="C571" t="s">
        <v>4</v>
      </c>
      <c r="F571" t="s">
        <v>157</v>
      </c>
      <c r="G571">
        <v>450</v>
      </c>
      <c r="H571" t="s">
        <v>7989</v>
      </c>
      <c r="I571" t="s">
        <v>8284</v>
      </c>
      <c r="J571" t="s">
        <v>73</v>
      </c>
    </row>
    <row r="572" spans="3:10">
      <c r="C572" t="s">
        <v>4</v>
      </c>
      <c r="F572" t="s">
        <v>46</v>
      </c>
      <c r="G572">
        <v>450</v>
      </c>
      <c r="H572" t="s">
        <v>7989</v>
      </c>
      <c r="I572" t="s">
        <v>8285</v>
      </c>
      <c r="J572" t="s">
        <v>73</v>
      </c>
    </row>
    <row r="573" spans="3:10">
      <c r="C573" t="s">
        <v>4</v>
      </c>
      <c r="F573" t="s">
        <v>161</v>
      </c>
      <c r="G573">
        <v>450</v>
      </c>
      <c r="H573" t="s">
        <v>7989</v>
      </c>
      <c r="I573" t="s">
        <v>8286</v>
      </c>
      <c r="J573" t="s">
        <v>73</v>
      </c>
    </row>
    <row r="574" spans="3:10">
      <c r="C574" t="s">
        <v>4</v>
      </c>
      <c r="F574" t="s">
        <v>47</v>
      </c>
      <c r="G574">
        <v>450</v>
      </c>
      <c r="H574" t="s">
        <v>7989</v>
      </c>
      <c r="I574" t="s">
        <v>8287</v>
      </c>
      <c r="J574" t="s">
        <v>73</v>
      </c>
    </row>
    <row r="575" spans="3:10">
      <c r="C575" t="s">
        <v>4</v>
      </c>
      <c r="F575" t="s">
        <v>48</v>
      </c>
      <c r="G575">
        <v>450</v>
      </c>
      <c r="H575" t="s">
        <v>7989</v>
      </c>
      <c r="I575" t="s">
        <v>8288</v>
      </c>
      <c r="J575" t="s">
        <v>73</v>
      </c>
    </row>
    <row r="576" spans="3:10">
      <c r="C576" t="s">
        <v>4</v>
      </c>
      <c r="F576" t="s">
        <v>41</v>
      </c>
      <c r="G576">
        <v>500</v>
      </c>
      <c r="H576" t="s">
        <v>7989</v>
      </c>
      <c r="I576" t="s">
        <v>8289</v>
      </c>
      <c r="J576" t="s">
        <v>73</v>
      </c>
    </row>
    <row r="577" spans="3:10">
      <c r="C577" t="s">
        <v>4</v>
      </c>
      <c r="F577" t="s">
        <v>42</v>
      </c>
      <c r="G577">
        <v>500</v>
      </c>
      <c r="H577" t="s">
        <v>7989</v>
      </c>
      <c r="I577" t="s">
        <v>8290</v>
      </c>
      <c r="J577" t="s">
        <v>73</v>
      </c>
    </row>
    <row r="578" spans="3:10">
      <c r="C578" t="s">
        <v>4</v>
      </c>
      <c r="F578" t="s">
        <v>43</v>
      </c>
      <c r="G578">
        <v>500</v>
      </c>
      <c r="H578" t="s">
        <v>7989</v>
      </c>
      <c r="I578" t="s">
        <v>8291</v>
      </c>
      <c r="J578" t="s">
        <v>73</v>
      </c>
    </row>
    <row r="579" spans="3:10">
      <c r="C579" t="s">
        <v>4</v>
      </c>
      <c r="F579" t="s">
        <v>152</v>
      </c>
      <c r="G579">
        <v>500</v>
      </c>
      <c r="H579" t="s">
        <v>7989</v>
      </c>
      <c r="I579" t="s">
        <v>8292</v>
      </c>
      <c r="J579" t="s">
        <v>73</v>
      </c>
    </row>
    <row r="580" spans="3:10">
      <c r="C580" t="s">
        <v>4</v>
      </c>
      <c r="F580" t="s">
        <v>44</v>
      </c>
      <c r="G580">
        <v>500</v>
      </c>
      <c r="H580" t="s">
        <v>7989</v>
      </c>
      <c r="I580" t="s">
        <v>8293</v>
      </c>
      <c r="J580" t="s">
        <v>73</v>
      </c>
    </row>
    <row r="581" spans="3:10">
      <c r="C581" t="s">
        <v>4</v>
      </c>
      <c r="F581" t="s">
        <v>155</v>
      </c>
      <c r="G581">
        <v>500</v>
      </c>
      <c r="H581" t="s">
        <v>7989</v>
      </c>
      <c r="I581" t="s">
        <v>8294</v>
      </c>
      <c r="J581" t="s">
        <v>73</v>
      </c>
    </row>
    <row r="582" spans="3:10">
      <c r="C582" t="s">
        <v>4</v>
      </c>
      <c r="F582" t="s">
        <v>45</v>
      </c>
      <c r="G582">
        <v>500</v>
      </c>
      <c r="H582" t="s">
        <v>7989</v>
      </c>
      <c r="I582" t="s">
        <v>8295</v>
      </c>
      <c r="J582" t="s">
        <v>73</v>
      </c>
    </row>
    <row r="583" spans="3:10">
      <c r="C583" t="s">
        <v>4</v>
      </c>
      <c r="F583" t="s">
        <v>156</v>
      </c>
      <c r="G583">
        <v>500</v>
      </c>
      <c r="H583" t="s">
        <v>7989</v>
      </c>
      <c r="I583" t="s">
        <v>8296</v>
      </c>
      <c r="J583" t="s">
        <v>73</v>
      </c>
    </row>
    <row r="584" spans="3:10">
      <c r="C584" t="s">
        <v>4</v>
      </c>
      <c r="F584" t="s">
        <v>157</v>
      </c>
      <c r="G584">
        <v>500</v>
      </c>
      <c r="H584" t="s">
        <v>7989</v>
      </c>
      <c r="I584" t="s">
        <v>8297</v>
      </c>
      <c r="J584" t="s">
        <v>73</v>
      </c>
    </row>
    <row r="585" spans="3:10">
      <c r="C585" t="s">
        <v>4</v>
      </c>
      <c r="F585" t="s">
        <v>46</v>
      </c>
      <c r="G585">
        <v>500</v>
      </c>
      <c r="H585" t="s">
        <v>7989</v>
      </c>
      <c r="I585" t="s">
        <v>8298</v>
      </c>
      <c r="J585" t="s">
        <v>73</v>
      </c>
    </row>
    <row r="586" spans="3:10">
      <c r="C586" t="s">
        <v>4</v>
      </c>
      <c r="F586" t="s">
        <v>161</v>
      </c>
      <c r="G586">
        <v>500</v>
      </c>
      <c r="H586" t="s">
        <v>7989</v>
      </c>
      <c r="I586" t="s">
        <v>8299</v>
      </c>
      <c r="J586" t="s">
        <v>73</v>
      </c>
    </row>
    <row r="587" spans="3:10">
      <c r="C587" t="s">
        <v>4</v>
      </c>
      <c r="F587" t="s">
        <v>47</v>
      </c>
      <c r="G587">
        <v>500</v>
      </c>
      <c r="H587" t="s">
        <v>7989</v>
      </c>
      <c r="I587" t="s">
        <v>8300</v>
      </c>
      <c r="J587" t="s">
        <v>73</v>
      </c>
    </row>
    <row r="588" spans="3:10">
      <c r="C588" t="s">
        <v>4</v>
      </c>
      <c r="F588" t="s">
        <v>48</v>
      </c>
      <c r="G588">
        <v>500</v>
      </c>
      <c r="H588" t="s">
        <v>7989</v>
      </c>
      <c r="I588" t="s">
        <v>8301</v>
      </c>
      <c r="J588" t="s">
        <v>73</v>
      </c>
    </row>
    <row r="589" spans="3:10">
      <c r="C589" t="s">
        <v>4</v>
      </c>
      <c r="F589" t="s">
        <v>41</v>
      </c>
      <c r="G589">
        <v>600</v>
      </c>
      <c r="H589" t="s">
        <v>7989</v>
      </c>
      <c r="I589" t="s">
        <v>8302</v>
      </c>
      <c r="J589" t="s">
        <v>73</v>
      </c>
    </row>
    <row r="590" spans="3:10">
      <c r="C590" t="s">
        <v>4</v>
      </c>
      <c r="F590" t="s">
        <v>42</v>
      </c>
      <c r="G590">
        <v>600</v>
      </c>
      <c r="H590" t="s">
        <v>7989</v>
      </c>
      <c r="I590" t="s">
        <v>8303</v>
      </c>
      <c r="J590" t="s">
        <v>73</v>
      </c>
    </row>
    <row r="591" spans="3:10">
      <c r="C591" t="s">
        <v>4</v>
      </c>
      <c r="F591" t="s">
        <v>43</v>
      </c>
      <c r="G591">
        <v>600</v>
      </c>
      <c r="H591" t="s">
        <v>7989</v>
      </c>
      <c r="I591" t="s">
        <v>8304</v>
      </c>
      <c r="J591" t="s">
        <v>73</v>
      </c>
    </row>
    <row r="592" spans="3:10">
      <c r="C592" t="s">
        <v>4</v>
      </c>
      <c r="F592" t="s">
        <v>152</v>
      </c>
      <c r="G592">
        <v>600</v>
      </c>
      <c r="H592" t="s">
        <v>7989</v>
      </c>
      <c r="I592" t="s">
        <v>8305</v>
      </c>
      <c r="J592" t="s">
        <v>73</v>
      </c>
    </row>
    <row r="593" spans="3:10">
      <c r="C593" t="s">
        <v>4</v>
      </c>
      <c r="F593" t="s">
        <v>44</v>
      </c>
      <c r="G593">
        <v>600</v>
      </c>
      <c r="H593" t="s">
        <v>7989</v>
      </c>
      <c r="I593" t="s">
        <v>8306</v>
      </c>
      <c r="J593" t="s">
        <v>73</v>
      </c>
    </row>
    <row r="594" spans="3:10">
      <c r="C594" t="s">
        <v>4</v>
      </c>
      <c r="F594" t="s">
        <v>155</v>
      </c>
      <c r="G594">
        <v>600</v>
      </c>
      <c r="H594" t="s">
        <v>7989</v>
      </c>
      <c r="I594" t="s">
        <v>8307</v>
      </c>
      <c r="J594" t="s">
        <v>73</v>
      </c>
    </row>
    <row r="595" spans="3:10">
      <c r="C595" t="s">
        <v>4</v>
      </c>
      <c r="F595" t="s">
        <v>45</v>
      </c>
      <c r="G595">
        <v>600</v>
      </c>
      <c r="H595" t="s">
        <v>7989</v>
      </c>
      <c r="I595" t="s">
        <v>8308</v>
      </c>
      <c r="J595" t="s">
        <v>73</v>
      </c>
    </row>
    <row r="596" spans="3:10">
      <c r="C596" t="s">
        <v>4</v>
      </c>
      <c r="F596" t="s">
        <v>156</v>
      </c>
      <c r="G596">
        <v>600</v>
      </c>
      <c r="H596" t="s">
        <v>7989</v>
      </c>
      <c r="I596" t="s">
        <v>8309</v>
      </c>
      <c r="J596" t="s">
        <v>73</v>
      </c>
    </row>
    <row r="597" spans="3:10">
      <c r="C597" t="s">
        <v>4</v>
      </c>
      <c r="F597" t="s">
        <v>157</v>
      </c>
      <c r="G597">
        <v>600</v>
      </c>
      <c r="H597" t="s">
        <v>7989</v>
      </c>
      <c r="I597" t="s">
        <v>8310</v>
      </c>
      <c r="J597" t="s">
        <v>73</v>
      </c>
    </row>
    <row r="598" spans="3:10">
      <c r="C598" t="s">
        <v>4</v>
      </c>
      <c r="F598" t="s">
        <v>46</v>
      </c>
      <c r="G598">
        <v>600</v>
      </c>
      <c r="H598" t="s">
        <v>7989</v>
      </c>
      <c r="I598" t="s">
        <v>8311</v>
      </c>
      <c r="J598" t="s">
        <v>73</v>
      </c>
    </row>
    <row r="599" spans="3:10">
      <c r="C599" t="s">
        <v>4</v>
      </c>
      <c r="F599" t="s">
        <v>161</v>
      </c>
      <c r="G599">
        <v>600</v>
      </c>
      <c r="H599" t="s">
        <v>7989</v>
      </c>
      <c r="I599" t="s">
        <v>8312</v>
      </c>
      <c r="J599" t="s">
        <v>73</v>
      </c>
    </row>
    <row r="600" spans="3:10">
      <c r="C600" t="s">
        <v>4</v>
      </c>
      <c r="F600" t="s">
        <v>47</v>
      </c>
      <c r="G600">
        <v>600</v>
      </c>
      <c r="H600" t="s">
        <v>7989</v>
      </c>
      <c r="I600" t="s">
        <v>8313</v>
      </c>
      <c r="J600" t="s">
        <v>73</v>
      </c>
    </row>
    <row r="601" spans="3:10">
      <c r="C601" t="s">
        <v>4</v>
      </c>
      <c r="F601" t="s">
        <v>48</v>
      </c>
      <c r="G601">
        <v>600</v>
      </c>
      <c r="H601" t="s">
        <v>7989</v>
      </c>
      <c r="I601" t="s">
        <v>8314</v>
      </c>
      <c r="J601" t="s">
        <v>73</v>
      </c>
    </row>
    <row r="602" spans="3:10">
      <c r="C602" t="s">
        <v>4</v>
      </c>
      <c r="F602" t="s">
        <v>41</v>
      </c>
      <c r="G602">
        <v>700</v>
      </c>
      <c r="H602" t="s">
        <v>7989</v>
      </c>
      <c r="I602" t="s">
        <v>8315</v>
      </c>
      <c r="J602" t="s">
        <v>73</v>
      </c>
    </row>
    <row r="603" spans="3:10">
      <c r="C603" t="s">
        <v>4</v>
      </c>
      <c r="F603" t="s">
        <v>42</v>
      </c>
      <c r="G603">
        <v>700</v>
      </c>
      <c r="H603" t="s">
        <v>7989</v>
      </c>
      <c r="I603" t="s">
        <v>8316</v>
      </c>
      <c r="J603" t="s">
        <v>73</v>
      </c>
    </row>
    <row r="604" spans="3:10">
      <c r="C604" t="s">
        <v>4</v>
      </c>
      <c r="F604" t="s">
        <v>43</v>
      </c>
      <c r="G604">
        <v>700</v>
      </c>
      <c r="H604" t="s">
        <v>7989</v>
      </c>
      <c r="I604" t="s">
        <v>8317</v>
      </c>
      <c r="J604" t="s">
        <v>73</v>
      </c>
    </row>
    <row r="605" spans="3:10">
      <c r="C605" t="s">
        <v>4</v>
      </c>
      <c r="F605" t="s">
        <v>152</v>
      </c>
      <c r="G605">
        <v>700</v>
      </c>
      <c r="H605" t="s">
        <v>7989</v>
      </c>
      <c r="I605" t="s">
        <v>8318</v>
      </c>
      <c r="J605" t="s">
        <v>73</v>
      </c>
    </row>
    <row r="606" spans="3:10">
      <c r="C606" t="s">
        <v>4</v>
      </c>
      <c r="F606" t="s">
        <v>44</v>
      </c>
      <c r="G606">
        <v>700</v>
      </c>
      <c r="H606" t="s">
        <v>7989</v>
      </c>
      <c r="I606" t="s">
        <v>8319</v>
      </c>
      <c r="J606" t="s">
        <v>73</v>
      </c>
    </row>
    <row r="607" spans="3:10">
      <c r="C607" t="s">
        <v>4</v>
      </c>
      <c r="F607" t="s">
        <v>155</v>
      </c>
      <c r="G607">
        <v>700</v>
      </c>
      <c r="H607" t="s">
        <v>7989</v>
      </c>
      <c r="I607" t="s">
        <v>8320</v>
      </c>
      <c r="J607" t="s">
        <v>73</v>
      </c>
    </row>
    <row r="608" spans="3:10">
      <c r="C608" t="s">
        <v>4</v>
      </c>
      <c r="F608" t="s">
        <v>45</v>
      </c>
      <c r="G608">
        <v>700</v>
      </c>
      <c r="H608" t="s">
        <v>7989</v>
      </c>
      <c r="I608" t="s">
        <v>8321</v>
      </c>
      <c r="J608" t="s">
        <v>73</v>
      </c>
    </row>
    <row r="609" spans="3:10">
      <c r="C609" t="s">
        <v>4</v>
      </c>
      <c r="F609" t="s">
        <v>156</v>
      </c>
      <c r="G609">
        <v>700</v>
      </c>
      <c r="H609" t="s">
        <v>7989</v>
      </c>
      <c r="I609" t="s">
        <v>8322</v>
      </c>
      <c r="J609" t="s">
        <v>73</v>
      </c>
    </row>
    <row r="610" spans="3:10">
      <c r="C610" t="s">
        <v>4</v>
      </c>
      <c r="F610" t="s">
        <v>157</v>
      </c>
      <c r="G610">
        <v>700</v>
      </c>
      <c r="H610" t="s">
        <v>7989</v>
      </c>
      <c r="I610" t="s">
        <v>8323</v>
      </c>
      <c r="J610" t="s">
        <v>73</v>
      </c>
    </row>
    <row r="611" spans="3:10">
      <c r="C611" t="s">
        <v>4</v>
      </c>
      <c r="F611" t="s">
        <v>46</v>
      </c>
      <c r="G611">
        <v>700</v>
      </c>
      <c r="H611" t="s">
        <v>7989</v>
      </c>
      <c r="I611" t="s">
        <v>8324</v>
      </c>
      <c r="J611" t="s">
        <v>73</v>
      </c>
    </row>
    <row r="612" spans="3:10">
      <c r="C612" t="s">
        <v>4</v>
      </c>
      <c r="F612" t="s">
        <v>161</v>
      </c>
      <c r="G612">
        <v>700</v>
      </c>
      <c r="H612" t="s">
        <v>7989</v>
      </c>
      <c r="I612" t="s">
        <v>8325</v>
      </c>
      <c r="J612" t="s">
        <v>73</v>
      </c>
    </row>
    <row r="613" spans="3:10">
      <c r="C613" t="s">
        <v>4</v>
      </c>
      <c r="F613" t="s">
        <v>47</v>
      </c>
      <c r="G613">
        <v>700</v>
      </c>
      <c r="H613" t="s">
        <v>7989</v>
      </c>
      <c r="I613" t="s">
        <v>8326</v>
      </c>
      <c r="J613" t="s">
        <v>73</v>
      </c>
    </row>
    <row r="614" spans="3:10">
      <c r="C614" t="s">
        <v>4</v>
      </c>
      <c r="F614" t="s">
        <v>48</v>
      </c>
      <c r="G614">
        <v>700</v>
      </c>
      <c r="H614" t="s">
        <v>7989</v>
      </c>
      <c r="I614" t="s">
        <v>8327</v>
      </c>
      <c r="J614" t="s">
        <v>73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3:G19"/>
  <sheetViews>
    <sheetView workbookViewId="0">
      <selection activeCell="D6" sqref="D6"/>
    </sheetView>
  </sheetViews>
  <sheetFormatPr defaultRowHeight="15"/>
  <cols>
    <col min="5" max="6" width="10.7109375" customWidth="1"/>
  </cols>
  <sheetData>
    <row r="3" spans="3:7">
      <c r="C3" t="s">
        <v>12138</v>
      </c>
      <c r="D3" s="456">
        <v>0.05</v>
      </c>
    </row>
    <row r="4" spans="3:7">
      <c r="C4" t="s">
        <v>12139</v>
      </c>
      <c r="D4" s="456">
        <v>0.02</v>
      </c>
      <c r="G4" s="456"/>
    </row>
    <row r="5" spans="3:7">
      <c r="C5" t="s">
        <v>12142</v>
      </c>
      <c r="D5" s="460">
        <v>30</v>
      </c>
      <c r="G5" s="456"/>
    </row>
    <row r="6" spans="3:7">
      <c r="D6" s="456"/>
      <c r="G6" s="456"/>
    </row>
    <row r="7" spans="3:7">
      <c r="C7" t="s">
        <v>7716</v>
      </c>
      <c r="D7" t="s">
        <v>12140</v>
      </c>
      <c r="E7" s="454" t="s">
        <v>12141</v>
      </c>
      <c r="F7" t="s">
        <v>12143</v>
      </c>
    </row>
    <row r="8" spans="3:7">
      <c r="C8" s="455">
        <v>-0.01</v>
      </c>
      <c r="D8" s="346">
        <f ca="1">_xll.qlBachelier($D$3,C8,$D$4,1,-1)</f>
        <v>7.6430863409539392E-6</v>
      </c>
      <c r="E8" s="346">
        <f ca="1">_xll.qlBlackFormulaImpliedStdDev("put",C8,$D$3,D8,1,$D$5)</f>
        <v>6.6592733408556907E-4</v>
      </c>
      <c r="F8" s="459">
        <f ca="1">E8*$D$5</f>
        <v>1.9977820022567074E-2</v>
      </c>
      <c r="G8">
        <f ca="1">(F8-$D$4)*10000</f>
        <v>-0.22179977432926906</v>
      </c>
    </row>
    <row r="9" spans="3:7">
      <c r="C9" s="455">
        <v>0</v>
      </c>
      <c r="D9" s="346">
        <f ca="1">_xll.qlBachelier($D$3,C9,$D$4,1,-1)</f>
        <v>4.008274358256286E-5</v>
      </c>
      <c r="E9" s="346">
        <f ca="1">_xll.qlBlackFormulaImpliedStdDev("put",C9,$D$3,D9,1,$D$5)</f>
        <v>6.6568283078872722E-4</v>
      </c>
      <c r="F9" s="459">
        <f t="shared" ref="F9:F19" ca="1" si="0">E9*$D$5</f>
        <v>1.9970484923661817E-2</v>
      </c>
      <c r="G9">
        <f t="shared" ref="G9:G19" ca="1" si="1">(F9-$D$4)*10000</f>
        <v>-0.29515076338183094</v>
      </c>
    </row>
    <row r="10" spans="3:7">
      <c r="C10" s="455">
        <v>0.01</v>
      </c>
      <c r="D10" s="346">
        <f ca="1">_xll.qlBachelier($D$3,C10,$D$4,1,-1)</f>
        <v>1.6981405233659297E-4</v>
      </c>
      <c r="E10" s="346">
        <f ca="1">_xll.qlBlackFormulaImpliedStdDev("put",C10,$D$3,D10,1,$D$5)</f>
        <v>6.6590309143066406E-4</v>
      </c>
      <c r="F10" s="459">
        <f t="shared" ca="1" si="0"/>
        <v>1.9977092742919922E-2</v>
      </c>
      <c r="G10">
        <f t="shared" ca="1" si="1"/>
        <v>-0.22907257080078541</v>
      </c>
    </row>
    <row r="11" spans="3:7">
      <c r="C11" s="455">
        <v>0.02</v>
      </c>
      <c r="D11" s="346">
        <f ca="1">_xll.qlBachelier($D$3,C11,$D$4,1,-1)</f>
        <v>5.8613587525209194E-4</v>
      </c>
      <c r="E11" s="346">
        <f ca="1">_xll.qlBlackFormulaImpliedStdDev("put",C11,$D$3,D11,1,$D$5)</f>
        <v>6.6590309143066406E-4</v>
      </c>
      <c r="F11" s="459">
        <f t="shared" ca="1" si="0"/>
        <v>1.9977092742919922E-2</v>
      </c>
      <c r="G11">
        <f t="shared" ca="1" si="1"/>
        <v>-0.22907257080078541</v>
      </c>
    </row>
    <row r="12" spans="3:7">
      <c r="C12" s="455">
        <v>0.03</v>
      </c>
      <c r="D12" s="346">
        <f ca="1">_xll.qlBachelier($D$3,C12,$D$4,1,-1)</f>
        <v>1.6663094117537265E-3</v>
      </c>
      <c r="E12" s="346">
        <f ca="1">_xll.qlBlackFormulaImpliedStdDev("put",C12,$D$3,D12,1,$D$5)</f>
        <v>6.6590309143066406E-4</v>
      </c>
      <c r="F12" s="459">
        <f t="shared" ca="1" si="0"/>
        <v>1.9977092742919922E-2</v>
      </c>
      <c r="G12">
        <f t="shared" ca="1" si="1"/>
        <v>-0.22907257080078541</v>
      </c>
    </row>
    <row r="13" spans="3:7">
      <c r="C13" s="455">
        <v>0.04</v>
      </c>
      <c r="D13" s="346">
        <f ca="1">_xll.qlBachelier($D$3,C13,$D$4,1,-1)</f>
        <v>3.9559311480261202E-3</v>
      </c>
      <c r="E13" s="346">
        <f ca="1">_xll.qlBlackFormulaImpliedStdDev("put",C13,$D$3,D13,1,$D$5)</f>
        <v>6.6590309143066406E-4</v>
      </c>
      <c r="F13" s="459">
        <f t="shared" ca="1" si="0"/>
        <v>1.9977092742919922E-2</v>
      </c>
      <c r="G13">
        <f t="shared" ca="1" si="1"/>
        <v>-0.22907257080078541</v>
      </c>
    </row>
    <row r="14" spans="3:7">
      <c r="C14" s="457">
        <v>0.05</v>
      </c>
      <c r="D14" s="458">
        <f ca="1">_xll.qlBachelier($D$3,C14,$D$4,1,1)</f>
        <v>7.9788456080286535E-3</v>
      </c>
      <c r="E14" s="346">
        <f ca="1">_xll.qlBlackFormulaImpliedStdDev("call",C14,$D$3,D14,1,$D$5)</f>
        <v>6.6555741661024164E-4</v>
      </c>
      <c r="F14" s="459">
        <f t="shared" ca="1" si="0"/>
        <v>1.9966722498307249E-2</v>
      </c>
      <c r="G14">
        <f t="shared" ca="1" si="1"/>
        <v>-0.33277501692751538</v>
      </c>
    </row>
    <row r="15" spans="3:7">
      <c r="C15" s="455">
        <v>0.06</v>
      </c>
      <c r="D15" s="346">
        <f ca="1">_xll.qlBachelier($D$3,C15,$D$4,1,1)</f>
        <v>3.9559311480261237E-3</v>
      </c>
      <c r="E15" s="346">
        <f ca="1">_xll.qlBlackFormulaImpliedStdDev("call",C15,$D$3,D15,1,$D$5)</f>
        <v>6.6544669950168811E-4</v>
      </c>
      <c r="F15" s="459">
        <f t="shared" ca="1" si="0"/>
        <v>1.9963400985050644E-2</v>
      </c>
      <c r="G15">
        <f t="shared" ca="1" si="1"/>
        <v>-0.36599014949355996</v>
      </c>
    </row>
    <row r="16" spans="3:7">
      <c r="C16" s="455">
        <v>7.0000000000000007E-2</v>
      </c>
      <c r="D16" s="346">
        <f ca="1">_xll.qlBachelier($D$3,C16,$D$4,1,1)</f>
        <v>1.6663094117537265E-3</v>
      </c>
      <c r="E16" s="346">
        <f ca="1">_xll.qlBlackFormulaImpliedStdDev("call",C16,$D$3,D16,1,$D$5)</f>
        <v>6.6533603244251676E-4</v>
      </c>
      <c r="F16" s="459">
        <f t="shared" ca="1" si="0"/>
        <v>1.9960080973275503E-2</v>
      </c>
      <c r="G16">
        <f t="shared" ca="1" si="1"/>
        <v>-0.39919026724496987</v>
      </c>
    </row>
    <row r="17" spans="3:7">
      <c r="C17" s="455">
        <v>0.08</v>
      </c>
      <c r="D17" s="346">
        <f ca="1">_xll.qlBachelier($D$3,C17,$D$4,1,1)</f>
        <v>5.8613587525209237E-4</v>
      </c>
      <c r="E17" s="346">
        <f ca="1">_xll.qlBlackFormulaImpliedStdDev("call",C17,$D$3,D17,1,$D$5)</f>
        <v>6.6522554052174366E-4</v>
      </c>
      <c r="F17" s="459">
        <f t="shared" ca="1" si="0"/>
        <v>1.9956766215652309E-2</v>
      </c>
      <c r="G17">
        <f t="shared" ca="1" si="1"/>
        <v>-0.43233784347691123</v>
      </c>
    </row>
    <row r="18" spans="3:7">
      <c r="C18" s="455">
        <v>0.09</v>
      </c>
      <c r="D18" s="346">
        <f ca="1">_xll.qlBachelier($D$3,C18,$D$4,1,1)</f>
        <v>1.6981405233659395E-4</v>
      </c>
      <c r="E18" s="346">
        <f ca="1">_xll.qlBlackFormulaImpliedStdDev("call",C18,$D$3,D18,1,$D$5)</f>
        <v>6.6511485635725503E-4</v>
      </c>
      <c r="F18" s="459">
        <f t="shared" ca="1" si="0"/>
        <v>1.995344569071765E-2</v>
      </c>
      <c r="G18">
        <f t="shared" ca="1" si="1"/>
        <v>-0.46554309282350465</v>
      </c>
    </row>
    <row r="19" spans="3:7">
      <c r="C19" s="455">
        <v>0.1</v>
      </c>
      <c r="D19" s="346">
        <f ca="1">_xll.qlBachelier($D$3,C19,$D$4,1,1)</f>
        <v>4.008274358256286E-5</v>
      </c>
      <c r="E19" s="346">
        <f ca="1">_xll.qlBlackFormulaImpliedStdDev("call",C19,$D$3,D19,1,$D$5)</f>
        <v>6.6500527298583053E-4</v>
      </c>
      <c r="F19" s="459">
        <f t="shared" ca="1" si="0"/>
        <v>1.9950158189574917E-2</v>
      </c>
      <c r="G19">
        <f t="shared" ca="1" si="1"/>
        <v>-0.49841810425083066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BloombergSnap</vt:lpstr>
      <vt:lpstr>SwapCurves</vt:lpstr>
      <vt:lpstr>SwaptionVols</vt:lpstr>
      <vt:lpstr>CapVols</vt:lpstr>
      <vt:lpstr>Curves</vt:lpstr>
      <vt:lpstr>SwaptionVolCalculation</vt:lpstr>
      <vt:lpstr>SwaptionATMVols</vt:lpstr>
      <vt:lpstr>SwaptionSkew</vt:lpstr>
      <vt:lpstr>CapletVols</vt:lpstr>
      <vt:lpstr>Graphs</vt:lpstr>
      <vt:lpstr>Sheet2</vt:lpstr>
      <vt:lpstr>Sheet1</vt:lpstr>
      <vt:lpstr>CaplCalc_01</vt:lpstr>
      <vt:lpstr>CaplCalc_02</vt:lpstr>
      <vt:lpstr>CaplCalc_03</vt:lpstr>
      <vt:lpstr>CaplCalc_04</vt:lpstr>
      <vt:lpstr>CaplCalc_05</vt:lpstr>
      <vt:lpstr>CaplCalc_06</vt:lpstr>
      <vt:lpstr>CaplCalc_07</vt:lpstr>
      <vt:lpstr>CaplCalc_08</vt:lpstr>
      <vt:lpstr>CaplCalc_10</vt:lpstr>
      <vt:lpstr>CaplCalc_11</vt:lpstr>
      <vt:lpstr>CaplCalc_12</vt:lpstr>
      <vt:lpstr>CaplCalc_13</vt:lpstr>
      <vt:lpstr>CaplCalc_14</vt:lpstr>
      <vt:lpstr>ObjData</vt:lpstr>
      <vt:lpstr>ObjFields</vt:lpstr>
      <vt:lpstr>ObjIDs</vt:lpstr>
      <vt:lpstr>RefDate</vt:lpstr>
      <vt:lpstr>Today</vt:lpstr>
    </vt:vector>
  </TitlesOfParts>
  <Company>Ampega AssetManagement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Schlenkrich, Sebastian</dc:creator>
  <cp:lastModifiedBy>Schlenkrich Sebastian</cp:lastModifiedBy>
  <cp:lastPrinted>2015-04-28T08:13:38Z</cp:lastPrinted>
  <dcterms:created xsi:type="dcterms:W3CDTF">2014-09-30T12:34:30Z</dcterms:created>
  <dcterms:modified xsi:type="dcterms:W3CDTF">2015-10-08T14:10:52Z</dcterms:modified>
</cp:coreProperties>
</file>